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5.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94" documentId="11_9010E8AC228B789B7A1414977D840449A98D9484" xr6:coauthVersionLast="47" xr6:coauthVersionMax="47" xr10:uidLastSave="{B6BFF703-CE6A-4892-9D78-217EA12F0421}"/>
  <bookViews>
    <workbookView xWindow="6940" yWindow="0" windowWidth="12280" windowHeight="10190" tabRatio="901" firstSheet="1" activeTab="1" xr2:uid="{00000000-000D-0000-FFFF-FFFF00000000}"/>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0" i="164" l="1"/>
  <c r="F29" i="164"/>
  <c r="F28" i="164"/>
  <c r="F25" i="164"/>
  <c r="F24" i="164"/>
  <c r="G30" i="164"/>
  <c r="G29" i="164"/>
  <c r="G28" i="164"/>
  <c r="G27" i="164"/>
  <c r="G26" i="164"/>
  <c r="G25" i="164"/>
  <c r="G24" i="164"/>
  <c r="H30" i="164"/>
  <c r="H29" i="164"/>
  <c r="H28" i="164"/>
  <c r="H27" i="164"/>
  <c r="H26" i="164"/>
  <c r="H25" i="164"/>
  <c r="H24" i="164"/>
  <c r="I30" i="164"/>
  <c r="I29" i="164"/>
  <c r="I28" i="164"/>
  <c r="I25" i="164"/>
  <c r="I24" i="164"/>
  <c r="J30" i="164"/>
  <c r="J29" i="164"/>
  <c r="J28" i="164"/>
  <c r="J25" i="164"/>
  <c r="J24" i="164"/>
  <c r="K30" i="164"/>
  <c r="K29" i="164"/>
  <c r="K28" i="164"/>
  <c r="K25" i="164"/>
  <c r="K24" i="164"/>
  <c r="L30" i="164"/>
  <c r="L29" i="164"/>
  <c r="L28" i="164"/>
  <c r="L25" i="164"/>
  <c r="L24" i="164"/>
  <c r="I97" i="151"/>
  <c r="J97" i="151" s="1"/>
  <c r="K97" i="151" s="1"/>
  <c r="L97" i="151" s="1"/>
  <c r="M97" i="151" s="1"/>
  <c r="I98" i="151"/>
  <c r="J98" i="151"/>
  <c r="K98" i="151"/>
  <c r="L98" i="151"/>
  <c r="M98" i="151"/>
  <c r="I99" i="151"/>
  <c r="J99" i="151"/>
  <c r="K99" i="151"/>
  <c r="L99" i="151"/>
  <c r="M99" i="151"/>
  <c r="I100" i="151"/>
  <c r="J100" i="151"/>
  <c r="K100" i="151"/>
  <c r="L100" i="151"/>
  <c r="M100" i="151"/>
  <c r="H98" i="151"/>
  <c r="H99" i="151"/>
  <c r="H100" i="151"/>
  <c r="H97" i="151"/>
  <c r="G100" i="151"/>
  <c r="G99" i="151"/>
  <c r="G98" i="151"/>
  <c r="G97" i="151"/>
  <c r="L3" i="165" l="1"/>
  <c r="L54" i="165" s="1"/>
  <c r="L27" i="169" s="1"/>
  <c r="K3" i="165"/>
  <c r="K54" i="165" s="1"/>
  <c r="K27" i="169" s="1"/>
  <c r="J3" i="165"/>
  <c r="I3" i="165"/>
  <c r="H3" i="165"/>
  <c r="G3" i="165"/>
  <c r="G54" i="165" s="1"/>
  <c r="F3" i="165"/>
  <c r="O176" i="156"/>
  <c r="N176" i="156"/>
  <c r="M176" i="156"/>
  <c r="L176" i="156"/>
  <c r="K176" i="156"/>
  <c r="J176" i="156"/>
  <c r="I176" i="156"/>
  <c r="O174" i="156"/>
  <c r="N174" i="156"/>
  <c r="M174" i="156"/>
  <c r="L174" i="156"/>
  <c r="K174" i="156"/>
  <c r="J174" i="156"/>
  <c r="I174" i="156"/>
  <c r="O172" i="156"/>
  <c r="N172" i="156"/>
  <c r="M172" i="156"/>
  <c r="L172" i="156"/>
  <c r="K172" i="156"/>
  <c r="J172" i="156"/>
  <c r="I172" i="156"/>
  <c r="O170" i="156"/>
  <c r="N170" i="156"/>
  <c r="M170" i="156"/>
  <c r="L170" i="156"/>
  <c r="K170" i="156"/>
  <c r="J170" i="156"/>
  <c r="I170" i="156"/>
  <c r="O169" i="156"/>
  <c r="N169" i="156"/>
  <c r="M169" i="156"/>
  <c r="L169" i="156"/>
  <c r="K169" i="156"/>
  <c r="J169" i="156"/>
  <c r="I169" i="156"/>
  <c r="O168" i="156"/>
  <c r="N168" i="156"/>
  <c r="M168" i="156"/>
  <c r="L168" i="156"/>
  <c r="K168" i="156"/>
  <c r="J168" i="156"/>
  <c r="I168" i="156"/>
  <c r="O166" i="156"/>
  <c r="N166" i="156"/>
  <c r="M166" i="156"/>
  <c r="L166" i="156"/>
  <c r="K166" i="156"/>
  <c r="J166" i="156"/>
  <c r="I166" i="156"/>
  <c r="O165" i="156"/>
  <c r="N165" i="156"/>
  <c r="M165" i="156"/>
  <c r="L165" i="156"/>
  <c r="K165" i="156"/>
  <c r="J165" i="156"/>
  <c r="I165" i="156"/>
  <c r="O164" i="156"/>
  <c r="N164" i="156"/>
  <c r="M164" i="156"/>
  <c r="L164" i="156"/>
  <c r="K164" i="156"/>
  <c r="J164" i="156"/>
  <c r="I164" i="156"/>
  <c r="O163" i="156"/>
  <c r="N163" i="156"/>
  <c r="M163" i="156"/>
  <c r="L163" i="156"/>
  <c r="K163" i="156"/>
  <c r="J163" i="156"/>
  <c r="I163" i="156"/>
  <c r="O162" i="156"/>
  <c r="N162" i="156"/>
  <c r="M162" i="156"/>
  <c r="L162" i="156"/>
  <c r="K162" i="156"/>
  <c r="J162" i="156"/>
  <c r="I162" i="156"/>
  <c r="O161" i="156"/>
  <c r="N161" i="156"/>
  <c r="M161" i="156"/>
  <c r="L161" i="156"/>
  <c r="K161" i="156"/>
  <c r="J161" i="156"/>
  <c r="I161" i="156"/>
  <c r="O160" i="156"/>
  <c r="N160" i="156"/>
  <c r="M160" i="156"/>
  <c r="L160" i="156"/>
  <c r="K160" i="156"/>
  <c r="J160" i="156"/>
  <c r="I160" i="156"/>
  <c r="O159" i="156"/>
  <c r="N159" i="156"/>
  <c r="M159" i="156"/>
  <c r="L159" i="156"/>
  <c r="K159" i="156"/>
  <c r="J159" i="156"/>
  <c r="I159" i="156"/>
  <c r="N174" i="155"/>
  <c r="M174" i="155"/>
  <c r="L174" i="155"/>
  <c r="K174" i="155"/>
  <c r="J174" i="155"/>
  <c r="I174" i="155"/>
  <c r="H174" i="155"/>
  <c r="N172" i="155"/>
  <c r="M172" i="155"/>
  <c r="L172" i="155"/>
  <c r="K172" i="155"/>
  <c r="J172" i="155"/>
  <c r="I172" i="155"/>
  <c r="H172" i="155"/>
  <c r="N170" i="155"/>
  <c r="M170" i="155"/>
  <c r="L170" i="155"/>
  <c r="K170" i="155"/>
  <c r="J170" i="155"/>
  <c r="I170" i="155"/>
  <c r="H170" i="155"/>
  <c r="N168" i="155"/>
  <c r="M168" i="155"/>
  <c r="L168" i="155"/>
  <c r="K168" i="155"/>
  <c r="J168" i="155"/>
  <c r="I168" i="155"/>
  <c r="H168" i="155"/>
  <c r="N167" i="155"/>
  <c r="M167" i="155"/>
  <c r="L167" i="155"/>
  <c r="K167" i="155"/>
  <c r="J167" i="155"/>
  <c r="I167" i="155"/>
  <c r="H167" i="155"/>
  <c r="N166" i="155"/>
  <c r="M166" i="155"/>
  <c r="L166" i="155"/>
  <c r="K166" i="155"/>
  <c r="J166" i="155"/>
  <c r="I166" i="155"/>
  <c r="H166" i="155"/>
  <c r="N164" i="155"/>
  <c r="M164" i="155"/>
  <c r="L164" i="155"/>
  <c r="K164" i="155"/>
  <c r="J164" i="155"/>
  <c r="I164" i="155"/>
  <c r="H164" i="155"/>
  <c r="N163" i="155"/>
  <c r="M163" i="155"/>
  <c r="L163" i="155"/>
  <c r="K163" i="155"/>
  <c r="J163" i="155"/>
  <c r="I163" i="155"/>
  <c r="H163" i="155"/>
  <c r="N162" i="155"/>
  <c r="M162" i="155"/>
  <c r="L162" i="155"/>
  <c r="K162" i="155"/>
  <c r="J162" i="155"/>
  <c r="I162" i="155"/>
  <c r="H162" i="155"/>
  <c r="N161" i="155"/>
  <c r="M161" i="155"/>
  <c r="L161" i="155"/>
  <c r="K161" i="155"/>
  <c r="J161" i="155"/>
  <c r="I161" i="155"/>
  <c r="H161" i="155"/>
  <c r="N160" i="155"/>
  <c r="M160" i="155"/>
  <c r="L160" i="155"/>
  <c r="K160" i="155"/>
  <c r="J160" i="155"/>
  <c r="I160" i="155"/>
  <c r="H160" i="155"/>
  <c r="N159" i="155"/>
  <c r="M159" i="155"/>
  <c r="L159" i="155"/>
  <c r="K159" i="155"/>
  <c r="J159" i="155"/>
  <c r="I159" i="155"/>
  <c r="H159" i="155"/>
  <c r="N158" i="155"/>
  <c r="M158" i="155"/>
  <c r="L158" i="155"/>
  <c r="K158" i="155"/>
  <c r="J158" i="155"/>
  <c r="I158" i="155"/>
  <c r="H158" i="155"/>
  <c r="N157" i="155"/>
  <c r="M157" i="155"/>
  <c r="L157" i="155"/>
  <c r="K157" i="155"/>
  <c r="J157" i="155"/>
  <c r="I157" i="155"/>
  <c r="H157" i="155"/>
  <c r="O173" i="154"/>
  <c r="N173" i="154"/>
  <c r="M173" i="154"/>
  <c r="L173" i="154"/>
  <c r="K173" i="154"/>
  <c r="J173" i="154"/>
  <c r="I173" i="154"/>
  <c r="O171" i="154"/>
  <c r="N171" i="154"/>
  <c r="M171" i="154"/>
  <c r="L171" i="154"/>
  <c r="K171" i="154"/>
  <c r="J171" i="154"/>
  <c r="I171" i="154"/>
  <c r="O169" i="154"/>
  <c r="N169" i="154"/>
  <c r="M169" i="154"/>
  <c r="L169" i="154"/>
  <c r="K169" i="154"/>
  <c r="J169" i="154"/>
  <c r="I169" i="154"/>
  <c r="O167" i="154"/>
  <c r="N167" i="154"/>
  <c r="M167" i="154"/>
  <c r="L167" i="154"/>
  <c r="K167" i="154"/>
  <c r="J167" i="154"/>
  <c r="I167" i="154"/>
  <c r="O166" i="154"/>
  <c r="N166" i="154"/>
  <c r="M166" i="154"/>
  <c r="L166" i="154"/>
  <c r="K166" i="154"/>
  <c r="J166" i="154"/>
  <c r="I166" i="154"/>
  <c r="O165" i="154"/>
  <c r="N165" i="154"/>
  <c r="M165" i="154"/>
  <c r="L165" i="154"/>
  <c r="K165" i="154"/>
  <c r="J165" i="154"/>
  <c r="I165" i="154"/>
  <c r="O163" i="154"/>
  <c r="N163" i="154"/>
  <c r="M163" i="154"/>
  <c r="L163" i="154"/>
  <c r="K163" i="154"/>
  <c r="J163" i="154"/>
  <c r="I163" i="154"/>
  <c r="O162" i="154"/>
  <c r="N162" i="154"/>
  <c r="M162" i="154"/>
  <c r="L162" i="154"/>
  <c r="K162" i="154"/>
  <c r="J162" i="154"/>
  <c r="I162" i="154"/>
  <c r="O161" i="154"/>
  <c r="N161" i="154"/>
  <c r="M161" i="154"/>
  <c r="L161" i="154"/>
  <c r="K161" i="154"/>
  <c r="J161" i="154"/>
  <c r="I161" i="154"/>
  <c r="O160" i="154"/>
  <c r="N160" i="154"/>
  <c r="M160" i="154"/>
  <c r="L160" i="154"/>
  <c r="K160" i="154"/>
  <c r="J160" i="154"/>
  <c r="I160" i="154"/>
  <c r="O159" i="154"/>
  <c r="N159" i="154"/>
  <c r="M159" i="154"/>
  <c r="L159" i="154"/>
  <c r="K159" i="154"/>
  <c r="J159" i="154"/>
  <c r="I159" i="154"/>
  <c r="O158" i="154"/>
  <c r="N158" i="154"/>
  <c r="M158" i="154"/>
  <c r="L158" i="154"/>
  <c r="K158" i="154"/>
  <c r="J158" i="154"/>
  <c r="I158" i="154"/>
  <c r="O157" i="154"/>
  <c r="N157" i="154"/>
  <c r="M157" i="154"/>
  <c r="L157" i="154"/>
  <c r="K157" i="154"/>
  <c r="J157" i="154"/>
  <c r="I157" i="154"/>
  <c r="O156" i="154"/>
  <c r="N156" i="154"/>
  <c r="M156" i="154"/>
  <c r="L156" i="154"/>
  <c r="K156" i="154"/>
  <c r="J156" i="154"/>
  <c r="I156" i="154"/>
  <c r="J187" i="148"/>
  <c r="K187" i="148"/>
  <c r="L187" i="148"/>
  <c r="M187" i="148"/>
  <c r="N187" i="148"/>
  <c r="O187" i="148"/>
  <c r="J188" i="148"/>
  <c r="K188" i="148"/>
  <c r="L188" i="148"/>
  <c r="M188" i="148"/>
  <c r="N188" i="148"/>
  <c r="O188" i="148"/>
  <c r="J189" i="148"/>
  <c r="K189" i="148"/>
  <c r="L189" i="148"/>
  <c r="M189" i="148"/>
  <c r="N189" i="148"/>
  <c r="O189" i="148"/>
  <c r="J190" i="148"/>
  <c r="K190" i="148"/>
  <c r="L190" i="148"/>
  <c r="M190" i="148"/>
  <c r="N190" i="148"/>
  <c r="O190" i="148"/>
  <c r="J191" i="148"/>
  <c r="K191" i="148"/>
  <c r="L191" i="148"/>
  <c r="M191" i="148"/>
  <c r="N191" i="148"/>
  <c r="O191" i="148"/>
  <c r="J192" i="148"/>
  <c r="K192" i="148"/>
  <c r="L192" i="148"/>
  <c r="M192" i="148"/>
  <c r="N192" i="148"/>
  <c r="O192" i="148"/>
  <c r="J193" i="148"/>
  <c r="K193" i="148"/>
  <c r="L193" i="148"/>
  <c r="M193" i="148"/>
  <c r="N193" i="148"/>
  <c r="O193" i="148"/>
  <c r="J194" i="148"/>
  <c r="K194" i="148"/>
  <c r="L194" i="148"/>
  <c r="M194" i="148"/>
  <c r="N194" i="148"/>
  <c r="O194" i="148"/>
  <c r="J196" i="148"/>
  <c r="K196" i="148"/>
  <c r="L196" i="148"/>
  <c r="M196" i="148"/>
  <c r="N196" i="148"/>
  <c r="O196" i="148"/>
  <c r="J197" i="148"/>
  <c r="K197" i="148"/>
  <c r="L197" i="148"/>
  <c r="M197" i="148"/>
  <c r="N197" i="148"/>
  <c r="O197" i="148"/>
  <c r="J198" i="148"/>
  <c r="K198" i="148"/>
  <c r="L198" i="148"/>
  <c r="M198" i="148"/>
  <c r="N198" i="148"/>
  <c r="O198" i="148"/>
  <c r="J200" i="148"/>
  <c r="K200" i="148"/>
  <c r="L200" i="148"/>
  <c r="M200" i="148"/>
  <c r="N200" i="148"/>
  <c r="O200" i="148"/>
  <c r="J202" i="148"/>
  <c r="K202" i="148"/>
  <c r="L202" i="148"/>
  <c r="M202" i="148"/>
  <c r="N202" i="148"/>
  <c r="O202" i="148"/>
  <c r="J204" i="148"/>
  <c r="K204" i="148"/>
  <c r="L204" i="148"/>
  <c r="M204" i="148"/>
  <c r="N204" i="148"/>
  <c r="O204" i="148"/>
  <c r="I204" i="148"/>
  <c r="I202" i="148"/>
  <c r="I200" i="148"/>
  <c r="I198" i="148"/>
  <c r="I197" i="148"/>
  <c r="I196" i="148"/>
  <c r="I194" i="148"/>
  <c r="I193" i="148"/>
  <c r="I192" i="148"/>
  <c r="I191" i="148"/>
  <c r="I190" i="148"/>
  <c r="I189" i="148"/>
  <c r="I188" i="148"/>
  <c r="I187" i="148"/>
  <c r="H135" i="151"/>
  <c r="H136" i="151" s="1"/>
  <c r="H137" i="151" s="1"/>
  <c r="H138" i="151" s="1"/>
  <c r="I135" i="151"/>
  <c r="J135" i="151"/>
  <c r="K135" i="151"/>
  <c r="K136" i="151" s="1"/>
  <c r="K137" i="151" s="1"/>
  <c r="K138" i="151" s="1"/>
  <c r="L135" i="151"/>
  <c r="L136" i="151" s="1"/>
  <c r="L137" i="151" s="1"/>
  <c r="L138" i="151" s="1"/>
  <c r="M135" i="151"/>
  <c r="M136" i="151" s="1"/>
  <c r="M137" i="151" s="1"/>
  <c r="M138" i="151" s="1"/>
  <c r="I136" i="151"/>
  <c r="I137" i="151" s="1"/>
  <c r="I138" i="151" s="1"/>
  <c r="J136" i="151"/>
  <c r="J137" i="151" s="1"/>
  <c r="J138" i="151" s="1"/>
  <c r="G135" i="151"/>
  <c r="G136" i="151" s="1"/>
  <c r="G137" i="151" s="1"/>
  <c r="G138" i="151" s="1"/>
  <c r="F100" i="163"/>
  <c r="F95" i="162" s="1"/>
  <c r="F101" i="161" s="1"/>
  <c r="F96" i="152" s="1"/>
  <c r="F99" i="163"/>
  <c r="F94" i="162" s="1"/>
  <c r="F100" i="161" s="1"/>
  <c r="F95" i="152" s="1"/>
  <c r="F98" i="163"/>
  <c r="G98" i="163" s="1"/>
  <c r="H98" i="163" s="1"/>
  <c r="F97" i="163"/>
  <c r="G97" i="163" s="1"/>
  <c r="G92" i="162" s="1"/>
  <c r="G98" i="161" s="1"/>
  <c r="G93" i="152" s="1"/>
  <c r="F96" i="163"/>
  <c r="G96" i="163" s="1"/>
  <c r="F95" i="163"/>
  <c r="F90" i="162" s="1"/>
  <c r="F96" i="161" s="1"/>
  <c r="F91" i="152" s="1"/>
  <c r="F83" i="165"/>
  <c r="F97" i="164"/>
  <c r="G97" i="164" s="1"/>
  <c r="H97" i="164" s="1"/>
  <c r="I97" i="164" s="1"/>
  <c r="J97" i="164" s="1"/>
  <c r="K97" i="164" s="1"/>
  <c r="L97" i="164" s="1"/>
  <c r="F96" i="164"/>
  <c r="G96" i="164" s="1"/>
  <c r="H96" i="164" s="1"/>
  <c r="I96" i="164" s="1"/>
  <c r="J96" i="164" s="1"/>
  <c r="K96" i="164" s="1"/>
  <c r="L96" i="164" s="1"/>
  <c r="F95" i="164"/>
  <c r="G95" i="164" s="1"/>
  <c r="H95" i="164" s="1"/>
  <c r="I95" i="164" s="1"/>
  <c r="J95" i="164" s="1"/>
  <c r="K95" i="164" s="1"/>
  <c r="L95" i="164" s="1"/>
  <c r="F94" i="164"/>
  <c r="G94" i="164" s="1"/>
  <c r="H94" i="164" s="1"/>
  <c r="I94" i="164" s="1"/>
  <c r="J94" i="164" s="1"/>
  <c r="K94" i="164" s="1"/>
  <c r="L94" i="164" s="1"/>
  <c r="F93" i="164"/>
  <c r="G93" i="164" s="1"/>
  <c r="H93" i="164" s="1"/>
  <c r="I93" i="164" s="1"/>
  <c r="J93" i="164" s="1"/>
  <c r="K93" i="164" s="1"/>
  <c r="L93" i="164" s="1"/>
  <c r="F92" i="164"/>
  <c r="G92" i="164" s="1"/>
  <c r="H92" i="164" s="1"/>
  <c r="I92" i="164" s="1"/>
  <c r="J92" i="164" s="1"/>
  <c r="K92" i="164" s="1"/>
  <c r="L92" i="164" s="1"/>
  <c r="F91" i="164"/>
  <c r="G91" i="164" s="1"/>
  <c r="H91" i="164" s="1"/>
  <c r="I91" i="164" s="1"/>
  <c r="J91" i="164" s="1"/>
  <c r="K91" i="164" s="1"/>
  <c r="L91" i="164" s="1"/>
  <c r="G51" i="151"/>
  <c r="G87" i="151" s="1"/>
  <c r="O87" i="151" s="1"/>
  <c r="I42" i="136"/>
  <c r="H42" i="136"/>
  <c r="G42" i="136"/>
  <c r="F42" i="136"/>
  <c r="E42" i="136"/>
  <c r="D42" i="136"/>
  <c r="C42" i="136"/>
  <c r="I41" i="136"/>
  <c r="H41" i="136"/>
  <c r="G41" i="136"/>
  <c r="F41" i="136"/>
  <c r="E41" i="136"/>
  <c r="D41" i="136"/>
  <c r="C41" i="136"/>
  <c r="I40" i="136"/>
  <c r="H40" i="136"/>
  <c r="G40" i="136"/>
  <c r="F40" i="136"/>
  <c r="E40" i="136"/>
  <c r="D40" i="136"/>
  <c r="C40" i="136"/>
  <c r="I39" i="136"/>
  <c r="H39" i="136"/>
  <c r="G39" i="136"/>
  <c r="F39" i="136"/>
  <c r="E39" i="136"/>
  <c r="D39" i="136"/>
  <c r="C39" i="136"/>
  <c r="I38" i="136"/>
  <c r="H38" i="136"/>
  <c r="G38" i="136"/>
  <c r="F38" i="136"/>
  <c r="E38" i="136"/>
  <c r="D38" i="136"/>
  <c r="C38" i="136"/>
  <c r="I37" i="136"/>
  <c r="H37" i="136"/>
  <c r="G37" i="136"/>
  <c r="F37" i="136"/>
  <c r="E37" i="136"/>
  <c r="D37" i="136"/>
  <c r="C37" i="136"/>
  <c r="I36" i="136"/>
  <c r="H36" i="136"/>
  <c r="G36" i="136"/>
  <c r="F36" i="136"/>
  <c r="E36" i="136"/>
  <c r="D36" i="136"/>
  <c r="C36" i="136"/>
  <c r="I35" i="136"/>
  <c r="H35" i="136"/>
  <c r="G35" i="136"/>
  <c r="F35" i="136"/>
  <c r="E35" i="136"/>
  <c r="D35" i="136"/>
  <c r="C35" i="136"/>
  <c r="I34" i="136"/>
  <c r="H34" i="136"/>
  <c r="G34" i="136"/>
  <c r="F34" i="136"/>
  <c r="E34" i="136"/>
  <c r="D34" i="136"/>
  <c r="C34" i="136"/>
  <c r="I33" i="136"/>
  <c r="H33" i="136"/>
  <c r="G33" i="136"/>
  <c r="F33" i="136"/>
  <c r="E33" i="136"/>
  <c r="D33" i="136"/>
  <c r="C33" i="136"/>
  <c r="I32" i="136"/>
  <c r="H32" i="136"/>
  <c r="G32" i="136"/>
  <c r="F32" i="136"/>
  <c r="E32" i="136"/>
  <c r="D32" i="136"/>
  <c r="C32" i="136"/>
  <c r="I31" i="136"/>
  <c r="H31" i="136"/>
  <c r="G31" i="136"/>
  <c r="F31" i="136"/>
  <c r="E31" i="136"/>
  <c r="D31" i="136"/>
  <c r="C31" i="136"/>
  <c r="I30" i="136"/>
  <c r="H30" i="136"/>
  <c r="G30" i="136"/>
  <c r="F30" i="136"/>
  <c r="E30" i="136"/>
  <c r="D30" i="136"/>
  <c r="C30" i="136"/>
  <c r="I29" i="136"/>
  <c r="H29" i="136"/>
  <c r="G29" i="136"/>
  <c r="F29" i="136"/>
  <c r="E29" i="136"/>
  <c r="D29" i="136"/>
  <c r="C29" i="136"/>
  <c r="I28" i="136"/>
  <c r="H28" i="136"/>
  <c r="G28" i="136"/>
  <c r="F28" i="136"/>
  <c r="E28" i="136"/>
  <c r="D28" i="136"/>
  <c r="C28" i="136"/>
  <c r="I27" i="136"/>
  <c r="H27" i="136"/>
  <c r="G27" i="136"/>
  <c r="F27" i="136"/>
  <c r="E27" i="136"/>
  <c r="D27" i="136"/>
  <c r="C27" i="136"/>
  <c r="I26" i="136"/>
  <c r="H26" i="136"/>
  <c r="G26" i="136"/>
  <c r="F26" i="136"/>
  <c r="E26" i="136"/>
  <c r="D26" i="136"/>
  <c r="C26" i="136"/>
  <c r="I25" i="136"/>
  <c r="H25" i="136"/>
  <c r="G25" i="136"/>
  <c r="F25" i="136"/>
  <c r="E25" i="136"/>
  <c r="D25" i="136"/>
  <c r="C25" i="136"/>
  <c r="I24" i="136"/>
  <c r="H24" i="136"/>
  <c r="G24" i="136"/>
  <c r="F24" i="136"/>
  <c r="E24" i="136"/>
  <c r="D24" i="136"/>
  <c r="C24" i="136"/>
  <c r="I23" i="136"/>
  <c r="H23" i="136"/>
  <c r="G23" i="136"/>
  <c r="F23" i="136"/>
  <c r="E23" i="136"/>
  <c r="D23" i="136"/>
  <c r="C23" i="136"/>
  <c r="I22" i="136"/>
  <c r="H22" i="136"/>
  <c r="G22" i="136"/>
  <c r="F22" i="136"/>
  <c r="E22" i="136"/>
  <c r="D22" i="136"/>
  <c r="C22" i="136"/>
  <c r="I21" i="136"/>
  <c r="H21" i="136"/>
  <c r="G21" i="136"/>
  <c r="F21" i="136"/>
  <c r="E21" i="136"/>
  <c r="D21" i="136"/>
  <c r="C21" i="136"/>
  <c r="I20" i="136"/>
  <c r="H20" i="136"/>
  <c r="G20" i="136"/>
  <c r="F20" i="136"/>
  <c r="E20" i="136"/>
  <c r="D20" i="136"/>
  <c r="C20" i="136"/>
  <c r="I19" i="136"/>
  <c r="H19" i="136"/>
  <c r="G19" i="136"/>
  <c r="F19" i="136"/>
  <c r="E19" i="136"/>
  <c r="D19" i="136"/>
  <c r="C19" i="136"/>
  <c r="I18" i="136"/>
  <c r="H18" i="136"/>
  <c r="G18" i="136"/>
  <c r="F18" i="136"/>
  <c r="E18" i="136"/>
  <c r="D18" i="136"/>
  <c r="C18" i="136"/>
  <c r="I17" i="136"/>
  <c r="H17" i="136"/>
  <c r="G17" i="136"/>
  <c r="F17" i="136"/>
  <c r="E17" i="136"/>
  <c r="D17" i="136"/>
  <c r="C17" i="136"/>
  <c r="I16" i="136"/>
  <c r="H16" i="136"/>
  <c r="G16" i="136"/>
  <c r="F16" i="136"/>
  <c r="E16" i="136"/>
  <c r="D16" i="136"/>
  <c r="C16" i="136"/>
  <c r="I15" i="136"/>
  <c r="H15" i="136"/>
  <c r="G15" i="136"/>
  <c r="F15" i="136"/>
  <c r="E15" i="136"/>
  <c r="D15" i="136"/>
  <c r="C15" i="136"/>
  <c r="I14" i="136"/>
  <c r="H14" i="136"/>
  <c r="G14" i="136"/>
  <c r="F14" i="136"/>
  <c r="E14" i="136"/>
  <c r="D14" i="136"/>
  <c r="C14" i="136"/>
  <c r="I13" i="136"/>
  <c r="H13" i="136"/>
  <c r="G13" i="136"/>
  <c r="F13" i="136"/>
  <c r="E13" i="136"/>
  <c r="D13" i="136"/>
  <c r="C13" i="136"/>
  <c r="I12" i="136"/>
  <c r="H12" i="136"/>
  <c r="G12" i="136"/>
  <c r="F12" i="136"/>
  <c r="E12" i="136"/>
  <c r="D12" i="136"/>
  <c r="C12" i="136"/>
  <c r="B12" i="136"/>
  <c r="I11" i="136"/>
  <c r="H11" i="136"/>
  <c r="G11" i="136"/>
  <c r="F11" i="136"/>
  <c r="E11" i="136"/>
  <c r="D11" i="136"/>
  <c r="C11" i="136"/>
  <c r="B11" i="136"/>
  <c r="I10" i="136"/>
  <c r="H10" i="136"/>
  <c r="G10" i="136"/>
  <c r="F10" i="136"/>
  <c r="E10" i="136"/>
  <c r="D10" i="136"/>
  <c r="C10" i="136"/>
  <c r="B10" i="136"/>
  <c r="I9" i="136"/>
  <c r="H9" i="136"/>
  <c r="G9" i="136"/>
  <c r="F9" i="136"/>
  <c r="E9" i="136"/>
  <c r="D9" i="136"/>
  <c r="C9" i="136"/>
  <c r="B9" i="136"/>
  <c r="I8" i="136"/>
  <c r="H8" i="136"/>
  <c r="G8" i="136"/>
  <c r="F8" i="136"/>
  <c r="E8" i="136"/>
  <c r="D8" i="136"/>
  <c r="C8" i="136"/>
  <c r="B8" i="136"/>
  <c r="I7" i="136"/>
  <c r="H7" i="136"/>
  <c r="G7" i="136"/>
  <c r="F7" i="136"/>
  <c r="E7" i="136"/>
  <c r="D7" i="136"/>
  <c r="C7" i="136"/>
  <c r="B7" i="136"/>
  <c r="I6" i="136"/>
  <c r="H6" i="136"/>
  <c r="G6" i="136"/>
  <c r="F6" i="136"/>
  <c r="E6" i="136"/>
  <c r="D6" i="136"/>
  <c r="C6" i="136"/>
  <c r="B6" i="136"/>
  <c r="I5" i="136"/>
  <c r="H5" i="136"/>
  <c r="G5" i="136"/>
  <c r="F5" i="136"/>
  <c r="E5" i="136"/>
  <c r="D5" i="136"/>
  <c r="C5" i="136"/>
  <c r="B5" i="136"/>
  <c r="I4" i="136"/>
  <c r="H4" i="136"/>
  <c r="G4" i="136"/>
  <c r="F4" i="136"/>
  <c r="E4" i="136"/>
  <c r="D4" i="136"/>
  <c r="C4" i="136"/>
  <c r="B4" i="136"/>
  <c r="I3" i="136"/>
  <c r="H3" i="136"/>
  <c r="G3" i="136"/>
  <c r="F3" i="136"/>
  <c r="E3" i="136"/>
  <c r="D3" i="136"/>
  <c r="C3" i="136"/>
  <c r="B3" i="136"/>
  <c r="J54" i="165"/>
  <c r="I54" i="165"/>
  <c r="H54" i="165"/>
  <c r="F54" i="165"/>
  <c r="N23" i="165"/>
  <c r="L23" i="165"/>
  <c r="K23" i="165"/>
  <c r="J23" i="165"/>
  <c r="I23" i="165"/>
  <c r="H23" i="165"/>
  <c r="G23" i="165"/>
  <c r="F23" i="165"/>
  <c r="FN31" i="166"/>
  <c r="FM31" i="166"/>
  <c r="FL31" i="166"/>
  <c r="EO31" i="166"/>
  <c r="EN31" i="166"/>
  <c r="DQ31" i="166"/>
  <c r="DP31" i="166"/>
  <c r="CS31" i="166"/>
  <c r="CR31" i="166"/>
  <c r="BU31" i="166"/>
  <c r="BT31" i="166"/>
  <c r="AW31" i="166"/>
  <c r="AV31" i="166"/>
  <c r="Y31" i="166"/>
  <c r="X31" i="166"/>
  <c r="L70" i="164"/>
  <c r="K70" i="164"/>
  <c r="J70" i="164"/>
  <c r="I70" i="164"/>
  <c r="H70" i="164"/>
  <c r="G70" i="164"/>
  <c r="F70" i="164"/>
  <c r="L69" i="164"/>
  <c r="K69" i="164"/>
  <c r="J69" i="164"/>
  <c r="I69" i="164"/>
  <c r="H69" i="164"/>
  <c r="G69" i="164"/>
  <c r="F69" i="164"/>
  <c r="L68" i="164"/>
  <c r="K68" i="164"/>
  <c r="J68" i="164"/>
  <c r="I68" i="164"/>
  <c r="H68" i="164"/>
  <c r="G68" i="164"/>
  <c r="F68" i="164"/>
  <c r="L67" i="164"/>
  <c r="K67" i="164"/>
  <c r="J67" i="164"/>
  <c r="I67" i="164"/>
  <c r="H67" i="164"/>
  <c r="G67" i="164"/>
  <c r="F67" i="164"/>
  <c r="L66" i="164"/>
  <c r="K66" i="164"/>
  <c r="J66" i="164"/>
  <c r="I66" i="164"/>
  <c r="H66" i="164"/>
  <c r="G66" i="164"/>
  <c r="F66" i="164"/>
  <c r="L65" i="164"/>
  <c r="K65" i="164"/>
  <c r="J65" i="164"/>
  <c r="I65" i="164"/>
  <c r="H65" i="164"/>
  <c r="G65" i="164"/>
  <c r="F65" i="164"/>
  <c r="N51" i="164"/>
  <c r="L51" i="164"/>
  <c r="K51" i="164"/>
  <c r="J51" i="164"/>
  <c r="I51" i="164"/>
  <c r="H51" i="164"/>
  <c r="G51" i="164"/>
  <c r="F51" i="164"/>
  <c r="N50" i="164"/>
  <c r="L50" i="164"/>
  <c r="K50" i="164"/>
  <c r="J50" i="164"/>
  <c r="I50" i="164"/>
  <c r="H50" i="164"/>
  <c r="G50" i="164"/>
  <c r="F50" i="164"/>
  <c r="N49" i="164"/>
  <c r="L49" i="164"/>
  <c r="K49" i="164"/>
  <c r="J49" i="164"/>
  <c r="I49" i="164"/>
  <c r="H49" i="164"/>
  <c r="G49" i="164"/>
  <c r="F49" i="164"/>
  <c r="N48" i="164"/>
  <c r="L48" i="164"/>
  <c r="K48" i="164"/>
  <c r="J48" i="164"/>
  <c r="I48" i="164"/>
  <c r="H48" i="164"/>
  <c r="G48" i="164"/>
  <c r="F48" i="164"/>
  <c r="N47" i="164"/>
  <c r="L47" i="164"/>
  <c r="K47" i="164"/>
  <c r="J47" i="164"/>
  <c r="I47" i="164"/>
  <c r="H47" i="164"/>
  <c r="G47" i="164"/>
  <c r="F47" i="164"/>
  <c r="N46" i="164"/>
  <c r="L46" i="164"/>
  <c r="K46" i="164"/>
  <c r="J46" i="164"/>
  <c r="I46" i="164"/>
  <c r="H46" i="164"/>
  <c r="G46" i="164"/>
  <c r="F46" i="164"/>
  <c r="N45" i="164"/>
  <c r="L45" i="164"/>
  <c r="K45" i="164"/>
  <c r="J45" i="164"/>
  <c r="I45" i="164"/>
  <c r="H45" i="164"/>
  <c r="G45" i="164"/>
  <c r="F45" i="164"/>
  <c r="N30" i="164"/>
  <c r="N29" i="164"/>
  <c r="N28" i="164"/>
  <c r="N27" i="164"/>
  <c r="N26" i="164"/>
  <c r="N25" i="164"/>
  <c r="N24" i="164"/>
  <c r="N9" i="164"/>
  <c r="L9" i="164"/>
  <c r="K9" i="164"/>
  <c r="J9" i="164"/>
  <c r="I9" i="164"/>
  <c r="H9" i="164"/>
  <c r="G9" i="164"/>
  <c r="F9" i="164"/>
  <c r="N8" i="164"/>
  <c r="L8" i="164"/>
  <c r="K8" i="164"/>
  <c r="J8" i="164"/>
  <c r="I8" i="164"/>
  <c r="H8" i="164"/>
  <c r="G8" i="164"/>
  <c r="F8" i="164"/>
  <c r="N7" i="164"/>
  <c r="L7" i="164"/>
  <c r="K7" i="164"/>
  <c r="J7" i="164"/>
  <c r="I7" i="164"/>
  <c r="H7" i="164"/>
  <c r="G7" i="164"/>
  <c r="F7" i="164"/>
  <c r="N6" i="164"/>
  <c r="L6" i="164"/>
  <c r="K6" i="164"/>
  <c r="J6" i="164"/>
  <c r="I6" i="164"/>
  <c r="H6" i="164"/>
  <c r="G6" i="164"/>
  <c r="F6" i="164"/>
  <c r="N5" i="164"/>
  <c r="L5" i="164"/>
  <c r="K5" i="164"/>
  <c r="J5" i="164"/>
  <c r="I5" i="164"/>
  <c r="H5" i="164"/>
  <c r="G5" i="164"/>
  <c r="F5" i="164"/>
  <c r="N4" i="164"/>
  <c r="L4" i="164"/>
  <c r="K4" i="164"/>
  <c r="J4" i="164"/>
  <c r="I4" i="164"/>
  <c r="H4" i="164"/>
  <c r="G4" i="164"/>
  <c r="F4" i="164"/>
  <c r="N3" i="164"/>
  <c r="L3" i="164"/>
  <c r="K3" i="164"/>
  <c r="J3" i="164"/>
  <c r="I3" i="164"/>
  <c r="H3" i="164"/>
  <c r="G3" i="164"/>
  <c r="F3" i="164"/>
  <c r="FN40" i="159"/>
  <c r="FM40" i="159"/>
  <c r="FL40" i="159"/>
  <c r="EO40" i="159"/>
  <c r="EN40" i="159"/>
  <c r="DQ40" i="159"/>
  <c r="DP40" i="159"/>
  <c r="CS40" i="159"/>
  <c r="CR40" i="159"/>
  <c r="BU40" i="159"/>
  <c r="BT40" i="159"/>
  <c r="AW40" i="159"/>
  <c r="AV40" i="159"/>
  <c r="Y40" i="159"/>
  <c r="X40" i="159"/>
  <c r="FN39" i="159"/>
  <c r="FM39" i="159"/>
  <c r="FL39" i="159"/>
  <c r="EO39" i="159"/>
  <c r="EN39" i="159"/>
  <c r="DQ39" i="159"/>
  <c r="DP39" i="159"/>
  <c r="CS39" i="159"/>
  <c r="CR39" i="159"/>
  <c r="BU39" i="159"/>
  <c r="BT39" i="159"/>
  <c r="AW39" i="159"/>
  <c r="AV39" i="159"/>
  <c r="Y39" i="159"/>
  <c r="X39" i="159"/>
  <c r="FN38" i="159"/>
  <c r="FM38" i="159"/>
  <c r="FL38" i="159"/>
  <c r="EO38" i="159"/>
  <c r="EN38" i="159"/>
  <c r="DQ38" i="159"/>
  <c r="DP38" i="159"/>
  <c r="CS38" i="159"/>
  <c r="CR38" i="159"/>
  <c r="BU38" i="159"/>
  <c r="BT38" i="159"/>
  <c r="AW38" i="159"/>
  <c r="AV38" i="159"/>
  <c r="Y38" i="159"/>
  <c r="X38" i="159"/>
  <c r="FN37" i="159"/>
  <c r="FM37" i="159"/>
  <c r="FL37" i="159"/>
  <c r="EO37" i="159"/>
  <c r="EN37" i="159"/>
  <c r="DQ37" i="159"/>
  <c r="DP37" i="159"/>
  <c r="CS37" i="159"/>
  <c r="CR37" i="159"/>
  <c r="BU37" i="159"/>
  <c r="BT37" i="159"/>
  <c r="AW37" i="159"/>
  <c r="AV37" i="159"/>
  <c r="Y37" i="159"/>
  <c r="X37" i="159"/>
  <c r="N59" i="163"/>
  <c r="L59" i="163"/>
  <c r="K59" i="163"/>
  <c r="J59" i="163"/>
  <c r="I59" i="163"/>
  <c r="H59" i="163"/>
  <c r="G59" i="163"/>
  <c r="F59" i="163"/>
  <c r="N58" i="163"/>
  <c r="L58" i="163"/>
  <c r="K58" i="163"/>
  <c r="J58" i="163"/>
  <c r="I58" i="163"/>
  <c r="H58" i="163"/>
  <c r="G58" i="163"/>
  <c r="F58" i="163"/>
  <c r="N57" i="163"/>
  <c r="L57" i="163"/>
  <c r="K57" i="163"/>
  <c r="J57" i="163"/>
  <c r="I57" i="163"/>
  <c r="H57" i="163"/>
  <c r="G57" i="163"/>
  <c r="F57" i="163"/>
  <c r="N56" i="163"/>
  <c r="L56" i="163"/>
  <c r="K56" i="163"/>
  <c r="J56" i="163"/>
  <c r="I56" i="163"/>
  <c r="H56" i="163"/>
  <c r="G56" i="163"/>
  <c r="F56" i="163"/>
  <c r="N55" i="163"/>
  <c r="L55" i="163"/>
  <c r="K55" i="163"/>
  <c r="J55" i="163"/>
  <c r="I55" i="163"/>
  <c r="H55" i="163"/>
  <c r="G55" i="163"/>
  <c r="F55" i="163"/>
  <c r="N54" i="163"/>
  <c r="L54" i="163"/>
  <c r="K54" i="163"/>
  <c r="J54" i="163"/>
  <c r="I54" i="163"/>
  <c r="H54" i="163"/>
  <c r="G54" i="163"/>
  <c r="F54" i="163"/>
  <c r="Y46" i="163"/>
  <c r="X46" i="163"/>
  <c r="W46" i="163"/>
  <c r="V46" i="163"/>
  <c r="U46" i="163"/>
  <c r="T46" i="163"/>
  <c r="S46" i="163"/>
  <c r="L46" i="163"/>
  <c r="K46" i="163"/>
  <c r="J46" i="163"/>
  <c r="I46" i="163"/>
  <c r="H46" i="163"/>
  <c r="G46" i="163"/>
  <c r="F46" i="163"/>
  <c r="Y45" i="163"/>
  <c r="X45" i="163"/>
  <c r="W45" i="163"/>
  <c r="V45" i="163"/>
  <c r="U45" i="163"/>
  <c r="T45" i="163"/>
  <c r="S45" i="163"/>
  <c r="L45" i="163"/>
  <c r="K45" i="163"/>
  <c r="J45" i="163"/>
  <c r="I45" i="163"/>
  <c r="H45" i="163"/>
  <c r="G45" i="163"/>
  <c r="F45" i="163"/>
  <c r="Y44" i="163"/>
  <c r="X44" i="163"/>
  <c r="W44" i="163"/>
  <c r="V44" i="163"/>
  <c r="U44" i="163"/>
  <c r="T44" i="163"/>
  <c r="S44" i="163"/>
  <c r="L44" i="163"/>
  <c r="K44" i="163"/>
  <c r="J44" i="163"/>
  <c r="I44" i="163"/>
  <c r="H44" i="163"/>
  <c r="G44" i="163"/>
  <c r="F44" i="163"/>
  <c r="Y43" i="163"/>
  <c r="X43" i="163"/>
  <c r="W43" i="163"/>
  <c r="V43" i="163"/>
  <c r="U43" i="163"/>
  <c r="T43" i="163"/>
  <c r="S43" i="163"/>
  <c r="L43" i="163"/>
  <c r="K43" i="163"/>
  <c r="J43" i="163"/>
  <c r="I43" i="163"/>
  <c r="H43" i="163"/>
  <c r="G43" i="163"/>
  <c r="F43" i="163"/>
  <c r="Y42" i="163"/>
  <c r="X42" i="163"/>
  <c r="W42" i="163"/>
  <c r="V42" i="163"/>
  <c r="U42" i="163"/>
  <c r="T42" i="163"/>
  <c r="S42" i="163"/>
  <c r="L42" i="163"/>
  <c r="K42" i="163"/>
  <c r="J42" i="163"/>
  <c r="I42" i="163"/>
  <c r="H42" i="163"/>
  <c r="G42" i="163"/>
  <c r="F42" i="163"/>
  <c r="Y41" i="163"/>
  <c r="X41" i="163"/>
  <c r="W41" i="163"/>
  <c r="V41" i="163"/>
  <c r="U41" i="163"/>
  <c r="T41" i="163"/>
  <c r="S41" i="163"/>
  <c r="L41" i="163"/>
  <c r="K41" i="163"/>
  <c r="J41" i="163"/>
  <c r="I41" i="163"/>
  <c r="H41" i="163"/>
  <c r="G41" i="163"/>
  <c r="F41" i="163"/>
  <c r="N28" i="163"/>
  <c r="L28" i="163"/>
  <c r="K28" i="163"/>
  <c r="J28" i="163"/>
  <c r="I28" i="163"/>
  <c r="H28" i="163"/>
  <c r="G28" i="163"/>
  <c r="F28" i="163"/>
  <c r="N27" i="163"/>
  <c r="L27" i="163"/>
  <c r="K27" i="163"/>
  <c r="J27" i="163"/>
  <c r="I27" i="163"/>
  <c r="H27" i="163"/>
  <c r="G27" i="163"/>
  <c r="F27" i="163"/>
  <c r="N26" i="163"/>
  <c r="L26" i="163"/>
  <c r="K26" i="163"/>
  <c r="J26" i="163"/>
  <c r="I26" i="163"/>
  <c r="H26" i="163"/>
  <c r="G26" i="163"/>
  <c r="F26" i="163"/>
  <c r="N25" i="163"/>
  <c r="L25" i="163"/>
  <c r="K25" i="163"/>
  <c r="J25" i="163"/>
  <c r="I25" i="163"/>
  <c r="H25" i="163"/>
  <c r="G25" i="163"/>
  <c r="F25" i="163"/>
  <c r="N24" i="163"/>
  <c r="L24" i="163"/>
  <c r="K24" i="163"/>
  <c r="J24" i="163"/>
  <c r="I24" i="163"/>
  <c r="H24" i="163"/>
  <c r="G24" i="163"/>
  <c r="F24" i="163"/>
  <c r="N23" i="163"/>
  <c r="L23" i="163"/>
  <c r="K23" i="163"/>
  <c r="J23" i="163"/>
  <c r="I23" i="163"/>
  <c r="H23" i="163"/>
  <c r="G23" i="163"/>
  <c r="F23" i="163"/>
  <c r="L8" i="163"/>
  <c r="K8" i="163"/>
  <c r="J8" i="163"/>
  <c r="I8" i="163"/>
  <c r="H8" i="163"/>
  <c r="G8" i="163"/>
  <c r="F8" i="163"/>
  <c r="L7" i="163"/>
  <c r="K7" i="163"/>
  <c r="J7" i="163"/>
  <c r="I7" i="163"/>
  <c r="H7" i="163"/>
  <c r="G7" i="163"/>
  <c r="F7" i="163"/>
  <c r="L6" i="163"/>
  <c r="K6" i="163"/>
  <c r="J6" i="163"/>
  <c r="I6" i="163"/>
  <c r="H6" i="163"/>
  <c r="G6" i="163"/>
  <c r="F6" i="163"/>
  <c r="L5" i="163"/>
  <c r="K5" i="163"/>
  <c r="J5" i="163"/>
  <c r="I5" i="163"/>
  <c r="H5" i="163"/>
  <c r="G5" i="163"/>
  <c r="F5" i="163"/>
  <c r="L4" i="163"/>
  <c r="K4" i="163"/>
  <c r="J4" i="163"/>
  <c r="I4" i="163"/>
  <c r="H4" i="163"/>
  <c r="G4" i="163"/>
  <c r="F4" i="163"/>
  <c r="L3" i="163"/>
  <c r="K3" i="163"/>
  <c r="J3" i="163"/>
  <c r="I3" i="163"/>
  <c r="H3" i="163"/>
  <c r="G3" i="163"/>
  <c r="F3" i="163"/>
  <c r="N59" i="162"/>
  <c r="L59" i="162"/>
  <c r="K59" i="162"/>
  <c r="J59" i="162"/>
  <c r="I59" i="162"/>
  <c r="H59" i="162"/>
  <c r="G59" i="162"/>
  <c r="F59" i="162"/>
  <c r="N58" i="162"/>
  <c r="L58" i="162"/>
  <c r="K58" i="162"/>
  <c r="J58" i="162"/>
  <c r="I58" i="162"/>
  <c r="H58" i="162"/>
  <c r="G58" i="162"/>
  <c r="F58" i="162"/>
  <c r="N57" i="162"/>
  <c r="L57" i="162"/>
  <c r="K57" i="162"/>
  <c r="J57" i="162"/>
  <c r="I57" i="162"/>
  <c r="H57" i="162"/>
  <c r="G57" i="162"/>
  <c r="F57" i="162"/>
  <c r="N56" i="162"/>
  <c r="L56" i="162"/>
  <c r="K56" i="162"/>
  <c r="J56" i="162"/>
  <c r="I56" i="162"/>
  <c r="H56" i="162"/>
  <c r="G56" i="162"/>
  <c r="F56" i="162"/>
  <c r="N55" i="162"/>
  <c r="L55" i="162"/>
  <c r="K55" i="162"/>
  <c r="J55" i="162"/>
  <c r="I55" i="162"/>
  <c r="H55" i="162"/>
  <c r="G55" i="162"/>
  <c r="F55" i="162"/>
  <c r="N54" i="162"/>
  <c r="L54" i="162"/>
  <c r="K54" i="162"/>
  <c r="J54" i="162"/>
  <c r="I54" i="162"/>
  <c r="H54" i="162"/>
  <c r="G54" i="162"/>
  <c r="F54" i="162"/>
  <c r="Y46" i="162"/>
  <c r="X46" i="162"/>
  <c r="W46" i="162"/>
  <c r="V46" i="162"/>
  <c r="U46" i="162"/>
  <c r="T46" i="162"/>
  <c r="S46" i="162"/>
  <c r="L46" i="162"/>
  <c r="K46" i="162"/>
  <c r="J46" i="162"/>
  <c r="I46" i="162"/>
  <c r="H46" i="162"/>
  <c r="G46" i="162"/>
  <c r="F46" i="162"/>
  <c r="Y45" i="162"/>
  <c r="X45" i="162"/>
  <c r="W45" i="162"/>
  <c r="V45" i="162"/>
  <c r="U45" i="162"/>
  <c r="T45" i="162"/>
  <c r="S45" i="162"/>
  <c r="L45" i="162"/>
  <c r="K45" i="162"/>
  <c r="J45" i="162"/>
  <c r="I45" i="162"/>
  <c r="H45" i="162"/>
  <c r="G45" i="162"/>
  <c r="F45" i="162"/>
  <c r="Y44" i="162"/>
  <c r="X44" i="162"/>
  <c r="W44" i="162"/>
  <c r="V44" i="162"/>
  <c r="U44" i="162"/>
  <c r="T44" i="162"/>
  <c r="S44" i="162"/>
  <c r="L44" i="162"/>
  <c r="K44" i="162"/>
  <c r="J44" i="162"/>
  <c r="I44" i="162"/>
  <c r="H44" i="162"/>
  <c r="G44" i="162"/>
  <c r="F44" i="162"/>
  <c r="Y43" i="162"/>
  <c r="X43" i="162"/>
  <c r="W43" i="162"/>
  <c r="V43" i="162"/>
  <c r="U43" i="162"/>
  <c r="T43" i="162"/>
  <c r="S43" i="162"/>
  <c r="L43" i="162"/>
  <c r="K43" i="162"/>
  <c r="J43" i="162"/>
  <c r="I43" i="162"/>
  <c r="H43" i="162"/>
  <c r="G43" i="162"/>
  <c r="F43" i="162"/>
  <c r="Y42" i="162"/>
  <c r="X42" i="162"/>
  <c r="W42" i="162"/>
  <c r="V42" i="162"/>
  <c r="U42" i="162"/>
  <c r="T42" i="162"/>
  <c r="S42" i="162"/>
  <c r="L42" i="162"/>
  <c r="K42" i="162"/>
  <c r="J42" i="162"/>
  <c r="I42" i="162"/>
  <c r="H42" i="162"/>
  <c r="G42" i="162"/>
  <c r="F42" i="162"/>
  <c r="Y41" i="162"/>
  <c r="X41" i="162"/>
  <c r="W41" i="162"/>
  <c r="V41" i="162"/>
  <c r="U41" i="162"/>
  <c r="T41" i="162"/>
  <c r="S41" i="162"/>
  <c r="L41" i="162"/>
  <c r="K41" i="162"/>
  <c r="J41" i="162"/>
  <c r="I41" i="162"/>
  <c r="H41" i="162"/>
  <c r="G41" i="162"/>
  <c r="F41" i="162"/>
  <c r="N28" i="162"/>
  <c r="L28" i="162"/>
  <c r="K28" i="162"/>
  <c r="J28" i="162"/>
  <c r="I28" i="162"/>
  <c r="H28" i="162"/>
  <c r="G28" i="162"/>
  <c r="F28" i="162"/>
  <c r="N27" i="162"/>
  <c r="L27" i="162"/>
  <c r="K27" i="162"/>
  <c r="J27" i="162"/>
  <c r="I27" i="162"/>
  <c r="H27" i="162"/>
  <c r="G27" i="162"/>
  <c r="F27" i="162"/>
  <c r="N26" i="162"/>
  <c r="L26" i="162"/>
  <c r="K26" i="162"/>
  <c r="J26" i="162"/>
  <c r="I26" i="162"/>
  <c r="H26" i="162"/>
  <c r="G26" i="162"/>
  <c r="F26" i="162"/>
  <c r="N25" i="162"/>
  <c r="L25" i="162"/>
  <c r="K25" i="162"/>
  <c r="J25" i="162"/>
  <c r="I25" i="162"/>
  <c r="H25" i="162"/>
  <c r="G25" i="162"/>
  <c r="F25" i="162"/>
  <c r="N24" i="162"/>
  <c r="L24" i="162"/>
  <c r="K24" i="162"/>
  <c r="J24" i="162"/>
  <c r="I24" i="162"/>
  <c r="H24" i="162"/>
  <c r="G24" i="162"/>
  <c r="F24" i="162"/>
  <c r="N23" i="162"/>
  <c r="L23" i="162"/>
  <c r="K23" i="162"/>
  <c r="J23" i="162"/>
  <c r="I23" i="162"/>
  <c r="H23" i="162"/>
  <c r="G23" i="162"/>
  <c r="F23" i="162"/>
  <c r="L8" i="162"/>
  <c r="K8" i="162"/>
  <c r="J8" i="162"/>
  <c r="I8" i="162"/>
  <c r="H8" i="162"/>
  <c r="G8" i="162"/>
  <c r="F8" i="162"/>
  <c r="L7" i="162"/>
  <c r="K7" i="162"/>
  <c r="J7" i="162"/>
  <c r="I7" i="162"/>
  <c r="H7" i="162"/>
  <c r="G7" i="162"/>
  <c r="F7" i="162"/>
  <c r="L6" i="162"/>
  <c r="K6" i="162"/>
  <c r="J6" i="162"/>
  <c r="I6" i="162"/>
  <c r="H6" i="162"/>
  <c r="G6" i="162"/>
  <c r="F6" i="162"/>
  <c r="L5" i="162"/>
  <c r="K5" i="162"/>
  <c r="J5" i="162"/>
  <c r="I5" i="162"/>
  <c r="H5" i="162"/>
  <c r="G5" i="162"/>
  <c r="F5" i="162"/>
  <c r="L4" i="162"/>
  <c r="K4" i="162"/>
  <c r="J4" i="162"/>
  <c r="I4" i="162"/>
  <c r="H4" i="162"/>
  <c r="G4" i="162"/>
  <c r="F4" i="162"/>
  <c r="L3" i="162"/>
  <c r="K3" i="162"/>
  <c r="J3" i="162"/>
  <c r="I3" i="162"/>
  <c r="H3" i="162"/>
  <c r="G3" i="162"/>
  <c r="F3" i="162"/>
  <c r="N59" i="161"/>
  <c r="L59" i="161"/>
  <c r="K59" i="161"/>
  <c r="J59" i="161"/>
  <c r="I59" i="161"/>
  <c r="H59" i="161"/>
  <c r="G59" i="161"/>
  <c r="F59" i="161"/>
  <c r="N58" i="161"/>
  <c r="L58" i="161"/>
  <c r="K58" i="161"/>
  <c r="J58" i="161"/>
  <c r="I58" i="161"/>
  <c r="H58" i="161"/>
  <c r="G58" i="161"/>
  <c r="F58" i="161"/>
  <c r="N57" i="161"/>
  <c r="L57" i="161"/>
  <c r="K57" i="161"/>
  <c r="J57" i="161"/>
  <c r="I57" i="161"/>
  <c r="H57" i="161"/>
  <c r="G57" i="161"/>
  <c r="F57" i="161"/>
  <c r="N56" i="161"/>
  <c r="L56" i="161"/>
  <c r="K56" i="161"/>
  <c r="J56" i="161"/>
  <c r="I56" i="161"/>
  <c r="H56" i="161"/>
  <c r="G56" i="161"/>
  <c r="F56" i="161"/>
  <c r="N55" i="161"/>
  <c r="L55" i="161"/>
  <c r="K55" i="161"/>
  <c r="J55" i="161"/>
  <c r="I55" i="161"/>
  <c r="H55" i="161"/>
  <c r="G55" i="161"/>
  <c r="F55" i="161"/>
  <c r="N54" i="161"/>
  <c r="L54" i="161"/>
  <c r="K54" i="161"/>
  <c r="J54" i="161"/>
  <c r="I54" i="161"/>
  <c r="H54" i="161"/>
  <c r="G54" i="161"/>
  <c r="F54" i="161"/>
  <c r="Y46" i="161"/>
  <c r="X46" i="161"/>
  <c r="W46" i="161"/>
  <c r="V46" i="161"/>
  <c r="U46" i="161"/>
  <c r="T46" i="161"/>
  <c r="S46" i="161"/>
  <c r="L46" i="161"/>
  <c r="K46" i="161"/>
  <c r="J46" i="161"/>
  <c r="I46" i="161"/>
  <c r="H46" i="161"/>
  <c r="G46" i="161"/>
  <c r="F46" i="161"/>
  <c r="Y45" i="161"/>
  <c r="X45" i="161"/>
  <c r="W45" i="161"/>
  <c r="V45" i="161"/>
  <c r="U45" i="161"/>
  <c r="T45" i="161"/>
  <c r="S45" i="161"/>
  <c r="L45" i="161"/>
  <c r="K45" i="161"/>
  <c r="J45" i="161"/>
  <c r="I45" i="161"/>
  <c r="H45" i="161"/>
  <c r="G45" i="161"/>
  <c r="F45" i="161"/>
  <c r="Y44" i="161"/>
  <c r="X44" i="161"/>
  <c r="W44" i="161"/>
  <c r="V44" i="161"/>
  <c r="U44" i="161"/>
  <c r="T44" i="161"/>
  <c r="S44" i="161"/>
  <c r="L44" i="161"/>
  <c r="K44" i="161"/>
  <c r="J44" i="161"/>
  <c r="I44" i="161"/>
  <c r="H44" i="161"/>
  <c r="G44" i="161"/>
  <c r="F44" i="161"/>
  <c r="Y43" i="161"/>
  <c r="X43" i="161"/>
  <c r="W43" i="161"/>
  <c r="V43" i="161"/>
  <c r="U43" i="161"/>
  <c r="T43" i="161"/>
  <c r="S43" i="161"/>
  <c r="L43" i="161"/>
  <c r="K43" i="161"/>
  <c r="J43" i="161"/>
  <c r="I43" i="161"/>
  <c r="H43" i="161"/>
  <c r="G43" i="161"/>
  <c r="F43" i="161"/>
  <c r="Y42" i="161"/>
  <c r="X42" i="161"/>
  <c r="W42" i="161"/>
  <c r="V42" i="161"/>
  <c r="U42" i="161"/>
  <c r="T42" i="161"/>
  <c r="S42" i="161"/>
  <c r="L42" i="161"/>
  <c r="K42" i="161"/>
  <c r="J42" i="161"/>
  <c r="I42" i="161"/>
  <c r="H42" i="161"/>
  <c r="G42" i="161"/>
  <c r="F42" i="161"/>
  <c r="Y41" i="161"/>
  <c r="X41" i="161"/>
  <c r="W41" i="161"/>
  <c r="V41" i="161"/>
  <c r="U41" i="161"/>
  <c r="T41" i="161"/>
  <c r="S41" i="161"/>
  <c r="L41" i="161"/>
  <c r="K41" i="161"/>
  <c r="J41" i="161"/>
  <c r="I41" i="161"/>
  <c r="H41" i="161"/>
  <c r="G41" i="161"/>
  <c r="F41" i="161"/>
  <c r="N28" i="161"/>
  <c r="L28" i="161"/>
  <c r="K28" i="161"/>
  <c r="J28" i="161"/>
  <c r="I28" i="161"/>
  <c r="H28" i="161"/>
  <c r="G28" i="161"/>
  <c r="F28" i="161"/>
  <c r="N27" i="161"/>
  <c r="L27" i="161"/>
  <c r="K27" i="161"/>
  <c r="J27" i="161"/>
  <c r="I27" i="161"/>
  <c r="H27" i="161"/>
  <c r="G27" i="161"/>
  <c r="F27" i="161"/>
  <c r="N26" i="161"/>
  <c r="L26" i="161"/>
  <c r="K26" i="161"/>
  <c r="J26" i="161"/>
  <c r="I26" i="161"/>
  <c r="H26" i="161"/>
  <c r="G26" i="161"/>
  <c r="F26" i="161"/>
  <c r="N25" i="161"/>
  <c r="L25" i="161"/>
  <c r="K25" i="161"/>
  <c r="J25" i="161"/>
  <c r="I25" i="161"/>
  <c r="H25" i="161"/>
  <c r="G25" i="161"/>
  <c r="F25" i="161"/>
  <c r="N24" i="161"/>
  <c r="L24" i="161"/>
  <c r="K24" i="161"/>
  <c r="J24" i="161"/>
  <c r="I24" i="161"/>
  <c r="H24" i="161"/>
  <c r="G24" i="161"/>
  <c r="F24" i="161"/>
  <c r="N23" i="161"/>
  <c r="L23" i="161"/>
  <c r="K23" i="161"/>
  <c r="J23" i="161"/>
  <c r="I23" i="161"/>
  <c r="H23" i="161"/>
  <c r="G23" i="161"/>
  <c r="F23" i="161"/>
  <c r="L8" i="161"/>
  <c r="K8" i="161"/>
  <c r="J8" i="161"/>
  <c r="I8" i="161"/>
  <c r="H8" i="161"/>
  <c r="G8" i="161"/>
  <c r="F8" i="161"/>
  <c r="L7" i="161"/>
  <c r="K7" i="161"/>
  <c r="J7" i="161"/>
  <c r="I7" i="161"/>
  <c r="H7" i="161"/>
  <c r="G7" i="161"/>
  <c r="F7" i="161"/>
  <c r="L6" i="161"/>
  <c r="K6" i="161"/>
  <c r="J6" i="161"/>
  <c r="I6" i="161"/>
  <c r="H6" i="161"/>
  <c r="G6" i="161"/>
  <c r="F6" i="161"/>
  <c r="L5" i="161"/>
  <c r="K5" i="161"/>
  <c r="J5" i="161"/>
  <c r="I5" i="161"/>
  <c r="H5" i="161"/>
  <c r="G5" i="161"/>
  <c r="F5" i="161"/>
  <c r="L4" i="161"/>
  <c r="K4" i="161"/>
  <c r="J4" i="161"/>
  <c r="I4" i="161"/>
  <c r="H4" i="161"/>
  <c r="G4" i="161"/>
  <c r="F4" i="161"/>
  <c r="L3" i="161"/>
  <c r="K3" i="161"/>
  <c r="J3" i="161"/>
  <c r="I3" i="161"/>
  <c r="H3" i="161"/>
  <c r="G3" i="161"/>
  <c r="F3" i="161"/>
  <c r="N59" i="152"/>
  <c r="L59" i="152"/>
  <c r="K59" i="152"/>
  <c r="J59" i="152"/>
  <c r="I59" i="152"/>
  <c r="H59" i="152"/>
  <c r="G59" i="152"/>
  <c r="F59" i="152"/>
  <c r="N58" i="152"/>
  <c r="L58" i="152"/>
  <c r="K58" i="152"/>
  <c r="J58" i="152"/>
  <c r="I58" i="152"/>
  <c r="H58" i="152"/>
  <c r="G58" i="152"/>
  <c r="F58" i="152"/>
  <c r="N57" i="152"/>
  <c r="L57" i="152"/>
  <c r="K57" i="152"/>
  <c r="J57" i="152"/>
  <c r="I57" i="152"/>
  <c r="H57" i="152"/>
  <c r="G57" i="152"/>
  <c r="F57" i="152"/>
  <c r="N56" i="152"/>
  <c r="L56" i="152"/>
  <c r="K56" i="152"/>
  <c r="J56" i="152"/>
  <c r="I56" i="152"/>
  <c r="H56" i="152"/>
  <c r="G56" i="152"/>
  <c r="F56" i="152"/>
  <c r="N55" i="152"/>
  <c r="L55" i="152"/>
  <c r="K55" i="152"/>
  <c r="J55" i="152"/>
  <c r="I55" i="152"/>
  <c r="H55" i="152"/>
  <c r="G55" i="152"/>
  <c r="F55" i="152"/>
  <c r="N54" i="152"/>
  <c r="L54" i="152"/>
  <c r="K54" i="152"/>
  <c r="J54" i="152"/>
  <c r="I54" i="152"/>
  <c r="H54" i="152"/>
  <c r="G54" i="152"/>
  <c r="F54" i="152"/>
  <c r="Y46" i="152"/>
  <c r="X46" i="152"/>
  <c r="W46" i="152"/>
  <c r="V46" i="152"/>
  <c r="U46" i="152"/>
  <c r="T46" i="152"/>
  <c r="S46" i="152"/>
  <c r="L46" i="152"/>
  <c r="K46" i="152"/>
  <c r="J46" i="152"/>
  <c r="I46" i="152"/>
  <c r="H46" i="152"/>
  <c r="G46" i="152"/>
  <c r="F46" i="152"/>
  <c r="Y45" i="152"/>
  <c r="X45" i="152"/>
  <c r="W45" i="152"/>
  <c r="V45" i="152"/>
  <c r="U45" i="152"/>
  <c r="T45" i="152"/>
  <c r="S45" i="152"/>
  <c r="L45" i="152"/>
  <c r="K45" i="152"/>
  <c r="J45" i="152"/>
  <c r="I45" i="152"/>
  <c r="H45" i="152"/>
  <c r="G45" i="152"/>
  <c r="F45" i="152"/>
  <c r="Y44" i="152"/>
  <c r="X44" i="152"/>
  <c r="W44" i="152"/>
  <c r="V44" i="152"/>
  <c r="U44" i="152"/>
  <c r="T44" i="152"/>
  <c r="S44" i="152"/>
  <c r="L44" i="152"/>
  <c r="K44" i="152"/>
  <c r="J44" i="152"/>
  <c r="I44" i="152"/>
  <c r="H44" i="152"/>
  <c r="G44" i="152"/>
  <c r="F44" i="152"/>
  <c r="Y43" i="152"/>
  <c r="X43" i="152"/>
  <c r="W43" i="152"/>
  <c r="V43" i="152"/>
  <c r="U43" i="152"/>
  <c r="T43" i="152"/>
  <c r="S43" i="152"/>
  <c r="L43" i="152"/>
  <c r="K43" i="152"/>
  <c r="J43" i="152"/>
  <c r="I43" i="152"/>
  <c r="H43" i="152"/>
  <c r="G43" i="152"/>
  <c r="F43" i="152"/>
  <c r="Y42" i="152"/>
  <c r="X42" i="152"/>
  <c r="W42" i="152"/>
  <c r="V42" i="152"/>
  <c r="U42" i="152"/>
  <c r="T42" i="152"/>
  <c r="S42" i="152"/>
  <c r="L42" i="152"/>
  <c r="K42" i="152"/>
  <c r="J42" i="152"/>
  <c r="I42" i="152"/>
  <c r="H42" i="152"/>
  <c r="G42" i="152"/>
  <c r="F42" i="152"/>
  <c r="Y41" i="152"/>
  <c r="X41" i="152"/>
  <c r="W41" i="152"/>
  <c r="V41" i="152"/>
  <c r="U41" i="152"/>
  <c r="T41" i="152"/>
  <c r="S41" i="152"/>
  <c r="L41" i="152"/>
  <c r="K41" i="152"/>
  <c r="J41" i="152"/>
  <c r="I41" i="152"/>
  <c r="H41" i="152"/>
  <c r="G41" i="152"/>
  <c r="F41" i="152"/>
  <c r="N28" i="152"/>
  <c r="L28" i="152"/>
  <c r="K28" i="152"/>
  <c r="J28" i="152"/>
  <c r="I28" i="152"/>
  <c r="H28" i="152"/>
  <c r="G28" i="152"/>
  <c r="F28" i="152"/>
  <c r="N27" i="152"/>
  <c r="L27" i="152"/>
  <c r="K27" i="152"/>
  <c r="J27" i="152"/>
  <c r="I27" i="152"/>
  <c r="H27" i="152"/>
  <c r="G27" i="152"/>
  <c r="F27" i="152"/>
  <c r="N26" i="152"/>
  <c r="L26" i="152"/>
  <c r="K26" i="152"/>
  <c r="J26" i="152"/>
  <c r="I26" i="152"/>
  <c r="H26" i="152"/>
  <c r="G26" i="152"/>
  <c r="F26" i="152"/>
  <c r="N25" i="152"/>
  <c r="L25" i="152"/>
  <c r="K25" i="152"/>
  <c r="J25" i="152"/>
  <c r="I25" i="152"/>
  <c r="H25" i="152"/>
  <c r="G25" i="152"/>
  <c r="F25" i="152"/>
  <c r="N24" i="152"/>
  <c r="L24" i="152"/>
  <c r="K24" i="152"/>
  <c r="J24" i="152"/>
  <c r="I24" i="152"/>
  <c r="H24" i="152"/>
  <c r="G24" i="152"/>
  <c r="F24" i="152"/>
  <c r="N23" i="152"/>
  <c r="L23" i="152"/>
  <c r="K23" i="152"/>
  <c r="J23" i="152"/>
  <c r="I23" i="152"/>
  <c r="H23" i="152"/>
  <c r="G23" i="152"/>
  <c r="F23" i="152"/>
  <c r="L8" i="152"/>
  <c r="K8" i="152"/>
  <c r="J8" i="152"/>
  <c r="I8" i="152"/>
  <c r="H8" i="152"/>
  <c r="G8" i="152"/>
  <c r="F8" i="152"/>
  <c r="L7" i="152"/>
  <c r="K7" i="152"/>
  <c r="J7" i="152"/>
  <c r="I7" i="152"/>
  <c r="H7" i="152"/>
  <c r="G7" i="152"/>
  <c r="F7" i="152"/>
  <c r="L6" i="152"/>
  <c r="K6" i="152"/>
  <c r="J6" i="152"/>
  <c r="I6" i="152"/>
  <c r="H6" i="152"/>
  <c r="G6" i="152"/>
  <c r="F6" i="152"/>
  <c r="L5" i="152"/>
  <c r="K5" i="152"/>
  <c r="J5" i="152"/>
  <c r="I5" i="152"/>
  <c r="H5" i="152"/>
  <c r="G5" i="152"/>
  <c r="F5" i="152"/>
  <c r="L4" i="152"/>
  <c r="K4" i="152"/>
  <c r="J4" i="152"/>
  <c r="I4" i="152"/>
  <c r="H4" i="152"/>
  <c r="G4" i="152"/>
  <c r="F4" i="152"/>
  <c r="L3" i="152"/>
  <c r="K3" i="152"/>
  <c r="J3" i="152"/>
  <c r="I3" i="152"/>
  <c r="H3" i="152"/>
  <c r="G3" i="152"/>
  <c r="F3" i="152"/>
  <c r="M110" i="151"/>
  <c r="L110" i="151"/>
  <c r="K110" i="151"/>
  <c r="J110" i="151"/>
  <c r="I110" i="151"/>
  <c r="H110" i="151"/>
  <c r="G110" i="151"/>
  <c r="M109" i="151"/>
  <c r="L109" i="151"/>
  <c r="K109" i="151"/>
  <c r="J109" i="151"/>
  <c r="I109" i="151"/>
  <c r="H109" i="151"/>
  <c r="G109" i="151"/>
  <c r="M108" i="151"/>
  <c r="L108" i="151"/>
  <c r="K108" i="151"/>
  <c r="J108" i="151"/>
  <c r="I108" i="151"/>
  <c r="H108" i="151"/>
  <c r="G108" i="151"/>
  <c r="M107" i="151"/>
  <c r="L107" i="151"/>
  <c r="K107" i="151"/>
  <c r="J107" i="151"/>
  <c r="I107" i="151"/>
  <c r="H107" i="151"/>
  <c r="G107" i="151"/>
  <c r="W100" i="151"/>
  <c r="V100" i="151"/>
  <c r="U100" i="151"/>
  <c r="T100" i="151"/>
  <c r="S100" i="151"/>
  <c r="R100" i="151"/>
  <c r="Q100" i="151"/>
  <c r="W99" i="151"/>
  <c r="V99" i="151"/>
  <c r="U99" i="151"/>
  <c r="T99" i="151"/>
  <c r="S99" i="151"/>
  <c r="R99" i="151"/>
  <c r="Q99" i="151"/>
  <c r="W98" i="151"/>
  <c r="V98" i="151"/>
  <c r="U98" i="151"/>
  <c r="T98" i="151"/>
  <c r="S98" i="151"/>
  <c r="R98" i="151"/>
  <c r="Q98" i="151"/>
  <c r="W97" i="151"/>
  <c r="V97" i="151"/>
  <c r="U97" i="151"/>
  <c r="T97" i="151"/>
  <c r="S97" i="151"/>
  <c r="R97" i="151"/>
  <c r="Q97" i="151"/>
  <c r="O90" i="151"/>
  <c r="M90" i="151"/>
  <c r="L90" i="151"/>
  <c r="K90" i="151"/>
  <c r="J90" i="151"/>
  <c r="I90" i="151"/>
  <c r="H90" i="151"/>
  <c r="G90" i="151"/>
  <c r="O89" i="151"/>
  <c r="M89" i="151"/>
  <c r="L89" i="151"/>
  <c r="K89" i="151"/>
  <c r="J89" i="151"/>
  <c r="I89" i="151"/>
  <c r="H89" i="151"/>
  <c r="G89" i="151"/>
  <c r="O88" i="151"/>
  <c r="M88" i="151"/>
  <c r="L88" i="151"/>
  <c r="K88" i="151"/>
  <c r="J88" i="151"/>
  <c r="I88" i="151"/>
  <c r="H88" i="151"/>
  <c r="G88" i="151"/>
  <c r="M87" i="151"/>
  <c r="L87" i="151"/>
  <c r="K87" i="151"/>
  <c r="J87" i="151"/>
  <c r="I87" i="151"/>
  <c r="H87" i="151"/>
  <c r="W58" i="151"/>
  <c r="V58" i="151"/>
  <c r="U58" i="151"/>
  <c r="T58" i="151"/>
  <c r="S58" i="151"/>
  <c r="R58" i="151"/>
  <c r="Q58" i="151"/>
  <c r="M58" i="151"/>
  <c r="L58" i="151"/>
  <c r="K58" i="151"/>
  <c r="J58" i="151"/>
  <c r="I58" i="151"/>
  <c r="H58" i="151"/>
  <c r="G58" i="151"/>
  <c r="W57" i="151"/>
  <c r="V57" i="151"/>
  <c r="U57" i="151"/>
  <c r="T57" i="151"/>
  <c r="S57" i="151"/>
  <c r="R57" i="151"/>
  <c r="Q57" i="151"/>
  <c r="M57" i="151"/>
  <c r="L57" i="151"/>
  <c r="K57" i="151"/>
  <c r="J57" i="151"/>
  <c r="I57" i="151"/>
  <c r="H57" i="151"/>
  <c r="G57" i="151"/>
  <c r="W56" i="151"/>
  <c r="V56" i="151"/>
  <c r="U56" i="151"/>
  <c r="T56" i="151"/>
  <c r="S56" i="151"/>
  <c r="R56" i="151"/>
  <c r="Q56" i="151"/>
  <c r="M56" i="151"/>
  <c r="L56" i="151"/>
  <c r="K56" i="151"/>
  <c r="J56" i="151"/>
  <c r="I56" i="151"/>
  <c r="H56" i="151"/>
  <c r="G56" i="151"/>
  <c r="W55" i="151"/>
  <c r="V55" i="151"/>
  <c r="U55" i="151"/>
  <c r="T55" i="151"/>
  <c r="S55" i="151"/>
  <c r="R55" i="151"/>
  <c r="Q55" i="151"/>
  <c r="M55" i="151"/>
  <c r="L55" i="151"/>
  <c r="K55" i="151"/>
  <c r="J55" i="151"/>
  <c r="I55" i="151"/>
  <c r="H55" i="151"/>
  <c r="G55" i="151"/>
  <c r="W54" i="151"/>
  <c r="V54" i="151"/>
  <c r="U54" i="151"/>
  <c r="T54" i="151"/>
  <c r="S54" i="151"/>
  <c r="R54" i="151"/>
  <c r="Q54" i="151"/>
  <c r="M54" i="151"/>
  <c r="L54" i="151"/>
  <c r="K54" i="151"/>
  <c r="J54" i="151"/>
  <c r="I54" i="151"/>
  <c r="H54" i="151"/>
  <c r="G54" i="151"/>
  <c r="W53" i="151"/>
  <c r="V53" i="151"/>
  <c r="U53" i="151"/>
  <c r="T53" i="151"/>
  <c r="S53" i="151"/>
  <c r="R53" i="151"/>
  <c r="Q53" i="151"/>
  <c r="M53" i="151"/>
  <c r="L53" i="151"/>
  <c r="K53" i="151"/>
  <c r="J53" i="151"/>
  <c r="I53" i="151"/>
  <c r="H53" i="151"/>
  <c r="G53" i="151"/>
  <c r="W52" i="151"/>
  <c r="V52" i="151"/>
  <c r="U52" i="151"/>
  <c r="T52" i="151"/>
  <c r="S52" i="151"/>
  <c r="R52" i="151"/>
  <c r="Q52" i="151"/>
  <c r="M52" i="151"/>
  <c r="L52" i="151"/>
  <c r="K52" i="151"/>
  <c r="J52" i="151"/>
  <c r="I52" i="151"/>
  <c r="H52" i="151"/>
  <c r="G52" i="151"/>
  <c r="W51" i="151"/>
  <c r="V51" i="151"/>
  <c r="U51" i="151"/>
  <c r="T51" i="151"/>
  <c r="S51" i="151"/>
  <c r="R51" i="151"/>
  <c r="Q51" i="151"/>
  <c r="M51" i="151"/>
  <c r="L51" i="151"/>
  <c r="K51" i="151"/>
  <c r="J51" i="151"/>
  <c r="I51" i="151"/>
  <c r="H51" i="151"/>
  <c r="M40" i="151"/>
  <c r="L40" i="151"/>
  <c r="K40" i="151"/>
  <c r="J40" i="151"/>
  <c r="I40" i="151"/>
  <c r="H40" i="151"/>
  <c r="G40" i="151"/>
  <c r="M39" i="151"/>
  <c r="L39" i="151"/>
  <c r="K39" i="151"/>
  <c r="J39" i="151"/>
  <c r="I39" i="151"/>
  <c r="H39" i="151"/>
  <c r="G39" i="151"/>
  <c r="M38" i="151"/>
  <c r="L38" i="151"/>
  <c r="K38" i="151"/>
  <c r="J38" i="151"/>
  <c r="I38" i="151"/>
  <c r="H38" i="151"/>
  <c r="G38" i="151"/>
  <c r="M37" i="151"/>
  <c r="L37" i="151"/>
  <c r="K37" i="151"/>
  <c r="J37" i="151"/>
  <c r="I37" i="151"/>
  <c r="H37" i="151"/>
  <c r="G37" i="151"/>
  <c r="M36" i="151"/>
  <c r="L36" i="151"/>
  <c r="K36" i="151"/>
  <c r="J36" i="151"/>
  <c r="I36" i="151"/>
  <c r="H36" i="151"/>
  <c r="G36" i="151"/>
  <c r="M35" i="151"/>
  <c r="L35" i="151"/>
  <c r="K35" i="151"/>
  <c r="J35" i="151"/>
  <c r="I35" i="151"/>
  <c r="H35" i="151"/>
  <c r="G35" i="151"/>
  <c r="M34" i="151"/>
  <c r="L34" i="151"/>
  <c r="K34" i="151"/>
  <c r="J34" i="151"/>
  <c r="I34" i="151"/>
  <c r="H34" i="151"/>
  <c r="G34" i="151"/>
  <c r="M33" i="151"/>
  <c r="L33" i="151"/>
  <c r="K33" i="151"/>
  <c r="J33" i="151"/>
  <c r="I33" i="151"/>
  <c r="H33" i="151"/>
  <c r="G33" i="151"/>
  <c r="M23" i="151"/>
  <c r="L23" i="151"/>
  <c r="K23" i="151"/>
  <c r="J23" i="151"/>
  <c r="I23" i="151"/>
  <c r="H23" i="151"/>
  <c r="G23" i="151"/>
  <c r="M22" i="151"/>
  <c r="L22" i="151"/>
  <c r="K22" i="151"/>
  <c r="J22" i="151"/>
  <c r="I22" i="151"/>
  <c r="H22" i="151"/>
  <c r="G22" i="151"/>
  <c r="M21" i="151"/>
  <c r="L21" i="151"/>
  <c r="K21" i="151"/>
  <c r="J21" i="151"/>
  <c r="I21" i="151"/>
  <c r="H21" i="151"/>
  <c r="G21" i="151"/>
  <c r="M20" i="151"/>
  <c r="L20" i="151"/>
  <c r="K20" i="151"/>
  <c r="J20" i="151"/>
  <c r="I20" i="151"/>
  <c r="H20" i="151"/>
  <c r="G20" i="151"/>
  <c r="M19" i="151"/>
  <c r="L19" i="151"/>
  <c r="K19" i="151"/>
  <c r="J19" i="151"/>
  <c r="I19" i="151"/>
  <c r="H19" i="151"/>
  <c r="G19" i="151"/>
  <c r="M18" i="151"/>
  <c r="L18" i="151"/>
  <c r="K18" i="151"/>
  <c r="J18" i="151"/>
  <c r="I18" i="151"/>
  <c r="H18" i="151"/>
  <c r="G18" i="151"/>
  <c r="M17" i="151"/>
  <c r="L17" i="151"/>
  <c r="K17" i="151"/>
  <c r="J17" i="151"/>
  <c r="I17" i="151"/>
  <c r="H17" i="151"/>
  <c r="G17" i="151"/>
  <c r="M16" i="151"/>
  <c r="L16" i="151"/>
  <c r="K16" i="151"/>
  <c r="J16" i="151"/>
  <c r="I16" i="151"/>
  <c r="H16" i="151"/>
  <c r="G16" i="151"/>
  <c r="AA10" i="151"/>
  <c r="Z10" i="151"/>
  <c r="Y10" i="151"/>
  <c r="X10" i="151"/>
  <c r="W10" i="151"/>
  <c r="V10" i="151"/>
  <c r="U10" i="151"/>
  <c r="M10" i="151"/>
  <c r="L10" i="151"/>
  <c r="K10" i="151"/>
  <c r="J10" i="151"/>
  <c r="I10" i="151"/>
  <c r="H10" i="151"/>
  <c r="G10" i="151"/>
  <c r="AA9" i="151"/>
  <c r="Z9" i="151"/>
  <c r="Y9" i="151"/>
  <c r="X9" i="151"/>
  <c r="W9" i="151"/>
  <c r="V9" i="151"/>
  <c r="U9" i="151"/>
  <c r="M9" i="151"/>
  <c r="L9" i="151"/>
  <c r="K9" i="151"/>
  <c r="J9" i="151"/>
  <c r="I9" i="151"/>
  <c r="H9" i="151"/>
  <c r="G9" i="151"/>
  <c r="AA8" i="151"/>
  <c r="Z8" i="151"/>
  <c r="Y8" i="151"/>
  <c r="X8" i="151"/>
  <c r="W8" i="151"/>
  <c r="V8" i="151"/>
  <c r="U8" i="151"/>
  <c r="M8" i="151"/>
  <c r="L8" i="151"/>
  <c r="K8" i="151"/>
  <c r="J8" i="151"/>
  <c r="I8" i="151"/>
  <c r="H8" i="151"/>
  <c r="G8" i="151"/>
  <c r="AA7" i="151"/>
  <c r="Z7" i="151"/>
  <c r="Y7" i="151"/>
  <c r="X7" i="151"/>
  <c r="W7" i="151"/>
  <c r="V7" i="151"/>
  <c r="U7" i="151"/>
  <c r="M7" i="151"/>
  <c r="L7" i="151"/>
  <c r="K7" i="151"/>
  <c r="J7" i="151"/>
  <c r="I7" i="151"/>
  <c r="H7" i="151"/>
  <c r="G7" i="151"/>
  <c r="AA6" i="151"/>
  <c r="Z6" i="151"/>
  <c r="Y6" i="151"/>
  <c r="X6" i="151"/>
  <c r="W6" i="151"/>
  <c r="V6" i="151"/>
  <c r="U6" i="151"/>
  <c r="M6" i="151"/>
  <c r="L6" i="151"/>
  <c r="K6" i="151"/>
  <c r="J6" i="151"/>
  <c r="I6" i="151"/>
  <c r="H6" i="151"/>
  <c r="G6" i="151"/>
  <c r="AA5" i="151"/>
  <c r="Z5" i="151"/>
  <c r="Y5" i="151"/>
  <c r="X5" i="151"/>
  <c r="W5" i="151"/>
  <c r="V5" i="151"/>
  <c r="U5" i="151"/>
  <c r="M5" i="151"/>
  <c r="L5" i="151"/>
  <c r="K5" i="151"/>
  <c r="J5" i="151"/>
  <c r="I5" i="151"/>
  <c r="H5" i="151"/>
  <c r="G5" i="151"/>
  <c r="AA4" i="151"/>
  <c r="Z4" i="151"/>
  <c r="Y4" i="151"/>
  <c r="X4" i="151"/>
  <c r="W4" i="151"/>
  <c r="V4" i="151"/>
  <c r="U4" i="151"/>
  <c r="M4" i="151"/>
  <c r="L4" i="151"/>
  <c r="K4" i="151"/>
  <c r="J4" i="151"/>
  <c r="I4" i="151"/>
  <c r="H4" i="151"/>
  <c r="G4" i="151"/>
  <c r="AA3" i="151"/>
  <c r="Z3" i="151"/>
  <c r="Y3" i="151"/>
  <c r="X3" i="151"/>
  <c r="W3" i="151"/>
  <c r="V3" i="151"/>
  <c r="U3" i="151"/>
  <c r="M3" i="151"/>
  <c r="L3" i="151"/>
  <c r="K3" i="151"/>
  <c r="J3" i="151"/>
  <c r="I3" i="151"/>
  <c r="H3" i="151"/>
  <c r="G3" i="151"/>
  <c r="BP127" i="174"/>
  <c r="BO127" i="174"/>
  <c r="BN127" i="174"/>
  <c r="BF127" i="174"/>
  <c r="BE127" i="174"/>
  <c r="AW127" i="174"/>
  <c r="AV127" i="174"/>
  <c r="AN127" i="174"/>
  <c r="AM127" i="174"/>
  <c r="AE127" i="174"/>
  <c r="AD127" i="174"/>
  <c r="V127" i="174"/>
  <c r="U127" i="174"/>
  <c r="L127" i="174"/>
  <c r="BO126" i="174"/>
  <c r="BN126" i="174"/>
  <c r="BF126" i="174"/>
  <c r="BE126" i="174"/>
  <c r="AX126" i="174"/>
  <c r="BP126" i="174" s="1"/>
  <c r="AW126" i="174"/>
  <c r="AV126" i="174"/>
  <c r="AO126" i="174"/>
  <c r="BG126" i="174" s="1"/>
  <c r="AN126" i="174"/>
  <c r="AM126" i="174"/>
  <c r="AE126" i="174"/>
  <c r="AD126" i="174"/>
  <c r="V126" i="174"/>
  <c r="U126" i="174"/>
  <c r="L126" i="174"/>
  <c r="BO125" i="174"/>
  <c r="BN125" i="174"/>
  <c r="BF125" i="174"/>
  <c r="BE125" i="174"/>
  <c r="AX125" i="174"/>
  <c r="BP125" i="174" s="1"/>
  <c r="AW125" i="174"/>
  <c r="AV125" i="174"/>
  <c r="AN125" i="174"/>
  <c r="AM125" i="174"/>
  <c r="AE125" i="174"/>
  <c r="AD125" i="174"/>
  <c r="V125" i="174"/>
  <c r="U125" i="174"/>
  <c r="L125" i="174"/>
  <c r="BO124" i="174"/>
  <c r="BN124" i="174"/>
  <c r="BF124" i="174"/>
  <c r="BE124" i="174"/>
  <c r="AW124" i="174"/>
  <c r="AV124" i="174"/>
  <c r="AN124" i="174"/>
  <c r="AM124" i="174"/>
  <c r="AE124" i="174"/>
  <c r="AD124" i="174"/>
  <c r="V124" i="174"/>
  <c r="U124" i="174"/>
  <c r="L124" i="174"/>
  <c r="BP123" i="174"/>
  <c r="BO123" i="174"/>
  <c r="BN123" i="174"/>
  <c r="BF123" i="174"/>
  <c r="BE123" i="174"/>
  <c r="AW123" i="174"/>
  <c r="AV123" i="174"/>
  <c r="AO123" i="174"/>
  <c r="BG123" i="174" s="1"/>
  <c r="AN123" i="174"/>
  <c r="AM123" i="174"/>
  <c r="AE123" i="174"/>
  <c r="AD123" i="174"/>
  <c r="V123" i="174"/>
  <c r="U123" i="174"/>
  <c r="L123" i="174"/>
  <c r="BP122" i="174"/>
  <c r="BO122" i="174"/>
  <c r="BN122" i="174"/>
  <c r="BF122" i="174"/>
  <c r="BE122" i="174"/>
  <c r="AW122" i="174"/>
  <c r="AV122" i="174"/>
  <c r="AN122" i="174"/>
  <c r="AM122" i="174"/>
  <c r="AF122" i="174"/>
  <c r="AE122" i="174"/>
  <c r="AD122" i="174"/>
  <c r="V122" i="174"/>
  <c r="U122" i="174"/>
  <c r="L122" i="174"/>
  <c r="BO121" i="174"/>
  <c r="BN121" i="174"/>
  <c r="BF121" i="174"/>
  <c r="BE121" i="174"/>
  <c r="AX121" i="174"/>
  <c r="BP121" i="174" s="1"/>
  <c r="AW121" i="174"/>
  <c r="AV121" i="174"/>
  <c r="AN121" i="174"/>
  <c r="AM121" i="174"/>
  <c r="AE121" i="174"/>
  <c r="AD121" i="174"/>
  <c r="V121" i="174"/>
  <c r="U121" i="174"/>
  <c r="L121" i="174"/>
  <c r="BO120" i="174"/>
  <c r="BN120" i="174"/>
  <c r="BF120" i="174"/>
  <c r="BE120" i="174"/>
  <c r="AX120" i="174"/>
  <c r="BP120" i="174" s="1"/>
  <c r="AW120" i="174"/>
  <c r="AV120" i="174"/>
  <c r="AN120" i="174"/>
  <c r="AM120" i="174"/>
  <c r="AE120" i="174"/>
  <c r="AD120" i="174"/>
  <c r="V120" i="174"/>
  <c r="U120" i="174"/>
  <c r="L120" i="174"/>
  <c r="BO119" i="174"/>
  <c r="BN119" i="174"/>
  <c r="BF119" i="174"/>
  <c r="BE119" i="174"/>
  <c r="AW119" i="174"/>
  <c r="AV119" i="174"/>
  <c r="AN119" i="174"/>
  <c r="AM119" i="174"/>
  <c r="AF119" i="174"/>
  <c r="AE119" i="174"/>
  <c r="AD119" i="174"/>
  <c r="V119" i="174"/>
  <c r="U119" i="174"/>
  <c r="L119" i="174"/>
  <c r="BO118" i="174"/>
  <c r="BN118" i="174"/>
  <c r="BF118" i="174"/>
  <c r="BE118" i="174"/>
  <c r="AW118" i="174"/>
  <c r="AV118" i="174"/>
  <c r="AO118" i="174"/>
  <c r="BG118" i="174" s="1"/>
  <c r="AN118" i="174"/>
  <c r="AM118" i="174"/>
  <c r="AE118" i="174"/>
  <c r="AD118" i="174"/>
  <c r="V118" i="174"/>
  <c r="U118" i="174"/>
  <c r="L118" i="174"/>
  <c r="BO117" i="174"/>
  <c r="BN117" i="174"/>
  <c r="BF117" i="174"/>
  <c r="BE117" i="174"/>
  <c r="AX117" i="174"/>
  <c r="BP117" i="174" s="1"/>
  <c r="AW117" i="174"/>
  <c r="AV117" i="174"/>
  <c r="AN117" i="174"/>
  <c r="AM117" i="174"/>
  <c r="AE117" i="174"/>
  <c r="AD117" i="174"/>
  <c r="V117" i="174"/>
  <c r="U117" i="174"/>
  <c r="L117" i="174"/>
  <c r="BO116" i="174"/>
  <c r="BN116" i="174"/>
  <c r="BF116" i="174"/>
  <c r="BE116" i="174"/>
  <c r="AX116" i="174"/>
  <c r="BP116" i="174" s="1"/>
  <c r="AW116" i="174"/>
  <c r="AV116" i="174"/>
  <c r="AN116" i="174"/>
  <c r="AM116" i="174"/>
  <c r="AE116" i="174"/>
  <c r="AD116" i="174"/>
  <c r="V116" i="174"/>
  <c r="U116" i="174"/>
  <c r="L116" i="174"/>
  <c r="BO115" i="174"/>
  <c r="BN115" i="174"/>
  <c r="BF115" i="174"/>
  <c r="BE115" i="174"/>
  <c r="AW115" i="174"/>
  <c r="AV115" i="174"/>
  <c r="AN115" i="174"/>
  <c r="AM115" i="174"/>
  <c r="AE115" i="174"/>
  <c r="AD115" i="174"/>
  <c r="V115" i="174"/>
  <c r="U115" i="174"/>
  <c r="L115" i="174"/>
  <c r="BO114" i="174"/>
  <c r="BN114" i="174"/>
  <c r="BF114" i="174"/>
  <c r="BE114" i="174"/>
  <c r="AX114" i="174"/>
  <c r="BP114" i="174" s="1"/>
  <c r="AW114" i="174"/>
  <c r="AV114" i="174"/>
  <c r="AN114" i="174"/>
  <c r="AM114" i="174"/>
  <c r="AE114" i="174"/>
  <c r="AD114" i="174"/>
  <c r="V114" i="174"/>
  <c r="U114" i="174"/>
  <c r="L114" i="174"/>
  <c r="BO113" i="174"/>
  <c r="BN113" i="174"/>
  <c r="BF113" i="174"/>
  <c r="BE113" i="174"/>
  <c r="AW113" i="174"/>
  <c r="AV113" i="174"/>
  <c r="AN113" i="174"/>
  <c r="AM113" i="174"/>
  <c r="AE113" i="174"/>
  <c r="AD113" i="174"/>
  <c r="V113" i="174"/>
  <c r="U113" i="174"/>
  <c r="L113" i="174"/>
  <c r="BP112" i="174"/>
  <c r="BO112" i="174"/>
  <c r="BN112" i="174"/>
  <c r="BF112" i="174"/>
  <c r="BE112" i="174"/>
  <c r="AW112" i="174"/>
  <c r="AV112" i="174"/>
  <c r="AN112" i="174"/>
  <c r="AM112" i="174"/>
  <c r="AE112" i="174"/>
  <c r="AD112" i="174"/>
  <c r="V112" i="174"/>
  <c r="U112" i="174"/>
  <c r="L112" i="174"/>
  <c r="BO111" i="174"/>
  <c r="BN111" i="174"/>
  <c r="BF111" i="174"/>
  <c r="BE111" i="174"/>
  <c r="AW111" i="174"/>
  <c r="AV111" i="174"/>
  <c r="AN111" i="174"/>
  <c r="AM111" i="174"/>
  <c r="AE111" i="174"/>
  <c r="AD111" i="174"/>
  <c r="V111" i="174"/>
  <c r="U111" i="174"/>
  <c r="L111" i="174"/>
  <c r="BO110" i="174"/>
  <c r="BN110" i="174"/>
  <c r="BF110" i="174"/>
  <c r="BE110" i="174"/>
  <c r="AW110" i="174"/>
  <c r="AV110" i="174"/>
  <c r="AN110" i="174"/>
  <c r="AM110" i="174"/>
  <c r="AE110" i="174"/>
  <c r="AD110" i="174"/>
  <c r="V110" i="174"/>
  <c r="U110" i="174"/>
  <c r="L110" i="174"/>
  <c r="BO109" i="174"/>
  <c r="BN109" i="174"/>
  <c r="BF109" i="174"/>
  <c r="BE109" i="174"/>
  <c r="AX109" i="174"/>
  <c r="BP109" i="174" s="1"/>
  <c r="AW109" i="174"/>
  <c r="AV109" i="174"/>
  <c r="AN109" i="174"/>
  <c r="AM109" i="174"/>
  <c r="AE109" i="174"/>
  <c r="AD109" i="174"/>
  <c r="V109" i="174"/>
  <c r="U109" i="174"/>
  <c r="L109" i="174"/>
  <c r="BO108" i="174"/>
  <c r="BN108" i="174"/>
  <c r="BF108" i="174"/>
  <c r="BE108" i="174"/>
  <c r="AX108" i="174"/>
  <c r="BP108" i="174" s="1"/>
  <c r="AW108" i="174"/>
  <c r="AV108" i="174"/>
  <c r="AN108" i="174"/>
  <c r="AM108" i="174"/>
  <c r="AF108" i="174"/>
  <c r="AE108" i="174"/>
  <c r="AD108" i="174"/>
  <c r="V108" i="174"/>
  <c r="U108" i="174"/>
  <c r="L108" i="174"/>
  <c r="BO107" i="174"/>
  <c r="BN107" i="174"/>
  <c r="BF107" i="174"/>
  <c r="BE107" i="174"/>
  <c r="AX107" i="174"/>
  <c r="BP107" i="174" s="1"/>
  <c r="AW107" i="174"/>
  <c r="AV107" i="174"/>
  <c r="AN107" i="174"/>
  <c r="AM107" i="174"/>
  <c r="AE107" i="174"/>
  <c r="AD107" i="174"/>
  <c r="V107" i="174"/>
  <c r="U107" i="174"/>
  <c r="L107" i="174"/>
  <c r="BO106" i="174"/>
  <c r="BN106" i="174"/>
  <c r="BF106" i="174"/>
  <c r="BE106" i="174"/>
  <c r="AW106" i="174"/>
  <c r="AV106" i="174"/>
  <c r="AN106" i="174"/>
  <c r="AM106" i="174"/>
  <c r="AE106" i="174"/>
  <c r="AD106" i="174"/>
  <c r="V106" i="174"/>
  <c r="U106" i="174"/>
  <c r="L106" i="174"/>
  <c r="BO105" i="174"/>
  <c r="BN105" i="174"/>
  <c r="BF105" i="174"/>
  <c r="BE105" i="174"/>
  <c r="AX105" i="174"/>
  <c r="BP105" i="174" s="1"/>
  <c r="AW105" i="174"/>
  <c r="AV105" i="174"/>
  <c r="AO105" i="174"/>
  <c r="BG105" i="174" s="1"/>
  <c r="AN105" i="174"/>
  <c r="AM105" i="174"/>
  <c r="AE105" i="174"/>
  <c r="AD105" i="174"/>
  <c r="V105" i="174"/>
  <c r="U105" i="174"/>
  <c r="L105" i="174"/>
  <c r="BP104" i="174"/>
  <c r="BO104" i="174"/>
  <c r="BN104" i="174"/>
  <c r="BF104" i="174"/>
  <c r="BE104" i="174"/>
  <c r="AW104" i="174"/>
  <c r="AV104" i="174"/>
  <c r="AO104" i="174"/>
  <c r="BG104" i="174" s="1"/>
  <c r="AN104" i="174"/>
  <c r="AM104" i="174"/>
  <c r="AE104" i="174"/>
  <c r="AD104" i="174"/>
  <c r="V104" i="174"/>
  <c r="U104" i="174"/>
  <c r="L104" i="174"/>
  <c r="BP103" i="174"/>
  <c r="BO103" i="174"/>
  <c r="BN103" i="174"/>
  <c r="BF103" i="174"/>
  <c r="BE103" i="174"/>
  <c r="AW103" i="174"/>
  <c r="AV103" i="174"/>
  <c r="AN103" i="174"/>
  <c r="AM103" i="174"/>
  <c r="AE103" i="174"/>
  <c r="AD103" i="174"/>
  <c r="V103" i="174"/>
  <c r="U103" i="174"/>
  <c r="N103" i="174"/>
  <c r="L103" i="174"/>
  <c r="BO102" i="174"/>
  <c r="BN102" i="174"/>
  <c r="BF102" i="174"/>
  <c r="BE102" i="174"/>
  <c r="AW102" i="174"/>
  <c r="AV102" i="174"/>
  <c r="AN102" i="174"/>
  <c r="AM102" i="174"/>
  <c r="AE102" i="174"/>
  <c r="AD102" i="174"/>
  <c r="V102" i="174"/>
  <c r="U102" i="174"/>
  <c r="L102" i="174"/>
  <c r="BO101" i="174"/>
  <c r="BN101" i="174"/>
  <c r="BF101" i="174"/>
  <c r="BE101" i="174"/>
  <c r="AX101" i="174"/>
  <c r="BP101" i="174" s="1"/>
  <c r="AW101" i="174"/>
  <c r="AV101" i="174"/>
  <c r="AN101" i="174"/>
  <c r="AM101" i="174"/>
  <c r="AE101" i="174"/>
  <c r="AD101" i="174"/>
  <c r="V101" i="174"/>
  <c r="U101" i="174"/>
  <c r="L101" i="174"/>
  <c r="BO100" i="174"/>
  <c r="BN100" i="174"/>
  <c r="BF100" i="174"/>
  <c r="BE100" i="174"/>
  <c r="AX100" i="174"/>
  <c r="BP100" i="174" s="1"/>
  <c r="AW100" i="174"/>
  <c r="AV100" i="174"/>
  <c r="AN100" i="174"/>
  <c r="AM100" i="174"/>
  <c r="AE100" i="174"/>
  <c r="AD100" i="174"/>
  <c r="V100" i="174"/>
  <c r="U100" i="174"/>
  <c r="L100" i="174"/>
  <c r="BO99" i="174"/>
  <c r="BN99" i="174"/>
  <c r="BF99" i="174"/>
  <c r="BE99" i="174"/>
  <c r="AX99" i="174"/>
  <c r="BP99" i="174" s="1"/>
  <c r="AW99" i="174"/>
  <c r="AV99" i="174"/>
  <c r="AN99" i="174"/>
  <c r="AM99" i="174"/>
  <c r="AE99" i="174"/>
  <c r="AD99" i="174"/>
  <c r="V99" i="174"/>
  <c r="U99" i="174"/>
  <c r="L99" i="174"/>
  <c r="BO98" i="174"/>
  <c r="BN98" i="174"/>
  <c r="BF98" i="174"/>
  <c r="BE98" i="174"/>
  <c r="AW98" i="174"/>
  <c r="AV98" i="174"/>
  <c r="AN98" i="174"/>
  <c r="AM98" i="174"/>
  <c r="AE98" i="174"/>
  <c r="AD98" i="174"/>
  <c r="V98" i="174"/>
  <c r="U98" i="174"/>
  <c r="L98" i="174"/>
  <c r="BO97" i="174"/>
  <c r="BN97" i="174"/>
  <c r="BF97" i="174"/>
  <c r="BE97" i="174"/>
  <c r="AX97" i="174"/>
  <c r="BP97" i="174" s="1"/>
  <c r="AW97" i="174"/>
  <c r="AV97" i="174"/>
  <c r="AN97" i="174"/>
  <c r="AM97" i="174"/>
  <c r="AE97" i="174"/>
  <c r="AD97" i="174"/>
  <c r="V97" i="174"/>
  <c r="U97" i="174"/>
  <c r="L97" i="174"/>
  <c r="BO96" i="174"/>
  <c r="BN96" i="174"/>
  <c r="BF96" i="174"/>
  <c r="BE96" i="174"/>
  <c r="AW96" i="174"/>
  <c r="AV96" i="174"/>
  <c r="AO96" i="174"/>
  <c r="BG96" i="174" s="1"/>
  <c r="AN96" i="174"/>
  <c r="AM96" i="174"/>
  <c r="AE96" i="174"/>
  <c r="AD96" i="174"/>
  <c r="V96" i="174"/>
  <c r="U96" i="174"/>
  <c r="L96" i="174"/>
  <c r="BO95" i="174"/>
  <c r="BN95" i="174"/>
  <c r="BF95" i="174"/>
  <c r="BE95" i="174"/>
  <c r="AW95" i="174"/>
  <c r="AV95" i="174"/>
  <c r="AN95" i="174"/>
  <c r="AM95" i="174"/>
  <c r="AE95" i="174"/>
  <c r="AD95" i="174"/>
  <c r="V95" i="174"/>
  <c r="U95" i="174"/>
  <c r="L95" i="174"/>
  <c r="BO94" i="174"/>
  <c r="BN94" i="174"/>
  <c r="BF94" i="174"/>
  <c r="BE94" i="174"/>
  <c r="AX94" i="174"/>
  <c r="BP94" i="174" s="1"/>
  <c r="AW94" i="174"/>
  <c r="AV94" i="174"/>
  <c r="AN94" i="174"/>
  <c r="AM94" i="174"/>
  <c r="AE94" i="174"/>
  <c r="AD94" i="174"/>
  <c r="V94" i="174"/>
  <c r="U94" i="174"/>
  <c r="L94" i="174"/>
  <c r="BO93" i="174"/>
  <c r="BN93" i="174"/>
  <c r="BF93" i="174"/>
  <c r="BE93" i="174"/>
  <c r="AX93" i="174"/>
  <c r="BP93" i="174" s="1"/>
  <c r="AW93" i="174"/>
  <c r="AV93" i="174"/>
  <c r="AO93" i="174"/>
  <c r="BG93" i="174" s="1"/>
  <c r="AN93" i="174"/>
  <c r="AM93" i="174"/>
  <c r="AE93" i="174"/>
  <c r="AD93" i="174"/>
  <c r="V93" i="174"/>
  <c r="U93" i="174"/>
  <c r="L93" i="174"/>
  <c r="BP92" i="174"/>
  <c r="BO92" i="174"/>
  <c r="BN92" i="174"/>
  <c r="BF92" i="174"/>
  <c r="BE92" i="174"/>
  <c r="AW92" i="174"/>
  <c r="AV92" i="174"/>
  <c r="AN92" i="174"/>
  <c r="AM92" i="174"/>
  <c r="AE92" i="174"/>
  <c r="AD92" i="174"/>
  <c r="V92" i="174"/>
  <c r="U92" i="174"/>
  <c r="L92" i="174"/>
  <c r="BO91" i="174"/>
  <c r="BN91" i="174"/>
  <c r="BF91" i="174"/>
  <c r="BE91" i="174"/>
  <c r="AX91" i="174"/>
  <c r="BP91" i="174" s="1"/>
  <c r="AW91" i="174"/>
  <c r="AV91" i="174"/>
  <c r="AN91" i="174"/>
  <c r="AM91" i="174"/>
  <c r="AE91" i="174"/>
  <c r="AD91" i="174"/>
  <c r="V91" i="174"/>
  <c r="U91" i="174"/>
  <c r="L91" i="174"/>
  <c r="BO90" i="174"/>
  <c r="BN90" i="174"/>
  <c r="BF90" i="174"/>
  <c r="BE90" i="174"/>
  <c r="AW90" i="174"/>
  <c r="AV90" i="174"/>
  <c r="AN90" i="174"/>
  <c r="AM90" i="174"/>
  <c r="AE90" i="174"/>
  <c r="AD90" i="174"/>
  <c r="V90" i="174"/>
  <c r="U90" i="174"/>
  <c r="L90" i="174"/>
  <c r="BO89" i="174"/>
  <c r="BN89" i="174"/>
  <c r="BF89" i="174"/>
  <c r="BE89" i="174"/>
  <c r="AW89" i="174"/>
  <c r="AV89" i="174"/>
  <c r="AN89" i="174"/>
  <c r="AM89" i="174"/>
  <c r="AE89" i="174"/>
  <c r="AD89" i="174"/>
  <c r="V89" i="174"/>
  <c r="U89" i="174"/>
  <c r="L89" i="174"/>
  <c r="BO88" i="174"/>
  <c r="BN88" i="174"/>
  <c r="BF88" i="174"/>
  <c r="BE88" i="174"/>
  <c r="AX88" i="174"/>
  <c r="BP88" i="174" s="1"/>
  <c r="AW88" i="174"/>
  <c r="AV88" i="174"/>
  <c r="AN88" i="174"/>
  <c r="AM88" i="174"/>
  <c r="AE88" i="174"/>
  <c r="AD88" i="174"/>
  <c r="V88" i="174"/>
  <c r="U88" i="174"/>
  <c r="L88" i="174"/>
  <c r="BP87" i="174"/>
  <c r="BO87" i="174"/>
  <c r="BN87" i="174"/>
  <c r="BF87" i="174"/>
  <c r="BE87" i="174"/>
  <c r="AW87" i="174"/>
  <c r="AV87" i="174"/>
  <c r="AN87" i="174"/>
  <c r="AM87" i="174"/>
  <c r="AE87" i="174"/>
  <c r="AD87" i="174"/>
  <c r="V87" i="174"/>
  <c r="U87" i="174"/>
  <c r="L87" i="174"/>
  <c r="BO86" i="174"/>
  <c r="BN86" i="174"/>
  <c r="BF86" i="174"/>
  <c r="BE86" i="174"/>
  <c r="AX86" i="174"/>
  <c r="BP86" i="174" s="1"/>
  <c r="AW86" i="174"/>
  <c r="AV86" i="174"/>
  <c r="AN86" i="174"/>
  <c r="AM86" i="174"/>
  <c r="AE86" i="174"/>
  <c r="AD86" i="174"/>
  <c r="V86" i="174"/>
  <c r="U86" i="174"/>
  <c r="L86" i="174"/>
  <c r="BO85" i="174"/>
  <c r="BN85" i="174"/>
  <c r="BF85" i="174"/>
  <c r="BE85" i="174"/>
  <c r="AX85" i="174"/>
  <c r="BP85" i="174" s="1"/>
  <c r="AW85" i="174"/>
  <c r="AV85" i="174"/>
  <c r="AO85" i="174"/>
  <c r="BG85" i="174" s="1"/>
  <c r="AN85" i="174"/>
  <c r="AM85" i="174"/>
  <c r="AE85" i="174"/>
  <c r="AD85" i="174"/>
  <c r="V85" i="174"/>
  <c r="U85" i="174"/>
  <c r="L85" i="174"/>
  <c r="BO84" i="174"/>
  <c r="BN84" i="174"/>
  <c r="BF84" i="174"/>
  <c r="BE84" i="174"/>
  <c r="AW84" i="174"/>
  <c r="AV84" i="174"/>
  <c r="AN84" i="174"/>
  <c r="AM84" i="174"/>
  <c r="AE84" i="174"/>
  <c r="AD84" i="174"/>
  <c r="V84" i="174"/>
  <c r="U84" i="174"/>
  <c r="L84" i="174"/>
  <c r="BO83" i="174"/>
  <c r="BN83" i="174"/>
  <c r="BF83" i="174"/>
  <c r="BE83" i="174"/>
  <c r="AW83" i="174"/>
  <c r="AV83" i="174"/>
  <c r="AO83" i="174"/>
  <c r="BG83" i="174" s="1"/>
  <c r="AN83" i="174"/>
  <c r="AM83" i="174"/>
  <c r="AE83" i="174"/>
  <c r="AD83" i="174"/>
  <c r="V83" i="174"/>
  <c r="U83" i="174"/>
  <c r="L83" i="174"/>
  <c r="BP82" i="174"/>
  <c r="BO82" i="174"/>
  <c r="BN82" i="174"/>
  <c r="BF82" i="174"/>
  <c r="BE82" i="174"/>
  <c r="AW82" i="174"/>
  <c r="AV82" i="174"/>
  <c r="AO82" i="174"/>
  <c r="BG82" i="174" s="1"/>
  <c r="AN82" i="174"/>
  <c r="AM82" i="174"/>
  <c r="AF82" i="174"/>
  <c r="AE82" i="174"/>
  <c r="AD82" i="174"/>
  <c r="V82" i="174"/>
  <c r="U82" i="174"/>
  <c r="L82" i="174"/>
  <c r="BO81" i="174"/>
  <c r="BN81" i="174"/>
  <c r="BF81" i="174"/>
  <c r="BE81" i="174"/>
  <c r="AX81" i="174"/>
  <c r="BP81" i="174" s="1"/>
  <c r="AW81" i="174"/>
  <c r="AV81" i="174"/>
  <c r="AN81" i="174"/>
  <c r="AM81" i="174"/>
  <c r="AF81" i="174"/>
  <c r="AE81" i="174"/>
  <c r="AD81" i="174"/>
  <c r="V81" i="174"/>
  <c r="U81" i="174"/>
  <c r="L81" i="174"/>
  <c r="BP80" i="174"/>
  <c r="BO80" i="174"/>
  <c r="BN80" i="174"/>
  <c r="BF80" i="174"/>
  <c r="BE80" i="174"/>
  <c r="AX80" i="174"/>
  <c r="AW80" i="174"/>
  <c r="AV80" i="174"/>
  <c r="AN80" i="174"/>
  <c r="AM80" i="174"/>
  <c r="AE80" i="174"/>
  <c r="AD80" i="174"/>
  <c r="V80" i="174"/>
  <c r="U80" i="174"/>
  <c r="L80" i="174"/>
  <c r="BP79" i="174"/>
  <c r="BO79" i="174"/>
  <c r="BN79" i="174"/>
  <c r="BG79" i="174"/>
  <c r="BF79" i="174"/>
  <c r="BE79" i="174"/>
  <c r="AX79" i="174"/>
  <c r="AX127" i="174" s="1"/>
  <c r="AW79" i="174"/>
  <c r="AV79" i="174"/>
  <c r="AO79" i="174"/>
  <c r="AO127" i="174" s="1"/>
  <c r="BG127" i="174" s="1"/>
  <c r="AN79" i="174"/>
  <c r="AM79" i="174"/>
  <c r="AF79" i="174"/>
  <c r="AF127" i="174" s="1"/>
  <c r="AE79" i="174"/>
  <c r="AD79" i="174"/>
  <c r="W79" i="174"/>
  <c r="W127" i="174" s="1"/>
  <c r="V79" i="174"/>
  <c r="U79" i="174"/>
  <c r="N79" i="174"/>
  <c r="N127" i="174" s="1"/>
  <c r="L79" i="174"/>
  <c r="BP78" i="174"/>
  <c r="BO78" i="174"/>
  <c r="BN78" i="174"/>
  <c r="BG78" i="174"/>
  <c r="BF78" i="174"/>
  <c r="BE78" i="174"/>
  <c r="AX78" i="174"/>
  <c r="AW78" i="174"/>
  <c r="AV78" i="174"/>
  <c r="AO78" i="174"/>
  <c r="AN78" i="174"/>
  <c r="AM78" i="174"/>
  <c r="AF78" i="174"/>
  <c r="AF126" i="174" s="1"/>
  <c r="AE78" i="174"/>
  <c r="AD78" i="174"/>
  <c r="W78" i="174"/>
  <c r="W126" i="174" s="1"/>
  <c r="V78" i="174"/>
  <c r="U78" i="174"/>
  <c r="N78" i="174"/>
  <c r="N126" i="174" s="1"/>
  <c r="L78" i="174"/>
  <c r="BP77" i="174"/>
  <c r="BO77" i="174"/>
  <c r="BN77" i="174"/>
  <c r="BG77" i="174"/>
  <c r="BF77" i="174"/>
  <c r="BE77" i="174"/>
  <c r="AX77" i="174"/>
  <c r="AW77" i="174"/>
  <c r="AV77" i="174"/>
  <c r="AO77" i="174"/>
  <c r="AO125" i="174" s="1"/>
  <c r="BG125" i="174" s="1"/>
  <c r="AN77" i="174"/>
  <c r="AM77" i="174"/>
  <c r="AF77" i="174"/>
  <c r="AF125" i="174" s="1"/>
  <c r="AE77" i="174"/>
  <c r="AD77" i="174"/>
  <c r="W77" i="174"/>
  <c r="W125" i="174" s="1"/>
  <c r="V77" i="174"/>
  <c r="U77" i="174"/>
  <c r="N77" i="174"/>
  <c r="N125" i="174" s="1"/>
  <c r="L77" i="174"/>
  <c r="BP76" i="174"/>
  <c r="BO76" i="174"/>
  <c r="BN76" i="174"/>
  <c r="BG76" i="174"/>
  <c r="BF76" i="174"/>
  <c r="BE76" i="174"/>
  <c r="AX76" i="174"/>
  <c r="AX124" i="174" s="1"/>
  <c r="BP124" i="174" s="1"/>
  <c r="AW76" i="174"/>
  <c r="AV76" i="174"/>
  <c r="AO76" i="174"/>
  <c r="AO124" i="174" s="1"/>
  <c r="BG124" i="174" s="1"/>
  <c r="AN76" i="174"/>
  <c r="AM76" i="174"/>
  <c r="AF76" i="174"/>
  <c r="AF124" i="174" s="1"/>
  <c r="AE76" i="174"/>
  <c r="AD76" i="174"/>
  <c r="W76" i="174"/>
  <c r="W124" i="174" s="1"/>
  <c r="V76" i="174"/>
  <c r="U76" i="174"/>
  <c r="N76" i="174"/>
  <c r="N124" i="174" s="1"/>
  <c r="L76" i="174"/>
  <c r="BP75" i="174"/>
  <c r="BO75" i="174"/>
  <c r="BN75" i="174"/>
  <c r="BG75" i="174"/>
  <c r="BF75" i="174"/>
  <c r="BE75" i="174"/>
  <c r="AX75" i="174"/>
  <c r="AX123" i="174" s="1"/>
  <c r="AW75" i="174"/>
  <c r="AV75" i="174"/>
  <c r="AO75" i="174"/>
  <c r="AN75" i="174"/>
  <c r="AM75" i="174"/>
  <c r="AF75" i="174"/>
  <c r="AF123" i="174" s="1"/>
  <c r="AE75" i="174"/>
  <c r="AD75" i="174"/>
  <c r="W75" i="174"/>
  <c r="W123" i="174" s="1"/>
  <c r="V75" i="174"/>
  <c r="U75" i="174"/>
  <c r="N75" i="174"/>
  <c r="N123" i="174" s="1"/>
  <c r="L75" i="174"/>
  <c r="BP74" i="174"/>
  <c r="BO74" i="174"/>
  <c r="BN74" i="174"/>
  <c r="BG74" i="174"/>
  <c r="BF74" i="174"/>
  <c r="BE74" i="174"/>
  <c r="AX74" i="174"/>
  <c r="AX122" i="174" s="1"/>
  <c r="AW74" i="174"/>
  <c r="AV74" i="174"/>
  <c r="AO74" i="174"/>
  <c r="AO122" i="174" s="1"/>
  <c r="BG122" i="174" s="1"/>
  <c r="AN74" i="174"/>
  <c r="AM74" i="174"/>
  <c r="AF74" i="174"/>
  <c r="AE74" i="174"/>
  <c r="AD74" i="174"/>
  <c r="W74" i="174"/>
  <c r="W122" i="174" s="1"/>
  <c r="V74" i="174"/>
  <c r="U74" i="174"/>
  <c r="N74" i="174"/>
  <c r="N122" i="174" s="1"/>
  <c r="L74" i="174"/>
  <c r="BP73" i="174"/>
  <c r="BO73" i="174"/>
  <c r="BN73" i="174"/>
  <c r="BG73" i="174"/>
  <c r="BF73" i="174"/>
  <c r="BE73" i="174"/>
  <c r="AX73" i="174"/>
  <c r="AW73" i="174"/>
  <c r="AV73" i="174"/>
  <c r="AO73" i="174"/>
  <c r="AO121" i="174" s="1"/>
  <c r="BG121" i="174" s="1"/>
  <c r="AN73" i="174"/>
  <c r="AM73" i="174"/>
  <c r="AF73" i="174"/>
  <c r="AF121" i="174" s="1"/>
  <c r="AE73" i="174"/>
  <c r="AD73" i="174"/>
  <c r="W73" i="174"/>
  <c r="W121" i="174" s="1"/>
  <c r="V73" i="174"/>
  <c r="U73" i="174"/>
  <c r="N73" i="174"/>
  <c r="N121" i="174" s="1"/>
  <c r="L73" i="174"/>
  <c r="BP72" i="174"/>
  <c r="BO72" i="174"/>
  <c r="BN72" i="174"/>
  <c r="BG72" i="174"/>
  <c r="BF72" i="174"/>
  <c r="BE72" i="174"/>
  <c r="AX72" i="174"/>
  <c r="AW72" i="174"/>
  <c r="AV72" i="174"/>
  <c r="AO72" i="174"/>
  <c r="AO120" i="174" s="1"/>
  <c r="BG120" i="174" s="1"/>
  <c r="AN72" i="174"/>
  <c r="AM72" i="174"/>
  <c r="AF72" i="174"/>
  <c r="AF120" i="174" s="1"/>
  <c r="AE72" i="174"/>
  <c r="AD72" i="174"/>
  <c r="W72" i="174"/>
  <c r="W120" i="174" s="1"/>
  <c r="V72" i="174"/>
  <c r="U72" i="174"/>
  <c r="N72" i="174"/>
  <c r="N120" i="174" s="1"/>
  <c r="L72" i="174"/>
  <c r="BP71" i="174"/>
  <c r="BO71" i="174"/>
  <c r="BN71" i="174"/>
  <c r="BG71" i="174"/>
  <c r="BF71" i="174"/>
  <c r="BE71" i="174"/>
  <c r="AX71" i="174"/>
  <c r="AX119" i="174" s="1"/>
  <c r="BP119" i="174" s="1"/>
  <c r="AW71" i="174"/>
  <c r="AV71" i="174"/>
  <c r="AO71" i="174"/>
  <c r="AO119" i="174" s="1"/>
  <c r="BG119" i="174" s="1"/>
  <c r="AN71" i="174"/>
  <c r="AM71" i="174"/>
  <c r="AF71" i="174"/>
  <c r="AE71" i="174"/>
  <c r="AD71" i="174"/>
  <c r="W71" i="174"/>
  <c r="W119" i="174" s="1"/>
  <c r="V71" i="174"/>
  <c r="U71" i="174"/>
  <c r="N71" i="174"/>
  <c r="N119" i="174" s="1"/>
  <c r="L71" i="174"/>
  <c r="BP70" i="174"/>
  <c r="BO70" i="174"/>
  <c r="BN70" i="174"/>
  <c r="BG70" i="174"/>
  <c r="BF70" i="174"/>
  <c r="BE70" i="174"/>
  <c r="AX70" i="174"/>
  <c r="AX118" i="174" s="1"/>
  <c r="BP118" i="174" s="1"/>
  <c r="AW70" i="174"/>
  <c r="AV70" i="174"/>
  <c r="AO70" i="174"/>
  <c r="AN70" i="174"/>
  <c r="AM70" i="174"/>
  <c r="AF70" i="174"/>
  <c r="AF118" i="174" s="1"/>
  <c r="AE70" i="174"/>
  <c r="AD70" i="174"/>
  <c r="W70" i="174"/>
  <c r="W118" i="174" s="1"/>
  <c r="V70" i="174"/>
  <c r="U70" i="174"/>
  <c r="N70" i="174"/>
  <c r="N118" i="174" s="1"/>
  <c r="L70" i="174"/>
  <c r="BP69" i="174"/>
  <c r="BO69" i="174"/>
  <c r="BN69" i="174"/>
  <c r="BG69" i="174"/>
  <c r="BF69" i="174"/>
  <c r="BE69" i="174"/>
  <c r="AX69" i="174"/>
  <c r="AW69" i="174"/>
  <c r="AV69" i="174"/>
  <c r="AO69" i="174"/>
  <c r="AO117" i="174" s="1"/>
  <c r="BG117" i="174" s="1"/>
  <c r="AN69" i="174"/>
  <c r="AM69" i="174"/>
  <c r="AF69" i="174"/>
  <c r="AF117" i="174" s="1"/>
  <c r="AE69" i="174"/>
  <c r="AD69" i="174"/>
  <c r="W69" i="174"/>
  <c r="W117" i="174" s="1"/>
  <c r="V69" i="174"/>
  <c r="U69" i="174"/>
  <c r="N69" i="174"/>
  <c r="N117" i="174" s="1"/>
  <c r="L69" i="174"/>
  <c r="BP68" i="174"/>
  <c r="BO68" i="174"/>
  <c r="BN68" i="174"/>
  <c r="BG68" i="174"/>
  <c r="BF68" i="174"/>
  <c r="BE68" i="174"/>
  <c r="AX68" i="174"/>
  <c r="AW68" i="174"/>
  <c r="AV68" i="174"/>
  <c r="AO68" i="174"/>
  <c r="AO116" i="174" s="1"/>
  <c r="BG116" i="174" s="1"/>
  <c r="AN68" i="174"/>
  <c r="AM68" i="174"/>
  <c r="AF68" i="174"/>
  <c r="AF116" i="174" s="1"/>
  <c r="AE68" i="174"/>
  <c r="AD68" i="174"/>
  <c r="W68" i="174"/>
  <c r="W116" i="174" s="1"/>
  <c r="V68" i="174"/>
  <c r="U68" i="174"/>
  <c r="N68" i="174"/>
  <c r="N116" i="174" s="1"/>
  <c r="L68" i="174"/>
  <c r="BP67" i="174"/>
  <c r="BO67" i="174"/>
  <c r="BN67" i="174"/>
  <c r="BG67" i="174"/>
  <c r="BF67" i="174"/>
  <c r="BE67" i="174"/>
  <c r="AX67" i="174"/>
  <c r="AX115" i="174" s="1"/>
  <c r="BP115" i="174" s="1"/>
  <c r="AW67" i="174"/>
  <c r="AV67" i="174"/>
  <c r="AO67" i="174"/>
  <c r="AO115" i="174" s="1"/>
  <c r="BG115" i="174" s="1"/>
  <c r="AN67" i="174"/>
  <c r="AM67" i="174"/>
  <c r="AF67" i="174"/>
  <c r="AF115" i="174" s="1"/>
  <c r="AE67" i="174"/>
  <c r="AD67" i="174"/>
  <c r="W67" i="174"/>
  <c r="W115" i="174" s="1"/>
  <c r="V67" i="174"/>
  <c r="U67" i="174"/>
  <c r="N67" i="174"/>
  <c r="N115" i="174" s="1"/>
  <c r="L67" i="174"/>
  <c r="BP66" i="174"/>
  <c r="BO66" i="174"/>
  <c r="BN66" i="174"/>
  <c r="BG66" i="174"/>
  <c r="BF66" i="174"/>
  <c r="BE66" i="174"/>
  <c r="AX66" i="174"/>
  <c r="AW66" i="174"/>
  <c r="AV66" i="174"/>
  <c r="AO66" i="174"/>
  <c r="AO114" i="174" s="1"/>
  <c r="BG114" i="174" s="1"/>
  <c r="AN66" i="174"/>
  <c r="AM66" i="174"/>
  <c r="AF66" i="174"/>
  <c r="AF114" i="174" s="1"/>
  <c r="AE66" i="174"/>
  <c r="AD66" i="174"/>
  <c r="W66" i="174"/>
  <c r="W114" i="174" s="1"/>
  <c r="V66" i="174"/>
  <c r="U66" i="174"/>
  <c r="N66" i="174"/>
  <c r="N114" i="174" s="1"/>
  <c r="L66" i="174"/>
  <c r="BP65" i="174"/>
  <c r="BO65" i="174"/>
  <c r="BN65" i="174"/>
  <c r="BG65" i="174"/>
  <c r="BF65" i="174"/>
  <c r="BE65" i="174"/>
  <c r="AX65" i="174"/>
  <c r="AX113" i="174" s="1"/>
  <c r="BP113" i="174" s="1"/>
  <c r="AW65" i="174"/>
  <c r="AV65" i="174"/>
  <c r="AO65" i="174"/>
  <c r="AO113" i="174" s="1"/>
  <c r="BG113" i="174" s="1"/>
  <c r="AN65" i="174"/>
  <c r="AM65" i="174"/>
  <c r="AF65" i="174"/>
  <c r="AF113" i="174" s="1"/>
  <c r="AE65" i="174"/>
  <c r="AD65" i="174"/>
  <c r="W65" i="174"/>
  <c r="W113" i="174" s="1"/>
  <c r="V65" i="174"/>
  <c r="U65" i="174"/>
  <c r="N65" i="174"/>
  <c r="N113" i="174" s="1"/>
  <c r="L65" i="174"/>
  <c r="BP64" i="174"/>
  <c r="BO64" i="174"/>
  <c r="BN64" i="174"/>
  <c r="BG64" i="174"/>
  <c r="BF64" i="174"/>
  <c r="BE64" i="174"/>
  <c r="AX64" i="174"/>
  <c r="AX112" i="174" s="1"/>
  <c r="AW64" i="174"/>
  <c r="AV64" i="174"/>
  <c r="AO64" i="174"/>
  <c r="AO112" i="174" s="1"/>
  <c r="BG112" i="174" s="1"/>
  <c r="AN64" i="174"/>
  <c r="AM64" i="174"/>
  <c r="AF64" i="174"/>
  <c r="AF112" i="174" s="1"/>
  <c r="AE64" i="174"/>
  <c r="AD64" i="174"/>
  <c r="W64" i="174"/>
  <c r="W112" i="174" s="1"/>
  <c r="V64" i="174"/>
  <c r="U64" i="174"/>
  <c r="N64" i="174"/>
  <c r="N112" i="174" s="1"/>
  <c r="L64" i="174"/>
  <c r="BP63" i="174"/>
  <c r="BO63" i="174"/>
  <c r="BN63" i="174"/>
  <c r="BG63" i="174"/>
  <c r="BF63" i="174"/>
  <c r="BE63" i="174"/>
  <c r="AX63" i="174"/>
  <c r="AX111" i="174" s="1"/>
  <c r="BP111" i="174" s="1"/>
  <c r="AW63" i="174"/>
  <c r="AV63" i="174"/>
  <c r="AO63" i="174"/>
  <c r="AO111" i="174" s="1"/>
  <c r="BG111" i="174" s="1"/>
  <c r="AN63" i="174"/>
  <c r="AM63" i="174"/>
  <c r="AF63" i="174"/>
  <c r="AF111" i="174" s="1"/>
  <c r="AE63" i="174"/>
  <c r="AD63" i="174"/>
  <c r="W63" i="174"/>
  <c r="W111" i="174" s="1"/>
  <c r="V63" i="174"/>
  <c r="U63" i="174"/>
  <c r="N63" i="174"/>
  <c r="N111" i="174" s="1"/>
  <c r="L63" i="174"/>
  <c r="BP62" i="174"/>
  <c r="BO62" i="174"/>
  <c r="BN62" i="174"/>
  <c r="BG62" i="174"/>
  <c r="BF62" i="174"/>
  <c r="BE62" i="174"/>
  <c r="AX62" i="174"/>
  <c r="AX110" i="174" s="1"/>
  <c r="BP110" i="174" s="1"/>
  <c r="AW62" i="174"/>
  <c r="AV62" i="174"/>
  <c r="AO62" i="174"/>
  <c r="AO110" i="174" s="1"/>
  <c r="BG110" i="174" s="1"/>
  <c r="AN62" i="174"/>
  <c r="AM62" i="174"/>
  <c r="AF62" i="174"/>
  <c r="AF110" i="174" s="1"/>
  <c r="AE62" i="174"/>
  <c r="AD62" i="174"/>
  <c r="W62" i="174"/>
  <c r="W110" i="174" s="1"/>
  <c r="V62" i="174"/>
  <c r="U62" i="174"/>
  <c r="N62" i="174"/>
  <c r="N110" i="174" s="1"/>
  <c r="L62" i="174"/>
  <c r="BP61" i="174"/>
  <c r="BO61" i="174"/>
  <c r="BN61" i="174"/>
  <c r="BG61" i="174"/>
  <c r="BF61" i="174"/>
  <c r="BE61" i="174"/>
  <c r="AX61" i="174"/>
  <c r="AW61" i="174"/>
  <c r="AV61" i="174"/>
  <c r="AO61" i="174"/>
  <c r="AO109" i="174" s="1"/>
  <c r="BG109" i="174" s="1"/>
  <c r="AN61" i="174"/>
  <c r="AM61" i="174"/>
  <c r="AF61" i="174"/>
  <c r="AF109" i="174" s="1"/>
  <c r="AE61" i="174"/>
  <c r="AD61" i="174"/>
  <c r="W61" i="174"/>
  <c r="W109" i="174" s="1"/>
  <c r="V61" i="174"/>
  <c r="U61" i="174"/>
  <c r="N61" i="174"/>
  <c r="N109" i="174" s="1"/>
  <c r="L61" i="174"/>
  <c r="BP60" i="174"/>
  <c r="BO60" i="174"/>
  <c r="BN60" i="174"/>
  <c r="BG60" i="174"/>
  <c r="BF60" i="174"/>
  <c r="BE60" i="174"/>
  <c r="AX60" i="174"/>
  <c r="AW60" i="174"/>
  <c r="AV60" i="174"/>
  <c r="AO60" i="174"/>
  <c r="AO108" i="174" s="1"/>
  <c r="BG108" i="174" s="1"/>
  <c r="AN60" i="174"/>
  <c r="AM60" i="174"/>
  <c r="AF60" i="174"/>
  <c r="AE60" i="174"/>
  <c r="AD60" i="174"/>
  <c r="W60" i="174"/>
  <c r="W108" i="174" s="1"/>
  <c r="V60" i="174"/>
  <c r="U60" i="174"/>
  <c r="N60" i="174"/>
  <c r="N108" i="174" s="1"/>
  <c r="L60" i="174"/>
  <c r="BP59" i="174"/>
  <c r="BO59" i="174"/>
  <c r="BN59" i="174"/>
  <c r="BG59" i="174"/>
  <c r="BF59" i="174"/>
  <c r="BE59" i="174"/>
  <c r="AX59" i="174"/>
  <c r="AW59" i="174"/>
  <c r="AV59" i="174"/>
  <c r="AO59" i="174"/>
  <c r="AO107" i="174" s="1"/>
  <c r="BG107" i="174" s="1"/>
  <c r="AN59" i="174"/>
  <c r="AM59" i="174"/>
  <c r="AF59" i="174"/>
  <c r="AF107" i="174" s="1"/>
  <c r="AE59" i="174"/>
  <c r="AD59" i="174"/>
  <c r="W59" i="174"/>
  <c r="W107" i="174" s="1"/>
  <c r="V59" i="174"/>
  <c r="U59" i="174"/>
  <c r="N59" i="174"/>
  <c r="N107" i="174" s="1"/>
  <c r="L59" i="174"/>
  <c r="BP58" i="174"/>
  <c r="BO58" i="174"/>
  <c r="BN58" i="174"/>
  <c r="BG58" i="174"/>
  <c r="BF58" i="174"/>
  <c r="BE58" i="174"/>
  <c r="AX58" i="174"/>
  <c r="AX106" i="174" s="1"/>
  <c r="BP106" i="174" s="1"/>
  <c r="AW58" i="174"/>
  <c r="AV58" i="174"/>
  <c r="AO58" i="174"/>
  <c r="AO106" i="174" s="1"/>
  <c r="BG106" i="174" s="1"/>
  <c r="AN58" i="174"/>
  <c r="AM58" i="174"/>
  <c r="AF58" i="174"/>
  <c r="AF106" i="174" s="1"/>
  <c r="AE58" i="174"/>
  <c r="AD58" i="174"/>
  <c r="W58" i="174"/>
  <c r="W106" i="174" s="1"/>
  <c r="V58" i="174"/>
  <c r="U58" i="174"/>
  <c r="N58" i="174"/>
  <c r="N106" i="174" s="1"/>
  <c r="L58" i="174"/>
  <c r="BP57" i="174"/>
  <c r="BO57" i="174"/>
  <c r="BN57" i="174"/>
  <c r="BG57" i="174"/>
  <c r="BF57" i="174"/>
  <c r="BE57" i="174"/>
  <c r="AX57" i="174"/>
  <c r="AW57" i="174"/>
  <c r="AV57" i="174"/>
  <c r="AO57" i="174"/>
  <c r="AN57" i="174"/>
  <c r="AM57" i="174"/>
  <c r="AF57" i="174"/>
  <c r="AF105" i="174" s="1"/>
  <c r="AE57" i="174"/>
  <c r="AD57" i="174"/>
  <c r="W57" i="174"/>
  <c r="W105" i="174" s="1"/>
  <c r="V57" i="174"/>
  <c r="U57" i="174"/>
  <c r="N57" i="174"/>
  <c r="N105" i="174" s="1"/>
  <c r="L57" i="174"/>
  <c r="BP56" i="174"/>
  <c r="BO56" i="174"/>
  <c r="BN56" i="174"/>
  <c r="BG56" i="174"/>
  <c r="BF56" i="174"/>
  <c r="BE56" i="174"/>
  <c r="AX56" i="174"/>
  <c r="AX104" i="174" s="1"/>
  <c r="AW56" i="174"/>
  <c r="AV56" i="174"/>
  <c r="AO56" i="174"/>
  <c r="AN56" i="174"/>
  <c r="AM56" i="174"/>
  <c r="AF56" i="174"/>
  <c r="AF104" i="174" s="1"/>
  <c r="AE56" i="174"/>
  <c r="AD56" i="174"/>
  <c r="W56" i="174"/>
  <c r="W104" i="174" s="1"/>
  <c r="V56" i="174"/>
  <c r="U56" i="174"/>
  <c r="N56" i="174"/>
  <c r="N104" i="174" s="1"/>
  <c r="L56" i="174"/>
  <c r="BP55" i="174"/>
  <c r="BO55" i="174"/>
  <c r="BN55" i="174"/>
  <c r="BG55" i="174"/>
  <c r="BF55" i="174"/>
  <c r="BE55" i="174"/>
  <c r="AX55" i="174"/>
  <c r="AX103" i="174" s="1"/>
  <c r="AW55" i="174"/>
  <c r="AV55" i="174"/>
  <c r="AO55" i="174"/>
  <c r="AO103" i="174" s="1"/>
  <c r="BG103" i="174" s="1"/>
  <c r="AN55" i="174"/>
  <c r="AM55" i="174"/>
  <c r="AF55" i="174"/>
  <c r="AF103" i="174" s="1"/>
  <c r="AE55" i="174"/>
  <c r="AD55" i="174"/>
  <c r="W55" i="174"/>
  <c r="W103" i="174" s="1"/>
  <c r="V55" i="174"/>
  <c r="U55" i="174"/>
  <c r="N55" i="174"/>
  <c r="L55" i="174"/>
  <c r="BP54" i="174"/>
  <c r="BO54" i="174"/>
  <c r="BN54" i="174"/>
  <c r="BG54" i="174"/>
  <c r="BF54" i="174"/>
  <c r="BE54" i="174"/>
  <c r="AX54" i="174"/>
  <c r="AX102" i="174" s="1"/>
  <c r="BP102" i="174" s="1"/>
  <c r="AW54" i="174"/>
  <c r="AV54" i="174"/>
  <c r="AO54" i="174"/>
  <c r="AO102" i="174" s="1"/>
  <c r="BG102" i="174" s="1"/>
  <c r="AN54" i="174"/>
  <c r="AM54" i="174"/>
  <c r="AF54" i="174"/>
  <c r="AF102" i="174" s="1"/>
  <c r="AE54" i="174"/>
  <c r="AD54" i="174"/>
  <c r="W54" i="174"/>
  <c r="W102" i="174" s="1"/>
  <c r="V54" i="174"/>
  <c r="U54" i="174"/>
  <c r="N54" i="174"/>
  <c r="N102" i="174" s="1"/>
  <c r="L54" i="174"/>
  <c r="BP53" i="174"/>
  <c r="BO53" i="174"/>
  <c r="BN53" i="174"/>
  <c r="BG53" i="174"/>
  <c r="BF53" i="174"/>
  <c r="BE53" i="174"/>
  <c r="AX53" i="174"/>
  <c r="AW53" i="174"/>
  <c r="AV53" i="174"/>
  <c r="AO53" i="174"/>
  <c r="AO101" i="174" s="1"/>
  <c r="BG101" i="174" s="1"/>
  <c r="AN53" i="174"/>
  <c r="AM53" i="174"/>
  <c r="AF53" i="174"/>
  <c r="AF101" i="174" s="1"/>
  <c r="AE53" i="174"/>
  <c r="AD53" i="174"/>
  <c r="W53" i="174"/>
  <c r="W101" i="174" s="1"/>
  <c r="V53" i="174"/>
  <c r="U53" i="174"/>
  <c r="N53" i="174"/>
  <c r="N101" i="174" s="1"/>
  <c r="L53" i="174"/>
  <c r="BP52" i="174"/>
  <c r="BO52" i="174"/>
  <c r="BN52" i="174"/>
  <c r="BG52" i="174"/>
  <c r="BF52" i="174"/>
  <c r="BE52" i="174"/>
  <c r="AX52" i="174"/>
  <c r="AW52" i="174"/>
  <c r="AV52" i="174"/>
  <c r="AO52" i="174"/>
  <c r="AO100" i="174" s="1"/>
  <c r="BG100" i="174" s="1"/>
  <c r="AN52" i="174"/>
  <c r="AM52" i="174"/>
  <c r="AF52" i="174"/>
  <c r="AF100" i="174" s="1"/>
  <c r="AE52" i="174"/>
  <c r="AD52" i="174"/>
  <c r="W52" i="174"/>
  <c r="W100" i="174" s="1"/>
  <c r="V52" i="174"/>
  <c r="U52" i="174"/>
  <c r="N52" i="174"/>
  <c r="N100" i="174" s="1"/>
  <c r="L52" i="174"/>
  <c r="BP51" i="174"/>
  <c r="BO51" i="174"/>
  <c r="BN51" i="174"/>
  <c r="BG51" i="174"/>
  <c r="BF51" i="174"/>
  <c r="BE51" i="174"/>
  <c r="AX51" i="174"/>
  <c r="AW51" i="174"/>
  <c r="AV51" i="174"/>
  <c r="AO51" i="174"/>
  <c r="AO99" i="174" s="1"/>
  <c r="BG99" i="174" s="1"/>
  <c r="AN51" i="174"/>
  <c r="AM51" i="174"/>
  <c r="AF51" i="174"/>
  <c r="AF99" i="174" s="1"/>
  <c r="AE51" i="174"/>
  <c r="AD51" i="174"/>
  <c r="W51" i="174"/>
  <c r="W99" i="174" s="1"/>
  <c r="V51" i="174"/>
  <c r="U51" i="174"/>
  <c r="N51" i="174"/>
  <c r="N99" i="174" s="1"/>
  <c r="L51" i="174"/>
  <c r="BP50" i="174"/>
  <c r="BO50" i="174"/>
  <c r="BN50" i="174"/>
  <c r="BG50" i="174"/>
  <c r="BF50" i="174"/>
  <c r="BE50" i="174"/>
  <c r="AX50" i="174"/>
  <c r="AX98" i="174" s="1"/>
  <c r="BP98" i="174" s="1"/>
  <c r="AW50" i="174"/>
  <c r="AV50" i="174"/>
  <c r="AO50" i="174"/>
  <c r="AO98" i="174" s="1"/>
  <c r="BG98" i="174" s="1"/>
  <c r="AN50" i="174"/>
  <c r="AM50" i="174"/>
  <c r="AF50" i="174"/>
  <c r="AF98" i="174" s="1"/>
  <c r="AE50" i="174"/>
  <c r="AD50" i="174"/>
  <c r="W50" i="174"/>
  <c r="W98" i="174" s="1"/>
  <c r="V50" i="174"/>
  <c r="U50" i="174"/>
  <c r="N50" i="174"/>
  <c r="N98" i="174" s="1"/>
  <c r="L50" i="174"/>
  <c r="BP49" i="174"/>
  <c r="BO49" i="174"/>
  <c r="BN49" i="174"/>
  <c r="BG49" i="174"/>
  <c r="BF49" i="174"/>
  <c r="BE49" i="174"/>
  <c r="AX49" i="174"/>
  <c r="AW49" i="174"/>
  <c r="AV49" i="174"/>
  <c r="AO49" i="174"/>
  <c r="AO97" i="174" s="1"/>
  <c r="BG97" i="174" s="1"/>
  <c r="AN49" i="174"/>
  <c r="AM49" i="174"/>
  <c r="AF49" i="174"/>
  <c r="AF97" i="174" s="1"/>
  <c r="AE49" i="174"/>
  <c r="AD49" i="174"/>
  <c r="W49" i="174"/>
  <c r="W97" i="174" s="1"/>
  <c r="V49" i="174"/>
  <c r="U49" i="174"/>
  <c r="N49" i="174"/>
  <c r="N97" i="174" s="1"/>
  <c r="L49" i="174"/>
  <c r="BP48" i="174"/>
  <c r="BO48" i="174"/>
  <c r="BN48" i="174"/>
  <c r="BG48" i="174"/>
  <c r="BF48" i="174"/>
  <c r="BE48" i="174"/>
  <c r="AX48" i="174"/>
  <c r="AX96" i="174" s="1"/>
  <c r="BP96" i="174" s="1"/>
  <c r="AW48" i="174"/>
  <c r="AV48" i="174"/>
  <c r="AO48" i="174"/>
  <c r="AN48" i="174"/>
  <c r="AM48" i="174"/>
  <c r="AF48" i="174"/>
  <c r="AF96" i="174" s="1"/>
  <c r="AE48" i="174"/>
  <c r="AD48" i="174"/>
  <c r="W48" i="174"/>
  <c r="W96" i="174" s="1"/>
  <c r="V48" i="174"/>
  <c r="U48" i="174"/>
  <c r="N48" i="174"/>
  <c r="N96" i="174" s="1"/>
  <c r="L48" i="174"/>
  <c r="BP47" i="174"/>
  <c r="BO47" i="174"/>
  <c r="BN47" i="174"/>
  <c r="BG47" i="174"/>
  <c r="BF47" i="174"/>
  <c r="BE47" i="174"/>
  <c r="AX47" i="174"/>
  <c r="AX95" i="174" s="1"/>
  <c r="BP95" i="174" s="1"/>
  <c r="AW47" i="174"/>
  <c r="AV47" i="174"/>
  <c r="AO47" i="174"/>
  <c r="AO95" i="174" s="1"/>
  <c r="BG95" i="174" s="1"/>
  <c r="AN47" i="174"/>
  <c r="AM47" i="174"/>
  <c r="AF47" i="174"/>
  <c r="AF95" i="174" s="1"/>
  <c r="AE47" i="174"/>
  <c r="AD47" i="174"/>
  <c r="W47" i="174"/>
  <c r="W95" i="174" s="1"/>
  <c r="V47" i="174"/>
  <c r="U47" i="174"/>
  <c r="N47" i="174"/>
  <c r="N95" i="174" s="1"/>
  <c r="L47" i="174"/>
  <c r="BP46" i="174"/>
  <c r="BO46" i="174"/>
  <c r="BN46" i="174"/>
  <c r="BG46" i="174"/>
  <c r="BF46" i="174"/>
  <c r="BE46" i="174"/>
  <c r="AX46" i="174"/>
  <c r="AW46" i="174"/>
  <c r="AV46" i="174"/>
  <c r="AO46" i="174"/>
  <c r="AO94" i="174" s="1"/>
  <c r="BG94" i="174" s="1"/>
  <c r="AN46" i="174"/>
  <c r="AM46" i="174"/>
  <c r="AF46" i="174"/>
  <c r="AF94" i="174" s="1"/>
  <c r="AE46" i="174"/>
  <c r="AD46" i="174"/>
  <c r="W46" i="174"/>
  <c r="W94" i="174" s="1"/>
  <c r="V46" i="174"/>
  <c r="U46" i="174"/>
  <c r="N46" i="174"/>
  <c r="N94" i="174" s="1"/>
  <c r="L46" i="174"/>
  <c r="BP45" i="174"/>
  <c r="BO45" i="174"/>
  <c r="BN45" i="174"/>
  <c r="BG45" i="174"/>
  <c r="BF45" i="174"/>
  <c r="BE45" i="174"/>
  <c r="AX45" i="174"/>
  <c r="AW45" i="174"/>
  <c r="AV45" i="174"/>
  <c r="AO45" i="174"/>
  <c r="AN45" i="174"/>
  <c r="AM45" i="174"/>
  <c r="AF45" i="174"/>
  <c r="AF93" i="174" s="1"/>
  <c r="AE45" i="174"/>
  <c r="AD45" i="174"/>
  <c r="W45" i="174"/>
  <c r="W93" i="174" s="1"/>
  <c r="V45" i="174"/>
  <c r="U45" i="174"/>
  <c r="N45" i="174"/>
  <c r="N93" i="174" s="1"/>
  <c r="L45" i="174"/>
  <c r="BP44" i="174"/>
  <c r="BO44" i="174"/>
  <c r="BN44" i="174"/>
  <c r="BG44" i="174"/>
  <c r="BF44" i="174"/>
  <c r="BE44" i="174"/>
  <c r="AX44" i="174"/>
  <c r="AX92" i="174" s="1"/>
  <c r="AW44" i="174"/>
  <c r="AV44" i="174"/>
  <c r="AO44" i="174"/>
  <c r="AO92" i="174" s="1"/>
  <c r="BG92" i="174" s="1"/>
  <c r="AN44" i="174"/>
  <c r="AM44" i="174"/>
  <c r="AF44" i="174"/>
  <c r="AF92" i="174" s="1"/>
  <c r="AE44" i="174"/>
  <c r="AD44" i="174"/>
  <c r="W44" i="174"/>
  <c r="W92" i="174" s="1"/>
  <c r="V44" i="174"/>
  <c r="U44" i="174"/>
  <c r="N44" i="174"/>
  <c r="N92" i="174" s="1"/>
  <c r="L44" i="174"/>
  <c r="BP43" i="174"/>
  <c r="BO43" i="174"/>
  <c r="BN43" i="174"/>
  <c r="BG43" i="174"/>
  <c r="BF43" i="174"/>
  <c r="BE43" i="174"/>
  <c r="AX43" i="174"/>
  <c r="AW43" i="174"/>
  <c r="AV43" i="174"/>
  <c r="AO43" i="174"/>
  <c r="AO91" i="174" s="1"/>
  <c r="BG91" i="174" s="1"/>
  <c r="AN43" i="174"/>
  <c r="AM43" i="174"/>
  <c r="AF43" i="174"/>
  <c r="AF91" i="174" s="1"/>
  <c r="AE43" i="174"/>
  <c r="AD43" i="174"/>
  <c r="W43" i="174"/>
  <c r="W91" i="174" s="1"/>
  <c r="V43" i="174"/>
  <c r="U43" i="174"/>
  <c r="N43" i="174"/>
  <c r="N91" i="174" s="1"/>
  <c r="L43" i="174"/>
  <c r="BP42" i="174"/>
  <c r="BO42" i="174"/>
  <c r="BN42" i="174"/>
  <c r="BG42" i="174"/>
  <c r="BF42" i="174"/>
  <c r="BE42" i="174"/>
  <c r="AX42" i="174"/>
  <c r="AX90" i="174" s="1"/>
  <c r="BP90" i="174" s="1"/>
  <c r="AW42" i="174"/>
  <c r="AV42" i="174"/>
  <c r="AO42" i="174"/>
  <c r="AO90" i="174" s="1"/>
  <c r="BG90" i="174" s="1"/>
  <c r="AN42" i="174"/>
  <c r="AM42" i="174"/>
  <c r="AF42" i="174"/>
  <c r="AF90" i="174" s="1"/>
  <c r="AE42" i="174"/>
  <c r="AD42" i="174"/>
  <c r="W42" i="174"/>
  <c r="W90" i="174" s="1"/>
  <c r="V42" i="174"/>
  <c r="U42" i="174"/>
  <c r="N42" i="174"/>
  <c r="N90" i="174" s="1"/>
  <c r="L42" i="174"/>
  <c r="BP41" i="174"/>
  <c r="BO41" i="174"/>
  <c r="BN41" i="174"/>
  <c r="BG41" i="174"/>
  <c r="BF41" i="174"/>
  <c r="BE41" i="174"/>
  <c r="AX41" i="174"/>
  <c r="AX89" i="174" s="1"/>
  <c r="BP89" i="174" s="1"/>
  <c r="AW41" i="174"/>
  <c r="AV41" i="174"/>
  <c r="AO41" i="174"/>
  <c r="AO89" i="174" s="1"/>
  <c r="BG89" i="174" s="1"/>
  <c r="AN41" i="174"/>
  <c r="AM41" i="174"/>
  <c r="AF41" i="174"/>
  <c r="AF89" i="174" s="1"/>
  <c r="AE41" i="174"/>
  <c r="AD41" i="174"/>
  <c r="W41" i="174"/>
  <c r="W89" i="174" s="1"/>
  <c r="V41" i="174"/>
  <c r="U41" i="174"/>
  <c r="N41" i="174"/>
  <c r="N89" i="174" s="1"/>
  <c r="L41" i="174"/>
  <c r="BP40" i="174"/>
  <c r="BO40" i="174"/>
  <c r="BN40" i="174"/>
  <c r="BG40" i="174"/>
  <c r="BF40" i="174"/>
  <c r="BE40" i="174"/>
  <c r="AX40" i="174"/>
  <c r="AW40" i="174"/>
  <c r="AV40" i="174"/>
  <c r="AO40" i="174"/>
  <c r="AO88" i="174" s="1"/>
  <c r="BG88" i="174" s="1"/>
  <c r="AN40" i="174"/>
  <c r="AM40" i="174"/>
  <c r="AF40" i="174"/>
  <c r="AF88" i="174" s="1"/>
  <c r="AE40" i="174"/>
  <c r="AD40" i="174"/>
  <c r="W40" i="174"/>
  <c r="W88" i="174" s="1"/>
  <c r="V40" i="174"/>
  <c r="U40" i="174"/>
  <c r="N40" i="174"/>
  <c r="N88" i="174" s="1"/>
  <c r="L40" i="174"/>
  <c r="BP39" i="174"/>
  <c r="BO39" i="174"/>
  <c r="BN39" i="174"/>
  <c r="BG39" i="174"/>
  <c r="BF39" i="174"/>
  <c r="BE39" i="174"/>
  <c r="AX39" i="174"/>
  <c r="AX87" i="174" s="1"/>
  <c r="AW39" i="174"/>
  <c r="AV39" i="174"/>
  <c r="AO39" i="174"/>
  <c r="AO87" i="174" s="1"/>
  <c r="BG87" i="174" s="1"/>
  <c r="AN39" i="174"/>
  <c r="AM39" i="174"/>
  <c r="AF39" i="174"/>
  <c r="AF87" i="174" s="1"/>
  <c r="AE39" i="174"/>
  <c r="AD39" i="174"/>
  <c r="W39" i="174"/>
  <c r="W87" i="174" s="1"/>
  <c r="V39" i="174"/>
  <c r="U39" i="174"/>
  <c r="N39" i="174"/>
  <c r="N87" i="174" s="1"/>
  <c r="L39" i="174"/>
  <c r="BP38" i="174"/>
  <c r="BO38" i="174"/>
  <c r="BN38" i="174"/>
  <c r="BG38" i="174"/>
  <c r="BF38" i="174"/>
  <c r="BE38" i="174"/>
  <c r="AX38" i="174"/>
  <c r="AW38" i="174"/>
  <c r="AV38" i="174"/>
  <c r="AO38" i="174"/>
  <c r="AO86" i="174" s="1"/>
  <c r="BG86" i="174" s="1"/>
  <c r="AN38" i="174"/>
  <c r="AM38" i="174"/>
  <c r="AF38" i="174"/>
  <c r="AF86" i="174" s="1"/>
  <c r="AE38" i="174"/>
  <c r="AD38" i="174"/>
  <c r="W38" i="174"/>
  <c r="W86" i="174" s="1"/>
  <c r="V38" i="174"/>
  <c r="U38" i="174"/>
  <c r="N38" i="174"/>
  <c r="N86" i="174" s="1"/>
  <c r="L38" i="174"/>
  <c r="BP37" i="174"/>
  <c r="BO37" i="174"/>
  <c r="BN37" i="174"/>
  <c r="BG37" i="174"/>
  <c r="BF37" i="174"/>
  <c r="BE37" i="174"/>
  <c r="AX37" i="174"/>
  <c r="AW37" i="174"/>
  <c r="AV37" i="174"/>
  <c r="AO37" i="174"/>
  <c r="AN37" i="174"/>
  <c r="AM37" i="174"/>
  <c r="AF37" i="174"/>
  <c r="AF85" i="174" s="1"/>
  <c r="AE37" i="174"/>
  <c r="AD37" i="174"/>
  <c r="W37" i="174"/>
  <c r="W85" i="174" s="1"/>
  <c r="V37" i="174"/>
  <c r="U37" i="174"/>
  <c r="N37" i="174"/>
  <c r="N85" i="174" s="1"/>
  <c r="L37" i="174"/>
  <c r="BP36" i="174"/>
  <c r="BO36" i="174"/>
  <c r="BN36" i="174"/>
  <c r="BG36" i="174"/>
  <c r="BF36" i="174"/>
  <c r="BE36" i="174"/>
  <c r="AX36" i="174"/>
  <c r="AX84" i="174" s="1"/>
  <c r="BP84" i="174" s="1"/>
  <c r="AW36" i="174"/>
  <c r="AV36" i="174"/>
  <c r="AO36" i="174"/>
  <c r="AO84" i="174" s="1"/>
  <c r="BG84" i="174" s="1"/>
  <c r="AN36" i="174"/>
  <c r="AM36" i="174"/>
  <c r="AF36" i="174"/>
  <c r="AF84" i="174" s="1"/>
  <c r="AE36" i="174"/>
  <c r="AD36" i="174"/>
  <c r="W36" i="174"/>
  <c r="W84" i="174" s="1"/>
  <c r="V36" i="174"/>
  <c r="U36" i="174"/>
  <c r="N36" i="174"/>
  <c r="N84" i="174" s="1"/>
  <c r="L36" i="174"/>
  <c r="BP35" i="174"/>
  <c r="BO35" i="174"/>
  <c r="BN35" i="174"/>
  <c r="BG35" i="174"/>
  <c r="BF35" i="174"/>
  <c r="BE35" i="174"/>
  <c r="AX35" i="174"/>
  <c r="AX83" i="174" s="1"/>
  <c r="BP83" i="174" s="1"/>
  <c r="AW35" i="174"/>
  <c r="AV35" i="174"/>
  <c r="AO35" i="174"/>
  <c r="AN35" i="174"/>
  <c r="AM35" i="174"/>
  <c r="AF35" i="174"/>
  <c r="AF83" i="174" s="1"/>
  <c r="AE35" i="174"/>
  <c r="AD35" i="174"/>
  <c r="W35" i="174"/>
  <c r="W83" i="174" s="1"/>
  <c r="V35" i="174"/>
  <c r="U35" i="174"/>
  <c r="N35" i="174"/>
  <c r="N83" i="174" s="1"/>
  <c r="L35" i="174"/>
  <c r="BP34" i="174"/>
  <c r="BO34" i="174"/>
  <c r="BN34" i="174"/>
  <c r="BG34" i="174"/>
  <c r="BF34" i="174"/>
  <c r="BE34" i="174"/>
  <c r="AX34" i="174"/>
  <c r="AX82" i="174" s="1"/>
  <c r="AW34" i="174"/>
  <c r="AV34" i="174"/>
  <c r="AO34" i="174"/>
  <c r="AN34" i="174"/>
  <c r="AM34" i="174"/>
  <c r="AF34" i="174"/>
  <c r="AE34" i="174"/>
  <c r="AD34" i="174"/>
  <c r="W34" i="174"/>
  <c r="W82" i="174" s="1"/>
  <c r="V34" i="174"/>
  <c r="U34" i="174"/>
  <c r="N34" i="174"/>
  <c r="N82" i="174" s="1"/>
  <c r="L34" i="174"/>
  <c r="BP33" i="174"/>
  <c r="BO33" i="174"/>
  <c r="BN33" i="174"/>
  <c r="BG33" i="174"/>
  <c r="BF33" i="174"/>
  <c r="BE33" i="174"/>
  <c r="AX33" i="174"/>
  <c r="AW33" i="174"/>
  <c r="AV33" i="174"/>
  <c r="AO33" i="174"/>
  <c r="AO81" i="174" s="1"/>
  <c r="BG81" i="174" s="1"/>
  <c r="AN33" i="174"/>
  <c r="AM33" i="174"/>
  <c r="AF33" i="174"/>
  <c r="AE33" i="174"/>
  <c r="AD33" i="174"/>
  <c r="W33" i="174"/>
  <c r="W81" i="174" s="1"/>
  <c r="V33" i="174"/>
  <c r="U33" i="174"/>
  <c r="N33" i="174"/>
  <c r="N81" i="174" s="1"/>
  <c r="L33" i="174"/>
  <c r="BP32" i="174"/>
  <c r="BO32" i="174"/>
  <c r="BN32" i="174"/>
  <c r="BG32" i="174"/>
  <c r="BF32" i="174"/>
  <c r="BE32" i="174"/>
  <c r="AX32" i="174"/>
  <c r="AW32" i="174"/>
  <c r="AV32" i="174"/>
  <c r="AO32" i="174"/>
  <c r="AO80" i="174" s="1"/>
  <c r="BG80" i="174" s="1"/>
  <c r="AN32" i="174"/>
  <c r="AM32" i="174"/>
  <c r="AF32" i="174"/>
  <c r="AF80" i="174" s="1"/>
  <c r="AE32" i="174"/>
  <c r="AD32" i="174"/>
  <c r="W32" i="174"/>
  <c r="W80" i="174" s="1"/>
  <c r="V32" i="174"/>
  <c r="U32" i="174"/>
  <c r="N32" i="174"/>
  <c r="N80" i="174" s="1"/>
  <c r="L32" i="174"/>
  <c r="BO511" i="172"/>
  <c r="BN511" i="172"/>
  <c r="BF511" i="172"/>
  <c r="BE511" i="172"/>
  <c r="AW511" i="172"/>
  <c r="AV511" i="172"/>
  <c r="AN511" i="172"/>
  <c r="AM511" i="172"/>
  <c r="AE511" i="172"/>
  <c r="AD511" i="172"/>
  <c r="V511" i="172"/>
  <c r="U511" i="172"/>
  <c r="M511" i="172"/>
  <c r="L511" i="172"/>
  <c r="BO510" i="172"/>
  <c r="BN510" i="172"/>
  <c r="BF510" i="172"/>
  <c r="BE510" i="172"/>
  <c r="AW510" i="172"/>
  <c r="AV510" i="172"/>
  <c r="AN510" i="172"/>
  <c r="AM510" i="172"/>
  <c r="AE510" i="172"/>
  <c r="AD510" i="172"/>
  <c r="V510" i="172"/>
  <c r="U510" i="172"/>
  <c r="M510" i="172"/>
  <c r="L510" i="172"/>
  <c r="BO509" i="172"/>
  <c r="BN509" i="172"/>
  <c r="BF509" i="172"/>
  <c r="BE509" i="172"/>
  <c r="AW509" i="172"/>
  <c r="AV509" i="172"/>
  <c r="AN509" i="172"/>
  <c r="AM509" i="172"/>
  <c r="AE509" i="172"/>
  <c r="AD509" i="172"/>
  <c r="V509" i="172"/>
  <c r="U509" i="172"/>
  <c r="M509" i="172"/>
  <c r="L509" i="172"/>
  <c r="BO508" i="172"/>
  <c r="BN508" i="172"/>
  <c r="BF508" i="172"/>
  <c r="BE508" i="172"/>
  <c r="AW508" i="172"/>
  <c r="AV508" i="172"/>
  <c r="AN508" i="172"/>
  <c r="AM508" i="172"/>
  <c r="AE508" i="172"/>
  <c r="AD508" i="172"/>
  <c r="V508" i="172"/>
  <c r="U508" i="172"/>
  <c r="M508" i="172"/>
  <c r="L508" i="172"/>
  <c r="BO507" i="172"/>
  <c r="BN507" i="172"/>
  <c r="BF507" i="172"/>
  <c r="BE507" i="172"/>
  <c r="AW507" i="172"/>
  <c r="AV507" i="172"/>
  <c r="AN507" i="172"/>
  <c r="AM507" i="172"/>
  <c r="AE507" i="172"/>
  <c r="AD507" i="172"/>
  <c r="V507" i="172"/>
  <c r="U507" i="172"/>
  <c r="M507" i="172"/>
  <c r="L507" i="172"/>
  <c r="BO506" i="172"/>
  <c r="BN506" i="172"/>
  <c r="BF506" i="172"/>
  <c r="BE506" i="172"/>
  <c r="AW506" i="172"/>
  <c r="AV506" i="172"/>
  <c r="AN506" i="172"/>
  <c r="AM506" i="172"/>
  <c r="AE506" i="172"/>
  <c r="AD506" i="172"/>
  <c r="V506" i="172"/>
  <c r="U506" i="172"/>
  <c r="M506" i="172"/>
  <c r="L506" i="172"/>
  <c r="BO505" i="172"/>
  <c r="BN505" i="172"/>
  <c r="BF505" i="172"/>
  <c r="BE505" i="172"/>
  <c r="AW505" i="172"/>
  <c r="AV505" i="172"/>
  <c r="AN505" i="172"/>
  <c r="AM505" i="172"/>
  <c r="AE505" i="172"/>
  <c r="AD505" i="172"/>
  <c r="V505" i="172"/>
  <c r="U505" i="172"/>
  <c r="M505" i="172"/>
  <c r="L505" i="172"/>
  <c r="BO504" i="172"/>
  <c r="BN504" i="172"/>
  <c r="BF504" i="172"/>
  <c r="BE504" i="172"/>
  <c r="AW504" i="172"/>
  <c r="AV504" i="172"/>
  <c r="AN504" i="172"/>
  <c r="AM504" i="172"/>
  <c r="AE504" i="172"/>
  <c r="AD504" i="172"/>
  <c r="V504" i="172"/>
  <c r="U504" i="172"/>
  <c r="M504" i="172"/>
  <c r="L504" i="172"/>
  <c r="BO503" i="172"/>
  <c r="BN503" i="172"/>
  <c r="BF503" i="172"/>
  <c r="BE503" i="172"/>
  <c r="AW503" i="172"/>
  <c r="AV503" i="172"/>
  <c r="AN503" i="172"/>
  <c r="AM503" i="172"/>
  <c r="AE503" i="172"/>
  <c r="AD503" i="172"/>
  <c r="V503" i="172"/>
  <c r="U503" i="172"/>
  <c r="M503" i="172"/>
  <c r="L503" i="172"/>
  <c r="BO502" i="172"/>
  <c r="BN502" i="172"/>
  <c r="BF502" i="172"/>
  <c r="BE502" i="172"/>
  <c r="AW502" i="172"/>
  <c r="AV502" i="172"/>
  <c r="AN502" i="172"/>
  <c r="AM502" i="172"/>
  <c r="AE502" i="172"/>
  <c r="AD502" i="172"/>
  <c r="V502" i="172"/>
  <c r="U502" i="172"/>
  <c r="M502" i="172"/>
  <c r="L502" i="172"/>
  <c r="BO501" i="172"/>
  <c r="BN501" i="172"/>
  <c r="BF501" i="172"/>
  <c r="BE501" i="172"/>
  <c r="AW501" i="172"/>
  <c r="AV501" i="172"/>
  <c r="AN501" i="172"/>
  <c r="AM501" i="172"/>
  <c r="AE501" i="172"/>
  <c r="AD501" i="172"/>
  <c r="V501" i="172"/>
  <c r="U501" i="172"/>
  <c r="M501" i="172"/>
  <c r="L501" i="172"/>
  <c r="BO500" i="172"/>
  <c r="BN500" i="172"/>
  <c r="BF500" i="172"/>
  <c r="BE500" i="172"/>
  <c r="AW500" i="172"/>
  <c r="AV500" i="172"/>
  <c r="AN500" i="172"/>
  <c r="AM500" i="172"/>
  <c r="AE500" i="172"/>
  <c r="AD500" i="172"/>
  <c r="V500" i="172"/>
  <c r="U500" i="172"/>
  <c r="M500" i="172"/>
  <c r="L500" i="172"/>
  <c r="BO499" i="172"/>
  <c r="BN499" i="172"/>
  <c r="BF499" i="172"/>
  <c r="BE499" i="172"/>
  <c r="AW499" i="172"/>
  <c r="AV499" i="172"/>
  <c r="AN499" i="172"/>
  <c r="AM499" i="172"/>
  <c r="AE499" i="172"/>
  <c r="AD499" i="172"/>
  <c r="V499" i="172"/>
  <c r="U499" i="172"/>
  <c r="M499" i="172"/>
  <c r="L499" i="172"/>
  <c r="BO498" i="172"/>
  <c r="BN498" i="172"/>
  <c r="BF498" i="172"/>
  <c r="BE498" i="172"/>
  <c r="AW498" i="172"/>
  <c r="AV498" i="172"/>
  <c r="AN498" i="172"/>
  <c r="AM498" i="172"/>
  <c r="AE498" i="172"/>
  <c r="AD498" i="172"/>
  <c r="V498" i="172"/>
  <c r="U498" i="172"/>
  <c r="M498" i="172"/>
  <c r="L498" i="172"/>
  <c r="BO497" i="172"/>
  <c r="BN497" i="172"/>
  <c r="BF497" i="172"/>
  <c r="BE497" i="172"/>
  <c r="AW497" i="172"/>
  <c r="AV497" i="172"/>
  <c r="AN497" i="172"/>
  <c r="AM497" i="172"/>
  <c r="AE497" i="172"/>
  <c r="AD497" i="172"/>
  <c r="V497" i="172"/>
  <c r="U497" i="172"/>
  <c r="M497" i="172"/>
  <c r="L497" i="172"/>
  <c r="BO496" i="172"/>
  <c r="BN496" i="172"/>
  <c r="BF496" i="172"/>
  <c r="BE496" i="172"/>
  <c r="AW496" i="172"/>
  <c r="AV496" i="172"/>
  <c r="AN496" i="172"/>
  <c r="AM496" i="172"/>
  <c r="AE496" i="172"/>
  <c r="AD496" i="172"/>
  <c r="V496" i="172"/>
  <c r="U496" i="172"/>
  <c r="M496" i="172"/>
  <c r="L496" i="172"/>
  <c r="BO495" i="172"/>
  <c r="BN495" i="172"/>
  <c r="BF495" i="172"/>
  <c r="BE495" i="172"/>
  <c r="AW495" i="172"/>
  <c r="AV495" i="172"/>
  <c r="AN495" i="172"/>
  <c r="AM495" i="172"/>
  <c r="AE495" i="172"/>
  <c r="AD495" i="172"/>
  <c r="V495" i="172"/>
  <c r="U495" i="172"/>
  <c r="M495" i="172"/>
  <c r="L495" i="172"/>
  <c r="BO494" i="172"/>
  <c r="BN494" i="172"/>
  <c r="BF494" i="172"/>
  <c r="BE494" i="172"/>
  <c r="AW494" i="172"/>
  <c r="AV494" i="172"/>
  <c r="AN494" i="172"/>
  <c r="AM494" i="172"/>
  <c r="AE494" i="172"/>
  <c r="AD494" i="172"/>
  <c r="V494" i="172"/>
  <c r="U494" i="172"/>
  <c r="M494" i="172"/>
  <c r="L494" i="172"/>
  <c r="BO493" i="172"/>
  <c r="BN493" i="172"/>
  <c r="BF493" i="172"/>
  <c r="BE493" i="172"/>
  <c r="AW493" i="172"/>
  <c r="AV493" i="172"/>
  <c r="AN493" i="172"/>
  <c r="AM493" i="172"/>
  <c r="AE493" i="172"/>
  <c r="AD493" i="172"/>
  <c r="V493" i="172"/>
  <c r="U493" i="172"/>
  <c r="M493" i="172"/>
  <c r="L493" i="172"/>
  <c r="BO492" i="172"/>
  <c r="BN492" i="172"/>
  <c r="BF492" i="172"/>
  <c r="BE492" i="172"/>
  <c r="AW492" i="172"/>
  <c r="AV492" i="172"/>
  <c r="AN492" i="172"/>
  <c r="AM492" i="172"/>
  <c r="AE492" i="172"/>
  <c r="AD492" i="172"/>
  <c r="V492" i="172"/>
  <c r="U492" i="172"/>
  <c r="M492" i="172"/>
  <c r="L492" i="172"/>
  <c r="BO491" i="172"/>
  <c r="BN491" i="172"/>
  <c r="BF491" i="172"/>
  <c r="BE491" i="172"/>
  <c r="AW491" i="172"/>
  <c r="AV491" i="172"/>
  <c r="AN491" i="172"/>
  <c r="AM491" i="172"/>
  <c r="AE491" i="172"/>
  <c r="AD491" i="172"/>
  <c r="V491" i="172"/>
  <c r="U491" i="172"/>
  <c r="M491" i="172"/>
  <c r="L491" i="172"/>
  <c r="BO490" i="172"/>
  <c r="BN490" i="172"/>
  <c r="BF490" i="172"/>
  <c r="BE490" i="172"/>
  <c r="AW490" i="172"/>
  <c r="AV490" i="172"/>
  <c r="AN490" i="172"/>
  <c r="AM490" i="172"/>
  <c r="AE490" i="172"/>
  <c r="AD490" i="172"/>
  <c r="V490" i="172"/>
  <c r="U490" i="172"/>
  <c r="M490" i="172"/>
  <c r="L490" i="172"/>
  <c r="BO489" i="172"/>
  <c r="BN489" i="172"/>
  <c r="BF489" i="172"/>
  <c r="BE489" i="172"/>
  <c r="AW489" i="172"/>
  <c r="AV489" i="172"/>
  <c r="AN489" i="172"/>
  <c r="AM489" i="172"/>
  <c r="AE489" i="172"/>
  <c r="AD489" i="172"/>
  <c r="V489" i="172"/>
  <c r="U489" i="172"/>
  <c r="M489" i="172"/>
  <c r="L489" i="172"/>
  <c r="BO488" i="172"/>
  <c r="BN488" i="172"/>
  <c r="BF488" i="172"/>
  <c r="BE488" i="172"/>
  <c r="AW488" i="172"/>
  <c r="AV488" i="172"/>
  <c r="AN488" i="172"/>
  <c r="AM488" i="172"/>
  <c r="AE488" i="172"/>
  <c r="AD488" i="172"/>
  <c r="V488" i="172"/>
  <c r="U488" i="172"/>
  <c r="M488" i="172"/>
  <c r="L488" i="172"/>
  <c r="BO487" i="172"/>
  <c r="BN487" i="172"/>
  <c r="BF487" i="172"/>
  <c r="BE487" i="172"/>
  <c r="AW487" i="172"/>
  <c r="AV487" i="172"/>
  <c r="AN487" i="172"/>
  <c r="AM487" i="172"/>
  <c r="AE487" i="172"/>
  <c r="AD487" i="172"/>
  <c r="V487" i="172"/>
  <c r="U487" i="172"/>
  <c r="M487" i="172"/>
  <c r="L487" i="172"/>
  <c r="BO486" i="172"/>
  <c r="BN486" i="172"/>
  <c r="BF486" i="172"/>
  <c r="BE486" i="172"/>
  <c r="AW486" i="172"/>
  <c r="AV486" i="172"/>
  <c r="AN486" i="172"/>
  <c r="AM486" i="172"/>
  <c r="AE486" i="172"/>
  <c r="AD486" i="172"/>
  <c r="V486" i="172"/>
  <c r="U486" i="172"/>
  <c r="M486" i="172"/>
  <c r="L486" i="172"/>
  <c r="BO485" i="172"/>
  <c r="BN485" i="172"/>
  <c r="BF485" i="172"/>
  <c r="BE485" i="172"/>
  <c r="AW485" i="172"/>
  <c r="AV485" i="172"/>
  <c r="AN485" i="172"/>
  <c r="AM485" i="172"/>
  <c r="AE485" i="172"/>
  <c r="AD485" i="172"/>
  <c r="V485" i="172"/>
  <c r="U485" i="172"/>
  <c r="M485" i="172"/>
  <c r="L485" i="172"/>
  <c r="BO484" i="172"/>
  <c r="BN484" i="172"/>
  <c r="BF484" i="172"/>
  <c r="BE484" i="172"/>
  <c r="AW484" i="172"/>
  <c r="AV484" i="172"/>
  <c r="AN484" i="172"/>
  <c r="AM484" i="172"/>
  <c r="AE484" i="172"/>
  <c r="AD484" i="172"/>
  <c r="V484" i="172"/>
  <c r="U484" i="172"/>
  <c r="M484" i="172"/>
  <c r="L484" i="172"/>
  <c r="BO483" i="172"/>
  <c r="BN483" i="172"/>
  <c r="BF483" i="172"/>
  <c r="BE483" i="172"/>
  <c r="AW483" i="172"/>
  <c r="AV483" i="172"/>
  <c r="AN483" i="172"/>
  <c r="AM483" i="172"/>
  <c r="AE483" i="172"/>
  <c r="AD483" i="172"/>
  <c r="V483" i="172"/>
  <c r="U483" i="172"/>
  <c r="M483" i="172"/>
  <c r="L483" i="172"/>
  <c r="BO482" i="172"/>
  <c r="BN482" i="172"/>
  <c r="BF482" i="172"/>
  <c r="BE482" i="172"/>
  <c r="AW482" i="172"/>
  <c r="AV482" i="172"/>
  <c r="AN482" i="172"/>
  <c r="AM482" i="172"/>
  <c r="AE482" i="172"/>
  <c r="AD482" i="172"/>
  <c r="V482" i="172"/>
  <c r="U482" i="172"/>
  <c r="M482" i="172"/>
  <c r="L482" i="172"/>
  <c r="BO481" i="172"/>
  <c r="BN481" i="172"/>
  <c r="BF481" i="172"/>
  <c r="BE481" i="172"/>
  <c r="AW481" i="172"/>
  <c r="AV481" i="172"/>
  <c r="AN481" i="172"/>
  <c r="AM481" i="172"/>
  <c r="AE481" i="172"/>
  <c r="AD481" i="172"/>
  <c r="V481" i="172"/>
  <c r="U481" i="172"/>
  <c r="M481" i="172"/>
  <c r="L481" i="172"/>
  <c r="BO480" i="172"/>
  <c r="BN480" i="172"/>
  <c r="BF480" i="172"/>
  <c r="BE480" i="172"/>
  <c r="AW480" i="172"/>
  <c r="AV480" i="172"/>
  <c r="AN480" i="172"/>
  <c r="AM480" i="172"/>
  <c r="AE480" i="172"/>
  <c r="AD480" i="172"/>
  <c r="V480" i="172"/>
  <c r="U480" i="172"/>
  <c r="M480" i="172"/>
  <c r="L480" i="172"/>
  <c r="BO479" i="172"/>
  <c r="BN479" i="172"/>
  <c r="BF479" i="172"/>
  <c r="BE479" i="172"/>
  <c r="AW479" i="172"/>
  <c r="AV479" i="172"/>
  <c r="AN479" i="172"/>
  <c r="AM479" i="172"/>
  <c r="AE479" i="172"/>
  <c r="AD479" i="172"/>
  <c r="V479" i="172"/>
  <c r="U479" i="172"/>
  <c r="M479" i="172"/>
  <c r="L479" i="172"/>
  <c r="BO478" i="172"/>
  <c r="BN478" i="172"/>
  <c r="BF478" i="172"/>
  <c r="BE478" i="172"/>
  <c r="AW478" i="172"/>
  <c r="AV478" i="172"/>
  <c r="AN478" i="172"/>
  <c r="AM478" i="172"/>
  <c r="AE478" i="172"/>
  <c r="AD478" i="172"/>
  <c r="V478" i="172"/>
  <c r="U478" i="172"/>
  <c r="M478" i="172"/>
  <c r="L478" i="172"/>
  <c r="BO477" i="172"/>
  <c r="BN477" i="172"/>
  <c r="BF477" i="172"/>
  <c r="BE477" i="172"/>
  <c r="AW477" i="172"/>
  <c r="AV477" i="172"/>
  <c r="AN477" i="172"/>
  <c r="AM477" i="172"/>
  <c r="AE477" i="172"/>
  <c r="AD477" i="172"/>
  <c r="V477" i="172"/>
  <c r="U477" i="172"/>
  <c r="M477" i="172"/>
  <c r="L477" i="172"/>
  <c r="BO476" i="172"/>
  <c r="BN476" i="172"/>
  <c r="BF476" i="172"/>
  <c r="BE476" i="172"/>
  <c r="AW476" i="172"/>
  <c r="AV476" i="172"/>
  <c r="AN476" i="172"/>
  <c r="AM476" i="172"/>
  <c r="AE476" i="172"/>
  <c r="AD476" i="172"/>
  <c r="V476" i="172"/>
  <c r="U476" i="172"/>
  <c r="M476" i="172"/>
  <c r="L476" i="172"/>
  <c r="BO475" i="172"/>
  <c r="BN475" i="172"/>
  <c r="BF475" i="172"/>
  <c r="BE475" i="172"/>
  <c r="AW475" i="172"/>
  <c r="AV475" i="172"/>
  <c r="AN475" i="172"/>
  <c r="AM475" i="172"/>
  <c r="AE475" i="172"/>
  <c r="AD475" i="172"/>
  <c r="V475" i="172"/>
  <c r="U475" i="172"/>
  <c r="M475" i="172"/>
  <c r="L475" i="172"/>
  <c r="BO474" i="172"/>
  <c r="BN474" i="172"/>
  <c r="BF474" i="172"/>
  <c r="BE474" i="172"/>
  <c r="AW474" i="172"/>
  <c r="AV474" i="172"/>
  <c r="AN474" i="172"/>
  <c r="AM474" i="172"/>
  <c r="AE474" i="172"/>
  <c r="AD474" i="172"/>
  <c r="V474" i="172"/>
  <c r="U474" i="172"/>
  <c r="M474" i="172"/>
  <c r="L474" i="172"/>
  <c r="BO473" i="172"/>
  <c r="BN473" i="172"/>
  <c r="BF473" i="172"/>
  <c r="BE473" i="172"/>
  <c r="AW473" i="172"/>
  <c r="AV473" i="172"/>
  <c r="AN473" i="172"/>
  <c r="AM473" i="172"/>
  <c r="AE473" i="172"/>
  <c r="AD473" i="172"/>
  <c r="V473" i="172"/>
  <c r="U473" i="172"/>
  <c r="M473" i="172"/>
  <c r="L473" i="172"/>
  <c r="BO472" i="172"/>
  <c r="BN472" i="172"/>
  <c r="BF472" i="172"/>
  <c r="BE472" i="172"/>
  <c r="AW472" i="172"/>
  <c r="AV472" i="172"/>
  <c r="AN472" i="172"/>
  <c r="AM472" i="172"/>
  <c r="AE472" i="172"/>
  <c r="AD472" i="172"/>
  <c r="V472" i="172"/>
  <c r="U472" i="172"/>
  <c r="M472" i="172"/>
  <c r="L472" i="172"/>
  <c r="BO471" i="172"/>
  <c r="BN471" i="172"/>
  <c r="BF471" i="172"/>
  <c r="BE471" i="172"/>
  <c r="AW471" i="172"/>
  <c r="AV471" i="172"/>
  <c r="AN471" i="172"/>
  <c r="AM471" i="172"/>
  <c r="AE471" i="172"/>
  <c r="AD471" i="172"/>
  <c r="V471" i="172"/>
  <c r="U471" i="172"/>
  <c r="M471" i="172"/>
  <c r="L471" i="172"/>
  <c r="BO470" i="172"/>
  <c r="BN470" i="172"/>
  <c r="BF470" i="172"/>
  <c r="BE470" i="172"/>
  <c r="AW470" i="172"/>
  <c r="AV470" i="172"/>
  <c r="AN470" i="172"/>
  <c r="AM470" i="172"/>
  <c r="AE470" i="172"/>
  <c r="AD470" i="172"/>
  <c r="V470" i="172"/>
  <c r="U470" i="172"/>
  <c r="M470" i="172"/>
  <c r="L470" i="172"/>
  <c r="BO469" i="172"/>
  <c r="BN469" i="172"/>
  <c r="BF469" i="172"/>
  <c r="BE469" i="172"/>
  <c r="AW469" i="172"/>
  <c r="AV469" i="172"/>
  <c r="AN469" i="172"/>
  <c r="AM469" i="172"/>
  <c r="AE469" i="172"/>
  <c r="AD469" i="172"/>
  <c r="V469" i="172"/>
  <c r="U469" i="172"/>
  <c r="M469" i="172"/>
  <c r="L469" i="172"/>
  <c r="BO468" i="172"/>
  <c r="BN468" i="172"/>
  <c r="BF468" i="172"/>
  <c r="BE468" i="172"/>
  <c r="AW468" i="172"/>
  <c r="AV468" i="172"/>
  <c r="AN468" i="172"/>
  <c r="AM468" i="172"/>
  <c r="AE468" i="172"/>
  <c r="AD468" i="172"/>
  <c r="V468" i="172"/>
  <c r="U468" i="172"/>
  <c r="M468" i="172"/>
  <c r="L468" i="172"/>
  <c r="BO467" i="172"/>
  <c r="BN467" i="172"/>
  <c r="BF467" i="172"/>
  <c r="BE467" i="172"/>
  <c r="AW467" i="172"/>
  <c r="AV467" i="172"/>
  <c r="AN467" i="172"/>
  <c r="AM467" i="172"/>
  <c r="AE467" i="172"/>
  <c r="AD467" i="172"/>
  <c r="V467" i="172"/>
  <c r="U467" i="172"/>
  <c r="M467" i="172"/>
  <c r="L467" i="172"/>
  <c r="BO466" i="172"/>
  <c r="BN466" i="172"/>
  <c r="BF466" i="172"/>
  <c r="BE466" i="172"/>
  <c r="AW466" i="172"/>
  <c r="AV466" i="172"/>
  <c r="AN466" i="172"/>
  <c r="AM466" i="172"/>
  <c r="AE466" i="172"/>
  <c r="AD466" i="172"/>
  <c r="V466" i="172"/>
  <c r="U466" i="172"/>
  <c r="M466" i="172"/>
  <c r="L466" i="172"/>
  <c r="BO465" i="172"/>
  <c r="BN465" i="172"/>
  <c r="BF465" i="172"/>
  <c r="BE465" i="172"/>
  <c r="AW465" i="172"/>
  <c r="AV465" i="172"/>
  <c r="AN465" i="172"/>
  <c r="AM465" i="172"/>
  <c r="AE465" i="172"/>
  <c r="AD465" i="172"/>
  <c r="V465" i="172"/>
  <c r="U465" i="172"/>
  <c r="M465" i="172"/>
  <c r="L465" i="172"/>
  <c r="BO464" i="172"/>
  <c r="BN464" i="172"/>
  <c r="BF464" i="172"/>
  <c r="BE464" i="172"/>
  <c r="AW464" i="172"/>
  <c r="AV464" i="172"/>
  <c r="AN464" i="172"/>
  <c r="AM464" i="172"/>
  <c r="AE464" i="172"/>
  <c r="AD464" i="172"/>
  <c r="V464" i="172"/>
  <c r="U464" i="172"/>
  <c r="M464" i="172"/>
  <c r="L464" i="172"/>
  <c r="BO463" i="172"/>
  <c r="BN463" i="172"/>
  <c r="BF463" i="172"/>
  <c r="BE463" i="172"/>
  <c r="AW463" i="172"/>
  <c r="AV463" i="172"/>
  <c r="AN463" i="172"/>
  <c r="AM463" i="172"/>
  <c r="AE463" i="172"/>
  <c r="AD463" i="172"/>
  <c r="V463" i="172"/>
  <c r="U463" i="172"/>
  <c r="M463" i="172"/>
  <c r="L463" i="172"/>
  <c r="BO462" i="172"/>
  <c r="BN462" i="172"/>
  <c r="BF462" i="172"/>
  <c r="BE462" i="172"/>
  <c r="AW462" i="172"/>
  <c r="AV462" i="172"/>
  <c r="AN462" i="172"/>
  <c r="AM462" i="172"/>
  <c r="AE462" i="172"/>
  <c r="AD462" i="172"/>
  <c r="V462" i="172"/>
  <c r="U462" i="172"/>
  <c r="M462" i="172"/>
  <c r="L462" i="172"/>
  <c r="BO461" i="172"/>
  <c r="BN461" i="172"/>
  <c r="BF461" i="172"/>
  <c r="BE461" i="172"/>
  <c r="AW461" i="172"/>
  <c r="AV461" i="172"/>
  <c r="AN461" i="172"/>
  <c r="AM461" i="172"/>
  <c r="AE461" i="172"/>
  <c r="AD461" i="172"/>
  <c r="V461" i="172"/>
  <c r="U461" i="172"/>
  <c r="M461" i="172"/>
  <c r="L461" i="172"/>
  <c r="BO460" i="172"/>
  <c r="BN460" i="172"/>
  <c r="BF460" i="172"/>
  <c r="BE460" i="172"/>
  <c r="AW460" i="172"/>
  <c r="AV460" i="172"/>
  <c r="AN460" i="172"/>
  <c r="AM460" i="172"/>
  <c r="AE460" i="172"/>
  <c r="AD460" i="172"/>
  <c r="V460" i="172"/>
  <c r="U460" i="172"/>
  <c r="M460" i="172"/>
  <c r="L460" i="172"/>
  <c r="BO459" i="172"/>
  <c r="BN459" i="172"/>
  <c r="BF459" i="172"/>
  <c r="BE459" i="172"/>
  <c r="AW459" i="172"/>
  <c r="AV459" i="172"/>
  <c r="AN459" i="172"/>
  <c r="AM459" i="172"/>
  <c r="AE459" i="172"/>
  <c r="AD459" i="172"/>
  <c r="V459" i="172"/>
  <c r="U459" i="172"/>
  <c r="M459" i="172"/>
  <c r="L459" i="172"/>
  <c r="BO458" i="172"/>
  <c r="BN458" i="172"/>
  <c r="BF458" i="172"/>
  <c r="BE458" i="172"/>
  <c r="AW458" i="172"/>
  <c r="AV458" i="172"/>
  <c r="AN458" i="172"/>
  <c r="AM458" i="172"/>
  <c r="AE458" i="172"/>
  <c r="AD458" i="172"/>
  <c r="V458" i="172"/>
  <c r="U458" i="172"/>
  <c r="M458" i="172"/>
  <c r="L458" i="172"/>
  <c r="BO457" i="172"/>
  <c r="BN457" i="172"/>
  <c r="BF457" i="172"/>
  <c r="BE457" i="172"/>
  <c r="AW457" i="172"/>
  <c r="AV457" i="172"/>
  <c r="AN457" i="172"/>
  <c r="AM457" i="172"/>
  <c r="AE457" i="172"/>
  <c r="AD457" i="172"/>
  <c r="V457" i="172"/>
  <c r="U457" i="172"/>
  <c r="M457" i="172"/>
  <c r="L457" i="172"/>
  <c r="BO456" i="172"/>
  <c r="BN456" i="172"/>
  <c r="BF456" i="172"/>
  <c r="BE456" i="172"/>
  <c r="AW456" i="172"/>
  <c r="AV456" i="172"/>
  <c r="AN456" i="172"/>
  <c r="AM456" i="172"/>
  <c r="AE456" i="172"/>
  <c r="AD456" i="172"/>
  <c r="V456" i="172"/>
  <c r="U456" i="172"/>
  <c r="M456" i="172"/>
  <c r="L456" i="172"/>
  <c r="BO455" i="172"/>
  <c r="BN455" i="172"/>
  <c r="BF455" i="172"/>
  <c r="BE455" i="172"/>
  <c r="AW455" i="172"/>
  <c r="AV455" i="172"/>
  <c r="AN455" i="172"/>
  <c r="AM455" i="172"/>
  <c r="AE455" i="172"/>
  <c r="AD455" i="172"/>
  <c r="V455" i="172"/>
  <c r="U455" i="172"/>
  <c r="M455" i="172"/>
  <c r="L455" i="172"/>
  <c r="BO454" i="172"/>
  <c r="BN454" i="172"/>
  <c r="BF454" i="172"/>
  <c r="BE454" i="172"/>
  <c r="AW454" i="172"/>
  <c r="AV454" i="172"/>
  <c r="AN454" i="172"/>
  <c r="AM454" i="172"/>
  <c r="AE454" i="172"/>
  <c r="AD454" i="172"/>
  <c r="V454" i="172"/>
  <c r="U454" i="172"/>
  <c r="M454" i="172"/>
  <c r="L454" i="172"/>
  <c r="BO453" i="172"/>
  <c r="BN453" i="172"/>
  <c r="BF453" i="172"/>
  <c r="BE453" i="172"/>
  <c r="AW453" i="172"/>
  <c r="AV453" i="172"/>
  <c r="AN453" i="172"/>
  <c r="AM453" i="172"/>
  <c r="AE453" i="172"/>
  <c r="AD453" i="172"/>
  <c r="V453" i="172"/>
  <c r="U453" i="172"/>
  <c r="M453" i="172"/>
  <c r="L453" i="172"/>
  <c r="BO452" i="172"/>
  <c r="BN452" i="172"/>
  <c r="BF452" i="172"/>
  <c r="BE452" i="172"/>
  <c r="AW452" i="172"/>
  <c r="AV452" i="172"/>
  <c r="AN452" i="172"/>
  <c r="AM452" i="172"/>
  <c r="AE452" i="172"/>
  <c r="AD452" i="172"/>
  <c r="V452" i="172"/>
  <c r="U452" i="172"/>
  <c r="M452" i="172"/>
  <c r="L452" i="172"/>
  <c r="BO451" i="172"/>
  <c r="BN451" i="172"/>
  <c r="BF451" i="172"/>
  <c r="BE451" i="172"/>
  <c r="AW451" i="172"/>
  <c r="AV451" i="172"/>
  <c r="AN451" i="172"/>
  <c r="AM451" i="172"/>
  <c r="AE451" i="172"/>
  <c r="AD451" i="172"/>
  <c r="V451" i="172"/>
  <c r="U451" i="172"/>
  <c r="M451" i="172"/>
  <c r="L451" i="172"/>
  <c r="BO450" i="172"/>
  <c r="BN450" i="172"/>
  <c r="BF450" i="172"/>
  <c r="BE450" i="172"/>
  <c r="AW450" i="172"/>
  <c r="AV450" i="172"/>
  <c r="AN450" i="172"/>
  <c r="AM450" i="172"/>
  <c r="AE450" i="172"/>
  <c r="AD450" i="172"/>
  <c r="V450" i="172"/>
  <c r="U450" i="172"/>
  <c r="M450" i="172"/>
  <c r="L450" i="172"/>
  <c r="BO449" i="172"/>
  <c r="BN449" i="172"/>
  <c r="BF449" i="172"/>
  <c r="BE449" i="172"/>
  <c r="AW449" i="172"/>
  <c r="AV449" i="172"/>
  <c r="AN449" i="172"/>
  <c r="AM449" i="172"/>
  <c r="AE449" i="172"/>
  <c r="AD449" i="172"/>
  <c r="V449" i="172"/>
  <c r="U449" i="172"/>
  <c r="M449" i="172"/>
  <c r="L449" i="172"/>
  <c r="BO448" i="172"/>
  <c r="BN448" i="172"/>
  <c r="BF448" i="172"/>
  <c r="BE448" i="172"/>
  <c r="AW448" i="172"/>
  <c r="AV448" i="172"/>
  <c r="AN448" i="172"/>
  <c r="AM448" i="172"/>
  <c r="AE448" i="172"/>
  <c r="AD448" i="172"/>
  <c r="V448" i="172"/>
  <c r="U448" i="172"/>
  <c r="M448" i="172"/>
  <c r="L448" i="172"/>
  <c r="BO447" i="172"/>
  <c r="BN447" i="172"/>
  <c r="BF447" i="172"/>
  <c r="BE447" i="172"/>
  <c r="AW447" i="172"/>
  <c r="AV447" i="172"/>
  <c r="AN447" i="172"/>
  <c r="AM447" i="172"/>
  <c r="AE447" i="172"/>
  <c r="AD447" i="172"/>
  <c r="V447" i="172"/>
  <c r="U447" i="172"/>
  <c r="M447" i="172"/>
  <c r="L447" i="172"/>
  <c r="BO446" i="172"/>
  <c r="BN446" i="172"/>
  <c r="BF446" i="172"/>
  <c r="BE446" i="172"/>
  <c r="AW446" i="172"/>
  <c r="AV446" i="172"/>
  <c r="AN446" i="172"/>
  <c r="AM446" i="172"/>
  <c r="AE446" i="172"/>
  <c r="AD446" i="172"/>
  <c r="W446" i="172"/>
  <c r="W494" i="172" s="1"/>
  <c r="V446" i="172"/>
  <c r="U446" i="172"/>
  <c r="M446" i="172"/>
  <c r="L446" i="172"/>
  <c r="BO445" i="172"/>
  <c r="BN445" i="172"/>
  <c r="BF445" i="172"/>
  <c r="BE445" i="172"/>
  <c r="AW445" i="172"/>
  <c r="AV445" i="172"/>
  <c r="AN445" i="172"/>
  <c r="AM445" i="172"/>
  <c r="AE445" i="172"/>
  <c r="AD445" i="172"/>
  <c r="V445" i="172"/>
  <c r="U445" i="172"/>
  <c r="M445" i="172"/>
  <c r="L445" i="172"/>
  <c r="BO444" i="172"/>
  <c r="BN444" i="172"/>
  <c r="BF444" i="172"/>
  <c r="BE444" i="172"/>
  <c r="AW444" i="172"/>
  <c r="AV444" i="172"/>
  <c r="AN444" i="172"/>
  <c r="AM444" i="172"/>
  <c r="AE444" i="172"/>
  <c r="AD444" i="172"/>
  <c r="V444" i="172"/>
  <c r="U444" i="172"/>
  <c r="M444" i="172"/>
  <c r="L444" i="172"/>
  <c r="BO443" i="172"/>
  <c r="BN443" i="172"/>
  <c r="BF443" i="172"/>
  <c r="BE443" i="172"/>
  <c r="AW443" i="172"/>
  <c r="AV443" i="172"/>
  <c r="AN443" i="172"/>
  <c r="AM443" i="172"/>
  <c r="AE443" i="172"/>
  <c r="AD443" i="172"/>
  <c r="V443" i="172"/>
  <c r="U443" i="172"/>
  <c r="M443" i="172"/>
  <c r="L443" i="172"/>
  <c r="BO442" i="172"/>
  <c r="BN442" i="172"/>
  <c r="BF442" i="172"/>
  <c r="BE442" i="172"/>
  <c r="AW442" i="172"/>
  <c r="AV442" i="172"/>
  <c r="AN442" i="172"/>
  <c r="AM442" i="172"/>
  <c r="AE442" i="172"/>
  <c r="AD442" i="172"/>
  <c r="V442" i="172"/>
  <c r="U442" i="172"/>
  <c r="M442" i="172"/>
  <c r="L442" i="172"/>
  <c r="BO441" i="172"/>
  <c r="BN441" i="172"/>
  <c r="BF441" i="172"/>
  <c r="BE441" i="172"/>
  <c r="AW441" i="172"/>
  <c r="AV441" i="172"/>
  <c r="AN441" i="172"/>
  <c r="AM441" i="172"/>
  <c r="AE441" i="172"/>
  <c r="AD441" i="172"/>
  <c r="V441" i="172"/>
  <c r="U441" i="172"/>
  <c r="M441" i="172"/>
  <c r="L441" i="172"/>
  <c r="BO440" i="172"/>
  <c r="BN440" i="172"/>
  <c r="BF440" i="172"/>
  <c r="BE440" i="172"/>
  <c r="AW440" i="172"/>
  <c r="AV440" i="172"/>
  <c r="AN440" i="172"/>
  <c r="AM440" i="172"/>
  <c r="AE440" i="172"/>
  <c r="AD440" i="172"/>
  <c r="V440" i="172"/>
  <c r="U440" i="172"/>
  <c r="M440" i="172"/>
  <c r="L440" i="172"/>
  <c r="BO439" i="172"/>
  <c r="BN439" i="172"/>
  <c r="BF439" i="172"/>
  <c r="BE439" i="172"/>
  <c r="AW439" i="172"/>
  <c r="AV439" i="172"/>
  <c r="AN439" i="172"/>
  <c r="AM439" i="172"/>
  <c r="AE439" i="172"/>
  <c r="AD439" i="172"/>
  <c r="V439" i="172"/>
  <c r="U439" i="172"/>
  <c r="M439" i="172"/>
  <c r="L439" i="172"/>
  <c r="BO438" i="172"/>
  <c r="BN438" i="172"/>
  <c r="BF438" i="172"/>
  <c r="BE438" i="172"/>
  <c r="AW438" i="172"/>
  <c r="AV438" i="172"/>
  <c r="AN438" i="172"/>
  <c r="AM438" i="172"/>
  <c r="AE438" i="172"/>
  <c r="AD438" i="172"/>
  <c r="V438" i="172"/>
  <c r="U438" i="172"/>
  <c r="M438" i="172"/>
  <c r="L438" i="172"/>
  <c r="BO437" i="172"/>
  <c r="BN437" i="172"/>
  <c r="BF437" i="172"/>
  <c r="BE437" i="172"/>
  <c r="AW437" i="172"/>
  <c r="AV437" i="172"/>
  <c r="AN437" i="172"/>
  <c r="AM437" i="172"/>
  <c r="AE437" i="172"/>
  <c r="AD437" i="172"/>
  <c r="V437" i="172"/>
  <c r="U437" i="172"/>
  <c r="M437" i="172"/>
  <c r="L437" i="172"/>
  <c r="BO436" i="172"/>
  <c r="BN436" i="172"/>
  <c r="BF436" i="172"/>
  <c r="BE436" i="172"/>
  <c r="AW436" i="172"/>
  <c r="AV436" i="172"/>
  <c r="AN436" i="172"/>
  <c r="AM436" i="172"/>
  <c r="AE436" i="172"/>
  <c r="AD436" i="172"/>
  <c r="V436" i="172"/>
  <c r="U436" i="172"/>
  <c r="M436" i="172"/>
  <c r="L436" i="172"/>
  <c r="BO435" i="172"/>
  <c r="BN435" i="172"/>
  <c r="BF435" i="172"/>
  <c r="BE435" i="172"/>
  <c r="AW435" i="172"/>
  <c r="AV435" i="172"/>
  <c r="AN435" i="172"/>
  <c r="AM435" i="172"/>
  <c r="AE435" i="172"/>
  <c r="AD435" i="172"/>
  <c r="V435" i="172"/>
  <c r="U435" i="172"/>
  <c r="M435" i="172"/>
  <c r="L435" i="172"/>
  <c r="BO434" i="172"/>
  <c r="BN434" i="172"/>
  <c r="BF434" i="172"/>
  <c r="BE434" i="172"/>
  <c r="AW434" i="172"/>
  <c r="AV434" i="172"/>
  <c r="AN434" i="172"/>
  <c r="AM434" i="172"/>
  <c r="AE434" i="172"/>
  <c r="AD434" i="172"/>
  <c r="V434" i="172"/>
  <c r="U434" i="172"/>
  <c r="M434" i="172"/>
  <c r="L434" i="172"/>
  <c r="BO433" i="172"/>
  <c r="BN433" i="172"/>
  <c r="BF433" i="172"/>
  <c r="BE433" i="172"/>
  <c r="AW433" i="172"/>
  <c r="AV433" i="172"/>
  <c r="AN433" i="172"/>
  <c r="AM433" i="172"/>
  <c r="AE433" i="172"/>
  <c r="AD433" i="172"/>
  <c r="V433" i="172"/>
  <c r="U433" i="172"/>
  <c r="M433" i="172"/>
  <c r="L433" i="172"/>
  <c r="BO432" i="172"/>
  <c r="BN432" i="172"/>
  <c r="BF432" i="172"/>
  <c r="BE432" i="172"/>
  <c r="AW432" i="172"/>
  <c r="AV432" i="172"/>
  <c r="AN432" i="172"/>
  <c r="AM432" i="172"/>
  <c r="AE432" i="172"/>
  <c r="AD432" i="172"/>
  <c r="V432" i="172"/>
  <c r="U432" i="172"/>
  <c r="M432" i="172"/>
  <c r="L432" i="172"/>
  <c r="BO431" i="172"/>
  <c r="BN431" i="172"/>
  <c r="BF431" i="172"/>
  <c r="BE431" i="172"/>
  <c r="AW431" i="172"/>
  <c r="AV431" i="172"/>
  <c r="AN431" i="172"/>
  <c r="AM431" i="172"/>
  <c r="AE431" i="172"/>
  <c r="AD431" i="172"/>
  <c r="V431" i="172"/>
  <c r="U431" i="172"/>
  <c r="M431" i="172"/>
  <c r="L431" i="172"/>
  <c r="BO430" i="172"/>
  <c r="BN430" i="172"/>
  <c r="BF430" i="172"/>
  <c r="BE430" i="172"/>
  <c r="AW430" i="172"/>
  <c r="AV430" i="172"/>
  <c r="AN430" i="172"/>
  <c r="AM430" i="172"/>
  <c r="AE430" i="172"/>
  <c r="AD430" i="172"/>
  <c r="V430" i="172"/>
  <c r="U430" i="172"/>
  <c r="M430" i="172"/>
  <c r="L430" i="172"/>
  <c r="BO429" i="172"/>
  <c r="BN429" i="172"/>
  <c r="BF429" i="172"/>
  <c r="BE429" i="172"/>
  <c r="AW429" i="172"/>
  <c r="AV429" i="172"/>
  <c r="AN429" i="172"/>
  <c r="AM429" i="172"/>
  <c r="AE429" i="172"/>
  <c r="AD429" i="172"/>
  <c r="V429" i="172"/>
  <c r="U429" i="172"/>
  <c r="M429" i="172"/>
  <c r="L429" i="172"/>
  <c r="BO428" i="172"/>
  <c r="BN428" i="172"/>
  <c r="BF428" i="172"/>
  <c r="BE428" i="172"/>
  <c r="AW428" i="172"/>
  <c r="AV428" i="172"/>
  <c r="AN428" i="172"/>
  <c r="AM428" i="172"/>
  <c r="AE428" i="172"/>
  <c r="AD428" i="172"/>
  <c r="V428" i="172"/>
  <c r="U428" i="172"/>
  <c r="M428" i="172"/>
  <c r="L428" i="172"/>
  <c r="BO427" i="172"/>
  <c r="BN427" i="172"/>
  <c r="BF427" i="172"/>
  <c r="BE427" i="172"/>
  <c r="AW427" i="172"/>
  <c r="AV427" i="172"/>
  <c r="AN427" i="172"/>
  <c r="AM427" i="172"/>
  <c r="AE427" i="172"/>
  <c r="AD427" i="172"/>
  <c r="V427" i="172"/>
  <c r="U427" i="172"/>
  <c r="M427" i="172"/>
  <c r="L427" i="172"/>
  <c r="BO426" i="172"/>
  <c r="BN426" i="172"/>
  <c r="BF426" i="172"/>
  <c r="BE426" i="172"/>
  <c r="AW426" i="172"/>
  <c r="AV426" i="172"/>
  <c r="AN426" i="172"/>
  <c r="AM426" i="172"/>
  <c r="AE426" i="172"/>
  <c r="AD426" i="172"/>
  <c r="V426" i="172"/>
  <c r="U426" i="172"/>
  <c r="M426" i="172"/>
  <c r="L426" i="172"/>
  <c r="BO425" i="172"/>
  <c r="BN425" i="172"/>
  <c r="BF425" i="172"/>
  <c r="BE425" i="172"/>
  <c r="AW425" i="172"/>
  <c r="AV425" i="172"/>
  <c r="AN425" i="172"/>
  <c r="AM425" i="172"/>
  <c r="AE425" i="172"/>
  <c r="AD425" i="172"/>
  <c r="V425" i="172"/>
  <c r="U425" i="172"/>
  <c r="M425" i="172"/>
  <c r="L425" i="172"/>
  <c r="BO424" i="172"/>
  <c r="BN424" i="172"/>
  <c r="BF424" i="172"/>
  <c r="BE424" i="172"/>
  <c r="AW424" i="172"/>
  <c r="AV424" i="172"/>
  <c r="AN424" i="172"/>
  <c r="AM424" i="172"/>
  <c r="AE424" i="172"/>
  <c r="AD424" i="172"/>
  <c r="V424" i="172"/>
  <c r="U424" i="172"/>
  <c r="M424" i="172"/>
  <c r="L424" i="172"/>
  <c r="BO423" i="172"/>
  <c r="BN423" i="172"/>
  <c r="BF423" i="172"/>
  <c r="BE423" i="172"/>
  <c r="AW423" i="172"/>
  <c r="AV423" i="172"/>
  <c r="AN423" i="172"/>
  <c r="AM423" i="172"/>
  <c r="AE423" i="172"/>
  <c r="AD423" i="172"/>
  <c r="V423" i="172"/>
  <c r="U423" i="172"/>
  <c r="M423" i="172"/>
  <c r="L423" i="172"/>
  <c r="BO422" i="172"/>
  <c r="BN422" i="172"/>
  <c r="BF422" i="172"/>
  <c r="BE422" i="172"/>
  <c r="AW422" i="172"/>
  <c r="AV422" i="172"/>
  <c r="AN422" i="172"/>
  <c r="AM422" i="172"/>
  <c r="AE422" i="172"/>
  <c r="AD422" i="172"/>
  <c r="V422" i="172"/>
  <c r="U422" i="172"/>
  <c r="M422" i="172"/>
  <c r="L422" i="172"/>
  <c r="BO421" i="172"/>
  <c r="BN421" i="172"/>
  <c r="BF421" i="172"/>
  <c r="BE421" i="172"/>
  <c r="AW421" i="172"/>
  <c r="AV421" i="172"/>
  <c r="AN421" i="172"/>
  <c r="AM421" i="172"/>
  <c r="AE421" i="172"/>
  <c r="AD421" i="172"/>
  <c r="V421" i="172"/>
  <c r="U421" i="172"/>
  <c r="M421" i="172"/>
  <c r="L421" i="172"/>
  <c r="BO420" i="172"/>
  <c r="BN420" i="172"/>
  <c r="BF420" i="172"/>
  <c r="BE420" i="172"/>
  <c r="AW420" i="172"/>
  <c r="AV420" i="172"/>
  <c r="AN420" i="172"/>
  <c r="AM420" i="172"/>
  <c r="AE420" i="172"/>
  <c r="AD420" i="172"/>
  <c r="V420" i="172"/>
  <c r="U420" i="172"/>
  <c r="M420" i="172"/>
  <c r="L420" i="172"/>
  <c r="BO419" i="172"/>
  <c r="BN419" i="172"/>
  <c r="BF419" i="172"/>
  <c r="BE419" i="172"/>
  <c r="AW419" i="172"/>
  <c r="AV419" i="172"/>
  <c r="AN419" i="172"/>
  <c r="AM419" i="172"/>
  <c r="AE419" i="172"/>
  <c r="AD419" i="172"/>
  <c r="V419" i="172"/>
  <c r="U419" i="172"/>
  <c r="M419" i="172"/>
  <c r="L419" i="172"/>
  <c r="BO418" i="172"/>
  <c r="BN418" i="172"/>
  <c r="BF418" i="172"/>
  <c r="BE418" i="172"/>
  <c r="AW418" i="172"/>
  <c r="AV418" i="172"/>
  <c r="AN418" i="172"/>
  <c r="AM418" i="172"/>
  <c r="AE418" i="172"/>
  <c r="AD418" i="172"/>
  <c r="V418" i="172"/>
  <c r="U418" i="172"/>
  <c r="M418" i="172"/>
  <c r="L418" i="172"/>
  <c r="BO417" i="172"/>
  <c r="BN417" i="172"/>
  <c r="BF417" i="172"/>
  <c r="BE417" i="172"/>
  <c r="AW417" i="172"/>
  <c r="AV417" i="172"/>
  <c r="AN417" i="172"/>
  <c r="AM417" i="172"/>
  <c r="AE417" i="172"/>
  <c r="AD417" i="172"/>
  <c r="V417" i="172"/>
  <c r="U417" i="172"/>
  <c r="M417" i="172"/>
  <c r="L417" i="172"/>
  <c r="BO416" i="172"/>
  <c r="BN416" i="172"/>
  <c r="BF416" i="172"/>
  <c r="BE416" i="172"/>
  <c r="AW416" i="172"/>
  <c r="AV416" i="172"/>
  <c r="AN416" i="172"/>
  <c r="AM416" i="172"/>
  <c r="AE416" i="172"/>
  <c r="AD416" i="172"/>
  <c r="V416" i="172"/>
  <c r="U416" i="172"/>
  <c r="M416" i="172"/>
  <c r="L416" i="172"/>
  <c r="BO415" i="172"/>
  <c r="BN415" i="172"/>
  <c r="BF415" i="172"/>
  <c r="BE415" i="172"/>
  <c r="AW415" i="172"/>
  <c r="AV415" i="172"/>
  <c r="AN415" i="172"/>
  <c r="AM415" i="172"/>
  <c r="AE415" i="172"/>
  <c r="AD415" i="172"/>
  <c r="V415" i="172"/>
  <c r="U415" i="172"/>
  <c r="M415" i="172"/>
  <c r="L415" i="172"/>
  <c r="BO414" i="172"/>
  <c r="BN414" i="172"/>
  <c r="BF414" i="172"/>
  <c r="BE414" i="172"/>
  <c r="AW414" i="172"/>
  <c r="AV414" i="172"/>
  <c r="AN414" i="172"/>
  <c r="AM414" i="172"/>
  <c r="AE414" i="172"/>
  <c r="AD414" i="172"/>
  <c r="V414" i="172"/>
  <c r="U414" i="172"/>
  <c r="M414" i="172"/>
  <c r="L414" i="172"/>
  <c r="BO413" i="172"/>
  <c r="BN413" i="172"/>
  <c r="BF413" i="172"/>
  <c r="BE413" i="172"/>
  <c r="AW413" i="172"/>
  <c r="AV413" i="172"/>
  <c r="AN413" i="172"/>
  <c r="AM413" i="172"/>
  <c r="AE413" i="172"/>
  <c r="AD413" i="172"/>
  <c r="V413" i="172"/>
  <c r="U413" i="172"/>
  <c r="M413" i="172"/>
  <c r="L413" i="172"/>
  <c r="BO412" i="172"/>
  <c r="BN412" i="172"/>
  <c r="BF412" i="172"/>
  <c r="BE412" i="172"/>
  <c r="AW412" i="172"/>
  <c r="AV412" i="172"/>
  <c r="AN412" i="172"/>
  <c r="AM412" i="172"/>
  <c r="AE412" i="172"/>
  <c r="AD412" i="172"/>
  <c r="V412" i="172"/>
  <c r="U412" i="172"/>
  <c r="M412" i="172"/>
  <c r="L412" i="172"/>
  <c r="BO411" i="172"/>
  <c r="BN411" i="172"/>
  <c r="BF411" i="172"/>
  <c r="BE411" i="172"/>
  <c r="AW411" i="172"/>
  <c r="AV411" i="172"/>
  <c r="AN411" i="172"/>
  <c r="AM411" i="172"/>
  <c r="AE411" i="172"/>
  <c r="AD411" i="172"/>
  <c r="V411" i="172"/>
  <c r="U411" i="172"/>
  <c r="M411" i="172"/>
  <c r="L411" i="172"/>
  <c r="BO410" i="172"/>
  <c r="BN410" i="172"/>
  <c r="BF410" i="172"/>
  <c r="BE410" i="172"/>
  <c r="AW410" i="172"/>
  <c r="AV410" i="172"/>
  <c r="AN410" i="172"/>
  <c r="AM410" i="172"/>
  <c r="AE410" i="172"/>
  <c r="AD410" i="172"/>
  <c r="V410" i="172"/>
  <c r="U410" i="172"/>
  <c r="M410" i="172"/>
  <c r="L410" i="172"/>
  <c r="BO409" i="172"/>
  <c r="BN409" i="172"/>
  <c r="BF409" i="172"/>
  <c r="BE409" i="172"/>
  <c r="AW409" i="172"/>
  <c r="AV409" i="172"/>
  <c r="AN409" i="172"/>
  <c r="AM409" i="172"/>
  <c r="AE409" i="172"/>
  <c r="AD409" i="172"/>
  <c r="V409" i="172"/>
  <c r="U409" i="172"/>
  <c r="M409" i="172"/>
  <c r="L409" i="172"/>
  <c r="BO408" i="172"/>
  <c r="BN408" i="172"/>
  <c r="BF408" i="172"/>
  <c r="BE408" i="172"/>
  <c r="AW408" i="172"/>
  <c r="AV408" i="172"/>
  <c r="AN408" i="172"/>
  <c r="AM408" i="172"/>
  <c r="AE408" i="172"/>
  <c r="AD408" i="172"/>
  <c r="V408" i="172"/>
  <c r="U408" i="172"/>
  <c r="M408" i="172"/>
  <c r="L408" i="172"/>
  <c r="BO407" i="172"/>
  <c r="BN407" i="172"/>
  <c r="BF407" i="172"/>
  <c r="BE407" i="172"/>
  <c r="AW407" i="172"/>
  <c r="AV407" i="172"/>
  <c r="AN407" i="172"/>
  <c r="AM407" i="172"/>
  <c r="AE407" i="172"/>
  <c r="AD407" i="172"/>
  <c r="V407" i="172"/>
  <c r="U407" i="172"/>
  <c r="M407" i="172"/>
  <c r="L407" i="172"/>
  <c r="BO406" i="172"/>
  <c r="BN406" i="172"/>
  <c r="BF406" i="172"/>
  <c r="BE406" i="172"/>
  <c r="AW406" i="172"/>
  <c r="AV406" i="172"/>
  <c r="AN406" i="172"/>
  <c r="AM406" i="172"/>
  <c r="AE406" i="172"/>
  <c r="AD406" i="172"/>
  <c r="V406" i="172"/>
  <c r="U406" i="172"/>
  <c r="M406" i="172"/>
  <c r="L406" i="172"/>
  <c r="BO405" i="172"/>
  <c r="BN405" i="172"/>
  <c r="BF405" i="172"/>
  <c r="BE405" i="172"/>
  <c r="AW405" i="172"/>
  <c r="AV405" i="172"/>
  <c r="AN405" i="172"/>
  <c r="AM405" i="172"/>
  <c r="AE405" i="172"/>
  <c r="AD405" i="172"/>
  <c r="V405" i="172"/>
  <c r="U405" i="172"/>
  <c r="M405" i="172"/>
  <c r="L405" i="172"/>
  <c r="BO404" i="172"/>
  <c r="BN404" i="172"/>
  <c r="BF404" i="172"/>
  <c r="BE404" i="172"/>
  <c r="AW404" i="172"/>
  <c r="AV404" i="172"/>
  <c r="AN404" i="172"/>
  <c r="AM404" i="172"/>
  <c r="AE404" i="172"/>
  <c r="AD404" i="172"/>
  <c r="V404" i="172"/>
  <c r="U404" i="172"/>
  <c r="M404" i="172"/>
  <c r="L404" i="172"/>
  <c r="BO403" i="172"/>
  <c r="BN403" i="172"/>
  <c r="BF403" i="172"/>
  <c r="BE403" i="172"/>
  <c r="AW403" i="172"/>
  <c r="AV403" i="172"/>
  <c r="AN403" i="172"/>
  <c r="AM403" i="172"/>
  <c r="AE403" i="172"/>
  <c r="AD403" i="172"/>
  <c r="V403" i="172"/>
  <c r="U403" i="172"/>
  <c r="M403" i="172"/>
  <c r="L403" i="172"/>
  <c r="BO402" i="172"/>
  <c r="BN402" i="172"/>
  <c r="BF402" i="172"/>
  <c r="BE402" i="172"/>
  <c r="AW402" i="172"/>
  <c r="AV402" i="172"/>
  <c r="AN402" i="172"/>
  <c r="AM402" i="172"/>
  <c r="AE402" i="172"/>
  <c r="AD402" i="172"/>
  <c r="V402" i="172"/>
  <c r="U402" i="172"/>
  <c r="M402" i="172"/>
  <c r="L402" i="172"/>
  <c r="BO401" i="172"/>
  <c r="BN401" i="172"/>
  <c r="BF401" i="172"/>
  <c r="BE401" i="172"/>
  <c r="AW401" i="172"/>
  <c r="AV401" i="172"/>
  <c r="AN401" i="172"/>
  <c r="AM401" i="172"/>
  <c r="AE401" i="172"/>
  <c r="AD401" i="172"/>
  <c r="V401" i="172"/>
  <c r="U401" i="172"/>
  <c r="M401" i="172"/>
  <c r="L401" i="172"/>
  <c r="BO400" i="172"/>
  <c r="BN400" i="172"/>
  <c r="BF400" i="172"/>
  <c r="BE400" i="172"/>
  <c r="AW400" i="172"/>
  <c r="AV400" i="172"/>
  <c r="AN400" i="172"/>
  <c r="AM400" i="172"/>
  <c r="AE400" i="172"/>
  <c r="AD400" i="172"/>
  <c r="V400" i="172"/>
  <c r="U400" i="172"/>
  <c r="M400" i="172"/>
  <c r="L400" i="172"/>
  <c r="BO399" i="172"/>
  <c r="BN399" i="172"/>
  <c r="BF399" i="172"/>
  <c r="BE399" i="172"/>
  <c r="AW399" i="172"/>
  <c r="AV399" i="172"/>
  <c r="AN399" i="172"/>
  <c r="AM399" i="172"/>
  <c r="AE399" i="172"/>
  <c r="AD399" i="172"/>
  <c r="V399" i="172"/>
  <c r="U399" i="172"/>
  <c r="M399" i="172"/>
  <c r="L399" i="172"/>
  <c r="BO398" i="172"/>
  <c r="BN398" i="172"/>
  <c r="BF398" i="172"/>
  <c r="BE398" i="172"/>
  <c r="AW398" i="172"/>
  <c r="AV398" i="172"/>
  <c r="AN398" i="172"/>
  <c r="AM398" i="172"/>
  <c r="AE398" i="172"/>
  <c r="AD398" i="172"/>
  <c r="V398" i="172"/>
  <c r="U398" i="172"/>
  <c r="M398" i="172"/>
  <c r="L398" i="172"/>
  <c r="BO397" i="172"/>
  <c r="BN397" i="172"/>
  <c r="BF397" i="172"/>
  <c r="BE397" i="172"/>
  <c r="AW397" i="172"/>
  <c r="AV397" i="172"/>
  <c r="AN397" i="172"/>
  <c r="AM397" i="172"/>
  <c r="AE397" i="172"/>
  <c r="AD397" i="172"/>
  <c r="V397" i="172"/>
  <c r="U397" i="172"/>
  <c r="M397" i="172"/>
  <c r="L397" i="172"/>
  <c r="BO396" i="172"/>
  <c r="BN396" i="172"/>
  <c r="BF396" i="172"/>
  <c r="BE396" i="172"/>
  <c r="AW396" i="172"/>
  <c r="AV396" i="172"/>
  <c r="AN396" i="172"/>
  <c r="AM396" i="172"/>
  <c r="AE396" i="172"/>
  <c r="AD396" i="172"/>
  <c r="V396" i="172"/>
  <c r="U396" i="172"/>
  <c r="M396" i="172"/>
  <c r="L396" i="172"/>
  <c r="BO395" i="172"/>
  <c r="BN395" i="172"/>
  <c r="BF395" i="172"/>
  <c r="BE395" i="172"/>
  <c r="AW395" i="172"/>
  <c r="AV395" i="172"/>
  <c r="AN395" i="172"/>
  <c r="AM395" i="172"/>
  <c r="AE395" i="172"/>
  <c r="AD395" i="172"/>
  <c r="V395" i="172"/>
  <c r="U395" i="172"/>
  <c r="M395" i="172"/>
  <c r="L395" i="172"/>
  <c r="BO394" i="172"/>
  <c r="BN394" i="172"/>
  <c r="BF394" i="172"/>
  <c r="BE394" i="172"/>
  <c r="AW394" i="172"/>
  <c r="AV394" i="172"/>
  <c r="AN394" i="172"/>
  <c r="AM394" i="172"/>
  <c r="AE394" i="172"/>
  <c r="AD394" i="172"/>
  <c r="V394" i="172"/>
  <c r="U394" i="172"/>
  <c r="M394" i="172"/>
  <c r="L394" i="172"/>
  <c r="BO393" i="172"/>
  <c r="BN393" i="172"/>
  <c r="BF393" i="172"/>
  <c r="BE393" i="172"/>
  <c r="AW393" i="172"/>
  <c r="AV393" i="172"/>
  <c r="AN393" i="172"/>
  <c r="AM393" i="172"/>
  <c r="AE393" i="172"/>
  <c r="AD393" i="172"/>
  <c r="V393" i="172"/>
  <c r="U393" i="172"/>
  <c r="M393" i="172"/>
  <c r="L393" i="172"/>
  <c r="BO392" i="172"/>
  <c r="BN392" i="172"/>
  <c r="BF392" i="172"/>
  <c r="BE392" i="172"/>
  <c r="AW392" i="172"/>
  <c r="AV392" i="172"/>
  <c r="AN392" i="172"/>
  <c r="AM392" i="172"/>
  <c r="AE392" i="172"/>
  <c r="AD392" i="172"/>
  <c r="V392" i="172"/>
  <c r="U392" i="172"/>
  <c r="M392" i="172"/>
  <c r="L392" i="172"/>
  <c r="BO391" i="172"/>
  <c r="BN391" i="172"/>
  <c r="BF391" i="172"/>
  <c r="BE391" i="172"/>
  <c r="AW391" i="172"/>
  <c r="AV391" i="172"/>
  <c r="AN391" i="172"/>
  <c r="AM391" i="172"/>
  <c r="AE391" i="172"/>
  <c r="AD391" i="172"/>
  <c r="V391" i="172"/>
  <c r="U391" i="172"/>
  <c r="M391" i="172"/>
  <c r="L391" i="172"/>
  <c r="BO390" i="172"/>
  <c r="BN390" i="172"/>
  <c r="BF390" i="172"/>
  <c r="BE390" i="172"/>
  <c r="AW390" i="172"/>
  <c r="AV390" i="172"/>
  <c r="AN390" i="172"/>
  <c r="AM390" i="172"/>
  <c r="AE390" i="172"/>
  <c r="AD390" i="172"/>
  <c r="V390" i="172"/>
  <c r="U390" i="172"/>
  <c r="M390" i="172"/>
  <c r="L390" i="172"/>
  <c r="BO389" i="172"/>
  <c r="BN389" i="172"/>
  <c r="BF389" i="172"/>
  <c r="BE389" i="172"/>
  <c r="AW389" i="172"/>
  <c r="AV389" i="172"/>
  <c r="AN389" i="172"/>
  <c r="AM389" i="172"/>
  <c r="AE389" i="172"/>
  <c r="AD389" i="172"/>
  <c r="V389" i="172"/>
  <c r="U389" i="172"/>
  <c r="M389" i="172"/>
  <c r="L389" i="172"/>
  <c r="BO388" i="172"/>
  <c r="BN388" i="172"/>
  <c r="BF388" i="172"/>
  <c r="BE388" i="172"/>
  <c r="AW388" i="172"/>
  <c r="AV388" i="172"/>
  <c r="AN388" i="172"/>
  <c r="AM388" i="172"/>
  <c r="AE388" i="172"/>
  <c r="AD388" i="172"/>
  <c r="V388" i="172"/>
  <c r="U388" i="172"/>
  <c r="M388" i="172"/>
  <c r="L388" i="172"/>
  <c r="BO387" i="172"/>
  <c r="BN387" i="172"/>
  <c r="BF387" i="172"/>
  <c r="BE387" i="172"/>
  <c r="AW387" i="172"/>
  <c r="AV387" i="172"/>
  <c r="AN387" i="172"/>
  <c r="AM387" i="172"/>
  <c r="AE387" i="172"/>
  <c r="AD387" i="172"/>
  <c r="V387" i="172"/>
  <c r="U387" i="172"/>
  <c r="M387" i="172"/>
  <c r="L387" i="172"/>
  <c r="BO386" i="172"/>
  <c r="BN386" i="172"/>
  <c r="BF386" i="172"/>
  <c r="BE386" i="172"/>
  <c r="AW386" i="172"/>
  <c r="AV386" i="172"/>
  <c r="AN386" i="172"/>
  <c r="AM386" i="172"/>
  <c r="AE386" i="172"/>
  <c r="AD386" i="172"/>
  <c r="V386" i="172"/>
  <c r="U386" i="172"/>
  <c r="M386" i="172"/>
  <c r="L386" i="172"/>
  <c r="BO385" i="172"/>
  <c r="BN385" i="172"/>
  <c r="BF385" i="172"/>
  <c r="BE385" i="172"/>
  <c r="AW385" i="172"/>
  <c r="AV385" i="172"/>
  <c r="AN385" i="172"/>
  <c r="AM385" i="172"/>
  <c r="AE385" i="172"/>
  <c r="AD385" i="172"/>
  <c r="V385" i="172"/>
  <c r="U385" i="172"/>
  <c r="M385" i="172"/>
  <c r="L385" i="172"/>
  <c r="BO384" i="172"/>
  <c r="BN384" i="172"/>
  <c r="BF384" i="172"/>
  <c r="BE384" i="172"/>
  <c r="AW384" i="172"/>
  <c r="AV384" i="172"/>
  <c r="AN384" i="172"/>
  <c r="AM384" i="172"/>
  <c r="AE384" i="172"/>
  <c r="AD384" i="172"/>
  <c r="V384" i="172"/>
  <c r="U384" i="172"/>
  <c r="M384" i="172"/>
  <c r="L384" i="172"/>
  <c r="BO383" i="172"/>
  <c r="BN383" i="172"/>
  <c r="BF383" i="172"/>
  <c r="BE383" i="172"/>
  <c r="AW383" i="172"/>
  <c r="AV383" i="172"/>
  <c r="AN383" i="172"/>
  <c r="AM383" i="172"/>
  <c r="AE383" i="172"/>
  <c r="AD383" i="172"/>
  <c r="V383" i="172"/>
  <c r="U383" i="172"/>
  <c r="M383" i="172"/>
  <c r="L383" i="172"/>
  <c r="BO382" i="172"/>
  <c r="BN382" i="172"/>
  <c r="BF382" i="172"/>
  <c r="BE382" i="172"/>
  <c r="AW382" i="172"/>
  <c r="AV382" i="172"/>
  <c r="AN382" i="172"/>
  <c r="AM382" i="172"/>
  <c r="AE382" i="172"/>
  <c r="AD382" i="172"/>
  <c r="V382" i="172"/>
  <c r="U382" i="172"/>
  <c r="M382" i="172"/>
  <c r="L382" i="172"/>
  <c r="BO381" i="172"/>
  <c r="BN381" i="172"/>
  <c r="BF381" i="172"/>
  <c r="BE381" i="172"/>
  <c r="AW381" i="172"/>
  <c r="AV381" i="172"/>
  <c r="AN381" i="172"/>
  <c r="AM381" i="172"/>
  <c r="AE381" i="172"/>
  <c r="AD381" i="172"/>
  <c r="V381" i="172"/>
  <c r="U381" i="172"/>
  <c r="M381" i="172"/>
  <c r="L381" i="172"/>
  <c r="BO380" i="172"/>
  <c r="BN380" i="172"/>
  <c r="BF380" i="172"/>
  <c r="BE380" i="172"/>
  <c r="AW380" i="172"/>
  <c r="AV380" i="172"/>
  <c r="AN380" i="172"/>
  <c r="AM380" i="172"/>
  <c r="AE380" i="172"/>
  <c r="AD380" i="172"/>
  <c r="V380" i="172"/>
  <c r="U380" i="172"/>
  <c r="M380" i="172"/>
  <c r="L380" i="172"/>
  <c r="BO379" i="172"/>
  <c r="BN379" i="172"/>
  <c r="BF379" i="172"/>
  <c r="BE379" i="172"/>
  <c r="AW379" i="172"/>
  <c r="AV379" i="172"/>
  <c r="AN379" i="172"/>
  <c r="AM379" i="172"/>
  <c r="AE379" i="172"/>
  <c r="AD379" i="172"/>
  <c r="V379" i="172"/>
  <c r="U379" i="172"/>
  <c r="M379" i="172"/>
  <c r="L379" i="172"/>
  <c r="BO378" i="172"/>
  <c r="BN378" i="172"/>
  <c r="BF378" i="172"/>
  <c r="BE378" i="172"/>
  <c r="AW378" i="172"/>
  <c r="AV378" i="172"/>
  <c r="AN378" i="172"/>
  <c r="AM378" i="172"/>
  <c r="AE378" i="172"/>
  <c r="AD378" i="172"/>
  <c r="V378" i="172"/>
  <c r="U378" i="172"/>
  <c r="M378" i="172"/>
  <c r="L378" i="172"/>
  <c r="BO377" i="172"/>
  <c r="BN377" i="172"/>
  <c r="BF377" i="172"/>
  <c r="BE377" i="172"/>
  <c r="AW377" i="172"/>
  <c r="AV377" i="172"/>
  <c r="AN377" i="172"/>
  <c r="AM377" i="172"/>
  <c r="AE377" i="172"/>
  <c r="AD377" i="172"/>
  <c r="V377" i="172"/>
  <c r="U377" i="172"/>
  <c r="M377" i="172"/>
  <c r="L377" i="172"/>
  <c r="BO376" i="172"/>
  <c r="BN376" i="172"/>
  <c r="BF376" i="172"/>
  <c r="BE376" i="172"/>
  <c r="AW376" i="172"/>
  <c r="AV376" i="172"/>
  <c r="AN376" i="172"/>
  <c r="AM376" i="172"/>
  <c r="AE376" i="172"/>
  <c r="AD376" i="172"/>
  <c r="V376" i="172"/>
  <c r="U376" i="172"/>
  <c r="M376" i="172"/>
  <c r="L376" i="172"/>
  <c r="BO375" i="172"/>
  <c r="BN375" i="172"/>
  <c r="BF375" i="172"/>
  <c r="BE375" i="172"/>
  <c r="AW375" i="172"/>
  <c r="AV375" i="172"/>
  <c r="AN375" i="172"/>
  <c r="AM375" i="172"/>
  <c r="AE375" i="172"/>
  <c r="AD375" i="172"/>
  <c r="V375" i="172"/>
  <c r="U375" i="172"/>
  <c r="M375" i="172"/>
  <c r="L375" i="172"/>
  <c r="BO374" i="172"/>
  <c r="BN374" i="172"/>
  <c r="BF374" i="172"/>
  <c r="BE374" i="172"/>
  <c r="AW374" i="172"/>
  <c r="AV374" i="172"/>
  <c r="AN374" i="172"/>
  <c r="AM374" i="172"/>
  <c r="AE374" i="172"/>
  <c r="AD374" i="172"/>
  <c r="V374" i="172"/>
  <c r="U374" i="172"/>
  <c r="M374" i="172"/>
  <c r="L374" i="172"/>
  <c r="BO373" i="172"/>
  <c r="BN373" i="172"/>
  <c r="BF373" i="172"/>
  <c r="BE373" i="172"/>
  <c r="AW373" i="172"/>
  <c r="AV373" i="172"/>
  <c r="AN373" i="172"/>
  <c r="AM373" i="172"/>
  <c r="AE373" i="172"/>
  <c r="AD373" i="172"/>
  <c r="V373" i="172"/>
  <c r="U373" i="172"/>
  <c r="M373" i="172"/>
  <c r="L373" i="172"/>
  <c r="BO372" i="172"/>
  <c r="BN372" i="172"/>
  <c r="BF372" i="172"/>
  <c r="BE372" i="172"/>
  <c r="AW372" i="172"/>
  <c r="AV372" i="172"/>
  <c r="AN372" i="172"/>
  <c r="AM372" i="172"/>
  <c r="AE372" i="172"/>
  <c r="AD372" i="172"/>
  <c r="V372" i="172"/>
  <c r="U372" i="172"/>
  <c r="M372" i="172"/>
  <c r="L372" i="172"/>
  <c r="BO371" i="172"/>
  <c r="BN371" i="172"/>
  <c r="BF371" i="172"/>
  <c r="BE371" i="172"/>
  <c r="AW371" i="172"/>
  <c r="AV371" i="172"/>
  <c r="AN371" i="172"/>
  <c r="AM371" i="172"/>
  <c r="AE371" i="172"/>
  <c r="AD371" i="172"/>
  <c r="V371" i="172"/>
  <c r="U371" i="172"/>
  <c r="M371" i="172"/>
  <c r="L371" i="172"/>
  <c r="BO370" i="172"/>
  <c r="BN370" i="172"/>
  <c r="BF370" i="172"/>
  <c r="BE370" i="172"/>
  <c r="AW370" i="172"/>
  <c r="AV370" i="172"/>
  <c r="AN370" i="172"/>
  <c r="AM370" i="172"/>
  <c r="AE370" i="172"/>
  <c r="AD370" i="172"/>
  <c r="V370" i="172"/>
  <c r="U370" i="172"/>
  <c r="M370" i="172"/>
  <c r="L370" i="172"/>
  <c r="BO369" i="172"/>
  <c r="BN369" i="172"/>
  <c r="BF369" i="172"/>
  <c r="BE369" i="172"/>
  <c r="AW369" i="172"/>
  <c r="AV369" i="172"/>
  <c r="AN369" i="172"/>
  <c r="AM369" i="172"/>
  <c r="AE369" i="172"/>
  <c r="AD369" i="172"/>
  <c r="V369" i="172"/>
  <c r="U369" i="172"/>
  <c r="M369" i="172"/>
  <c r="L369" i="172"/>
  <c r="BO368" i="172"/>
  <c r="BN368" i="172"/>
  <c r="BF368" i="172"/>
  <c r="BE368" i="172"/>
  <c r="AW368" i="172"/>
  <c r="AV368" i="172"/>
  <c r="AN368" i="172"/>
  <c r="AM368" i="172"/>
  <c r="AE368" i="172"/>
  <c r="AD368" i="172"/>
  <c r="V368" i="172"/>
  <c r="U368" i="172"/>
  <c r="M368" i="172"/>
  <c r="L368" i="172"/>
  <c r="BO367" i="172"/>
  <c r="BN367" i="172"/>
  <c r="BF367" i="172"/>
  <c r="BE367" i="172"/>
  <c r="AW367" i="172"/>
  <c r="AV367" i="172"/>
  <c r="AN367" i="172"/>
  <c r="AM367" i="172"/>
  <c r="AE367" i="172"/>
  <c r="AD367" i="172"/>
  <c r="V367" i="172"/>
  <c r="U367" i="172"/>
  <c r="M367" i="172"/>
  <c r="L367" i="172"/>
  <c r="BO366" i="172"/>
  <c r="BN366" i="172"/>
  <c r="BF366" i="172"/>
  <c r="BE366" i="172"/>
  <c r="AW366" i="172"/>
  <c r="AV366" i="172"/>
  <c r="AN366" i="172"/>
  <c r="AM366" i="172"/>
  <c r="AE366" i="172"/>
  <c r="AD366" i="172"/>
  <c r="V366" i="172"/>
  <c r="U366" i="172"/>
  <c r="M366" i="172"/>
  <c r="L366" i="172"/>
  <c r="BO365" i="172"/>
  <c r="BN365" i="172"/>
  <c r="BF365" i="172"/>
  <c r="BE365" i="172"/>
  <c r="AW365" i="172"/>
  <c r="AV365" i="172"/>
  <c r="AN365" i="172"/>
  <c r="AM365" i="172"/>
  <c r="AE365" i="172"/>
  <c r="AD365" i="172"/>
  <c r="V365" i="172"/>
  <c r="U365" i="172"/>
  <c r="M365" i="172"/>
  <c r="L365" i="172"/>
  <c r="BO364" i="172"/>
  <c r="BN364" i="172"/>
  <c r="BF364" i="172"/>
  <c r="BE364" i="172"/>
  <c r="AW364" i="172"/>
  <c r="AV364" i="172"/>
  <c r="AN364" i="172"/>
  <c r="AM364" i="172"/>
  <c r="AE364" i="172"/>
  <c r="AD364" i="172"/>
  <c r="V364" i="172"/>
  <c r="U364" i="172"/>
  <c r="M364" i="172"/>
  <c r="L364" i="172"/>
  <c r="BO363" i="172"/>
  <c r="BN363" i="172"/>
  <c r="BF363" i="172"/>
  <c r="BE363" i="172"/>
  <c r="AW363" i="172"/>
  <c r="AV363" i="172"/>
  <c r="AN363" i="172"/>
  <c r="AM363" i="172"/>
  <c r="AE363" i="172"/>
  <c r="AD363" i="172"/>
  <c r="V363" i="172"/>
  <c r="U363" i="172"/>
  <c r="M363" i="172"/>
  <c r="L363" i="172"/>
  <c r="BO362" i="172"/>
  <c r="BN362" i="172"/>
  <c r="BF362" i="172"/>
  <c r="BE362" i="172"/>
  <c r="AW362" i="172"/>
  <c r="AV362" i="172"/>
  <c r="AN362" i="172"/>
  <c r="AM362" i="172"/>
  <c r="AE362" i="172"/>
  <c r="AD362" i="172"/>
  <c r="V362" i="172"/>
  <c r="U362" i="172"/>
  <c r="M362" i="172"/>
  <c r="L362" i="172"/>
  <c r="BO361" i="172"/>
  <c r="BN361" i="172"/>
  <c r="BF361" i="172"/>
  <c r="BE361" i="172"/>
  <c r="AW361" i="172"/>
  <c r="AV361" i="172"/>
  <c r="AN361" i="172"/>
  <c r="AM361" i="172"/>
  <c r="AE361" i="172"/>
  <c r="AD361" i="172"/>
  <c r="V361" i="172"/>
  <c r="U361" i="172"/>
  <c r="M361" i="172"/>
  <c r="L361" i="172"/>
  <c r="BO360" i="172"/>
  <c r="BN360" i="172"/>
  <c r="BF360" i="172"/>
  <c r="BE360" i="172"/>
  <c r="AW360" i="172"/>
  <c r="AV360" i="172"/>
  <c r="AN360" i="172"/>
  <c r="AM360" i="172"/>
  <c r="AE360" i="172"/>
  <c r="AD360" i="172"/>
  <c r="V360" i="172"/>
  <c r="U360" i="172"/>
  <c r="M360" i="172"/>
  <c r="L360" i="172"/>
  <c r="BO359" i="172"/>
  <c r="BN359" i="172"/>
  <c r="BF359" i="172"/>
  <c r="BE359" i="172"/>
  <c r="AW359" i="172"/>
  <c r="AV359" i="172"/>
  <c r="AN359" i="172"/>
  <c r="AM359" i="172"/>
  <c r="AE359" i="172"/>
  <c r="AD359" i="172"/>
  <c r="V359" i="172"/>
  <c r="U359" i="172"/>
  <c r="M359" i="172"/>
  <c r="L359" i="172"/>
  <c r="BO358" i="172"/>
  <c r="BN358" i="172"/>
  <c r="BF358" i="172"/>
  <c r="BE358" i="172"/>
  <c r="AW358" i="172"/>
  <c r="AV358" i="172"/>
  <c r="AN358" i="172"/>
  <c r="AM358" i="172"/>
  <c r="AE358" i="172"/>
  <c r="AD358" i="172"/>
  <c r="V358" i="172"/>
  <c r="U358" i="172"/>
  <c r="M358" i="172"/>
  <c r="L358" i="172"/>
  <c r="BO357" i="172"/>
  <c r="BN357" i="172"/>
  <c r="BF357" i="172"/>
  <c r="BE357" i="172"/>
  <c r="AW357" i="172"/>
  <c r="AV357" i="172"/>
  <c r="AN357" i="172"/>
  <c r="AM357" i="172"/>
  <c r="AE357" i="172"/>
  <c r="AD357" i="172"/>
  <c r="V357" i="172"/>
  <c r="U357" i="172"/>
  <c r="M357" i="172"/>
  <c r="L357" i="172"/>
  <c r="BO356" i="172"/>
  <c r="BN356" i="172"/>
  <c r="BF356" i="172"/>
  <c r="BE356" i="172"/>
  <c r="AW356" i="172"/>
  <c r="AV356" i="172"/>
  <c r="AN356" i="172"/>
  <c r="AM356" i="172"/>
  <c r="AE356" i="172"/>
  <c r="AD356" i="172"/>
  <c r="V356" i="172"/>
  <c r="U356" i="172"/>
  <c r="M356" i="172"/>
  <c r="L356" i="172"/>
  <c r="BO355" i="172"/>
  <c r="BN355" i="172"/>
  <c r="BF355" i="172"/>
  <c r="BE355" i="172"/>
  <c r="AW355" i="172"/>
  <c r="AV355" i="172"/>
  <c r="AN355" i="172"/>
  <c r="AM355" i="172"/>
  <c r="AE355" i="172"/>
  <c r="AD355" i="172"/>
  <c r="V355" i="172"/>
  <c r="U355" i="172"/>
  <c r="M355" i="172"/>
  <c r="L355" i="172"/>
  <c r="BO354" i="172"/>
  <c r="BN354" i="172"/>
  <c r="BF354" i="172"/>
  <c r="BE354" i="172"/>
  <c r="AW354" i="172"/>
  <c r="AV354" i="172"/>
  <c r="AN354" i="172"/>
  <c r="AM354" i="172"/>
  <c r="AE354" i="172"/>
  <c r="AD354" i="172"/>
  <c r="V354" i="172"/>
  <c r="U354" i="172"/>
  <c r="M354" i="172"/>
  <c r="L354" i="172"/>
  <c r="BO353" i="172"/>
  <c r="BN353" i="172"/>
  <c r="BF353" i="172"/>
  <c r="BE353" i="172"/>
  <c r="AW353" i="172"/>
  <c r="AV353" i="172"/>
  <c r="AN353" i="172"/>
  <c r="AM353" i="172"/>
  <c r="AE353" i="172"/>
  <c r="AD353" i="172"/>
  <c r="V353" i="172"/>
  <c r="U353" i="172"/>
  <c r="M353" i="172"/>
  <c r="L353" i="172"/>
  <c r="BO352" i="172"/>
  <c r="BN352" i="172"/>
  <c r="BF352" i="172"/>
  <c r="BE352" i="172"/>
  <c r="AW352" i="172"/>
  <c r="AV352" i="172"/>
  <c r="AN352" i="172"/>
  <c r="AM352" i="172"/>
  <c r="AE352" i="172"/>
  <c r="AD352" i="172"/>
  <c r="V352" i="172"/>
  <c r="U352" i="172"/>
  <c r="M352" i="172"/>
  <c r="L352" i="172"/>
  <c r="BO351" i="172"/>
  <c r="BN351" i="172"/>
  <c r="BF351" i="172"/>
  <c r="BE351" i="172"/>
  <c r="AW351" i="172"/>
  <c r="AV351" i="172"/>
  <c r="AN351" i="172"/>
  <c r="AM351" i="172"/>
  <c r="AE351" i="172"/>
  <c r="AD351" i="172"/>
  <c r="V351" i="172"/>
  <c r="U351" i="172"/>
  <c r="M351" i="172"/>
  <c r="L351" i="172"/>
  <c r="BO350" i="172"/>
  <c r="BN350" i="172"/>
  <c r="BF350" i="172"/>
  <c r="BE350" i="172"/>
  <c r="AW350" i="172"/>
  <c r="AV350" i="172"/>
  <c r="AN350" i="172"/>
  <c r="AM350" i="172"/>
  <c r="AE350" i="172"/>
  <c r="AD350" i="172"/>
  <c r="V350" i="172"/>
  <c r="U350" i="172"/>
  <c r="M350" i="172"/>
  <c r="L350" i="172"/>
  <c r="BO349" i="172"/>
  <c r="BN349" i="172"/>
  <c r="BF349" i="172"/>
  <c r="BE349" i="172"/>
  <c r="AW349" i="172"/>
  <c r="AV349" i="172"/>
  <c r="AN349" i="172"/>
  <c r="AM349" i="172"/>
  <c r="AE349" i="172"/>
  <c r="AD349" i="172"/>
  <c r="V349" i="172"/>
  <c r="U349" i="172"/>
  <c r="M349" i="172"/>
  <c r="L349" i="172"/>
  <c r="BO348" i="172"/>
  <c r="BN348" i="172"/>
  <c r="BF348" i="172"/>
  <c r="BE348" i="172"/>
  <c r="AW348" i="172"/>
  <c r="AV348" i="172"/>
  <c r="AN348" i="172"/>
  <c r="AM348" i="172"/>
  <c r="AE348" i="172"/>
  <c r="AD348" i="172"/>
  <c r="V348" i="172"/>
  <c r="U348" i="172"/>
  <c r="M348" i="172"/>
  <c r="L348" i="172"/>
  <c r="BO347" i="172"/>
  <c r="BN347" i="172"/>
  <c r="BF347" i="172"/>
  <c r="BE347" i="172"/>
  <c r="AW347" i="172"/>
  <c r="AV347" i="172"/>
  <c r="AN347" i="172"/>
  <c r="AM347" i="172"/>
  <c r="AE347" i="172"/>
  <c r="AD347" i="172"/>
  <c r="V347" i="172"/>
  <c r="U347" i="172"/>
  <c r="M347" i="172"/>
  <c r="L347" i="172"/>
  <c r="BO346" i="172"/>
  <c r="BN346" i="172"/>
  <c r="BF346" i="172"/>
  <c r="BE346" i="172"/>
  <c r="AW346" i="172"/>
  <c r="AV346" i="172"/>
  <c r="AN346" i="172"/>
  <c r="AM346" i="172"/>
  <c r="AE346" i="172"/>
  <c r="AD346" i="172"/>
  <c r="V346" i="172"/>
  <c r="U346" i="172"/>
  <c r="M346" i="172"/>
  <c r="L346" i="172"/>
  <c r="BO345" i="172"/>
  <c r="BN345" i="172"/>
  <c r="BF345" i="172"/>
  <c r="BE345" i="172"/>
  <c r="AW345" i="172"/>
  <c r="AV345" i="172"/>
  <c r="AN345" i="172"/>
  <c r="AM345" i="172"/>
  <c r="AE345" i="172"/>
  <c r="AD345" i="172"/>
  <c r="V345" i="172"/>
  <c r="U345" i="172"/>
  <c r="M345" i="172"/>
  <c r="L345" i="172"/>
  <c r="BO344" i="172"/>
  <c r="BN344" i="172"/>
  <c r="BF344" i="172"/>
  <c r="BE344" i="172"/>
  <c r="AW344" i="172"/>
  <c r="AV344" i="172"/>
  <c r="AN344" i="172"/>
  <c r="AM344" i="172"/>
  <c r="AE344" i="172"/>
  <c r="AD344" i="172"/>
  <c r="V344" i="172"/>
  <c r="U344" i="172"/>
  <c r="M344" i="172"/>
  <c r="L344" i="172"/>
  <c r="BO343" i="172"/>
  <c r="BN343" i="172"/>
  <c r="BF343" i="172"/>
  <c r="BE343" i="172"/>
  <c r="AW343" i="172"/>
  <c r="AV343" i="172"/>
  <c r="AN343" i="172"/>
  <c r="AM343" i="172"/>
  <c r="AE343" i="172"/>
  <c r="AD343" i="172"/>
  <c r="V343" i="172"/>
  <c r="U343" i="172"/>
  <c r="M343" i="172"/>
  <c r="L343" i="172"/>
  <c r="BO342" i="172"/>
  <c r="BN342" i="172"/>
  <c r="BF342" i="172"/>
  <c r="BE342" i="172"/>
  <c r="AW342" i="172"/>
  <c r="AV342" i="172"/>
  <c r="AN342" i="172"/>
  <c r="AM342" i="172"/>
  <c r="AE342" i="172"/>
  <c r="AD342" i="172"/>
  <c r="V342" i="172"/>
  <c r="U342" i="172"/>
  <c r="M342" i="172"/>
  <c r="L342" i="172"/>
  <c r="BO341" i="172"/>
  <c r="BN341" i="172"/>
  <c r="BF341" i="172"/>
  <c r="BE341" i="172"/>
  <c r="AW341" i="172"/>
  <c r="AV341" i="172"/>
  <c r="AN341" i="172"/>
  <c r="AM341" i="172"/>
  <c r="AE341" i="172"/>
  <c r="AD341" i="172"/>
  <c r="V341" i="172"/>
  <c r="U341" i="172"/>
  <c r="M341" i="172"/>
  <c r="L341" i="172"/>
  <c r="BO340" i="172"/>
  <c r="BN340" i="172"/>
  <c r="BF340" i="172"/>
  <c r="BE340" i="172"/>
  <c r="AW340" i="172"/>
  <c r="AV340" i="172"/>
  <c r="AN340" i="172"/>
  <c r="AM340" i="172"/>
  <c r="AE340" i="172"/>
  <c r="AD340" i="172"/>
  <c r="V340" i="172"/>
  <c r="U340" i="172"/>
  <c r="M340" i="172"/>
  <c r="L340" i="172"/>
  <c r="BO339" i="172"/>
  <c r="BN339" i="172"/>
  <c r="BF339" i="172"/>
  <c r="BE339" i="172"/>
  <c r="AW339" i="172"/>
  <c r="AV339" i="172"/>
  <c r="AN339" i="172"/>
  <c r="AM339" i="172"/>
  <c r="AE339" i="172"/>
  <c r="AD339" i="172"/>
  <c r="V339" i="172"/>
  <c r="U339" i="172"/>
  <c r="M339" i="172"/>
  <c r="L339" i="172"/>
  <c r="BO338" i="172"/>
  <c r="BN338" i="172"/>
  <c r="BF338" i="172"/>
  <c r="BE338" i="172"/>
  <c r="AW338" i="172"/>
  <c r="AV338" i="172"/>
  <c r="AN338" i="172"/>
  <c r="AM338" i="172"/>
  <c r="AE338" i="172"/>
  <c r="AD338" i="172"/>
  <c r="V338" i="172"/>
  <c r="U338" i="172"/>
  <c r="M338" i="172"/>
  <c r="L338" i="172"/>
  <c r="BO337" i="172"/>
  <c r="BN337" i="172"/>
  <c r="BF337" i="172"/>
  <c r="BE337" i="172"/>
  <c r="AW337" i="172"/>
  <c r="AV337" i="172"/>
  <c r="AN337" i="172"/>
  <c r="AM337" i="172"/>
  <c r="AE337" i="172"/>
  <c r="AD337" i="172"/>
  <c r="V337" i="172"/>
  <c r="U337" i="172"/>
  <c r="M337" i="172"/>
  <c r="L337" i="172"/>
  <c r="BO336" i="172"/>
  <c r="BN336" i="172"/>
  <c r="BF336" i="172"/>
  <c r="BE336" i="172"/>
  <c r="AW336" i="172"/>
  <c r="AV336" i="172"/>
  <c r="AN336" i="172"/>
  <c r="AM336" i="172"/>
  <c r="AE336" i="172"/>
  <c r="AD336" i="172"/>
  <c r="V336" i="172"/>
  <c r="U336" i="172"/>
  <c r="M336" i="172"/>
  <c r="L336" i="172"/>
  <c r="BO335" i="172"/>
  <c r="BN335" i="172"/>
  <c r="BF335" i="172"/>
  <c r="BE335" i="172"/>
  <c r="AW335" i="172"/>
  <c r="AV335" i="172"/>
  <c r="AN335" i="172"/>
  <c r="AM335" i="172"/>
  <c r="AE335" i="172"/>
  <c r="AD335" i="172"/>
  <c r="V335" i="172"/>
  <c r="U335" i="172"/>
  <c r="M335" i="172"/>
  <c r="L335" i="172"/>
  <c r="BO334" i="172"/>
  <c r="BN334" i="172"/>
  <c r="BF334" i="172"/>
  <c r="BE334" i="172"/>
  <c r="AW334" i="172"/>
  <c r="AV334" i="172"/>
  <c r="AN334" i="172"/>
  <c r="AM334" i="172"/>
  <c r="AE334" i="172"/>
  <c r="AD334" i="172"/>
  <c r="V334" i="172"/>
  <c r="U334" i="172"/>
  <c r="M334" i="172"/>
  <c r="L334" i="172"/>
  <c r="BO333" i="172"/>
  <c r="BN333" i="172"/>
  <c r="BF333" i="172"/>
  <c r="BE333" i="172"/>
  <c r="AW333" i="172"/>
  <c r="AV333" i="172"/>
  <c r="AN333" i="172"/>
  <c r="AM333" i="172"/>
  <c r="AE333" i="172"/>
  <c r="AD333" i="172"/>
  <c r="V333" i="172"/>
  <c r="U333" i="172"/>
  <c r="M333" i="172"/>
  <c r="L333" i="172"/>
  <c r="BO332" i="172"/>
  <c r="BN332" i="172"/>
  <c r="BF332" i="172"/>
  <c r="BE332" i="172"/>
  <c r="AW332" i="172"/>
  <c r="AV332" i="172"/>
  <c r="AN332" i="172"/>
  <c r="AM332" i="172"/>
  <c r="AE332" i="172"/>
  <c r="AD332" i="172"/>
  <c r="V332" i="172"/>
  <c r="U332" i="172"/>
  <c r="M332" i="172"/>
  <c r="L332" i="172"/>
  <c r="BO331" i="172"/>
  <c r="BN331" i="172"/>
  <c r="BF331" i="172"/>
  <c r="BE331" i="172"/>
  <c r="AW331" i="172"/>
  <c r="AV331" i="172"/>
  <c r="AN331" i="172"/>
  <c r="AM331" i="172"/>
  <c r="AE331" i="172"/>
  <c r="AD331" i="172"/>
  <c r="V331" i="172"/>
  <c r="U331" i="172"/>
  <c r="M331" i="172"/>
  <c r="L331" i="172"/>
  <c r="BO330" i="172"/>
  <c r="BN330" i="172"/>
  <c r="BF330" i="172"/>
  <c r="BE330" i="172"/>
  <c r="AW330" i="172"/>
  <c r="AV330" i="172"/>
  <c r="AN330" i="172"/>
  <c r="AM330" i="172"/>
  <c r="AE330" i="172"/>
  <c r="AD330" i="172"/>
  <c r="V330" i="172"/>
  <c r="U330" i="172"/>
  <c r="M330" i="172"/>
  <c r="L330" i="172"/>
  <c r="BO329" i="172"/>
  <c r="BN329" i="172"/>
  <c r="BF329" i="172"/>
  <c r="BE329" i="172"/>
  <c r="AW329" i="172"/>
  <c r="AV329" i="172"/>
  <c r="AN329" i="172"/>
  <c r="AM329" i="172"/>
  <c r="AE329" i="172"/>
  <c r="AD329" i="172"/>
  <c r="V329" i="172"/>
  <c r="U329" i="172"/>
  <c r="M329" i="172"/>
  <c r="L329" i="172"/>
  <c r="BO328" i="172"/>
  <c r="BN328" i="172"/>
  <c r="BF328" i="172"/>
  <c r="BE328" i="172"/>
  <c r="AW328" i="172"/>
  <c r="AV328" i="172"/>
  <c r="AN328" i="172"/>
  <c r="AM328" i="172"/>
  <c r="AE328" i="172"/>
  <c r="AD328" i="172"/>
  <c r="V328" i="172"/>
  <c r="U328" i="172"/>
  <c r="M328" i="172"/>
  <c r="L328" i="172"/>
  <c r="BO327" i="172"/>
  <c r="BN327" i="172"/>
  <c r="BF327" i="172"/>
  <c r="BE327" i="172"/>
  <c r="AW327" i="172"/>
  <c r="AV327" i="172"/>
  <c r="AN327" i="172"/>
  <c r="AM327" i="172"/>
  <c r="AE327" i="172"/>
  <c r="AD327" i="172"/>
  <c r="V327" i="172"/>
  <c r="U327" i="172"/>
  <c r="M327" i="172"/>
  <c r="L327" i="172"/>
  <c r="BO326" i="172"/>
  <c r="BN326" i="172"/>
  <c r="BF326" i="172"/>
  <c r="BE326" i="172"/>
  <c r="AW326" i="172"/>
  <c r="AV326" i="172"/>
  <c r="AN326" i="172"/>
  <c r="AM326" i="172"/>
  <c r="AE326" i="172"/>
  <c r="AD326" i="172"/>
  <c r="V326" i="172"/>
  <c r="U326" i="172"/>
  <c r="M326" i="172"/>
  <c r="L326" i="172"/>
  <c r="BO325" i="172"/>
  <c r="BN325" i="172"/>
  <c r="BF325" i="172"/>
  <c r="BE325" i="172"/>
  <c r="AW325" i="172"/>
  <c r="AV325" i="172"/>
  <c r="AN325" i="172"/>
  <c r="AM325" i="172"/>
  <c r="AE325" i="172"/>
  <c r="AD325" i="172"/>
  <c r="V325" i="172"/>
  <c r="U325" i="172"/>
  <c r="M325" i="172"/>
  <c r="L325" i="172"/>
  <c r="BO324" i="172"/>
  <c r="BN324" i="172"/>
  <c r="BF324" i="172"/>
  <c r="BE324" i="172"/>
  <c r="AW324" i="172"/>
  <c r="AV324" i="172"/>
  <c r="AN324" i="172"/>
  <c r="AM324" i="172"/>
  <c r="AE324" i="172"/>
  <c r="AD324" i="172"/>
  <c r="V324" i="172"/>
  <c r="U324" i="172"/>
  <c r="M324" i="172"/>
  <c r="L324" i="172"/>
  <c r="BO323" i="172"/>
  <c r="BN323" i="172"/>
  <c r="BF323" i="172"/>
  <c r="BE323" i="172"/>
  <c r="AW323" i="172"/>
  <c r="AV323" i="172"/>
  <c r="AN323" i="172"/>
  <c r="AM323" i="172"/>
  <c r="AE323" i="172"/>
  <c r="AD323" i="172"/>
  <c r="V323" i="172"/>
  <c r="U323" i="172"/>
  <c r="M323" i="172"/>
  <c r="L323" i="172"/>
  <c r="BO322" i="172"/>
  <c r="BN322" i="172"/>
  <c r="BF322" i="172"/>
  <c r="BE322" i="172"/>
  <c r="AW322" i="172"/>
  <c r="AV322" i="172"/>
  <c r="AN322" i="172"/>
  <c r="AM322" i="172"/>
  <c r="AE322" i="172"/>
  <c r="AD322" i="172"/>
  <c r="V322" i="172"/>
  <c r="U322" i="172"/>
  <c r="M322" i="172"/>
  <c r="L322" i="172"/>
  <c r="BO321" i="172"/>
  <c r="BN321" i="172"/>
  <c r="BF321" i="172"/>
  <c r="BE321" i="172"/>
  <c r="AW321" i="172"/>
  <c r="AV321" i="172"/>
  <c r="AN321" i="172"/>
  <c r="AM321" i="172"/>
  <c r="AE321" i="172"/>
  <c r="AD321" i="172"/>
  <c r="V321" i="172"/>
  <c r="U321" i="172"/>
  <c r="M321" i="172"/>
  <c r="L321" i="172"/>
  <c r="BO320" i="172"/>
  <c r="BN320" i="172"/>
  <c r="BF320" i="172"/>
  <c r="BE320" i="172"/>
  <c r="AW320" i="172"/>
  <c r="AV320" i="172"/>
  <c r="AN320" i="172"/>
  <c r="AM320" i="172"/>
  <c r="AE320" i="172"/>
  <c r="AD320" i="172"/>
  <c r="V320" i="172"/>
  <c r="U320" i="172"/>
  <c r="M320" i="172"/>
  <c r="L320" i="172"/>
  <c r="BO319" i="172"/>
  <c r="BN319" i="172"/>
  <c r="BF319" i="172"/>
  <c r="BE319" i="172"/>
  <c r="AW319" i="172"/>
  <c r="AV319" i="172"/>
  <c r="AN319" i="172"/>
  <c r="AM319" i="172"/>
  <c r="AE319" i="172"/>
  <c r="AD319" i="172"/>
  <c r="V319" i="172"/>
  <c r="U319" i="172"/>
  <c r="M319" i="172"/>
  <c r="L319" i="172"/>
  <c r="BO318" i="172"/>
  <c r="BN318" i="172"/>
  <c r="BF318" i="172"/>
  <c r="BE318" i="172"/>
  <c r="AW318" i="172"/>
  <c r="AV318" i="172"/>
  <c r="AN318" i="172"/>
  <c r="AM318" i="172"/>
  <c r="AE318" i="172"/>
  <c r="AD318" i="172"/>
  <c r="V318" i="172"/>
  <c r="U318" i="172"/>
  <c r="M318" i="172"/>
  <c r="L318" i="172"/>
  <c r="BO317" i="172"/>
  <c r="BN317" i="172"/>
  <c r="BF317" i="172"/>
  <c r="BE317" i="172"/>
  <c r="AW317" i="172"/>
  <c r="AV317" i="172"/>
  <c r="AN317" i="172"/>
  <c r="AM317" i="172"/>
  <c r="AE317" i="172"/>
  <c r="AD317" i="172"/>
  <c r="V317" i="172"/>
  <c r="U317" i="172"/>
  <c r="M317" i="172"/>
  <c r="L317" i="172"/>
  <c r="BO316" i="172"/>
  <c r="BN316" i="172"/>
  <c r="BF316" i="172"/>
  <c r="BE316" i="172"/>
  <c r="AW316" i="172"/>
  <c r="AV316" i="172"/>
  <c r="AN316" i="172"/>
  <c r="AM316" i="172"/>
  <c r="AE316" i="172"/>
  <c r="AD316" i="172"/>
  <c r="V316" i="172"/>
  <c r="U316" i="172"/>
  <c r="M316" i="172"/>
  <c r="L316" i="172"/>
  <c r="BO315" i="172"/>
  <c r="BN315" i="172"/>
  <c r="BF315" i="172"/>
  <c r="BE315" i="172"/>
  <c r="AW315" i="172"/>
  <c r="AV315" i="172"/>
  <c r="AN315" i="172"/>
  <c r="AM315" i="172"/>
  <c r="AE315" i="172"/>
  <c r="AD315" i="172"/>
  <c r="V315" i="172"/>
  <c r="U315" i="172"/>
  <c r="M315" i="172"/>
  <c r="L315" i="172"/>
  <c r="BO314" i="172"/>
  <c r="BN314" i="172"/>
  <c r="BF314" i="172"/>
  <c r="BE314" i="172"/>
  <c r="AW314" i="172"/>
  <c r="AV314" i="172"/>
  <c r="AN314" i="172"/>
  <c r="AM314" i="172"/>
  <c r="AE314" i="172"/>
  <c r="AD314" i="172"/>
  <c r="V314" i="172"/>
  <c r="U314" i="172"/>
  <c r="M314" i="172"/>
  <c r="L314" i="172"/>
  <c r="BO313" i="172"/>
  <c r="BN313" i="172"/>
  <c r="BF313" i="172"/>
  <c r="BE313" i="172"/>
  <c r="AW313" i="172"/>
  <c r="AV313" i="172"/>
  <c r="AN313" i="172"/>
  <c r="AM313" i="172"/>
  <c r="AE313" i="172"/>
  <c r="AD313" i="172"/>
  <c r="V313" i="172"/>
  <c r="U313" i="172"/>
  <c r="M313" i="172"/>
  <c r="L313" i="172"/>
  <c r="BO312" i="172"/>
  <c r="BN312" i="172"/>
  <c r="BF312" i="172"/>
  <c r="BE312" i="172"/>
  <c r="AW312" i="172"/>
  <c r="AV312" i="172"/>
  <c r="AN312" i="172"/>
  <c r="AM312" i="172"/>
  <c r="AE312" i="172"/>
  <c r="AD312" i="172"/>
  <c r="V312" i="172"/>
  <c r="U312" i="172"/>
  <c r="M312" i="172"/>
  <c r="L312" i="172"/>
  <c r="BO311" i="172"/>
  <c r="BN311" i="172"/>
  <c r="BF311" i="172"/>
  <c r="BE311" i="172"/>
  <c r="AW311" i="172"/>
  <c r="AV311" i="172"/>
  <c r="AN311" i="172"/>
  <c r="AM311" i="172"/>
  <c r="AE311" i="172"/>
  <c r="AD311" i="172"/>
  <c r="V311" i="172"/>
  <c r="U311" i="172"/>
  <c r="M311" i="172"/>
  <c r="L311" i="172"/>
  <c r="BO310" i="172"/>
  <c r="BN310" i="172"/>
  <c r="BF310" i="172"/>
  <c r="BE310" i="172"/>
  <c r="AW310" i="172"/>
  <c r="AV310" i="172"/>
  <c r="AN310" i="172"/>
  <c r="AM310" i="172"/>
  <c r="AE310" i="172"/>
  <c r="AD310" i="172"/>
  <c r="V310" i="172"/>
  <c r="U310" i="172"/>
  <c r="M310" i="172"/>
  <c r="L310" i="172"/>
  <c r="BO309" i="172"/>
  <c r="BN309" i="172"/>
  <c r="BF309" i="172"/>
  <c r="BE309" i="172"/>
  <c r="AW309" i="172"/>
  <c r="AV309" i="172"/>
  <c r="AN309" i="172"/>
  <c r="AM309" i="172"/>
  <c r="AE309" i="172"/>
  <c r="AD309" i="172"/>
  <c r="V309" i="172"/>
  <c r="U309" i="172"/>
  <c r="M309" i="172"/>
  <c r="L309" i="172"/>
  <c r="BO308" i="172"/>
  <c r="BN308" i="172"/>
  <c r="BF308" i="172"/>
  <c r="BE308" i="172"/>
  <c r="AW308" i="172"/>
  <c r="AV308" i="172"/>
  <c r="AN308" i="172"/>
  <c r="AM308" i="172"/>
  <c r="AE308" i="172"/>
  <c r="AD308" i="172"/>
  <c r="V308" i="172"/>
  <c r="U308" i="172"/>
  <c r="M308" i="172"/>
  <c r="L308" i="172"/>
  <c r="BO307" i="172"/>
  <c r="BN307" i="172"/>
  <c r="BF307" i="172"/>
  <c r="BE307" i="172"/>
  <c r="AW307" i="172"/>
  <c r="AV307" i="172"/>
  <c r="AN307" i="172"/>
  <c r="AM307" i="172"/>
  <c r="AE307" i="172"/>
  <c r="AD307" i="172"/>
  <c r="V307" i="172"/>
  <c r="U307" i="172"/>
  <c r="M307" i="172"/>
  <c r="L307" i="172"/>
  <c r="BO306" i="172"/>
  <c r="BN306" i="172"/>
  <c r="BF306" i="172"/>
  <c r="BE306" i="172"/>
  <c r="AW306" i="172"/>
  <c r="AV306" i="172"/>
  <c r="AN306" i="172"/>
  <c r="AM306" i="172"/>
  <c r="AE306" i="172"/>
  <c r="AD306" i="172"/>
  <c r="V306" i="172"/>
  <c r="U306" i="172"/>
  <c r="M306" i="172"/>
  <c r="L306" i="172"/>
  <c r="BO305" i="172"/>
  <c r="BN305" i="172"/>
  <c r="BF305" i="172"/>
  <c r="BE305" i="172"/>
  <c r="AW305" i="172"/>
  <c r="AV305" i="172"/>
  <c r="AN305" i="172"/>
  <c r="AM305" i="172"/>
  <c r="AE305" i="172"/>
  <c r="AD305" i="172"/>
  <c r="V305" i="172"/>
  <c r="U305" i="172"/>
  <c r="M305" i="172"/>
  <c r="L305" i="172"/>
  <c r="BO304" i="172"/>
  <c r="BN304" i="172"/>
  <c r="BF304" i="172"/>
  <c r="BE304" i="172"/>
  <c r="AW304" i="172"/>
  <c r="AV304" i="172"/>
  <c r="AN304" i="172"/>
  <c r="AM304" i="172"/>
  <c r="AE304" i="172"/>
  <c r="AD304" i="172"/>
  <c r="V304" i="172"/>
  <c r="U304" i="172"/>
  <c r="M304" i="172"/>
  <c r="L304" i="172"/>
  <c r="BO303" i="172"/>
  <c r="BN303" i="172"/>
  <c r="BF303" i="172"/>
  <c r="BE303" i="172"/>
  <c r="AW303" i="172"/>
  <c r="AV303" i="172"/>
  <c r="AN303" i="172"/>
  <c r="AM303" i="172"/>
  <c r="AE303" i="172"/>
  <c r="AD303" i="172"/>
  <c r="V303" i="172"/>
  <c r="U303" i="172"/>
  <c r="M303" i="172"/>
  <c r="L303" i="172"/>
  <c r="BO302" i="172"/>
  <c r="BN302" i="172"/>
  <c r="BF302" i="172"/>
  <c r="BE302" i="172"/>
  <c r="AW302" i="172"/>
  <c r="AV302" i="172"/>
  <c r="AN302" i="172"/>
  <c r="AM302" i="172"/>
  <c r="AE302" i="172"/>
  <c r="AD302" i="172"/>
  <c r="V302" i="172"/>
  <c r="U302" i="172"/>
  <c r="M302" i="172"/>
  <c r="L302" i="172"/>
  <c r="BO301" i="172"/>
  <c r="BN301" i="172"/>
  <c r="BF301" i="172"/>
  <c r="BE301" i="172"/>
  <c r="AW301" i="172"/>
  <c r="AV301" i="172"/>
  <c r="AN301" i="172"/>
  <c r="AM301" i="172"/>
  <c r="AE301" i="172"/>
  <c r="AD301" i="172"/>
  <c r="V301" i="172"/>
  <c r="U301" i="172"/>
  <c r="M301" i="172"/>
  <c r="L301" i="172"/>
  <c r="BO300" i="172"/>
  <c r="BN300" i="172"/>
  <c r="BF300" i="172"/>
  <c r="BE300" i="172"/>
  <c r="AW300" i="172"/>
  <c r="AV300" i="172"/>
  <c r="AN300" i="172"/>
  <c r="AM300" i="172"/>
  <c r="AE300" i="172"/>
  <c r="AD300" i="172"/>
  <c r="V300" i="172"/>
  <c r="U300" i="172"/>
  <c r="M300" i="172"/>
  <c r="L300" i="172"/>
  <c r="BO299" i="172"/>
  <c r="BN299" i="172"/>
  <c r="BF299" i="172"/>
  <c r="BE299" i="172"/>
  <c r="AW299" i="172"/>
  <c r="AV299" i="172"/>
  <c r="AN299" i="172"/>
  <c r="AM299" i="172"/>
  <c r="AE299" i="172"/>
  <c r="AD299" i="172"/>
  <c r="V299" i="172"/>
  <c r="U299" i="172"/>
  <c r="M299" i="172"/>
  <c r="L299" i="172"/>
  <c r="BO298" i="172"/>
  <c r="BN298" i="172"/>
  <c r="BF298" i="172"/>
  <c r="BE298" i="172"/>
  <c r="AW298" i="172"/>
  <c r="AV298" i="172"/>
  <c r="AN298" i="172"/>
  <c r="AM298" i="172"/>
  <c r="AE298" i="172"/>
  <c r="AD298" i="172"/>
  <c r="V298" i="172"/>
  <c r="U298" i="172"/>
  <c r="M298" i="172"/>
  <c r="L298" i="172"/>
  <c r="BO297" i="172"/>
  <c r="BN297" i="172"/>
  <c r="BF297" i="172"/>
  <c r="BE297" i="172"/>
  <c r="AW297" i="172"/>
  <c r="AV297" i="172"/>
  <c r="AN297" i="172"/>
  <c r="AM297" i="172"/>
  <c r="AE297" i="172"/>
  <c r="AD297" i="172"/>
  <c r="V297" i="172"/>
  <c r="U297" i="172"/>
  <c r="M297" i="172"/>
  <c r="L297" i="172"/>
  <c r="BO296" i="172"/>
  <c r="BN296" i="172"/>
  <c r="BF296" i="172"/>
  <c r="BE296" i="172"/>
  <c r="AW296" i="172"/>
  <c r="AV296" i="172"/>
  <c r="AN296" i="172"/>
  <c r="AM296" i="172"/>
  <c r="AE296" i="172"/>
  <c r="AD296" i="172"/>
  <c r="V296" i="172"/>
  <c r="U296" i="172"/>
  <c r="M296" i="172"/>
  <c r="L296" i="172"/>
  <c r="BO295" i="172"/>
  <c r="BN295" i="172"/>
  <c r="BF295" i="172"/>
  <c r="BE295" i="172"/>
  <c r="AW295" i="172"/>
  <c r="AV295" i="172"/>
  <c r="AN295" i="172"/>
  <c r="AM295" i="172"/>
  <c r="AE295" i="172"/>
  <c r="AD295" i="172"/>
  <c r="V295" i="172"/>
  <c r="U295" i="172"/>
  <c r="M295" i="172"/>
  <c r="L295" i="172"/>
  <c r="BO294" i="172"/>
  <c r="BN294" i="172"/>
  <c r="BF294" i="172"/>
  <c r="BE294" i="172"/>
  <c r="AW294" i="172"/>
  <c r="AV294" i="172"/>
  <c r="AN294" i="172"/>
  <c r="AM294" i="172"/>
  <c r="AE294" i="172"/>
  <c r="AD294" i="172"/>
  <c r="V294" i="172"/>
  <c r="U294" i="172"/>
  <c r="M294" i="172"/>
  <c r="L294" i="172"/>
  <c r="BO293" i="172"/>
  <c r="BN293" i="172"/>
  <c r="BF293" i="172"/>
  <c r="BE293" i="172"/>
  <c r="AW293" i="172"/>
  <c r="AV293" i="172"/>
  <c r="AN293" i="172"/>
  <c r="AM293" i="172"/>
  <c r="AE293" i="172"/>
  <c r="AD293" i="172"/>
  <c r="V293" i="172"/>
  <c r="U293" i="172"/>
  <c r="M293" i="172"/>
  <c r="L293" i="172"/>
  <c r="BO292" i="172"/>
  <c r="BN292" i="172"/>
  <c r="BF292" i="172"/>
  <c r="BE292" i="172"/>
  <c r="AW292" i="172"/>
  <c r="AV292" i="172"/>
  <c r="AN292" i="172"/>
  <c r="AM292" i="172"/>
  <c r="AE292" i="172"/>
  <c r="AD292" i="172"/>
  <c r="V292" i="172"/>
  <c r="U292" i="172"/>
  <c r="M292" i="172"/>
  <c r="L292" i="172"/>
  <c r="BO291" i="172"/>
  <c r="BN291" i="172"/>
  <c r="BF291" i="172"/>
  <c r="BE291" i="172"/>
  <c r="AW291" i="172"/>
  <c r="AV291" i="172"/>
  <c r="AN291" i="172"/>
  <c r="AM291" i="172"/>
  <c r="AE291" i="172"/>
  <c r="AD291" i="172"/>
  <c r="V291" i="172"/>
  <c r="U291" i="172"/>
  <c r="M291" i="172"/>
  <c r="L291" i="172"/>
  <c r="BO290" i="172"/>
  <c r="BN290" i="172"/>
  <c r="BF290" i="172"/>
  <c r="BE290" i="172"/>
  <c r="AW290" i="172"/>
  <c r="AV290" i="172"/>
  <c r="AN290" i="172"/>
  <c r="AM290" i="172"/>
  <c r="AE290" i="172"/>
  <c r="AD290" i="172"/>
  <c r="V290" i="172"/>
  <c r="U290" i="172"/>
  <c r="M290" i="172"/>
  <c r="L290" i="172"/>
  <c r="BO289" i="172"/>
  <c r="BN289" i="172"/>
  <c r="BF289" i="172"/>
  <c r="BE289" i="172"/>
  <c r="AW289" i="172"/>
  <c r="AV289" i="172"/>
  <c r="AN289" i="172"/>
  <c r="AM289" i="172"/>
  <c r="AE289" i="172"/>
  <c r="AD289" i="172"/>
  <c r="V289" i="172"/>
  <c r="U289" i="172"/>
  <c r="M289" i="172"/>
  <c r="L289" i="172"/>
  <c r="BO288" i="172"/>
  <c r="BN288" i="172"/>
  <c r="BF288" i="172"/>
  <c r="BE288" i="172"/>
  <c r="AW288" i="172"/>
  <c r="AV288" i="172"/>
  <c r="AN288" i="172"/>
  <c r="AM288" i="172"/>
  <c r="AE288" i="172"/>
  <c r="AD288" i="172"/>
  <c r="V288" i="172"/>
  <c r="U288" i="172"/>
  <c r="M288" i="172"/>
  <c r="L288" i="172"/>
  <c r="BO287" i="172"/>
  <c r="BN287" i="172"/>
  <c r="BF287" i="172"/>
  <c r="BE287" i="172"/>
  <c r="AW287" i="172"/>
  <c r="AV287" i="172"/>
  <c r="AN287" i="172"/>
  <c r="AM287" i="172"/>
  <c r="AE287" i="172"/>
  <c r="AD287" i="172"/>
  <c r="V287" i="172"/>
  <c r="U287" i="172"/>
  <c r="M287" i="172"/>
  <c r="L287" i="172"/>
  <c r="BO286" i="172"/>
  <c r="BN286" i="172"/>
  <c r="BF286" i="172"/>
  <c r="BE286" i="172"/>
  <c r="AW286" i="172"/>
  <c r="AV286" i="172"/>
  <c r="AN286" i="172"/>
  <c r="AM286" i="172"/>
  <c r="AE286" i="172"/>
  <c r="AD286" i="172"/>
  <c r="V286" i="172"/>
  <c r="U286" i="172"/>
  <c r="M286" i="172"/>
  <c r="L286" i="172"/>
  <c r="BO285" i="172"/>
  <c r="BN285" i="172"/>
  <c r="BF285" i="172"/>
  <c r="BE285" i="172"/>
  <c r="AW285" i="172"/>
  <c r="AV285" i="172"/>
  <c r="AN285" i="172"/>
  <c r="AM285" i="172"/>
  <c r="AE285" i="172"/>
  <c r="AD285" i="172"/>
  <c r="V285" i="172"/>
  <c r="U285" i="172"/>
  <c r="M285" i="172"/>
  <c r="L285" i="172"/>
  <c r="BO284" i="172"/>
  <c r="BN284" i="172"/>
  <c r="BF284" i="172"/>
  <c r="BE284" i="172"/>
  <c r="AW284" i="172"/>
  <c r="AV284" i="172"/>
  <c r="AN284" i="172"/>
  <c r="AM284" i="172"/>
  <c r="AE284" i="172"/>
  <c r="AD284" i="172"/>
  <c r="V284" i="172"/>
  <c r="U284" i="172"/>
  <c r="M284" i="172"/>
  <c r="L284" i="172"/>
  <c r="BO283" i="172"/>
  <c r="BN283" i="172"/>
  <c r="BF283" i="172"/>
  <c r="BE283" i="172"/>
  <c r="AW283" i="172"/>
  <c r="AV283" i="172"/>
  <c r="AN283" i="172"/>
  <c r="AM283" i="172"/>
  <c r="AE283" i="172"/>
  <c r="AD283" i="172"/>
  <c r="V283" i="172"/>
  <c r="U283" i="172"/>
  <c r="M283" i="172"/>
  <c r="L283" i="172"/>
  <c r="BO282" i="172"/>
  <c r="BN282" i="172"/>
  <c r="BF282" i="172"/>
  <c r="BE282" i="172"/>
  <c r="AW282" i="172"/>
  <c r="AV282" i="172"/>
  <c r="AN282" i="172"/>
  <c r="AM282" i="172"/>
  <c r="AE282" i="172"/>
  <c r="AD282" i="172"/>
  <c r="V282" i="172"/>
  <c r="U282" i="172"/>
  <c r="M282" i="172"/>
  <c r="L282" i="172"/>
  <c r="BO281" i="172"/>
  <c r="BN281" i="172"/>
  <c r="BF281" i="172"/>
  <c r="BE281" i="172"/>
  <c r="AW281" i="172"/>
  <c r="AV281" i="172"/>
  <c r="AN281" i="172"/>
  <c r="AM281" i="172"/>
  <c r="AE281" i="172"/>
  <c r="AD281" i="172"/>
  <c r="V281" i="172"/>
  <c r="U281" i="172"/>
  <c r="M281" i="172"/>
  <c r="L281" i="172"/>
  <c r="BO280" i="172"/>
  <c r="BN280" i="172"/>
  <c r="BF280" i="172"/>
  <c r="BE280" i="172"/>
  <c r="AW280" i="172"/>
  <c r="AV280" i="172"/>
  <c r="AN280" i="172"/>
  <c r="AM280" i="172"/>
  <c r="AE280" i="172"/>
  <c r="AD280" i="172"/>
  <c r="V280" i="172"/>
  <c r="U280" i="172"/>
  <c r="M280" i="172"/>
  <c r="L280" i="172"/>
  <c r="BO279" i="172"/>
  <c r="BN279" i="172"/>
  <c r="BF279" i="172"/>
  <c r="BE279" i="172"/>
  <c r="AW279" i="172"/>
  <c r="AV279" i="172"/>
  <c r="AN279" i="172"/>
  <c r="AM279" i="172"/>
  <c r="AE279" i="172"/>
  <c r="AD279" i="172"/>
  <c r="V279" i="172"/>
  <c r="U279" i="172"/>
  <c r="M279" i="172"/>
  <c r="L279" i="172"/>
  <c r="BO278" i="172"/>
  <c r="BN278" i="172"/>
  <c r="BF278" i="172"/>
  <c r="BE278" i="172"/>
  <c r="AW278" i="172"/>
  <c r="AV278" i="172"/>
  <c r="AN278" i="172"/>
  <c r="AM278" i="172"/>
  <c r="AE278" i="172"/>
  <c r="AD278" i="172"/>
  <c r="V278" i="172"/>
  <c r="U278" i="172"/>
  <c r="M278" i="172"/>
  <c r="L278" i="172"/>
  <c r="BO277" i="172"/>
  <c r="BN277" i="172"/>
  <c r="BF277" i="172"/>
  <c r="BE277" i="172"/>
  <c r="AW277" i="172"/>
  <c r="AV277" i="172"/>
  <c r="AN277" i="172"/>
  <c r="AM277" i="172"/>
  <c r="AE277" i="172"/>
  <c r="AD277" i="172"/>
  <c r="V277" i="172"/>
  <c r="U277" i="172"/>
  <c r="M277" i="172"/>
  <c r="L277" i="172"/>
  <c r="BO276" i="172"/>
  <c r="BN276" i="172"/>
  <c r="BF276" i="172"/>
  <c r="BE276" i="172"/>
  <c r="AW276" i="172"/>
  <c r="AV276" i="172"/>
  <c r="AN276" i="172"/>
  <c r="AM276" i="172"/>
  <c r="AE276" i="172"/>
  <c r="AD276" i="172"/>
  <c r="V276" i="172"/>
  <c r="U276" i="172"/>
  <c r="M276" i="172"/>
  <c r="L276" i="172"/>
  <c r="BO275" i="172"/>
  <c r="BN275" i="172"/>
  <c r="BF275" i="172"/>
  <c r="BE275" i="172"/>
  <c r="AW275" i="172"/>
  <c r="AV275" i="172"/>
  <c r="AN275" i="172"/>
  <c r="AM275" i="172"/>
  <c r="AE275" i="172"/>
  <c r="AD275" i="172"/>
  <c r="V275" i="172"/>
  <c r="U275" i="172"/>
  <c r="M275" i="172"/>
  <c r="L275" i="172"/>
  <c r="BO274" i="172"/>
  <c r="BN274" i="172"/>
  <c r="BF274" i="172"/>
  <c r="BE274" i="172"/>
  <c r="AW274" i="172"/>
  <c r="AV274" i="172"/>
  <c r="AN274" i="172"/>
  <c r="AM274" i="172"/>
  <c r="AE274" i="172"/>
  <c r="AD274" i="172"/>
  <c r="V274" i="172"/>
  <c r="U274" i="172"/>
  <c r="M274" i="172"/>
  <c r="L274" i="172"/>
  <c r="BO273" i="172"/>
  <c r="BN273" i="172"/>
  <c r="BF273" i="172"/>
  <c r="BE273" i="172"/>
  <c r="AW273" i="172"/>
  <c r="AV273" i="172"/>
  <c r="AN273" i="172"/>
  <c r="AM273" i="172"/>
  <c r="AE273" i="172"/>
  <c r="AD273" i="172"/>
  <c r="V273" i="172"/>
  <c r="U273" i="172"/>
  <c r="M273" i="172"/>
  <c r="L273" i="172"/>
  <c r="BO272" i="172"/>
  <c r="BN272" i="172"/>
  <c r="BF272" i="172"/>
  <c r="BE272" i="172"/>
  <c r="AW272" i="172"/>
  <c r="AV272" i="172"/>
  <c r="AN272" i="172"/>
  <c r="AM272" i="172"/>
  <c r="AE272" i="172"/>
  <c r="AD272" i="172"/>
  <c r="V272" i="172"/>
  <c r="U272" i="172"/>
  <c r="M272" i="172"/>
  <c r="L272" i="172"/>
  <c r="BO271" i="172"/>
  <c r="BN271" i="172"/>
  <c r="BF271" i="172"/>
  <c r="BE271" i="172"/>
  <c r="AW271" i="172"/>
  <c r="AV271" i="172"/>
  <c r="AN271" i="172"/>
  <c r="AM271" i="172"/>
  <c r="AE271" i="172"/>
  <c r="AD271" i="172"/>
  <c r="V271" i="172"/>
  <c r="U271" i="172"/>
  <c r="M271" i="172"/>
  <c r="L271" i="172"/>
  <c r="BO270" i="172"/>
  <c r="BN270" i="172"/>
  <c r="BF270" i="172"/>
  <c r="BE270" i="172"/>
  <c r="AW270" i="172"/>
  <c r="AV270" i="172"/>
  <c r="AN270" i="172"/>
  <c r="AM270" i="172"/>
  <c r="AE270" i="172"/>
  <c r="AD270" i="172"/>
  <c r="V270" i="172"/>
  <c r="U270" i="172"/>
  <c r="M270" i="172"/>
  <c r="L270" i="172"/>
  <c r="BO269" i="172"/>
  <c r="BN269" i="172"/>
  <c r="BF269" i="172"/>
  <c r="BE269" i="172"/>
  <c r="AW269" i="172"/>
  <c r="AV269" i="172"/>
  <c r="AN269" i="172"/>
  <c r="AM269" i="172"/>
  <c r="AE269" i="172"/>
  <c r="AD269" i="172"/>
  <c r="V269" i="172"/>
  <c r="U269" i="172"/>
  <c r="M269" i="172"/>
  <c r="L269" i="172"/>
  <c r="BO268" i="172"/>
  <c r="BN268" i="172"/>
  <c r="BF268" i="172"/>
  <c r="BE268" i="172"/>
  <c r="AW268" i="172"/>
  <c r="AV268" i="172"/>
  <c r="AN268" i="172"/>
  <c r="AM268" i="172"/>
  <c r="AE268" i="172"/>
  <c r="AD268" i="172"/>
  <c r="V268" i="172"/>
  <c r="U268" i="172"/>
  <c r="M268" i="172"/>
  <c r="L268" i="172"/>
  <c r="BO267" i="172"/>
  <c r="BN267" i="172"/>
  <c r="BF267" i="172"/>
  <c r="BE267" i="172"/>
  <c r="AW267" i="172"/>
  <c r="AV267" i="172"/>
  <c r="AN267" i="172"/>
  <c r="AM267" i="172"/>
  <c r="AE267" i="172"/>
  <c r="AD267" i="172"/>
  <c r="V267" i="172"/>
  <c r="U267" i="172"/>
  <c r="M267" i="172"/>
  <c r="L267" i="172"/>
  <c r="BO266" i="172"/>
  <c r="BN266" i="172"/>
  <c r="BF266" i="172"/>
  <c r="BE266" i="172"/>
  <c r="AW266" i="172"/>
  <c r="AV266" i="172"/>
  <c r="AN266" i="172"/>
  <c r="AM266" i="172"/>
  <c r="AE266" i="172"/>
  <c r="AD266" i="172"/>
  <c r="V266" i="172"/>
  <c r="U266" i="172"/>
  <c r="M266" i="172"/>
  <c r="L266" i="172"/>
  <c r="BO265" i="172"/>
  <c r="BN265" i="172"/>
  <c r="BF265" i="172"/>
  <c r="BE265" i="172"/>
  <c r="AW265" i="172"/>
  <c r="AV265" i="172"/>
  <c r="AN265" i="172"/>
  <c r="AM265" i="172"/>
  <c r="AE265" i="172"/>
  <c r="AD265" i="172"/>
  <c r="V265" i="172"/>
  <c r="U265" i="172"/>
  <c r="M265" i="172"/>
  <c r="L265" i="172"/>
  <c r="BO264" i="172"/>
  <c r="BN264" i="172"/>
  <c r="BF264" i="172"/>
  <c r="BE264" i="172"/>
  <c r="AW264" i="172"/>
  <c r="AV264" i="172"/>
  <c r="AN264" i="172"/>
  <c r="AM264" i="172"/>
  <c r="AE264" i="172"/>
  <c r="AD264" i="172"/>
  <c r="V264" i="172"/>
  <c r="U264" i="172"/>
  <c r="M264" i="172"/>
  <c r="L264" i="172"/>
  <c r="BO263" i="172"/>
  <c r="BN263" i="172"/>
  <c r="BF263" i="172"/>
  <c r="BE263" i="172"/>
  <c r="AW263" i="172"/>
  <c r="AV263" i="172"/>
  <c r="AN263" i="172"/>
  <c r="AM263" i="172"/>
  <c r="AE263" i="172"/>
  <c r="AD263" i="172"/>
  <c r="V263" i="172"/>
  <c r="U263" i="172"/>
  <c r="M263" i="172"/>
  <c r="L263" i="172"/>
  <c r="BO262" i="172"/>
  <c r="BN262" i="172"/>
  <c r="BF262" i="172"/>
  <c r="BE262" i="172"/>
  <c r="AW262" i="172"/>
  <c r="AV262" i="172"/>
  <c r="AN262" i="172"/>
  <c r="AM262" i="172"/>
  <c r="AE262" i="172"/>
  <c r="AD262" i="172"/>
  <c r="V262" i="172"/>
  <c r="U262" i="172"/>
  <c r="M262" i="172"/>
  <c r="L262" i="172"/>
  <c r="BO261" i="172"/>
  <c r="BN261" i="172"/>
  <c r="BF261" i="172"/>
  <c r="BE261" i="172"/>
  <c r="AW261" i="172"/>
  <c r="AV261" i="172"/>
  <c r="AN261" i="172"/>
  <c r="AM261" i="172"/>
  <c r="AE261" i="172"/>
  <c r="AD261" i="172"/>
  <c r="V261" i="172"/>
  <c r="U261" i="172"/>
  <c r="M261" i="172"/>
  <c r="L261" i="172"/>
  <c r="BO260" i="172"/>
  <c r="BN260" i="172"/>
  <c r="BF260" i="172"/>
  <c r="BE260" i="172"/>
  <c r="AW260" i="172"/>
  <c r="AV260" i="172"/>
  <c r="AN260" i="172"/>
  <c r="AM260" i="172"/>
  <c r="AE260" i="172"/>
  <c r="AD260" i="172"/>
  <c r="V260" i="172"/>
  <c r="U260" i="172"/>
  <c r="M260" i="172"/>
  <c r="L260" i="172"/>
  <c r="BO259" i="172"/>
  <c r="BN259" i="172"/>
  <c r="BF259" i="172"/>
  <c r="BE259" i="172"/>
  <c r="AW259" i="172"/>
  <c r="AV259" i="172"/>
  <c r="AN259" i="172"/>
  <c r="AM259" i="172"/>
  <c r="AE259" i="172"/>
  <c r="AD259" i="172"/>
  <c r="V259" i="172"/>
  <c r="U259" i="172"/>
  <c r="M259" i="172"/>
  <c r="L259" i="172"/>
  <c r="BO258" i="172"/>
  <c r="BN258" i="172"/>
  <c r="BF258" i="172"/>
  <c r="BE258" i="172"/>
  <c r="AW258" i="172"/>
  <c r="AV258" i="172"/>
  <c r="AN258" i="172"/>
  <c r="AM258" i="172"/>
  <c r="AE258" i="172"/>
  <c r="AD258" i="172"/>
  <c r="V258" i="172"/>
  <c r="U258" i="172"/>
  <c r="M258" i="172"/>
  <c r="L258" i="172"/>
  <c r="BO257" i="172"/>
  <c r="BN257" i="172"/>
  <c r="BF257" i="172"/>
  <c r="BE257" i="172"/>
  <c r="AW257" i="172"/>
  <c r="AV257" i="172"/>
  <c r="AN257" i="172"/>
  <c r="AM257" i="172"/>
  <c r="AE257" i="172"/>
  <c r="AD257" i="172"/>
  <c r="V257" i="172"/>
  <c r="U257" i="172"/>
  <c r="M257" i="172"/>
  <c r="L257" i="172"/>
  <c r="BO256" i="172"/>
  <c r="BN256" i="172"/>
  <c r="BF256" i="172"/>
  <c r="BE256" i="172"/>
  <c r="AX256" i="172"/>
  <c r="BP256" i="172" s="1"/>
  <c r="AW256" i="172"/>
  <c r="AV256" i="172"/>
  <c r="AN256" i="172"/>
  <c r="AM256" i="172"/>
  <c r="AE256" i="172"/>
  <c r="AD256" i="172"/>
  <c r="V256" i="172"/>
  <c r="U256" i="172"/>
  <c r="M256" i="172"/>
  <c r="L256" i="172"/>
  <c r="BO255" i="172"/>
  <c r="BN255" i="172"/>
  <c r="BF255" i="172"/>
  <c r="BE255" i="172"/>
  <c r="AW255" i="172"/>
  <c r="AV255" i="172"/>
  <c r="AN255" i="172"/>
  <c r="AM255" i="172"/>
  <c r="AE255" i="172"/>
  <c r="AD255" i="172"/>
  <c r="V255" i="172"/>
  <c r="U255" i="172"/>
  <c r="M255" i="172"/>
  <c r="L255" i="172"/>
  <c r="BO254" i="172"/>
  <c r="BN254" i="172"/>
  <c r="BF254" i="172"/>
  <c r="BE254" i="172"/>
  <c r="AW254" i="172"/>
  <c r="AV254" i="172"/>
  <c r="AN254" i="172"/>
  <c r="AM254" i="172"/>
  <c r="AE254" i="172"/>
  <c r="AD254" i="172"/>
  <c r="V254" i="172"/>
  <c r="U254" i="172"/>
  <c r="M254" i="172"/>
  <c r="L254" i="172"/>
  <c r="BO253" i="172"/>
  <c r="BN253" i="172"/>
  <c r="BF253" i="172"/>
  <c r="BE253" i="172"/>
  <c r="AW253" i="172"/>
  <c r="AV253" i="172"/>
  <c r="AN253" i="172"/>
  <c r="AM253" i="172"/>
  <c r="AE253" i="172"/>
  <c r="AD253" i="172"/>
  <c r="V253" i="172"/>
  <c r="U253" i="172"/>
  <c r="M253" i="172"/>
  <c r="L253" i="172"/>
  <c r="BO252" i="172"/>
  <c r="BN252" i="172"/>
  <c r="BF252" i="172"/>
  <c r="BE252" i="172"/>
  <c r="AW252" i="172"/>
  <c r="AV252" i="172"/>
  <c r="AN252" i="172"/>
  <c r="AM252" i="172"/>
  <c r="AE252" i="172"/>
  <c r="AD252" i="172"/>
  <c r="V252" i="172"/>
  <c r="U252" i="172"/>
  <c r="M252" i="172"/>
  <c r="L252" i="172"/>
  <c r="BO251" i="172"/>
  <c r="BN251" i="172"/>
  <c r="BF251" i="172"/>
  <c r="BE251" i="172"/>
  <c r="AW251" i="172"/>
  <c r="AV251" i="172"/>
  <c r="AN251" i="172"/>
  <c r="AM251" i="172"/>
  <c r="AE251" i="172"/>
  <c r="AD251" i="172"/>
  <c r="V251" i="172"/>
  <c r="U251" i="172"/>
  <c r="M251" i="172"/>
  <c r="L251" i="172"/>
  <c r="BO250" i="172"/>
  <c r="BN250" i="172"/>
  <c r="BF250" i="172"/>
  <c r="BE250" i="172"/>
  <c r="AW250" i="172"/>
  <c r="AV250" i="172"/>
  <c r="AN250" i="172"/>
  <c r="AM250" i="172"/>
  <c r="AE250" i="172"/>
  <c r="AD250" i="172"/>
  <c r="V250" i="172"/>
  <c r="U250" i="172"/>
  <c r="M250" i="172"/>
  <c r="L250" i="172"/>
  <c r="BO249" i="172"/>
  <c r="BN249" i="172"/>
  <c r="BF249" i="172"/>
  <c r="BE249" i="172"/>
  <c r="AW249" i="172"/>
  <c r="AV249" i="172"/>
  <c r="AN249" i="172"/>
  <c r="AM249" i="172"/>
  <c r="AE249" i="172"/>
  <c r="AD249" i="172"/>
  <c r="V249" i="172"/>
  <c r="U249" i="172"/>
  <c r="M249" i="172"/>
  <c r="L249" i="172"/>
  <c r="BO248" i="172"/>
  <c r="BN248" i="172"/>
  <c r="BF248" i="172"/>
  <c r="BE248" i="172"/>
  <c r="AW248" i="172"/>
  <c r="AV248" i="172"/>
  <c r="AN248" i="172"/>
  <c r="AM248" i="172"/>
  <c r="AE248" i="172"/>
  <c r="AD248" i="172"/>
  <c r="V248" i="172"/>
  <c r="U248" i="172"/>
  <c r="M248" i="172"/>
  <c r="L248" i="172"/>
  <c r="BO247" i="172"/>
  <c r="BN247" i="172"/>
  <c r="BF247" i="172"/>
  <c r="BE247" i="172"/>
  <c r="AW247" i="172"/>
  <c r="AV247" i="172"/>
  <c r="AN247" i="172"/>
  <c r="AM247" i="172"/>
  <c r="AE247" i="172"/>
  <c r="AD247" i="172"/>
  <c r="V247" i="172"/>
  <c r="U247" i="172"/>
  <c r="M247" i="172"/>
  <c r="L247" i="172"/>
  <c r="BO246" i="172"/>
  <c r="BN246" i="172"/>
  <c r="BF246" i="172"/>
  <c r="BE246" i="172"/>
  <c r="AW246" i="172"/>
  <c r="AV246" i="172"/>
  <c r="AN246" i="172"/>
  <c r="AM246" i="172"/>
  <c r="AE246" i="172"/>
  <c r="AD246" i="172"/>
  <c r="V246" i="172"/>
  <c r="U246" i="172"/>
  <c r="M246" i="172"/>
  <c r="L246" i="172"/>
  <c r="BO245" i="172"/>
  <c r="BN245" i="172"/>
  <c r="BF245" i="172"/>
  <c r="BE245" i="172"/>
  <c r="AW245" i="172"/>
  <c r="AV245" i="172"/>
  <c r="AN245" i="172"/>
  <c r="AM245" i="172"/>
  <c r="AE245" i="172"/>
  <c r="AD245" i="172"/>
  <c r="V245" i="172"/>
  <c r="U245" i="172"/>
  <c r="M245" i="172"/>
  <c r="L245" i="172"/>
  <c r="BO244" i="172"/>
  <c r="BN244" i="172"/>
  <c r="BF244" i="172"/>
  <c r="BE244" i="172"/>
  <c r="AW244" i="172"/>
  <c r="AV244" i="172"/>
  <c r="AN244" i="172"/>
  <c r="AM244" i="172"/>
  <c r="AE244" i="172"/>
  <c r="AD244" i="172"/>
  <c r="V244" i="172"/>
  <c r="U244" i="172"/>
  <c r="M244" i="172"/>
  <c r="L244" i="172"/>
  <c r="BO243" i="172"/>
  <c r="BN243" i="172"/>
  <c r="BF243" i="172"/>
  <c r="BE243" i="172"/>
  <c r="AW243" i="172"/>
  <c r="AV243" i="172"/>
  <c r="AN243" i="172"/>
  <c r="AM243" i="172"/>
  <c r="AE243" i="172"/>
  <c r="AD243" i="172"/>
  <c r="V243" i="172"/>
  <c r="U243" i="172"/>
  <c r="M243" i="172"/>
  <c r="L243" i="172"/>
  <c r="BO242" i="172"/>
  <c r="BN242" i="172"/>
  <c r="BF242" i="172"/>
  <c r="BE242" i="172"/>
  <c r="AW242" i="172"/>
  <c r="AV242" i="172"/>
  <c r="AN242" i="172"/>
  <c r="AM242" i="172"/>
  <c r="AE242" i="172"/>
  <c r="AD242" i="172"/>
  <c r="V242" i="172"/>
  <c r="U242" i="172"/>
  <c r="M242" i="172"/>
  <c r="L242" i="172"/>
  <c r="BO241" i="172"/>
  <c r="BN241" i="172"/>
  <c r="BF241" i="172"/>
  <c r="BE241" i="172"/>
  <c r="AW241" i="172"/>
  <c r="AV241" i="172"/>
  <c r="AN241" i="172"/>
  <c r="AM241" i="172"/>
  <c r="AE241" i="172"/>
  <c r="AD241" i="172"/>
  <c r="V241" i="172"/>
  <c r="U241" i="172"/>
  <c r="M241" i="172"/>
  <c r="L241" i="172"/>
  <c r="BO240" i="172"/>
  <c r="BN240" i="172"/>
  <c r="BF240" i="172"/>
  <c r="BE240" i="172"/>
  <c r="AW240" i="172"/>
  <c r="AV240" i="172"/>
  <c r="AN240" i="172"/>
  <c r="AM240" i="172"/>
  <c r="AE240" i="172"/>
  <c r="AD240" i="172"/>
  <c r="V240" i="172"/>
  <c r="U240" i="172"/>
  <c r="M240" i="172"/>
  <c r="L240" i="172"/>
  <c r="BO239" i="172"/>
  <c r="BN239" i="172"/>
  <c r="BF239" i="172"/>
  <c r="BE239" i="172"/>
  <c r="AW239" i="172"/>
  <c r="AV239" i="172"/>
  <c r="AN239" i="172"/>
  <c r="AM239" i="172"/>
  <c r="AE239" i="172"/>
  <c r="AD239" i="172"/>
  <c r="V239" i="172"/>
  <c r="U239" i="172"/>
  <c r="M239" i="172"/>
  <c r="L239" i="172"/>
  <c r="BO238" i="172"/>
  <c r="BN238" i="172"/>
  <c r="BF238" i="172"/>
  <c r="BE238" i="172"/>
  <c r="AW238" i="172"/>
  <c r="AV238" i="172"/>
  <c r="AN238" i="172"/>
  <c r="AM238" i="172"/>
  <c r="AE238" i="172"/>
  <c r="AD238" i="172"/>
  <c r="V238" i="172"/>
  <c r="U238" i="172"/>
  <c r="M238" i="172"/>
  <c r="L238" i="172"/>
  <c r="BO237" i="172"/>
  <c r="BN237" i="172"/>
  <c r="BF237" i="172"/>
  <c r="BE237" i="172"/>
  <c r="AW237" i="172"/>
  <c r="AV237" i="172"/>
  <c r="AN237" i="172"/>
  <c r="AM237" i="172"/>
  <c r="AE237" i="172"/>
  <c r="AD237" i="172"/>
  <c r="V237" i="172"/>
  <c r="U237" i="172"/>
  <c r="M237" i="172"/>
  <c r="L237" i="172"/>
  <c r="BO236" i="172"/>
  <c r="BN236" i="172"/>
  <c r="BF236" i="172"/>
  <c r="BE236" i="172"/>
  <c r="AW236" i="172"/>
  <c r="AV236" i="172"/>
  <c r="AN236" i="172"/>
  <c r="AM236" i="172"/>
  <c r="AE236" i="172"/>
  <c r="AD236" i="172"/>
  <c r="V236" i="172"/>
  <c r="U236" i="172"/>
  <c r="M236" i="172"/>
  <c r="L236" i="172"/>
  <c r="BO235" i="172"/>
  <c r="BN235" i="172"/>
  <c r="BF235" i="172"/>
  <c r="BE235" i="172"/>
  <c r="AW235" i="172"/>
  <c r="AV235" i="172"/>
  <c r="AN235" i="172"/>
  <c r="AM235" i="172"/>
  <c r="AE235" i="172"/>
  <c r="AD235" i="172"/>
  <c r="V235" i="172"/>
  <c r="U235" i="172"/>
  <c r="M235" i="172"/>
  <c r="L235" i="172"/>
  <c r="BO234" i="172"/>
  <c r="BN234" i="172"/>
  <c r="BF234" i="172"/>
  <c r="BE234" i="172"/>
  <c r="AW234" i="172"/>
  <c r="AV234" i="172"/>
  <c r="AN234" i="172"/>
  <c r="AM234" i="172"/>
  <c r="AE234" i="172"/>
  <c r="AD234" i="172"/>
  <c r="V234" i="172"/>
  <c r="U234" i="172"/>
  <c r="M234" i="172"/>
  <c r="L234" i="172"/>
  <c r="BO233" i="172"/>
  <c r="BN233" i="172"/>
  <c r="BF233" i="172"/>
  <c r="BE233" i="172"/>
  <c r="AW233" i="172"/>
  <c r="AV233" i="172"/>
  <c r="AN233" i="172"/>
  <c r="AM233" i="172"/>
  <c r="AE233" i="172"/>
  <c r="AD233" i="172"/>
  <c r="V233" i="172"/>
  <c r="U233" i="172"/>
  <c r="M233" i="172"/>
  <c r="L233" i="172"/>
  <c r="BO232" i="172"/>
  <c r="BN232" i="172"/>
  <c r="BF232" i="172"/>
  <c r="BE232" i="172"/>
  <c r="AW232" i="172"/>
  <c r="AV232" i="172"/>
  <c r="AN232" i="172"/>
  <c r="AM232" i="172"/>
  <c r="AE232" i="172"/>
  <c r="AD232" i="172"/>
  <c r="V232" i="172"/>
  <c r="U232" i="172"/>
  <c r="M232" i="172"/>
  <c r="L232" i="172"/>
  <c r="BO231" i="172"/>
  <c r="BN231" i="172"/>
  <c r="BF231" i="172"/>
  <c r="BE231" i="172"/>
  <c r="AW231" i="172"/>
  <c r="AV231" i="172"/>
  <c r="AN231" i="172"/>
  <c r="AM231" i="172"/>
  <c r="AE231" i="172"/>
  <c r="AD231" i="172"/>
  <c r="V231" i="172"/>
  <c r="U231" i="172"/>
  <c r="M231" i="172"/>
  <c r="L231" i="172"/>
  <c r="BO230" i="172"/>
  <c r="BN230" i="172"/>
  <c r="BF230" i="172"/>
  <c r="BE230" i="172"/>
  <c r="AW230" i="172"/>
  <c r="AV230" i="172"/>
  <c r="AN230" i="172"/>
  <c r="AM230" i="172"/>
  <c r="AE230" i="172"/>
  <c r="AD230" i="172"/>
  <c r="V230" i="172"/>
  <c r="U230" i="172"/>
  <c r="M230" i="172"/>
  <c r="L230" i="172"/>
  <c r="BO229" i="172"/>
  <c r="BN229" i="172"/>
  <c r="BF229" i="172"/>
  <c r="BE229" i="172"/>
  <c r="AW229" i="172"/>
  <c r="AV229" i="172"/>
  <c r="AN229" i="172"/>
  <c r="AM229" i="172"/>
  <c r="AE229" i="172"/>
  <c r="AD229" i="172"/>
  <c r="V229" i="172"/>
  <c r="U229" i="172"/>
  <c r="M229" i="172"/>
  <c r="L229" i="172"/>
  <c r="BO228" i="172"/>
  <c r="BN228" i="172"/>
  <c r="BF228" i="172"/>
  <c r="BE228" i="172"/>
  <c r="AW228" i="172"/>
  <c r="AV228" i="172"/>
  <c r="AN228" i="172"/>
  <c r="AM228" i="172"/>
  <c r="AE228" i="172"/>
  <c r="AD228" i="172"/>
  <c r="V228" i="172"/>
  <c r="U228" i="172"/>
  <c r="M228" i="172"/>
  <c r="L228" i="172"/>
  <c r="BO227" i="172"/>
  <c r="BN227" i="172"/>
  <c r="BF227" i="172"/>
  <c r="BE227" i="172"/>
  <c r="AW227" i="172"/>
  <c r="AV227" i="172"/>
  <c r="AN227" i="172"/>
  <c r="AM227" i="172"/>
  <c r="AE227" i="172"/>
  <c r="AD227" i="172"/>
  <c r="V227" i="172"/>
  <c r="U227" i="172"/>
  <c r="M227" i="172"/>
  <c r="L227" i="172"/>
  <c r="BO226" i="172"/>
  <c r="BN226" i="172"/>
  <c r="BF226" i="172"/>
  <c r="BE226" i="172"/>
  <c r="AW226" i="172"/>
  <c r="AV226" i="172"/>
  <c r="AN226" i="172"/>
  <c r="AM226" i="172"/>
  <c r="AE226" i="172"/>
  <c r="AD226" i="172"/>
  <c r="V226" i="172"/>
  <c r="U226" i="172"/>
  <c r="M226" i="172"/>
  <c r="L226" i="172"/>
  <c r="BO225" i="172"/>
  <c r="BN225" i="172"/>
  <c r="BF225" i="172"/>
  <c r="BE225" i="172"/>
  <c r="AW225" i="172"/>
  <c r="AV225" i="172"/>
  <c r="AN225" i="172"/>
  <c r="AM225" i="172"/>
  <c r="AE225" i="172"/>
  <c r="AD225" i="172"/>
  <c r="V225" i="172"/>
  <c r="U225" i="172"/>
  <c r="M225" i="172"/>
  <c r="L225" i="172"/>
  <c r="BO224" i="172"/>
  <c r="BN224" i="172"/>
  <c r="BF224" i="172"/>
  <c r="BE224" i="172"/>
  <c r="AW224" i="172"/>
  <c r="AV224" i="172"/>
  <c r="AN224" i="172"/>
  <c r="AM224" i="172"/>
  <c r="AE224" i="172"/>
  <c r="AD224" i="172"/>
  <c r="V224" i="172"/>
  <c r="U224" i="172"/>
  <c r="M224" i="172"/>
  <c r="L224" i="172"/>
  <c r="BO223" i="172"/>
  <c r="BN223" i="172"/>
  <c r="BF223" i="172"/>
  <c r="BE223" i="172"/>
  <c r="AW223" i="172"/>
  <c r="AV223" i="172"/>
  <c r="AN223" i="172"/>
  <c r="AM223" i="172"/>
  <c r="AE223" i="172"/>
  <c r="AD223" i="172"/>
  <c r="V223" i="172"/>
  <c r="U223" i="172"/>
  <c r="M223" i="172"/>
  <c r="L223" i="172"/>
  <c r="BO222" i="172"/>
  <c r="BN222" i="172"/>
  <c r="BF222" i="172"/>
  <c r="BE222" i="172"/>
  <c r="AW222" i="172"/>
  <c r="AV222" i="172"/>
  <c r="AO222" i="172"/>
  <c r="AN222" i="172"/>
  <c r="AM222" i="172"/>
  <c r="AE222" i="172"/>
  <c r="AD222" i="172"/>
  <c r="V222" i="172"/>
  <c r="U222" i="172"/>
  <c r="M222" i="172"/>
  <c r="L222" i="172"/>
  <c r="BO221" i="172"/>
  <c r="BN221" i="172"/>
  <c r="BF221" i="172"/>
  <c r="BE221" i="172"/>
  <c r="AW221" i="172"/>
  <c r="AV221" i="172"/>
  <c r="AN221" i="172"/>
  <c r="AM221" i="172"/>
  <c r="AE221" i="172"/>
  <c r="AD221" i="172"/>
  <c r="V221" i="172"/>
  <c r="U221" i="172"/>
  <c r="M221" i="172"/>
  <c r="L221" i="172"/>
  <c r="BO220" i="172"/>
  <c r="BN220" i="172"/>
  <c r="BF220" i="172"/>
  <c r="BE220" i="172"/>
  <c r="AW220" i="172"/>
  <c r="AV220" i="172"/>
  <c r="AN220" i="172"/>
  <c r="AM220" i="172"/>
  <c r="AE220" i="172"/>
  <c r="AD220" i="172"/>
  <c r="V220" i="172"/>
  <c r="U220" i="172"/>
  <c r="M220" i="172"/>
  <c r="L220" i="172"/>
  <c r="BO219" i="172"/>
  <c r="BN219" i="172"/>
  <c r="BF219" i="172"/>
  <c r="BE219" i="172"/>
  <c r="AW219" i="172"/>
  <c r="AV219" i="172"/>
  <c r="AN219" i="172"/>
  <c r="AM219" i="172"/>
  <c r="AE219" i="172"/>
  <c r="AD219" i="172"/>
  <c r="V219" i="172"/>
  <c r="U219" i="172"/>
  <c r="M219" i="172"/>
  <c r="L219" i="172"/>
  <c r="BO218" i="172"/>
  <c r="BN218" i="172"/>
  <c r="BF218" i="172"/>
  <c r="BE218" i="172"/>
  <c r="AW218" i="172"/>
  <c r="AV218" i="172"/>
  <c r="AN218" i="172"/>
  <c r="AM218" i="172"/>
  <c r="AE218" i="172"/>
  <c r="AD218" i="172"/>
  <c r="V218" i="172"/>
  <c r="U218" i="172"/>
  <c r="M218" i="172"/>
  <c r="L218" i="172"/>
  <c r="BO217" i="172"/>
  <c r="BN217" i="172"/>
  <c r="BF217" i="172"/>
  <c r="BE217" i="172"/>
  <c r="AW217" i="172"/>
  <c r="AV217" i="172"/>
  <c r="AN217" i="172"/>
  <c r="AM217" i="172"/>
  <c r="AE217" i="172"/>
  <c r="AD217" i="172"/>
  <c r="V217" i="172"/>
  <c r="U217" i="172"/>
  <c r="M217" i="172"/>
  <c r="L217" i="172"/>
  <c r="BO216" i="172"/>
  <c r="BN216" i="172"/>
  <c r="BF216" i="172"/>
  <c r="BE216" i="172"/>
  <c r="AW216" i="172"/>
  <c r="AV216" i="172"/>
  <c r="AN216" i="172"/>
  <c r="AM216" i="172"/>
  <c r="AE216" i="172"/>
  <c r="AD216" i="172"/>
  <c r="V216" i="172"/>
  <c r="U216" i="172"/>
  <c r="M216" i="172"/>
  <c r="L216" i="172"/>
  <c r="BO215" i="172"/>
  <c r="BN215" i="172"/>
  <c r="BF215" i="172"/>
  <c r="BE215" i="172"/>
  <c r="AW215" i="172"/>
  <c r="AV215" i="172"/>
  <c r="AN215" i="172"/>
  <c r="AM215" i="172"/>
  <c r="AE215" i="172"/>
  <c r="AD215" i="172"/>
  <c r="V215" i="172"/>
  <c r="U215" i="172"/>
  <c r="M215" i="172"/>
  <c r="L215" i="172"/>
  <c r="BO214" i="172"/>
  <c r="BN214" i="172"/>
  <c r="BF214" i="172"/>
  <c r="BE214" i="172"/>
  <c r="AW214" i="172"/>
  <c r="AV214" i="172"/>
  <c r="AN214" i="172"/>
  <c r="AM214" i="172"/>
  <c r="AE214" i="172"/>
  <c r="AD214" i="172"/>
  <c r="W214" i="172"/>
  <c r="W262" i="172" s="1"/>
  <c r="W310" i="172" s="1"/>
  <c r="W358" i="172" s="1"/>
  <c r="W406" i="172" s="1"/>
  <c r="W454" i="172" s="1"/>
  <c r="W502" i="172" s="1"/>
  <c r="V214" i="172"/>
  <c r="U214" i="172"/>
  <c r="M214" i="172"/>
  <c r="L214" i="172"/>
  <c r="BO213" i="172"/>
  <c r="BN213" i="172"/>
  <c r="BF213" i="172"/>
  <c r="BE213" i="172"/>
  <c r="AW213" i="172"/>
  <c r="AV213" i="172"/>
  <c r="AN213" i="172"/>
  <c r="AM213" i="172"/>
  <c r="AE213" i="172"/>
  <c r="AD213" i="172"/>
  <c r="W213" i="172"/>
  <c r="W261" i="172" s="1"/>
  <c r="W309" i="172" s="1"/>
  <c r="W357" i="172" s="1"/>
  <c r="W405" i="172" s="1"/>
  <c r="W453" i="172" s="1"/>
  <c r="W501" i="172" s="1"/>
  <c r="V213" i="172"/>
  <c r="U213" i="172"/>
  <c r="M213" i="172"/>
  <c r="L213" i="172"/>
  <c r="BO212" i="172"/>
  <c r="BN212" i="172"/>
  <c r="BF212" i="172"/>
  <c r="BE212" i="172"/>
  <c r="AW212" i="172"/>
  <c r="AV212" i="172"/>
  <c r="AN212" i="172"/>
  <c r="AM212" i="172"/>
  <c r="AE212" i="172"/>
  <c r="AD212" i="172"/>
  <c r="V212" i="172"/>
  <c r="U212" i="172"/>
  <c r="M212" i="172"/>
  <c r="L212" i="172"/>
  <c r="BO211" i="172"/>
  <c r="BN211" i="172"/>
  <c r="BF211" i="172"/>
  <c r="BE211" i="172"/>
  <c r="AW211" i="172"/>
  <c r="AV211" i="172"/>
  <c r="AN211" i="172"/>
  <c r="AM211" i="172"/>
  <c r="AE211" i="172"/>
  <c r="AD211" i="172"/>
  <c r="V211" i="172"/>
  <c r="U211" i="172"/>
  <c r="M211" i="172"/>
  <c r="L211" i="172"/>
  <c r="BO210" i="172"/>
  <c r="BN210" i="172"/>
  <c r="BF210" i="172"/>
  <c r="BE210" i="172"/>
  <c r="AW210" i="172"/>
  <c r="AV210" i="172"/>
  <c r="AN210" i="172"/>
  <c r="AM210" i="172"/>
  <c r="AE210" i="172"/>
  <c r="AD210" i="172"/>
  <c r="V210" i="172"/>
  <c r="U210" i="172"/>
  <c r="M210" i="172"/>
  <c r="L210" i="172"/>
  <c r="BO209" i="172"/>
  <c r="BN209" i="172"/>
  <c r="BF209" i="172"/>
  <c r="BE209" i="172"/>
  <c r="AW209" i="172"/>
  <c r="AV209" i="172"/>
  <c r="AN209" i="172"/>
  <c r="AM209" i="172"/>
  <c r="AE209" i="172"/>
  <c r="AD209" i="172"/>
  <c r="W209" i="172"/>
  <c r="W257" i="172" s="1"/>
  <c r="W305" i="172" s="1"/>
  <c r="W353" i="172" s="1"/>
  <c r="W401" i="172" s="1"/>
  <c r="W449" i="172" s="1"/>
  <c r="W497" i="172" s="1"/>
  <c r="V209" i="172"/>
  <c r="U209" i="172"/>
  <c r="M209" i="172"/>
  <c r="L209" i="172"/>
  <c r="BO208" i="172"/>
  <c r="BN208" i="172"/>
  <c r="BF208" i="172"/>
  <c r="BE208" i="172"/>
  <c r="AW208" i="172"/>
  <c r="AV208" i="172"/>
  <c r="AN208" i="172"/>
  <c r="AM208" i="172"/>
  <c r="AE208" i="172"/>
  <c r="AD208" i="172"/>
  <c r="V208" i="172"/>
  <c r="U208" i="172"/>
  <c r="M208" i="172"/>
  <c r="L208" i="172"/>
  <c r="BO207" i="172"/>
  <c r="BN207" i="172"/>
  <c r="BF207" i="172"/>
  <c r="BE207" i="172"/>
  <c r="AW207" i="172"/>
  <c r="AV207" i="172"/>
  <c r="AN207" i="172"/>
  <c r="AM207" i="172"/>
  <c r="AE207" i="172"/>
  <c r="AD207" i="172"/>
  <c r="V207" i="172"/>
  <c r="U207" i="172"/>
  <c r="M207" i="172"/>
  <c r="L207" i="172"/>
  <c r="BO206" i="172"/>
  <c r="BN206" i="172"/>
  <c r="BF206" i="172"/>
  <c r="BE206" i="172"/>
  <c r="AW206" i="172"/>
  <c r="AV206" i="172"/>
  <c r="AN206" i="172"/>
  <c r="AM206" i="172"/>
  <c r="AE206" i="172"/>
  <c r="AD206" i="172"/>
  <c r="V206" i="172"/>
  <c r="U206" i="172"/>
  <c r="M206" i="172"/>
  <c r="L206" i="172"/>
  <c r="BO205" i="172"/>
  <c r="BN205" i="172"/>
  <c r="BF205" i="172"/>
  <c r="BE205" i="172"/>
  <c r="AW205" i="172"/>
  <c r="AV205" i="172"/>
  <c r="AN205" i="172"/>
  <c r="AM205" i="172"/>
  <c r="AE205" i="172"/>
  <c r="AD205" i="172"/>
  <c r="W205" i="172"/>
  <c r="W253" i="172" s="1"/>
  <c r="W301" i="172" s="1"/>
  <c r="W349" i="172" s="1"/>
  <c r="W397" i="172" s="1"/>
  <c r="W445" i="172" s="1"/>
  <c r="W493" i="172" s="1"/>
  <c r="V205" i="172"/>
  <c r="U205" i="172"/>
  <c r="M205" i="172"/>
  <c r="L205" i="172"/>
  <c r="BO204" i="172"/>
  <c r="BN204" i="172"/>
  <c r="BF204" i="172"/>
  <c r="BE204" i="172"/>
  <c r="AW204" i="172"/>
  <c r="AV204" i="172"/>
  <c r="AN204" i="172"/>
  <c r="AM204" i="172"/>
  <c r="AE204" i="172"/>
  <c r="AD204" i="172"/>
  <c r="V204" i="172"/>
  <c r="U204" i="172"/>
  <c r="M204" i="172"/>
  <c r="L204" i="172"/>
  <c r="BO203" i="172"/>
  <c r="BN203" i="172"/>
  <c r="BF203" i="172"/>
  <c r="BE203" i="172"/>
  <c r="AW203" i="172"/>
  <c r="AV203" i="172"/>
  <c r="AN203" i="172"/>
  <c r="AM203" i="172"/>
  <c r="AE203" i="172"/>
  <c r="AD203" i="172"/>
  <c r="V203" i="172"/>
  <c r="U203" i="172"/>
  <c r="M203" i="172"/>
  <c r="L203" i="172"/>
  <c r="BO202" i="172"/>
  <c r="BN202" i="172"/>
  <c r="BF202" i="172"/>
  <c r="BE202" i="172"/>
  <c r="AW202" i="172"/>
  <c r="AV202" i="172"/>
  <c r="AN202" i="172"/>
  <c r="AM202" i="172"/>
  <c r="AE202" i="172"/>
  <c r="AD202" i="172"/>
  <c r="V202" i="172"/>
  <c r="U202" i="172"/>
  <c r="M202" i="172"/>
  <c r="L202" i="172"/>
  <c r="BO201" i="172"/>
  <c r="BN201" i="172"/>
  <c r="BF201" i="172"/>
  <c r="BE201" i="172"/>
  <c r="AW201" i="172"/>
  <c r="AV201" i="172"/>
  <c r="AN201" i="172"/>
  <c r="AM201" i="172"/>
  <c r="AE201" i="172"/>
  <c r="AD201" i="172"/>
  <c r="W201" i="172"/>
  <c r="W249" i="172" s="1"/>
  <c r="W297" i="172" s="1"/>
  <c r="W345" i="172" s="1"/>
  <c r="W393" i="172" s="1"/>
  <c r="W441" i="172" s="1"/>
  <c r="W489" i="172" s="1"/>
  <c r="V201" i="172"/>
  <c r="U201" i="172"/>
  <c r="M201" i="172"/>
  <c r="L201" i="172"/>
  <c r="BO200" i="172"/>
  <c r="BN200" i="172"/>
  <c r="BF200" i="172"/>
  <c r="BE200" i="172"/>
  <c r="AW200" i="172"/>
  <c r="AV200" i="172"/>
  <c r="AN200" i="172"/>
  <c r="AM200" i="172"/>
  <c r="AE200" i="172"/>
  <c r="AD200" i="172"/>
  <c r="W200" i="172"/>
  <c r="W248" i="172" s="1"/>
  <c r="W296" i="172" s="1"/>
  <c r="W344" i="172" s="1"/>
  <c r="W392" i="172" s="1"/>
  <c r="W440" i="172" s="1"/>
  <c r="W488" i="172" s="1"/>
  <c r="V200" i="172"/>
  <c r="U200" i="172"/>
  <c r="M200" i="172"/>
  <c r="L200" i="172"/>
  <c r="BO199" i="172"/>
  <c r="BN199" i="172"/>
  <c r="BF199" i="172"/>
  <c r="BE199" i="172"/>
  <c r="AW199" i="172"/>
  <c r="AV199" i="172"/>
  <c r="AN199" i="172"/>
  <c r="AM199" i="172"/>
  <c r="AE199" i="172"/>
  <c r="AD199" i="172"/>
  <c r="V199" i="172"/>
  <c r="U199" i="172"/>
  <c r="M199" i="172"/>
  <c r="L199" i="172"/>
  <c r="BO198" i="172"/>
  <c r="BN198" i="172"/>
  <c r="BF198" i="172"/>
  <c r="BE198" i="172"/>
  <c r="AW198" i="172"/>
  <c r="AV198" i="172"/>
  <c r="AN198" i="172"/>
  <c r="AM198" i="172"/>
  <c r="AE198" i="172"/>
  <c r="AD198" i="172"/>
  <c r="V198" i="172"/>
  <c r="U198" i="172"/>
  <c r="M198" i="172"/>
  <c r="L198" i="172"/>
  <c r="BO197" i="172"/>
  <c r="BN197" i="172"/>
  <c r="BF197" i="172"/>
  <c r="BE197" i="172"/>
  <c r="AW197" i="172"/>
  <c r="AV197" i="172"/>
  <c r="AN197" i="172"/>
  <c r="AM197" i="172"/>
  <c r="AE197" i="172"/>
  <c r="AD197" i="172"/>
  <c r="V197" i="172"/>
  <c r="U197" i="172"/>
  <c r="M197" i="172"/>
  <c r="L197" i="172"/>
  <c r="BO196" i="172"/>
  <c r="BN196" i="172"/>
  <c r="BF196" i="172"/>
  <c r="BE196" i="172"/>
  <c r="AW196" i="172"/>
  <c r="AV196" i="172"/>
  <c r="AN196" i="172"/>
  <c r="AM196" i="172"/>
  <c r="AE196" i="172"/>
  <c r="AD196" i="172"/>
  <c r="V196" i="172"/>
  <c r="U196" i="172"/>
  <c r="M196" i="172"/>
  <c r="L196" i="172"/>
  <c r="BO195" i="172"/>
  <c r="BN195" i="172"/>
  <c r="BF195" i="172"/>
  <c r="BE195" i="172"/>
  <c r="AW195" i="172"/>
  <c r="AV195" i="172"/>
  <c r="AN195" i="172"/>
  <c r="AM195" i="172"/>
  <c r="AE195" i="172"/>
  <c r="AD195" i="172"/>
  <c r="V195" i="172"/>
  <c r="U195" i="172"/>
  <c r="M195" i="172"/>
  <c r="L195" i="172"/>
  <c r="BO194" i="172"/>
  <c r="BN194" i="172"/>
  <c r="BF194" i="172"/>
  <c r="BE194" i="172"/>
  <c r="AW194" i="172"/>
  <c r="AV194" i="172"/>
  <c r="AN194" i="172"/>
  <c r="AM194" i="172"/>
  <c r="AE194" i="172"/>
  <c r="AD194" i="172"/>
  <c r="W194" i="172"/>
  <c r="W242" i="172" s="1"/>
  <c r="W290" i="172" s="1"/>
  <c r="W338" i="172" s="1"/>
  <c r="W386" i="172" s="1"/>
  <c r="W434" i="172" s="1"/>
  <c r="W482" i="172" s="1"/>
  <c r="V194" i="172"/>
  <c r="U194" i="172"/>
  <c r="M194" i="172"/>
  <c r="L194" i="172"/>
  <c r="BO193" i="172"/>
  <c r="BN193" i="172"/>
  <c r="BF193" i="172"/>
  <c r="BE193" i="172"/>
  <c r="AW193" i="172"/>
  <c r="AV193" i="172"/>
  <c r="AN193" i="172"/>
  <c r="AM193" i="172"/>
  <c r="AE193" i="172"/>
  <c r="AD193" i="172"/>
  <c r="V193" i="172"/>
  <c r="U193" i="172"/>
  <c r="M193" i="172"/>
  <c r="L193" i="172"/>
  <c r="BO192" i="172"/>
  <c r="BN192" i="172"/>
  <c r="BF192" i="172"/>
  <c r="BE192" i="172"/>
  <c r="AW192" i="172"/>
  <c r="AV192" i="172"/>
  <c r="AN192" i="172"/>
  <c r="AM192" i="172"/>
  <c r="AE192" i="172"/>
  <c r="AD192" i="172"/>
  <c r="V192" i="172"/>
  <c r="U192" i="172"/>
  <c r="M192" i="172"/>
  <c r="L192" i="172"/>
  <c r="BO191" i="172"/>
  <c r="BN191" i="172"/>
  <c r="BF191" i="172"/>
  <c r="BE191" i="172"/>
  <c r="AW191" i="172"/>
  <c r="AV191" i="172"/>
  <c r="AN191" i="172"/>
  <c r="AM191" i="172"/>
  <c r="AE191" i="172"/>
  <c r="AD191" i="172"/>
  <c r="V191" i="172"/>
  <c r="U191" i="172"/>
  <c r="M191" i="172"/>
  <c r="L191" i="172"/>
  <c r="BO190" i="172"/>
  <c r="BN190" i="172"/>
  <c r="BF190" i="172"/>
  <c r="BE190" i="172"/>
  <c r="AW190" i="172"/>
  <c r="AV190" i="172"/>
  <c r="AN190" i="172"/>
  <c r="AM190" i="172"/>
  <c r="AE190" i="172"/>
  <c r="AD190" i="172"/>
  <c r="V190" i="172"/>
  <c r="U190" i="172"/>
  <c r="M190" i="172"/>
  <c r="L190" i="172"/>
  <c r="BO189" i="172"/>
  <c r="BN189" i="172"/>
  <c r="BF189" i="172"/>
  <c r="BE189" i="172"/>
  <c r="AW189" i="172"/>
  <c r="AV189" i="172"/>
  <c r="AN189" i="172"/>
  <c r="AM189" i="172"/>
  <c r="AE189" i="172"/>
  <c r="AD189" i="172"/>
  <c r="V189" i="172"/>
  <c r="U189" i="172"/>
  <c r="M189" i="172"/>
  <c r="L189" i="172"/>
  <c r="BO188" i="172"/>
  <c r="BN188" i="172"/>
  <c r="BF188" i="172"/>
  <c r="BE188" i="172"/>
  <c r="AW188" i="172"/>
  <c r="AV188" i="172"/>
  <c r="AN188" i="172"/>
  <c r="AM188" i="172"/>
  <c r="AE188" i="172"/>
  <c r="AD188" i="172"/>
  <c r="V188" i="172"/>
  <c r="U188" i="172"/>
  <c r="M188" i="172"/>
  <c r="L188" i="172"/>
  <c r="BO187" i="172"/>
  <c r="BN187" i="172"/>
  <c r="BF187" i="172"/>
  <c r="BE187" i="172"/>
  <c r="AW187" i="172"/>
  <c r="AV187" i="172"/>
  <c r="AN187" i="172"/>
  <c r="AM187" i="172"/>
  <c r="AE187" i="172"/>
  <c r="AD187" i="172"/>
  <c r="V187" i="172"/>
  <c r="U187" i="172"/>
  <c r="M187" i="172"/>
  <c r="L187" i="172"/>
  <c r="BO186" i="172"/>
  <c r="BN186" i="172"/>
  <c r="BF186" i="172"/>
  <c r="BE186" i="172"/>
  <c r="AW186" i="172"/>
  <c r="AV186" i="172"/>
  <c r="AN186" i="172"/>
  <c r="AM186" i="172"/>
  <c r="AE186" i="172"/>
  <c r="AD186" i="172"/>
  <c r="V186" i="172"/>
  <c r="U186" i="172"/>
  <c r="M186" i="172"/>
  <c r="L186" i="172"/>
  <c r="BO185" i="172"/>
  <c r="BN185" i="172"/>
  <c r="BF185" i="172"/>
  <c r="BE185" i="172"/>
  <c r="AW185" i="172"/>
  <c r="AV185" i="172"/>
  <c r="AN185" i="172"/>
  <c r="AM185" i="172"/>
  <c r="AE185" i="172"/>
  <c r="AD185" i="172"/>
  <c r="V185" i="172"/>
  <c r="U185" i="172"/>
  <c r="M185" i="172"/>
  <c r="L185" i="172"/>
  <c r="BP184" i="172"/>
  <c r="BO184" i="172"/>
  <c r="BN184" i="172"/>
  <c r="BF184" i="172"/>
  <c r="BE184" i="172"/>
  <c r="AW184" i="172"/>
  <c r="AV184" i="172"/>
  <c r="AN184" i="172"/>
  <c r="AM184" i="172"/>
  <c r="AE184" i="172"/>
  <c r="AD184" i="172"/>
  <c r="V184" i="172"/>
  <c r="U184" i="172"/>
  <c r="M184" i="172"/>
  <c r="L184" i="172"/>
  <c r="BO183" i="172"/>
  <c r="BN183" i="172"/>
  <c r="BF183" i="172"/>
  <c r="BE183" i="172"/>
  <c r="AW183" i="172"/>
  <c r="AV183" i="172"/>
  <c r="AN183" i="172"/>
  <c r="AM183" i="172"/>
  <c r="AE183" i="172"/>
  <c r="AD183" i="172"/>
  <c r="V183" i="172"/>
  <c r="U183" i="172"/>
  <c r="M183" i="172"/>
  <c r="L183" i="172"/>
  <c r="BO182" i="172"/>
  <c r="BN182" i="172"/>
  <c r="BF182" i="172"/>
  <c r="BE182" i="172"/>
  <c r="AW182" i="172"/>
  <c r="AV182" i="172"/>
  <c r="AN182" i="172"/>
  <c r="AM182" i="172"/>
  <c r="AE182" i="172"/>
  <c r="AD182" i="172"/>
  <c r="V182" i="172"/>
  <c r="U182" i="172"/>
  <c r="M182" i="172"/>
  <c r="L182" i="172"/>
  <c r="BO181" i="172"/>
  <c r="BN181" i="172"/>
  <c r="BF181" i="172"/>
  <c r="BE181" i="172"/>
  <c r="AW181" i="172"/>
  <c r="AV181" i="172"/>
  <c r="AN181" i="172"/>
  <c r="AM181" i="172"/>
  <c r="AE181" i="172"/>
  <c r="AD181" i="172"/>
  <c r="V181" i="172"/>
  <c r="U181" i="172"/>
  <c r="M181" i="172"/>
  <c r="L181" i="172"/>
  <c r="BO180" i="172"/>
  <c r="BN180" i="172"/>
  <c r="BF180" i="172"/>
  <c r="BE180" i="172"/>
  <c r="AW180" i="172"/>
  <c r="AV180" i="172"/>
  <c r="AN180" i="172"/>
  <c r="AM180" i="172"/>
  <c r="AE180" i="172"/>
  <c r="AD180" i="172"/>
  <c r="V180" i="172"/>
  <c r="U180" i="172"/>
  <c r="M180" i="172"/>
  <c r="L180" i="172"/>
  <c r="BO179" i="172"/>
  <c r="BN179" i="172"/>
  <c r="BF179" i="172"/>
  <c r="BE179" i="172"/>
  <c r="AW179" i="172"/>
  <c r="AV179" i="172"/>
  <c r="AN179" i="172"/>
  <c r="AM179" i="172"/>
  <c r="AE179" i="172"/>
  <c r="AD179" i="172"/>
  <c r="V179" i="172"/>
  <c r="U179" i="172"/>
  <c r="M179" i="172"/>
  <c r="L179" i="172"/>
  <c r="BO178" i="172"/>
  <c r="BN178" i="172"/>
  <c r="BF178" i="172"/>
  <c r="BE178" i="172"/>
  <c r="AW178" i="172"/>
  <c r="AV178" i="172"/>
  <c r="AN178" i="172"/>
  <c r="AM178" i="172"/>
  <c r="AE178" i="172"/>
  <c r="AD178" i="172"/>
  <c r="V178" i="172"/>
  <c r="U178" i="172"/>
  <c r="M178" i="172"/>
  <c r="L178" i="172"/>
  <c r="BO177" i="172"/>
  <c r="BN177" i="172"/>
  <c r="BF177" i="172"/>
  <c r="BE177" i="172"/>
  <c r="AW177" i="172"/>
  <c r="AV177" i="172"/>
  <c r="AN177" i="172"/>
  <c r="AM177" i="172"/>
  <c r="AE177" i="172"/>
  <c r="AD177" i="172"/>
  <c r="V177" i="172"/>
  <c r="U177" i="172"/>
  <c r="M177" i="172"/>
  <c r="L177" i="172"/>
  <c r="BO176" i="172"/>
  <c r="BN176" i="172"/>
  <c r="BF176" i="172"/>
  <c r="BE176" i="172"/>
  <c r="AW176" i="172"/>
  <c r="AV176" i="172"/>
  <c r="AN176" i="172"/>
  <c r="AM176" i="172"/>
  <c r="AE176" i="172"/>
  <c r="AD176" i="172"/>
  <c r="V176" i="172"/>
  <c r="U176" i="172"/>
  <c r="M176" i="172"/>
  <c r="L176" i="172"/>
  <c r="BO175" i="172"/>
  <c r="BN175" i="172"/>
  <c r="BF175" i="172"/>
  <c r="BE175" i="172"/>
  <c r="AW175" i="172"/>
  <c r="AV175" i="172"/>
  <c r="AN175" i="172"/>
  <c r="AM175" i="172"/>
  <c r="AE175" i="172"/>
  <c r="AD175" i="172"/>
  <c r="V175" i="172"/>
  <c r="U175" i="172"/>
  <c r="M175" i="172"/>
  <c r="L175" i="172"/>
  <c r="BO174" i="172"/>
  <c r="BN174" i="172"/>
  <c r="BF174" i="172"/>
  <c r="BE174" i="172"/>
  <c r="AW174" i="172"/>
  <c r="AV174" i="172"/>
  <c r="AN174" i="172"/>
  <c r="AM174" i="172"/>
  <c r="AE174" i="172"/>
  <c r="AD174" i="172"/>
  <c r="V174" i="172"/>
  <c r="U174" i="172"/>
  <c r="M174" i="172"/>
  <c r="L174" i="172"/>
  <c r="BO173" i="172"/>
  <c r="BN173" i="172"/>
  <c r="BF173" i="172"/>
  <c r="BE173" i="172"/>
  <c r="AW173" i="172"/>
  <c r="AV173" i="172"/>
  <c r="AN173" i="172"/>
  <c r="AM173" i="172"/>
  <c r="AE173" i="172"/>
  <c r="AD173" i="172"/>
  <c r="V173" i="172"/>
  <c r="U173" i="172"/>
  <c r="M173" i="172"/>
  <c r="L173" i="172"/>
  <c r="BO172" i="172"/>
  <c r="BN172" i="172"/>
  <c r="BF172" i="172"/>
  <c r="BE172" i="172"/>
  <c r="AW172" i="172"/>
  <c r="AV172" i="172"/>
  <c r="AN172" i="172"/>
  <c r="AM172" i="172"/>
  <c r="AE172" i="172"/>
  <c r="AD172" i="172"/>
  <c r="W172" i="172"/>
  <c r="W220" i="172" s="1"/>
  <c r="W268" i="172" s="1"/>
  <c r="W316" i="172" s="1"/>
  <c r="W364" i="172" s="1"/>
  <c r="W412" i="172" s="1"/>
  <c r="W460" i="172" s="1"/>
  <c r="W508" i="172" s="1"/>
  <c r="V172" i="172"/>
  <c r="U172" i="172"/>
  <c r="M172" i="172"/>
  <c r="L172" i="172"/>
  <c r="BO171" i="172"/>
  <c r="BN171" i="172"/>
  <c r="BF171" i="172"/>
  <c r="BE171" i="172"/>
  <c r="AW171" i="172"/>
  <c r="AV171" i="172"/>
  <c r="AN171" i="172"/>
  <c r="AM171" i="172"/>
  <c r="AE171" i="172"/>
  <c r="AD171" i="172"/>
  <c r="V171" i="172"/>
  <c r="U171" i="172"/>
  <c r="M171" i="172"/>
  <c r="L171" i="172"/>
  <c r="BO170" i="172"/>
  <c r="BN170" i="172"/>
  <c r="BF170" i="172"/>
  <c r="BE170" i="172"/>
  <c r="AW170" i="172"/>
  <c r="AV170" i="172"/>
  <c r="AN170" i="172"/>
  <c r="AM170" i="172"/>
  <c r="AE170" i="172"/>
  <c r="AD170" i="172"/>
  <c r="V170" i="172"/>
  <c r="U170" i="172"/>
  <c r="M170" i="172"/>
  <c r="L170" i="172"/>
  <c r="BO169" i="172"/>
  <c r="BN169" i="172"/>
  <c r="BF169" i="172"/>
  <c r="BE169" i="172"/>
  <c r="AW169" i="172"/>
  <c r="AV169" i="172"/>
  <c r="AN169" i="172"/>
  <c r="AM169" i="172"/>
  <c r="AE169" i="172"/>
  <c r="AD169" i="172"/>
  <c r="V169" i="172"/>
  <c r="U169" i="172"/>
  <c r="M169" i="172"/>
  <c r="L169" i="172"/>
  <c r="BO168" i="172"/>
  <c r="BN168" i="172"/>
  <c r="BF168" i="172"/>
  <c r="BE168" i="172"/>
  <c r="AW168" i="172"/>
  <c r="AV168" i="172"/>
  <c r="AN168" i="172"/>
  <c r="AM168" i="172"/>
  <c r="AE168" i="172"/>
  <c r="AD168" i="172"/>
  <c r="V168" i="172"/>
  <c r="U168" i="172"/>
  <c r="M168" i="172"/>
  <c r="L168" i="172"/>
  <c r="BO167" i="172"/>
  <c r="BN167" i="172"/>
  <c r="BF167" i="172"/>
  <c r="BE167" i="172"/>
  <c r="AW167" i="172"/>
  <c r="AV167" i="172"/>
  <c r="AN167" i="172"/>
  <c r="AM167" i="172"/>
  <c r="AE167" i="172"/>
  <c r="AD167" i="172"/>
  <c r="V167" i="172"/>
  <c r="U167" i="172"/>
  <c r="M167" i="172"/>
  <c r="L167" i="172"/>
  <c r="BO166" i="172"/>
  <c r="BN166" i="172"/>
  <c r="BF166" i="172"/>
  <c r="BE166" i="172"/>
  <c r="AW166" i="172"/>
  <c r="AV166" i="172"/>
  <c r="AN166" i="172"/>
  <c r="AM166" i="172"/>
  <c r="AE166" i="172"/>
  <c r="AD166" i="172"/>
  <c r="V166" i="172"/>
  <c r="U166" i="172"/>
  <c r="M166" i="172"/>
  <c r="L166" i="172"/>
  <c r="BO165" i="172"/>
  <c r="BN165" i="172"/>
  <c r="BF165" i="172"/>
  <c r="BE165" i="172"/>
  <c r="AW165" i="172"/>
  <c r="AV165" i="172"/>
  <c r="AN165" i="172"/>
  <c r="AM165" i="172"/>
  <c r="AE165" i="172"/>
  <c r="AD165" i="172"/>
  <c r="V165" i="172"/>
  <c r="U165" i="172"/>
  <c r="M165" i="172"/>
  <c r="L165" i="172"/>
  <c r="BO164" i="172"/>
  <c r="BN164" i="172"/>
  <c r="BF164" i="172"/>
  <c r="BE164" i="172"/>
  <c r="AW164" i="172"/>
  <c r="AV164" i="172"/>
  <c r="AN164" i="172"/>
  <c r="AM164" i="172"/>
  <c r="AE164" i="172"/>
  <c r="AD164" i="172"/>
  <c r="V164" i="172"/>
  <c r="U164" i="172"/>
  <c r="M164" i="172"/>
  <c r="L164" i="172"/>
  <c r="BO163" i="172"/>
  <c r="BN163" i="172"/>
  <c r="BF163" i="172"/>
  <c r="BE163" i="172"/>
  <c r="AW163" i="172"/>
  <c r="AV163" i="172"/>
  <c r="AN163" i="172"/>
  <c r="AM163" i="172"/>
  <c r="AE163" i="172"/>
  <c r="AD163" i="172"/>
  <c r="V163" i="172"/>
  <c r="U163" i="172"/>
  <c r="M163" i="172"/>
  <c r="L163" i="172"/>
  <c r="BO162" i="172"/>
  <c r="BN162" i="172"/>
  <c r="BF162" i="172"/>
  <c r="BE162" i="172"/>
  <c r="AW162" i="172"/>
  <c r="AV162" i="172"/>
  <c r="AN162" i="172"/>
  <c r="AM162" i="172"/>
  <c r="AE162" i="172"/>
  <c r="AD162" i="172"/>
  <c r="V162" i="172"/>
  <c r="U162" i="172"/>
  <c r="M162" i="172"/>
  <c r="L162" i="172"/>
  <c r="BO161" i="172"/>
  <c r="BN161" i="172"/>
  <c r="BF161" i="172"/>
  <c r="BE161" i="172"/>
  <c r="AW161" i="172"/>
  <c r="AV161" i="172"/>
  <c r="AN161" i="172"/>
  <c r="AM161" i="172"/>
  <c r="AE161" i="172"/>
  <c r="AD161" i="172"/>
  <c r="V161" i="172"/>
  <c r="U161" i="172"/>
  <c r="M161" i="172"/>
  <c r="L161" i="172"/>
  <c r="BO160" i="172"/>
  <c r="BN160" i="172"/>
  <c r="BF160" i="172"/>
  <c r="BE160" i="172"/>
  <c r="AW160" i="172"/>
  <c r="AV160" i="172"/>
  <c r="AN160" i="172"/>
  <c r="AM160" i="172"/>
  <c r="AE160" i="172"/>
  <c r="AD160" i="172"/>
  <c r="V160" i="172"/>
  <c r="U160" i="172"/>
  <c r="M160" i="172"/>
  <c r="L160" i="172"/>
  <c r="BO159" i="172"/>
  <c r="BN159" i="172"/>
  <c r="BF159" i="172"/>
  <c r="BE159" i="172"/>
  <c r="AW159" i="172"/>
  <c r="AV159" i="172"/>
  <c r="AN159" i="172"/>
  <c r="AM159" i="172"/>
  <c r="AE159" i="172"/>
  <c r="AD159" i="172"/>
  <c r="V159" i="172"/>
  <c r="U159" i="172"/>
  <c r="M159" i="172"/>
  <c r="L159" i="172"/>
  <c r="BO158" i="172"/>
  <c r="BN158" i="172"/>
  <c r="BF158" i="172"/>
  <c r="BE158" i="172"/>
  <c r="AW158" i="172"/>
  <c r="AV158" i="172"/>
  <c r="AN158" i="172"/>
  <c r="AM158" i="172"/>
  <c r="AE158" i="172"/>
  <c r="AD158" i="172"/>
  <c r="V158" i="172"/>
  <c r="U158" i="172"/>
  <c r="M158" i="172"/>
  <c r="L158" i="172"/>
  <c r="BO157" i="172"/>
  <c r="BN157" i="172"/>
  <c r="BF157" i="172"/>
  <c r="BE157" i="172"/>
  <c r="AW157" i="172"/>
  <c r="AV157" i="172"/>
  <c r="AN157" i="172"/>
  <c r="AM157" i="172"/>
  <c r="AE157" i="172"/>
  <c r="AD157" i="172"/>
  <c r="V157" i="172"/>
  <c r="U157" i="172"/>
  <c r="M157" i="172"/>
  <c r="L157" i="172"/>
  <c r="BP156" i="172"/>
  <c r="BO156" i="172"/>
  <c r="BN156" i="172"/>
  <c r="BF156" i="172"/>
  <c r="BE156" i="172"/>
  <c r="AW156" i="172"/>
  <c r="AV156" i="172"/>
  <c r="AN156" i="172"/>
  <c r="AM156" i="172"/>
  <c r="AE156" i="172"/>
  <c r="AD156" i="172"/>
  <c r="V156" i="172"/>
  <c r="U156" i="172"/>
  <c r="M156" i="172"/>
  <c r="L156" i="172"/>
  <c r="BO155" i="172"/>
  <c r="BN155" i="172"/>
  <c r="BF155" i="172"/>
  <c r="BE155" i="172"/>
  <c r="AW155" i="172"/>
  <c r="AV155" i="172"/>
  <c r="AN155" i="172"/>
  <c r="AM155" i="172"/>
  <c r="AE155" i="172"/>
  <c r="AD155" i="172"/>
  <c r="V155" i="172"/>
  <c r="U155" i="172"/>
  <c r="M155" i="172"/>
  <c r="L155" i="172"/>
  <c r="BO154" i="172"/>
  <c r="BN154" i="172"/>
  <c r="BF154" i="172"/>
  <c r="BE154" i="172"/>
  <c r="AW154" i="172"/>
  <c r="AV154" i="172"/>
  <c r="AN154" i="172"/>
  <c r="AM154" i="172"/>
  <c r="AE154" i="172"/>
  <c r="AD154" i="172"/>
  <c r="V154" i="172"/>
  <c r="U154" i="172"/>
  <c r="M154" i="172"/>
  <c r="L154" i="172"/>
  <c r="BO153" i="172"/>
  <c r="BN153" i="172"/>
  <c r="BF153" i="172"/>
  <c r="BE153" i="172"/>
  <c r="AW153" i="172"/>
  <c r="AV153" i="172"/>
  <c r="AN153" i="172"/>
  <c r="AM153" i="172"/>
  <c r="AE153" i="172"/>
  <c r="AD153" i="172"/>
  <c r="V153" i="172"/>
  <c r="U153" i="172"/>
  <c r="M153" i="172"/>
  <c r="L153" i="172"/>
  <c r="BO152" i="172"/>
  <c r="BN152" i="172"/>
  <c r="BF152" i="172"/>
  <c r="BE152" i="172"/>
  <c r="AW152" i="172"/>
  <c r="AV152" i="172"/>
  <c r="AN152" i="172"/>
  <c r="AM152" i="172"/>
  <c r="AE152" i="172"/>
  <c r="AD152" i="172"/>
  <c r="V152" i="172"/>
  <c r="U152" i="172"/>
  <c r="M152" i="172"/>
  <c r="L152" i="172"/>
  <c r="BO151" i="172"/>
  <c r="BN151" i="172"/>
  <c r="BF151" i="172"/>
  <c r="BE151" i="172"/>
  <c r="AW151" i="172"/>
  <c r="AV151" i="172"/>
  <c r="AN151" i="172"/>
  <c r="AM151" i="172"/>
  <c r="AE151" i="172"/>
  <c r="AD151" i="172"/>
  <c r="V151" i="172"/>
  <c r="U151" i="172"/>
  <c r="M151" i="172"/>
  <c r="L151" i="172"/>
  <c r="BO150" i="172"/>
  <c r="BN150" i="172"/>
  <c r="BF150" i="172"/>
  <c r="BE150" i="172"/>
  <c r="AW150" i="172"/>
  <c r="AV150" i="172"/>
  <c r="AN150" i="172"/>
  <c r="AM150" i="172"/>
  <c r="AE150" i="172"/>
  <c r="AD150" i="172"/>
  <c r="V150" i="172"/>
  <c r="U150" i="172"/>
  <c r="M150" i="172"/>
  <c r="L150" i="172"/>
  <c r="BO149" i="172"/>
  <c r="BN149" i="172"/>
  <c r="BF149" i="172"/>
  <c r="BE149" i="172"/>
  <c r="AW149" i="172"/>
  <c r="AV149" i="172"/>
  <c r="AN149" i="172"/>
  <c r="AM149" i="172"/>
  <c r="AE149" i="172"/>
  <c r="AD149" i="172"/>
  <c r="V149" i="172"/>
  <c r="U149" i="172"/>
  <c r="M149" i="172"/>
  <c r="L149" i="172"/>
  <c r="BO148" i="172"/>
  <c r="BN148" i="172"/>
  <c r="BF148" i="172"/>
  <c r="BE148" i="172"/>
  <c r="AW148" i="172"/>
  <c r="AV148" i="172"/>
  <c r="AN148" i="172"/>
  <c r="AM148" i="172"/>
  <c r="AE148" i="172"/>
  <c r="AD148" i="172"/>
  <c r="V148" i="172"/>
  <c r="U148" i="172"/>
  <c r="M148" i="172"/>
  <c r="L148" i="172"/>
  <c r="BO147" i="172"/>
  <c r="BN147" i="172"/>
  <c r="BF147" i="172"/>
  <c r="BE147" i="172"/>
  <c r="AW147" i="172"/>
  <c r="AV147" i="172"/>
  <c r="AN147" i="172"/>
  <c r="AM147" i="172"/>
  <c r="AE147" i="172"/>
  <c r="AD147" i="172"/>
  <c r="V147" i="172"/>
  <c r="U147" i="172"/>
  <c r="M147" i="172"/>
  <c r="L147" i="172"/>
  <c r="BO146" i="172"/>
  <c r="BN146" i="172"/>
  <c r="BF146" i="172"/>
  <c r="BE146" i="172"/>
  <c r="AW146" i="172"/>
  <c r="AV146" i="172"/>
  <c r="AN146" i="172"/>
  <c r="AM146" i="172"/>
  <c r="AE146" i="172"/>
  <c r="AD146" i="172"/>
  <c r="V146" i="172"/>
  <c r="U146" i="172"/>
  <c r="M146" i="172"/>
  <c r="L146" i="172"/>
  <c r="BO145" i="172"/>
  <c r="BN145" i="172"/>
  <c r="BF145" i="172"/>
  <c r="BE145" i="172"/>
  <c r="AW145" i="172"/>
  <c r="AV145" i="172"/>
  <c r="AN145" i="172"/>
  <c r="AM145" i="172"/>
  <c r="AE145" i="172"/>
  <c r="AD145" i="172"/>
  <c r="W145" i="172"/>
  <c r="W193" i="172" s="1"/>
  <c r="W241" i="172" s="1"/>
  <c r="W289" i="172" s="1"/>
  <c r="W337" i="172" s="1"/>
  <c r="W385" i="172" s="1"/>
  <c r="W433" i="172" s="1"/>
  <c r="W481" i="172" s="1"/>
  <c r="V145" i="172"/>
  <c r="U145" i="172"/>
  <c r="M145" i="172"/>
  <c r="L145" i="172"/>
  <c r="BO144" i="172"/>
  <c r="BN144" i="172"/>
  <c r="BF144" i="172"/>
  <c r="BE144" i="172"/>
  <c r="AW144" i="172"/>
  <c r="AV144" i="172"/>
  <c r="AN144" i="172"/>
  <c r="AM144" i="172"/>
  <c r="AE144" i="172"/>
  <c r="AD144" i="172"/>
  <c r="V144" i="172"/>
  <c r="U144" i="172"/>
  <c r="M144" i="172"/>
  <c r="L144" i="172"/>
  <c r="BO143" i="172"/>
  <c r="BN143" i="172"/>
  <c r="BF143" i="172"/>
  <c r="BE143" i="172"/>
  <c r="AW143" i="172"/>
  <c r="AV143" i="172"/>
  <c r="AN143" i="172"/>
  <c r="AM143" i="172"/>
  <c r="AE143" i="172"/>
  <c r="AD143" i="172"/>
  <c r="V143" i="172"/>
  <c r="U143" i="172"/>
  <c r="M143" i="172"/>
  <c r="L143" i="172"/>
  <c r="BO142" i="172"/>
  <c r="BN142" i="172"/>
  <c r="BF142" i="172"/>
  <c r="BE142" i="172"/>
  <c r="AW142" i="172"/>
  <c r="AV142" i="172"/>
  <c r="AN142" i="172"/>
  <c r="AM142" i="172"/>
  <c r="AE142" i="172"/>
  <c r="AD142" i="172"/>
  <c r="W142" i="172"/>
  <c r="W190" i="172" s="1"/>
  <c r="W238" i="172" s="1"/>
  <c r="W286" i="172" s="1"/>
  <c r="W334" i="172" s="1"/>
  <c r="W382" i="172" s="1"/>
  <c r="W430" i="172" s="1"/>
  <c r="W478" i="172" s="1"/>
  <c r="V142" i="172"/>
  <c r="U142" i="172"/>
  <c r="M142" i="172"/>
  <c r="L142" i="172"/>
  <c r="BO141" i="172"/>
  <c r="BN141" i="172"/>
  <c r="BF141" i="172"/>
  <c r="BE141" i="172"/>
  <c r="AW141" i="172"/>
  <c r="AV141" i="172"/>
  <c r="AN141" i="172"/>
  <c r="AM141" i="172"/>
  <c r="AE141" i="172"/>
  <c r="AD141" i="172"/>
  <c r="V141" i="172"/>
  <c r="U141" i="172"/>
  <c r="M141" i="172"/>
  <c r="L141" i="172"/>
  <c r="BO140" i="172"/>
  <c r="BN140" i="172"/>
  <c r="BF140" i="172"/>
  <c r="BE140" i="172"/>
  <c r="AW140" i="172"/>
  <c r="AV140" i="172"/>
  <c r="AN140" i="172"/>
  <c r="AM140" i="172"/>
  <c r="AE140" i="172"/>
  <c r="AD140" i="172"/>
  <c r="V140" i="172"/>
  <c r="U140" i="172"/>
  <c r="M140" i="172"/>
  <c r="L140" i="172"/>
  <c r="BO139" i="172"/>
  <c r="BN139" i="172"/>
  <c r="BF139" i="172"/>
  <c r="BE139" i="172"/>
  <c r="AW139" i="172"/>
  <c r="AV139" i="172"/>
  <c r="AN139" i="172"/>
  <c r="AM139" i="172"/>
  <c r="AE139" i="172"/>
  <c r="AD139" i="172"/>
  <c r="V139" i="172"/>
  <c r="U139" i="172"/>
  <c r="M139" i="172"/>
  <c r="L139" i="172"/>
  <c r="BO138" i="172"/>
  <c r="BN138" i="172"/>
  <c r="BF138" i="172"/>
  <c r="BE138" i="172"/>
  <c r="AW138" i="172"/>
  <c r="AV138" i="172"/>
  <c r="AN138" i="172"/>
  <c r="AM138" i="172"/>
  <c r="AE138" i="172"/>
  <c r="AD138" i="172"/>
  <c r="W138" i="172"/>
  <c r="W186" i="172" s="1"/>
  <c r="W234" i="172" s="1"/>
  <c r="W282" i="172" s="1"/>
  <c r="W330" i="172" s="1"/>
  <c r="W378" i="172" s="1"/>
  <c r="W426" i="172" s="1"/>
  <c r="W474" i="172" s="1"/>
  <c r="V138" i="172"/>
  <c r="U138" i="172"/>
  <c r="M138" i="172"/>
  <c r="L138" i="172"/>
  <c r="BO137" i="172"/>
  <c r="BN137" i="172"/>
  <c r="BF137" i="172"/>
  <c r="BE137" i="172"/>
  <c r="AW137" i="172"/>
  <c r="AV137" i="172"/>
  <c r="AN137" i="172"/>
  <c r="AM137" i="172"/>
  <c r="AE137" i="172"/>
  <c r="AD137" i="172"/>
  <c r="V137" i="172"/>
  <c r="U137" i="172"/>
  <c r="M137" i="172"/>
  <c r="L137" i="172"/>
  <c r="BP136" i="172"/>
  <c r="BO136" i="172"/>
  <c r="BN136" i="172"/>
  <c r="BF136" i="172"/>
  <c r="BE136" i="172"/>
  <c r="AW136" i="172"/>
  <c r="AV136" i="172"/>
  <c r="AN136" i="172"/>
  <c r="AM136" i="172"/>
  <c r="AE136" i="172"/>
  <c r="AD136" i="172"/>
  <c r="V136" i="172"/>
  <c r="U136" i="172"/>
  <c r="M136" i="172"/>
  <c r="L136" i="172"/>
  <c r="BO135" i="172"/>
  <c r="BN135" i="172"/>
  <c r="BF135" i="172"/>
  <c r="BE135" i="172"/>
  <c r="AW135" i="172"/>
  <c r="AV135" i="172"/>
  <c r="AN135" i="172"/>
  <c r="AM135" i="172"/>
  <c r="AE135" i="172"/>
  <c r="AD135" i="172"/>
  <c r="V135" i="172"/>
  <c r="U135" i="172"/>
  <c r="M135" i="172"/>
  <c r="L135" i="172"/>
  <c r="BO134" i="172"/>
  <c r="BN134" i="172"/>
  <c r="BF134" i="172"/>
  <c r="BE134" i="172"/>
  <c r="AW134" i="172"/>
  <c r="AV134" i="172"/>
  <c r="AN134" i="172"/>
  <c r="AM134" i="172"/>
  <c r="AE134" i="172"/>
  <c r="AD134" i="172"/>
  <c r="W134" i="172"/>
  <c r="W182" i="172" s="1"/>
  <c r="W230" i="172" s="1"/>
  <c r="W278" i="172" s="1"/>
  <c r="W326" i="172" s="1"/>
  <c r="W374" i="172" s="1"/>
  <c r="W422" i="172" s="1"/>
  <c r="W470" i="172" s="1"/>
  <c r="V134" i="172"/>
  <c r="U134" i="172"/>
  <c r="M134" i="172"/>
  <c r="L134" i="172"/>
  <c r="BO133" i="172"/>
  <c r="BN133" i="172"/>
  <c r="BF133" i="172"/>
  <c r="BE133" i="172"/>
  <c r="AW133" i="172"/>
  <c r="AV133" i="172"/>
  <c r="AN133" i="172"/>
  <c r="AM133" i="172"/>
  <c r="AE133" i="172"/>
  <c r="AD133" i="172"/>
  <c r="W133" i="172"/>
  <c r="W181" i="172" s="1"/>
  <c r="W229" i="172" s="1"/>
  <c r="W277" i="172" s="1"/>
  <c r="W325" i="172" s="1"/>
  <c r="W373" i="172" s="1"/>
  <c r="W421" i="172" s="1"/>
  <c r="W469" i="172" s="1"/>
  <c r="V133" i="172"/>
  <c r="U133" i="172"/>
  <c r="M133" i="172"/>
  <c r="L133" i="172"/>
  <c r="BO132" i="172"/>
  <c r="BN132" i="172"/>
  <c r="BF132" i="172"/>
  <c r="BE132" i="172"/>
  <c r="AW132" i="172"/>
  <c r="AV132" i="172"/>
  <c r="AN132" i="172"/>
  <c r="AM132" i="172"/>
  <c r="AE132" i="172"/>
  <c r="AD132" i="172"/>
  <c r="V132" i="172"/>
  <c r="U132" i="172"/>
  <c r="M132" i="172"/>
  <c r="L132" i="172"/>
  <c r="BO131" i="172"/>
  <c r="BN131" i="172"/>
  <c r="BF131" i="172"/>
  <c r="BE131" i="172"/>
  <c r="AW131" i="172"/>
  <c r="AV131" i="172"/>
  <c r="AN131" i="172"/>
  <c r="AM131" i="172"/>
  <c r="AE131" i="172"/>
  <c r="AD131" i="172"/>
  <c r="V131" i="172"/>
  <c r="U131" i="172"/>
  <c r="M131" i="172"/>
  <c r="L131" i="172"/>
  <c r="BO130" i="172"/>
  <c r="BN130" i="172"/>
  <c r="BF130" i="172"/>
  <c r="BE130" i="172"/>
  <c r="AW130" i="172"/>
  <c r="AV130" i="172"/>
  <c r="AN130" i="172"/>
  <c r="AM130" i="172"/>
  <c r="AE130" i="172"/>
  <c r="AD130" i="172"/>
  <c r="W130" i="172"/>
  <c r="W178" i="172" s="1"/>
  <c r="W226" i="172" s="1"/>
  <c r="W274" i="172" s="1"/>
  <c r="W322" i="172" s="1"/>
  <c r="W370" i="172" s="1"/>
  <c r="W418" i="172" s="1"/>
  <c r="W466" i="172" s="1"/>
  <c r="V130" i="172"/>
  <c r="U130" i="172"/>
  <c r="M130" i="172"/>
  <c r="L130" i="172"/>
  <c r="BO129" i="172"/>
  <c r="BN129" i="172"/>
  <c r="BF129" i="172"/>
  <c r="BE129" i="172"/>
  <c r="AW129" i="172"/>
  <c r="AV129" i="172"/>
  <c r="AN129" i="172"/>
  <c r="AM129" i="172"/>
  <c r="AE129" i="172"/>
  <c r="AD129" i="172"/>
  <c r="W129" i="172"/>
  <c r="W177" i="172" s="1"/>
  <c r="W225" i="172" s="1"/>
  <c r="W273" i="172" s="1"/>
  <c r="W321" i="172" s="1"/>
  <c r="W369" i="172" s="1"/>
  <c r="W417" i="172" s="1"/>
  <c r="W465" i="172" s="1"/>
  <c r="V129" i="172"/>
  <c r="U129" i="172"/>
  <c r="M129" i="172"/>
  <c r="L129" i="172"/>
  <c r="BO128" i="172"/>
  <c r="BN128" i="172"/>
  <c r="BF128" i="172"/>
  <c r="BE128" i="172"/>
  <c r="AW128" i="172"/>
  <c r="AV128" i="172"/>
  <c r="AN128" i="172"/>
  <c r="AM128" i="172"/>
  <c r="AE128" i="172"/>
  <c r="AD128" i="172"/>
  <c r="V128" i="172"/>
  <c r="U128" i="172"/>
  <c r="M128" i="172"/>
  <c r="L128" i="172"/>
  <c r="BO127" i="172"/>
  <c r="BN127" i="172"/>
  <c r="BF127" i="172"/>
  <c r="BE127" i="172"/>
  <c r="AW127" i="172"/>
  <c r="AV127" i="172"/>
  <c r="AN127" i="172"/>
  <c r="AM127" i="172"/>
  <c r="AE127" i="172"/>
  <c r="AD127" i="172"/>
  <c r="V127" i="172"/>
  <c r="U127" i="172"/>
  <c r="L127" i="172"/>
  <c r="BO126" i="172"/>
  <c r="BN126" i="172"/>
  <c r="BF126" i="172"/>
  <c r="BE126" i="172"/>
  <c r="AW126" i="172"/>
  <c r="AV126" i="172"/>
  <c r="AN126" i="172"/>
  <c r="AM126" i="172"/>
  <c r="AE126" i="172"/>
  <c r="AD126" i="172"/>
  <c r="V126" i="172"/>
  <c r="U126" i="172"/>
  <c r="L126" i="172"/>
  <c r="BO125" i="172"/>
  <c r="BN125" i="172"/>
  <c r="BF125" i="172"/>
  <c r="BE125" i="172"/>
  <c r="AW125" i="172"/>
  <c r="AV125" i="172"/>
  <c r="AN125" i="172"/>
  <c r="AM125" i="172"/>
  <c r="AE125" i="172"/>
  <c r="AD125" i="172"/>
  <c r="V125" i="172"/>
  <c r="U125" i="172"/>
  <c r="L125" i="172"/>
  <c r="BO124" i="172"/>
  <c r="BN124" i="172"/>
  <c r="BF124" i="172"/>
  <c r="BE124" i="172"/>
  <c r="AW124" i="172"/>
  <c r="AV124" i="172"/>
  <c r="AN124" i="172"/>
  <c r="AM124" i="172"/>
  <c r="AE124" i="172"/>
  <c r="AD124" i="172"/>
  <c r="V124" i="172"/>
  <c r="U124" i="172"/>
  <c r="L124" i="172"/>
  <c r="BO123" i="172"/>
  <c r="BN123" i="172"/>
  <c r="BF123" i="172"/>
  <c r="BE123" i="172"/>
  <c r="AX123" i="172"/>
  <c r="AW123" i="172"/>
  <c r="AV123" i="172"/>
  <c r="AN123" i="172"/>
  <c r="AM123" i="172"/>
  <c r="AE123" i="172"/>
  <c r="AD123" i="172"/>
  <c r="V123" i="172"/>
  <c r="U123" i="172"/>
  <c r="L123" i="172"/>
  <c r="BO122" i="172"/>
  <c r="BN122" i="172"/>
  <c r="BF122" i="172"/>
  <c r="BE122" i="172"/>
  <c r="AW122" i="172"/>
  <c r="AV122" i="172"/>
  <c r="AN122" i="172"/>
  <c r="AM122" i="172"/>
  <c r="AE122" i="172"/>
  <c r="AD122" i="172"/>
  <c r="V122" i="172"/>
  <c r="U122" i="172"/>
  <c r="L122" i="172"/>
  <c r="BO121" i="172"/>
  <c r="BN121" i="172"/>
  <c r="BG121" i="172"/>
  <c r="BF121" i="172"/>
  <c r="BE121" i="172"/>
  <c r="AW121" i="172"/>
  <c r="AV121" i="172"/>
  <c r="AN121" i="172"/>
  <c r="AM121" i="172"/>
  <c r="AE121" i="172"/>
  <c r="AD121" i="172"/>
  <c r="V121" i="172"/>
  <c r="U121" i="172"/>
  <c r="L121" i="172"/>
  <c r="BO120" i="172"/>
  <c r="BN120" i="172"/>
  <c r="BF120" i="172"/>
  <c r="BE120" i="172"/>
  <c r="AW120" i="172"/>
  <c r="AV120" i="172"/>
  <c r="AN120" i="172"/>
  <c r="AM120" i="172"/>
  <c r="AE120" i="172"/>
  <c r="AD120" i="172"/>
  <c r="V120" i="172"/>
  <c r="U120" i="172"/>
  <c r="L120" i="172"/>
  <c r="BO119" i="172"/>
  <c r="BN119" i="172"/>
  <c r="BF119" i="172"/>
  <c r="BE119" i="172"/>
  <c r="AW119" i="172"/>
  <c r="AV119" i="172"/>
  <c r="AN119" i="172"/>
  <c r="AM119" i="172"/>
  <c r="AE119" i="172"/>
  <c r="AD119" i="172"/>
  <c r="V119" i="172"/>
  <c r="U119" i="172"/>
  <c r="L119" i="172"/>
  <c r="BO118" i="172"/>
  <c r="BN118" i="172"/>
  <c r="BF118" i="172"/>
  <c r="BE118" i="172"/>
  <c r="AW118" i="172"/>
  <c r="AV118" i="172"/>
  <c r="AN118" i="172"/>
  <c r="AM118" i="172"/>
  <c r="AE118" i="172"/>
  <c r="AD118" i="172"/>
  <c r="V118" i="172"/>
  <c r="U118" i="172"/>
  <c r="L118" i="172"/>
  <c r="BO117" i="172"/>
  <c r="BN117" i="172"/>
  <c r="BF117" i="172"/>
  <c r="BE117" i="172"/>
  <c r="AW117" i="172"/>
  <c r="AV117" i="172"/>
  <c r="AN117" i="172"/>
  <c r="AM117" i="172"/>
  <c r="AE117" i="172"/>
  <c r="AD117" i="172"/>
  <c r="V117" i="172"/>
  <c r="U117" i="172"/>
  <c r="L117" i="172"/>
  <c r="BO116" i="172"/>
  <c r="BN116" i="172"/>
  <c r="BF116" i="172"/>
  <c r="BE116" i="172"/>
  <c r="AW116" i="172"/>
  <c r="AV116" i="172"/>
  <c r="AN116" i="172"/>
  <c r="AM116" i="172"/>
  <c r="AE116" i="172"/>
  <c r="AD116" i="172"/>
  <c r="V116" i="172"/>
  <c r="U116" i="172"/>
  <c r="L116" i="172"/>
  <c r="BO115" i="172"/>
  <c r="BN115" i="172"/>
  <c r="BF115" i="172"/>
  <c r="BE115" i="172"/>
  <c r="AW115" i="172"/>
  <c r="AV115" i="172"/>
  <c r="AN115" i="172"/>
  <c r="AM115" i="172"/>
  <c r="AE115" i="172"/>
  <c r="AD115" i="172"/>
  <c r="V115" i="172"/>
  <c r="U115" i="172"/>
  <c r="N115" i="172"/>
  <c r="N163" i="172" s="1"/>
  <c r="N211" i="172" s="1"/>
  <c r="N259" i="172" s="1"/>
  <c r="N307" i="172" s="1"/>
  <c r="N355" i="172" s="1"/>
  <c r="N403" i="172" s="1"/>
  <c r="N451" i="172" s="1"/>
  <c r="N499" i="172" s="1"/>
  <c r="L115" i="172"/>
  <c r="BO114" i="172"/>
  <c r="BN114" i="172"/>
  <c r="BF114" i="172"/>
  <c r="BE114" i="172"/>
  <c r="AW114" i="172"/>
  <c r="AV114" i="172"/>
  <c r="AN114" i="172"/>
  <c r="AM114" i="172"/>
  <c r="AE114" i="172"/>
  <c r="AD114" i="172"/>
  <c r="V114" i="172"/>
  <c r="U114" i="172"/>
  <c r="L114" i="172"/>
  <c r="BO113" i="172"/>
  <c r="BN113" i="172"/>
  <c r="BF113" i="172"/>
  <c r="BE113" i="172"/>
  <c r="AX113" i="172"/>
  <c r="AW113" i="172"/>
  <c r="AV113" i="172"/>
  <c r="AN113" i="172"/>
  <c r="AM113" i="172"/>
  <c r="AE113" i="172"/>
  <c r="AD113" i="172"/>
  <c r="V113" i="172"/>
  <c r="U113" i="172"/>
  <c r="L113" i="172"/>
  <c r="BO112" i="172"/>
  <c r="BN112" i="172"/>
  <c r="BF112" i="172"/>
  <c r="BE112" i="172"/>
  <c r="AW112" i="172"/>
  <c r="AV112" i="172"/>
  <c r="AN112" i="172"/>
  <c r="AM112" i="172"/>
  <c r="AE112" i="172"/>
  <c r="AD112" i="172"/>
  <c r="V112" i="172"/>
  <c r="U112" i="172"/>
  <c r="L112" i="172"/>
  <c r="BO111" i="172"/>
  <c r="BN111" i="172"/>
  <c r="BF111" i="172"/>
  <c r="BE111" i="172"/>
  <c r="AW111" i="172"/>
  <c r="AV111" i="172"/>
  <c r="AN111" i="172"/>
  <c r="AM111" i="172"/>
  <c r="AE111" i="172"/>
  <c r="AD111" i="172"/>
  <c r="V111" i="172"/>
  <c r="U111" i="172"/>
  <c r="L111" i="172"/>
  <c r="BO110" i="172"/>
  <c r="BN110" i="172"/>
  <c r="BF110" i="172"/>
  <c r="BE110" i="172"/>
  <c r="AW110" i="172"/>
  <c r="AV110" i="172"/>
  <c r="AN110" i="172"/>
  <c r="AM110" i="172"/>
  <c r="AE110" i="172"/>
  <c r="AD110" i="172"/>
  <c r="V110" i="172"/>
  <c r="U110" i="172"/>
  <c r="L110" i="172"/>
  <c r="BO109" i="172"/>
  <c r="BN109" i="172"/>
  <c r="BF109" i="172"/>
  <c r="BE109" i="172"/>
  <c r="AW109" i="172"/>
  <c r="AV109" i="172"/>
  <c r="AN109" i="172"/>
  <c r="AM109" i="172"/>
  <c r="AE109" i="172"/>
  <c r="AD109" i="172"/>
  <c r="V109" i="172"/>
  <c r="U109" i="172"/>
  <c r="L109" i="172"/>
  <c r="BO108" i="172"/>
  <c r="BN108" i="172"/>
  <c r="BF108" i="172"/>
  <c r="BE108" i="172"/>
  <c r="AW108" i="172"/>
  <c r="AV108" i="172"/>
  <c r="AN108" i="172"/>
  <c r="AM108" i="172"/>
  <c r="AE108" i="172"/>
  <c r="AD108" i="172"/>
  <c r="V108" i="172"/>
  <c r="U108" i="172"/>
  <c r="L108" i="172"/>
  <c r="BO107" i="172"/>
  <c r="BN107" i="172"/>
  <c r="BF107" i="172"/>
  <c r="BE107" i="172"/>
  <c r="AW107" i="172"/>
  <c r="AV107" i="172"/>
  <c r="AN107" i="172"/>
  <c r="AM107" i="172"/>
  <c r="AE107" i="172"/>
  <c r="AD107" i="172"/>
  <c r="V107" i="172"/>
  <c r="U107" i="172"/>
  <c r="L107" i="172"/>
  <c r="BO106" i="172"/>
  <c r="BN106" i="172"/>
  <c r="BF106" i="172"/>
  <c r="BE106" i="172"/>
  <c r="AW106" i="172"/>
  <c r="AV106" i="172"/>
  <c r="AN106" i="172"/>
  <c r="AM106" i="172"/>
  <c r="AE106" i="172"/>
  <c r="AD106" i="172"/>
  <c r="V106" i="172"/>
  <c r="U106" i="172"/>
  <c r="L106" i="172"/>
  <c r="BO105" i="172"/>
  <c r="BN105" i="172"/>
  <c r="BF105" i="172"/>
  <c r="BE105" i="172"/>
  <c r="AW105" i="172"/>
  <c r="AV105" i="172"/>
  <c r="AN105" i="172"/>
  <c r="AM105" i="172"/>
  <c r="AE105" i="172"/>
  <c r="AD105" i="172"/>
  <c r="V105" i="172"/>
  <c r="U105" i="172"/>
  <c r="L105" i="172"/>
  <c r="BO104" i="172"/>
  <c r="BN104" i="172"/>
  <c r="BF104" i="172"/>
  <c r="BE104" i="172"/>
  <c r="AW104" i="172"/>
  <c r="AV104" i="172"/>
  <c r="AN104" i="172"/>
  <c r="AM104" i="172"/>
  <c r="AE104" i="172"/>
  <c r="AD104" i="172"/>
  <c r="V104" i="172"/>
  <c r="U104" i="172"/>
  <c r="L104" i="172"/>
  <c r="BO103" i="172"/>
  <c r="BN103" i="172"/>
  <c r="BF103" i="172"/>
  <c r="BE103" i="172"/>
  <c r="AX103" i="172"/>
  <c r="AW103" i="172"/>
  <c r="AV103" i="172"/>
  <c r="AN103" i="172"/>
  <c r="AM103" i="172"/>
  <c r="AE103" i="172"/>
  <c r="AD103" i="172"/>
  <c r="V103" i="172"/>
  <c r="U103" i="172"/>
  <c r="L103" i="172"/>
  <c r="BO102" i="172"/>
  <c r="BN102" i="172"/>
  <c r="BF102" i="172"/>
  <c r="BE102" i="172"/>
  <c r="AW102" i="172"/>
  <c r="AV102" i="172"/>
  <c r="AN102" i="172"/>
  <c r="AM102" i="172"/>
  <c r="AE102" i="172"/>
  <c r="AD102" i="172"/>
  <c r="V102" i="172"/>
  <c r="U102" i="172"/>
  <c r="L102" i="172"/>
  <c r="BO101" i="172"/>
  <c r="BN101" i="172"/>
  <c r="BF101" i="172"/>
  <c r="BE101" i="172"/>
  <c r="AW101" i="172"/>
  <c r="AV101" i="172"/>
  <c r="AN101" i="172"/>
  <c r="AM101" i="172"/>
  <c r="AE101" i="172"/>
  <c r="AD101" i="172"/>
  <c r="V101" i="172"/>
  <c r="U101" i="172"/>
  <c r="L101" i="172"/>
  <c r="BO100" i="172"/>
  <c r="BN100" i="172"/>
  <c r="BF100" i="172"/>
  <c r="BE100" i="172"/>
  <c r="AW100" i="172"/>
  <c r="AV100" i="172"/>
  <c r="AN100" i="172"/>
  <c r="AM100" i="172"/>
  <c r="AE100" i="172"/>
  <c r="AD100" i="172"/>
  <c r="V100" i="172"/>
  <c r="U100" i="172"/>
  <c r="L100" i="172"/>
  <c r="BO99" i="172"/>
  <c r="BN99" i="172"/>
  <c r="BF99" i="172"/>
  <c r="BE99" i="172"/>
  <c r="AW99" i="172"/>
  <c r="AV99" i="172"/>
  <c r="AN99" i="172"/>
  <c r="AM99" i="172"/>
  <c r="AE99" i="172"/>
  <c r="AD99" i="172"/>
  <c r="V99" i="172"/>
  <c r="U99" i="172"/>
  <c r="L99" i="172"/>
  <c r="BO98" i="172"/>
  <c r="BN98" i="172"/>
  <c r="BF98" i="172"/>
  <c r="BE98" i="172"/>
  <c r="AW98" i="172"/>
  <c r="AV98" i="172"/>
  <c r="AN98" i="172"/>
  <c r="AM98" i="172"/>
  <c r="AE98" i="172"/>
  <c r="AD98" i="172"/>
  <c r="V98" i="172"/>
  <c r="U98" i="172"/>
  <c r="L98" i="172"/>
  <c r="BP97" i="172"/>
  <c r="BO97" i="172"/>
  <c r="BN97" i="172"/>
  <c r="BF97" i="172"/>
  <c r="BE97" i="172"/>
  <c r="AW97" i="172"/>
  <c r="AV97" i="172"/>
  <c r="AN97" i="172"/>
  <c r="AM97" i="172"/>
  <c r="AE97" i="172"/>
  <c r="AD97" i="172"/>
  <c r="V97" i="172"/>
  <c r="U97" i="172"/>
  <c r="L97" i="172"/>
  <c r="BO96" i="172"/>
  <c r="BN96" i="172"/>
  <c r="BF96" i="172"/>
  <c r="BE96" i="172"/>
  <c r="AX96" i="172"/>
  <c r="AW96" i="172"/>
  <c r="AV96" i="172"/>
  <c r="AN96" i="172"/>
  <c r="AM96" i="172"/>
  <c r="AE96" i="172"/>
  <c r="AD96" i="172"/>
  <c r="V96" i="172"/>
  <c r="U96" i="172"/>
  <c r="L96" i="172"/>
  <c r="BO95" i="172"/>
  <c r="BN95" i="172"/>
  <c r="BF95" i="172"/>
  <c r="BE95" i="172"/>
  <c r="AW95" i="172"/>
  <c r="AV95" i="172"/>
  <c r="AN95" i="172"/>
  <c r="AM95" i="172"/>
  <c r="AE95" i="172"/>
  <c r="AD95" i="172"/>
  <c r="V95" i="172"/>
  <c r="U95" i="172"/>
  <c r="L95" i="172"/>
  <c r="BO94" i="172"/>
  <c r="BN94" i="172"/>
  <c r="BF94" i="172"/>
  <c r="BE94" i="172"/>
  <c r="AW94" i="172"/>
  <c r="AV94" i="172"/>
  <c r="AN94" i="172"/>
  <c r="AM94" i="172"/>
  <c r="AE94" i="172"/>
  <c r="AD94" i="172"/>
  <c r="V94" i="172"/>
  <c r="U94" i="172"/>
  <c r="L94" i="172"/>
  <c r="BO93" i="172"/>
  <c r="BN93" i="172"/>
  <c r="BF93" i="172"/>
  <c r="BE93" i="172"/>
  <c r="AX93" i="172"/>
  <c r="AW93" i="172"/>
  <c r="AV93" i="172"/>
  <c r="AN93" i="172"/>
  <c r="AM93" i="172"/>
  <c r="AE93" i="172"/>
  <c r="AD93" i="172"/>
  <c r="V93" i="172"/>
  <c r="U93" i="172"/>
  <c r="L93" i="172"/>
  <c r="BO92" i="172"/>
  <c r="BN92" i="172"/>
  <c r="BF92" i="172"/>
  <c r="BE92" i="172"/>
  <c r="AW92" i="172"/>
  <c r="AV92" i="172"/>
  <c r="AN92" i="172"/>
  <c r="AM92" i="172"/>
  <c r="AE92" i="172"/>
  <c r="AD92" i="172"/>
  <c r="V92" i="172"/>
  <c r="U92" i="172"/>
  <c r="L92" i="172"/>
  <c r="BO91" i="172"/>
  <c r="BN91" i="172"/>
  <c r="BF91" i="172"/>
  <c r="BE91" i="172"/>
  <c r="AW91" i="172"/>
  <c r="AV91" i="172"/>
  <c r="AN91" i="172"/>
  <c r="AM91" i="172"/>
  <c r="AE91" i="172"/>
  <c r="AD91" i="172"/>
  <c r="V91" i="172"/>
  <c r="U91" i="172"/>
  <c r="L91" i="172"/>
  <c r="BO90" i="172"/>
  <c r="BN90" i="172"/>
  <c r="BF90" i="172"/>
  <c r="BE90" i="172"/>
  <c r="AW90" i="172"/>
  <c r="AV90" i="172"/>
  <c r="AN90" i="172"/>
  <c r="AM90" i="172"/>
  <c r="AE90" i="172"/>
  <c r="AD90" i="172"/>
  <c r="V90" i="172"/>
  <c r="U90" i="172"/>
  <c r="L90" i="172"/>
  <c r="BO89" i="172"/>
  <c r="BN89" i="172"/>
  <c r="BF89" i="172"/>
  <c r="BE89" i="172"/>
  <c r="AW89" i="172"/>
  <c r="AV89" i="172"/>
  <c r="AN89" i="172"/>
  <c r="AM89" i="172"/>
  <c r="AE89" i="172"/>
  <c r="AD89" i="172"/>
  <c r="V89" i="172"/>
  <c r="U89" i="172"/>
  <c r="L89" i="172"/>
  <c r="BO88" i="172"/>
  <c r="BN88" i="172"/>
  <c r="BF88" i="172"/>
  <c r="BE88" i="172"/>
  <c r="AW88" i="172"/>
  <c r="AV88" i="172"/>
  <c r="AN88" i="172"/>
  <c r="AM88" i="172"/>
  <c r="AE88" i="172"/>
  <c r="AD88" i="172"/>
  <c r="V88" i="172"/>
  <c r="U88" i="172"/>
  <c r="L88" i="172"/>
  <c r="BP87" i="172"/>
  <c r="BO87" i="172"/>
  <c r="BN87" i="172"/>
  <c r="BF87" i="172"/>
  <c r="BE87" i="172"/>
  <c r="AW87" i="172"/>
  <c r="AV87" i="172"/>
  <c r="AN87" i="172"/>
  <c r="AM87" i="172"/>
  <c r="AE87" i="172"/>
  <c r="AD87" i="172"/>
  <c r="V87" i="172"/>
  <c r="U87" i="172"/>
  <c r="L87" i="172"/>
  <c r="BO86" i="172"/>
  <c r="BN86" i="172"/>
  <c r="BF86" i="172"/>
  <c r="BE86" i="172"/>
  <c r="AX86" i="172"/>
  <c r="AW86" i="172"/>
  <c r="AV86" i="172"/>
  <c r="AO86" i="172"/>
  <c r="AO134" i="172" s="1"/>
  <c r="AN86" i="172"/>
  <c r="AM86" i="172"/>
  <c r="AE86" i="172"/>
  <c r="AD86" i="172"/>
  <c r="V86" i="172"/>
  <c r="U86" i="172"/>
  <c r="L86" i="172"/>
  <c r="BO85" i="172"/>
  <c r="BN85" i="172"/>
  <c r="BF85" i="172"/>
  <c r="BE85" i="172"/>
  <c r="AW85" i="172"/>
  <c r="AV85" i="172"/>
  <c r="AN85" i="172"/>
  <c r="AM85" i="172"/>
  <c r="AE85" i="172"/>
  <c r="AD85" i="172"/>
  <c r="V85" i="172"/>
  <c r="U85" i="172"/>
  <c r="L85" i="172"/>
  <c r="BO84" i="172"/>
  <c r="BN84" i="172"/>
  <c r="BF84" i="172"/>
  <c r="BE84" i="172"/>
  <c r="AW84" i="172"/>
  <c r="AV84" i="172"/>
  <c r="AN84" i="172"/>
  <c r="AM84" i="172"/>
  <c r="AE84" i="172"/>
  <c r="AD84" i="172"/>
  <c r="V84" i="172"/>
  <c r="U84" i="172"/>
  <c r="L84" i="172"/>
  <c r="BO83" i="172"/>
  <c r="BN83" i="172"/>
  <c r="BF83" i="172"/>
  <c r="BE83" i="172"/>
  <c r="AW83" i="172"/>
  <c r="AV83" i="172"/>
  <c r="AN83" i="172"/>
  <c r="AM83" i="172"/>
  <c r="AE83" i="172"/>
  <c r="AD83" i="172"/>
  <c r="V83" i="172"/>
  <c r="U83" i="172"/>
  <c r="L83" i="172"/>
  <c r="BO82" i="172"/>
  <c r="BN82" i="172"/>
  <c r="BF82" i="172"/>
  <c r="BE82" i="172"/>
  <c r="AW82" i="172"/>
  <c r="AV82" i="172"/>
  <c r="AN82" i="172"/>
  <c r="AM82" i="172"/>
  <c r="AE82" i="172"/>
  <c r="AD82" i="172"/>
  <c r="V82" i="172"/>
  <c r="U82" i="172"/>
  <c r="L82" i="172"/>
  <c r="BO81" i="172"/>
  <c r="BN81" i="172"/>
  <c r="BF81" i="172"/>
  <c r="BE81" i="172"/>
  <c r="AW81" i="172"/>
  <c r="AV81" i="172"/>
  <c r="AN81" i="172"/>
  <c r="AM81" i="172"/>
  <c r="AE81" i="172"/>
  <c r="AD81" i="172"/>
  <c r="V81" i="172"/>
  <c r="U81" i="172"/>
  <c r="L81" i="172"/>
  <c r="BO80" i="172"/>
  <c r="BN80" i="172"/>
  <c r="BF80" i="172"/>
  <c r="BE80" i="172"/>
  <c r="AX80" i="172"/>
  <c r="AX128" i="172" s="1"/>
  <c r="AX176" i="172" s="1"/>
  <c r="BP176" i="172" s="1"/>
  <c r="AW80" i="172"/>
  <c r="AV80" i="172"/>
  <c r="AN80" i="172"/>
  <c r="AM80" i="172"/>
  <c r="AE80" i="172"/>
  <c r="AD80" i="172"/>
  <c r="V80" i="172"/>
  <c r="U80" i="172"/>
  <c r="L80" i="172"/>
  <c r="BP79" i="172"/>
  <c r="BO79" i="172"/>
  <c r="BN79" i="172"/>
  <c r="BF79" i="172"/>
  <c r="BE79" i="172"/>
  <c r="AX79" i="172"/>
  <c r="AX127" i="172" s="1"/>
  <c r="AX175" i="172" s="1"/>
  <c r="AX223" i="172" s="1"/>
  <c r="AW79" i="172"/>
  <c r="AV79" i="172"/>
  <c r="AO79" i="172"/>
  <c r="AO127" i="172" s="1"/>
  <c r="AO175" i="172" s="1"/>
  <c r="BG175" i="172" s="1"/>
  <c r="AN79" i="172"/>
  <c r="AM79" i="172"/>
  <c r="AF79" i="172"/>
  <c r="AF127" i="172" s="1"/>
  <c r="AF175" i="172" s="1"/>
  <c r="AF223" i="172" s="1"/>
  <c r="AF271" i="172" s="1"/>
  <c r="AF319" i="172" s="1"/>
  <c r="AF367" i="172" s="1"/>
  <c r="AF415" i="172" s="1"/>
  <c r="AF463" i="172" s="1"/>
  <c r="AF511" i="172" s="1"/>
  <c r="AE79" i="172"/>
  <c r="AD79" i="172"/>
  <c r="W79" i="172"/>
  <c r="W127" i="172" s="1"/>
  <c r="W175" i="172" s="1"/>
  <c r="W223" i="172" s="1"/>
  <c r="W271" i="172" s="1"/>
  <c r="W319" i="172" s="1"/>
  <c r="W367" i="172" s="1"/>
  <c r="W415" i="172" s="1"/>
  <c r="W463" i="172" s="1"/>
  <c r="W511" i="172" s="1"/>
  <c r="V79" i="172"/>
  <c r="U79" i="172"/>
  <c r="N79" i="172"/>
  <c r="N127" i="172" s="1"/>
  <c r="N175" i="172" s="1"/>
  <c r="N223" i="172" s="1"/>
  <c r="N271" i="172" s="1"/>
  <c r="N319" i="172" s="1"/>
  <c r="N367" i="172" s="1"/>
  <c r="N415" i="172" s="1"/>
  <c r="N463" i="172" s="1"/>
  <c r="N511" i="172" s="1"/>
  <c r="L79" i="172"/>
  <c r="BP78" i="172"/>
  <c r="BO78" i="172"/>
  <c r="BN78" i="172"/>
  <c r="BF78" i="172"/>
  <c r="BE78" i="172"/>
  <c r="AX78" i="172"/>
  <c r="AX126" i="172" s="1"/>
  <c r="AW78" i="172"/>
  <c r="AV78" i="172"/>
  <c r="AO78" i="172"/>
  <c r="AO126" i="172" s="1"/>
  <c r="AO174" i="172" s="1"/>
  <c r="BG174" i="172" s="1"/>
  <c r="AN78" i="172"/>
  <c r="AM78" i="172"/>
  <c r="AF78" i="172"/>
  <c r="AF126" i="172" s="1"/>
  <c r="AF174" i="172" s="1"/>
  <c r="AF222" i="172" s="1"/>
  <c r="AF270" i="172" s="1"/>
  <c r="AF318" i="172" s="1"/>
  <c r="AF366" i="172" s="1"/>
  <c r="AF414" i="172" s="1"/>
  <c r="AF462" i="172" s="1"/>
  <c r="AF510" i="172" s="1"/>
  <c r="AE78" i="172"/>
  <c r="AD78" i="172"/>
  <c r="W78" i="172"/>
  <c r="W126" i="172" s="1"/>
  <c r="W174" i="172" s="1"/>
  <c r="W222" i="172" s="1"/>
  <c r="W270" i="172" s="1"/>
  <c r="W318" i="172" s="1"/>
  <c r="W366" i="172" s="1"/>
  <c r="W414" i="172" s="1"/>
  <c r="W462" i="172" s="1"/>
  <c r="W510" i="172" s="1"/>
  <c r="V78" i="172"/>
  <c r="U78" i="172"/>
  <c r="N78" i="172"/>
  <c r="N126" i="172" s="1"/>
  <c r="N174" i="172" s="1"/>
  <c r="N222" i="172" s="1"/>
  <c r="N270" i="172" s="1"/>
  <c r="N318" i="172" s="1"/>
  <c r="N366" i="172" s="1"/>
  <c r="N414" i="172" s="1"/>
  <c r="N462" i="172" s="1"/>
  <c r="N510" i="172" s="1"/>
  <c r="L78" i="172"/>
  <c r="BP77" i="172"/>
  <c r="BO77" i="172"/>
  <c r="BN77" i="172"/>
  <c r="BF77" i="172"/>
  <c r="BE77" i="172"/>
  <c r="AX77" i="172"/>
  <c r="AX125" i="172" s="1"/>
  <c r="AW77" i="172"/>
  <c r="AV77" i="172"/>
  <c r="AO77" i="172"/>
  <c r="AO125" i="172" s="1"/>
  <c r="AO173" i="172" s="1"/>
  <c r="AO221" i="172" s="1"/>
  <c r="AO269" i="172" s="1"/>
  <c r="AN77" i="172"/>
  <c r="AM77" i="172"/>
  <c r="AF77" i="172"/>
  <c r="AF125" i="172" s="1"/>
  <c r="AF173" i="172" s="1"/>
  <c r="AF221" i="172" s="1"/>
  <c r="AF269" i="172" s="1"/>
  <c r="AF317" i="172" s="1"/>
  <c r="AF365" i="172" s="1"/>
  <c r="AF413" i="172" s="1"/>
  <c r="AF461" i="172" s="1"/>
  <c r="AF509" i="172" s="1"/>
  <c r="AE77" i="172"/>
  <c r="AD77" i="172"/>
  <c r="W77" i="172"/>
  <c r="W125" i="172" s="1"/>
  <c r="W173" i="172" s="1"/>
  <c r="W221" i="172" s="1"/>
  <c r="W269" i="172" s="1"/>
  <c r="W317" i="172" s="1"/>
  <c r="W365" i="172" s="1"/>
  <c r="W413" i="172" s="1"/>
  <c r="W461" i="172" s="1"/>
  <c r="W509" i="172" s="1"/>
  <c r="V77" i="172"/>
  <c r="U77" i="172"/>
  <c r="N77" i="172"/>
  <c r="N125" i="172" s="1"/>
  <c r="N173" i="172" s="1"/>
  <c r="N221" i="172" s="1"/>
  <c r="N269" i="172" s="1"/>
  <c r="N317" i="172" s="1"/>
  <c r="N365" i="172" s="1"/>
  <c r="N413" i="172" s="1"/>
  <c r="N461" i="172" s="1"/>
  <c r="N509" i="172" s="1"/>
  <c r="L77" i="172"/>
  <c r="BP76" i="172"/>
  <c r="BO76" i="172"/>
  <c r="BN76" i="172"/>
  <c r="BF76" i="172"/>
  <c r="BE76" i="172"/>
  <c r="AX76" i="172"/>
  <c r="AX124" i="172" s="1"/>
  <c r="AX172" i="172" s="1"/>
  <c r="BP172" i="172" s="1"/>
  <c r="AW76" i="172"/>
  <c r="AV76" i="172"/>
  <c r="AO76" i="172"/>
  <c r="AO124" i="172" s="1"/>
  <c r="AO172" i="172" s="1"/>
  <c r="AO220" i="172" s="1"/>
  <c r="AO268" i="172" s="1"/>
  <c r="BG268" i="172" s="1"/>
  <c r="AN76" i="172"/>
  <c r="AM76" i="172"/>
  <c r="AF76" i="172"/>
  <c r="AF124" i="172" s="1"/>
  <c r="AF172" i="172" s="1"/>
  <c r="AF220" i="172" s="1"/>
  <c r="AF268" i="172" s="1"/>
  <c r="AF316" i="172" s="1"/>
  <c r="AF364" i="172" s="1"/>
  <c r="AF412" i="172" s="1"/>
  <c r="AF460" i="172" s="1"/>
  <c r="AF508" i="172" s="1"/>
  <c r="AE76" i="172"/>
  <c r="AD76" i="172"/>
  <c r="W76" i="172"/>
  <c r="W124" i="172" s="1"/>
  <c r="V76" i="172"/>
  <c r="U76" i="172"/>
  <c r="N76" i="172"/>
  <c r="N124" i="172" s="1"/>
  <c r="N172" i="172" s="1"/>
  <c r="N220" i="172" s="1"/>
  <c r="N268" i="172" s="1"/>
  <c r="N316" i="172" s="1"/>
  <c r="N364" i="172" s="1"/>
  <c r="N412" i="172" s="1"/>
  <c r="N460" i="172" s="1"/>
  <c r="N508" i="172" s="1"/>
  <c r="L76" i="172"/>
  <c r="BP75" i="172"/>
  <c r="BO75" i="172"/>
  <c r="BN75" i="172"/>
  <c r="BF75" i="172"/>
  <c r="BE75" i="172"/>
  <c r="AX75" i="172"/>
  <c r="AW75" i="172"/>
  <c r="AV75" i="172"/>
  <c r="AO75" i="172"/>
  <c r="AO123" i="172" s="1"/>
  <c r="AN75" i="172"/>
  <c r="AM75" i="172"/>
  <c r="AF75" i="172"/>
  <c r="AF123" i="172" s="1"/>
  <c r="AF171" i="172" s="1"/>
  <c r="AF219" i="172" s="1"/>
  <c r="AF267" i="172" s="1"/>
  <c r="AF315" i="172" s="1"/>
  <c r="AF363" i="172" s="1"/>
  <c r="AF411" i="172" s="1"/>
  <c r="AF459" i="172" s="1"/>
  <c r="AF507" i="172" s="1"/>
  <c r="AE75" i="172"/>
  <c r="AD75" i="172"/>
  <c r="W75" i="172"/>
  <c r="W123" i="172" s="1"/>
  <c r="W171" i="172" s="1"/>
  <c r="W219" i="172" s="1"/>
  <c r="W267" i="172" s="1"/>
  <c r="W315" i="172" s="1"/>
  <c r="W363" i="172" s="1"/>
  <c r="W411" i="172" s="1"/>
  <c r="W459" i="172" s="1"/>
  <c r="W507" i="172" s="1"/>
  <c r="V75" i="172"/>
  <c r="U75" i="172"/>
  <c r="N75" i="172"/>
  <c r="N123" i="172" s="1"/>
  <c r="N171" i="172" s="1"/>
  <c r="N219" i="172" s="1"/>
  <c r="N267" i="172" s="1"/>
  <c r="N315" i="172" s="1"/>
  <c r="N363" i="172" s="1"/>
  <c r="N411" i="172" s="1"/>
  <c r="N459" i="172" s="1"/>
  <c r="N507" i="172" s="1"/>
  <c r="L75" i="172"/>
  <c r="BP74" i="172"/>
  <c r="BO74" i="172"/>
  <c r="BN74" i="172"/>
  <c r="BF74" i="172"/>
  <c r="BE74" i="172"/>
  <c r="AX74" i="172"/>
  <c r="AX122" i="172" s="1"/>
  <c r="AW74" i="172"/>
  <c r="AV74" i="172"/>
  <c r="AO74" i="172"/>
  <c r="AO122" i="172" s="1"/>
  <c r="AN74" i="172"/>
  <c r="AM74" i="172"/>
  <c r="AF74" i="172"/>
  <c r="AF122" i="172" s="1"/>
  <c r="AF170" i="172" s="1"/>
  <c r="AF218" i="172" s="1"/>
  <c r="AF266" i="172" s="1"/>
  <c r="AF314" i="172" s="1"/>
  <c r="AF362" i="172" s="1"/>
  <c r="AF410" i="172" s="1"/>
  <c r="AF458" i="172" s="1"/>
  <c r="AF506" i="172" s="1"/>
  <c r="AE74" i="172"/>
  <c r="AD74" i="172"/>
  <c r="W74" i="172"/>
  <c r="W122" i="172" s="1"/>
  <c r="W170" i="172" s="1"/>
  <c r="W218" i="172" s="1"/>
  <c r="W266" i="172" s="1"/>
  <c r="W314" i="172" s="1"/>
  <c r="W362" i="172" s="1"/>
  <c r="W410" i="172" s="1"/>
  <c r="W458" i="172" s="1"/>
  <c r="W506" i="172" s="1"/>
  <c r="V74" i="172"/>
  <c r="U74" i="172"/>
  <c r="N74" i="172"/>
  <c r="N122" i="172" s="1"/>
  <c r="N170" i="172" s="1"/>
  <c r="N218" i="172" s="1"/>
  <c r="N266" i="172" s="1"/>
  <c r="N314" i="172" s="1"/>
  <c r="N362" i="172" s="1"/>
  <c r="N410" i="172" s="1"/>
  <c r="N458" i="172" s="1"/>
  <c r="N506" i="172" s="1"/>
  <c r="L74" i="172"/>
  <c r="BP73" i="172"/>
  <c r="BO73" i="172"/>
  <c r="BN73" i="172"/>
  <c r="BF73" i="172"/>
  <c r="BE73" i="172"/>
  <c r="AX73" i="172"/>
  <c r="AX121" i="172" s="1"/>
  <c r="AW73" i="172"/>
  <c r="AV73" i="172"/>
  <c r="AO73" i="172"/>
  <c r="AO121" i="172" s="1"/>
  <c r="AO169" i="172" s="1"/>
  <c r="AO217" i="172" s="1"/>
  <c r="BG217" i="172" s="1"/>
  <c r="AN73" i="172"/>
  <c r="AM73" i="172"/>
  <c r="AF73" i="172"/>
  <c r="AF121" i="172" s="1"/>
  <c r="AF169" i="172" s="1"/>
  <c r="AF217" i="172" s="1"/>
  <c r="AF265" i="172" s="1"/>
  <c r="AF313" i="172" s="1"/>
  <c r="AF361" i="172" s="1"/>
  <c r="AF409" i="172" s="1"/>
  <c r="AF457" i="172" s="1"/>
  <c r="AF505" i="172" s="1"/>
  <c r="AE73" i="172"/>
  <c r="AD73" i="172"/>
  <c r="W73" i="172"/>
  <c r="W121" i="172" s="1"/>
  <c r="W169" i="172" s="1"/>
  <c r="W217" i="172" s="1"/>
  <c r="W265" i="172" s="1"/>
  <c r="W313" i="172" s="1"/>
  <c r="W361" i="172" s="1"/>
  <c r="W409" i="172" s="1"/>
  <c r="W457" i="172" s="1"/>
  <c r="W505" i="172" s="1"/>
  <c r="V73" i="172"/>
  <c r="U73" i="172"/>
  <c r="N73" i="172"/>
  <c r="N121" i="172" s="1"/>
  <c r="N169" i="172" s="1"/>
  <c r="N217" i="172" s="1"/>
  <c r="N265" i="172" s="1"/>
  <c r="N313" i="172" s="1"/>
  <c r="N361" i="172" s="1"/>
  <c r="N409" i="172" s="1"/>
  <c r="N457" i="172" s="1"/>
  <c r="N505" i="172" s="1"/>
  <c r="L73" i="172"/>
  <c r="BP72" i="172"/>
  <c r="BO72" i="172"/>
  <c r="BN72" i="172"/>
  <c r="BF72" i="172"/>
  <c r="BE72" i="172"/>
  <c r="AX72" i="172"/>
  <c r="AX120" i="172" s="1"/>
  <c r="AW72" i="172"/>
  <c r="AV72" i="172"/>
  <c r="AO72" i="172"/>
  <c r="AO120" i="172" s="1"/>
  <c r="AN72" i="172"/>
  <c r="AM72" i="172"/>
  <c r="AF72" i="172"/>
  <c r="AF120" i="172" s="1"/>
  <c r="AF168" i="172" s="1"/>
  <c r="AF216" i="172" s="1"/>
  <c r="AF264" i="172" s="1"/>
  <c r="AF312" i="172" s="1"/>
  <c r="AF360" i="172" s="1"/>
  <c r="AF408" i="172" s="1"/>
  <c r="AF456" i="172" s="1"/>
  <c r="AF504" i="172" s="1"/>
  <c r="AE72" i="172"/>
  <c r="AD72" i="172"/>
  <c r="W72" i="172"/>
  <c r="W120" i="172" s="1"/>
  <c r="W168" i="172" s="1"/>
  <c r="W216" i="172" s="1"/>
  <c r="W264" i="172" s="1"/>
  <c r="W312" i="172" s="1"/>
  <c r="W360" i="172" s="1"/>
  <c r="W408" i="172" s="1"/>
  <c r="W456" i="172" s="1"/>
  <c r="W504" i="172" s="1"/>
  <c r="V72" i="172"/>
  <c r="U72" i="172"/>
  <c r="N72" i="172"/>
  <c r="N120" i="172" s="1"/>
  <c r="N168" i="172" s="1"/>
  <c r="N216" i="172" s="1"/>
  <c r="N264" i="172" s="1"/>
  <c r="N312" i="172" s="1"/>
  <c r="N360" i="172" s="1"/>
  <c r="N408" i="172" s="1"/>
  <c r="N456" i="172" s="1"/>
  <c r="N504" i="172" s="1"/>
  <c r="L72" i="172"/>
  <c r="BP71" i="172"/>
  <c r="BO71" i="172"/>
  <c r="BN71" i="172"/>
  <c r="BF71" i="172"/>
  <c r="BE71" i="172"/>
  <c r="AX71" i="172"/>
  <c r="AX119" i="172" s="1"/>
  <c r="AW71" i="172"/>
  <c r="AV71" i="172"/>
  <c r="AO71" i="172"/>
  <c r="AO119" i="172" s="1"/>
  <c r="AO167" i="172" s="1"/>
  <c r="AO215" i="172" s="1"/>
  <c r="AN71" i="172"/>
  <c r="AM71" i="172"/>
  <c r="AF71" i="172"/>
  <c r="AF119" i="172" s="1"/>
  <c r="AF167" i="172" s="1"/>
  <c r="AF215" i="172" s="1"/>
  <c r="AF263" i="172" s="1"/>
  <c r="AF311" i="172" s="1"/>
  <c r="AF359" i="172" s="1"/>
  <c r="AF407" i="172" s="1"/>
  <c r="AF455" i="172" s="1"/>
  <c r="AF503" i="172" s="1"/>
  <c r="AE71" i="172"/>
  <c r="AD71" i="172"/>
  <c r="W71" i="172"/>
  <c r="W119" i="172" s="1"/>
  <c r="W167" i="172" s="1"/>
  <c r="W215" i="172" s="1"/>
  <c r="W263" i="172" s="1"/>
  <c r="W311" i="172" s="1"/>
  <c r="W359" i="172" s="1"/>
  <c r="W407" i="172" s="1"/>
  <c r="W455" i="172" s="1"/>
  <c r="W503" i="172" s="1"/>
  <c r="V71" i="172"/>
  <c r="U71" i="172"/>
  <c r="N71" i="172"/>
  <c r="N119" i="172" s="1"/>
  <c r="N167" i="172" s="1"/>
  <c r="N215" i="172" s="1"/>
  <c r="N263" i="172" s="1"/>
  <c r="N311" i="172" s="1"/>
  <c r="N359" i="172" s="1"/>
  <c r="N407" i="172" s="1"/>
  <c r="N455" i="172" s="1"/>
  <c r="N503" i="172" s="1"/>
  <c r="L71" i="172"/>
  <c r="BP70" i="172"/>
  <c r="BO70" i="172"/>
  <c r="BN70" i="172"/>
  <c r="BF70" i="172"/>
  <c r="BE70" i="172"/>
  <c r="AX70" i="172"/>
  <c r="AX118" i="172" s="1"/>
  <c r="AW70" i="172"/>
  <c r="AV70" i="172"/>
  <c r="AO70" i="172"/>
  <c r="AO118" i="172" s="1"/>
  <c r="AN70" i="172"/>
  <c r="AM70" i="172"/>
  <c r="AF70" i="172"/>
  <c r="AF118" i="172" s="1"/>
  <c r="AF166" i="172" s="1"/>
  <c r="AF214" i="172" s="1"/>
  <c r="AF262" i="172" s="1"/>
  <c r="AF310" i="172" s="1"/>
  <c r="AF358" i="172" s="1"/>
  <c r="AF406" i="172" s="1"/>
  <c r="AF454" i="172" s="1"/>
  <c r="AF502" i="172" s="1"/>
  <c r="AE70" i="172"/>
  <c r="AD70" i="172"/>
  <c r="W70" i="172"/>
  <c r="W118" i="172" s="1"/>
  <c r="W166" i="172" s="1"/>
  <c r="V70" i="172"/>
  <c r="U70" i="172"/>
  <c r="N70" i="172"/>
  <c r="N118" i="172" s="1"/>
  <c r="N166" i="172" s="1"/>
  <c r="N214" i="172" s="1"/>
  <c r="N262" i="172" s="1"/>
  <c r="N310" i="172" s="1"/>
  <c r="N358" i="172" s="1"/>
  <c r="N406" i="172" s="1"/>
  <c r="N454" i="172" s="1"/>
  <c r="N502" i="172" s="1"/>
  <c r="L70" i="172"/>
  <c r="BP69" i="172"/>
  <c r="BO69" i="172"/>
  <c r="BN69" i="172"/>
  <c r="BF69" i="172"/>
  <c r="BE69" i="172"/>
  <c r="AX69" i="172"/>
  <c r="AX117" i="172" s="1"/>
  <c r="AX165" i="172" s="1"/>
  <c r="AX213" i="172" s="1"/>
  <c r="AX261" i="172" s="1"/>
  <c r="AX309" i="172" s="1"/>
  <c r="AX357" i="172" s="1"/>
  <c r="AW69" i="172"/>
  <c r="AV69" i="172"/>
  <c r="AO69" i="172"/>
  <c r="AO117" i="172" s="1"/>
  <c r="BG117" i="172" s="1"/>
  <c r="AN69" i="172"/>
  <c r="AM69" i="172"/>
  <c r="AF69" i="172"/>
  <c r="AF117" i="172" s="1"/>
  <c r="AF165" i="172" s="1"/>
  <c r="AF213" i="172" s="1"/>
  <c r="AF261" i="172" s="1"/>
  <c r="AF309" i="172" s="1"/>
  <c r="AF357" i="172" s="1"/>
  <c r="AF405" i="172" s="1"/>
  <c r="AF453" i="172" s="1"/>
  <c r="AF501" i="172" s="1"/>
  <c r="AE69" i="172"/>
  <c r="AD69" i="172"/>
  <c r="W69" i="172"/>
  <c r="W117" i="172" s="1"/>
  <c r="W165" i="172" s="1"/>
  <c r="V69" i="172"/>
  <c r="U69" i="172"/>
  <c r="N69" i="172"/>
  <c r="N117" i="172" s="1"/>
  <c r="N165" i="172" s="1"/>
  <c r="N213" i="172" s="1"/>
  <c r="N261" i="172" s="1"/>
  <c r="N309" i="172" s="1"/>
  <c r="N357" i="172" s="1"/>
  <c r="N405" i="172" s="1"/>
  <c r="N453" i="172" s="1"/>
  <c r="N501" i="172" s="1"/>
  <c r="L69" i="172"/>
  <c r="BP68" i="172"/>
  <c r="BO68" i="172"/>
  <c r="BN68" i="172"/>
  <c r="BF68" i="172"/>
  <c r="BE68" i="172"/>
  <c r="AX68" i="172"/>
  <c r="AX116" i="172" s="1"/>
  <c r="AX164" i="172" s="1"/>
  <c r="BP164" i="172" s="1"/>
  <c r="AW68" i="172"/>
  <c r="AV68" i="172"/>
  <c r="AO68" i="172"/>
  <c r="AO116" i="172" s="1"/>
  <c r="AN68" i="172"/>
  <c r="AM68" i="172"/>
  <c r="AF68" i="172"/>
  <c r="AF116" i="172" s="1"/>
  <c r="AF164" i="172" s="1"/>
  <c r="AF212" i="172" s="1"/>
  <c r="AF260" i="172" s="1"/>
  <c r="AF308" i="172" s="1"/>
  <c r="AF356" i="172" s="1"/>
  <c r="AF404" i="172" s="1"/>
  <c r="AF452" i="172" s="1"/>
  <c r="AF500" i="172" s="1"/>
  <c r="AE68" i="172"/>
  <c r="AD68" i="172"/>
  <c r="W68" i="172"/>
  <c r="W116" i="172" s="1"/>
  <c r="W164" i="172" s="1"/>
  <c r="W212" i="172" s="1"/>
  <c r="W260" i="172" s="1"/>
  <c r="W308" i="172" s="1"/>
  <c r="W356" i="172" s="1"/>
  <c r="W404" i="172" s="1"/>
  <c r="W452" i="172" s="1"/>
  <c r="W500" i="172" s="1"/>
  <c r="V68" i="172"/>
  <c r="U68" i="172"/>
  <c r="N68" i="172"/>
  <c r="N116" i="172" s="1"/>
  <c r="N164" i="172" s="1"/>
  <c r="N212" i="172" s="1"/>
  <c r="N260" i="172" s="1"/>
  <c r="N308" i="172" s="1"/>
  <c r="N356" i="172" s="1"/>
  <c r="N404" i="172" s="1"/>
  <c r="N452" i="172" s="1"/>
  <c r="N500" i="172" s="1"/>
  <c r="L68" i="172"/>
  <c r="BP67" i="172"/>
  <c r="BO67" i="172"/>
  <c r="BN67" i="172"/>
  <c r="BF67" i="172"/>
  <c r="BE67" i="172"/>
  <c r="AX67" i="172"/>
  <c r="AX115" i="172" s="1"/>
  <c r="AW67" i="172"/>
  <c r="AV67" i="172"/>
  <c r="AO67" i="172"/>
  <c r="AO115" i="172" s="1"/>
  <c r="AN67" i="172"/>
  <c r="AM67" i="172"/>
  <c r="AF67" i="172"/>
  <c r="AF115" i="172" s="1"/>
  <c r="AF163" i="172" s="1"/>
  <c r="AF211" i="172" s="1"/>
  <c r="AF259" i="172" s="1"/>
  <c r="AF307" i="172" s="1"/>
  <c r="AF355" i="172" s="1"/>
  <c r="AF403" i="172" s="1"/>
  <c r="AF451" i="172" s="1"/>
  <c r="AF499" i="172" s="1"/>
  <c r="AE67" i="172"/>
  <c r="AD67" i="172"/>
  <c r="W67" i="172"/>
  <c r="W115" i="172" s="1"/>
  <c r="W163" i="172" s="1"/>
  <c r="W211" i="172" s="1"/>
  <c r="W259" i="172" s="1"/>
  <c r="W307" i="172" s="1"/>
  <c r="W355" i="172" s="1"/>
  <c r="W403" i="172" s="1"/>
  <c r="W451" i="172" s="1"/>
  <c r="W499" i="172" s="1"/>
  <c r="V67" i="172"/>
  <c r="U67" i="172"/>
  <c r="N67" i="172"/>
  <c r="L67" i="172"/>
  <c r="BP66" i="172"/>
  <c r="BO66" i="172"/>
  <c r="BN66" i="172"/>
  <c r="BF66" i="172"/>
  <c r="BE66" i="172"/>
  <c r="AX66" i="172"/>
  <c r="AX114" i="172" s="1"/>
  <c r="AW66" i="172"/>
  <c r="AV66" i="172"/>
  <c r="AO66" i="172"/>
  <c r="AO114" i="172" s="1"/>
  <c r="AO162" i="172" s="1"/>
  <c r="BG162" i="172" s="1"/>
  <c r="AN66" i="172"/>
  <c r="AM66" i="172"/>
  <c r="AF66" i="172"/>
  <c r="AF114" i="172" s="1"/>
  <c r="AF162" i="172" s="1"/>
  <c r="AF210" i="172" s="1"/>
  <c r="AF258" i="172" s="1"/>
  <c r="AF306" i="172" s="1"/>
  <c r="AF354" i="172" s="1"/>
  <c r="AF402" i="172" s="1"/>
  <c r="AF450" i="172" s="1"/>
  <c r="AF498" i="172" s="1"/>
  <c r="AE66" i="172"/>
  <c r="AD66" i="172"/>
  <c r="W66" i="172"/>
  <c r="W114" i="172" s="1"/>
  <c r="W162" i="172" s="1"/>
  <c r="W210" i="172" s="1"/>
  <c r="W258" i="172" s="1"/>
  <c r="W306" i="172" s="1"/>
  <c r="W354" i="172" s="1"/>
  <c r="W402" i="172" s="1"/>
  <c r="W450" i="172" s="1"/>
  <c r="W498" i="172" s="1"/>
  <c r="V66" i="172"/>
  <c r="U66" i="172"/>
  <c r="N66" i="172"/>
  <c r="N114" i="172" s="1"/>
  <c r="N162" i="172" s="1"/>
  <c r="N210" i="172" s="1"/>
  <c r="N258" i="172" s="1"/>
  <c r="N306" i="172" s="1"/>
  <c r="N354" i="172" s="1"/>
  <c r="N402" i="172" s="1"/>
  <c r="N450" i="172" s="1"/>
  <c r="N498" i="172" s="1"/>
  <c r="L66" i="172"/>
  <c r="BP65" i="172"/>
  <c r="BO65" i="172"/>
  <c r="BN65" i="172"/>
  <c r="BF65" i="172"/>
  <c r="BE65" i="172"/>
  <c r="AX65" i="172"/>
  <c r="AW65" i="172"/>
  <c r="AV65" i="172"/>
  <c r="AO65" i="172"/>
  <c r="AO113" i="172" s="1"/>
  <c r="AO161" i="172" s="1"/>
  <c r="BG161" i="172" s="1"/>
  <c r="AN65" i="172"/>
  <c r="AM65" i="172"/>
  <c r="AF65" i="172"/>
  <c r="AF113" i="172" s="1"/>
  <c r="AF161" i="172" s="1"/>
  <c r="AF209" i="172" s="1"/>
  <c r="AF257" i="172" s="1"/>
  <c r="AF305" i="172" s="1"/>
  <c r="AF353" i="172" s="1"/>
  <c r="AF401" i="172" s="1"/>
  <c r="AF449" i="172" s="1"/>
  <c r="AF497" i="172" s="1"/>
  <c r="AE65" i="172"/>
  <c r="AD65" i="172"/>
  <c r="W65" i="172"/>
  <c r="W113" i="172" s="1"/>
  <c r="W161" i="172" s="1"/>
  <c r="V65" i="172"/>
  <c r="U65" i="172"/>
  <c r="N65" i="172"/>
  <c r="N113" i="172" s="1"/>
  <c r="N161" i="172" s="1"/>
  <c r="N209" i="172" s="1"/>
  <c r="N257" i="172" s="1"/>
  <c r="N305" i="172" s="1"/>
  <c r="N353" i="172" s="1"/>
  <c r="N401" i="172" s="1"/>
  <c r="N449" i="172" s="1"/>
  <c r="N497" i="172" s="1"/>
  <c r="L65" i="172"/>
  <c r="BP64" i="172"/>
  <c r="BO64" i="172"/>
  <c r="BN64" i="172"/>
  <c r="BF64" i="172"/>
  <c r="BE64" i="172"/>
  <c r="AX64" i="172"/>
  <c r="AX112" i="172" s="1"/>
  <c r="AX160" i="172" s="1"/>
  <c r="AX208" i="172" s="1"/>
  <c r="BP208" i="172" s="1"/>
  <c r="AW64" i="172"/>
  <c r="AV64" i="172"/>
  <c r="AO64" i="172"/>
  <c r="AO112" i="172" s="1"/>
  <c r="AN64" i="172"/>
  <c r="AM64" i="172"/>
  <c r="AF64" i="172"/>
  <c r="AF112" i="172" s="1"/>
  <c r="AF160" i="172" s="1"/>
  <c r="AF208" i="172" s="1"/>
  <c r="AF256" i="172" s="1"/>
  <c r="AF304" i="172" s="1"/>
  <c r="AF352" i="172" s="1"/>
  <c r="AF400" i="172" s="1"/>
  <c r="AF448" i="172" s="1"/>
  <c r="AF496" i="172" s="1"/>
  <c r="AE64" i="172"/>
  <c r="AD64" i="172"/>
  <c r="W64" i="172"/>
  <c r="W112" i="172" s="1"/>
  <c r="W160" i="172" s="1"/>
  <c r="W208" i="172" s="1"/>
  <c r="W256" i="172" s="1"/>
  <c r="W304" i="172" s="1"/>
  <c r="W352" i="172" s="1"/>
  <c r="W400" i="172" s="1"/>
  <c r="W448" i="172" s="1"/>
  <c r="W496" i="172" s="1"/>
  <c r="V64" i="172"/>
  <c r="U64" i="172"/>
  <c r="N64" i="172"/>
  <c r="N112" i="172" s="1"/>
  <c r="N160" i="172" s="1"/>
  <c r="N208" i="172" s="1"/>
  <c r="N256" i="172" s="1"/>
  <c r="N304" i="172" s="1"/>
  <c r="N352" i="172" s="1"/>
  <c r="N400" i="172" s="1"/>
  <c r="N448" i="172" s="1"/>
  <c r="N496" i="172" s="1"/>
  <c r="L64" i="172"/>
  <c r="BP63" i="172"/>
  <c r="BO63" i="172"/>
  <c r="BN63" i="172"/>
  <c r="BF63" i="172"/>
  <c r="BE63" i="172"/>
  <c r="AX63" i="172"/>
  <c r="AX111" i="172" s="1"/>
  <c r="AW63" i="172"/>
  <c r="AV63" i="172"/>
  <c r="AO63" i="172"/>
  <c r="AO111" i="172" s="1"/>
  <c r="AN63" i="172"/>
  <c r="AM63" i="172"/>
  <c r="AF63" i="172"/>
  <c r="AF111" i="172" s="1"/>
  <c r="AF159" i="172" s="1"/>
  <c r="AF207" i="172" s="1"/>
  <c r="AF255" i="172" s="1"/>
  <c r="AF303" i="172" s="1"/>
  <c r="AF351" i="172" s="1"/>
  <c r="AF399" i="172" s="1"/>
  <c r="AF447" i="172" s="1"/>
  <c r="AF495" i="172" s="1"/>
  <c r="AE63" i="172"/>
  <c r="AD63" i="172"/>
  <c r="W63" i="172"/>
  <c r="W111" i="172" s="1"/>
  <c r="W159" i="172" s="1"/>
  <c r="W207" i="172" s="1"/>
  <c r="W255" i="172" s="1"/>
  <c r="W303" i="172" s="1"/>
  <c r="W351" i="172" s="1"/>
  <c r="W399" i="172" s="1"/>
  <c r="W447" i="172" s="1"/>
  <c r="W495" i="172" s="1"/>
  <c r="V63" i="172"/>
  <c r="U63" i="172"/>
  <c r="N63" i="172"/>
  <c r="N111" i="172" s="1"/>
  <c r="N159" i="172" s="1"/>
  <c r="N207" i="172" s="1"/>
  <c r="N255" i="172" s="1"/>
  <c r="N303" i="172" s="1"/>
  <c r="N351" i="172" s="1"/>
  <c r="N399" i="172" s="1"/>
  <c r="N447" i="172" s="1"/>
  <c r="N495" i="172" s="1"/>
  <c r="L63" i="172"/>
  <c r="BP62" i="172"/>
  <c r="BO62" i="172"/>
  <c r="BN62" i="172"/>
  <c r="BF62" i="172"/>
  <c r="BE62" i="172"/>
  <c r="AX62" i="172"/>
  <c r="AX110" i="172" s="1"/>
  <c r="AW62" i="172"/>
  <c r="AV62" i="172"/>
  <c r="AO62" i="172"/>
  <c r="AO110" i="172" s="1"/>
  <c r="AN62" i="172"/>
  <c r="AM62" i="172"/>
  <c r="AF62" i="172"/>
  <c r="AF110" i="172" s="1"/>
  <c r="AF158" i="172" s="1"/>
  <c r="AF206" i="172" s="1"/>
  <c r="AF254" i="172" s="1"/>
  <c r="AF302" i="172" s="1"/>
  <c r="AF350" i="172" s="1"/>
  <c r="AF398" i="172" s="1"/>
  <c r="AF446" i="172" s="1"/>
  <c r="AF494" i="172" s="1"/>
  <c r="AE62" i="172"/>
  <c r="AD62" i="172"/>
  <c r="W62" i="172"/>
  <c r="W110" i="172" s="1"/>
  <c r="W158" i="172" s="1"/>
  <c r="W206" i="172" s="1"/>
  <c r="W254" i="172" s="1"/>
  <c r="W302" i="172" s="1"/>
  <c r="W350" i="172" s="1"/>
  <c r="W398" i="172" s="1"/>
  <c r="V62" i="172"/>
  <c r="U62" i="172"/>
  <c r="N62" i="172"/>
  <c r="N110" i="172" s="1"/>
  <c r="N158" i="172" s="1"/>
  <c r="N206" i="172" s="1"/>
  <c r="N254" i="172" s="1"/>
  <c r="N302" i="172" s="1"/>
  <c r="N350" i="172" s="1"/>
  <c r="N398" i="172" s="1"/>
  <c r="N446" i="172" s="1"/>
  <c r="N494" i="172" s="1"/>
  <c r="L62" i="172"/>
  <c r="BP61" i="172"/>
  <c r="BO61" i="172"/>
  <c r="BN61" i="172"/>
  <c r="BF61" i="172"/>
  <c r="BE61" i="172"/>
  <c r="AX61" i="172"/>
  <c r="AX109" i="172" s="1"/>
  <c r="AX157" i="172" s="1"/>
  <c r="BP157" i="172" s="1"/>
  <c r="AW61" i="172"/>
  <c r="AV61" i="172"/>
  <c r="AO61" i="172"/>
  <c r="AO109" i="172" s="1"/>
  <c r="BG109" i="172" s="1"/>
  <c r="AN61" i="172"/>
  <c r="AM61" i="172"/>
  <c r="AF61" i="172"/>
  <c r="AF109" i="172" s="1"/>
  <c r="AF157" i="172" s="1"/>
  <c r="AF205" i="172" s="1"/>
  <c r="AF253" i="172" s="1"/>
  <c r="AF301" i="172" s="1"/>
  <c r="AF349" i="172" s="1"/>
  <c r="AF397" i="172" s="1"/>
  <c r="AF445" i="172" s="1"/>
  <c r="AF493" i="172" s="1"/>
  <c r="AE61" i="172"/>
  <c r="AD61" i="172"/>
  <c r="W61" i="172"/>
  <c r="W109" i="172" s="1"/>
  <c r="W157" i="172" s="1"/>
  <c r="V61" i="172"/>
  <c r="U61" i="172"/>
  <c r="N61" i="172"/>
  <c r="N109" i="172" s="1"/>
  <c r="N157" i="172" s="1"/>
  <c r="N205" i="172" s="1"/>
  <c r="N253" i="172" s="1"/>
  <c r="N301" i="172" s="1"/>
  <c r="N349" i="172" s="1"/>
  <c r="N397" i="172" s="1"/>
  <c r="N445" i="172" s="1"/>
  <c r="N493" i="172" s="1"/>
  <c r="L61" i="172"/>
  <c r="BP60" i="172"/>
  <c r="BO60" i="172"/>
  <c r="BN60" i="172"/>
  <c r="BF60" i="172"/>
  <c r="BE60" i="172"/>
  <c r="AX60" i="172"/>
  <c r="AX108" i="172" s="1"/>
  <c r="AX156" i="172" s="1"/>
  <c r="AX204" i="172" s="1"/>
  <c r="BP204" i="172" s="1"/>
  <c r="AW60" i="172"/>
  <c r="AV60" i="172"/>
  <c r="AO60" i="172"/>
  <c r="AO108" i="172" s="1"/>
  <c r="BG108" i="172" s="1"/>
  <c r="AN60" i="172"/>
  <c r="AM60" i="172"/>
  <c r="AF60" i="172"/>
  <c r="AF108" i="172" s="1"/>
  <c r="AF156" i="172" s="1"/>
  <c r="AF204" i="172" s="1"/>
  <c r="AF252" i="172" s="1"/>
  <c r="AF300" i="172" s="1"/>
  <c r="AF348" i="172" s="1"/>
  <c r="AF396" i="172" s="1"/>
  <c r="AF444" i="172" s="1"/>
  <c r="AF492" i="172" s="1"/>
  <c r="AE60" i="172"/>
  <c r="AD60" i="172"/>
  <c r="W60" i="172"/>
  <c r="W108" i="172" s="1"/>
  <c r="W156" i="172" s="1"/>
  <c r="W204" i="172" s="1"/>
  <c r="W252" i="172" s="1"/>
  <c r="W300" i="172" s="1"/>
  <c r="W348" i="172" s="1"/>
  <c r="W396" i="172" s="1"/>
  <c r="W444" i="172" s="1"/>
  <c r="W492" i="172" s="1"/>
  <c r="V60" i="172"/>
  <c r="U60" i="172"/>
  <c r="N60" i="172"/>
  <c r="N108" i="172" s="1"/>
  <c r="N156" i="172" s="1"/>
  <c r="N204" i="172" s="1"/>
  <c r="N252" i="172" s="1"/>
  <c r="N300" i="172" s="1"/>
  <c r="N348" i="172" s="1"/>
  <c r="N396" i="172" s="1"/>
  <c r="N444" i="172" s="1"/>
  <c r="N492" i="172" s="1"/>
  <c r="L60" i="172"/>
  <c r="BP59" i="172"/>
  <c r="BO59" i="172"/>
  <c r="BN59" i="172"/>
  <c r="BF59" i="172"/>
  <c r="BE59" i="172"/>
  <c r="AX59" i="172"/>
  <c r="AX107" i="172" s="1"/>
  <c r="AX155" i="172" s="1"/>
  <c r="BP155" i="172" s="1"/>
  <c r="AW59" i="172"/>
  <c r="AV59" i="172"/>
  <c r="AO59" i="172"/>
  <c r="AO107" i="172" s="1"/>
  <c r="BG107" i="172" s="1"/>
  <c r="AN59" i="172"/>
  <c r="AM59" i="172"/>
  <c r="AF59" i="172"/>
  <c r="AF107" i="172" s="1"/>
  <c r="AF155" i="172" s="1"/>
  <c r="AF203" i="172" s="1"/>
  <c r="AF251" i="172" s="1"/>
  <c r="AF299" i="172" s="1"/>
  <c r="AF347" i="172" s="1"/>
  <c r="AF395" i="172" s="1"/>
  <c r="AF443" i="172" s="1"/>
  <c r="AF491" i="172" s="1"/>
  <c r="AE59" i="172"/>
  <c r="AD59" i="172"/>
  <c r="W59" i="172"/>
  <c r="W107" i="172" s="1"/>
  <c r="W155" i="172" s="1"/>
  <c r="W203" i="172" s="1"/>
  <c r="W251" i="172" s="1"/>
  <c r="W299" i="172" s="1"/>
  <c r="W347" i="172" s="1"/>
  <c r="W395" i="172" s="1"/>
  <c r="W443" i="172" s="1"/>
  <c r="W491" i="172" s="1"/>
  <c r="V59" i="172"/>
  <c r="U59" i="172"/>
  <c r="N59" i="172"/>
  <c r="N107" i="172" s="1"/>
  <c r="N155" i="172" s="1"/>
  <c r="N203" i="172" s="1"/>
  <c r="N251" i="172" s="1"/>
  <c r="N299" i="172" s="1"/>
  <c r="N347" i="172" s="1"/>
  <c r="N395" i="172" s="1"/>
  <c r="N443" i="172" s="1"/>
  <c r="N491" i="172" s="1"/>
  <c r="L59" i="172"/>
  <c r="BP58" i="172"/>
  <c r="BO58" i="172"/>
  <c r="BN58" i="172"/>
  <c r="BF58" i="172"/>
  <c r="BE58" i="172"/>
  <c r="AX58" i="172"/>
  <c r="AX106" i="172" s="1"/>
  <c r="AX154" i="172" s="1"/>
  <c r="AW58" i="172"/>
  <c r="AV58" i="172"/>
  <c r="AO58" i="172"/>
  <c r="AO106" i="172" s="1"/>
  <c r="AO154" i="172" s="1"/>
  <c r="AN58" i="172"/>
  <c r="AM58" i="172"/>
  <c r="AF58" i="172"/>
  <c r="AF106" i="172" s="1"/>
  <c r="AF154" i="172" s="1"/>
  <c r="AF202" i="172" s="1"/>
  <c r="AF250" i="172" s="1"/>
  <c r="AF298" i="172" s="1"/>
  <c r="AF346" i="172" s="1"/>
  <c r="AF394" i="172" s="1"/>
  <c r="AF442" i="172" s="1"/>
  <c r="AF490" i="172" s="1"/>
  <c r="AE58" i="172"/>
  <c r="AD58" i="172"/>
  <c r="W58" i="172"/>
  <c r="W106" i="172" s="1"/>
  <c r="W154" i="172" s="1"/>
  <c r="W202" i="172" s="1"/>
  <c r="W250" i="172" s="1"/>
  <c r="W298" i="172" s="1"/>
  <c r="W346" i="172" s="1"/>
  <c r="W394" i="172" s="1"/>
  <c r="W442" i="172" s="1"/>
  <c r="W490" i="172" s="1"/>
  <c r="V58" i="172"/>
  <c r="U58" i="172"/>
  <c r="N58" i="172"/>
  <c r="N106" i="172" s="1"/>
  <c r="N154" i="172" s="1"/>
  <c r="N202" i="172" s="1"/>
  <c r="N250" i="172" s="1"/>
  <c r="N298" i="172" s="1"/>
  <c r="N346" i="172" s="1"/>
  <c r="N394" i="172" s="1"/>
  <c r="N442" i="172" s="1"/>
  <c r="N490" i="172" s="1"/>
  <c r="L58" i="172"/>
  <c r="BP57" i="172"/>
  <c r="BO57" i="172"/>
  <c r="BN57" i="172"/>
  <c r="BF57" i="172"/>
  <c r="BE57" i="172"/>
  <c r="AX57" i="172"/>
  <c r="AX105" i="172" s="1"/>
  <c r="AW57" i="172"/>
  <c r="AV57" i="172"/>
  <c r="AO57" i="172"/>
  <c r="AO105" i="172" s="1"/>
  <c r="AO153" i="172" s="1"/>
  <c r="AN57" i="172"/>
  <c r="AM57" i="172"/>
  <c r="AF57" i="172"/>
  <c r="AF105" i="172" s="1"/>
  <c r="AF153" i="172" s="1"/>
  <c r="AF201" i="172" s="1"/>
  <c r="AF249" i="172" s="1"/>
  <c r="AF297" i="172" s="1"/>
  <c r="AF345" i="172" s="1"/>
  <c r="AF393" i="172" s="1"/>
  <c r="AF441" i="172" s="1"/>
  <c r="AF489" i="172" s="1"/>
  <c r="AE57" i="172"/>
  <c r="AD57" i="172"/>
  <c r="W57" i="172"/>
  <c r="W105" i="172" s="1"/>
  <c r="W153" i="172" s="1"/>
  <c r="V57" i="172"/>
  <c r="U57" i="172"/>
  <c r="N57" i="172"/>
  <c r="N105" i="172" s="1"/>
  <c r="N153" i="172" s="1"/>
  <c r="N201" i="172" s="1"/>
  <c r="N249" i="172" s="1"/>
  <c r="N297" i="172" s="1"/>
  <c r="N345" i="172" s="1"/>
  <c r="N393" i="172" s="1"/>
  <c r="N441" i="172" s="1"/>
  <c r="N489" i="172" s="1"/>
  <c r="L57" i="172"/>
  <c r="BP56" i="172"/>
  <c r="BO56" i="172"/>
  <c r="BN56" i="172"/>
  <c r="BF56" i="172"/>
  <c r="BE56" i="172"/>
  <c r="AX56" i="172"/>
  <c r="AX104" i="172" s="1"/>
  <c r="AW56" i="172"/>
  <c r="AV56" i="172"/>
  <c r="AO56" i="172"/>
  <c r="AO104" i="172" s="1"/>
  <c r="AO152" i="172" s="1"/>
  <c r="AN56" i="172"/>
  <c r="AM56" i="172"/>
  <c r="AF56" i="172"/>
  <c r="AF104" i="172" s="1"/>
  <c r="AF152" i="172" s="1"/>
  <c r="AF200" i="172" s="1"/>
  <c r="AF248" i="172" s="1"/>
  <c r="AF296" i="172" s="1"/>
  <c r="AF344" i="172" s="1"/>
  <c r="AF392" i="172" s="1"/>
  <c r="AF440" i="172" s="1"/>
  <c r="AF488" i="172" s="1"/>
  <c r="AE56" i="172"/>
  <c r="AD56" i="172"/>
  <c r="W56" i="172"/>
  <c r="W104" i="172" s="1"/>
  <c r="W152" i="172" s="1"/>
  <c r="V56" i="172"/>
  <c r="U56" i="172"/>
  <c r="N56" i="172"/>
  <c r="N104" i="172" s="1"/>
  <c r="N152" i="172" s="1"/>
  <c r="N200" i="172" s="1"/>
  <c r="N248" i="172" s="1"/>
  <c r="N296" i="172" s="1"/>
  <c r="N344" i="172" s="1"/>
  <c r="N392" i="172" s="1"/>
  <c r="N440" i="172" s="1"/>
  <c r="N488" i="172" s="1"/>
  <c r="L56" i="172"/>
  <c r="BP55" i="172"/>
  <c r="BO55" i="172"/>
  <c r="BN55" i="172"/>
  <c r="BF55" i="172"/>
  <c r="BE55" i="172"/>
  <c r="AX55" i="172"/>
  <c r="AW55" i="172"/>
  <c r="AV55" i="172"/>
  <c r="AO55" i="172"/>
  <c r="AO103" i="172" s="1"/>
  <c r="AN55" i="172"/>
  <c r="AM55" i="172"/>
  <c r="AF55" i="172"/>
  <c r="AF103" i="172" s="1"/>
  <c r="AF151" i="172" s="1"/>
  <c r="AF199" i="172" s="1"/>
  <c r="AF247" i="172" s="1"/>
  <c r="AF295" i="172" s="1"/>
  <c r="AF343" i="172" s="1"/>
  <c r="AF391" i="172" s="1"/>
  <c r="AF439" i="172" s="1"/>
  <c r="AF487" i="172" s="1"/>
  <c r="AE55" i="172"/>
  <c r="AD55" i="172"/>
  <c r="W55" i="172"/>
  <c r="W103" i="172" s="1"/>
  <c r="W151" i="172" s="1"/>
  <c r="W199" i="172" s="1"/>
  <c r="W247" i="172" s="1"/>
  <c r="W295" i="172" s="1"/>
  <c r="W343" i="172" s="1"/>
  <c r="W391" i="172" s="1"/>
  <c r="W439" i="172" s="1"/>
  <c r="W487" i="172" s="1"/>
  <c r="V55" i="172"/>
  <c r="U55" i="172"/>
  <c r="N55" i="172"/>
  <c r="N103" i="172" s="1"/>
  <c r="N151" i="172" s="1"/>
  <c r="N199" i="172" s="1"/>
  <c r="N247" i="172" s="1"/>
  <c r="N295" i="172" s="1"/>
  <c r="N343" i="172" s="1"/>
  <c r="N391" i="172" s="1"/>
  <c r="N439" i="172" s="1"/>
  <c r="N487" i="172" s="1"/>
  <c r="L55" i="172"/>
  <c r="BP54" i="172"/>
  <c r="BO54" i="172"/>
  <c r="BN54" i="172"/>
  <c r="BF54" i="172"/>
  <c r="BE54" i="172"/>
  <c r="AX54" i="172"/>
  <c r="AX102" i="172" s="1"/>
  <c r="AW54" i="172"/>
  <c r="AV54" i="172"/>
  <c r="AO54" i="172"/>
  <c r="AO102" i="172" s="1"/>
  <c r="AN54" i="172"/>
  <c r="AM54" i="172"/>
  <c r="AF54" i="172"/>
  <c r="AF102" i="172" s="1"/>
  <c r="AF150" i="172" s="1"/>
  <c r="AF198" i="172" s="1"/>
  <c r="AF246" i="172" s="1"/>
  <c r="AF294" i="172" s="1"/>
  <c r="AF342" i="172" s="1"/>
  <c r="AF390" i="172" s="1"/>
  <c r="AF438" i="172" s="1"/>
  <c r="AF486" i="172" s="1"/>
  <c r="AE54" i="172"/>
  <c r="AD54" i="172"/>
  <c r="W54" i="172"/>
  <c r="W102" i="172" s="1"/>
  <c r="W150" i="172" s="1"/>
  <c r="W198" i="172" s="1"/>
  <c r="W246" i="172" s="1"/>
  <c r="W294" i="172" s="1"/>
  <c r="W342" i="172" s="1"/>
  <c r="W390" i="172" s="1"/>
  <c r="W438" i="172" s="1"/>
  <c r="W486" i="172" s="1"/>
  <c r="V54" i="172"/>
  <c r="U54" i="172"/>
  <c r="N54" i="172"/>
  <c r="N102" i="172" s="1"/>
  <c r="N150" i="172" s="1"/>
  <c r="N198" i="172" s="1"/>
  <c r="N246" i="172" s="1"/>
  <c r="N294" i="172" s="1"/>
  <c r="N342" i="172" s="1"/>
  <c r="N390" i="172" s="1"/>
  <c r="N438" i="172" s="1"/>
  <c r="N486" i="172" s="1"/>
  <c r="L54" i="172"/>
  <c r="BP53" i="172"/>
  <c r="BO53" i="172"/>
  <c r="BN53" i="172"/>
  <c r="BF53" i="172"/>
  <c r="BE53" i="172"/>
  <c r="AX53" i="172"/>
  <c r="AX101" i="172" s="1"/>
  <c r="AW53" i="172"/>
  <c r="AV53" i="172"/>
  <c r="AO53" i="172"/>
  <c r="AO101" i="172" s="1"/>
  <c r="AN53" i="172"/>
  <c r="AM53" i="172"/>
  <c r="AF53" i="172"/>
  <c r="AF101" i="172" s="1"/>
  <c r="AF149" i="172" s="1"/>
  <c r="AF197" i="172" s="1"/>
  <c r="AF245" i="172" s="1"/>
  <c r="AF293" i="172" s="1"/>
  <c r="AF341" i="172" s="1"/>
  <c r="AF389" i="172" s="1"/>
  <c r="AF437" i="172" s="1"/>
  <c r="AF485" i="172" s="1"/>
  <c r="AE53" i="172"/>
  <c r="AD53" i="172"/>
  <c r="W53" i="172"/>
  <c r="W101" i="172" s="1"/>
  <c r="W149" i="172" s="1"/>
  <c r="W197" i="172" s="1"/>
  <c r="W245" i="172" s="1"/>
  <c r="W293" i="172" s="1"/>
  <c r="W341" i="172" s="1"/>
  <c r="W389" i="172" s="1"/>
  <c r="W437" i="172" s="1"/>
  <c r="W485" i="172" s="1"/>
  <c r="V53" i="172"/>
  <c r="U53" i="172"/>
  <c r="N53" i="172"/>
  <c r="N101" i="172" s="1"/>
  <c r="N149" i="172" s="1"/>
  <c r="N197" i="172" s="1"/>
  <c r="N245" i="172" s="1"/>
  <c r="N293" i="172" s="1"/>
  <c r="N341" i="172" s="1"/>
  <c r="N389" i="172" s="1"/>
  <c r="N437" i="172" s="1"/>
  <c r="N485" i="172" s="1"/>
  <c r="L53" i="172"/>
  <c r="BP52" i="172"/>
  <c r="BO52" i="172"/>
  <c r="BN52" i="172"/>
  <c r="BF52" i="172"/>
  <c r="BE52" i="172"/>
  <c r="AX52" i="172"/>
  <c r="AX100" i="172" s="1"/>
  <c r="AW52" i="172"/>
  <c r="AV52" i="172"/>
  <c r="AO52" i="172"/>
  <c r="AO100" i="172" s="1"/>
  <c r="AN52" i="172"/>
  <c r="AM52" i="172"/>
  <c r="AF52" i="172"/>
  <c r="AF100" i="172" s="1"/>
  <c r="AF148" i="172" s="1"/>
  <c r="AF196" i="172" s="1"/>
  <c r="AF244" i="172" s="1"/>
  <c r="AF292" i="172" s="1"/>
  <c r="AF340" i="172" s="1"/>
  <c r="AF388" i="172" s="1"/>
  <c r="AF436" i="172" s="1"/>
  <c r="AF484" i="172" s="1"/>
  <c r="AE52" i="172"/>
  <c r="AD52" i="172"/>
  <c r="W52" i="172"/>
  <c r="W100" i="172" s="1"/>
  <c r="W148" i="172" s="1"/>
  <c r="W196" i="172" s="1"/>
  <c r="W244" i="172" s="1"/>
  <c r="W292" i="172" s="1"/>
  <c r="W340" i="172" s="1"/>
  <c r="W388" i="172" s="1"/>
  <c r="W436" i="172" s="1"/>
  <c r="W484" i="172" s="1"/>
  <c r="V52" i="172"/>
  <c r="U52" i="172"/>
  <c r="N52" i="172"/>
  <c r="N100" i="172" s="1"/>
  <c r="N148" i="172" s="1"/>
  <c r="N196" i="172" s="1"/>
  <c r="N244" i="172" s="1"/>
  <c r="N292" i="172" s="1"/>
  <c r="N340" i="172" s="1"/>
  <c r="N388" i="172" s="1"/>
  <c r="N436" i="172" s="1"/>
  <c r="N484" i="172" s="1"/>
  <c r="L52" i="172"/>
  <c r="BP51" i="172"/>
  <c r="BO51" i="172"/>
  <c r="BN51" i="172"/>
  <c r="BF51" i="172"/>
  <c r="BE51" i="172"/>
  <c r="AX51" i="172"/>
  <c r="AX99" i="172" s="1"/>
  <c r="AX147" i="172" s="1"/>
  <c r="AX195" i="172" s="1"/>
  <c r="AW51" i="172"/>
  <c r="AV51" i="172"/>
  <c r="AO51" i="172"/>
  <c r="AO99" i="172" s="1"/>
  <c r="AO147" i="172" s="1"/>
  <c r="BG147" i="172" s="1"/>
  <c r="AN51" i="172"/>
  <c r="AM51" i="172"/>
  <c r="AF51" i="172"/>
  <c r="AF99" i="172" s="1"/>
  <c r="AF147" i="172" s="1"/>
  <c r="AF195" i="172" s="1"/>
  <c r="AF243" i="172" s="1"/>
  <c r="AF291" i="172" s="1"/>
  <c r="AF339" i="172" s="1"/>
  <c r="AF387" i="172" s="1"/>
  <c r="AF435" i="172" s="1"/>
  <c r="AF483" i="172" s="1"/>
  <c r="AE51" i="172"/>
  <c r="AD51" i="172"/>
  <c r="W51" i="172"/>
  <c r="W99" i="172" s="1"/>
  <c r="W147" i="172" s="1"/>
  <c r="W195" i="172" s="1"/>
  <c r="W243" i="172" s="1"/>
  <c r="W291" i="172" s="1"/>
  <c r="W339" i="172" s="1"/>
  <c r="W387" i="172" s="1"/>
  <c r="W435" i="172" s="1"/>
  <c r="W483" i="172" s="1"/>
  <c r="V51" i="172"/>
  <c r="U51" i="172"/>
  <c r="N51" i="172"/>
  <c r="N99" i="172" s="1"/>
  <c r="N147" i="172" s="1"/>
  <c r="N195" i="172" s="1"/>
  <c r="N243" i="172" s="1"/>
  <c r="N291" i="172" s="1"/>
  <c r="N339" i="172" s="1"/>
  <c r="N387" i="172" s="1"/>
  <c r="N435" i="172" s="1"/>
  <c r="N483" i="172" s="1"/>
  <c r="L51" i="172"/>
  <c r="BP50" i="172"/>
  <c r="BO50" i="172"/>
  <c r="BN50" i="172"/>
  <c r="BF50" i="172"/>
  <c r="BE50" i="172"/>
  <c r="AX50" i="172"/>
  <c r="AX98" i="172" s="1"/>
  <c r="AW50" i="172"/>
  <c r="AV50" i="172"/>
  <c r="AO50" i="172"/>
  <c r="AO98" i="172" s="1"/>
  <c r="AN50" i="172"/>
  <c r="AM50" i="172"/>
  <c r="AF50" i="172"/>
  <c r="AF98" i="172" s="1"/>
  <c r="AF146" i="172" s="1"/>
  <c r="AF194" i="172" s="1"/>
  <c r="AF242" i="172" s="1"/>
  <c r="AF290" i="172" s="1"/>
  <c r="AF338" i="172" s="1"/>
  <c r="AF386" i="172" s="1"/>
  <c r="AF434" i="172" s="1"/>
  <c r="AF482" i="172" s="1"/>
  <c r="AE50" i="172"/>
  <c r="AD50" i="172"/>
  <c r="W50" i="172"/>
  <c r="W98" i="172" s="1"/>
  <c r="W146" i="172" s="1"/>
  <c r="V50" i="172"/>
  <c r="U50" i="172"/>
  <c r="N50" i="172"/>
  <c r="N98" i="172" s="1"/>
  <c r="N146" i="172" s="1"/>
  <c r="N194" i="172" s="1"/>
  <c r="N242" i="172" s="1"/>
  <c r="N290" i="172" s="1"/>
  <c r="N338" i="172" s="1"/>
  <c r="N386" i="172" s="1"/>
  <c r="N434" i="172" s="1"/>
  <c r="N482" i="172" s="1"/>
  <c r="L50" i="172"/>
  <c r="BP49" i="172"/>
  <c r="BO49" i="172"/>
  <c r="BN49" i="172"/>
  <c r="BF49" i="172"/>
  <c r="BE49" i="172"/>
  <c r="AX49" i="172"/>
  <c r="AX97" i="172" s="1"/>
  <c r="AX145" i="172" s="1"/>
  <c r="BP145" i="172" s="1"/>
  <c r="AW49" i="172"/>
  <c r="AV49" i="172"/>
  <c r="AO49" i="172"/>
  <c r="AO97" i="172" s="1"/>
  <c r="BG97" i="172" s="1"/>
  <c r="AN49" i="172"/>
  <c r="AM49" i="172"/>
  <c r="AF49" i="172"/>
  <c r="AF97" i="172" s="1"/>
  <c r="AF145" i="172" s="1"/>
  <c r="AF193" i="172" s="1"/>
  <c r="AF241" i="172" s="1"/>
  <c r="AF289" i="172" s="1"/>
  <c r="AF337" i="172" s="1"/>
  <c r="AF385" i="172" s="1"/>
  <c r="AF433" i="172" s="1"/>
  <c r="AF481" i="172" s="1"/>
  <c r="AE49" i="172"/>
  <c r="AD49" i="172"/>
  <c r="W49" i="172"/>
  <c r="W97" i="172" s="1"/>
  <c r="V49" i="172"/>
  <c r="U49" i="172"/>
  <c r="N49" i="172"/>
  <c r="N97" i="172" s="1"/>
  <c r="N145" i="172" s="1"/>
  <c r="N193" i="172" s="1"/>
  <c r="N241" i="172" s="1"/>
  <c r="N289" i="172" s="1"/>
  <c r="N337" i="172" s="1"/>
  <c r="N385" i="172" s="1"/>
  <c r="N433" i="172" s="1"/>
  <c r="N481" i="172" s="1"/>
  <c r="L49" i="172"/>
  <c r="BP48" i="172"/>
  <c r="BO48" i="172"/>
  <c r="BN48" i="172"/>
  <c r="BF48" i="172"/>
  <c r="BE48" i="172"/>
  <c r="AX48" i="172"/>
  <c r="AW48" i="172"/>
  <c r="AV48" i="172"/>
  <c r="AO48" i="172"/>
  <c r="AO96" i="172" s="1"/>
  <c r="AN48" i="172"/>
  <c r="AM48" i="172"/>
  <c r="AF48" i="172"/>
  <c r="AF96" i="172" s="1"/>
  <c r="AF144" i="172" s="1"/>
  <c r="AF192" i="172" s="1"/>
  <c r="AF240" i="172" s="1"/>
  <c r="AF288" i="172" s="1"/>
  <c r="AF336" i="172" s="1"/>
  <c r="AF384" i="172" s="1"/>
  <c r="AF432" i="172" s="1"/>
  <c r="AF480" i="172" s="1"/>
  <c r="AE48" i="172"/>
  <c r="AD48" i="172"/>
  <c r="W48" i="172"/>
  <c r="W96" i="172" s="1"/>
  <c r="W144" i="172" s="1"/>
  <c r="W192" i="172" s="1"/>
  <c r="W240" i="172" s="1"/>
  <c r="W288" i="172" s="1"/>
  <c r="W336" i="172" s="1"/>
  <c r="W384" i="172" s="1"/>
  <c r="W432" i="172" s="1"/>
  <c r="W480" i="172" s="1"/>
  <c r="V48" i="172"/>
  <c r="U48" i="172"/>
  <c r="N48" i="172"/>
  <c r="N96" i="172" s="1"/>
  <c r="N144" i="172" s="1"/>
  <c r="N192" i="172" s="1"/>
  <c r="N240" i="172" s="1"/>
  <c r="N288" i="172" s="1"/>
  <c r="N336" i="172" s="1"/>
  <c r="N384" i="172" s="1"/>
  <c r="N432" i="172" s="1"/>
  <c r="N480" i="172" s="1"/>
  <c r="L48" i="172"/>
  <c r="BP47" i="172"/>
  <c r="BO47" i="172"/>
  <c r="BN47" i="172"/>
  <c r="BF47" i="172"/>
  <c r="BE47" i="172"/>
  <c r="AX47" i="172"/>
  <c r="AX95" i="172" s="1"/>
  <c r="AW47" i="172"/>
  <c r="AV47" i="172"/>
  <c r="AO47" i="172"/>
  <c r="AO95" i="172" s="1"/>
  <c r="BG95" i="172" s="1"/>
  <c r="AN47" i="172"/>
  <c r="AM47" i="172"/>
  <c r="AF47" i="172"/>
  <c r="AF95" i="172" s="1"/>
  <c r="AF143" i="172" s="1"/>
  <c r="AF191" i="172" s="1"/>
  <c r="AF239" i="172" s="1"/>
  <c r="AF287" i="172" s="1"/>
  <c r="AF335" i="172" s="1"/>
  <c r="AF383" i="172" s="1"/>
  <c r="AF431" i="172" s="1"/>
  <c r="AF479" i="172" s="1"/>
  <c r="AE47" i="172"/>
  <c r="AD47" i="172"/>
  <c r="W47" i="172"/>
  <c r="W95" i="172" s="1"/>
  <c r="W143" i="172" s="1"/>
  <c r="W191" i="172" s="1"/>
  <c r="W239" i="172" s="1"/>
  <c r="W287" i="172" s="1"/>
  <c r="W335" i="172" s="1"/>
  <c r="W383" i="172" s="1"/>
  <c r="W431" i="172" s="1"/>
  <c r="W479" i="172" s="1"/>
  <c r="V47" i="172"/>
  <c r="U47" i="172"/>
  <c r="N47" i="172"/>
  <c r="N95" i="172" s="1"/>
  <c r="N143" i="172" s="1"/>
  <c r="N191" i="172" s="1"/>
  <c r="N239" i="172" s="1"/>
  <c r="N287" i="172" s="1"/>
  <c r="N335" i="172" s="1"/>
  <c r="N383" i="172" s="1"/>
  <c r="N431" i="172" s="1"/>
  <c r="N479" i="172" s="1"/>
  <c r="L47" i="172"/>
  <c r="BP46" i="172"/>
  <c r="BO46" i="172"/>
  <c r="BN46" i="172"/>
  <c r="BF46" i="172"/>
  <c r="BE46" i="172"/>
  <c r="AX46" i="172"/>
  <c r="AX94" i="172" s="1"/>
  <c r="AW46" i="172"/>
  <c r="AV46" i="172"/>
  <c r="AO46" i="172"/>
  <c r="AO94" i="172" s="1"/>
  <c r="BG94" i="172" s="1"/>
  <c r="AN46" i="172"/>
  <c r="AM46" i="172"/>
  <c r="AF46" i="172"/>
  <c r="AF94" i="172" s="1"/>
  <c r="AF142" i="172" s="1"/>
  <c r="AF190" i="172" s="1"/>
  <c r="AF238" i="172" s="1"/>
  <c r="AF286" i="172" s="1"/>
  <c r="AF334" i="172" s="1"/>
  <c r="AF382" i="172" s="1"/>
  <c r="AF430" i="172" s="1"/>
  <c r="AF478" i="172" s="1"/>
  <c r="AE46" i="172"/>
  <c r="AD46" i="172"/>
  <c r="W46" i="172"/>
  <c r="W94" i="172" s="1"/>
  <c r="V46" i="172"/>
  <c r="U46" i="172"/>
  <c r="N46" i="172"/>
  <c r="N94" i="172" s="1"/>
  <c r="N142" i="172" s="1"/>
  <c r="N190" i="172" s="1"/>
  <c r="N238" i="172" s="1"/>
  <c r="N286" i="172" s="1"/>
  <c r="N334" i="172" s="1"/>
  <c r="N382" i="172" s="1"/>
  <c r="N430" i="172" s="1"/>
  <c r="N478" i="172" s="1"/>
  <c r="L46" i="172"/>
  <c r="BP45" i="172"/>
  <c r="BO45" i="172"/>
  <c r="BN45" i="172"/>
  <c r="BF45" i="172"/>
  <c r="BE45" i="172"/>
  <c r="AX45" i="172"/>
  <c r="AW45" i="172"/>
  <c r="AV45" i="172"/>
  <c r="AO45" i="172"/>
  <c r="AO93" i="172" s="1"/>
  <c r="AN45" i="172"/>
  <c r="AM45" i="172"/>
  <c r="AF45" i="172"/>
  <c r="AF93" i="172" s="1"/>
  <c r="AF141" i="172" s="1"/>
  <c r="AF189" i="172" s="1"/>
  <c r="AF237" i="172" s="1"/>
  <c r="AF285" i="172" s="1"/>
  <c r="AF333" i="172" s="1"/>
  <c r="AF381" i="172" s="1"/>
  <c r="AF429" i="172" s="1"/>
  <c r="AF477" i="172" s="1"/>
  <c r="AE45" i="172"/>
  <c r="AD45" i="172"/>
  <c r="W45" i="172"/>
  <c r="W93" i="172" s="1"/>
  <c r="W141" i="172" s="1"/>
  <c r="W189" i="172" s="1"/>
  <c r="W237" i="172" s="1"/>
  <c r="W285" i="172" s="1"/>
  <c r="W333" i="172" s="1"/>
  <c r="W381" i="172" s="1"/>
  <c r="W429" i="172" s="1"/>
  <c r="W477" i="172" s="1"/>
  <c r="V45" i="172"/>
  <c r="U45" i="172"/>
  <c r="N45" i="172"/>
  <c r="N93" i="172" s="1"/>
  <c r="N141" i="172" s="1"/>
  <c r="N189" i="172" s="1"/>
  <c r="N237" i="172" s="1"/>
  <c r="N285" i="172" s="1"/>
  <c r="N333" i="172" s="1"/>
  <c r="N381" i="172" s="1"/>
  <c r="N429" i="172" s="1"/>
  <c r="N477" i="172" s="1"/>
  <c r="L45" i="172"/>
  <c r="BP44" i="172"/>
  <c r="BO44" i="172"/>
  <c r="BN44" i="172"/>
  <c r="BF44" i="172"/>
  <c r="BE44" i="172"/>
  <c r="AX44" i="172"/>
  <c r="AX92" i="172" s="1"/>
  <c r="AX140" i="172" s="1"/>
  <c r="AX188" i="172" s="1"/>
  <c r="BP188" i="172" s="1"/>
  <c r="AW44" i="172"/>
  <c r="AV44" i="172"/>
  <c r="AO44" i="172"/>
  <c r="AO92" i="172" s="1"/>
  <c r="AN44" i="172"/>
  <c r="AM44" i="172"/>
  <c r="AF44" i="172"/>
  <c r="AF92" i="172" s="1"/>
  <c r="AF140" i="172" s="1"/>
  <c r="AF188" i="172" s="1"/>
  <c r="AF236" i="172" s="1"/>
  <c r="AF284" i="172" s="1"/>
  <c r="AF332" i="172" s="1"/>
  <c r="AF380" i="172" s="1"/>
  <c r="AF428" i="172" s="1"/>
  <c r="AF476" i="172" s="1"/>
  <c r="AE44" i="172"/>
  <c r="AD44" i="172"/>
  <c r="W44" i="172"/>
  <c r="W92" i="172" s="1"/>
  <c r="W140" i="172" s="1"/>
  <c r="W188" i="172" s="1"/>
  <c r="W236" i="172" s="1"/>
  <c r="W284" i="172" s="1"/>
  <c r="W332" i="172" s="1"/>
  <c r="W380" i="172" s="1"/>
  <c r="W428" i="172" s="1"/>
  <c r="W476" i="172" s="1"/>
  <c r="V44" i="172"/>
  <c r="U44" i="172"/>
  <c r="N44" i="172"/>
  <c r="N92" i="172" s="1"/>
  <c r="N140" i="172" s="1"/>
  <c r="N188" i="172" s="1"/>
  <c r="N236" i="172" s="1"/>
  <c r="N284" i="172" s="1"/>
  <c r="N332" i="172" s="1"/>
  <c r="N380" i="172" s="1"/>
  <c r="N428" i="172" s="1"/>
  <c r="N476" i="172" s="1"/>
  <c r="L44" i="172"/>
  <c r="BP43" i="172"/>
  <c r="BO43" i="172"/>
  <c r="BN43" i="172"/>
  <c r="BF43" i="172"/>
  <c r="BE43" i="172"/>
  <c r="AX43" i="172"/>
  <c r="AX91" i="172" s="1"/>
  <c r="AW43" i="172"/>
  <c r="AV43" i="172"/>
  <c r="AO43" i="172"/>
  <c r="AO91" i="172" s="1"/>
  <c r="BG91" i="172" s="1"/>
  <c r="AN43" i="172"/>
  <c r="AM43" i="172"/>
  <c r="AF43" i="172"/>
  <c r="AF91" i="172" s="1"/>
  <c r="AF139" i="172" s="1"/>
  <c r="AF187" i="172" s="1"/>
  <c r="AF235" i="172" s="1"/>
  <c r="AF283" i="172" s="1"/>
  <c r="AF331" i="172" s="1"/>
  <c r="AF379" i="172" s="1"/>
  <c r="AF427" i="172" s="1"/>
  <c r="AF475" i="172" s="1"/>
  <c r="AE43" i="172"/>
  <c r="AD43" i="172"/>
  <c r="W43" i="172"/>
  <c r="W91" i="172" s="1"/>
  <c r="W139" i="172" s="1"/>
  <c r="W187" i="172" s="1"/>
  <c r="W235" i="172" s="1"/>
  <c r="W283" i="172" s="1"/>
  <c r="W331" i="172" s="1"/>
  <c r="W379" i="172" s="1"/>
  <c r="W427" i="172" s="1"/>
  <c r="W475" i="172" s="1"/>
  <c r="V43" i="172"/>
  <c r="U43" i="172"/>
  <c r="N43" i="172"/>
  <c r="N91" i="172" s="1"/>
  <c r="N139" i="172" s="1"/>
  <c r="N187" i="172" s="1"/>
  <c r="N235" i="172" s="1"/>
  <c r="N283" i="172" s="1"/>
  <c r="N331" i="172" s="1"/>
  <c r="N379" i="172" s="1"/>
  <c r="N427" i="172" s="1"/>
  <c r="N475" i="172" s="1"/>
  <c r="L43" i="172"/>
  <c r="BP42" i="172"/>
  <c r="BO42" i="172"/>
  <c r="BN42" i="172"/>
  <c r="BF42" i="172"/>
  <c r="BE42" i="172"/>
  <c r="AX42" i="172"/>
  <c r="AX90" i="172" s="1"/>
  <c r="AX138" i="172" s="1"/>
  <c r="AW42" i="172"/>
  <c r="AV42" i="172"/>
  <c r="AO42" i="172"/>
  <c r="AO90" i="172" s="1"/>
  <c r="BG90" i="172" s="1"/>
  <c r="AN42" i="172"/>
  <c r="AM42" i="172"/>
  <c r="AF42" i="172"/>
  <c r="AF90" i="172" s="1"/>
  <c r="AF138" i="172" s="1"/>
  <c r="AF186" i="172" s="1"/>
  <c r="AF234" i="172" s="1"/>
  <c r="AF282" i="172" s="1"/>
  <c r="AF330" i="172" s="1"/>
  <c r="AF378" i="172" s="1"/>
  <c r="AF426" i="172" s="1"/>
  <c r="AF474" i="172" s="1"/>
  <c r="AE42" i="172"/>
  <c r="AD42" i="172"/>
  <c r="W42" i="172"/>
  <c r="W90" i="172" s="1"/>
  <c r="V42" i="172"/>
  <c r="U42" i="172"/>
  <c r="N42" i="172"/>
  <c r="N90" i="172" s="1"/>
  <c r="N138" i="172" s="1"/>
  <c r="N186" i="172" s="1"/>
  <c r="N234" i="172" s="1"/>
  <c r="N282" i="172" s="1"/>
  <c r="N330" i="172" s="1"/>
  <c r="N378" i="172" s="1"/>
  <c r="N426" i="172" s="1"/>
  <c r="N474" i="172" s="1"/>
  <c r="L42" i="172"/>
  <c r="BP41" i="172"/>
  <c r="BO41" i="172"/>
  <c r="BN41" i="172"/>
  <c r="BF41" i="172"/>
  <c r="BE41" i="172"/>
  <c r="AX41" i="172"/>
  <c r="AX89" i="172" s="1"/>
  <c r="AX137" i="172" s="1"/>
  <c r="AW41" i="172"/>
  <c r="AV41" i="172"/>
  <c r="AO41" i="172"/>
  <c r="AO89" i="172" s="1"/>
  <c r="BG89" i="172" s="1"/>
  <c r="AN41" i="172"/>
  <c r="AM41" i="172"/>
  <c r="AF41" i="172"/>
  <c r="AF89" i="172" s="1"/>
  <c r="AF137" i="172" s="1"/>
  <c r="AF185" i="172" s="1"/>
  <c r="AF233" i="172" s="1"/>
  <c r="AF281" i="172" s="1"/>
  <c r="AF329" i="172" s="1"/>
  <c r="AF377" i="172" s="1"/>
  <c r="AF425" i="172" s="1"/>
  <c r="AF473" i="172" s="1"/>
  <c r="AE41" i="172"/>
  <c r="AD41" i="172"/>
  <c r="W41" i="172"/>
  <c r="W89" i="172" s="1"/>
  <c r="W137" i="172" s="1"/>
  <c r="W185" i="172" s="1"/>
  <c r="W233" i="172" s="1"/>
  <c r="W281" i="172" s="1"/>
  <c r="W329" i="172" s="1"/>
  <c r="W377" i="172" s="1"/>
  <c r="W425" i="172" s="1"/>
  <c r="W473" i="172" s="1"/>
  <c r="V41" i="172"/>
  <c r="U41" i="172"/>
  <c r="N41" i="172"/>
  <c r="N89" i="172" s="1"/>
  <c r="N137" i="172" s="1"/>
  <c r="N185" i="172" s="1"/>
  <c r="N233" i="172" s="1"/>
  <c r="N281" i="172" s="1"/>
  <c r="N329" i="172" s="1"/>
  <c r="N377" i="172" s="1"/>
  <c r="N425" i="172" s="1"/>
  <c r="N473" i="172" s="1"/>
  <c r="L41" i="172"/>
  <c r="BP40" i="172"/>
  <c r="BO40" i="172"/>
  <c r="BN40" i="172"/>
  <c r="BF40" i="172"/>
  <c r="BE40" i="172"/>
  <c r="AX40" i="172"/>
  <c r="AX88" i="172" s="1"/>
  <c r="AX136" i="172" s="1"/>
  <c r="AX184" i="172" s="1"/>
  <c r="AX232" i="172" s="1"/>
  <c r="AW40" i="172"/>
  <c r="AV40" i="172"/>
  <c r="AO40" i="172"/>
  <c r="AO88" i="172" s="1"/>
  <c r="BG88" i="172" s="1"/>
  <c r="AN40" i="172"/>
  <c r="AM40" i="172"/>
  <c r="AF40" i="172"/>
  <c r="AF88" i="172" s="1"/>
  <c r="AF136" i="172" s="1"/>
  <c r="AF184" i="172" s="1"/>
  <c r="AF232" i="172" s="1"/>
  <c r="AF280" i="172" s="1"/>
  <c r="AF328" i="172" s="1"/>
  <c r="AF376" i="172" s="1"/>
  <c r="AF424" i="172" s="1"/>
  <c r="AF472" i="172" s="1"/>
  <c r="AE40" i="172"/>
  <c r="AD40" i="172"/>
  <c r="W40" i="172"/>
  <c r="W88" i="172" s="1"/>
  <c r="W136" i="172" s="1"/>
  <c r="W184" i="172" s="1"/>
  <c r="W232" i="172" s="1"/>
  <c r="W280" i="172" s="1"/>
  <c r="W328" i="172" s="1"/>
  <c r="W376" i="172" s="1"/>
  <c r="W424" i="172" s="1"/>
  <c r="W472" i="172" s="1"/>
  <c r="V40" i="172"/>
  <c r="U40" i="172"/>
  <c r="N40" i="172"/>
  <c r="N88" i="172" s="1"/>
  <c r="N136" i="172" s="1"/>
  <c r="N184" i="172" s="1"/>
  <c r="N232" i="172" s="1"/>
  <c r="N280" i="172" s="1"/>
  <c r="N328" i="172" s="1"/>
  <c r="N376" i="172" s="1"/>
  <c r="N424" i="172" s="1"/>
  <c r="N472" i="172" s="1"/>
  <c r="L40" i="172"/>
  <c r="BP39" i="172"/>
  <c r="BO39" i="172"/>
  <c r="BN39" i="172"/>
  <c r="BF39" i="172"/>
  <c r="BE39" i="172"/>
  <c r="AX39" i="172"/>
  <c r="AX87" i="172" s="1"/>
  <c r="AX135" i="172" s="1"/>
  <c r="BP135" i="172" s="1"/>
  <c r="AW39" i="172"/>
  <c r="AV39" i="172"/>
  <c r="AO39" i="172"/>
  <c r="AO87" i="172" s="1"/>
  <c r="AN39" i="172"/>
  <c r="AM39" i="172"/>
  <c r="AF39" i="172"/>
  <c r="AF87" i="172" s="1"/>
  <c r="AF135" i="172" s="1"/>
  <c r="AF183" i="172" s="1"/>
  <c r="AF231" i="172" s="1"/>
  <c r="AF279" i="172" s="1"/>
  <c r="AF327" i="172" s="1"/>
  <c r="AF375" i="172" s="1"/>
  <c r="AF423" i="172" s="1"/>
  <c r="AF471" i="172" s="1"/>
  <c r="AE39" i="172"/>
  <c r="AD39" i="172"/>
  <c r="W39" i="172"/>
  <c r="W87" i="172" s="1"/>
  <c r="W135" i="172" s="1"/>
  <c r="W183" i="172" s="1"/>
  <c r="W231" i="172" s="1"/>
  <c r="W279" i="172" s="1"/>
  <c r="W327" i="172" s="1"/>
  <c r="W375" i="172" s="1"/>
  <c r="W423" i="172" s="1"/>
  <c r="W471" i="172" s="1"/>
  <c r="V39" i="172"/>
  <c r="U39" i="172"/>
  <c r="N39" i="172"/>
  <c r="N87" i="172" s="1"/>
  <c r="N135" i="172" s="1"/>
  <c r="N183" i="172" s="1"/>
  <c r="N231" i="172" s="1"/>
  <c r="N279" i="172" s="1"/>
  <c r="N327" i="172" s="1"/>
  <c r="N375" i="172" s="1"/>
  <c r="N423" i="172" s="1"/>
  <c r="N471" i="172" s="1"/>
  <c r="L39" i="172"/>
  <c r="BP38" i="172"/>
  <c r="BO38" i="172"/>
  <c r="BN38" i="172"/>
  <c r="BF38" i="172"/>
  <c r="BE38" i="172"/>
  <c r="AX38" i="172"/>
  <c r="AW38" i="172"/>
  <c r="AV38" i="172"/>
  <c r="AO38" i="172"/>
  <c r="BG38" i="172" s="1"/>
  <c r="AN38" i="172"/>
  <c r="AM38" i="172"/>
  <c r="AF38" i="172"/>
  <c r="AF86" i="172" s="1"/>
  <c r="AF134" i="172" s="1"/>
  <c r="AF182" i="172" s="1"/>
  <c r="AF230" i="172" s="1"/>
  <c r="AF278" i="172" s="1"/>
  <c r="AF326" i="172" s="1"/>
  <c r="AF374" i="172" s="1"/>
  <c r="AF422" i="172" s="1"/>
  <c r="AF470" i="172" s="1"/>
  <c r="AE38" i="172"/>
  <c r="AD38" i="172"/>
  <c r="W38" i="172"/>
  <c r="W86" i="172" s="1"/>
  <c r="V38" i="172"/>
  <c r="U38" i="172"/>
  <c r="N38" i="172"/>
  <c r="N86" i="172" s="1"/>
  <c r="N134" i="172" s="1"/>
  <c r="N182" i="172" s="1"/>
  <c r="N230" i="172" s="1"/>
  <c r="N278" i="172" s="1"/>
  <c r="N326" i="172" s="1"/>
  <c r="N374" i="172" s="1"/>
  <c r="N422" i="172" s="1"/>
  <c r="N470" i="172" s="1"/>
  <c r="L38" i="172"/>
  <c r="BP37" i="172"/>
  <c r="BO37" i="172"/>
  <c r="BN37" i="172"/>
  <c r="BF37" i="172"/>
  <c r="BE37" i="172"/>
  <c r="AX37" i="172"/>
  <c r="AX85" i="172" s="1"/>
  <c r="AW37" i="172"/>
  <c r="AV37" i="172"/>
  <c r="AO37" i="172"/>
  <c r="AO85" i="172" s="1"/>
  <c r="AO133" i="172" s="1"/>
  <c r="AN37" i="172"/>
  <c r="AM37" i="172"/>
  <c r="AF37" i="172"/>
  <c r="AF85" i="172" s="1"/>
  <c r="AF133" i="172" s="1"/>
  <c r="AF181" i="172" s="1"/>
  <c r="AF229" i="172" s="1"/>
  <c r="AF277" i="172" s="1"/>
  <c r="AF325" i="172" s="1"/>
  <c r="AF373" i="172" s="1"/>
  <c r="AF421" i="172" s="1"/>
  <c r="AF469" i="172" s="1"/>
  <c r="AE37" i="172"/>
  <c r="AD37" i="172"/>
  <c r="W37" i="172"/>
  <c r="W85" i="172" s="1"/>
  <c r="V37" i="172"/>
  <c r="U37" i="172"/>
  <c r="N37" i="172"/>
  <c r="N85" i="172" s="1"/>
  <c r="N133" i="172" s="1"/>
  <c r="N181" i="172" s="1"/>
  <c r="N229" i="172" s="1"/>
  <c r="N277" i="172" s="1"/>
  <c r="N325" i="172" s="1"/>
  <c r="N373" i="172" s="1"/>
  <c r="N421" i="172" s="1"/>
  <c r="N469" i="172" s="1"/>
  <c r="L37" i="172"/>
  <c r="BP36" i="172"/>
  <c r="BO36" i="172"/>
  <c r="BN36" i="172"/>
  <c r="BF36" i="172"/>
  <c r="BE36" i="172"/>
  <c r="AX36" i="172"/>
  <c r="AX84" i="172" s="1"/>
  <c r="AX132" i="172" s="1"/>
  <c r="BP132" i="172" s="1"/>
  <c r="AW36" i="172"/>
  <c r="AV36" i="172"/>
  <c r="AO36" i="172"/>
  <c r="AO84" i="172" s="1"/>
  <c r="AO132" i="172" s="1"/>
  <c r="AN36" i="172"/>
  <c r="AM36" i="172"/>
  <c r="AF36" i="172"/>
  <c r="AF84" i="172" s="1"/>
  <c r="AF132" i="172" s="1"/>
  <c r="AF180" i="172" s="1"/>
  <c r="AF228" i="172" s="1"/>
  <c r="AF276" i="172" s="1"/>
  <c r="AF324" i="172" s="1"/>
  <c r="AF372" i="172" s="1"/>
  <c r="AF420" i="172" s="1"/>
  <c r="AF468" i="172" s="1"/>
  <c r="AE36" i="172"/>
  <c r="AD36" i="172"/>
  <c r="W36" i="172"/>
  <c r="W84" i="172" s="1"/>
  <c r="W132" i="172" s="1"/>
  <c r="W180" i="172" s="1"/>
  <c r="W228" i="172" s="1"/>
  <c r="W276" i="172" s="1"/>
  <c r="W324" i="172" s="1"/>
  <c r="W372" i="172" s="1"/>
  <c r="W420" i="172" s="1"/>
  <c r="W468" i="172" s="1"/>
  <c r="V36" i="172"/>
  <c r="U36" i="172"/>
  <c r="N36" i="172"/>
  <c r="N84" i="172" s="1"/>
  <c r="N132" i="172" s="1"/>
  <c r="N180" i="172" s="1"/>
  <c r="N228" i="172" s="1"/>
  <c r="N276" i="172" s="1"/>
  <c r="N324" i="172" s="1"/>
  <c r="N372" i="172" s="1"/>
  <c r="N420" i="172" s="1"/>
  <c r="N468" i="172" s="1"/>
  <c r="L36" i="172"/>
  <c r="BP35" i="172"/>
  <c r="BO35" i="172"/>
  <c r="BN35" i="172"/>
  <c r="BF35" i="172"/>
  <c r="BE35" i="172"/>
  <c r="AX35" i="172"/>
  <c r="AX83" i="172" s="1"/>
  <c r="AW35" i="172"/>
  <c r="AV35" i="172"/>
  <c r="AO35" i="172"/>
  <c r="AO83" i="172" s="1"/>
  <c r="AN35" i="172"/>
  <c r="AM35" i="172"/>
  <c r="AF35" i="172"/>
  <c r="AF83" i="172" s="1"/>
  <c r="AF131" i="172" s="1"/>
  <c r="AF179" i="172" s="1"/>
  <c r="AF227" i="172" s="1"/>
  <c r="AF275" i="172" s="1"/>
  <c r="AF323" i="172" s="1"/>
  <c r="AF371" i="172" s="1"/>
  <c r="AF419" i="172" s="1"/>
  <c r="AF467" i="172" s="1"/>
  <c r="AE35" i="172"/>
  <c r="AD35" i="172"/>
  <c r="W35" i="172"/>
  <c r="W83" i="172" s="1"/>
  <c r="W131" i="172" s="1"/>
  <c r="W179" i="172" s="1"/>
  <c r="W227" i="172" s="1"/>
  <c r="W275" i="172" s="1"/>
  <c r="W323" i="172" s="1"/>
  <c r="W371" i="172" s="1"/>
  <c r="W419" i="172" s="1"/>
  <c r="W467" i="172" s="1"/>
  <c r="V35" i="172"/>
  <c r="U35" i="172"/>
  <c r="N35" i="172"/>
  <c r="N83" i="172" s="1"/>
  <c r="N131" i="172" s="1"/>
  <c r="N179" i="172" s="1"/>
  <c r="N227" i="172" s="1"/>
  <c r="N275" i="172" s="1"/>
  <c r="N323" i="172" s="1"/>
  <c r="N371" i="172" s="1"/>
  <c r="N419" i="172" s="1"/>
  <c r="N467" i="172" s="1"/>
  <c r="L35" i="172"/>
  <c r="BP34" i="172"/>
  <c r="BO34" i="172"/>
  <c r="BN34" i="172"/>
  <c r="BF34" i="172"/>
  <c r="BE34" i="172"/>
  <c r="AX34" i="172"/>
  <c r="AX82" i="172" s="1"/>
  <c r="AX130" i="172" s="1"/>
  <c r="AX178" i="172" s="1"/>
  <c r="AX226" i="172" s="1"/>
  <c r="AW34" i="172"/>
  <c r="AV34" i="172"/>
  <c r="AO34" i="172"/>
  <c r="AO82" i="172" s="1"/>
  <c r="AN34" i="172"/>
  <c r="AM34" i="172"/>
  <c r="AF34" i="172"/>
  <c r="AF82" i="172" s="1"/>
  <c r="AF130" i="172" s="1"/>
  <c r="AF178" i="172" s="1"/>
  <c r="AF226" i="172" s="1"/>
  <c r="AF274" i="172" s="1"/>
  <c r="AF322" i="172" s="1"/>
  <c r="AF370" i="172" s="1"/>
  <c r="AF418" i="172" s="1"/>
  <c r="AF466" i="172" s="1"/>
  <c r="AE34" i="172"/>
  <c r="AD34" i="172"/>
  <c r="W34" i="172"/>
  <c r="W82" i="172" s="1"/>
  <c r="V34" i="172"/>
  <c r="U34" i="172"/>
  <c r="N34" i="172"/>
  <c r="N82" i="172" s="1"/>
  <c r="N130" i="172" s="1"/>
  <c r="N178" i="172" s="1"/>
  <c r="N226" i="172" s="1"/>
  <c r="N274" i="172" s="1"/>
  <c r="N322" i="172" s="1"/>
  <c r="N370" i="172" s="1"/>
  <c r="N418" i="172" s="1"/>
  <c r="N466" i="172" s="1"/>
  <c r="L34" i="172"/>
  <c r="BP33" i="172"/>
  <c r="BO33" i="172"/>
  <c r="BN33" i="172"/>
  <c r="BF33" i="172"/>
  <c r="BE33" i="172"/>
  <c r="AX33" i="172"/>
  <c r="AX81" i="172" s="1"/>
  <c r="AW33" i="172"/>
  <c r="AV33" i="172"/>
  <c r="AO33" i="172"/>
  <c r="AO81" i="172" s="1"/>
  <c r="AN33" i="172"/>
  <c r="AM33" i="172"/>
  <c r="AF33" i="172"/>
  <c r="AF81" i="172" s="1"/>
  <c r="AF129" i="172" s="1"/>
  <c r="AF177" i="172" s="1"/>
  <c r="AF225" i="172" s="1"/>
  <c r="AF273" i="172" s="1"/>
  <c r="AF321" i="172" s="1"/>
  <c r="AF369" i="172" s="1"/>
  <c r="AF417" i="172" s="1"/>
  <c r="AF465" i="172" s="1"/>
  <c r="AE33" i="172"/>
  <c r="AD33" i="172"/>
  <c r="W33" i="172"/>
  <c r="W81" i="172" s="1"/>
  <c r="V33" i="172"/>
  <c r="U33" i="172"/>
  <c r="N33" i="172"/>
  <c r="N81" i="172" s="1"/>
  <c r="N129" i="172" s="1"/>
  <c r="N177" i="172" s="1"/>
  <c r="N225" i="172" s="1"/>
  <c r="N273" i="172" s="1"/>
  <c r="N321" i="172" s="1"/>
  <c r="N369" i="172" s="1"/>
  <c r="N417" i="172" s="1"/>
  <c r="N465" i="172" s="1"/>
  <c r="L33" i="172"/>
  <c r="BP32" i="172"/>
  <c r="BO32" i="172"/>
  <c r="BN32" i="172"/>
  <c r="BF32" i="172"/>
  <c r="BE32" i="172"/>
  <c r="AX32" i="172"/>
  <c r="AW32" i="172"/>
  <c r="AV32" i="172"/>
  <c r="AO32" i="172"/>
  <c r="AO80" i="172" s="1"/>
  <c r="AN32" i="172"/>
  <c r="AM32" i="172"/>
  <c r="AF32" i="172"/>
  <c r="AF80" i="172" s="1"/>
  <c r="AF128" i="172" s="1"/>
  <c r="AF176" i="172" s="1"/>
  <c r="AF224" i="172" s="1"/>
  <c r="AF272" i="172" s="1"/>
  <c r="AF320" i="172" s="1"/>
  <c r="AF368" i="172" s="1"/>
  <c r="AF416" i="172" s="1"/>
  <c r="AF464" i="172" s="1"/>
  <c r="AE32" i="172"/>
  <c r="AD32" i="172"/>
  <c r="W32" i="172"/>
  <c r="W80" i="172" s="1"/>
  <c r="W128" i="172" s="1"/>
  <c r="W176" i="172" s="1"/>
  <c r="W224" i="172" s="1"/>
  <c r="W272" i="172" s="1"/>
  <c r="W320" i="172" s="1"/>
  <c r="W368" i="172" s="1"/>
  <c r="W416" i="172" s="1"/>
  <c r="W464" i="172" s="1"/>
  <c r="V32" i="172"/>
  <c r="U32" i="172"/>
  <c r="N32" i="172"/>
  <c r="N80" i="172" s="1"/>
  <c r="N128" i="172" s="1"/>
  <c r="N176" i="172" s="1"/>
  <c r="N224" i="172" s="1"/>
  <c r="N272" i="172" s="1"/>
  <c r="N320" i="172" s="1"/>
  <c r="N368" i="172" s="1"/>
  <c r="N416" i="172" s="1"/>
  <c r="N464" i="172" s="1"/>
  <c r="L32" i="172"/>
  <c r="BP799" i="171"/>
  <c r="BO799" i="171"/>
  <c r="BN799" i="171"/>
  <c r="BG799" i="171"/>
  <c r="BF799" i="171"/>
  <c r="BE799" i="171"/>
  <c r="AX799" i="171"/>
  <c r="AW799" i="171"/>
  <c r="AV799" i="171"/>
  <c r="AO799" i="171"/>
  <c r="AN799" i="171"/>
  <c r="AM799" i="171"/>
  <c r="AF799" i="171"/>
  <c r="AE799" i="171"/>
  <c r="AD799" i="171"/>
  <c r="V799" i="171"/>
  <c r="U799" i="171"/>
  <c r="L799" i="171"/>
  <c r="BP798" i="171"/>
  <c r="BO798" i="171"/>
  <c r="BN798" i="171"/>
  <c r="BG798" i="171"/>
  <c r="BF798" i="171"/>
  <c r="BE798" i="171"/>
  <c r="AX798" i="171"/>
  <c r="AW798" i="171"/>
  <c r="AV798" i="171"/>
  <c r="AO798" i="171"/>
  <c r="AN798" i="171"/>
  <c r="AM798" i="171"/>
  <c r="AF798" i="171"/>
  <c r="AE798" i="171"/>
  <c r="AD798" i="171"/>
  <c r="V798" i="171"/>
  <c r="U798" i="171"/>
  <c r="L798" i="171"/>
  <c r="BP797" i="171"/>
  <c r="BO797" i="171"/>
  <c r="BN797" i="171"/>
  <c r="BG797" i="171"/>
  <c r="BF797" i="171"/>
  <c r="BE797" i="171"/>
  <c r="AX797" i="171"/>
  <c r="AW797" i="171"/>
  <c r="AV797" i="171"/>
  <c r="AO797" i="171"/>
  <c r="AN797" i="171"/>
  <c r="AM797" i="171"/>
  <c r="AF797" i="171"/>
  <c r="AE797" i="171"/>
  <c r="AD797" i="171"/>
  <c r="V797" i="171"/>
  <c r="U797" i="171"/>
  <c r="L797" i="171"/>
  <c r="BP796" i="171"/>
  <c r="BO796" i="171"/>
  <c r="BN796" i="171"/>
  <c r="BG796" i="171"/>
  <c r="BF796" i="171"/>
  <c r="BE796" i="171"/>
  <c r="AX796" i="171"/>
  <c r="AW796" i="171"/>
  <c r="AV796" i="171"/>
  <c r="AO796" i="171"/>
  <c r="AN796" i="171"/>
  <c r="AM796" i="171"/>
  <c r="AF796" i="171"/>
  <c r="AE796" i="171"/>
  <c r="AD796" i="171"/>
  <c r="V796" i="171"/>
  <c r="U796" i="171"/>
  <c r="L796" i="171"/>
  <c r="BP795" i="171"/>
  <c r="BO795" i="171"/>
  <c r="BN795" i="171"/>
  <c r="BG795" i="171"/>
  <c r="BF795" i="171"/>
  <c r="BE795" i="171"/>
  <c r="AX795" i="171"/>
  <c r="AW795" i="171"/>
  <c r="AV795" i="171"/>
  <c r="AO795" i="171"/>
  <c r="AN795" i="171"/>
  <c r="AM795" i="171"/>
  <c r="AF795" i="171"/>
  <c r="AE795" i="171"/>
  <c r="AD795" i="171"/>
  <c r="V795" i="171"/>
  <c r="U795" i="171"/>
  <c r="L795" i="171"/>
  <c r="BP794" i="171"/>
  <c r="BO794" i="171"/>
  <c r="BN794" i="171"/>
  <c r="BG794" i="171"/>
  <c r="BF794" i="171"/>
  <c r="BE794" i="171"/>
  <c r="AX794" i="171"/>
  <c r="AW794" i="171"/>
  <c r="AV794" i="171"/>
  <c r="AO794" i="171"/>
  <c r="AN794" i="171"/>
  <c r="AM794" i="171"/>
  <c r="AF794" i="171"/>
  <c r="AE794" i="171"/>
  <c r="AD794" i="171"/>
  <c r="V794" i="171"/>
  <c r="U794" i="171"/>
  <c r="L794" i="171"/>
  <c r="BP793" i="171"/>
  <c r="BO793" i="171"/>
  <c r="BN793" i="171"/>
  <c r="BG793" i="171"/>
  <c r="BF793" i="171"/>
  <c r="BE793" i="171"/>
  <c r="AX793" i="171"/>
  <c r="AW793" i="171"/>
  <c r="AV793" i="171"/>
  <c r="AO793" i="171"/>
  <c r="AN793" i="171"/>
  <c r="AM793" i="171"/>
  <c r="AF793" i="171"/>
  <c r="AE793" i="171"/>
  <c r="AD793" i="171"/>
  <c r="V793" i="171"/>
  <c r="U793" i="171"/>
  <c r="L793" i="171"/>
  <c r="BP792" i="171"/>
  <c r="BO792" i="171"/>
  <c r="BN792" i="171"/>
  <c r="BG792" i="171"/>
  <c r="BF792" i="171"/>
  <c r="BE792" i="171"/>
  <c r="AX792" i="171"/>
  <c r="AW792" i="171"/>
  <c r="AV792" i="171"/>
  <c r="AO792" i="171"/>
  <c r="AN792" i="171"/>
  <c r="AM792" i="171"/>
  <c r="AF792" i="171"/>
  <c r="AE792" i="171"/>
  <c r="AD792" i="171"/>
  <c r="V792" i="171"/>
  <c r="U792" i="171"/>
  <c r="L792" i="171"/>
  <c r="BP791" i="171"/>
  <c r="BO791" i="171"/>
  <c r="BN791" i="171"/>
  <c r="BG791" i="171"/>
  <c r="BF791" i="171"/>
  <c r="BE791" i="171"/>
  <c r="AX791" i="171"/>
  <c r="AW791" i="171"/>
  <c r="AV791" i="171"/>
  <c r="AO791" i="171"/>
  <c r="AN791" i="171"/>
  <c r="AM791" i="171"/>
  <c r="AF791" i="171"/>
  <c r="AE791" i="171"/>
  <c r="AD791" i="171"/>
  <c r="V791" i="171"/>
  <c r="U791" i="171"/>
  <c r="L791" i="171"/>
  <c r="BP790" i="171"/>
  <c r="BO790" i="171"/>
  <c r="BN790" i="171"/>
  <c r="BG790" i="171"/>
  <c r="BF790" i="171"/>
  <c r="BE790" i="171"/>
  <c r="AX790" i="171"/>
  <c r="AW790" i="171"/>
  <c r="AV790" i="171"/>
  <c r="AO790" i="171"/>
  <c r="AN790" i="171"/>
  <c r="AM790" i="171"/>
  <c r="AF790" i="171"/>
  <c r="AE790" i="171"/>
  <c r="AD790" i="171"/>
  <c r="V790" i="171"/>
  <c r="U790" i="171"/>
  <c r="L790" i="171"/>
  <c r="BP789" i="171"/>
  <c r="BO789" i="171"/>
  <c r="BN789" i="171"/>
  <c r="BG789" i="171"/>
  <c r="BF789" i="171"/>
  <c r="BE789" i="171"/>
  <c r="AX789" i="171"/>
  <c r="AW789" i="171"/>
  <c r="AV789" i="171"/>
  <c r="AO789" i="171"/>
  <c r="AN789" i="171"/>
  <c r="AM789" i="171"/>
  <c r="AF789" i="171"/>
  <c r="AE789" i="171"/>
  <c r="AD789" i="171"/>
  <c r="V789" i="171"/>
  <c r="U789" i="171"/>
  <c r="L789" i="171"/>
  <c r="BP788" i="171"/>
  <c r="BO788" i="171"/>
  <c r="BN788" i="171"/>
  <c r="BG788" i="171"/>
  <c r="BF788" i="171"/>
  <c r="BE788" i="171"/>
  <c r="AX788" i="171"/>
  <c r="AW788" i="171"/>
  <c r="AV788" i="171"/>
  <c r="AO788" i="171"/>
  <c r="AN788" i="171"/>
  <c r="AM788" i="171"/>
  <c r="AF788" i="171"/>
  <c r="AE788" i="171"/>
  <c r="AD788" i="171"/>
  <c r="V788" i="171"/>
  <c r="U788" i="171"/>
  <c r="L788" i="171"/>
  <c r="BP787" i="171"/>
  <c r="BO787" i="171"/>
  <c r="BN787" i="171"/>
  <c r="BG787" i="171"/>
  <c r="BF787" i="171"/>
  <c r="BE787" i="171"/>
  <c r="AX787" i="171"/>
  <c r="AW787" i="171"/>
  <c r="AV787" i="171"/>
  <c r="AO787" i="171"/>
  <c r="AN787" i="171"/>
  <c r="AM787" i="171"/>
  <c r="AF787" i="171"/>
  <c r="AE787" i="171"/>
  <c r="AD787" i="171"/>
  <c r="V787" i="171"/>
  <c r="U787" i="171"/>
  <c r="M787" i="171"/>
  <c r="L787" i="171"/>
  <c r="BP786" i="171"/>
  <c r="BO786" i="171"/>
  <c r="BN786" i="171"/>
  <c r="BG786" i="171"/>
  <c r="BF786" i="171"/>
  <c r="BE786" i="171"/>
  <c r="AX786" i="171"/>
  <c r="AW786" i="171"/>
  <c r="AV786" i="171"/>
  <c r="AO786" i="171"/>
  <c r="AN786" i="171"/>
  <c r="AM786" i="171"/>
  <c r="AF786" i="171"/>
  <c r="AE786" i="171"/>
  <c r="AD786" i="171"/>
  <c r="V786" i="171"/>
  <c r="U786" i="171"/>
  <c r="M786" i="171"/>
  <c r="L786" i="171"/>
  <c r="BP785" i="171"/>
  <c r="BO785" i="171"/>
  <c r="BN785" i="171"/>
  <c r="BG785" i="171"/>
  <c r="BF785" i="171"/>
  <c r="BE785" i="171"/>
  <c r="AX785" i="171"/>
  <c r="AW785" i="171"/>
  <c r="AV785" i="171"/>
  <c r="AO785" i="171"/>
  <c r="AN785" i="171"/>
  <c r="AM785" i="171"/>
  <c r="AF785" i="171"/>
  <c r="AE785" i="171"/>
  <c r="AD785" i="171"/>
  <c r="V785" i="171"/>
  <c r="U785" i="171"/>
  <c r="M785" i="171"/>
  <c r="L785" i="171"/>
  <c r="BP784" i="171"/>
  <c r="BO784" i="171"/>
  <c r="BN784" i="171"/>
  <c r="BG784" i="171"/>
  <c r="BF784" i="171"/>
  <c r="BE784" i="171"/>
  <c r="AX784" i="171"/>
  <c r="AW784" i="171"/>
  <c r="AV784" i="171"/>
  <c r="AO784" i="171"/>
  <c r="AN784" i="171"/>
  <c r="AM784" i="171"/>
  <c r="AF784" i="171"/>
  <c r="AE784" i="171"/>
  <c r="AD784" i="171"/>
  <c r="V784" i="171"/>
  <c r="U784" i="171"/>
  <c r="M784" i="171"/>
  <c r="L784" i="171"/>
  <c r="BP783" i="171"/>
  <c r="BO783" i="171"/>
  <c r="BN783" i="171"/>
  <c r="BG783" i="171"/>
  <c r="BF783" i="171"/>
  <c r="BE783" i="171"/>
  <c r="AX783" i="171"/>
  <c r="AW783" i="171"/>
  <c r="AV783" i="171"/>
  <c r="AO783" i="171"/>
  <c r="AN783" i="171"/>
  <c r="AM783" i="171"/>
  <c r="AF783" i="171"/>
  <c r="AE783" i="171"/>
  <c r="AD783" i="171"/>
  <c r="V783" i="171"/>
  <c r="U783" i="171"/>
  <c r="M783" i="171"/>
  <c r="L783" i="171"/>
  <c r="BP782" i="171"/>
  <c r="BO782" i="171"/>
  <c r="BN782" i="171"/>
  <c r="BG782" i="171"/>
  <c r="BF782" i="171"/>
  <c r="BE782" i="171"/>
  <c r="AX782" i="171"/>
  <c r="AW782" i="171"/>
  <c r="AV782" i="171"/>
  <c r="AO782" i="171"/>
  <c r="AN782" i="171"/>
  <c r="AM782" i="171"/>
  <c r="AF782" i="171"/>
  <c r="AE782" i="171"/>
  <c r="AD782" i="171"/>
  <c r="V782" i="171"/>
  <c r="U782" i="171"/>
  <c r="M782" i="171"/>
  <c r="L782" i="171"/>
  <c r="BP781" i="171"/>
  <c r="BO781" i="171"/>
  <c r="BN781" i="171"/>
  <c r="BG781" i="171"/>
  <c r="BF781" i="171"/>
  <c r="BE781" i="171"/>
  <c r="AX781" i="171"/>
  <c r="AW781" i="171"/>
  <c r="AV781" i="171"/>
  <c r="AO781" i="171"/>
  <c r="AN781" i="171"/>
  <c r="AM781" i="171"/>
  <c r="AF781" i="171"/>
  <c r="AE781" i="171"/>
  <c r="AD781" i="171"/>
  <c r="V781" i="171"/>
  <c r="U781" i="171"/>
  <c r="M781" i="171"/>
  <c r="L781" i="171"/>
  <c r="BP780" i="171"/>
  <c r="BO780" i="171"/>
  <c r="BN780" i="171"/>
  <c r="BG780" i="171"/>
  <c r="BF780" i="171"/>
  <c r="BE780" i="171"/>
  <c r="AX780" i="171"/>
  <c r="AW780" i="171"/>
  <c r="AV780" i="171"/>
  <c r="AO780" i="171"/>
  <c r="AN780" i="171"/>
  <c r="AM780" i="171"/>
  <c r="AF780" i="171"/>
  <c r="AE780" i="171"/>
  <c r="AD780" i="171"/>
  <c r="V780" i="171"/>
  <c r="U780" i="171"/>
  <c r="M780" i="171"/>
  <c r="L780" i="171"/>
  <c r="BP779" i="171"/>
  <c r="BO779" i="171"/>
  <c r="BN779" i="171"/>
  <c r="BG779" i="171"/>
  <c r="BF779" i="171"/>
  <c r="BE779" i="171"/>
  <c r="AX779" i="171"/>
  <c r="AW779" i="171"/>
  <c r="AV779" i="171"/>
  <c r="AO779" i="171"/>
  <c r="AN779" i="171"/>
  <c r="AM779" i="171"/>
  <c r="AF779" i="171"/>
  <c r="AE779" i="171"/>
  <c r="AD779" i="171"/>
  <c r="V779" i="171"/>
  <c r="U779" i="171"/>
  <c r="M779" i="171"/>
  <c r="L779" i="171"/>
  <c r="BP778" i="171"/>
  <c r="BO778" i="171"/>
  <c r="BN778" i="171"/>
  <c r="BG778" i="171"/>
  <c r="BF778" i="171"/>
  <c r="BE778" i="171"/>
  <c r="AX778" i="171"/>
  <c r="AW778" i="171"/>
  <c r="AV778" i="171"/>
  <c r="AO778" i="171"/>
  <c r="AN778" i="171"/>
  <c r="AM778" i="171"/>
  <c r="AF778" i="171"/>
  <c r="AE778" i="171"/>
  <c r="AD778" i="171"/>
  <c r="V778" i="171"/>
  <c r="U778" i="171"/>
  <c r="M778" i="171"/>
  <c r="L778" i="171"/>
  <c r="BP777" i="171"/>
  <c r="BO777" i="171"/>
  <c r="BN777" i="171"/>
  <c r="BG777" i="171"/>
  <c r="BF777" i="171"/>
  <c r="BE777" i="171"/>
  <c r="AX777" i="171"/>
  <c r="AW777" i="171"/>
  <c r="AV777" i="171"/>
  <c r="AO777" i="171"/>
  <c r="AN777" i="171"/>
  <c r="AM777" i="171"/>
  <c r="AF777" i="171"/>
  <c r="AE777" i="171"/>
  <c r="AD777" i="171"/>
  <c r="V777" i="171"/>
  <c r="U777" i="171"/>
  <c r="M777" i="171"/>
  <c r="L777" i="171"/>
  <c r="BP776" i="171"/>
  <c r="BO776" i="171"/>
  <c r="BN776" i="171"/>
  <c r="BG776" i="171"/>
  <c r="BF776" i="171"/>
  <c r="BE776" i="171"/>
  <c r="AX776" i="171"/>
  <c r="AW776" i="171"/>
  <c r="AV776" i="171"/>
  <c r="AO776" i="171"/>
  <c r="AN776" i="171"/>
  <c r="AM776" i="171"/>
  <c r="AF776" i="171"/>
  <c r="AE776" i="171"/>
  <c r="AD776" i="171"/>
  <c r="V776" i="171"/>
  <c r="U776" i="171"/>
  <c r="M776" i="171"/>
  <c r="L776" i="171"/>
  <c r="BP775" i="171"/>
  <c r="BO775" i="171"/>
  <c r="BN775" i="171"/>
  <c r="BG775" i="171"/>
  <c r="BF775" i="171"/>
  <c r="BE775" i="171"/>
  <c r="AX775" i="171"/>
  <c r="AW775" i="171"/>
  <c r="AV775" i="171"/>
  <c r="AO775" i="171"/>
  <c r="AN775" i="171"/>
  <c r="AM775" i="171"/>
  <c r="AF775" i="171"/>
  <c r="AE775" i="171"/>
  <c r="AD775" i="171"/>
  <c r="W775" i="171"/>
  <c r="V775" i="171"/>
  <c r="U775" i="171"/>
  <c r="N775" i="171"/>
  <c r="M775" i="171"/>
  <c r="L775" i="171"/>
  <c r="BP774" i="171"/>
  <c r="BO774" i="171"/>
  <c r="BN774" i="171"/>
  <c r="BG774" i="171"/>
  <c r="BF774" i="171"/>
  <c r="BE774" i="171"/>
  <c r="AX774" i="171"/>
  <c r="AW774" i="171"/>
  <c r="AV774" i="171"/>
  <c r="AO774" i="171"/>
  <c r="AN774" i="171"/>
  <c r="AM774" i="171"/>
  <c r="AF774" i="171"/>
  <c r="AE774" i="171"/>
  <c r="AD774" i="171"/>
  <c r="W774" i="171"/>
  <c r="V774" i="171"/>
  <c r="U774" i="171"/>
  <c r="N774" i="171"/>
  <c r="M774" i="171"/>
  <c r="L774" i="171"/>
  <c r="BP773" i="171"/>
  <c r="BO773" i="171"/>
  <c r="BN773" i="171"/>
  <c r="BG773" i="171"/>
  <c r="BF773" i="171"/>
  <c r="BE773" i="171"/>
  <c r="AX773" i="171"/>
  <c r="AW773" i="171"/>
  <c r="AV773" i="171"/>
  <c r="AO773" i="171"/>
  <c r="AN773" i="171"/>
  <c r="AM773" i="171"/>
  <c r="AF773" i="171"/>
  <c r="AE773" i="171"/>
  <c r="AD773" i="171"/>
  <c r="W773" i="171"/>
  <c r="V773" i="171"/>
  <c r="U773" i="171"/>
  <c r="N773" i="171"/>
  <c r="M773" i="171"/>
  <c r="L773" i="171"/>
  <c r="BP772" i="171"/>
  <c r="BO772" i="171"/>
  <c r="BN772" i="171"/>
  <c r="BG772" i="171"/>
  <c r="BF772" i="171"/>
  <c r="BE772" i="171"/>
  <c r="AX772" i="171"/>
  <c r="AW772" i="171"/>
  <c r="AV772" i="171"/>
  <c r="AO772" i="171"/>
  <c r="AN772" i="171"/>
  <c r="AM772" i="171"/>
  <c r="AF772" i="171"/>
  <c r="AE772" i="171"/>
  <c r="AD772" i="171"/>
  <c r="W772" i="171"/>
  <c r="V772" i="171"/>
  <c r="U772" i="171"/>
  <c r="N772" i="171"/>
  <c r="M772" i="171"/>
  <c r="L772" i="171"/>
  <c r="BP771" i="171"/>
  <c r="BO771" i="171"/>
  <c r="BN771" i="171"/>
  <c r="BG771" i="171"/>
  <c r="BF771" i="171"/>
  <c r="BE771" i="171"/>
  <c r="AX771" i="171"/>
  <c r="AW771" i="171"/>
  <c r="AV771" i="171"/>
  <c r="AO771" i="171"/>
  <c r="AN771" i="171"/>
  <c r="AM771" i="171"/>
  <c r="AF771" i="171"/>
  <c r="AE771" i="171"/>
  <c r="AD771" i="171"/>
  <c r="W771" i="171"/>
  <c r="V771" i="171"/>
  <c r="U771" i="171"/>
  <c r="N771" i="171"/>
  <c r="M771" i="171"/>
  <c r="L771" i="171"/>
  <c r="BP770" i="171"/>
  <c r="BO770" i="171"/>
  <c r="BN770" i="171"/>
  <c r="BG770" i="171"/>
  <c r="BF770" i="171"/>
  <c r="BE770" i="171"/>
  <c r="AX770" i="171"/>
  <c r="AW770" i="171"/>
  <c r="AV770" i="171"/>
  <c r="AO770" i="171"/>
  <c r="AN770" i="171"/>
  <c r="AM770" i="171"/>
  <c r="AF770" i="171"/>
  <c r="AE770" i="171"/>
  <c r="AD770" i="171"/>
  <c r="W770" i="171"/>
  <c r="V770" i="171"/>
  <c r="U770" i="171"/>
  <c r="N770" i="171"/>
  <c r="M770" i="171"/>
  <c r="L770" i="171"/>
  <c r="BP769" i="171"/>
  <c r="BO769" i="171"/>
  <c r="BN769" i="171"/>
  <c r="BG769" i="171"/>
  <c r="BF769" i="171"/>
  <c r="BE769" i="171"/>
  <c r="AX769" i="171"/>
  <c r="AW769" i="171"/>
  <c r="AV769" i="171"/>
  <c r="AO769" i="171"/>
  <c r="AN769" i="171"/>
  <c r="AM769" i="171"/>
  <c r="AF769" i="171"/>
  <c r="AE769" i="171"/>
  <c r="AD769" i="171"/>
  <c r="W769" i="171"/>
  <c r="V769" i="171"/>
  <c r="U769" i="171"/>
  <c r="N769" i="171"/>
  <c r="M769" i="171"/>
  <c r="L769" i="171"/>
  <c r="BP768" i="171"/>
  <c r="BO768" i="171"/>
  <c r="BN768" i="171"/>
  <c r="BG768" i="171"/>
  <c r="BF768" i="171"/>
  <c r="BE768" i="171"/>
  <c r="AX768" i="171"/>
  <c r="AW768" i="171"/>
  <c r="AV768" i="171"/>
  <c r="AO768" i="171"/>
  <c r="AN768" i="171"/>
  <c r="AM768" i="171"/>
  <c r="AF768" i="171"/>
  <c r="AE768" i="171"/>
  <c r="AD768" i="171"/>
  <c r="W768" i="171"/>
  <c r="V768" i="171"/>
  <c r="U768" i="171"/>
  <c r="N768" i="171"/>
  <c r="M768" i="171"/>
  <c r="L768" i="171"/>
  <c r="BP767" i="171"/>
  <c r="BO767" i="171"/>
  <c r="BN767" i="171"/>
  <c r="BG767" i="171"/>
  <c r="BF767" i="171"/>
  <c r="BE767" i="171"/>
  <c r="AX767" i="171"/>
  <c r="AW767" i="171"/>
  <c r="AV767" i="171"/>
  <c r="AO767" i="171"/>
  <c r="AN767" i="171"/>
  <c r="AM767" i="171"/>
  <c r="AF767" i="171"/>
  <c r="AE767" i="171"/>
  <c r="AD767" i="171"/>
  <c r="W767" i="171"/>
  <c r="V767" i="171"/>
  <c r="U767" i="171"/>
  <c r="N767" i="171"/>
  <c r="M767" i="171"/>
  <c r="L767" i="171"/>
  <c r="BP766" i="171"/>
  <c r="BO766" i="171"/>
  <c r="BN766" i="171"/>
  <c r="BG766" i="171"/>
  <c r="BF766" i="171"/>
  <c r="BE766" i="171"/>
  <c r="AX766" i="171"/>
  <c r="AW766" i="171"/>
  <c r="AV766" i="171"/>
  <c r="AO766" i="171"/>
  <c r="AN766" i="171"/>
  <c r="AM766" i="171"/>
  <c r="AF766" i="171"/>
  <c r="AE766" i="171"/>
  <c r="AD766" i="171"/>
  <c r="W766" i="171"/>
  <c r="V766" i="171"/>
  <c r="U766" i="171"/>
  <c r="N766" i="171"/>
  <c r="M766" i="171"/>
  <c r="L766" i="171"/>
  <c r="BP765" i="171"/>
  <c r="BO765" i="171"/>
  <c r="BN765" i="171"/>
  <c r="BG765" i="171"/>
  <c r="BF765" i="171"/>
  <c r="BE765" i="171"/>
  <c r="AX765" i="171"/>
  <c r="AW765" i="171"/>
  <c r="AV765" i="171"/>
  <c r="AO765" i="171"/>
  <c r="AN765" i="171"/>
  <c r="AM765" i="171"/>
  <c r="AF765" i="171"/>
  <c r="AE765" i="171"/>
  <c r="AD765" i="171"/>
  <c r="W765" i="171"/>
  <c r="V765" i="171"/>
  <c r="U765" i="171"/>
  <c r="N765" i="171"/>
  <c r="M765" i="171"/>
  <c r="L765" i="171"/>
  <c r="BP764" i="171"/>
  <c r="BO764" i="171"/>
  <c r="BN764" i="171"/>
  <c r="BG764" i="171"/>
  <c r="BF764" i="171"/>
  <c r="BE764" i="171"/>
  <c r="AX764" i="171"/>
  <c r="AW764" i="171"/>
  <c r="AV764" i="171"/>
  <c r="AO764" i="171"/>
  <c r="AN764" i="171"/>
  <c r="AM764" i="171"/>
  <c r="AF764" i="171"/>
  <c r="AE764" i="171"/>
  <c r="AD764" i="171"/>
  <c r="W764" i="171"/>
  <c r="V764" i="171"/>
  <c r="U764" i="171"/>
  <c r="N764" i="171"/>
  <c r="M764" i="171"/>
  <c r="L764" i="171"/>
  <c r="BP763" i="171"/>
  <c r="BO763" i="171"/>
  <c r="BN763" i="171"/>
  <c r="BG763" i="171"/>
  <c r="BF763" i="171"/>
  <c r="BE763" i="171"/>
  <c r="AX763" i="171"/>
  <c r="AW763" i="171"/>
  <c r="AV763" i="171"/>
  <c r="AO763" i="171"/>
  <c r="AN763" i="171"/>
  <c r="AM763" i="171"/>
  <c r="AF763" i="171"/>
  <c r="AE763" i="171"/>
  <c r="AD763" i="171"/>
  <c r="W763" i="171"/>
  <c r="V763" i="171"/>
  <c r="U763" i="171"/>
  <c r="N763" i="171"/>
  <c r="M763" i="171"/>
  <c r="L763" i="171"/>
  <c r="BP762" i="171"/>
  <c r="BO762" i="171"/>
  <c r="BN762" i="171"/>
  <c r="BG762" i="171"/>
  <c r="BF762" i="171"/>
  <c r="BE762" i="171"/>
  <c r="AX762" i="171"/>
  <c r="AW762" i="171"/>
  <c r="AV762" i="171"/>
  <c r="AO762" i="171"/>
  <c r="AN762" i="171"/>
  <c r="AM762" i="171"/>
  <c r="AF762" i="171"/>
  <c r="AE762" i="171"/>
  <c r="AD762" i="171"/>
  <c r="W762" i="171"/>
  <c r="V762" i="171"/>
  <c r="U762" i="171"/>
  <c r="N762" i="171"/>
  <c r="M762" i="171"/>
  <c r="L762" i="171"/>
  <c r="BP761" i="171"/>
  <c r="BO761" i="171"/>
  <c r="BN761" i="171"/>
  <c r="BG761" i="171"/>
  <c r="BF761" i="171"/>
  <c r="BE761" i="171"/>
  <c r="AX761" i="171"/>
  <c r="AW761" i="171"/>
  <c r="AV761" i="171"/>
  <c r="AO761" i="171"/>
  <c r="AN761" i="171"/>
  <c r="AM761" i="171"/>
  <c r="AF761" i="171"/>
  <c r="AE761" i="171"/>
  <c r="AD761" i="171"/>
  <c r="W761" i="171"/>
  <c r="V761" i="171"/>
  <c r="U761" i="171"/>
  <c r="N761" i="171"/>
  <c r="M761" i="171"/>
  <c r="L761" i="171"/>
  <c r="BP760" i="171"/>
  <c r="BO760" i="171"/>
  <c r="BN760" i="171"/>
  <c r="BG760" i="171"/>
  <c r="BF760" i="171"/>
  <c r="BE760" i="171"/>
  <c r="AX760" i="171"/>
  <c r="AW760" i="171"/>
  <c r="AV760" i="171"/>
  <c r="AO760" i="171"/>
  <c r="AN760" i="171"/>
  <c r="AM760" i="171"/>
  <c r="AF760" i="171"/>
  <c r="AE760" i="171"/>
  <c r="AD760" i="171"/>
  <c r="W760" i="171"/>
  <c r="V760" i="171"/>
  <c r="U760" i="171"/>
  <c r="N760" i="171"/>
  <c r="M760" i="171"/>
  <c r="L760" i="171"/>
  <c r="BP759" i="171"/>
  <c r="BO759" i="171"/>
  <c r="BN759" i="171"/>
  <c r="BG759" i="171"/>
  <c r="BF759" i="171"/>
  <c r="BE759" i="171"/>
  <c r="AX759" i="171"/>
  <c r="AW759" i="171"/>
  <c r="AV759" i="171"/>
  <c r="AO759" i="171"/>
  <c r="AN759" i="171"/>
  <c r="AM759" i="171"/>
  <c r="AF759" i="171"/>
  <c r="AE759" i="171"/>
  <c r="AD759" i="171"/>
  <c r="W759" i="171"/>
  <c r="V759" i="171"/>
  <c r="U759" i="171"/>
  <c r="N759" i="171"/>
  <c r="M759" i="171"/>
  <c r="L759" i="171"/>
  <c r="BP758" i="171"/>
  <c r="BO758" i="171"/>
  <c r="BN758" i="171"/>
  <c r="BG758" i="171"/>
  <c r="BF758" i="171"/>
  <c r="BE758" i="171"/>
  <c r="AX758" i="171"/>
  <c r="AW758" i="171"/>
  <c r="AV758" i="171"/>
  <c r="AO758" i="171"/>
  <c r="AN758" i="171"/>
  <c r="AM758" i="171"/>
  <c r="AF758" i="171"/>
  <c r="AE758" i="171"/>
  <c r="AD758" i="171"/>
  <c r="W758" i="171"/>
  <c r="V758" i="171"/>
  <c r="U758" i="171"/>
  <c r="N758" i="171"/>
  <c r="M758" i="171"/>
  <c r="L758" i="171"/>
  <c r="BP757" i="171"/>
  <c r="BO757" i="171"/>
  <c r="BN757" i="171"/>
  <c r="BG757" i="171"/>
  <c r="BF757" i="171"/>
  <c r="BE757" i="171"/>
  <c r="AX757" i="171"/>
  <c r="AW757" i="171"/>
  <c r="AV757" i="171"/>
  <c r="AO757" i="171"/>
  <c r="AN757" i="171"/>
  <c r="AM757" i="171"/>
  <c r="AF757" i="171"/>
  <c r="AE757" i="171"/>
  <c r="AD757" i="171"/>
  <c r="W757" i="171"/>
  <c r="V757" i="171"/>
  <c r="U757" i="171"/>
  <c r="N757" i="171"/>
  <c r="M757" i="171"/>
  <c r="L757" i="171"/>
  <c r="BP756" i="171"/>
  <c r="BO756" i="171"/>
  <c r="BN756" i="171"/>
  <c r="BG756" i="171"/>
  <c r="BF756" i="171"/>
  <c r="BE756" i="171"/>
  <c r="AX756" i="171"/>
  <c r="AW756" i="171"/>
  <c r="AV756" i="171"/>
  <c r="AO756" i="171"/>
  <c r="AN756" i="171"/>
  <c r="AM756" i="171"/>
  <c r="AF756" i="171"/>
  <c r="AE756" i="171"/>
  <c r="AD756" i="171"/>
  <c r="W756" i="171"/>
  <c r="V756" i="171"/>
  <c r="U756" i="171"/>
  <c r="N756" i="171"/>
  <c r="M756" i="171"/>
  <c r="L756" i="171"/>
  <c r="BP755" i="171"/>
  <c r="BO755" i="171"/>
  <c r="BN755" i="171"/>
  <c r="BG755" i="171"/>
  <c r="BF755" i="171"/>
  <c r="BE755" i="171"/>
  <c r="AX755" i="171"/>
  <c r="AW755" i="171"/>
  <c r="AV755" i="171"/>
  <c r="AO755" i="171"/>
  <c r="AN755" i="171"/>
  <c r="AM755" i="171"/>
  <c r="AF755" i="171"/>
  <c r="AE755" i="171"/>
  <c r="AD755" i="171"/>
  <c r="W755" i="171"/>
  <c r="V755" i="171"/>
  <c r="U755" i="171"/>
  <c r="N755" i="171"/>
  <c r="M755" i="171"/>
  <c r="L755" i="171"/>
  <c r="BP754" i="171"/>
  <c r="BO754" i="171"/>
  <c r="BN754" i="171"/>
  <c r="BG754" i="171"/>
  <c r="BF754" i="171"/>
  <c r="BE754" i="171"/>
  <c r="AX754" i="171"/>
  <c r="AW754" i="171"/>
  <c r="AV754" i="171"/>
  <c r="AO754" i="171"/>
  <c r="AN754" i="171"/>
  <c r="AM754" i="171"/>
  <c r="AF754" i="171"/>
  <c r="AE754" i="171"/>
  <c r="AD754" i="171"/>
  <c r="W754" i="171"/>
  <c r="V754" i="171"/>
  <c r="U754" i="171"/>
  <c r="N754" i="171"/>
  <c r="M754" i="171"/>
  <c r="L754" i="171"/>
  <c r="BP753" i="171"/>
  <c r="BO753" i="171"/>
  <c r="BN753" i="171"/>
  <c r="BG753" i="171"/>
  <c r="BF753" i="171"/>
  <c r="BE753" i="171"/>
  <c r="AX753" i="171"/>
  <c r="AW753" i="171"/>
  <c r="AV753" i="171"/>
  <c r="AO753" i="171"/>
  <c r="AN753" i="171"/>
  <c r="AM753" i="171"/>
  <c r="AF753" i="171"/>
  <c r="AE753" i="171"/>
  <c r="AD753" i="171"/>
  <c r="W753" i="171"/>
  <c r="V753" i="171"/>
  <c r="U753" i="171"/>
  <c r="N753" i="171"/>
  <c r="M753" i="171"/>
  <c r="L753" i="171"/>
  <c r="BP752" i="171"/>
  <c r="BO752" i="171"/>
  <c r="BN752" i="171"/>
  <c r="BG752" i="171"/>
  <c r="BF752" i="171"/>
  <c r="BE752" i="171"/>
  <c r="AX752" i="171"/>
  <c r="AW752" i="171"/>
  <c r="AV752" i="171"/>
  <c r="AO752" i="171"/>
  <c r="AN752" i="171"/>
  <c r="AM752" i="171"/>
  <c r="AF752" i="171"/>
  <c r="AE752" i="171"/>
  <c r="AD752" i="171"/>
  <c r="W752" i="171"/>
  <c r="V752" i="171"/>
  <c r="U752" i="171"/>
  <c r="N752" i="171"/>
  <c r="M752" i="171"/>
  <c r="L752" i="171"/>
  <c r="BP751" i="171"/>
  <c r="BO751" i="171"/>
  <c r="BN751" i="171"/>
  <c r="BG751" i="171"/>
  <c r="BF751" i="171"/>
  <c r="BE751" i="171"/>
  <c r="BB751" i="171"/>
  <c r="AW751" i="171"/>
  <c r="AV751" i="171"/>
  <c r="AS751" i="171"/>
  <c r="AN751" i="171"/>
  <c r="AM751" i="171"/>
  <c r="AF751" i="171"/>
  <c r="AE751" i="171"/>
  <c r="AD751" i="171"/>
  <c r="AA751" i="171"/>
  <c r="V751" i="171"/>
  <c r="U751" i="171"/>
  <c r="R751" i="171"/>
  <c r="M751" i="171"/>
  <c r="L751" i="171"/>
  <c r="BP750" i="171"/>
  <c r="BO750" i="171"/>
  <c r="BN750" i="171"/>
  <c r="BG750" i="171"/>
  <c r="BF750" i="171"/>
  <c r="BE750" i="171"/>
  <c r="BB750" i="171"/>
  <c r="AW750" i="171"/>
  <c r="AV750" i="171"/>
  <c r="AS750" i="171"/>
  <c r="AN750" i="171"/>
  <c r="AM750" i="171"/>
  <c r="AF750" i="171"/>
  <c r="AE750" i="171"/>
  <c r="AD750" i="171"/>
  <c r="AA750" i="171"/>
  <c r="V750" i="171"/>
  <c r="U750" i="171"/>
  <c r="R750" i="171"/>
  <c r="M750" i="171"/>
  <c r="L750" i="171"/>
  <c r="BP749" i="171"/>
  <c r="BO749" i="171"/>
  <c r="BN749" i="171"/>
  <c r="BG749" i="171"/>
  <c r="BF749" i="171"/>
  <c r="BE749" i="171"/>
  <c r="BB749" i="171"/>
  <c r="AW749" i="171"/>
  <c r="AV749" i="171"/>
  <c r="AS749" i="171"/>
  <c r="AN749" i="171"/>
  <c r="AM749" i="171"/>
  <c r="AF749" i="171"/>
  <c r="AE749" i="171"/>
  <c r="AD749" i="171"/>
  <c r="AA749" i="171"/>
  <c r="V749" i="171"/>
  <c r="U749" i="171"/>
  <c r="R749" i="171"/>
  <c r="M749" i="171"/>
  <c r="L749" i="171"/>
  <c r="BP748" i="171"/>
  <c r="BO748" i="171"/>
  <c r="BN748" i="171"/>
  <c r="BG748" i="171"/>
  <c r="BF748" i="171"/>
  <c r="BE748" i="171"/>
  <c r="BB748" i="171"/>
  <c r="AW748" i="171"/>
  <c r="AV748" i="171"/>
  <c r="AS748" i="171"/>
  <c r="AN748" i="171"/>
  <c r="AM748" i="171"/>
  <c r="AF748" i="171"/>
  <c r="AE748" i="171"/>
  <c r="AD748" i="171"/>
  <c r="AA748" i="171"/>
  <c r="V748" i="171"/>
  <c r="U748" i="171"/>
  <c r="R748" i="171"/>
  <c r="M748" i="171"/>
  <c r="L748" i="171"/>
  <c r="BP747" i="171"/>
  <c r="BO747" i="171"/>
  <c r="BN747" i="171"/>
  <c r="BG747" i="171"/>
  <c r="BF747" i="171"/>
  <c r="BE747" i="171"/>
  <c r="BB747" i="171"/>
  <c r="AW747" i="171"/>
  <c r="AV747" i="171"/>
  <c r="AS747" i="171"/>
  <c r="AN747" i="171"/>
  <c r="AM747" i="171"/>
  <c r="AF747" i="171"/>
  <c r="AE747" i="171"/>
  <c r="AD747" i="171"/>
  <c r="AA747" i="171"/>
  <c r="V747" i="171"/>
  <c r="U747" i="171"/>
  <c r="R747" i="171"/>
  <c r="M747" i="171"/>
  <c r="L747" i="171"/>
  <c r="BP746" i="171"/>
  <c r="BO746" i="171"/>
  <c r="BN746" i="171"/>
  <c r="BG746" i="171"/>
  <c r="BF746" i="171"/>
  <c r="BE746" i="171"/>
  <c r="BB746" i="171"/>
  <c r="AW746" i="171"/>
  <c r="AV746" i="171"/>
  <c r="AS746" i="171"/>
  <c r="AN746" i="171"/>
  <c r="AM746" i="171"/>
  <c r="AF746" i="171"/>
  <c r="AE746" i="171"/>
  <c r="AD746" i="171"/>
  <c r="AA746" i="171"/>
  <c r="V746" i="171"/>
  <c r="U746" i="171"/>
  <c r="R746" i="171"/>
  <c r="M746" i="171"/>
  <c r="L746" i="171"/>
  <c r="BP745" i="171"/>
  <c r="BO745" i="171"/>
  <c r="BN745" i="171"/>
  <c r="BG745" i="171"/>
  <c r="BF745" i="171"/>
  <c r="BE745" i="171"/>
  <c r="BB745" i="171"/>
  <c r="AW745" i="171"/>
  <c r="AV745" i="171"/>
  <c r="AS745" i="171"/>
  <c r="AN745" i="171"/>
  <c r="AM745" i="171"/>
  <c r="AF745" i="171"/>
  <c r="AE745" i="171"/>
  <c r="AD745" i="171"/>
  <c r="AA745" i="171"/>
  <c r="V745" i="171"/>
  <c r="U745" i="171"/>
  <c r="R745" i="171"/>
  <c r="M745" i="171"/>
  <c r="L745" i="171"/>
  <c r="BP744" i="171"/>
  <c r="BO744" i="171"/>
  <c r="BN744" i="171"/>
  <c r="BG744" i="171"/>
  <c r="BF744" i="171"/>
  <c r="BE744" i="171"/>
  <c r="BB744" i="171"/>
  <c r="AW744" i="171"/>
  <c r="AV744" i="171"/>
  <c r="AS744" i="171"/>
  <c r="AN744" i="171"/>
  <c r="AM744" i="171"/>
  <c r="AF744" i="171"/>
  <c r="AE744" i="171"/>
  <c r="AD744" i="171"/>
  <c r="AA744" i="171"/>
  <c r="V744" i="171"/>
  <c r="U744" i="171"/>
  <c r="R744" i="171"/>
  <c r="M744" i="171"/>
  <c r="L744" i="171"/>
  <c r="BP743" i="171"/>
  <c r="BO743" i="171"/>
  <c r="BN743" i="171"/>
  <c r="BG743" i="171"/>
  <c r="BF743" i="171"/>
  <c r="BE743" i="171"/>
  <c r="BB743" i="171"/>
  <c r="AW743" i="171"/>
  <c r="AV743" i="171"/>
  <c r="AS743" i="171"/>
  <c r="AN743" i="171"/>
  <c r="AM743" i="171"/>
  <c r="AF743" i="171"/>
  <c r="AE743" i="171"/>
  <c r="AD743" i="171"/>
  <c r="AA743" i="171"/>
  <c r="V743" i="171"/>
  <c r="U743" i="171"/>
  <c r="R743" i="171"/>
  <c r="M743" i="171"/>
  <c r="L743" i="171"/>
  <c r="BP742" i="171"/>
  <c r="BO742" i="171"/>
  <c r="BN742" i="171"/>
  <c r="BG742" i="171"/>
  <c r="BF742" i="171"/>
  <c r="BE742" i="171"/>
  <c r="BB742" i="171"/>
  <c r="AW742" i="171"/>
  <c r="AV742" i="171"/>
  <c r="AS742" i="171"/>
  <c r="AN742" i="171"/>
  <c r="AM742" i="171"/>
  <c r="AF742" i="171"/>
  <c r="AE742" i="171"/>
  <c r="AD742" i="171"/>
  <c r="AA742" i="171"/>
  <c r="V742" i="171"/>
  <c r="U742" i="171"/>
  <c r="R742" i="171"/>
  <c r="M742" i="171"/>
  <c r="L742" i="171"/>
  <c r="BP741" i="171"/>
  <c r="BO741" i="171"/>
  <c r="BN741" i="171"/>
  <c r="BG741" i="171"/>
  <c r="BF741" i="171"/>
  <c r="BE741" i="171"/>
  <c r="BB741" i="171"/>
  <c r="AW741" i="171"/>
  <c r="AV741" i="171"/>
  <c r="AS741" i="171"/>
  <c r="AN741" i="171"/>
  <c r="AM741" i="171"/>
  <c r="AF741" i="171"/>
  <c r="AE741" i="171"/>
  <c r="AD741" i="171"/>
  <c r="AA741" i="171"/>
  <c r="V741" i="171"/>
  <c r="U741" i="171"/>
  <c r="R741" i="171"/>
  <c r="M741" i="171"/>
  <c r="L741" i="171"/>
  <c r="BP740" i="171"/>
  <c r="BO740" i="171"/>
  <c r="BN740" i="171"/>
  <c r="BG740" i="171"/>
  <c r="BF740" i="171"/>
  <c r="BE740" i="171"/>
  <c r="BB740" i="171"/>
  <c r="AW740" i="171"/>
  <c r="AV740" i="171"/>
  <c r="AS740" i="171"/>
  <c r="AN740" i="171"/>
  <c r="AM740" i="171"/>
  <c r="AF740" i="171"/>
  <c r="AE740" i="171"/>
  <c r="AD740" i="171"/>
  <c r="AA740" i="171"/>
  <c r="V740" i="171"/>
  <c r="U740" i="171"/>
  <c r="R740" i="171"/>
  <c r="M740" i="171"/>
  <c r="L740" i="171"/>
  <c r="BP739" i="171"/>
  <c r="BO739" i="171"/>
  <c r="BN739" i="171"/>
  <c r="BG739" i="171"/>
  <c r="BF739" i="171"/>
  <c r="BE739" i="171"/>
  <c r="BB739" i="171"/>
  <c r="AX739" i="171"/>
  <c r="AW739" i="171"/>
  <c r="AV739" i="171"/>
  <c r="AS739" i="171"/>
  <c r="AO739" i="171"/>
  <c r="AN739" i="171"/>
  <c r="AM739" i="171"/>
  <c r="AF739" i="171"/>
  <c r="AE739" i="171"/>
  <c r="AD739" i="171"/>
  <c r="AA739" i="171"/>
  <c r="W739" i="171"/>
  <c r="V739" i="171"/>
  <c r="U739" i="171"/>
  <c r="R739" i="171"/>
  <c r="N739" i="171"/>
  <c r="M739" i="171"/>
  <c r="L739" i="171"/>
  <c r="BP738" i="171"/>
  <c r="BO738" i="171"/>
  <c r="BN738" i="171"/>
  <c r="BG738" i="171"/>
  <c r="BF738" i="171"/>
  <c r="BE738" i="171"/>
  <c r="BB738" i="171"/>
  <c r="AX738" i="171"/>
  <c r="AW738" i="171"/>
  <c r="AV738" i="171"/>
  <c r="AS738" i="171"/>
  <c r="AO738" i="171"/>
  <c r="AN738" i="171"/>
  <c r="AM738" i="171"/>
  <c r="AF738" i="171"/>
  <c r="AE738" i="171"/>
  <c r="AD738" i="171"/>
  <c r="AA738" i="171"/>
  <c r="W738" i="171"/>
  <c r="V738" i="171"/>
  <c r="U738" i="171"/>
  <c r="R738" i="171"/>
  <c r="N738" i="171"/>
  <c r="M738" i="171"/>
  <c r="L738" i="171"/>
  <c r="BP737" i="171"/>
  <c r="BO737" i="171"/>
  <c r="BN737" i="171"/>
  <c r="BG737" i="171"/>
  <c r="BF737" i="171"/>
  <c r="BE737" i="171"/>
  <c r="BB737" i="171"/>
  <c r="AX737" i="171"/>
  <c r="AW737" i="171"/>
  <c r="AV737" i="171"/>
  <c r="AS737" i="171"/>
  <c r="AO737" i="171"/>
  <c r="AN737" i="171"/>
  <c r="AM737" i="171"/>
  <c r="AF737" i="171"/>
  <c r="AE737" i="171"/>
  <c r="AD737" i="171"/>
  <c r="AA737" i="171"/>
  <c r="W737" i="171"/>
  <c r="V737" i="171"/>
  <c r="U737" i="171"/>
  <c r="R737" i="171"/>
  <c r="N737" i="171"/>
  <c r="M737" i="171"/>
  <c r="L737" i="171"/>
  <c r="BP736" i="171"/>
  <c r="BO736" i="171"/>
  <c r="BN736" i="171"/>
  <c r="BG736" i="171"/>
  <c r="BF736" i="171"/>
  <c r="BE736" i="171"/>
  <c r="BB736" i="171"/>
  <c r="AX736" i="171"/>
  <c r="AW736" i="171"/>
  <c r="AV736" i="171"/>
  <c r="AS736" i="171"/>
  <c r="AO736" i="171"/>
  <c r="AN736" i="171"/>
  <c r="AM736" i="171"/>
  <c r="AF736" i="171"/>
  <c r="AE736" i="171"/>
  <c r="AD736" i="171"/>
  <c r="AA736" i="171"/>
  <c r="W736" i="171"/>
  <c r="V736" i="171"/>
  <c r="U736" i="171"/>
  <c r="R736" i="171"/>
  <c r="N736" i="171"/>
  <c r="M736" i="171"/>
  <c r="L736" i="171"/>
  <c r="BP735" i="171"/>
  <c r="BO735" i="171"/>
  <c r="BN735" i="171"/>
  <c r="BG735" i="171"/>
  <c r="BF735" i="171"/>
  <c r="BE735" i="171"/>
  <c r="BB735" i="171"/>
  <c r="AX735" i="171"/>
  <c r="AW735" i="171"/>
  <c r="AV735" i="171"/>
  <c r="AS735" i="171"/>
  <c r="AO735" i="171"/>
  <c r="AN735" i="171"/>
  <c r="AM735" i="171"/>
  <c r="AF735" i="171"/>
  <c r="AE735" i="171"/>
  <c r="AD735" i="171"/>
  <c r="AA735" i="171"/>
  <c r="W735" i="171"/>
  <c r="V735" i="171"/>
  <c r="U735" i="171"/>
  <c r="R735" i="171"/>
  <c r="N735" i="171"/>
  <c r="M735" i="171"/>
  <c r="L735" i="171"/>
  <c r="BP734" i="171"/>
  <c r="BO734" i="171"/>
  <c r="BN734" i="171"/>
  <c r="BG734" i="171"/>
  <c r="BF734" i="171"/>
  <c r="BE734" i="171"/>
  <c r="BB734" i="171"/>
  <c r="AX734" i="171"/>
  <c r="AW734" i="171"/>
  <c r="AV734" i="171"/>
  <c r="AS734" i="171"/>
  <c r="AO734" i="171"/>
  <c r="AN734" i="171"/>
  <c r="AM734" i="171"/>
  <c r="AF734" i="171"/>
  <c r="AE734" i="171"/>
  <c r="AD734" i="171"/>
  <c r="AA734" i="171"/>
  <c r="W734" i="171"/>
  <c r="V734" i="171"/>
  <c r="U734" i="171"/>
  <c r="R734" i="171"/>
  <c r="N734" i="171"/>
  <c r="M734" i="171"/>
  <c r="L734" i="171"/>
  <c r="BP733" i="171"/>
  <c r="BO733" i="171"/>
  <c r="BN733" i="171"/>
  <c r="BG733" i="171"/>
  <c r="BF733" i="171"/>
  <c r="BE733" i="171"/>
  <c r="BB733" i="171"/>
  <c r="AX733" i="171"/>
  <c r="AW733" i="171"/>
  <c r="AV733" i="171"/>
  <c r="AS733" i="171"/>
  <c r="AO733" i="171"/>
  <c r="AN733" i="171"/>
  <c r="AM733" i="171"/>
  <c r="AF733" i="171"/>
  <c r="AE733" i="171"/>
  <c r="AD733" i="171"/>
  <c r="AA733" i="171"/>
  <c r="W733" i="171"/>
  <c r="V733" i="171"/>
  <c r="U733" i="171"/>
  <c r="R733" i="171"/>
  <c r="N733" i="171"/>
  <c r="M733" i="171"/>
  <c r="L733" i="171"/>
  <c r="BP732" i="171"/>
  <c r="BO732" i="171"/>
  <c r="BN732" i="171"/>
  <c r="BG732" i="171"/>
  <c r="BF732" i="171"/>
  <c r="BE732" i="171"/>
  <c r="BB732" i="171"/>
  <c r="AX732" i="171"/>
  <c r="AW732" i="171"/>
  <c r="AV732" i="171"/>
  <c r="AS732" i="171"/>
  <c r="AO732" i="171"/>
  <c r="AN732" i="171"/>
  <c r="AM732" i="171"/>
  <c r="AF732" i="171"/>
  <c r="AE732" i="171"/>
  <c r="AD732" i="171"/>
  <c r="AA732" i="171"/>
  <c r="W732" i="171"/>
  <c r="V732" i="171"/>
  <c r="U732" i="171"/>
  <c r="R732" i="171"/>
  <c r="N732" i="171"/>
  <c r="M732" i="171"/>
  <c r="L732" i="171"/>
  <c r="BP731" i="171"/>
  <c r="BO731" i="171"/>
  <c r="BN731" i="171"/>
  <c r="BG731" i="171"/>
  <c r="BF731" i="171"/>
  <c r="BE731" i="171"/>
  <c r="BB731" i="171"/>
  <c r="AX731" i="171"/>
  <c r="AW731" i="171"/>
  <c r="AV731" i="171"/>
  <c r="AS731" i="171"/>
  <c r="AO731" i="171"/>
  <c r="AN731" i="171"/>
  <c r="AM731" i="171"/>
  <c r="AF731" i="171"/>
  <c r="AE731" i="171"/>
  <c r="AD731" i="171"/>
  <c r="AA731" i="171"/>
  <c r="W731" i="171"/>
  <c r="V731" i="171"/>
  <c r="U731" i="171"/>
  <c r="R731" i="171"/>
  <c r="N731" i="171"/>
  <c r="M731" i="171"/>
  <c r="L731" i="171"/>
  <c r="BP730" i="171"/>
  <c r="BO730" i="171"/>
  <c r="BN730" i="171"/>
  <c r="BG730" i="171"/>
  <c r="BF730" i="171"/>
  <c r="BE730" i="171"/>
  <c r="BB730" i="171"/>
  <c r="AX730" i="171"/>
  <c r="AW730" i="171"/>
  <c r="AV730" i="171"/>
  <c r="AS730" i="171"/>
  <c r="AO730" i="171"/>
  <c r="AN730" i="171"/>
  <c r="AM730" i="171"/>
  <c r="AF730" i="171"/>
  <c r="AE730" i="171"/>
  <c r="AD730" i="171"/>
  <c r="AA730" i="171"/>
  <c r="W730" i="171"/>
  <c r="V730" i="171"/>
  <c r="U730" i="171"/>
  <c r="R730" i="171"/>
  <c r="N730" i="171"/>
  <c r="M730" i="171"/>
  <c r="L730" i="171"/>
  <c r="BP729" i="171"/>
  <c r="BO729" i="171"/>
  <c r="BN729" i="171"/>
  <c r="BG729" i="171"/>
  <c r="BF729" i="171"/>
  <c r="BE729" i="171"/>
  <c r="BB729" i="171"/>
  <c r="AX729" i="171"/>
  <c r="AW729" i="171"/>
  <c r="AV729" i="171"/>
  <c r="AS729" i="171"/>
  <c r="AO729" i="171"/>
  <c r="AN729" i="171"/>
  <c r="AM729" i="171"/>
  <c r="AF729" i="171"/>
  <c r="AE729" i="171"/>
  <c r="AD729" i="171"/>
  <c r="AA729" i="171"/>
  <c r="W729" i="171"/>
  <c r="V729" i="171"/>
  <c r="U729" i="171"/>
  <c r="R729" i="171"/>
  <c r="N729" i="171"/>
  <c r="M729" i="171"/>
  <c r="L729" i="171"/>
  <c r="BP728" i="171"/>
  <c r="BO728" i="171"/>
  <c r="BN728" i="171"/>
  <c r="BG728" i="171"/>
  <c r="BF728" i="171"/>
  <c r="BE728" i="171"/>
  <c r="BB728" i="171"/>
  <c r="AX728" i="171"/>
  <c r="AW728" i="171"/>
  <c r="AV728" i="171"/>
  <c r="AS728" i="171"/>
  <c r="AO728" i="171"/>
  <c r="AN728" i="171"/>
  <c r="AM728" i="171"/>
  <c r="AF728" i="171"/>
  <c r="AE728" i="171"/>
  <c r="AD728" i="171"/>
  <c r="AA728" i="171"/>
  <c r="W728" i="171"/>
  <c r="V728" i="171"/>
  <c r="U728" i="171"/>
  <c r="R728" i="171"/>
  <c r="N728" i="171"/>
  <c r="M728" i="171"/>
  <c r="L728" i="171"/>
  <c r="BP727" i="171"/>
  <c r="BO727" i="171"/>
  <c r="BN727" i="171"/>
  <c r="BG727" i="171"/>
  <c r="BF727" i="171"/>
  <c r="BE727" i="171"/>
  <c r="AX727" i="171"/>
  <c r="AW727" i="171"/>
  <c r="AV727" i="171"/>
  <c r="AO727" i="171"/>
  <c r="AN727" i="171"/>
  <c r="AM727" i="171"/>
  <c r="AF727" i="171"/>
  <c r="AE727" i="171"/>
  <c r="AD727" i="171"/>
  <c r="W727" i="171"/>
  <c r="V727" i="171"/>
  <c r="U727" i="171"/>
  <c r="N727" i="171"/>
  <c r="M727" i="171"/>
  <c r="L727" i="171"/>
  <c r="BP726" i="171"/>
  <c r="BO726" i="171"/>
  <c r="BN726" i="171"/>
  <c r="BG726" i="171"/>
  <c r="BF726" i="171"/>
  <c r="BE726" i="171"/>
  <c r="AX726" i="171"/>
  <c r="AW726" i="171"/>
  <c r="AV726" i="171"/>
  <c r="AO726" i="171"/>
  <c r="AN726" i="171"/>
  <c r="AM726" i="171"/>
  <c r="AF726" i="171"/>
  <c r="AE726" i="171"/>
  <c r="AD726" i="171"/>
  <c r="W726" i="171"/>
  <c r="V726" i="171"/>
  <c r="U726" i="171"/>
  <c r="N726" i="171"/>
  <c r="M726" i="171"/>
  <c r="L726" i="171"/>
  <c r="BP725" i="171"/>
  <c r="BO725" i="171"/>
  <c r="BN725" i="171"/>
  <c r="BG725" i="171"/>
  <c r="BF725" i="171"/>
  <c r="BE725" i="171"/>
  <c r="AX725" i="171"/>
  <c r="AW725" i="171"/>
  <c r="AV725" i="171"/>
  <c r="AO725" i="171"/>
  <c r="AN725" i="171"/>
  <c r="AM725" i="171"/>
  <c r="AF725" i="171"/>
  <c r="AE725" i="171"/>
  <c r="AD725" i="171"/>
  <c r="W725" i="171"/>
  <c r="V725" i="171"/>
  <c r="U725" i="171"/>
  <c r="N725" i="171"/>
  <c r="M725" i="171"/>
  <c r="L725" i="171"/>
  <c r="BP724" i="171"/>
  <c r="BO724" i="171"/>
  <c r="BN724" i="171"/>
  <c r="BG724" i="171"/>
  <c r="BF724" i="171"/>
  <c r="BE724" i="171"/>
  <c r="AX724" i="171"/>
  <c r="AW724" i="171"/>
  <c r="AV724" i="171"/>
  <c r="AO724" i="171"/>
  <c r="AN724" i="171"/>
  <c r="AM724" i="171"/>
  <c r="AF724" i="171"/>
  <c r="AE724" i="171"/>
  <c r="AD724" i="171"/>
  <c r="W724" i="171"/>
  <c r="V724" i="171"/>
  <c r="U724" i="171"/>
  <c r="N724" i="171"/>
  <c r="M724" i="171"/>
  <c r="L724" i="171"/>
  <c r="BP723" i="171"/>
  <c r="BO723" i="171"/>
  <c r="BN723" i="171"/>
  <c r="BG723" i="171"/>
  <c r="BF723" i="171"/>
  <c r="BE723" i="171"/>
  <c r="AX723" i="171"/>
  <c r="AW723" i="171"/>
  <c r="AV723" i="171"/>
  <c r="AO723" i="171"/>
  <c r="AN723" i="171"/>
  <c r="AM723" i="171"/>
  <c r="AF723" i="171"/>
  <c r="AE723" i="171"/>
  <c r="AD723" i="171"/>
  <c r="W723" i="171"/>
  <c r="V723" i="171"/>
  <c r="U723" i="171"/>
  <c r="N723" i="171"/>
  <c r="M723" i="171"/>
  <c r="L723" i="171"/>
  <c r="BP722" i="171"/>
  <c r="BO722" i="171"/>
  <c r="BN722" i="171"/>
  <c r="BG722" i="171"/>
  <c r="BF722" i="171"/>
  <c r="BE722" i="171"/>
  <c r="AX722" i="171"/>
  <c r="AW722" i="171"/>
  <c r="AV722" i="171"/>
  <c r="AO722" i="171"/>
  <c r="AN722" i="171"/>
  <c r="AM722" i="171"/>
  <c r="AF722" i="171"/>
  <c r="AE722" i="171"/>
  <c r="AD722" i="171"/>
  <c r="W722" i="171"/>
  <c r="V722" i="171"/>
  <c r="U722" i="171"/>
  <c r="N722" i="171"/>
  <c r="M722" i="171"/>
  <c r="L722" i="171"/>
  <c r="BP721" i="171"/>
  <c r="BO721" i="171"/>
  <c r="BN721" i="171"/>
  <c r="BG721" i="171"/>
  <c r="BF721" i="171"/>
  <c r="BE721" i="171"/>
  <c r="AX721" i="171"/>
  <c r="AW721" i="171"/>
  <c r="AV721" i="171"/>
  <c r="AO721" i="171"/>
  <c r="AN721" i="171"/>
  <c r="AM721" i="171"/>
  <c r="AF721" i="171"/>
  <c r="AE721" i="171"/>
  <c r="AD721" i="171"/>
  <c r="W721" i="171"/>
  <c r="V721" i="171"/>
  <c r="U721" i="171"/>
  <c r="N721" i="171"/>
  <c r="M721" i="171"/>
  <c r="L721" i="171"/>
  <c r="BP720" i="171"/>
  <c r="BO720" i="171"/>
  <c r="BN720" i="171"/>
  <c r="BG720" i="171"/>
  <c r="BF720" i="171"/>
  <c r="BE720" i="171"/>
  <c r="AX720" i="171"/>
  <c r="AW720" i="171"/>
  <c r="AV720" i="171"/>
  <c r="AO720" i="171"/>
  <c r="AN720" i="171"/>
  <c r="AM720" i="171"/>
  <c r="AF720" i="171"/>
  <c r="AE720" i="171"/>
  <c r="AD720" i="171"/>
  <c r="W720" i="171"/>
  <c r="V720" i="171"/>
  <c r="U720" i="171"/>
  <c r="N720" i="171"/>
  <c r="M720" i="171"/>
  <c r="L720" i="171"/>
  <c r="BP719" i="171"/>
  <c r="BO719" i="171"/>
  <c r="BN719" i="171"/>
  <c r="BG719" i="171"/>
  <c r="BF719" i="171"/>
  <c r="BE719" i="171"/>
  <c r="AX719" i="171"/>
  <c r="AW719" i="171"/>
  <c r="AV719" i="171"/>
  <c r="AO719" i="171"/>
  <c r="AN719" i="171"/>
  <c r="AM719" i="171"/>
  <c r="AF719" i="171"/>
  <c r="AE719" i="171"/>
  <c r="AD719" i="171"/>
  <c r="W719" i="171"/>
  <c r="V719" i="171"/>
  <c r="U719" i="171"/>
  <c r="N719" i="171"/>
  <c r="M719" i="171"/>
  <c r="L719" i="171"/>
  <c r="BP718" i="171"/>
  <c r="BO718" i="171"/>
  <c r="BN718" i="171"/>
  <c r="BG718" i="171"/>
  <c r="BF718" i="171"/>
  <c r="BE718" i="171"/>
  <c r="AX718" i="171"/>
  <c r="AW718" i="171"/>
  <c r="AV718" i="171"/>
  <c r="AO718" i="171"/>
  <c r="AN718" i="171"/>
  <c r="AM718" i="171"/>
  <c r="AF718" i="171"/>
  <c r="AE718" i="171"/>
  <c r="AD718" i="171"/>
  <c r="W718" i="171"/>
  <c r="V718" i="171"/>
  <c r="U718" i="171"/>
  <c r="N718" i="171"/>
  <c r="M718" i="171"/>
  <c r="L718" i="171"/>
  <c r="BP717" i="171"/>
  <c r="BO717" i="171"/>
  <c r="BN717" i="171"/>
  <c r="BG717" i="171"/>
  <c r="BF717" i="171"/>
  <c r="BE717" i="171"/>
  <c r="AX717" i="171"/>
  <c r="AW717" i="171"/>
  <c r="AV717" i="171"/>
  <c r="AO717" i="171"/>
  <c r="AN717" i="171"/>
  <c r="AM717" i="171"/>
  <c r="AF717" i="171"/>
  <c r="AE717" i="171"/>
  <c r="AD717" i="171"/>
  <c r="W717" i="171"/>
  <c r="V717" i="171"/>
  <c r="U717" i="171"/>
  <c r="N717" i="171"/>
  <c r="M717" i="171"/>
  <c r="L717" i="171"/>
  <c r="BP716" i="171"/>
  <c r="BO716" i="171"/>
  <c r="BN716" i="171"/>
  <c r="BG716" i="171"/>
  <c r="BF716" i="171"/>
  <c r="BE716" i="171"/>
  <c r="AX716" i="171"/>
  <c r="AW716" i="171"/>
  <c r="AV716" i="171"/>
  <c r="AO716" i="171"/>
  <c r="AN716" i="171"/>
  <c r="AM716" i="171"/>
  <c r="AF716" i="171"/>
  <c r="AE716" i="171"/>
  <c r="AD716" i="171"/>
  <c r="W716" i="171"/>
  <c r="V716" i="171"/>
  <c r="U716" i="171"/>
  <c r="N716" i="171"/>
  <c r="M716" i="171"/>
  <c r="L716" i="171"/>
  <c r="BP715" i="171"/>
  <c r="BO715" i="171"/>
  <c r="BN715" i="171"/>
  <c r="BG715" i="171"/>
  <c r="BF715" i="171"/>
  <c r="BE715" i="171"/>
  <c r="AX715" i="171"/>
  <c r="AW715" i="171"/>
  <c r="AV715" i="171"/>
  <c r="AO715" i="171"/>
  <c r="AN715" i="171"/>
  <c r="AM715" i="171"/>
  <c r="AF715" i="171"/>
  <c r="AE715" i="171"/>
  <c r="AD715" i="171"/>
  <c r="W715" i="171"/>
  <c r="V715" i="171"/>
  <c r="U715" i="171"/>
  <c r="N715" i="171"/>
  <c r="M715" i="171"/>
  <c r="L715" i="171"/>
  <c r="BP714" i="171"/>
  <c r="BO714" i="171"/>
  <c r="BN714" i="171"/>
  <c r="BG714" i="171"/>
  <c r="BF714" i="171"/>
  <c r="BE714" i="171"/>
  <c r="AX714" i="171"/>
  <c r="AW714" i="171"/>
  <c r="AV714" i="171"/>
  <c r="AO714" i="171"/>
  <c r="AN714" i="171"/>
  <c r="AM714" i="171"/>
  <c r="AF714" i="171"/>
  <c r="AE714" i="171"/>
  <c r="AD714" i="171"/>
  <c r="W714" i="171"/>
  <c r="V714" i="171"/>
  <c r="U714" i="171"/>
  <c r="N714" i="171"/>
  <c r="M714" i="171"/>
  <c r="L714" i="171"/>
  <c r="BP713" i="171"/>
  <c r="BO713" i="171"/>
  <c r="BN713" i="171"/>
  <c r="BG713" i="171"/>
  <c r="BF713" i="171"/>
  <c r="BE713" i="171"/>
  <c r="AX713" i="171"/>
  <c r="AW713" i="171"/>
  <c r="AV713" i="171"/>
  <c r="AO713" i="171"/>
  <c r="AN713" i="171"/>
  <c r="AM713" i="171"/>
  <c r="AF713" i="171"/>
  <c r="AE713" i="171"/>
  <c r="AD713" i="171"/>
  <c r="W713" i="171"/>
  <c r="V713" i="171"/>
  <c r="U713" i="171"/>
  <c r="N713" i="171"/>
  <c r="M713" i="171"/>
  <c r="L713" i="171"/>
  <c r="BP712" i="171"/>
  <c r="BO712" i="171"/>
  <c r="BN712" i="171"/>
  <c r="BG712" i="171"/>
  <c r="BF712" i="171"/>
  <c r="BE712" i="171"/>
  <c r="AX712" i="171"/>
  <c r="AW712" i="171"/>
  <c r="AV712" i="171"/>
  <c r="AO712" i="171"/>
  <c r="AN712" i="171"/>
  <c r="AM712" i="171"/>
  <c r="AF712" i="171"/>
  <c r="AE712" i="171"/>
  <c r="AD712" i="171"/>
  <c r="W712" i="171"/>
  <c r="V712" i="171"/>
  <c r="U712" i="171"/>
  <c r="N712" i="171"/>
  <c r="M712" i="171"/>
  <c r="L712" i="171"/>
  <c r="BP711" i="171"/>
  <c r="BO711" i="171"/>
  <c r="BN711" i="171"/>
  <c r="BG711" i="171"/>
  <c r="BF711" i="171"/>
  <c r="BE711" i="171"/>
  <c r="AX711" i="171"/>
  <c r="AW711" i="171"/>
  <c r="AV711" i="171"/>
  <c r="AO711" i="171"/>
  <c r="AN711" i="171"/>
  <c r="AM711" i="171"/>
  <c r="AF711" i="171"/>
  <c r="AE711" i="171"/>
  <c r="AD711" i="171"/>
  <c r="W711" i="171"/>
  <c r="V711" i="171"/>
  <c r="U711" i="171"/>
  <c r="N711" i="171"/>
  <c r="M711" i="171"/>
  <c r="L711" i="171"/>
  <c r="BP710" i="171"/>
  <c r="BO710" i="171"/>
  <c r="BN710" i="171"/>
  <c r="BG710" i="171"/>
  <c r="BF710" i="171"/>
  <c r="BE710" i="171"/>
  <c r="AX710" i="171"/>
  <c r="AW710" i="171"/>
  <c r="AV710" i="171"/>
  <c r="AO710" i="171"/>
  <c r="AN710" i="171"/>
  <c r="AM710" i="171"/>
  <c r="AF710" i="171"/>
  <c r="AE710" i="171"/>
  <c r="AD710" i="171"/>
  <c r="W710" i="171"/>
  <c r="V710" i="171"/>
  <c r="U710" i="171"/>
  <c r="N710" i="171"/>
  <c r="M710" i="171"/>
  <c r="L710" i="171"/>
  <c r="BP709" i="171"/>
  <c r="BO709" i="171"/>
  <c r="BN709" i="171"/>
  <c r="BG709" i="171"/>
  <c r="BF709" i="171"/>
  <c r="BE709" i="171"/>
  <c r="AX709" i="171"/>
  <c r="AW709" i="171"/>
  <c r="AV709" i="171"/>
  <c r="AO709" i="171"/>
  <c r="AN709" i="171"/>
  <c r="AM709" i="171"/>
  <c r="AF709" i="171"/>
  <c r="AE709" i="171"/>
  <c r="AD709" i="171"/>
  <c r="W709" i="171"/>
  <c r="V709" i="171"/>
  <c r="U709" i="171"/>
  <c r="N709" i="171"/>
  <c r="M709" i="171"/>
  <c r="L709" i="171"/>
  <c r="BP708" i="171"/>
  <c r="BO708" i="171"/>
  <c r="BN708" i="171"/>
  <c r="BG708" i="171"/>
  <c r="BF708" i="171"/>
  <c r="BE708" i="171"/>
  <c r="AX708" i="171"/>
  <c r="AW708" i="171"/>
  <c r="AV708" i="171"/>
  <c r="AO708" i="171"/>
  <c r="AN708" i="171"/>
  <c r="AM708" i="171"/>
  <c r="AF708" i="171"/>
  <c r="AE708" i="171"/>
  <c r="AD708" i="171"/>
  <c r="W708" i="171"/>
  <c r="V708" i="171"/>
  <c r="U708" i="171"/>
  <c r="N708" i="171"/>
  <c r="M708" i="171"/>
  <c r="L708" i="171"/>
  <c r="BP707" i="171"/>
  <c r="BO707" i="171"/>
  <c r="BN707" i="171"/>
  <c r="BG707" i="171"/>
  <c r="BF707" i="171"/>
  <c r="BE707" i="171"/>
  <c r="AX707" i="171"/>
  <c r="AW707" i="171"/>
  <c r="AV707" i="171"/>
  <c r="AO707" i="171"/>
  <c r="AN707" i="171"/>
  <c r="AM707" i="171"/>
  <c r="AF707" i="171"/>
  <c r="AE707" i="171"/>
  <c r="AD707" i="171"/>
  <c r="W707" i="171"/>
  <c r="V707" i="171"/>
  <c r="U707" i="171"/>
  <c r="N707" i="171"/>
  <c r="M707" i="171"/>
  <c r="L707" i="171"/>
  <c r="BP706" i="171"/>
  <c r="BO706" i="171"/>
  <c r="BN706" i="171"/>
  <c r="BG706" i="171"/>
  <c r="BF706" i="171"/>
  <c r="BE706" i="171"/>
  <c r="AX706" i="171"/>
  <c r="AW706" i="171"/>
  <c r="AV706" i="171"/>
  <c r="AO706" i="171"/>
  <c r="AN706" i="171"/>
  <c r="AM706" i="171"/>
  <c r="AF706" i="171"/>
  <c r="AE706" i="171"/>
  <c r="AD706" i="171"/>
  <c r="W706" i="171"/>
  <c r="V706" i="171"/>
  <c r="U706" i="171"/>
  <c r="N706" i="171"/>
  <c r="M706" i="171"/>
  <c r="L706" i="171"/>
  <c r="BP705" i="171"/>
  <c r="BO705" i="171"/>
  <c r="BN705" i="171"/>
  <c r="BG705" i="171"/>
  <c r="BF705" i="171"/>
  <c r="BE705" i="171"/>
  <c r="AX705" i="171"/>
  <c r="AW705" i="171"/>
  <c r="AV705" i="171"/>
  <c r="AO705" i="171"/>
  <c r="AN705" i="171"/>
  <c r="AM705" i="171"/>
  <c r="AF705" i="171"/>
  <c r="AE705" i="171"/>
  <c r="AD705" i="171"/>
  <c r="W705" i="171"/>
  <c r="V705" i="171"/>
  <c r="U705" i="171"/>
  <c r="N705" i="171"/>
  <c r="M705" i="171"/>
  <c r="L705" i="171"/>
  <c r="BP704" i="171"/>
  <c r="BO704" i="171"/>
  <c r="BN704" i="171"/>
  <c r="BG704" i="171"/>
  <c r="BF704" i="171"/>
  <c r="BE704" i="171"/>
  <c r="AX704" i="171"/>
  <c r="AW704" i="171"/>
  <c r="AV704" i="171"/>
  <c r="AO704" i="171"/>
  <c r="AN704" i="171"/>
  <c r="AM704" i="171"/>
  <c r="AF704" i="171"/>
  <c r="AE704" i="171"/>
  <c r="AD704" i="171"/>
  <c r="W704" i="171"/>
  <c r="V704" i="171"/>
  <c r="U704" i="171"/>
  <c r="N704" i="171"/>
  <c r="M704" i="171"/>
  <c r="L704" i="171"/>
  <c r="BP703" i="171"/>
  <c r="BO703" i="171"/>
  <c r="BN703" i="171"/>
  <c r="BG703" i="171"/>
  <c r="BF703" i="171"/>
  <c r="BE703" i="171"/>
  <c r="AX703" i="171"/>
  <c r="AW703" i="171"/>
  <c r="AV703" i="171"/>
  <c r="AO703" i="171"/>
  <c r="AN703" i="171"/>
  <c r="AM703" i="171"/>
  <c r="AF703" i="171"/>
  <c r="AE703" i="171"/>
  <c r="AD703" i="171"/>
  <c r="V703" i="171"/>
  <c r="U703" i="171"/>
  <c r="L703" i="171"/>
  <c r="BP702" i="171"/>
  <c r="BO702" i="171"/>
  <c r="BN702" i="171"/>
  <c r="BG702" i="171"/>
  <c r="BF702" i="171"/>
  <c r="BE702" i="171"/>
  <c r="AX702" i="171"/>
  <c r="AW702" i="171"/>
  <c r="AV702" i="171"/>
  <c r="AO702" i="171"/>
  <c r="AN702" i="171"/>
  <c r="AM702" i="171"/>
  <c r="AF702" i="171"/>
  <c r="AE702" i="171"/>
  <c r="AD702" i="171"/>
  <c r="V702" i="171"/>
  <c r="U702" i="171"/>
  <c r="L702" i="171"/>
  <c r="BP701" i="171"/>
  <c r="BO701" i="171"/>
  <c r="BN701" i="171"/>
  <c r="BG701" i="171"/>
  <c r="BF701" i="171"/>
  <c r="BE701" i="171"/>
  <c r="AX701" i="171"/>
  <c r="AW701" i="171"/>
  <c r="AV701" i="171"/>
  <c r="AO701" i="171"/>
  <c r="AN701" i="171"/>
  <c r="AM701" i="171"/>
  <c r="AF701" i="171"/>
  <c r="AE701" i="171"/>
  <c r="AD701" i="171"/>
  <c r="V701" i="171"/>
  <c r="U701" i="171"/>
  <c r="L701" i="171"/>
  <c r="BP700" i="171"/>
  <c r="BO700" i="171"/>
  <c r="BN700" i="171"/>
  <c r="BG700" i="171"/>
  <c r="BF700" i="171"/>
  <c r="BE700" i="171"/>
  <c r="AX700" i="171"/>
  <c r="AW700" i="171"/>
  <c r="AV700" i="171"/>
  <c r="AO700" i="171"/>
  <c r="AN700" i="171"/>
  <c r="AM700" i="171"/>
  <c r="AF700" i="171"/>
  <c r="AE700" i="171"/>
  <c r="AD700" i="171"/>
  <c r="V700" i="171"/>
  <c r="U700" i="171"/>
  <c r="L700" i="171"/>
  <c r="BP699" i="171"/>
  <c r="BO699" i="171"/>
  <c r="BN699" i="171"/>
  <c r="BG699" i="171"/>
  <c r="BF699" i="171"/>
  <c r="BE699" i="171"/>
  <c r="AX699" i="171"/>
  <c r="AW699" i="171"/>
  <c r="AV699" i="171"/>
  <c r="AO699" i="171"/>
  <c r="AN699" i="171"/>
  <c r="AM699" i="171"/>
  <c r="AF699" i="171"/>
  <c r="AE699" i="171"/>
  <c r="AD699" i="171"/>
  <c r="V699" i="171"/>
  <c r="U699" i="171"/>
  <c r="L699" i="171"/>
  <c r="BP698" i="171"/>
  <c r="BO698" i="171"/>
  <c r="BN698" i="171"/>
  <c r="BG698" i="171"/>
  <c r="BF698" i="171"/>
  <c r="BE698" i="171"/>
  <c r="AX698" i="171"/>
  <c r="AW698" i="171"/>
  <c r="AV698" i="171"/>
  <c r="AO698" i="171"/>
  <c r="AN698" i="171"/>
  <c r="AM698" i="171"/>
  <c r="AF698" i="171"/>
  <c r="AE698" i="171"/>
  <c r="AD698" i="171"/>
  <c r="V698" i="171"/>
  <c r="U698" i="171"/>
  <c r="L698" i="171"/>
  <c r="BP697" i="171"/>
  <c r="BO697" i="171"/>
  <c r="BN697" i="171"/>
  <c r="BG697" i="171"/>
  <c r="BF697" i="171"/>
  <c r="BE697" i="171"/>
  <c r="AX697" i="171"/>
  <c r="AW697" i="171"/>
  <c r="AV697" i="171"/>
  <c r="AO697" i="171"/>
  <c r="AN697" i="171"/>
  <c r="AM697" i="171"/>
  <c r="AF697" i="171"/>
  <c r="AE697" i="171"/>
  <c r="AD697" i="171"/>
  <c r="V697" i="171"/>
  <c r="U697" i="171"/>
  <c r="L697" i="171"/>
  <c r="BP696" i="171"/>
  <c r="BO696" i="171"/>
  <c r="BN696" i="171"/>
  <c r="BG696" i="171"/>
  <c r="BF696" i="171"/>
  <c r="BE696" i="171"/>
  <c r="AX696" i="171"/>
  <c r="AW696" i="171"/>
  <c r="AV696" i="171"/>
  <c r="AO696" i="171"/>
  <c r="AN696" i="171"/>
  <c r="AM696" i="171"/>
  <c r="AF696" i="171"/>
  <c r="AE696" i="171"/>
  <c r="AD696" i="171"/>
  <c r="V696" i="171"/>
  <c r="U696" i="171"/>
  <c r="L696" i="171"/>
  <c r="BP695" i="171"/>
  <c r="BO695" i="171"/>
  <c r="BN695" i="171"/>
  <c r="BG695" i="171"/>
  <c r="BF695" i="171"/>
  <c r="BE695" i="171"/>
  <c r="AX695" i="171"/>
  <c r="AW695" i="171"/>
  <c r="AV695" i="171"/>
  <c r="AO695" i="171"/>
  <c r="AN695" i="171"/>
  <c r="AM695" i="171"/>
  <c r="AF695" i="171"/>
  <c r="AE695" i="171"/>
  <c r="AD695" i="171"/>
  <c r="V695" i="171"/>
  <c r="U695" i="171"/>
  <c r="L695" i="171"/>
  <c r="BP694" i="171"/>
  <c r="BO694" i="171"/>
  <c r="BN694" i="171"/>
  <c r="BG694" i="171"/>
  <c r="BF694" i="171"/>
  <c r="BE694" i="171"/>
  <c r="AX694" i="171"/>
  <c r="AW694" i="171"/>
  <c r="AV694" i="171"/>
  <c r="AO694" i="171"/>
  <c r="AN694" i="171"/>
  <c r="AM694" i="171"/>
  <c r="AF694" i="171"/>
  <c r="AE694" i="171"/>
  <c r="AD694" i="171"/>
  <c r="V694" i="171"/>
  <c r="U694" i="171"/>
  <c r="L694" i="171"/>
  <c r="BP693" i="171"/>
  <c r="BO693" i="171"/>
  <c r="BN693" i="171"/>
  <c r="BG693" i="171"/>
  <c r="BF693" i="171"/>
  <c r="BE693" i="171"/>
  <c r="AX693" i="171"/>
  <c r="AW693" i="171"/>
  <c r="AV693" i="171"/>
  <c r="AO693" i="171"/>
  <c r="AN693" i="171"/>
  <c r="AM693" i="171"/>
  <c r="AF693" i="171"/>
  <c r="AE693" i="171"/>
  <c r="AD693" i="171"/>
  <c r="V693" i="171"/>
  <c r="U693" i="171"/>
  <c r="L693" i="171"/>
  <c r="BP692" i="171"/>
  <c r="BO692" i="171"/>
  <c r="BN692" i="171"/>
  <c r="BG692" i="171"/>
  <c r="BF692" i="171"/>
  <c r="BE692" i="171"/>
  <c r="AX692" i="171"/>
  <c r="AW692" i="171"/>
  <c r="AV692" i="171"/>
  <c r="AO692" i="171"/>
  <c r="AN692" i="171"/>
  <c r="AM692" i="171"/>
  <c r="AF692" i="171"/>
  <c r="AE692" i="171"/>
  <c r="AD692" i="171"/>
  <c r="V692" i="171"/>
  <c r="U692" i="171"/>
  <c r="L692" i="171"/>
  <c r="BP691" i="171"/>
  <c r="BO691" i="171"/>
  <c r="BN691" i="171"/>
  <c r="BG691" i="171"/>
  <c r="BF691" i="171"/>
  <c r="BE691" i="171"/>
  <c r="AX691" i="171"/>
  <c r="AW691" i="171"/>
  <c r="AV691" i="171"/>
  <c r="AO691" i="171"/>
  <c r="AN691" i="171"/>
  <c r="AM691" i="171"/>
  <c r="AF691" i="171"/>
  <c r="AE691" i="171"/>
  <c r="AD691" i="171"/>
  <c r="V691" i="171"/>
  <c r="U691" i="171"/>
  <c r="M691" i="171"/>
  <c r="L691" i="171"/>
  <c r="BP690" i="171"/>
  <c r="BO690" i="171"/>
  <c r="BN690" i="171"/>
  <c r="BG690" i="171"/>
  <c r="BF690" i="171"/>
  <c r="BE690" i="171"/>
  <c r="AX690" i="171"/>
  <c r="AW690" i="171"/>
  <c r="AV690" i="171"/>
  <c r="AO690" i="171"/>
  <c r="AN690" i="171"/>
  <c r="AM690" i="171"/>
  <c r="AF690" i="171"/>
  <c r="AE690" i="171"/>
  <c r="AD690" i="171"/>
  <c r="V690" i="171"/>
  <c r="U690" i="171"/>
  <c r="M690" i="171"/>
  <c r="L690" i="171"/>
  <c r="BP689" i="171"/>
  <c r="BO689" i="171"/>
  <c r="BN689" i="171"/>
  <c r="BG689" i="171"/>
  <c r="BF689" i="171"/>
  <c r="BE689" i="171"/>
  <c r="AX689" i="171"/>
  <c r="AW689" i="171"/>
  <c r="AV689" i="171"/>
  <c r="AO689" i="171"/>
  <c r="AN689" i="171"/>
  <c r="AM689" i="171"/>
  <c r="AF689" i="171"/>
  <c r="AE689" i="171"/>
  <c r="AD689" i="171"/>
  <c r="V689" i="171"/>
  <c r="U689" i="171"/>
  <c r="M689" i="171"/>
  <c r="L689" i="171"/>
  <c r="BP688" i="171"/>
  <c r="BO688" i="171"/>
  <c r="BN688" i="171"/>
  <c r="BG688" i="171"/>
  <c r="BF688" i="171"/>
  <c r="BE688" i="171"/>
  <c r="AX688" i="171"/>
  <c r="AW688" i="171"/>
  <c r="AV688" i="171"/>
  <c r="AO688" i="171"/>
  <c r="AN688" i="171"/>
  <c r="AM688" i="171"/>
  <c r="AF688" i="171"/>
  <c r="AE688" i="171"/>
  <c r="AD688" i="171"/>
  <c r="V688" i="171"/>
  <c r="U688" i="171"/>
  <c r="M688" i="171"/>
  <c r="L688" i="171"/>
  <c r="BP687" i="171"/>
  <c r="BO687" i="171"/>
  <c r="BN687" i="171"/>
  <c r="BG687" i="171"/>
  <c r="BF687" i="171"/>
  <c r="BE687" i="171"/>
  <c r="AX687" i="171"/>
  <c r="AW687" i="171"/>
  <c r="AV687" i="171"/>
  <c r="AO687" i="171"/>
  <c r="AN687" i="171"/>
  <c r="AM687" i="171"/>
  <c r="AF687" i="171"/>
  <c r="AE687" i="171"/>
  <c r="AD687" i="171"/>
  <c r="V687" i="171"/>
  <c r="U687" i="171"/>
  <c r="M687" i="171"/>
  <c r="L687" i="171"/>
  <c r="BP686" i="171"/>
  <c r="BO686" i="171"/>
  <c r="BN686" i="171"/>
  <c r="BG686" i="171"/>
  <c r="BF686" i="171"/>
  <c r="BE686" i="171"/>
  <c r="AX686" i="171"/>
  <c r="AW686" i="171"/>
  <c r="AV686" i="171"/>
  <c r="AO686" i="171"/>
  <c r="AN686" i="171"/>
  <c r="AM686" i="171"/>
  <c r="AF686" i="171"/>
  <c r="AE686" i="171"/>
  <c r="AD686" i="171"/>
  <c r="V686" i="171"/>
  <c r="U686" i="171"/>
  <c r="M686" i="171"/>
  <c r="L686" i="171"/>
  <c r="BP685" i="171"/>
  <c r="BO685" i="171"/>
  <c r="BN685" i="171"/>
  <c r="BG685" i="171"/>
  <c r="BF685" i="171"/>
  <c r="BE685" i="171"/>
  <c r="AX685" i="171"/>
  <c r="AW685" i="171"/>
  <c r="AV685" i="171"/>
  <c r="AO685" i="171"/>
  <c r="AN685" i="171"/>
  <c r="AM685" i="171"/>
  <c r="AF685" i="171"/>
  <c r="AE685" i="171"/>
  <c r="AD685" i="171"/>
  <c r="V685" i="171"/>
  <c r="U685" i="171"/>
  <c r="M685" i="171"/>
  <c r="L685" i="171"/>
  <c r="BP684" i="171"/>
  <c r="BO684" i="171"/>
  <c r="BN684" i="171"/>
  <c r="BG684" i="171"/>
  <c r="BF684" i="171"/>
  <c r="BE684" i="171"/>
  <c r="AX684" i="171"/>
  <c r="AW684" i="171"/>
  <c r="AV684" i="171"/>
  <c r="AO684" i="171"/>
  <c r="AN684" i="171"/>
  <c r="AM684" i="171"/>
  <c r="AF684" i="171"/>
  <c r="AE684" i="171"/>
  <c r="AD684" i="171"/>
  <c r="V684" i="171"/>
  <c r="U684" i="171"/>
  <c r="M684" i="171"/>
  <c r="L684" i="171"/>
  <c r="BP683" i="171"/>
  <c r="BO683" i="171"/>
  <c r="BN683" i="171"/>
  <c r="BG683" i="171"/>
  <c r="BF683" i="171"/>
  <c r="BE683" i="171"/>
  <c r="AX683" i="171"/>
  <c r="AW683" i="171"/>
  <c r="AV683" i="171"/>
  <c r="AO683" i="171"/>
  <c r="AN683" i="171"/>
  <c r="AM683" i="171"/>
  <c r="AF683" i="171"/>
  <c r="AE683" i="171"/>
  <c r="AD683" i="171"/>
  <c r="V683" i="171"/>
  <c r="U683" i="171"/>
  <c r="M683" i="171"/>
  <c r="L683" i="171"/>
  <c r="BP682" i="171"/>
  <c r="BO682" i="171"/>
  <c r="BN682" i="171"/>
  <c r="BG682" i="171"/>
  <c r="BF682" i="171"/>
  <c r="BE682" i="171"/>
  <c r="AX682" i="171"/>
  <c r="AW682" i="171"/>
  <c r="AV682" i="171"/>
  <c r="AO682" i="171"/>
  <c r="AN682" i="171"/>
  <c r="AM682" i="171"/>
  <c r="AF682" i="171"/>
  <c r="AE682" i="171"/>
  <c r="AD682" i="171"/>
  <c r="V682" i="171"/>
  <c r="U682" i="171"/>
  <c r="M682" i="171"/>
  <c r="L682" i="171"/>
  <c r="BP681" i="171"/>
  <c r="BO681" i="171"/>
  <c r="BN681" i="171"/>
  <c r="BG681" i="171"/>
  <c r="BF681" i="171"/>
  <c r="BE681" i="171"/>
  <c r="AX681" i="171"/>
  <c r="AW681" i="171"/>
  <c r="AV681" i="171"/>
  <c r="AO681" i="171"/>
  <c r="AN681" i="171"/>
  <c r="AM681" i="171"/>
  <c r="AF681" i="171"/>
  <c r="AE681" i="171"/>
  <c r="AD681" i="171"/>
  <c r="V681" i="171"/>
  <c r="U681" i="171"/>
  <c r="M681" i="171"/>
  <c r="L681" i="171"/>
  <c r="BP680" i="171"/>
  <c r="BO680" i="171"/>
  <c r="BN680" i="171"/>
  <c r="BG680" i="171"/>
  <c r="BF680" i="171"/>
  <c r="BE680" i="171"/>
  <c r="AX680" i="171"/>
  <c r="AW680" i="171"/>
  <c r="AV680" i="171"/>
  <c r="AO680" i="171"/>
  <c r="AN680" i="171"/>
  <c r="AM680" i="171"/>
  <c r="AF680" i="171"/>
  <c r="AE680" i="171"/>
  <c r="AD680" i="171"/>
  <c r="V680" i="171"/>
  <c r="U680" i="171"/>
  <c r="M680" i="171"/>
  <c r="L680" i="171"/>
  <c r="BP679" i="171"/>
  <c r="BO679" i="171"/>
  <c r="BN679" i="171"/>
  <c r="BG679" i="171"/>
  <c r="BF679" i="171"/>
  <c r="BE679" i="171"/>
  <c r="AX679" i="171"/>
  <c r="AW679" i="171"/>
  <c r="AV679" i="171"/>
  <c r="AO679" i="171"/>
  <c r="AN679" i="171"/>
  <c r="AM679" i="171"/>
  <c r="AF679" i="171"/>
  <c r="AE679" i="171"/>
  <c r="AD679" i="171"/>
  <c r="W679" i="171"/>
  <c r="V679" i="171"/>
  <c r="U679" i="171"/>
  <c r="N679" i="171"/>
  <c r="M679" i="171"/>
  <c r="L679" i="171"/>
  <c r="BP678" i="171"/>
  <c r="BO678" i="171"/>
  <c r="BN678" i="171"/>
  <c r="BG678" i="171"/>
  <c r="BF678" i="171"/>
  <c r="BE678" i="171"/>
  <c r="AX678" i="171"/>
  <c r="AW678" i="171"/>
  <c r="AV678" i="171"/>
  <c r="AO678" i="171"/>
  <c r="AN678" i="171"/>
  <c r="AM678" i="171"/>
  <c r="AF678" i="171"/>
  <c r="AE678" i="171"/>
  <c r="AD678" i="171"/>
  <c r="W678" i="171"/>
  <c r="V678" i="171"/>
  <c r="U678" i="171"/>
  <c r="N678" i="171"/>
  <c r="M678" i="171"/>
  <c r="L678" i="171"/>
  <c r="BP677" i="171"/>
  <c r="BO677" i="171"/>
  <c r="BN677" i="171"/>
  <c r="BG677" i="171"/>
  <c r="BF677" i="171"/>
  <c r="BE677" i="171"/>
  <c r="AX677" i="171"/>
  <c r="AW677" i="171"/>
  <c r="AV677" i="171"/>
  <c r="AO677" i="171"/>
  <c r="AN677" i="171"/>
  <c r="AM677" i="171"/>
  <c r="AF677" i="171"/>
  <c r="AE677" i="171"/>
  <c r="AD677" i="171"/>
  <c r="W677" i="171"/>
  <c r="V677" i="171"/>
  <c r="U677" i="171"/>
  <c r="N677" i="171"/>
  <c r="M677" i="171"/>
  <c r="L677" i="171"/>
  <c r="BP676" i="171"/>
  <c r="BO676" i="171"/>
  <c r="BN676" i="171"/>
  <c r="BG676" i="171"/>
  <c r="BF676" i="171"/>
  <c r="BE676" i="171"/>
  <c r="AX676" i="171"/>
  <c r="AW676" i="171"/>
  <c r="AV676" i="171"/>
  <c r="AO676" i="171"/>
  <c r="AN676" i="171"/>
  <c r="AM676" i="171"/>
  <c r="AF676" i="171"/>
  <c r="AE676" i="171"/>
  <c r="AD676" i="171"/>
  <c r="W676" i="171"/>
  <c r="V676" i="171"/>
  <c r="U676" i="171"/>
  <c r="N676" i="171"/>
  <c r="M676" i="171"/>
  <c r="L676" i="171"/>
  <c r="BP675" i="171"/>
  <c r="BO675" i="171"/>
  <c r="BN675" i="171"/>
  <c r="BG675" i="171"/>
  <c r="BF675" i="171"/>
  <c r="BE675" i="171"/>
  <c r="AX675" i="171"/>
  <c r="AW675" i="171"/>
  <c r="AV675" i="171"/>
  <c r="AO675" i="171"/>
  <c r="AN675" i="171"/>
  <c r="AM675" i="171"/>
  <c r="AF675" i="171"/>
  <c r="AE675" i="171"/>
  <c r="AD675" i="171"/>
  <c r="W675" i="171"/>
  <c r="V675" i="171"/>
  <c r="U675" i="171"/>
  <c r="N675" i="171"/>
  <c r="M675" i="171"/>
  <c r="L675" i="171"/>
  <c r="BP674" i="171"/>
  <c r="BO674" i="171"/>
  <c r="BN674" i="171"/>
  <c r="BG674" i="171"/>
  <c r="BF674" i="171"/>
  <c r="BE674" i="171"/>
  <c r="AX674" i="171"/>
  <c r="AW674" i="171"/>
  <c r="AV674" i="171"/>
  <c r="AO674" i="171"/>
  <c r="AN674" i="171"/>
  <c r="AM674" i="171"/>
  <c r="AF674" i="171"/>
  <c r="AE674" i="171"/>
  <c r="AD674" i="171"/>
  <c r="W674" i="171"/>
  <c r="V674" i="171"/>
  <c r="U674" i="171"/>
  <c r="N674" i="171"/>
  <c r="M674" i="171"/>
  <c r="L674" i="171"/>
  <c r="BP673" i="171"/>
  <c r="BO673" i="171"/>
  <c r="BN673" i="171"/>
  <c r="BG673" i="171"/>
  <c r="BF673" i="171"/>
  <c r="BE673" i="171"/>
  <c r="AX673" i="171"/>
  <c r="AW673" i="171"/>
  <c r="AV673" i="171"/>
  <c r="AO673" i="171"/>
  <c r="AN673" i="171"/>
  <c r="AM673" i="171"/>
  <c r="AF673" i="171"/>
  <c r="AE673" i="171"/>
  <c r="AD673" i="171"/>
  <c r="W673" i="171"/>
  <c r="V673" i="171"/>
  <c r="U673" i="171"/>
  <c r="N673" i="171"/>
  <c r="M673" i="171"/>
  <c r="L673" i="171"/>
  <c r="BP672" i="171"/>
  <c r="BO672" i="171"/>
  <c r="BN672" i="171"/>
  <c r="BG672" i="171"/>
  <c r="BF672" i="171"/>
  <c r="BE672" i="171"/>
  <c r="AX672" i="171"/>
  <c r="AW672" i="171"/>
  <c r="AV672" i="171"/>
  <c r="AO672" i="171"/>
  <c r="AN672" i="171"/>
  <c r="AM672" i="171"/>
  <c r="AF672" i="171"/>
  <c r="AE672" i="171"/>
  <c r="AD672" i="171"/>
  <c r="W672" i="171"/>
  <c r="V672" i="171"/>
  <c r="U672" i="171"/>
  <c r="N672" i="171"/>
  <c r="M672" i="171"/>
  <c r="L672" i="171"/>
  <c r="BP671" i="171"/>
  <c r="BO671" i="171"/>
  <c r="BN671" i="171"/>
  <c r="BG671" i="171"/>
  <c r="BF671" i="171"/>
  <c r="BE671" i="171"/>
  <c r="AX671" i="171"/>
  <c r="AW671" i="171"/>
  <c r="AV671" i="171"/>
  <c r="AO671" i="171"/>
  <c r="AN671" i="171"/>
  <c r="AM671" i="171"/>
  <c r="AF671" i="171"/>
  <c r="AE671" i="171"/>
  <c r="AD671" i="171"/>
  <c r="W671" i="171"/>
  <c r="V671" i="171"/>
  <c r="U671" i="171"/>
  <c r="N671" i="171"/>
  <c r="M671" i="171"/>
  <c r="L671" i="171"/>
  <c r="BP670" i="171"/>
  <c r="BO670" i="171"/>
  <c r="BN670" i="171"/>
  <c r="BG670" i="171"/>
  <c r="BF670" i="171"/>
  <c r="BE670" i="171"/>
  <c r="AX670" i="171"/>
  <c r="AW670" i="171"/>
  <c r="AV670" i="171"/>
  <c r="AO670" i="171"/>
  <c r="AN670" i="171"/>
  <c r="AM670" i="171"/>
  <c r="AF670" i="171"/>
  <c r="AE670" i="171"/>
  <c r="AD670" i="171"/>
  <c r="W670" i="171"/>
  <c r="V670" i="171"/>
  <c r="U670" i="171"/>
  <c r="N670" i="171"/>
  <c r="M670" i="171"/>
  <c r="L670" i="171"/>
  <c r="BP669" i="171"/>
  <c r="BO669" i="171"/>
  <c r="BN669" i="171"/>
  <c r="BG669" i="171"/>
  <c r="BF669" i="171"/>
  <c r="BE669" i="171"/>
  <c r="AX669" i="171"/>
  <c r="AW669" i="171"/>
  <c r="AV669" i="171"/>
  <c r="AO669" i="171"/>
  <c r="AN669" i="171"/>
  <c r="AM669" i="171"/>
  <c r="AF669" i="171"/>
  <c r="AE669" i="171"/>
  <c r="AD669" i="171"/>
  <c r="W669" i="171"/>
  <c r="V669" i="171"/>
  <c r="U669" i="171"/>
  <c r="N669" i="171"/>
  <c r="M669" i="171"/>
  <c r="L669" i="171"/>
  <c r="BP668" i="171"/>
  <c r="BO668" i="171"/>
  <c r="BN668" i="171"/>
  <c r="BG668" i="171"/>
  <c r="BF668" i="171"/>
  <c r="BE668" i="171"/>
  <c r="AX668" i="171"/>
  <c r="AW668" i="171"/>
  <c r="AV668" i="171"/>
  <c r="AO668" i="171"/>
  <c r="AN668" i="171"/>
  <c r="AM668" i="171"/>
  <c r="AF668" i="171"/>
  <c r="AE668" i="171"/>
  <c r="AD668" i="171"/>
  <c r="W668" i="171"/>
  <c r="V668" i="171"/>
  <c r="U668" i="171"/>
  <c r="N668" i="171"/>
  <c r="M668" i="171"/>
  <c r="L668" i="171"/>
  <c r="BP667" i="171"/>
  <c r="BO667" i="171"/>
  <c r="BN667" i="171"/>
  <c r="BG667" i="171"/>
  <c r="BF667" i="171"/>
  <c r="BE667" i="171"/>
  <c r="AX667" i="171"/>
  <c r="AW667" i="171"/>
  <c r="AV667" i="171"/>
  <c r="AO667" i="171"/>
  <c r="AN667" i="171"/>
  <c r="AM667" i="171"/>
  <c r="AF667" i="171"/>
  <c r="AE667" i="171"/>
  <c r="AD667" i="171"/>
  <c r="W667" i="171"/>
  <c r="V667" i="171"/>
  <c r="U667" i="171"/>
  <c r="N667" i="171"/>
  <c r="M667" i="171"/>
  <c r="L667" i="171"/>
  <c r="BP666" i="171"/>
  <c r="BO666" i="171"/>
  <c r="BN666" i="171"/>
  <c r="BG666" i="171"/>
  <c r="BF666" i="171"/>
  <c r="BE666" i="171"/>
  <c r="AX666" i="171"/>
  <c r="AW666" i="171"/>
  <c r="AV666" i="171"/>
  <c r="AO666" i="171"/>
  <c r="AN666" i="171"/>
  <c r="AM666" i="171"/>
  <c r="AF666" i="171"/>
  <c r="AE666" i="171"/>
  <c r="AD666" i="171"/>
  <c r="W666" i="171"/>
  <c r="V666" i="171"/>
  <c r="U666" i="171"/>
  <c r="N666" i="171"/>
  <c r="M666" i="171"/>
  <c r="L666" i="171"/>
  <c r="BP665" i="171"/>
  <c r="BO665" i="171"/>
  <c r="BN665" i="171"/>
  <c r="BG665" i="171"/>
  <c r="BF665" i="171"/>
  <c r="BE665" i="171"/>
  <c r="AX665" i="171"/>
  <c r="AW665" i="171"/>
  <c r="AV665" i="171"/>
  <c r="AO665" i="171"/>
  <c r="AN665" i="171"/>
  <c r="AM665" i="171"/>
  <c r="AF665" i="171"/>
  <c r="AE665" i="171"/>
  <c r="AD665" i="171"/>
  <c r="W665" i="171"/>
  <c r="V665" i="171"/>
  <c r="U665" i="171"/>
  <c r="N665" i="171"/>
  <c r="M665" i="171"/>
  <c r="L665" i="171"/>
  <c r="BP664" i="171"/>
  <c r="BO664" i="171"/>
  <c r="BN664" i="171"/>
  <c r="BG664" i="171"/>
  <c r="BF664" i="171"/>
  <c r="BE664" i="171"/>
  <c r="AX664" i="171"/>
  <c r="AW664" i="171"/>
  <c r="AV664" i="171"/>
  <c r="AO664" i="171"/>
  <c r="AN664" i="171"/>
  <c r="AM664" i="171"/>
  <c r="AF664" i="171"/>
  <c r="AE664" i="171"/>
  <c r="AD664" i="171"/>
  <c r="W664" i="171"/>
  <c r="V664" i="171"/>
  <c r="U664" i="171"/>
  <c r="N664" i="171"/>
  <c r="M664" i="171"/>
  <c r="L664" i="171"/>
  <c r="BP663" i="171"/>
  <c r="BO663" i="171"/>
  <c r="BN663" i="171"/>
  <c r="BG663" i="171"/>
  <c r="BF663" i="171"/>
  <c r="BE663" i="171"/>
  <c r="AX663" i="171"/>
  <c r="AW663" i="171"/>
  <c r="AV663" i="171"/>
  <c r="AO663" i="171"/>
  <c r="AN663" i="171"/>
  <c r="AM663" i="171"/>
  <c r="AF663" i="171"/>
  <c r="AE663" i="171"/>
  <c r="AD663" i="171"/>
  <c r="W663" i="171"/>
  <c r="V663" i="171"/>
  <c r="U663" i="171"/>
  <c r="N663" i="171"/>
  <c r="M663" i="171"/>
  <c r="L663" i="171"/>
  <c r="BP662" i="171"/>
  <c r="BO662" i="171"/>
  <c r="BN662" i="171"/>
  <c r="BG662" i="171"/>
  <c r="BF662" i="171"/>
  <c r="BE662" i="171"/>
  <c r="AX662" i="171"/>
  <c r="AW662" i="171"/>
  <c r="AV662" i="171"/>
  <c r="AO662" i="171"/>
  <c r="AN662" i="171"/>
  <c r="AM662" i="171"/>
  <c r="AF662" i="171"/>
  <c r="AE662" i="171"/>
  <c r="AD662" i="171"/>
  <c r="W662" i="171"/>
  <c r="V662" i="171"/>
  <c r="U662" i="171"/>
  <c r="N662" i="171"/>
  <c r="M662" i="171"/>
  <c r="L662" i="171"/>
  <c r="BP661" i="171"/>
  <c r="BO661" i="171"/>
  <c r="BN661" i="171"/>
  <c r="BG661" i="171"/>
  <c r="BF661" i="171"/>
  <c r="BE661" i="171"/>
  <c r="AX661" i="171"/>
  <c r="AW661" i="171"/>
  <c r="AV661" i="171"/>
  <c r="AO661" i="171"/>
  <c r="AN661" i="171"/>
  <c r="AM661" i="171"/>
  <c r="AF661" i="171"/>
  <c r="AE661" i="171"/>
  <c r="AD661" i="171"/>
  <c r="W661" i="171"/>
  <c r="V661" i="171"/>
  <c r="U661" i="171"/>
  <c r="N661" i="171"/>
  <c r="M661" i="171"/>
  <c r="L661" i="171"/>
  <c r="BP660" i="171"/>
  <c r="BO660" i="171"/>
  <c r="BN660" i="171"/>
  <c r="BG660" i="171"/>
  <c r="BF660" i="171"/>
  <c r="BE660" i="171"/>
  <c r="AX660" i="171"/>
  <c r="AW660" i="171"/>
  <c r="AV660" i="171"/>
  <c r="AO660" i="171"/>
  <c r="AN660" i="171"/>
  <c r="AM660" i="171"/>
  <c r="AF660" i="171"/>
  <c r="AE660" i="171"/>
  <c r="AD660" i="171"/>
  <c r="W660" i="171"/>
  <c r="V660" i="171"/>
  <c r="U660" i="171"/>
  <c r="N660" i="171"/>
  <c r="M660" i="171"/>
  <c r="L660" i="171"/>
  <c r="BP659" i="171"/>
  <c r="BO659" i="171"/>
  <c r="BN659" i="171"/>
  <c r="BG659" i="171"/>
  <c r="BF659" i="171"/>
  <c r="BE659" i="171"/>
  <c r="AX659" i="171"/>
  <c r="AW659" i="171"/>
  <c r="AV659" i="171"/>
  <c r="AO659" i="171"/>
  <c r="AN659" i="171"/>
  <c r="AM659" i="171"/>
  <c r="AF659" i="171"/>
  <c r="AE659" i="171"/>
  <c r="AD659" i="171"/>
  <c r="W659" i="171"/>
  <c r="V659" i="171"/>
  <c r="U659" i="171"/>
  <c r="N659" i="171"/>
  <c r="M659" i="171"/>
  <c r="L659" i="171"/>
  <c r="BP658" i="171"/>
  <c r="BO658" i="171"/>
  <c r="BN658" i="171"/>
  <c r="BG658" i="171"/>
  <c r="BF658" i="171"/>
  <c r="BE658" i="171"/>
  <c r="AX658" i="171"/>
  <c r="AW658" i="171"/>
  <c r="AV658" i="171"/>
  <c r="AO658" i="171"/>
  <c r="AN658" i="171"/>
  <c r="AM658" i="171"/>
  <c r="AF658" i="171"/>
  <c r="AE658" i="171"/>
  <c r="AD658" i="171"/>
  <c r="W658" i="171"/>
  <c r="V658" i="171"/>
  <c r="U658" i="171"/>
  <c r="N658" i="171"/>
  <c r="M658" i="171"/>
  <c r="L658" i="171"/>
  <c r="BP657" i="171"/>
  <c r="BO657" i="171"/>
  <c r="BN657" i="171"/>
  <c r="BG657" i="171"/>
  <c r="BF657" i="171"/>
  <c r="BE657" i="171"/>
  <c r="AX657" i="171"/>
  <c r="AW657" i="171"/>
  <c r="AV657" i="171"/>
  <c r="AO657" i="171"/>
  <c r="AN657" i="171"/>
  <c r="AM657" i="171"/>
  <c r="AF657" i="171"/>
  <c r="AE657" i="171"/>
  <c r="AD657" i="171"/>
  <c r="W657" i="171"/>
  <c r="V657" i="171"/>
  <c r="U657" i="171"/>
  <c r="N657" i="171"/>
  <c r="M657" i="171"/>
  <c r="L657" i="171"/>
  <c r="BP656" i="171"/>
  <c r="BO656" i="171"/>
  <c r="BN656" i="171"/>
  <c r="BG656" i="171"/>
  <c r="BF656" i="171"/>
  <c r="BE656" i="171"/>
  <c r="AX656" i="171"/>
  <c r="AW656" i="171"/>
  <c r="AV656" i="171"/>
  <c r="AO656" i="171"/>
  <c r="AN656" i="171"/>
  <c r="AM656" i="171"/>
  <c r="AF656" i="171"/>
  <c r="AE656" i="171"/>
  <c r="AD656" i="171"/>
  <c r="W656" i="171"/>
  <c r="V656" i="171"/>
  <c r="U656" i="171"/>
  <c r="N656" i="171"/>
  <c r="M656" i="171"/>
  <c r="L656" i="171"/>
  <c r="BP655" i="171"/>
  <c r="BO655" i="171"/>
  <c r="BN655" i="171"/>
  <c r="BG655" i="171"/>
  <c r="BF655" i="171"/>
  <c r="BE655" i="171"/>
  <c r="BB655" i="171"/>
  <c r="AW655" i="171"/>
  <c r="AV655" i="171"/>
  <c r="AS655" i="171"/>
  <c r="AN655" i="171"/>
  <c r="AM655" i="171"/>
  <c r="AF655" i="171"/>
  <c r="AE655" i="171"/>
  <c r="AD655" i="171"/>
  <c r="AA655" i="171"/>
  <c r="V655" i="171"/>
  <c r="U655" i="171"/>
  <c r="R655" i="171"/>
  <c r="M655" i="171"/>
  <c r="L655" i="171"/>
  <c r="BP654" i="171"/>
  <c r="BO654" i="171"/>
  <c r="BN654" i="171"/>
  <c r="BG654" i="171"/>
  <c r="BF654" i="171"/>
  <c r="BE654" i="171"/>
  <c r="BB654" i="171"/>
  <c r="AW654" i="171"/>
  <c r="AV654" i="171"/>
  <c r="AS654" i="171"/>
  <c r="AN654" i="171"/>
  <c r="AM654" i="171"/>
  <c r="AF654" i="171"/>
  <c r="AE654" i="171"/>
  <c r="AD654" i="171"/>
  <c r="AA654" i="171"/>
  <c r="V654" i="171"/>
  <c r="U654" i="171"/>
  <c r="R654" i="171"/>
  <c r="M654" i="171"/>
  <c r="L654" i="171"/>
  <c r="BP653" i="171"/>
  <c r="BO653" i="171"/>
  <c r="BN653" i="171"/>
  <c r="BG653" i="171"/>
  <c r="BF653" i="171"/>
  <c r="BE653" i="171"/>
  <c r="BB653" i="171"/>
  <c r="AW653" i="171"/>
  <c r="AV653" i="171"/>
  <c r="AS653" i="171"/>
  <c r="AN653" i="171"/>
  <c r="AM653" i="171"/>
  <c r="AF653" i="171"/>
  <c r="AE653" i="171"/>
  <c r="AD653" i="171"/>
  <c r="AA653" i="171"/>
  <c r="V653" i="171"/>
  <c r="U653" i="171"/>
  <c r="R653" i="171"/>
  <c r="M653" i="171"/>
  <c r="L653" i="171"/>
  <c r="BP652" i="171"/>
  <c r="BO652" i="171"/>
  <c r="BN652" i="171"/>
  <c r="BG652" i="171"/>
  <c r="BF652" i="171"/>
  <c r="BE652" i="171"/>
  <c r="BB652" i="171"/>
  <c r="AW652" i="171"/>
  <c r="AV652" i="171"/>
  <c r="AS652" i="171"/>
  <c r="AN652" i="171"/>
  <c r="AM652" i="171"/>
  <c r="AF652" i="171"/>
  <c r="AE652" i="171"/>
  <c r="AD652" i="171"/>
  <c r="AA652" i="171"/>
  <c r="V652" i="171"/>
  <c r="U652" i="171"/>
  <c r="R652" i="171"/>
  <c r="M652" i="171"/>
  <c r="L652" i="171"/>
  <c r="BP651" i="171"/>
  <c r="BO651" i="171"/>
  <c r="BN651" i="171"/>
  <c r="BG651" i="171"/>
  <c r="BF651" i="171"/>
  <c r="BE651" i="171"/>
  <c r="BB651" i="171"/>
  <c r="AW651" i="171"/>
  <c r="AV651" i="171"/>
  <c r="AS651" i="171"/>
  <c r="AN651" i="171"/>
  <c r="AM651" i="171"/>
  <c r="AF651" i="171"/>
  <c r="AE651" i="171"/>
  <c r="AD651" i="171"/>
  <c r="AA651" i="171"/>
  <c r="V651" i="171"/>
  <c r="U651" i="171"/>
  <c r="R651" i="171"/>
  <c r="M651" i="171"/>
  <c r="L651" i="171"/>
  <c r="BP650" i="171"/>
  <c r="BO650" i="171"/>
  <c r="BN650" i="171"/>
  <c r="BG650" i="171"/>
  <c r="BF650" i="171"/>
  <c r="BE650" i="171"/>
  <c r="BB650" i="171"/>
  <c r="AW650" i="171"/>
  <c r="AV650" i="171"/>
  <c r="AS650" i="171"/>
  <c r="AN650" i="171"/>
  <c r="AM650" i="171"/>
  <c r="AF650" i="171"/>
  <c r="AE650" i="171"/>
  <c r="AD650" i="171"/>
  <c r="AA650" i="171"/>
  <c r="V650" i="171"/>
  <c r="U650" i="171"/>
  <c r="R650" i="171"/>
  <c r="M650" i="171"/>
  <c r="L650" i="171"/>
  <c r="BP649" i="171"/>
  <c r="BO649" i="171"/>
  <c r="BN649" i="171"/>
  <c r="BG649" i="171"/>
  <c r="BF649" i="171"/>
  <c r="BE649" i="171"/>
  <c r="BB649" i="171"/>
  <c r="AW649" i="171"/>
  <c r="AV649" i="171"/>
  <c r="AS649" i="171"/>
  <c r="AN649" i="171"/>
  <c r="AM649" i="171"/>
  <c r="AF649" i="171"/>
  <c r="AE649" i="171"/>
  <c r="AD649" i="171"/>
  <c r="AA649" i="171"/>
  <c r="V649" i="171"/>
  <c r="U649" i="171"/>
  <c r="R649" i="171"/>
  <c r="M649" i="171"/>
  <c r="L649" i="171"/>
  <c r="BP648" i="171"/>
  <c r="BO648" i="171"/>
  <c r="BN648" i="171"/>
  <c r="BG648" i="171"/>
  <c r="BF648" i="171"/>
  <c r="BE648" i="171"/>
  <c r="BB648" i="171"/>
  <c r="AW648" i="171"/>
  <c r="AV648" i="171"/>
  <c r="AS648" i="171"/>
  <c r="AN648" i="171"/>
  <c r="AM648" i="171"/>
  <c r="AF648" i="171"/>
  <c r="AE648" i="171"/>
  <c r="AD648" i="171"/>
  <c r="AA648" i="171"/>
  <c r="V648" i="171"/>
  <c r="U648" i="171"/>
  <c r="R648" i="171"/>
  <c r="M648" i="171"/>
  <c r="L648" i="171"/>
  <c r="BP647" i="171"/>
  <c r="BO647" i="171"/>
  <c r="BN647" i="171"/>
  <c r="BG647" i="171"/>
  <c r="BF647" i="171"/>
  <c r="BE647" i="171"/>
  <c r="BB647" i="171"/>
  <c r="AW647" i="171"/>
  <c r="AV647" i="171"/>
  <c r="AS647" i="171"/>
  <c r="AN647" i="171"/>
  <c r="AM647" i="171"/>
  <c r="AF647" i="171"/>
  <c r="AE647" i="171"/>
  <c r="AD647" i="171"/>
  <c r="AA647" i="171"/>
  <c r="V647" i="171"/>
  <c r="U647" i="171"/>
  <c r="R647" i="171"/>
  <c r="M647" i="171"/>
  <c r="L647" i="171"/>
  <c r="BP646" i="171"/>
  <c r="BO646" i="171"/>
  <c r="BN646" i="171"/>
  <c r="BG646" i="171"/>
  <c r="BF646" i="171"/>
  <c r="BE646" i="171"/>
  <c r="BB646" i="171"/>
  <c r="AW646" i="171"/>
  <c r="AV646" i="171"/>
  <c r="AS646" i="171"/>
  <c r="AN646" i="171"/>
  <c r="AM646" i="171"/>
  <c r="AF646" i="171"/>
  <c r="AE646" i="171"/>
  <c r="AD646" i="171"/>
  <c r="AA646" i="171"/>
  <c r="V646" i="171"/>
  <c r="U646" i="171"/>
  <c r="R646" i="171"/>
  <c r="M646" i="171"/>
  <c r="L646" i="171"/>
  <c r="BP645" i="171"/>
  <c r="BO645" i="171"/>
  <c r="BN645" i="171"/>
  <c r="BG645" i="171"/>
  <c r="BF645" i="171"/>
  <c r="BE645" i="171"/>
  <c r="BB645" i="171"/>
  <c r="AW645" i="171"/>
  <c r="AV645" i="171"/>
  <c r="AS645" i="171"/>
  <c r="AN645" i="171"/>
  <c r="AM645" i="171"/>
  <c r="AF645" i="171"/>
  <c r="AE645" i="171"/>
  <c r="AD645" i="171"/>
  <c r="AA645" i="171"/>
  <c r="V645" i="171"/>
  <c r="U645" i="171"/>
  <c r="R645" i="171"/>
  <c r="M645" i="171"/>
  <c r="L645" i="171"/>
  <c r="BP644" i="171"/>
  <c r="BO644" i="171"/>
  <c r="BN644" i="171"/>
  <c r="BG644" i="171"/>
  <c r="BF644" i="171"/>
  <c r="BE644" i="171"/>
  <c r="BB644" i="171"/>
  <c r="AW644" i="171"/>
  <c r="AV644" i="171"/>
  <c r="AS644" i="171"/>
  <c r="AN644" i="171"/>
  <c r="AM644" i="171"/>
  <c r="AF644" i="171"/>
  <c r="AE644" i="171"/>
  <c r="AD644" i="171"/>
  <c r="AA644" i="171"/>
  <c r="V644" i="171"/>
  <c r="U644" i="171"/>
  <c r="R644" i="171"/>
  <c r="M644" i="171"/>
  <c r="L644" i="171"/>
  <c r="BP643" i="171"/>
  <c r="BO643" i="171"/>
  <c r="BN643" i="171"/>
  <c r="BG643" i="171"/>
  <c r="BF643" i="171"/>
  <c r="BE643" i="171"/>
  <c r="BB643" i="171"/>
  <c r="AX643" i="171"/>
  <c r="AW643" i="171"/>
  <c r="AV643" i="171"/>
  <c r="AS643" i="171"/>
  <c r="AO643" i="171"/>
  <c r="AN643" i="171"/>
  <c r="AM643" i="171"/>
  <c r="AF643" i="171"/>
  <c r="AE643" i="171"/>
  <c r="AD643" i="171"/>
  <c r="AA643" i="171"/>
  <c r="W643" i="171"/>
  <c r="V643" i="171"/>
  <c r="U643" i="171"/>
  <c r="R643" i="171"/>
  <c r="N643" i="171"/>
  <c r="M643" i="171"/>
  <c r="L643" i="171"/>
  <c r="BP642" i="171"/>
  <c r="BO642" i="171"/>
  <c r="BN642" i="171"/>
  <c r="BG642" i="171"/>
  <c r="BF642" i="171"/>
  <c r="BE642" i="171"/>
  <c r="BB642" i="171"/>
  <c r="AX642" i="171"/>
  <c r="AW642" i="171"/>
  <c r="AV642" i="171"/>
  <c r="AS642" i="171"/>
  <c r="AO642" i="171"/>
  <c r="AN642" i="171"/>
  <c r="AM642" i="171"/>
  <c r="AF642" i="171"/>
  <c r="AE642" i="171"/>
  <c r="AD642" i="171"/>
  <c r="AA642" i="171"/>
  <c r="W642" i="171"/>
  <c r="V642" i="171"/>
  <c r="U642" i="171"/>
  <c r="R642" i="171"/>
  <c r="N642" i="171"/>
  <c r="M642" i="171"/>
  <c r="L642" i="171"/>
  <c r="BP641" i="171"/>
  <c r="BO641" i="171"/>
  <c r="BN641" i="171"/>
  <c r="BG641" i="171"/>
  <c r="BF641" i="171"/>
  <c r="BE641" i="171"/>
  <c r="BB641" i="171"/>
  <c r="AX641" i="171"/>
  <c r="AW641" i="171"/>
  <c r="AV641" i="171"/>
  <c r="AS641" i="171"/>
  <c r="AO641" i="171"/>
  <c r="AN641" i="171"/>
  <c r="AM641" i="171"/>
  <c r="AF641" i="171"/>
  <c r="AE641" i="171"/>
  <c r="AD641" i="171"/>
  <c r="AA641" i="171"/>
  <c r="W641" i="171"/>
  <c r="V641" i="171"/>
  <c r="U641" i="171"/>
  <c r="R641" i="171"/>
  <c r="N641" i="171"/>
  <c r="M641" i="171"/>
  <c r="L641" i="171"/>
  <c r="BP640" i="171"/>
  <c r="BO640" i="171"/>
  <c r="BN640" i="171"/>
  <c r="BG640" i="171"/>
  <c r="BF640" i="171"/>
  <c r="BE640" i="171"/>
  <c r="BB640" i="171"/>
  <c r="AX640" i="171"/>
  <c r="AW640" i="171"/>
  <c r="AV640" i="171"/>
  <c r="AS640" i="171"/>
  <c r="AO640" i="171"/>
  <c r="AN640" i="171"/>
  <c r="AM640" i="171"/>
  <c r="AF640" i="171"/>
  <c r="AE640" i="171"/>
  <c r="AD640" i="171"/>
  <c r="AA640" i="171"/>
  <c r="W640" i="171"/>
  <c r="V640" i="171"/>
  <c r="U640" i="171"/>
  <c r="R640" i="171"/>
  <c r="N640" i="171"/>
  <c r="M640" i="171"/>
  <c r="L640" i="171"/>
  <c r="BP639" i="171"/>
  <c r="BO639" i="171"/>
  <c r="BN639" i="171"/>
  <c r="BG639" i="171"/>
  <c r="BF639" i="171"/>
  <c r="BE639" i="171"/>
  <c r="BB639" i="171"/>
  <c r="AX639" i="171"/>
  <c r="AW639" i="171"/>
  <c r="AV639" i="171"/>
  <c r="AS639" i="171"/>
  <c r="AO639" i="171"/>
  <c r="AN639" i="171"/>
  <c r="AM639" i="171"/>
  <c r="AF639" i="171"/>
  <c r="AE639" i="171"/>
  <c r="AD639" i="171"/>
  <c r="AA639" i="171"/>
  <c r="W639" i="171"/>
  <c r="V639" i="171"/>
  <c r="U639" i="171"/>
  <c r="R639" i="171"/>
  <c r="N639" i="171"/>
  <c r="M639" i="171"/>
  <c r="L639" i="171"/>
  <c r="BP638" i="171"/>
  <c r="BO638" i="171"/>
  <c r="BN638" i="171"/>
  <c r="BG638" i="171"/>
  <c r="BF638" i="171"/>
  <c r="BE638" i="171"/>
  <c r="BB638" i="171"/>
  <c r="AX638" i="171"/>
  <c r="AW638" i="171"/>
  <c r="AV638" i="171"/>
  <c r="AS638" i="171"/>
  <c r="AO638" i="171"/>
  <c r="AN638" i="171"/>
  <c r="AM638" i="171"/>
  <c r="AF638" i="171"/>
  <c r="AE638" i="171"/>
  <c r="AD638" i="171"/>
  <c r="AA638" i="171"/>
  <c r="W638" i="171"/>
  <c r="V638" i="171"/>
  <c r="U638" i="171"/>
  <c r="R638" i="171"/>
  <c r="N638" i="171"/>
  <c r="M638" i="171"/>
  <c r="L638" i="171"/>
  <c r="BP637" i="171"/>
  <c r="BO637" i="171"/>
  <c r="BN637" i="171"/>
  <c r="BG637" i="171"/>
  <c r="BF637" i="171"/>
  <c r="BE637" i="171"/>
  <c r="BB637" i="171"/>
  <c r="AX637" i="171"/>
  <c r="AW637" i="171"/>
  <c r="AV637" i="171"/>
  <c r="AS637" i="171"/>
  <c r="AO637" i="171"/>
  <c r="AN637" i="171"/>
  <c r="AM637" i="171"/>
  <c r="AF637" i="171"/>
  <c r="AE637" i="171"/>
  <c r="AD637" i="171"/>
  <c r="AA637" i="171"/>
  <c r="W637" i="171"/>
  <c r="V637" i="171"/>
  <c r="U637" i="171"/>
  <c r="R637" i="171"/>
  <c r="N637" i="171"/>
  <c r="M637" i="171"/>
  <c r="L637" i="171"/>
  <c r="BP636" i="171"/>
  <c r="BO636" i="171"/>
  <c r="BN636" i="171"/>
  <c r="BG636" i="171"/>
  <c r="BF636" i="171"/>
  <c r="BE636" i="171"/>
  <c r="BB636" i="171"/>
  <c r="AX636" i="171"/>
  <c r="AW636" i="171"/>
  <c r="AV636" i="171"/>
  <c r="AS636" i="171"/>
  <c r="AO636" i="171"/>
  <c r="AN636" i="171"/>
  <c r="AM636" i="171"/>
  <c r="AF636" i="171"/>
  <c r="AE636" i="171"/>
  <c r="AD636" i="171"/>
  <c r="AA636" i="171"/>
  <c r="W636" i="171"/>
  <c r="V636" i="171"/>
  <c r="U636" i="171"/>
  <c r="R636" i="171"/>
  <c r="N636" i="171"/>
  <c r="M636" i="171"/>
  <c r="L636" i="171"/>
  <c r="BP635" i="171"/>
  <c r="BO635" i="171"/>
  <c r="BN635" i="171"/>
  <c r="BG635" i="171"/>
  <c r="BF635" i="171"/>
  <c r="BE635" i="171"/>
  <c r="BB635" i="171"/>
  <c r="AX635" i="171"/>
  <c r="AW635" i="171"/>
  <c r="AV635" i="171"/>
  <c r="AS635" i="171"/>
  <c r="AO635" i="171"/>
  <c r="AN635" i="171"/>
  <c r="AM635" i="171"/>
  <c r="AF635" i="171"/>
  <c r="AE635" i="171"/>
  <c r="AD635" i="171"/>
  <c r="AA635" i="171"/>
  <c r="W635" i="171"/>
  <c r="V635" i="171"/>
  <c r="U635" i="171"/>
  <c r="R635" i="171"/>
  <c r="N635" i="171"/>
  <c r="M635" i="171"/>
  <c r="L635" i="171"/>
  <c r="BP634" i="171"/>
  <c r="BO634" i="171"/>
  <c r="BN634" i="171"/>
  <c r="BG634" i="171"/>
  <c r="BF634" i="171"/>
  <c r="BE634" i="171"/>
  <c r="BB634" i="171"/>
  <c r="AX634" i="171"/>
  <c r="AW634" i="171"/>
  <c r="AV634" i="171"/>
  <c r="AS634" i="171"/>
  <c r="AO634" i="171"/>
  <c r="AN634" i="171"/>
  <c r="AM634" i="171"/>
  <c r="AF634" i="171"/>
  <c r="AE634" i="171"/>
  <c r="AD634" i="171"/>
  <c r="AA634" i="171"/>
  <c r="W634" i="171"/>
  <c r="V634" i="171"/>
  <c r="U634" i="171"/>
  <c r="R634" i="171"/>
  <c r="N634" i="171"/>
  <c r="M634" i="171"/>
  <c r="L634" i="171"/>
  <c r="BP633" i="171"/>
  <c r="BO633" i="171"/>
  <c r="BN633" i="171"/>
  <c r="BG633" i="171"/>
  <c r="BF633" i="171"/>
  <c r="BE633" i="171"/>
  <c r="BB633" i="171"/>
  <c r="AX633" i="171"/>
  <c r="AW633" i="171"/>
  <c r="AV633" i="171"/>
  <c r="AS633" i="171"/>
  <c r="AO633" i="171"/>
  <c r="AN633" i="171"/>
  <c r="AM633" i="171"/>
  <c r="AF633" i="171"/>
  <c r="AE633" i="171"/>
  <c r="AD633" i="171"/>
  <c r="AA633" i="171"/>
  <c r="W633" i="171"/>
  <c r="V633" i="171"/>
  <c r="U633" i="171"/>
  <c r="R633" i="171"/>
  <c r="N633" i="171"/>
  <c r="M633" i="171"/>
  <c r="L633" i="171"/>
  <c r="BP632" i="171"/>
  <c r="BO632" i="171"/>
  <c r="BN632" i="171"/>
  <c r="BG632" i="171"/>
  <c r="BF632" i="171"/>
  <c r="BE632" i="171"/>
  <c r="BB632" i="171"/>
  <c r="AX632" i="171"/>
  <c r="AW632" i="171"/>
  <c r="AV632" i="171"/>
  <c r="AS632" i="171"/>
  <c r="AO632" i="171"/>
  <c r="AN632" i="171"/>
  <c r="AM632" i="171"/>
  <c r="AF632" i="171"/>
  <c r="AE632" i="171"/>
  <c r="AD632" i="171"/>
  <c r="AA632" i="171"/>
  <c r="W632" i="171"/>
  <c r="V632" i="171"/>
  <c r="U632" i="171"/>
  <c r="R632" i="171"/>
  <c r="N632" i="171"/>
  <c r="M632" i="171"/>
  <c r="L632" i="171"/>
  <c r="BP631" i="171"/>
  <c r="BO631" i="171"/>
  <c r="BN631" i="171"/>
  <c r="BG631" i="171"/>
  <c r="BF631" i="171"/>
  <c r="BE631" i="171"/>
  <c r="AX631" i="171"/>
  <c r="AW631" i="171"/>
  <c r="AV631" i="171"/>
  <c r="AO631" i="171"/>
  <c r="AN631" i="171"/>
  <c r="AM631" i="171"/>
  <c r="AF631" i="171"/>
  <c r="AE631" i="171"/>
  <c r="AD631" i="171"/>
  <c r="W631" i="171"/>
  <c r="V631" i="171"/>
  <c r="U631" i="171"/>
  <c r="N631" i="171"/>
  <c r="M631" i="171"/>
  <c r="L631" i="171"/>
  <c r="BP630" i="171"/>
  <c r="BO630" i="171"/>
  <c r="BN630" i="171"/>
  <c r="BG630" i="171"/>
  <c r="BF630" i="171"/>
  <c r="BE630" i="171"/>
  <c r="AX630" i="171"/>
  <c r="AW630" i="171"/>
  <c r="AV630" i="171"/>
  <c r="AO630" i="171"/>
  <c r="AN630" i="171"/>
  <c r="AM630" i="171"/>
  <c r="AF630" i="171"/>
  <c r="AE630" i="171"/>
  <c r="AD630" i="171"/>
  <c r="W630" i="171"/>
  <c r="V630" i="171"/>
  <c r="U630" i="171"/>
  <c r="N630" i="171"/>
  <c r="M630" i="171"/>
  <c r="L630" i="171"/>
  <c r="BP629" i="171"/>
  <c r="BO629" i="171"/>
  <c r="BN629" i="171"/>
  <c r="BG629" i="171"/>
  <c r="BF629" i="171"/>
  <c r="BE629" i="171"/>
  <c r="AX629" i="171"/>
  <c r="AW629" i="171"/>
  <c r="AV629" i="171"/>
  <c r="AO629" i="171"/>
  <c r="AN629" i="171"/>
  <c r="AM629" i="171"/>
  <c r="AF629" i="171"/>
  <c r="AE629" i="171"/>
  <c r="AD629" i="171"/>
  <c r="W629" i="171"/>
  <c r="V629" i="171"/>
  <c r="U629" i="171"/>
  <c r="N629" i="171"/>
  <c r="M629" i="171"/>
  <c r="L629" i="171"/>
  <c r="BP628" i="171"/>
  <c r="BO628" i="171"/>
  <c r="BN628" i="171"/>
  <c r="BG628" i="171"/>
  <c r="BF628" i="171"/>
  <c r="BE628" i="171"/>
  <c r="AX628" i="171"/>
  <c r="AW628" i="171"/>
  <c r="AV628" i="171"/>
  <c r="AO628" i="171"/>
  <c r="AN628" i="171"/>
  <c r="AM628" i="171"/>
  <c r="AF628" i="171"/>
  <c r="AE628" i="171"/>
  <c r="AD628" i="171"/>
  <c r="W628" i="171"/>
  <c r="V628" i="171"/>
  <c r="U628" i="171"/>
  <c r="N628" i="171"/>
  <c r="M628" i="171"/>
  <c r="L628" i="171"/>
  <c r="BP627" i="171"/>
  <c r="BO627" i="171"/>
  <c r="BN627" i="171"/>
  <c r="BG627" i="171"/>
  <c r="BF627" i="171"/>
  <c r="BE627" i="171"/>
  <c r="AX627" i="171"/>
  <c r="AW627" i="171"/>
  <c r="AV627" i="171"/>
  <c r="AO627" i="171"/>
  <c r="AN627" i="171"/>
  <c r="AM627" i="171"/>
  <c r="AF627" i="171"/>
  <c r="AE627" i="171"/>
  <c r="AD627" i="171"/>
  <c r="W627" i="171"/>
  <c r="V627" i="171"/>
  <c r="U627" i="171"/>
  <c r="N627" i="171"/>
  <c r="M627" i="171"/>
  <c r="L627" i="171"/>
  <c r="BP626" i="171"/>
  <c r="BO626" i="171"/>
  <c r="BN626" i="171"/>
  <c r="BG626" i="171"/>
  <c r="BF626" i="171"/>
  <c r="BE626" i="171"/>
  <c r="AX626" i="171"/>
  <c r="AW626" i="171"/>
  <c r="AV626" i="171"/>
  <c r="AO626" i="171"/>
  <c r="AN626" i="171"/>
  <c r="AM626" i="171"/>
  <c r="AF626" i="171"/>
  <c r="AE626" i="171"/>
  <c r="AD626" i="171"/>
  <c r="W626" i="171"/>
  <c r="V626" i="171"/>
  <c r="U626" i="171"/>
  <c r="N626" i="171"/>
  <c r="M626" i="171"/>
  <c r="L626" i="171"/>
  <c r="BP625" i="171"/>
  <c r="BO625" i="171"/>
  <c r="BN625" i="171"/>
  <c r="BG625" i="171"/>
  <c r="BF625" i="171"/>
  <c r="BE625" i="171"/>
  <c r="AX625" i="171"/>
  <c r="AW625" i="171"/>
  <c r="AV625" i="171"/>
  <c r="AO625" i="171"/>
  <c r="AN625" i="171"/>
  <c r="AM625" i="171"/>
  <c r="AF625" i="171"/>
  <c r="AE625" i="171"/>
  <c r="AD625" i="171"/>
  <c r="W625" i="171"/>
  <c r="V625" i="171"/>
  <c r="U625" i="171"/>
  <c r="N625" i="171"/>
  <c r="M625" i="171"/>
  <c r="L625" i="171"/>
  <c r="BP624" i="171"/>
  <c r="BO624" i="171"/>
  <c r="BN624" i="171"/>
  <c r="BG624" i="171"/>
  <c r="BF624" i="171"/>
  <c r="BE624" i="171"/>
  <c r="AX624" i="171"/>
  <c r="AW624" i="171"/>
  <c r="AV624" i="171"/>
  <c r="AO624" i="171"/>
  <c r="AN624" i="171"/>
  <c r="AM624" i="171"/>
  <c r="AF624" i="171"/>
  <c r="AE624" i="171"/>
  <c r="AD624" i="171"/>
  <c r="W624" i="171"/>
  <c r="V624" i="171"/>
  <c r="U624" i="171"/>
  <c r="N624" i="171"/>
  <c r="M624" i="171"/>
  <c r="L624" i="171"/>
  <c r="BP623" i="171"/>
  <c r="BO623" i="171"/>
  <c r="BN623" i="171"/>
  <c r="BG623" i="171"/>
  <c r="BF623" i="171"/>
  <c r="BE623" i="171"/>
  <c r="AX623" i="171"/>
  <c r="AW623" i="171"/>
  <c r="AV623" i="171"/>
  <c r="AO623" i="171"/>
  <c r="AN623" i="171"/>
  <c r="AM623" i="171"/>
  <c r="AF623" i="171"/>
  <c r="AE623" i="171"/>
  <c r="AD623" i="171"/>
  <c r="W623" i="171"/>
  <c r="V623" i="171"/>
  <c r="U623" i="171"/>
  <c r="N623" i="171"/>
  <c r="M623" i="171"/>
  <c r="L623" i="171"/>
  <c r="BP622" i="171"/>
  <c r="BO622" i="171"/>
  <c r="BN622" i="171"/>
  <c r="BG622" i="171"/>
  <c r="BF622" i="171"/>
  <c r="BE622" i="171"/>
  <c r="AX622" i="171"/>
  <c r="AW622" i="171"/>
  <c r="AV622" i="171"/>
  <c r="AO622" i="171"/>
  <c r="AN622" i="171"/>
  <c r="AM622" i="171"/>
  <c r="AF622" i="171"/>
  <c r="AE622" i="171"/>
  <c r="AD622" i="171"/>
  <c r="W622" i="171"/>
  <c r="V622" i="171"/>
  <c r="U622" i="171"/>
  <c r="N622" i="171"/>
  <c r="M622" i="171"/>
  <c r="L622" i="171"/>
  <c r="BP621" i="171"/>
  <c r="BO621" i="171"/>
  <c r="BN621" i="171"/>
  <c r="BG621" i="171"/>
  <c r="BF621" i="171"/>
  <c r="BE621" i="171"/>
  <c r="AX621" i="171"/>
  <c r="AW621" i="171"/>
  <c r="AV621" i="171"/>
  <c r="AO621" i="171"/>
  <c r="AN621" i="171"/>
  <c r="AM621" i="171"/>
  <c r="AF621" i="171"/>
  <c r="AE621" i="171"/>
  <c r="AD621" i="171"/>
  <c r="W621" i="171"/>
  <c r="V621" i="171"/>
  <c r="U621" i="171"/>
  <c r="N621" i="171"/>
  <c r="M621" i="171"/>
  <c r="L621" i="171"/>
  <c r="BP620" i="171"/>
  <c r="BO620" i="171"/>
  <c r="BN620" i="171"/>
  <c r="BG620" i="171"/>
  <c r="BF620" i="171"/>
  <c r="BE620" i="171"/>
  <c r="AX620" i="171"/>
  <c r="AW620" i="171"/>
  <c r="AV620" i="171"/>
  <c r="AO620" i="171"/>
  <c r="AN620" i="171"/>
  <c r="AM620" i="171"/>
  <c r="AF620" i="171"/>
  <c r="AE620" i="171"/>
  <c r="AD620" i="171"/>
  <c r="W620" i="171"/>
  <c r="V620" i="171"/>
  <c r="U620" i="171"/>
  <c r="N620" i="171"/>
  <c r="M620" i="171"/>
  <c r="L620" i="171"/>
  <c r="BP619" i="171"/>
  <c r="BO619" i="171"/>
  <c r="BN619" i="171"/>
  <c r="BG619" i="171"/>
  <c r="BF619" i="171"/>
  <c r="BE619" i="171"/>
  <c r="AX619" i="171"/>
  <c r="AW619" i="171"/>
  <c r="AV619" i="171"/>
  <c r="AO619" i="171"/>
  <c r="AN619" i="171"/>
  <c r="AM619" i="171"/>
  <c r="AF619" i="171"/>
  <c r="AE619" i="171"/>
  <c r="AD619" i="171"/>
  <c r="W619" i="171"/>
  <c r="V619" i="171"/>
  <c r="U619" i="171"/>
  <c r="N619" i="171"/>
  <c r="M619" i="171"/>
  <c r="L619" i="171"/>
  <c r="BP618" i="171"/>
  <c r="BO618" i="171"/>
  <c r="BN618" i="171"/>
  <c r="BG618" i="171"/>
  <c r="BF618" i="171"/>
  <c r="BE618" i="171"/>
  <c r="AX618" i="171"/>
  <c r="AW618" i="171"/>
  <c r="AV618" i="171"/>
  <c r="AO618" i="171"/>
  <c r="AN618" i="171"/>
  <c r="AM618" i="171"/>
  <c r="AF618" i="171"/>
  <c r="AE618" i="171"/>
  <c r="AD618" i="171"/>
  <c r="W618" i="171"/>
  <c r="V618" i="171"/>
  <c r="U618" i="171"/>
  <c r="N618" i="171"/>
  <c r="M618" i="171"/>
  <c r="L618" i="171"/>
  <c r="BP617" i="171"/>
  <c r="BO617" i="171"/>
  <c r="BN617" i="171"/>
  <c r="BG617" i="171"/>
  <c r="BF617" i="171"/>
  <c r="BE617" i="171"/>
  <c r="AX617" i="171"/>
  <c r="AW617" i="171"/>
  <c r="AV617" i="171"/>
  <c r="AO617" i="171"/>
  <c r="AN617" i="171"/>
  <c r="AM617" i="171"/>
  <c r="AF617" i="171"/>
  <c r="AE617" i="171"/>
  <c r="AD617" i="171"/>
  <c r="W617" i="171"/>
  <c r="V617" i="171"/>
  <c r="U617" i="171"/>
  <c r="N617" i="171"/>
  <c r="M617" i="171"/>
  <c r="L617" i="171"/>
  <c r="BP616" i="171"/>
  <c r="BO616" i="171"/>
  <c r="BN616" i="171"/>
  <c r="BG616" i="171"/>
  <c r="BF616" i="171"/>
  <c r="BE616" i="171"/>
  <c r="AX616" i="171"/>
  <c r="AW616" i="171"/>
  <c r="AV616" i="171"/>
  <c r="AO616" i="171"/>
  <c r="AN616" i="171"/>
  <c r="AM616" i="171"/>
  <c r="AF616" i="171"/>
  <c r="AE616" i="171"/>
  <c r="AD616" i="171"/>
  <c r="W616" i="171"/>
  <c r="V616" i="171"/>
  <c r="U616" i="171"/>
  <c r="N616" i="171"/>
  <c r="M616" i="171"/>
  <c r="L616" i="171"/>
  <c r="BP615" i="171"/>
  <c r="BO615" i="171"/>
  <c r="BN615" i="171"/>
  <c r="BG615" i="171"/>
  <c r="BF615" i="171"/>
  <c r="BE615" i="171"/>
  <c r="AX615" i="171"/>
  <c r="AW615" i="171"/>
  <c r="AV615" i="171"/>
  <c r="AO615" i="171"/>
  <c r="AN615" i="171"/>
  <c r="AM615" i="171"/>
  <c r="AF615" i="171"/>
  <c r="AE615" i="171"/>
  <c r="AD615" i="171"/>
  <c r="W615" i="171"/>
  <c r="V615" i="171"/>
  <c r="U615" i="171"/>
  <c r="N615" i="171"/>
  <c r="M615" i="171"/>
  <c r="L615" i="171"/>
  <c r="BP614" i="171"/>
  <c r="BO614" i="171"/>
  <c r="BN614" i="171"/>
  <c r="BG614" i="171"/>
  <c r="BF614" i="171"/>
  <c r="BE614" i="171"/>
  <c r="AX614" i="171"/>
  <c r="AW614" i="171"/>
  <c r="AV614" i="171"/>
  <c r="AO614" i="171"/>
  <c r="AN614" i="171"/>
  <c r="AM614" i="171"/>
  <c r="AF614" i="171"/>
  <c r="AE614" i="171"/>
  <c r="AD614" i="171"/>
  <c r="W614" i="171"/>
  <c r="V614" i="171"/>
  <c r="U614" i="171"/>
  <c r="N614" i="171"/>
  <c r="M614" i="171"/>
  <c r="L614" i="171"/>
  <c r="BP613" i="171"/>
  <c r="BO613" i="171"/>
  <c r="BN613" i="171"/>
  <c r="BG613" i="171"/>
  <c r="BF613" i="171"/>
  <c r="BE613" i="171"/>
  <c r="AX613" i="171"/>
  <c r="AW613" i="171"/>
  <c r="AV613" i="171"/>
  <c r="AO613" i="171"/>
  <c r="AN613" i="171"/>
  <c r="AM613" i="171"/>
  <c r="AF613" i="171"/>
  <c r="AE613" i="171"/>
  <c r="AD613" i="171"/>
  <c r="W613" i="171"/>
  <c r="V613" i="171"/>
  <c r="U613" i="171"/>
  <c r="N613" i="171"/>
  <c r="M613" i="171"/>
  <c r="L613" i="171"/>
  <c r="BP612" i="171"/>
  <c r="BO612" i="171"/>
  <c r="BN612" i="171"/>
  <c r="BG612" i="171"/>
  <c r="BF612" i="171"/>
  <c r="BE612" i="171"/>
  <c r="AX612" i="171"/>
  <c r="AW612" i="171"/>
  <c r="AV612" i="171"/>
  <c r="AO612" i="171"/>
  <c r="AN612" i="171"/>
  <c r="AM612" i="171"/>
  <c r="AF612" i="171"/>
  <c r="AE612" i="171"/>
  <c r="AD612" i="171"/>
  <c r="W612" i="171"/>
  <c r="V612" i="171"/>
  <c r="U612" i="171"/>
  <c r="N612" i="171"/>
  <c r="M612" i="171"/>
  <c r="L612" i="171"/>
  <c r="BP611" i="171"/>
  <c r="BO611" i="171"/>
  <c r="BN611" i="171"/>
  <c r="BG611" i="171"/>
  <c r="BF611" i="171"/>
  <c r="BE611" i="171"/>
  <c r="AX611" i="171"/>
  <c r="AW611" i="171"/>
  <c r="AV611" i="171"/>
  <c r="AO611" i="171"/>
  <c r="AN611" i="171"/>
  <c r="AM611" i="171"/>
  <c r="AF611" i="171"/>
  <c r="AE611" i="171"/>
  <c r="AD611" i="171"/>
  <c r="W611" i="171"/>
  <c r="V611" i="171"/>
  <c r="U611" i="171"/>
  <c r="N611" i="171"/>
  <c r="M611" i="171"/>
  <c r="L611" i="171"/>
  <c r="BP610" i="171"/>
  <c r="BO610" i="171"/>
  <c r="BN610" i="171"/>
  <c r="BG610" i="171"/>
  <c r="BF610" i="171"/>
  <c r="BE610" i="171"/>
  <c r="AX610" i="171"/>
  <c r="AW610" i="171"/>
  <c r="AV610" i="171"/>
  <c r="AO610" i="171"/>
  <c r="AN610" i="171"/>
  <c r="AM610" i="171"/>
  <c r="AF610" i="171"/>
  <c r="AE610" i="171"/>
  <c r="AD610" i="171"/>
  <c r="W610" i="171"/>
  <c r="V610" i="171"/>
  <c r="U610" i="171"/>
  <c r="N610" i="171"/>
  <c r="M610" i="171"/>
  <c r="L610" i="171"/>
  <c r="BP609" i="171"/>
  <c r="BO609" i="171"/>
  <c r="BN609" i="171"/>
  <c r="BG609" i="171"/>
  <c r="BF609" i="171"/>
  <c r="BE609" i="171"/>
  <c r="AX609" i="171"/>
  <c r="AW609" i="171"/>
  <c r="AV609" i="171"/>
  <c r="AO609" i="171"/>
  <c r="AN609" i="171"/>
  <c r="AM609" i="171"/>
  <c r="AF609" i="171"/>
  <c r="AE609" i="171"/>
  <c r="AD609" i="171"/>
  <c r="W609" i="171"/>
  <c r="V609" i="171"/>
  <c r="U609" i="171"/>
  <c r="N609" i="171"/>
  <c r="M609" i="171"/>
  <c r="L609" i="171"/>
  <c r="BP608" i="171"/>
  <c r="BO608" i="171"/>
  <c r="BN608" i="171"/>
  <c r="BG608" i="171"/>
  <c r="BF608" i="171"/>
  <c r="BE608" i="171"/>
  <c r="AX608" i="171"/>
  <c r="AW608" i="171"/>
  <c r="AV608" i="171"/>
  <c r="AO608" i="171"/>
  <c r="AN608" i="171"/>
  <c r="AM608" i="171"/>
  <c r="AF608" i="171"/>
  <c r="AE608" i="171"/>
  <c r="AD608" i="171"/>
  <c r="W608" i="171"/>
  <c r="V608" i="171"/>
  <c r="U608" i="171"/>
  <c r="N608" i="171"/>
  <c r="M608" i="171"/>
  <c r="L608" i="171"/>
  <c r="BP607" i="171"/>
  <c r="BO607" i="171"/>
  <c r="BN607" i="171"/>
  <c r="BG607" i="171"/>
  <c r="BF607" i="171"/>
  <c r="BE607" i="171"/>
  <c r="AX607" i="171"/>
  <c r="AW607" i="171"/>
  <c r="AV607" i="171"/>
  <c r="AO607" i="171"/>
  <c r="AN607" i="171"/>
  <c r="AM607" i="171"/>
  <c r="AF607" i="171"/>
  <c r="AE607" i="171"/>
  <c r="AD607" i="171"/>
  <c r="V607" i="171"/>
  <c r="U607" i="171"/>
  <c r="L607" i="171"/>
  <c r="BP606" i="171"/>
  <c r="BO606" i="171"/>
  <c r="BN606" i="171"/>
  <c r="BG606" i="171"/>
  <c r="BF606" i="171"/>
  <c r="BE606" i="171"/>
  <c r="AX606" i="171"/>
  <c r="AW606" i="171"/>
  <c r="AV606" i="171"/>
  <c r="AO606" i="171"/>
  <c r="AN606" i="171"/>
  <c r="AM606" i="171"/>
  <c r="AF606" i="171"/>
  <c r="AE606" i="171"/>
  <c r="AD606" i="171"/>
  <c r="V606" i="171"/>
  <c r="U606" i="171"/>
  <c r="L606" i="171"/>
  <c r="BP605" i="171"/>
  <c r="BO605" i="171"/>
  <c r="BN605" i="171"/>
  <c r="BG605" i="171"/>
  <c r="BF605" i="171"/>
  <c r="BE605" i="171"/>
  <c r="AX605" i="171"/>
  <c r="AW605" i="171"/>
  <c r="AV605" i="171"/>
  <c r="AO605" i="171"/>
  <c r="AN605" i="171"/>
  <c r="AM605" i="171"/>
  <c r="AF605" i="171"/>
  <c r="AE605" i="171"/>
  <c r="AD605" i="171"/>
  <c r="V605" i="171"/>
  <c r="U605" i="171"/>
  <c r="L605" i="171"/>
  <c r="BP604" i="171"/>
  <c r="BO604" i="171"/>
  <c r="BN604" i="171"/>
  <c r="BG604" i="171"/>
  <c r="BF604" i="171"/>
  <c r="BE604" i="171"/>
  <c r="AX604" i="171"/>
  <c r="AW604" i="171"/>
  <c r="AV604" i="171"/>
  <c r="AO604" i="171"/>
  <c r="AN604" i="171"/>
  <c r="AM604" i="171"/>
  <c r="AF604" i="171"/>
  <c r="AE604" i="171"/>
  <c r="AD604" i="171"/>
  <c r="V604" i="171"/>
  <c r="U604" i="171"/>
  <c r="L604" i="171"/>
  <c r="BP603" i="171"/>
  <c r="BO603" i="171"/>
  <c r="BN603" i="171"/>
  <c r="BG603" i="171"/>
  <c r="BF603" i="171"/>
  <c r="BE603" i="171"/>
  <c r="AX603" i="171"/>
  <c r="AW603" i="171"/>
  <c r="AV603" i="171"/>
  <c r="AO603" i="171"/>
  <c r="AN603" i="171"/>
  <c r="AM603" i="171"/>
  <c r="AF603" i="171"/>
  <c r="AE603" i="171"/>
  <c r="AD603" i="171"/>
  <c r="V603" i="171"/>
  <c r="U603" i="171"/>
  <c r="L603" i="171"/>
  <c r="BP602" i="171"/>
  <c r="BO602" i="171"/>
  <c r="BN602" i="171"/>
  <c r="BG602" i="171"/>
  <c r="BF602" i="171"/>
  <c r="BE602" i="171"/>
  <c r="AX602" i="171"/>
  <c r="AW602" i="171"/>
  <c r="AV602" i="171"/>
  <c r="AO602" i="171"/>
  <c r="AN602" i="171"/>
  <c r="AM602" i="171"/>
  <c r="AF602" i="171"/>
  <c r="AE602" i="171"/>
  <c r="AD602" i="171"/>
  <c r="V602" i="171"/>
  <c r="U602" i="171"/>
  <c r="L602" i="171"/>
  <c r="BP601" i="171"/>
  <c r="BO601" i="171"/>
  <c r="BN601" i="171"/>
  <c r="BG601" i="171"/>
  <c r="BF601" i="171"/>
  <c r="BE601" i="171"/>
  <c r="AX601" i="171"/>
  <c r="AW601" i="171"/>
  <c r="AV601" i="171"/>
  <c r="AO601" i="171"/>
  <c r="AN601" i="171"/>
  <c r="AM601" i="171"/>
  <c r="AF601" i="171"/>
  <c r="AE601" i="171"/>
  <c r="AD601" i="171"/>
  <c r="V601" i="171"/>
  <c r="U601" i="171"/>
  <c r="L601" i="171"/>
  <c r="BP600" i="171"/>
  <c r="BO600" i="171"/>
  <c r="BN600" i="171"/>
  <c r="BG600" i="171"/>
  <c r="BF600" i="171"/>
  <c r="BE600" i="171"/>
  <c r="AX600" i="171"/>
  <c r="AW600" i="171"/>
  <c r="AV600" i="171"/>
  <c r="AO600" i="171"/>
  <c r="AN600" i="171"/>
  <c r="AM600" i="171"/>
  <c r="AF600" i="171"/>
  <c r="AE600" i="171"/>
  <c r="AD600" i="171"/>
  <c r="V600" i="171"/>
  <c r="U600" i="171"/>
  <c r="L600" i="171"/>
  <c r="BP599" i="171"/>
  <c r="BO599" i="171"/>
  <c r="BN599" i="171"/>
  <c r="BG599" i="171"/>
  <c r="BF599" i="171"/>
  <c r="BE599" i="171"/>
  <c r="AX599" i="171"/>
  <c r="AW599" i="171"/>
  <c r="AV599" i="171"/>
  <c r="AO599" i="171"/>
  <c r="AN599" i="171"/>
  <c r="AM599" i="171"/>
  <c r="AF599" i="171"/>
  <c r="AE599" i="171"/>
  <c r="AD599" i="171"/>
  <c r="V599" i="171"/>
  <c r="U599" i="171"/>
  <c r="L599" i="171"/>
  <c r="BP598" i="171"/>
  <c r="BO598" i="171"/>
  <c r="BN598" i="171"/>
  <c r="BG598" i="171"/>
  <c r="BF598" i="171"/>
  <c r="BE598" i="171"/>
  <c r="AX598" i="171"/>
  <c r="AW598" i="171"/>
  <c r="AV598" i="171"/>
  <c r="AO598" i="171"/>
  <c r="AN598" i="171"/>
  <c r="AM598" i="171"/>
  <c r="AF598" i="171"/>
  <c r="AE598" i="171"/>
  <c r="AD598" i="171"/>
  <c r="V598" i="171"/>
  <c r="U598" i="171"/>
  <c r="L598" i="171"/>
  <c r="BP597" i="171"/>
  <c r="BO597" i="171"/>
  <c r="BN597" i="171"/>
  <c r="BG597" i="171"/>
  <c r="BF597" i="171"/>
  <c r="BE597" i="171"/>
  <c r="AX597" i="171"/>
  <c r="AW597" i="171"/>
  <c r="AV597" i="171"/>
  <c r="AO597" i="171"/>
  <c r="AN597" i="171"/>
  <c r="AM597" i="171"/>
  <c r="AF597" i="171"/>
  <c r="AE597" i="171"/>
  <c r="AD597" i="171"/>
  <c r="V597" i="171"/>
  <c r="U597" i="171"/>
  <c r="L597" i="171"/>
  <c r="BP596" i="171"/>
  <c r="BO596" i="171"/>
  <c r="BN596" i="171"/>
  <c r="BG596" i="171"/>
  <c r="BF596" i="171"/>
  <c r="BE596" i="171"/>
  <c r="AX596" i="171"/>
  <c r="AW596" i="171"/>
  <c r="AV596" i="171"/>
  <c r="AO596" i="171"/>
  <c r="AN596" i="171"/>
  <c r="AM596" i="171"/>
  <c r="AF596" i="171"/>
  <c r="AE596" i="171"/>
  <c r="AD596" i="171"/>
  <c r="V596" i="171"/>
  <c r="U596" i="171"/>
  <c r="L596" i="171"/>
  <c r="BP595" i="171"/>
  <c r="BO595" i="171"/>
  <c r="BN595" i="171"/>
  <c r="BG595" i="171"/>
  <c r="BF595" i="171"/>
  <c r="BE595" i="171"/>
  <c r="AX595" i="171"/>
  <c r="AW595" i="171"/>
  <c r="AV595" i="171"/>
  <c r="AO595" i="171"/>
  <c r="AN595" i="171"/>
  <c r="AM595" i="171"/>
  <c r="AF595" i="171"/>
  <c r="AE595" i="171"/>
  <c r="AD595" i="171"/>
  <c r="V595" i="171"/>
  <c r="U595" i="171"/>
  <c r="M595" i="171"/>
  <c r="L595" i="171"/>
  <c r="BP594" i="171"/>
  <c r="BO594" i="171"/>
  <c r="BN594" i="171"/>
  <c r="BG594" i="171"/>
  <c r="BF594" i="171"/>
  <c r="BE594" i="171"/>
  <c r="AX594" i="171"/>
  <c r="AW594" i="171"/>
  <c r="AV594" i="171"/>
  <c r="AO594" i="171"/>
  <c r="AN594" i="171"/>
  <c r="AM594" i="171"/>
  <c r="AF594" i="171"/>
  <c r="AE594" i="171"/>
  <c r="AD594" i="171"/>
  <c r="V594" i="171"/>
  <c r="U594" i="171"/>
  <c r="M594" i="171"/>
  <c r="L594" i="171"/>
  <c r="BP593" i="171"/>
  <c r="BO593" i="171"/>
  <c r="BN593" i="171"/>
  <c r="BG593" i="171"/>
  <c r="BF593" i="171"/>
  <c r="BE593" i="171"/>
  <c r="AX593" i="171"/>
  <c r="AW593" i="171"/>
  <c r="AV593" i="171"/>
  <c r="AO593" i="171"/>
  <c r="AN593" i="171"/>
  <c r="AM593" i="171"/>
  <c r="AF593" i="171"/>
  <c r="AE593" i="171"/>
  <c r="AD593" i="171"/>
  <c r="V593" i="171"/>
  <c r="U593" i="171"/>
  <c r="M593" i="171"/>
  <c r="L593" i="171"/>
  <c r="BP592" i="171"/>
  <c r="BO592" i="171"/>
  <c r="BN592" i="171"/>
  <c r="BG592" i="171"/>
  <c r="BF592" i="171"/>
  <c r="BE592" i="171"/>
  <c r="AX592" i="171"/>
  <c r="AW592" i="171"/>
  <c r="AV592" i="171"/>
  <c r="AO592" i="171"/>
  <c r="AN592" i="171"/>
  <c r="AM592" i="171"/>
  <c r="AF592" i="171"/>
  <c r="AE592" i="171"/>
  <c r="AD592" i="171"/>
  <c r="V592" i="171"/>
  <c r="U592" i="171"/>
  <c r="M592" i="171"/>
  <c r="L592" i="171"/>
  <c r="BP591" i="171"/>
  <c r="BO591" i="171"/>
  <c r="BN591" i="171"/>
  <c r="BG591" i="171"/>
  <c r="BF591" i="171"/>
  <c r="BE591" i="171"/>
  <c r="AX591" i="171"/>
  <c r="AW591" i="171"/>
  <c r="AV591" i="171"/>
  <c r="AO591" i="171"/>
  <c r="AN591" i="171"/>
  <c r="AM591" i="171"/>
  <c r="AF591" i="171"/>
  <c r="AE591" i="171"/>
  <c r="AD591" i="171"/>
  <c r="V591" i="171"/>
  <c r="U591" i="171"/>
  <c r="M591" i="171"/>
  <c r="L591" i="171"/>
  <c r="BP590" i="171"/>
  <c r="BO590" i="171"/>
  <c r="BN590" i="171"/>
  <c r="BG590" i="171"/>
  <c r="BF590" i="171"/>
  <c r="BE590" i="171"/>
  <c r="AX590" i="171"/>
  <c r="AW590" i="171"/>
  <c r="AV590" i="171"/>
  <c r="AO590" i="171"/>
  <c r="AN590" i="171"/>
  <c r="AM590" i="171"/>
  <c r="AF590" i="171"/>
  <c r="AE590" i="171"/>
  <c r="AD590" i="171"/>
  <c r="V590" i="171"/>
  <c r="U590" i="171"/>
  <c r="M590" i="171"/>
  <c r="L590" i="171"/>
  <c r="BP589" i="171"/>
  <c r="BO589" i="171"/>
  <c r="BN589" i="171"/>
  <c r="BG589" i="171"/>
  <c r="BF589" i="171"/>
  <c r="BE589" i="171"/>
  <c r="AX589" i="171"/>
  <c r="AW589" i="171"/>
  <c r="AV589" i="171"/>
  <c r="AO589" i="171"/>
  <c r="AN589" i="171"/>
  <c r="AM589" i="171"/>
  <c r="AF589" i="171"/>
  <c r="AE589" i="171"/>
  <c r="AD589" i="171"/>
  <c r="V589" i="171"/>
  <c r="U589" i="171"/>
  <c r="M589" i="171"/>
  <c r="L589" i="171"/>
  <c r="BP588" i="171"/>
  <c r="BO588" i="171"/>
  <c r="BN588" i="171"/>
  <c r="BG588" i="171"/>
  <c r="BF588" i="171"/>
  <c r="BE588" i="171"/>
  <c r="AX588" i="171"/>
  <c r="AW588" i="171"/>
  <c r="AV588" i="171"/>
  <c r="AO588" i="171"/>
  <c r="AN588" i="171"/>
  <c r="AM588" i="171"/>
  <c r="AF588" i="171"/>
  <c r="AE588" i="171"/>
  <c r="AD588" i="171"/>
  <c r="V588" i="171"/>
  <c r="U588" i="171"/>
  <c r="M588" i="171"/>
  <c r="L588" i="171"/>
  <c r="BP587" i="171"/>
  <c r="BO587" i="171"/>
  <c r="BN587" i="171"/>
  <c r="BG587" i="171"/>
  <c r="BF587" i="171"/>
  <c r="BE587" i="171"/>
  <c r="AX587" i="171"/>
  <c r="AW587" i="171"/>
  <c r="AV587" i="171"/>
  <c r="AO587" i="171"/>
  <c r="AN587" i="171"/>
  <c r="AM587" i="171"/>
  <c r="AF587" i="171"/>
  <c r="AE587" i="171"/>
  <c r="AD587" i="171"/>
  <c r="V587" i="171"/>
  <c r="U587" i="171"/>
  <c r="M587" i="171"/>
  <c r="L587" i="171"/>
  <c r="BP586" i="171"/>
  <c r="BO586" i="171"/>
  <c r="BN586" i="171"/>
  <c r="BG586" i="171"/>
  <c r="BF586" i="171"/>
  <c r="BE586" i="171"/>
  <c r="AX586" i="171"/>
  <c r="AW586" i="171"/>
  <c r="AV586" i="171"/>
  <c r="AO586" i="171"/>
  <c r="AN586" i="171"/>
  <c r="AM586" i="171"/>
  <c r="AF586" i="171"/>
  <c r="AE586" i="171"/>
  <c r="AD586" i="171"/>
  <c r="V586" i="171"/>
  <c r="U586" i="171"/>
  <c r="M586" i="171"/>
  <c r="L586" i="171"/>
  <c r="BP585" i="171"/>
  <c r="BO585" i="171"/>
  <c r="BN585" i="171"/>
  <c r="BG585" i="171"/>
  <c r="BF585" i="171"/>
  <c r="BE585" i="171"/>
  <c r="AX585" i="171"/>
  <c r="AW585" i="171"/>
  <c r="AV585" i="171"/>
  <c r="AO585" i="171"/>
  <c r="AN585" i="171"/>
  <c r="AM585" i="171"/>
  <c r="AF585" i="171"/>
  <c r="AE585" i="171"/>
  <c r="AD585" i="171"/>
  <c r="V585" i="171"/>
  <c r="U585" i="171"/>
  <c r="M585" i="171"/>
  <c r="L585" i="171"/>
  <c r="BP584" i="171"/>
  <c r="BO584" i="171"/>
  <c r="BN584" i="171"/>
  <c r="BG584" i="171"/>
  <c r="BF584" i="171"/>
  <c r="BE584" i="171"/>
  <c r="AX584" i="171"/>
  <c r="AW584" i="171"/>
  <c r="AV584" i="171"/>
  <c r="AO584" i="171"/>
  <c r="AN584" i="171"/>
  <c r="AM584" i="171"/>
  <c r="AF584" i="171"/>
  <c r="AE584" i="171"/>
  <c r="AD584" i="171"/>
  <c r="V584" i="171"/>
  <c r="U584" i="171"/>
  <c r="M584" i="171"/>
  <c r="L584" i="171"/>
  <c r="BP583" i="171"/>
  <c r="BO583" i="171"/>
  <c r="BN583" i="171"/>
  <c r="BG583" i="171"/>
  <c r="BF583" i="171"/>
  <c r="BE583" i="171"/>
  <c r="AX583" i="171"/>
  <c r="AW583" i="171"/>
  <c r="AV583" i="171"/>
  <c r="AO583" i="171"/>
  <c r="AN583" i="171"/>
  <c r="AM583" i="171"/>
  <c r="AF583" i="171"/>
  <c r="AE583" i="171"/>
  <c r="AD583" i="171"/>
  <c r="W583" i="171"/>
  <c r="V583" i="171"/>
  <c r="U583" i="171"/>
  <c r="N583" i="171"/>
  <c r="M583" i="171"/>
  <c r="L583" i="171"/>
  <c r="BP582" i="171"/>
  <c r="BO582" i="171"/>
  <c r="BN582" i="171"/>
  <c r="BG582" i="171"/>
  <c r="BF582" i="171"/>
  <c r="BE582" i="171"/>
  <c r="AX582" i="171"/>
  <c r="AW582" i="171"/>
  <c r="AV582" i="171"/>
  <c r="AO582" i="171"/>
  <c r="AN582" i="171"/>
  <c r="AM582" i="171"/>
  <c r="AF582" i="171"/>
  <c r="AE582" i="171"/>
  <c r="AD582" i="171"/>
  <c r="W582" i="171"/>
  <c r="V582" i="171"/>
  <c r="U582" i="171"/>
  <c r="N582" i="171"/>
  <c r="M582" i="171"/>
  <c r="L582" i="171"/>
  <c r="BP581" i="171"/>
  <c r="BO581" i="171"/>
  <c r="BN581" i="171"/>
  <c r="BG581" i="171"/>
  <c r="BF581" i="171"/>
  <c r="BE581" i="171"/>
  <c r="AX581" i="171"/>
  <c r="AW581" i="171"/>
  <c r="AV581" i="171"/>
  <c r="AO581" i="171"/>
  <c r="AN581" i="171"/>
  <c r="AM581" i="171"/>
  <c r="AF581" i="171"/>
  <c r="AE581" i="171"/>
  <c r="AD581" i="171"/>
  <c r="W581" i="171"/>
  <c r="V581" i="171"/>
  <c r="U581" i="171"/>
  <c r="N581" i="171"/>
  <c r="M581" i="171"/>
  <c r="L581" i="171"/>
  <c r="BP580" i="171"/>
  <c r="BO580" i="171"/>
  <c r="BN580" i="171"/>
  <c r="BG580" i="171"/>
  <c r="BF580" i="171"/>
  <c r="BE580" i="171"/>
  <c r="AX580" i="171"/>
  <c r="AW580" i="171"/>
  <c r="AV580" i="171"/>
  <c r="AO580" i="171"/>
  <c r="AN580" i="171"/>
  <c r="AM580" i="171"/>
  <c r="AF580" i="171"/>
  <c r="AE580" i="171"/>
  <c r="AD580" i="171"/>
  <c r="W580" i="171"/>
  <c r="V580" i="171"/>
  <c r="U580" i="171"/>
  <c r="N580" i="171"/>
  <c r="M580" i="171"/>
  <c r="L580" i="171"/>
  <c r="BP579" i="171"/>
  <c r="BO579" i="171"/>
  <c r="BN579" i="171"/>
  <c r="BG579" i="171"/>
  <c r="BF579" i="171"/>
  <c r="BE579" i="171"/>
  <c r="AX579" i="171"/>
  <c r="AW579" i="171"/>
  <c r="AV579" i="171"/>
  <c r="AO579" i="171"/>
  <c r="AN579" i="171"/>
  <c r="AM579" i="171"/>
  <c r="AF579" i="171"/>
  <c r="AE579" i="171"/>
  <c r="AD579" i="171"/>
  <c r="W579" i="171"/>
  <c r="V579" i="171"/>
  <c r="U579" i="171"/>
  <c r="N579" i="171"/>
  <c r="M579" i="171"/>
  <c r="L579" i="171"/>
  <c r="BP578" i="171"/>
  <c r="BO578" i="171"/>
  <c r="BN578" i="171"/>
  <c r="BG578" i="171"/>
  <c r="BF578" i="171"/>
  <c r="BE578" i="171"/>
  <c r="AX578" i="171"/>
  <c r="AW578" i="171"/>
  <c r="AV578" i="171"/>
  <c r="AO578" i="171"/>
  <c r="AN578" i="171"/>
  <c r="AM578" i="171"/>
  <c r="AF578" i="171"/>
  <c r="AE578" i="171"/>
  <c r="AD578" i="171"/>
  <c r="W578" i="171"/>
  <c r="V578" i="171"/>
  <c r="U578" i="171"/>
  <c r="N578" i="171"/>
  <c r="M578" i="171"/>
  <c r="L578" i="171"/>
  <c r="BP577" i="171"/>
  <c r="BO577" i="171"/>
  <c r="BN577" i="171"/>
  <c r="BG577" i="171"/>
  <c r="BF577" i="171"/>
  <c r="BE577" i="171"/>
  <c r="AX577" i="171"/>
  <c r="AW577" i="171"/>
  <c r="AV577" i="171"/>
  <c r="AO577" i="171"/>
  <c r="AN577" i="171"/>
  <c r="AM577" i="171"/>
  <c r="AF577" i="171"/>
  <c r="AE577" i="171"/>
  <c r="AD577" i="171"/>
  <c r="W577" i="171"/>
  <c r="V577" i="171"/>
  <c r="U577" i="171"/>
  <c r="N577" i="171"/>
  <c r="M577" i="171"/>
  <c r="L577" i="171"/>
  <c r="BP576" i="171"/>
  <c r="BO576" i="171"/>
  <c r="BN576" i="171"/>
  <c r="BG576" i="171"/>
  <c r="BF576" i="171"/>
  <c r="BE576" i="171"/>
  <c r="AX576" i="171"/>
  <c r="AW576" i="171"/>
  <c r="AV576" i="171"/>
  <c r="AO576" i="171"/>
  <c r="AN576" i="171"/>
  <c r="AM576" i="171"/>
  <c r="AF576" i="171"/>
  <c r="AE576" i="171"/>
  <c r="AD576" i="171"/>
  <c r="W576" i="171"/>
  <c r="V576" i="171"/>
  <c r="U576" i="171"/>
  <c r="N576" i="171"/>
  <c r="M576" i="171"/>
  <c r="L576" i="171"/>
  <c r="BP575" i="171"/>
  <c r="BO575" i="171"/>
  <c r="BN575" i="171"/>
  <c r="BG575" i="171"/>
  <c r="BF575" i="171"/>
  <c r="BE575" i="171"/>
  <c r="AX575" i="171"/>
  <c r="AW575" i="171"/>
  <c r="AV575" i="171"/>
  <c r="AO575" i="171"/>
  <c r="AN575" i="171"/>
  <c r="AM575" i="171"/>
  <c r="AF575" i="171"/>
  <c r="AE575" i="171"/>
  <c r="AD575" i="171"/>
  <c r="W575" i="171"/>
  <c r="V575" i="171"/>
  <c r="U575" i="171"/>
  <c r="N575" i="171"/>
  <c r="M575" i="171"/>
  <c r="L575" i="171"/>
  <c r="BP574" i="171"/>
  <c r="BO574" i="171"/>
  <c r="BN574" i="171"/>
  <c r="BG574" i="171"/>
  <c r="BF574" i="171"/>
  <c r="BE574" i="171"/>
  <c r="AX574" i="171"/>
  <c r="AW574" i="171"/>
  <c r="AV574" i="171"/>
  <c r="AO574" i="171"/>
  <c r="AN574" i="171"/>
  <c r="AM574" i="171"/>
  <c r="AF574" i="171"/>
  <c r="AE574" i="171"/>
  <c r="AD574" i="171"/>
  <c r="W574" i="171"/>
  <c r="V574" i="171"/>
  <c r="U574" i="171"/>
  <c r="N574" i="171"/>
  <c r="M574" i="171"/>
  <c r="L574" i="171"/>
  <c r="BP573" i="171"/>
  <c r="BO573" i="171"/>
  <c r="BN573" i="171"/>
  <c r="BG573" i="171"/>
  <c r="BF573" i="171"/>
  <c r="BE573" i="171"/>
  <c r="AX573" i="171"/>
  <c r="AW573" i="171"/>
  <c r="AV573" i="171"/>
  <c r="AO573" i="171"/>
  <c r="AN573" i="171"/>
  <c r="AM573" i="171"/>
  <c r="AF573" i="171"/>
  <c r="AE573" i="171"/>
  <c r="AD573" i="171"/>
  <c r="W573" i="171"/>
  <c r="V573" i="171"/>
  <c r="U573" i="171"/>
  <c r="N573" i="171"/>
  <c r="M573" i="171"/>
  <c r="L573" i="171"/>
  <c r="BP572" i="171"/>
  <c r="BO572" i="171"/>
  <c r="BN572" i="171"/>
  <c r="BG572" i="171"/>
  <c r="BF572" i="171"/>
  <c r="BE572" i="171"/>
  <c r="AX572" i="171"/>
  <c r="AW572" i="171"/>
  <c r="AV572" i="171"/>
  <c r="AO572" i="171"/>
  <c r="AN572" i="171"/>
  <c r="AM572" i="171"/>
  <c r="AF572" i="171"/>
  <c r="AE572" i="171"/>
  <c r="AD572" i="171"/>
  <c r="W572" i="171"/>
  <c r="V572" i="171"/>
  <c r="U572" i="171"/>
  <c r="N572" i="171"/>
  <c r="M572" i="171"/>
  <c r="L572" i="171"/>
  <c r="BP571" i="171"/>
  <c r="BO571" i="171"/>
  <c r="BN571" i="171"/>
  <c r="BG571" i="171"/>
  <c r="BF571" i="171"/>
  <c r="BE571" i="171"/>
  <c r="AX571" i="171"/>
  <c r="AW571" i="171"/>
  <c r="AV571" i="171"/>
  <c r="AO571" i="171"/>
  <c r="AN571" i="171"/>
  <c r="AM571" i="171"/>
  <c r="AF571" i="171"/>
  <c r="AE571" i="171"/>
  <c r="AD571" i="171"/>
  <c r="W571" i="171"/>
  <c r="V571" i="171"/>
  <c r="U571" i="171"/>
  <c r="N571" i="171"/>
  <c r="M571" i="171"/>
  <c r="L571" i="171"/>
  <c r="BP570" i="171"/>
  <c r="BO570" i="171"/>
  <c r="BN570" i="171"/>
  <c r="BG570" i="171"/>
  <c r="BF570" i="171"/>
  <c r="BE570" i="171"/>
  <c r="AX570" i="171"/>
  <c r="AW570" i="171"/>
  <c r="AV570" i="171"/>
  <c r="AO570" i="171"/>
  <c r="AN570" i="171"/>
  <c r="AM570" i="171"/>
  <c r="AF570" i="171"/>
  <c r="AE570" i="171"/>
  <c r="AD570" i="171"/>
  <c r="W570" i="171"/>
  <c r="V570" i="171"/>
  <c r="U570" i="171"/>
  <c r="N570" i="171"/>
  <c r="M570" i="171"/>
  <c r="L570" i="171"/>
  <c r="BP569" i="171"/>
  <c r="BO569" i="171"/>
  <c r="BN569" i="171"/>
  <c r="BG569" i="171"/>
  <c r="BF569" i="171"/>
  <c r="BE569" i="171"/>
  <c r="AX569" i="171"/>
  <c r="AW569" i="171"/>
  <c r="AV569" i="171"/>
  <c r="AO569" i="171"/>
  <c r="AN569" i="171"/>
  <c r="AM569" i="171"/>
  <c r="AF569" i="171"/>
  <c r="AE569" i="171"/>
  <c r="AD569" i="171"/>
  <c r="W569" i="171"/>
  <c r="V569" i="171"/>
  <c r="U569" i="171"/>
  <c r="N569" i="171"/>
  <c r="M569" i="171"/>
  <c r="L569" i="171"/>
  <c r="BP568" i="171"/>
  <c r="BO568" i="171"/>
  <c r="BN568" i="171"/>
  <c r="BG568" i="171"/>
  <c r="BF568" i="171"/>
  <c r="BE568" i="171"/>
  <c r="AX568" i="171"/>
  <c r="AW568" i="171"/>
  <c r="AV568" i="171"/>
  <c r="AO568" i="171"/>
  <c r="AN568" i="171"/>
  <c r="AM568" i="171"/>
  <c r="AF568" i="171"/>
  <c r="AE568" i="171"/>
  <c r="AD568" i="171"/>
  <c r="W568" i="171"/>
  <c r="V568" i="171"/>
  <c r="U568" i="171"/>
  <c r="N568" i="171"/>
  <c r="M568" i="171"/>
  <c r="L568" i="171"/>
  <c r="BP567" i="171"/>
  <c r="BO567" i="171"/>
  <c r="BN567" i="171"/>
  <c r="BG567" i="171"/>
  <c r="BF567" i="171"/>
  <c r="BE567" i="171"/>
  <c r="AX567" i="171"/>
  <c r="AW567" i="171"/>
  <c r="AV567" i="171"/>
  <c r="AO567" i="171"/>
  <c r="AN567" i="171"/>
  <c r="AM567" i="171"/>
  <c r="AF567" i="171"/>
  <c r="AE567" i="171"/>
  <c r="AD567" i="171"/>
  <c r="W567" i="171"/>
  <c r="V567" i="171"/>
  <c r="U567" i="171"/>
  <c r="N567" i="171"/>
  <c r="M567" i="171"/>
  <c r="L567" i="171"/>
  <c r="BP566" i="171"/>
  <c r="BO566" i="171"/>
  <c r="BN566" i="171"/>
  <c r="BG566" i="171"/>
  <c r="BF566" i="171"/>
  <c r="BE566" i="171"/>
  <c r="AX566" i="171"/>
  <c r="AW566" i="171"/>
  <c r="AV566" i="171"/>
  <c r="AO566" i="171"/>
  <c r="AN566" i="171"/>
  <c r="AM566" i="171"/>
  <c r="AF566" i="171"/>
  <c r="AE566" i="171"/>
  <c r="AD566" i="171"/>
  <c r="W566" i="171"/>
  <c r="V566" i="171"/>
  <c r="U566" i="171"/>
  <c r="N566" i="171"/>
  <c r="M566" i="171"/>
  <c r="L566" i="171"/>
  <c r="BP565" i="171"/>
  <c r="BO565" i="171"/>
  <c r="BN565" i="171"/>
  <c r="BG565" i="171"/>
  <c r="BF565" i="171"/>
  <c r="BE565" i="171"/>
  <c r="AX565" i="171"/>
  <c r="AW565" i="171"/>
  <c r="AV565" i="171"/>
  <c r="AO565" i="171"/>
  <c r="AN565" i="171"/>
  <c r="AM565" i="171"/>
  <c r="AF565" i="171"/>
  <c r="AE565" i="171"/>
  <c r="AD565" i="171"/>
  <c r="W565" i="171"/>
  <c r="V565" i="171"/>
  <c r="U565" i="171"/>
  <c r="N565" i="171"/>
  <c r="M565" i="171"/>
  <c r="L565" i="171"/>
  <c r="BP564" i="171"/>
  <c r="BO564" i="171"/>
  <c r="BN564" i="171"/>
  <c r="BG564" i="171"/>
  <c r="BF564" i="171"/>
  <c r="BE564" i="171"/>
  <c r="AX564" i="171"/>
  <c r="AW564" i="171"/>
  <c r="AV564" i="171"/>
  <c r="AO564" i="171"/>
  <c r="AN564" i="171"/>
  <c r="AM564" i="171"/>
  <c r="AF564" i="171"/>
  <c r="AE564" i="171"/>
  <c r="AD564" i="171"/>
  <c r="W564" i="171"/>
  <c r="V564" i="171"/>
  <c r="U564" i="171"/>
  <c r="N564" i="171"/>
  <c r="M564" i="171"/>
  <c r="L564" i="171"/>
  <c r="BP563" i="171"/>
  <c r="BO563" i="171"/>
  <c r="BN563" i="171"/>
  <c r="BG563" i="171"/>
  <c r="BF563" i="171"/>
  <c r="BE563" i="171"/>
  <c r="AX563" i="171"/>
  <c r="AW563" i="171"/>
  <c r="AV563" i="171"/>
  <c r="AO563" i="171"/>
  <c r="AN563" i="171"/>
  <c r="AM563" i="171"/>
  <c r="AF563" i="171"/>
  <c r="AE563" i="171"/>
  <c r="AD563" i="171"/>
  <c r="W563" i="171"/>
  <c r="V563" i="171"/>
  <c r="U563" i="171"/>
  <c r="N563" i="171"/>
  <c r="M563" i="171"/>
  <c r="L563" i="171"/>
  <c r="BP562" i="171"/>
  <c r="BO562" i="171"/>
  <c r="BN562" i="171"/>
  <c r="BG562" i="171"/>
  <c r="BF562" i="171"/>
  <c r="BE562" i="171"/>
  <c r="AX562" i="171"/>
  <c r="AW562" i="171"/>
  <c r="AV562" i="171"/>
  <c r="AO562" i="171"/>
  <c r="AN562" i="171"/>
  <c r="AM562" i="171"/>
  <c r="AF562" i="171"/>
  <c r="AE562" i="171"/>
  <c r="AD562" i="171"/>
  <c r="W562" i="171"/>
  <c r="V562" i="171"/>
  <c r="U562" i="171"/>
  <c r="N562" i="171"/>
  <c r="M562" i="171"/>
  <c r="L562" i="171"/>
  <c r="BP561" i="171"/>
  <c r="BO561" i="171"/>
  <c r="BN561" i="171"/>
  <c r="BG561" i="171"/>
  <c r="BF561" i="171"/>
  <c r="BE561" i="171"/>
  <c r="AX561" i="171"/>
  <c r="AW561" i="171"/>
  <c r="AV561" i="171"/>
  <c r="AO561" i="171"/>
  <c r="AN561" i="171"/>
  <c r="AM561" i="171"/>
  <c r="AF561" i="171"/>
  <c r="AE561" i="171"/>
  <c r="AD561" i="171"/>
  <c r="W561" i="171"/>
  <c r="V561" i="171"/>
  <c r="U561" i="171"/>
  <c r="N561" i="171"/>
  <c r="M561" i="171"/>
  <c r="L561" i="171"/>
  <c r="BP560" i="171"/>
  <c r="BO560" i="171"/>
  <c r="BN560" i="171"/>
  <c r="BG560" i="171"/>
  <c r="BF560" i="171"/>
  <c r="BE560" i="171"/>
  <c r="AX560" i="171"/>
  <c r="AW560" i="171"/>
  <c r="AV560" i="171"/>
  <c r="AO560" i="171"/>
  <c r="AN560" i="171"/>
  <c r="AM560" i="171"/>
  <c r="AF560" i="171"/>
  <c r="AE560" i="171"/>
  <c r="AD560" i="171"/>
  <c r="W560" i="171"/>
  <c r="V560" i="171"/>
  <c r="U560" i="171"/>
  <c r="N560" i="171"/>
  <c r="M560" i="171"/>
  <c r="L560" i="171"/>
  <c r="BP559" i="171"/>
  <c r="BO559" i="171"/>
  <c r="BN559" i="171"/>
  <c r="BG559" i="171"/>
  <c r="BF559" i="171"/>
  <c r="BE559" i="171"/>
  <c r="BB559" i="171"/>
  <c r="AW559" i="171"/>
  <c r="AV559" i="171"/>
  <c r="AS559" i="171"/>
  <c r="AN559" i="171"/>
  <c r="AM559" i="171"/>
  <c r="AF559" i="171"/>
  <c r="AE559" i="171"/>
  <c r="AD559" i="171"/>
  <c r="AA559" i="171"/>
  <c r="V559" i="171"/>
  <c r="U559" i="171"/>
  <c r="R559" i="171"/>
  <c r="M559" i="171"/>
  <c r="L559" i="171"/>
  <c r="BP558" i="171"/>
  <c r="BO558" i="171"/>
  <c r="BN558" i="171"/>
  <c r="BG558" i="171"/>
  <c r="BF558" i="171"/>
  <c r="BE558" i="171"/>
  <c r="BB558" i="171"/>
  <c r="AW558" i="171"/>
  <c r="AV558" i="171"/>
  <c r="AS558" i="171"/>
  <c r="AN558" i="171"/>
  <c r="AM558" i="171"/>
  <c r="AF558" i="171"/>
  <c r="AE558" i="171"/>
  <c r="AD558" i="171"/>
  <c r="AA558" i="171"/>
  <c r="V558" i="171"/>
  <c r="U558" i="171"/>
  <c r="R558" i="171"/>
  <c r="M558" i="171"/>
  <c r="L558" i="171"/>
  <c r="BP557" i="171"/>
  <c r="BO557" i="171"/>
  <c r="BN557" i="171"/>
  <c r="BG557" i="171"/>
  <c r="BF557" i="171"/>
  <c r="BE557" i="171"/>
  <c r="BB557" i="171"/>
  <c r="AW557" i="171"/>
  <c r="AV557" i="171"/>
  <c r="AS557" i="171"/>
  <c r="AN557" i="171"/>
  <c r="AM557" i="171"/>
  <c r="AF557" i="171"/>
  <c r="AE557" i="171"/>
  <c r="AD557" i="171"/>
  <c r="AA557" i="171"/>
  <c r="V557" i="171"/>
  <c r="U557" i="171"/>
  <c r="R557" i="171"/>
  <c r="M557" i="171"/>
  <c r="L557" i="171"/>
  <c r="BP556" i="171"/>
  <c r="BO556" i="171"/>
  <c r="BN556" i="171"/>
  <c r="BG556" i="171"/>
  <c r="BF556" i="171"/>
  <c r="BE556" i="171"/>
  <c r="BB556" i="171"/>
  <c r="AW556" i="171"/>
  <c r="AV556" i="171"/>
  <c r="AS556" i="171"/>
  <c r="AN556" i="171"/>
  <c r="AM556" i="171"/>
  <c r="AF556" i="171"/>
  <c r="AE556" i="171"/>
  <c r="AD556" i="171"/>
  <c r="AA556" i="171"/>
  <c r="V556" i="171"/>
  <c r="U556" i="171"/>
  <c r="R556" i="171"/>
  <c r="M556" i="171"/>
  <c r="L556" i="171"/>
  <c r="BP555" i="171"/>
  <c r="BO555" i="171"/>
  <c r="BN555" i="171"/>
  <c r="BG555" i="171"/>
  <c r="BF555" i="171"/>
  <c r="BE555" i="171"/>
  <c r="BB555" i="171"/>
  <c r="AW555" i="171"/>
  <c r="AV555" i="171"/>
  <c r="AS555" i="171"/>
  <c r="AN555" i="171"/>
  <c r="AM555" i="171"/>
  <c r="AF555" i="171"/>
  <c r="AE555" i="171"/>
  <c r="AD555" i="171"/>
  <c r="AA555" i="171"/>
  <c r="V555" i="171"/>
  <c r="U555" i="171"/>
  <c r="R555" i="171"/>
  <c r="M555" i="171"/>
  <c r="L555" i="171"/>
  <c r="BP554" i="171"/>
  <c r="BO554" i="171"/>
  <c r="BN554" i="171"/>
  <c r="BG554" i="171"/>
  <c r="BF554" i="171"/>
  <c r="BE554" i="171"/>
  <c r="BB554" i="171"/>
  <c r="AW554" i="171"/>
  <c r="AV554" i="171"/>
  <c r="AS554" i="171"/>
  <c r="AN554" i="171"/>
  <c r="AM554" i="171"/>
  <c r="AF554" i="171"/>
  <c r="AE554" i="171"/>
  <c r="AD554" i="171"/>
  <c r="AA554" i="171"/>
  <c r="V554" i="171"/>
  <c r="U554" i="171"/>
  <c r="R554" i="171"/>
  <c r="M554" i="171"/>
  <c r="L554" i="171"/>
  <c r="BP553" i="171"/>
  <c r="BO553" i="171"/>
  <c r="BN553" i="171"/>
  <c r="BG553" i="171"/>
  <c r="BF553" i="171"/>
  <c r="BE553" i="171"/>
  <c r="BB553" i="171"/>
  <c r="AW553" i="171"/>
  <c r="AV553" i="171"/>
  <c r="AS553" i="171"/>
  <c r="AN553" i="171"/>
  <c r="AM553" i="171"/>
  <c r="AF553" i="171"/>
  <c r="AE553" i="171"/>
  <c r="AD553" i="171"/>
  <c r="AA553" i="171"/>
  <c r="V553" i="171"/>
  <c r="U553" i="171"/>
  <c r="R553" i="171"/>
  <c r="M553" i="171"/>
  <c r="L553" i="171"/>
  <c r="BP552" i="171"/>
  <c r="BO552" i="171"/>
  <c r="BN552" i="171"/>
  <c r="BG552" i="171"/>
  <c r="BF552" i="171"/>
  <c r="BE552" i="171"/>
  <c r="BB552" i="171"/>
  <c r="AW552" i="171"/>
  <c r="AV552" i="171"/>
  <c r="AS552" i="171"/>
  <c r="AN552" i="171"/>
  <c r="AM552" i="171"/>
  <c r="AF552" i="171"/>
  <c r="AE552" i="171"/>
  <c r="AD552" i="171"/>
  <c r="AA552" i="171"/>
  <c r="V552" i="171"/>
  <c r="U552" i="171"/>
  <c r="R552" i="171"/>
  <c r="M552" i="171"/>
  <c r="L552" i="171"/>
  <c r="BP551" i="171"/>
  <c r="BO551" i="171"/>
  <c r="BN551" i="171"/>
  <c r="BG551" i="171"/>
  <c r="BF551" i="171"/>
  <c r="BE551" i="171"/>
  <c r="BB551" i="171"/>
  <c r="AW551" i="171"/>
  <c r="AV551" i="171"/>
  <c r="AS551" i="171"/>
  <c r="AN551" i="171"/>
  <c r="AM551" i="171"/>
  <c r="AF551" i="171"/>
  <c r="AE551" i="171"/>
  <c r="AD551" i="171"/>
  <c r="AA551" i="171"/>
  <c r="V551" i="171"/>
  <c r="U551" i="171"/>
  <c r="R551" i="171"/>
  <c r="M551" i="171"/>
  <c r="L551" i="171"/>
  <c r="BP550" i="171"/>
  <c r="BO550" i="171"/>
  <c r="BN550" i="171"/>
  <c r="BG550" i="171"/>
  <c r="BF550" i="171"/>
  <c r="BE550" i="171"/>
  <c r="BB550" i="171"/>
  <c r="AW550" i="171"/>
  <c r="AV550" i="171"/>
  <c r="AS550" i="171"/>
  <c r="AN550" i="171"/>
  <c r="AM550" i="171"/>
  <c r="AF550" i="171"/>
  <c r="AE550" i="171"/>
  <c r="AD550" i="171"/>
  <c r="AA550" i="171"/>
  <c r="V550" i="171"/>
  <c r="U550" i="171"/>
  <c r="R550" i="171"/>
  <c r="M550" i="171"/>
  <c r="L550" i="171"/>
  <c r="BP549" i="171"/>
  <c r="BO549" i="171"/>
  <c r="BN549" i="171"/>
  <c r="BG549" i="171"/>
  <c r="BF549" i="171"/>
  <c r="BE549" i="171"/>
  <c r="BB549" i="171"/>
  <c r="AW549" i="171"/>
  <c r="AV549" i="171"/>
  <c r="AS549" i="171"/>
  <c r="AN549" i="171"/>
  <c r="AM549" i="171"/>
  <c r="AF549" i="171"/>
  <c r="AE549" i="171"/>
  <c r="AD549" i="171"/>
  <c r="AA549" i="171"/>
  <c r="V549" i="171"/>
  <c r="U549" i="171"/>
  <c r="R549" i="171"/>
  <c r="M549" i="171"/>
  <c r="L549" i="171"/>
  <c r="BP548" i="171"/>
  <c r="BO548" i="171"/>
  <c r="BN548" i="171"/>
  <c r="BG548" i="171"/>
  <c r="BF548" i="171"/>
  <c r="BE548" i="171"/>
  <c r="BB548" i="171"/>
  <c r="AW548" i="171"/>
  <c r="AV548" i="171"/>
  <c r="AS548" i="171"/>
  <c r="AN548" i="171"/>
  <c r="AM548" i="171"/>
  <c r="AF548" i="171"/>
  <c r="AE548" i="171"/>
  <c r="AD548" i="171"/>
  <c r="AA548" i="171"/>
  <c r="V548" i="171"/>
  <c r="U548" i="171"/>
  <c r="R548" i="171"/>
  <c r="M548" i="171"/>
  <c r="L548" i="171"/>
  <c r="BP547" i="171"/>
  <c r="BO547" i="171"/>
  <c r="BN547" i="171"/>
  <c r="BG547" i="171"/>
  <c r="BF547" i="171"/>
  <c r="BE547" i="171"/>
  <c r="BB547" i="171"/>
  <c r="AX547" i="171"/>
  <c r="AW547" i="171"/>
  <c r="AV547" i="171"/>
  <c r="AS547" i="171"/>
  <c r="AO547" i="171"/>
  <c r="AN547" i="171"/>
  <c r="AM547" i="171"/>
  <c r="AF547" i="171"/>
  <c r="AE547" i="171"/>
  <c r="AD547" i="171"/>
  <c r="AA547" i="171"/>
  <c r="W547" i="171"/>
  <c r="V547" i="171"/>
  <c r="U547" i="171"/>
  <c r="R547" i="171"/>
  <c r="N547" i="171"/>
  <c r="M547" i="171"/>
  <c r="L547" i="171"/>
  <c r="BP546" i="171"/>
  <c r="BO546" i="171"/>
  <c r="BN546" i="171"/>
  <c r="BG546" i="171"/>
  <c r="BF546" i="171"/>
  <c r="BE546" i="171"/>
  <c r="BB546" i="171"/>
  <c r="AX546" i="171"/>
  <c r="AW546" i="171"/>
  <c r="AV546" i="171"/>
  <c r="AS546" i="171"/>
  <c r="AO546" i="171"/>
  <c r="AN546" i="171"/>
  <c r="AM546" i="171"/>
  <c r="AF546" i="171"/>
  <c r="AE546" i="171"/>
  <c r="AD546" i="171"/>
  <c r="AA546" i="171"/>
  <c r="W546" i="171"/>
  <c r="V546" i="171"/>
  <c r="U546" i="171"/>
  <c r="R546" i="171"/>
  <c r="N546" i="171"/>
  <c r="M546" i="171"/>
  <c r="L546" i="171"/>
  <c r="BP545" i="171"/>
  <c r="BO545" i="171"/>
  <c r="BN545" i="171"/>
  <c r="BG545" i="171"/>
  <c r="BF545" i="171"/>
  <c r="BE545" i="171"/>
  <c r="BB545" i="171"/>
  <c r="AX545" i="171"/>
  <c r="AW545" i="171"/>
  <c r="AV545" i="171"/>
  <c r="AS545" i="171"/>
  <c r="AO545" i="171"/>
  <c r="AN545" i="171"/>
  <c r="AM545" i="171"/>
  <c r="AF545" i="171"/>
  <c r="AE545" i="171"/>
  <c r="AD545" i="171"/>
  <c r="AA545" i="171"/>
  <c r="W545" i="171"/>
  <c r="V545" i="171"/>
  <c r="U545" i="171"/>
  <c r="R545" i="171"/>
  <c r="N545" i="171"/>
  <c r="M545" i="171"/>
  <c r="L545" i="171"/>
  <c r="BP544" i="171"/>
  <c r="BO544" i="171"/>
  <c r="BN544" i="171"/>
  <c r="BG544" i="171"/>
  <c r="BF544" i="171"/>
  <c r="BE544" i="171"/>
  <c r="BB544" i="171"/>
  <c r="AX544" i="171"/>
  <c r="AW544" i="171"/>
  <c r="AV544" i="171"/>
  <c r="AS544" i="171"/>
  <c r="AO544" i="171"/>
  <c r="AN544" i="171"/>
  <c r="AM544" i="171"/>
  <c r="AF544" i="171"/>
  <c r="AE544" i="171"/>
  <c r="AD544" i="171"/>
  <c r="AA544" i="171"/>
  <c r="W544" i="171"/>
  <c r="V544" i="171"/>
  <c r="U544" i="171"/>
  <c r="R544" i="171"/>
  <c r="N544" i="171"/>
  <c r="M544" i="171"/>
  <c r="L544" i="171"/>
  <c r="BP543" i="171"/>
  <c r="BO543" i="171"/>
  <c r="BN543" i="171"/>
  <c r="BG543" i="171"/>
  <c r="BF543" i="171"/>
  <c r="BE543" i="171"/>
  <c r="BB543" i="171"/>
  <c r="AX543" i="171"/>
  <c r="AW543" i="171"/>
  <c r="AV543" i="171"/>
  <c r="AS543" i="171"/>
  <c r="AO543" i="171"/>
  <c r="AN543" i="171"/>
  <c r="AM543" i="171"/>
  <c r="AF543" i="171"/>
  <c r="AE543" i="171"/>
  <c r="AD543" i="171"/>
  <c r="AA543" i="171"/>
  <c r="W543" i="171"/>
  <c r="V543" i="171"/>
  <c r="U543" i="171"/>
  <c r="R543" i="171"/>
  <c r="N543" i="171"/>
  <c r="M543" i="171"/>
  <c r="L543" i="171"/>
  <c r="BP542" i="171"/>
  <c r="BO542" i="171"/>
  <c r="BN542" i="171"/>
  <c r="BG542" i="171"/>
  <c r="BF542" i="171"/>
  <c r="BE542" i="171"/>
  <c r="BB542" i="171"/>
  <c r="AX542" i="171"/>
  <c r="AW542" i="171"/>
  <c r="AV542" i="171"/>
  <c r="AS542" i="171"/>
  <c r="AO542" i="171"/>
  <c r="AN542" i="171"/>
  <c r="AM542" i="171"/>
  <c r="AF542" i="171"/>
  <c r="AE542" i="171"/>
  <c r="AD542" i="171"/>
  <c r="AA542" i="171"/>
  <c r="W542" i="171"/>
  <c r="V542" i="171"/>
  <c r="U542" i="171"/>
  <c r="R542" i="171"/>
  <c r="N542" i="171"/>
  <c r="M542" i="171"/>
  <c r="L542" i="171"/>
  <c r="BP541" i="171"/>
  <c r="BO541" i="171"/>
  <c r="BN541" i="171"/>
  <c r="BG541" i="171"/>
  <c r="BF541" i="171"/>
  <c r="BE541" i="171"/>
  <c r="BB541" i="171"/>
  <c r="AX541" i="171"/>
  <c r="AW541" i="171"/>
  <c r="AV541" i="171"/>
  <c r="AS541" i="171"/>
  <c r="AO541" i="171"/>
  <c r="AN541" i="171"/>
  <c r="AM541" i="171"/>
  <c r="AF541" i="171"/>
  <c r="AE541" i="171"/>
  <c r="AD541" i="171"/>
  <c r="AA541" i="171"/>
  <c r="W541" i="171"/>
  <c r="V541" i="171"/>
  <c r="U541" i="171"/>
  <c r="R541" i="171"/>
  <c r="N541" i="171"/>
  <c r="M541" i="171"/>
  <c r="L541" i="171"/>
  <c r="BP540" i="171"/>
  <c r="BO540" i="171"/>
  <c r="BN540" i="171"/>
  <c r="BG540" i="171"/>
  <c r="BF540" i="171"/>
  <c r="BE540" i="171"/>
  <c r="BB540" i="171"/>
  <c r="AX540" i="171"/>
  <c r="AW540" i="171"/>
  <c r="AV540" i="171"/>
  <c r="AS540" i="171"/>
  <c r="AO540" i="171"/>
  <c r="AN540" i="171"/>
  <c r="AM540" i="171"/>
  <c r="AF540" i="171"/>
  <c r="AE540" i="171"/>
  <c r="AD540" i="171"/>
  <c r="AA540" i="171"/>
  <c r="W540" i="171"/>
  <c r="V540" i="171"/>
  <c r="U540" i="171"/>
  <c r="R540" i="171"/>
  <c r="N540" i="171"/>
  <c r="M540" i="171"/>
  <c r="L540" i="171"/>
  <c r="BP539" i="171"/>
  <c r="BO539" i="171"/>
  <c r="BN539" i="171"/>
  <c r="BG539" i="171"/>
  <c r="BF539" i="171"/>
  <c r="BE539" i="171"/>
  <c r="BB539" i="171"/>
  <c r="AX539" i="171"/>
  <c r="AW539" i="171"/>
  <c r="AV539" i="171"/>
  <c r="AS539" i="171"/>
  <c r="AO539" i="171"/>
  <c r="AN539" i="171"/>
  <c r="AM539" i="171"/>
  <c r="AF539" i="171"/>
  <c r="AE539" i="171"/>
  <c r="AD539" i="171"/>
  <c r="AA539" i="171"/>
  <c r="W539" i="171"/>
  <c r="V539" i="171"/>
  <c r="U539" i="171"/>
  <c r="R539" i="171"/>
  <c r="N539" i="171"/>
  <c r="M539" i="171"/>
  <c r="L539" i="171"/>
  <c r="BP538" i="171"/>
  <c r="BO538" i="171"/>
  <c r="BN538" i="171"/>
  <c r="BG538" i="171"/>
  <c r="BF538" i="171"/>
  <c r="BE538" i="171"/>
  <c r="BB538" i="171"/>
  <c r="AX538" i="171"/>
  <c r="AW538" i="171"/>
  <c r="AV538" i="171"/>
  <c r="AS538" i="171"/>
  <c r="AO538" i="171"/>
  <c r="AN538" i="171"/>
  <c r="AM538" i="171"/>
  <c r="AF538" i="171"/>
  <c r="AE538" i="171"/>
  <c r="AD538" i="171"/>
  <c r="AA538" i="171"/>
  <c r="W538" i="171"/>
  <c r="V538" i="171"/>
  <c r="U538" i="171"/>
  <c r="R538" i="171"/>
  <c r="N538" i="171"/>
  <c r="M538" i="171"/>
  <c r="L538" i="171"/>
  <c r="BP537" i="171"/>
  <c r="BO537" i="171"/>
  <c r="BN537" i="171"/>
  <c r="BG537" i="171"/>
  <c r="BF537" i="171"/>
  <c r="BE537" i="171"/>
  <c r="BB537" i="171"/>
  <c r="AX537" i="171"/>
  <c r="AW537" i="171"/>
  <c r="AV537" i="171"/>
  <c r="AS537" i="171"/>
  <c r="AO537" i="171"/>
  <c r="AN537" i="171"/>
  <c r="AM537" i="171"/>
  <c r="AF537" i="171"/>
  <c r="AE537" i="171"/>
  <c r="AD537" i="171"/>
  <c r="AA537" i="171"/>
  <c r="W537" i="171"/>
  <c r="V537" i="171"/>
  <c r="U537" i="171"/>
  <c r="R537" i="171"/>
  <c r="N537" i="171"/>
  <c r="M537" i="171"/>
  <c r="L537" i="171"/>
  <c r="BP536" i="171"/>
  <c r="BO536" i="171"/>
  <c r="BN536" i="171"/>
  <c r="BG536" i="171"/>
  <c r="BF536" i="171"/>
  <c r="BE536" i="171"/>
  <c r="BB536" i="171"/>
  <c r="AX536" i="171"/>
  <c r="AW536" i="171"/>
  <c r="AV536" i="171"/>
  <c r="AS536" i="171"/>
  <c r="AO536" i="171"/>
  <c r="AN536" i="171"/>
  <c r="AM536" i="171"/>
  <c r="AF536" i="171"/>
  <c r="AE536" i="171"/>
  <c r="AD536" i="171"/>
  <c r="AA536" i="171"/>
  <c r="W536" i="171"/>
  <c r="V536" i="171"/>
  <c r="U536" i="171"/>
  <c r="R536" i="171"/>
  <c r="N536" i="171"/>
  <c r="M536" i="171"/>
  <c r="L536" i="171"/>
  <c r="BP535" i="171"/>
  <c r="BO535" i="171"/>
  <c r="BN535" i="171"/>
  <c r="BG535" i="171"/>
  <c r="BF535" i="171"/>
  <c r="BE535" i="171"/>
  <c r="AX535" i="171"/>
  <c r="AW535" i="171"/>
  <c r="AV535" i="171"/>
  <c r="AO535" i="171"/>
  <c r="AN535" i="171"/>
  <c r="AM535" i="171"/>
  <c r="AF535" i="171"/>
  <c r="AE535" i="171"/>
  <c r="AD535" i="171"/>
  <c r="W535" i="171"/>
  <c r="V535" i="171"/>
  <c r="U535" i="171"/>
  <c r="N535" i="171"/>
  <c r="M535" i="171"/>
  <c r="L535" i="171"/>
  <c r="BP534" i="171"/>
  <c r="BO534" i="171"/>
  <c r="BN534" i="171"/>
  <c r="BG534" i="171"/>
  <c r="BF534" i="171"/>
  <c r="BE534" i="171"/>
  <c r="AX534" i="171"/>
  <c r="AW534" i="171"/>
  <c r="AV534" i="171"/>
  <c r="AO534" i="171"/>
  <c r="AN534" i="171"/>
  <c r="AM534" i="171"/>
  <c r="AF534" i="171"/>
  <c r="AE534" i="171"/>
  <c r="AD534" i="171"/>
  <c r="W534" i="171"/>
  <c r="V534" i="171"/>
  <c r="U534" i="171"/>
  <c r="N534" i="171"/>
  <c r="M534" i="171"/>
  <c r="L534" i="171"/>
  <c r="BP533" i="171"/>
  <c r="BO533" i="171"/>
  <c r="BN533" i="171"/>
  <c r="BG533" i="171"/>
  <c r="BF533" i="171"/>
  <c r="BE533" i="171"/>
  <c r="AX533" i="171"/>
  <c r="AW533" i="171"/>
  <c r="AV533" i="171"/>
  <c r="AO533" i="171"/>
  <c r="AN533" i="171"/>
  <c r="AM533" i="171"/>
  <c r="AF533" i="171"/>
  <c r="AE533" i="171"/>
  <c r="AD533" i="171"/>
  <c r="W533" i="171"/>
  <c r="V533" i="171"/>
  <c r="U533" i="171"/>
  <c r="N533" i="171"/>
  <c r="M533" i="171"/>
  <c r="L533" i="171"/>
  <c r="BP532" i="171"/>
  <c r="BO532" i="171"/>
  <c r="BN532" i="171"/>
  <c r="BG532" i="171"/>
  <c r="BF532" i="171"/>
  <c r="BE532" i="171"/>
  <c r="AX532" i="171"/>
  <c r="AW532" i="171"/>
  <c r="AV532" i="171"/>
  <c r="AO532" i="171"/>
  <c r="AN532" i="171"/>
  <c r="AM532" i="171"/>
  <c r="AF532" i="171"/>
  <c r="AE532" i="171"/>
  <c r="AD532" i="171"/>
  <c r="W532" i="171"/>
  <c r="V532" i="171"/>
  <c r="U532" i="171"/>
  <c r="N532" i="171"/>
  <c r="M532" i="171"/>
  <c r="L532" i="171"/>
  <c r="BP531" i="171"/>
  <c r="BO531" i="171"/>
  <c r="BN531" i="171"/>
  <c r="BG531" i="171"/>
  <c r="BF531" i="171"/>
  <c r="BE531" i="171"/>
  <c r="AX531" i="171"/>
  <c r="AW531" i="171"/>
  <c r="AV531" i="171"/>
  <c r="AO531" i="171"/>
  <c r="AN531" i="171"/>
  <c r="AM531" i="171"/>
  <c r="AF531" i="171"/>
  <c r="AE531" i="171"/>
  <c r="AD531" i="171"/>
  <c r="W531" i="171"/>
  <c r="V531" i="171"/>
  <c r="U531" i="171"/>
  <c r="N531" i="171"/>
  <c r="M531" i="171"/>
  <c r="L531" i="171"/>
  <c r="BP530" i="171"/>
  <c r="BO530" i="171"/>
  <c r="BN530" i="171"/>
  <c r="BG530" i="171"/>
  <c r="BF530" i="171"/>
  <c r="BE530" i="171"/>
  <c r="AX530" i="171"/>
  <c r="AW530" i="171"/>
  <c r="AV530" i="171"/>
  <c r="AO530" i="171"/>
  <c r="AN530" i="171"/>
  <c r="AM530" i="171"/>
  <c r="AF530" i="171"/>
  <c r="AE530" i="171"/>
  <c r="AD530" i="171"/>
  <c r="W530" i="171"/>
  <c r="V530" i="171"/>
  <c r="U530" i="171"/>
  <c r="N530" i="171"/>
  <c r="M530" i="171"/>
  <c r="L530" i="171"/>
  <c r="BP529" i="171"/>
  <c r="BO529" i="171"/>
  <c r="BN529" i="171"/>
  <c r="BG529" i="171"/>
  <c r="BF529" i="171"/>
  <c r="BE529" i="171"/>
  <c r="AX529" i="171"/>
  <c r="AW529" i="171"/>
  <c r="AV529" i="171"/>
  <c r="AO529" i="171"/>
  <c r="AN529" i="171"/>
  <c r="AM529" i="171"/>
  <c r="AF529" i="171"/>
  <c r="AE529" i="171"/>
  <c r="AD529" i="171"/>
  <c r="W529" i="171"/>
  <c r="V529" i="171"/>
  <c r="U529" i="171"/>
  <c r="N529" i="171"/>
  <c r="M529" i="171"/>
  <c r="L529" i="171"/>
  <c r="BP528" i="171"/>
  <c r="BO528" i="171"/>
  <c r="BN528" i="171"/>
  <c r="BG528" i="171"/>
  <c r="BF528" i="171"/>
  <c r="BE528" i="171"/>
  <c r="AX528" i="171"/>
  <c r="AW528" i="171"/>
  <c r="AV528" i="171"/>
  <c r="AO528" i="171"/>
  <c r="AN528" i="171"/>
  <c r="AM528" i="171"/>
  <c r="AF528" i="171"/>
  <c r="AE528" i="171"/>
  <c r="AD528" i="171"/>
  <c r="W528" i="171"/>
  <c r="V528" i="171"/>
  <c r="U528" i="171"/>
  <c r="N528" i="171"/>
  <c r="M528" i="171"/>
  <c r="L528" i="171"/>
  <c r="BP527" i="171"/>
  <c r="BO527" i="171"/>
  <c r="BN527" i="171"/>
  <c r="BG527" i="171"/>
  <c r="BF527" i="171"/>
  <c r="BE527" i="171"/>
  <c r="AX527" i="171"/>
  <c r="AW527" i="171"/>
  <c r="AV527" i="171"/>
  <c r="AO527" i="171"/>
  <c r="AN527" i="171"/>
  <c r="AM527" i="171"/>
  <c r="AF527" i="171"/>
  <c r="AE527" i="171"/>
  <c r="AD527" i="171"/>
  <c r="W527" i="171"/>
  <c r="V527" i="171"/>
  <c r="U527" i="171"/>
  <c r="N527" i="171"/>
  <c r="M527" i="171"/>
  <c r="L527" i="171"/>
  <c r="BP526" i="171"/>
  <c r="BO526" i="171"/>
  <c r="BN526" i="171"/>
  <c r="BG526" i="171"/>
  <c r="BF526" i="171"/>
  <c r="BE526" i="171"/>
  <c r="AX526" i="171"/>
  <c r="AW526" i="171"/>
  <c r="AV526" i="171"/>
  <c r="AO526" i="171"/>
  <c r="AN526" i="171"/>
  <c r="AM526" i="171"/>
  <c r="AF526" i="171"/>
  <c r="AE526" i="171"/>
  <c r="AD526" i="171"/>
  <c r="W526" i="171"/>
  <c r="V526" i="171"/>
  <c r="U526" i="171"/>
  <c r="N526" i="171"/>
  <c r="M526" i="171"/>
  <c r="L526" i="171"/>
  <c r="BP525" i="171"/>
  <c r="BO525" i="171"/>
  <c r="BN525" i="171"/>
  <c r="BG525" i="171"/>
  <c r="BF525" i="171"/>
  <c r="BE525" i="171"/>
  <c r="AX525" i="171"/>
  <c r="AW525" i="171"/>
  <c r="AV525" i="171"/>
  <c r="AO525" i="171"/>
  <c r="AN525" i="171"/>
  <c r="AM525" i="171"/>
  <c r="AF525" i="171"/>
  <c r="AE525" i="171"/>
  <c r="AD525" i="171"/>
  <c r="W525" i="171"/>
  <c r="V525" i="171"/>
  <c r="U525" i="171"/>
  <c r="N525" i="171"/>
  <c r="M525" i="171"/>
  <c r="L525" i="171"/>
  <c r="BP524" i="171"/>
  <c r="BO524" i="171"/>
  <c r="BN524" i="171"/>
  <c r="BG524" i="171"/>
  <c r="BF524" i="171"/>
  <c r="BE524" i="171"/>
  <c r="AX524" i="171"/>
  <c r="AW524" i="171"/>
  <c r="AV524" i="171"/>
  <c r="AO524" i="171"/>
  <c r="AN524" i="171"/>
  <c r="AM524" i="171"/>
  <c r="AF524" i="171"/>
  <c r="AE524" i="171"/>
  <c r="AD524" i="171"/>
  <c r="W524" i="171"/>
  <c r="V524" i="171"/>
  <c r="U524" i="171"/>
  <c r="N524" i="171"/>
  <c r="M524" i="171"/>
  <c r="L524" i="171"/>
  <c r="BP523" i="171"/>
  <c r="BO523" i="171"/>
  <c r="BN523" i="171"/>
  <c r="BG523" i="171"/>
  <c r="BF523" i="171"/>
  <c r="BE523" i="171"/>
  <c r="AX523" i="171"/>
  <c r="AW523" i="171"/>
  <c r="AV523" i="171"/>
  <c r="AO523" i="171"/>
  <c r="AN523" i="171"/>
  <c r="AM523" i="171"/>
  <c r="AF523" i="171"/>
  <c r="AE523" i="171"/>
  <c r="AD523" i="171"/>
  <c r="W523" i="171"/>
  <c r="V523" i="171"/>
  <c r="U523" i="171"/>
  <c r="N523" i="171"/>
  <c r="M523" i="171"/>
  <c r="L523" i="171"/>
  <c r="BP522" i="171"/>
  <c r="BO522" i="171"/>
  <c r="BN522" i="171"/>
  <c r="BG522" i="171"/>
  <c r="BF522" i="171"/>
  <c r="BE522" i="171"/>
  <c r="AX522" i="171"/>
  <c r="AW522" i="171"/>
  <c r="AV522" i="171"/>
  <c r="AO522" i="171"/>
  <c r="AN522" i="171"/>
  <c r="AM522" i="171"/>
  <c r="AF522" i="171"/>
  <c r="AE522" i="171"/>
  <c r="AD522" i="171"/>
  <c r="W522" i="171"/>
  <c r="V522" i="171"/>
  <c r="U522" i="171"/>
  <c r="N522" i="171"/>
  <c r="M522" i="171"/>
  <c r="L522" i="171"/>
  <c r="BP521" i="171"/>
  <c r="BO521" i="171"/>
  <c r="BN521" i="171"/>
  <c r="BG521" i="171"/>
  <c r="BF521" i="171"/>
  <c r="BE521" i="171"/>
  <c r="AX521" i="171"/>
  <c r="AW521" i="171"/>
  <c r="AV521" i="171"/>
  <c r="AO521" i="171"/>
  <c r="AN521" i="171"/>
  <c r="AM521" i="171"/>
  <c r="AF521" i="171"/>
  <c r="AE521" i="171"/>
  <c r="AD521" i="171"/>
  <c r="W521" i="171"/>
  <c r="V521" i="171"/>
  <c r="U521" i="171"/>
  <c r="N521" i="171"/>
  <c r="M521" i="171"/>
  <c r="L521" i="171"/>
  <c r="BP520" i="171"/>
  <c r="BO520" i="171"/>
  <c r="BN520" i="171"/>
  <c r="BG520" i="171"/>
  <c r="BF520" i="171"/>
  <c r="BE520" i="171"/>
  <c r="AX520" i="171"/>
  <c r="AW520" i="171"/>
  <c r="AV520" i="171"/>
  <c r="AO520" i="171"/>
  <c r="AN520" i="171"/>
  <c r="AM520" i="171"/>
  <c r="AF520" i="171"/>
  <c r="AE520" i="171"/>
  <c r="AD520" i="171"/>
  <c r="W520" i="171"/>
  <c r="V520" i="171"/>
  <c r="U520" i="171"/>
  <c r="N520" i="171"/>
  <c r="M520" i="171"/>
  <c r="L520" i="171"/>
  <c r="BP519" i="171"/>
  <c r="BO519" i="171"/>
  <c r="BN519" i="171"/>
  <c r="BG519" i="171"/>
  <c r="BF519" i="171"/>
  <c r="BE519" i="171"/>
  <c r="AX519" i="171"/>
  <c r="AW519" i="171"/>
  <c r="AV519" i="171"/>
  <c r="AO519" i="171"/>
  <c r="AN519" i="171"/>
  <c r="AM519" i="171"/>
  <c r="AF519" i="171"/>
  <c r="AE519" i="171"/>
  <c r="AD519" i="171"/>
  <c r="W519" i="171"/>
  <c r="V519" i="171"/>
  <c r="U519" i="171"/>
  <c r="N519" i="171"/>
  <c r="M519" i="171"/>
  <c r="L519" i="171"/>
  <c r="BP518" i="171"/>
  <c r="BO518" i="171"/>
  <c r="BN518" i="171"/>
  <c r="BG518" i="171"/>
  <c r="BF518" i="171"/>
  <c r="BE518" i="171"/>
  <c r="AX518" i="171"/>
  <c r="AW518" i="171"/>
  <c r="AV518" i="171"/>
  <c r="AO518" i="171"/>
  <c r="AN518" i="171"/>
  <c r="AM518" i="171"/>
  <c r="AF518" i="171"/>
  <c r="AE518" i="171"/>
  <c r="AD518" i="171"/>
  <c r="W518" i="171"/>
  <c r="V518" i="171"/>
  <c r="U518" i="171"/>
  <c r="N518" i="171"/>
  <c r="M518" i="171"/>
  <c r="L518" i="171"/>
  <c r="BP517" i="171"/>
  <c r="BO517" i="171"/>
  <c r="BN517" i="171"/>
  <c r="BG517" i="171"/>
  <c r="BF517" i="171"/>
  <c r="BE517" i="171"/>
  <c r="AX517" i="171"/>
  <c r="AW517" i="171"/>
  <c r="AV517" i="171"/>
  <c r="AO517" i="171"/>
  <c r="AN517" i="171"/>
  <c r="AM517" i="171"/>
  <c r="AF517" i="171"/>
  <c r="AE517" i="171"/>
  <c r="AD517" i="171"/>
  <c r="W517" i="171"/>
  <c r="V517" i="171"/>
  <c r="U517" i="171"/>
  <c r="N517" i="171"/>
  <c r="M517" i="171"/>
  <c r="L517" i="171"/>
  <c r="BP516" i="171"/>
  <c r="BO516" i="171"/>
  <c r="BN516" i="171"/>
  <c r="BG516" i="171"/>
  <c r="BF516" i="171"/>
  <c r="BE516" i="171"/>
  <c r="AX516" i="171"/>
  <c r="AW516" i="171"/>
  <c r="AV516" i="171"/>
  <c r="AO516" i="171"/>
  <c r="AN516" i="171"/>
  <c r="AM516" i="171"/>
  <c r="AF516" i="171"/>
  <c r="AE516" i="171"/>
  <c r="AD516" i="171"/>
  <c r="W516" i="171"/>
  <c r="V516" i="171"/>
  <c r="U516" i="171"/>
  <c r="N516" i="171"/>
  <c r="M516" i="171"/>
  <c r="L516" i="171"/>
  <c r="BP515" i="171"/>
  <c r="BO515" i="171"/>
  <c r="BN515" i="171"/>
  <c r="BG515" i="171"/>
  <c r="BF515" i="171"/>
  <c r="BE515" i="171"/>
  <c r="AX515" i="171"/>
  <c r="AW515" i="171"/>
  <c r="AV515" i="171"/>
  <c r="AO515" i="171"/>
  <c r="AN515" i="171"/>
  <c r="AM515" i="171"/>
  <c r="AF515" i="171"/>
  <c r="AE515" i="171"/>
  <c r="AD515" i="171"/>
  <c r="W515" i="171"/>
  <c r="V515" i="171"/>
  <c r="U515" i="171"/>
  <c r="N515" i="171"/>
  <c r="M515" i="171"/>
  <c r="L515" i="171"/>
  <c r="BP514" i="171"/>
  <c r="BO514" i="171"/>
  <c r="BN514" i="171"/>
  <c r="BG514" i="171"/>
  <c r="BF514" i="171"/>
  <c r="BE514" i="171"/>
  <c r="AX514" i="171"/>
  <c r="AW514" i="171"/>
  <c r="AV514" i="171"/>
  <c r="AO514" i="171"/>
  <c r="AN514" i="171"/>
  <c r="AM514" i="171"/>
  <c r="AF514" i="171"/>
  <c r="AE514" i="171"/>
  <c r="AD514" i="171"/>
  <c r="W514" i="171"/>
  <c r="V514" i="171"/>
  <c r="U514" i="171"/>
  <c r="N514" i="171"/>
  <c r="M514" i="171"/>
  <c r="L514" i="171"/>
  <c r="BP513" i="171"/>
  <c r="BO513" i="171"/>
  <c r="BN513" i="171"/>
  <c r="BG513" i="171"/>
  <c r="BF513" i="171"/>
  <c r="BE513" i="171"/>
  <c r="AX513" i="171"/>
  <c r="AW513" i="171"/>
  <c r="AV513" i="171"/>
  <c r="AO513" i="171"/>
  <c r="AN513" i="171"/>
  <c r="AM513" i="171"/>
  <c r="AF513" i="171"/>
  <c r="AE513" i="171"/>
  <c r="AD513" i="171"/>
  <c r="W513" i="171"/>
  <c r="V513" i="171"/>
  <c r="U513" i="171"/>
  <c r="N513" i="171"/>
  <c r="M513" i="171"/>
  <c r="L513" i="171"/>
  <c r="BP512" i="171"/>
  <c r="BO512" i="171"/>
  <c r="BN512" i="171"/>
  <c r="BG512" i="171"/>
  <c r="BF512" i="171"/>
  <c r="BE512" i="171"/>
  <c r="AX512" i="171"/>
  <c r="AW512" i="171"/>
  <c r="AV512" i="171"/>
  <c r="AO512" i="171"/>
  <c r="AN512" i="171"/>
  <c r="AM512" i="171"/>
  <c r="AF512" i="171"/>
  <c r="AE512" i="171"/>
  <c r="AD512" i="171"/>
  <c r="W512" i="171"/>
  <c r="V512" i="171"/>
  <c r="U512" i="171"/>
  <c r="N512" i="171"/>
  <c r="M512" i="171"/>
  <c r="L512" i="171"/>
  <c r="BP511" i="171"/>
  <c r="BO511" i="171"/>
  <c r="BN511" i="171"/>
  <c r="BG511" i="171"/>
  <c r="BF511" i="171"/>
  <c r="BE511" i="171"/>
  <c r="AX511" i="171"/>
  <c r="AW511" i="171"/>
  <c r="AV511" i="171"/>
  <c r="AN511" i="171"/>
  <c r="AM511" i="171"/>
  <c r="AF511" i="171"/>
  <c r="AE511" i="171"/>
  <c r="AD511" i="171"/>
  <c r="V511" i="171"/>
  <c r="U511" i="171"/>
  <c r="L511" i="171"/>
  <c r="BP510" i="171"/>
  <c r="BO510" i="171"/>
  <c r="BN510" i="171"/>
  <c r="BG510" i="171"/>
  <c r="BF510" i="171"/>
  <c r="BE510" i="171"/>
  <c r="AX510" i="171"/>
  <c r="AW510" i="171"/>
  <c r="AV510" i="171"/>
  <c r="AN510" i="171"/>
  <c r="AM510" i="171"/>
  <c r="AF510" i="171"/>
  <c r="AE510" i="171"/>
  <c r="AD510" i="171"/>
  <c r="V510" i="171"/>
  <c r="U510" i="171"/>
  <c r="L510" i="171"/>
  <c r="BP509" i="171"/>
  <c r="BO509" i="171"/>
  <c r="BN509" i="171"/>
  <c r="BG509" i="171"/>
  <c r="BF509" i="171"/>
  <c r="BE509" i="171"/>
  <c r="AX509" i="171"/>
  <c r="AW509" i="171"/>
  <c r="AV509" i="171"/>
  <c r="AN509" i="171"/>
  <c r="AM509" i="171"/>
  <c r="AF509" i="171"/>
  <c r="AE509" i="171"/>
  <c r="AD509" i="171"/>
  <c r="V509" i="171"/>
  <c r="U509" i="171"/>
  <c r="L509" i="171"/>
  <c r="BP508" i="171"/>
  <c r="BO508" i="171"/>
  <c r="BN508" i="171"/>
  <c r="BG508" i="171"/>
  <c r="BF508" i="171"/>
  <c r="BE508" i="171"/>
  <c r="AX508" i="171"/>
  <c r="AW508" i="171"/>
  <c r="AV508" i="171"/>
  <c r="AN508" i="171"/>
  <c r="AM508" i="171"/>
  <c r="AF508" i="171"/>
  <c r="AE508" i="171"/>
  <c r="AD508" i="171"/>
  <c r="V508" i="171"/>
  <c r="U508" i="171"/>
  <c r="L508" i="171"/>
  <c r="BP507" i="171"/>
  <c r="BO507" i="171"/>
  <c r="BN507" i="171"/>
  <c r="BG507" i="171"/>
  <c r="BF507" i="171"/>
  <c r="BE507" i="171"/>
  <c r="AX507" i="171"/>
  <c r="AW507" i="171"/>
  <c r="AV507" i="171"/>
  <c r="AN507" i="171"/>
  <c r="AM507" i="171"/>
  <c r="AF507" i="171"/>
  <c r="AE507" i="171"/>
  <c r="AD507" i="171"/>
  <c r="V507" i="171"/>
  <c r="U507" i="171"/>
  <c r="L507" i="171"/>
  <c r="BP506" i="171"/>
  <c r="BO506" i="171"/>
  <c r="BN506" i="171"/>
  <c r="BG506" i="171"/>
  <c r="BF506" i="171"/>
  <c r="BE506" i="171"/>
  <c r="AX506" i="171"/>
  <c r="AW506" i="171"/>
  <c r="AV506" i="171"/>
  <c r="AN506" i="171"/>
  <c r="AM506" i="171"/>
  <c r="AF506" i="171"/>
  <c r="AE506" i="171"/>
  <c r="AD506" i="171"/>
  <c r="V506" i="171"/>
  <c r="U506" i="171"/>
  <c r="L506" i="171"/>
  <c r="BP505" i="171"/>
  <c r="BO505" i="171"/>
  <c r="BN505" i="171"/>
  <c r="BG505" i="171"/>
  <c r="BF505" i="171"/>
  <c r="BE505" i="171"/>
  <c r="AX505" i="171"/>
  <c r="AW505" i="171"/>
  <c r="AV505" i="171"/>
  <c r="AN505" i="171"/>
  <c r="AM505" i="171"/>
  <c r="AF505" i="171"/>
  <c r="AE505" i="171"/>
  <c r="AD505" i="171"/>
  <c r="V505" i="171"/>
  <c r="U505" i="171"/>
  <c r="L505" i="171"/>
  <c r="BP504" i="171"/>
  <c r="BO504" i="171"/>
  <c r="BN504" i="171"/>
  <c r="BG504" i="171"/>
  <c r="BF504" i="171"/>
  <c r="BE504" i="171"/>
  <c r="AX504" i="171"/>
  <c r="AW504" i="171"/>
  <c r="AV504" i="171"/>
  <c r="AN504" i="171"/>
  <c r="AM504" i="171"/>
  <c r="AF504" i="171"/>
  <c r="AE504" i="171"/>
  <c r="AD504" i="171"/>
  <c r="V504" i="171"/>
  <c r="U504" i="171"/>
  <c r="L504" i="171"/>
  <c r="BP503" i="171"/>
  <c r="BO503" i="171"/>
  <c r="BN503" i="171"/>
  <c r="BG503" i="171"/>
  <c r="BF503" i="171"/>
  <c r="BE503" i="171"/>
  <c r="AX503" i="171"/>
  <c r="AW503" i="171"/>
  <c r="AV503" i="171"/>
  <c r="AN503" i="171"/>
  <c r="AM503" i="171"/>
  <c r="AF503" i="171"/>
  <c r="AE503" i="171"/>
  <c r="AD503" i="171"/>
  <c r="V503" i="171"/>
  <c r="U503" i="171"/>
  <c r="L503" i="171"/>
  <c r="BP502" i="171"/>
  <c r="BO502" i="171"/>
  <c r="BN502" i="171"/>
  <c r="BG502" i="171"/>
  <c r="BF502" i="171"/>
  <c r="BE502" i="171"/>
  <c r="AX502" i="171"/>
  <c r="AW502" i="171"/>
  <c r="AV502" i="171"/>
  <c r="AN502" i="171"/>
  <c r="AM502" i="171"/>
  <c r="AF502" i="171"/>
  <c r="AE502" i="171"/>
  <c r="AD502" i="171"/>
  <c r="V502" i="171"/>
  <c r="U502" i="171"/>
  <c r="L502" i="171"/>
  <c r="BP501" i="171"/>
  <c r="BO501" i="171"/>
  <c r="BN501" i="171"/>
  <c r="BG501" i="171"/>
  <c r="BF501" i="171"/>
  <c r="BE501" i="171"/>
  <c r="AX501" i="171"/>
  <c r="AW501" i="171"/>
  <c r="AV501" i="171"/>
  <c r="AN501" i="171"/>
  <c r="AM501" i="171"/>
  <c r="AF501" i="171"/>
  <c r="AE501" i="171"/>
  <c r="AD501" i="171"/>
  <c r="V501" i="171"/>
  <c r="U501" i="171"/>
  <c r="L501" i="171"/>
  <c r="BP500" i="171"/>
  <c r="BO500" i="171"/>
  <c r="BN500" i="171"/>
  <c r="BG500" i="171"/>
  <c r="BF500" i="171"/>
  <c r="BE500" i="171"/>
  <c r="AX500" i="171"/>
  <c r="AW500" i="171"/>
  <c r="AV500" i="171"/>
  <c r="AN500" i="171"/>
  <c r="AM500" i="171"/>
  <c r="AF500" i="171"/>
  <c r="AE500" i="171"/>
  <c r="AD500" i="171"/>
  <c r="V500" i="171"/>
  <c r="U500" i="171"/>
  <c r="L500" i="171"/>
  <c r="BP499" i="171"/>
  <c r="BO499" i="171"/>
  <c r="BN499" i="171"/>
  <c r="BG499" i="171"/>
  <c r="BF499" i="171"/>
  <c r="BE499" i="171"/>
  <c r="AX499" i="171"/>
  <c r="AW499" i="171"/>
  <c r="AV499" i="171"/>
  <c r="AN499" i="171"/>
  <c r="AM499" i="171"/>
  <c r="AF499" i="171"/>
  <c r="AE499" i="171"/>
  <c r="AD499" i="171"/>
  <c r="V499" i="171"/>
  <c r="U499" i="171"/>
  <c r="M499" i="171"/>
  <c r="L499" i="171"/>
  <c r="BP498" i="171"/>
  <c r="BO498" i="171"/>
  <c r="BN498" i="171"/>
  <c r="BG498" i="171"/>
  <c r="BF498" i="171"/>
  <c r="BE498" i="171"/>
  <c r="AX498" i="171"/>
  <c r="AW498" i="171"/>
  <c r="AV498" i="171"/>
  <c r="AN498" i="171"/>
  <c r="AM498" i="171"/>
  <c r="AF498" i="171"/>
  <c r="AE498" i="171"/>
  <c r="AD498" i="171"/>
  <c r="V498" i="171"/>
  <c r="U498" i="171"/>
  <c r="M498" i="171"/>
  <c r="L498" i="171"/>
  <c r="BP497" i="171"/>
  <c r="BO497" i="171"/>
  <c r="BN497" i="171"/>
  <c r="BG497" i="171"/>
  <c r="BF497" i="171"/>
  <c r="BE497" i="171"/>
  <c r="AX497" i="171"/>
  <c r="AW497" i="171"/>
  <c r="AV497" i="171"/>
  <c r="AN497" i="171"/>
  <c r="AM497" i="171"/>
  <c r="AF497" i="171"/>
  <c r="AE497" i="171"/>
  <c r="AD497" i="171"/>
  <c r="V497" i="171"/>
  <c r="U497" i="171"/>
  <c r="M497" i="171"/>
  <c r="L497" i="171"/>
  <c r="BP496" i="171"/>
  <c r="BO496" i="171"/>
  <c r="BN496" i="171"/>
  <c r="BG496" i="171"/>
  <c r="BF496" i="171"/>
  <c r="BE496" i="171"/>
  <c r="AX496" i="171"/>
  <c r="AW496" i="171"/>
  <c r="AV496" i="171"/>
  <c r="AN496" i="171"/>
  <c r="AM496" i="171"/>
  <c r="AF496" i="171"/>
  <c r="AE496" i="171"/>
  <c r="AD496" i="171"/>
  <c r="V496" i="171"/>
  <c r="U496" i="171"/>
  <c r="M496" i="171"/>
  <c r="L496" i="171"/>
  <c r="BP495" i="171"/>
  <c r="BO495" i="171"/>
  <c r="BN495" i="171"/>
  <c r="BG495" i="171"/>
  <c r="BF495" i="171"/>
  <c r="BE495" i="171"/>
  <c r="AX495" i="171"/>
  <c r="AW495" i="171"/>
  <c r="AV495" i="171"/>
  <c r="AN495" i="171"/>
  <c r="AM495" i="171"/>
  <c r="AF495" i="171"/>
  <c r="AE495" i="171"/>
  <c r="AD495" i="171"/>
  <c r="V495" i="171"/>
  <c r="U495" i="171"/>
  <c r="M495" i="171"/>
  <c r="L495" i="171"/>
  <c r="BP494" i="171"/>
  <c r="BO494" i="171"/>
  <c r="BN494" i="171"/>
  <c r="BG494" i="171"/>
  <c r="BF494" i="171"/>
  <c r="BE494" i="171"/>
  <c r="AX494" i="171"/>
  <c r="AW494" i="171"/>
  <c r="AV494" i="171"/>
  <c r="AN494" i="171"/>
  <c r="AM494" i="171"/>
  <c r="AF494" i="171"/>
  <c r="AE494" i="171"/>
  <c r="AD494" i="171"/>
  <c r="V494" i="171"/>
  <c r="U494" i="171"/>
  <c r="M494" i="171"/>
  <c r="L494" i="171"/>
  <c r="BP493" i="171"/>
  <c r="BO493" i="171"/>
  <c r="BN493" i="171"/>
  <c r="BG493" i="171"/>
  <c r="BF493" i="171"/>
  <c r="BE493" i="171"/>
  <c r="AX493" i="171"/>
  <c r="AW493" i="171"/>
  <c r="AV493" i="171"/>
  <c r="AN493" i="171"/>
  <c r="AM493" i="171"/>
  <c r="AF493" i="171"/>
  <c r="AE493" i="171"/>
  <c r="AD493" i="171"/>
  <c r="V493" i="171"/>
  <c r="U493" i="171"/>
  <c r="M493" i="171"/>
  <c r="L493" i="171"/>
  <c r="BP492" i="171"/>
  <c r="BO492" i="171"/>
  <c r="BN492" i="171"/>
  <c r="BG492" i="171"/>
  <c r="BF492" i="171"/>
  <c r="BE492" i="171"/>
  <c r="AX492" i="171"/>
  <c r="AW492" i="171"/>
  <c r="AV492" i="171"/>
  <c r="AN492" i="171"/>
  <c r="AM492" i="171"/>
  <c r="AF492" i="171"/>
  <c r="AE492" i="171"/>
  <c r="AD492" i="171"/>
  <c r="V492" i="171"/>
  <c r="U492" i="171"/>
  <c r="M492" i="171"/>
  <c r="L492" i="171"/>
  <c r="BP491" i="171"/>
  <c r="BO491" i="171"/>
  <c r="BN491" i="171"/>
  <c r="BG491" i="171"/>
  <c r="BF491" i="171"/>
  <c r="BE491" i="171"/>
  <c r="AX491" i="171"/>
  <c r="AW491" i="171"/>
  <c r="AV491" i="171"/>
  <c r="AN491" i="171"/>
  <c r="AM491" i="171"/>
  <c r="AF491" i="171"/>
  <c r="AE491" i="171"/>
  <c r="AD491" i="171"/>
  <c r="V491" i="171"/>
  <c r="U491" i="171"/>
  <c r="M491" i="171"/>
  <c r="L491" i="171"/>
  <c r="BP490" i="171"/>
  <c r="BO490" i="171"/>
  <c r="BN490" i="171"/>
  <c r="BG490" i="171"/>
  <c r="BF490" i="171"/>
  <c r="BE490" i="171"/>
  <c r="AX490" i="171"/>
  <c r="AW490" i="171"/>
  <c r="AV490" i="171"/>
  <c r="AN490" i="171"/>
  <c r="AM490" i="171"/>
  <c r="AF490" i="171"/>
  <c r="AE490" i="171"/>
  <c r="AD490" i="171"/>
  <c r="V490" i="171"/>
  <c r="U490" i="171"/>
  <c r="M490" i="171"/>
  <c r="L490" i="171"/>
  <c r="BP489" i="171"/>
  <c r="BO489" i="171"/>
  <c r="BN489" i="171"/>
  <c r="BG489" i="171"/>
  <c r="BF489" i="171"/>
  <c r="BE489" i="171"/>
  <c r="AX489" i="171"/>
  <c r="AW489" i="171"/>
  <c r="AV489" i="171"/>
  <c r="AN489" i="171"/>
  <c r="AM489" i="171"/>
  <c r="AF489" i="171"/>
  <c r="AE489" i="171"/>
  <c r="AD489" i="171"/>
  <c r="V489" i="171"/>
  <c r="U489" i="171"/>
  <c r="M489" i="171"/>
  <c r="L489" i="171"/>
  <c r="BP488" i="171"/>
  <c r="BO488" i="171"/>
  <c r="BN488" i="171"/>
  <c r="BG488" i="171"/>
  <c r="BF488" i="171"/>
  <c r="BE488" i="171"/>
  <c r="AX488" i="171"/>
  <c r="AW488" i="171"/>
  <c r="AV488" i="171"/>
  <c r="AN488" i="171"/>
  <c r="AM488" i="171"/>
  <c r="AF488" i="171"/>
  <c r="AE488" i="171"/>
  <c r="AD488" i="171"/>
  <c r="V488" i="171"/>
  <c r="U488" i="171"/>
  <c r="M488" i="171"/>
  <c r="L488" i="171"/>
  <c r="BP487" i="171"/>
  <c r="BO487" i="171"/>
  <c r="BN487" i="171"/>
  <c r="BG487" i="171"/>
  <c r="BF487" i="171"/>
  <c r="BE487" i="171"/>
  <c r="AX487" i="171"/>
  <c r="AW487" i="171"/>
  <c r="AV487" i="171"/>
  <c r="AO487" i="171"/>
  <c r="AN487" i="171"/>
  <c r="AM487" i="171"/>
  <c r="AF487" i="171"/>
  <c r="AE487" i="171"/>
  <c r="AD487" i="171"/>
  <c r="W487" i="171"/>
  <c r="V487" i="171"/>
  <c r="U487" i="171"/>
  <c r="N487" i="171"/>
  <c r="M487" i="171"/>
  <c r="L487" i="171"/>
  <c r="BP486" i="171"/>
  <c r="BO486" i="171"/>
  <c r="BN486" i="171"/>
  <c r="BG486" i="171"/>
  <c r="BF486" i="171"/>
  <c r="BE486" i="171"/>
  <c r="AX486" i="171"/>
  <c r="AW486" i="171"/>
  <c r="AV486" i="171"/>
  <c r="AO486" i="171"/>
  <c r="AN486" i="171"/>
  <c r="AM486" i="171"/>
  <c r="AF486" i="171"/>
  <c r="AE486" i="171"/>
  <c r="AD486" i="171"/>
  <c r="W486" i="171"/>
  <c r="V486" i="171"/>
  <c r="U486" i="171"/>
  <c r="N486" i="171"/>
  <c r="M486" i="171"/>
  <c r="L486" i="171"/>
  <c r="BP485" i="171"/>
  <c r="BO485" i="171"/>
  <c r="BN485" i="171"/>
  <c r="BG485" i="171"/>
  <c r="BF485" i="171"/>
  <c r="BE485" i="171"/>
  <c r="AX485" i="171"/>
  <c r="AW485" i="171"/>
  <c r="AV485" i="171"/>
  <c r="AO485" i="171"/>
  <c r="AN485" i="171"/>
  <c r="AM485" i="171"/>
  <c r="AF485" i="171"/>
  <c r="AE485" i="171"/>
  <c r="AD485" i="171"/>
  <c r="W485" i="171"/>
  <c r="V485" i="171"/>
  <c r="U485" i="171"/>
  <c r="N485" i="171"/>
  <c r="M485" i="171"/>
  <c r="L485" i="171"/>
  <c r="BP484" i="171"/>
  <c r="BO484" i="171"/>
  <c r="BN484" i="171"/>
  <c r="BG484" i="171"/>
  <c r="BF484" i="171"/>
  <c r="BE484" i="171"/>
  <c r="AX484" i="171"/>
  <c r="AW484" i="171"/>
  <c r="AV484" i="171"/>
  <c r="AO484" i="171"/>
  <c r="AN484" i="171"/>
  <c r="AM484" i="171"/>
  <c r="AF484" i="171"/>
  <c r="AE484" i="171"/>
  <c r="AD484" i="171"/>
  <c r="W484" i="171"/>
  <c r="V484" i="171"/>
  <c r="U484" i="171"/>
  <c r="N484" i="171"/>
  <c r="M484" i="171"/>
  <c r="L484" i="171"/>
  <c r="BP483" i="171"/>
  <c r="BO483" i="171"/>
  <c r="BN483" i="171"/>
  <c r="BG483" i="171"/>
  <c r="BF483" i="171"/>
  <c r="BE483" i="171"/>
  <c r="AX483" i="171"/>
  <c r="AW483" i="171"/>
  <c r="AV483" i="171"/>
  <c r="AO483" i="171"/>
  <c r="AN483" i="171"/>
  <c r="AM483" i="171"/>
  <c r="AF483" i="171"/>
  <c r="AE483" i="171"/>
  <c r="AD483" i="171"/>
  <c r="W483" i="171"/>
  <c r="V483" i="171"/>
  <c r="U483" i="171"/>
  <c r="N483" i="171"/>
  <c r="M483" i="171"/>
  <c r="L483" i="171"/>
  <c r="BP482" i="171"/>
  <c r="BO482" i="171"/>
  <c r="BN482" i="171"/>
  <c r="BG482" i="171"/>
  <c r="BF482" i="171"/>
  <c r="BE482" i="171"/>
  <c r="AX482" i="171"/>
  <c r="AW482" i="171"/>
  <c r="AV482" i="171"/>
  <c r="AO482" i="171"/>
  <c r="AN482" i="171"/>
  <c r="AM482" i="171"/>
  <c r="AF482" i="171"/>
  <c r="AE482" i="171"/>
  <c r="AD482" i="171"/>
  <c r="W482" i="171"/>
  <c r="V482" i="171"/>
  <c r="U482" i="171"/>
  <c r="N482" i="171"/>
  <c r="M482" i="171"/>
  <c r="L482" i="171"/>
  <c r="BP481" i="171"/>
  <c r="BO481" i="171"/>
  <c r="BN481" i="171"/>
  <c r="BG481" i="171"/>
  <c r="BF481" i="171"/>
  <c r="BE481" i="171"/>
  <c r="AX481" i="171"/>
  <c r="AW481" i="171"/>
  <c r="AV481" i="171"/>
  <c r="AO481" i="171"/>
  <c r="AN481" i="171"/>
  <c r="AM481" i="171"/>
  <c r="AF481" i="171"/>
  <c r="AE481" i="171"/>
  <c r="AD481" i="171"/>
  <c r="W481" i="171"/>
  <c r="V481" i="171"/>
  <c r="U481" i="171"/>
  <c r="N481" i="171"/>
  <c r="M481" i="171"/>
  <c r="L481" i="171"/>
  <c r="BP480" i="171"/>
  <c r="BO480" i="171"/>
  <c r="BN480" i="171"/>
  <c r="BG480" i="171"/>
  <c r="BF480" i="171"/>
  <c r="BE480" i="171"/>
  <c r="AX480" i="171"/>
  <c r="AW480" i="171"/>
  <c r="AV480" i="171"/>
  <c r="AO480" i="171"/>
  <c r="AN480" i="171"/>
  <c r="AM480" i="171"/>
  <c r="AF480" i="171"/>
  <c r="AE480" i="171"/>
  <c r="AD480" i="171"/>
  <c r="W480" i="171"/>
  <c r="V480" i="171"/>
  <c r="U480" i="171"/>
  <c r="N480" i="171"/>
  <c r="M480" i="171"/>
  <c r="L480" i="171"/>
  <c r="BP479" i="171"/>
  <c r="BO479" i="171"/>
  <c r="BN479" i="171"/>
  <c r="BG479" i="171"/>
  <c r="BF479" i="171"/>
  <c r="BE479" i="171"/>
  <c r="AX479" i="171"/>
  <c r="AW479" i="171"/>
  <c r="AV479" i="171"/>
  <c r="AO479" i="171"/>
  <c r="AN479" i="171"/>
  <c r="AM479" i="171"/>
  <c r="AF479" i="171"/>
  <c r="AE479" i="171"/>
  <c r="AD479" i="171"/>
  <c r="W479" i="171"/>
  <c r="V479" i="171"/>
  <c r="U479" i="171"/>
  <c r="N479" i="171"/>
  <c r="M479" i="171"/>
  <c r="L479" i="171"/>
  <c r="BP478" i="171"/>
  <c r="BO478" i="171"/>
  <c r="BN478" i="171"/>
  <c r="BG478" i="171"/>
  <c r="BF478" i="171"/>
  <c r="BE478" i="171"/>
  <c r="AX478" i="171"/>
  <c r="AW478" i="171"/>
  <c r="AV478" i="171"/>
  <c r="AO478" i="171"/>
  <c r="AN478" i="171"/>
  <c r="AM478" i="171"/>
  <c r="AF478" i="171"/>
  <c r="AE478" i="171"/>
  <c r="AD478" i="171"/>
  <c r="W478" i="171"/>
  <c r="V478" i="171"/>
  <c r="U478" i="171"/>
  <c r="N478" i="171"/>
  <c r="M478" i="171"/>
  <c r="L478" i="171"/>
  <c r="BP477" i="171"/>
  <c r="BO477" i="171"/>
  <c r="BN477" i="171"/>
  <c r="BG477" i="171"/>
  <c r="BF477" i="171"/>
  <c r="BE477" i="171"/>
  <c r="AX477" i="171"/>
  <c r="AW477" i="171"/>
  <c r="AV477" i="171"/>
  <c r="AO477" i="171"/>
  <c r="AN477" i="171"/>
  <c r="AM477" i="171"/>
  <c r="AF477" i="171"/>
  <c r="AE477" i="171"/>
  <c r="AD477" i="171"/>
  <c r="W477" i="171"/>
  <c r="V477" i="171"/>
  <c r="U477" i="171"/>
  <c r="N477" i="171"/>
  <c r="M477" i="171"/>
  <c r="L477" i="171"/>
  <c r="BP476" i="171"/>
  <c r="BO476" i="171"/>
  <c r="BN476" i="171"/>
  <c r="BG476" i="171"/>
  <c r="BF476" i="171"/>
  <c r="BE476" i="171"/>
  <c r="AX476" i="171"/>
  <c r="AW476" i="171"/>
  <c r="AV476" i="171"/>
  <c r="AO476" i="171"/>
  <c r="AN476" i="171"/>
  <c r="AM476" i="171"/>
  <c r="AF476" i="171"/>
  <c r="AE476" i="171"/>
  <c r="AD476" i="171"/>
  <c r="W476" i="171"/>
  <c r="V476" i="171"/>
  <c r="U476" i="171"/>
  <c r="N476" i="171"/>
  <c r="M476" i="171"/>
  <c r="L476" i="171"/>
  <c r="BP475" i="171"/>
  <c r="BO475" i="171"/>
  <c r="BN475" i="171"/>
  <c r="BG475" i="171"/>
  <c r="BF475" i="171"/>
  <c r="BE475" i="171"/>
  <c r="AX475" i="171"/>
  <c r="AW475" i="171"/>
  <c r="AV475" i="171"/>
  <c r="AO475" i="171"/>
  <c r="AN475" i="171"/>
  <c r="AM475" i="171"/>
  <c r="AF475" i="171"/>
  <c r="AE475" i="171"/>
  <c r="AD475" i="171"/>
  <c r="W475" i="171"/>
  <c r="V475" i="171"/>
  <c r="U475" i="171"/>
  <c r="N475" i="171"/>
  <c r="M475" i="171"/>
  <c r="L475" i="171"/>
  <c r="BP474" i="171"/>
  <c r="BO474" i="171"/>
  <c r="BN474" i="171"/>
  <c r="BG474" i="171"/>
  <c r="BF474" i="171"/>
  <c r="BE474" i="171"/>
  <c r="AX474" i="171"/>
  <c r="AW474" i="171"/>
  <c r="AV474" i="171"/>
  <c r="AO474" i="171"/>
  <c r="AN474" i="171"/>
  <c r="AM474" i="171"/>
  <c r="AF474" i="171"/>
  <c r="AE474" i="171"/>
  <c r="AD474" i="171"/>
  <c r="W474" i="171"/>
  <c r="V474" i="171"/>
  <c r="U474" i="171"/>
  <c r="N474" i="171"/>
  <c r="M474" i="171"/>
  <c r="L474" i="171"/>
  <c r="BP473" i="171"/>
  <c r="BO473" i="171"/>
  <c r="BN473" i="171"/>
  <c r="BG473" i="171"/>
  <c r="BF473" i="171"/>
  <c r="BE473" i="171"/>
  <c r="AX473" i="171"/>
  <c r="AW473" i="171"/>
  <c r="AV473" i="171"/>
  <c r="AO473" i="171"/>
  <c r="AN473" i="171"/>
  <c r="AM473" i="171"/>
  <c r="AF473" i="171"/>
  <c r="AE473" i="171"/>
  <c r="AD473" i="171"/>
  <c r="W473" i="171"/>
  <c r="V473" i="171"/>
  <c r="U473" i="171"/>
  <c r="N473" i="171"/>
  <c r="M473" i="171"/>
  <c r="L473" i="171"/>
  <c r="BP472" i="171"/>
  <c r="BO472" i="171"/>
  <c r="BN472" i="171"/>
  <c r="BG472" i="171"/>
  <c r="BF472" i="171"/>
  <c r="BE472" i="171"/>
  <c r="AX472" i="171"/>
  <c r="AW472" i="171"/>
  <c r="AV472" i="171"/>
  <c r="AO472" i="171"/>
  <c r="AN472" i="171"/>
  <c r="AM472" i="171"/>
  <c r="AF472" i="171"/>
  <c r="AE472" i="171"/>
  <c r="AD472" i="171"/>
  <c r="W472" i="171"/>
  <c r="V472" i="171"/>
  <c r="U472" i="171"/>
  <c r="N472" i="171"/>
  <c r="M472" i="171"/>
  <c r="L472" i="171"/>
  <c r="BP471" i="171"/>
  <c r="BO471" i="171"/>
  <c r="BN471" i="171"/>
  <c r="BG471" i="171"/>
  <c r="BF471" i="171"/>
  <c r="BE471" i="171"/>
  <c r="AX471" i="171"/>
  <c r="AW471" i="171"/>
  <c r="AV471" i="171"/>
  <c r="AO471" i="171"/>
  <c r="AN471" i="171"/>
  <c r="AM471" i="171"/>
  <c r="AF471" i="171"/>
  <c r="AE471" i="171"/>
  <c r="AD471" i="171"/>
  <c r="W471" i="171"/>
  <c r="V471" i="171"/>
  <c r="U471" i="171"/>
  <c r="N471" i="171"/>
  <c r="M471" i="171"/>
  <c r="L471" i="171"/>
  <c r="BP470" i="171"/>
  <c r="BO470" i="171"/>
  <c r="BN470" i="171"/>
  <c r="BG470" i="171"/>
  <c r="BF470" i="171"/>
  <c r="BE470" i="171"/>
  <c r="AX470" i="171"/>
  <c r="AW470" i="171"/>
  <c r="AV470" i="171"/>
  <c r="AO470" i="171"/>
  <c r="AN470" i="171"/>
  <c r="AM470" i="171"/>
  <c r="AF470" i="171"/>
  <c r="AE470" i="171"/>
  <c r="AD470" i="171"/>
  <c r="W470" i="171"/>
  <c r="V470" i="171"/>
  <c r="U470" i="171"/>
  <c r="N470" i="171"/>
  <c r="M470" i="171"/>
  <c r="L470" i="171"/>
  <c r="BP469" i="171"/>
  <c r="BO469" i="171"/>
  <c r="BN469" i="171"/>
  <c r="BG469" i="171"/>
  <c r="BF469" i="171"/>
  <c r="BE469" i="171"/>
  <c r="AX469" i="171"/>
  <c r="AW469" i="171"/>
  <c r="AV469" i="171"/>
  <c r="AO469" i="171"/>
  <c r="AN469" i="171"/>
  <c r="AM469" i="171"/>
  <c r="AF469" i="171"/>
  <c r="AE469" i="171"/>
  <c r="AD469" i="171"/>
  <c r="W469" i="171"/>
  <c r="V469" i="171"/>
  <c r="U469" i="171"/>
  <c r="N469" i="171"/>
  <c r="M469" i="171"/>
  <c r="L469" i="171"/>
  <c r="BP468" i="171"/>
  <c r="BO468" i="171"/>
  <c r="BN468" i="171"/>
  <c r="BG468" i="171"/>
  <c r="BF468" i="171"/>
  <c r="BE468" i="171"/>
  <c r="AX468" i="171"/>
  <c r="AW468" i="171"/>
  <c r="AV468" i="171"/>
  <c r="AO468" i="171"/>
  <c r="AN468" i="171"/>
  <c r="AM468" i="171"/>
  <c r="AF468" i="171"/>
  <c r="AE468" i="171"/>
  <c r="AD468" i="171"/>
  <c r="W468" i="171"/>
  <c r="V468" i="171"/>
  <c r="U468" i="171"/>
  <c r="N468" i="171"/>
  <c r="M468" i="171"/>
  <c r="L468" i="171"/>
  <c r="BP467" i="171"/>
  <c r="BO467" i="171"/>
  <c r="BN467" i="171"/>
  <c r="BG467" i="171"/>
  <c r="BF467" i="171"/>
  <c r="BE467" i="171"/>
  <c r="AX467" i="171"/>
  <c r="AW467" i="171"/>
  <c r="AV467" i="171"/>
  <c r="AO467" i="171"/>
  <c r="AN467" i="171"/>
  <c r="AM467" i="171"/>
  <c r="AF467" i="171"/>
  <c r="AE467" i="171"/>
  <c r="AD467" i="171"/>
  <c r="W467" i="171"/>
  <c r="V467" i="171"/>
  <c r="U467" i="171"/>
  <c r="N467" i="171"/>
  <c r="M467" i="171"/>
  <c r="L467" i="171"/>
  <c r="BP466" i="171"/>
  <c r="BO466" i="171"/>
  <c r="BN466" i="171"/>
  <c r="BG466" i="171"/>
  <c r="BF466" i="171"/>
  <c r="BE466" i="171"/>
  <c r="AX466" i="171"/>
  <c r="AW466" i="171"/>
  <c r="AV466" i="171"/>
  <c r="AO466" i="171"/>
  <c r="AN466" i="171"/>
  <c r="AM466" i="171"/>
  <c r="AF466" i="171"/>
  <c r="AE466" i="171"/>
  <c r="AD466" i="171"/>
  <c r="W466" i="171"/>
  <c r="V466" i="171"/>
  <c r="U466" i="171"/>
  <c r="N466" i="171"/>
  <c r="M466" i="171"/>
  <c r="L466" i="171"/>
  <c r="BP465" i="171"/>
  <c r="BO465" i="171"/>
  <c r="BN465" i="171"/>
  <c r="BG465" i="171"/>
  <c r="BF465" i="171"/>
  <c r="BE465" i="171"/>
  <c r="AX465" i="171"/>
  <c r="AW465" i="171"/>
  <c r="AV465" i="171"/>
  <c r="AO465" i="171"/>
  <c r="AN465" i="171"/>
  <c r="AM465" i="171"/>
  <c r="AF465" i="171"/>
  <c r="AE465" i="171"/>
  <c r="AD465" i="171"/>
  <c r="W465" i="171"/>
  <c r="V465" i="171"/>
  <c r="U465" i="171"/>
  <c r="N465" i="171"/>
  <c r="M465" i="171"/>
  <c r="L465" i="171"/>
  <c r="BP464" i="171"/>
  <c r="BO464" i="171"/>
  <c r="BN464" i="171"/>
  <c r="BG464" i="171"/>
  <c r="BF464" i="171"/>
  <c r="BE464" i="171"/>
  <c r="AX464" i="171"/>
  <c r="AW464" i="171"/>
  <c r="AV464" i="171"/>
  <c r="AO464" i="171"/>
  <c r="AN464" i="171"/>
  <c r="AM464" i="171"/>
  <c r="AF464" i="171"/>
  <c r="AE464" i="171"/>
  <c r="AD464" i="171"/>
  <c r="W464" i="171"/>
  <c r="V464" i="171"/>
  <c r="U464" i="171"/>
  <c r="N464" i="171"/>
  <c r="M464" i="171"/>
  <c r="L464" i="171"/>
  <c r="BP463" i="171"/>
  <c r="BO463" i="171"/>
  <c r="BN463" i="171"/>
  <c r="BG463" i="171"/>
  <c r="BF463" i="171"/>
  <c r="BE463" i="171"/>
  <c r="BB463" i="171"/>
  <c r="AW463" i="171"/>
  <c r="AV463" i="171"/>
  <c r="AS463" i="171"/>
  <c r="AN463" i="171"/>
  <c r="AM463" i="171"/>
  <c r="AF463" i="171"/>
  <c r="AE463" i="171"/>
  <c r="AD463" i="171"/>
  <c r="AA463" i="171"/>
  <c r="V463" i="171"/>
  <c r="U463" i="171"/>
  <c r="R463" i="171"/>
  <c r="M463" i="171"/>
  <c r="L463" i="171"/>
  <c r="BP462" i="171"/>
  <c r="BO462" i="171"/>
  <c r="BN462" i="171"/>
  <c r="BG462" i="171"/>
  <c r="BF462" i="171"/>
  <c r="BE462" i="171"/>
  <c r="BB462" i="171"/>
  <c r="AW462" i="171"/>
  <c r="AV462" i="171"/>
  <c r="AS462" i="171"/>
  <c r="AN462" i="171"/>
  <c r="AM462" i="171"/>
  <c r="AF462" i="171"/>
  <c r="AE462" i="171"/>
  <c r="AD462" i="171"/>
  <c r="AA462" i="171"/>
  <c r="V462" i="171"/>
  <c r="U462" i="171"/>
  <c r="R462" i="171"/>
  <c r="M462" i="171"/>
  <c r="L462" i="171"/>
  <c r="BP461" i="171"/>
  <c r="BO461" i="171"/>
  <c r="BN461" i="171"/>
  <c r="BG461" i="171"/>
  <c r="BF461" i="171"/>
  <c r="BE461" i="171"/>
  <c r="BB461" i="171"/>
  <c r="AW461" i="171"/>
  <c r="AV461" i="171"/>
  <c r="AS461" i="171"/>
  <c r="AN461" i="171"/>
  <c r="AM461" i="171"/>
  <c r="AF461" i="171"/>
  <c r="AE461" i="171"/>
  <c r="AD461" i="171"/>
  <c r="AA461" i="171"/>
  <c r="V461" i="171"/>
  <c r="U461" i="171"/>
  <c r="R461" i="171"/>
  <c r="M461" i="171"/>
  <c r="L461" i="171"/>
  <c r="BP460" i="171"/>
  <c r="BO460" i="171"/>
  <c r="BN460" i="171"/>
  <c r="BG460" i="171"/>
  <c r="BF460" i="171"/>
  <c r="BE460" i="171"/>
  <c r="BB460" i="171"/>
  <c r="AW460" i="171"/>
  <c r="AV460" i="171"/>
  <c r="AS460" i="171"/>
  <c r="AN460" i="171"/>
  <c r="AM460" i="171"/>
  <c r="AF460" i="171"/>
  <c r="AE460" i="171"/>
  <c r="AD460" i="171"/>
  <c r="AA460" i="171"/>
  <c r="V460" i="171"/>
  <c r="U460" i="171"/>
  <c r="R460" i="171"/>
  <c r="M460" i="171"/>
  <c r="L460" i="171"/>
  <c r="BP459" i="171"/>
  <c r="BO459" i="171"/>
  <c r="BN459" i="171"/>
  <c r="BG459" i="171"/>
  <c r="BF459" i="171"/>
  <c r="BE459" i="171"/>
  <c r="BB459" i="171"/>
  <c r="AW459" i="171"/>
  <c r="AV459" i="171"/>
  <c r="AS459" i="171"/>
  <c r="AN459" i="171"/>
  <c r="AM459" i="171"/>
  <c r="AF459" i="171"/>
  <c r="AE459" i="171"/>
  <c r="AD459" i="171"/>
  <c r="AA459" i="171"/>
  <c r="V459" i="171"/>
  <c r="U459" i="171"/>
  <c r="R459" i="171"/>
  <c r="M459" i="171"/>
  <c r="L459" i="171"/>
  <c r="BP458" i="171"/>
  <c r="BO458" i="171"/>
  <c r="BN458" i="171"/>
  <c r="BG458" i="171"/>
  <c r="BF458" i="171"/>
  <c r="BE458" i="171"/>
  <c r="BB458" i="171"/>
  <c r="AW458" i="171"/>
  <c r="AV458" i="171"/>
  <c r="AS458" i="171"/>
  <c r="AN458" i="171"/>
  <c r="AM458" i="171"/>
  <c r="AF458" i="171"/>
  <c r="AE458" i="171"/>
  <c r="AD458" i="171"/>
  <c r="AA458" i="171"/>
  <c r="V458" i="171"/>
  <c r="U458" i="171"/>
  <c r="R458" i="171"/>
  <c r="M458" i="171"/>
  <c r="L458" i="171"/>
  <c r="BP457" i="171"/>
  <c r="BO457" i="171"/>
  <c r="BN457" i="171"/>
  <c r="BG457" i="171"/>
  <c r="BF457" i="171"/>
  <c r="BE457" i="171"/>
  <c r="BB457" i="171"/>
  <c r="AW457" i="171"/>
  <c r="AV457" i="171"/>
  <c r="AS457" i="171"/>
  <c r="AN457" i="171"/>
  <c r="AM457" i="171"/>
  <c r="AF457" i="171"/>
  <c r="AE457" i="171"/>
  <c r="AD457" i="171"/>
  <c r="AA457" i="171"/>
  <c r="V457" i="171"/>
  <c r="U457" i="171"/>
  <c r="R457" i="171"/>
  <c r="M457" i="171"/>
  <c r="L457" i="171"/>
  <c r="BP456" i="171"/>
  <c r="BO456" i="171"/>
  <c r="BN456" i="171"/>
  <c r="BG456" i="171"/>
  <c r="BF456" i="171"/>
  <c r="BE456" i="171"/>
  <c r="BB456" i="171"/>
  <c r="AW456" i="171"/>
  <c r="AV456" i="171"/>
  <c r="AS456" i="171"/>
  <c r="AN456" i="171"/>
  <c r="AM456" i="171"/>
  <c r="AF456" i="171"/>
  <c r="AE456" i="171"/>
  <c r="AD456" i="171"/>
  <c r="AA456" i="171"/>
  <c r="V456" i="171"/>
  <c r="U456" i="171"/>
  <c r="R456" i="171"/>
  <c r="M456" i="171"/>
  <c r="L456" i="171"/>
  <c r="BP455" i="171"/>
  <c r="BO455" i="171"/>
  <c r="BN455" i="171"/>
  <c r="BG455" i="171"/>
  <c r="BF455" i="171"/>
  <c r="BE455" i="171"/>
  <c r="BB455" i="171"/>
  <c r="AW455" i="171"/>
  <c r="AV455" i="171"/>
  <c r="AS455" i="171"/>
  <c r="AN455" i="171"/>
  <c r="AM455" i="171"/>
  <c r="AF455" i="171"/>
  <c r="AE455" i="171"/>
  <c r="AD455" i="171"/>
  <c r="AA455" i="171"/>
  <c r="V455" i="171"/>
  <c r="U455" i="171"/>
  <c r="R455" i="171"/>
  <c r="M455" i="171"/>
  <c r="L455" i="171"/>
  <c r="BP454" i="171"/>
  <c r="BO454" i="171"/>
  <c r="BN454" i="171"/>
  <c r="BG454" i="171"/>
  <c r="BF454" i="171"/>
  <c r="BE454" i="171"/>
  <c r="BB454" i="171"/>
  <c r="AW454" i="171"/>
  <c r="AV454" i="171"/>
  <c r="AS454" i="171"/>
  <c r="AN454" i="171"/>
  <c r="AM454" i="171"/>
  <c r="AF454" i="171"/>
  <c r="AE454" i="171"/>
  <c r="AD454" i="171"/>
  <c r="AA454" i="171"/>
  <c r="V454" i="171"/>
  <c r="U454" i="171"/>
  <c r="R454" i="171"/>
  <c r="M454" i="171"/>
  <c r="L454" i="171"/>
  <c r="BP453" i="171"/>
  <c r="BO453" i="171"/>
  <c r="BN453" i="171"/>
  <c r="BG453" i="171"/>
  <c r="BF453" i="171"/>
  <c r="BE453" i="171"/>
  <c r="BB453" i="171"/>
  <c r="AW453" i="171"/>
  <c r="AV453" i="171"/>
  <c r="AS453" i="171"/>
  <c r="AN453" i="171"/>
  <c r="AM453" i="171"/>
  <c r="AF453" i="171"/>
  <c r="AE453" i="171"/>
  <c r="AD453" i="171"/>
  <c r="AA453" i="171"/>
  <c r="V453" i="171"/>
  <c r="U453" i="171"/>
  <c r="R453" i="171"/>
  <c r="M453" i="171"/>
  <c r="L453" i="171"/>
  <c r="BP452" i="171"/>
  <c r="BO452" i="171"/>
  <c r="BN452" i="171"/>
  <c r="BG452" i="171"/>
  <c r="BF452" i="171"/>
  <c r="BE452" i="171"/>
  <c r="BB452" i="171"/>
  <c r="AW452" i="171"/>
  <c r="AV452" i="171"/>
  <c r="AS452" i="171"/>
  <c r="AN452" i="171"/>
  <c r="AM452" i="171"/>
  <c r="AF452" i="171"/>
  <c r="AE452" i="171"/>
  <c r="AD452" i="171"/>
  <c r="AA452" i="171"/>
  <c r="V452" i="171"/>
  <c r="U452" i="171"/>
  <c r="R452" i="171"/>
  <c r="M452" i="171"/>
  <c r="L452" i="171"/>
  <c r="BP451" i="171"/>
  <c r="BO451" i="171"/>
  <c r="BN451" i="171"/>
  <c r="BG451" i="171"/>
  <c r="BF451" i="171"/>
  <c r="BE451" i="171"/>
  <c r="BB451" i="171"/>
  <c r="AX451" i="171"/>
  <c r="AW451" i="171"/>
  <c r="AV451" i="171"/>
  <c r="AS451" i="171"/>
  <c r="AO451" i="171"/>
  <c r="AN451" i="171"/>
  <c r="AM451" i="171"/>
  <c r="AF451" i="171"/>
  <c r="AE451" i="171"/>
  <c r="AD451" i="171"/>
  <c r="AA451" i="171"/>
  <c r="W451" i="171"/>
  <c r="V451" i="171"/>
  <c r="U451" i="171"/>
  <c r="R451" i="171"/>
  <c r="N451" i="171"/>
  <c r="M451" i="171"/>
  <c r="L451" i="171"/>
  <c r="BP450" i="171"/>
  <c r="BO450" i="171"/>
  <c r="BN450" i="171"/>
  <c r="BG450" i="171"/>
  <c r="BF450" i="171"/>
  <c r="BE450" i="171"/>
  <c r="BB450" i="171"/>
  <c r="AX450" i="171"/>
  <c r="AW450" i="171"/>
  <c r="AV450" i="171"/>
  <c r="AS450" i="171"/>
  <c r="AO450" i="171"/>
  <c r="AN450" i="171"/>
  <c r="AM450" i="171"/>
  <c r="AF450" i="171"/>
  <c r="AE450" i="171"/>
  <c r="AD450" i="171"/>
  <c r="AA450" i="171"/>
  <c r="W450" i="171"/>
  <c r="V450" i="171"/>
  <c r="U450" i="171"/>
  <c r="R450" i="171"/>
  <c r="N450" i="171"/>
  <c r="M450" i="171"/>
  <c r="L450" i="171"/>
  <c r="BP449" i="171"/>
  <c r="BO449" i="171"/>
  <c r="BN449" i="171"/>
  <c r="BG449" i="171"/>
  <c r="BF449" i="171"/>
  <c r="BE449" i="171"/>
  <c r="BB449" i="171"/>
  <c r="AX449" i="171"/>
  <c r="AW449" i="171"/>
  <c r="AV449" i="171"/>
  <c r="AS449" i="171"/>
  <c r="AO449" i="171"/>
  <c r="AN449" i="171"/>
  <c r="AM449" i="171"/>
  <c r="AF449" i="171"/>
  <c r="AE449" i="171"/>
  <c r="AD449" i="171"/>
  <c r="AA449" i="171"/>
  <c r="W449" i="171"/>
  <c r="V449" i="171"/>
  <c r="U449" i="171"/>
  <c r="R449" i="171"/>
  <c r="N449" i="171"/>
  <c r="M449" i="171"/>
  <c r="L449" i="171"/>
  <c r="BP448" i="171"/>
  <c r="BO448" i="171"/>
  <c r="BN448" i="171"/>
  <c r="BG448" i="171"/>
  <c r="BF448" i="171"/>
  <c r="BE448" i="171"/>
  <c r="BB448" i="171"/>
  <c r="AX448" i="171"/>
  <c r="AW448" i="171"/>
  <c r="AV448" i="171"/>
  <c r="AS448" i="171"/>
  <c r="AO448" i="171"/>
  <c r="AN448" i="171"/>
  <c r="AM448" i="171"/>
  <c r="AF448" i="171"/>
  <c r="AE448" i="171"/>
  <c r="AD448" i="171"/>
  <c r="AA448" i="171"/>
  <c r="W448" i="171"/>
  <c r="V448" i="171"/>
  <c r="U448" i="171"/>
  <c r="R448" i="171"/>
  <c r="N448" i="171"/>
  <c r="M448" i="171"/>
  <c r="L448" i="171"/>
  <c r="BP447" i="171"/>
  <c r="BO447" i="171"/>
  <c r="BN447" i="171"/>
  <c r="BG447" i="171"/>
  <c r="BF447" i="171"/>
  <c r="BE447" i="171"/>
  <c r="BB447" i="171"/>
  <c r="AX447" i="171"/>
  <c r="AW447" i="171"/>
  <c r="AV447" i="171"/>
  <c r="AS447" i="171"/>
  <c r="AO447" i="171"/>
  <c r="AN447" i="171"/>
  <c r="AM447" i="171"/>
  <c r="AF447" i="171"/>
  <c r="AE447" i="171"/>
  <c r="AD447" i="171"/>
  <c r="AA447" i="171"/>
  <c r="W447" i="171"/>
  <c r="V447" i="171"/>
  <c r="U447" i="171"/>
  <c r="R447" i="171"/>
  <c r="N447" i="171"/>
  <c r="M447" i="171"/>
  <c r="L447" i="171"/>
  <c r="BP446" i="171"/>
  <c r="BO446" i="171"/>
  <c r="BN446" i="171"/>
  <c r="BG446" i="171"/>
  <c r="BF446" i="171"/>
  <c r="BE446" i="171"/>
  <c r="BB446" i="171"/>
  <c r="AX446" i="171"/>
  <c r="AW446" i="171"/>
  <c r="AV446" i="171"/>
  <c r="AS446" i="171"/>
  <c r="AO446" i="171"/>
  <c r="AN446" i="171"/>
  <c r="AM446" i="171"/>
  <c r="AF446" i="171"/>
  <c r="AE446" i="171"/>
  <c r="AD446" i="171"/>
  <c r="AA446" i="171"/>
  <c r="W446" i="171"/>
  <c r="V446" i="171"/>
  <c r="U446" i="171"/>
  <c r="R446" i="171"/>
  <c r="N446" i="171"/>
  <c r="M446" i="171"/>
  <c r="L446" i="171"/>
  <c r="BP445" i="171"/>
  <c r="BO445" i="171"/>
  <c r="BN445" i="171"/>
  <c r="BG445" i="171"/>
  <c r="BF445" i="171"/>
  <c r="BE445" i="171"/>
  <c r="BB445" i="171"/>
  <c r="AX445" i="171"/>
  <c r="AW445" i="171"/>
  <c r="AV445" i="171"/>
  <c r="AS445" i="171"/>
  <c r="AO445" i="171"/>
  <c r="AN445" i="171"/>
  <c r="AM445" i="171"/>
  <c r="AF445" i="171"/>
  <c r="AE445" i="171"/>
  <c r="AD445" i="171"/>
  <c r="AA445" i="171"/>
  <c r="W445" i="171"/>
  <c r="V445" i="171"/>
  <c r="U445" i="171"/>
  <c r="R445" i="171"/>
  <c r="N445" i="171"/>
  <c r="M445" i="171"/>
  <c r="L445" i="171"/>
  <c r="BP444" i="171"/>
  <c r="BO444" i="171"/>
  <c r="BN444" i="171"/>
  <c r="BG444" i="171"/>
  <c r="BF444" i="171"/>
  <c r="BE444" i="171"/>
  <c r="BB444" i="171"/>
  <c r="AX444" i="171"/>
  <c r="AW444" i="171"/>
  <c r="AV444" i="171"/>
  <c r="AS444" i="171"/>
  <c r="AO444" i="171"/>
  <c r="AN444" i="171"/>
  <c r="AM444" i="171"/>
  <c r="AF444" i="171"/>
  <c r="AE444" i="171"/>
  <c r="AD444" i="171"/>
  <c r="AA444" i="171"/>
  <c r="W444" i="171"/>
  <c r="V444" i="171"/>
  <c r="U444" i="171"/>
  <c r="R444" i="171"/>
  <c r="N444" i="171"/>
  <c r="M444" i="171"/>
  <c r="L444" i="171"/>
  <c r="BP443" i="171"/>
  <c r="BO443" i="171"/>
  <c r="BN443" i="171"/>
  <c r="BG443" i="171"/>
  <c r="BF443" i="171"/>
  <c r="BE443" i="171"/>
  <c r="BB443" i="171"/>
  <c r="AX443" i="171"/>
  <c r="AW443" i="171"/>
  <c r="AV443" i="171"/>
  <c r="AS443" i="171"/>
  <c r="AO443" i="171"/>
  <c r="AN443" i="171"/>
  <c r="AM443" i="171"/>
  <c r="AF443" i="171"/>
  <c r="AE443" i="171"/>
  <c r="AD443" i="171"/>
  <c r="AA443" i="171"/>
  <c r="W443" i="171"/>
  <c r="V443" i="171"/>
  <c r="U443" i="171"/>
  <c r="R443" i="171"/>
  <c r="N443" i="171"/>
  <c r="M443" i="171"/>
  <c r="L443" i="171"/>
  <c r="BP442" i="171"/>
  <c r="BO442" i="171"/>
  <c r="BN442" i="171"/>
  <c r="BG442" i="171"/>
  <c r="BF442" i="171"/>
  <c r="BE442" i="171"/>
  <c r="BB442" i="171"/>
  <c r="AX442" i="171"/>
  <c r="AW442" i="171"/>
  <c r="AV442" i="171"/>
  <c r="AS442" i="171"/>
  <c r="AO442" i="171"/>
  <c r="AN442" i="171"/>
  <c r="AM442" i="171"/>
  <c r="AF442" i="171"/>
  <c r="AE442" i="171"/>
  <c r="AD442" i="171"/>
  <c r="AA442" i="171"/>
  <c r="W442" i="171"/>
  <c r="V442" i="171"/>
  <c r="U442" i="171"/>
  <c r="R442" i="171"/>
  <c r="N442" i="171"/>
  <c r="M442" i="171"/>
  <c r="L442" i="171"/>
  <c r="BP441" i="171"/>
  <c r="BO441" i="171"/>
  <c r="BN441" i="171"/>
  <c r="BG441" i="171"/>
  <c r="BF441" i="171"/>
  <c r="BE441" i="171"/>
  <c r="BB441" i="171"/>
  <c r="AX441" i="171"/>
  <c r="AW441" i="171"/>
  <c r="AV441" i="171"/>
  <c r="AS441" i="171"/>
  <c r="AO441" i="171"/>
  <c r="AN441" i="171"/>
  <c r="AM441" i="171"/>
  <c r="AF441" i="171"/>
  <c r="AE441" i="171"/>
  <c r="AD441" i="171"/>
  <c r="AA441" i="171"/>
  <c r="W441" i="171"/>
  <c r="V441" i="171"/>
  <c r="U441" i="171"/>
  <c r="R441" i="171"/>
  <c r="N441" i="171"/>
  <c r="M441" i="171"/>
  <c r="L441" i="171"/>
  <c r="BP440" i="171"/>
  <c r="BO440" i="171"/>
  <c r="BN440" i="171"/>
  <c r="BG440" i="171"/>
  <c r="BF440" i="171"/>
  <c r="BE440" i="171"/>
  <c r="BB440" i="171"/>
  <c r="AX440" i="171"/>
  <c r="AW440" i="171"/>
  <c r="AV440" i="171"/>
  <c r="AS440" i="171"/>
  <c r="AO440" i="171"/>
  <c r="AN440" i="171"/>
  <c r="AM440" i="171"/>
  <c r="AF440" i="171"/>
  <c r="AE440" i="171"/>
  <c r="AD440" i="171"/>
  <c r="AA440" i="171"/>
  <c r="W440" i="171"/>
  <c r="V440" i="171"/>
  <c r="U440" i="171"/>
  <c r="R440" i="171"/>
  <c r="N440" i="171"/>
  <c r="M440" i="171"/>
  <c r="L440" i="171"/>
  <c r="BP439" i="171"/>
  <c r="BO439" i="171"/>
  <c r="BN439" i="171"/>
  <c r="BG439" i="171"/>
  <c r="BF439" i="171"/>
  <c r="BE439" i="171"/>
  <c r="AX439" i="171"/>
  <c r="AW439" i="171"/>
  <c r="AV439" i="171"/>
  <c r="AO439" i="171"/>
  <c r="AN439" i="171"/>
  <c r="AM439" i="171"/>
  <c r="AF439" i="171"/>
  <c r="AE439" i="171"/>
  <c r="AD439" i="171"/>
  <c r="W439" i="171"/>
  <c r="V439" i="171"/>
  <c r="U439" i="171"/>
  <c r="N439" i="171"/>
  <c r="M439" i="171"/>
  <c r="L439" i="171"/>
  <c r="BP438" i="171"/>
  <c r="BO438" i="171"/>
  <c r="BN438" i="171"/>
  <c r="BG438" i="171"/>
  <c r="BF438" i="171"/>
  <c r="BE438" i="171"/>
  <c r="AX438" i="171"/>
  <c r="AW438" i="171"/>
  <c r="AV438" i="171"/>
  <c r="AO438" i="171"/>
  <c r="AN438" i="171"/>
  <c r="AM438" i="171"/>
  <c r="AF438" i="171"/>
  <c r="AE438" i="171"/>
  <c r="AD438" i="171"/>
  <c r="W438" i="171"/>
  <c r="V438" i="171"/>
  <c r="U438" i="171"/>
  <c r="N438" i="171"/>
  <c r="M438" i="171"/>
  <c r="L438" i="171"/>
  <c r="BP437" i="171"/>
  <c r="BO437" i="171"/>
  <c r="BN437" i="171"/>
  <c r="BG437" i="171"/>
  <c r="BF437" i="171"/>
  <c r="BE437" i="171"/>
  <c r="AX437" i="171"/>
  <c r="AW437" i="171"/>
  <c r="AV437" i="171"/>
  <c r="AO437" i="171"/>
  <c r="AN437" i="171"/>
  <c r="AM437" i="171"/>
  <c r="AF437" i="171"/>
  <c r="AE437" i="171"/>
  <c r="AD437" i="171"/>
  <c r="W437" i="171"/>
  <c r="V437" i="171"/>
  <c r="U437" i="171"/>
  <c r="N437" i="171"/>
  <c r="M437" i="171"/>
  <c r="L437" i="171"/>
  <c r="BP436" i="171"/>
  <c r="BO436" i="171"/>
  <c r="BN436" i="171"/>
  <c r="BG436" i="171"/>
  <c r="BF436" i="171"/>
  <c r="BE436" i="171"/>
  <c r="AX436" i="171"/>
  <c r="AW436" i="171"/>
  <c r="AV436" i="171"/>
  <c r="AO436" i="171"/>
  <c r="AN436" i="171"/>
  <c r="AM436" i="171"/>
  <c r="AF436" i="171"/>
  <c r="AE436" i="171"/>
  <c r="AD436" i="171"/>
  <c r="W436" i="171"/>
  <c r="V436" i="171"/>
  <c r="U436" i="171"/>
  <c r="N436" i="171"/>
  <c r="M436" i="171"/>
  <c r="L436" i="171"/>
  <c r="BP435" i="171"/>
  <c r="BO435" i="171"/>
  <c r="BN435" i="171"/>
  <c r="BG435" i="171"/>
  <c r="BF435" i="171"/>
  <c r="BE435" i="171"/>
  <c r="AX435" i="171"/>
  <c r="AW435" i="171"/>
  <c r="AV435" i="171"/>
  <c r="AO435" i="171"/>
  <c r="AN435" i="171"/>
  <c r="AM435" i="171"/>
  <c r="AF435" i="171"/>
  <c r="AE435" i="171"/>
  <c r="AD435" i="171"/>
  <c r="W435" i="171"/>
  <c r="V435" i="171"/>
  <c r="U435" i="171"/>
  <c r="N435" i="171"/>
  <c r="M435" i="171"/>
  <c r="L435" i="171"/>
  <c r="BP434" i="171"/>
  <c r="BO434" i="171"/>
  <c r="BN434" i="171"/>
  <c r="BG434" i="171"/>
  <c r="BF434" i="171"/>
  <c r="BE434" i="171"/>
  <c r="AX434" i="171"/>
  <c r="AW434" i="171"/>
  <c r="AV434" i="171"/>
  <c r="AO434" i="171"/>
  <c r="AN434" i="171"/>
  <c r="AM434" i="171"/>
  <c r="AF434" i="171"/>
  <c r="AE434" i="171"/>
  <c r="AD434" i="171"/>
  <c r="W434" i="171"/>
  <c r="V434" i="171"/>
  <c r="U434" i="171"/>
  <c r="N434" i="171"/>
  <c r="M434" i="171"/>
  <c r="L434" i="171"/>
  <c r="BP433" i="171"/>
  <c r="BO433" i="171"/>
  <c r="BN433" i="171"/>
  <c r="BG433" i="171"/>
  <c r="BF433" i="171"/>
  <c r="BE433" i="171"/>
  <c r="AX433" i="171"/>
  <c r="AW433" i="171"/>
  <c r="AV433" i="171"/>
  <c r="AO433" i="171"/>
  <c r="AN433" i="171"/>
  <c r="AM433" i="171"/>
  <c r="AF433" i="171"/>
  <c r="AE433" i="171"/>
  <c r="AD433" i="171"/>
  <c r="W433" i="171"/>
  <c r="V433" i="171"/>
  <c r="U433" i="171"/>
  <c r="N433" i="171"/>
  <c r="M433" i="171"/>
  <c r="L433" i="171"/>
  <c r="BP432" i="171"/>
  <c r="BO432" i="171"/>
  <c r="BN432" i="171"/>
  <c r="BG432" i="171"/>
  <c r="BF432" i="171"/>
  <c r="BE432" i="171"/>
  <c r="AX432" i="171"/>
  <c r="AW432" i="171"/>
  <c r="AV432" i="171"/>
  <c r="AO432" i="171"/>
  <c r="AN432" i="171"/>
  <c r="AM432" i="171"/>
  <c r="AF432" i="171"/>
  <c r="AE432" i="171"/>
  <c r="AD432" i="171"/>
  <c r="W432" i="171"/>
  <c r="V432" i="171"/>
  <c r="U432" i="171"/>
  <c r="N432" i="171"/>
  <c r="M432" i="171"/>
  <c r="L432" i="171"/>
  <c r="BP431" i="171"/>
  <c r="BO431" i="171"/>
  <c r="BN431" i="171"/>
  <c r="BG431" i="171"/>
  <c r="BF431" i="171"/>
  <c r="BE431" i="171"/>
  <c r="AX431" i="171"/>
  <c r="AW431" i="171"/>
  <c r="AV431" i="171"/>
  <c r="AO431" i="171"/>
  <c r="AN431" i="171"/>
  <c r="AM431" i="171"/>
  <c r="AF431" i="171"/>
  <c r="AE431" i="171"/>
  <c r="AD431" i="171"/>
  <c r="W431" i="171"/>
  <c r="V431" i="171"/>
  <c r="U431" i="171"/>
  <c r="N431" i="171"/>
  <c r="M431" i="171"/>
  <c r="L431" i="171"/>
  <c r="BP430" i="171"/>
  <c r="BO430" i="171"/>
  <c r="BN430" i="171"/>
  <c r="BG430" i="171"/>
  <c r="BF430" i="171"/>
  <c r="BE430" i="171"/>
  <c r="AX430" i="171"/>
  <c r="AW430" i="171"/>
  <c r="AV430" i="171"/>
  <c r="AO430" i="171"/>
  <c r="AN430" i="171"/>
  <c r="AM430" i="171"/>
  <c r="AF430" i="171"/>
  <c r="AE430" i="171"/>
  <c r="AD430" i="171"/>
  <c r="W430" i="171"/>
  <c r="V430" i="171"/>
  <c r="U430" i="171"/>
  <c r="N430" i="171"/>
  <c r="M430" i="171"/>
  <c r="L430" i="171"/>
  <c r="BP429" i="171"/>
  <c r="BO429" i="171"/>
  <c r="BN429" i="171"/>
  <c r="BG429" i="171"/>
  <c r="BF429" i="171"/>
  <c r="BE429" i="171"/>
  <c r="AX429" i="171"/>
  <c r="AW429" i="171"/>
  <c r="AV429" i="171"/>
  <c r="AO429" i="171"/>
  <c r="AN429" i="171"/>
  <c r="AM429" i="171"/>
  <c r="AF429" i="171"/>
  <c r="AE429" i="171"/>
  <c r="AD429" i="171"/>
  <c r="W429" i="171"/>
  <c r="V429" i="171"/>
  <c r="U429" i="171"/>
  <c r="N429" i="171"/>
  <c r="M429" i="171"/>
  <c r="L429" i="171"/>
  <c r="BP428" i="171"/>
  <c r="BO428" i="171"/>
  <c r="BN428" i="171"/>
  <c r="BG428" i="171"/>
  <c r="BF428" i="171"/>
  <c r="BE428" i="171"/>
  <c r="AX428" i="171"/>
  <c r="AW428" i="171"/>
  <c r="AV428" i="171"/>
  <c r="AO428" i="171"/>
  <c r="AN428" i="171"/>
  <c r="AM428" i="171"/>
  <c r="AF428" i="171"/>
  <c r="AE428" i="171"/>
  <c r="AD428" i="171"/>
  <c r="W428" i="171"/>
  <c r="V428" i="171"/>
  <c r="U428" i="171"/>
  <c r="N428" i="171"/>
  <c r="M428" i="171"/>
  <c r="L428" i="171"/>
  <c r="BP427" i="171"/>
  <c r="BO427" i="171"/>
  <c r="BN427" i="171"/>
  <c r="BG427" i="171"/>
  <c r="BF427" i="171"/>
  <c r="BE427" i="171"/>
  <c r="AX427" i="171"/>
  <c r="AW427" i="171"/>
  <c r="AV427" i="171"/>
  <c r="AO427" i="171"/>
  <c r="AN427" i="171"/>
  <c r="AM427" i="171"/>
  <c r="AF427" i="171"/>
  <c r="AE427" i="171"/>
  <c r="AD427" i="171"/>
  <c r="W427" i="171"/>
  <c r="V427" i="171"/>
  <c r="U427" i="171"/>
  <c r="N427" i="171"/>
  <c r="M427" i="171"/>
  <c r="L427" i="171"/>
  <c r="BP426" i="171"/>
  <c r="BO426" i="171"/>
  <c r="BN426" i="171"/>
  <c r="BG426" i="171"/>
  <c r="BF426" i="171"/>
  <c r="BE426" i="171"/>
  <c r="AX426" i="171"/>
  <c r="AW426" i="171"/>
  <c r="AV426" i="171"/>
  <c r="AO426" i="171"/>
  <c r="AN426" i="171"/>
  <c r="AM426" i="171"/>
  <c r="AF426" i="171"/>
  <c r="AE426" i="171"/>
  <c r="AD426" i="171"/>
  <c r="W426" i="171"/>
  <c r="V426" i="171"/>
  <c r="U426" i="171"/>
  <c r="N426" i="171"/>
  <c r="M426" i="171"/>
  <c r="L426" i="171"/>
  <c r="BP425" i="171"/>
  <c r="BO425" i="171"/>
  <c r="BN425" i="171"/>
  <c r="BG425" i="171"/>
  <c r="BF425" i="171"/>
  <c r="BE425" i="171"/>
  <c r="AX425" i="171"/>
  <c r="AW425" i="171"/>
  <c r="AV425" i="171"/>
  <c r="AO425" i="171"/>
  <c r="AN425" i="171"/>
  <c r="AM425" i="171"/>
  <c r="AF425" i="171"/>
  <c r="AE425" i="171"/>
  <c r="AD425" i="171"/>
  <c r="W425" i="171"/>
  <c r="V425" i="171"/>
  <c r="U425" i="171"/>
  <c r="N425" i="171"/>
  <c r="M425" i="171"/>
  <c r="L425" i="171"/>
  <c r="BP424" i="171"/>
  <c r="BO424" i="171"/>
  <c r="BN424" i="171"/>
  <c r="BG424" i="171"/>
  <c r="BF424" i="171"/>
  <c r="BE424" i="171"/>
  <c r="AX424" i="171"/>
  <c r="AW424" i="171"/>
  <c r="AV424" i="171"/>
  <c r="AO424" i="171"/>
  <c r="AN424" i="171"/>
  <c r="AM424" i="171"/>
  <c r="AF424" i="171"/>
  <c r="AE424" i="171"/>
  <c r="AD424" i="171"/>
  <c r="W424" i="171"/>
  <c r="V424" i="171"/>
  <c r="U424" i="171"/>
  <c r="N424" i="171"/>
  <c r="M424" i="171"/>
  <c r="L424" i="171"/>
  <c r="BP423" i="171"/>
  <c r="BO423" i="171"/>
  <c r="BN423" i="171"/>
  <c r="BG423" i="171"/>
  <c r="BF423" i="171"/>
  <c r="BE423" i="171"/>
  <c r="AX423" i="171"/>
  <c r="AW423" i="171"/>
  <c r="AV423" i="171"/>
  <c r="AO423" i="171"/>
  <c r="AN423" i="171"/>
  <c r="AM423" i="171"/>
  <c r="AF423" i="171"/>
  <c r="AE423" i="171"/>
  <c r="AD423" i="171"/>
  <c r="W423" i="171"/>
  <c r="V423" i="171"/>
  <c r="U423" i="171"/>
  <c r="N423" i="171"/>
  <c r="M423" i="171"/>
  <c r="L423" i="171"/>
  <c r="BP422" i="171"/>
  <c r="BO422" i="171"/>
  <c r="BN422" i="171"/>
  <c r="BG422" i="171"/>
  <c r="BF422" i="171"/>
  <c r="BE422" i="171"/>
  <c r="AX422" i="171"/>
  <c r="AW422" i="171"/>
  <c r="AV422" i="171"/>
  <c r="AO422" i="171"/>
  <c r="AN422" i="171"/>
  <c r="AM422" i="171"/>
  <c r="AF422" i="171"/>
  <c r="AE422" i="171"/>
  <c r="AD422" i="171"/>
  <c r="W422" i="171"/>
  <c r="V422" i="171"/>
  <c r="U422" i="171"/>
  <c r="N422" i="171"/>
  <c r="M422" i="171"/>
  <c r="L422" i="171"/>
  <c r="BP421" i="171"/>
  <c r="BO421" i="171"/>
  <c r="BN421" i="171"/>
  <c r="BG421" i="171"/>
  <c r="BF421" i="171"/>
  <c r="BE421" i="171"/>
  <c r="AX421" i="171"/>
  <c r="AW421" i="171"/>
  <c r="AV421" i="171"/>
  <c r="AO421" i="171"/>
  <c r="AN421" i="171"/>
  <c r="AM421" i="171"/>
  <c r="AF421" i="171"/>
  <c r="AE421" i="171"/>
  <c r="AD421" i="171"/>
  <c r="W421" i="171"/>
  <c r="V421" i="171"/>
  <c r="U421" i="171"/>
  <c r="N421" i="171"/>
  <c r="M421" i="171"/>
  <c r="L421" i="171"/>
  <c r="BP420" i="171"/>
  <c r="BO420" i="171"/>
  <c r="BN420" i="171"/>
  <c r="BG420" i="171"/>
  <c r="BF420" i="171"/>
  <c r="BE420" i="171"/>
  <c r="AX420" i="171"/>
  <c r="AW420" i="171"/>
  <c r="AV420" i="171"/>
  <c r="AO420" i="171"/>
  <c r="AN420" i="171"/>
  <c r="AM420" i="171"/>
  <c r="AF420" i="171"/>
  <c r="AE420" i="171"/>
  <c r="AD420" i="171"/>
  <c r="W420" i="171"/>
  <c r="V420" i="171"/>
  <c r="U420" i="171"/>
  <c r="N420" i="171"/>
  <c r="M420" i="171"/>
  <c r="L420" i="171"/>
  <c r="BP419" i="171"/>
  <c r="BO419" i="171"/>
  <c r="BN419" i="171"/>
  <c r="BG419" i="171"/>
  <c r="BF419" i="171"/>
  <c r="BE419" i="171"/>
  <c r="AX419" i="171"/>
  <c r="AW419" i="171"/>
  <c r="AV419" i="171"/>
  <c r="AO419" i="171"/>
  <c r="AN419" i="171"/>
  <c r="AM419" i="171"/>
  <c r="AF419" i="171"/>
  <c r="AE419" i="171"/>
  <c r="AD419" i="171"/>
  <c r="W419" i="171"/>
  <c r="V419" i="171"/>
  <c r="U419" i="171"/>
  <c r="N419" i="171"/>
  <c r="M419" i="171"/>
  <c r="L419" i="171"/>
  <c r="BP418" i="171"/>
  <c r="BO418" i="171"/>
  <c r="BN418" i="171"/>
  <c r="BG418" i="171"/>
  <c r="BF418" i="171"/>
  <c r="BE418" i="171"/>
  <c r="AX418" i="171"/>
  <c r="AW418" i="171"/>
  <c r="AV418" i="171"/>
  <c r="AO418" i="171"/>
  <c r="AN418" i="171"/>
  <c r="AM418" i="171"/>
  <c r="AF418" i="171"/>
  <c r="AE418" i="171"/>
  <c r="AD418" i="171"/>
  <c r="W418" i="171"/>
  <c r="V418" i="171"/>
  <c r="U418" i="171"/>
  <c r="N418" i="171"/>
  <c r="M418" i="171"/>
  <c r="L418" i="171"/>
  <c r="BP417" i="171"/>
  <c r="BO417" i="171"/>
  <c r="BN417" i="171"/>
  <c r="BG417" i="171"/>
  <c r="BF417" i="171"/>
  <c r="BE417" i="171"/>
  <c r="AX417" i="171"/>
  <c r="AW417" i="171"/>
  <c r="AV417" i="171"/>
  <c r="AO417" i="171"/>
  <c r="AN417" i="171"/>
  <c r="AM417" i="171"/>
  <c r="AF417" i="171"/>
  <c r="AE417" i="171"/>
  <c r="AD417" i="171"/>
  <c r="W417" i="171"/>
  <c r="V417" i="171"/>
  <c r="U417" i="171"/>
  <c r="N417" i="171"/>
  <c r="M417" i="171"/>
  <c r="L417" i="171"/>
  <c r="BP416" i="171"/>
  <c r="BO416" i="171"/>
  <c r="BN416" i="171"/>
  <c r="BG416" i="171"/>
  <c r="BF416" i="171"/>
  <c r="BE416" i="171"/>
  <c r="AX416" i="171"/>
  <c r="AW416" i="171"/>
  <c r="AV416" i="171"/>
  <c r="AO416" i="171"/>
  <c r="AN416" i="171"/>
  <c r="AM416" i="171"/>
  <c r="AF416" i="171"/>
  <c r="AE416" i="171"/>
  <c r="AD416" i="171"/>
  <c r="W416" i="171"/>
  <c r="V416" i="171"/>
  <c r="U416" i="171"/>
  <c r="N416" i="171"/>
  <c r="M416" i="171"/>
  <c r="L416" i="171"/>
  <c r="BP415" i="171"/>
  <c r="BO415" i="171"/>
  <c r="BN415" i="171"/>
  <c r="BG415" i="171"/>
  <c r="BF415" i="171"/>
  <c r="BE415" i="171"/>
  <c r="BB415" i="171"/>
  <c r="AW415" i="171"/>
  <c r="AV415" i="171"/>
  <c r="AS415" i="171"/>
  <c r="AN415" i="171"/>
  <c r="AM415" i="171"/>
  <c r="AF415" i="171"/>
  <c r="AE415" i="171"/>
  <c r="AD415" i="171"/>
  <c r="AA415" i="171"/>
  <c r="V415" i="171"/>
  <c r="U415" i="171"/>
  <c r="N415" i="171"/>
  <c r="M415" i="171"/>
  <c r="L415" i="171"/>
  <c r="BP414" i="171"/>
  <c r="BO414" i="171"/>
  <c r="BN414" i="171"/>
  <c r="BG414" i="171"/>
  <c r="BF414" i="171"/>
  <c r="BE414" i="171"/>
  <c r="BB414" i="171"/>
  <c r="AW414" i="171"/>
  <c r="AV414" i="171"/>
  <c r="AS414" i="171"/>
  <c r="AN414" i="171"/>
  <c r="AM414" i="171"/>
  <c r="AF414" i="171"/>
  <c r="AE414" i="171"/>
  <c r="AD414" i="171"/>
  <c r="AA414" i="171"/>
  <c r="V414" i="171"/>
  <c r="U414" i="171"/>
  <c r="N414" i="171"/>
  <c r="M414" i="171"/>
  <c r="L414" i="171"/>
  <c r="BP413" i="171"/>
  <c r="BO413" i="171"/>
  <c r="BN413" i="171"/>
  <c r="BG413" i="171"/>
  <c r="BF413" i="171"/>
  <c r="BE413" i="171"/>
  <c r="BB413" i="171"/>
  <c r="AW413" i="171"/>
  <c r="AV413" i="171"/>
  <c r="AS413" i="171"/>
  <c r="AN413" i="171"/>
  <c r="AM413" i="171"/>
  <c r="AF413" i="171"/>
  <c r="AE413" i="171"/>
  <c r="AD413" i="171"/>
  <c r="AA413" i="171"/>
  <c r="V413" i="171"/>
  <c r="U413" i="171"/>
  <c r="N413" i="171"/>
  <c r="M413" i="171"/>
  <c r="L413" i="171"/>
  <c r="BP412" i="171"/>
  <c r="BO412" i="171"/>
  <c r="BN412" i="171"/>
  <c r="BG412" i="171"/>
  <c r="BF412" i="171"/>
  <c r="BE412" i="171"/>
  <c r="BB412" i="171"/>
  <c r="AW412" i="171"/>
  <c r="AV412" i="171"/>
  <c r="AS412" i="171"/>
  <c r="AN412" i="171"/>
  <c r="AM412" i="171"/>
  <c r="AF412" i="171"/>
  <c r="AE412" i="171"/>
  <c r="AD412" i="171"/>
  <c r="AA412" i="171"/>
  <c r="V412" i="171"/>
  <c r="U412" i="171"/>
  <c r="N412" i="171"/>
  <c r="M412" i="171"/>
  <c r="L412" i="171"/>
  <c r="BP411" i="171"/>
  <c r="BO411" i="171"/>
  <c r="BN411" i="171"/>
  <c r="BG411" i="171"/>
  <c r="BF411" i="171"/>
  <c r="BE411" i="171"/>
  <c r="BB411" i="171"/>
  <c r="AW411" i="171"/>
  <c r="AV411" i="171"/>
  <c r="AS411" i="171"/>
  <c r="AN411" i="171"/>
  <c r="AM411" i="171"/>
  <c r="AF411" i="171"/>
  <c r="AE411" i="171"/>
  <c r="AD411" i="171"/>
  <c r="AA411" i="171"/>
  <c r="V411" i="171"/>
  <c r="U411" i="171"/>
  <c r="N411" i="171"/>
  <c r="M411" i="171"/>
  <c r="L411" i="171"/>
  <c r="BP410" i="171"/>
  <c r="BO410" i="171"/>
  <c r="BN410" i="171"/>
  <c r="BG410" i="171"/>
  <c r="BF410" i="171"/>
  <c r="BE410" i="171"/>
  <c r="BB410" i="171"/>
  <c r="AW410" i="171"/>
  <c r="AV410" i="171"/>
  <c r="AS410" i="171"/>
  <c r="AN410" i="171"/>
  <c r="AM410" i="171"/>
  <c r="AF410" i="171"/>
  <c r="AE410" i="171"/>
  <c r="AD410" i="171"/>
  <c r="AA410" i="171"/>
  <c r="V410" i="171"/>
  <c r="U410" i="171"/>
  <c r="N410" i="171"/>
  <c r="M410" i="171"/>
  <c r="L410" i="171"/>
  <c r="BP409" i="171"/>
  <c r="BO409" i="171"/>
  <c r="BN409" i="171"/>
  <c r="BG409" i="171"/>
  <c r="BF409" i="171"/>
  <c r="BE409" i="171"/>
  <c r="BB409" i="171"/>
  <c r="AW409" i="171"/>
  <c r="AV409" i="171"/>
  <c r="AS409" i="171"/>
  <c r="AN409" i="171"/>
  <c r="AM409" i="171"/>
  <c r="AF409" i="171"/>
  <c r="AE409" i="171"/>
  <c r="AD409" i="171"/>
  <c r="AA409" i="171"/>
  <c r="V409" i="171"/>
  <c r="U409" i="171"/>
  <c r="N409" i="171"/>
  <c r="M409" i="171"/>
  <c r="L409" i="171"/>
  <c r="BP408" i="171"/>
  <c r="BO408" i="171"/>
  <c r="BN408" i="171"/>
  <c r="BG408" i="171"/>
  <c r="BF408" i="171"/>
  <c r="BE408" i="171"/>
  <c r="BB408" i="171"/>
  <c r="AW408" i="171"/>
  <c r="AV408" i="171"/>
  <c r="AS408" i="171"/>
  <c r="AN408" i="171"/>
  <c r="AM408" i="171"/>
  <c r="AF408" i="171"/>
  <c r="AE408" i="171"/>
  <c r="AD408" i="171"/>
  <c r="AA408" i="171"/>
  <c r="V408" i="171"/>
  <c r="U408" i="171"/>
  <c r="N408" i="171"/>
  <c r="M408" i="171"/>
  <c r="L408" i="171"/>
  <c r="BP407" i="171"/>
  <c r="BO407" i="171"/>
  <c r="BN407" i="171"/>
  <c r="BG407" i="171"/>
  <c r="BF407" i="171"/>
  <c r="BE407" i="171"/>
  <c r="BB407" i="171"/>
  <c r="AW407" i="171"/>
  <c r="AV407" i="171"/>
  <c r="AS407" i="171"/>
  <c r="AN407" i="171"/>
  <c r="AM407" i="171"/>
  <c r="AF407" i="171"/>
  <c r="AE407" i="171"/>
  <c r="AD407" i="171"/>
  <c r="AA407" i="171"/>
  <c r="V407" i="171"/>
  <c r="U407" i="171"/>
  <c r="N407" i="171"/>
  <c r="M407" i="171"/>
  <c r="L407" i="171"/>
  <c r="BP406" i="171"/>
  <c r="BO406" i="171"/>
  <c r="BN406" i="171"/>
  <c r="BG406" i="171"/>
  <c r="BF406" i="171"/>
  <c r="BE406" i="171"/>
  <c r="BB406" i="171"/>
  <c r="AW406" i="171"/>
  <c r="AV406" i="171"/>
  <c r="AS406" i="171"/>
  <c r="AN406" i="171"/>
  <c r="AM406" i="171"/>
  <c r="AF406" i="171"/>
  <c r="AE406" i="171"/>
  <c r="AD406" i="171"/>
  <c r="AA406" i="171"/>
  <c r="V406" i="171"/>
  <c r="U406" i="171"/>
  <c r="N406" i="171"/>
  <c r="M406" i="171"/>
  <c r="L406" i="171"/>
  <c r="BP405" i="171"/>
  <c r="BO405" i="171"/>
  <c r="BN405" i="171"/>
  <c r="BG405" i="171"/>
  <c r="BF405" i="171"/>
  <c r="BE405" i="171"/>
  <c r="BB405" i="171"/>
  <c r="AW405" i="171"/>
  <c r="AV405" i="171"/>
  <c r="AS405" i="171"/>
  <c r="AN405" i="171"/>
  <c r="AM405" i="171"/>
  <c r="AF405" i="171"/>
  <c r="AE405" i="171"/>
  <c r="AD405" i="171"/>
  <c r="AA405" i="171"/>
  <c r="V405" i="171"/>
  <c r="U405" i="171"/>
  <c r="N405" i="171"/>
  <c r="M405" i="171"/>
  <c r="L405" i="171"/>
  <c r="BP404" i="171"/>
  <c r="BO404" i="171"/>
  <c r="BN404" i="171"/>
  <c r="BG404" i="171"/>
  <c r="BF404" i="171"/>
  <c r="BE404" i="171"/>
  <c r="BB404" i="171"/>
  <c r="AW404" i="171"/>
  <c r="AV404" i="171"/>
  <c r="AS404" i="171"/>
  <c r="AN404" i="171"/>
  <c r="AM404" i="171"/>
  <c r="AF404" i="171"/>
  <c r="AE404" i="171"/>
  <c r="AD404" i="171"/>
  <c r="AA404" i="171"/>
  <c r="V404" i="171"/>
  <c r="U404" i="171"/>
  <c r="N404" i="171"/>
  <c r="M404" i="171"/>
  <c r="L404" i="171"/>
  <c r="BP403" i="171"/>
  <c r="BO403" i="171"/>
  <c r="BN403" i="171"/>
  <c r="BG403" i="171"/>
  <c r="BF403" i="171"/>
  <c r="BE403" i="171"/>
  <c r="BB403" i="171"/>
  <c r="AX403" i="171"/>
  <c r="AW403" i="171"/>
  <c r="AV403" i="171"/>
  <c r="AS403" i="171"/>
  <c r="AO403" i="171"/>
  <c r="AN403" i="171"/>
  <c r="AM403" i="171"/>
  <c r="AF403" i="171"/>
  <c r="AE403" i="171"/>
  <c r="AD403" i="171"/>
  <c r="AA403" i="171"/>
  <c r="W403" i="171"/>
  <c r="V403" i="171"/>
  <c r="U403" i="171"/>
  <c r="N403" i="171"/>
  <c r="M403" i="171"/>
  <c r="L403" i="171"/>
  <c r="BP402" i="171"/>
  <c r="BO402" i="171"/>
  <c r="BN402" i="171"/>
  <c r="BG402" i="171"/>
  <c r="BF402" i="171"/>
  <c r="BE402" i="171"/>
  <c r="BB402" i="171"/>
  <c r="AX402" i="171"/>
  <c r="AW402" i="171"/>
  <c r="AV402" i="171"/>
  <c r="AS402" i="171"/>
  <c r="AO402" i="171"/>
  <c r="AN402" i="171"/>
  <c r="AM402" i="171"/>
  <c r="AF402" i="171"/>
  <c r="AE402" i="171"/>
  <c r="AD402" i="171"/>
  <c r="AA402" i="171"/>
  <c r="W402" i="171"/>
  <c r="V402" i="171"/>
  <c r="U402" i="171"/>
  <c r="N402" i="171"/>
  <c r="M402" i="171"/>
  <c r="L402" i="171"/>
  <c r="BP401" i="171"/>
  <c r="BO401" i="171"/>
  <c r="BN401" i="171"/>
  <c r="BG401" i="171"/>
  <c r="BF401" i="171"/>
  <c r="BE401" i="171"/>
  <c r="BB401" i="171"/>
  <c r="AX401" i="171"/>
  <c r="AW401" i="171"/>
  <c r="AV401" i="171"/>
  <c r="AS401" i="171"/>
  <c r="AO401" i="171"/>
  <c r="AN401" i="171"/>
  <c r="AM401" i="171"/>
  <c r="AF401" i="171"/>
  <c r="AE401" i="171"/>
  <c r="AD401" i="171"/>
  <c r="AA401" i="171"/>
  <c r="W401" i="171"/>
  <c r="V401" i="171"/>
  <c r="U401" i="171"/>
  <c r="N401" i="171"/>
  <c r="M401" i="171"/>
  <c r="L401" i="171"/>
  <c r="BP400" i="171"/>
  <c r="BO400" i="171"/>
  <c r="BN400" i="171"/>
  <c r="BG400" i="171"/>
  <c r="BF400" i="171"/>
  <c r="BE400" i="171"/>
  <c r="BB400" i="171"/>
  <c r="AX400" i="171"/>
  <c r="AW400" i="171"/>
  <c r="AV400" i="171"/>
  <c r="AS400" i="171"/>
  <c r="AO400" i="171"/>
  <c r="AN400" i="171"/>
  <c r="AM400" i="171"/>
  <c r="AF400" i="171"/>
  <c r="AE400" i="171"/>
  <c r="AD400" i="171"/>
  <c r="AA400" i="171"/>
  <c r="W400" i="171"/>
  <c r="V400" i="171"/>
  <c r="U400" i="171"/>
  <c r="N400" i="171"/>
  <c r="M400" i="171"/>
  <c r="L400" i="171"/>
  <c r="BP399" i="171"/>
  <c r="BO399" i="171"/>
  <c r="BN399" i="171"/>
  <c r="BG399" i="171"/>
  <c r="BF399" i="171"/>
  <c r="BE399" i="171"/>
  <c r="BB399" i="171"/>
  <c r="AX399" i="171"/>
  <c r="AW399" i="171"/>
  <c r="AV399" i="171"/>
  <c r="AS399" i="171"/>
  <c r="AO399" i="171"/>
  <c r="AN399" i="171"/>
  <c r="AM399" i="171"/>
  <c r="AF399" i="171"/>
  <c r="AE399" i="171"/>
  <c r="AD399" i="171"/>
  <c r="AA399" i="171"/>
  <c r="W399" i="171"/>
  <c r="V399" i="171"/>
  <c r="U399" i="171"/>
  <c r="N399" i="171"/>
  <c r="M399" i="171"/>
  <c r="L399" i="171"/>
  <c r="BP398" i="171"/>
  <c r="BO398" i="171"/>
  <c r="BN398" i="171"/>
  <c r="BG398" i="171"/>
  <c r="BF398" i="171"/>
  <c r="BE398" i="171"/>
  <c r="BB398" i="171"/>
  <c r="AX398" i="171"/>
  <c r="AW398" i="171"/>
  <c r="AV398" i="171"/>
  <c r="AS398" i="171"/>
  <c r="AO398" i="171"/>
  <c r="AN398" i="171"/>
  <c r="AM398" i="171"/>
  <c r="AF398" i="171"/>
  <c r="AE398" i="171"/>
  <c r="AD398" i="171"/>
  <c r="AA398" i="171"/>
  <c r="W398" i="171"/>
  <c r="V398" i="171"/>
  <c r="U398" i="171"/>
  <c r="N398" i="171"/>
  <c r="M398" i="171"/>
  <c r="L398" i="171"/>
  <c r="BP397" i="171"/>
  <c r="BO397" i="171"/>
  <c r="BN397" i="171"/>
  <c r="BG397" i="171"/>
  <c r="BF397" i="171"/>
  <c r="BE397" i="171"/>
  <c r="BB397" i="171"/>
  <c r="AX397" i="171"/>
  <c r="AW397" i="171"/>
  <c r="AV397" i="171"/>
  <c r="AS397" i="171"/>
  <c r="AO397" i="171"/>
  <c r="AN397" i="171"/>
  <c r="AM397" i="171"/>
  <c r="AF397" i="171"/>
  <c r="AE397" i="171"/>
  <c r="AD397" i="171"/>
  <c r="AA397" i="171"/>
  <c r="W397" i="171"/>
  <c r="V397" i="171"/>
  <c r="U397" i="171"/>
  <c r="N397" i="171"/>
  <c r="M397" i="171"/>
  <c r="L397" i="171"/>
  <c r="BP396" i="171"/>
  <c r="BO396" i="171"/>
  <c r="BN396" i="171"/>
  <c r="BG396" i="171"/>
  <c r="BF396" i="171"/>
  <c r="BE396" i="171"/>
  <c r="BB396" i="171"/>
  <c r="AX396" i="171"/>
  <c r="AW396" i="171"/>
  <c r="AV396" i="171"/>
  <c r="AS396" i="171"/>
  <c r="AO396" i="171"/>
  <c r="AN396" i="171"/>
  <c r="AM396" i="171"/>
  <c r="AF396" i="171"/>
  <c r="AE396" i="171"/>
  <c r="AD396" i="171"/>
  <c r="AA396" i="171"/>
  <c r="W396" i="171"/>
  <c r="V396" i="171"/>
  <c r="U396" i="171"/>
  <c r="N396" i="171"/>
  <c r="M396" i="171"/>
  <c r="L396" i="171"/>
  <c r="BP395" i="171"/>
  <c r="BO395" i="171"/>
  <c r="BN395" i="171"/>
  <c r="BG395" i="171"/>
  <c r="BF395" i="171"/>
  <c r="BE395" i="171"/>
  <c r="BB395" i="171"/>
  <c r="AX395" i="171"/>
  <c r="AW395" i="171"/>
  <c r="AV395" i="171"/>
  <c r="AS395" i="171"/>
  <c r="AO395" i="171"/>
  <c r="AN395" i="171"/>
  <c r="AM395" i="171"/>
  <c r="AF395" i="171"/>
  <c r="AE395" i="171"/>
  <c r="AD395" i="171"/>
  <c r="AA395" i="171"/>
  <c r="W395" i="171"/>
  <c r="V395" i="171"/>
  <c r="U395" i="171"/>
  <c r="N395" i="171"/>
  <c r="M395" i="171"/>
  <c r="L395" i="171"/>
  <c r="BP394" i="171"/>
  <c r="BO394" i="171"/>
  <c r="BN394" i="171"/>
  <c r="BG394" i="171"/>
  <c r="BF394" i="171"/>
  <c r="BE394" i="171"/>
  <c r="BB394" i="171"/>
  <c r="AX394" i="171"/>
  <c r="AW394" i="171"/>
  <c r="AV394" i="171"/>
  <c r="AS394" i="171"/>
  <c r="AO394" i="171"/>
  <c r="AN394" i="171"/>
  <c r="AM394" i="171"/>
  <c r="AF394" i="171"/>
  <c r="AE394" i="171"/>
  <c r="AD394" i="171"/>
  <c r="AA394" i="171"/>
  <c r="W394" i="171"/>
  <c r="V394" i="171"/>
  <c r="U394" i="171"/>
  <c r="N394" i="171"/>
  <c r="M394" i="171"/>
  <c r="L394" i="171"/>
  <c r="BP393" i="171"/>
  <c r="BO393" i="171"/>
  <c r="BN393" i="171"/>
  <c r="BG393" i="171"/>
  <c r="BF393" i="171"/>
  <c r="BE393" i="171"/>
  <c r="BB393" i="171"/>
  <c r="AX393" i="171"/>
  <c r="AW393" i="171"/>
  <c r="AV393" i="171"/>
  <c r="AS393" i="171"/>
  <c r="AO393" i="171"/>
  <c r="AN393" i="171"/>
  <c r="AM393" i="171"/>
  <c r="AF393" i="171"/>
  <c r="AE393" i="171"/>
  <c r="AD393" i="171"/>
  <c r="AA393" i="171"/>
  <c r="W393" i="171"/>
  <c r="V393" i="171"/>
  <c r="U393" i="171"/>
  <c r="N393" i="171"/>
  <c r="M393" i="171"/>
  <c r="L393" i="171"/>
  <c r="BP392" i="171"/>
  <c r="BO392" i="171"/>
  <c r="BN392" i="171"/>
  <c r="BG392" i="171"/>
  <c r="BF392" i="171"/>
  <c r="BE392" i="171"/>
  <c r="BB392" i="171"/>
  <c r="AX392" i="171"/>
  <c r="AW392" i="171"/>
  <c r="AV392" i="171"/>
  <c r="AS392" i="171"/>
  <c r="AO392" i="171"/>
  <c r="AN392" i="171"/>
  <c r="AM392" i="171"/>
  <c r="AF392" i="171"/>
  <c r="AE392" i="171"/>
  <c r="AD392" i="171"/>
  <c r="AA392" i="171"/>
  <c r="W392" i="171"/>
  <c r="V392" i="171"/>
  <c r="U392" i="171"/>
  <c r="N392" i="171"/>
  <c r="M392" i="171"/>
  <c r="L392" i="171"/>
  <c r="BP391" i="171"/>
  <c r="BO391" i="171"/>
  <c r="BN391" i="171"/>
  <c r="BG391" i="171"/>
  <c r="BF391" i="171"/>
  <c r="BE391" i="171"/>
  <c r="AX391" i="171"/>
  <c r="AW391" i="171"/>
  <c r="AV391" i="171"/>
  <c r="AO391" i="171"/>
  <c r="AN391" i="171"/>
  <c r="AM391" i="171"/>
  <c r="AF391" i="171"/>
  <c r="AE391" i="171"/>
  <c r="AD391" i="171"/>
  <c r="W391" i="171"/>
  <c r="V391" i="171"/>
  <c r="U391" i="171"/>
  <c r="N391" i="171"/>
  <c r="M391" i="171"/>
  <c r="L391" i="171"/>
  <c r="BP390" i="171"/>
  <c r="BO390" i="171"/>
  <c r="BN390" i="171"/>
  <c r="BG390" i="171"/>
  <c r="BF390" i="171"/>
  <c r="BE390" i="171"/>
  <c r="AX390" i="171"/>
  <c r="AW390" i="171"/>
  <c r="AV390" i="171"/>
  <c r="AO390" i="171"/>
  <c r="AN390" i="171"/>
  <c r="AM390" i="171"/>
  <c r="AF390" i="171"/>
  <c r="AE390" i="171"/>
  <c r="AD390" i="171"/>
  <c r="W390" i="171"/>
  <c r="V390" i="171"/>
  <c r="U390" i="171"/>
  <c r="N390" i="171"/>
  <c r="M390" i="171"/>
  <c r="L390" i="171"/>
  <c r="BP389" i="171"/>
  <c r="BO389" i="171"/>
  <c r="BN389" i="171"/>
  <c r="BG389" i="171"/>
  <c r="BF389" i="171"/>
  <c r="BE389" i="171"/>
  <c r="AX389" i="171"/>
  <c r="AW389" i="171"/>
  <c r="AV389" i="171"/>
  <c r="AO389" i="171"/>
  <c r="AN389" i="171"/>
  <c r="AM389" i="171"/>
  <c r="AF389" i="171"/>
  <c r="AE389" i="171"/>
  <c r="AD389" i="171"/>
  <c r="W389" i="171"/>
  <c r="V389" i="171"/>
  <c r="U389" i="171"/>
  <c r="N389" i="171"/>
  <c r="M389" i="171"/>
  <c r="L389" i="171"/>
  <c r="BP388" i="171"/>
  <c r="BO388" i="171"/>
  <c r="BN388" i="171"/>
  <c r="BG388" i="171"/>
  <c r="BF388" i="171"/>
  <c r="BE388" i="171"/>
  <c r="AX388" i="171"/>
  <c r="AW388" i="171"/>
  <c r="AV388" i="171"/>
  <c r="AO388" i="171"/>
  <c r="AN388" i="171"/>
  <c r="AM388" i="171"/>
  <c r="AF388" i="171"/>
  <c r="AE388" i="171"/>
  <c r="AD388" i="171"/>
  <c r="W388" i="171"/>
  <c r="V388" i="171"/>
  <c r="U388" i="171"/>
  <c r="N388" i="171"/>
  <c r="M388" i="171"/>
  <c r="L388" i="171"/>
  <c r="BP387" i="171"/>
  <c r="BO387" i="171"/>
  <c r="BN387" i="171"/>
  <c r="BG387" i="171"/>
  <c r="BF387" i="171"/>
  <c r="BE387" i="171"/>
  <c r="AX387" i="171"/>
  <c r="AW387" i="171"/>
  <c r="AV387" i="171"/>
  <c r="AO387" i="171"/>
  <c r="AN387" i="171"/>
  <c r="AM387" i="171"/>
  <c r="AF387" i="171"/>
  <c r="AE387" i="171"/>
  <c r="AD387" i="171"/>
  <c r="W387" i="171"/>
  <c r="V387" i="171"/>
  <c r="U387" i="171"/>
  <c r="N387" i="171"/>
  <c r="M387" i="171"/>
  <c r="L387" i="171"/>
  <c r="BP386" i="171"/>
  <c r="BO386" i="171"/>
  <c r="BN386" i="171"/>
  <c r="BG386" i="171"/>
  <c r="BF386" i="171"/>
  <c r="BE386" i="171"/>
  <c r="AX386" i="171"/>
  <c r="AW386" i="171"/>
  <c r="AV386" i="171"/>
  <c r="AO386" i="171"/>
  <c r="AN386" i="171"/>
  <c r="AM386" i="171"/>
  <c r="AF386" i="171"/>
  <c r="AE386" i="171"/>
  <c r="AD386" i="171"/>
  <c r="W386" i="171"/>
  <c r="V386" i="171"/>
  <c r="U386" i="171"/>
  <c r="N386" i="171"/>
  <c r="M386" i="171"/>
  <c r="L386" i="171"/>
  <c r="BP385" i="171"/>
  <c r="BO385" i="171"/>
  <c r="BN385" i="171"/>
  <c r="BG385" i="171"/>
  <c r="BF385" i="171"/>
  <c r="BE385" i="171"/>
  <c r="AX385" i="171"/>
  <c r="AW385" i="171"/>
  <c r="AV385" i="171"/>
  <c r="AO385" i="171"/>
  <c r="AN385" i="171"/>
  <c r="AM385" i="171"/>
  <c r="AF385" i="171"/>
  <c r="AE385" i="171"/>
  <c r="AD385" i="171"/>
  <c r="W385" i="171"/>
  <c r="V385" i="171"/>
  <c r="U385" i="171"/>
  <c r="N385" i="171"/>
  <c r="M385" i="171"/>
  <c r="L385" i="171"/>
  <c r="BP384" i="171"/>
  <c r="BO384" i="171"/>
  <c r="BN384" i="171"/>
  <c r="BG384" i="171"/>
  <c r="BF384" i="171"/>
  <c r="BE384" i="171"/>
  <c r="AX384" i="171"/>
  <c r="AW384" i="171"/>
  <c r="AV384" i="171"/>
  <c r="AO384" i="171"/>
  <c r="AN384" i="171"/>
  <c r="AM384" i="171"/>
  <c r="AF384" i="171"/>
  <c r="AE384" i="171"/>
  <c r="AD384" i="171"/>
  <c r="W384" i="171"/>
  <c r="V384" i="171"/>
  <c r="U384" i="171"/>
  <c r="N384" i="171"/>
  <c r="M384" i="171"/>
  <c r="L384" i="171"/>
  <c r="BP383" i="171"/>
  <c r="BO383" i="171"/>
  <c r="BN383" i="171"/>
  <c r="BG383" i="171"/>
  <c r="BF383" i="171"/>
  <c r="BE383" i="171"/>
  <c r="AX383" i="171"/>
  <c r="AW383" i="171"/>
  <c r="AV383" i="171"/>
  <c r="AO383" i="171"/>
  <c r="AN383" i="171"/>
  <c r="AM383" i="171"/>
  <c r="AF383" i="171"/>
  <c r="AE383" i="171"/>
  <c r="AD383" i="171"/>
  <c r="W383" i="171"/>
  <c r="V383" i="171"/>
  <c r="U383" i="171"/>
  <c r="N383" i="171"/>
  <c r="M383" i="171"/>
  <c r="L383" i="171"/>
  <c r="BP382" i="171"/>
  <c r="BO382" i="171"/>
  <c r="BN382" i="171"/>
  <c r="BG382" i="171"/>
  <c r="BF382" i="171"/>
  <c r="BE382" i="171"/>
  <c r="AX382" i="171"/>
  <c r="AW382" i="171"/>
  <c r="AV382" i="171"/>
  <c r="AO382" i="171"/>
  <c r="AN382" i="171"/>
  <c r="AM382" i="171"/>
  <c r="AF382" i="171"/>
  <c r="AE382" i="171"/>
  <c r="AD382" i="171"/>
  <c r="W382" i="171"/>
  <c r="V382" i="171"/>
  <c r="U382" i="171"/>
  <c r="N382" i="171"/>
  <c r="M382" i="171"/>
  <c r="L382" i="171"/>
  <c r="BP381" i="171"/>
  <c r="BO381" i="171"/>
  <c r="BN381" i="171"/>
  <c r="BG381" i="171"/>
  <c r="BF381" i="171"/>
  <c r="BE381" i="171"/>
  <c r="AX381" i="171"/>
  <c r="AW381" i="171"/>
  <c r="AV381" i="171"/>
  <c r="AO381" i="171"/>
  <c r="AN381" i="171"/>
  <c r="AM381" i="171"/>
  <c r="AF381" i="171"/>
  <c r="AE381" i="171"/>
  <c r="AD381" i="171"/>
  <c r="W381" i="171"/>
  <c r="V381" i="171"/>
  <c r="U381" i="171"/>
  <c r="N381" i="171"/>
  <c r="M381" i="171"/>
  <c r="L381" i="171"/>
  <c r="BP380" i="171"/>
  <c r="BO380" i="171"/>
  <c r="BN380" i="171"/>
  <c r="BG380" i="171"/>
  <c r="BF380" i="171"/>
  <c r="BE380" i="171"/>
  <c r="AX380" i="171"/>
  <c r="AW380" i="171"/>
  <c r="AV380" i="171"/>
  <c r="AO380" i="171"/>
  <c r="AN380" i="171"/>
  <c r="AM380" i="171"/>
  <c r="AF380" i="171"/>
  <c r="AE380" i="171"/>
  <c r="AD380" i="171"/>
  <c r="W380" i="171"/>
  <c r="V380" i="171"/>
  <c r="U380" i="171"/>
  <c r="N380" i="171"/>
  <c r="M380" i="171"/>
  <c r="L380" i="171"/>
  <c r="BP379" i="171"/>
  <c r="BO379" i="171"/>
  <c r="BN379" i="171"/>
  <c r="BG379" i="171"/>
  <c r="BF379" i="171"/>
  <c r="BE379" i="171"/>
  <c r="AX379" i="171"/>
  <c r="AW379" i="171"/>
  <c r="AV379" i="171"/>
  <c r="AO379" i="171"/>
  <c r="AN379" i="171"/>
  <c r="AM379" i="171"/>
  <c r="AF379" i="171"/>
  <c r="AE379" i="171"/>
  <c r="AD379" i="171"/>
  <c r="W379" i="171"/>
  <c r="V379" i="171"/>
  <c r="U379" i="171"/>
  <c r="N379" i="171"/>
  <c r="M379" i="171"/>
  <c r="L379" i="171"/>
  <c r="BP378" i="171"/>
  <c r="BO378" i="171"/>
  <c r="BN378" i="171"/>
  <c r="BG378" i="171"/>
  <c r="BF378" i="171"/>
  <c r="BE378" i="171"/>
  <c r="AX378" i="171"/>
  <c r="AW378" i="171"/>
  <c r="AV378" i="171"/>
  <c r="AO378" i="171"/>
  <c r="AN378" i="171"/>
  <c r="AM378" i="171"/>
  <c r="AF378" i="171"/>
  <c r="AE378" i="171"/>
  <c r="AD378" i="171"/>
  <c r="W378" i="171"/>
  <c r="V378" i="171"/>
  <c r="U378" i="171"/>
  <c r="N378" i="171"/>
  <c r="M378" i="171"/>
  <c r="L378" i="171"/>
  <c r="BP377" i="171"/>
  <c r="BO377" i="171"/>
  <c r="BN377" i="171"/>
  <c r="BG377" i="171"/>
  <c r="BF377" i="171"/>
  <c r="BE377" i="171"/>
  <c r="AX377" i="171"/>
  <c r="AW377" i="171"/>
  <c r="AV377" i="171"/>
  <c r="AO377" i="171"/>
  <c r="AN377" i="171"/>
  <c r="AM377" i="171"/>
  <c r="AF377" i="171"/>
  <c r="AE377" i="171"/>
  <c r="AD377" i="171"/>
  <c r="W377" i="171"/>
  <c r="V377" i="171"/>
  <c r="U377" i="171"/>
  <c r="N377" i="171"/>
  <c r="M377" i="171"/>
  <c r="L377" i="171"/>
  <c r="BP376" i="171"/>
  <c r="BO376" i="171"/>
  <c r="BN376" i="171"/>
  <c r="BG376" i="171"/>
  <c r="BF376" i="171"/>
  <c r="BE376" i="171"/>
  <c r="AX376" i="171"/>
  <c r="AW376" i="171"/>
  <c r="AV376" i="171"/>
  <c r="AO376" i="171"/>
  <c r="AN376" i="171"/>
  <c r="AM376" i="171"/>
  <c r="AF376" i="171"/>
  <c r="AE376" i="171"/>
  <c r="AD376" i="171"/>
  <c r="W376" i="171"/>
  <c r="V376" i="171"/>
  <c r="U376" i="171"/>
  <c r="N376" i="171"/>
  <c r="M376" i="171"/>
  <c r="L376" i="171"/>
  <c r="BP375" i="171"/>
  <c r="BO375" i="171"/>
  <c r="BN375" i="171"/>
  <c r="BG375" i="171"/>
  <c r="BF375" i="171"/>
  <c r="BE375" i="171"/>
  <c r="AX375" i="171"/>
  <c r="AW375" i="171"/>
  <c r="AV375" i="171"/>
  <c r="AO375" i="171"/>
  <c r="AN375" i="171"/>
  <c r="AM375" i="171"/>
  <c r="AF375" i="171"/>
  <c r="AE375" i="171"/>
  <c r="AD375" i="171"/>
  <c r="W375" i="171"/>
  <c r="V375" i="171"/>
  <c r="U375" i="171"/>
  <c r="N375" i="171"/>
  <c r="M375" i="171"/>
  <c r="L375" i="171"/>
  <c r="BP374" i="171"/>
  <c r="BO374" i="171"/>
  <c r="BN374" i="171"/>
  <c r="BG374" i="171"/>
  <c r="BF374" i="171"/>
  <c r="BE374" i="171"/>
  <c r="AX374" i="171"/>
  <c r="AW374" i="171"/>
  <c r="AV374" i="171"/>
  <c r="AO374" i="171"/>
  <c r="AN374" i="171"/>
  <c r="AM374" i="171"/>
  <c r="AF374" i="171"/>
  <c r="AE374" i="171"/>
  <c r="AD374" i="171"/>
  <c r="W374" i="171"/>
  <c r="V374" i="171"/>
  <c r="U374" i="171"/>
  <c r="N374" i="171"/>
  <c r="M374" i="171"/>
  <c r="L374" i="171"/>
  <c r="BP373" i="171"/>
  <c r="BO373" i="171"/>
  <c r="BN373" i="171"/>
  <c r="BG373" i="171"/>
  <c r="BF373" i="171"/>
  <c r="BE373" i="171"/>
  <c r="AX373" i="171"/>
  <c r="AW373" i="171"/>
  <c r="AV373" i="171"/>
  <c r="AO373" i="171"/>
  <c r="AN373" i="171"/>
  <c r="AM373" i="171"/>
  <c r="AF373" i="171"/>
  <c r="AE373" i="171"/>
  <c r="AD373" i="171"/>
  <c r="W373" i="171"/>
  <c r="V373" i="171"/>
  <c r="U373" i="171"/>
  <c r="N373" i="171"/>
  <c r="M373" i="171"/>
  <c r="L373" i="171"/>
  <c r="BP372" i="171"/>
  <c r="BO372" i="171"/>
  <c r="BN372" i="171"/>
  <c r="BG372" i="171"/>
  <c r="BF372" i="171"/>
  <c r="BE372" i="171"/>
  <c r="AX372" i="171"/>
  <c r="AW372" i="171"/>
  <c r="AV372" i="171"/>
  <c r="AO372" i="171"/>
  <c r="AN372" i="171"/>
  <c r="AM372" i="171"/>
  <c r="AF372" i="171"/>
  <c r="AE372" i="171"/>
  <c r="AD372" i="171"/>
  <c r="W372" i="171"/>
  <c r="V372" i="171"/>
  <c r="U372" i="171"/>
  <c r="N372" i="171"/>
  <c r="M372" i="171"/>
  <c r="L372" i="171"/>
  <c r="BP371" i="171"/>
  <c r="BO371" i="171"/>
  <c r="BN371" i="171"/>
  <c r="BG371" i="171"/>
  <c r="BF371" i="171"/>
  <c r="BE371" i="171"/>
  <c r="AX371" i="171"/>
  <c r="AW371" i="171"/>
  <c r="AV371" i="171"/>
  <c r="AO371" i="171"/>
  <c r="AN371" i="171"/>
  <c r="AM371" i="171"/>
  <c r="AF371" i="171"/>
  <c r="AE371" i="171"/>
  <c r="AD371" i="171"/>
  <c r="W371" i="171"/>
  <c r="V371" i="171"/>
  <c r="U371" i="171"/>
  <c r="N371" i="171"/>
  <c r="M371" i="171"/>
  <c r="L371" i="171"/>
  <c r="BP370" i="171"/>
  <c r="BO370" i="171"/>
  <c r="BN370" i="171"/>
  <c r="BG370" i="171"/>
  <c r="BF370" i="171"/>
  <c r="BE370" i="171"/>
  <c r="AX370" i="171"/>
  <c r="AW370" i="171"/>
  <c r="AV370" i="171"/>
  <c r="AO370" i="171"/>
  <c r="AN370" i="171"/>
  <c r="AM370" i="171"/>
  <c r="AF370" i="171"/>
  <c r="AE370" i="171"/>
  <c r="AD370" i="171"/>
  <c r="W370" i="171"/>
  <c r="V370" i="171"/>
  <c r="U370" i="171"/>
  <c r="N370" i="171"/>
  <c r="M370" i="171"/>
  <c r="L370" i="171"/>
  <c r="BP369" i="171"/>
  <c r="BO369" i="171"/>
  <c r="BN369" i="171"/>
  <c r="BG369" i="171"/>
  <c r="BF369" i="171"/>
  <c r="BE369" i="171"/>
  <c r="AX369" i="171"/>
  <c r="AW369" i="171"/>
  <c r="AV369" i="171"/>
  <c r="AO369" i="171"/>
  <c r="AN369" i="171"/>
  <c r="AM369" i="171"/>
  <c r="AF369" i="171"/>
  <c r="AE369" i="171"/>
  <c r="AD369" i="171"/>
  <c r="W369" i="171"/>
  <c r="V369" i="171"/>
  <c r="U369" i="171"/>
  <c r="N369" i="171"/>
  <c r="M369" i="171"/>
  <c r="L369" i="171"/>
  <c r="BP368" i="171"/>
  <c r="BO368" i="171"/>
  <c r="BN368" i="171"/>
  <c r="BG368" i="171"/>
  <c r="BF368" i="171"/>
  <c r="BE368" i="171"/>
  <c r="AX368" i="171"/>
  <c r="AW368" i="171"/>
  <c r="AV368" i="171"/>
  <c r="AO368" i="171"/>
  <c r="AN368" i="171"/>
  <c r="AM368" i="171"/>
  <c r="AF368" i="171"/>
  <c r="AE368" i="171"/>
  <c r="AD368" i="171"/>
  <c r="W368" i="171"/>
  <c r="V368" i="171"/>
  <c r="U368" i="171"/>
  <c r="N368" i="171"/>
  <c r="M368" i="171"/>
  <c r="L368" i="171"/>
  <c r="BP367" i="171"/>
  <c r="BO367" i="171"/>
  <c r="BN367" i="171"/>
  <c r="BG367" i="171"/>
  <c r="BF367" i="171"/>
  <c r="BE367" i="171"/>
  <c r="AX367" i="171"/>
  <c r="AW367" i="171"/>
  <c r="AV367" i="171"/>
  <c r="AO367" i="171"/>
  <c r="AN367" i="171"/>
  <c r="AM367" i="171"/>
  <c r="AF367" i="171"/>
  <c r="AE367" i="171"/>
  <c r="AD367" i="171"/>
  <c r="W367" i="171"/>
  <c r="V367" i="171"/>
  <c r="U367" i="171"/>
  <c r="N367" i="171"/>
  <c r="M367" i="171"/>
  <c r="L367" i="171"/>
  <c r="BP366" i="171"/>
  <c r="BO366" i="171"/>
  <c r="BN366" i="171"/>
  <c r="BG366" i="171"/>
  <c r="BF366" i="171"/>
  <c r="BE366" i="171"/>
  <c r="AX366" i="171"/>
  <c r="AW366" i="171"/>
  <c r="AV366" i="171"/>
  <c r="AO366" i="171"/>
  <c r="AN366" i="171"/>
  <c r="AM366" i="171"/>
  <c r="AF366" i="171"/>
  <c r="AE366" i="171"/>
  <c r="AD366" i="171"/>
  <c r="W366" i="171"/>
  <c r="V366" i="171"/>
  <c r="U366" i="171"/>
  <c r="N366" i="171"/>
  <c r="M366" i="171"/>
  <c r="L366" i="171"/>
  <c r="BP365" i="171"/>
  <c r="BO365" i="171"/>
  <c r="BN365" i="171"/>
  <c r="BG365" i="171"/>
  <c r="BF365" i="171"/>
  <c r="BE365" i="171"/>
  <c r="AX365" i="171"/>
  <c r="AW365" i="171"/>
  <c r="AV365" i="171"/>
  <c r="AO365" i="171"/>
  <c r="AN365" i="171"/>
  <c r="AM365" i="171"/>
  <c r="AF365" i="171"/>
  <c r="AE365" i="171"/>
  <c r="AD365" i="171"/>
  <c r="W365" i="171"/>
  <c r="V365" i="171"/>
  <c r="U365" i="171"/>
  <c r="N365" i="171"/>
  <c r="M365" i="171"/>
  <c r="L365" i="171"/>
  <c r="BP364" i="171"/>
  <c r="BO364" i="171"/>
  <c r="BN364" i="171"/>
  <c r="BG364" i="171"/>
  <c r="BF364" i="171"/>
  <c r="BE364" i="171"/>
  <c r="AX364" i="171"/>
  <c r="AW364" i="171"/>
  <c r="AV364" i="171"/>
  <c r="AO364" i="171"/>
  <c r="AN364" i="171"/>
  <c r="AM364" i="171"/>
  <c r="AF364" i="171"/>
  <c r="AE364" i="171"/>
  <c r="AD364" i="171"/>
  <c r="W364" i="171"/>
  <c r="V364" i="171"/>
  <c r="U364" i="171"/>
  <c r="N364" i="171"/>
  <c r="M364" i="171"/>
  <c r="L364" i="171"/>
  <c r="BP363" i="171"/>
  <c r="BO363" i="171"/>
  <c r="BN363" i="171"/>
  <c r="BG363" i="171"/>
  <c r="BF363" i="171"/>
  <c r="BE363" i="171"/>
  <c r="AX363" i="171"/>
  <c r="AW363" i="171"/>
  <c r="AV363" i="171"/>
  <c r="AO363" i="171"/>
  <c r="AN363" i="171"/>
  <c r="AM363" i="171"/>
  <c r="AF363" i="171"/>
  <c r="AE363" i="171"/>
  <c r="AD363" i="171"/>
  <c r="W363" i="171"/>
  <c r="V363" i="171"/>
  <c r="U363" i="171"/>
  <c r="N363" i="171"/>
  <c r="M363" i="171"/>
  <c r="L363" i="171"/>
  <c r="BP362" i="171"/>
  <c r="BO362" i="171"/>
  <c r="BN362" i="171"/>
  <c r="BG362" i="171"/>
  <c r="BF362" i="171"/>
  <c r="BE362" i="171"/>
  <c r="AX362" i="171"/>
  <c r="AW362" i="171"/>
  <c r="AV362" i="171"/>
  <c r="AO362" i="171"/>
  <c r="AN362" i="171"/>
  <c r="AM362" i="171"/>
  <c r="AF362" i="171"/>
  <c r="AE362" i="171"/>
  <c r="AD362" i="171"/>
  <c r="W362" i="171"/>
  <c r="V362" i="171"/>
  <c r="U362" i="171"/>
  <c r="N362" i="171"/>
  <c r="M362" i="171"/>
  <c r="L362" i="171"/>
  <c r="BP361" i="171"/>
  <c r="BO361" i="171"/>
  <c r="BN361" i="171"/>
  <c r="BG361" i="171"/>
  <c r="BF361" i="171"/>
  <c r="BE361" i="171"/>
  <c r="AX361" i="171"/>
  <c r="AW361" i="171"/>
  <c r="AV361" i="171"/>
  <c r="AO361" i="171"/>
  <c r="AN361" i="171"/>
  <c r="AM361" i="171"/>
  <c r="AF361" i="171"/>
  <c r="AE361" i="171"/>
  <c r="AD361" i="171"/>
  <c r="W361" i="171"/>
  <c r="V361" i="171"/>
  <c r="U361" i="171"/>
  <c r="N361" i="171"/>
  <c r="M361" i="171"/>
  <c r="L361" i="171"/>
  <c r="BP360" i="171"/>
  <c r="BO360" i="171"/>
  <c r="BN360" i="171"/>
  <c r="BG360" i="171"/>
  <c r="BF360" i="171"/>
  <c r="BE360" i="171"/>
  <c r="AX360" i="171"/>
  <c r="AW360" i="171"/>
  <c r="AV360" i="171"/>
  <c r="AO360" i="171"/>
  <c r="AN360" i="171"/>
  <c r="AM360" i="171"/>
  <c r="AF360" i="171"/>
  <c r="AE360" i="171"/>
  <c r="AD360" i="171"/>
  <c r="W360" i="171"/>
  <c r="V360" i="171"/>
  <c r="U360" i="171"/>
  <c r="N360" i="171"/>
  <c r="M360" i="171"/>
  <c r="L360" i="171"/>
  <c r="BP359" i="171"/>
  <c r="BO359" i="171"/>
  <c r="BN359" i="171"/>
  <c r="BG359" i="171"/>
  <c r="BF359" i="171"/>
  <c r="BE359" i="171"/>
  <c r="AX359" i="171"/>
  <c r="AW359" i="171"/>
  <c r="AV359" i="171"/>
  <c r="AO359" i="171"/>
  <c r="AN359" i="171"/>
  <c r="AM359" i="171"/>
  <c r="AF359" i="171"/>
  <c r="AE359" i="171"/>
  <c r="AD359" i="171"/>
  <c r="W359" i="171"/>
  <c r="V359" i="171"/>
  <c r="U359" i="171"/>
  <c r="N359" i="171"/>
  <c r="M359" i="171"/>
  <c r="L359" i="171"/>
  <c r="BP358" i="171"/>
  <c r="BO358" i="171"/>
  <c r="BN358" i="171"/>
  <c r="BG358" i="171"/>
  <c r="BF358" i="171"/>
  <c r="BE358" i="171"/>
  <c r="AX358" i="171"/>
  <c r="AW358" i="171"/>
  <c r="AV358" i="171"/>
  <c r="AO358" i="171"/>
  <c r="AN358" i="171"/>
  <c r="AM358" i="171"/>
  <c r="AF358" i="171"/>
  <c r="AE358" i="171"/>
  <c r="AD358" i="171"/>
  <c r="W358" i="171"/>
  <c r="V358" i="171"/>
  <c r="U358" i="171"/>
  <c r="N358" i="171"/>
  <c r="M358" i="171"/>
  <c r="L358" i="171"/>
  <c r="BP357" i="171"/>
  <c r="BO357" i="171"/>
  <c r="BN357" i="171"/>
  <c r="BG357" i="171"/>
  <c r="BF357" i="171"/>
  <c r="BE357" i="171"/>
  <c r="AX357" i="171"/>
  <c r="AW357" i="171"/>
  <c r="AV357" i="171"/>
  <c r="AO357" i="171"/>
  <c r="AN357" i="171"/>
  <c r="AM357" i="171"/>
  <c r="AF357" i="171"/>
  <c r="AE357" i="171"/>
  <c r="AD357" i="171"/>
  <c r="W357" i="171"/>
  <c r="V357" i="171"/>
  <c r="U357" i="171"/>
  <c r="N357" i="171"/>
  <c r="M357" i="171"/>
  <c r="L357" i="171"/>
  <c r="BP356" i="171"/>
  <c r="BO356" i="171"/>
  <c r="BN356" i="171"/>
  <c r="BG356" i="171"/>
  <c r="BF356" i="171"/>
  <c r="BE356" i="171"/>
  <c r="AX356" i="171"/>
  <c r="AW356" i="171"/>
  <c r="AV356" i="171"/>
  <c r="AO356" i="171"/>
  <c r="AN356" i="171"/>
  <c r="AM356" i="171"/>
  <c r="AF356" i="171"/>
  <c r="AE356" i="171"/>
  <c r="AD356" i="171"/>
  <c r="W356" i="171"/>
  <c r="V356" i="171"/>
  <c r="U356" i="171"/>
  <c r="N356" i="171"/>
  <c r="M356" i="171"/>
  <c r="L356" i="171"/>
  <c r="BP355" i="171"/>
  <c r="BO355" i="171"/>
  <c r="BN355" i="171"/>
  <c r="BG355" i="171"/>
  <c r="BF355" i="171"/>
  <c r="BE355" i="171"/>
  <c r="AX355" i="171"/>
  <c r="AW355" i="171"/>
  <c r="AV355" i="171"/>
  <c r="AO355" i="171"/>
  <c r="AN355" i="171"/>
  <c r="AM355" i="171"/>
  <c r="AF355" i="171"/>
  <c r="AE355" i="171"/>
  <c r="AD355" i="171"/>
  <c r="W355" i="171"/>
  <c r="V355" i="171"/>
  <c r="U355" i="171"/>
  <c r="N355" i="171"/>
  <c r="M355" i="171"/>
  <c r="L355" i="171"/>
  <c r="BP354" i="171"/>
  <c r="BO354" i="171"/>
  <c r="BN354" i="171"/>
  <c r="BG354" i="171"/>
  <c r="BF354" i="171"/>
  <c r="BE354" i="171"/>
  <c r="AX354" i="171"/>
  <c r="AW354" i="171"/>
  <c r="AV354" i="171"/>
  <c r="AO354" i="171"/>
  <c r="AN354" i="171"/>
  <c r="AM354" i="171"/>
  <c r="AF354" i="171"/>
  <c r="AE354" i="171"/>
  <c r="AD354" i="171"/>
  <c r="W354" i="171"/>
  <c r="V354" i="171"/>
  <c r="U354" i="171"/>
  <c r="N354" i="171"/>
  <c r="M354" i="171"/>
  <c r="L354" i="171"/>
  <c r="BP353" i="171"/>
  <c r="BO353" i="171"/>
  <c r="BN353" i="171"/>
  <c r="BG353" i="171"/>
  <c r="BF353" i="171"/>
  <c r="BE353" i="171"/>
  <c r="AX353" i="171"/>
  <c r="AW353" i="171"/>
  <c r="AV353" i="171"/>
  <c r="AO353" i="171"/>
  <c r="AN353" i="171"/>
  <c r="AM353" i="171"/>
  <c r="AF353" i="171"/>
  <c r="AE353" i="171"/>
  <c r="AD353" i="171"/>
  <c r="W353" i="171"/>
  <c r="V353" i="171"/>
  <c r="U353" i="171"/>
  <c r="N353" i="171"/>
  <c r="M353" i="171"/>
  <c r="L353" i="171"/>
  <c r="BP352" i="171"/>
  <c r="BO352" i="171"/>
  <c r="BN352" i="171"/>
  <c r="BG352" i="171"/>
  <c r="BF352" i="171"/>
  <c r="BE352" i="171"/>
  <c r="AX352" i="171"/>
  <c r="AW352" i="171"/>
  <c r="AV352" i="171"/>
  <c r="AO352" i="171"/>
  <c r="AN352" i="171"/>
  <c r="AM352" i="171"/>
  <c r="AF352" i="171"/>
  <c r="AE352" i="171"/>
  <c r="AD352" i="171"/>
  <c r="W352" i="171"/>
  <c r="V352" i="171"/>
  <c r="U352" i="171"/>
  <c r="N352" i="171"/>
  <c r="M352" i="171"/>
  <c r="L352" i="171"/>
  <c r="BP351" i="171"/>
  <c r="BO351" i="171"/>
  <c r="BN351" i="171"/>
  <c r="BG351" i="171"/>
  <c r="BF351" i="171"/>
  <c r="BE351" i="171"/>
  <c r="AX351" i="171"/>
  <c r="AW351" i="171"/>
  <c r="AV351" i="171"/>
  <c r="AO351" i="171"/>
  <c r="AN351" i="171"/>
  <c r="AM351" i="171"/>
  <c r="AF351" i="171"/>
  <c r="AE351" i="171"/>
  <c r="AD351" i="171"/>
  <c r="W351" i="171"/>
  <c r="V351" i="171"/>
  <c r="U351" i="171"/>
  <c r="N351" i="171"/>
  <c r="M351" i="171"/>
  <c r="L351" i="171"/>
  <c r="BP350" i="171"/>
  <c r="BO350" i="171"/>
  <c r="BN350" i="171"/>
  <c r="BG350" i="171"/>
  <c r="BF350" i="171"/>
  <c r="BE350" i="171"/>
  <c r="AX350" i="171"/>
  <c r="AW350" i="171"/>
  <c r="AV350" i="171"/>
  <c r="AO350" i="171"/>
  <c r="AN350" i="171"/>
  <c r="AM350" i="171"/>
  <c r="AF350" i="171"/>
  <c r="AE350" i="171"/>
  <c r="AD350" i="171"/>
  <c r="W350" i="171"/>
  <c r="V350" i="171"/>
  <c r="U350" i="171"/>
  <c r="N350" i="171"/>
  <c r="M350" i="171"/>
  <c r="L350" i="171"/>
  <c r="BP349" i="171"/>
  <c r="BO349" i="171"/>
  <c r="BN349" i="171"/>
  <c r="BG349" i="171"/>
  <c r="BF349" i="171"/>
  <c r="BE349" i="171"/>
  <c r="AX349" i="171"/>
  <c r="AW349" i="171"/>
  <c r="AV349" i="171"/>
  <c r="AO349" i="171"/>
  <c r="AN349" i="171"/>
  <c r="AM349" i="171"/>
  <c r="AF349" i="171"/>
  <c r="AE349" i="171"/>
  <c r="AD349" i="171"/>
  <c r="W349" i="171"/>
  <c r="V349" i="171"/>
  <c r="U349" i="171"/>
  <c r="N349" i="171"/>
  <c r="M349" i="171"/>
  <c r="L349" i="171"/>
  <c r="BP348" i="171"/>
  <c r="BO348" i="171"/>
  <c r="BN348" i="171"/>
  <c r="BG348" i="171"/>
  <c r="BF348" i="171"/>
  <c r="BE348" i="171"/>
  <c r="AX348" i="171"/>
  <c r="AW348" i="171"/>
  <c r="AV348" i="171"/>
  <c r="AO348" i="171"/>
  <c r="AN348" i="171"/>
  <c r="AM348" i="171"/>
  <c r="AF348" i="171"/>
  <c r="AE348" i="171"/>
  <c r="AD348" i="171"/>
  <c r="W348" i="171"/>
  <c r="V348" i="171"/>
  <c r="U348" i="171"/>
  <c r="N348" i="171"/>
  <c r="M348" i="171"/>
  <c r="L348" i="171"/>
  <c r="BP347" i="171"/>
  <c r="BO347" i="171"/>
  <c r="BN347" i="171"/>
  <c r="BG347" i="171"/>
  <c r="BF347" i="171"/>
  <c r="BE347" i="171"/>
  <c r="AX347" i="171"/>
  <c r="AW347" i="171"/>
  <c r="AV347" i="171"/>
  <c r="AO347" i="171"/>
  <c r="AN347" i="171"/>
  <c r="AM347" i="171"/>
  <c r="AF347" i="171"/>
  <c r="AE347" i="171"/>
  <c r="AD347" i="171"/>
  <c r="W347" i="171"/>
  <c r="V347" i="171"/>
  <c r="U347" i="171"/>
  <c r="N347" i="171"/>
  <c r="M347" i="171"/>
  <c r="L347" i="171"/>
  <c r="BP346" i="171"/>
  <c r="BO346" i="171"/>
  <c r="BN346" i="171"/>
  <c r="BG346" i="171"/>
  <c r="BF346" i="171"/>
  <c r="BE346" i="171"/>
  <c r="AX346" i="171"/>
  <c r="AW346" i="171"/>
  <c r="AV346" i="171"/>
  <c r="AO346" i="171"/>
  <c r="AN346" i="171"/>
  <c r="AM346" i="171"/>
  <c r="AF346" i="171"/>
  <c r="AE346" i="171"/>
  <c r="AD346" i="171"/>
  <c r="W346" i="171"/>
  <c r="V346" i="171"/>
  <c r="U346" i="171"/>
  <c r="N346" i="171"/>
  <c r="M346" i="171"/>
  <c r="L346" i="171"/>
  <c r="BP345" i="171"/>
  <c r="BO345" i="171"/>
  <c r="BN345" i="171"/>
  <c r="BG345" i="171"/>
  <c r="BF345" i="171"/>
  <c r="BE345" i="171"/>
  <c r="AX345" i="171"/>
  <c r="AW345" i="171"/>
  <c r="AV345" i="171"/>
  <c r="AO345" i="171"/>
  <c r="AN345" i="171"/>
  <c r="AM345" i="171"/>
  <c r="AF345" i="171"/>
  <c r="AE345" i="171"/>
  <c r="AD345" i="171"/>
  <c r="W345" i="171"/>
  <c r="V345" i="171"/>
  <c r="U345" i="171"/>
  <c r="N345" i="171"/>
  <c r="M345" i="171"/>
  <c r="L345" i="171"/>
  <c r="BP344" i="171"/>
  <c r="BO344" i="171"/>
  <c r="BN344" i="171"/>
  <c r="BG344" i="171"/>
  <c r="BF344" i="171"/>
  <c r="BE344" i="171"/>
  <c r="AX344" i="171"/>
  <c r="AW344" i="171"/>
  <c r="AV344" i="171"/>
  <c r="AO344" i="171"/>
  <c r="AN344" i="171"/>
  <c r="AM344" i="171"/>
  <c r="AF344" i="171"/>
  <c r="AE344" i="171"/>
  <c r="AD344" i="171"/>
  <c r="W344" i="171"/>
  <c r="V344" i="171"/>
  <c r="U344" i="171"/>
  <c r="N344" i="171"/>
  <c r="M344" i="171"/>
  <c r="L344" i="171"/>
  <c r="BP343" i="171"/>
  <c r="BO343" i="171"/>
  <c r="BN343" i="171"/>
  <c r="BG343" i="171"/>
  <c r="BF343" i="171"/>
  <c r="BE343" i="171"/>
  <c r="AX343" i="171"/>
  <c r="AW343" i="171"/>
  <c r="AV343" i="171"/>
  <c r="AO343" i="171"/>
  <c r="AN343" i="171"/>
  <c r="AM343" i="171"/>
  <c r="AF343" i="171"/>
  <c r="AE343" i="171"/>
  <c r="AD343" i="171"/>
  <c r="W343" i="171"/>
  <c r="V343" i="171"/>
  <c r="U343" i="171"/>
  <c r="N343" i="171"/>
  <c r="M343" i="171"/>
  <c r="L343" i="171"/>
  <c r="BP342" i="171"/>
  <c r="BO342" i="171"/>
  <c r="BN342" i="171"/>
  <c r="BG342" i="171"/>
  <c r="BF342" i="171"/>
  <c r="BE342" i="171"/>
  <c r="AX342" i="171"/>
  <c r="AW342" i="171"/>
  <c r="AV342" i="171"/>
  <c r="AO342" i="171"/>
  <c r="AN342" i="171"/>
  <c r="AM342" i="171"/>
  <c r="AF342" i="171"/>
  <c r="AE342" i="171"/>
  <c r="AD342" i="171"/>
  <c r="W342" i="171"/>
  <c r="V342" i="171"/>
  <c r="U342" i="171"/>
  <c r="N342" i="171"/>
  <c r="M342" i="171"/>
  <c r="L342" i="171"/>
  <c r="BP341" i="171"/>
  <c r="BO341" i="171"/>
  <c r="BN341" i="171"/>
  <c r="BG341" i="171"/>
  <c r="BF341" i="171"/>
  <c r="BE341" i="171"/>
  <c r="AX341" i="171"/>
  <c r="AW341" i="171"/>
  <c r="AV341" i="171"/>
  <c r="AO341" i="171"/>
  <c r="AN341" i="171"/>
  <c r="AM341" i="171"/>
  <c r="AF341" i="171"/>
  <c r="AE341" i="171"/>
  <c r="AD341" i="171"/>
  <c r="W341" i="171"/>
  <c r="V341" i="171"/>
  <c r="U341" i="171"/>
  <c r="N341" i="171"/>
  <c r="M341" i="171"/>
  <c r="L341" i="171"/>
  <c r="BP340" i="171"/>
  <c r="BO340" i="171"/>
  <c r="BN340" i="171"/>
  <c r="BG340" i="171"/>
  <c r="BF340" i="171"/>
  <c r="BE340" i="171"/>
  <c r="AX340" i="171"/>
  <c r="AW340" i="171"/>
  <c r="AV340" i="171"/>
  <c r="AO340" i="171"/>
  <c r="AN340" i="171"/>
  <c r="AM340" i="171"/>
  <c r="AF340" i="171"/>
  <c r="AE340" i="171"/>
  <c r="AD340" i="171"/>
  <c r="W340" i="171"/>
  <c r="V340" i="171"/>
  <c r="U340" i="171"/>
  <c r="N340" i="171"/>
  <c r="M340" i="171"/>
  <c r="L340" i="171"/>
  <c r="BP339" i="171"/>
  <c r="BO339" i="171"/>
  <c r="BN339" i="171"/>
  <c r="BG339" i="171"/>
  <c r="BF339" i="171"/>
  <c r="BE339" i="171"/>
  <c r="AX339" i="171"/>
  <c r="AW339" i="171"/>
  <c r="AV339" i="171"/>
  <c r="AO339" i="171"/>
  <c r="AN339" i="171"/>
  <c r="AM339" i="171"/>
  <c r="AF339" i="171"/>
  <c r="AE339" i="171"/>
  <c r="AD339" i="171"/>
  <c r="W339" i="171"/>
  <c r="V339" i="171"/>
  <c r="U339" i="171"/>
  <c r="N339" i="171"/>
  <c r="M339" i="171"/>
  <c r="L339" i="171"/>
  <c r="BP338" i="171"/>
  <c r="BO338" i="171"/>
  <c r="BN338" i="171"/>
  <c r="BG338" i="171"/>
  <c r="BF338" i="171"/>
  <c r="BE338" i="171"/>
  <c r="AX338" i="171"/>
  <c r="AW338" i="171"/>
  <c r="AV338" i="171"/>
  <c r="AO338" i="171"/>
  <c r="AN338" i="171"/>
  <c r="AM338" i="171"/>
  <c r="AF338" i="171"/>
  <c r="AE338" i="171"/>
  <c r="AD338" i="171"/>
  <c r="W338" i="171"/>
  <c r="V338" i="171"/>
  <c r="U338" i="171"/>
  <c r="N338" i="171"/>
  <c r="M338" i="171"/>
  <c r="L338" i="171"/>
  <c r="BP337" i="171"/>
  <c r="BO337" i="171"/>
  <c r="BN337" i="171"/>
  <c r="BG337" i="171"/>
  <c r="BF337" i="171"/>
  <c r="BE337" i="171"/>
  <c r="AX337" i="171"/>
  <c r="AW337" i="171"/>
  <c r="AV337" i="171"/>
  <c r="AO337" i="171"/>
  <c r="AN337" i="171"/>
  <c r="AM337" i="171"/>
  <c r="AF337" i="171"/>
  <c r="AE337" i="171"/>
  <c r="AD337" i="171"/>
  <c r="W337" i="171"/>
  <c r="V337" i="171"/>
  <c r="U337" i="171"/>
  <c r="N337" i="171"/>
  <c r="M337" i="171"/>
  <c r="L337" i="171"/>
  <c r="BP336" i="171"/>
  <c r="BO336" i="171"/>
  <c r="BN336" i="171"/>
  <c r="BG336" i="171"/>
  <c r="BF336" i="171"/>
  <c r="BE336" i="171"/>
  <c r="AX336" i="171"/>
  <c r="AW336" i="171"/>
  <c r="AV336" i="171"/>
  <c r="AO336" i="171"/>
  <c r="AN336" i="171"/>
  <c r="AM336" i="171"/>
  <c r="AF336" i="171"/>
  <c r="AE336" i="171"/>
  <c r="AD336" i="171"/>
  <c r="W336" i="171"/>
  <c r="V336" i="171"/>
  <c r="U336" i="171"/>
  <c r="N336" i="171"/>
  <c r="M336" i="171"/>
  <c r="L336" i="171"/>
  <c r="BP335" i="171"/>
  <c r="BO335" i="171"/>
  <c r="BN335" i="171"/>
  <c r="BG335" i="171"/>
  <c r="BF335" i="171"/>
  <c r="BE335" i="171"/>
  <c r="AX335" i="171"/>
  <c r="AW335" i="171"/>
  <c r="AV335" i="171"/>
  <c r="AO335" i="171"/>
  <c r="AN335" i="171"/>
  <c r="AM335" i="171"/>
  <c r="AF335" i="171"/>
  <c r="AE335" i="171"/>
  <c r="AD335" i="171"/>
  <c r="W335" i="171"/>
  <c r="V335" i="171"/>
  <c r="U335" i="171"/>
  <c r="N335" i="171"/>
  <c r="M335" i="171"/>
  <c r="L335" i="171"/>
  <c r="BP334" i="171"/>
  <c r="BO334" i="171"/>
  <c r="BN334" i="171"/>
  <c r="BG334" i="171"/>
  <c r="BF334" i="171"/>
  <c r="BE334" i="171"/>
  <c r="AX334" i="171"/>
  <c r="AW334" i="171"/>
  <c r="AV334" i="171"/>
  <c r="AO334" i="171"/>
  <c r="AN334" i="171"/>
  <c r="AM334" i="171"/>
  <c r="AF334" i="171"/>
  <c r="AE334" i="171"/>
  <c r="AD334" i="171"/>
  <c r="W334" i="171"/>
  <c r="V334" i="171"/>
  <c r="U334" i="171"/>
  <c r="N334" i="171"/>
  <c r="M334" i="171"/>
  <c r="L334" i="171"/>
  <c r="BP333" i="171"/>
  <c r="BO333" i="171"/>
  <c r="BN333" i="171"/>
  <c r="BG333" i="171"/>
  <c r="BF333" i="171"/>
  <c r="BE333" i="171"/>
  <c r="AX333" i="171"/>
  <c r="AW333" i="171"/>
  <c r="AV333" i="171"/>
  <c r="AO333" i="171"/>
  <c r="AN333" i="171"/>
  <c r="AM333" i="171"/>
  <c r="AF333" i="171"/>
  <c r="AE333" i="171"/>
  <c r="AD333" i="171"/>
  <c r="W333" i="171"/>
  <c r="V333" i="171"/>
  <c r="U333" i="171"/>
  <c r="N333" i="171"/>
  <c r="M333" i="171"/>
  <c r="L333" i="171"/>
  <c r="BP332" i="171"/>
  <c r="BO332" i="171"/>
  <c r="BN332" i="171"/>
  <c r="BG332" i="171"/>
  <c r="BF332" i="171"/>
  <c r="BE332" i="171"/>
  <c r="AX332" i="171"/>
  <c r="AW332" i="171"/>
  <c r="AV332" i="171"/>
  <c r="AO332" i="171"/>
  <c r="AN332" i="171"/>
  <c r="AM332" i="171"/>
  <c r="AF332" i="171"/>
  <c r="AE332" i="171"/>
  <c r="AD332" i="171"/>
  <c r="W332" i="171"/>
  <c r="V332" i="171"/>
  <c r="U332" i="171"/>
  <c r="N332" i="171"/>
  <c r="M332" i="171"/>
  <c r="L332" i="171"/>
  <c r="BP331" i="171"/>
  <c r="BO331" i="171"/>
  <c r="BN331" i="171"/>
  <c r="BG331" i="171"/>
  <c r="BF331" i="171"/>
  <c r="BE331" i="171"/>
  <c r="AX331" i="171"/>
  <c r="AW331" i="171"/>
  <c r="AV331" i="171"/>
  <c r="AO331" i="171"/>
  <c r="AN331" i="171"/>
  <c r="AM331" i="171"/>
  <c r="AF331" i="171"/>
  <c r="AE331" i="171"/>
  <c r="AD331" i="171"/>
  <c r="W331" i="171"/>
  <c r="V331" i="171"/>
  <c r="U331" i="171"/>
  <c r="N331" i="171"/>
  <c r="M331" i="171"/>
  <c r="L331" i="171"/>
  <c r="BP330" i="171"/>
  <c r="BO330" i="171"/>
  <c r="BN330" i="171"/>
  <c r="BG330" i="171"/>
  <c r="BF330" i="171"/>
  <c r="BE330" i="171"/>
  <c r="AX330" i="171"/>
  <c r="AW330" i="171"/>
  <c r="AV330" i="171"/>
  <c r="AO330" i="171"/>
  <c r="AN330" i="171"/>
  <c r="AM330" i="171"/>
  <c r="AF330" i="171"/>
  <c r="AE330" i="171"/>
  <c r="AD330" i="171"/>
  <c r="W330" i="171"/>
  <c r="V330" i="171"/>
  <c r="U330" i="171"/>
  <c r="N330" i="171"/>
  <c r="M330" i="171"/>
  <c r="L330" i="171"/>
  <c r="BP329" i="171"/>
  <c r="BO329" i="171"/>
  <c r="BN329" i="171"/>
  <c r="BG329" i="171"/>
  <c r="BF329" i="171"/>
  <c r="BE329" i="171"/>
  <c r="AX329" i="171"/>
  <c r="AW329" i="171"/>
  <c r="AV329" i="171"/>
  <c r="AO329" i="171"/>
  <c r="AN329" i="171"/>
  <c r="AM329" i="171"/>
  <c r="AF329" i="171"/>
  <c r="AE329" i="171"/>
  <c r="AD329" i="171"/>
  <c r="W329" i="171"/>
  <c r="V329" i="171"/>
  <c r="U329" i="171"/>
  <c r="N329" i="171"/>
  <c r="M329" i="171"/>
  <c r="L329" i="171"/>
  <c r="BP328" i="171"/>
  <c r="BO328" i="171"/>
  <c r="BN328" i="171"/>
  <c r="BG328" i="171"/>
  <c r="BF328" i="171"/>
  <c r="BE328" i="171"/>
  <c r="AX328" i="171"/>
  <c r="AW328" i="171"/>
  <c r="AV328" i="171"/>
  <c r="AO328" i="171"/>
  <c r="AN328" i="171"/>
  <c r="AM328" i="171"/>
  <c r="AF328" i="171"/>
  <c r="AE328" i="171"/>
  <c r="AD328" i="171"/>
  <c r="W328" i="171"/>
  <c r="V328" i="171"/>
  <c r="U328" i="171"/>
  <c r="N328" i="171"/>
  <c r="M328" i="171"/>
  <c r="L328" i="171"/>
  <c r="BP327" i="171"/>
  <c r="BO327" i="171"/>
  <c r="BN327" i="171"/>
  <c r="BG327" i="171"/>
  <c r="BF327" i="171"/>
  <c r="BE327" i="171"/>
  <c r="AX327" i="171"/>
  <c r="AW327" i="171"/>
  <c r="AV327" i="171"/>
  <c r="AO327" i="171"/>
  <c r="AN327" i="171"/>
  <c r="AM327" i="171"/>
  <c r="AF327" i="171"/>
  <c r="AE327" i="171"/>
  <c r="AD327" i="171"/>
  <c r="W327" i="171"/>
  <c r="V327" i="171"/>
  <c r="U327" i="171"/>
  <c r="N327" i="171"/>
  <c r="M327" i="171"/>
  <c r="L327" i="171"/>
  <c r="BP326" i="171"/>
  <c r="BO326" i="171"/>
  <c r="BN326" i="171"/>
  <c r="BG326" i="171"/>
  <c r="BF326" i="171"/>
  <c r="BE326" i="171"/>
  <c r="AX326" i="171"/>
  <c r="AW326" i="171"/>
  <c r="AV326" i="171"/>
  <c r="AO326" i="171"/>
  <c r="AN326" i="171"/>
  <c r="AM326" i="171"/>
  <c r="AF326" i="171"/>
  <c r="AE326" i="171"/>
  <c r="AD326" i="171"/>
  <c r="W326" i="171"/>
  <c r="V326" i="171"/>
  <c r="U326" i="171"/>
  <c r="N326" i="171"/>
  <c r="M326" i="171"/>
  <c r="L326" i="171"/>
  <c r="BP325" i="171"/>
  <c r="BO325" i="171"/>
  <c r="BN325" i="171"/>
  <c r="BG325" i="171"/>
  <c r="BF325" i="171"/>
  <c r="BE325" i="171"/>
  <c r="AX325" i="171"/>
  <c r="AW325" i="171"/>
  <c r="AV325" i="171"/>
  <c r="AO325" i="171"/>
  <c r="AN325" i="171"/>
  <c r="AM325" i="171"/>
  <c r="AF325" i="171"/>
  <c r="AE325" i="171"/>
  <c r="AD325" i="171"/>
  <c r="W325" i="171"/>
  <c r="V325" i="171"/>
  <c r="U325" i="171"/>
  <c r="N325" i="171"/>
  <c r="M325" i="171"/>
  <c r="L325" i="171"/>
  <c r="BP324" i="171"/>
  <c r="BO324" i="171"/>
  <c r="BN324" i="171"/>
  <c r="BG324" i="171"/>
  <c r="BF324" i="171"/>
  <c r="BE324" i="171"/>
  <c r="AX324" i="171"/>
  <c r="AW324" i="171"/>
  <c r="AV324" i="171"/>
  <c r="AO324" i="171"/>
  <c r="AN324" i="171"/>
  <c r="AM324" i="171"/>
  <c r="AF324" i="171"/>
  <c r="AE324" i="171"/>
  <c r="AD324" i="171"/>
  <c r="W324" i="171"/>
  <c r="V324" i="171"/>
  <c r="U324" i="171"/>
  <c r="N324" i="171"/>
  <c r="M324" i="171"/>
  <c r="L324" i="171"/>
  <c r="BP323" i="171"/>
  <c r="BO323" i="171"/>
  <c r="BN323" i="171"/>
  <c r="BG323" i="171"/>
  <c r="BF323" i="171"/>
  <c r="BE323" i="171"/>
  <c r="AX323" i="171"/>
  <c r="AW323" i="171"/>
  <c r="AV323" i="171"/>
  <c r="AO323" i="171"/>
  <c r="AN323" i="171"/>
  <c r="AM323" i="171"/>
  <c r="AF323" i="171"/>
  <c r="AE323" i="171"/>
  <c r="AD323" i="171"/>
  <c r="W323" i="171"/>
  <c r="V323" i="171"/>
  <c r="U323" i="171"/>
  <c r="N323" i="171"/>
  <c r="M323" i="171"/>
  <c r="L323" i="171"/>
  <c r="BP322" i="171"/>
  <c r="BO322" i="171"/>
  <c r="BN322" i="171"/>
  <c r="BG322" i="171"/>
  <c r="BF322" i="171"/>
  <c r="BE322" i="171"/>
  <c r="AX322" i="171"/>
  <c r="AW322" i="171"/>
  <c r="AV322" i="171"/>
  <c r="AO322" i="171"/>
  <c r="AN322" i="171"/>
  <c r="AM322" i="171"/>
  <c r="AF322" i="171"/>
  <c r="AE322" i="171"/>
  <c r="AD322" i="171"/>
  <c r="W322" i="171"/>
  <c r="V322" i="171"/>
  <c r="U322" i="171"/>
  <c r="N322" i="171"/>
  <c r="M322" i="171"/>
  <c r="L322" i="171"/>
  <c r="BP321" i="171"/>
  <c r="BO321" i="171"/>
  <c r="BN321" i="171"/>
  <c r="BG321" i="171"/>
  <c r="BF321" i="171"/>
  <c r="BE321" i="171"/>
  <c r="AX321" i="171"/>
  <c r="AW321" i="171"/>
  <c r="AV321" i="171"/>
  <c r="AO321" i="171"/>
  <c r="AN321" i="171"/>
  <c r="AM321" i="171"/>
  <c r="AF321" i="171"/>
  <c r="AE321" i="171"/>
  <c r="AD321" i="171"/>
  <c r="W321" i="171"/>
  <c r="V321" i="171"/>
  <c r="U321" i="171"/>
  <c r="N321" i="171"/>
  <c r="M321" i="171"/>
  <c r="L321" i="171"/>
  <c r="BP320" i="171"/>
  <c r="BO320" i="171"/>
  <c r="BN320" i="171"/>
  <c r="BG320" i="171"/>
  <c r="BF320" i="171"/>
  <c r="BE320" i="171"/>
  <c r="AX320" i="171"/>
  <c r="AW320" i="171"/>
  <c r="AV320" i="171"/>
  <c r="AO320" i="171"/>
  <c r="AN320" i="171"/>
  <c r="AM320" i="171"/>
  <c r="AF320" i="171"/>
  <c r="AE320" i="171"/>
  <c r="AD320" i="171"/>
  <c r="W320" i="171"/>
  <c r="V320" i="171"/>
  <c r="U320" i="171"/>
  <c r="N320" i="171"/>
  <c r="M320" i="171"/>
  <c r="L320" i="171"/>
  <c r="BP319" i="171"/>
  <c r="BO319" i="171"/>
  <c r="BN319" i="171"/>
  <c r="BG319" i="171"/>
  <c r="BF319" i="171"/>
  <c r="BE319" i="171"/>
  <c r="BB319" i="171"/>
  <c r="AW319" i="171"/>
  <c r="AV319" i="171"/>
  <c r="AS319" i="171"/>
  <c r="AN319" i="171"/>
  <c r="AM319" i="171"/>
  <c r="AF319" i="171"/>
  <c r="AE319" i="171"/>
  <c r="AD319" i="171"/>
  <c r="AA319" i="171"/>
  <c r="V319" i="171"/>
  <c r="U319" i="171"/>
  <c r="N319" i="171"/>
  <c r="M319" i="171"/>
  <c r="L319" i="171"/>
  <c r="BP318" i="171"/>
  <c r="BO318" i="171"/>
  <c r="BN318" i="171"/>
  <c r="BG318" i="171"/>
  <c r="BF318" i="171"/>
  <c r="BE318" i="171"/>
  <c r="BB318" i="171"/>
  <c r="AW318" i="171"/>
  <c r="AV318" i="171"/>
  <c r="AS318" i="171"/>
  <c r="AN318" i="171"/>
  <c r="AM318" i="171"/>
  <c r="AF318" i="171"/>
  <c r="AE318" i="171"/>
  <c r="AD318" i="171"/>
  <c r="AA318" i="171"/>
  <c r="V318" i="171"/>
  <c r="U318" i="171"/>
  <c r="N318" i="171"/>
  <c r="M318" i="171"/>
  <c r="L318" i="171"/>
  <c r="BP317" i="171"/>
  <c r="BO317" i="171"/>
  <c r="BN317" i="171"/>
  <c r="BG317" i="171"/>
  <c r="BF317" i="171"/>
  <c r="BE317" i="171"/>
  <c r="BB317" i="171"/>
  <c r="AW317" i="171"/>
  <c r="AV317" i="171"/>
  <c r="AS317" i="171"/>
  <c r="AN317" i="171"/>
  <c r="AM317" i="171"/>
  <c r="AF317" i="171"/>
  <c r="AE317" i="171"/>
  <c r="AD317" i="171"/>
  <c r="AA317" i="171"/>
  <c r="V317" i="171"/>
  <c r="U317" i="171"/>
  <c r="N317" i="171"/>
  <c r="M317" i="171"/>
  <c r="L317" i="171"/>
  <c r="BP316" i="171"/>
  <c r="BO316" i="171"/>
  <c r="BN316" i="171"/>
  <c r="BG316" i="171"/>
  <c r="BF316" i="171"/>
  <c r="BE316" i="171"/>
  <c r="BB316" i="171"/>
  <c r="AW316" i="171"/>
  <c r="AV316" i="171"/>
  <c r="AS316" i="171"/>
  <c r="AN316" i="171"/>
  <c r="AM316" i="171"/>
  <c r="AF316" i="171"/>
  <c r="AE316" i="171"/>
  <c r="AD316" i="171"/>
  <c r="AA316" i="171"/>
  <c r="V316" i="171"/>
  <c r="U316" i="171"/>
  <c r="N316" i="171"/>
  <c r="M316" i="171"/>
  <c r="L316" i="171"/>
  <c r="BP315" i="171"/>
  <c r="BO315" i="171"/>
  <c r="BN315" i="171"/>
  <c r="BG315" i="171"/>
  <c r="BF315" i="171"/>
  <c r="BE315" i="171"/>
  <c r="BB315" i="171"/>
  <c r="AW315" i="171"/>
  <c r="AV315" i="171"/>
  <c r="AS315" i="171"/>
  <c r="AN315" i="171"/>
  <c r="AM315" i="171"/>
  <c r="AF315" i="171"/>
  <c r="AE315" i="171"/>
  <c r="AD315" i="171"/>
  <c r="AA315" i="171"/>
  <c r="V315" i="171"/>
  <c r="U315" i="171"/>
  <c r="N315" i="171"/>
  <c r="M315" i="171"/>
  <c r="L315" i="171"/>
  <c r="BP314" i="171"/>
  <c r="BO314" i="171"/>
  <c r="BN314" i="171"/>
  <c r="BG314" i="171"/>
  <c r="BF314" i="171"/>
  <c r="BE314" i="171"/>
  <c r="BB314" i="171"/>
  <c r="AW314" i="171"/>
  <c r="AV314" i="171"/>
  <c r="AS314" i="171"/>
  <c r="AN314" i="171"/>
  <c r="AM314" i="171"/>
  <c r="AF314" i="171"/>
  <c r="AE314" i="171"/>
  <c r="AD314" i="171"/>
  <c r="AA314" i="171"/>
  <c r="V314" i="171"/>
  <c r="U314" i="171"/>
  <c r="N314" i="171"/>
  <c r="M314" i="171"/>
  <c r="L314" i="171"/>
  <c r="BP313" i="171"/>
  <c r="BO313" i="171"/>
  <c r="BN313" i="171"/>
  <c r="BG313" i="171"/>
  <c r="BF313" i="171"/>
  <c r="BE313" i="171"/>
  <c r="BB313" i="171"/>
  <c r="AW313" i="171"/>
  <c r="AV313" i="171"/>
  <c r="AS313" i="171"/>
  <c r="AN313" i="171"/>
  <c r="AM313" i="171"/>
  <c r="AF313" i="171"/>
  <c r="AE313" i="171"/>
  <c r="AD313" i="171"/>
  <c r="AA313" i="171"/>
  <c r="V313" i="171"/>
  <c r="U313" i="171"/>
  <c r="N313" i="171"/>
  <c r="M313" i="171"/>
  <c r="L313" i="171"/>
  <c r="BP312" i="171"/>
  <c r="BO312" i="171"/>
  <c r="BN312" i="171"/>
  <c r="BG312" i="171"/>
  <c r="BF312" i="171"/>
  <c r="BE312" i="171"/>
  <c r="BB312" i="171"/>
  <c r="AW312" i="171"/>
  <c r="AV312" i="171"/>
  <c r="AS312" i="171"/>
  <c r="AN312" i="171"/>
  <c r="AM312" i="171"/>
  <c r="AF312" i="171"/>
  <c r="AE312" i="171"/>
  <c r="AD312" i="171"/>
  <c r="AA312" i="171"/>
  <c r="V312" i="171"/>
  <c r="U312" i="171"/>
  <c r="N312" i="171"/>
  <c r="M312" i="171"/>
  <c r="L312" i="171"/>
  <c r="BP311" i="171"/>
  <c r="BO311" i="171"/>
  <c r="BN311" i="171"/>
  <c r="BG311" i="171"/>
  <c r="BF311" i="171"/>
  <c r="BE311" i="171"/>
  <c r="BB311" i="171"/>
  <c r="AW311" i="171"/>
  <c r="AV311" i="171"/>
  <c r="AS311" i="171"/>
  <c r="AN311" i="171"/>
  <c r="AM311" i="171"/>
  <c r="AF311" i="171"/>
  <c r="AE311" i="171"/>
  <c r="AD311" i="171"/>
  <c r="AA311" i="171"/>
  <c r="V311" i="171"/>
  <c r="U311" i="171"/>
  <c r="N311" i="171"/>
  <c r="M311" i="171"/>
  <c r="L311" i="171"/>
  <c r="BP310" i="171"/>
  <c r="BO310" i="171"/>
  <c r="BN310" i="171"/>
  <c r="BG310" i="171"/>
  <c r="BF310" i="171"/>
  <c r="BE310" i="171"/>
  <c r="BB310" i="171"/>
  <c r="AW310" i="171"/>
  <c r="AV310" i="171"/>
  <c r="AS310" i="171"/>
  <c r="AN310" i="171"/>
  <c r="AM310" i="171"/>
  <c r="AF310" i="171"/>
  <c r="AE310" i="171"/>
  <c r="AD310" i="171"/>
  <c r="AA310" i="171"/>
  <c r="V310" i="171"/>
  <c r="U310" i="171"/>
  <c r="N310" i="171"/>
  <c r="M310" i="171"/>
  <c r="L310" i="171"/>
  <c r="BP309" i="171"/>
  <c r="BO309" i="171"/>
  <c r="BN309" i="171"/>
  <c r="BG309" i="171"/>
  <c r="BF309" i="171"/>
  <c r="BE309" i="171"/>
  <c r="BB309" i="171"/>
  <c r="AW309" i="171"/>
  <c r="AV309" i="171"/>
  <c r="AS309" i="171"/>
  <c r="AN309" i="171"/>
  <c r="AM309" i="171"/>
  <c r="AF309" i="171"/>
  <c r="AE309" i="171"/>
  <c r="AD309" i="171"/>
  <c r="AA309" i="171"/>
  <c r="V309" i="171"/>
  <c r="U309" i="171"/>
  <c r="N309" i="171"/>
  <c r="M309" i="171"/>
  <c r="L309" i="171"/>
  <c r="BP308" i="171"/>
  <c r="BO308" i="171"/>
  <c r="BN308" i="171"/>
  <c r="BG308" i="171"/>
  <c r="BF308" i="171"/>
  <c r="BE308" i="171"/>
  <c r="BB308" i="171"/>
  <c r="AW308" i="171"/>
  <c r="AV308" i="171"/>
  <c r="AS308" i="171"/>
  <c r="AN308" i="171"/>
  <c r="AM308" i="171"/>
  <c r="AF308" i="171"/>
  <c r="AE308" i="171"/>
  <c r="AD308" i="171"/>
  <c r="AA308" i="171"/>
  <c r="V308" i="171"/>
  <c r="U308" i="171"/>
  <c r="N308" i="171"/>
  <c r="M308" i="171"/>
  <c r="L308" i="171"/>
  <c r="BP307" i="171"/>
  <c r="BO307" i="171"/>
  <c r="BN307" i="171"/>
  <c r="BG307" i="171"/>
  <c r="BF307" i="171"/>
  <c r="BE307" i="171"/>
  <c r="BB307" i="171"/>
  <c r="AX307" i="171"/>
  <c r="AW307" i="171"/>
  <c r="AV307" i="171"/>
  <c r="AS307" i="171"/>
  <c r="AO307" i="171"/>
  <c r="AN307" i="171"/>
  <c r="AM307" i="171"/>
  <c r="AF307" i="171"/>
  <c r="AE307" i="171"/>
  <c r="AD307" i="171"/>
  <c r="AA307" i="171"/>
  <c r="W307" i="171"/>
  <c r="V307" i="171"/>
  <c r="U307" i="171"/>
  <c r="N307" i="171"/>
  <c r="M307" i="171"/>
  <c r="L307" i="171"/>
  <c r="BP306" i="171"/>
  <c r="BO306" i="171"/>
  <c r="BN306" i="171"/>
  <c r="BG306" i="171"/>
  <c r="BF306" i="171"/>
  <c r="BE306" i="171"/>
  <c r="BB306" i="171"/>
  <c r="AX306" i="171"/>
  <c r="AW306" i="171"/>
  <c r="AV306" i="171"/>
  <c r="AS306" i="171"/>
  <c r="AO306" i="171"/>
  <c r="AN306" i="171"/>
  <c r="AM306" i="171"/>
  <c r="AF306" i="171"/>
  <c r="AE306" i="171"/>
  <c r="AD306" i="171"/>
  <c r="AA306" i="171"/>
  <c r="W306" i="171"/>
  <c r="V306" i="171"/>
  <c r="U306" i="171"/>
  <c r="N306" i="171"/>
  <c r="M306" i="171"/>
  <c r="L306" i="171"/>
  <c r="BP305" i="171"/>
  <c r="BO305" i="171"/>
  <c r="BN305" i="171"/>
  <c r="BG305" i="171"/>
  <c r="BF305" i="171"/>
  <c r="BE305" i="171"/>
  <c r="BB305" i="171"/>
  <c r="AX305" i="171"/>
  <c r="AW305" i="171"/>
  <c r="AV305" i="171"/>
  <c r="AS305" i="171"/>
  <c r="AO305" i="171"/>
  <c r="AN305" i="171"/>
  <c r="AM305" i="171"/>
  <c r="AF305" i="171"/>
  <c r="AE305" i="171"/>
  <c r="AD305" i="171"/>
  <c r="AA305" i="171"/>
  <c r="W305" i="171"/>
  <c r="V305" i="171"/>
  <c r="U305" i="171"/>
  <c r="N305" i="171"/>
  <c r="M305" i="171"/>
  <c r="L305" i="171"/>
  <c r="BP304" i="171"/>
  <c r="BO304" i="171"/>
  <c r="BN304" i="171"/>
  <c r="BG304" i="171"/>
  <c r="BF304" i="171"/>
  <c r="BE304" i="171"/>
  <c r="BB304" i="171"/>
  <c r="AX304" i="171"/>
  <c r="AW304" i="171"/>
  <c r="AV304" i="171"/>
  <c r="AS304" i="171"/>
  <c r="AO304" i="171"/>
  <c r="AN304" i="171"/>
  <c r="AM304" i="171"/>
  <c r="AF304" i="171"/>
  <c r="AE304" i="171"/>
  <c r="AD304" i="171"/>
  <c r="AA304" i="171"/>
  <c r="W304" i="171"/>
  <c r="V304" i="171"/>
  <c r="U304" i="171"/>
  <c r="N304" i="171"/>
  <c r="M304" i="171"/>
  <c r="L304" i="171"/>
  <c r="BP303" i="171"/>
  <c r="BO303" i="171"/>
  <c r="BN303" i="171"/>
  <c r="BG303" i="171"/>
  <c r="BF303" i="171"/>
  <c r="BE303" i="171"/>
  <c r="BB303" i="171"/>
  <c r="AX303" i="171"/>
  <c r="AW303" i="171"/>
  <c r="AV303" i="171"/>
  <c r="AS303" i="171"/>
  <c r="AO303" i="171"/>
  <c r="AN303" i="171"/>
  <c r="AM303" i="171"/>
  <c r="AF303" i="171"/>
  <c r="AE303" i="171"/>
  <c r="AD303" i="171"/>
  <c r="AA303" i="171"/>
  <c r="W303" i="171"/>
  <c r="V303" i="171"/>
  <c r="U303" i="171"/>
  <c r="N303" i="171"/>
  <c r="M303" i="171"/>
  <c r="L303" i="171"/>
  <c r="BP302" i="171"/>
  <c r="BO302" i="171"/>
  <c r="BN302" i="171"/>
  <c r="BG302" i="171"/>
  <c r="BF302" i="171"/>
  <c r="BE302" i="171"/>
  <c r="BB302" i="171"/>
  <c r="AX302" i="171"/>
  <c r="AW302" i="171"/>
  <c r="AV302" i="171"/>
  <c r="AS302" i="171"/>
  <c r="AO302" i="171"/>
  <c r="AN302" i="171"/>
  <c r="AM302" i="171"/>
  <c r="AF302" i="171"/>
  <c r="AE302" i="171"/>
  <c r="AD302" i="171"/>
  <c r="AA302" i="171"/>
  <c r="W302" i="171"/>
  <c r="V302" i="171"/>
  <c r="U302" i="171"/>
  <c r="N302" i="171"/>
  <c r="M302" i="171"/>
  <c r="L302" i="171"/>
  <c r="BP301" i="171"/>
  <c r="BO301" i="171"/>
  <c r="BN301" i="171"/>
  <c r="BG301" i="171"/>
  <c r="BF301" i="171"/>
  <c r="BE301" i="171"/>
  <c r="BB301" i="171"/>
  <c r="AX301" i="171"/>
  <c r="AW301" i="171"/>
  <c r="AV301" i="171"/>
  <c r="AS301" i="171"/>
  <c r="AO301" i="171"/>
  <c r="AN301" i="171"/>
  <c r="AM301" i="171"/>
  <c r="AF301" i="171"/>
  <c r="AE301" i="171"/>
  <c r="AD301" i="171"/>
  <c r="AA301" i="171"/>
  <c r="W301" i="171"/>
  <c r="V301" i="171"/>
  <c r="U301" i="171"/>
  <c r="N301" i="171"/>
  <c r="M301" i="171"/>
  <c r="L301" i="171"/>
  <c r="BP300" i="171"/>
  <c r="BO300" i="171"/>
  <c r="BN300" i="171"/>
  <c r="BG300" i="171"/>
  <c r="BF300" i="171"/>
  <c r="BE300" i="171"/>
  <c r="BB300" i="171"/>
  <c r="AX300" i="171"/>
  <c r="AW300" i="171"/>
  <c r="AV300" i="171"/>
  <c r="AS300" i="171"/>
  <c r="AO300" i="171"/>
  <c r="AN300" i="171"/>
  <c r="AM300" i="171"/>
  <c r="AF300" i="171"/>
  <c r="AE300" i="171"/>
  <c r="AD300" i="171"/>
  <c r="AA300" i="171"/>
  <c r="W300" i="171"/>
  <c r="V300" i="171"/>
  <c r="U300" i="171"/>
  <c r="N300" i="171"/>
  <c r="M300" i="171"/>
  <c r="L300" i="171"/>
  <c r="BP299" i="171"/>
  <c r="BO299" i="171"/>
  <c r="BN299" i="171"/>
  <c r="BG299" i="171"/>
  <c r="BF299" i="171"/>
  <c r="BE299" i="171"/>
  <c r="BB299" i="171"/>
  <c r="AX299" i="171"/>
  <c r="AW299" i="171"/>
  <c r="AV299" i="171"/>
  <c r="AS299" i="171"/>
  <c r="AO299" i="171"/>
  <c r="AN299" i="171"/>
  <c r="AM299" i="171"/>
  <c r="AF299" i="171"/>
  <c r="AE299" i="171"/>
  <c r="AD299" i="171"/>
  <c r="AA299" i="171"/>
  <c r="W299" i="171"/>
  <c r="V299" i="171"/>
  <c r="U299" i="171"/>
  <c r="N299" i="171"/>
  <c r="M299" i="171"/>
  <c r="L299" i="171"/>
  <c r="BP298" i="171"/>
  <c r="BO298" i="171"/>
  <c r="BN298" i="171"/>
  <c r="BG298" i="171"/>
  <c r="BF298" i="171"/>
  <c r="BE298" i="171"/>
  <c r="BB298" i="171"/>
  <c r="AX298" i="171"/>
  <c r="AW298" i="171"/>
  <c r="AV298" i="171"/>
  <c r="AS298" i="171"/>
  <c r="AO298" i="171"/>
  <c r="AN298" i="171"/>
  <c r="AM298" i="171"/>
  <c r="AF298" i="171"/>
  <c r="AE298" i="171"/>
  <c r="AD298" i="171"/>
  <c r="AA298" i="171"/>
  <c r="W298" i="171"/>
  <c r="V298" i="171"/>
  <c r="U298" i="171"/>
  <c r="N298" i="171"/>
  <c r="M298" i="171"/>
  <c r="L298" i="171"/>
  <c r="BP297" i="171"/>
  <c r="BO297" i="171"/>
  <c r="BN297" i="171"/>
  <c r="BG297" i="171"/>
  <c r="BF297" i="171"/>
  <c r="BE297" i="171"/>
  <c r="BB297" i="171"/>
  <c r="AX297" i="171"/>
  <c r="AW297" i="171"/>
  <c r="AV297" i="171"/>
  <c r="AS297" i="171"/>
  <c r="AO297" i="171"/>
  <c r="AN297" i="171"/>
  <c r="AM297" i="171"/>
  <c r="AF297" i="171"/>
  <c r="AE297" i="171"/>
  <c r="AD297" i="171"/>
  <c r="AA297" i="171"/>
  <c r="W297" i="171"/>
  <c r="V297" i="171"/>
  <c r="U297" i="171"/>
  <c r="N297" i="171"/>
  <c r="M297" i="171"/>
  <c r="L297" i="171"/>
  <c r="BP296" i="171"/>
  <c r="BO296" i="171"/>
  <c r="BN296" i="171"/>
  <c r="BG296" i="171"/>
  <c r="BF296" i="171"/>
  <c r="BE296" i="171"/>
  <c r="BB296" i="171"/>
  <c r="AX296" i="171"/>
  <c r="AW296" i="171"/>
  <c r="AV296" i="171"/>
  <c r="AS296" i="171"/>
  <c r="AO296" i="171"/>
  <c r="AN296" i="171"/>
  <c r="AM296" i="171"/>
  <c r="AF296" i="171"/>
  <c r="AE296" i="171"/>
  <c r="AD296" i="171"/>
  <c r="AA296" i="171"/>
  <c r="W296" i="171"/>
  <c r="V296" i="171"/>
  <c r="U296" i="171"/>
  <c r="N296" i="171"/>
  <c r="M296" i="171"/>
  <c r="L296" i="171"/>
  <c r="BP295" i="171"/>
  <c r="BO295" i="171"/>
  <c r="BN295" i="171"/>
  <c r="BG295" i="171"/>
  <c r="BF295" i="171"/>
  <c r="BE295" i="171"/>
  <c r="AX295" i="171"/>
  <c r="AW295" i="171"/>
  <c r="AV295" i="171"/>
  <c r="AO295" i="171"/>
  <c r="AN295" i="171"/>
  <c r="AM295" i="171"/>
  <c r="AF295" i="171"/>
  <c r="AE295" i="171"/>
  <c r="AD295" i="171"/>
  <c r="W295" i="171"/>
  <c r="V295" i="171"/>
  <c r="U295" i="171"/>
  <c r="N295" i="171"/>
  <c r="M295" i="171"/>
  <c r="L295" i="171"/>
  <c r="BP294" i="171"/>
  <c r="BO294" i="171"/>
  <c r="BN294" i="171"/>
  <c r="BG294" i="171"/>
  <c r="BF294" i="171"/>
  <c r="BE294" i="171"/>
  <c r="AX294" i="171"/>
  <c r="AW294" i="171"/>
  <c r="AV294" i="171"/>
  <c r="AO294" i="171"/>
  <c r="AN294" i="171"/>
  <c r="AM294" i="171"/>
  <c r="AF294" i="171"/>
  <c r="AE294" i="171"/>
  <c r="AD294" i="171"/>
  <c r="W294" i="171"/>
  <c r="V294" i="171"/>
  <c r="U294" i="171"/>
  <c r="N294" i="171"/>
  <c r="M294" i="171"/>
  <c r="L294" i="171"/>
  <c r="BP293" i="171"/>
  <c r="BO293" i="171"/>
  <c r="BN293" i="171"/>
  <c r="BG293" i="171"/>
  <c r="BF293" i="171"/>
  <c r="BE293" i="171"/>
  <c r="AX293" i="171"/>
  <c r="AW293" i="171"/>
  <c r="AV293" i="171"/>
  <c r="AO293" i="171"/>
  <c r="AN293" i="171"/>
  <c r="AM293" i="171"/>
  <c r="AF293" i="171"/>
  <c r="AE293" i="171"/>
  <c r="AD293" i="171"/>
  <c r="W293" i="171"/>
  <c r="V293" i="171"/>
  <c r="U293" i="171"/>
  <c r="N293" i="171"/>
  <c r="M293" i="171"/>
  <c r="L293" i="171"/>
  <c r="BP292" i="171"/>
  <c r="BO292" i="171"/>
  <c r="BN292" i="171"/>
  <c r="BG292" i="171"/>
  <c r="BF292" i="171"/>
  <c r="BE292" i="171"/>
  <c r="AX292" i="171"/>
  <c r="AW292" i="171"/>
  <c r="AV292" i="171"/>
  <c r="AO292" i="171"/>
  <c r="AN292" i="171"/>
  <c r="AM292" i="171"/>
  <c r="AF292" i="171"/>
  <c r="AE292" i="171"/>
  <c r="AD292" i="171"/>
  <c r="W292" i="171"/>
  <c r="V292" i="171"/>
  <c r="U292" i="171"/>
  <c r="N292" i="171"/>
  <c r="M292" i="171"/>
  <c r="L292" i="171"/>
  <c r="BP291" i="171"/>
  <c r="BO291" i="171"/>
  <c r="BN291" i="171"/>
  <c r="BG291" i="171"/>
  <c r="BF291" i="171"/>
  <c r="BE291" i="171"/>
  <c r="AX291" i="171"/>
  <c r="AW291" i="171"/>
  <c r="AV291" i="171"/>
  <c r="AO291" i="171"/>
  <c r="AN291" i="171"/>
  <c r="AM291" i="171"/>
  <c r="AF291" i="171"/>
  <c r="AE291" i="171"/>
  <c r="AD291" i="171"/>
  <c r="W291" i="171"/>
  <c r="V291" i="171"/>
  <c r="U291" i="171"/>
  <c r="N291" i="171"/>
  <c r="M291" i="171"/>
  <c r="L291" i="171"/>
  <c r="BP290" i="171"/>
  <c r="BO290" i="171"/>
  <c r="BN290" i="171"/>
  <c r="BG290" i="171"/>
  <c r="BF290" i="171"/>
  <c r="BE290" i="171"/>
  <c r="AX290" i="171"/>
  <c r="AW290" i="171"/>
  <c r="AV290" i="171"/>
  <c r="AO290" i="171"/>
  <c r="AN290" i="171"/>
  <c r="AM290" i="171"/>
  <c r="AF290" i="171"/>
  <c r="AE290" i="171"/>
  <c r="AD290" i="171"/>
  <c r="W290" i="171"/>
  <c r="V290" i="171"/>
  <c r="U290" i="171"/>
  <c r="N290" i="171"/>
  <c r="M290" i="171"/>
  <c r="L290" i="171"/>
  <c r="BP289" i="171"/>
  <c r="BO289" i="171"/>
  <c r="BN289" i="171"/>
  <c r="BG289" i="171"/>
  <c r="BF289" i="171"/>
  <c r="BE289" i="171"/>
  <c r="AX289" i="171"/>
  <c r="AW289" i="171"/>
  <c r="AV289" i="171"/>
  <c r="AO289" i="171"/>
  <c r="AN289" i="171"/>
  <c r="AM289" i="171"/>
  <c r="AF289" i="171"/>
  <c r="AE289" i="171"/>
  <c r="AD289" i="171"/>
  <c r="W289" i="171"/>
  <c r="V289" i="171"/>
  <c r="U289" i="171"/>
  <c r="N289" i="171"/>
  <c r="M289" i="171"/>
  <c r="L289" i="171"/>
  <c r="BP288" i="171"/>
  <c r="BO288" i="171"/>
  <c r="BN288" i="171"/>
  <c r="BG288" i="171"/>
  <c r="BF288" i="171"/>
  <c r="BE288" i="171"/>
  <c r="AX288" i="171"/>
  <c r="AW288" i="171"/>
  <c r="AV288" i="171"/>
  <c r="AO288" i="171"/>
  <c r="AN288" i="171"/>
  <c r="AM288" i="171"/>
  <c r="AF288" i="171"/>
  <c r="AE288" i="171"/>
  <c r="AD288" i="171"/>
  <c r="W288" i="171"/>
  <c r="V288" i="171"/>
  <c r="U288" i="171"/>
  <c r="N288" i="171"/>
  <c r="M288" i="171"/>
  <c r="L288" i="171"/>
  <c r="BP287" i="171"/>
  <c r="BO287" i="171"/>
  <c r="BN287" i="171"/>
  <c r="BG287" i="171"/>
  <c r="BF287" i="171"/>
  <c r="BE287" i="171"/>
  <c r="AX287" i="171"/>
  <c r="AW287" i="171"/>
  <c r="AV287" i="171"/>
  <c r="AO287" i="171"/>
  <c r="AN287" i="171"/>
  <c r="AM287" i="171"/>
  <c r="AF287" i="171"/>
  <c r="AE287" i="171"/>
  <c r="AD287" i="171"/>
  <c r="W287" i="171"/>
  <c r="V287" i="171"/>
  <c r="U287" i="171"/>
  <c r="N287" i="171"/>
  <c r="M287" i="171"/>
  <c r="L287" i="171"/>
  <c r="BP286" i="171"/>
  <c r="BO286" i="171"/>
  <c r="BN286" i="171"/>
  <c r="BG286" i="171"/>
  <c r="BF286" i="171"/>
  <c r="BE286" i="171"/>
  <c r="AX286" i="171"/>
  <c r="AW286" i="171"/>
  <c r="AV286" i="171"/>
  <c r="AO286" i="171"/>
  <c r="AN286" i="171"/>
  <c r="AM286" i="171"/>
  <c r="AF286" i="171"/>
  <c r="AE286" i="171"/>
  <c r="AD286" i="171"/>
  <c r="W286" i="171"/>
  <c r="V286" i="171"/>
  <c r="U286" i="171"/>
  <c r="N286" i="171"/>
  <c r="M286" i="171"/>
  <c r="L286" i="171"/>
  <c r="BP285" i="171"/>
  <c r="BO285" i="171"/>
  <c r="BN285" i="171"/>
  <c r="BG285" i="171"/>
  <c r="BF285" i="171"/>
  <c r="BE285" i="171"/>
  <c r="AX285" i="171"/>
  <c r="AW285" i="171"/>
  <c r="AV285" i="171"/>
  <c r="AO285" i="171"/>
  <c r="AN285" i="171"/>
  <c r="AM285" i="171"/>
  <c r="AF285" i="171"/>
  <c r="AE285" i="171"/>
  <c r="AD285" i="171"/>
  <c r="W285" i="171"/>
  <c r="V285" i="171"/>
  <c r="U285" i="171"/>
  <c r="N285" i="171"/>
  <c r="M285" i="171"/>
  <c r="L285" i="171"/>
  <c r="BP284" i="171"/>
  <c r="BO284" i="171"/>
  <c r="BN284" i="171"/>
  <c r="BG284" i="171"/>
  <c r="BF284" i="171"/>
  <c r="BE284" i="171"/>
  <c r="AX284" i="171"/>
  <c r="AW284" i="171"/>
  <c r="AV284" i="171"/>
  <c r="AO284" i="171"/>
  <c r="AN284" i="171"/>
  <c r="AM284" i="171"/>
  <c r="AF284" i="171"/>
  <c r="AE284" i="171"/>
  <c r="AD284" i="171"/>
  <c r="W284" i="171"/>
  <c r="V284" i="171"/>
  <c r="U284" i="171"/>
  <c r="N284" i="171"/>
  <c r="M284" i="171"/>
  <c r="L284" i="171"/>
  <c r="BP283" i="171"/>
  <c r="BO283" i="171"/>
  <c r="BN283" i="171"/>
  <c r="BG283" i="171"/>
  <c r="BF283" i="171"/>
  <c r="BE283" i="171"/>
  <c r="AX283" i="171"/>
  <c r="AW283" i="171"/>
  <c r="AV283" i="171"/>
  <c r="AO283" i="171"/>
  <c r="AN283" i="171"/>
  <c r="AM283" i="171"/>
  <c r="AF283" i="171"/>
  <c r="AE283" i="171"/>
  <c r="AD283" i="171"/>
  <c r="W283" i="171"/>
  <c r="V283" i="171"/>
  <c r="U283" i="171"/>
  <c r="N283" i="171"/>
  <c r="M283" i="171"/>
  <c r="L283" i="171"/>
  <c r="BP282" i="171"/>
  <c r="BO282" i="171"/>
  <c r="BN282" i="171"/>
  <c r="BG282" i="171"/>
  <c r="BF282" i="171"/>
  <c r="BE282" i="171"/>
  <c r="AX282" i="171"/>
  <c r="AW282" i="171"/>
  <c r="AV282" i="171"/>
  <c r="AO282" i="171"/>
  <c r="AN282" i="171"/>
  <c r="AM282" i="171"/>
  <c r="AF282" i="171"/>
  <c r="AE282" i="171"/>
  <c r="AD282" i="171"/>
  <c r="W282" i="171"/>
  <c r="V282" i="171"/>
  <c r="U282" i="171"/>
  <c r="N282" i="171"/>
  <c r="M282" i="171"/>
  <c r="L282" i="171"/>
  <c r="BP281" i="171"/>
  <c r="BO281" i="171"/>
  <c r="BN281" i="171"/>
  <c r="BG281" i="171"/>
  <c r="BF281" i="171"/>
  <c r="BE281" i="171"/>
  <c r="AX281" i="171"/>
  <c r="AW281" i="171"/>
  <c r="AV281" i="171"/>
  <c r="AO281" i="171"/>
  <c r="AN281" i="171"/>
  <c r="AM281" i="171"/>
  <c r="AF281" i="171"/>
  <c r="AE281" i="171"/>
  <c r="AD281" i="171"/>
  <c r="W281" i="171"/>
  <c r="V281" i="171"/>
  <c r="U281" i="171"/>
  <c r="N281" i="171"/>
  <c r="M281" i="171"/>
  <c r="L281" i="171"/>
  <c r="BP280" i="171"/>
  <c r="BO280" i="171"/>
  <c r="BN280" i="171"/>
  <c r="BG280" i="171"/>
  <c r="BF280" i="171"/>
  <c r="BE280" i="171"/>
  <c r="AX280" i="171"/>
  <c r="AW280" i="171"/>
  <c r="AV280" i="171"/>
  <c r="AO280" i="171"/>
  <c r="AN280" i="171"/>
  <c r="AM280" i="171"/>
  <c r="AF280" i="171"/>
  <c r="AE280" i="171"/>
  <c r="AD280" i="171"/>
  <c r="W280" i="171"/>
  <c r="V280" i="171"/>
  <c r="U280" i="171"/>
  <c r="N280" i="171"/>
  <c r="M280" i="171"/>
  <c r="L280" i="171"/>
  <c r="BP279" i="171"/>
  <c r="BO279" i="171"/>
  <c r="BN279" i="171"/>
  <c r="BG279" i="171"/>
  <c r="BF279" i="171"/>
  <c r="BE279" i="171"/>
  <c r="AX279" i="171"/>
  <c r="AW279" i="171"/>
  <c r="AV279" i="171"/>
  <c r="AO279" i="171"/>
  <c r="AN279" i="171"/>
  <c r="AM279" i="171"/>
  <c r="AF279" i="171"/>
  <c r="AE279" i="171"/>
  <c r="AD279" i="171"/>
  <c r="W279" i="171"/>
  <c r="V279" i="171"/>
  <c r="U279" i="171"/>
  <c r="N279" i="171"/>
  <c r="M279" i="171"/>
  <c r="L279" i="171"/>
  <c r="BP278" i="171"/>
  <c r="BO278" i="171"/>
  <c r="BN278" i="171"/>
  <c r="BG278" i="171"/>
  <c r="BF278" i="171"/>
  <c r="BE278" i="171"/>
  <c r="AX278" i="171"/>
  <c r="AW278" i="171"/>
  <c r="AV278" i="171"/>
  <c r="AO278" i="171"/>
  <c r="AN278" i="171"/>
  <c r="AM278" i="171"/>
  <c r="AF278" i="171"/>
  <c r="AE278" i="171"/>
  <c r="AD278" i="171"/>
  <c r="W278" i="171"/>
  <c r="V278" i="171"/>
  <c r="U278" i="171"/>
  <c r="N278" i="171"/>
  <c r="M278" i="171"/>
  <c r="L278" i="171"/>
  <c r="BP277" i="171"/>
  <c r="BO277" i="171"/>
  <c r="BN277" i="171"/>
  <c r="BG277" i="171"/>
  <c r="BF277" i="171"/>
  <c r="BE277" i="171"/>
  <c r="AX277" i="171"/>
  <c r="AW277" i="171"/>
  <c r="AV277" i="171"/>
  <c r="AO277" i="171"/>
  <c r="AN277" i="171"/>
  <c r="AM277" i="171"/>
  <c r="AF277" i="171"/>
  <c r="AE277" i="171"/>
  <c r="AD277" i="171"/>
  <c r="W277" i="171"/>
  <c r="V277" i="171"/>
  <c r="U277" i="171"/>
  <c r="N277" i="171"/>
  <c r="M277" i="171"/>
  <c r="L277" i="171"/>
  <c r="BP276" i="171"/>
  <c r="BO276" i="171"/>
  <c r="BN276" i="171"/>
  <c r="BG276" i="171"/>
  <c r="BF276" i="171"/>
  <c r="BE276" i="171"/>
  <c r="AX276" i="171"/>
  <c r="AW276" i="171"/>
  <c r="AV276" i="171"/>
  <c r="AO276" i="171"/>
  <c r="AN276" i="171"/>
  <c r="AM276" i="171"/>
  <c r="AF276" i="171"/>
  <c r="AE276" i="171"/>
  <c r="AD276" i="171"/>
  <c r="W276" i="171"/>
  <c r="V276" i="171"/>
  <c r="U276" i="171"/>
  <c r="N276" i="171"/>
  <c r="M276" i="171"/>
  <c r="L276" i="171"/>
  <c r="BP275" i="171"/>
  <c r="BO275" i="171"/>
  <c r="BN275" i="171"/>
  <c r="BG275" i="171"/>
  <c r="BF275" i="171"/>
  <c r="BE275" i="171"/>
  <c r="AX275" i="171"/>
  <c r="AW275" i="171"/>
  <c r="AV275" i="171"/>
  <c r="AO275" i="171"/>
  <c r="AN275" i="171"/>
  <c r="AM275" i="171"/>
  <c r="AF275" i="171"/>
  <c r="AE275" i="171"/>
  <c r="AD275" i="171"/>
  <c r="W275" i="171"/>
  <c r="V275" i="171"/>
  <c r="U275" i="171"/>
  <c r="N275" i="171"/>
  <c r="M275" i="171"/>
  <c r="L275" i="171"/>
  <c r="BP274" i="171"/>
  <c r="BO274" i="171"/>
  <c r="BN274" i="171"/>
  <c r="BG274" i="171"/>
  <c r="BF274" i="171"/>
  <c r="BE274" i="171"/>
  <c r="AX274" i="171"/>
  <c r="AW274" i="171"/>
  <c r="AV274" i="171"/>
  <c r="AO274" i="171"/>
  <c r="AN274" i="171"/>
  <c r="AM274" i="171"/>
  <c r="AF274" i="171"/>
  <c r="AE274" i="171"/>
  <c r="AD274" i="171"/>
  <c r="W274" i="171"/>
  <c r="V274" i="171"/>
  <c r="U274" i="171"/>
  <c r="N274" i="171"/>
  <c r="M274" i="171"/>
  <c r="L274" i="171"/>
  <c r="BP273" i="171"/>
  <c r="BO273" i="171"/>
  <c r="BN273" i="171"/>
  <c r="BG273" i="171"/>
  <c r="BF273" i="171"/>
  <c r="BE273" i="171"/>
  <c r="AX273" i="171"/>
  <c r="AW273" i="171"/>
  <c r="AV273" i="171"/>
  <c r="AO273" i="171"/>
  <c r="AN273" i="171"/>
  <c r="AM273" i="171"/>
  <c r="AF273" i="171"/>
  <c r="AE273" i="171"/>
  <c r="AD273" i="171"/>
  <c r="W273" i="171"/>
  <c r="V273" i="171"/>
  <c r="U273" i="171"/>
  <c r="N273" i="171"/>
  <c r="M273" i="171"/>
  <c r="L273" i="171"/>
  <c r="BP272" i="171"/>
  <c r="BO272" i="171"/>
  <c r="BN272" i="171"/>
  <c r="BG272" i="171"/>
  <c r="BF272" i="171"/>
  <c r="BE272" i="171"/>
  <c r="AX272" i="171"/>
  <c r="AW272" i="171"/>
  <c r="AV272" i="171"/>
  <c r="AO272" i="171"/>
  <c r="AN272" i="171"/>
  <c r="AM272" i="171"/>
  <c r="AF272" i="171"/>
  <c r="AE272" i="171"/>
  <c r="AD272" i="171"/>
  <c r="W272" i="171"/>
  <c r="V272" i="171"/>
  <c r="U272" i="171"/>
  <c r="N272" i="171"/>
  <c r="M272" i="171"/>
  <c r="L272" i="171"/>
  <c r="BP271" i="171"/>
  <c r="BO271" i="171"/>
  <c r="BN271" i="171"/>
  <c r="BG271" i="171"/>
  <c r="BF271" i="171"/>
  <c r="BE271" i="171"/>
  <c r="AX271" i="171"/>
  <c r="AW271" i="171"/>
  <c r="AV271" i="171"/>
  <c r="AO271" i="171"/>
  <c r="AN271" i="171"/>
  <c r="AM271" i="171"/>
  <c r="AF271" i="171"/>
  <c r="AE271" i="171"/>
  <c r="AD271" i="171"/>
  <c r="W271" i="171"/>
  <c r="V271" i="171"/>
  <c r="U271" i="171"/>
  <c r="N271" i="171"/>
  <c r="M271" i="171"/>
  <c r="L271" i="171"/>
  <c r="BP270" i="171"/>
  <c r="BO270" i="171"/>
  <c r="BN270" i="171"/>
  <c r="BG270" i="171"/>
  <c r="BF270" i="171"/>
  <c r="BE270" i="171"/>
  <c r="AX270" i="171"/>
  <c r="AW270" i="171"/>
  <c r="AV270" i="171"/>
  <c r="AO270" i="171"/>
  <c r="AN270" i="171"/>
  <c r="AM270" i="171"/>
  <c r="AF270" i="171"/>
  <c r="AE270" i="171"/>
  <c r="AD270" i="171"/>
  <c r="W270" i="171"/>
  <c r="V270" i="171"/>
  <c r="U270" i="171"/>
  <c r="N270" i="171"/>
  <c r="M270" i="171"/>
  <c r="L270" i="171"/>
  <c r="BP269" i="171"/>
  <c r="BO269" i="171"/>
  <c r="BN269" i="171"/>
  <c r="BG269" i="171"/>
  <c r="BF269" i="171"/>
  <c r="BE269" i="171"/>
  <c r="AX269" i="171"/>
  <c r="AW269" i="171"/>
  <c r="AV269" i="171"/>
  <c r="AO269" i="171"/>
  <c r="AN269" i="171"/>
  <c r="AM269" i="171"/>
  <c r="AF269" i="171"/>
  <c r="AE269" i="171"/>
  <c r="AD269" i="171"/>
  <c r="W269" i="171"/>
  <c r="V269" i="171"/>
  <c r="U269" i="171"/>
  <c r="N269" i="171"/>
  <c r="M269" i="171"/>
  <c r="L269" i="171"/>
  <c r="BP268" i="171"/>
  <c r="BO268" i="171"/>
  <c r="BN268" i="171"/>
  <c r="BG268" i="171"/>
  <c r="BF268" i="171"/>
  <c r="BE268" i="171"/>
  <c r="AX268" i="171"/>
  <c r="AW268" i="171"/>
  <c r="AV268" i="171"/>
  <c r="AO268" i="171"/>
  <c r="AN268" i="171"/>
  <c r="AM268" i="171"/>
  <c r="AF268" i="171"/>
  <c r="AE268" i="171"/>
  <c r="AD268" i="171"/>
  <c r="W268" i="171"/>
  <c r="V268" i="171"/>
  <c r="U268" i="171"/>
  <c r="N268" i="171"/>
  <c r="M268" i="171"/>
  <c r="L268" i="171"/>
  <c r="BP267" i="171"/>
  <c r="BO267" i="171"/>
  <c r="BN267" i="171"/>
  <c r="BG267" i="171"/>
  <c r="BF267" i="171"/>
  <c r="BE267" i="171"/>
  <c r="AX267" i="171"/>
  <c r="AW267" i="171"/>
  <c r="AV267" i="171"/>
  <c r="AO267" i="171"/>
  <c r="AN267" i="171"/>
  <c r="AM267" i="171"/>
  <c r="AF267" i="171"/>
  <c r="AE267" i="171"/>
  <c r="AD267" i="171"/>
  <c r="W267" i="171"/>
  <c r="V267" i="171"/>
  <c r="U267" i="171"/>
  <c r="N267" i="171"/>
  <c r="M267" i="171"/>
  <c r="L267" i="171"/>
  <c r="BP266" i="171"/>
  <c r="BO266" i="171"/>
  <c r="BN266" i="171"/>
  <c r="BG266" i="171"/>
  <c r="BF266" i="171"/>
  <c r="BE266" i="171"/>
  <c r="AX266" i="171"/>
  <c r="AW266" i="171"/>
  <c r="AV266" i="171"/>
  <c r="AO266" i="171"/>
  <c r="AN266" i="171"/>
  <c r="AM266" i="171"/>
  <c r="AF266" i="171"/>
  <c r="AE266" i="171"/>
  <c r="AD266" i="171"/>
  <c r="W266" i="171"/>
  <c r="V266" i="171"/>
  <c r="U266" i="171"/>
  <c r="N266" i="171"/>
  <c r="M266" i="171"/>
  <c r="L266" i="171"/>
  <c r="BP265" i="171"/>
  <c r="BO265" i="171"/>
  <c r="BN265" i="171"/>
  <c r="BG265" i="171"/>
  <c r="BF265" i="171"/>
  <c r="BE265" i="171"/>
  <c r="AX265" i="171"/>
  <c r="AW265" i="171"/>
  <c r="AV265" i="171"/>
  <c r="AO265" i="171"/>
  <c r="AN265" i="171"/>
  <c r="AM265" i="171"/>
  <c r="AF265" i="171"/>
  <c r="AE265" i="171"/>
  <c r="AD265" i="171"/>
  <c r="W265" i="171"/>
  <c r="V265" i="171"/>
  <c r="U265" i="171"/>
  <c r="N265" i="171"/>
  <c r="M265" i="171"/>
  <c r="L265" i="171"/>
  <c r="BP264" i="171"/>
  <c r="BO264" i="171"/>
  <c r="BN264" i="171"/>
  <c r="BG264" i="171"/>
  <c r="BF264" i="171"/>
  <c r="BE264" i="171"/>
  <c r="AX264" i="171"/>
  <c r="AW264" i="171"/>
  <c r="AV264" i="171"/>
  <c r="AO264" i="171"/>
  <c r="AN264" i="171"/>
  <c r="AM264" i="171"/>
  <c r="AF264" i="171"/>
  <c r="AE264" i="171"/>
  <c r="AD264" i="171"/>
  <c r="W264" i="171"/>
  <c r="V264" i="171"/>
  <c r="U264" i="171"/>
  <c r="N264" i="171"/>
  <c r="M264" i="171"/>
  <c r="L264" i="171"/>
  <c r="BP263" i="171"/>
  <c r="BO263" i="171"/>
  <c r="BN263" i="171"/>
  <c r="BG263" i="171"/>
  <c r="BF263" i="171"/>
  <c r="BE263" i="171"/>
  <c r="AX263" i="171"/>
  <c r="AW263" i="171"/>
  <c r="AV263" i="171"/>
  <c r="AO263" i="171"/>
  <c r="AN263" i="171"/>
  <c r="AM263" i="171"/>
  <c r="AF263" i="171"/>
  <c r="AE263" i="171"/>
  <c r="AD263" i="171"/>
  <c r="W263" i="171"/>
  <c r="V263" i="171"/>
  <c r="U263" i="171"/>
  <c r="N263" i="171"/>
  <c r="M263" i="171"/>
  <c r="L263" i="171"/>
  <c r="BP262" i="171"/>
  <c r="BO262" i="171"/>
  <c r="BN262" i="171"/>
  <c r="BG262" i="171"/>
  <c r="BF262" i="171"/>
  <c r="BE262" i="171"/>
  <c r="AX262" i="171"/>
  <c r="AW262" i="171"/>
  <c r="AV262" i="171"/>
  <c r="AO262" i="171"/>
  <c r="AN262" i="171"/>
  <c r="AM262" i="171"/>
  <c r="AF262" i="171"/>
  <c r="AE262" i="171"/>
  <c r="AD262" i="171"/>
  <c r="W262" i="171"/>
  <c r="V262" i="171"/>
  <c r="U262" i="171"/>
  <c r="N262" i="171"/>
  <c r="M262" i="171"/>
  <c r="L262" i="171"/>
  <c r="BP261" i="171"/>
  <c r="BO261" i="171"/>
  <c r="BN261" i="171"/>
  <c r="BG261" i="171"/>
  <c r="BF261" i="171"/>
  <c r="BE261" i="171"/>
  <c r="AX261" i="171"/>
  <c r="AW261" i="171"/>
  <c r="AV261" i="171"/>
  <c r="AO261" i="171"/>
  <c r="AN261" i="171"/>
  <c r="AM261" i="171"/>
  <c r="AF261" i="171"/>
  <c r="AE261" i="171"/>
  <c r="AD261" i="171"/>
  <c r="W261" i="171"/>
  <c r="V261" i="171"/>
  <c r="U261" i="171"/>
  <c r="N261" i="171"/>
  <c r="M261" i="171"/>
  <c r="L261" i="171"/>
  <c r="BP260" i="171"/>
  <c r="BO260" i="171"/>
  <c r="BN260" i="171"/>
  <c r="BG260" i="171"/>
  <c r="BF260" i="171"/>
  <c r="BE260" i="171"/>
  <c r="AX260" i="171"/>
  <c r="AW260" i="171"/>
  <c r="AV260" i="171"/>
  <c r="AO260" i="171"/>
  <c r="AN260" i="171"/>
  <c r="AM260" i="171"/>
  <c r="AF260" i="171"/>
  <c r="AE260" i="171"/>
  <c r="AD260" i="171"/>
  <c r="W260" i="171"/>
  <c r="V260" i="171"/>
  <c r="U260" i="171"/>
  <c r="N260" i="171"/>
  <c r="M260" i="171"/>
  <c r="L260" i="171"/>
  <c r="BP259" i="171"/>
  <c r="BO259" i="171"/>
  <c r="BN259" i="171"/>
  <c r="BG259" i="171"/>
  <c r="BF259" i="171"/>
  <c r="BE259" i="171"/>
  <c r="AX259" i="171"/>
  <c r="AW259" i="171"/>
  <c r="AV259" i="171"/>
  <c r="AO259" i="171"/>
  <c r="AN259" i="171"/>
  <c r="AM259" i="171"/>
  <c r="AF259" i="171"/>
  <c r="AE259" i="171"/>
  <c r="AD259" i="171"/>
  <c r="W259" i="171"/>
  <c r="V259" i="171"/>
  <c r="U259" i="171"/>
  <c r="N259" i="171"/>
  <c r="M259" i="171"/>
  <c r="L259" i="171"/>
  <c r="BP258" i="171"/>
  <c r="BO258" i="171"/>
  <c r="BN258" i="171"/>
  <c r="BG258" i="171"/>
  <c r="BF258" i="171"/>
  <c r="BE258" i="171"/>
  <c r="AX258" i="171"/>
  <c r="AW258" i="171"/>
  <c r="AV258" i="171"/>
  <c r="AO258" i="171"/>
  <c r="AN258" i="171"/>
  <c r="AM258" i="171"/>
  <c r="AF258" i="171"/>
  <c r="AE258" i="171"/>
  <c r="AD258" i="171"/>
  <c r="W258" i="171"/>
  <c r="V258" i="171"/>
  <c r="U258" i="171"/>
  <c r="N258" i="171"/>
  <c r="M258" i="171"/>
  <c r="L258" i="171"/>
  <c r="BP257" i="171"/>
  <c r="BO257" i="171"/>
  <c r="BN257" i="171"/>
  <c r="BG257" i="171"/>
  <c r="BF257" i="171"/>
  <c r="BE257" i="171"/>
  <c r="AX257" i="171"/>
  <c r="AW257" i="171"/>
  <c r="AV257" i="171"/>
  <c r="AO257" i="171"/>
  <c r="AN257" i="171"/>
  <c r="AM257" i="171"/>
  <c r="AF257" i="171"/>
  <c r="AE257" i="171"/>
  <c r="AD257" i="171"/>
  <c r="W257" i="171"/>
  <c r="V257" i="171"/>
  <c r="U257" i="171"/>
  <c r="N257" i="171"/>
  <c r="M257" i="171"/>
  <c r="L257" i="171"/>
  <c r="BP256" i="171"/>
  <c r="BO256" i="171"/>
  <c r="BN256" i="171"/>
  <c r="BG256" i="171"/>
  <c r="BF256" i="171"/>
  <c r="BE256" i="171"/>
  <c r="AX256" i="171"/>
  <c r="AW256" i="171"/>
  <c r="AV256" i="171"/>
  <c r="AO256" i="171"/>
  <c r="AN256" i="171"/>
  <c r="AM256" i="171"/>
  <c r="AF256" i="171"/>
  <c r="AE256" i="171"/>
  <c r="AD256" i="171"/>
  <c r="W256" i="171"/>
  <c r="V256" i="171"/>
  <c r="U256" i="171"/>
  <c r="N256" i="171"/>
  <c r="M256" i="171"/>
  <c r="L256" i="171"/>
  <c r="BP255" i="171"/>
  <c r="BO255" i="171"/>
  <c r="BN255" i="171"/>
  <c r="BG255" i="171"/>
  <c r="BF255" i="171"/>
  <c r="BE255" i="171"/>
  <c r="AX255" i="171"/>
  <c r="AW255" i="171"/>
  <c r="AV255" i="171"/>
  <c r="AO255" i="171"/>
  <c r="AN255" i="171"/>
  <c r="AM255" i="171"/>
  <c r="AF255" i="171"/>
  <c r="AE255" i="171"/>
  <c r="AD255" i="171"/>
  <c r="W255" i="171"/>
  <c r="V255" i="171"/>
  <c r="U255" i="171"/>
  <c r="N255" i="171"/>
  <c r="M255" i="171"/>
  <c r="L255" i="171"/>
  <c r="BP254" i="171"/>
  <c r="BO254" i="171"/>
  <c r="BN254" i="171"/>
  <c r="BG254" i="171"/>
  <c r="BF254" i="171"/>
  <c r="BE254" i="171"/>
  <c r="AX254" i="171"/>
  <c r="AW254" i="171"/>
  <c r="AV254" i="171"/>
  <c r="AO254" i="171"/>
  <c r="AN254" i="171"/>
  <c r="AM254" i="171"/>
  <c r="AF254" i="171"/>
  <c r="AE254" i="171"/>
  <c r="AD254" i="171"/>
  <c r="W254" i="171"/>
  <c r="V254" i="171"/>
  <c r="U254" i="171"/>
  <c r="N254" i="171"/>
  <c r="M254" i="171"/>
  <c r="L254" i="171"/>
  <c r="BP253" i="171"/>
  <c r="BO253" i="171"/>
  <c r="BN253" i="171"/>
  <c r="BG253" i="171"/>
  <c r="BF253" i="171"/>
  <c r="BE253" i="171"/>
  <c r="AX253" i="171"/>
  <c r="AW253" i="171"/>
  <c r="AV253" i="171"/>
  <c r="AO253" i="171"/>
  <c r="AN253" i="171"/>
  <c r="AM253" i="171"/>
  <c r="AF253" i="171"/>
  <c r="AE253" i="171"/>
  <c r="AD253" i="171"/>
  <c r="W253" i="171"/>
  <c r="V253" i="171"/>
  <c r="U253" i="171"/>
  <c r="N253" i="171"/>
  <c r="M253" i="171"/>
  <c r="L253" i="171"/>
  <c r="BP252" i="171"/>
  <c r="BO252" i="171"/>
  <c r="BN252" i="171"/>
  <c r="BG252" i="171"/>
  <c r="BF252" i="171"/>
  <c r="BE252" i="171"/>
  <c r="AX252" i="171"/>
  <c r="AW252" i="171"/>
  <c r="AV252" i="171"/>
  <c r="AO252" i="171"/>
  <c r="AN252" i="171"/>
  <c r="AM252" i="171"/>
  <c r="AF252" i="171"/>
  <c r="AE252" i="171"/>
  <c r="AD252" i="171"/>
  <c r="W252" i="171"/>
  <c r="V252" i="171"/>
  <c r="U252" i="171"/>
  <c r="N252" i="171"/>
  <c r="M252" i="171"/>
  <c r="L252" i="171"/>
  <c r="BP251" i="171"/>
  <c r="BO251" i="171"/>
  <c r="BN251" i="171"/>
  <c r="BG251" i="171"/>
  <c r="BF251" i="171"/>
  <c r="BE251" i="171"/>
  <c r="AX251" i="171"/>
  <c r="AW251" i="171"/>
  <c r="AV251" i="171"/>
  <c r="AO251" i="171"/>
  <c r="AN251" i="171"/>
  <c r="AM251" i="171"/>
  <c r="AF251" i="171"/>
  <c r="AE251" i="171"/>
  <c r="AD251" i="171"/>
  <c r="W251" i="171"/>
  <c r="V251" i="171"/>
  <c r="U251" i="171"/>
  <c r="N251" i="171"/>
  <c r="M251" i="171"/>
  <c r="L251" i="171"/>
  <c r="BP250" i="171"/>
  <c r="BO250" i="171"/>
  <c r="BN250" i="171"/>
  <c r="BG250" i="171"/>
  <c r="BF250" i="171"/>
  <c r="BE250" i="171"/>
  <c r="AX250" i="171"/>
  <c r="AW250" i="171"/>
  <c r="AV250" i="171"/>
  <c r="AO250" i="171"/>
  <c r="AN250" i="171"/>
  <c r="AM250" i="171"/>
  <c r="AF250" i="171"/>
  <c r="AE250" i="171"/>
  <c r="AD250" i="171"/>
  <c r="W250" i="171"/>
  <c r="V250" i="171"/>
  <c r="U250" i="171"/>
  <c r="N250" i="171"/>
  <c r="M250" i="171"/>
  <c r="L250" i="171"/>
  <c r="BP249" i="171"/>
  <c r="BO249" i="171"/>
  <c r="BN249" i="171"/>
  <c r="BG249" i="171"/>
  <c r="BF249" i="171"/>
  <c r="BE249" i="171"/>
  <c r="AX249" i="171"/>
  <c r="AW249" i="171"/>
  <c r="AV249" i="171"/>
  <c r="AO249" i="171"/>
  <c r="AN249" i="171"/>
  <c r="AM249" i="171"/>
  <c r="AF249" i="171"/>
  <c r="AE249" i="171"/>
  <c r="AD249" i="171"/>
  <c r="W249" i="171"/>
  <c r="V249" i="171"/>
  <c r="U249" i="171"/>
  <c r="N249" i="171"/>
  <c r="M249" i="171"/>
  <c r="L249" i="171"/>
  <c r="BP248" i="171"/>
  <c r="BO248" i="171"/>
  <c r="BN248" i="171"/>
  <c r="BG248" i="171"/>
  <c r="BF248" i="171"/>
  <c r="BE248" i="171"/>
  <c r="AX248" i="171"/>
  <c r="AW248" i="171"/>
  <c r="AV248" i="171"/>
  <c r="AO248" i="171"/>
  <c r="AN248" i="171"/>
  <c r="AM248" i="171"/>
  <c r="AF248" i="171"/>
  <c r="AE248" i="171"/>
  <c r="AD248" i="171"/>
  <c r="W248" i="171"/>
  <c r="V248" i="171"/>
  <c r="U248" i="171"/>
  <c r="N248" i="171"/>
  <c r="M248" i="171"/>
  <c r="L248" i="171"/>
  <c r="BP247" i="171"/>
  <c r="BO247" i="171"/>
  <c r="BN247" i="171"/>
  <c r="BG247" i="171"/>
  <c r="BF247" i="171"/>
  <c r="BE247" i="171"/>
  <c r="AX247" i="171"/>
  <c r="AW247" i="171"/>
  <c r="AV247" i="171"/>
  <c r="AO247" i="171"/>
  <c r="AN247" i="171"/>
  <c r="AM247" i="171"/>
  <c r="AF247" i="171"/>
  <c r="AE247" i="171"/>
  <c r="AD247" i="171"/>
  <c r="W247" i="171"/>
  <c r="V247" i="171"/>
  <c r="U247" i="171"/>
  <c r="N247" i="171"/>
  <c r="M247" i="171"/>
  <c r="L247" i="171"/>
  <c r="BP246" i="171"/>
  <c r="BO246" i="171"/>
  <c r="BN246" i="171"/>
  <c r="BG246" i="171"/>
  <c r="BF246" i="171"/>
  <c r="BE246" i="171"/>
  <c r="AX246" i="171"/>
  <c r="AW246" i="171"/>
  <c r="AV246" i="171"/>
  <c r="AO246" i="171"/>
  <c r="AN246" i="171"/>
  <c r="AM246" i="171"/>
  <c r="AF246" i="171"/>
  <c r="AE246" i="171"/>
  <c r="AD246" i="171"/>
  <c r="W246" i="171"/>
  <c r="V246" i="171"/>
  <c r="U246" i="171"/>
  <c r="N246" i="171"/>
  <c r="M246" i="171"/>
  <c r="L246" i="171"/>
  <c r="BP245" i="171"/>
  <c r="BO245" i="171"/>
  <c r="BN245" i="171"/>
  <c r="BG245" i="171"/>
  <c r="BF245" i="171"/>
  <c r="BE245" i="171"/>
  <c r="AX245" i="171"/>
  <c r="AW245" i="171"/>
  <c r="AV245" i="171"/>
  <c r="AO245" i="171"/>
  <c r="AN245" i="171"/>
  <c r="AM245" i="171"/>
  <c r="AF245" i="171"/>
  <c r="AE245" i="171"/>
  <c r="AD245" i="171"/>
  <c r="W245" i="171"/>
  <c r="V245" i="171"/>
  <c r="U245" i="171"/>
  <c r="N245" i="171"/>
  <c r="M245" i="171"/>
  <c r="L245" i="171"/>
  <c r="BP244" i="171"/>
  <c r="BO244" i="171"/>
  <c r="BN244" i="171"/>
  <c r="BG244" i="171"/>
  <c r="BF244" i="171"/>
  <c r="BE244" i="171"/>
  <c r="AX244" i="171"/>
  <c r="AW244" i="171"/>
  <c r="AV244" i="171"/>
  <c r="AO244" i="171"/>
  <c r="AN244" i="171"/>
  <c r="AM244" i="171"/>
  <c r="AF244" i="171"/>
  <c r="AE244" i="171"/>
  <c r="AD244" i="171"/>
  <c r="W244" i="171"/>
  <c r="V244" i="171"/>
  <c r="U244" i="171"/>
  <c r="N244" i="171"/>
  <c r="M244" i="171"/>
  <c r="L244" i="171"/>
  <c r="BP243" i="171"/>
  <c r="BO243" i="171"/>
  <c r="BN243" i="171"/>
  <c r="BG243" i="171"/>
  <c r="BF243" i="171"/>
  <c r="BE243" i="171"/>
  <c r="AX243" i="171"/>
  <c r="AW243" i="171"/>
  <c r="AV243" i="171"/>
  <c r="AO243" i="171"/>
  <c r="AN243" i="171"/>
  <c r="AM243" i="171"/>
  <c r="AF243" i="171"/>
  <c r="AE243" i="171"/>
  <c r="AD243" i="171"/>
  <c r="W243" i="171"/>
  <c r="V243" i="171"/>
  <c r="U243" i="171"/>
  <c r="N243" i="171"/>
  <c r="M243" i="171"/>
  <c r="L243" i="171"/>
  <c r="BP242" i="171"/>
  <c r="BO242" i="171"/>
  <c r="BN242" i="171"/>
  <c r="BG242" i="171"/>
  <c r="BF242" i="171"/>
  <c r="BE242" i="171"/>
  <c r="AX242" i="171"/>
  <c r="AW242" i="171"/>
  <c r="AV242" i="171"/>
  <c r="AO242" i="171"/>
  <c r="AN242" i="171"/>
  <c r="AM242" i="171"/>
  <c r="AF242" i="171"/>
  <c r="AE242" i="171"/>
  <c r="AD242" i="171"/>
  <c r="W242" i="171"/>
  <c r="V242" i="171"/>
  <c r="U242" i="171"/>
  <c r="N242" i="171"/>
  <c r="M242" i="171"/>
  <c r="L242" i="171"/>
  <c r="BP241" i="171"/>
  <c r="BO241" i="171"/>
  <c r="BN241" i="171"/>
  <c r="BG241" i="171"/>
  <c r="BF241" i="171"/>
  <c r="BE241" i="171"/>
  <c r="AX241" i="171"/>
  <c r="AW241" i="171"/>
  <c r="AV241" i="171"/>
  <c r="AO241" i="171"/>
  <c r="AN241" i="171"/>
  <c r="AM241" i="171"/>
  <c r="AF241" i="171"/>
  <c r="AE241" i="171"/>
  <c r="AD241" i="171"/>
  <c r="W241" i="171"/>
  <c r="V241" i="171"/>
  <c r="U241" i="171"/>
  <c r="N241" i="171"/>
  <c r="M241" i="171"/>
  <c r="L241" i="171"/>
  <c r="BP240" i="171"/>
  <c r="BO240" i="171"/>
  <c r="BN240" i="171"/>
  <c r="BG240" i="171"/>
  <c r="BF240" i="171"/>
  <c r="BE240" i="171"/>
  <c r="AX240" i="171"/>
  <c r="AW240" i="171"/>
  <c r="AV240" i="171"/>
  <c r="AO240" i="171"/>
  <c r="AN240" i="171"/>
  <c r="AM240" i="171"/>
  <c r="AF240" i="171"/>
  <c r="AE240" i="171"/>
  <c r="AD240" i="171"/>
  <c r="W240" i="171"/>
  <c r="V240" i="171"/>
  <c r="U240" i="171"/>
  <c r="N240" i="171"/>
  <c r="M240" i="171"/>
  <c r="L240" i="171"/>
  <c r="BP239" i="171"/>
  <c r="BO239" i="171"/>
  <c r="BN239" i="171"/>
  <c r="BG239" i="171"/>
  <c r="BF239" i="171"/>
  <c r="BE239" i="171"/>
  <c r="AX239" i="171"/>
  <c r="AW239" i="171"/>
  <c r="AV239" i="171"/>
  <c r="AO239" i="171"/>
  <c r="AN239" i="171"/>
  <c r="AM239" i="171"/>
  <c r="AF239" i="171"/>
  <c r="AE239" i="171"/>
  <c r="AD239" i="171"/>
  <c r="W239" i="171"/>
  <c r="V239" i="171"/>
  <c r="U239" i="171"/>
  <c r="N239" i="171"/>
  <c r="M239" i="171"/>
  <c r="L239" i="171"/>
  <c r="BP238" i="171"/>
  <c r="BO238" i="171"/>
  <c r="BN238" i="171"/>
  <c r="BG238" i="171"/>
  <c r="BF238" i="171"/>
  <c r="BE238" i="171"/>
  <c r="AX238" i="171"/>
  <c r="AW238" i="171"/>
  <c r="AV238" i="171"/>
  <c r="AO238" i="171"/>
  <c r="AN238" i="171"/>
  <c r="AM238" i="171"/>
  <c r="AF238" i="171"/>
  <c r="AE238" i="171"/>
  <c r="AD238" i="171"/>
  <c r="W238" i="171"/>
  <c r="V238" i="171"/>
  <c r="U238" i="171"/>
  <c r="N238" i="171"/>
  <c r="M238" i="171"/>
  <c r="L238" i="171"/>
  <c r="BP237" i="171"/>
  <c r="BO237" i="171"/>
  <c r="BN237" i="171"/>
  <c r="BG237" i="171"/>
  <c r="BF237" i="171"/>
  <c r="BE237" i="171"/>
  <c r="AX237" i="171"/>
  <c r="AW237" i="171"/>
  <c r="AV237" i="171"/>
  <c r="AO237" i="171"/>
  <c r="AN237" i="171"/>
  <c r="AM237" i="171"/>
  <c r="AF237" i="171"/>
  <c r="AE237" i="171"/>
  <c r="AD237" i="171"/>
  <c r="W237" i="171"/>
  <c r="V237" i="171"/>
  <c r="U237" i="171"/>
  <c r="N237" i="171"/>
  <c r="M237" i="171"/>
  <c r="L237" i="171"/>
  <c r="BP236" i="171"/>
  <c r="BO236" i="171"/>
  <c r="BN236" i="171"/>
  <c r="BG236" i="171"/>
  <c r="BF236" i="171"/>
  <c r="BE236" i="171"/>
  <c r="AX236" i="171"/>
  <c r="AW236" i="171"/>
  <c r="AV236" i="171"/>
  <c r="AO236" i="171"/>
  <c r="AN236" i="171"/>
  <c r="AM236" i="171"/>
  <c r="AF236" i="171"/>
  <c r="AE236" i="171"/>
  <c r="AD236" i="171"/>
  <c r="W236" i="171"/>
  <c r="V236" i="171"/>
  <c r="U236" i="171"/>
  <c r="N236" i="171"/>
  <c r="M236" i="171"/>
  <c r="L236" i="171"/>
  <c r="BP235" i="171"/>
  <c r="BO235" i="171"/>
  <c r="BN235" i="171"/>
  <c r="BG235" i="171"/>
  <c r="BF235" i="171"/>
  <c r="BE235" i="171"/>
  <c r="AX235" i="171"/>
  <c r="AW235" i="171"/>
  <c r="AV235" i="171"/>
  <c r="AO235" i="171"/>
  <c r="AN235" i="171"/>
  <c r="AM235" i="171"/>
  <c r="AF235" i="171"/>
  <c r="AE235" i="171"/>
  <c r="AD235" i="171"/>
  <c r="W235" i="171"/>
  <c r="V235" i="171"/>
  <c r="U235" i="171"/>
  <c r="N235" i="171"/>
  <c r="M235" i="171"/>
  <c r="L235" i="171"/>
  <c r="BP234" i="171"/>
  <c r="BO234" i="171"/>
  <c r="BN234" i="171"/>
  <c r="BG234" i="171"/>
  <c r="BF234" i="171"/>
  <c r="BE234" i="171"/>
  <c r="AX234" i="171"/>
  <c r="AW234" i="171"/>
  <c r="AV234" i="171"/>
  <c r="AO234" i="171"/>
  <c r="AN234" i="171"/>
  <c r="AM234" i="171"/>
  <c r="AF234" i="171"/>
  <c r="AE234" i="171"/>
  <c r="AD234" i="171"/>
  <c r="W234" i="171"/>
  <c r="V234" i="171"/>
  <c r="U234" i="171"/>
  <c r="N234" i="171"/>
  <c r="M234" i="171"/>
  <c r="L234" i="171"/>
  <c r="BP233" i="171"/>
  <c r="BO233" i="171"/>
  <c r="BN233" i="171"/>
  <c r="BG233" i="171"/>
  <c r="BF233" i="171"/>
  <c r="BE233" i="171"/>
  <c r="AX233" i="171"/>
  <c r="AW233" i="171"/>
  <c r="AV233" i="171"/>
  <c r="AO233" i="171"/>
  <c r="AN233" i="171"/>
  <c r="AM233" i="171"/>
  <c r="AF233" i="171"/>
  <c r="AE233" i="171"/>
  <c r="AD233" i="171"/>
  <c r="W233" i="171"/>
  <c r="V233" i="171"/>
  <c r="U233" i="171"/>
  <c r="N233" i="171"/>
  <c r="M233" i="171"/>
  <c r="L233" i="171"/>
  <c r="BP232" i="171"/>
  <c r="BO232" i="171"/>
  <c r="BN232" i="171"/>
  <c r="BG232" i="171"/>
  <c r="BF232" i="171"/>
  <c r="BE232" i="171"/>
  <c r="AX232" i="171"/>
  <c r="AW232" i="171"/>
  <c r="AV232" i="171"/>
  <c r="AO232" i="171"/>
  <c r="AN232" i="171"/>
  <c r="AM232" i="171"/>
  <c r="AF232" i="171"/>
  <c r="AE232" i="171"/>
  <c r="AD232" i="171"/>
  <c r="W232" i="171"/>
  <c r="V232" i="171"/>
  <c r="U232" i="171"/>
  <c r="N232" i="171"/>
  <c r="M232" i="171"/>
  <c r="L232" i="171"/>
  <c r="BP231" i="171"/>
  <c r="BO231" i="171"/>
  <c r="BN231" i="171"/>
  <c r="BG231" i="171"/>
  <c r="BF231" i="171"/>
  <c r="BE231" i="171"/>
  <c r="AX231" i="171"/>
  <c r="AW231" i="171"/>
  <c r="AV231" i="171"/>
  <c r="AO231" i="171"/>
  <c r="AN231" i="171"/>
  <c r="AM231" i="171"/>
  <c r="AF231" i="171"/>
  <c r="AE231" i="171"/>
  <c r="AD231" i="171"/>
  <c r="W231" i="171"/>
  <c r="V231" i="171"/>
  <c r="U231" i="171"/>
  <c r="N231" i="171"/>
  <c r="M231" i="171"/>
  <c r="L231" i="171"/>
  <c r="BP230" i="171"/>
  <c r="BO230" i="171"/>
  <c r="BN230" i="171"/>
  <c r="BG230" i="171"/>
  <c r="BF230" i="171"/>
  <c r="BE230" i="171"/>
  <c r="AX230" i="171"/>
  <c r="AW230" i="171"/>
  <c r="AV230" i="171"/>
  <c r="AO230" i="171"/>
  <c r="AN230" i="171"/>
  <c r="AM230" i="171"/>
  <c r="AF230" i="171"/>
  <c r="AE230" i="171"/>
  <c r="AD230" i="171"/>
  <c r="W230" i="171"/>
  <c r="V230" i="171"/>
  <c r="U230" i="171"/>
  <c r="N230" i="171"/>
  <c r="M230" i="171"/>
  <c r="L230" i="171"/>
  <c r="BP229" i="171"/>
  <c r="BO229" i="171"/>
  <c r="BN229" i="171"/>
  <c r="BG229" i="171"/>
  <c r="BF229" i="171"/>
  <c r="BE229" i="171"/>
  <c r="AX229" i="171"/>
  <c r="AW229" i="171"/>
  <c r="AV229" i="171"/>
  <c r="AO229" i="171"/>
  <c r="AN229" i="171"/>
  <c r="AM229" i="171"/>
  <c r="AF229" i="171"/>
  <c r="AE229" i="171"/>
  <c r="AD229" i="171"/>
  <c r="W229" i="171"/>
  <c r="V229" i="171"/>
  <c r="U229" i="171"/>
  <c r="N229" i="171"/>
  <c r="M229" i="171"/>
  <c r="L229" i="171"/>
  <c r="BP228" i="171"/>
  <c r="BO228" i="171"/>
  <c r="BN228" i="171"/>
  <c r="BG228" i="171"/>
  <c r="BF228" i="171"/>
  <c r="BE228" i="171"/>
  <c r="AX228" i="171"/>
  <c r="AW228" i="171"/>
  <c r="AV228" i="171"/>
  <c r="AO228" i="171"/>
  <c r="AN228" i="171"/>
  <c r="AM228" i="171"/>
  <c r="AF228" i="171"/>
  <c r="AE228" i="171"/>
  <c r="AD228" i="171"/>
  <c r="W228" i="171"/>
  <c r="V228" i="171"/>
  <c r="U228" i="171"/>
  <c r="N228" i="171"/>
  <c r="M228" i="171"/>
  <c r="L228" i="171"/>
  <c r="BP227" i="171"/>
  <c r="BO227" i="171"/>
  <c r="BN227" i="171"/>
  <c r="BG227" i="171"/>
  <c r="BF227" i="171"/>
  <c r="BE227" i="171"/>
  <c r="AX227" i="171"/>
  <c r="AW227" i="171"/>
  <c r="AV227" i="171"/>
  <c r="AO227" i="171"/>
  <c r="AN227" i="171"/>
  <c r="AM227" i="171"/>
  <c r="AF227" i="171"/>
  <c r="AE227" i="171"/>
  <c r="AD227" i="171"/>
  <c r="W227" i="171"/>
  <c r="V227" i="171"/>
  <c r="U227" i="171"/>
  <c r="N227" i="171"/>
  <c r="M227" i="171"/>
  <c r="L227" i="171"/>
  <c r="BP226" i="171"/>
  <c r="BO226" i="171"/>
  <c r="BN226" i="171"/>
  <c r="BG226" i="171"/>
  <c r="BF226" i="171"/>
  <c r="BE226" i="171"/>
  <c r="AX226" i="171"/>
  <c r="AW226" i="171"/>
  <c r="AV226" i="171"/>
  <c r="AO226" i="171"/>
  <c r="AN226" i="171"/>
  <c r="AM226" i="171"/>
  <c r="AF226" i="171"/>
  <c r="AE226" i="171"/>
  <c r="AD226" i="171"/>
  <c r="W226" i="171"/>
  <c r="V226" i="171"/>
  <c r="U226" i="171"/>
  <c r="N226" i="171"/>
  <c r="M226" i="171"/>
  <c r="L226" i="171"/>
  <c r="BP225" i="171"/>
  <c r="BO225" i="171"/>
  <c r="BN225" i="171"/>
  <c r="BG225" i="171"/>
  <c r="BF225" i="171"/>
  <c r="BE225" i="171"/>
  <c r="AX225" i="171"/>
  <c r="AW225" i="171"/>
  <c r="AV225" i="171"/>
  <c r="AO225" i="171"/>
  <c r="AN225" i="171"/>
  <c r="AM225" i="171"/>
  <c r="AF225" i="171"/>
  <c r="AE225" i="171"/>
  <c r="AD225" i="171"/>
  <c r="W225" i="171"/>
  <c r="V225" i="171"/>
  <c r="U225" i="171"/>
  <c r="N225" i="171"/>
  <c r="M225" i="171"/>
  <c r="L225" i="171"/>
  <c r="BP224" i="171"/>
  <c r="BO224" i="171"/>
  <c r="BN224" i="171"/>
  <c r="BG224" i="171"/>
  <c r="BF224" i="171"/>
  <c r="BE224" i="171"/>
  <c r="AX224" i="171"/>
  <c r="AW224" i="171"/>
  <c r="AV224" i="171"/>
  <c r="AO224" i="171"/>
  <c r="AN224" i="171"/>
  <c r="AM224" i="171"/>
  <c r="AF224" i="171"/>
  <c r="AE224" i="171"/>
  <c r="AD224" i="171"/>
  <c r="W224" i="171"/>
  <c r="V224" i="171"/>
  <c r="U224" i="171"/>
  <c r="N224" i="171"/>
  <c r="M224" i="171"/>
  <c r="L224" i="171"/>
  <c r="BP223" i="171"/>
  <c r="BO223" i="171"/>
  <c r="BN223" i="171"/>
  <c r="BG223" i="171"/>
  <c r="BF223" i="171"/>
  <c r="BE223" i="171"/>
  <c r="BB223" i="171"/>
  <c r="AW223" i="171"/>
  <c r="AV223" i="171"/>
  <c r="AS223" i="171"/>
  <c r="AN223" i="171"/>
  <c r="AM223" i="171"/>
  <c r="AF223" i="171"/>
  <c r="AE223" i="171"/>
  <c r="AD223" i="171"/>
  <c r="AA223" i="171"/>
  <c r="V223" i="171"/>
  <c r="U223" i="171"/>
  <c r="N223" i="171"/>
  <c r="M223" i="171"/>
  <c r="L223" i="171"/>
  <c r="BP222" i="171"/>
  <c r="BO222" i="171"/>
  <c r="BN222" i="171"/>
  <c r="BG222" i="171"/>
  <c r="BF222" i="171"/>
  <c r="BE222" i="171"/>
  <c r="BB222" i="171"/>
  <c r="AW222" i="171"/>
  <c r="AV222" i="171"/>
  <c r="AS222" i="171"/>
  <c r="AN222" i="171"/>
  <c r="AM222" i="171"/>
  <c r="AF222" i="171"/>
  <c r="AE222" i="171"/>
  <c r="AD222" i="171"/>
  <c r="AA222" i="171"/>
  <c r="V222" i="171"/>
  <c r="U222" i="171"/>
  <c r="N222" i="171"/>
  <c r="M222" i="171"/>
  <c r="L222" i="171"/>
  <c r="BP221" i="171"/>
  <c r="BO221" i="171"/>
  <c r="BN221" i="171"/>
  <c r="BG221" i="171"/>
  <c r="BF221" i="171"/>
  <c r="BE221" i="171"/>
  <c r="BB221" i="171"/>
  <c r="AW221" i="171"/>
  <c r="AV221" i="171"/>
  <c r="AS221" i="171"/>
  <c r="AN221" i="171"/>
  <c r="AM221" i="171"/>
  <c r="AF221" i="171"/>
  <c r="AE221" i="171"/>
  <c r="AD221" i="171"/>
  <c r="AA221" i="171"/>
  <c r="V221" i="171"/>
  <c r="U221" i="171"/>
  <c r="N221" i="171"/>
  <c r="M221" i="171"/>
  <c r="L221" i="171"/>
  <c r="BP220" i="171"/>
  <c r="BO220" i="171"/>
  <c r="BN220" i="171"/>
  <c r="BG220" i="171"/>
  <c r="BF220" i="171"/>
  <c r="BE220" i="171"/>
  <c r="BB220" i="171"/>
  <c r="AW220" i="171"/>
  <c r="AV220" i="171"/>
  <c r="AS220" i="171"/>
  <c r="AN220" i="171"/>
  <c r="AM220" i="171"/>
  <c r="AF220" i="171"/>
  <c r="AE220" i="171"/>
  <c r="AD220" i="171"/>
  <c r="AA220" i="171"/>
  <c r="V220" i="171"/>
  <c r="U220" i="171"/>
  <c r="N220" i="171"/>
  <c r="M220" i="171"/>
  <c r="L220" i="171"/>
  <c r="BP219" i="171"/>
  <c r="BO219" i="171"/>
  <c r="BN219" i="171"/>
  <c r="BG219" i="171"/>
  <c r="BF219" i="171"/>
  <c r="BE219" i="171"/>
  <c r="BB219" i="171"/>
  <c r="AW219" i="171"/>
  <c r="AV219" i="171"/>
  <c r="AS219" i="171"/>
  <c r="AN219" i="171"/>
  <c r="AM219" i="171"/>
  <c r="AF219" i="171"/>
  <c r="AE219" i="171"/>
  <c r="AD219" i="171"/>
  <c r="AA219" i="171"/>
  <c r="V219" i="171"/>
  <c r="U219" i="171"/>
  <c r="N219" i="171"/>
  <c r="M219" i="171"/>
  <c r="L219" i="171"/>
  <c r="BP218" i="171"/>
  <c r="BO218" i="171"/>
  <c r="BN218" i="171"/>
  <c r="BG218" i="171"/>
  <c r="BF218" i="171"/>
  <c r="BE218" i="171"/>
  <c r="BB218" i="171"/>
  <c r="AW218" i="171"/>
  <c r="AV218" i="171"/>
  <c r="AS218" i="171"/>
  <c r="AN218" i="171"/>
  <c r="AM218" i="171"/>
  <c r="AF218" i="171"/>
  <c r="AE218" i="171"/>
  <c r="AD218" i="171"/>
  <c r="AA218" i="171"/>
  <c r="V218" i="171"/>
  <c r="U218" i="171"/>
  <c r="N218" i="171"/>
  <c r="M218" i="171"/>
  <c r="L218" i="171"/>
  <c r="BP217" i="171"/>
  <c r="BO217" i="171"/>
  <c r="BN217" i="171"/>
  <c r="BG217" i="171"/>
  <c r="BF217" i="171"/>
  <c r="BE217" i="171"/>
  <c r="BB217" i="171"/>
  <c r="AW217" i="171"/>
  <c r="AV217" i="171"/>
  <c r="AS217" i="171"/>
  <c r="AN217" i="171"/>
  <c r="AM217" i="171"/>
  <c r="AF217" i="171"/>
  <c r="AE217" i="171"/>
  <c r="AD217" i="171"/>
  <c r="AA217" i="171"/>
  <c r="V217" i="171"/>
  <c r="U217" i="171"/>
  <c r="N217" i="171"/>
  <c r="M217" i="171"/>
  <c r="L217" i="171"/>
  <c r="BP216" i="171"/>
  <c r="BO216" i="171"/>
  <c r="BN216" i="171"/>
  <c r="BG216" i="171"/>
  <c r="BF216" i="171"/>
  <c r="BE216" i="171"/>
  <c r="BB216" i="171"/>
  <c r="AW216" i="171"/>
  <c r="AV216" i="171"/>
  <c r="AS216" i="171"/>
  <c r="AN216" i="171"/>
  <c r="AM216" i="171"/>
  <c r="AF216" i="171"/>
  <c r="AE216" i="171"/>
  <c r="AD216" i="171"/>
  <c r="AA216" i="171"/>
  <c r="V216" i="171"/>
  <c r="U216" i="171"/>
  <c r="N216" i="171"/>
  <c r="M216" i="171"/>
  <c r="L216" i="171"/>
  <c r="BP215" i="171"/>
  <c r="BO215" i="171"/>
  <c r="BN215" i="171"/>
  <c r="BG215" i="171"/>
  <c r="BF215" i="171"/>
  <c r="BE215" i="171"/>
  <c r="BB215" i="171"/>
  <c r="AW215" i="171"/>
  <c r="AV215" i="171"/>
  <c r="AS215" i="171"/>
  <c r="AN215" i="171"/>
  <c r="AM215" i="171"/>
  <c r="AF215" i="171"/>
  <c r="AE215" i="171"/>
  <c r="AD215" i="171"/>
  <c r="AA215" i="171"/>
  <c r="V215" i="171"/>
  <c r="U215" i="171"/>
  <c r="N215" i="171"/>
  <c r="M215" i="171"/>
  <c r="L215" i="171"/>
  <c r="BP214" i="171"/>
  <c r="BO214" i="171"/>
  <c r="BN214" i="171"/>
  <c r="BG214" i="171"/>
  <c r="BF214" i="171"/>
  <c r="BE214" i="171"/>
  <c r="BB214" i="171"/>
  <c r="AW214" i="171"/>
  <c r="AV214" i="171"/>
  <c r="AS214" i="171"/>
  <c r="AN214" i="171"/>
  <c r="AM214" i="171"/>
  <c r="AF214" i="171"/>
  <c r="AE214" i="171"/>
  <c r="AD214" i="171"/>
  <c r="AA214" i="171"/>
  <c r="V214" i="171"/>
  <c r="U214" i="171"/>
  <c r="N214" i="171"/>
  <c r="M214" i="171"/>
  <c r="L214" i="171"/>
  <c r="BP213" i="171"/>
  <c r="BO213" i="171"/>
  <c r="BN213" i="171"/>
  <c r="BG213" i="171"/>
  <c r="BF213" i="171"/>
  <c r="BE213" i="171"/>
  <c r="BB213" i="171"/>
  <c r="AW213" i="171"/>
  <c r="AV213" i="171"/>
  <c r="AS213" i="171"/>
  <c r="AN213" i="171"/>
  <c r="AM213" i="171"/>
  <c r="AF213" i="171"/>
  <c r="AE213" i="171"/>
  <c r="AD213" i="171"/>
  <c r="AA213" i="171"/>
  <c r="V213" i="171"/>
  <c r="U213" i="171"/>
  <c r="N213" i="171"/>
  <c r="M213" i="171"/>
  <c r="L213" i="171"/>
  <c r="BP212" i="171"/>
  <c r="BO212" i="171"/>
  <c r="BN212" i="171"/>
  <c r="BG212" i="171"/>
  <c r="BF212" i="171"/>
  <c r="BE212" i="171"/>
  <c r="BB212" i="171"/>
  <c r="AW212" i="171"/>
  <c r="AV212" i="171"/>
  <c r="AS212" i="171"/>
  <c r="AN212" i="171"/>
  <c r="AM212" i="171"/>
  <c r="AF212" i="171"/>
  <c r="AE212" i="171"/>
  <c r="AD212" i="171"/>
  <c r="AA212" i="171"/>
  <c r="V212" i="171"/>
  <c r="U212" i="171"/>
  <c r="N212" i="171"/>
  <c r="M212" i="171"/>
  <c r="L212" i="171"/>
  <c r="BP211" i="171"/>
  <c r="BO211" i="171"/>
  <c r="BN211" i="171"/>
  <c r="BG211" i="171"/>
  <c r="BF211" i="171"/>
  <c r="BE211" i="171"/>
  <c r="BB211" i="171"/>
  <c r="AX211" i="171"/>
  <c r="AW211" i="171"/>
  <c r="AV211" i="171"/>
  <c r="AS211" i="171"/>
  <c r="AO211" i="171"/>
  <c r="AN211" i="171"/>
  <c r="AM211" i="171"/>
  <c r="AF211" i="171"/>
  <c r="AE211" i="171"/>
  <c r="AD211" i="171"/>
  <c r="AA211" i="171"/>
  <c r="W211" i="171"/>
  <c r="V211" i="171"/>
  <c r="U211" i="171"/>
  <c r="N211" i="171"/>
  <c r="M211" i="171"/>
  <c r="L211" i="171"/>
  <c r="BP210" i="171"/>
  <c r="BO210" i="171"/>
  <c r="BN210" i="171"/>
  <c r="BG210" i="171"/>
  <c r="BF210" i="171"/>
  <c r="BE210" i="171"/>
  <c r="BB210" i="171"/>
  <c r="AX210" i="171"/>
  <c r="AW210" i="171"/>
  <c r="AV210" i="171"/>
  <c r="AS210" i="171"/>
  <c r="AO210" i="171"/>
  <c r="AN210" i="171"/>
  <c r="AM210" i="171"/>
  <c r="AF210" i="171"/>
  <c r="AE210" i="171"/>
  <c r="AD210" i="171"/>
  <c r="AA210" i="171"/>
  <c r="W210" i="171"/>
  <c r="V210" i="171"/>
  <c r="U210" i="171"/>
  <c r="N210" i="171"/>
  <c r="M210" i="171"/>
  <c r="L210" i="171"/>
  <c r="BP209" i="171"/>
  <c r="BO209" i="171"/>
  <c r="BN209" i="171"/>
  <c r="BG209" i="171"/>
  <c r="BF209" i="171"/>
  <c r="BE209" i="171"/>
  <c r="BB209" i="171"/>
  <c r="AX209" i="171"/>
  <c r="AW209" i="171"/>
  <c r="AV209" i="171"/>
  <c r="AS209" i="171"/>
  <c r="AO209" i="171"/>
  <c r="AN209" i="171"/>
  <c r="AM209" i="171"/>
  <c r="AF209" i="171"/>
  <c r="AE209" i="171"/>
  <c r="AD209" i="171"/>
  <c r="AA209" i="171"/>
  <c r="W209" i="171"/>
  <c r="V209" i="171"/>
  <c r="U209" i="171"/>
  <c r="N209" i="171"/>
  <c r="M209" i="171"/>
  <c r="L209" i="171"/>
  <c r="BP208" i="171"/>
  <c r="BO208" i="171"/>
  <c r="BN208" i="171"/>
  <c r="BG208" i="171"/>
  <c r="BF208" i="171"/>
  <c r="BE208" i="171"/>
  <c r="BB208" i="171"/>
  <c r="AX208" i="171"/>
  <c r="AW208" i="171"/>
  <c r="AV208" i="171"/>
  <c r="AS208" i="171"/>
  <c r="AO208" i="171"/>
  <c r="AN208" i="171"/>
  <c r="AM208" i="171"/>
  <c r="AF208" i="171"/>
  <c r="AE208" i="171"/>
  <c r="AD208" i="171"/>
  <c r="AA208" i="171"/>
  <c r="W208" i="171"/>
  <c r="V208" i="171"/>
  <c r="U208" i="171"/>
  <c r="N208" i="171"/>
  <c r="M208" i="171"/>
  <c r="L208" i="171"/>
  <c r="BP207" i="171"/>
  <c r="BO207" i="171"/>
  <c r="BN207" i="171"/>
  <c r="BG207" i="171"/>
  <c r="BF207" i="171"/>
  <c r="BE207" i="171"/>
  <c r="BB207" i="171"/>
  <c r="AX207" i="171"/>
  <c r="AW207" i="171"/>
  <c r="AV207" i="171"/>
  <c r="AS207" i="171"/>
  <c r="AO207" i="171"/>
  <c r="AN207" i="171"/>
  <c r="AM207" i="171"/>
  <c r="AF207" i="171"/>
  <c r="AE207" i="171"/>
  <c r="AD207" i="171"/>
  <c r="AA207" i="171"/>
  <c r="W207" i="171"/>
  <c r="V207" i="171"/>
  <c r="U207" i="171"/>
  <c r="N207" i="171"/>
  <c r="M207" i="171"/>
  <c r="L207" i="171"/>
  <c r="BP206" i="171"/>
  <c r="BO206" i="171"/>
  <c r="BN206" i="171"/>
  <c r="BG206" i="171"/>
  <c r="BF206" i="171"/>
  <c r="BE206" i="171"/>
  <c r="BB206" i="171"/>
  <c r="AX206" i="171"/>
  <c r="AW206" i="171"/>
  <c r="AV206" i="171"/>
  <c r="AS206" i="171"/>
  <c r="AO206" i="171"/>
  <c r="AN206" i="171"/>
  <c r="AM206" i="171"/>
  <c r="AF206" i="171"/>
  <c r="AE206" i="171"/>
  <c r="AD206" i="171"/>
  <c r="AA206" i="171"/>
  <c r="W206" i="171"/>
  <c r="V206" i="171"/>
  <c r="U206" i="171"/>
  <c r="N206" i="171"/>
  <c r="M206" i="171"/>
  <c r="L206" i="171"/>
  <c r="BP205" i="171"/>
  <c r="BO205" i="171"/>
  <c r="BN205" i="171"/>
  <c r="BG205" i="171"/>
  <c r="BF205" i="171"/>
  <c r="BE205" i="171"/>
  <c r="BB205" i="171"/>
  <c r="AX205" i="171"/>
  <c r="AW205" i="171"/>
  <c r="AV205" i="171"/>
  <c r="AS205" i="171"/>
  <c r="AO205" i="171"/>
  <c r="AN205" i="171"/>
  <c r="AM205" i="171"/>
  <c r="AF205" i="171"/>
  <c r="AE205" i="171"/>
  <c r="AD205" i="171"/>
  <c r="AA205" i="171"/>
  <c r="W205" i="171"/>
  <c r="V205" i="171"/>
  <c r="U205" i="171"/>
  <c r="N205" i="171"/>
  <c r="M205" i="171"/>
  <c r="L205" i="171"/>
  <c r="BP204" i="171"/>
  <c r="BO204" i="171"/>
  <c r="BN204" i="171"/>
  <c r="BG204" i="171"/>
  <c r="BF204" i="171"/>
  <c r="BE204" i="171"/>
  <c r="BB204" i="171"/>
  <c r="AX204" i="171"/>
  <c r="AW204" i="171"/>
  <c r="AV204" i="171"/>
  <c r="AS204" i="171"/>
  <c r="AO204" i="171"/>
  <c r="AN204" i="171"/>
  <c r="AM204" i="171"/>
  <c r="AF204" i="171"/>
  <c r="AE204" i="171"/>
  <c r="AD204" i="171"/>
  <c r="AA204" i="171"/>
  <c r="W204" i="171"/>
  <c r="V204" i="171"/>
  <c r="U204" i="171"/>
  <c r="N204" i="171"/>
  <c r="M204" i="171"/>
  <c r="L204" i="171"/>
  <c r="BP203" i="171"/>
  <c r="BO203" i="171"/>
  <c r="BN203" i="171"/>
  <c r="BG203" i="171"/>
  <c r="BF203" i="171"/>
  <c r="BE203" i="171"/>
  <c r="BB203" i="171"/>
  <c r="AX203" i="171"/>
  <c r="AW203" i="171"/>
  <c r="AV203" i="171"/>
  <c r="AS203" i="171"/>
  <c r="AO203" i="171"/>
  <c r="AN203" i="171"/>
  <c r="AM203" i="171"/>
  <c r="AF203" i="171"/>
  <c r="AE203" i="171"/>
  <c r="AD203" i="171"/>
  <c r="AA203" i="171"/>
  <c r="W203" i="171"/>
  <c r="V203" i="171"/>
  <c r="U203" i="171"/>
  <c r="N203" i="171"/>
  <c r="M203" i="171"/>
  <c r="L203" i="171"/>
  <c r="BP202" i="171"/>
  <c r="BO202" i="171"/>
  <c r="BN202" i="171"/>
  <c r="BG202" i="171"/>
  <c r="BF202" i="171"/>
  <c r="BE202" i="171"/>
  <c r="BB202" i="171"/>
  <c r="AX202" i="171"/>
  <c r="AW202" i="171"/>
  <c r="AV202" i="171"/>
  <c r="AS202" i="171"/>
  <c r="AO202" i="171"/>
  <c r="AN202" i="171"/>
  <c r="AM202" i="171"/>
  <c r="AF202" i="171"/>
  <c r="AE202" i="171"/>
  <c r="AD202" i="171"/>
  <c r="AA202" i="171"/>
  <c r="W202" i="171"/>
  <c r="V202" i="171"/>
  <c r="U202" i="171"/>
  <c r="N202" i="171"/>
  <c r="M202" i="171"/>
  <c r="L202" i="171"/>
  <c r="BP201" i="171"/>
  <c r="BO201" i="171"/>
  <c r="BN201" i="171"/>
  <c r="BG201" i="171"/>
  <c r="BF201" i="171"/>
  <c r="BE201" i="171"/>
  <c r="BB201" i="171"/>
  <c r="AX201" i="171"/>
  <c r="AW201" i="171"/>
  <c r="AV201" i="171"/>
  <c r="AS201" i="171"/>
  <c r="AO201" i="171"/>
  <c r="AN201" i="171"/>
  <c r="AM201" i="171"/>
  <c r="AF201" i="171"/>
  <c r="AE201" i="171"/>
  <c r="AD201" i="171"/>
  <c r="AA201" i="171"/>
  <c r="W201" i="171"/>
  <c r="V201" i="171"/>
  <c r="U201" i="171"/>
  <c r="N201" i="171"/>
  <c r="M201" i="171"/>
  <c r="L201" i="171"/>
  <c r="BP200" i="171"/>
  <c r="BO200" i="171"/>
  <c r="BN200" i="171"/>
  <c r="BG200" i="171"/>
  <c r="BF200" i="171"/>
  <c r="BE200" i="171"/>
  <c r="BB200" i="171"/>
  <c r="AX200" i="171"/>
  <c r="AW200" i="171"/>
  <c r="AV200" i="171"/>
  <c r="AS200" i="171"/>
  <c r="AO200" i="171"/>
  <c r="AN200" i="171"/>
  <c r="AM200" i="171"/>
  <c r="AF200" i="171"/>
  <c r="AE200" i="171"/>
  <c r="AD200" i="171"/>
  <c r="AA200" i="171"/>
  <c r="W200" i="171"/>
  <c r="V200" i="171"/>
  <c r="U200" i="171"/>
  <c r="N200" i="171"/>
  <c r="M200" i="171"/>
  <c r="L200" i="171"/>
  <c r="BP199" i="171"/>
  <c r="BO199" i="171"/>
  <c r="BN199" i="171"/>
  <c r="BG199" i="171"/>
  <c r="BF199" i="171"/>
  <c r="BE199" i="171"/>
  <c r="AX199" i="171"/>
  <c r="AW199" i="171"/>
  <c r="AV199" i="171"/>
  <c r="AO199" i="171"/>
  <c r="AN199" i="171"/>
  <c r="AM199" i="171"/>
  <c r="AF199" i="171"/>
  <c r="AE199" i="171"/>
  <c r="AD199" i="171"/>
  <c r="W199" i="171"/>
  <c r="V199" i="171"/>
  <c r="U199" i="171"/>
  <c r="N199" i="171"/>
  <c r="M199" i="171"/>
  <c r="L199" i="171"/>
  <c r="BP198" i="171"/>
  <c r="BO198" i="171"/>
  <c r="BN198" i="171"/>
  <c r="BG198" i="171"/>
  <c r="BF198" i="171"/>
  <c r="BE198" i="171"/>
  <c r="AX198" i="171"/>
  <c r="AW198" i="171"/>
  <c r="AV198" i="171"/>
  <c r="AO198" i="171"/>
  <c r="AN198" i="171"/>
  <c r="AM198" i="171"/>
  <c r="AF198" i="171"/>
  <c r="AE198" i="171"/>
  <c r="AD198" i="171"/>
  <c r="W198" i="171"/>
  <c r="V198" i="171"/>
  <c r="U198" i="171"/>
  <c r="N198" i="171"/>
  <c r="M198" i="171"/>
  <c r="L198" i="171"/>
  <c r="BP197" i="171"/>
  <c r="BO197" i="171"/>
  <c r="BN197" i="171"/>
  <c r="BG197" i="171"/>
  <c r="BF197" i="171"/>
  <c r="BE197" i="171"/>
  <c r="AX197" i="171"/>
  <c r="AW197" i="171"/>
  <c r="AV197" i="171"/>
  <c r="AO197" i="171"/>
  <c r="AN197" i="171"/>
  <c r="AM197" i="171"/>
  <c r="AF197" i="171"/>
  <c r="AE197" i="171"/>
  <c r="AD197" i="171"/>
  <c r="W197" i="171"/>
  <c r="V197" i="171"/>
  <c r="U197" i="171"/>
  <c r="N197" i="171"/>
  <c r="M197" i="171"/>
  <c r="L197" i="171"/>
  <c r="BP196" i="171"/>
  <c r="BO196" i="171"/>
  <c r="BN196" i="171"/>
  <c r="BG196" i="171"/>
  <c r="BF196" i="171"/>
  <c r="BE196" i="171"/>
  <c r="AX196" i="171"/>
  <c r="AW196" i="171"/>
  <c r="AV196" i="171"/>
  <c r="AO196" i="171"/>
  <c r="AN196" i="171"/>
  <c r="AM196" i="171"/>
  <c r="AF196" i="171"/>
  <c r="AE196" i="171"/>
  <c r="AD196" i="171"/>
  <c r="W196" i="171"/>
  <c r="V196" i="171"/>
  <c r="U196" i="171"/>
  <c r="N196" i="171"/>
  <c r="M196" i="171"/>
  <c r="L196" i="171"/>
  <c r="BP195" i="171"/>
  <c r="BO195" i="171"/>
  <c r="BN195" i="171"/>
  <c r="BG195" i="171"/>
  <c r="BF195" i="171"/>
  <c r="BE195" i="171"/>
  <c r="AX195" i="171"/>
  <c r="AW195" i="171"/>
  <c r="AV195" i="171"/>
  <c r="AO195" i="171"/>
  <c r="AN195" i="171"/>
  <c r="AM195" i="171"/>
  <c r="AF195" i="171"/>
  <c r="AE195" i="171"/>
  <c r="AD195" i="171"/>
  <c r="W195" i="171"/>
  <c r="V195" i="171"/>
  <c r="U195" i="171"/>
  <c r="N195" i="171"/>
  <c r="M195" i="171"/>
  <c r="L195" i="171"/>
  <c r="BP194" i="171"/>
  <c r="BO194" i="171"/>
  <c r="BN194" i="171"/>
  <c r="BG194" i="171"/>
  <c r="BF194" i="171"/>
  <c r="BE194" i="171"/>
  <c r="AX194" i="171"/>
  <c r="AW194" i="171"/>
  <c r="AV194" i="171"/>
  <c r="AO194" i="171"/>
  <c r="AN194" i="171"/>
  <c r="AM194" i="171"/>
  <c r="AF194" i="171"/>
  <c r="AE194" i="171"/>
  <c r="AD194" i="171"/>
  <c r="W194" i="171"/>
  <c r="V194" i="171"/>
  <c r="U194" i="171"/>
  <c r="N194" i="171"/>
  <c r="M194" i="171"/>
  <c r="L194" i="171"/>
  <c r="BP193" i="171"/>
  <c r="BO193" i="171"/>
  <c r="BN193" i="171"/>
  <c r="BG193" i="171"/>
  <c r="BF193" i="171"/>
  <c r="BE193" i="171"/>
  <c r="AX193" i="171"/>
  <c r="AW193" i="171"/>
  <c r="AV193" i="171"/>
  <c r="AO193" i="171"/>
  <c r="AN193" i="171"/>
  <c r="AM193" i="171"/>
  <c r="AF193" i="171"/>
  <c r="AE193" i="171"/>
  <c r="AD193" i="171"/>
  <c r="W193" i="171"/>
  <c r="V193" i="171"/>
  <c r="U193" i="171"/>
  <c r="N193" i="171"/>
  <c r="M193" i="171"/>
  <c r="L193" i="171"/>
  <c r="BP192" i="171"/>
  <c r="BO192" i="171"/>
  <c r="BN192" i="171"/>
  <c r="BG192" i="171"/>
  <c r="BF192" i="171"/>
  <c r="BE192" i="171"/>
  <c r="AX192" i="171"/>
  <c r="AW192" i="171"/>
  <c r="AV192" i="171"/>
  <c r="AO192" i="171"/>
  <c r="AN192" i="171"/>
  <c r="AM192" i="171"/>
  <c r="AF192" i="171"/>
  <c r="AE192" i="171"/>
  <c r="AD192" i="171"/>
  <c r="W192" i="171"/>
  <c r="V192" i="171"/>
  <c r="U192" i="171"/>
  <c r="N192" i="171"/>
  <c r="M192" i="171"/>
  <c r="L192" i="171"/>
  <c r="BP191" i="171"/>
  <c r="BO191" i="171"/>
  <c r="BN191" i="171"/>
  <c r="BG191" i="171"/>
  <c r="BF191" i="171"/>
  <c r="BE191" i="171"/>
  <c r="AX191" i="171"/>
  <c r="AW191" i="171"/>
  <c r="AV191" i="171"/>
  <c r="AO191" i="171"/>
  <c r="AN191" i="171"/>
  <c r="AM191" i="171"/>
  <c r="AF191" i="171"/>
  <c r="AE191" i="171"/>
  <c r="AD191" i="171"/>
  <c r="W191" i="171"/>
  <c r="V191" i="171"/>
  <c r="U191" i="171"/>
  <c r="N191" i="171"/>
  <c r="M191" i="171"/>
  <c r="L191" i="171"/>
  <c r="BP190" i="171"/>
  <c r="BO190" i="171"/>
  <c r="BN190" i="171"/>
  <c r="BG190" i="171"/>
  <c r="BF190" i="171"/>
  <c r="BE190" i="171"/>
  <c r="AX190" i="171"/>
  <c r="AW190" i="171"/>
  <c r="AV190" i="171"/>
  <c r="AO190" i="171"/>
  <c r="AN190" i="171"/>
  <c r="AM190" i="171"/>
  <c r="AF190" i="171"/>
  <c r="AE190" i="171"/>
  <c r="AD190" i="171"/>
  <c r="W190" i="171"/>
  <c r="V190" i="171"/>
  <c r="U190" i="171"/>
  <c r="N190" i="171"/>
  <c r="M190" i="171"/>
  <c r="L190" i="171"/>
  <c r="BP189" i="171"/>
  <c r="BO189" i="171"/>
  <c r="BN189" i="171"/>
  <c r="BG189" i="171"/>
  <c r="BF189" i="171"/>
  <c r="BE189" i="171"/>
  <c r="AX189" i="171"/>
  <c r="AW189" i="171"/>
  <c r="AV189" i="171"/>
  <c r="AO189" i="171"/>
  <c r="AN189" i="171"/>
  <c r="AM189" i="171"/>
  <c r="AF189" i="171"/>
  <c r="AE189" i="171"/>
  <c r="AD189" i="171"/>
  <c r="W189" i="171"/>
  <c r="V189" i="171"/>
  <c r="U189" i="171"/>
  <c r="N189" i="171"/>
  <c r="M189" i="171"/>
  <c r="L189" i="171"/>
  <c r="BP188" i="171"/>
  <c r="BO188" i="171"/>
  <c r="BN188" i="171"/>
  <c r="BG188" i="171"/>
  <c r="BF188" i="171"/>
  <c r="BE188" i="171"/>
  <c r="AX188" i="171"/>
  <c r="AW188" i="171"/>
  <c r="AV188" i="171"/>
  <c r="AO188" i="171"/>
  <c r="AN188" i="171"/>
  <c r="AM188" i="171"/>
  <c r="AF188" i="171"/>
  <c r="AE188" i="171"/>
  <c r="AD188" i="171"/>
  <c r="W188" i="171"/>
  <c r="V188" i="171"/>
  <c r="U188" i="171"/>
  <c r="N188" i="171"/>
  <c r="M188" i="171"/>
  <c r="L188" i="171"/>
  <c r="BP187" i="171"/>
  <c r="BO187" i="171"/>
  <c r="BN187" i="171"/>
  <c r="BG187" i="171"/>
  <c r="BF187" i="171"/>
  <c r="BE187" i="171"/>
  <c r="AX187" i="171"/>
  <c r="AW187" i="171"/>
  <c r="AV187" i="171"/>
  <c r="AO187" i="171"/>
  <c r="AN187" i="171"/>
  <c r="AM187" i="171"/>
  <c r="AF187" i="171"/>
  <c r="AE187" i="171"/>
  <c r="AD187" i="171"/>
  <c r="W187" i="171"/>
  <c r="V187" i="171"/>
  <c r="U187" i="171"/>
  <c r="N187" i="171"/>
  <c r="M187" i="171"/>
  <c r="L187" i="171"/>
  <c r="BP186" i="171"/>
  <c r="BO186" i="171"/>
  <c r="BN186" i="171"/>
  <c r="BG186" i="171"/>
  <c r="BF186" i="171"/>
  <c r="BE186" i="171"/>
  <c r="AX186" i="171"/>
  <c r="AW186" i="171"/>
  <c r="AV186" i="171"/>
  <c r="AO186" i="171"/>
  <c r="AN186" i="171"/>
  <c r="AM186" i="171"/>
  <c r="AF186" i="171"/>
  <c r="AE186" i="171"/>
  <c r="AD186" i="171"/>
  <c r="W186" i="171"/>
  <c r="V186" i="171"/>
  <c r="U186" i="171"/>
  <c r="N186" i="171"/>
  <c r="M186" i="171"/>
  <c r="L186" i="171"/>
  <c r="BP185" i="171"/>
  <c r="BO185" i="171"/>
  <c r="BN185" i="171"/>
  <c r="BG185" i="171"/>
  <c r="BF185" i="171"/>
  <c r="BE185" i="171"/>
  <c r="AX185" i="171"/>
  <c r="AW185" i="171"/>
  <c r="AV185" i="171"/>
  <c r="AO185" i="171"/>
  <c r="AN185" i="171"/>
  <c r="AM185" i="171"/>
  <c r="AF185" i="171"/>
  <c r="AE185" i="171"/>
  <c r="AD185" i="171"/>
  <c r="W185" i="171"/>
  <c r="V185" i="171"/>
  <c r="U185" i="171"/>
  <c r="N185" i="171"/>
  <c r="M185" i="171"/>
  <c r="L185" i="171"/>
  <c r="BP184" i="171"/>
  <c r="BO184" i="171"/>
  <c r="BN184" i="171"/>
  <c r="BG184" i="171"/>
  <c r="BF184" i="171"/>
  <c r="BE184" i="171"/>
  <c r="AX184" i="171"/>
  <c r="AW184" i="171"/>
  <c r="AV184" i="171"/>
  <c r="AO184" i="171"/>
  <c r="AN184" i="171"/>
  <c r="AM184" i="171"/>
  <c r="AF184" i="171"/>
  <c r="AE184" i="171"/>
  <c r="AD184" i="171"/>
  <c r="W184" i="171"/>
  <c r="V184" i="171"/>
  <c r="U184" i="171"/>
  <c r="N184" i="171"/>
  <c r="M184" i="171"/>
  <c r="L184" i="171"/>
  <c r="BP183" i="171"/>
  <c r="BO183" i="171"/>
  <c r="BN183" i="171"/>
  <c r="BG183" i="171"/>
  <c r="BF183" i="171"/>
  <c r="BE183" i="171"/>
  <c r="AX183" i="171"/>
  <c r="AW183" i="171"/>
  <c r="AV183" i="171"/>
  <c r="AO183" i="171"/>
  <c r="AN183" i="171"/>
  <c r="AM183" i="171"/>
  <c r="AF183" i="171"/>
  <c r="AE183" i="171"/>
  <c r="AD183" i="171"/>
  <c r="W183" i="171"/>
  <c r="V183" i="171"/>
  <c r="U183" i="171"/>
  <c r="N183" i="171"/>
  <c r="M183" i="171"/>
  <c r="L183" i="171"/>
  <c r="BP182" i="171"/>
  <c r="BO182" i="171"/>
  <c r="BN182" i="171"/>
  <c r="BG182" i="171"/>
  <c r="BF182" i="171"/>
  <c r="BE182" i="171"/>
  <c r="AX182" i="171"/>
  <c r="AW182" i="171"/>
  <c r="AV182" i="171"/>
  <c r="AO182" i="171"/>
  <c r="AN182" i="171"/>
  <c r="AM182" i="171"/>
  <c r="AF182" i="171"/>
  <c r="AE182" i="171"/>
  <c r="AD182" i="171"/>
  <c r="W182" i="171"/>
  <c r="V182" i="171"/>
  <c r="U182" i="171"/>
  <c r="N182" i="171"/>
  <c r="M182" i="171"/>
  <c r="L182" i="171"/>
  <c r="BP181" i="171"/>
  <c r="BO181" i="171"/>
  <c r="BN181" i="171"/>
  <c r="BG181" i="171"/>
  <c r="BF181" i="171"/>
  <c r="BE181" i="171"/>
  <c r="AX181" i="171"/>
  <c r="AW181" i="171"/>
  <c r="AV181" i="171"/>
  <c r="AO181" i="171"/>
  <c r="AN181" i="171"/>
  <c r="AM181" i="171"/>
  <c r="AF181" i="171"/>
  <c r="AE181" i="171"/>
  <c r="AD181" i="171"/>
  <c r="W181" i="171"/>
  <c r="V181" i="171"/>
  <c r="U181" i="171"/>
  <c r="N181" i="171"/>
  <c r="M181" i="171"/>
  <c r="L181" i="171"/>
  <c r="BP180" i="171"/>
  <c r="BO180" i="171"/>
  <c r="BN180" i="171"/>
  <c r="BG180" i="171"/>
  <c r="BF180" i="171"/>
  <c r="BE180" i="171"/>
  <c r="AX180" i="171"/>
  <c r="AW180" i="171"/>
  <c r="AV180" i="171"/>
  <c r="AO180" i="171"/>
  <c r="AN180" i="171"/>
  <c r="AM180" i="171"/>
  <c r="AF180" i="171"/>
  <c r="AE180" i="171"/>
  <c r="AD180" i="171"/>
  <c r="W180" i="171"/>
  <c r="V180" i="171"/>
  <c r="U180" i="171"/>
  <c r="N180" i="171"/>
  <c r="M180" i="171"/>
  <c r="L180" i="171"/>
  <c r="BP179" i="171"/>
  <c r="BO179" i="171"/>
  <c r="BN179" i="171"/>
  <c r="BG179" i="171"/>
  <c r="BF179" i="171"/>
  <c r="BE179" i="171"/>
  <c r="AX179" i="171"/>
  <c r="AW179" i="171"/>
  <c r="AV179" i="171"/>
  <c r="AO179" i="171"/>
  <c r="AN179" i="171"/>
  <c r="AM179" i="171"/>
  <c r="AF179" i="171"/>
  <c r="AE179" i="171"/>
  <c r="AD179" i="171"/>
  <c r="W179" i="171"/>
  <c r="V179" i="171"/>
  <c r="U179" i="171"/>
  <c r="N179" i="171"/>
  <c r="M179" i="171"/>
  <c r="L179" i="171"/>
  <c r="BP178" i="171"/>
  <c r="BO178" i="171"/>
  <c r="BN178" i="171"/>
  <c r="BG178" i="171"/>
  <c r="BF178" i="171"/>
  <c r="BE178" i="171"/>
  <c r="AX178" i="171"/>
  <c r="AW178" i="171"/>
  <c r="AV178" i="171"/>
  <c r="AO178" i="171"/>
  <c r="AN178" i="171"/>
  <c r="AM178" i="171"/>
  <c r="AF178" i="171"/>
  <c r="AE178" i="171"/>
  <c r="AD178" i="171"/>
  <c r="W178" i="171"/>
  <c r="V178" i="171"/>
  <c r="U178" i="171"/>
  <c r="N178" i="171"/>
  <c r="M178" i="171"/>
  <c r="L178" i="171"/>
  <c r="BP177" i="171"/>
  <c r="BO177" i="171"/>
  <c r="BN177" i="171"/>
  <c r="BG177" i="171"/>
  <c r="BF177" i="171"/>
  <c r="BE177" i="171"/>
  <c r="AX177" i="171"/>
  <c r="AW177" i="171"/>
  <c r="AV177" i="171"/>
  <c r="AO177" i="171"/>
  <c r="AN177" i="171"/>
  <c r="AM177" i="171"/>
  <c r="AF177" i="171"/>
  <c r="AE177" i="171"/>
  <c r="AD177" i="171"/>
  <c r="W177" i="171"/>
  <c r="V177" i="171"/>
  <c r="U177" i="171"/>
  <c r="N177" i="171"/>
  <c r="M177" i="171"/>
  <c r="L177" i="171"/>
  <c r="BP176" i="171"/>
  <c r="BO176" i="171"/>
  <c r="BN176" i="171"/>
  <c r="BG176" i="171"/>
  <c r="BF176" i="171"/>
  <c r="BE176" i="171"/>
  <c r="AX176" i="171"/>
  <c r="AW176" i="171"/>
  <c r="AV176" i="171"/>
  <c r="AO176" i="171"/>
  <c r="AN176" i="171"/>
  <c r="AM176" i="171"/>
  <c r="AF176" i="171"/>
  <c r="AE176" i="171"/>
  <c r="AD176" i="171"/>
  <c r="W176" i="171"/>
  <c r="V176" i="171"/>
  <c r="U176" i="171"/>
  <c r="N176" i="171"/>
  <c r="M176" i="171"/>
  <c r="L176" i="171"/>
  <c r="BP175" i="171"/>
  <c r="BO175" i="171"/>
  <c r="BN175" i="171"/>
  <c r="BG175" i="171"/>
  <c r="BF175" i="171"/>
  <c r="BE175" i="171"/>
  <c r="AX175" i="171"/>
  <c r="AW175" i="171"/>
  <c r="AV175" i="171"/>
  <c r="AO175" i="171"/>
  <c r="AN175" i="171"/>
  <c r="AM175" i="171"/>
  <c r="AF175" i="171"/>
  <c r="AE175" i="171"/>
  <c r="AD175" i="171"/>
  <c r="W175" i="171"/>
  <c r="V175" i="171"/>
  <c r="U175" i="171"/>
  <c r="N175" i="171"/>
  <c r="M175" i="171"/>
  <c r="L175" i="171"/>
  <c r="BP174" i="171"/>
  <c r="BO174" i="171"/>
  <c r="BN174" i="171"/>
  <c r="BG174" i="171"/>
  <c r="BF174" i="171"/>
  <c r="BE174" i="171"/>
  <c r="AX174" i="171"/>
  <c r="AW174" i="171"/>
  <c r="AV174" i="171"/>
  <c r="AO174" i="171"/>
  <c r="AN174" i="171"/>
  <c r="AM174" i="171"/>
  <c r="AF174" i="171"/>
  <c r="AE174" i="171"/>
  <c r="AD174" i="171"/>
  <c r="W174" i="171"/>
  <c r="V174" i="171"/>
  <c r="U174" i="171"/>
  <c r="N174" i="171"/>
  <c r="M174" i="171"/>
  <c r="L174" i="171"/>
  <c r="BP173" i="171"/>
  <c r="BO173" i="171"/>
  <c r="BN173" i="171"/>
  <c r="BG173" i="171"/>
  <c r="BF173" i="171"/>
  <c r="BE173" i="171"/>
  <c r="AX173" i="171"/>
  <c r="AW173" i="171"/>
  <c r="AV173" i="171"/>
  <c r="AO173" i="171"/>
  <c r="AN173" i="171"/>
  <c r="AM173" i="171"/>
  <c r="AF173" i="171"/>
  <c r="AE173" i="171"/>
  <c r="AD173" i="171"/>
  <c r="W173" i="171"/>
  <c r="V173" i="171"/>
  <c r="U173" i="171"/>
  <c r="N173" i="171"/>
  <c r="M173" i="171"/>
  <c r="L173" i="171"/>
  <c r="BP172" i="171"/>
  <c r="BO172" i="171"/>
  <c r="BN172" i="171"/>
  <c r="BG172" i="171"/>
  <c r="BF172" i="171"/>
  <c r="BE172" i="171"/>
  <c r="AX172" i="171"/>
  <c r="AW172" i="171"/>
  <c r="AV172" i="171"/>
  <c r="AO172" i="171"/>
  <c r="AN172" i="171"/>
  <c r="AM172" i="171"/>
  <c r="AF172" i="171"/>
  <c r="AE172" i="171"/>
  <c r="AD172" i="171"/>
  <c r="W172" i="171"/>
  <c r="V172" i="171"/>
  <c r="U172" i="171"/>
  <c r="N172" i="171"/>
  <c r="M172" i="171"/>
  <c r="L172" i="171"/>
  <c r="BP171" i="171"/>
  <c r="BO171" i="171"/>
  <c r="BN171" i="171"/>
  <c r="BG171" i="171"/>
  <c r="BF171" i="171"/>
  <c r="BE171" i="171"/>
  <c r="AX171" i="171"/>
  <c r="AW171" i="171"/>
  <c r="AV171" i="171"/>
  <c r="AO171" i="171"/>
  <c r="AN171" i="171"/>
  <c r="AM171" i="171"/>
  <c r="AF171" i="171"/>
  <c r="AE171" i="171"/>
  <c r="AD171" i="171"/>
  <c r="W171" i="171"/>
  <c r="V171" i="171"/>
  <c r="U171" i="171"/>
  <c r="N171" i="171"/>
  <c r="M171" i="171"/>
  <c r="L171" i="171"/>
  <c r="BP170" i="171"/>
  <c r="BO170" i="171"/>
  <c r="BN170" i="171"/>
  <c r="BG170" i="171"/>
  <c r="BF170" i="171"/>
  <c r="BE170" i="171"/>
  <c r="AX170" i="171"/>
  <c r="AW170" i="171"/>
  <c r="AV170" i="171"/>
  <c r="AO170" i="171"/>
  <c r="AN170" i="171"/>
  <c r="AM170" i="171"/>
  <c r="AF170" i="171"/>
  <c r="AE170" i="171"/>
  <c r="AD170" i="171"/>
  <c r="W170" i="171"/>
  <c r="V170" i="171"/>
  <c r="U170" i="171"/>
  <c r="N170" i="171"/>
  <c r="M170" i="171"/>
  <c r="L170" i="171"/>
  <c r="BP169" i="171"/>
  <c r="BO169" i="171"/>
  <c r="BN169" i="171"/>
  <c r="BG169" i="171"/>
  <c r="BF169" i="171"/>
  <c r="BE169" i="171"/>
  <c r="AX169" i="171"/>
  <c r="AW169" i="171"/>
  <c r="AV169" i="171"/>
  <c r="AO169" i="171"/>
  <c r="AN169" i="171"/>
  <c r="AM169" i="171"/>
  <c r="AF169" i="171"/>
  <c r="AE169" i="171"/>
  <c r="AD169" i="171"/>
  <c r="W169" i="171"/>
  <c r="V169" i="171"/>
  <c r="U169" i="171"/>
  <c r="N169" i="171"/>
  <c r="M169" i="171"/>
  <c r="L169" i="171"/>
  <c r="BP168" i="171"/>
  <c r="BO168" i="171"/>
  <c r="BN168" i="171"/>
  <c r="BG168" i="171"/>
  <c r="BF168" i="171"/>
  <c r="BE168" i="171"/>
  <c r="AX168" i="171"/>
  <c r="AW168" i="171"/>
  <c r="AV168" i="171"/>
  <c r="AO168" i="171"/>
  <c r="AN168" i="171"/>
  <c r="AM168" i="171"/>
  <c r="AF168" i="171"/>
  <c r="AE168" i="171"/>
  <c r="AD168" i="171"/>
  <c r="W168" i="171"/>
  <c r="V168" i="171"/>
  <c r="U168" i="171"/>
  <c r="N168" i="171"/>
  <c r="M168" i="171"/>
  <c r="L168" i="171"/>
  <c r="BP167" i="171"/>
  <c r="BO167" i="171"/>
  <c r="BN167" i="171"/>
  <c r="BG167" i="171"/>
  <c r="BF167" i="171"/>
  <c r="BE167" i="171"/>
  <c r="AX167" i="171"/>
  <c r="AW167" i="171"/>
  <c r="AV167" i="171"/>
  <c r="AO167" i="171"/>
  <c r="AN167" i="171"/>
  <c r="AM167" i="171"/>
  <c r="AF167" i="171"/>
  <c r="AE167" i="171"/>
  <c r="AD167" i="171"/>
  <c r="W167" i="171"/>
  <c r="V167" i="171"/>
  <c r="U167" i="171"/>
  <c r="N167" i="171"/>
  <c r="M167" i="171"/>
  <c r="L167" i="171"/>
  <c r="BP166" i="171"/>
  <c r="BO166" i="171"/>
  <c r="BN166" i="171"/>
  <c r="BG166" i="171"/>
  <c r="BF166" i="171"/>
  <c r="BE166" i="171"/>
  <c r="AX166" i="171"/>
  <c r="AW166" i="171"/>
  <c r="AV166" i="171"/>
  <c r="AO166" i="171"/>
  <c r="AN166" i="171"/>
  <c r="AM166" i="171"/>
  <c r="AF166" i="171"/>
  <c r="AE166" i="171"/>
  <c r="AD166" i="171"/>
  <c r="W166" i="171"/>
  <c r="V166" i="171"/>
  <c r="U166" i="171"/>
  <c r="N166" i="171"/>
  <c r="M166" i="171"/>
  <c r="L166" i="171"/>
  <c r="BP165" i="171"/>
  <c r="BO165" i="171"/>
  <c r="BN165" i="171"/>
  <c r="BG165" i="171"/>
  <c r="BF165" i="171"/>
  <c r="BE165" i="171"/>
  <c r="AX165" i="171"/>
  <c r="AW165" i="171"/>
  <c r="AV165" i="171"/>
  <c r="AO165" i="171"/>
  <c r="AN165" i="171"/>
  <c r="AM165" i="171"/>
  <c r="AF165" i="171"/>
  <c r="AE165" i="171"/>
  <c r="AD165" i="171"/>
  <c r="W165" i="171"/>
  <c r="V165" i="171"/>
  <c r="U165" i="171"/>
  <c r="N165" i="171"/>
  <c r="M165" i="171"/>
  <c r="L165" i="171"/>
  <c r="BP164" i="171"/>
  <c r="BO164" i="171"/>
  <c r="BN164" i="171"/>
  <c r="BG164" i="171"/>
  <c r="BF164" i="171"/>
  <c r="BE164" i="171"/>
  <c r="AX164" i="171"/>
  <c r="AW164" i="171"/>
  <c r="AV164" i="171"/>
  <c r="AO164" i="171"/>
  <c r="AN164" i="171"/>
  <c r="AM164" i="171"/>
  <c r="AF164" i="171"/>
  <c r="AE164" i="171"/>
  <c r="AD164" i="171"/>
  <c r="W164" i="171"/>
  <c r="V164" i="171"/>
  <c r="U164" i="171"/>
  <c r="N164" i="171"/>
  <c r="M164" i="171"/>
  <c r="L164" i="171"/>
  <c r="BP163" i="171"/>
  <c r="BO163" i="171"/>
  <c r="BN163" i="171"/>
  <c r="BG163" i="171"/>
  <c r="BF163" i="171"/>
  <c r="BE163" i="171"/>
  <c r="AX163" i="171"/>
  <c r="AW163" i="171"/>
  <c r="AV163" i="171"/>
  <c r="AO163" i="171"/>
  <c r="AN163" i="171"/>
  <c r="AM163" i="171"/>
  <c r="AF163" i="171"/>
  <c r="AE163" i="171"/>
  <c r="AD163" i="171"/>
  <c r="W163" i="171"/>
  <c r="V163" i="171"/>
  <c r="U163" i="171"/>
  <c r="N163" i="171"/>
  <c r="M163" i="171"/>
  <c r="L163" i="171"/>
  <c r="BP162" i="171"/>
  <c r="BO162" i="171"/>
  <c r="BN162" i="171"/>
  <c r="BG162" i="171"/>
  <c r="BF162" i="171"/>
  <c r="BE162" i="171"/>
  <c r="AX162" i="171"/>
  <c r="AW162" i="171"/>
  <c r="AV162" i="171"/>
  <c r="AO162" i="171"/>
  <c r="AN162" i="171"/>
  <c r="AM162" i="171"/>
  <c r="AF162" i="171"/>
  <c r="AE162" i="171"/>
  <c r="AD162" i="171"/>
  <c r="W162" i="171"/>
  <c r="V162" i="171"/>
  <c r="U162" i="171"/>
  <c r="N162" i="171"/>
  <c r="M162" i="171"/>
  <c r="L162" i="171"/>
  <c r="BP161" i="171"/>
  <c r="BO161" i="171"/>
  <c r="BN161" i="171"/>
  <c r="BG161" i="171"/>
  <c r="BF161" i="171"/>
  <c r="BE161" i="171"/>
  <c r="AX161" i="171"/>
  <c r="AW161" i="171"/>
  <c r="AV161" i="171"/>
  <c r="AO161" i="171"/>
  <c r="AN161" i="171"/>
  <c r="AM161" i="171"/>
  <c r="AF161" i="171"/>
  <c r="AE161" i="171"/>
  <c r="AD161" i="171"/>
  <c r="W161" i="171"/>
  <c r="V161" i="171"/>
  <c r="U161" i="171"/>
  <c r="N161" i="171"/>
  <c r="M161" i="171"/>
  <c r="L161" i="171"/>
  <c r="BP160" i="171"/>
  <c r="BO160" i="171"/>
  <c r="BN160" i="171"/>
  <c r="BG160" i="171"/>
  <c r="BF160" i="171"/>
  <c r="BE160" i="171"/>
  <c r="AX160" i="171"/>
  <c r="AW160" i="171"/>
  <c r="AV160" i="171"/>
  <c r="AO160" i="171"/>
  <c r="AN160" i="171"/>
  <c r="AM160" i="171"/>
  <c r="AF160" i="171"/>
  <c r="AE160" i="171"/>
  <c r="AD160" i="171"/>
  <c r="W160" i="171"/>
  <c r="V160" i="171"/>
  <c r="U160" i="171"/>
  <c r="N160" i="171"/>
  <c r="M160" i="171"/>
  <c r="L160" i="171"/>
  <c r="BP159" i="171"/>
  <c r="BO159" i="171"/>
  <c r="BN159" i="171"/>
  <c r="BG159" i="171"/>
  <c r="BF159" i="171"/>
  <c r="BE159" i="171"/>
  <c r="AX159" i="171"/>
  <c r="AW159" i="171"/>
  <c r="AV159" i="171"/>
  <c r="AO159" i="171"/>
  <c r="AN159" i="171"/>
  <c r="AM159" i="171"/>
  <c r="AF159" i="171"/>
  <c r="AE159" i="171"/>
  <c r="AD159" i="171"/>
  <c r="W159" i="171"/>
  <c r="V159" i="171"/>
  <c r="U159" i="171"/>
  <c r="N159" i="171"/>
  <c r="M159" i="171"/>
  <c r="L159" i="171"/>
  <c r="BP158" i="171"/>
  <c r="BO158" i="171"/>
  <c r="BN158" i="171"/>
  <c r="BG158" i="171"/>
  <c r="BF158" i="171"/>
  <c r="BE158" i="171"/>
  <c r="AX158" i="171"/>
  <c r="AW158" i="171"/>
  <c r="AV158" i="171"/>
  <c r="AO158" i="171"/>
  <c r="AN158" i="171"/>
  <c r="AM158" i="171"/>
  <c r="AF158" i="171"/>
  <c r="AE158" i="171"/>
  <c r="AD158" i="171"/>
  <c r="W158" i="171"/>
  <c r="V158" i="171"/>
  <c r="U158" i="171"/>
  <c r="N158" i="171"/>
  <c r="M158" i="171"/>
  <c r="L158" i="171"/>
  <c r="BP157" i="171"/>
  <c r="BO157" i="171"/>
  <c r="BN157" i="171"/>
  <c r="BG157" i="171"/>
  <c r="BF157" i="171"/>
  <c r="BE157" i="171"/>
  <c r="AX157" i="171"/>
  <c r="AW157" i="171"/>
  <c r="AV157" i="171"/>
  <c r="AO157" i="171"/>
  <c r="AN157" i="171"/>
  <c r="AM157" i="171"/>
  <c r="AF157" i="171"/>
  <c r="AE157" i="171"/>
  <c r="AD157" i="171"/>
  <c r="W157" i="171"/>
  <c r="V157" i="171"/>
  <c r="U157" i="171"/>
  <c r="N157" i="171"/>
  <c r="M157" i="171"/>
  <c r="L157" i="171"/>
  <c r="BP156" i="171"/>
  <c r="BO156" i="171"/>
  <c r="BN156" i="171"/>
  <c r="BG156" i="171"/>
  <c r="BF156" i="171"/>
  <c r="BE156" i="171"/>
  <c r="AX156" i="171"/>
  <c r="AW156" i="171"/>
  <c r="AV156" i="171"/>
  <c r="AO156" i="171"/>
  <c r="AN156" i="171"/>
  <c r="AM156" i="171"/>
  <c r="AF156" i="171"/>
  <c r="AE156" i="171"/>
  <c r="AD156" i="171"/>
  <c r="W156" i="171"/>
  <c r="V156" i="171"/>
  <c r="U156" i="171"/>
  <c r="N156" i="171"/>
  <c r="M156" i="171"/>
  <c r="L156" i="171"/>
  <c r="BP155" i="171"/>
  <c r="BO155" i="171"/>
  <c r="BN155" i="171"/>
  <c r="BG155" i="171"/>
  <c r="BF155" i="171"/>
  <c r="BE155" i="171"/>
  <c r="AX155" i="171"/>
  <c r="AW155" i="171"/>
  <c r="AV155" i="171"/>
  <c r="AO155" i="171"/>
  <c r="AN155" i="171"/>
  <c r="AM155" i="171"/>
  <c r="AF155" i="171"/>
  <c r="AE155" i="171"/>
  <c r="AD155" i="171"/>
  <c r="W155" i="171"/>
  <c r="V155" i="171"/>
  <c r="U155" i="171"/>
  <c r="N155" i="171"/>
  <c r="M155" i="171"/>
  <c r="L155" i="171"/>
  <c r="BP154" i="171"/>
  <c r="BO154" i="171"/>
  <c r="BN154" i="171"/>
  <c r="BG154" i="171"/>
  <c r="BF154" i="171"/>
  <c r="BE154" i="171"/>
  <c r="AX154" i="171"/>
  <c r="AW154" i="171"/>
  <c r="AV154" i="171"/>
  <c r="AO154" i="171"/>
  <c r="AN154" i="171"/>
  <c r="AM154" i="171"/>
  <c r="AF154" i="171"/>
  <c r="AE154" i="171"/>
  <c r="AD154" i="171"/>
  <c r="W154" i="171"/>
  <c r="V154" i="171"/>
  <c r="U154" i="171"/>
  <c r="N154" i="171"/>
  <c r="M154" i="171"/>
  <c r="L154" i="171"/>
  <c r="BP153" i="171"/>
  <c r="BO153" i="171"/>
  <c r="BN153" i="171"/>
  <c r="BG153" i="171"/>
  <c r="BF153" i="171"/>
  <c r="BE153" i="171"/>
  <c r="AX153" i="171"/>
  <c r="AW153" i="171"/>
  <c r="AV153" i="171"/>
  <c r="AO153" i="171"/>
  <c r="AN153" i="171"/>
  <c r="AM153" i="171"/>
  <c r="AF153" i="171"/>
  <c r="AE153" i="171"/>
  <c r="AD153" i="171"/>
  <c r="W153" i="171"/>
  <c r="V153" i="171"/>
  <c r="U153" i="171"/>
  <c r="N153" i="171"/>
  <c r="M153" i="171"/>
  <c r="L153" i="171"/>
  <c r="BP152" i="171"/>
  <c r="BO152" i="171"/>
  <c r="BN152" i="171"/>
  <c r="BG152" i="171"/>
  <c r="BF152" i="171"/>
  <c r="BE152" i="171"/>
  <c r="AX152" i="171"/>
  <c r="AW152" i="171"/>
  <c r="AV152" i="171"/>
  <c r="AO152" i="171"/>
  <c r="AN152" i="171"/>
  <c r="AM152" i="171"/>
  <c r="AF152" i="171"/>
  <c r="AE152" i="171"/>
  <c r="AD152" i="171"/>
  <c r="W152" i="171"/>
  <c r="V152" i="171"/>
  <c r="U152" i="171"/>
  <c r="N152" i="171"/>
  <c r="M152" i="171"/>
  <c r="L152" i="171"/>
  <c r="BP151" i="171"/>
  <c r="BO151" i="171"/>
  <c r="BN151" i="171"/>
  <c r="BG151" i="171"/>
  <c r="BF151" i="171"/>
  <c r="BE151" i="171"/>
  <c r="AX151" i="171"/>
  <c r="AW151" i="171"/>
  <c r="AV151" i="171"/>
  <c r="AO151" i="171"/>
  <c r="AN151" i="171"/>
  <c r="AM151" i="171"/>
  <c r="AF151" i="171"/>
  <c r="AE151" i="171"/>
  <c r="AD151" i="171"/>
  <c r="W151" i="171"/>
  <c r="V151" i="171"/>
  <c r="U151" i="171"/>
  <c r="N151" i="171"/>
  <c r="M151" i="171"/>
  <c r="L151" i="171"/>
  <c r="BP150" i="171"/>
  <c r="BO150" i="171"/>
  <c r="BN150" i="171"/>
  <c r="BG150" i="171"/>
  <c r="BF150" i="171"/>
  <c r="BE150" i="171"/>
  <c r="AX150" i="171"/>
  <c r="AW150" i="171"/>
  <c r="AV150" i="171"/>
  <c r="AO150" i="171"/>
  <c r="AN150" i="171"/>
  <c r="AM150" i="171"/>
  <c r="AF150" i="171"/>
  <c r="AE150" i="171"/>
  <c r="AD150" i="171"/>
  <c r="W150" i="171"/>
  <c r="V150" i="171"/>
  <c r="U150" i="171"/>
  <c r="N150" i="171"/>
  <c r="M150" i="171"/>
  <c r="L150" i="171"/>
  <c r="BP149" i="171"/>
  <c r="BO149" i="171"/>
  <c r="BN149" i="171"/>
  <c r="BG149" i="171"/>
  <c r="BF149" i="171"/>
  <c r="BE149" i="171"/>
  <c r="AX149" i="171"/>
  <c r="AW149" i="171"/>
  <c r="AV149" i="171"/>
  <c r="AO149" i="171"/>
  <c r="AN149" i="171"/>
  <c r="AM149" i="171"/>
  <c r="AF149" i="171"/>
  <c r="AE149" i="171"/>
  <c r="AD149" i="171"/>
  <c r="W149" i="171"/>
  <c r="V149" i="171"/>
  <c r="U149" i="171"/>
  <c r="N149" i="171"/>
  <c r="M149" i="171"/>
  <c r="L149" i="171"/>
  <c r="BP148" i="171"/>
  <c r="BO148" i="171"/>
  <c r="BN148" i="171"/>
  <c r="BG148" i="171"/>
  <c r="BF148" i="171"/>
  <c r="BE148" i="171"/>
  <c r="AX148" i="171"/>
  <c r="AW148" i="171"/>
  <c r="AV148" i="171"/>
  <c r="AO148" i="171"/>
  <c r="AN148" i="171"/>
  <c r="AM148" i="171"/>
  <c r="AF148" i="171"/>
  <c r="AE148" i="171"/>
  <c r="AD148" i="171"/>
  <c r="W148" i="171"/>
  <c r="V148" i="171"/>
  <c r="U148" i="171"/>
  <c r="N148" i="171"/>
  <c r="M148" i="171"/>
  <c r="L148" i="171"/>
  <c r="BP147" i="171"/>
  <c r="BO147" i="171"/>
  <c r="BN147" i="171"/>
  <c r="BG147" i="171"/>
  <c r="BF147" i="171"/>
  <c r="BE147" i="171"/>
  <c r="AX147" i="171"/>
  <c r="AW147" i="171"/>
  <c r="AV147" i="171"/>
  <c r="AO147" i="171"/>
  <c r="AN147" i="171"/>
  <c r="AM147" i="171"/>
  <c r="AF147" i="171"/>
  <c r="AE147" i="171"/>
  <c r="AD147" i="171"/>
  <c r="W147" i="171"/>
  <c r="V147" i="171"/>
  <c r="U147" i="171"/>
  <c r="N147" i="171"/>
  <c r="M147" i="171"/>
  <c r="L147" i="171"/>
  <c r="BP146" i="171"/>
  <c r="BO146" i="171"/>
  <c r="BN146" i="171"/>
  <c r="BG146" i="171"/>
  <c r="BF146" i="171"/>
  <c r="BE146" i="171"/>
  <c r="AX146" i="171"/>
  <c r="AW146" i="171"/>
  <c r="AV146" i="171"/>
  <c r="AO146" i="171"/>
  <c r="AN146" i="171"/>
  <c r="AM146" i="171"/>
  <c r="AF146" i="171"/>
  <c r="AE146" i="171"/>
  <c r="AD146" i="171"/>
  <c r="W146" i="171"/>
  <c r="V146" i="171"/>
  <c r="U146" i="171"/>
  <c r="N146" i="171"/>
  <c r="M146" i="171"/>
  <c r="L146" i="171"/>
  <c r="BP145" i="171"/>
  <c r="BO145" i="171"/>
  <c r="BN145" i="171"/>
  <c r="BG145" i="171"/>
  <c r="BF145" i="171"/>
  <c r="BE145" i="171"/>
  <c r="AX145" i="171"/>
  <c r="AW145" i="171"/>
  <c r="AV145" i="171"/>
  <c r="AO145" i="171"/>
  <c r="AN145" i="171"/>
  <c r="AM145" i="171"/>
  <c r="AF145" i="171"/>
  <c r="AE145" i="171"/>
  <c r="AD145" i="171"/>
  <c r="W145" i="171"/>
  <c r="V145" i="171"/>
  <c r="U145" i="171"/>
  <c r="N145" i="171"/>
  <c r="M145" i="171"/>
  <c r="L145" i="171"/>
  <c r="BP144" i="171"/>
  <c r="BO144" i="171"/>
  <c r="BN144" i="171"/>
  <c r="BG144" i="171"/>
  <c r="BF144" i="171"/>
  <c r="BE144" i="171"/>
  <c r="AX144" i="171"/>
  <c r="AW144" i="171"/>
  <c r="AV144" i="171"/>
  <c r="AO144" i="171"/>
  <c r="AN144" i="171"/>
  <c r="AM144" i="171"/>
  <c r="AF144" i="171"/>
  <c r="AE144" i="171"/>
  <c r="AD144" i="171"/>
  <c r="W144" i="171"/>
  <c r="V144" i="171"/>
  <c r="U144" i="171"/>
  <c r="N144" i="171"/>
  <c r="M144" i="171"/>
  <c r="L144" i="171"/>
  <c r="BP143" i="171"/>
  <c r="BO143" i="171"/>
  <c r="BN143" i="171"/>
  <c r="BG143" i="171"/>
  <c r="BF143" i="171"/>
  <c r="BE143" i="171"/>
  <c r="AX143" i="171"/>
  <c r="AW143" i="171"/>
  <c r="AV143" i="171"/>
  <c r="AO143" i="171"/>
  <c r="AN143" i="171"/>
  <c r="AM143" i="171"/>
  <c r="AF143" i="171"/>
  <c r="AE143" i="171"/>
  <c r="AD143" i="171"/>
  <c r="W143" i="171"/>
  <c r="V143" i="171"/>
  <c r="U143" i="171"/>
  <c r="N143" i="171"/>
  <c r="M143" i="171"/>
  <c r="L143" i="171"/>
  <c r="BP142" i="171"/>
  <c r="BO142" i="171"/>
  <c r="BN142" i="171"/>
  <c r="BG142" i="171"/>
  <c r="BF142" i="171"/>
  <c r="BE142" i="171"/>
  <c r="AX142" i="171"/>
  <c r="AW142" i="171"/>
  <c r="AV142" i="171"/>
  <c r="AO142" i="171"/>
  <c r="AN142" i="171"/>
  <c r="AM142" i="171"/>
  <c r="AF142" i="171"/>
  <c r="AE142" i="171"/>
  <c r="AD142" i="171"/>
  <c r="W142" i="171"/>
  <c r="V142" i="171"/>
  <c r="U142" i="171"/>
  <c r="N142" i="171"/>
  <c r="M142" i="171"/>
  <c r="L142" i="171"/>
  <c r="BP141" i="171"/>
  <c r="BO141" i="171"/>
  <c r="BN141" i="171"/>
  <c r="BG141" i="171"/>
  <c r="BF141" i="171"/>
  <c r="BE141" i="171"/>
  <c r="AX141" i="171"/>
  <c r="AW141" i="171"/>
  <c r="AV141" i="171"/>
  <c r="AO141" i="171"/>
  <c r="AN141" i="171"/>
  <c r="AM141" i="171"/>
  <c r="AF141" i="171"/>
  <c r="AE141" i="171"/>
  <c r="AD141" i="171"/>
  <c r="W141" i="171"/>
  <c r="V141" i="171"/>
  <c r="U141" i="171"/>
  <c r="N141" i="171"/>
  <c r="M141" i="171"/>
  <c r="L141" i="171"/>
  <c r="BP140" i="171"/>
  <c r="BO140" i="171"/>
  <c r="BN140" i="171"/>
  <c r="BG140" i="171"/>
  <c r="BF140" i="171"/>
  <c r="BE140" i="171"/>
  <c r="AX140" i="171"/>
  <c r="AW140" i="171"/>
  <c r="AV140" i="171"/>
  <c r="AO140" i="171"/>
  <c r="AN140" i="171"/>
  <c r="AM140" i="171"/>
  <c r="AF140" i="171"/>
  <c r="AE140" i="171"/>
  <c r="AD140" i="171"/>
  <c r="W140" i="171"/>
  <c r="V140" i="171"/>
  <c r="U140" i="171"/>
  <c r="N140" i="171"/>
  <c r="M140" i="171"/>
  <c r="L140" i="171"/>
  <c r="BP139" i="171"/>
  <c r="BO139" i="171"/>
  <c r="BN139" i="171"/>
  <c r="BG139" i="171"/>
  <c r="BF139" i="171"/>
  <c r="BE139" i="171"/>
  <c r="AX139" i="171"/>
  <c r="AW139" i="171"/>
  <c r="AV139" i="171"/>
  <c r="AO139" i="171"/>
  <c r="AN139" i="171"/>
  <c r="AM139" i="171"/>
  <c r="AF139" i="171"/>
  <c r="AE139" i="171"/>
  <c r="AD139" i="171"/>
  <c r="W139" i="171"/>
  <c r="V139" i="171"/>
  <c r="U139" i="171"/>
  <c r="N139" i="171"/>
  <c r="M139" i="171"/>
  <c r="L139" i="171"/>
  <c r="BP138" i="171"/>
  <c r="BO138" i="171"/>
  <c r="BN138" i="171"/>
  <c r="BG138" i="171"/>
  <c r="BF138" i="171"/>
  <c r="BE138" i="171"/>
  <c r="AX138" i="171"/>
  <c r="AW138" i="171"/>
  <c r="AV138" i="171"/>
  <c r="AO138" i="171"/>
  <c r="AN138" i="171"/>
  <c r="AM138" i="171"/>
  <c r="AF138" i="171"/>
  <c r="AE138" i="171"/>
  <c r="AD138" i="171"/>
  <c r="W138" i="171"/>
  <c r="V138" i="171"/>
  <c r="U138" i="171"/>
  <c r="N138" i="171"/>
  <c r="M138" i="171"/>
  <c r="L138" i="171"/>
  <c r="BP137" i="171"/>
  <c r="BO137" i="171"/>
  <c r="BN137" i="171"/>
  <c r="BG137" i="171"/>
  <c r="BF137" i="171"/>
  <c r="BE137" i="171"/>
  <c r="AX137" i="171"/>
  <c r="AW137" i="171"/>
  <c r="AV137" i="171"/>
  <c r="AO137" i="171"/>
  <c r="AN137" i="171"/>
  <c r="AM137" i="171"/>
  <c r="AF137" i="171"/>
  <c r="AE137" i="171"/>
  <c r="AD137" i="171"/>
  <c r="W137" i="171"/>
  <c r="V137" i="171"/>
  <c r="U137" i="171"/>
  <c r="N137" i="171"/>
  <c r="M137" i="171"/>
  <c r="L137" i="171"/>
  <c r="BP136" i="171"/>
  <c r="BO136" i="171"/>
  <c r="BN136" i="171"/>
  <c r="BG136" i="171"/>
  <c r="BF136" i="171"/>
  <c r="BE136" i="171"/>
  <c r="AX136" i="171"/>
  <c r="AW136" i="171"/>
  <c r="AV136" i="171"/>
  <c r="AO136" i="171"/>
  <c r="AN136" i="171"/>
  <c r="AM136" i="171"/>
  <c r="AF136" i="171"/>
  <c r="AE136" i="171"/>
  <c r="AD136" i="171"/>
  <c r="W136" i="171"/>
  <c r="V136" i="171"/>
  <c r="U136" i="171"/>
  <c r="N136" i="171"/>
  <c r="M136" i="171"/>
  <c r="L136" i="171"/>
  <c r="BP135" i="171"/>
  <c r="BO135" i="171"/>
  <c r="BN135" i="171"/>
  <c r="BG135" i="171"/>
  <c r="BF135" i="171"/>
  <c r="BE135" i="171"/>
  <c r="AX135" i="171"/>
  <c r="AW135" i="171"/>
  <c r="AV135" i="171"/>
  <c r="AO135" i="171"/>
  <c r="AN135" i="171"/>
  <c r="AM135" i="171"/>
  <c r="AF135" i="171"/>
  <c r="AE135" i="171"/>
  <c r="AD135" i="171"/>
  <c r="W135" i="171"/>
  <c r="V135" i="171"/>
  <c r="U135" i="171"/>
  <c r="N135" i="171"/>
  <c r="M135" i="171"/>
  <c r="L135" i="171"/>
  <c r="BP134" i="171"/>
  <c r="BO134" i="171"/>
  <c r="BN134" i="171"/>
  <c r="BG134" i="171"/>
  <c r="BF134" i="171"/>
  <c r="BE134" i="171"/>
  <c r="AX134" i="171"/>
  <c r="AW134" i="171"/>
  <c r="AV134" i="171"/>
  <c r="AO134" i="171"/>
  <c r="AN134" i="171"/>
  <c r="AM134" i="171"/>
  <c r="AF134" i="171"/>
  <c r="AE134" i="171"/>
  <c r="AD134" i="171"/>
  <c r="W134" i="171"/>
  <c r="V134" i="171"/>
  <c r="U134" i="171"/>
  <c r="N134" i="171"/>
  <c r="M134" i="171"/>
  <c r="L134" i="171"/>
  <c r="BP133" i="171"/>
  <c r="BO133" i="171"/>
  <c r="BN133" i="171"/>
  <c r="BG133" i="171"/>
  <c r="BF133" i="171"/>
  <c r="BE133" i="171"/>
  <c r="AX133" i="171"/>
  <c r="AW133" i="171"/>
  <c r="AV133" i="171"/>
  <c r="AO133" i="171"/>
  <c r="AN133" i="171"/>
  <c r="AM133" i="171"/>
  <c r="AF133" i="171"/>
  <c r="AE133" i="171"/>
  <c r="AD133" i="171"/>
  <c r="W133" i="171"/>
  <c r="V133" i="171"/>
  <c r="U133" i="171"/>
  <c r="N133" i="171"/>
  <c r="M133" i="171"/>
  <c r="L133" i="171"/>
  <c r="BP132" i="171"/>
  <c r="BO132" i="171"/>
  <c r="BN132" i="171"/>
  <c r="BG132" i="171"/>
  <c r="BF132" i="171"/>
  <c r="BE132" i="171"/>
  <c r="AX132" i="171"/>
  <c r="AW132" i="171"/>
  <c r="AV132" i="171"/>
  <c r="AO132" i="171"/>
  <c r="AN132" i="171"/>
  <c r="AM132" i="171"/>
  <c r="AF132" i="171"/>
  <c r="AE132" i="171"/>
  <c r="AD132" i="171"/>
  <c r="W132" i="171"/>
  <c r="V132" i="171"/>
  <c r="U132" i="171"/>
  <c r="N132" i="171"/>
  <c r="M132" i="171"/>
  <c r="L132" i="171"/>
  <c r="BP131" i="171"/>
  <c r="BO131" i="171"/>
  <c r="BN131" i="171"/>
  <c r="BG131" i="171"/>
  <c r="BF131" i="171"/>
  <c r="BE131" i="171"/>
  <c r="AX131" i="171"/>
  <c r="AW131" i="171"/>
  <c r="AV131" i="171"/>
  <c r="AO131" i="171"/>
  <c r="AN131" i="171"/>
  <c r="AM131" i="171"/>
  <c r="AF131" i="171"/>
  <c r="AE131" i="171"/>
  <c r="AD131" i="171"/>
  <c r="W131" i="171"/>
  <c r="V131" i="171"/>
  <c r="U131" i="171"/>
  <c r="N131" i="171"/>
  <c r="M131" i="171"/>
  <c r="L131" i="171"/>
  <c r="BP130" i="171"/>
  <c r="BO130" i="171"/>
  <c r="BN130" i="171"/>
  <c r="BG130" i="171"/>
  <c r="BF130" i="171"/>
  <c r="BE130" i="171"/>
  <c r="AX130" i="171"/>
  <c r="AW130" i="171"/>
  <c r="AV130" i="171"/>
  <c r="AO130" i="171"/>
  <c r="AN130" i="171"/>
  <c r="AM130" i="171"/>
  <c r="AF130" i="171"/>
  <c r="AE130" i="171"/>
  <c r="AD130" i="171"/>
  <c r="W130" i="171"/>
  <c r="V130" i="171"/>
  <c r="U130" i="171"/>
  <c r="N130" i="171"/>
  <c r="M130" i="171"/>
  <c r="L130" i="171"/>
  <c r="BP129" i="171"/>
  <c r="BO129" i="171"/>
  <c r="BN129" i="171"/>
  <c r="BG129" i="171"/>
  <c r="BF129" i="171"/>
  <c r="BE129" i="171"/>
  <c r="AX129" i="171"/>
  <c r="AW129" i="171"/>
  <c r="AV129" i="171"/>
  <c r="AO129" i="171"/>
  <c r="AN129" i="171"/>
  <c r="AM129" i="171"/>
  <c r="AF129" i="171"/>
  <c r="AE129" i="171"/>
  <c r="AD129" i="171"/>
  <c r="W129" i="171"/>
  <c r="V129" i="171"/>
  <c r="U129" i="171"/>
  <c r="N129" i="171"/>
  <c r="M129" i="171"/>
  <c r="L129" i="171"/>
  <c r="BP128" i="171"/>
  <c r="BO128" i="171"/>
  <c r="BN128" i="171"/>
  <c r="BG128" i="171"/>
  <c r="BF128" i="171"/>
  <c r="BE128" i="171"/>
  <c r="AX128" i="171"/>
  <c r="AW128" i="171"/>
  <c r="AV128" i="171"/>
  <c r="AO128" i="171"/>
  <c r="AN128" i="171"/>
  <c r="AM128" i="171"/>
  <c r="AF128" i="171"/>
  <c r="AE128" i="171"/>
  <c r="AD128" i="171"/>
  <c r="W128" i="171"/>
  <c r="V128" i="171"/>
  <c r="U128" i="171"/>
  <c r="N128" i="171"/>
  <c r="M128" i="171"/>
  <c r="L128" i="171"/>
  <c r="BT127" i="171"/>
  <c r="BP127" i="171"/>
  <c r="BO127" i="171"/>
  <c r="BN127" i="171"/>
  <c r="BK127" i="171"/>
  <c r="BF127" i="171"/>
  <c r="BE127" i="171"/>
  <c r="BB127" i="171"/>
  <c r="AW127" i="171"/>
  <c r="AV127" i="171"/>
  <c r="AS127" i="171"/>
  <c r="AN127" i="171"/>
  <c r="AM127" i="171"/>
  <c r="AJ127" i="171"/>
  <c r="AE127" i="171"/>
  <c r="AD127" i="171"/>
  <c r="AA127" i="171"/>
  <c r="V127" i="171"/>
  <c r="U127" i="171"/>
  <c r="R127" i="171"/>
  <c r="L127" i="171"/>
  <c r="BT126" i="171"/>
  <c r="BP126" i="171"/>
  <c r="BO126" i="171"/>
  <c r="BN126" i="171"/>
  <c r="BK126" i="171"/>
  <c r="BF126" i="171"/>
  <c r="BE126" i="171"/>
  <c r="BB126" i="171"/>
  <c r="AW126" i="171"/>
  <c r="AV126" i="171"/>
  <c r="AS126" i="171"/>
  <c r="AN126" i="171"/>
  <c r="AM126" i="171"/>
  <c r="AJ126" i="171"/>
  <c r="AE126" i="171"/>
  <c r="AD126" i="171"/>
  <c r="AA126" i="171"/>
  <c r="V126" i="171"/>
  <c r="U126" i="171"/>
  <c r="R126" i="171"/>
  <c r="L126" i="171"/>
  <c r="BT125" i="171"/>
  <c r="BP125" i="171"/>
  <c r="BO125" i="171"/>
  <c r="BN125" i="171"/>
  <c r="BK125" i="171"/>
  <c r="BF125" i="171"/>
  <c r="BE125" i="171"/>
  <c r="BB125" i="171"/>
  <c r="AW125" i="171"/>
  <c r="AV125" i="171"/>
  <c r="AS125" i="171"/>
  <c r="AN125" i="171"/>
  <c r="AM125" i="171"/>
  <c r="AJ125" i="171"/>
  <c r="AE125" i="171"/>
  <c r="AD125" i="171"/>
  <c r="AA125" i="171"/>
  <c r="V125" i="171"/>
  <c r="U125" i="171"/>
  <c r="R125" i="171"/>
  <c r="L125" i="171"/>
  <c r="BT124" i="171"/>
  <c r="BP124" i="171"/>
  <c r="BO124" i="171"/>
  <c r="BN124" i="171"/>
  <c r="BK124" i="171"/>
  <c r="BF124" i="171"/>
  <c r="BE124" i="171"/>
  <c r="BB124" i="171"/>
  <c r="AW124" i="171"/>
  <c r="AV124" i="171"/>
  <c r="AS124" i="171"/>
  <c r="AN124" i="171"/>
  <c r="AM124" i="171"/>
  <c r="AJ124" i="171"/>
  <c r="AE124" i="171"/>
  <c r="AD124" i="171"/>
  <c r="AA124" i="171"/>
  <c r="V124" i="171"/>
  <c r="U124" i="171"/>
  <c r="R124" i="171"/>
  <c r="L124" i="171"/>
  <c r="BT123" i="171"/>
  <c r="BP123" i="171"/>
  <c r="BO123" i="171"/>
  <c r="BN123" i="171"/>
  <c r="BK123" i="171"/>
  <c r="BF123" i="171"/>
  <c r="BE123" i="171"/>
  <c r="BB123" i="171"/>
  <c r="AW123" i="171"/>
  <c r="AV123" i="171"/>
  <c r="AS123" i="171"/>
  <c r="AN123" i="171"/>
  <c r="AM123" i="171"/>
  <c r="AJ123" i="171"/>
  <c r="AE123" i="171"/>
  <c r="AD123" i="171"/>
  <c r="AA123" i="171"/>
  <c r="V123" i="171"/>
  <c r="U123" i="171"/>
  <c r="R123" i="171"/>
  <c r="L123" i="171"/>
  <c r="BT122" i="171"/>
  <c r="BP122" i="171"/>
  <c r="BO122" i="171"/>
  <c r="BN122" i="171"/>
  <c r="BK122" i="171"/>
  <c r="BF122" i="171"/>
  <c r="BE122" i="171"/>
  <c r="BB122" i="171"/>
  <c r="AW122" i="171"/>
  <c r="AV122" i="171"/>
  <c r="AS122" i="171"/>
  <c r="AN122" i="171"/>
  <c r="AM122" i="171"/>
  <c r="AJ122" i="171"/>
  <c r="AE122" i="171"/>
  <c r="AD122" i="171"/>
  <c r="AA122" i="171"/>
  <c r="V122" i="171"/>
  <c r="U122" i="171"/>
  <c r="R122" i="171"/>
  <c r="L122" i="171"/>
  <c r="BT121" i="171"/>
  <c r="BP121" i="171"/>
  <c r="BO121" i="171"/>
  <c r="BN121" i="171"/>
  <c r="BK121" i="171"/>
  <c r="BF121" i="171"/>
  <c r="BE121" i="171"/>
  <c r="BB121" i="171"/>
  <c r="AW121" i="171"/>
  <c r="AV121" i="171"/>
  <c r="AS121" i="171"/>
  <c r="AN121" i="171"/>
  <c r="AM121" i="171"/>
  <c r="AJ121" i="171"/>
  <c r="AE121" i="171"/>
  <c r="AD121" i="171"/>
  <c r="AA121" i="171"/>
  <c r="V121" i="171"/>
  <c r="U121" i="171"/>
  <c r="R121" i="171"/>
  <c r="L121" i="171"/>
  <c r="BT120" i="171"/>
  <c r="BP120" i="171"/>
  <c r="BO120" i="171"/>
  <c r="BN120" i="171"/>
  <c r="BK120" i="171"/>
  <c r="BF120" i="171"/>
  <c r="BE120" i="171"/>
  <c r="BB120" i="171"/>
  <c r="AW120" i="171"/>
  <c r="AV120" i="171"/>
  <c r="AS120" i="171"/>
  <c r="AN120" i="171"/>
  <c r="AM120" i="171"/>
  <c r="AJ120" i="171"/>
  <c r="AE120" i="171"/>
  <c r="AD120" i="171"/>
  <c r="AA120" i="171"/>
  <c r="V120" i="171"/>
  <c r="U120" i="171"/>
  <c r="R120" i="171"/>
  <c r="L120" i="171"/>
  <c r="BT119" i="171"/>
  <c r="BP119" i="171"/>
  <c r="BO119" i="171"/>
  <c r="BN119" i="171"/>
  <c r="BK119" i="171"/>
  <c r="BF119" i="171"/>
  <c r="BE119" i="171"/>
  <c r="BB119" i="171"/>
  <c r="AW119" i="171"/>
  <c r="AV119" i="171"/>
  <c r="AS119" i="171"/>
  <c r="AN119" i="171"/>
  <c r="AM119" i="171"/>
  <c r="AJ119" i="171"/>
  <c r="AE119" i="171"/>
  <c r="AD119" i="171"/>
  <c r="AA119" i="171"/>
  <c r="V119" i="171"/>
  <c r="U119" i="171"/>
  <c r="R119" i="171"/>
  <c r="L119" i="171"/>
  <c r="BT118" i="171"/>
  <c r="BP118" i="171"/>
  <c r="BO118" i="171"/>
  <c r="BN118" i="171"/>
  <c r="BK118" i="171"/>
  <c r="BF118" i="171"/>
  <c r="BE118" i="171"/>
  <c r="BB118" i="171"/>
  <c r="AW118" i="171"/>
  <c r="AV118" i="171"/>
  <c r="AS118" i="171"/>
  <c r="AN118" i="171"/>
  <c r="AM118" i="171"/>
  <c r="AJ118" i="171"/>
  <c r="AE118" i="171"/>
  <c r="AD118" i="171"/>
  <c r="AA118" i="171"/>
  <c r="V118" i="171"/>
  <c r="U118" i="171"/>
  <c r="R118" i="171"/>
  <c r="L118" i="171"/>
  <c r="BT117" i="171"/>
  <c r="BP117" i="171"/>
  <c r="BO117" i="171"/>
  <c r="BN117" i="171"/>
  <c r="BK117" i="171"/>
  <c r="BF117" i="171"/>
  <c r="BE117" i="171"/>
  <c r="BB117" i="171"/>
  <c r="AW117" i="171"/>
  <c r="AV117" i="171"/>
  <c r="AS117" i="171"/>
  <c r="AN117" i="171"/>
  <c r="AM117" i="171"/>
  <c r="AJ117" i="171"/>
  <c r="AE117" i="171"/>
  <c r="AD117" i="171"/>
  <c r="AA117" i="171"/>
  <c r="V117" i="171"/>
  <c r="U117" i="171"/>
  <c r="R117" i="171"/>
  <c r="L117" i="171"/>
  <c r="BT116" i="171"/>
  <c r="BP116" i="171"/>
  <c r="BO116" i="171"/>
  <c r="BN116" i="171"/>
  <c r="BK116" i="171"/>
  <c r="BF116" i="171"/>
  <c r="BE116" i="171"/>
  <c r="BB116" i="171"/>
  <c r="AW116" i="171"/>
  <c r="AV116" i="171"/>
  <c r="AS116" i="171"/>
  <c r="AN116" i="171"/>
  <c r="AM116" i="171"/>
  <c r="AJ116" i="171"/>
  <c r="AE116" i="171"/>
  <c r="AD116" i="171"/>
  <c r="AA116" i="171"/>
  <c r="V116" i="171"/>
  <c r="U116" i="171"/>
  <c r="R116" i="171"/>
  <c r="L116" i="171"/>
  <c r="BT115" i="171"/>
  <c r="BP115" i="171"/>
  <c r="BO115" i="171"/>
  <c r="BN115" i="171"/>
  <c r="BK115" i="171"/>
  <c r="BG115" i="171"/>
  <c r="BF115" i="171"/>
  <c r="BE115" i="171"/>
  <c r="BB115" i="171"/>
  <c r="AX115" i="171"/>
  <c r="AW115" i="171"/>
  <c r="AV115" i="171"/>
  <c r="AS115" i="171"/>
  <c r="AO115" i="171"/>
  <c r="AN115" i="171"/>
  <c r="AM115" i="171"/>
  <c r="AJ115" i="171"/>
  <c r="AF115" i="171"/>
  <c r="AE115" i="171"/>
  <c r="AD115" i="171"/>
  <c r="AA115" i="171"/>
  <c r="W115" i="171"/>
  <c r="V115" i="171"/>
  <c r="U115" i="171"/>
  <c r="R115" i="171"/>
  <c r="N115" i="171"/>
  <c r="L115" i="171"/>
  <c r="BT114" i="171"/>
  <c r="BP114" i="171"/>
  <c r="BO114" i="171"/>
  <c r="BN114" i="171"/>
  <c r="BK114" i="171"/>
  <c r="BG114" i="171"/>
  <c r="BF114" i="171"/>
  <c r="BE114" i="171"/>
  <c r="BB114" i="171"/>
  <c r="AX114" i="171"/>
  <c r="AW114" i="171"/>
  <c r="AV114" i="171"/>
  <c r="AS114" i="171"/>
  <c r="AO114" i="171"/>
  <c r="AN114" i="171"/>
  <c r="AM114" i="171"/>
  <c r="AJ114" i="171"/>
  <c r="AF114" i="171"/>
  <c r="AE114" i="171"/>
  <c r="AD114" i="171"/>
  <c r="AA114" i="171"/>
  <c r="W114" i="171"/>
  <c r="V114" i="171"/>
  <c r="U114" i="171"/>
  <c r="R114" i="171"/>
  <c r="N114" i="171"/>
  <c r="L114" i="171"/>
  <c r="BT113" i="171"/>
  <c r="BP113" i="171"/>
  <c r="BO113" i="171"/>
  <c r="BN113" i="171"/>
  <c r="BK113" i="171"/>
  <c r="BG113" i="171"/>
  <c r="BF113" i="171"/>
  <c r="BE113" i="171"/>
  <c r="BB113" i="171"/>
  <c r="AX113" i="171"/>
  <c r="AW113" i="171"/>
  <c r="AV113" i="171"/>
  <c r="AS113" i="171"/>
  <c r="AO113" i="171"/>
  <c r="AN113" i="171"/>
  <c r="AM113" i="171"/>
  <c r="AJ113" i="171"/>
  <c r="AF113" i="171"/>
  <c r="AE113" i="171"/>
  <c r="AD113" i="171"/>
  <c r="AA113" i="171"/>
  <c r="W113" i="171"/>
  <c r="V113" i="171"/>
  <c r="U113" i="171"/>
  <c r="R113" i="171"/>
  <c r="N113" i="171"/>
  <c r="L113" i="171"/>
  <c r="BT112" i="171"/>
  <c r="BP112" i="171"/>
  <c r="BO112" i="171"/>
  <c r="BN112" i="171"/>
  <c r="BK112" i="171"/>
  <c r="BG112" i="171"/>
  <c r="BF112" i="171"/>
  <c r="BE112" i="171"/>
  <c r="BB112" i="171"/>
  <c r="AX112" i="171"/>
  <c r="AW112" i="171"/>
  <c r="AV112" i="171"/>
  <c r="AS112" i="171"/>
  <c r="AO112" i="171"/>
  <c r="AN112" i="171"/>
  <c r="AM112" i="171"/>
  <c r="AJ112" i="171"/>
  <c r="AF112" i="171"/>
  <c r="AE112" i="171"/>
  <c r="AD112" i="171"/>
  <c r="AA112" i="171"/>
  <c r="W112" i="171"/>
  <c r="V112" i="171"/>
  <c r="U112" i="171"/>
  <c r="R112" i="171"/>
  <c r="N112" i="171"/>
  <c r="L112" i="171"/>
  <c r="BT111" i="171"/>
  <c r="BP111" i="171"/>
  <c r="BO111" i="171"/>
  <c r="BN111" i="171"/>
  <c r="BK111" i="171"/>
  <c r="BG111" i="171"/>
  <c r="BF111" i="171"/>
  <c r="BE111" i="171"/>
  <c r="BB111" i="171"/>
  <c r="AX111" i="171"/>
  <c r="AW111" i="171"/>
  <c r="AV111" i="171"/>
  <c r="AS111" i="171"/>
  <c r="AO111" i="171"/>
  <c r="AN111" i="171"/>
  <c r="AM111" i="171"/>
  <c r="AJ111" i="171"/>
  <c r="AF111" i="171"/>
  <c r="AE111" i="171"/>
  <c r="AD111" i="171"/>
  <c r="AA111" i="171"/>
  <c r="W111" i="171"/>
  <c r="V111" i="171"/>
  <c r="U111" i="171"/>
  <c r="R111" i="171"/>
  <c r="N111" i="171"/>
  <c r="L111" i="171"/>
  <c r="BT110" i="171"/>
  <c r="BP110" i="171"/>
  <c r="BO110" i="171"/>
  <c r="BN110" i="171"/>
  <c r="BK110" i="171"/>
  <c r="BG110" i="171"/>
  <c r="BF110" i="171"/>
  <c r="BE110" i="171"/>
  <c r="BB110" i="171"/>
  <c r="AX110" i="171"/>
  <c r="AW110" i="171"/>
  <c r="AV110" i="171"/>
  <c r="AS110" i="171"/>
  <c r="AO110" i="171"/>
  <c r="AN110" i="171"/>
  <c r="AM110" i="171"/>
  <c r="AJ110" i="171"/>
  <c r="AF110" i="171"/>
  <c r="AE110" i="171"/>
  <c r="AD110" i="171"/>
  <c r="AA110" i="171"/>
  <c r="W110" i="171"/>
  <c r="V110" i="171"/>
  <c r="U110" i="171"/>
  <c r="R110" i="171"/>
  <c r="N110" i="171"/>
  <c r="L110" i="171"/>
  <c r="BT109" i="171"/>
  <c r="BP109" i="171"/>
  <c r="BO109" i="171"/>
  <c r="BN109" i="171"/>
  <c r="BK109" i="171"/>
  <c r="BG109" i="171"/>
  <c r="BF109" i="171"/>
  <c r="BE109" i="171"/>
  <c r="BB109" i="171"/>
  <c r="AX109" i="171"/>
  <c r="AW109" i="171"/>
  <c r="AV109" i="171"/>
  <c r="AS109" i="171"/>
  <c r="AO109" i="171"/>
  <c r="AN109" i="171"/>
  <c r="AM109" i="171"/>
  <c r="AJ109" i="171"/>
  <c r="AF109" i="171"/>
  <c r="AE109" i="171"/>
  <c r="AD109" i="171"/>
  <c r="AA109" i="171"/>
  <c r="W109" i="171"/>
  <c r="V109" i="171"/>
  <c r="U109" i="171"/>
  <c r="R109" i="171"/>
  <c r="N109" i="171"/>
  <c r="L109" i="171"/>
  <c r="BT108" i="171"/>
  <c r="BP108" i="171"/>
  <c r="BO108" i="171"/>
  <c r="BN108" i="171"/>
  <c r="BK108" i="171"/>
  <c r="BG108" i="171"/>
  <c r="BF108" i="171"/>
  <c r="BE108" i="171"/>
  <c r="BB108" i="171"/>
  <c r="AX108" i="171"/>
  <c r="AW108" i="171"/>
  <c r="AV108" i="171"/>
  <c r="AS108" i="171"/>
  <c r="AO108" i="171"/>
  <c r="AN108" i="171"/>
  <c r="AM108" i="171"/>
  <c r="AJ108" i="171"/>
  <c r="AF108" i="171"/>
  <c r="AE108" i="171"/>
  <c r="AD108" i="171"/>
  <c r="AA108" i="171"/>
  <c r="W108" i="171"/>
  <c r="V108" i="171"/>
  <c r="U108" i="171"/>
  <c r="R108" i="171"/>
  <c r="N108" i="171"/>
  <c r="L108" i="171"/>
  <c r="BT107" i="171"/>
  <c r="BP107" i="171"/>
  <c r="BO107" i="171"/>
  <c r="BN107" i="171"/>
  <c r="BK107" i="171"/>
  <c r="BG107" i="171"/>
  <c r="BF107" i="171"/>
  <c r="BE107" i="171"/>
  <c r="BB107" i="171"/>
  <c r="AX107" i="171"/>
  <c r="AW107" i="171"/>
  <c r="AV107" i="171"/>
  <c r="AS107" i="171"/>
  <c r="AO107" i="171"/>
  <c r="AN107" i="171"/>
  <c r="AM107" i="171"/>
  <c r="AJ107" i="171"/>
  <c r="AF107" i="171"/>
  <c r="AE107" i="171"/>
  <c r="AD107" i="171"/>
  <c r="AA107" i="171"/>
  <c r="W107" i="171"/>
  <c r="V107" i="171"/>
  <c r="U107" i="171"/>
  <c r="R107" i="171"/>
  <c r="N107" i="171"/>
  <c r="L107" i="171"/>
  <c r="BT106" i="171"/>
  <c r="BP106" i="171"/>
  <c r="BO106" i="171"/>
  <c r="BN106" i="171"/>
  <c r="BK106" i="171"/>
  <c r="BG106" i="171"/>
  <c r="BF106" i="171"/>
  <c r="BE106" i="171"/>
  <c r="BB106" i="171"/>
  <c r="AX106" i="171"/>
  <c r="AW106" i="171"/>
  <c r="AV106" i="171"/>
  <c r="AS106" i="171"/>
  <c r="AO106" i="171"/>
  <c r="AN106" i="171"/>
  <c r="AM106" i="171"/>
  <c r="AJ106" i="171"/>
  <c r="AF106" i="171"/>
  <c r="AE106" i="171"/>
  <c r="AD106" i="171"/>
  <c r="AA106" i="171"/>
  <c r="W106" i="171"/>
  <c r="V106" i="171"/>
  <c r="U106" i="171"/>
  <c r="R106" i="171"/>
  <c r="N106" i="171"/>
  <c r="L106" i="171"/>
  <c r="BT105" i="171"/>
  <c r="BP105" i="171"/>
  <c r="BO105" i="171"/>
  <c r="BN105" i="171"/>
  <c r="BK105" i="171"/>
  <c r="BG105" i="171"/>
  <c r="BF105" i="171"/>
  <c r="BE105" i="171"/>
  <c r="BB105" i="171"/>
  <c r="AX105" i="171"/>
  <c r="AW105" i="171"/>
  <c r="AV105" i="171"/>
  <c r="AS105" i="171"/>
  <c r="AO105" i="171"/>
  <c r="AN105" i="171"/>
  <c r="AM105" i="171"/>
  <c r="AJ105" i="171"/>
  <c r="AF105" i="171"/>
  <c r="AE105" i="171"/>
  <c r="AD105" i="171"/>
  <c r="AA105" i="171"/>
  <c r="W105" i="171"/>
  <c r="V105" i="171"/>
  <c r="U105" i="171"/>
  <c r="R105" i="171"/>
  <c r="N105" i="171"/>
  <c r="L105" i="171"/>
  <c r="BT104" i="171"/>
  <c r="BP104" i="171"/>
  <c r="BO104" i="171"/>
  <c r="BN104" i="171"/>
  <c r="BK104" i="171"/>
  <c r="BG104" i="171"/>
  <c r="BF104" i="171"/>
  <c r="BE104" i="171"/>
  <c r="BB104" i="171"/>
  <c r="AX104" i="171"/>
  <c r="AW104" i="171"/>
  <c r="AV104" i="171"/>
  <c r="AS104" i="171"/>
  <c r="AO104" i="171"/>
  <c r="AN104" i="171"/>
  <c r="AM104" i="171"/>
  <c r="AJ104" i="171"/>
  <c r="AF104" i="171"/>
  <c r="AE104" i="171"/>
  <c r="AD104" i="171"/>
  <c r="AA104" i="171"/>
  <c r="W104" i="171"/>
  <c r="V104" i="171"/>
  <c r="U104" i="171"/>
  <c r="R104" i="171"/>
  <c r="N104" i="171"/>
  <c r="L104" i="171"/>
  <c r="BP103" i="171"/>
  <c r="BO103" i="171"/>
  <c r="BN103" i="171"/>
  <c r="BG103" i="171"/>
  <c r="BF103" i="171"/>
  <c r="BE103" i="171"/>
  <c r="AX103" i="171"/>
  <c r="AW103" i="171"/>
  <c r="AV103" i="171"/>
  <c r="AN103" i="171"/>
  <c r="AM103" i="171"/>
  <c r="AE103" i="171"/>
  <c r="AD103" i="171"/>
  <c r="V103" i="171"/>
  <c r="U103" i="171"/>
  <c r="L103" i="171"/>
  <c r="BP102" i="171"/>
  <c r="BO102" i="171"/>
  <c r="BN102" i="171"/>
  <c r="BG102" i="171"/>
  <c r="BF102" i="171"/>
  <c r="BE102" i="171"/>
  <c r="AX102" i="171"/>
  <c r="AW102" i="171"/>
  <c r="AV102" i="171"/>
  <c r="AN102" i="171"/>
  <c r="AM102" i="171"/>
  <c r="AE102" i="171"/>
  <c r="AD102" i="171"/>
  <c r="V102" i="171"/>
  <c r="U102" i="171"/>
  <c r="L102" i="171"/>
  <c r="BP101" i="171"/>
  <c r="BO101" i="171"/>
  <c r="BN101" i="171"/>
  <c r="BG101" i="171"/>
  <c r="BF101" i="171"/>
  <c r="BE101" i="171"/>
  <c r="AX101" i="171"/>
  <c r="AW101" i="171"/>
  <c r="AV101" i="171"/>
  <c r="AN101" i="171"/>
  <c r="AM101" i="171"/>
  <c r="AE101" i="171"/>
  <c r="AD101" i="171"/>
  <c r="V101" i="171"/>
  <c r="U101" i="171"/>
  <c r="L101" i="171"/>
  <c r="BP100" i="171"/>
  <c r="BO100" i="171"/>
  <c r="BN100" i="171"/>
  <c r="BG100" i="171"/>
  <c r="BF100" i="171"/>
  <c r="BE100" i="171"/>
  <c r="AX100" i="171"/>
  <c r="AW100" i="171"/>
  <c r="AV100" i="171"/>
  <c r="AN100" i="171"/>
  <c r="AM100" i="171"/>
  <c r="AE100" i="171"/>
  <c r="AD100" i="171"/>
  <c r="V100" i="171"/>
  <c r="U100" i="171"/>
  <c r="L100" i="171"/>
  <c r="BP99" i="171"/>
  <c r="BO99" i="171"/>
  <c r="BN99" i="171"/>
  <c r="BG99" i="171"/>
  <c r="BF99" i="171"/>
  <c r="BE99" i="171"/>
  <c r="AX99" i="171"/>
  <c r="AW99" i="171"/>
  <c r="AV99" i="171"/>
  <c r="AN99" i="171"/>
  <c r="AM99" i="171"/>
  <c r="AE99" i="171"/>
  <c r="AD99" i="171"/>
  <c r="V99" i="171"/>
  <c r="U99" i="171"/>
  <c r="L99" i="171"/>
  <c r="BP98" i="171"/>
  <c r="BO98" i="171"/>
  <c r="BN98" i="171"/>
  <c r="BG98" i="171"/>
  <c r="BF98" i="171"/>
  <c r="BE98" i="171"/>
  <c r="AX98" i="171"/>
  <c r="AW98" i="171"/>
  <c r="AV98" i="171"/>
  <c r="AN98" i="171"/>
  <c r="AM98" i="171"/>
  <c r="AE98" i="171"/>
  <c r="AD98" i="171"/>
  <c r="V98" i="171"/>
  <c r="U98" i="171"/>
  <c r="L98" i="171"/>
  <c r="BP97" i="171"/>
  <c r="BO97" i="171"/>
  <c r="BN97" i="171"/>
  <c r="BG97" i="171"/>
  <c r="BF97" i="171"/>
  <c r="BE97" i="171"/>
  <c r="AX97" i="171"/>
  <c r="AW97" i="171"/>
  <c r="AV97" i="171"/>
  <c r="AN97" i="171"/>
  <c r="AM97" i="171"/>
  <c r="AE97" i="171"/>
  <c r="AD97" i="171"/>
  <c r="V97" i="171"/>
  <c r="U97" i="171"/>
  <c r="L97" i="171"/>
  <c r="BP96" i="171"/>
  <c r="BO96" i="171"/>
  <c r="BN96" i="171"/>
  <c r="BG96" i="171"/>
  <c r="BF96" i="171"/>
  <c r="BE96" i="171"/>
  <c r="AX96" i="171"/>
  <c r="AW96" i="171"/>
  <c r="AV96" i="171"/>
  <c r="AN96" i="171"/>
  <c r="AM96" i="171"/>
  <c r="AE96" i="171"/>
  <c r="AD96" i="171"/>
  <c r="V96" i="171"/>
  <c r="U96" i="171"/>
  <c r="L96" i="171"/>
  <c r="BP95" i="171"/>
  <c r="BO95" i="171"/>
  <c r="BN95" i="171"/>
  <c r="BG95" i="171"/>
  <c r="BF95" i="171"/>
  <c r="BE95" i="171"/>
  <c r="AX95" i="171"/>
  <c r="AW95" i="171"/>
  <c r="AV95" i="171"/>
  <c r="AN95" i="171"/>
  <c r="AM95" i="171"/>
  <c r="AE95" i="171"/>
  <c r="AD95" i="171"/>
  <c r="V95" i="171"/>
  <c r="U95" i="171"/>
  <c r="L95" i="171"/>
  <c r="BP94" i="171"/>
  <c r="BO94" i="171"/>
  <c r="BN94" i="171"/>
  <c r="BG94" i="171"/>
  <c r="BF94" i="171"/>
  <c r="BE94" i="171"/>
  <c r="AX94" i="171"/>
  <c r="AW94" i="171"/>
  <c r="AV94" i="171"/>
  <c r="AN94" i="171"/>
  <c r="AM94" i="171"/>
  <c r="AE94" i="171"/>
  <c r="AD94" i="171"/>
  <c r="V94" i="171"/>
  <c r="U94" i="171"/>
  <c r="L94" i="171"/>
  <c r="BP93" i="171"/>
  <c r="BO93" i="171"/>
  <c r="BN93" i="171"/>
  <c r="BG93" i="171"/>
  <c r="BF93" i="171"/>
  <c r="BE93" i="171"/>
  <c r="AX93" i="171"/>
  <c r="AW93" i="171"/>
  <c r="AV93" i="171"/>
  <c r="AN93" i="171"/>
  <c r="AM93" i="171"/>
  <c r="AE93" i="171"/>
  <c r="AD93" i="171"/>
  <c r="V93" i="171"/>
  <c r="U93" i="171"/>
  <c r="L93" i="171"/>
  <c r="BP92" i="171"/>
  <c r="BO92" i="171"/>
  <c r="BN92" i="171"/>
  <c r="BG92" i="171"/>
  <c r="BF92" i="171"/>
  <c r="BE92" i="171"/>
  <c r="AX92" i="171"/>
  <c r="AW92" i="171"/>
  <c r="AV92" i="171"/>
  <c r="AN92" i="171"/>
  <c r="AM92" i="171"/>
  <c r="AE92" i="171"/>
  <c r="AD92" i="171"/>
  <c r="V92" i="171"/>
  <c r="U92" i="171"/>
  <c r="L92" i="171"/>
  <c r="BP91" i="171"/>
  <c r="BO91" i="171"/>
  <c r="BN91" i="171"/>
  <c r="BG91" i="171"/>
  <c r="BF91" i="171"/>
  <c r="BE91" i="171"/>
  <c r="AX91" i="171"/>
  <c r="AW91" i="171"/>
  <c r="AV91" i="171"/>
  <c r="AN91" i="171"/>
  <c r="AM91" i="171"/>
  <c r="AE91" i="171"/>
  <c r="AD91" i="171"/>
  <c r="V91" i="171"/>
  <c r="U91" i="171"/>
  <c r="L91" i="171"/>
  <c r="BP90" i="171"/>
  <c r="BO90" i="171"/>
  <c r="BN90" i="171"/>
  <c r="BG90" i="171"/>
  <c r="BF90" i="171"/>
  <c r="BE90" i="171"/>
  <c r="AX90" i="171"/>
  <c r="AW90" i="171"/>
  <c r="AV90" i="171"/>
  <c r="AN90" i="171"/>
  <c r="AM90" i="171"/>
  <c r="AE90" i="171"/>
  <c r="AD90" i="171"/>
  <c r="V90" i="171"/>
  <c r="U90" i="171"/>
  <c r="L90" i="171"/>
  <c r="BP89" i="171"/>
  <c r="BO89" i="171"/>
  <c r="BN89" i="171"/>
  <c r="BG89" i="171"/>
  <c r="BF89" i="171"/>
  <c r="BE89" i="171"/>
  <c r="AX89" i="171"/>
  <c r="AW89" i="171"/>
  <c r="AV89" i="171"/>
  <c r="AN89" i="171"/>
  <c r="AM89" i="171"/>
  <c r="AE89" i="171"/>
  <c r="AD89" i="171"/>
  <c r="V89" i="171"/>
  <c r="U89" i="171"/>
  <c r="L89" i="171"/>
  <c r="BP88" i="171"/>
  <c r="BO88" i="171"/>
  <c r="BN88" i="171"/>
  <c r="BG88" i="171"/>
  <c r="BF88" i="171"/>
  <c r="BE88" i="171"/>
  <c r="AX88" i="171"/>
  <c r="AW88" i="171"/>
  <c r="AV88" i="171"/>
  <c r="AN88" i="171"/>
  <c r="AM88" i="171"/>
  <c r="AE88" i="171"/>
  <c r="AD88" i="171"/>
  <c r="V88" i="171"/>
  <c r="U88" i="171"/>
  <c r="L88" i="171"/>
  <c r="BP87" i="171"/>
  <c r="BO87" i="171"/>
  <c r="BN87" i="171"/>
  <c r="BG87" i="171"/>
  <c r="BF87" i="171"/>
  <c r="BE87" i="171"/>
  <c r="AX87" i="171"/>
  <c r="AW87" i="171"/>
  <c r="AV87" i="171"/>
  <c r="AN87" i="171"/>
  <c r="AM87" i="171"/>
  <c r="AE87" i="171"/>
  <c r="AD87" i="171"/>
  <c r="V87" i="171"/>
  <c r="U87" i="171"/>
  <c r="L87" i="171"/>
  <c r="BP86" i="171"/>
  <c r="BO86" i="171"/>
  <c r="BN86" i="171"/>
  <c r="BG86" i="171"/>
  <c r="BF86" i="171"/>
  <c r="BE86" i="171"/>
  <c r="AX86" i="171"/>
  <c r="AW86" i="171"/>
  <c r="AV86" i="171"/>
  <c r="AN86" i="171"/>
  <c r="AM86" i="171"/>
  <c r="AE86" i="171"/>
  <c r="AD86" i="171"/>
  <c r="V86" i="171"/>
  <c r="U86" i="171"/>
  <c r="L86" i="171"/>
  <c r="BP85" i="171"/>
  <c r="BO85" i="171"/>
  <c r="BN85" i="171"/>
  <c r="BG85" i="171"/>
  <c r="BF85" i="171"/>
  <c r="BE85" i="171"/>
  <c r="AX85" i="171"/>
  <c r="AW85" i="171"/>
  <c r="AV85" i="171"/>
  <c r="AN85" i="171"/>
  <c r="AM85" i="171"/>
  <c r="AE85" i="171"/>
  <c r="AD85" i="171"/>
  <c r="V85" i="171"/>
  <c r="U85" i="171"/>
  <c r="L85" i="171"/>
  <c r="BP84" i="171"/>
  <c r="BO84" i="171"/>
  <c r="BN84" i="171"/>
  <c r="BG84" i="171"/>
  <c r="BF84" i="171"/>
  <c r="BE84" i="171"/>
  <c r="AX84" i="171"/>
  <c r="AW84" i="171"/>
  <c r="AV84" i="171"/>
  <c r="AN84" i="171"/>
  <c r="AM84" i="171"/>
  <c r="AE84" i="171"/>
  <c r="AD84" i="171"/>
  <c r="V84" i="171"/>
  <c r="U84" i="171"/>
  <c r="L84" i="171"/>
  <c r="BP83" i="171"/>
  <c r="BO83" i="171"/>
  <c r="BN83" i="171"/>
  <c r="BG83" i="171"/>
  <c r="BF83" i="171"/>
  <c r="BE83" i="171"/>
  <c r="AX83" i="171"/>
  <c r="AW83" i="171"/>
  <c r="AV83" i="171"/>
  <c r="AN83" i="171"/>
  <c r="AM83" i="171"/>
  <c r="AE83" i="171"/>
  <c r="AD83" i="171"/>
  <c r="V83" i="171"/>
  <c r="U83" i="171"/>
  <c r="L83" i="171"/>
  <c r="BP82" i="171"/>
  <c r="BO82" i="171"/>
  <c r="BN82" i="171"/>
  <c r="BG82" i="171"/>
  <c r="BF82" i="171"/>
  <c r="BE82" i="171"/>
  <c r="AX82" i="171"/>
  <c r="AW82" i="171"/>
  <c r="AV82" i="171"/>
  <c r="AN82" i="171"/>
  <c r="AM82" i="171"/>
  <c r="AE82" i="171"/>
  <c r="AD82" i="171"/>
  <c r="V82" i="171"/>
  <c r="U82" i="171"/>
  <c r="L82" i="171"/>
  <c r="BP81" i="171"/>
  <c r="BO81" i="171"/>
  <c r="BN81" i="171"/>
  <c r="BG81" i="171"/>
  <c r="BF81" i="171"/>
  <c r="BE81" i="171"/>
  <c r="AX81" i="171"/>
  <c r="AW81" i="171"/>
  <c r="AV81" i="171"/>
  <c r="AN81" i="171"/>
  <c r="AM81" i="171"/>
  <c r="AE81" i="171"/>
  <c r="AD81" i="171"/>
  <c r="V81" i="171"/>
  <c r="U81" i="171"/>
  <c r="L81" i="171"/>
  <c r="BP80" i="171"/>
  <c r="BO80" i="171"/>
  <c r="BN80" i="171"/>
  <c r="BG80" i="171"/>
  <c r="BF80" i="171"/>
  <c r="BE80" i="171"/>
  <c r="AX80" i="171"/>
  <c r="AW80" i="171"/>
  <c r="AV80" i="171"/>
  <c r="AN80" i="171"/>
  <c r="AM80" i="171"/>
  <c r="AE80" i="171"/>
  <c r="AD80" i="171"/>
  <c r="V80" i="171"/>
  <c r="U80" i="171"/>
  <c r="L80" i="171"/>
  <c r="BP79" i="171"/>
  <c r="BO79" i="171"/>
  <c r="BN79" i="171"/>
  <c r="BG79" i="171"/>
  <c r="BF79" i="171"/>
  <c r="BE79" i="171"/>
  <c r="AX79" i="171"/>
  <c r="AW79" i="171"/>
  <c r="AV79" i="171"/>
  <c r="AN79" i="171"/>
  <c r="AM79" i="171"/>
  <c r="AE79" i="171"/>
  <c r="AD79" i="171"/>
  <c r="V79" i="171"/>
  <c r="U79" i="171"/>
  <c r="L79" i="171"/>
  <c r="BP78" i="171"/>
  <c r="BO78" i="171"/>
  <c r="BN78" i="171"/>
  <c r="BG78" i="171"/>
  <c r="BF78" i="171"/>
  <c r="BE78" i="171"/>
  <c r="AX78" i="171"/>
  <c r="AW78" i="171"/>
  <c r="AV78" i="171"/>
  <c r="AN78" i="171"/>
  <c r="AM78" i="171"/>
  <c r="AE78" i="171"/>
  <c r="AD78" i="171"/>
  <c r="V78" i="171"/>
  <c r="U78" i="171"/>
  <c r="L78" i="171"/>
  <c r="BP77" i="171"/>
  <c r="BO77" i="171"/>
  <c r="BN77" i="171"/>
  <c r="BG77" i="171"/>
  <c r="BF77" i="171"/>
  <c r="BE77" i="171"/>
  <c r="AX77" i="171"/>
  <c r="AW77" i="171"/>
  <c r="AV77" i="171"/>
  <c r="AN77" i="171"/>
  <c r="AM77" i="171"/>
  <c r="AE77" i="171"/>
  <c r="AD77" i="171"/>
  <c r="V77" i="171"/>
  <c r="U77" i="171"/>
  <c r="L77" i="171"/>
  <c r="BP76" i="171"/>
  <c r="BO76" i="171"/>
  <c r="BN76" i="171"/>
  <c r="BG76" i="171"/>
  <c r="BF76" i="171"/>
  <c r="BE76" i="171"/>
  <c r="AX76" i="171"/>
  <c r="AW76" i="171"/>
  <c r="AV76" i="171"/>
  <c r="AN76" i="171"/>
  <c r="AM76" i="171"/>
  <c r="AE76" i="171"/>
  <c r="AD76" i="171"/>
  <c r="V76" i="171"/>
  <c r="U76" i="171"/>
  <c r="L76" i="171"/>
  <c r="BP75" i="171"/>
  <c r="BO75" i="171"/>
  <c r="BN75" i="171"/>
  <c r="BG75" i="171"/>
  <c r="BF75" i="171"/>
  <c r="BE75" i="171"/>
  <c r="AX75" i="171"/>
  <c r="AW75" i="171"/>
  <c r="AV75" i="171"/>
  <c r="AN75" i="171"/>
  <c r="AM75" i="171"/>
  <c r="AE75" i="171"/>
  <c r="AD75" i="171"/>
  <c r="V75" i="171"/>
  <c r="U75" i="171"/>
  <c r="L75" i="171"/>
  <c r="BP74" i="171"/>
  <c r="BO74" i="171"/>
  <c r="BN74" i="171"/>
  <c r="BG74" i="171"/>
  <c r="BF74" i="171"/>
  <c r="BE74" i="171"/>
  <c r="AX74" i="171"/>
  <c r="AW74" i="171"/>
  <c r="AV74" i="171"/>
  <c r="AN74" i="171"/>
  <c r="AM74" i="171"/>
  <c r="AE74" i="171"/>
  <c r="AD74" i="171"/>
  <c r="V74" i="171"/>
  <c r="U74" i="171"/>
  <c r="L74" i="171"/>
  <c r="BP73" i="171"/>
  <c r="BO73" i="171"/>
  <c r="BN73" i="171"/>
  <c r="BG73" i="171"/>
  <c r="BF73" i="171"/>
  <c r="BE73" i="171"/>
  <c r="AX73" i="171"/>
  <c r="AW73" i="171"/>
  <c r="AV73" i="171"/>
  <c r="AN73" i="171"/>
  <c r="AM73" i="171"/>
  <c r="AE73" i="171"/>
  <c r="AD73" i="171"/>
  <c r="V73" i="171"/>
  <c r="U73" i="171"/>
  <c r="L73" i="171"/>
  <c r="BP72" i="171"/>
  <c r="BO72" i="171"/>
  <c r="BN72" i="171"/>
  <c r="BG72" i="171"/>
  <c r="BF72" i="171"/>
  <c r="BE72" i="171"/>
  <c r="AX72" i="171"/>
  <c r="AW72" i="171"/>
  <c r="AV72" i="171"/>
  <c r="AN72" i="171"/>
  <c r="AM72" i="171"/>
  <c r="AE72" i="171"/>
  <c r="AD72" i="171"/>
  <c r="V72" i="171"/>
  <c r="U72" i="171"/>
  <c r="L72" i="171"/>
  <c r="BP71" i="171"/>
  <c r="BO71" i="171"/>
  <c r="BN71" i="171"/>
  <c r="BG71" i="171"/>
  <c r="BF71" i="171"/>
  <c r="BE71" i="171"/>
  <c r="AX71" i="171"/>
  <c r="AW71" i="171"/>
  <c r="AV71" i="171"/>
  <c r="AN71" i="171"/>
  <c r="AM71" i="171"/>
  <c r="AE71" i="171"/>
  <c r="AD71" i="171"/>
  <c r="V71" i="171"/>
  <c r="U71" i="171"/>
  <c r="L71" i="171"/>
  <c r="BP70" i="171"/>
  <c r="BO70" i="171"/>
  <c r="BN70" i="171"/>
  <c r="BG70" i="171"/>
  <c r="BF70" i="171"/>
  <c r="BE70" i="171"/>
  <c r="AX70" i="171"/>
  <c r="AW70" i="171"/>
  <c r="AV70" i="171"/>
  <c r="AN70" i="171"/>
  <c r="AM70" i="171"/>
  <c r="AE70" i="171"/>
  <c r="AD70" i="171"/>
  <c r="V70" i="171"/>
  <c r="U70" i="171"/>
  <c r="L70" i="171"/>
  <c r="BP69" i="171"/>
  <c r="BO69" i="171"/>
  <c r="BN69" i="171"/>
  <c r="BG69" i="171"/>
  <c r="BF69" i="171"/>
  <c r="BE69" i="171"/>
  <c r="AX69" i="171"/>
  <c r="AW69" i="171"/>
  <c r="AV69" i="171"/>
  <c r="AN69" i="171"/>
  <c r="AM69" i="171"/>
  <c r="AE69" i="171"/>
  <c r="AD69" i="171"/>
  <c r="V69" i="171"/>
  <c r="U69" i="171"/>
  <c r="L69" i="171"/>
  <c r="BP68" i="171"/>
  <c r="BO68" i="171"/>
  <c r="BN68" i="171"/>
  <c r="BG68" i="171"/>
  <c r="BF68" i="171"/>
  <c r="BE68" i="171"/>
  <c r="AX68" i="171"/>
  <c r="AW68" i="171"/>
  <c r="AV68" i="171"/>
  <c r="AN68" i="171"/>
  <c r="AM68" i="171"/>
  <c r="AE68" i="171"/>
  <c r="AD68" i="171"/>
  <c r="V68" i="171"/>
  <c r="U68" i="171"/>
  <c r="L68" i="171"/>
  <c r="BP67" i="171"/>
  <c r="BO67" i="171"/>
  <c r="BN67" i="171"/>
  <c r="BG67" i="171"/>
  <c r="BF67" i="171"/>
  <c r="BE67" i="171"/>
  <c r="AX67" i="171"/>
  <c r="AW67" i="171"/>
  <c r="AV67" i="171"/>
  <c r="AN67" i="171"/>
  <c r="AM67" i="171"/>
  <c r="AE67" i="171"/>
  <c r="AD67" i="171"/>
  <c r="V67" i="171"/>
  <c r="U67" i="171"/>
  <c r="L67" i="171"/>
  <c r="BP66" i="171"/>
  <c r="BO66" i="171"/>
  <c r="BN66" i="171"/>
  <c r="BG66" i="171"/>
  <c r="BF66" i="171"/>
  <c r="BE66" i="171"/>
  <c r="AX66" i="171"/>
  <c r="AW66" i="171"/>
  <c r="AV66" i="171"/>
  <c r="AN66" i="171"/>
  <c r="AM66" i="171"/>
  <c r="AE66" i="171"/>
  <c r="AD66" i="171"/>
  <c r="V66" i="171"/>
  <c r="U66" i="171"/>
  <c r="L66" i="171"/>
  <c r="BP65" i="171"/>
  <c r="BO65" i="171"/>
  <c r="BN65" i="171"/>
  <c r="BG65" i="171"/>
  <c r="BF65" i="171"/>
  <c r="BE65" i="171"/>
  <c r="AX65" i="171"/>
  <c r="AW65" i="171"/>
  <c r="AV65" i="171"/>
  <c r="AN65" i="171"/>
  <c r="AM65" i="171"/>
  <c r="AE65" i="171"/>
  <c r="AD65" i="171"/>
  <c r="V65" i="171"/>
  <c r="U65" i="171"/>
  <c r="L65" i="171"/>
  <c r="BP64" i="171"/>
  <c r="BO64" i="171"/>
  <c r="BN64" i="171"/>
  <c r="BG64" i="171"/>
  <c r="BF64" i="171"/>
  <c r="BE64" i="171"/>
  <c r="AX64" i="171"/>
  <c r="AW64" i="171"/>
  <c r="AV64" i="171"/>
  <c r="AN64" i="171"/>
  <c r="AM64" i="171"/>
  <c r="AE64" i="171"/>
  <c r="AD64" i="171"/>
  <c r="V64" i="171"/>
  <c r="U64" i="171"/>
  <c r="L64" i="171"/>
  <c r="BP63" i="171"/>
  <c r="BO63" i="171"/>
  <c r="BN63" i="171"/>
  <c r="BG63" i="171"/>
  <c r="BF63" i="171"/>
  <c r="BE63" i="171"/>
  <c r="AX63" i="171"/>
  <c r="AW63" i="171"/>
  <c r="AV63" i="171"/>
  <c r="AN63" i="171"/>
  <c r="AM63" i="171"/>
  <c r="AE63" i="171"/>
  <c r="AD63" i="171"/>
  <c r="V63" i="171"/>
  <c r="U63" i="171"/>
  <c r="L63" i="171"/>
  <c r="BP62" i="171"/>
  <c r="BO62" i="171"/>
  <c r="BN62" i="171"/>
  <c r="BG62" i="171"/>
  <c r="BF62" i="171"/>
  <c r="BE62" i="171"/>
  <c r="AX62" i="171"/>
  <c r="AW62" i="171"/>
  <c r="AV62" i="171"/>
  <c r="AN62" i="171"/>
  <c r="AM62" i="171"/>
  <c r="AE62" i="171"/>
  <c r="AD62" i="171"/>
  <c r="V62" i="171"/>
  <c r="U62" i="171"/>
  <c r="L62" i="171"/>
  <c r="BP61" i="171"/>
  <c r="BO61" i="171"/>
  <c r="BN61" i="171"/>
  <c r="BG61" i="171"/>
  <c r="BF61" i="171"/>
  <c r="BE61" i="171"/>
  <c r="AX61" i="171"/>
  <c r="AW61" i="171"/>
  <c r="AV61" i="171"/>
  <c r="AN61" i="171"/>
  <c r="AM61" i="171"/>
  <c r="AE61" i="171"/>
  <c r="AD61" i="171"/>
  <c r="V61" i="171"/>
  <c r="U61" i="171"/>
  <c r="L61" i="171"/>
  <c r="BP60" i="171"/>
  <c r="BO60" i="171"/>
  <c r="BN60" i="171"/>
  <c r="BG60" i="171"/>
  <c r="BF60" i="171"/>
  <c r="BE60" i="171"/>
  <c r="AX60" i="171"/>
  <c r="AW60" i="171"/>
  <c r="AV60" i="171"/>
  <c r="AN60" i="171"/>
  <c r="AM60" i="171"/>
  <c r="AE60" i="171"/>
  <c r="AD60" i="171"/>
  <c r="V60" i="171"/>
  <c r="U60" i="171"/>
  <c r="L60" i="171"/>
  <c r="BP59" i="171"/>
  <c r="BO59" i="171"/>
  <c r="BN59" i="171"/>
  <c r="BG59" i="171"/>
  <c r="BF59" i="171"/>
  <c r="BE59" i="171"/>
  <c r="AX59" i="171"/>
  <c r="AW59" i="171"/>
  <c r="AV59" i="171"/>
  <c r="AN59" i="171"/>
  <c r="AM59" i="171"/>
  <c r="AE59" i="171"/>
  <c r="AD59" i="171"/>
  <c r="V59" i="171"/>
  <c r="U59" i="171"/>
  <c r="L59" i="171"/>
  <c r="BP58" i="171"/>
  <c r="BO58" i="171"/>
  <c r="BN58" i="171"/>
  <c r="BG58" i="171"/>
  <c r="BF58" i="171"/>
  <c r="BE58" i="171"/>
  <c r="AX58" i="171"/>
  <c r="AW58" i="171"/>
  <c r="AV58" i="171"/>
  <c r="AN58" i="171"/>
  <c r="AM58" i="171"/>
  <c r="AE58" i="171"/>
  <c r="AD58" i="171"/>
  <c r="V58" i="171"/>
  <c r="U58" i="171"/>
  <c r="L58" i="171"/>
  <c r="BP57" i="171"/>
  <c r="BO57" i="171"/>
  <c r="BN57" i="171"/>
  <c r="BG57" i="171"/>
  <c r="BF57" i="171"/>
  <c r="BE57" i="171"/>
  <c r="AX57" i="171"/>
  <c r="AW57" i="171"/>
  <c r="AV57" i="171"/>
  <c r="AN57" i="171"/>
  <c r="AM57" i="171"/>
  <c r="AE57" i="171"/>
  <c r="AD57" i="171"/>
  <c r="V57" i="171"/>
  <c r="U57" i="171"/>
  <c r="L57" i="171"/>
  <c r="BP56" i="171"/>
  <c r="BO56" i="171"/>
  <c r="BN56" i="171"/>
  <c r="BG56" i="171"/>
  <c r="BF56" i="171"/>
  <c r="BE56" i="171"/>
  <c r="AX56" i="171"/>
  <c r="AW56" i="171"/>
  <c r="AV56" i="171"/>
  <c r="AN56" i="171"/>
  <c r="AM56" i="171"/>
  <c r="AE56" i="171"/>
  <c r="AD56" i="171"/>
  <c r="V56" i="171"/>
  <c r="U56" i="171"/>
  <c r="L56" i="171"/>
  <c r="BP55" i="171"/>
  <c r="BO55" i="171"/>
  <c r="BN55" i="171"/>
  <c r="BG55" i="171"/>
  <c r="BF55" i="171"/>
  <c r="BE55" i="171"/>
  <c r="AX55" i="171"/>
  <c r="AW55" i="171"/>
  <c r="AV55" i="171"/>
  <c r="AN55" i="171"/>
  <c r="AM55" i="171"/>
  <c r="AE55" i="171"/>
  <c r="AD55" i="171"/>
  <c r="V55" i="171"/>
  <c r="U55" i="171"/>
  <c r="L55" i="171"/>
  <c r="BP54" i="171"/>
  <c r="BO54" i="171"/>
  <c r="BN54" i="171"/>
  <c r="BG54" i="171"/>
  <c r="BF54" i="171"/>
  <c r="BE54" i="171"/>
  <c r="AX54" i="171"/>
  <c r="AW54" i="171"/>
  <c r="AV54" i="171"/>
  <c r="AN54" i="171"/>
  <c r="AM54" i="171"/>
  <c r="AE54" i="171"/>
  <c r="AD54" i="171"/>
  <c r="V54" i="171"/>
  <c r="U54" i="171"/>
  <c r="L54" i="171"/>
  <c r="BP53" i="171"/>
  <c r="BO53" i="171"/>
  <c r="BN53" i="171"/>
  <c r="BG53" i="171"/>
  <c r="BF53" i="171"/>
  <c r="BE53" i="171"/>
  <c r="AX53" i="171"/>
  <c r="AW53" i="171"/>
  <c r="AV53" i="171"/>
  <c r="AN53" i="171"/>
  <c r="AM53" i="171"/>
  <c r="AE53" i="171"/>
  <c r="AD53" i="171"/>
  <c r="V53" i="171"/>
  <c r="U53" i="171"/>
  <c r="L53" i="171"/>
  <c r="BP52" i="171"/>
  <c r="BO52" i="171"/>
  <c r="BN52" i="171"/>
  <c r="BG52" i="171"/>
  <c r="BF52" i="171"/>
  <c r="BE52" i="171"/>
  <c r="AX52" i="171"/>
  <c r="AW52" i="171"/>
  <c r="AV52" i="171"/>
  <c r="AN52" i="171"/>
  <c r="AM52" i="171"/>
  <c r="AE52" i="171"/>
  <c r="AD52" i="171"/>
  <c r="V52" i="171"/>
  <c r="U52" i="171"/>
  <c r="L52" i="171"/>
  <c r="BP51" i="171"/>
  <c r="BO51" i="171"/>
  <c r="BN51" i="171"/>
  <c r="BG51" i="171"/>
  <c r="BF51" i="171"/>
  <c r="BE51" i="171"/>
  <c r="AX51" i="171"/>
  <c r="AW51" i="171"/>
  <c r="AV51" i="171"/>
  <c r="AN51" i="171"/>
  <c r="AM51" i="171"/>
  <c r="AE51" i="171"/>
  <c r="AD51" i="171"/>
  <c r="V51" i="171"/>
  <c r="U51" i="171"/>
  <c r="L51" i="171"/>
  <c r="BP50" i="171"/>
  <c r="BO50" i="171"/>
  <c r="BN50" i="171"/>
  <c r="BG50" i="171"/>
  <c r="BF50" i="171"/>
  <c r="BE50" i="171"/>
  <c r="AX50" i="171"/>
  <c r="AW50" i="171"/>
  <c r="AV50" i="171"/>
  <c r="AN50" i="171"/>
  <c r="AM50" i="171"/>
  <c r="AE50" i="171"/>
  <c r="AD50" i="171"/>
  <c r="V50" i="171"/>
  <c r="U50" i="171"/>
  <c r="L50" i="171"/>
  <c r="BP49" i="171"/>
  <c r="BO49" i="171"/>
  <c r="BN49" i="171"/>
  <c r="BG49" i="171"/>
  <c r="BF49" i="171"/>
  <c r="BE49" i="171"/>
  <c r="AX49" i="171"/>
  <c r="AW49" i="171"/>
  <c r="AV49" i="171"/>
  <c r="AN49" i="171"/>
  <c r="AM49" i="171"/>
  <c r="AE49" i="171"/>
  <c r="AD49" i="171"/>
  <c r="V49" i="171"/>
  <c r="U49" i="171"/>
  <c r="L49" i="171"/>
  <c r="BP48" i="171"/>
  <c r="BO48" i="171"/>
  <c r="BN48" i="171"/>
  <c r="BG48" i="171"/>
  <c r="BF48" i="171"/>
  <c r="BE48" i="171"/>
  <c r="AX48" i="171"/>
  <c r="AW48" i="171"/>
  <c r="AV48" i="171"/>
  <c r="AN48" i="171"/>
  <c r="AM48" i="171"/>
  <c r="AE48" i="171"/>
  <c r="AD48" i="171"/>
  <c r="V48" i="171"/>
  <c r="U48" i="171"/>
  <c r="L48" i="171"/>
  <c r="BP47" i="171"/>
  <c r="BO47" i="171"/>
  <c r="BN47" i="171"/>
  <c r="BG47" i="171"/>
  <c r="BF47" i="171"/>
  <c r="BE47" i="171"/>
  <c r="AX47" i="171"/>
  <c r="AW47" i="171"/>
  <c r="AV47" i="171"/>
  <c r="AN47" i="171"/>
  <c r="AM47" i="171"/>
  <c r="AE47" i="171"/>
  <c r="AD47" i="171"/>
  <c r="V47" i="171"/>
  <c r="U47" i="171"/>
  <c r="L47" i="171"/>
  <c r="BP46" i="171"/>
  <c r="BO46" i="171"/>
  <c r="BN46" i="171"/>
  <c r="BG46" i="171"/>
  <c r="BF46" i="171"/>
  <c r="BE46" i="171"/>
  <c r="AX46" i="171"/>
  <c r="AW46" i="171"/>
  <c r="AV46" i="171"/>
  <c r="AN46" i="171"/>
  <c r="AM46" i="171"/>
  <c r="AE46" i="171"/>
  <c r="AD46" i="171"/>
  <c r="V46" i="171"/>
  <c r="U46" i="171"/>
  <c r="L46" i="171"/>
  <c r="BP45" i="171"/>
  <c r="BO45" i="171"/>
  <c r="BN45" i="171"/>
  <c r="BG45" i="171"/>
  <c r="BF45" i="171"/>
  <c r="BE45" i="171"/>
  <c r="AX45" i="171"/>
  <c r="AW45" i="171"/>
  <c r="AV45" i="171"/>
  <c r="AN45" i="171"/>
  <c r="AM45" i="171"/>
  <c r="AE45" i="171"/>
  <c r="AD45" i="171"/>
  <c r="V45" i="171"/>
  <c r="U45" i="171"/>
  <c r="L45" i="171"/>
  <c r="BP44" i="171"/>
  <c r="BO44" i="171"/>
  <c r="BN44" i="171"/>
  <c r="BG44" i="171"/>
  <c r="BF44" i="171"/>
  <c r="BE44" i="171"/>
  <c r="AX44" i="171"/>
  <c r="AW44" i="171"/>
  <c r="AV44" i="171"/>
  <c r="AN44" i="171"/>
  <c r="AM44" i="171"/>
  <c r="AE44" i="171"/>
  <c r="AD44" i="171"/>
  <c r="V44" i="171"/>
  <c r="U44" i="171"/>
  <c r="L44" i="171"/>
  <c r="BP43" i="171"/>
  <c r="BO43" i="171"/>
  <c r="BN43" i="171"/>
  <c r="BG43" i="171"/>
  <c r="BF43" i="171"/>
  <c r="BE43" i="171"/>
  <c r="AX43" i="171"/>
  <c r="AW43" i="171"/>
  <c r="AV43" i="171"/>
  <c r="AN43" i="171"/>
  <c r="AM43" i="171"/>
  <c r="AE43" i="171"/>
  <c r="AD43" i="171"/>
  <c r="V43" i="171"/>
  <c r="U43" i="171"/>
  <c r="L43" i="171"/>
  <c r="BP42" i="171"/>
  <c r="BO42" i="171"/>
  <c r="BN42" i="171"/>
  <c r="BG42" i="171"/>
  <c r="BF42" i="171"/>
  <c r="BE42" i="171"/>
  <c r="AX42" i="171"/>
  <c r="AW42" i="171"/>
  <c r="AV42" i="171"/>
  <c r="AN42" i="171"/>
  <c r="AM42" i="171"/>
  <c r="AE42" i="171"/>
  <c r="AD42" i="171"/>
  <c r="V42" i="171"/>
  <c r="U42" i="171"/>
  <c r="L42" i="171"/>
  <c r="BP41" i="171"/>
  <c r="BO41" i="171"/>
  <c r="BN41" i="171"/>
  <c r="BG41" i="171"/>
  <c r="BF41" i="171"/>
  <c r="BE41" i="171"/>
  <c r="AX41" i="171"/>
  <c r="AW41" i="171"/>
  <c r="AV41" i="171"/>
  <c r="AN41" i="171"/>
  <c r="AM41" i="171"/>
  <c r="AE41" i="171"/>
  <c r="AD41" i="171"/>
  <c r="V41" i="171"/>
  <c r="U41" i="171"/>
  <c r="L41" i="171"/>
  <c r="BP40" i="171"/>
  <c r="BO40" i="171"/>
  <c r="BN40" i="171"/>
  <c r="BG40" i="171"/>
  <c r="BF40" i="171"/>
  <c r="BE40" i="171"/>
  <c r="AX40" i="171"/>
  <c r="AW40" i="171"/>
  <c r="AV40" i="171"/>
  <c r="AN40" i="171"/>
  <c r="AM40" i="171"/>
  <c r="AE40" i="171"/>
  <c r="AD40" i="171"/>
  <c r="V40" i="171"/>
  <c r="U40" i="171"/>
  <c r="L40" i="171"/>
  <c r="BP39" i="171"/>
  <c r="BO39" i="171"/>
  <c r="BN39" i="171"/>
  <c r="BG39" i="171"/>
  <c r="BF39" i="171"/>
  <c r="BE39" i="171"/>
  <c r="AX39" i="171"/>
  <c r="AW39" i="171"/>
  <c r="AV39" i="171"/>
  <c r="AN39" i="171"/>
  <c r="AM39" i="171"/>
  <c r="AE39" i="171"/>
  <c r="AD39" i="171"/>
  <c r="V39" i="171"/>
  <c r="U39" i="171"/>
  <c r="L39" i="171"/>
  <c r="BP38" i="171"/>
  <c r="BO38" i="171"/>
  <c r="BN38" i="171"/>
  <c r="BG38" i="171"/>
  <c r="BF38" i="171"/>
  <c r="BE38" i="171"/>
  <c r="AX38" i="171"/>
  <c r="AW38" i="171"/>
  <c r="AV38" i="171"/>
  <c r="AN38" i="171"/>
  <c r="AM38" i="171"/>
  <c r="AE38" i="171"/>
  <c r="AD38" i="171"/>
  <c r="V38" i="171"/>
  <c r="U38" i="171"/>
  <c r="L38" i="171"/>
  <c r="BP37" i="171"/>
  <c r="BO37" i="171"/>
  <c r="BN37" i="171"/>
  <c r="BG37" i="171"/>
  <c r="BF37" i="171"/>
  <c r="BE37" i="171"/>
  <c r="AX37" i="171"/>
  <c r="AW37" i="171"/>
  <c r="AV37" i="171"/>
  <c r="AN37" i="171"/>
  <c r="AM37" i="171"/>
  <c r="AE37" i="171"/>
  <c r="AD37" i="171"/>
  <c r="V37" i="171"/>
  <c r="U37" i="171"/>
  <c r="L37" i="171"/>
  <c r="BP36" i="171"/>
  <c r="BO36" i="171"/>
  <c r="BN36" i="171"/>
  <c r="BG36" i="171"/>
  <c r="BF36" i="171"/>
  <c r="BE36" i="171"/>
  <c r="AX36" i="171"/>
  <c r="AW36" i="171"/>
  <c r="AV36" i="171"/>
  <c r="AN36" i="171"/>
  <c r="AM36" i="171"/>
  <c r="AE36" i="171"/>
  <c r="AD36" i="171"/>
  <c r="V36" i="171"/>
  <c r="U36" i="171"/>
  <c r="L36" i="171"/>
  <c r="BP35" i="171"/>
  <c r="BO35" i="171"/>
  <c r="BN35" i="171"/>
  <c r="BG35" i="171"/>
  <c r="BF35" i="171"/>
  <c r="BE35" i="171"/>
  <c r="AX35" i="171"/>
  <c r="AW35" i="171"/>
  <c r="AV35" i="171"/>
  <c r="AN35" i="171"/>
  <c r="AM35" i="171"/>
  <c r="AE35" i="171"/>
  <c r="AD35" i="171"/>
  <c r="V35" i="171"/>
  <c r="U35" i="171"/>
  <c r="L35" i="171"/>
  <c r="BP34" i="171"/>
  <c r="BO34" i="171"/>
  <c r="BN34" i="171"/>
  <c r="BG34" i="171"/>
  <c r="BF34" i="171"/>
  <c r="BE34" i="171"/>
  <c r="AX34" i="171"/>
  <c r="AW34" i="171"/>
  <c r="AV34" i="171"/>
  <c r="AN34" i="171"/>
  <c r="AM34" i="171"/>
  <c r="AE34" i="171"/>
  <c r="AD34" i="171"/>
  <c r="V34" i="171"/>
  <c r="U34" i="171"/>
  <c r="L34" i="171"/>
  <c r="BP33" i="171"/>
  <c r="BO33" i="171"/>
  <c r="BN33" i="171"/>
  <c r="BG33" i="171"/>
  <c r="BF33" i="171"/>
  <c r="BE33" i="171"/>
  <c r="AX33" i="171"/>
  <c r="AW33" i="171"/>
  <c r="AV33" i="171"/>
  <c r="AN33" i="171"/>
  <c r="AM33" i="171"/>
  <c r="AE33" i="171"/>
  <c r="AD33" i="171"/>
  <c r="V33" i="171"/>
  <c r="U33" i="171"/>
  <c r="L33" i="171"/>
  <c r="BP32" i="171"/>
  <c r="BO32" i="171"/>
  <c r="BN32" i="171"/>
  <c r="BG32" i="171"/>
  <c r="BF32" i="171"/>
  <c r="BE32" i="171"/>
  <c r="AX32" i="171"/>
  <c r="AW32" i="171"/>
  <c r="AV32" i="171"/>
  <c r="AN32" i="171"/>
  <c r="AM32" i="171"/>
  <c r="AE32" i="171"/>
  <c r="AD32" i="171"/>
  <c r="V32" i="171"/>
  <c r="U32" i="171"/>
  <c r="L32" i="171"/>
  <c r="AW25" i="171"/>
  <c r="AV25" i="171"/>
  <c r="AQ25" i="171"/>
  <c r="AP25" i="171"/>
  <c r="AK25" i="171"/>
  <c r="AH25" i="171"/>
  <c r="AG25" i="171"/>
  <c r="AW24" i="171"/>
  <c r="AV24" i="171"/>
  <c r="AQ24" i="171"/>
  <c r="AP24" i="171"/>
  <c r="AK24" i="171"/>
  <c r="AH24" i="171"/>
  <c r="AG24" i="171"/>
  <c r="AW23" i="171"/>
  <c r="AV23" i="171"/>
  <c r="AQ23" i="171"/>
  <c r="AP23" i="171"/>
  <c r="AK23" i="171"/>
  <c r="AH23" i="171"/>
  <c r="AG23" i="171"/>
  <c r="AW22" i="171"/>
  <c r="AV22" i="171"/>
  <c r="AQ22" i="171"/>
  <c r="AP22" i="171"/>
  <c r="AK22" i="171"/>
  <c r="AH22" i="171"/>
  <c r="AG22" i="171"/>
  <c r="AW21" i="171"/>
  <c r="AV21" i="171"/>
  <c r="AQ21" i="171"/>
  <c r="AP21" i="171"/>
  <c r="AL21" i="171"/>
  <c r="AK21" i="171"/>
  <c r="AI21" i="171"/>
  <c r="AH21" i="171"/>
  <c r="AG21" i="171"/>
  <c r="AW20" i="171"/>
  <c r="AV20" i="171"/>
  <c r="AQ20" i="171"/>
  <c r="AP20" i="171"/>
  <c r="AL20" i="171"/>
  <c r="AK20" i="171"/>
  <c r="AI20" i="171"/>
  <c r="AH20" i="171"/>
  <c r="AG20" i="171"/>
  <c r="AW19" i="171"/>
  <c r="AV19" i="171"/>
  <c r="AQ19" i="171"/>
  <c r="AP19" i="171"/>
  <c r="AL19" i="171"/>
  <c r="AK19" i="171"/>
  <c r="AI19" i="171"/>
  <c r="AH19" i="171"/>
  <c r="AG19" i="171"/>
  <c r="AW18" i="171"/>
  <c r="AV18" i="171"/>
  <c r="AQ18" i="171"/>
  <c r="AP18" i="171"/>
  <c r="AM18" i="171"/>
  <c r="AL18" i="171"/>
  <c r="AK18" i="171"/>
  <c r="AJ18" i="171"/>
  <c r="AI18" i="171"/>
  <c r="AH18" i="171"/>
  <c r="AG18" i="171"/>
  <c r="AW17" i="171"/>
  <c r="AV17" i="171"/>
  <c r="AQ17" i="171"/>
  <c r="AP17" i="171"/>
  <c r="AM17" i="171"/>
  <c r="AL17" i="171"/>
  <c r="AK17" i="171"/>
  <c r="AJ17" i="171"/>
  <c r="AI17" i="171"/>
  <c r="AH17" i="171"/>
  <c r="AG17" i="171"/>
  <c r="AW16" i="171"/>
  <c r="AV16" i="171"/>
  <c r="AQ16" i="171"/>
  <c r="AP16" i="171"/>
  <c r="AM16" i="171"/>
  <c r="AL16" i="171"/>
  <c r="AK16" i="171"/>
  <c r="AJ16" i="171"/>
  <c r="AI16" i="171"/>
  <c r="AH16" i="171"/>
  <c r="AG16" i="171"/>
  <c r="AW15" i="171"/>
  <c r="AV15" i="171"/>
  <c r="AQ15" i="171"/>
  <c r="AP15" i="171"/>
  <c r="AM15" i="171"/>
  <c r="AL15" i="171"/>
  <c r="AK15" i="171"/>
  <c r="AJ15" i="171"/>
  <c r="AI15" i="171"/>
  <c r="AH15" i="171"/>
  <c r="AG15" i="171"/>
  <c r="AW14" i="171"/>
  <c r="AV14" i="171"/>
  <c r="AQ14" i="171"/>
  <c r="AP14" i="171"/>
  <c r="AM14" i="171"/>
  <c r="AL14" i="171"/>
  <c r="AK14" i="171"/>
  <c r="AJ14" i="171"/>
  <c r="AI14" i="171"/>
  <c r="AH14" i="171"/>
  <c r="AG14" i="171"/>
  <c r="AW13" i="171"/>
  <c r="AV13" i="171"/>
  <c r="AQ13" i="171"/>
  <c r="AP13" i="171"/>
  <c r="AM13" i="171"/>
  <c r="AL13" i="171"/>
  <c r="AK13" i="171"/>
  <c r="AJ13" i="171"/>
  <c r="AI13" i="171"/>
  <c r="AH13" i="171"/>
  <c r="AG13" i="171"/>
  <c r="AW12" i="171"/>
  <c r="AV12" i="171"/>
  <c r="AQ12" i="171"/>
  <c r="AP12" i="171"/>
  <c r="AM12" i="171"/>
  <c r="AL12" i="171"/>
  <c r="AK12" i="171"/>
  <c r="AJ12" i="171"/>
  <c r="AI12" i="171"/>
  <c r="AH12" i="171"/>
  <c r="AG12" i="171"/>
  <c r="AW11" i="171"/>
  <c r="AV11" i="171"/>
  <c r="AQ11" i="171"/>
  <c r="AP11" i="171"/>
  <c r="AM11" i="171"/>
  <c r="AL11" i="171"/>
  <c r="AK11" i="171"/>
  <c r="AJ11" i="171"/>
  <c r="AI11" i="171"/>
  <c r="AH11" i="171"/>
  <c r="AG11" i="171"/>
  <c r="AW10" i="171"/>
  <c r="AV10" i="171"/>
  <c r="AQ10" i="171"/>
  <c r="AP10" i="171"/>
  <c r="AM10" i="171"/>
  <c r="AL10" i="171"/>
  <c r="AK10" i="171"/>
  <c r="AJ10" i="171"/>
  <c r="AI10" i="171"/>
  <c r="AH10" i="171"/>
  <c r="AG10" i="171"/>
  <c r="AW9" i="171"/>
  <c r="AV9" i="171"/>
  <c r="AQ9" i="171"/>
  <c r="AP9" i="171"/>
  <c r="AM9" i="171"/>
  <c r="AL9" i="171"/>
  <c r="AK9" i="171"/>
  <c r="AJ9" i="171"/>
  <c r="AI9" i="171"/>
  <c r="AH9" i="171"/>
  <c r="AG9" i="171"/>
  <c r="AW8" i="171"/>
  <c r="AV8" i="171"/>
  <c r="AQ8" i="171"/>
  <c r="AP8" i="171"/>
  <c r="AM8" i="171"/>
  <c r="AL8" i="171"/>
  <c r="AK8" i="171"/>
  <c r="AJ8" i="171"/>
  <c r="AI8" i="171"/>
  <c r="AH8" i="171"/>
  <c r="AG8" i="171"/>
  <c r="AW7" i="171"/>
  <c r="AV7" i="171"/>
  <c r="AQ7" i="171"/>
  <c r="AP7" i="171"/>
  <c r="AM7" i="171"/>
  <c r="AL7" i="171"/>
  <c r="AK7" i="171"/>
  <c r="AJ7" i="171"/>
  <c r="AI7" i="171"/>
  <c r="AH7" i="171"/>
  <c r="AG7" i="171"/>
  <c r="AW6" i="171"/>
  <c r="AV6" i="171"/>
  <c r="AQ6" i="171"/>
  <c r="AP6" i="171"/>
  <c r="AM6" i="171"/>
  <c r="AL6" i="171"/>
  <c r="AK6" i="171"/>
  <c r="AJ6" i="171"/>
  <c r="AI6" i="171"/>
  <c r="AH6" i="171"/>
  <c r="AG6" i="171"/>
  <c r="AW5" i="171"/>
  <c r="AV5" i="171"/>
  <c r="AQ5" i="171"/>
  <c r="AP5" i="171"/>
  <c r="AM5" i="171"/>
  <c r="AL5" i="171"/>
  <c r="AK5" i="171"/>
  <c r="AJ5" i="171"/>
  <c r="AI5" i="171"/>
  <c r="AH5" i="171"/>
  <c r="AG5" i="171"/>
  <c r="AW4" i="171"/>
  <c r="AV4" i="171"/>
  <c r="AQ4" i="171"/>
  <c r="AP4" i="171"/>
  <c r="AM4" i="171"/>
  <c r="AL4" i="171"/>
  <c r="AK4" i="171"/>
  <c r="AJ4" i="171"/>
  <c r="AI4" i="171"/>
  <c r="AH4" i="171"/>
  <c r="AG4" i="171"/>
  <c r="AW3" i="171"/>
  <c r="AV3" i="171"/>
  <c r="AQ3" i="171"/>
  <c r="AP3" i="171"/>
  <c r="AM3" i="171"/>
  <c r="AL3" i="171"/>
  <c r="AK3" i="171"/>
  <c r="AJ3" i="171"/>
  <c r="AI3" i="171"/>
  <c r="AH3" i="171"/>
  <c r="AG3" i="171"/>
  <c r="AW2" i="171"/>
  <c r="AV2" i="171"/>
  <c r="AQ2" i="171"/>
  <c r="AP2" i="171"/>
  <c r="AM2" i="171"/>
  <c r="AL2" i="171"/>
  <c r="AK2" i="171"/>
  <c r="AJ2" i="171"/>
  <c r="AI2" i="171"/>
  <c r="AH2" i="171"/>
  <c r="AG2" i="171"/>
  <c r="J27" i="169"/>
  <c r="I27" i="169"/>
  <c r="H27" i="169"/>
  <c r="F27" i="169"/>
  <c r="L26" i="169"/>
  <c r="K26" i="169"/>
  <c r="J26" i="169"/>
  <c r="I26" i="169"/>
  <c r="H26" i="169"/>
  <c r="G26" i="169"/>
  <c r="F26" i="169"/>
  <c r="L25" i="169"/>
  <c r="K25" i="169"/>
  <c r="J25" i="169"/>
  <c r="I25" i="169"/>
  <c r="H25" i="169"/>
  <c r="G25" i="169"/>
  <c r="F25" i="169"/>
  <c r="L24" i="169"/>
  <c r="K24" i="169"/>
  <c r="J24" i="169"/>
  <c r="I24" i="169"/>
  <c r="H24" i="169"/>
  <c r="G24" i="169"/>
  <c r="F24" i="169"/>
  <c r="U23" i="169"/>
  <c r="T23" i="169"/>
  <c r="S23" i="169"/>
  <c r="R23" i="169"/>
  <c r="Q23" i="169"/>
  <c r="P23" i="169"/>
  <c r="O23" i="169"/>
  <c r="L23" i="169"/>
  <c r="K23" i="169"/>
  <c r="J23" i="169"/>
  <c r="I23" i="169"/>
  <c r="H23" i="169"/>
  <c r="G23" i="169"/>
  <c r="F23" i="169"/>
  <c r="L22" i="169"/>
  <c r="K22" i="169"/>
  <c r="J22" i="169"/>
  <c r="I22" i="169"/>
  <c r="H22" i="169"/>
  <c r="G22" i="169"/>
  <c r="F22" i="169"/>
  <c r="U21" i="169"/>
  <c r="T21" i="169"/>
  <c r="S21" i="169"/>
  <c r="R21" i="169"/>
  <c r="Q21" i="169"/>
  <c r="P21" i="169"/>
  <c r="O21" i="169"/>
  <c r="L21" i="169"/>
  <c r="K21" i="169"/>
  <c r="J21" i="169"/>
  <c r="I21" i="169"/>
  <c r="H21" i="169"/>
  <c r="G21" i="169"/>
  <c r="F21" i="169"/>
  <c r="U20" i="169"/>
  <c r="T20" i="169"/>
  <c r="S20" i="169"/>
  <c r="R20" i="169"/>
  <c r="Q20" i="169"/>
  <c r="P20" i="169"/>
  <c r="O20" i="169"/>
  <c r="L20" i="169"/>
  <c r="K20" i="169"/>
  <c r="J20" i="169"/>
  <c r="I20" i="169"/>
  <c r="H20" i="169"/>
  <c r="G20" i="169"/>
  <c r="F20" i="169"/>
  <c r="U19" i="169" a="1"/>
  <c r="U19" i="169"/>
  <c r="T19" i="169" a="1"/>
  <c r="T19" i="169"/>
  <c r="S19" i="169" a="1"/>
  <c r="S19" i="169"/>
  <c r="R19" i="169" a="1"/>
  <c r="R19" i="169"/>
  <c r="Q19" i="169" a="1"/>
  <c r="Q19" i="169"/>
  <c r="P19" i="169" a="1"/>
  <c r="P19" i="169"/>
  <c r="O19" i="169" a="1"/>
  <c r="O19" i="169"/>
  <c r="L19" i="169"/>
  <c r="K19" i="169"/>
  <c r="J19" i="169"/>
  <c r="I19" i="169"/>
  <c r="H19" i="169"/>
  <c r="G19" i="169"/>
  <c r="F19" i="169"/>
  <c r="L18" i="169"/>
  <c r="K18" i="169"/>
  <c r="J18" i="169"/>
  <c r="I18" i="169"/>
  <c r="H18" i="169"/>
  <c r="G18" i="169"/>
  <c r="F18" i="169"/>
  <c r="L17" i="169"/>
  <c r="K17" i="169"/>
  <c r="J17" i="169"/>
  <c r="I17" i="169"/>
  <c r="H17" i="169"/>
  <c r="G17" i="169"/>
  <c r="F17" i="169"/>
  <c r="L16" i="169"/>
  <c r="K16" i="169"/>
  <c r="J16" i="169"/>
  <c r="I16" i="169"/>
  <c r="H16" i="169"/>
  <c r="G16" i="169"/>
  <c r="F16" i="169"/>
  <c r="O15" i="169"/>
  <c r="L15" i="169"/>
  <c r="K15" i="169"/>
  <c r="J15" i="169"/>
  <c r="I15" i="169"/>
  <c r="H15" i="169"/>
  <c r="G15" i="169"/>
  <c r="F15" i="169"/>
  <c r="L14" i="169"/>
  <c r="K14" i="169"/>
  <c r="J14" i="169"/>
  <c r="I14" i="169"/>
  <c r="H14" i="169"/>
  <c r="G14" i="169"/>
  <c r="F14" i="169"/>
  <c r="L13" i="169"/>
  <c r="K13" i="169"/>
  <c r="J13" i="169"/>
  <c r="I13" i="169"/>
  <c r="H13" i="169"/>
  <c r="G13" i="169"/>
  <c r="F13" i="169"/>
  <c r="L12" i="169"/>
  <c r="K12" i="169"/>
  <c r="J12" i="169"/>
  <c r="I12" i="169"/>
  <c r="H12" i="169"/>
  <c r="G12" i="169"/>
  <c r="F12" i="169"/>
  <c r="AE11" i="169"/>
  <c r="AD11" i="169"/>
  <c r="AC11" i="169"/>
  <c r="AB11" i="169"/>
  <c r="AA11" i="169"/>
  <c r="Z11" i="169"/>
  <c r="Y11" i="169"/>
  <c r="U11" i="169"/>
  <c r="T11" i="169"/>
  <c r="S11" i="169"/>
  <c r="R11" i="169"/>
  <c r="Q11" i="169"/>
  <c r="P11" i="169"/>
  <c r="O11" i="169"/>
  <c r="L11" i="169"/>
  <c r="K11" i="169"/>
  <c r="J11" i="169"/>
  <c r="I11" i="169"/>
  <c r="H11" i="169"/>
  <c r="G11" i="169"/>
  <c r="F11" i="169"/>
  <c r="AE10" i="169"/>
  <c r="AD10" i="169"/>
  <c r="AC10" i="169"/>
  <c r="AB10" i="169"/>
  <c r="AA10" i="169"/>
  <c r="Z10" i="169"/>
  <c r="Y10" i="169"/>
  <c r="U10" i="169"/>
  <c r="T10" i="169"/>
  <c r="S10" i="169"/>
  <c r="R10" i="169"/>
  <c r="Q10" i="169"/>
  <c r="P10" i="169"/>
  <c r="O10" i="169"/>
  <c r="L10" i="169"/>
  <c r="K10" i="169"/>
  <c r="J10" i="169"/>
  <c r="I10" i="169"/>
  <c r="H10" i="169"/>
  <c r="G10" i="169"/>
  <c r="F10" i="169"/>
  <c r="AE9" i="169"/>
  <c r="AD9" i="169"/>
  <c r="AC9" i="169"/>
  <c r="AB9" i="169"/>
  <c r="AA9" i="169"/>
  <c r="Z9" i="169"/>
  <c r="Y9" i="169"/>
  <c r="U9" i="169"/>
  <c r="T9" i="169"/>
  <c r="S9" i="169"/>
  <c r="R9" i="169"/>
  <c r="Q9" i="169"/>
  <c r="P9" i="169"/>
  <c r="O9" i="169"/>
  <c r="L9" i="169"/>
  <c r="K9" i="169"/>
  <c r="J9" i="169"/>
  <c r="I9" i="169"/>
  <c r="H9" i="169"/>
  <c r="G9" i="169"/>
  <c r="F9" i="169"/>
  <c r="AE8" i="169"/>
  <c r="AD8" i="169"/>
  <c r="AC8" i="169"/>
  <c r="AB8" i="169"/>
  <c r="AA8" i="169"/>
  <c r="Z8" i="169"/>
  <c r="Y8" i="169"/>
  <c r="U8" i="169"/>
  <c r="T8" i="169"/>
  <c r="S8" i="169"/>
  <c r="R8" i="169"/>
  <c r="Q8" i="169"/>
  <c r="P8" i="169"/>
  <c r="O8" i="169"/>
  <c r="L8" i="169"/>
  <c r="K8" i="169"/>
  <c r="J8" i="169"/>
  <c r="I8" i="169"/>
  <c r="H8" i="169"/>
  <c r="G8" i="169"/>
  <c r="F8" i="169"/>
  <c r="O185" i="156"/>
  <c r="N185" i="156"/>
  <c r="M185" i="156"/>
  <c r="L185" i="156"/>
  <c r="K185" i="156"/>
  <c r="J185" i="156"/>
  <c r="I185" i="156"/>
  <c r="G185" i="156"/>
  <c r="G167" i="156"/>
  <c r="G144" i="156"/>
  <c r="O134" i="156"/>
  <c r="N134" i="156"/>
  <c r="M134" i="156"/>
  <c r="L134" i="156"/>
  <c r="K134" i="156"/>
  <c r="J134" i="156"/>
  <c r="I134" i="156"/>
  <c r="O132" i="156"/>
  <c r="N132" i="156"/>
  <c r="M132" i="156"/>
  <c r="L132" i="156"/>
  <c r="K132" i="156"/>
  <c r="J132" i="156"/>
  <c r="I132" i="156"/>
  <c r="O130" i="156"/>
  <c r="N130" i="156"/>
  <c r="M130" i="156"/>
  <c r="L130" i="156"/>
  <c r="K130" i="156"/>
  <c r="J130" i="156"/>
  <c r="I130" i="156"/>
  <c r="O128" i="156"/>
  <c r="N128" i="156"/>
  <c r="M128" i="156"/>
  <c r="L128" i="156"/>
  <c r="K128" i="156"/>
  <c r="J128" i="156"/>
  <c r="I128" i="156"/>
  <c r="Q95" i="156"/>
  <c r="O95" i="156"/>
  <c r="N95" i="156"/>
  <c r="M95" i="156"/>
  <c r="L95" i="156"/>
  <c r="K95" i="156"/>
  <c r="J95" i="156"/>
  <c r="I95" i="156"/>
  <c r="Q93" i="156"/>
  <c r="O93" i="156"/>
  <c r="N93" i="156"/>
  <c r="M93" i="156"/>
  <c r="L93" i="156"/>
  <c r="K93" i="156"/>
  <c r="J93" i="156"/>
  <c r="I93" i="156"/>
  <c r="Q91" i="156"/>
  <c r="O91" i="156"/>
  <c r="N91" i="156"/>
  <c r="M91" i="156"/>
  <c r="L91" i="156"/>
  <c r="K91" i="156"/>
  <c r="J91" i="156"/>
  <c r="I91" i="156"/>
  <c r="Q89" i="156"/>
  <c r="O89" i="156"/>
  <c r="N89" i="156"/>
  <c r="M89" i="156"/>
  <c r="L89" i="156"/>
  <c r="K89" i="156"/>
  <c r="J89" i="156"/>
  <c r="I89" i="156"/>
  <c r="Q88" i="156"/>
  <c r="O88" i="156"/>
  <c r="N88" i="156"/>
  <c r="M88" i="156"/>
  <c r="L88" i="156"/>
  <c r="K88" i="156"/>
  <c r="J88" i="156"/>
  <c r="I88" i="156"/>
  <c r="Q87" i="156"/>
  <c r="O87" i="156"/>
  <c r="N87" i="156"/>
  <c r="M87" i="156"/>
  <c r="L87" i="156"/>
  <c r="K87" i="156"/>
  <c r="J87" i="156"/>
  <c r="I87" i="156"/>
  <c r="G86" i="156"/>
  <c r="Q85" i="156"/>
  <c r="O85" i="156"/>
  <c r="N85" i="156"/>
  <c r="M85" i="156"/>
  <c r="L85" i="156"/>
  <c r="K85" i="156"/>
  <c r="J85" i="156"/>
  <c r="I85" i="156"/>
  <c r="Q84" i="156"/>
  <c r="O84" i="156"/>
  <c r="N84" i="156"/>
  <c r="M84" i="156"/>
  <c r="L84" i="156"/>
  <c r="K84" i="156"/>
  <c r="J84" i="156"/>
  <c r="I84" i="156"/>
  <c r="Q83" i="156"/>
  <c r="O83" i="156"/>
  <c r="N83" i="156"/>
  <c r="M83" i="156"/>
  <c r="L83" i="156"/>
  <c r="K83" i="156"/>
  <c r="J83" i="156"/>
  <c r="I83" i="156"/>
  <c r="Q82" i="156"/>
  <c r="O82" i="156"/>
  <c r="N82" i="156"/>
  <c r="M82" i="156"/>
  <c r="L82" i="156"/>
  <c r="K82" i="156"/>
  <c r="J82" i="156"/>
  <c r="I82" i="156"/>
  <c r="Q81" i="156"/>
  <c r="O81" i="156"/>
  <c r="N81" i="156"/>
  <c r="M81" i="156"/>
  <c r="L81" i="156"/>
  <c r="K81" i="156"/>
  <c r="J81" i="156"/>
  <c r="I81" i="156"/>
  <c r="Q80" i="156"/>
  <c r="O80" i="156"/>
  <c r="N80" i="156"/>
  <c r="M80" i="156"/>
  <c r="L80" i="156"/>
  <c r="K80" i="156"/>
  <c r="J80" i="156"/>
  <c r="I80" i="156"/>
  <c r="Q79" i="156"/>
  <c r="O79" i="156"/>
  <c r="N79" i="156"/>
  <c r="M79" i="156"/>
  <c r="L79" i="156"/>
  <c r="K79" i="156"/>
  <c r="J79" i="156"/>
  <c r="I79" i="156"/>
  <c r="Q78" i="156"/>
  <c r="O78" i="156"/>
  <c r="N78" i="156"/>
  <c r="M78" i="156"/>
  <c r="L78" i="156"/>
  <c r="K78" i="156"/>
  <c r="J78" i="156"/>
  <c r="I78" i="156"/>
  <c r="AC72" i="156"/>
  <c r="AB72" i="156"/>
  <c r="AA72" i="156"/>
  <c r="Z72" i="156"/>
  <c r="Y72" i="156"/>
  <c r="X72" i="156"/>
  <c r="W72" i="156"/>
  <c r="AC71" i="156"/>
  <c r="AB71" i="156"/>
  <c r="AA71" i="156"/>
  <c r="Z71" i="156"/>
  <c r="Y71" i="156"/>
  <c r="X71" i="156"/>
  <c r="W71" i="156"/>
  <c r="AC70" i="156"/>
  <c r="AB70" i="156"/>
  <c r="AA70" i="156"/>
  <c r="Z70" i="156"/>
  <c r="Y70" i="156"/>
  <c r="X70" i="156"/>
  <c r="W70" i="156"/>
  <c r="AC69" i="156"/>
  <c r="AB69" i="156"/>
  <c r="AA69" i="156"/>
  <c r="Z69" i="156"/>
  <c r="Y69" i="156"/>
  <c r="X69" i="156"/>
  <c r="W69" i="156"/>
  <c r="AC68" i="156"/>
  <c r="AB68" i="156"/>
  <c r="AA68" i="156"/>
  <c r="Z68" i="156"/>
  <c r="Y68" i="156"/>
  <c r="X68" i="156"/>
  <c r="W68" i="156"/>
  <c r="AC67" i="156"/>
  <c r="AB67" i="156"/>
  <c r="AA67" i="156"/>
  <c r="Z67" i="156"/>
  <c r="Y67" i="156"/>
  <c r="X67" i="156"/>
  <c r="W67" i="156"/>
  <c r="AC66" i="156"/>
  <c r="AB66" i="156"/>
  <c r="AA66" i="156"/>
  <c r="Z66" i="156"/>
  <c r="Y66" i="156"/>
  <c r="X66" i="156"/>
  <c r="W66" i="156"/>
  <c r="AC65" i="156"/>
  <c r="AB65" i="156"/>
  <c r="AA65" i="156"/>
  <c r="Z65" i="156"/>
  <c r="Y65" i="156"/>
  <c r="X65" i="156"/>
  <c r="W65" i="156"/>
  <c r="AC64" i="156"/>
  <c r="AB64" i="156"/>
  <c r="AA64" i="156"/>
  <c r="Z64" i="156"/>
  <c r="Y64" i="156"/>
  <c r="X64" i="156"/>
  <c r="W64" i="156"/>
  <c r="O64" i="156"/>
  <c r="N64" i="156"/>
  <c r="M64" i="156"/>
  <c r="L64" i="156"/>
  <c r="K64" i="156"/>
  <c r="J64" i="156"/>
  <c r="I64" i="156"/>
  <c r="AC63" i="156"/>
  <c r="AB63" i="156"/>
  <c r="AA63" i="156"/>
  <c r="Z63" i="156"/>
  <c r="Y63" i="156"/>
  <c r="X63" i="156"/>
  <c r="W63" i="156"/>
  <c r="O63" i="156"/>
  <c r="N63" i="156"/>
  <c r="M63" i="156"/>
  <c r="L63" i="156"/>
  <c r="K63" i="156"/>
  <c r="J63" i="156"/>
  <c r="I63" i="156"/>
  <c r="AC62" i="156"/>
  <c r="AB62" i="156"/>
  <c r="AA62" i="156"/>
  <c r="Z62" i="156"/>
  <c r="Y62" i="156"/>
  <c r="X62" i="156"/>
  <c r="W62" i="156"/>
  <c r="AC61" i="156"/>
  <c r="AB61" i="156"/>
  <c r="AA61" i="156"/>
  <c r="Z61" i="156"/>
  <c r="Y61" i="156"/>
  <c r="X61" i="156"/>
  <c r="W61" i="156"/>
  <c r="O61" i="156"/>
  <c r="N61" i="156"/>
  <c r="M61" i="156"/>
  <c r="L61" i="156"/>
  <c r="K61" i="156"/>
  <c r="J61" i="156"/>
  <c r="I61" i="156"/>
  <c r="AC60" i="156"/>
  <c r="AB60" i="156"/>
  <c r="AA60" i="156"/>
  <c r="Z60" i="156"/>
  <c r="Y60" i="156"/>
  <c r="X60" i="156"/>
  <c r="W60" i="156"/>
  <c r="O60" i="156"/>
  <c r="N60" i="156"/>
  <c r="M60" i="156"/>
  <c r="L60" i="156"/>
  <c r="K60" i="156"/>
  <c r="J60" i="156"/>
  <c r="I60" i="156"/>
  <c r="AC59" i="156"/>
  <c r="AB59" i="156"/>
  <c r="AA59" i="156"/>
  <c r="Z59" i="156"/>
  <c r="Y59" i="156"/>
  <c r="X59" i="156"/>
  <c r="W59" i="156"/>
  <c r="O59" i="156"/>
  <c r="N59" i="156"/>
  <c r="M59" i="156"/>
  <c r="L59" i="156"/>
  <c r="K59" i="156"/>
  <c r="J59" i="156"/>
  <c r="I59" i="156"/>
  <c r="AC58" i="156"/>
  <c r="AB58" i="156"/>
  <c r="AA58" i="156"/>
  <c r="Z58" i="156"/>
  <c r="Y58" i="156"/>
  <c r="X58" i="156"/>
  <c r="W58" i="156"/>
  <c r="O58" i="156"/>
  <c r="N58" i="156"/>
  <c r="M58" i="156"/>
  <c r="L58" i="156"/>
  <c r="K58" i="156"/>
  <c r="J58" i="156"/>
  <c r="I58" i="156"/>
  <c r="AC57" i="156"/>
  <c r="AB57" i="156"/>
  <c r="AA57" i="156"/>
  <c r="Z57" i="156"/>
  <c r="Y57" i="156"/>
  <c r="X57" i="156"/>
  <c r="W57" i="156"/>
  <c r="O57" i="156"/>
  <c r="N57" i="156"/>
  <c r="M57" i="156"/>
  <c r="L57" i="156"/>
  <c r="K57" i="156"/>
  <c r="J57" i="156"/>
  <c r="I57" i="156"/>
  <c r="AC56" i="156"/>
  <c r="AB56" i="156"/>
  <c r="AA56" i="156"/>
  <c r="Z56" i="156"/>
  <c r="Y56" i="156"/>
  <c r="X56" i="156"/>
  <c r="W56" i="156"/>
  <c r="O56" i="156"/>
  <c r="N56" i="156"/>
  <c r="M56" i="156"/>
  <c r="L56" i="156"/>
  <c r="K56" i="156"/>
  <c r="J56" i="156"/>
  <c r="I56" i="156"/>
  <c r="AC55" i="156"/>
  <c r="AB55" i="156"/>
  <c r="AA55" i="156"/>
  <c r="Z55" i="156"/>
  <c r="Y55" i="156"/>
  <c r="X55" i="156"/>
  <c r="W55" i="156"/>
  <c r="O55" i="156"/>
  <c r="N55" i="156"/>
  <c r="M55" i="156"/>
  <c r="L55" i="156"/>
  <c r="K55" i="156"/>
  <c r="J55" i="156"/>
  <c r="I55" i="156"/>
  <c r="O38" i="156"/>
  <c r="N38" i="156"/>
  <c r="M38" i="156"/>
  <c r="L38" i="156"/>
  <c r="K38" i="156"/>
  <c r="J38" i="156"/>
  <c r="I38" i="156"/>
  <c r="O37" i="156"/>
  <c r="N37" i="156"/>
  <c r="M37" i="156"/>
  <c r="L37" i="156"/>
  <c r="K37" i="156"/>
  <c r="J37" i="156"/>
  <c r="I37" i="156"/>
  <c r="G36" i="156"/>
  <c r="O35" i="156"/>
  <c r="N35" i="156"/>
  <c r="M35" i="156"/>
  <c r="L35" i="156"/>
  <c r="K35" i="156"/>
  <c r="J35" i="156"/>
  <c r="I35" i="156"/>
  <c r="O34" i="156"/>
  <c r="N34" i="156"/>
  <c r="M34" i="156"/>
  <c r="L34" i="156"/>
  <c r="K34" i="156"/>
  <c r="J34" i="156"/>
  <c r="I34" i="156"/>
  <c r="O33" i="156"/>
  <c r="N33" i="156"/>
  <c r="M33" i="156"/>
  <c r="L33" i="156"/>
  <c r="K33" i="156"/>
  <c r="J33" i="156"/>
  <c r="I33" i="156"/>
  <c r="O32" i="156"/>
  <c r="N32" i="156"/>
  <c r="M32" i="156"/>
  <c r="L32" i="156"/>
  <c r="K32" i="156"/>
  <c r="J32" i="156"/>
  <c r="I32" i="156"/>
  <c r="O31" i="156"/>
  <c r="N31" i="156"/>
  <c r="M31" i="156"/>
  <c r="L31" i="156"/>
  <c r="K31" i="156"/>
  <c r="J31" i="156"/>
  <c r="I31" i="156"/>
  <c r="O30" i="156"/>
  <c r="N30" i="156"/>
  <c r="M30" i="156"/>
  <c r="L30" i="156"/>
  <c r="K30" i="156"/>
  <c r="J30" i="156"/>
  <c r="I30" i="156"/>
  <c r="O29" i="156"/>
  <c r="N29" i="156"/>
  <c r="M29" i="156"/>
  <c r="L29" i="156"/>
  <c r="K29" i="156"/>
  <c r="J29" i="156"/>
  <c r="I29" i="156"/>
  <c r="O28" i="156"/>
  <c r="N28" i="156"/>
  <c r="M28" i="156"/>
  <c r="L28" i="156"/>
  <c r="K28" i="156"/>
  <c r="J28" i="156"/>
  <c r="I28" i="156"/>
  <c r="O20" i="156"/>
  <c r="N20" i="156"/>
  <c r="M20" i="156"/>
  <c r="L20" i="156"/>
  <c r="K20" i="156"/>
  <c r="J20" i="156"/>
  <c r="I20" i="156"/>
  <c r="O18" i="156"/>
  <c r="N18" i="156"/>
  <c r="M18" i="156"/>
  <c r="L18" i="156"/>
  <c r="K18" i="156"/>
  <c r="J18" i="156"/>
  <c r="I18" i="156"/>
  <c r="O16" i="156"/>
  <c r="N16" i="156"/>
  <c r="M16" i="156"/>
  <c r="L16" i="156"/>
  <c r="K16" i="156"/>
  <c r="J16" i="156"/>
  <c r="I16" i="156"/>
  <c r="O14" i="156"/>
  <c r="N14" i="156"/>
  <c r="M14" i="156"/>
  <c r="L14" i="156"/>
  <c r="K14" i="156"/>
  <c r="J14" i="156"/>
  <c r="I14" i="156"/>
  <c r="O13" i="156"/>
  <c r="N13" i="156"/>
  <c r="M13" i="156"/>
  <c r="L13" i="156"/>
  <c r="K13" i="156"/>
  <c r="J13" i="156"/>
  <c r="I13" i="156"/>
  <c r="C13" i="156"/>
  <c r="O12" i="156"/>
  <c r="N12" i="156"/>
  <c r="M12" i="156"/>
  <c r="L12" i="156"/>
  <c r="K12" i="156"/>
  <c r="J12" i="156"/>
  <c r="I12" i="156"/>
  <c r="C12" i="156"/>
  <c r="AN11" i="156"/>
  <c r="AM11" i="156"/>
  <c r="AL11" i="156"/>
  <c r="AK11" i="156"/>
  <c r="AJ11" i="156"/>
  <c r="AI11" i="156"/>
  <c r="AH11" i="156"/>
  <c r="AF11" i="156"/>
  <c r="G11" i="156"/>
  <c r="AE10" i="156"/>
  <c r="O10" i="156"/>
  <c r="N10" i="156"/>
  <c r="M10" i="156"/>
  <c r="L10" i="156"/>
  <c r="K10" i="156"/>
  <c r="J10" i="156"/>
  <c r="I10" i="156"/>
  <c r="C10" i="156"/>
  <c r="O9" i="156"/>
  <c r="N9" i="156"/>
  <c r="M9" i="156"/>
  <c r="L9" i="156"/>
  <c r="K9" i="156"/>
  <c r="J9" i="156"/>
  <c r="I9" i="156"/>
  <c r="C9" i="156"/>
  <c r="O8" i="156"/>
  <c r="N8" i="156"/>
  <c r="M8" i="156"/>
  <c r="L8" i="156"/>
  <c r="K8" i="156"/>
  <c r="J8" i="156"/>
  <c r="I8" i="156"/>
  <c r="C8" i="156"/>
  <c r="O7" i="156"/>
  <c r="N7" i="156"/>
  <c r="M7" i="156"/>
  <c r="L7" i="156"/>
  <c r="K7" i="156"/>
  <c r="J7" i="156"/>
  <c r="I7" i="156"/>
  <c r="C7" i="156"/>
  <c r="O6" i="156"/>
  <c r="N6" i="156"/>
  <c r="M6" i="156"/>
  <c r="L6" i="156"/>
  <c r="K6" i="156"/>
  <c r="J6" i="156"/>
  <c r="I6" i="156"/>
  <c r="C6" i="156"/>
  <c r="O5" i="156"/>
  <c r="N5" i="156"/>
  <c r="M5" i="156"/>
  <c r="L5" i="156"/>
  <c r="K5" i="156"/>
  <c r="J5" i="156"/>
  <c r="I5" i="156"/>
  <c r="C5" i="156"/>
  <c r="O4" i="156"/>
  <c r="N4" i="156"/>
  <c r="M4" i="156"/>
  <c r="L4" i="156"/>
  <c r="K4" i="156"/>
  <c r="J4" i="156"/>
  <c r="I4" i="156"/>
  <c r="C4" i="156"/>
  <c r="O3" i="156"/>
  <c r="N3" i="156"/>
  <c r="M3" i="156"/>
  <c r="L3" i="156"/>
  <c r="K3" i="156"/>
  <c r="J3" i="156"/>
  <c r="I3" i="156"/>
  <c r="C3" i="156"/>
  <c r="N185" i="155"/>
  <c r="M185" i="155"/>
  <c r="L185" i="155"/>
  <c r="K185" i="155"/>
  <c r="J185" i="155"/>
  <c r="I185" i="155"/>
  <c r="H185" i="155"/>
  <c r="F185" i="155"/>
  <c r="F165" i="155"/>
  <c r="F146" i="155"/>
  <c r="N136" i="155"/>
  <c r="M136" i="155"/>
  <c r="L136" i="155"/>
  <c r="K136" i="155"/>
  <c r="J136" i="155"/>
  <c r="I136" i="155"/>
  <c r="H136" i="155"/>
  <c r="N134" i="155"/>
  <c r="M134" i="155"/>
  <c r="L134" i="155"/>
  <c r="K134" i="155"/>
  <c r="J134" i="155"/>
  <c r="I134" i="155"/>
  <c r="H134" i="155"/>
  <c r="N132" i="155"/>
  <c r="M132" i="155"/>
  <c r="L132" i="155"/>
  <c r="K132" i="155"/>
  <c r="J132" i="155"/>
  <c r="I132" i="155"/>
  <c r="H132" i="155"/>
  <c r="N130" i="155"/>
  <c r="M130" i="155"/>
  <c r="L130" i="155"/>
  <c r="K130" i="155"/>
  <c r="J130" i="155"/>
  <c r="I130" i="155"/>
  <c r="H130" i="155"/>
  <c r="P96" i="155"/>
  <c r="N96" i="155"/>
  <c r="M96" i="155"/>
  <c r="L96" i="155"/>
  <c r="K96" i="155"/>
  <c r="J96" i="155"/>
  <c r="I96" i="155"/>
  <c r="H96" i="155"/>
  <c r="P94" i="155"/>
  <c r="N94" i="155"/>
  <c r="M94" i="155"/>
  <c r="L94" i="155"/>
  <c r="K94" i="155"/>
  <c r="J94" i="155"/>
  <c r="I94" i="155"/>
  <c r="H94" i="155"/>
  <c r="P92" i="155"/>
  <c r="N92" i="155"/>
  <c r="M92" i="155"/>
  <c r="L92" i="155"/>
  <c r="K92" i="155"/>
  <c r="J92" i="155"/>
  <c r="I92" i="155"/>
  <c r="H92" i="155"/>
  <c r="P90" i="155"/>
  <c r="N90" i="155"/>
  <c r="M90" i="155"/>
  <c r="L90" i="155"/>
  <c r="K90" i="155"/>
  <c r="J90" i="155"/>
  <c r="I90" i="155"/>
  <c r="H90" i="155"/>
  <c r="P89" i="155"/>
  <c r="N89" i="155"/>
  <c r="M89" i="155"/>
  <c r="L89" i="155"/>
  <c r="K89" i="155"/>
  <c r="J89" i="155"/>
  <c r="I89" i="155"/>
  <c r="H89" i="155"/>
  <c r="P88" i="155"/>
  <c r="N88" i="155"/>
  <c r="M88" i="155"/>
  <c r="L88" i="155"/>
  <c r="K88" i="155"/>
  <c r="J88" i="155"/>
  <c r="I88" i="155"/>
  <c r="H88" i="155"/>
  <c r="F87" i="155"/>
  <c r="P86" i="155"/>
  <c r="N86" i="155"/>
  <c r="M86" i="155"/>
  <c r="L86" i="155"/>
  <c r="K86" i="155"/>
  <c r="J86" i="155"/>
  <c r="I86" i="155"/>
  <c r="H86" i="155"/>
  <c r="P85" i="155"/>
  <c r="N85" i="155"/>
  <c r="M85" i="155"/>
  <c r="L85" i="155"/>
  <c r="K85" i="155"/>
  <c r="J85" i="155"/>
  <c r="I85" i="155"/>
  <c r="H85" i="155"/>
  <c r="P84" i="155"/>
  <c r="N84" i="155"/>
  <c r="M84" i="155"/>
  <c r="L84" i="155"/>
  <c r="K84" i="155"/>
  <c r="J84" i="155"/>
  <c r="I84" i="155"/>
  <c r="H84" i="155"/>
  <c r="P83" i="155"/>
  <c r="N83" i="155"/>
  <c r="M83" i="155"/>
  <c r="L83" i="155"/>
  <c r="K83" i="155"/>
  <c r="J83" i="155"/>
  <c r="I83" i="155"/>
  <c r="H83" i="155"/>
  <c r="P82" i="155"/>
  <c r="N82" i="155"/>
  <c r="M82" i="155"/>
  <c r="L82" i="155"/>
  <c r="K82" i="155"/>
  <c r="J82" i="155"/>
  <c r="I82" i="155"/>
  <c r="H82" i="155"/>
  <c r="P81" i="155"/>
  <c r="N81" i="155"/>
  <c r="M81" i="155"/>
  <c r="L81" i="155"/>
  <c r="K81" i="155"/>
  <c r="J81" i="155"/>
  <c r="I81" i="155"/>
  <c r="H81" i="155"/>
  <c r="P80" i="155"/>
  <c r="N80" i="155"/>
  <c r="M80" i="155"/>
  <c r="L80" i="155"/>
  <c r="K80" i="155"/>
  <c r="J80" i="155"/>
  <c r="I80" i="155"/>
  <c r="H80" i="155"/>
  <c r="P79" i="155"/>
  <c r="N79" i="155"/>
  <c r="M79" i="155"/>
  <c r="L79" i="155"/>
  <c r="K79" i="155"/>
  <c r="J79" i="155"/>
  <c r="I79" i="155"/>
  <c r="H79" i="155"/>
  <c r="AB73" i="155"/>
  <c r="AA73" i="155"/>
  <c r="Z73" i="155"/>
  <c r="Y73" i="155"/>
  <c r="X73" i="155"/>
  <c r="W73" i="155"/>
  <c r="V73" i="155"/>
  <c r="AB72" i="155"/>
  <c r="AA72" i="155"/>
  <c r="Z72" i="155"/>
  <c r="Y72" i="155"/>
  <c r="X72" i="155"/>
  <c r="W72" i="155"/>
  <c r="V72" i="155"/>
  <c r="AB71" i="155"/>
  <c r="AA71" i="155"/>
  <c r="Z71" i="155"/>
  <c r="Y71" i="155"/>
  <c r="X71" i="155"/>
  <c r="W71" i="155"/>
  <c r="V71" i="155"/>
  <c r="AB70" i="155"/>
  <c r="AA70" i="155"/>
  <c r="Z70" i="155"/>
  <c r="Y70" i="155"/>
  <c r="X70" i="155"/>
  <c r="W70" i="155"/>
  <c r="V70" i="155"/>
  <c r="AB69" i="155"/>
  <c r="AA69" i="155"/>
  <c r="Z69" i="155"/>
  <c r="Y69" i="155"/>
  <c r="X69" i="155"/>
  <c r="W69" i="155"/>
  <c r="V69" i="155"/>
  <c r="AB68" i="155"/>
  <c r="AA68" i="155"/>
  <c r="Z68" i="155"/>
  <c r="Y68" i="155"/>
  <c r="X68" i="155"/>
  <c r="W68" i="155"/>
  <c r="V68" i="155"/>
  <c r="AB67" i="155"/>
  <c r="AA67" i="155"/>
  <c r="Z67" i="155"/>
  <c r="Y67" i="155"/>
  <c r="X67" i="155"/>
  <c r="W67" i="155"/>
  <c r="V67" i="155"/>
  <c r="AB66" i="155"/>
  <c r="AA66" i="155"/>
  <c r="Z66" i="155"/>
  <c r="Y66" i="155"/>
  <c r="X66" i="155"/>
  <c r="W66" i="155"/>
  <c r="V66" i="155"/>
  <c r="AB65" i="155"/>
  <c r="AA65" i="155"/>
  <c r="Z65" i="155"/>
  <c r="Y65" i="155"/>
  <c r="X65" i="155"/>
  <c r="W65" i="155"/>
  <c r="V65" i="155"/>
  <c r="N65" i="155"/>
  <c r="M65" i="155"/>
  <c r="L65" i="155"/>
  <c r="K65" i="155"/>
  <c r="J65" i="155"/>
  <c r="I65" i="155"/>
  <c r="H65" i="155"/>
  <c r="AB64" i="155"/>
  <c r="AA64" i="155"/>
  <c r="Z64" i="155"/>
  <c r="Y64" i="155"/>
  <c r="X64" i="155"/>
  <c r="W64" i="155"/>
  <c r="V64" i="155"/>
  <c r="N64" i="155"/>
  <c r="M64" i="155"/>
  <c r="L64" i="155"/>
  <c r="K64" i="155"/>
  <c r="J64" i="155"/>
  <c r="I64" i="155"/>
  <c r="H64" i="155"/>
  <c r="F63" i="155"/>
  <c r="AB62" i="155"/>
  <c r="AA62" i="155"/>
  <c r="Z62" i="155"/>
  <c r="Y62" i="155"/>
  <c r="X62" i="155"/>
  <c r="W62" i="155"/>
  <c r="V62" i="155"/>
  <c r="AB61" i="155"/>
  <c r="AA61" i="155"/>
  <c r="Z61" i="155"/>
  <c r="Y61" i="155"/>
  <c r="X61" i="155"/>
  <c r="W61" i="155"/>
  <c r="V61" i="155"/>
  <c r="N61" i="155"/>
  <c r="M61" i="155"/>
  <c r="L61" i="155"/>
  <c r="K61" i="155"/>
  <c r="J61" i="155"/>
  <c r="I61" i="155"/>
  <c r="H61" i="155"/>
  <c r="AB60" i="155"/>
  <c r="AA60" i="155"/>
  <c r="Z60" i="155"/>
  <c r="Y60" i="155"/>
  <c r="X60" i="155"/>
  <c r="W60" i="155"/>
  <c r="V60" i="155"/>
  <c r="N60" i="155"/>
  <c r="M60" i="155"/>
  <c r="L60" i="155"/>
  <c r="K60" i="155"/>
  <c r="J60" i="155"/>
  <c r="I60" i="155"/>
  <c r="H60" i="155"/>
  <c r="AB59" i="155"/>
  <c r="AA59" i="155"/>
  <c r="Z59" i="155"/>
  <c r="Y59" i="155"/>
  <c r="X59" i="155"/>
  <c r="W59" i="155"/>
  <c r="V59" i="155"/>
  <c r="N59" i="155"/>
  <c r="M59" i="155"/>
  <c r="L59" i="155"/>
  <c r="K59" i="155"/>
  <c r="J59" i="155"/>
  <c r="I59" i="155"/>
  <c r="H59" i="155"/>
  <c r="AB58" i="155"/>
  <c r="AA58" i="155"/>
  <c r="Z58" i="155"/>
  <c r="Y58" i="155"/>
  <c r="X58" i="155"/>
  <c r="W58" i="155"/>
  <c r="V58" i="155"/>
  <c r="N58" i="155"/>
  <c r="M58" i="155"/>
  <c r="L58" i="155"/>
  <c r="K58" i="155"/>
  <c r="J58" i="155"/>
  <c r="I58" i="155"/>
  <c r="H58" i="155"/>
  <c r="AB57" i="155"/>
  <c r="AA57" i="155"/>
  <c r="Z57" i="155"/>
  <c r="Y57" i="155"/>
  <c r="X57" i="155"/>
  <c r="W57" i="155"/>
  <c r="V57" i="155"/>
  <c r="N57" i="155"/>
  <c r="M57" i="155"/>
  <c r="L57" i="155"/>
  <c r="K57" i="155"/>
  <c r="J57" i="155"/>
  <c r="I57" i="155"/>
  <c r="H57" i="155"/>
  <c r="AB56" i="155"/>
  <c r="AA56" i="155"/>
  <c r="Z56" i="155"/>
  <c r="Y56" i="155"/>
  <c r="X56" i="155"/>
  <c r="W56" i="155"/>
  <c r="V56" i="155"/>
  <c r="N56" i="155"/>
  <c r="M56" i="155"/>
  <c r="L56" i="155"/>
  <c r="K56" i="155"/>
  <c r="J56" i="155"/>
  <c r="I56" i="155"/>
  <c r="H56" i="155"/>
  <c r="AB55" i="155"/>
  <c r="AA55" i="155"/>
  <c r="Z55" i="155"/>
  <c r="Y55" i="155"/>
  <c r="X55" i="155"/>
  <c r="W55" i="155"/>
  <c r="V55" i="155"/>
  <c r="N55" i="155"/>
  <c r="M55" i="155"/>
  <c r="L55" i="155"/>
  <c r="K55" i="155"/>
  <c r="J55" i="155"/>
  <c r="I55" i="155"/>
  <c r="H55" i="155"/>
  <c r="V45" i="155"/>
  <c r="U45" i="155"/>
  <c r="T45" i="155"/>
  <c r="S45" i="155"/>
  <c r="R45" i="155"/>
  <c r="Q45" i="155"/>
  <c r="P45" i="155"/>
  <c r="V43" i="155"/>
  <c r="U43" i="155"/>
  <c r="T43" i="155"/>
  <c r="S43" i="155"/>
  <c r="R43" i="155"/>
  <c r="Q43" i="155"/>
  <c r="P43" i="155"/>
  <c r="V41" i="155"/>
  <c r="U41" i="155"/>
  <c r="T41" i="155"/>
  <c r="S41" i="155"/>
  <c r="R41" i="155"/>
  <c r="Q41" i="155"/>
  <c r="P41" i="155"/>
  <c r="V39" i="155"/>
  <c r="U39" i="155"/>
  <c r="T39" i="155"/>
  <c r="S39" i="155"/>
  <c r="R39" i="155"/>
  <c r="Q39" i="155"/>
  <c r="P39" i="155"/>
  <c r="N38" i="155"/>
  <c r="M38" i="155"/>
  <c r="L38" i="155"/>
  <c r="K38" i="155"/>
  <c r="J38" i="155"/>
  <c r="I38" i="155"/>
  <c r="H38" i="155"/>
  <c r="N37" i="155"/>
  <c r="M37" i="155"/>
  <c r="L37" i="155"/>
  <c r="K37" i="155"/>
  <c r="J37" i="155"/>
  <c r="I37" i="155"/>
  <c r="H37" i="155"/>
  <c r="F36" i="155"/>
  <c r="N35" i="155"/>
  <c r="M35" i="155"/>
  <c r="L35" i="155"/>
  <c r="K35" i="155"/>
  <c r="J35" i="155"/>
  <c r="I35" i="155"/>
  <c r="H35" i="155"/>
  <c r="N34" i="155"/>
  <c r="M34" i="155"/>
  <c r="L34" i="155"/>
  <c r="K34" i="155"/>
  <c r="J34" i="155"/>
  <c r="I34" i="155"/>
  <c r="H34" i="155"/>
  <c r="N33" i="155"/>
  <c r="M33" i="155"/>
  <c r="L33" i="155"/>
  <c r="K33" i="155"/>
  <c r="J33" i="155"/>
  <c r="I33" i="155"/>
  <c r="H33" i="155"/>
  <c r="N32" i="155"/>
  <c r="M32" i="155"/>
  <c r="L32" i="155"/>
  <c r="K32" i="155"/>
  <c r="J32" i="155"/>
  <c r="I32" i="155"/>
  <c r="H32" i="155"/>
  <c r="N31" i="155"/>
  <c r="M31" i="155"/>
  <c r="L31" i="155"/>
  <c r="K31" i="155"/>
  <c r="J31" i="155"/>
  <c r="I31" i="155"/>
  <c r="H31" i="155"/>
  <c r="N30" i="155"/>
  <c r="M30" i="155"/>
  <c r="L30" i="155"/>
  <c r="K30" i="155"/>
  <c r="J30" i="155"/>
  <c r="I30" i="155"/>
  <c r="H30" i="155"/>
  <c r="N29" i="155"/>
  <c r="M29" i="155"/>
  <c r="L29" i="155"/>
  <c r="K29" i="155"/>
  <c r="J29" i="155"/>
  <c r="I29" i="155"/>
  <c r="H29" i="155"/>
  <c r="N28" i="155"/>
  <c r="M28" i="155"/>
  <c r="L28" i="155"/>
  <c r="K28" i="155"/>
  <c r="J28" i="155"/>
  <c r="I28" i="155"/>
  <c r="H28" i="155"/>
  <c r="N20" i="155"/>
  <c r="M20" i="155"/>
  <c r="L20" i="155"/>
  <c r="K20" i="155"/>
  <c r="J20" i="155"/>
  <c r="I20" i="155"/>
  <c r="H20" i="155"/>
  <c r="N18" i="155"/>
  <c r="M18" i="155"/>
  <c r="L18" i="155"/>
  <c r="K18" i="155"/>
  <c r="J18" i="155"/>
  <c r="I18" i="155"/>
  <c r="H18" i="155"/>
  <c r="N16" i="155"/>
  <c r="M16" i="155"/>
  <c r="L16" i="155"/>
  <c r="K16" i="155"/>
  <c r="J16" i="155"/>
  <c r="I16" i="155"/>
  <c r="H16" i="155"/>
  <c r="N14" i="155"/>
  <c r="M14" i="155"/>
  <c r="L14" i="155"/>
  <c r="K14" i="155"/>
  <c r="J14" i="155"/>
  <c r="I14" i="155"/>
  <c r="H14" i="155"/>
  <c r="N13" i="155"/>
  <c r="M13" i="155"/>
  <c r="L13" i="155"/>
  <c r="K13" i="155"/>
  <c r="J13" i="155"/>
  <c r="I13" i="155"/>
  <c r="H13" i="155"/>
  <c r="B13" i="155"/>
  <c r="N12" i="155"/>
  <c r="M12" i="155"/>
  <c r="L12" i="155"/>
  <c r="K12" i="155"/>
  <c r="J12" i="155"/>
  <c r="I12" i="155"/>
  <c r="H12" i="155"/>
  <c r="B12" i="155"/>
  <c r="AT11" i="155"/>
  <c r="AS11" i="155"/>
  <c r="AR11" i="155"/>
  <c r="AQ11" i="155"/>
  <c r="AP11" i="155"/>
  <c r="AO11" i="155"/>
  <c r="AN11" i="155"/>
  <c r="AL11" i="155"/>
  <c r="F11" i="155"/>
  <c r="AK10" i="155"/>
  <c r="N10" i="155"/>
  <c r="M10" i="155"/>
  <c r="L10" i="155"/>
  <c r="K10" i="155"/>
  <c r="J10" i="155"/>
  <c r="I10" i="155"/>
  <c r="H10" i="155"/>
  <c r="B10" i="155"/>
  <c r="N9" i="155"/>
  <c r="M9" i="155"/>
  <c r="L9" i="155"/>
  <c r="K9" i="155"/>
  <c r="J9" i="155"/>
  <c r="I9" i="155"/>
  <c r="H9" i="155"/>
  <c r="B9" i="155"/>
  <c r="N8" i="155"/>
  <c r="M8" i="155"/>
  <c r="L8" i="155"/>
  <c r="K8" i="155"/>
  <c r="J8" i="155"/>
  <c r="I8" i="155"/>
  <c r="H8" i="155"/>
  <c r="B8" i="155"/>
  <c r="N7" i="155"/>
  <c r="M7" i="155"/>
  <c r="L7" i="155"/>
  <c r="K7" i="155"/>
  <c r="J7" i="155"/>
  <c r="I7" i="155"/>
  <c r="H7" i="155"/>
  <c r="B7" i="155"/>
  <c r="N6" i="155"/>
  <c r="M6" i="155"/>
  <c r="L6" i="155"/>
  <c r="K6" i="155"/>
  <c r="J6" i="155"/>
  <c r="I6" i="155"/>
  <c r="H6" i="155"/>
  <c r="B6" i="155"/>
  <c r="N5" i="155"/>
  <c r="M5" i="155"/>
  <c r="L5" i="155"/>
  <c r="K5" i="155"/>
  <c r="J5" i="155"/>
  <c r="I5" i="155"/>
  <c r="H5" i="155"/>
  <c r="B5" i="155"/>
  <c r="N4" i="155"/>
  <c r="M4" i="155"/>
  <c r="L4" i="155"/>
  <c r="K4" i="155"/>
  <c r="J4" i="155"/>
  <c r="I4" i="155"/>
  <c r="H4" i="155"/>
  <c r="B4" i="155"/>
  <c r="N3" i="155"/>
  <c r="M3" i="155"/>
  <c r="L3" i="155"/>
  <c r="K3" i="155"/>
  <c r="J3" i="155"/>
  <c r="I3" i="155"/>
  <c r="H3" i="155"/>
  <c r="B3" i="155"/>
  <c r="O183" i="154"/>
  <c r="N183" i="154"/>
  <c r="M183" i="154"/>
  <c r="L183" i="154"/>
  <c r="K183" i="154"/>
  <c r="J183" i="154"/>
  <c r="I183" i="154"/>
  <c r="G183" i="154"/>
  <c r="G164" i="154"/>
  <c r="G143" i="154"/>
  <c r="O133" i="154"/>
  <c r="N133" i="154"/>
  <c r="M133" i="154"/>
  <c r="L133" i="154"/>
  <c r="K133" i="154"/>
  <c r="J133" i="154"/>
  <c r="I133" i="154"/>
  <c r="O131" i="154"/>
  <c r="N131" i="154"/>
  <c r="M131" i="154"/>
  <c r="L131" i="154"/>
  <c r="K131" i="154"/>
  <c r="J131" i="154"/>
  <c r="I131" i="154"/>
  <c r="O129" i="154"/>
  <c r="N129" i="154"/>
  <c r="M129" i="154"/>
  <c r="L129" i="154"/>
  <c r="K129" i="154"/>
  <c r="J129" i="154"/>
  <c r="I129" i="154"/>
  <c r="O127" i="154"/>
  <c r="N127" i="154"/>
  <c r="M127" i="154"/>
  <c r="L127" i="154"/>
  <c r="K127" i="154"/>
  <c r="J127" i="154"/>
  <c r="I127" i="154"/>
  <c r="Q95" i="154"/>
  <c r="O95" i="154"/>
  <c r="N95" i="154"/>
  <c r="M95" i="154"/>
  <c r="L95" i="154"/>
  <c r="K95" i="154"/>
  <c r="J95" i="154"/>
  <c r="I95" i="154"/>
  <c r="Q93" i="154"/>
  <c r="O93" i="154"/>
  <c r="N93" i="154"/>
  <c r="M93" i="154"/>
  <c r="L93" i="154"/>
  <c r="K93" i="154"/>
  <c r="J93" i="154"/>
  <c r="I93" i="154"/>
  <c r="Q91" i="154"/>
  <c r="O91" i="154"/>
  <c r="N91" i="154"/>
  <c r="M91" i="154"/>
  <c r="L91" i="154"/>
  <c r="K91" i="154"/>
  <c r="J91" i="154"/>
  <c r="I91" i="154"/>
  <c r="Q89" i="154"/>
  <c r="O89" i="154"/>
  <c r="N89" i="154"/>
  <c r="M89" i="154"/>
  <c r="L89" i="154"/>
  <c r="K89" i="154"/>
  <c r="J89" i="154"/>
  <c r="I89" i="154"/>
  <c r="Q88" i="154"/>
  <c r="O88" i="154"/>
  <c r="N88" i="154"/>
  <c r="M88" i="154"/>
  <c r="L88" i="154"/>
  <c r="K88" i="154"/>
  <c r="J88" i="154"/>
  <c r="I88" i="154"/>
  <c r="Q87" i="154"/>
  <c r="O87" i="154"/>
  <c r="N87" i="154"/>
  <c r="M87" i="154"/>
  <c r="L87" i="154"/>
  <c r="K87" i="154"/>
  <c r="J87" i="154"/>
  <c r="I87" i="154"/>
  <c r="G86" i="154"/>
  <c r="Q85" i="154"/>
  <c r="O85" i="154"/>
  <c r="N85" i="154"/>
  <c r="M85" i="154"/>
  <c r="L85" i="154"/>
  <c r="K85" i="154"/>
  <c r="J85" i="154"/>
  <c r="I85" i="154"/>
  <c r="Q84" i="154"/>
  <c r="O84" i="154"/>
  <c r="N84" i="154"/>
  <c r="M84" i="154"/>
  <c r="L84" i="154"/>
  <c r="K84" i="154"/>
  <c r="J84" i="154"/>
  <c r="I84" i="154"/>
  <c r="Q83" i="154"/>
  <c r="O83" i="154"/>
  <c r="N83" i="154"/>
  <c r="M83" i="154"/>
  <c r="L83" i="154"/>
  <c r="K83" i="154"/>
  <c r="J83" i="154"/>
  <c r="I83" i="154"/>
  <c r="Q82" i="154"/>
  <c r="O82" i="154"/>
  <c r="N82" i="154"/>
  <c r="M82" i="154"/>
  <c r="L82" i="154"/>
  <c r="K82" i="154"/>
  <c r="J82" i="154"/>
  <c r="I82" i="154"/>
  <c r="Q81" i="154"/>
  <c r="O81" i="154"/>
  <c r="N81" i="154"/>
  <c r="M81" i="154"/>
  <c r="L81" i="154"/>
  <c r="K81" i="154"/>
  <c r="J81" i="154"/>
  <c r="I81" i="154"/>
  <c r="Q80" i="154"/>
  <c r="O80" i="154"/>
  <c r="N80" i="154"/>
  <c r="M80" i="154"/>
  <c r="L80" i="154"/>
  <c r="K80" i="154"/>
  <c r="J80" i="154"/>
  <c r="I80" i="154"/>
  <c r="Q79" i="154"/>
  <c r="O79" i="154"/>
  <c r="N79" i="154"/>
  <c r="M79" i="154"/>
  <c r="L79" i="154"/>
  <c r="K79" i="154"/>
  <c r="J79" i="154"/>
  <c r="I79" i="154"/>
  <c r="Q78" i="154"/>
  <c r="O78" i="154"/>
  <c r="N78" i="154"/>
  <c r="M78" i="154"/>
  <c r="L78" i="154"/>
  <c r="K78" i="154"/>
  <c r="J78" i="154"/>
  <c r="I78" i="154"/>
  <c r="AC72" i="154"/>
  <c r="AB72" i="154"/>
  <c r="AA72" i="154"/>
  <c r="Z72" i="154"/>
  <c r="Y72" i="154"/>
  <c r="X72" i="154"/>
  <c r="W72" i="154"/>
  <c r="AC71" i="154"/>
  <c r="AB71" i="154"/>
  <c r="AA71" i="154"/>
  <c r="Z71" i="154"/>
  <c r="Y71" i="154"/>
  <c r="X71" i="154"/>
  <c r="W71" i="154"/>
  <c r="AC70" i="154"/>
  <c r="AB70" i="154"/>
  <c r="AA70" i="154"/>
  <c r="Z70" i="154"/>
  <c r="Y70" i="154"/>
  <c r="X70" i="154"/>
  <c r="W70" i="154"/>
  <c r="AC69" i="154"/>
  <c r="AB69" i="154"/>
  <c r="AA69" i="154"/>
  <c r="Z69" i="154"/>
  <c r="Y69" i="154"/>
  <c r="X69" i="154"/>
  <c r="W69" i="154"/>
  <c r="AC68" i="154"/>
  <c r="AB68" i="154"/>
  <c r="AA68" i="154"/>
  <c r="Z68" i="154"/>
  <c r="Y68" i="154"/>
  <c r="X68" i="154"/>
  <c r="W68" i="154"/>
  <c r="AC67" i="154"/>
  <c r="AB67" i="154"/>
  <c r="AA67" i="154"/>
  <c r="Z67" i="154"/>
  <c r="Y67" i="154"/>
  <c r="X67" i="154"/>
  <c r="W67" i="154"/>
  <c r="AC66" i="154"/>
  <c r="AB66" i="154"/>
  <c r="AA66" i="154"/>
  <c r="Z66" i="154"/>
  <c r="Y66" i="154"/>
  <c r="X66" i="154"/>
  <c r="W66" i="154"/>
  <c r="AC65" i="154"/>
  <c r="AB65" i="154"/>
  <c r="AA65" i="154"/>
  <c r="Z65" i="154"/>
  <c r="Y65" i="154"/>
  <c r="X65" i="154"/>
  <c r="W65" i="154"/>
  <c r="AC64" i="154"/>
  <c r="AB64" i="154"/>
  <c r="AA64" i="154"/>
  <c r="Z64" i="154"/>
  <c r="Y64" i="154"/>
  <c r="X64" i="154"/>
  <c r="W64" i="154"/>
  <c r="O64" i="154"/>
  <c r="N64" i="154"/>
  <c r="M64" i="154"/>
  <c r="L64" i="154"/>
  <c r="K64" i="154"/>
  <c r="J64" i="154"/>
  <c r="I64" i="154"/>
  <c r="AC63" i="154"/>
  <c r="AB63" i="154"/>
  <c r="AA63" i="154"/>
  <c r="Z63" i="154"/>
  <c r="Y63" i="154"/>
  <c r="X63" i="154"/>
  <c r="W63" i="154"/>
  <c r="O63" i="154"/>
  <c r="N63" i="154"/>
  <c r="M63" i="154"/>
  <c r="L63" i="154"/>
  <c r="K63" i="154"/>
  <c r="J63" i="154"/>
  <c r="I63" i="154"/>
  <c r="AC62" i="154"/>
  <c r="AB62" i="154"/>
  <c r="AA62" i="154"/>
  <c r="Z62" i="154"/>
  <c r="Y62" i="154"/>
  <c r="X62" i="154"/>
  <c r="W62" i="154"/>
  <c r="AC61" i="154"/>
  <c r="AB61" i="154"/>
  <c r="AA61" i="154"/>
  <c r="Z61" i="154"/>
  <c r="Y61" i="154"/>
  <c r="X61" i="154"/>
  <c r="W61" i="154"/>
  <c r="O61" i="154"/>
  <c r="N61" i="154"/>
  <c r="M61" i="154"/>
  <c r="L61" i="154"/>
  <c r="K61" i="154"/>
  <c r="J61" i="154"/>
  <c r="I61" i="154"/>
  <c r="AC60" i="154"/>
  <c r="AB60" i="154"/>
  <c r="AA60" i="154"/>
  <c r="Z60" i="154"/>
  <c r="Y60" i="154"/>
  <c r="X60" i="154"/>
  <c r="W60" i="154"/>
  <c r="O60" i="154"/>
  <c r="N60" i="154"/>
  <c r="M60" i="154"/>
  <c r="L60" i="154"/>
  <c r="K60" i="154"/>
  <c r="J60" i="154"/>
  <c r="I60" i="154"/>
  <c r="AC59" i="154"/>
  <c r="AB59" i="154"/>
  <c r="AA59" i="154"/>
  <c r="Z59" i="154"/>
  <c r="Y59" i="154"/>
  <c r="X59" i="154"/>
  <c r="W59" i="154"/>
  <c r="O59" i="154"/>
  <c r="N59" i="154"/>
  <c r="M59" i="154"/>
  <c r="L59" i="154"/>
  <c r="K59" i="154"/>
  <c r="J59" i="154"/>
  <c r="I59" i="154"/>
  <c r="AC58" i="154"/>
  <c r="AB58" i="154"/>
  <c r="AA58" i="154"/>
  <c r="Z58" i="154"/>
  <c r="Y58" i="154"/>
  <c r="X58" i="154"/>
  <c r="W58" i="154"/>
  <c r="O58" i="154"/>
  <c r="N58" i="154"/>
  <c r="M58" i="154"/>
  <c r="L58" i="154"/>
  <c r="K58" i="154"/>
  <c r="J58" i="154"/>
  <c r="I58" i="154"/>
  <c r="AC57" i="154"/>
  <c r="AB57" i="154"/>
  <c r="AA57" i="154"/>
  <c r="Z57" i="154"/>
  <c r="Y57" i="154"/>
  <c r="X57" i="154"/>
  <c r="W57" i="154"/>
  <c r="O57" i="154"/>
  <c r="N57" i="154"/>
  <c r="M57" i="154"/>
  <c r="L57" i="154"/>
  <c r="K57" i="154"/>
  <c r="J57" i="154"/>
  <c r="I57" i="154"/>
  <c r="AC56" i="154"/>
  <c r="AB56" i="154"/>
  <c r="AA56" i="154"/>
  <c r="Z56" i="154"/>
  <c r="Y56" i="154"/>
  <c r="X56" i="154"/>
  <c r="W56" i="154"/>
  <c r="O56" i="154"/>
  <c r="N56" i="154"/>
  <c r="M56" i="154"/>
  <c r="L56" i="154"/>
  <c r="K56" i="154"/>
  <c r="J56" i="154"/>
  <c r="I56" i="154"/>
  <c r="AC55" i="154"/>
  <c r="AB55" i="154"/>
  <c r="AA55" i="154"/>
  <c r="Z55" i="154"/>
  <c r="Y55" i="154"/>
  <c r="X55" i="154"/>
  <c r="W55" i="154"/>
  <c r="O55" i="154"/>
  <c r="N55" i="154"/>
  <c r="M55" i="154"/>
  <c r="L55" i="154"/>
  <c r="K55" i="154"/>
  <c r="J55" i="154"/>
  <c r="I55" i="154"/>
  <c r="W45" i="154"/>
  <c r="V45" i="154"/>
  <c r="U45" i="154"/>
  <c r="T45" i="154"/>
  <c r="S45" i="154"/>
  <c r="R45" i="154"/>
  <c r="Q45" i="154"/>
  <c r="W43" i="154"/>
  <c r="V43" i="154"/>
  <c r="U43" i="154"/>
  <c r="T43" i="154"/>
  <c r="S43" i="154"/>
  <c r="R43" i="154"/>
  <c r="Q43" i="154"/>
  <c r="W41" i="154"/>
  <c r="V41" i="154"/>
  <c r="U41" i="154"/>
  <c r="T41" i="154"/>
  <c r="S41" i="154"/>
  <c r="R41" i="154"/>
  <c r="Q41" i="154"/>
  <c r="W39" i="154"/>
  <c r="V39" i="154"/>
  <c r="U39" i="154"/>
  <c r="T39" i="154"/>
  <c r="S39" i="154"/>
  <c r="R39" i="154"/>
  <c r="Q39" i="154"/>
  <c r="O38" i="154"/>
  <c r="N38" i="154"/>
  <c r="M38" i="154"/>
  <c r="L38" i="154"/>
  <c r="K38" i="154"/>
  <c r="J38" i="154"/>
  <c r="I38" i="154"/>
  <c r="O37" i="154"/>
  <c r="N37" i="154"/>
  <c r="M37" i="154"/>
  <c r="L37" i="154"/>
  <c r="K37" i="154"/>
  <c r="J37" i="154"/>
  <c r="I37" i="154"/>
  <c r="G36" i="154"/>
  <c r="O35" i="154"/>
  <c r="N35" i="154"/>
  <c r="M35" i="154"/>
  <c r="L35" i="154"/>
  <c r="K35" i="154"/>
  <c r="J35" i="154"/>
  <c r="I35" i="154"/>
  <c r="O34" i="154"/>
  <c r="N34" i="154"/>
  <c r="M34" i="154"/>
  <c r="L34" i="154"/>
  <c r="K34" i="154"/>
  <c r="J34" i="154"/>
  <c r="I34" i="154"/>
  <c r="O33" i="154"/>
  <c r="N33" i="154"/>
  <c r="M33" i="154"/>
  <c r="L33" i="154"/>
  <c r="K33" i="154"/>
  <c r="J33" i="154"/>
  <c r="I33" i="154"/>
  <c r="O32" i="154"/>
  <c r="N32" i="154"/>
  <c r="M32" i="154"/>
  <c r="L32" i="154"/>
  <c r="K32" i="154"/>
  <c r="J32" i="154"/>
  <c r="I32" i="154"/>
  <c r="O31" i="154"/>
  <c r="N31" i="154"/>
  <c r="M31" i="154"/>
  <c r="L31" i="154"/>
  <c r="K31" i="154"/>
  <c r="J31" i="154"/>
  <c r="I31" i="154"/>
  <c r="O30" i="154"/>
  <c r="N30" i="154"/>
  <c r="M30" i="154"/>
  <c r="L30" i="154"/>
  <c r="K30" i="154"/>
  <c r="J30" i="154"/>
  <c r="I30" i="154"/>
  <c r="O29" i="154"/>
  <c r="N29" i="154"/>
  <c r="M29" i="154"/>
  <c r="L29" i="154"/>
  <c r="K29" i="154"/>
  <c r="J29" i="154"/>
  <c r="I29" i="154"/>
  <c r="O28" i="154"/>
  <c r="N28" i="154"/>
  <c r="M28" i="154"/>
  <c r="L28" i="154"/>
  <c r="K28" i="154"/>
  <c r="J28" i="154"/>
  <c r="I28" i="154"/>
  <c r="O20" i="154"/>
  <c r="N20" i="154"/>
  <c r="M20" i="154"/>
  <c r="L20" i="154"/>
  <c r="K20" i="154"/>
  <c r="J20" i="154"/>
  <c r="I20" i="154"/>
  <c r="O18" i="154"/>
  <c r="N18" i="154"/>
  <c r="M18" i="154"/>
  <c r="L18" i="154"/>
  <c r="K18" i="154"/>
  <c r="J18" i="154"/>
  <c r="I18" i="154"/>
  <c r="O16" i="154"/>
  <c r="N16" i="154"/>
  <c r="M16" i="154"/>
  <c r="L16" i="154"/>
  <c r="K16" i="154"/>
  <c r="J16" i="154"/>
  <c r="I16" i="154"/>
  <c r="O14" i="154"/>
  <c r="N14" i="154"/>
  <c r="M14" i="154"/>
  <c r="L14" i="154"/>
  <c r="K14" i="154"/>
  <c r="J14" i="154"/>
  <c r="I14" i="154"/>
  <c r="O13" i="154"/>
  <c r="N13" i="154"/>
  <c r="M13" i="154"/>
  <c r="L13" i="154"/>
  <c r="K13" i="154"/>
  <c r="J13" i="154"/>
  <c r="I13" i="154"/>
  <c r="C13" i="154"/>
  <c r="O12" i="154"/>
  <c r="N12" i="154"/>
  <c r="M12" i="154"/>
  <c r="L12" i="154"/>
  <c r="K12" i="154"/>
  <c r="J12" i="154"/>
  <c r="I12" i="154"/>
  <c r="C12" i="154"/>
  <c r="AR11" i="154"/>
  <c r="AQ11" i="154"/>
  <c r="AP11" i="154"/>
  <c r="AO11" i="154"/>
  <c r="AN11" i="154"/>
  <c r="AM11" i="154"/>
  <c r="AL11" i="154"/>
  <c r="AJ11" i="154"/>
  <c r="G11" i="154"/>
  <c r="AI10" i="154"/>
  <c r="O10" i="154"/>
  <c r="N10" i="154"/>
  <c r="M10" i="154"/>
  <c r="L10" i="154"/>
  <c r="K10" i="154"/>
  <c r="J10" i="154"/>
  <c r="I10" i="154"/>
  <c r="C10" i="154"/>
  <c r="O9" i="154"/>
  <c r="N9" i="154"/>
  <c r="M9" i="154"/>
  <c r="L9" i="154"/>
  <c r="K9" i="154"/>
  <c r="J9" i="154"/>
  <c r="I9" i="154"/>
  <c r="C9" i="154"/>
  <c r="O8" i="154"/>
  <c r="N8" i="154"/>
  <c r="M8" i="154"/>
  <c r="L8" i="154"/>
  <c r="K8" i="154"/>
  <c r="J8" i="154"/>
  <c r="I8" i="154"/>
  <c r="C8" i="154"/>
  <c r="O7" i="154"/>
  <c r="N7" i="154"/>
  <c r="M7" i="154"/>
  <c r="L7" i="154"/>
  <c r="K7" i="154"/>
  <c r="J7" i="154"/>
  <c r="I7" i="154"/>
  <c r="C7" i="154"/>
  <c r="O6" i="154"/>
  <c r="N6" i="154"/>
  <c r="M6" i="154"/>
  <c r="L6" i="154"/>
  <c r="K6" i="154"/>
  <c r="J6" i="154"/>
  <c r="I6" i="154"/>
  <c r="C6" i="154"/>
  <c r="O5" i="154"/>
  <c r="N5" i="154"/>
  <c r="M5" i="154"/>
  <c r="L5" i="154"/>
  <c r="K5" i="154"/>
  <c r="J5" i="154"/>
  <c r="I5" i="154"/>
  <c r="C5" i="154"/>
  <c r="O4" i="154"/>
  <c r="N4" i="154"/>
  <c r="M4" i="154"/>
  <c r="L4" i="154"/>
  <c r="K4" i="154"/>
  <c r="J4" i="154"/>
  <c r="I4" i="154"/>
  <c r="C4" i="154"/>
  <c r="O3" i="154"/>
  <c r="N3" i="154"/>
  <c r="M3" i="154"/>
  <c r="L3" i="154"/>
  <c r="K3" i="154"/>
  <c r="J3" i="154"/>
  <c r="I3" i="154"/>
  <c r="C3" i="154"/>
  <c r="O215" i="148"/>
  <c r="N215" i="148"/>
  <c r="M215" i="148"/>
  <c r="L215" i="148"/>
  <c r="K215" i="148"/>
  <c r="J215" i="148"/>
  <c r="I215" i="148"/>
  <c r="G215" i="148"/>
  <c r="G195" i="148"/>
  <c r="G177" i="148"/>
  <c r="O167" i="148"/>
  <c r="N167" i="148"/>
  <c r="M167" i="148"/>
  <c r="L167" i="148"/>
  <c r="K167" i="148"/>
  <c r="J167" i="148"/>
  <c r="I167" i="148"/>
  <c r="O165" i="148"/>
  <c r="N165" i="148"/>
  <c r="M165" i="148"/>
  <c r="L165" i="148"/>
  <c r="K165" i="148"/>
  <c r="J165" i="148"/>
  <c r="I165" i="148"/>
  <c r="O163" i="148"/>
  <c r="N163" i="148"/>
  <c r="M163" i="148"/>
  <c r="L163" i="148"/>
  <c r="K163" i="148"/>
  <c r="J163" i="148"/>
  <c r="I163" i="148"/>
  <c r="O161" i="148"/>
  <c r="N161" i="148"/>
  <c r="M161" i="148"/>
  <c r="L161" i="148"/>
  <c r="K161" i="148"/>
  <c r="J161" i="148"/>
  <c r="I161" i="148"/>
  <c r="G144" i="148"/>
  <c r="Q95" i="148"/>
  <c r="O95" i="148"/>
  <c r="N95" i="148"/>
  <c r="M95" i="148"/>
  <c r="L95" i="148"/>
  <c r="K95" i="148"/>
  <c r="J95" i="148"/>
  <c r="I95" i="148"/>
  <c r="Q93" i="148"/>
  <c r="O93" i="148"/>
  <c r="N93" i="148"/>
  <c r="M93" i="148"/>
  <c r="L93" i="148"/>
  <c r="K93" i="148"/>
  <c r="J93" i="148"/>
  <c r="I93" i="148"/>
  <c r="Q91" i="148"/>
  <c r="O91" i="148"/>
  <c r="N91" i="148"/>
  <c r="M91" i="148"/>
  <c r="L91" i="148"/>
  <c r="K91" i="148"/>
  <c r="J91" i="148"/>
  <c r="I91" i="148"/>
  <c r="Q89" i="148"/>
  <c r="O89" i="148"/>
  <c r="N89" i="148"/>
  <c r="M89" i="148"/>
  <c r="L89" i="148"/>
  <c r="K89" i="148"/>
  <c r="J89" i="148"/>
  <c r="I89" i="148"/>
  <c r="Q88" i="148"/>
  <c r="O88" i="148"/>
  <c r="N88" i="148"/>
  <c r="M88" i="148"/>
  <c r="L88" i="148"/>
  <c r="K88" i="148"/>
  <c r="J88" i="148"/>
  <c r="I88" i="148"/>
  <c r="Q87" i="148"/>
  <c r="O87" i="148"/>
  <c r="N87" i="148"/>
  <c r="M87" i="148"/>
  <c r="L87" i="148"/>
  <c r="K87" i="148"/>
  <c r="J87" i="148"/>
  <c r="I87" i="148"/>
  <c r="G86" i="148"/>
  <c r="Q85" i="148"/>
  <c r="O85" i="148"/>
  <c r="N85" i="148"/>
  <c r="M85" i="148"/>
  <c r="L85" i="148"/>
  <c r="K85" i="148"/>
  <c r="J85" i="148"/>
  <c r="I85" i="148"/>
  <c r="Q84" i="148"/>
  <c r="O84" i="148"/>
  <c r="N84" i="148"/>
  <c r="M84" i="148"/>
  <c r="L84" i="148"/>
  <c r="K84" i="148"/>
  <c r="J84" i="148"/>
  <c r="I84" i="148"/>
  <c r="Q83" i="148"/>
  <c r="O83" i="148"/>
  <c r="N83" i="148"/>
  <c r="M83" i="148"/>
  <c r="L83" i="148"/>
  <c r="K83" i="148"/>
  <c r="J83" i="148"/>
  <c r="I83" i="148"/>
  <c r="Q82" i="148"/>
  <c r="O82" i="148"/>
  <c r="N82" i="148"/>
  <c r="M82" i="148"/>
  <c r="L82" i="148"/>
  <c r="K82" i="148"/>
  <c r="J82" i="148"/>
  <c r="I82" i="148"/>
  <c r="Q81" i="148"/>
  <c r="O81" i="148"/>
  <c r="N81" i="148"/>
  <c r="M81" i="148"/>
  <c r="L81" i="148"/>
  <c r="K81" i="148"/>
  <c r="J81" i="148"/>
  <c r="I81" i="148"/>
  <c r="Q80" i="148"/>
  <c r="O80" i="148"/>
  <c r="N80" i="148"/>
  <c r="M80" i="148"/>
  <c r="L80" i="148"/>
  <c r="K80" i="148"/>
  <c r="J80" i="148"/>
  <c r="I80" i="148"/>
  <c r="Q79" i="148"/>
  <c r="O79" i="148"/>
  <c r="N79" i="148"/>
  <c r="M79" i="148"/>
  <c r="L79" i="148"/>
  <c r="K79" i="148"/>
  <c r="J79" i="148"/>
  <c r="I79" i="148"/>
  <c r="Q78" i="148"/>
  <c r="O78" i="148"/>
  <c r="N78" i="148"/>
  <c r="M78" i="148"/>
  <c r="L78" i="148"/>
  <c r="K78" i="148"/>
  <c r="J78" i="148"/>
  <c r="I78" i="148"/>
  <c r="AC72" i="148"/>
  <c r="AB72" i="148"/>
  <c r="AA72" i="148"/>
  <c r="Z72" i="148"/>
  <c r="Y72" i="148"/>
  <c r="X72" i="148"/>
  <c r="W72" i="148"/>
  <c r="AC71" i="148"/>
  <c r="AB71" i="148"/>
  <c r="AA71" i="148"/>
  <c r="Z71" i="148"/>
  <c r="Y71" i="148"/>
  <c r="X71" i="148"/>
  <c r="W71" i="148"/>
  <c r="AC70" i="148"/>
  <c r="AB70" i="148"/>
  <c r="AA70" i="148"/>
  <c r="Z70" i="148"/>
  <c r="Y70" i="148"/>
  <c r="X70" i="148"/>
  <c r="W70" i="148"/>
  <c r="AC69" i="148"/>
  <c r="AB69" i="148"/>
  <c r="AA69" i="148"/>
  <c r="Z69" i="148"/>
  <c r="Y69" i="148"/>
  <c r="X69" i="148"/>
  <c r="W69" i="148"/>
  <c r="AC68" i="148"/>
  <c r="AB68" i="148"/>
  <c r="AA68" i="148"/>
  <c r="Z68" i="148"/>
  <c r="Y68" i="148"/>
  <c r="X68" i="148"/>
  <c r="W68" i="148"/>
  <c r="AC67" i="148"/>
  <c r="AB67" i="148"/>
  <c r="AA67" i="148"/>
  <c r="Z67" i="148"/>
  <c r="Y67" i="148"/>
  <c r="X67" i="148"/>
  <c r="W67" i="148"/>
  <c r="AC66" i="148"/>
  <c r="AB66" i="148"/>
  <c r="AA66" i="148"/>
  <c r="Z66" i="148"/>
  <c r="Y66" i="148"/>
  <c r="X66" i="148"/>
  <c r="W66" i="148"/>
  <c r="AC65" i="148"/>
  <c r="AB65" i="148"/>
  <c r="AA65" i="148"/>
  <c r="Z65" i="148"/>
  <c r="Y65" i="148"/>
  <c r="X65" i="148"/>
  <c r="W65" i="148"/>
  <c r="AC64" i="148"/>
  <c r="AB64" i="148"/>
  <c r="AA64" i="148"/>
  <c r="Z64" i="148"/>
  <c r="Y64" i="148"/>
  <c r="X64" i="148"/>
  <c r="W64" i="148"/>
  <c r="O64" i="148"/>
  <c r="N64" i="148"/>
  <c r="M64" i="148"/>
  <c r="L64" i="148"/>
  <c r="K64" i="148"/>
  <c r="J64" i="148"/>
  <c r="I64" i="148"/>
  <c r="AC63" i="148"/>
  <c r="AB63" i="148"/>
  <c r="AA63" i="148"/>
  <c r="Z63" i="148"/>
  <c r="Y63" i="148"/>
  <c r="X63" i="148"/>
  <c r="W63" i="148"/>
  <c r="O63" i="148"/>
  <c r="N63" i="148"/>
  <c r="M63" i="148"/>
  <c r="L63" i="148"/>
  <c r="K63" i="148"/>
  <c r="J63" i="148"/>
  <c r="I63" i="148"/>
  <c r="AC62" i="148"/>
  <c r="AB62" i="148"/>
  <c r="AA62" i="148"/>
  <c r="Z62" i="148"/>
  <c r="Y62" i="148"/>
  <c r="X62" i="148"/>
  <c r="W62" i="148"/>
  <c r="AC61" i="148"/>
  <c r="AB61" i="148"/>
  <c r="AA61" i="148"/>
  <c r="Z61" i="148"/>
  <c r="Y61" i="148"/>
  <c r="X61" i="148"/>
  <c r="W61" i="148"/>
  <c r="O61" i="148"/>
  <c r="N61" i="148"/>
  <c r="M61" i="148"/>
  <c r="L61" i="148"/>
  <c r="K61" i="148"/>
  <c r="J61" i="148"/>
  <c r="I61" i="148"/>
  <c r="AC60" i="148"/>
  <c r="AB60" i="148"/>
  <c r="AA60" i="148"/>
  <c r="Z60" i="148"/>
  <c r="Y60" i="148"/>
  <c r="X60" i="148"/>
  <c r="W60" i="148"/>
  <c r="O60" i="148"/>
  <c r="N60" i="148"/>
  <c r="M60" i="148"/>
  <c r="L60" i="148"/>
  <c r="K60" i="148"/>
  <c r="J60" i="148"/>
  <c r="I60" i="148"/>
  <c r="AC59" i="148"/>
  <c r="AB59" i="148"/>
  <c r="AA59" i="148"/>
  <c r="Z59" i="148"/>
  <c r="Y59" i="148"/>
  <c r="X59" i="148"/>
  <c r="W59" i="148"/>
  <c r="O59" i="148"/>
  <c r="N59" i="148"/>
  <c r="M59" i="148"/>
  <c r="L59" i="148"/>
  <c r="K59" i="148"/>
  <c r="J59" i="148"/>
  <c r="I59" i="148"/>
  <c r="AC58" i="148"/>
  <c r="AB58" i="148"/>
  <c r="AA58" i="148"/>
  <c r="Z58" i="148"/>
  <c r="Y58" i="148"/>
  <c r="X58" i="148"/>
  <c r="W58" i="148"/>
  <c r="O58" i="148"/>
  <c r="N58" i="148"/>
  <c r="M58" i="148"/>
  <c r="L58" i="148"/>
  <c r="K58" i="148"/>
  <c r="J58" i="148"/>
  <c r="I58" i="148"/>
  <c r="AC57" i="148"/>
  <c r="AB57" i="148"/>
  <c r="AA57" i="148"/>
  <c r="Z57" i="148"/>
  <c r="Y57" i="148"/>
  <c r="X57" i="148"/>
  <c r="W57" i="148"/>
  <c r="O57" i="148"/>
  <c r="N57" i="148"/>
  <c r="M57" i="148"/>
  <c r="L57" i="148"/>
  <c r="K57" i="148"/>
  <c r="J57" i="148"/>
  <c r="I57" i="148"/>
  <c r="AC56" i="148"/>
  <c r="AB56" i="148"/>
  <c r="AA56" i="148"/>
  <c r="Z56" i="148"/>
  <c r="Y56" i="148"/>
  <c r="X56" i="148"/>
  <c r="W56" i="148"/>
  <c r="O56" i="148"/>
  <c r="N56" i="148"/>
  <c r="M56" i="148"/>
  <c r="L56" i="148"/>
  <c r="K56" i="148"/>
  <c r="J56" i="148"/>
  <c r="I56" i="148"/>
  <c r="AC55" i="148"/>
  <c r="AB55" i="148"/>
  <c r="AA55" i="148"/>
  <c r="Z55" i="148"/>
  <c r="Y55" i="148"/>
  <c r="X55" i="148"/>
  <c r="W55" i="148"/>
  <c r="O55" i="148"/>
  <c r="N55" i="148"/>
  <c r="M55" i="148"/>
  <c r="L55" i="148"/>
  <c r="K55" i="148"/>
  <c r="J55" i="148"/>
  <c r="I55" i="148"/>
  <c r="O38" i="148"/>
  <c r="N38" i="148"/>
  <c r="M38" i="148"/>
  <c r="L38" i="148"/>
  <c r="K38" i="148"/>
  <c r="J38" i="148"/>
  <c r="I38" i="148"/>
  <c r="O37" i="148"/>
  <c r="N37" i="148"/>
  <c r="M37" i="148"/>
  <c r="L37" i="148"/>
  <c r="K37" i="148"/>
  <c r="J37" i="148"/>
  <c r="I37" i="148"/>
  <c r="G36" i="148"/>
  <c r="O34" i="148"/>
  <c r="N34" i="148"/>
  <c r="M34" i="148"/>
  <c r="L34" i="148"/>
  <c r="K34" i="148"/>
  <c r="J34" i="148"/>
  <c r="I34" i="148"/>
  <c r="O33" i="148"/>
  <c r="N33" i="148"/>
  <c r="M33" i="148"/>
  <c r="L33" i="148"/>
  <c r="K33" i="148"/>
  <c r="J33" i="148"/>
  <c r="I33" i="148"/>
  <c r="O32" i="148"/>
  <c r="N32" i="148"/>
  <c r="M32" i="148"/>
  <c r="L32" i="148"/>
  <c r="K32" i="148"/>
  <c r="J32" i="148"/>
  <c r="I32" i="148"/>
  <c r="O31" i="148"/>
  <c r="N31" i="148"/>
  <c r="M31" i="148"/>
  <c r="L31" i="148"/>
  <c r="K31" i="148"/>
  <c r="J31" i="148"/>
  <c r="I31" i="148"/>
  <c r="O30" i="148"/>
  <c r="N30" i="148"/>
  <c r="M30" i="148"/>
  <c r="L30" i="148"/>
  <c r="K30" i="148"/>
  <c r="J30" i="148"/>
  <c r="I30" i="148"/>
  <c r="O29" i="148"/>
  <c r="N29" i="148"/>
  <c r="M29" i="148"/>
  <c r="L29" i="148"/>
  <c r="K29" i="148"/>
  <c r="J29" i="148"/>
  <c r="I29" i="148"/>
  <c r="O28" i="148"/>
  <c r="N28" i="148"/>
  <c r="M28" i="148"/>
  <c r="L28" i="148"/>
  <c r="K28" i="148"/>
  <c r="J28" i="148"/>
  <c r="I28" i="148"/>
  <c r="O20" i="148"/>
  <c r="N20" i="148"/>
  <c r="M20" i="148"/>
  <c r="L20" i="148"/>
  <c r="K20" i="148"/>
  <c r="J20" i="148"/>
  <c r="I20" i="148"/>
  <c r="O18" i="148"/>
  <c r="N18" i="148"/>
  <c r="M18" i="148"/>
  <c r="L18" i="148"/>
  <c r="K18" i="148"/>
  <c r="J18" i="148"/>
  <c r="I18" i="148"/>
  <c r="O16" i="148"/>
  <c r="N16" i="148"/>
  <c r="M16" i="148"/>
  <c r="L16" i="148"/>
  <c r="K16" i="148"/>
  <c r="J16" i="148"/>
  <c r="I16" i="148"/>
  <c r="O14" i="148"/>
  <c r="N14" i="148"/>
  <c r="M14" i="148"/>
  <c r="L14" i="148"/>
  <c r="K14" i="148"/>
  <c r="J14" i="148"/>
  <c r="I14" i="148"/>
  <c r="O13" i="148"/>
  <c r="N13" i="148"/>
  <c r="M13" i="148"/>
  <c r="L13" i="148"/>
  <c r="K13" i="148"/>
  <c r="J13" i="148"/>
  <c r="I13" i="148"/>
  <c r="C13" i="148"/>
  <c r="O12" i="148"/>
  <c r="N12" i="148"/>
  <c r="M12" i="148"/>
  <c r="L12" i="148"/>
  <c r="K12" i="148"/>
  <c r="J12" i="148"/>
  <c r="I12" i="148"/>
  <c r="C12" i="148"/>
  <c r="G11" i="148"/>
  <c r="O10" i="148"/>
  <c r="N10" i="148"/>
  <c r="M10" i="148"/>
  <c r="L10" i="148"/>
  <c r="K10" i="148"/>
  <c r="J10" i="148"/>
  <c r="I10" i="148"/>
  <c r="C10" i="148"/>
  <c r="O9" i="148"/>
  <c r="N9" i="148"/>
  <c r="M9" i="148"/>
  <c r="L9" i="148"/>
  <c r="K9" i="148"/>
  <c r="J9" i="148"/>
  <c r="I9" i="148"/>
  <c r="C9" i="148"/>
  <c r="O8" i="148"/>
  <c r="N8" i="148"/>
  <c r="M8" i="148"/>
  <c r="L8" i="148"/>
  <c r="K8" i="148"/>
  <c r="J8" i="148"/>
  <c r="I8" i="148"/>
  <c r="C8" i="148"/>
  <c r="O7" i="148"/>
  <c r="N7" i="148"/>
  <c r="M7" i="148"/>
  <c r="L7" i="148"/>
  <c r="K7" i="148"/>
  <c r="J7" i="148"/>
  <c r="I7" i="148"/>
  <c r="C7" i="148"/>
  <c r="O6" i="148"/>
  <c r="N6" i="148"/>
  <c r="M6" i="148"/>
  <c r="L6" i="148"/>
  <c r="K6" i="148"/>
  <c r="J6" i="148"/>
  <c r="I6" i="148"/>
  <c r="C6" i="148"/>
  <c r="O5" i="148"/>
  <c r="N5" i="148"/>
  <c r="M5" i="148"/>
  <c r="L5" i="148"/>
  <c r="K5" i="148"/>
  <c r="J5" i="148"/>
  <c r="I5" i="148"/>
  <c r="C5" i="148"/>
  <c r="O4" i="148"/>
  <c r="N4" i="148"/>
  <c r="M4" i="148"/>
  <c r="L4" i="148"/>
  <c r="K4" i="148"/>
  <c r="J4" i="148"/>
  <c r="I4" i="148"/>
  <c r="C4" i="148"/>
  <c r="O3" i="148"/>
  <c r="N3" i="148"/>
  <c r="M3" i="148"/>
  <c r="L3" i="148"/>
  <c r="K3" i="148"/>
  <c r="J3" i="148"/>
  <c r="I3" i="148"/>
  <c r="C3" i="148"/>
  <c r="FN40" i="133"/>
  <c r="FM40" i="133"/>
  <c r="FL40" i="133"/>
  <c r="EO40" i="133"/>
  <c r="EN40" i="133"/>
  <c r="DQ40" i="133"/>
  <c r="DP40" i="133"/>
  <c r="CS40" i="133"/>
  <c r="CR40" i="133"/>
  <c r="BU40" i="133"/>
  <c r="BT40" i="133"/>
  <c r="AW40" i="133"/>
  <c r="AV40" i="133"/>
  <c r="Y40" i="133"/>
  <c r="X40" i="133"/>
  <c r="FN39" i="133"/>
  <c r="FM39" i="133"/>
  <c r="FL39" i="133"/>
  <c r="EO39" i="133"/>
  <c r="EN39" i="133"/>
  <c r="DQ39" i="133"/>
  <c r="DP39" i="133"/>
  <c r="CS39" i="133"/>
  <c r="CR39" i="133"/>
  <c r="BU39" i="133"/>
  <c r="BT39" i="133"/>
  <c r="AW39" i="133"/>
  <c r="AV39" i="133"/>
  <c r="Y39" i="133"/>
  <c r="X39" i="133"/>
  <c r="FN38" i="133"/>
  <c r="FM38" i="133"/>
  <c r="FL38" i="133"/>
  <c r="EO38" i="133"/>
  <c r="EN38" i="133"/>
  <c r="DQ38" i="133"/>
  <c r="DP38" i="133"/>
  <c r="CS38" i="133"/>
  <c r="CR38" i="133"/>
  <c r="BU38" i="133"/>
  <c r="BT38" i="133"/>
  <c r="AW38" i="133"/>
  <c r="AV38" i="133"/>
  <c r="Y38" i="133"/>
  <c r="X38" i="133"/>
  <c r="FN37" i="133"/>
  <c r="FM37" i="133"/>
  <c r="FL37" i="133"/>
  <c r="EO37" i="133"/>
  <c r="EN37" i="133"/>
  <c r="DQ37" i="133"/>
  <c r="DP37" i="133"/>
  <c r="CS37" i="133"/>
  <c r="CR37" i="133"/>
  <c r="BU37" i="133"/>
  <c r="BT37" i="133"/>
  <c r="AW37" i="133"/>
  <c r="AV37" i="133"/>
  <c r="Y37" i="133"/>
  <c r="X37" i="133"/>
  <c r="G6" i="168"/>
  <c r="F6" i="168"/>
  <c r="E6" i="168"/>
  <c r="D6" i="168"/>
  <c r="C6" i="168"/>
  <c r="O46" i="170"/>
  <c r="N46" i="170"/>
  <c r="M46" i="170"/>
  <c r="L46" i="170"/>
  <c r="K46" i="170"/>
  <c r="J46" i="170"/>
  <c r="I46" i="170"/>
  <c r="O45" i="170"/>
  <c r="N45" i="170"/>
  <c r="M45" i="170"/>
  <c r="L45" i="170"/>
  <c r="K45" i="170"/>
  <c r="J45" i="170"/>
  <c r="I45" i="170"/>
  <c r="O44" i="170"/>
  <c r="N44" i="170"/>
  <c r="M44" i="170"/>
  <c r="L44" i="170"/>
  <c r="K44" i="170"/>
  <c r="J44" i="170"/>
  <c r="I44" i="170"/>
  <c r="P15" i="167"/>
  <c r="O15" i="167"/>
  <c r="N15" i="167"/>
  <c r="M15" i="167"/>
  <c r="L15" i="167"/>
  <c r="K15" i="167"/>
  <c r="J15" i="167"/>
  <c r="P14" i="167"/>
  <c r="O14" i="167"/>
  <c r="N14" i="167"/>
  <c r="M14" i="167"/>
  <c r="L14" i="167"/>
  <c r="K14" i="167"/>
  <c r="J14" i="167"/>
  <c r="P13" i="167"/>
  <c r="O13" i="167"/>
  <c r="N13" i="167"/>
  <c r="M13" i="167"/>
  <c r="L13" i="167"/>
  <c r="K13" i="167"/>
  <c r="J13" i="167"/>
  <c r="P12" i="167"/>
  <c r="O12" i="167"/>
  <c r="N12" i="167"/>
  <c r="M12" i="167"/>
  <c r="L12" i="167"/>
  <c r="K12" i="167"/>
  <c r="J12" i="167"/>
  <c r="P10" i="167"/>
  <c r="O10" i="167"/>
  <c r="N10" i="167"/>
  <c r="M10" i="167"/>
  <c r="L10" i="167"/>
  <c r="K10" i="167"/>
  <c r="J10" i="167"/>
  <c r="P8" i="167"/>
  <c r="O8" i="167"/>
  <c r="N8" i="167"/>
  <c r="M8" i="167"/>
  <c r="L8" i="167"/>
  <c r="K8" i="167"/>
  <c r="J8" i="167"/>
  <c r="AX139" i="172" l="1"/>
  <c r="AX187" i="172" s="1"/>
  <c r="BP91" i="172"/>
  <c r="BG32" i="172"/>
  <c r="BG33" i="172"/>
  <c r="BG34" i="172"/>
  <c r="BG35" i="172"/>
  <c r="BG36" i="172"/>
  <c r="BG37" i="172"/>
  <c r="BG39" i="172"/>
  <c r="BG40" i="172"/>
  <c r="BG41" i="172"/>
  <c r="BG42" i="172"/>
  <c r="BG43" i="172"/>
  <c r="BG44" i="172"/>
  <c r="BG45" i="172"/>
  <c r="BG46" i="172"/>
  <c r="BG47" i="172"/>
  <c r="BG48" i="172"/>
  <c r="BG49" i="172"/>
  <c r="BG50" i="172"/>
  <c r="BG51" i="172"/>
  <c r="BG52" i="172"/>
  <c r="BG53" i="172"/>
  <c r="BG54" i="172"/>
  <c r="BG55" i="172"/>
  <c r="BG56" i="172"/>
  <c r="BG57" i="172"/>
  <c r="BG58" i="172"/>
  <c r="BG59" i="172"/>
  <c r="BG60" i="172"/>
  <c r="BG61" i="172"/>
  <c r="BG62" i="172"/>
  <c r="BG63" i="172"/>
  <c r="BG64" i="172"/>
  <c r="BG65" i="172"/>
  <c r="BG66" i="172"/>
  <c r="BG67" i="172"/>
  <c r="BG68" i="172"/>
  <c r="BG69" i="172"/>
  <c r="BG70" i="172"/>
  <c r="BG71" i="172"/>
  <c r="BG72" i="172"/>
  <c r="BG73" i="172"/>
  <c r="BG74" i="172"/>
  <c r="BG75" i="172"/>
  <c r="BG76" i="172"/>
  <c r="BG77" i="172"/>
  <c r="BG78" i="172"/>
  <c r="BG79" i="172"/>
  <c r="AO157" i="172"/>
  <c r="AO205" i="172" s="1"/>
  <c r="AO210" i="172"/>
  <c r="BG210" i="172" s="1"/>
  <c r="BG113" i="172"/>
  <c r="BP117" i="172"/>
  <c r="BP127" i="172"/>
  <c r="BG169" i="172"/>
  <c r="AX183" i="172"/>
  <c r="AX231" i="172" s="1"/>
  <c r="BP231" i="172" s="1"/>
  <c r="BG106" i="172"/>
  <c r="AO265" i="172"/>
  <c r="BG126" i="172"/>
  <c r="BP165" i="172"/>
  <c r="BP109" i="172"/>
  <c r="AX193" i="172"/>
  <c r="F91" i="162"/>
  <c r="F97" i="161" s="1"/>
  <c r="F92" i="152" s="1"/>
  <c r="BP112" i="172"/>
  <c r="AX205" i="172"/>
  <c r="BP205" i="172" s="1"/>
  <c r="AX224" i="172"/>
  <c r="BG105" i="172"/>
  <c r="BP175" i="172"/>
  <c r="BP108" i="172"/>
  <c r="AO136" i="172"/>
  <c r="BG104" i="172"/>
  <c r="AO155" i="172"/>
  <c r="BG155" i="172" s="1"/>
  <c r="BP160" i="172"/>
  <c r="AX203" i="172"/>
  <c r="BG111" i="172"/>
  <c r="AO159" i="172"/>
  <c r="AO207" i="172" s="1"/>
  <c r="AO255" i="172" s="1"/>
  <c r="AX129" i="172"/>
  <c r="BP81" i="172"/>
  <c r="AX150" i="172"/>
  <c r="BP102" i="172"/>
  <c r="AO135" i="172"/>
  <c r="BG135" i="172" s="1"/>
  <c r="BG87" i="172"/>
  <c r="BG96" i="172"/>
  <c r="AO144" i="172"/>
  <c r="BG110" i="172"/>
  <c r="AO158" i="172"/>
  <c r="AO206" i="172" s="1"/>
  <c r="AO254" i="172" s="1"/>
  <c r="AX148" i="172"/>
  <c r="BP100" i="172"/>
  <c r="AX168" i="172"/>
  <c r="BP120" i="172"/>
  <c r="AX170" i="172"/>
  <c r="BP122" i="172"/>
  <c r="BP226" i="172"/>
  <c r="AX274" i="172"/>
  <c r="AX322" i="172" s="1"/>
  <c r="BP178" i="172"/>
  <c r="AO156" i="172"/>
  <c r="AO204" i="172" s="1"/>
  <c r="G93" i="162"/>
  <c r="G99" i="161" s="1"/>
  <c r="G94" i="152" s="1"/>
  <c r="BP130" i="172"/>
  <c r="F92" i="162"/>
  <c r="F98" i="161" s="1"/>
  <c r="F93" i="152" s="1"/>
  <c r="BG157" i="172"/>
  <c r="AO137" i="172"/>
  <c r="BG137" i="172" s="1"/>
  <c r="AO142" i="172"/>
  <c r="BG142" i="172" s="1"/>
  <c r="AO209" i="172"/>
  <c r="BG209" i="172" s="1"/>
  <c r="AX236" i="172"/>
  <c r="BP116" i="172"/>
  <c r="AX180" i="172"/>
  <c r="BP128" i="172"/>
  <c r="AX253" i="172"/>
  <c r="AX301" i="172" s="1"/>
  <c r="AO195" i="172"/>
  <c r="G99" i="163"/>
  <c r="F93" i="162"/>
  <c r="F99" i="161" s="1"/>
  <c r="F94" i="152" s="1"/>
  <c r="BP107" i="172"/>
  <c r="BG114" i="172"/>
  <c r="AX212" i="172"/>
  <c r="AX252" i="172"/>
  <c r="AX300" i="172" s="1"/>
  <c r="AO165" i="172"/>
  <c r="BG165" i="172" s="1"/>
  <c r="BP80" i="172"/>
  <c r="BP88" i="172"/>
  <c r="BP213" i="172"/>
  <c r="G95" i="163"/>
  <c r="H95" i="163" s="1"/>
  <c r="H97" i="163"/>
  <c r="I97" i="163" s="1"/>
  <c r="N54" i="165"/>
  <c r="G27" i="169"/>
  <c r="AX243" i="172"/>
  <c r="BP195" i="172"/>
  <c r="AO258" i="172"/>
  <c r="AX235" i="172"/>
  <c r="BP187" i="172"/>
  <c r="AO184" i="172"/>
  <c r="BG136" i="172"/>
  <c r="AX134" i="172"/>
  <c r="BP86" i="172"/>
  <c r="AX152" i="172"/>
  <c r="BP104" i="172"/>
  <c r="AX173" i="172"/>
  <c r="BP125" i="172"/>
  <c r="AX241" i="172"/>
  <c r="BP193" i="172"/>
  <c r="AX143" i="172"/>
  <c r="BP95" i="172"/>
  <c r="BG86" i="172"/>
  <c r="AO151" i="172"/>
  <c r="BG103" i="172"/>
  <c r="AX133" i="172"/>
  <c r="BP85" i="172"/>
  <c r="BG99" i="172"/>
  <c r="AO253" i="172"/>
  <c r="BG205" i="172"/>
  <c r="BP309" i="172"/>
  <c r="AX159" i="172"/>
  <c r="BP111" i="172"/>
  <c r="AO313" i="172"/>
  <c r="BG265" i="172"/>
  <c r="AO128" i="172"/>
  <c r="BG80" i="172"/>
  <c r="BG81" i="172"/>
  <c r="AO129" i="172"/>
  <c r="BG82" i="172"/>
  <c r="AO130" i="172"/>
  <c r="AO131" i="172"/>
  <c r="BG83" i="172"/>
  <c r="AO180" i="172"/>
  <c r="BG132" i="172"/>
  <c r="AO181" i="172"/>
  <c r="BG133" i="172"/>
  <c r="AO140" i="172"/>
  <c r="BG92" i="172"/>
  <c r="AO141" i="172"/>
  <c r="BG93" i="172"/>
  <c r="BG98" i="172"/>
  <c r="AO146" i="172"/>
  <c r="BG100" i="172"/>
  <c r="AO148" i="172"/>
  <c r="BG101" i="172"/>
  <c r="AO149" i="172"/>
  <c r="AO200" i="172"/>
  <c r="BG152" i="172"/>
  <c r="AO201" i="172"/>
  <c r="BG153" i="172"/>
  <c r="AO163" i="172"/>
  <c r="BG115" i="172"/>
  <c r="BG215" i="172"/>
  <c r="AO263" i="172"/>
  <c r="BG120" i="172"/>
  <c r="AO168" i="172"/>
  <c r="AO170" i="172"/>
  <c r="BG122" i="172"/>
  <c r="AO171" i="172"/>
  <c r="BG123" i="172"/>
  <c r="AO317" i="172"/>
  <c r="BG269" i="172"/>
  <c r="AO150" i="172"/>
  <c r="BG102" i="172"/>
  <c r="BG167" i="172"/>
  <c r="BP90" i="172"/>
  <c r="AX146" i="172"/>
  <c r="BP98" i="172"/>
  <c r="BP99" i="172"/>
  <c r="AX167" i="172"/>
  <c r="BP119" i="172"/>
  <c r="BP147" i="172"/>
  <c r="AO145" i="172"/>
  <c r="AO190" i="172"/>
  <c r="BP224" i="172"/>
  <c r="AX272" i="172"/>
  <c r="BP232" i="172"/>
  <c r="AX280" i="172"/>
  <c r="AX185" i="172"/>
  <c r="BP137" i="172"/>
  <c r="AX186" i="172"/>
  <c r="BP138" i="172"/>
  <c r="AX142" i="172"/>
  <c r="BP94" i="172"/>
  <c r="AX202" i="172"/>
  <c r="BP154" i="172"/>
  <c r="AX158" i="172"/>
  <c r="BP110" i="172"/>
  <c r="AO166" i="172"/>
  <c r="BG118" i="172"/>
  <c r="AO139" i="172"/>
  <c r="BG119" i="172"/>
  <c r="BP180" i="172"/>
  <c r="AX228" i="172"/>
  <c r="AX405" i="172"/>
  <c r="BP357" i="172"/>
  <c r="AO223" i="172"/>
  <c r="BP236" i="172"/>
  <c r="AX284" i="172"/>
  <c r="BG195" i="172"/>
  <c r="AO243" i="172"/>
  <c r="AO183" i="172"/>
  <c r="BP89" i="172"/>
  <c r="AX166" i="172"/>
  <c r="BP118" i="172"/>
  <c r="BG127" i="172"/>
  <c r="AO138" i="172"/>
  <c r="BP261" i="172"/>
  <c r="BG134" i="172"/>
  <c r="AO182" i="172"/>
  <c r="BP113" i="172"/>
  <c r="AX161" i="172"/>
  <c r="AX271" i="172"/>
  <c r="BP223" i="172"/>
  <c r="G91" i="162"/>
  <c r="G97" i="161" s="1"/>
  <c r="G92" i="152" s="1"/>
  <c r="H96" i="163"/>
  <c r="BG154" i="172"/>
  <c r="AO202" i="172"/>
  <c r="AX144" i="172"/>
  <c r="BP96" i="172"/>
  <c r="AO164" i="172"/>
  <c r="BG116" i="172"/>
  <c r="AX153" i="172"/>
  <c r="BP105" i="172"/>
  <c r="BP106" i="172"/>
  <c r="AX174" i="172"/>
  <c r="BP126" i="172"/>
  <c r="AO143" i="172"/>
  <c r="AO270" i="172"/>
  <c r="BG222" i="172"/>
  <c r="AX151" i="172"/>
  <c r="BP103" i="172"/>
  <c r="AX220" i="172"/>
  <c r="BG85" i="172"/>
  <c r="BG125" i="172"/>
  <c r="BG173" i="172"/>
  <c r="BG221" i="172"/>
  <c r="AX131" i="172"/>
  <c r="BP83" i="172"/>
  <c r="BG84" i="172"/>
  <c r="BG124" i="172"/>
  <c r="BG220" i="172"/>
  <c r="BP93" i="172"/>
  <c r="AX141" i="172"/>
  <c r="AX171" i="172"/>
  <c r="BP123" i="172"/>
  <c r="BP140" i="172"/>
  <c r="BG172" i="172"/>
  <c r="AX149" i="172"/>
  <c r="BP101" i="172"/>
  <c r="BP84" i="172"/>
  <c r="BP124" i="172"/>
  <c r="BP139" i="172"/>
  <c r="AO316" i="172"/>
  <c r="AO160" i="172"/>
  <c r="BG112" i="172"/>
  <c r="AX304" i="172"/>
  <c r="AX162" i="172"/>
  <c r="BP114" i="172"/>
  <c r="AX169" i="172"/>
  <c r="BP121" i="172"/>
  <c r="AX163" i="172"/>
  <c r="BP115" i="172"/>
  <c r="BP82" i="172"/>
  <c r="G100" i="163"/>
  <c r="BP92" i="172"/>
  <c r="G94" i="162"/>
  <c r="G100" i="161" s="1"/>
  <c r="G95" i="152" s="1"/>
  <c r="H99" i="163"/>
  <c r="I98" i="163"/>
  <c r="H93" i="162"/>
  <c r="H99" i="161" s="1"/>
  <c r="H94" i="152" s="1"/>
  <c r="BG156" i="172" l="1"/>
  <c r="AX251" i="172"/>
  <c r="BP203" i="172"/>
  <c r="BG207" i="172"/>
  <c r="AX279" i="172"/>
  <c r="BG159" i="172"/>
  <c r="BP252" i="172"/>
  <c r="AO213" i="172"/>
  <c r="BG213" i="172" s="1"/>
  <c r="BP253" i="172"/>
  <c r="BP183" i="172"/>
  <c r="BG206" i="172"/>
  <c r="AO203" i="172"/>
  <c r="BG158" i="172"/>
  <c r="BP274" i="172"/>
  <c r="AO257" i="172"/>
  <c r="AO305" i="172" s="1"/>
  <c r="AX196" i="172"/>
  <c r="BP148" i="172"/>
  <c r="BP212" i="172"/>
  <c r="AX260" i="172"/>
  <c r="AX218" i="172"/>
  <c r="BP170" i="172"/>
  <c r="AX216" i="172"/>
  <c r="BP168" i="172"/>
  <c r="H92" i="162"/>
  <c r="H98" i="161" s="1"/>
  <c r="H93" i="152" s="1"/>
  <c r="BG144" i="172"/>
  <c r="AO192" i="172"/>
  <c r="AX198" i="172"/>
  <c r="BP150" i="172"/>
  <c r="AO185" i="172"/>
  <c r="AO233" i="172" s="1"/>
  <c r="AX177" i="172"/>
  <c r="BP129" i="172"/>
  <c r="G90" i="162"/>
  <c r="G96" i="161" s="1"/>
  <c r="G91" i="152" s="1"/>
  <c r="I99" i="163"/>
  <c r="H94" i="162"/>
  <c r="H100" i="161" s="1"/>
  <c r="H95" i="152" s="1"/>
  <c r="AX268" i="172"/>
  <c r="BP220" i="172"/>
  <c r="BG171" i="172"/>
  <c r="AO219" i="172"/>
  <c r="BP144" i="172"/>
  <c r="AX192" i="172"/>
  <c r="BG270" i="172"/>
  <c r="AO318" i="172"/>
  <c r="AO311" i="172"/>
  <c r="BG263" i="172"/>
  <c r="BG180" i="172"/>
  <c r="AO228" i="172"/>
  <c r="BP171" i="172"/>
  <c r="AX219" i="172"/>
  <c r="BP152" i="172"/>
  <c r="AX200" i="172"/>
  <c r="BG202" i="172"/>
  <c r="AO250" i="172"/>
  <c r="BP241" i="172"/>
  <c r="AX289" i="172"/>
  <c r="BP163" i="172"/>
  <c r="AX211" i="172"/>
  <c r="BP173" i="172"/>
  <c r="AX221" i="172"/>
  <c r="AX217" i="172"/>
  <c r="BP169" i="172"/>
  <c r="AX201" i="172"/>
  <c r="BP153" i="172"/>
  <c r="AX319" i="172"/>
  <c r="BP271" i="172"/>
  <c r="AX194" i="172"/>
  <c r="BP146" i="172"/>
  <c r="AO178" i="172"/>
  <c r="BG130" i="172"/>
  <c r="AX182" i="172"/>
  <c r="BP134" i="172"/>
  <c r="BG317" i="172"/>
  <c r="AO365" i="172"/>
  <c r="BG190" i="172"/>
  <c r="AO238" i="172"/>
  <c r="BP151" i="172"/>
  <c r="AX199" i="172"/>
  <c r="AX209" i="172"/>
  <c r="BP161" i="172"/>
  <c r="BP142" i="172"/>
  <c r="AX190" i="172"/>
  <c r="BG201" i="172"/>
  <c r="AO249" i="172"/>
  <c r="AX370" i="172"/>
  <c r="BP322" i="172"/>
  <c r="BP228" i="172"/>
  <c r="AX276" i="172"/>
  <c r="AX206" i="172"/>
  <c r="BP158" i="172"/>
  <c r="AO230" i="172"/>
  <c r="BG182" i="172"/>
  <c r="AX234" i="172"/>
  <c r="BP186" i="172"/>
  <c r="AX349" i="172"/>
  <c r="BP301" i="172"/>
  <c r="BG200" i="172"/>
  <c r="AO248" i="172"/>
  <c r="AX207" i="172"/>
  <c r="BP159" i="172"/>
  <c r="BG170" i="172"/>
  <c r="AO218" i="172"/>
  <c r="I95" i="163"/>
  <c r="H90" i="162"/>
  <c r="H96" i="161" s="1"/>
  <c r="H91" i="152" s="1"/>
  <c r="AX215" i="172"/>
  <c r="BP167" i="172"/>
  <c r="AX250" i="172"/>
  <c r="BP202" i="172"/>
  <c r="BP304" i="172"/>
  <c r="AX352" i="172"/>
  <c r="BG255" i="172"/>
  <c r="AO303" i="172"/>
  <c r="BG203" i="172"/>
  <c r="AO251" i="172"/>
  <c r="BG149" i="172"/>
  <c r="AO197" i="172"/>
  <c r="BP235" i="172"/>
  <c r="AX283" i="172"/>
  <c r="BP166" i="172"/>
  <c r="AX214" i="172"/>
  <c r="BG204" i="172"/>
  <c r="AO252" i="172"/>
  <c r="AX197" i="172"/>
  <c r="BP149" i="172"/>
  <c r="BP162" i="172"/>
  <c r="AX210" i="172"/>
  <c r="AO177" i="172"/>
  <c r="BG129" i="172"/>
  <c r="AO208" i="172"/>
  <c r="BG160" i="172"/>
  <c r="BP284" i="172"/>
  <c r="AX332" i="172"/>
  <c r="AO364" i="172"/>
  <c r="BG316" i="172"/>
  <c r="AX328" i="172"/>
  <c r="BP280" i="172"/>
  <c r="AO196" i="172"/>
  <c r="BG148" i="172"/>
  <c r="AO199" i="172"/>
  <c r="BG151" i="172"/>
  <c r="BG258" i="172"/>
  <c r="AO306" i="172"/>
  <c r="BG141" i="172"/>
  <c r="AO189" i="172"/>
  <c r="BP143" i="172"/>
  <c r="AX191" i="172"/>
  <c r="AO187" i="172"/>
  <c r="BG139" i="172"/>
  <c r="AO188" i="172"/>
  <c r="BG140" i="172"/>
  <c r="BG253" i="172"/>
  <c r="AO301" i="172"/>
  <c r="AO191" i="172"/>
  <c r="BG143" i="172"/>
  <c r="AO214" i="172"/>
  <c r="BG166" i="172"/>
  <c r="AX222" i="172"/>
  <c r="BP174" i="172"/>
  <c r="AO179" i="172"/>
  <c r="BG131" i="172"/>
  <c r="BP131" i="172"/>
  <c r="AX179" i="172"/>
  <c r="BG164" i="172"/>
  <c r="AO212" i="172"/>
  <c r="AO186" i="172"/>
  <c r="BG138" i="172"/>
  <c r="BG223" i="172"/>
  <c r="AO271" i="172"/>
  <c r="AO198" i="172"/>
  <c r="BG150" i="172"/>
  <c r="BG313" i="172"/>
  <c r="AO361" i="172"/>
  <c r="AX327" i="172"/>
  <c r="BP279" i="172"/>
  <c r="BP405" i="172"/>
  <c r="AX453" i="172"/>
  <c r="AO302" i="172"/>
  <c r="BG254" i="172"/>
  <c r="BG183" i="172"/>
  <c r="AO231" i="172"/>
  <c r="G95" i="162"/>
  <c r="G101" i="161" s="1"/>
  <c r="G96" i="152" s="1"/>
  <c r="H100" i="163"/>
  <c r="BG145" i="172"/>
  <c r="AO193" i="172"/>
  <c r="AO216" i="172"/>
  <c r="BG168" i="172"/>
  <c r="BP300" i="172"/>
  <c r="AX348" i="172"/>
  <c r="BG181" i="172"/>
  <c r="AO229" i="172"/>
  <c r="H91" i="162"/>
  <c r="H97" i="161" s="1"/>
  <c r="H92" i="152" s="1"/>
  <c r="I96" i="163"/>
  <c r="BP133" i="172"/>
  <c r="AX181" i="172"/>
  <c r="BP141" i="172"/>
  <c r="AX189" i="172"/>
  <c r="BG243" i="172"/>
  <c r="AO291" i="172"/>
  <c r="AO211" i="172"/>
  <c r="BG163" i="172"/>
  <c r="BG184" i="172"/>
  <c r="AO232" i="172"/>
  <c r="AX233" i="172"/>
  <c r="BP185" i="172"/>
  <c r="AO176" i="172"/>
  <c r="BG128" i="172"/>
  <c r="J98" i="163"/>
  <c r="I93" i="162"/>
  <c r="I99" i="161" s="1"/>
  <c r="I94" i="152" s="1"/>
  <c r="I92" i="162"/>
  <c r="I98" i="161" s="1"/>
  <c r="I93" i="152" s="1"/>
  <c r="J97" i="163"/>
  <c r="BP272" i="172"/>
  <c r="AX320" i="172"/>
  <c r="AO194" i="172"/>
  <c r="BG146" i="172"/>
  <c r="AX291" i="172"/>
  <c r="BP243" i="172"/>
  <c r="AO261" i="172" l="1"/>
  <c r="AX299" i="172"/>
  <c r="BP251" i="172"/>
  <c r="BG257" i="172"/>
  <c r="AX246" i="172"/>
  <c r="BP198" i="172"/>
  <c r="BG185" i="172"/>
  <c r="BG192" i="172"/>
  <c r="AO240" i="172"/>
  <c r="BP216" i="172"/>
  <c r="AX264" i="172"/>
  <c r="BP196" i="172"/>
  <c r="AX244" i="172"/>
  <c r="BP177" i="172"/>
  <c r="AX225" i="172"/>
  <c r="AX266" i="172"/>
  <c r="BP218" i="172"/>
  <c r="AX308" i="172"/>
  <c r="BP260" i="172"/>
  <c r="I91" i="162"/>
  <c r="I97" i="161" s="1"/>
  <c r="I92" i="152" s="1"/>
  <c r="J96" i="163"/>
  <c r="BP327" i="172"/>
  <c r="AX375" i="172"/>
  <c r="BP217" i="172"/>
  <c r="AX265" i="172"/>
  <c r="BG361" i="172"/>
  <c r="AO409" i="172"/>
  <c r="AX397" i="172"/>
  <c r="BP349" i="172"/>
  <c r="AX396" i="172"/>
  <c r="BP348" i="172"/>
  <c r="BP211" i="172"/>
  <c r="AX259" i="172"/>
  <c r="BG198" i="172"/>
  <c r="AO246" i="172"/>
  <c r="BP289" i="172"/>
  <c r="AX337" i="172"/>
  <c r="AO264" i="172"/>
  <c r="BG216" i="172"/>
  <c r="BP191" i="172"/>
  <c r="AX239" i="172"/>
  <c r="AO413" i="172"/>
  <c r="BG365" i="172"/>
  <c r="BG250" i="172"/>
  <c r="AO298" i="172"/>
  <c r="AX281" i="172"/>
  <c r="BP233" i="172"/>
  <c r="AO234" i="172"/>
  <c r="BG186" i="172"/>
  <c r="BP250" i="172"/>
  <c r="AX298" i="172"/>
  <c r="BP206" i="172"/>
  <c r="AX254" i="172"/>
  <c r="BG364" i="172"/>
  <c r="AO412" i="172"/>
  <c r="BP332" i="172"/>
  <c r="AX380" i="172"/>
  <c r="BP234" i="172"/>
  <c r="AX282" i="172"/>
  <c r="BG212" i="172"/>
  <c r="AO260" i="172"/>
  <c r="AX324" i="172"/>
  <c r="BP276" i="172"/>
  <c r="BG318" i="172"/>
  <c r="AO366" i="172"/>
  <c r="AX245" i="172"/>
  <c r="BP197" i="172"/>
  <c r="AX263" i="172"/>
  <c r="BP215" i="172"/>
  <c r="AX230" i="172"/>
  <c r="BP182" i="172"/>
  <c r="AO245" i="172"/>
  <c r="BG197" i="172"/>
  <c r="BG191" i="172"/>
  <c r="AO239" i="172"/>
  <c r="BG303" i="172"/>
  <c r="AO351" i="172"/>
  <c r="BG193" i="172"/>
  <c r="AO241" i="172"/>
  <c r="H95" i="162"/>
  <c r="H101" i="161" s="1"/>
  <c r="H96" i="152" s="1"/>
  <c r="I100" i="163"/>
  <c r="BP179" i="172"/>
  <c r="AX227" i="172"/>
  <c r="BG306" i="172"/>
  <c r="AO354" i="172"/>
  <c r="BG252" i="172"/>
  <c r="AO300" i="172"/>
  <c r="AX248" i="172"/>
  <c r="BP200" i="172"/>
  <c r="BP192" i="172"/>
  <c r="AX240" i="172"/>
  <c r="J92" i="162"/>
  <c r="J98" i="161" s="1"/>
  <c r="J93" i="152" s="1"/>
  <c r="K97" i="163"/>
  <c r="AX269" i="172"/>
  <c r="BP221" i="172"/>
  <c r="AO359" i="172"/>
  <c r="BG311" i="172"/>
  <c r="AO281" i="172"/>
  <c r="BG233" i="172"/>
  <c r="BG211" i="172"/>
  <c r="AO259" i="172"/>
  <c r="BG231" i="172"/>
  <c r="AO279" i="172"/>
  <c r="AX262" i="172"/>
  <c r="BP214" i="172"/>
  <c r="AO266" i="172"/>
  <c r="BG218" i="172"/>
  <c r="BG249" i="172"/>
  <c r="AO297" i="172"/>
  <c r="BG219" i="172"/>
  <c r="AO267" i="172"/>
  <c r="AO299" i="172"/>
  <c r="BG251" i="172"/>
  <c r="AX247" i="172"/>
  <c r="BP199" i="172"/>
  <c r="BG188" i="172"/>
  <c r="AO236" i="172"/>
  <c r="BP210" i="172"/>
  <c r="AX258" i="172"/>
  <c r="J95" i="163"/>
  <c r="I90" i="162"/>
  <c r="I96" i="161" s="1"/>
  <c r="I91" i="152" s="1"/>
  <c r="BG178" i="172"/>
  <c r="AO226" i="172"/>
  <c r="BG291" i="172"/>
  <c r="AO339" i="172"/>
  <c r="BG179" i="172"/>
  <c r="AO227" i="172"/>
  <c r="BG199" i="172"/>
  <c r="AO247" i="172"/>
  <c r="BP194" i="172"/>
  <c r="AX242" i="172"/>
  <c r="BP209" i="172"/>
  <c r="AX257" i="172"/>
  <c r="AO256" i="172"/>
  <c r="BG208" i="172"/>
  <c r="AX400" i="172"/>
  <c r="BP352" i="172"/>
  <c r="BG177" i="172"/>
  <c r="AO225" i="172"/>
  <c r="BG189" i="172"/>
  <c r="AO237" i="172"/>
  <c r="BG302" i="172"/>
  <c r="AO350" i="172"/>
  <c r="AX270" i="172"/>
  <c r="BP222" i="172"/>
  <c r="AO244" i="172"/>
  <c r="BG196" i="172"/>
  <c r="AX255" i="172"/>
  <c r="BP207" i="172"/>
  <c r="BP319" i="172"/>
  <c r="AX367" i="172"/>
  <c r="BP268" i="172"/>
  <c r="AX316" i="172"/>
  <c r="BG248" i="172"/>
  <c r="AO296" i="172"/>
  <c r="AO349" i="172"/>
  <c r="BG301" i="172"/>
  <c r="BG228" i="172"/>
  <c r="AO276" i="172"/>
  <c r="AO224" i="172"/>
  <c r="BG176" i="172"/>
  <c r="BG187" i="172"/>
  <c r="AO235" i="172"/>
  <c r="BP370" i="172"/>
  <c r="AX418" i="172"/>
  <c r="AX237" i="172"/>
  <c r="BP189" i="172"/>
  <c r="AX229" i="172"/>
  <c r="BP181" i="172"/>
  <c r="AX501" i="172"/>
  <c r="BP501" i="172" s="1"/>
  <c r="BP453" i="172"/>
  <c r="AX331" i="172"/>
  <c r="BP283" i="172"/>
  <c r="AO309" i="172"/>
  <c r="BG261" i="172"/>
  <c r="BP219" i="172"/>
  <c r="AX267" i="172"/>
  <c r="BP320" i="172"/>
  <c r="AX368" i="172"/>
  <c r="BG229" i="172"/>
  <c r="AO277" i="172"/>
  <c r="K98" i="163"/>
  <c r="J93" i="162"/>
  <c r="J99" i="161" s="1"/>
  <c r="J94" i="152" s="1"/>
  <c r="AO319" i="172"/>
  <c r="BG271" i="172"/>
  <c r="BG238" i="172"/>
  <c r="AO286" i="172"/>
  <c r="BG230" i="172"/>
  <c r="AO278" i="172"/>
  <c r="BG232" i="172"/>
  <c r="AO280" i="172"/>
  <c r="AX238" i="172"/>
  <c r="BP190" i="172"/>
  <c r="AX339" i="172"/>
  <c r="BP291" i="172"/>
  <c r="BG194" i="172"/>
  <c r="AO242" i="172"/>
  <c r="BG214" i="172"/>
  <c r="AO262" i="172"/>
  <c r="AX376" i="172"/>
  <c r="BP328" i="172"/>
  <c r="AO353" i="172"/>
  <c r="BG305" i="172"/>
  <c r="AX249" i="172"/>
  <c r="BP201" i="172"/>
  <c r="J99" i="163"/>
  <c r="I94" i="162"/>
  <c r="I100" i="161" s="1"/>
  <c r="I95" i="152" s="1"/>
  <c r="BP299" i="172" l="1"/>
  <c r="AX347" i="172"/>
  <c r="BP266" i="172"/>
  <c r="AX314" i="172"/>
  <c r="AX356" i="172"/>
  <c r="BP308" i="172"/>
  <c r="AX273" i="172"/>
  <c r="BP225" i="172"/>
  <c r="BP244" i="172"/>
  <c r="AX292" i="172"/>
  <c r="BG240" i="172"/>
  <c r="AO288" i="172"/>
  <c r="BP264" i="172"/>
  <c r="AX312" i="172"/>
  <c r="BP246" i="172"/>
  <c r="AX294" i="172"/>
  <c r="BG297" i="172"/>
  <c r="AO345" i="172"/>
  <c r="AX424" i="172"/>
  <c r="BP376" i="172"/>
  <c r="BP270" i="172"/>
  <c r="AX318" i="172"/>
  <c r="AX296" i="172"/>
  <c r="BP248" i="172"/>
  <c r="AO348" i="172"/>
  <c r="BG300" i="172"/>
  <c r="AX310" i="172"/>
  <c r="BP262" i="172"/>
  <c r="BG242" i="172"/>
  <c r="AO290" i="172"/>
  <c r="AO324" i="172"/>
  <c r="BG276" i="172"/>
  <c r="AX306" i="172"/>
  <c r="BP258" i="172"/>
  <c r="AO307" i="172"/>
  <c r="BG259" i="172"/>
  <c r="BP227" i="172"/>
  <c r="AX275" i="172"/>
  <c r="AX387" i="172"/>
  <c r="BP339" i="172"/>
  <c r="BP245" i="172"/>
  <c r="AX293" i="172"/>
  <c r="BP396" i="172"/>
  <c r="AX444" i="172"/>
  <c r="BP240" i="172"/>
  <c r="AX288" i="172"/>
  <c r="BG244" i="172"/>
  <c r="AO292" i="172"/>
  <c r="BG279" i="172"/>
  <c r="AO327" i="172"/>
  <c r="AO397" i="172"/>
  <c r="BG349" i="172"/>
  <c r="AX448" i="172"/>
  <c r="BP400" i="172"/>
  <c r="BG281" i="172"/>
  <c r="AO329" i="172"/>
  <c r="AX329" i="172"/>
  <c r="BP281" i="172"/>
  <c r="AX445" i="172"/>
  <c r="BP397" i="172"/>
  <c r="BG239" i="172"/>
  <c r="AO287" i="172"/>
  <c r="AO294" i="172"/>
  <c r="BG246" i="172"/>
  <c r="AX307" i="172"/>
  <c r="BP259" i="172"/>
  <c r="AO344" i="172"/>
  <c r="BG296" i="172"/>
  <c r="AO457" i="172"/>
  <c r="BG409" i="172"/>
  <c r="BG339" i="172"/>
  <c r="AO387" i="172"/>
  <c r="BG266" i="172"/>
  <c r="AO314" i="172"/>
  <c r="AO398" i="172"/>
  <c r="BG350" i="172"/>
  <c r="BG237" i="172"/>
  <c r="AO285" i="172"/>
  <c r="K95" i="163"/>
  <c r="J90" i="162"/>
  <c r="J96" i="161" s="1"/>
  <c r="J91" i="152" s="1"/>
  <c r="AO304" i="172"/>
  <c r="BG256" i="172"/>
  <c r="AX364" i="172"/>
  <c r="BP316" i="172"/>
  <c r="AX305" i="172"/>
  <c r="BP257" i="172"/>
  <c r="BG241" i="172"/>
  <c r="AO289" i="172"/>
  <c r="AO308" i="172"/>
  <c r="BG260" i="172"/>
  <c r="BG298" i="172"/>
  <c r="AO346" i="172"/>
  <c r="BP265" i="172"/>
  <c r="AX313" i="172"/>
  <c r="BP418" i="172"/>
  <c r="AX466" i="172"/>
  <c r="BP466" i="172" s="1"/>
  <c r="AO293" i="172"/>
  <c r="BG245" i="172"/>
  <c r="AO310" i="172"/>
  <c r="BG262" i="172"/>
  <c r="BP267" i="172"/>
  <c r="AX315" i="172"/>
  <c r="BP238" i="172"/>
  <c r="AX286" i="172"/>
  <c r="BP324" i="172"/>
  <c r="AX372" i="172"/>
  <c r="BP331" i="172"/>
  <c r="AX379" i="172"/>
  <c r="BG299" i="172"/>
  <c r="AO347" i="172"/>
  <c r="BP269" i="172"/>
  <c r="AX317" i="172"/>
  <c r="AO284" i="172"/>
  <c r="BG236" i="172"/>
  <c r="AO357" i="172"/>
  <c r="BG309" i="172"/>
  <c r="BG280" i="172"/>
  <c r="AO328" i="172"/>
  <c r="BP367" i="172"/>
  <c r="AX415" i="172"/>
  <c r="AX290" i="172"/>
  <c r="BP242" i="172"/>
  <c r="BG267" i="172"/>
  <c r="AO315" i="172"/>
  <c r="K92" i="162"/>
  <c r="K98" i="161" s="1"/>
  <c r="K93" i="152" s="1"/>
  <c r="L97" i="163"/>
  <c r="L92" i="162" s="1"/>
  <c r="L98" i="161" s="1"/>
  <c r="L93" i="152" s="1"/>
  <c r="AO399" i="172"/>
  <c r="BG351" i="172"/>
  <c r="AX330" i="172"/>
  <c r="BP282" i="172"/>
  <c r="BP375" i="172"/>
  <c r="AX423" i="172"/>
  <c r="BG412" i="172"/>
  <c r="AO460" i="172"/>
  <c r="BP254" i="172"/>
  <c r="AX302" i="172"/>
  <c r="BP298" i="172"/>
  <c r="AX346" i="172"/>
  <c r="BG224" i="172"/>
  <c r="AO272" i="172"/>
  <c r="AO414" i="172"/>
  <c r="BG366" i="172"/>
  <c r="AX295" i="172"/>
  <c r="BP247" i="172"/>
  <c r="BG359" i="172"/>
  <c r="AO407" i="172"/>
  <c r="AO461" i="172"/>
  <c r="BG413" i="172"/>
  <c r="BG353" i="172"/>
  <c r="AO401" i="172"/>
  <c r="BP237" i="172"/>
  <c r="AX285" i="172"/>
  <c r="AX385" i="172"/>
  <c r="BP337" i="172"/>
  <c r="L98" i="163"/>
  <c r="L93" i="162" s="1"/>
  <c r="L99" i="161" s="1"/>
  <c r="L94" i="152" s="1"/>
  <c r="K93" i="162"/>
  <c r="K99" i="161" s="1"/>
  <c r="K94" i="152" s="1"/>
  <c r="BG277" i="172"/>
  <c r="AO325" i="172"/>
  <c r="AX311" i="172"/>
  <c r="BP263" i="172"/>
  <c r="BP368" i="172"/>
  <c r="AX416" i="172"/>
  <c r="AO273" i="172"/>
  <c r="BG225" i="172"/>
  <c r="BG278" i="172"/>
  <c r="AO326" i="172"/>
  <c r="BG247" i="172"/>
  <c r="AO295" i="172"/>
  <c r="AX428" i="172"/>
  <c r="BP380" i="172"/>
  <c r="BP239" i="172"/>
  <c r="AX287" i="172"/>
  <c r="K96" i="163"/>
  <c r="J91" i="162"/>
  <c r="J97" i="161" s="1"/>
  <c r="J92" i="152" s="1"/>
  <c r="AO334" i="172"/>
  <c r="BG286" i="172"/>
  <c r="BG227" i="172"/>
  <c r="AO275" i="172"/>
  <c r="AO312" i="172"/>
  <c r="BG264" i="172"/>
  <c r="AO367" i="172"/>
  <c r="BG319" i="172"/>
  <c r="BG235" i="172"/>
  <c r="AO283" i="172"/>
  <c r="AO274" i="172"/>
  <c r="BG226" i="172"/>
  <c r="AX278" i="172"/>
  <c r="BP230" i="172"/>
  <c r="AO402" i="172"/>
  <c r="BG354" i="172"/>
  <c r="BG234" i="172"/>
  <c r="AO282" i="172"/>
  <c r="I95" i="162"/>
  <c r="I101" i="161" s="1"/>
  <c r="I96" i="152" s="1"/>
  <c r="J100" i="163"/>
  <c r="K99" i="163"/>
  <c r="J94" i="162"/>
  <c r="J100" i="161" s="1"/>
  <c r="J95" i="152" s="1"/>
  <c r="BP249" i="172"/>
  <c r="AX297" i="172"/>
  <c r="AX277" i="172"/>
  <c r="BP229" i="172"/>
  <c r="BP255" i="172"/>
  <c r="AX303" i="172"/>
  <c r="AX395" i="172" l="1"/>
  <c r="BP347" i="172"/>
  <c r="BP294" i="172"/>
  <c r="AX342" i="172"/>
  <c r="AX360" i="172"/>
  <c r="BP312" i="172"/>
  <c r="BG288" i="172"/>
  <c r="AO336" i="172"/>
  <c r="BP356" i="172"/>
  <c r="AX404" i="172"/>
  <c r="BP314" i="172"/>
  <c r="AX362" i="172"/>
  <c r="AX340" i="172"/>
  <c r="BP292" i="172"/>
  <c r="AX321" i="172"/>
  <c r="BP273" i="172"/>
  <c r="BG274" i="172"/>
  <c r="AO322" i="172"/>
  <c r="AO321" i="172"/>
  <c r="BG273" i="172"/>
  <c r="BG367" i="172"/>
  <c r="AO415" i="172"/>
  <c r="BP415" i="172"/>
  <c r="AX463" i="172"/>
  <c r="AX325" i="172"/>
  <c r="BP277" i="172"/>
  <c r="BG310" i="172"/>
  <c r="AO358" i="172"/>
  <c r="L95" i="163"/>
  <c r="L90" i="162" s="1"/>
  <c r="L96" i="161" s="1"/>
  <c r="L91" i="152" s="1"/>
  <c r="K90" i="162"/>
  <c r="K96" i="161" s="1"/>
  <c r="K91" i="152" s="1"/>
  <c r="BG294" i="172"/>
  <c r="AO342" i="172"/>
  <c r="BP310" i="172"/>
  <c r="AX358" i="172"/>
  <c r="AO373" i="172"/>
  <c r="BG325" i="172"/>
  <c r="AO333" i="172"/>
  <c r="BG285" i="172"/>
  <c r="BG287" i="172"/>
  <c r="AO335" i="172"/>
  <c r="BP444" i="172"/>
  <c r="AX492" i="172"/>
  <c r="BP492" i="172" s="1"/>
  <c r="BP372" i="172"/>
  <c r="AX420" i="172"/>
  <c r="BP295" i="172"/>
  <c r="AX343" i="172"/>
  <c r="BP290" i="172"/>
  <c r="AX338" i="172"/>
  <c r="BG304" i="172"/>
  <c r="AO352" i="172"/>
  <c r="BP297" i="172"/>
  <c r="AX345" i="172"/>
  <c r="BG357" i="172"/>
  <c r="AO405" i="172"/>
  <c r="AO341" i="172"/>
  <c r="BG293" i="172"/>
  <c r="BG348" i="172"/>
  <c r="AO396" i="172"/>
  <c r="AO445" i="172"/>
  <c r="BG397" i="172"/>
  <c r="AX464" i="172"/>
  <c r="BP464" i="172" s="1"/>
  <c r="BP416" i="172"/>
  <c r="BG414" i="172"/>
  <c r="AO462" i="172"/>
  <c r="BP315" i="172"/>
  <c r="AX363" i="172"/>
  <c r="AO508" i="172"/>
  <c r="BG508" i="172" s="1"/>
  <c r="BG460" i="172"/>
  <c r="AX341" i="172"/>
  <c r="BP293" i="172"/>
  <c r="AX354" i="172"/>
  <c r="BP306" i="172"/>
  <c r="BP364" i="172"/>
  <c r="AX412" i="172"/>
  <c r="BP385" i="172"/>
  <c r="AX433" i="172"/>
  <c r="BG284" i="172"/>
  <c r="AO332" i="172"/>
  <c r="BG398" i="172"/>
  <c r="AO446" i="172"/>
  <c r="BP445" i="172"/>
  <c r="AX493" i="172"/>
  <c r="BP493" i="172" s="1"/>
  <c r="AX344" i="172"/>
  <c r="BP296" i="172"/>
  <c r="BG315" i="172"/>
  <c r="AO363" i="172"/>
  <c r="AX334" i="172"/>
  <c r="BP286" i="172"/>
  <c r="BP311" i="172"/>
  <c r="AX359" i="172"/>
  <c r="AX471" i="172"/>
  <c r="BP471" i="172" s="1"/>
  <c r="BP423" i="172"/>
  <c r="BP317" i="172"/>
  <c r="AX365" i="172"/>
  <c r="AX361" i="172"/>
  <c r="BP313" i="172"/>
  <c r="BG314" i="172"/>
  <c r="AO362" i="172"/>
  <c r="BP318" i="172"/>
  <c r="AX366" i="172"/>
  <c r="BG326" i="172"/>
  <c r="AO374" i="172"/>
  <c r="AX353" i="172"/>
  <c r="BP305" i="172"/>
  <c r="BG344" i="172"/>
  <c r="AO392" i="172"/>
  <c r="AO320" i="172"/>
  <c r="BG272" i="172"/>
  <c r="AO323" i="172"/>
  <c r="BG275" i="172"/>
  <c r="J95" i="162"/>
  <c r="J101" i="161" s="1"/>
  <c r="J96" i="152" s="1"/>
  <c r="K100" i="163"/>
  <c r="BP329" i="172"/>
  <c r="AX377" i="172"/>
  <c r="BP387" i="172"/>
  <c r="AX435" i="172"/>
  <c r="AO331" i="172"/>
  <c r="BG283" i="172"/>
  <c r="AX355" i="172"/>
  <c r="BP307" i="172"/>
  <c r="BG328" i="172"/>
  <c r="AO376" i="172"/>
  <c r="BG334" i="172"/>
  <c r="AO382" i="172"/>
  <c r="BG401" i="172"/>
  <c r="AO449" i="172"/>
  <c r="BG347" i="172"/>
  <c r="AO395" i="172"/>
  <c r="AO394" i="172"/>
  <c r="BG346" i="172"/>
  <c r="BG387" i="172"/>
  <c r="AO435" i="172"/>
  <c r="BG329" i="172"/>
  <c r="AO377" i="172"/>
  <c r="BG307" i="172"/>
  <c r="AO355" i="172"/>
  <c r="BG324" i="172"/>
  <c r="AO372" i="172"/>
  <c r="BP346" i="172"/>
  <c r="AX394" i="172"/>
  <c r="L99" i="163"/>
  <c r="L94" i="162" s="1"/>
  <c r="L100" i="161" s="1"/>
  <c r="L95" i="152" s="1"/>
  <c r="K94" i="162"/>
  <c r="K100" i="161" s="1"/>
  <c r="K95" i="152" s="1"/>
  <c r="AX476" i="172"/>
  <c r="BP476" i="172" s="1"/>
  <c r="BP428" i="172"/>
  <c r="AX378" i="172"/>
  <c r="BP330" i="172"/>
  <c r="BP424" i="172"/>
  <c r="AX472" i="172"/>
  <c r="BP472" i="172" s="1"/>
  <c r="AO337" i="172"/>
  <c r="BG289" i="172"/>
  <c r="BP303" i="172"/>
  <c r="AX351" i="172"/>
  <c r="BG327" i="172"/>
  <c r="AO375" i="172"/>
  <c r="AO338" i="172"/>
  <c r="BG290" i="172"/>
  <c r="AO360" i="172"/>
  <c r="BG312" i="172"/>
  <c r="K91" i="162"/>
  <c r="K97" i="161" s="1"/>
  <c r="K92" i="152" s="1"/>
  <c r="L96" i="163"/>
  <c r="L91" i="162" s="1"/>
  <c r="L97" i="161" s="1"/>
  <c r="L92" i="152" s="1"/>
  <c r="BG282" i="172"/>
  <c r="AO330" i="172"/>
  <c r="BP287" i="172"/>
  <c r="AX335" i="172"/>
  <c r="BG295" i="172"/>
  <c r="AO343" i="172"/>
  <c r="BP379" i="172"/>
  <c r="AX427" i="172"/>
  <c r="BP275" i="172"/>
  <c r="AX323" i="172"/>
  <c r="AO393" i="172"/>
  <c r="BG345" i="172"/>
  <c r="BG407" i="172"/>
  <c r="AO455" i="172"/>
  <c r="BG292" i="172"/>
  <c r="AO340" i="172"/>
  <c r="BP288" i="172"/>
  <c r="AX336" i="172"/>
  <c r="AX350" i="172"/>
  <c r="BP302" i="172"/>
  <c r="BP285" i="172"/>
  <c r="AX333" i="172"/>
  <c r="BG402" i="172"/>
  <c r="AO450" i="172"/>
  <c r="AX326" i="172"/>
  <c r="BP278" i="172"/>
  <c r="AO509" i="172"/>
  <c r="BG509" i="172" s="1"/>
  <c r="BG461" i="172"/>
  <c r="AO447" i="172"/>
  <c r="BG399" i="172"/>
  <c r="AO356" i="172"/>
  <c r="BG308" i="172"/>
  <c r="AO505" i="172"/>
  <c r="BG505" i="172" s="1"/>
  <c r="BG457" i="172"/>
  <c r="AX496" i="172"/>
  <c r="BP496" i="172" s="1"/>
  <c r="BP448" i="172"/>
  <c r="AX443" i="172" l="1"/>
  <c r="BP395" i="172"/>
  <c r="AX369" i="172"/>
  <c r="BP321" i="172"/>
  <c r="AX388" i="172"/>
  <c r="BP340" i="172"/>
  <c r="AX410" i="172"/>
  <c r="BP362" i="172"/>
  <c r="BG336" i="172"/>
  <c r="AO384" i="172"/>
  <c r="BP404" i="172"/>
  <c r="AX452" i="172"/>
  <c r="AX408" i="172"/>
  <c r="BP360" i="172"/>
  <c r="AX390" i="172"/>
  <c r="BP342" i="172"/>
  <c r="BP335" i="172"/>
  <c r="AX383" i="172"/>
  <c r="BG373" i="172"/>
  <c r="AO421" i="172"/>
  <c r="AO497" i="172"/>
  <c r="BG497" i="172" s="1"/>
  <c r="BG449" i="172"/>
  <c r="AX442" i="172"/>
  <c r="BP394" i="172"/>
  <c r="AX401" i="172"/>
  <c r="BP353" i="172"/>
  <c r="BP355" i="172"/>
  <c r="AX403" i="172"/>
  <c r="BG341" i="172"/>
  <c r="AO389" i="172"/>
  <c r="BG374" i="172"/>
  <c r="AO422" i="172"/>
  <c r="AX411" i="172"/>
  <c r="BP363" i="172"/>
  <c r="AX391" i="172"/>
  <c r="BP343" i="172"/>
  <c r="AO400" i="172"/>
  <c r="BG352" i="172"/>
  <c r="BG360" i="172"/>
  <c r="AO408" i="172"/>
  <c r="AO411" i="172"/>
  <c r="BG363" i="172"/>
  <c r="AX373" i="172"/>
  <c r="BP325" i="172"/>
  <c r="AO453" i="172"/>
  <c r="BG405" i="172"/>
  <c r="AX399" i="172"/>
  <c r="BP351" i="172"/>
  <c r="BP366" i="172"/>
  <c r="AX414" i="172"/>
  <c r="AO510" i="172"/>
  <c r="BG510" i="172" s="1"/>
  <c r="BG462" i="172"/>
  <c r="AX468" i="172"/>
  <c r="BP468" i="172" s="1"/>
  <c r="BP420" i="172"/>
  <c r="AX511" i="172"/>
  <c r="BP511" i="172" s="1"/>
  <c r="BP463" i="172"/>
  <c r="AX481" i="172"/>
  <c r="BP481" i="172" s="1"/>
  <c r="BP433" i="172"/>
  <c r="BG330" i="172"/>
  <c r="AO378" i="172"/>
  <c r="BG392" i="172"/>
  <c r="AO440" i="172"/>
  <c r="BG372" i="172"/>
  <c r="AO420" i="172"/>
  <c r="BG355" i="172"/>
  <c r="AO403" i="172"/>
  <c r="BG331" i="172"/>
  <c r="AO379" i="172"/>
  <c r="BP344" i="172"/>
  <c r="AX392" i="172"/>
  <c r="AX384" i="172"/>
  <c r="BP336" i="172"/>
  <c r="BG377" i="172"/>
  <c r="AO425" i="172"/>
  <c r="BP435" i="172"/>
  <c r="AX483" i="172"/>
  <c r="BP483" i="172" s="1"/>
  <c r="BG362" i="172"/>
  <c r="AO410" i="172"/>
  <c r="AO463" i="172"/>
  <c r="BG415" i="172"/>
  <c r="AO443" i="172"/>
  <c r="BG395" i="172"/>
  <c r="BP358" i="172"/>
  <c r="AX406" i="172"/>
  <c r="AO424" i="172"/>
  <c r="BG376" i="172"/>
  <c r="BG358" i="172"/>
  <c r="AO406" i="172"/>
  <c r="AO404" i="172"/>
  <c r="BG356" i="172"/>
  <c r="BG447" i="172"/>
  <c r="AO495" i="172"/>
  <c r="BG495" i="172" s="1"/>
  <c r="AO385" i="172"/>
  <c r="BG337" i="172"/>
  <c r="AX381" i="172"/>
  <c r="BP333" i="172"/>
  <c r="BG382" i="172"/>
  <c r="AO430" i="172"/>
  <c r="AX382" i="172"/>
  <c r="BP334" i="172"/>
  <c r="AX389" i="172"/>
  <c r="BP341" i="172"/>
  <c r="BG455" i="172"/>
  <c r="AO503" i="172"/>
  <c r="BG503" i="172" s="1"/>
  <c r="AO441" i="172"/>
  <c r="BG393" i="172"/>
  <c r="AO483" i="172"/>
  <c r="BG483" i="172" s="1"/>
  <c r="BG435" i="172"/>
  <c r="AX425" i="172"/>
  <c r="BP377" i="172"/>
  <c r="BG446" i="172"/>
  <c r="AO494" i="172"/>
  <c r="BG494" i="172" s="1"/>
  <c r="AO383" i="172"/>
  <c r="BG335" i="172"/>
  <c r="AX460" i="172"/>
  <c r="BP412" i="172"/>
  <c r="BG342" i="172"/>
  <c r="AO390" i="172"/>
  <c r="BP323" i="172"/>
  <c r="AX371" i="172"/>
  <c r="AX409" i="172"/>
  <c r="BP361" i="172"/>
  <c r="AO493" i="172"/>
  <c r="BG493" i="172" s="1"/>
  <c r="BG445" i="172"/>
  <c r="BG321" i="172"/>
  <c r="AO369" i="172"/>
  <c r="BG323" i="172"/>
  <c r="AO371" i="172"/>
  <c r="BG320" i="172"/>
  <c r="AO368" i="172"/>
  <c r="AX402" i="172"/>
  <c r="BP354" i="172"/>
  <c r="BG340" i="172"/>
  <c r="AO388" i="172"/>
  <c r="AX386" i="172"/>
  <c r="BP338" i="172"/>
  <c r="BG338" i="172"/>
  <c r="AO386" i="172"/>
  <c r="BG375" i="172"/>
  <c r="AO423" i="172"/>
  <c r="BG343" i="172"/>
  <c r="AO391" i="172"/>
  <c r="BG450" i="172"/>
  <c r="AO498" i="172"/>
  <c r="BG498" i="172" s="1"/>
  <c r="K95" i="162"/>
  <c r="K101" i="161" s="1"/>
  <c r="K96" i="152" s="1"/>
  <c r="L100" i="163"/>
  <c r="L95" i="162" s="1"/>
  <c r="L101" i="161" s="1"/>
  <c r="L96" i="152" s="1"/>
  <c r="BP365" i="172"/>
  <c r="AX413" i="172"/>
  <c r="BG332" i="172"/>
  <c r="AO380" i="172"/>
  <c r="AO444" i="172"/>
  <c r="BG396" i="172"/>
  <c r="AO370" i="172"/>
  <c r="BG322" i="172"/>
  <c r="AX407" i="172"/>
  <c r="BP359" i="172"/>
  <c r="AX398" i="172"/>
  <c r="BP350" i="172"/>
  <c r="AX393" i="172"/>
  <c r="BP345" i="172"/>
  <c r="AX475" i="172"/>
  <c r="BP475" i="172" s="1"/>
  <c r="BP427" i="172"/>
  <c r="BP326" i="172"/>
  <c r="AX374" i="172"/>
  <c r="AX426" i="172"/>
  <c r="BP378" i="172"/>
  <c r="BG394" i="172"/>
  <c r="AO442" i="172"/>
  <c r="BG333" i="172"/>
  <c r="AO381" i="172"/>
  <c r="AX491" i="172" l="1"/>
  <c r="BP491" i="172" s="1"/>
  <c r="BP443" i="172"/>
  <c r="AX456" i="172"/>
  <c r="BP408" i="172"/>
  <c r="AX500" i="172"/>
  <c r="BP500" i="172" s="1"/>
  <c r="BP452" i="172"/>
  <c r="AO432" i="172"/>
  <c r="BG384" i="172"/>
  <c r="BP410" i="172"/>
  <c r="AX458" i="172"/>
  <c r="AX436" i="172"/>
  <c r="BP388" i="172"/>
  <c r="BP390" i="172"/>
  <c r="AX438" i="172"/>
  <c r="AX417" i="172"/>
  <c r="BP369" i="172"/>
  <c r="BP426" i="172"/>
  <c r="AX474" i="172"/>
  <c r="BP474" i="172" s="1"/>
  <c r="BG424" i="172"/>
  <c r="AO472" i="172"/>
  <c r="BG472" i="172" s="1"/>
  <c r="AX454" i="172"/>
  <c r="BP406" i="172"/>
  <c r="AX421" i="172"/>
  <c r="BP373" i="172"/>
  <c r="BG453" i="172"/>
  <c r="AO501" i="172"/>
  <c r="BG501" i="172" s="1"/>
  <c r="AX419" i="172"/>
  <c r="BP371" i="172"/>
  <c r="BG391" i="172"/>
  <c r="AO439" i="172"/>
  <c r="BG443" i="172"/>
  <c r="AO491" i="172"/>
  <c r="BG491" i="172" s="1"/>
  <c r="AO511" i="172"/>
  <c r="BG511" i="172" s="1"/>
  <c r="BG463" i="172"/>
  <c r="AO434" i="172"/>
  <c r="BG386" i="172"/>
  <c r="AX446" i="172"/>
  <c r="BP398" i="172"/>
  <c r="BP460" i="172"/>
  <c r="AX508" i="172"/>
  <c r="BP508" i="172" s="1"/>
  <c r="AX429" i="172"/>
  <c r="BP381" i="172"/>
  <c r="AO459" i="172"/>
  <c r="BG411" i="172"/>
  <c r="AX449" i="172"/>
  <c r="BP401" i="172"/>
  <c r="AX447" i="172"/>
  <c r="BP399" i="172"/>
  <c r="BG423" i="172"/>
  <c r="AO471" i="172"/>
  <c r="BG471" i="172" s="1"/>
  <c r="BP403" i="172"/>
  <c r="AX451" i="172"/>
  <c r="AO473" i="172"/>
  <c r="BG473" i="172" s="1"/>
  <c r="BG425" i="172"/>
  <c r="AO456" i="172"/>
  <c r="BG408" i="172"/>
  <c r="BG422" i="172"/>
  <c r="AO470" i="172"/>
  <c r="BG470" i="172" s="1"/>
  <c r="AX457" i="172"/>
  <c r="BP409" i="172"/>
  <c r="BG383" i="172"/>
  <c r="AO431" i="172"/>
  <c r="AO433" i="172"/>
  <c r="BG385" i="172"/>
  <c r="AX490" i="172"/>
  <c r="BP490" i="172" s="1"/>
  <c r="BP442" i="172"/>
  <c r="BG369" i="172"/>
  <c r="AO417" i="172"/>
  <c r="AO468" i="172"/>
  <c r="BG468" i="172" s="1"/>
  <c r="BG420" i="172"/>
  <c r="AX441" i="172"/>
  <c r="BP393" i="172"/>
  <c r="AO458" i="172"/>
  <c r="BG410" i="172"/>
  <c r="AX430" i="172"/>
  <c r="BP382" i="172"/>
  <c r="BG390" i="172"/>
  <c r="AO438" i="172"/>
  <c r="AX450" i="172"/>
  <c r="BP402" i="172"/>
  <c r="BP384" i="172"/>
  <c r="AX432" i="172"/>
  <c r="BG400" i="172"/>
  <c r="AO448" i="172"/>
  <c r="AO489" i="172"/>
  <c r="BG489" i="172" s="1"/>
  <c r="BG441" i="172"/>
  <c r="AX437" i="172"/>
  <c r="BP389" i="172"/>
  <c r="BG381" i="172"/>
  <c r="AO429" i="172"/>
  <c r="AX440" i="172"/>
  <c r="BP392" i="172"/>
  <c r="BG421" i="172"/>
  <c r="AO469" i="172"/>
  <c r="BG469" i="172" s="1"/>
  <c r="AO451" i="172"/>
  <c r="BG403" i="172"/>
  <c r="BG389" i="172"/>
  <c r="AO437" i="172"/>
  <c r="AO488" i="172"/>
  <c r="BG488" i="172" s="1"/>
  <c r="BG440" i="172"/>
  <c r="BP425" i="172"/>
  <c r="AX473" i="172"/>
  <c r="BP473" i="172" s="1"/>
  <c r="AO452" i="172"/>
  <c r="BG404" i="172"/>
  <c r="BP391" i="172"/>
  <c r="AX439" i="172"/>
  <c r="BP374" i="172"/>
  <c r="AX422" i="172"/>
  <c r="AO478" i="172"/>
  <c r="BG478" i="172" s="1"/>
  <c r="BG430" i="172"/>
  <c r="AX455" i="172"/>
  <c r="BP407" i="172"/>
  <c r="AO436" i="172"/>
  <c r="BG388" i="172"/>
  <c r="BG444" i="172"/>
  <c r="AO492" i="172"/>
  <c r="BG492" i="172" s="1"/>
  <c r="BG368" i="172"/>
  <c r="AO416" i="172"/>
  <c r="BG442" i="172"/>
  <c r="AO490" i="172"/>
  <c r="BG490" i="172" s="1"/>
  <c r="AX461" i="172"/>
  <c r="BP413" i="172"/>
  <c r="BG371" i="172"/>
  <c r="AO419" i="172"/>
  <c r="BG406" i="172"/>
  <c r="AO454" i="172"/>
  <c r="BG379" i="172"/>
  <c r="AO427" i="172"/>
  <c r="AX462" i="172"/>
  <c r="BP414" i="172"/>
  <c r="AX431" i="172"/>
  <c r="BP383" i="172"/>
  <c r="BG378" i="172"/>
  <c r="AO426" i="172"/>
  <c r="BP386" i="172"/>
  <c r="AX434" i="172"/>
  <c r="BG370" i="172"/>
  <c r="AO418" i="172"/>
  <c r="BG380" i="172"/>
  <c r="AO428" i="172"/>
  <c r="AX459" i="172"/>
  <c r="BP411" i="172"/>
  <c r="BP436" i="172" l="1"/>
  <c r="AX484" i="172"/>
  <c r="BP484" i="172" s="1"/>
  <c r="BP458" i="172"/>
  <c r="AX506" i="172"/>
  <c r="BP506" i="172" s="1"/>
  <c r="BG432" i="172"/>
  <c r="AO480" i="172"/>
  <c r="BG480" i="172" s="1"/>
  <c r="BP438" i="172"/>
  <c r="AX486" i="172"/>
  <c r="BP486" i="172" s="1"/>
  <c r="BP417" i="172"/>
  <c r="AX465" i="172"/>
  <c r="BP465" i="172" s="1"/>
  <c r="AX504" i="172"/>
  <c r="BP504" i="172" s="1"/>
  <c r="BP456" i="172"/>
  <c r="AO504" i="172"/>
  <c r="BG504" i="172" s="1"/>
  <c r="BG456" i="172"/>
  <c r="AX488" i="172"/>
  <c r="BP488" i="172" s="1"/>
  <c r="BP440" i="172"/>
  <c r="AX467" i="172"/>
  <c r="BP467" i="172" s="1"/>
  <c r="BP419" i="172"/>
  <c r="BG454" i="172"/>
  <c r="AO502" i="172"/>
  <c r="BG502" i="172" s="1"/>
  <c r="AO474" i="172"/>
  <c r="BG474" i="172" s="1"/>
  <c r="BG426" i="172"/>
  <c r="AO487" i="172"/>
  <c r="BG487" i="172" s="1"/>
  <c r="BG439" i="172"/>
  <c r="AX497" i="172"/>
  <c r="BP497" i="172" s="1"/>
  <c r="BP449" i="172"/>
  <c r="AX499" i="172"/>
  <c r="BP499" i="172" s="1"/>
  <c r="BP451" i="172"/>
  <c r="AX470" i="172"/>
  <c r="BP470" i="172" s="1"/>
  <c r="BP422" i="172"/>
  <c r="BG448" i="172"/>
  <c r="AO496" i="172"/>
  <c r="BG496" i="172" s="1"/>
  <c r="BP430" i="172"/>
  <c r="AX478" i="172"/>
  <c r="BP478" i="172" s="1"/>
  <c r="AO481" i="172"/>
  <c r="BG481" i="172" s="1"/>
  <c r="BG433" i="172"/>
  <c r="BG459" i="172"/>
  <c r="AO507" i="172"/>
  <c r="BG507" i="172" s="1"/>
  <c r="BP421" i="172"/>
  <c r="AX469" i="172"/>
  <c r="BP469" i="172" s="1"/>
  <c r="BG427" i="172"/>
  <c r="AO475" i="172"/>
  <c r="BG475" i="172" s="1"/>
  <c r="AO479" i="172"/>
  <c r="BG479" i="172" s="1"/>
  <c r="BG431" i="172"/>
  <c r="AO482" i="172"/>
  <c r="BG482" i="172" s="1"/>
  <c r="BG434" i="172"/>
  <c r="AO484" i="172"/>
  <c r="BG484" i="172" s="1"/>
  <c r="BG436" i="172"/>
  <c r="AX489" i="172"/>
  <c r="BP489" i="172" s="1"/>
  <c r="BP441" i="172"/>
  <c r="AX477" i="172"/>
  <c r="BP477" i="172" s="1"/>
  <c r="BP429" i="172"/>
  <c r="AX502" i="172"/>
  <c r="BP502" i="172" s="1"/>
  <c r="BP454" i="172"/>
  <c r="AX482" i="172"/>
  <c r="BP482" i="172" s="1"/>
  <c r="BP434" i="172"/>
  <c r="BP431" i="172"/>
  <c r="AX479" i="172"/>
  <c r="BP479" i="172" s="1"/>
  <c r="BP447" i="172"/>
  <c r="AX495" i="172"/>
  <c r="BP495" i="172" s="1"/>
  <c r="AO499" i="172"/>
  <c r="BG499" i="172" s="1"/>
  <c r="BG451" i="172"/>
  <c r="AX510" i="172"/>
  <c r="BP510" i="172" s="1"/>
  <c r="BP462" i="172"/>
  <c r="BP439" i="172"/>
  <c r="AX487" i="172"/>
  <c r="BP487" i="172" s="1"/>
  <c r="AX498" i="172"/>
  <c r="BP498" i="172" s="1"/>
  <c r="BP450" i="172"/>
  <c r="BP457" i="172"/>
  <c r="AX505" i="172"/>
  <c r="BP505" i="172" s="1"/>
  <c r="BP455" i="172"/>
  <c r="AX503" i="172"/>
  <c r="BP503" i="172" s="1"/>
  <c r="BG429" i="172"/>
  <c r="AO477" i="172"/>
  <c r="BG477" i="172" s="1"/>
  <c r="AO467" i="172"/>
  <c r="BG467" i="172" s="1"/>
  <c r="BG419" i="172"/>
  <c r="BP459" i="172"/>
  <c r="AX507" i="172"/>
  <c r="BP507" i="172" s="1"/>
  <c r="BG428" i="172"/>
  <c r="AO476" i="172"/>
  <c r="BG476" i="172" s="1"/>
  <c r="BG418" i="172"/>
  <c r="AO466" i="172"/>
  <c r="BG466" i="172" s="1"/>
  <c r="AO464" i="172"/>
  <c r="BG464" i="172" s="1"/>
  <c r="BG416" i="172"/>
  <c r="AO485" i="172"/>
  <c r="BG485" i="172" s="1"/>
  <c r="BG437" i="172"/>
  <c r="BG438" i="172"/>
  <c r="AO486" i="172"/>
  <c r="BG486" i="172" s="1"/>
  <c r="BG458" i="172"/>
  <c r="AO506" i="172"/>
  <c r="BG506" i="172" s="1"/>
  <c r="AO465" i="172"/>
  <c r="BG465" i="172" s="1"/>
  <c r="BG417" i="172"/>
  <c r="BP437" i="172"/>
  <c r="AX485" i="172"/>
  <c r="BP485" i="172" s="1"/>
  <c r="BG452" i="172"/>
  <c r="AO500" i="172"/>
  <c r="BG500" i="172" s="1"/>
  <c r="BP432" i="172"/>
  <c r="AX480" i="172"/>
  <c r="BP480" i="172" s="1"/>
  <c r="AX509" i="172"/>
  <c r="BP509" i="172" s="1"/>
  <c r="BP461" i="172"/>
  <c r="AX494" i="172"/>
  <c r="BP494" i="172" s="1"/>
  <c r="BP446" i="17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H76" authorId="0" shapeId="0" xr:uid="{9012B550-9207-4FE9-A92D-11994FD225A8}">
      <text>
        <r>
          <rPr>
            <b/>
            <sz val="9"/>
            <color indexed="81"/>
            <rFont val="Tahoma"/>
            <charset val="1"/>
          </rPr>
          <t>Xiao Li:</t>
        </r>
        <r>
          <rPr>
            <sz val="9"/>
            <color indexed="81"/>
            <rFont val="Tahoma"/>
            <charset val="1"/>
          </rPr>
          <t xml:space="preserve">
If I have already divided the heating demand based on seasonal characteristics, is it still necessary to specify the availability in each timeslice using AF for heating technologies? Currently, I am using AFA to indicate the annual availability, but I want to confirm if this approach is appropriate or feasible.</t>
        </r>
      </text>
    </comment>
    <comment ref="I215" authorId="0" shapeId="0" xr:uid="{00000000-0006-0000-0800-000001000000}">
      <text>
        <r>
          <rPr>
            <b/>
            <sz val="9"/>
            <rFont val="Tahoma"/>
            <family val="2"/>
          </rPr>
          <t>Xiao Li:</t>
        </r>
        <r>
          <rPr>
            <sz val="9"/>
            <rFont val="Tahoma"/>
            <family val="2"/>
          </rPr>
          <t xml:space="preserve">
It means consumes 1 unit of RSDAHT or ELC, 1.9 unit of heat will be generated, referring to NRCan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I183" authorId="0" shapeId="0" xr:uid="{00000000-0006-0000-0900-000001000000}">
      <text>
        <r>
          <rPr>
            <b/>
            <sz val="9"/>
            <rFont val="Tahoma"/>
            <family val="2"/>
          </rPr>
          <t>Xiao Li:</t>
        </r>
        <r>
          <rPr>
            <sz val="9"/>
            <rFont val="Tahoma"/>
            <family val="2"/>
          </rPr>
          <t xml:space="preserve">
It means consumes 1 unit of RSDAHT or ELC, 1.9 unit of heat will be generated, referring to NRCan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H185" authorId="0" shapeId="0" xr:uid="{00000000-0006-0000-0A00-000001000000}">
      <text>
        <r>
          <rPr>
            <b/>
            <sz val="9"/>
            <rFont val="Tahoma"/>
            <family val="2"/>
          </rPr>
          <t>Xiao Li:</t>
        </r>
        <r>
          <rPr>
            <sz val="9"/>
            <rFont val="Tahoma"/>
            <family val="2"/>
          </rPr>
          <t xml:space="preserve">
It means consumes 1 unit of RSDAHT or ELC, 1.9 unit of heat will be generated, referring to NRCan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I185" authorId="0" shapeId="0" xr:uid="{00000000-0006-0000-0B00-000001000000}">
      <text>
        <r>
          <rPr>
            <b/>
            <sz val="9"/>
            <rFont val="Tahoma"/>
            <family val="2"/>
          </rPr>
          <t>Xiao Li:</t>
        </r>
        <r>
          <rPr>
            <sz val="9"/>
            <rFont val="Tahoma"/>
            <family val="2"/>
          </rPr>
          <t xml:space="preserve">
It means consumes 1 unit of RSDAHT or ELC, 1.9 unit of heat will be generated, referring to NRCan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N3" authorId="0" shapeId="0" xr:uid="{E7A2300A-0B7A-4B48-988D-F99CF0BC566B}">
      <text>
        <r>
          <rPr>
            <b/>
            <sz val="9"/>
            <color indexed="81"/>
            <rFont val="Tahoma"/>
            <charset val="1"/>
          </rPr>
          <t>Xiao Li:</t>
        </r>
        <r>
          <rPr>
            <sz val="9"/>
            <color indexed="81"/>
            <rFont val="Tahoma"/>
            <charset val="1"/>
          </rPr>
          <t xml:space="preserve">
An example, page 40 of the guide file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<sst xmlns="http://schemas.openxmlformats.org/spreadsheetml/2006/main" count="39716" uniqueCount="559">
  <si>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</si>
  <si>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</si>
  <si>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</si>
  <si>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</si>
  <si>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</si>
  <si>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</si>
  <si>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</si>
  <si>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</si>
  <si>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</si>
  <si>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</si>
  <si>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</si>
  <si>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</si>
  <si>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</si>
  <si>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</si>
  <si>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</si>
  <si>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</si>
  <si>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</si>
  <si>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</si>
  <si>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</si>
  <si>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</si>
  <si>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</si>
  <si>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</si>
  <si>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</si>
  <si>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</si>
  <si>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</si>
  <si>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</si>
  <si>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</si>
  <si>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</si>
  <si>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</si>
  <si>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</si>
  <si>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</si>
  <si>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</si>
  <si>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</si>
  <si>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</si>
  <si>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</si>
  <si>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</si>
  <si>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</si>
  <si>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</si>
  <si>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</si>
  <si>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</si>
  <si>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</si>
  <si>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</si>
  <si>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</si>
  <si>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</si>
  <si>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</si>
  <si>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</si>
  <si>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</si>
  <si>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</si>
  <si>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</si>
  <si>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</si>
  <si>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</si>
  <si>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</si>
  <si>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</si>
  <si>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</si>
  <si>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</si>
  <si>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</si>
  <si>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</si>
  <si>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</si>
  <si>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</si>
  <si>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</si>
  <si>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</si>
  <si>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</si>
  <si>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</si>
  <si>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</si>
  <si>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</si>
  <si>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</si>
  <si>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R_ES-SH-SA_ELC</t>
  </si>
  <si>
    <t>RSDWOD</t>
  </si>
  <si>
    <t>R_ES-SH-SA_HET</t>
  </si>
  <si>
    <t>RSDELC</t>
  </si>
  <si>
    <t>Residential Fuel - Electricity</t>
  </si>
  <si>
    <t>DAYNITE</t>
  </si>
  <si>
    <t>R_ES-SH-SA_COAPRO</t>
  </si>
  <si>
    <t>RSDGAS</t>
  </si>
  <si>
    <t>Residential Fuel - Gases</t>
  </si>
  <si>
    <t>SEASON</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</si>
  <si>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</si>
  <si>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</si>
  <si>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</si>
  <si>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</si>
  <si>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</si>
  <si>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</si>
  <si>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</si>
  <si>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</si>
  <si>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</si>
  <si>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</si>
  <si>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</si>
  <si>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</si>
  <si>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</si>
  <si>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</si>
  <si>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</si>
  <si>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</si>
  <si>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</si>
  <si>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</si>
  <si>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</si>
  <si>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</si>
  <si>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</si>
  <si>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</si>
  <si>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</si>
  <si>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</si>
  <si>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</si>
  <si>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</si>
  <si>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</si>
  <si>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</si>
  <si>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</si>
  <si>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</si>
  <si>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</si>
  <si>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</si>
  <si>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</si>
  <si>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</si>
  <si>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</si>
  <si>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</si>
  <si>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</si>
  <si>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</si>
  <si>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</si>
  <si>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</si>
  <si>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</si>
  <si>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</si>
  <si>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</si>
  <si>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</si>
  <si>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</si>
  <si>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</si>
  <si>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</si>
  <si>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</si>
  <si>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</si>
  <si>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</si>
  <si>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</si>
  <si>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</si>
  <si>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</si>
  <si>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</si>
  <si>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</si>
  <si>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</si>
  <si>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</si>
  <si>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</si>
  <si>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</si>
  <si>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</si>
  <si>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</si>
  <si>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</si>
  <si>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</si>
  <si>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</si>
  <si>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</si>
  <si>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</si>
  <si>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</si>
  <si>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</si>
  <si>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</si>
  <si>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</si>
  <si>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</si>
  <si>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</si>
  <si>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</si>
  <si>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</si>
  <si>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</si>
  <si>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</si>
  <si>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</si>
  <si>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</si>
  <si>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</si>
  <si>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</si>
  <si>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</si>
  <si>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</si>
  <si>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</si>
  <si>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</si>
  <si>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</si>
  <si>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</si>
  <si>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</si>
  <si>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</si>
  <si>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</si>
  <si>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</si>
  <si>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</si>
  <si>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</si>
  <si>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</si>
  <si>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</si>
  <si>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</si>
  <si>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</si>
  <si>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</si>
  <si>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</si>
  <si>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</si>
  <si>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</si>
  <si>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</si>
  <si>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</si>
  <si>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</si>
  <si>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</si>
  <si>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</si>
  <si>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</si>
  <si>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</si>
  <si>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</si>
  <si>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RSDDSTSTM00</t>
  </si>
  <si>
    <t>RSDCOASTM00</t>
  </si>
  <si>
    <t>RSDGASSTM00</t>
  </si>
  <si>
    <t>~FI_T: Share-I~UP</t>
  </si>
  <si>
    <t>Comm-IN</t>
  </si>
  <si>
    <t>Comm-OUT</t>
  </si>
  <si>
    <t>AT</t>
  </si>
  <si>
    <t>QU</t>
  </si>
  <si>
    <t>ON</t>
  </si>
  <si>
    <t>MA</t>
  </si>
  <si>
    <t>SA</t>
  </si>
  <si>
    <t>AL</t>
  </si>
  <si>
    <t>BC</t>
  </si>
  <si>
    <t>COAHAR</t>
  </si>
  <si>
    <t>COACOK</t>
  </si>
  <si>
    <t>COALIG</t>
  </si>
  <si>
    <t>OILGSL</t>
  </si>
  <si>
    <t>OILKER</t>
  </si>
  <si>
    <t>OILDST</t>
  </si>
  <si>
    <t>OILHFO</t>
  </si>
  <si>
    <t>GASNAT</t>
  </si>
  <si>
    <t>FI_T: Life</t>
  </si>
  <si>
    <t>RSDHET00</t>
  </si>
  <si>
    <t>~FI_T: CAP2ACT</t>
  </si>
  <si>
    <t>~FI_T: AFA</t>
  </si>
  <si>
    <t>~FI_T: EFF</t>
  </si>
  <si>
    <t>RENAHT</t>
  </si>
  <si>
    <t>WOOD</t>
  </si>
  <si>
    <t>ELC</t>
  </si>
  <si>
    <t>RSDCOA</t>
  </si>
  <si>
    <t>COABRO</t>
  </si>
  <si>
    <t>FI_T: INVCOST</t>
  </si>
  <si>
    <t>Base-year technologies for district cooling production</t>
  </si>
  <si>
    <t>RSDCOO100</t>
  </si>
  <si>
    <t>FI_T: FIXOM</t>
  </si>
  <si>
    <t>FI_T: CAP2ACT</t>
  </si>
  <si>
    <t>FI_T: ACT2FLO</t>
  </si>
  <si>
    <t>RSDCOO</t>
  </si>
  <si>
    <t>Act2Flo</t>
  </si>
  <si>
    <t>FI_T: AFA</t>
  </si>
  <si>
    <t>FI_T: CEFF</t>
  </si>
  <si>
    <t>COOFRE</t>
  </si>
  <si>
    <t>FI_T: Share~UP~W</t>
  </si>
  <si>
    <t>FI_T: Share~UP~R</t>
  </si>
  <si>
    <t>FI_T: Share~UP~S</t>
  </si>
  <si>
    <t>FI_T: Share~UP~F</t>
  </si>
  <si>
    <t>RSDCOO200</t>
  </si>
  <si>
    <t>FI_T: Act2Flo</t>
  </si>
  <si>
    <t>Base-year infrastructure for commercial electricity</t>
  </si>
  <si>
    <t>*The EFF is same to the value for steam generation technology collected by Elsa</t>
  </si>
  <si>
    <t>Fuel Tech - Electricity (COM)</t>
  </si>
  <si>
    <t>comm-OUT</t>
  </si>
  <si>
    <t>~FI_T: LIFE</t>
  </si>
  <si>
    <t>Dynamic coefficients for combustion emissions in RSDidential</t>
  </si>
  <si>
    <t>~COMEMI</t>
  </si>
  <si>
    <t>Given the RSDSTEAM sources from gas, oil, and coal, so we averaged their combustion factor to get it</t>
  </si>
  <si>
    <t>Residential Sector</t>
  </si>
  <si>
    <t>Atlantic</t>
  </si>
  <si>
    <t>Quebec</t>
  </si>
  <si>
    <t>Ontario</t>
  </si>
  <si>
    <t>Manitoba</t>
  </si>
  <si>
    <t>Saskatchewan</t>
  </si>
  <si>
    <t>Alberta</t>
  </si>
  <si>
    <r>
      <rPr>
        <b/>
        <sz val="12"/>
        <rFont val="Arial"/>
        <family val="2"/>
      </rPr>
      <t>British Columbia and Territories</t>
    </r>
    <r>
      <rPr>
        <b/>
        <vertAlign val="superscript"/>
        <sz val="12"/>
        <rFont val="Arial"/>
        <family val="2"/>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</si>
  <si>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</si>
  <si>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</si>
  <si>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</si>
  <si>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</si>
  <si>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</si>
  <si>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</si>
  <si>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</si>
  <si>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</si>
  <si>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</si>
  <si>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</si>
  <si>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</si>
  <si>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</si>
  <si>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family val="2"/>
      </rPr>
      <t>Other</t>
    </r>
    <r>
      <rPr>
        <vertAlign val="superscript"/>
        <sz val="10"/>
        <rFont val="Arial"/>
        <family val="2"/>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</si>
  <si>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</si>
  <si>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</si>
  <si>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</si>
  <si>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</si>
  <si>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</si>
  <si>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</si>
  <si>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</si>
  <si>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</si>
  <si>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</si>
  <si>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</si>
  <si>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</si>
  <si>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</si>
  <si>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</si>
  <si>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</si>
  <si>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</si>
  <si>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</si>
  <si>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</si>
  <si>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</si>
  <si>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</si>
  <si>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family val="2"/>
      </rPr>
      <t>Atlantic</t>
    </r>
    <r>
      <rPr>
        <b/>
        <vertAlign val="superscript"/>
        <sz val="12"/>
        <rFont val="Arial"/>
        <family val="2"/>
      </rPr>
      <t>1</t>
    </r>
  </si>
  <si>
    <r>
      <rPr>
        <b/>
        <sz val="12"/>
        <rFont val="Arial"/>
        <family val="2"/>
      </rPr>
      <t>Manitoba</t>
    </r>
    <r>
      <rPr>
        <b/>
        <vertAlign val="superscript"/>
        <sz val="12"/>
        <rFont val="Arial"/>
        <family val="2"/>
      </rPr>
      <t>1</t>
    </r>
  </si>
  <si>
    <r>
      <rPr>
        <b/>
        <sz val="12"/>
        <rFont val="Arial"/>
        <family val="2"/>
      </rPr>
      <t>Saskatchewan</t>
    </r>
    <r>
      <rPr>
        <b/>
        <vertAlign val="superscript"/>
        <sz val="12"/>
        <rFont val="Arial"/>
        <family val="2"/>
      </rPr>
      <t>1</t>
    </r>
  </si>
  <si>
    <r>
      <rPr>
        <b/>
        <sz val="12"/>
        <rFont val="Arial"/>
        <family val="2"/>
      </rPr>
      <t>Alberta</t>
    </r>
    <r>
      <rPr>
        <b/>
        <vertAlign val="superscript"/>
        <sz val="12"/>
        <rFont val="Arial"/>
        <family val="2"/>
      </rPr>
      <t>1</t>
    </r>
  </si>
  <si>
    <t>Table 5: Space Heating Secondary Energy Use and GHG Emissions by Energy Source</t>
  </si>
  <si>
    <t>Total Space Heating Energy Use (PJ)</t>
  </si>
  <si>
    <t>Energy Use by Energy Source (PJ)</t>
  </si>
  <si>
    <r>
      <rPr>
        <sz val="10"/>
        <rFont val="Arial"/>
        <family val="2"/>
      </rPr>
      <t>Other</t>
    </r>
    <r>
      <rPr>
        <vertAlign val="superscript"/>
        <sz val="10"/>
        <rFont val="Arial"/>
        <family val="2"/>
      </rPr>
      <t>2</t>
    </r>
  </si>
  <si>
    <t>Activity</t>
  </si>
  <si>
    <r>
      <rPr>
        <sz val="10"/>
        <color indexed="8"/>
        <rFont val="Arial"/>
        <family val="2"/>
      </rPr>
      <t>Total Floor Space (million m</t>
    </r>
    <r>
      <rPr>
        <vertAlign val="superscript"/>
        <sz val="10"/>
        <color indexed="8"/>
        <rFont val="Arial"/>
        <family val="2"/>
      </rPr>
      <t>2</t>
    </r>
    <r>
      <rPr>
        <sz val="10"/>
        <color indexed="8"/>
        <rFont val="Arial"/>
        <family val="2"/>
      </rPr>
      <t>)</t>
    </r>
  </si>
  <si>
    <r>
      <rPr>
        <b/>
        <sz val="10"/>
        <color indexed="8"/>
        <rFont val="Arial"/>
        <family val="2"/>
      </rPr>
      <t>Energy Intensity (GJ/m</t>
    </r>
    <r>
      <rPr>
        <b/>
        <vertAlign val="superscript"/>
        <sz val="10"/>
        <color indexed="8"/>
        <rFont val="Arial"/>
        <family val="2"/>
      </rPr>
      <t>2</t>
    </r>
    <r>
      <rPr>
        <b/>
        <sz val="10"/>
        <color indexed="8"/>
        <rFont val="Arial"/>
        <family val="2"/>
      </rPr>
      <t>)</t>
    </r>
  </si>
  <si>
    <r>
      <rPr>
        <b/>
        <sz val="10"/>
        <rFont val="Arial"/>
        <family val="2"/>
      </rPr>
      <t xml:space="preserve">Total Space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</si>
  <si>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rPr>
        <b/>
        <i/>
        <sz val="10"/>
        <rFont val="Arial"/>
        <family val="2"/>
      </rPr>
      <t>GHG Emissions by Energy Source (Mt of CO</t>
    </r>
    <r>
      <rPr>
        <b/>
        <i/>
        <vertAlign val="subscript"/>
        <sz val="10"/>
        <rFont val="Arial"/>
        <family val="2"/>
      </rPr>
      <t>2</t>
    </r>
    <r>
      <rPr>
        <b/>
        <i/>
        <sz val="10"/>
        <rFont val="Arial"/>
        <family val="2"/>
      </rPr>
      <t>e)</t>
    </r>
  </si>
  <si>
    <t>–</t>
  </si>
  <si>
    <t>GHG Intensity (tonne/TJ)</t>
  </si>
  <si>
    <t>Heating Degree-Day Index</t>
  </si>
  <si>
    <t>Heat Gains (PJ)</t>
  </si>
  <si>
    <r>
      <rPr>
        <sz val="10"/>
        <rFont val="Arial"/>
        <family val="2"/>
      </rPr>
      <t xml:space="preserve">1) Data on GHG emissions are presented </t>
    </r>
    <r>
      <rPr>
        <u/>
        <sz val="10"/>
        <rFont val="Arial"/>
        <family val="2"/>
      </rPr>
      <t>excluding</t>
    </r>
    <r>
      <rPr>
        <sz val="10"/>
        <rFont val="Arial"/>
        <family val="2"/>
      </rPr>
      <t xml:space="preserve"> GHG emissions related to electricity production only.</t>
    </r>
  </si>
  <si>
    <t>2) “Other” includes coal and propane.</t>
  </si>
  <si>
    <r>
      <rPr>
        <b/>
        <sz val="12"/>
        <rFont val="Arial"/>
        <family val="2"/>
      </rPr>
      <t>Quebec</t>
    </r>
    <r>
      <rPr>
        <b/>
        <vertAlign val="superscript"/>
        <sz val="12"/>
        <rFont val="Arial"/>
        <family val="2"/>
      </rPr>
      <t>1</t>
    </r>
  </si>
  <si>
    <r>
      <rPr>
        <b/>
        <sz val="12"/>
        <rFont val="Arial"/>
        <family val="2"/>
      </rPr>
      <t>Ontario</t>
    </r>
    <r>
      <rPr>
        <b/>
        <vertAlign val="superscript"/>
        <sz val="12"/>
        <rFont val="Arial"/>
        <family val="2"/>
      </rPr>
      <t>1</t>
    </r>
  </si>
  <si>
    <t>Table 6: Space Heating Secondary Energy Use and GHG Emissions by Building Type</t>
  </si>
  <si>
    <t>Energy Use by Building Type (PJ)</t>
  </si>
  <si>
    <t>Single Detached</t>
  </si>
  <si>
    <t>Single Attached</t>
  </si>
  <si>
    <t>Apartments</t>
  </si>
  <si>
    <t>Mobile Homes</t>
  </si>
  <si>
    <r>
      <rPr>
        <b/>
        <i/>
        <sz val="10"/>
        <rFont val="Arial"/>
        <family val="2"/>
      </rPr>
      <t>GHG Emissions by Building Type (Mt of CO</t>
    </r>
    <r>
      <rPr>
        <b/>
        <i/>
        <vertAlign val="subscript"/>
        <sz val="10"/>
        <rFont val="Arial"/>
        <family val="2"/>
      </rPr>
      <t>2</t>
    </r>
    <r>
      <rPr>
        <b/>
        <i/>
        <sz val="10"/>
        <rFont val="Arial"/>
        <family val="2"/>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</si>
  <si>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</si>
  <si>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</si>
  <si>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</si>
  <si>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</si>
  <si>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</si>
  <si>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</si>
  <si>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</si>
  <si>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</si>
  <si>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</si>
  <si>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</si>
  <si>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</si>
  <si>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</si>
  <si>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</si>
  <si>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</si>
  <si>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</si>
  <si>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</si>
  <si>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~FI_T: Input</t>
  </si>
  <si>
    <t>CAP per dwelling (Mw)</t>
  </si>
  <si>
    <t>the unit for this tabel nr is GW because the stock unit is thousand</t>
  </si>
  <si>
    <r>
      <rPr>
        <sz val="10"/>
        <color rgb="FFFF0000"/>
        <rFont val="Arial"/>
        <family val="2"/>
      </rPr>
      <t>It is shown in EU-TIMES that the stock is heating requirements (</t>
    </r>
    <r>
      <rPr>
        <b/>
        <sz val="10"/>
        <color rgb="FFFF0000"/>
        <rFont val="Arial"/>
        <family val="2"/>
      </rPr>
      <t>PJ/dwelling)</t>
    </r>
    <r>
      <rPr>
        <sz val="10"/>
        <color rgb="FFFF0000"/>
        <rFont val="Arial"/>
        <family val="2"/>
      </rPr>
      <t xml:space="preserve">,, </t>
    </r>
  </si>
  <si>
    <r>
      <rPr>
        <sz val="10"/>
        <color rgb="FFFF0000"/>
        <rFont val="Arial"/>
        <family val="2"/>
      </rPr>
      <t xml:space="preserve">but the original source shows that is </t>
    </r>
    <r>
      <rPr>
        <b/>
        <sz val="10"/>
        <color rgb="FFFF0000"/>
        <rFont val="Arial"/>
        <family val="2"/>
      </rPr>
      <t>the number of the equipment</t>
    </r>
  </si>
  <si>
    <t>Table 23: Single Attached Heating System Stock by Heating System Type</t>
  </si>
  <si>
    <t>Total Single Attached Heating System Stock (thousands)</t>
  </si>
  <si>
    <r>
      <rPr>
        <sz val="10"/>
        <rFont val="Arial"/>
        <family val="2"/>
      </rPr>
      <t>Other</t>
    </r>
    <r>
      <rPr>
        <vertAlign val="superscript"/>
        <sz val="10"/>
        <rFont val="Arial"/>
        <family val="2"/>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</si>
  <si>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</si>
  <si>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</si>
  <si>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</si>
  <si>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</si>
  <si>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</si>
  <si>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</si>
  <si>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</si>
  <si>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</si>
  <si>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</si>
  <si>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</si>
  <si>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</si>
  <si>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</si>
  <si>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</si>
  <si>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</si>
  <si>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</si>
  <si>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</si>
  <si>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</si>
  <si>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</si>
  <si>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</si>
  <si>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</si>
  <si>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</si>
  <si>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</si>
  <si>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</si>
  <si>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</si>
  <si>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</si>
  <si>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</si>
  <si>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</si>
  <si>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</si>
  <si>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</si>
  <si>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</si>
  <si>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</si>
  <si>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</si>
  <si>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</si>
  <si>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</si>
  <si>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</si>
  <si>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</si>
  <si>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</si>
  <si>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</si>
  <si>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</si>
  <si>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</si>
  <si>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</si>
  <si>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</si>
  <si>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</si>
  <si>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</si>
  <si>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</si>
  <si>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</si>
  <si>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</si>
  <si>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</si>
  <si>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</si>
  <si>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</si>
  <si>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</si>
  <si>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</si>
  <si>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</si>
  <si>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</si>
  <si>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</si>
  <si>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</si>
  <si>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</si>
  <si>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</si>
  <si>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</si>
  <si>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</si>
  <si>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</si>
  <si>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</si>
  <si>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</si>
  <si>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</si>
  <si>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</si>
  <si>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</si>
  <si>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</si>
  <si>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</si>
  <si>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</si>
  <si>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</si>
  <si>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</si>
  <si>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</si>
  <si>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</si>
  <si>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</si>
  <si>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</si>
  <si>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</si>
  <si>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</si>
  <si>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</si>
  <si>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</si>
  <si>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</si>
  <si>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</si>
  <si>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</si>
  <si>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</si>
  <si>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</si>
  <si>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</si>
  <si>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</si>
  <si>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</si>
  <si>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</si>
  <si>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</si>
  <si>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</si>
  <si>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</si>
  <si>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</si>
  <si>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</si>
  <si>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</si>
  <si>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</si>
  <si>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</si>
  <si>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</si>
  <si>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</si>
  <si>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</si>
  <si>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</si>
  <si>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</si>
  <si>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</si>
  <si>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</si>
  <si>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</si>
  <si>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</si>
  <si>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</si>
  <si>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</si>
  <si>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</si>
  <si>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</si>
  <si>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</si>
  <si>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</si>
  <si>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</si>
  <si>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</si>
  <si>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</si>
  <si>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</si>
  <si>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family val="2"/>
      </rPr>
      <t>Room (EER)</t>
    </r>
    <r>
      <rPr>
        <vertAlign val="superscript"/>
        <sz val="10"/>
        <rFont val="Arial"/>
        <family val="2"/>
      </rPr>
      <t>1</t>
    </r>
  </si>
  <si>
    <r>
      <rPr>
        <sz val="10"/>
        <rFont val="Arial"/>
        <family val="2"/>
      </rPr>
      <t>Central (SEER)</t>
    </r>
    <r>
      <rPr>
        <vertAlign val="superscript"/>
        <sz val="10"/>
        <rFont val="Arial"/>
        <family val="2"/>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</si>
  <si>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</si>
  <si>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</si>
  <si>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</si>
  <si>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</si>
  <si>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</si>
  <si>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</si>
  <si>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</si>
  <si>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</si>
  <si>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</si>
  <si>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</si>
  <si>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</si>
  <si>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</si>
  <si>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</si>
  <si>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</si>
  <si>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</si>
  <si>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</si>
  <si>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</si>
  <si>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</si>
  <si>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family val="2"/>
      </rPr>
      <t>Alberta</t>
    </r>
    <r>
      <rPr>
        <b/>
        <vertAlign val="superscript"/>
        <sz val="14"/>
        <rFont val="Arial"/>
        <family val="2"/>
      </rPr>
      <t>1</t>
    </r>
  </si>
  <si>
    <t>Table 4: Space Cooling Secondary Energy Use and GHG Emissions by Cooling System Type</t>
  </si>
  <si>
    <r>
      <rPr>
        <b/>
        <sz val="10"/>
        <rFont val="Arial"/>
        <family val="2"/>
      </rPr>
      <t>Total Space Cooling Energy Use</t>
    </r>
    <r>
      <rPr>
        <b/>
        <vertAlign val="superscript"/>
        <sz val="10"/>
        <rFont val="Arial"/>
        <family val="2"/>
      </rPr>
      <t>2</t>
    </r>
    <r>
      <rPr>
        <b/>
        <sz val="10"/>
        <rFont val="Arial"/>
        <family val="2"/>
      </rPr>
      <t xml:space="preserve"> (PJ)</t>
    </r>
  </si>
  <si>
    <t>Energy Use by Cooling System Type (PJ)</t>
  </si>
  <si>
    <t>Shares  (%)</t>
  </si>
  <si>
    <r>
      <rPr>
        <sz val="10"/>
        <color indexed="8"/>
        <rFont val="Arial"/>
        <family val="2"/>
      </rPr>
      <t>Cooled Floor Space (million m</t>
    </r>
    <r>
      <rPr>
        <vertAlign val="superscript"/>
        <sz val="10"/>
        <color indexed="8"/>
        <rFont val="Arial"/>
        <family val="2"/>
      </rPr>
      <t>2</t>
    </r>
    <r>
      <rPr>
        <sz val="10"/>
        <color indexed="8"/>
        <rFont val="Arial"/>
        <family val="2"/>
      </rPr>
      <t>)</t>
    </r>
  </si>
  <si>
    <r>
      <rPr>
        <b/>
        <sz val="10"/>
        <color indexed="8"/>
        <rFont val="Arial"/>
        <family val="2"/>
      </rPr>
      <t>Energy Intensity (MJ/m</t>
    </r>
    <r>
      <rPr>
        <b/>
        <vertAlign val="superscript"/>
        <sz val="10"/>
        <color indexed="8"/>
        <rFont val="Arial"/>
        <family val="2"/>
      </rPr>
      <t>2</t>
    </r>
    <r>
      <rPr>
        <b/>
        <sz val="10"/>
        <color indexed="8"/>
        <rFont val="Arial"/>
        <family val="2"/>
      </rPr>
      <t>)</t>
    </r>
  </si>
  <si>
    <r>
      <rPr>
        <b/>
        <sz val="10"/>
        <rFont val="Arial"/>
        <family val="2"/>
      </rPr>
      <t xml:space="preserve">Total Space Cooling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</si>
  <si>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Cooling Degree-Day Index</t>
  </si>
  <si>
    <t>2) Space cooling consumes only electricity.</t>
  </si>
  <si>
    <t>*We assume each building project 2kw of the water heating facility,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</si>
  <si>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</si>
  <si>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</si>
  <si>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</si>
  <si>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</si>
  <si>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15-20 YEARS</t>
  </si>
  <si>
    <t>How Long Does a Hot Water Heater Last? | Peel Heating &amp; AC</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</si>
  <si>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</si>
  <si>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</si>
  <si>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</si>
  <si>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</si>
  <si>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</si>
  <si>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</si>
  <si>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</si>
  <si>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</si>
  <si>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family val="2"/>
      </rPr>
      <t xml:space="preserve">Total Water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</si>
  <si>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Heat Loss (PJ)</t>
  </si>
  <si>
    <t>Table 29: Single Detached and Single Attached Water Heater Stock by Energy Source</t>
  </si>
  <si>
    <r>
      <rPr>
        <b/>
        <sz val="10"/>
        <rFont val="Arial"/>
        <family val="2"/>
      </rPr>
      <t xml:space="preserve">Total </t>
    </r>
    <r>
      <rPr>
        <b/>
        <u/>
        <sz val="10"/>
        <rFont val="Arial"/>
        <family val="2"/>
      </rPr>
      <t>Single Detached</t>
    </r>
    <r>
      <rPr>
        <b/>
        <sz val="10"/>
        <rFont val="Arial"/>
        <family val="2"/>
      </rPr>
      <t xml:space="preserve"> Water Heater Stock (thousands)</t>
    </r>
  </si>
  <si>
    <t>Water Heater Stock by Energy Source (thousands)</t>
  </si>
  <si>
    <t>Steam</t>
  </si>
  <si>
    <r>
      <rPr>
        <b/>
        <sz val="10"/>
        <rFont val="Arial"/>
        <family val="2"/>
      </rPr>
      <t xml:space="preserve">Total </t>
    </r>
    <r>
      <rPr>
        <b/>
        <u/>
        <sz val="10"/>
        <rFont val="Arial"/>
        <family val="2"/>
      </rPr>
      <t>Single Attached</t>
    </r>
    <r>
      <rPr>
        <b/>
        <sz val="10"/>
        <rFont val="Arial"/>
        <family val="2"/>
      </rPr>
      <t xml:space="preserve"> Water Heater Stock (thousands)</t>
    </r>
  </si>
  <si>
    <t>Table 30: Apartments and Mobile Homes Water Heater Stock by Energy Source</t>
  </si>
  <si>
    <r>
      <rPr>
        <b/>
        <sz val="10"/>
        <rFont val="Arial"/>
        <family val="2"/>
      </rPr>
      <t xml:space="preserve">Total </t>
    </r>
    <r>
      <rPr>
        <b/>
        <u/>
        <sz val="10"/>
        <rFont val="Arial"/>
        <family val="2"/>
      </rPr>
      <t>Apartments</t>
    </r>
    <r>
      <rPr>
        <b/>
        <sz val="10"/>
        <rFont val="Arial"/>
        <family val="2"/>
      </rPr>
      <t xml:space="preserve"> Water Heater Stock (thousands)</t>
    </r>
  </si>
  <si>
    <r>
      <rPr>
        <b/>
        <sz val="10"/>
        <rFont val="Arial"/>
        <family val="2"/>
      </rPr>
      <t xml:space="preserve">Total </t>
    </r>
    <r>
      <rPr>
        <b/>
        <u/>
        <sz val="10"/>
        <rFont val="Arial"/>
        <family val="2"/>
      </rPr>
      <t>Mobile Homes</t>
    </r>
    <r>
      <rPr>
        <b/>
        <sz val="10"/>
        <rFont val="Arial"/>
        <family val="2"/>
      </rPr>
      <t xml:space="preserve"> Water Heater Stock (thousands)</t>
    </r>
  </si>
  <si>
    <t>Table 11: Water Heating Secondary Energy Use and GHG Emissions by Building Type</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</si>
  <si>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</si>
  <si>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</si>
  <si>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</si>
  <si>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</si>
  <si>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</si>
  <si>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</si>
  <si>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</si>
  <si>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</si>
  <si>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</si>
  <si>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</si>
  <si>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</si>
  <si>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</si>
  <si>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</si>
  <si>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family val="2"/>
      </rPr>
      <t xml:space="preserve">Total Appliance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</si>
  <si>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</si>
  <si>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</si>
  <si>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</si>
  <si>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</si>
  <si>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</si>
  <si>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</si>
  <si>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</si>
  <si>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</si>
  <si>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family val="2"/>
      </rPr>
      <t>Other Appliances</t>
    </r>
    <r>
      <rPr>
        <vertAlign val="superscript"/>
        <sz val="10"/>
        <rFont val="Arial"/>
        <family val="2"/>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</si>
  <si>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</si>
  <si>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</si>
  <si>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</si>
  <si>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</si>
  <si>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</si>
  <si>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</si>
  <si>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</si>
  <si>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</si>
  <si>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*EFF=The total energy use/(total energy use+heat loss)</t>
  </si>
  <si>
    <t>THIS UNIT IS PJ/GW</t>
  </si>
  <si>
    <t>Table 3: Lighting Secondary Energy Use and GHG Emissions</t>
  </si>
  <si>
    <r>
      <rPr>
        <b/>
        <sz val="10"/>
        <rFont val="Arial"/>
        <family val="2"/>
      </rPr>
      <t>Total Lighting Energy Use</t>
    </r>
    <r>
      <rPr>
        <b/>
        <vertAlign val="superscript"/>
        <sz val="10"/>
        <rFont val="Arial"/>
        <family val="2"/>
      </rPr>
      <t>2</t>
    </r>
    <r>
      <rPr>
        <b/>
        <sz val="10"/>
        <rFont val="Arial"/>
        <family val="2"/>
      </rPr>
      <t xml:space="preserve"> (PJ)</t>
    </r>
  </si>
  <si>
    <r>
      <rPr>
        <b/>
        <sz val="10"/>
        <rFont val="Arial"/>
        <family val="2"/>
      </rPr>
      <t xml:space="preserve">Total Lighting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</si>
  <si>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2) Lighting consumes only electricity.</t>
  </si>
  <si>
    <t>Detached_attached</t>
  </si>
  <si>
    <t>Single_attached</t>
  </si>
  <si>
    <t>Apartment</t>
  </si>
  <si>
    <t>Mobile home</t>
  </si>
  <si>
    <t>Table 16: Single Detached and Single Attached Housing Stock by Vintage</t>
  </si>
  <si>
    <r>
      <rPr>
        <b/>
        <sz val="10"/>
        <rFont val="Arial"/>
        <family val="2"/>
      </rPr>
      <t xml:space="preserve">Total </t>
    </r>
    <r>
      <rPr>
        <b/>
        <u/>
        <sz val="10"/>
        <rFont val="Arial"/>
        <family val="2"/>
      </rPr>
      <t>Single Detached</t>
    </r>
    <r>
      <rPr>
        <b/>
        <sz val="10"/>
        <rFont val="Arial"/>
        <family val="2"/>
      </rPr>
      <t xml:space="preserve"> Housing Stock (thousands)</t>
    </r>
  </si>
  <si>
    <t>Stock by Vintage (thousands)</t>
  </si>
  <si>
    <r>
      <rPr>
        <b/>
        <sz val="10"/>
        <rFont val="Arial"/>
        <family val="2"/>
      </rPr>
      <t xml:space="preserve">Total </t>
    </r>
    <r>
      <rPr>
        <b/>
        <u/>
        <sz val="10"/>
        <rFont val="Arial"/>
        <family val="2"/>
      </rPr>
      <t>Single Attached</t>
    </r>
    <r>
      <rPr>
        <b/>
        <sz val="10"/>
        <rFont val="Arial"/>
        <family val="2"/>
      </rPr>
      <t xml:space="preserve"> Housing Stock (thousands)</t>
    </r>
  </si>
  <si>
    <t>Table 17: Apartments and Mobile Homes Housing Stock by Vintage</t>
  </si>
  <si>
    <r>
      <rPr>
        <b/>
        <sz val="10"/>
        <rFont val="Arial"/>
        <family val="2"/>
      </rPr>
      <t xml:space="preserve">Total </t>
    </r>
    <r>
      <rPr>
        <b/>
        <u/>
        <sz val="10"/>
        <rFont val="Arial"/>
        <family val="2"/>
      </rPr>
      <t>Apartment</t>
    </r>
    <r>
      <rPr>
        <b/>
        <sz val="10"/>
        <rFont val="Arial"/>
        <family val="2"/>
      </rPr>
      <t xml:space="preserve"> Housing Stock (thousands)</t>
    </r>
  </si>
  <si>
    <r>
      <rPr>
        <b/>
        <sz val="10"/>
        <rFont val="Arial"/>
        <family val="2"/>
      </rPr>
      <t xml:space="preserve">Total </t>
    </r>
    <r>
      <rPr>
        <b/>
        <u/>
        <sz val="10"/>
        <rFont val="Arial"/>
        <family val="2"/>
      </rPr>
      <t>Apartments</t>
    </r>
    <r>
      <rPr>
        <b/>
        <sz val="10"/>
        <rFont val="Arial"/>
        <family val="2"/>
      </rPr>
      <t xml:space="preserve"> Housing Stock (thousands)</t>
    </r>
  </si>
  <si>
    <r>
      <rPr>
        <b/>
        <sz val="10"/>
        <rFont val="Arial"/>
        <family val="2"/>
      </rPr>
      <t xml:space="preserve">Total </t>
    </r>
    <r>
      <rPr>
        <b/>
        <u/>
        <sz val="10"/>
        <rFont val="Arial"/>
        <family val="2"/>
      </rPr>
      <t>Mobile Home</t>
    </r>
    <r>
      <rPr>
        <b/>
        <sz val="10"/>
        <rFont val="Arial"/>
        <family val="2"/>
      </rPr>
      <t xml:space="preserve"> Housing Stock (thousands)</t>
    </r>
  </si>
  <si>
    <r>
      <rPr>
        <b/>
        <sz val="10"/>
        <rFont val="Arial"/>
        <family val="2"/>
      </rPr>
      <t xml:space="preserve">Total </t>
    </r>
    <r>
      <rPr>
        <b/>
        <u/>
        <sz val="10"/>
        <rFont val="Arial"/>
        <family val="2"/>
      </rPr>
      <t>Mobile Homes</t>
    </r>
    <r>
      <rPr>
        <b/>
        <sz val="10"/>
        <rFont val="Arial"/>
        <family val="2"/>
      </rPr>
      <t xml:space="preserve"> Housing Stock (thousands)</t>
    </r>
  </si>
  <si>
    <r>
      <rPr>
        <sz val="10"/>
        <color rgb="FF000000"/>
        <rFont val="Arial"/>
        <family val="2"/>
      </rPr>
      <t>Cooled Floor Space (million m</t>
    </r>
    <r>
      <rPr>
        <vertAlign val="superscript"/>
        <sz val="10"/>
        <color rgb="FF000000"/>
        <rFont val="Arial"/>
        <family val="2"/>
      </rPr>
      <t>2</t>
    </r>
    <r>
      <rPr>
        <sz val="10"/>
        <color rgb="FF000000"/>
        <rFont val="Arial"/>
        <family val="2"/>
      </rPr>
      <t>)</t>
    </r>
  </si>
  <si>
    <r>
      <rPr>
        <b/>
        <sz val="10"/>
        <color rgb="FF000000"/>
        <rFont val="Arial"/>
        <family val="2"/>
      </rPr>
      <t>Energy Intensity (MJ/m</t>
    </r>
    <r>
      <rPr>
        <b/>
        <vertAlign val="superscript"/>
        <sz val="10"/>
        <color rgb="FF000000"/>
        <rFont val="Arial"/>
        <family val="2"/>
      </rPr>
      <t>2</t>
    </r>
    <r>
      <rPr>
        <b/>
        <sz val="10"/>
        <color rgb="FF000000"/>
        <rFont val="Arial"/>
        <family val="2"/>
      </rPr>
      <t>)</t>
    </r>
  </si>
  <si>
    <t>EIA-report</t>
  </si>
  <si>
    <t>User's Guide - National Energy Code of Canada for Buildings 2017</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</si>
  <si>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</si>
  <si>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*EFF=Breakdown appliance use-heat loss/appliance use in each province, the data sources comes from Table 13 of NRCan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</si>
</sst>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5" formatCode="&quot;$&quot;#,##0;\-&quot;$&quot;#,##0"/>
    <numFmt numFmtId="41" formatCode="_-* #,##0_-;\-* #,##0_-;_-* &quot;-&quot;_-;_-@_-"/>
    <numFmt numFmtId="44" formatCode="_-&quot;$&quot;* #,##0.00_-;\-&quot;$&quot;* #,##0.00_-;_-&quot;$&quot;* &quot;-&quot;??_-;_-@_-"/>
    <numFmt numFmtId="43" formatCode="_-* #,##0.00_-;\-* #,##0.00_-;_-* &quot;-&quot;??_-;_-@_-"/>
    <numFmt numFmtId="164" formatCode="_-* #,##0.00\ _€_-;\-* #,##0.00\ _€_-;_-* &quot;-&quot;??\ _€_-;_-@_-"/>
    <numFmt numFmtId="165" formatCode="0.0%"/>
    <numFmt numFmtId="166" formatCode="_ * #,##0.00_ ;_ * \-#,##0.00_ ;_ * &quot;-&quot;??_ ;_ @_ "/>
    <numFmt numFmtId="167" formatCode="_-&quot;€&quot;\ * #,##0.00_-;\-&quot;€&quot;\ * #,##0.00_-;_-&quot;€&quot;\ * &quot;-&quot;??_-;_-@_-"/>
    <numFmt numFmtId="168" formatCode="_([$€]* #,##0.00_);_([$€]* \(#,##0.00\);_([$€]* &quot;-&quot;??_);_(@_)"/>
    <numFmt numFmtId="169" formatCode="_-[$€-2]\ * #,##0.00_-;\-[$€-2]\ * #,##0.00_-;_-[$€-2]\ * &quot;-&quot;??_-"/>
    <numFmt numFmtId="170" formatCode="_([$€-2]* #,##0.00_);_([$€-2]* \(#,##0.00\);_([$€-2]* &quot;-&quot;??_)"/>
    <numFmt numFmtId="171" formatCode="_-* #,##0.00\ &quot;€&quot;_-;\-* #,##0.00\ &quot;€&quot;_-;_-* &quot;-&quot;??\ &quot;€&quot;_-;_-@_-"/>
    <numFmt numFmtId="172" formatCode="_-[$€-2]* #,##0.00_-;\-[$€-2]* #,##0.00_-;_-[$€-2]* &quot;-&quot;??_-"/>
    <numFmt numFmtId="173" formatCode="_-[$€]* #,##0.00_-;\-[$€]* #,##0.00_-;_-[$€]* &quot;-&quot;??_-;_-@_-"/>
    <numFmt numFmtId="174" formatCode="General_)"/>
    <numFmt numFmtId="175" formatCode="\(##\);\(##\)"/>
    <numFmt numFmtId="176" formatCode="#,##0.0_i"/>
    <numFmt numFmtId="177" formatCode="#,##0;\-\ #,##0;_-\ &quot;- &quot;"/>
    <numFmt numFmtId="178" formatCode="#,##0.0000"/>
    <numFmt numFmtId="179" formatCode="_ * #,##0_ ;_ * \-#,##0_ ;_ * &quot;-&quot;_ ;_ @_ "/>
    <numFmt numFmtId="180" formatCode="_ &quot;kr&quot;\ * #,##0_ ;_ &quot;kr&quot;\ * \-#,##0_ ;_ &quot;kr&quot;\ * &quot;-&quot;_ ;_ @_ "/>
    <numFmt numFmtId="181" formatCode="#,##0.0"/>
    <numFmt numFmtId="182" formatCode="_ &quot;kr&quot;\ * #,##0.00_ ;_ &quot;kr&quot;\ * \-#,##0.00_ ;_ &quot;kr&quot;\ * &quot;-&quot;??_ ;_ @_ "/>
    <numFmt numFmtId="183" formatCode="0.0"/>
    <numFmt numFmtId="184" formatCode="0.000"/>
    <numFmt numFmtId="185" formatCode="\Te\x\t"/>
  </numFmts>
  <fonts count="115">
    <font>
      <sz val="10"/>
      <name val="Arial"/>
      <charset val="134"/>
    </font>
    <font>
      <sz val="11"/>
      <color theme="1"/>
      <name val="Calibri"/>
      <family val="2"/>
      <scheme val="minor"/>
    </font>
    <font>
      <sz val="11"/>
      <color rgb="FF000000"/>
      <name val="Calibri"/>
      <family val="2"/>
    </font>
    <font>
      <b/>
      <sz val="14"/>
      <name val="Arial"/>
      <family val="2"/>
    </font>
    <font>
      <b/>
      <sz val="12"/>
      <name val="Arial"/>
      <family val="2"/>
    </font>
    <font>
      <sz val="12"/>
      <name val="Arial"/>
      <family val="2"/>
    </font>
    <font>
      <b/>
      <sz val="10"/>
      <name val="Arial"/>
      <family val="2"/>
    </font>
    <font>
      <b/>
      <i/>
      <sz val="10"/>
      <name val="Arial"/>
      <family val="2"/>
    </font>
    <font>
      <b/>
      <sz val="10"/>
      <color rgb="FF000000"/>
      <name val="Arial"/>
      <family val="2"/>
    </font>
    <font>
      <sz val="10"/>
      <color rgb="FF000000"/>
      <name val="Arial"/>
      <family val="2"/>
    </font>
    <font>
      <b/>
      <u/>
      <sz val="14"/>
      <color indexed="12"/>
      <name val="Arial"/>
      <family val="2"/>
    </font>
    <font>
      <b/>
      <sz val="10"/>
      <color indexed="8"/>
      <name val="Arial"/>
      <family val="2"/>
    </font>
    <font>
      <sz val="10"/>
      <color indexed="8"/>
      <name val="Arial"/>
      <family val="2"/>
    </font>
    <font>
      <sz val="11"/>
      <color theme="1"/>
      <name val="Calibri"/>
      <family val="2"/>
      <scheme val="minor"/>
    </font>
    <font>
      <sz val="11"/>
      <color theme="0"/>
      <name val="Calibri"/>
      <family val="2"/>
      <scheme val="minor"/>
    </font>
    <font>
      <b/>
      <sz val="11"/>
      <name val="Calibri"/>
      <family val="2"/>
      <scheme val="minor"/>
    </font>
    <font>
      <sz val="10"/>
      <color theme="1"/>
      <name val="Arial"/>
      <family val="2"/>
    </font>
    <font>
      <b/>
      <sz val="11"/>
      <color theme="1"/>
      <name val="Calibri"/>
      <family val="2"/>
      <scheme val="minor"/>
    </font>
    <font>
      <sz val="10"/>
      <color rgb="FFFF0000"/>
      <name val="Arial"/>
      <family val="2"/>
    </font>
    <font>
      <i/>
      <sz val="11"/>
      <color theme="1"/>
      <name val="Calibri"/>
      <family val="2"/>
      <scheme val="minor"/>
    </font>
    <font>
      <b/>
      <sz val="11"/>
      <color rgb="FFC00000"/>
      <name val="Calibri"/>
      <family val="2"/>
      <scheme val="minor"/>
    </font>
    <font>
      <sz val="11"/>
      <color rgb="FFC00000"/>
      <name val="Calibri"/>
      <family val="2"/>
      <scheme val="minor"/>
    </font>
    <font>
      <sz val="9"/>
      <color rgb="FF333333"/>
      <name val="Arial"/>
      <family val="2"/>
    </font>
    <font>
      <u/>
      <sz val="10"/>
      <color indexed="12"/>
      <name val="Arial"/>
      <family val="2"/>
    </font>
    <font>
      <sz val="12"/>
      <name val="Times New Roman"/>
      <family val="1"/>
    </font>
    <font>
      <sz val="11"/>
      <color rgb="FFFF0000"/>
      <name val="Calibri"/>
      <family val="2"/>
      <scheme val="minor"/>
    </font>
    <font>
      <b/>
      <sz val="11"/>
      <color rgb="FFFF0000"/>
      <name val="Calibri"/>
      <family val="2"/>
      <scheme val="minor"/>
    </font>
    <font>
      <b/>
      <sz val="18"/>
      <color rgb="FFFF0000"/>
      <name val="Calibri"/>
      <family val="2"/>
      <scheme val="minor"/>
    </font>
    <font>
      <b/>
      <sz val="10"/>
      <color indexed="12"/>
      <name val="Arial"/>
      <family val="2"/>
    </font>
    <font>
      <sz val="8"/>
      <color theme="1"/>
      <name val="Arial"/>
      <family val="2"/>
    </font>
    <font>
      <sz val="8"/>
      <color indexed="8"/>
      <name val="Arial"/>
      <family val="2"/>
    </font>
    <font>
      <sz val="10"/>
      <color indexed="10"/>
      <name val="Arial"/>
      <family val="2"/>
    </font>
    <font>
      <b/>
      <sz val="10"/>
      <color rgb="FFFF0000"/>
      <name val="Arial"/>
      <family val="2"/>
    </font>
    <font>
      <b/>
      <sz val="8"/>
      <name val="Arial"/>
      <family val="2"/>
    </font>
    <font>
      <sz val="11"/>
      <name val="Calibri"/>
      <family val="2"/>
      <scheme val="minor"/>
    </font>
    <font>
      <sz val="10"/>
      <color rgb="FF333333"/>
      <name val="Helvetica"/>
      <charset val="134"/>
    </font>
    <font>
      <b/>
      <sz val="11"/>
      <color theme="3"/>
      <name val="Calibri"/>
      <family val="2"/>
      <scheme val="minor"/>
    </font>
    <font>
      <b/>
      <sz val="10"/>
      <color theme="3"/>
      <name val="Arial"/>
      <family val="2"/>
    </font>
    <font>
      <b/>
      <sz val="11"/>
      <color rgb="FF9C6500"/>
      <name val="Calibri"/>
      <family val="2"/>
      <scheme val="minor"/>
    </font>
    <font>
      <sz val="10"/>
      <color theme="0" tint="-0.249977111117893"/>
      <name val="Arial"/>
      <family val="2"/>
    </font>
    <font>
      <sz val="11"/>
      <color rgb="FF9C6500"/>
      <name val="Calibri"/>
      <family val="2"/>
      <scheme val="minor"/>
    </font>
    <font>
      <u/>
      <sz val="12"/>
      <color indexed="20"/>
      <name val="??"/>
      <charset val="134"/>
    </font>
    <font>
      <sz val="11"/>
      <color indexed="8"/>
      <name val="Calibri"/>
      <family val="2"/>
    </font>
    <font>
      <sz val="9"/>
      <name val="Times New Roman"/>
      <family val="1"/>
    </font>
    <font>
      <sz val="11"/>
      <color indexed="9"/>
      <name val="Calibri"/>
      <family val="2"/>
    </font>
    <font>
      <b/>
      <sz val="9"/>
      <name val="Times New Roman"/>
      <family val="1"/>
    </font>
    <font>
      <sz val="9"/>
      <color indexed="8"/>
      <name val="Times New Roman"/>
      <family val="1"/>
    </font>
    <font>
      <sz val="12"/>
      <color indexed="8"/>
      <name val="Times New Roman"/>
      <family val="1"/>
    </font>
    <font>
      <b/>
      <sz val="11"/>
      <color indexed="63"/>
      <name val="Calibri"/>
      <family val="2"/>
    </font>
    <font>
      <sz val="11"/>
      <color indexed="20"/>
      <name val="Calibri"/>
      <family val="2"/>
    </font>
    <font>
      <sz val="11"/>
      <color rgb="FF9C0006"/>
      <name val="Calibri"/>
      <family val="2"/>
      <scheme val="minor"/>
    </font>
    <font>
      <b/>
      <sz val="11"/>
      <color indexed="52"/>
      <name val="Calibri"/>
      <family val="2"/>
    </font>
    <font>
      <b/>
      <sz val="11"/>
      <color indexed="10"/>
      <name val="Calibri"/>
      <family val="2"/>
    </font>
    <font>
      <b/>
      <sz val="11"/>
      <color indexed="9"/>
      <name val="Calibri"/>
      <family val="2"/>
    </font>
    <font>
      <sz val="10"/>
      <name val="MS Sans Serif"/>
      <charset val="134"/>
    </font>
    <font>
      <sz val="10"/>
      <color indexed="56"/>
      <name val="Arial"/>
      <family val="2"/>
    </font>
    <font>
      <sz val="11"/>
      <color indexed="62"/>
      <name val="Calibri"/>
      <family val="2"/>
    </font>
    <font>
      <sz val="10"/>
      <name val="Arial Cyr"/>
      <charset val="204"/>
    </font>
    <font>
      <i/>
      <sz val="8"/>
      <color indexed="38"/>
      <name val="Arial"/>
      <family val="2"/>
    </font>
    <font>
      <b/>
      <sz val="11"/>
      <color indexed="8"/>
      <name val="Calibri"/>
      <family val="2"/>
    </font>
    <font>
      <i/>
      <sz val="11"/>
      <color indexed="23"/>
      <name val="Calibri"/>
      <family val="2"/>
    </font>
    <font>
      <sz val="11"/>
      <color indexed="17"/>
      <name val="Calibri"/>
      <family val="2"/>
    </font>
    <font>
      <sz val="11"/>
      <color rgb="FF006100"/>
      <name val="Calibri"/>
      <family val="2"/>
      <scheme val="minor"/>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b/>
      <sz val="12"/>
      <name val="Times New Roman"/>
      <family val="1"/>
    </font>
    <font>
      <u/>
      <sz val="11"/>
      <color theme="10"/>
      <name val="Calibri"/>
      <family val="2"/>
      <scheme val="minor"/>
    </font>
    <font>
      <sz val="11"/>
      <color rgb="FF3F3F76"/>
      <name val="Calibri"/>
      <family val="2"/>
      <scheme val="minor"/>
    </font>
    <font>
      <b/>
      <sz val="12"/>
      <color indexed="8"/>
      <name val="Times New Roman"/>
      <family val="1"/>
    </font>
    <font>
      <sz val="11"/>
      <color indexed="52"/>
      <name val="Calibri"/>
      <family val="2"/>
    </font>
    <font>
      <sz val="11"/>
      <color indexed="10"/>
      <name val="Calibri"/>
      <family val="2"/>
    </font>
    <font>
      <sz val="11"/>
      <color indexed="60"/>
      <name val="Calibri"/>
      <family val="2"/>
    </font>
    <font>
      <sz val="11"/>
      <color indexed="19"/>
      <name val="Calibri"/>
      <family val="2"/>
    </font>
    <font>
      <sz val="8"/>
      <name val="Helv"/>
      <charset val="134"/>
    </font>
    <font>
      <sz val="11"/>
      <name val="Arial"/>
      <family val="2"/>
    </font>
    <font>
      <sz val="10"/>
      <name val="Times New Roman"/>
      <family val="1"/>
    </font>
    <font>
      <sz val="8"/>
      <name val="Arial"/>
      <family val="2"/>
    </font>
    <font>
      <sz val="9"/>
      <name val="Arial"/>
      <family val="2"/>
    </font>
    <font>
      <sz val="10"/>
      <name val="Myriad Pro"/>
      <charset val="134"/>
    </font>
    <font>
      <sz val="10"/>
      <name val="Courier"/>
      <charset val="134"/>
    </font>
    <font>
      <b/>
      <vertAlign val="superscript"/>
      <sz val="12"/>
      <color indexed="54"/>
      <name val="Arial"/>
      <family val="2"/>
    </font>
    <font>
      <sz val="10"/>
      <name val="Helvetica"/>
      <charset val="134"/>
    </font>
    <font>
      <sz val="10"/>
      <color indexed="8"/>
      <name val="MS Sans Serif"/>
      <charset val="134"/>
    </font>
    <font>
      <sz val="8"/>
      <color indexed="9"/>
      <name val="Arial"/>
      <family val="2"/>
    </font>
    <font>
      <sz val="9"/>
      <name val="Verdana"/>
      <family val="2"/>
    </font>
    <font>
      <i/>
      <sz val="9"/>
      <color indexed="60"/>
      <name val="Verdana"/>
      <family val="2"/>
    </font>
    <font>
      <b/>
      <sz val="9"/>
      <name val="Verdana"/>
      <family val="2"/>
    </font>
    <font>
      <b/>
      <sz val="9"/>
      <name val="Arial"/>
      <family val="2"/>
    </font>
    <font>
      <b/>
      <sz val="18"/>
      <color indexed="56"/>
      <name val="Cambria"/>
      <family val="1"/>
    </font>
    <font>
      <b/>
      <sz val="18"/>
      <color indexed="62"/>
      <name val="Cambria"/>
      <family val="1"/>
    </font>
    <font>
      <b/>
      <sz val="18"/>
      <color theme="3"/>
      <name val="Cambria"/>
      <family val="1"/>
      <scheme val="major"/>
    </font>
    <font>
      <u/>
      <sz val="10"/>
      <color indexed="12"/>
      <name val="Times New Roman"/>
      <family val="1"/>
    </font>
    <font>
      <u/>
      <sz val="12"/>
      <color indexed="20"/>
      <name val="宋体"/>
      <charset val="134"/>
    </font>
    <font>
      <b/>
      <vertAlign val="superscript"/>
      <sz val="12"/>
      <name val="Arial"/>
      <family val="2"/>
    </font>
    <font>
      <b/>
      <u/>
      <sz val="10"/>
      <name val="Arial"/>
      <family val="2"/>
    </font>
    <font>
      <b/>
      <vertAlign val="superscript"/>
      <sz val="10"/>
      <color indexed="8"/>
      <name val="Arial"/>
      <family val="2"/>
    </font>
    <font>
      <vertAlign val="superscript"/>
      <sz val="10"/>
      <name val="Arial"/>
      <family val="2"/>
    </font>
    <font>
      <vertAlign val="superscript"/>
      <sz val="10"/>
      <color indexed="8"/>
      <name val="Arial"/>
      <family val="2"/>
    </font>
    <font>
      <b/>
      <vertAlign val="superscript"/>
      <sz val="10"/>
      <name val="Arial"/>
      <family val="2"/>
    </font>
    <font>
      <vertAlign val="superscript"/>
      <sz val="10"/>
      <color rgb="FF000000"/>
      <name val="Arial"/>
      <family val="2"/>
    </font>
    <font>
      <b/>
      <vertAlign val="superscript"/>
      <sz val="10"/>
      <color rgb="FF000000"/>
      <name val="Arial"/>
      <family val="2"/>
    </font>
    <font>
      <b/>
      <vertAlign val="subscript"/>
      <sz val="10"/>
      <name val="Arial"/>
      <family val="2"/>
    </font>
    <font>
      <b/>
      <vertAlign val="superscript"/>
      <sz val="14"/>
      <name val="Arial"/>
      <family val="2"/>
    </font>
    <font>
      <u/>
      <sz val="10"/>
      <name val="Arial"/>
      <family val="2"/>
    </font>
    <font>
      <b/>
      <i/>
      <vertAlign val="subscript"/>
      <sz val="10"/>
      <name val="Arial"/>
      <family val="2"/>
    </font>
    <font>
      <sz val="9"/>
      <name val="Tahoma"/>
      <family val="2"/>
    </font>
    <font>
      <b/>
      <sz val="9"/>
      <name val="Tahoma"/>
      <family val="2"/>
    </font>
    <font>
      <sz val="10"/>
      <name val="Arial"/>
      <family val="2"/>
    </font>
    <font>
      <b/>
      <sz val="10"/>
      <color theme="1"/>
      <name val="Arial"/>
      <family val="2"/>
    </font>
    <font>
      <sz val="9"/>
      <color indexed="81"/>
      <name val="Tahoma"/>
      <charset val="1"/>
    </font>
    <font>
      <b/>
      <sz val="9"/>
      <color indexed="81"/>
      <name val="Tahoma"/>
      <charset val="1"/>
    </font>
  </fonts>
  <fills count="75">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tint="-0.14981536301767021"/>
        <bgColor indexed="64"/>
      </patternFill>
    </fill>
    <fill>
      <patternFill patternType="solid">
        <fgColor theme="0" tint="-0.249977111117893"/>
        <bgColor indexed="64"/>
      </patternFill>
    </fill>
    <fill>
      <patternFill patternType="solid">
        <fgColor indexed="43"/>
        <bgColor indexed="64"/>
      </patternFill>
    </fill>
    <fill>
      <patternFill patternType="solid">
        <fgColor theme="4" tint="0.59999389629810485"/>
        <bgColor indexed="64"/>
      </patternFill>
    </fill>
    <fill>
      <patternFill patternType="solid">
        <fgColor theme="4" tint="0.79989013336588644"/>
        <bgColor indexed="64"/>
      </patternFill>
    </fill>
    <fill>
      <patternFill patternType="solid">
        <fgColor theme="8" tint="0.79989013336588644"/>
        <bgColor indexed="64"/>
      </patternFill>
    </fill>
    <fill>
      <patternFill patternType="solid">
        <fgColor theme="8" tint="0.79992065187536243"/>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8" tint="0.39991454817346722"/>
        <bgColor indexed="64"/>
      </patternFill>
    </fill>
    <fill>
      <patternFill patternType="solid">
        <fgColor theme="4" tint="0.79979857783745845"/>
        <bgColor indexed="64"/>
      </patternFill>
    </fill>
    <fill>
      <patternFill patternType="solid">
        <fgColor rgb="FFFFEB9C"/>
        <bgColor indexed="64"/>
      </patternFill>
    </fill>
    <fill>
      <patternFill patternType="solid">
        <fgColor rgb="FF92D050"/>
        <bgColor indexed="64"/>
      </patternFill>
    </fill>
    <fill>
      <patternFill patternType="solid">
        <fgColor theme="0" tint="-0.14996795556505021"/>
        <bgColor indexed="64"/>
      </patternFill>
    </fill>
    <fill>
      <patternFill patternType="solid">
        <fgColor rgb="FFFF0000"/>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9857783745845"/>
        <bgColor indexed="64"/>
      </patternFill>
    </fill>
    <fill>
      <patternFill patternType="solid">
        <fgColor indexed="42"/>
        <bgColor indexed="64"/>
      </patternFill>
    </fill>
    <fill>
      <patternFill patternType="solid">
        <fgColor indexed="26"/>
        <bgColor indexed="64"/>
      </patternFill>
    </fill>
    <fill>
      <patternFill patternType="solid">
        <fgColor theme="6" tint="0.79979857783745845"/>
        <bgColor indexed="64"/>
      </patternFill>
    </fill>
    <fill>
      <patternFill patternType="solid">
        <fgColor indexed="46"/>
        <bgColor indexed="64"/>
      </patternFill>
    </fill>
    <fill>
      <patternFill patternType="solid">
        <fgColor indexed="47"/>
        <bgColor indexed="64"/>
      </patternFill>
    </fill>
    <fill>
      <patternFill patternType="solid">
        <fgColor theme="7" tint="0.79979857783745845"/>
        <bgColor indexed="64"/>
      </patternFill>
    </fill>
    <fill>
      <patternFill patternType="solid">
        <fgColor indexed="27"/>
        <bgColor indexed="64"/>
      </patternFill>
    </fill>
    <fill>
      <patternFill patternType="solid">
        <fgColor theme="8" tint="0.79979857783745845"/>
        <bgColor indexed="64"/>
      </patternFill>
    </fill>
    <fill>
      <patternFill patternType="solid">
        <fgColor theme="9" tint="0.79979857783745845"/>
        <bgColor indexed="64"/>
      </patternFill>
    </fill>
    <fill>
      <patternFill patternType="solid">
        <fgColor theme="5" tint="0.59999389629810485"/>
        <bgColor indexed="64"/>
      </patternFill>
    </fill>
    <fill>
      <patternFill patternType="solid">
        <fgColor indexed="11"/>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indexed="51"/>
        <bgColor indexed="64"/>
      </patternFill>
    </fill>
    <fill>
      <patternFill patternType="solid">
        <fgColor theme="9" tint="0.59999389629810485"/>
        <bgColor indexed="64"/>
      </patternFill>
    </fill>
    <fill>
      <patternFill patternType="solid">
        <fgColor indexed="30"/>
        <bgColor indexed="64"/>
      </patternFill>
    </fill>
    <fill>
      <patternFill patternType="solid">
        <fgColor theme="4" tint="0.39979247413556324"/>
        <bgColor indexed="64"/>
      </patternFill>
    </fill>
    <fill>
      <patternFill patternType="solid">
        <fgColor indexed="53"/>
        <bgColor indexed="64"/>
      </patternFill>
    </fill>
    <fill>
      <patternFill patternType="solid">
        <fgColor theme="5" tint="0.39979247413556324"/>
        <bgColor indexed="64"/>
      </patternFill>
    </fill>
    <fill>
      <patternFill patternType="solid">
        <fgColor theme="6" tint="0.39979247413556324"/>
        <bgColor indexed="64"/>
      </patternFill>
    </fill>
    <fill>
      <patternFill patternType="solid">
        <fgColor indexed="36"/>
        <bgColor indexed="64"/>
      </patternFill>
    </fill>
    <fill>
      <patternFill patternType="solid">
        <fgColor theme="7" tint="0.39979247413556324"/>
        <bgColor indexed="64"/>
      </patternFill>
    </fill>
    <fill>
      <patternFill patternType="solid">
        <fgColor indexed="49"/>
        <bgColor indexed="64"/>
      </patternFill>
    </fill>
    <fill>
      <patternFill patternType="solid">
        <fgColor theme="8" tint="0.39979247413556324"/>
        <bgColor indexed="64"/>
      </patternFill>
    </fill>
    <fill>
      <patternFill patternType="solid">
        <fgColor indexed="52"/>
        <bgColor indexed="64"/>
      </patternFill>
    </fill>
    <fill>
      <patternFill patternType="solid">
        <fgColor theme="9" tint="0.39979247413556324"/>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rgb="FFFFC7CE"/>
        <bgColor indexed="64"/>
      </patternFill>
    </fill>
    <fill>
      <patternFill patternType="solid">
        <fgColor indexed="9"/>
        <bgColor indexed="64"/>
      </patternFill>
    </fill>
    <fill>
      <patternFill patternType="solid">
        <fgColor indexed="55"/>
        <bgColor indexed="64"/>
      </patternFill>
    </fill>
    <fill>
      <patternFill patternType="solid">
        <fgColor rgb="FFC6EFCE"/>
        <bgColor indexed="64"/>
      </patternFill>
    </fill>
    <fill>
      <patternFill patternType="solid">
        <fgColor rgb="FFFFCC99"/>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34">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40">
    <xf numFmtId="0" fontId="0" fillId="0" borderId="0"/>
    <xf numFmtId="0" fontId="23" fillId="0" borderId="0" applyNumberFormat="0" applyFill="0" applyBorder="0" applyAlignment="0" applyProtection="0">
      <alignment vertical="top"/>
      <protection locked="0"/>
    </xf>
    <xf numFmtId="0" fontId="14" fillId="2" borderId="0" applyNumberFormat="0" applyBorder="0" applyAlignment="0" applyProtection="0"/>
    <xf numFmtId="0" fontId="13" fillId="12" borderId="0" applyNumberFormat="0" applyBorder="0" applyAlignment="0" applyProtection="0">
      <alignment vertical="center"/>
    </xf>
    <xf numFmtId="0" fontId="41" fillId="0" borderId="0" applyNumberFormat="0" applyFill="0" applyBorder="0" applyAlignment="0" applyProtection="0">
      <alignment vertical="center"/>
    </xf>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4"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5"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42" fillId="24" borderId="0" applyNumberFormat="0" applyBorder="0" applyAlignment="0" applyProtection="0"/>
    <xf numFmtId="0" fontId="42" fillId="25"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5"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5"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5"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42" fillId="31"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22" borderId="0" applyNumberFormat="0" applyBorder="0" applyAlignment="0" applyProtection="0"/>
    <xf numFmtId="0" fontId="42" fillId="24" borderId="0" applyNumberFormat="0" applyBorder="0" applyAlignment="0" applyProtection="0"/>
    <xf numFmtId="0" fontId="42" fillId="27" borderId="0" applyNumberFormat="0" applyBorder="0" applyAlignment="0" applyProtection="0"/>
    <xf numFmtId="0" fontId="42" fillId="30" borderId="0" applyNumberFormat="0" applyBorder="0" applyAlignment="0" applyProtection="0"/>
    <xf numFmtId="0" fontId="42" fillId="33" borderId="0" applyNumberFormat="0" applyBorder="0" applyAlignment="0" applyProtection="0"/>
    <xf numFmtId="0" fontId="42" fillId="31" borderId="0" applyNumberFormat="0" applyBorder="0" applyAlignment="0" applyProtection="0"/>
    <xf numFmtId="49" fontId="43" fillId="0" borderId="3" applyNumberFormat="0" applyFont="0" applyFill="0" applyBorder="0" applyProtection="0">
      <alignment horizontal="left" vertical="center" indent="2"/>
    </xf>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37"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8"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42" fillId="37" borderId="0" applyNumberFormat="0" applyBorder="0" applyAlignment="0" applyProtection="0"/>
    <xf numFmtId="0" fontId="42" fillId="8"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8"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8"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8"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30"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24"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42" fillId="30" borderId="0" applyNumberFormat="0" applyBorder="0" applyAlignment="0" applyProtection="0"/>
    <xf numFmtId="0" fontId="42" fillId="24"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24"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24"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24"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41"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28"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42" fillId="41" borderId="0" applyNumberFormat="0" applyBorder="0" applyAlignment="0" applyProtection="0"/>
    <xf numFmtId="0" fontId="42" fillId="28"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28"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28"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28"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23" borderId="0" applyNumberFormat="0" applyBorder="0" applyAlignment="0" applyProtection="0"/>
    <xf numFmtId="0" fontId="42" fillId="25" borderId="0" applyNumberFormat="0" applyBorder="0" applyAlignment="0" applyProtection="0"/>
    <xf numFmtId="0" fontId="42" fillId="37" borderId="0" applyNumberFormat="0" applyBorder="0" applyAlignment="0" applyProtection="0"/>
    <xf numFmtId="0" fontId="42" fillId="30" borderId="0" applyNumberFormat="0" applyBorder="0" applyAlignment="0" applyProtection="0"/>
    <xf numFmtId="0" fontId="42" fillId="23" borderId="0" applyNumberFormat="0" applyBorder="0" applyAlignment="0" applyProtection="0"/>
    <xf numFmtId="0" fontId="42" fillId="41" borderId="0" applyNumberFormat="0" applyBorder="0" applyAlignment="0" applyProtection="0"/>
    <xf numFmtId="0" fontId="111" fillId="0" borderId="0" applyNumberFormat="0" applyFont="0" applyFill="0" applyBorder="0" applyProtection="0">
      <alignment horizontal="left" vertical="center" indent="5"/>
    </xf>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33" borderId="0" applyNumberFormat="0" applyBorder="0" applyAlignment="0" applyProtection="0"/>
    <xf numFmtId="0" fontId="44" fillId="43" borderId="0" applyNumberFormat="0" applyBorder="0" applyAlignment="0" applyProtection="0"/>
    <xf numFmtId="0" fontId="14" fillId="44"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14" fillId="44"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45" borderId="0" applyNumberFormat="0" applyBorder="0" applyAlignment="0" applyProtection="0"/>
    <xf numFmtId="0" fontId="44" fillId="25" borderId="0" applyNumberFormat="0" applyBorder="0" applyAlignment="0" applyProtection="0"/>
    <xf numFmtId="0" fontId="14" fillId="46"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14" fillId="46"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41" borderId="0" applyNumberFormat="0" applyBorder="0" applyAlignment="0" applyProtection="0"/>
    <xf numFmtId="0" fontId="44" fillId="37" borderId="0" applyNumberFormat="0" applyBorder="0" applyAlignment="0" applyProtection="0"/>
    <xf numFmtId="0" fontId="14" fillId="47"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14" fillId="4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24" borderId="0" applyNumberFormat="0" applyBorder="0" applyAlignment="0" applyProtection="0"/>
    <xf numFmtId="0" fontId="44" fillId="48" borderId="0" applyNumberFormat="0" applyBorder="0" applyAlignment="0" applyProtection="0"/>
    <xf numFmtId="0" fontId="14" fillId="49" borderId="0" applyNumberFormat="0" applyBorder="0" applyAlignment="0" applyProtection="0"/>
    <xf numFmtId="0" fontId="44" fillId="24" borderId="0" applyNumberFormat="0" applyBorder="0" applyAlignment="0" applyProtection="0"/>
    <xf numFmtId="0" fontId="44" fillId="24" borderId="0" applyNumberFormat="0" applyBorder="0" applyAlignment="0" applyProtection="0"/>
    <xf numFmtId="0" fontId="44" fillId="24" borderId="0" applyNumberFormat="0" applyBorder="0" applyAlignment="0" applyProtection="0"/>
    <xf numFmtId="0" fontId="44" fillId="24" borderId="0" applyNumberFormat="0" applyBorder="0" applyAlignment="0" applyProtection="0"/>
    <xf numFmtId="0" fontId="44" fillId="24" borderId="0" applyNumberFormat="0" applyBorder="0" applyAlignment="0" applyProtection="0"/>
    <xf numFmtId="0" fontId="44" fillId="24" borderId="0" applyNumberFormat="0" applyBorder="0" applyAlignment="0" applyProtection="0"/>
    <xf numFmtId="0" fontId="44" fillId="24" borderId="0" applyNumberFormat="0" applyBorder="0" applyAlignment="0" applyProtection="0"/>
    <xf numFmtId="0" fontId="44" fillId="24"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24" borderId="0" applyNumberFormat="0" applyBorder="0" applyAlignment="0" applyProtection="0"/>
    <xf numFmtId="0" fontId="44" fillId="24"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14" fillId="4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33" borderId="0" applyNumberFormat="0" applyBorder="0" applyAlignment="0" applyProtection="0"/>
    <xf numFmtId="0" fontId="44" fillId="50" borderId="0" applyNumberFormat="0" applyBorder="0" applyAlignment="0" applyProtection="0"/>
    <xf numFmtId="0" fontId="14" fillId="51"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14" fillId="51"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25" borderId="0" applyNumberFormat="0" applyBorder="0" applyAlignment="0" applyProtection="0"/>
    <xf numFmtId="0" fontId="44" fillId="52" borderId="0" applyNumberFormat="0" applyBorder="0" applyAlignment="0" applyProtection="0"/>
    <xf numFmtId="0" fontId="14" fillId="53"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14" fillId="53"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43" borderId="0" applyNumberFormat="0" applyBorder="0" applyAlignment="0" applyProtection="0"/>
    <xf numFmtId="0" fontId="44" fillId="25" borderId="0" applyNumberFormat="0" applyBorder="0" applyAlignment="0" applyProtection="0"/>
    <xf numFmtId="0" fontId="44" fillId="3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2" borderId="0" applyNumberFormat="0" applyBorder="0" applyAlignment="0" applyProtection="0"/>
    <xf numFmtId="0" fontId="44" fillId="48"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5" borderId="0" applyNumberFormat="0" applyBorder="0" applyAlignment="0" applyProtection="0"/>
    <xf numFmtId="0" fontId="44" fillId="54"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45" borderId="0" applyNumberFormat="0" applyBorder="0" applyAlignment="0" applyProtection="0"/>
    <xf numFmtId="0" fontId="44" fillId="56"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41" borderId="0" applyNumberFormat="0" applyBorder="0" applyAlignment="0" applyProtection="0"/>
    <xf numFmtId="0" fontId="44" fillId="57"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8" borderId="0" applyNumberFormat="0" applyBorder="0" applyAlignment="0" applyProtection="0"/>
    <xf numFmtId="0" fontId="44" fillId="4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56" borderId="0" applyNumberFormat="0" applyBorder="0" applyAlignment="0" applyProtection="0"/>
    <xf numFmtId="0" fontId="44" fillId="45"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5" fillId="33" borderId="0" applyBorder="0" applyAlignment="0"/>
    <xf numFmtId="0" fontId="43" fillId="33" borderId="0" applyBorder="0">
      <alignment horizontal="right" vertical="center"/>
    </xf>
    <xf numFmtId="0" fontId="43" fillId="27" borderId="0" applyBorder="0">
      <alignment horizontal="right" vertical="center"/>
    </xf>
    <xf numFmtId="0" fontId="43" fillId="27" borderId="0" applyBorder="0">
      <alignment horizontal="right" vertical="center"/>
    </xf>
    <xf numFmtId="0" fontId="46" fillId="27" borderId="3">
      <alignment horizontal="right" vertical="center"/>
    </xf>
    <xf numFmtId="0" fontId="47" fillId="27" borderId="3">
      <alignment horizontal="right" vertical="center"/>
    </xf>
    <xf numFmtId="0" fontId="46" fillId="31" borderId="3">
      <alignment horizontal="right" vertical="center"/>
    </xf>
    <xf numFmtId="0" fontId="46" fillId="31" borderId="3">
      <alignment horizontal="right" vertical="center"/>
    </xf>
    <xf numFmtId="0" fontId="46" fillId="31" borderId="11">
      <alignment horizontal="right" vertical="center"/>
    </xf>
    <xf numFmtId="0" fontId="46" fillId="31" borderId="12">
      <alignment horizontal="right" vertical="center"/>
    </xf>
    <xf numFmtId="0" fontId="46" fillId="31" borderId="13">
      <alignment horizontal="right" vertical="center"/>
    </xf>
    <xf numFmtId="0" fontId="44" fillId="54" borderId="0" applyNumberFormat="0" applyBorder="0" applyAlignment="0" applyProtection="0"/>
    <xf numFmtId="0" fontId="44" fillId="56" borderId="0" applyNumberFormat="0" applyBorder="0" applyAlignment="0" applyProtection="0"/>
    <xf numFmtId="0" fontId="44" fillId="5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45" borderId="0" applyNumberFormat="0" applyBorder="0" applyAlignment="0" applyProtection="0"/>
    <xf numFmtId="0" fontId="48" fillId="59" borderId="14" applyNumberFormat="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30" borderId="0" applyNumberFormat="0" applyBorder="0" applyAlignment="0" applyProtection="0"/>
    <xf numFmtId="0" fontId="49" fillId="24" borderId="0" applyNumberFormat="0" applyBorder="0" applyAlignment="0" applyProtection="0"/>
    <xf numFmtId="0" fontId="49" fillId="30" borderId="0" applyNumberFormat="0" applyBorder="0" applyAlignment="0" applyProtection="0"/>
    <xf numFmtId="0" fontId="49" fillId="30" borderId="0" applyNumberFormat="0" applyBorder="0" applyAlignment="0" applyProtection="0"/>
    <xf numFmtId="0" fontId="49" fillId="30" borderId="0" applyNumberFormat="0" applyBorder="0" applyAlignment="0" applyProtection="0"/>
    <xf numFmtId="0" fontId="49" fillId="30" borderId="0" applyNumberFormat="0" applyBorder="0" applyAlignment="0" applyProtection="0"/>
    <xf numFmtId="0" fontId="49" fillId="30" borderId="0" applyNumberFormat="0" applyBorder="0" applyAlignment="0" applyProtection="0"/>
    <xf numFmtId="0" fontId="49" fillId="30" borderId="0" applyNumberFormat="0" applyBorder="0" applyAlignment="0" applyProtection="0"/>
    <xf numFmtId="0" fontId="49" fillId="30" borderId="0" applyNumberFormat="0" applyBorder="0" applyAlignment="0" applyProtection="0"/>
    <xf numFmtId="0" fontId="49" fillId="30"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30" borderId="0" applyNumberFormat="0" applyBorder="0" applyAlignment="0" applyProtection="0"/>
    <xf numFmtId="0" fontId="49" fillId="30"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50" fillId="60"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51" fillId="59" borderId="15" applyNumberFormat="0" applyAlignment="0" applyProtection="0"/>
    <xf numFmtId="4" fontId="45" fillId="0" borderId="16" applyFill="0" applyBorder="0" applyProtection="0">
      <alignment horizontal="right" vertical="center"/>
    </xf>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2" fillId="61" borderId="15" applyNumberFormat="0" applyAlignment="0" applyProtection="0"/>
    <xf numFmtId="0" fontId="51" fillId="59" borderId="15" applyNumberFormat="0" applyAlignment="0" applyProtection="0"/>
    <xf numFmtId="0" fontId="52" fillId="61" borderId="15" applyNumberFormat="0" applyAlignment="0" applyProtection="0"/>
    <xf numFmtId="0" fontId="52" fillId="61" borderId="15" applyNumberFormat="0" applyAlignment="0" applyProtection="0"/>
    <xf numFmtId="0" fontId="52" fillId="61" borderId="15" applyNumberFormat="0" applyAlignment="0" applyProtection="0"/>
    <xf numFmtId="0" fontId="52" fillId="61" borderId="15" applyNumberFormat="0" applyAlignment="0" applyProtection="0"/>
    <xf numFmtId="0" fontId="52" fillId="61" borderId="15" applyNumberFormat="0" applyAlignment="0" applyProtection="0"/>
    <xf numFmtId="0" fontId="52" fillId="61" borderId="15" applyNumberFormat="0" applyAlignment="0" applyProtection="0"/>
    <xf numFmtId="0" fontId="52" fillId="61" borderId="15" applyNumberFormat="0" applyAlignment="0" applyProtection="0"/>
    <xf numFmtId="0" fontId="52" fillId="61"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2" fillId="61" borderId="15" applyNumberFormat="0" applyAlignment="0" applyProtection="0"/>
    <xf numFmtId="0" fontId="52" fillId="61"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49" fontId="111" fillId="33" borderId="18">
      <alignment vertical="top" wrapText="1"/>
    </xf>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4"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4" fontId="111" fillId="0" borderId="0" applyFont="0" applyFill="0" applyBorder="0" applyAlignment="0" applyProtection="0"/>
    <xf numFmtId="43" fontId="111"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42" fillId="0" borderId="0" applyFont="0" applyFill="0" applyBorder="0" applyAlignment="0" applyProtection="0"/>
    <xf numFmtId="165" fontId="111"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4" fontId="111" fillId="0" borderId="0" applyFont="0" applyFill="0" applyBorder="0" applyAlignment="0" applyProtection="0"/>
    <xf numFmtId="166" fontId="111"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6" fontId="111" fillId="0" borderId="0" applyFont="0" applyFill="0" applyBorder="0" applyAlignment="0" applyProtection="0"/>
    <xf numFmtId="43" fontId="111" fillId="0" borderId="0" applyFont="0" applyFill="0" applyBorder="0" applyAlignment="0" applyProtection="0"/>
    <xf numFmtId="166"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6" fontId="111" fillId="0" borderId="0" applyFont="0" applyFill="0" applyBorder="0" applyAlignment="0" applyProtection="0"/>
    <xf numFmtId="43" fontId="111" fillId="0" borderId="0" applyFont="0" applyFill="0" applyBorder="0" applyAlignment="0" applyProtection="0"/>
    <xf numFmtId="43" fontId="13" fillId="0" borderId="0" applyFont="0" applyFill="0" applyBorder="0" applyAlignment="0" applyProtection="0"/>
    <xf numFmtId="43" fontId="111"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4"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4"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0" fontId="54"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0" fontId="54"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46" fillId="0" borderId="0" applyNumberFormat="0">
      <alignment horizontal="right"/>
    </xf>
    <xf numFmtId="167" fontId="13" fillId="0" borderId="0" applyFont="0" applyFill="0" applyBorder="0" applyAlignment="0" applyProtection="0"/>
    <xf numFmtId="44" fontId="111" fillId="0" borderId="0" applyFont="0" applyFill="0" applyBorder="0" applyAlignment="0" applyProtection="0"/>
    <xf numFmtId="44" fontId="111" fillId="0" borderId="0" applyFont="0" applyFill="0" applyBorder="0" applyAlignment="0" applyProtection="0"/>
    <xf numFmtId="44" fontId="111" fillId="0" borderId="0" applyFont="0" applyFill="0" applyBorder="0" applyAlignment="0" applyProtection="0"/>
    <xf numFmtId="44" fontId="111" fillId="0" borderId="0" applyFont="0" applyFill="0" applyBorder="0" applyAlignment="0" applyProtection="0"/>
    <xf numFmtId="44" fontId="111" fillId="0" borderId="0" applyFont="0" applyFill="0" applyBorder="0" applyAlignment="0" applyProtection="0"/>
    <xf numFmtId="44" fontId="111"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44" fontId="111" fillId="0" borderId="0" applyFont="0" applyFill="0" applyBorder="0" applyAlignment="0" applyProtection="0"/>
    <xf numFmtId="0" fontId="43" fillId="31" borderId="19">
      <alignment horizontal="left" vertical="center" wrapText="1" indent="2"/>
    </xf>
    <xf numFmtId="0" fontId="43" fillId="0" borderId="19">
      <alignment horizontal="left" vertical="center" wrapText="1" indent="2"/>
    </xf>
    <xf numFmtId="0" fontId="43" fillId="27" borderId="12">
      <alignment horizontal="left" vertical="center"/>
    </xf>
    <xf numFmtId="0" fontId="46" fillId="0" borderId="20">
      <alignment horizontal="left" vertical="top" wrapText="1"/>
    </xf>
    <xf numFmtId="3" fontId="55" fillId="0" borderId="18">
      <alignment horizontal="right" vertical="top"/>
    </xf>
    <xf numFmtId="0" fontId="56" fillId="31" borderId="15" applyNumberFormat="0" applyAlignment="0" applyProtection="0"/>
    <xf numFmtId="0" fontId="57" fillId="0" borderId="1"/>
    <xf numFmtId="0" fontId="6" fillId="50" borderId="3">
      <alignment horizontal="centerContinuous" vertical="top" wrapText="1"/>
    </xf>
    <xf numFmtId="0" fontId="58" fillId="0" borderId="0">
      <alignment vertical="top" wrapText="1"/>
    </xf>
    <xf numFmtId="0" fontId="59" fillId="0" borderId="21" applyNumberFormat="0" applyFill="0" applyAlignment="0" applyProtection="0"/>
    <xf numFmtId="0" fontId="60" fillId="0" borderId="0" applyNumberFormat="0" applyFill="0" applyBorder="0" applyAlignment="0" applyProtection="0"/>
    <xf numFmtId="0" fontId="12" fillId="0" borderId="0">
      <alignment vertical="top"/>
    </xf>
    <xf numFmtId="0" fontId="12" fillId="0" borderId="0">
      <alignment vertical="top"/>
    </xf>
    <xf numFmtId="168"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8" fontId="111" fillId="0" borderId="0" applyFont="0" applyFill="0" applyBorder="0" applyAlignment="0" applyProtection="0"/>
    <xf numFmtId="170" fontId="111" fillId="0" borderId="0" applyFont="0" applyFill="0" applyBorder="0" applyAlignment="0" applyProtection="0"/>
    <xf numFmtId="170" fontId="111" fillId="0" borderId="0" applyFont="0" applyFill="0" applyBorder="0" applyAlignment="0" applyProtection="0"/>
    <xf numFmtId="170" fontId="111" fillId="0" borderId="0" applyFont="0" applyFill="0" applyBorder="0" applyAlignment="0" applyProtection="0"/>
    <xf numFmtId="170" fontId="111" fillId="0" borderId="0" applyFont="0" applyFill="0" applyBorder="0" applyAlignment="0" applyProtection="0"/>
    <xf numFmtId="170" fontId="111" fillId="0" borderId="0" applyFont="0" applyFill="0" applyBorder="0" applyAlignment="0" applyProtection="0"/>
    <xf numFmtId="169" fontId="111" fillId="0" borderId="0" applyFont="0" applyFill="0" applyBorder="0" applyAlignment="0" applyProtection="0"/>
    <xf numFmtId="170" fontId="111" fillId="0" borderId="0" applyFont="0" applyFill="0" applyBorder="0" applyAlignment="0" applyProtection="0"/>
    <xf numFmtId="170" fontId="111" fillId="0" borderId="0" applyFont="0" applyFill="0" applyBorder="0" applyAlignment="0" applyProtection="0"/>
    <xf numFmtId="169" fontId="111" fillId="0" borderId="0" applyFont="0" applyFill="0" applyBorder="0" applyAlignment="0" applyProtection="0"/>
    <xf numFmtId="171" fontId="111" fillId="0" borderId="0" applyFont="0" applyFill="0" applyBorder="0" applyAlignment="0" applyProtection="0"/>
    <xf numFmtId="170"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8" fontId="111" fillId="0" borderId="0" applyFont="0" applyFill="0" applyBorder="0" applyAlignment="0" applyProtection="0"/>
    <xf numFmtId="172" fontId="111" fillId="0" borderId="0" applyFont="0" applyFill="0" applyBorder="0" applyAlignment="0" applyProtection="0"/>
    <xf numFmtId="168"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73" fontId="111" fillId="0" borderId="0" applyFont="0" applyFill="0" applyBorder="0" applyAlignment="0" applyProtection="0"/>
    <xf numFmtId="170" fontId="111" fillId="0" borderId="0" applyFont="0" applyFill="0" applyBorder="0" applyAlignment="0" applyProtection="0"/>
    <xf numFmtId="169" fontId="111" fillId="0" borderId="0" applyFont="0" applyFill="0" applyBorder="0" applyAlignment="0" applyProtection="0"/>
    <xf numFmtId="170"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67" fontId="111" fillId="0" borderId="0" applyFont="0" applyFill="0" applyBorder="0" applyAlignment="0" applyProtection="0"/>
    <xf numFmtId="173" fontId="111" fillId="0" borderId="0" applyFont="0" applyFill="0" applyBorder="0" applyAlignment="0" applyProtection="0"/>
    <xf numFmtId="170"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73" fontId="111" fillId="0" borderId="0" applyFont="0" applyFill="0" applyBorder="0" applyAlignment="0" applyProtection="0"/>
    <xf numFmtId="168" fontId="111" fillId="0" borderId="0" applyFont="0" applyFill="0" applyBorder="0" applyAlignment="0" applyProtection="0"/>
    <xf numFmtId="167"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8" fontId="111" fillId="0" borderId="0" applyFont="0" applyFill="0" applyBorder="0" applyAlignment="0" applyProtection="0"/>
    <xf numFmtId="169" fontId="111" fillId="0" borderId="0" applyFont="0" applyFill="0" applyBorder="0" applyAlignment="0" applyProtection="0"/>
    <xf numFmtId="170"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8" fontId="111" fillId="0" borderId="0" applyFont="0" applyFill="0" applyBorder="0" applyAlignment="0" applyProtection="0"/>
    <xf numFmtId="169" fontId="111" fillId="0" borderId="0" applyFont="0" applyFill="0" applyBorder="0" applyAlignment="0" applyProtection="0"/>
    <xf numFmtId="168" fontId="111" fillId="0" borderId="0" applyFont="0" applyFill="0" applyBorder="0" applyAlignment="0" applyProtection="0"/>
    <xf numFmtId="170"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70" fontId="111" fillId="0" borderId="0" applyFont="0" applyFill="0" applyBorder="0" applyAlignment="0" applyProtection="0"/>
    <xf numFmtId="169" fontId="111" fillId="0" borderId="0" applyFont="0" applyFill="0" applyBorder="0" applyAlignment="0" applyProtection="0"/>
    <xf numFmtId="170"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71" fontId="111" fillId="0" borderId="0" applyFont="0" applyFill="0" applyBorder="0" applyAlignment="0" applyProtection="0"/>
    <xf numFmtId="169"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2" fontId="111" fillId="0" borderId="0" applyFont="0" applyFill="0" applyBorder="0" applyAlignment="0" applyProtection="0"/>
    <xf numFmtId="173" fontId="111" fillId="0" borderId="0" applyFont="0" applyFill="0" applyBorder="0" applyAlignment="0" applyProtection="0"/>
    <xf numFmtId="169" fontId="111" fillId="0" borderId="0" applyFont="0" applyFill="0" applyBorder="0" applyAlignment="0" applyProtection="0"/>
    <xf numFmtId="170" fontId="111" fillId="0" borderId="0" applyFont="0" applyFill="0" applyBorder="0" applyAlignment="0" applyProtection="0"/>
    <xf numFmtId="169" fontId="111" fillId="0" borderId="0" applyFont="0" applyFill="0" applyBorder="0" applyAlignment="0" applyProtection="0"/>
    <xf numFmtId="170" fontId="111" fillId="0" borderId="0" applyFont="0" applyFill="0" applyBorder="0" applyAlignment="0" applyProtection="0"/>
    <xf numFmtId="168" fontId="111" fillId="0" borderId="0" applyFont="0" applyFill="0" applyBorder="0" applyAlignment="0" applyProtection="0"/>
    <xf numFmtId="173" fontId="111" fillId="0" borderId="0" applyFont="0" applyFill="0" applyBorder="0" applyAlignment="0" applyProtection="0"/>
    <xf numFmtId="172" fontId="111" fillId="0" borderId="0" applyFont="0" applyFill="0" applyBorder="0" applyAlignment="0" applyProtection="0"/>
    <xf numFmtId="168"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73" fontId="111" fillId="0" borderId="0" applyFon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11" fontId="111" fillId="0" borderId="0" applyFont="0" applyFill="0" applyBorder="0" applyAlignment="0" applyProtection="0"/>
    <xf numFmtId="11" fontId="111" fillId="0" borderId="0" applyFont="0" applyFill="0" applyBorder="0" applyAlignment="0" applyProtection="0"/>
    <xf numFmtId="11" fontId="111" fillId="0" borderId="0" applyFont="0" applyFill="0" applyBorder="0" applyAlignment="0" applyProtection="0"/>
    <xf numFmtId="11" fontId="111" fillId="0" borderId="0" applyFont="0" applyFill="0" applyBorder="0" applyAlignment="0" applyProtection="0"/>
    <xf numFmtId="11" fontId="111" fillId="0" borderId="0" applyFont="0" applyFill="0" applyBorder="0" applyAlignment="0" applyProtection="0"/>
    <xf numFmtId="11" fontId="111" fillId="0" borderId="0" applyFont="0" applyFill="0" applyBorder="0" applyAlignment="0" applyProtection="0"/>
    <xf numFmtId="11" fontId="111" fillId="0" borderId="0" applyFont="0" applyFill="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33" borderId="0" applyNumberFormat="0" applyBorder="0" applyAlignment="0" applyProtection="0"/>
    <xf numFmtId="0" fontId="61" fillId="27" borderId="0" applyNumberFormat="0" applyBorder="0" applyAlignment="0" applyProtection="0"/>
    <xf numFmtId="0" fontId="62" fillId="63" borderId="0" applyNumberFormat="0" applyBorder="0" applyAlignment="0" applyProtection="0"/>
    <xf numFmtId="0" fontId="61" fillId="27" borderId="0" applyNumberFormat="0" applyBorder="0" applyAlignment="0" applyProtection="0"/>
    <xf numFmtId="0" fontId="61" fillId="33"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2" fillId="63" borderId="0" applyNumberFormat="0" applyBorder="0" applyAlignment="0" applyProtection="0"/>
    <xf numFmtId="0" fontId="61" fillId="33" borderId="0" applyNumberFormat="0" applyBorder="0" applyAlignment="0" applyProtection="0"/>
    <xf numFmtId="0" fontId="62" fillId="63"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2" fillId="63"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4" fillId="0" borderId="23" applyNumberFormat="0" applyFill="0" applyAlignment="0" applyProtection="0"/>
    <xf numFmtId="0" fontId="63" fillId="0" borderId="22"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6" fillId="0" borderId="25" applyNumberFormat="0" applyFill="0" applyAlignment="0" applyProtection="0"/>
    <xf numFmtId="0" fontId="65" fillId="0" borderId="24"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8" fillId="0" borderId="27" applyNumberFormat="0" applyFill="0" applyAlignment="0" applyProtection="0"/>
    <xf numFmtId="0" fontId="67" fillId="0" borderId="26"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9" fillId="0" borderId="0" applyNumberFormat="0" applyFill="0" applyBorder="0" applyAlignment="0" applyProtection="0"/>
    <xf numFmtId="0" fontId="23"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70" fillId="0" borderId="0" applyNumberFormat="0" applyFill="0" applyBorder="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8" borderId="15" applyNumberFormat="0" applyAlignment="0" applyProtection="0"/>
    <xf numFmtId="0" fontId="56" fillId="31" borderId="15" applyNumberFormat="0" applyAlignment="0" applyProtection="0"/>
    <xf numFmtId="0" fontId="71" fillId="64" borderId="10" applyNumberFormat="0" applyAlignment="0" applyProtection="0"/>
    <xf numFmtId="0" fontId="56" fillId="31" borderId="15" applyNumberFormat="0" applyAlignment="0" applyProtection="0"/>
    <xf numFmtId="0" fontId="56" fillId="8" borderId="15" applyNumberFormat="0" applyAlignment="0" applyProtection="0"/>
    <xf numFmtId="0" fontId="56" fillId="31" borderId="15" applyNumberFormat="0" applyAlignment="0" applyProtection="0"/>
    <xf numFmtId="0" fontId="71" fillId="64" borderId="10" applyNumberFormat="0" applyAlignment="0" applyProtection="0"/>
    <xf numFmtId="0" fontId="56" fillId="8" borderId="15" applyNumberFormat="0" applyAlignment="0" applyProtection="0"/>
    <xf numFmtId="0" fontId="56" fillId="31" borderId="15" applyNumberFormat="0" applyAlignment="0" applyProtection="0"/>
    <xf numFmtId="0" fontId="71" fillId="64" borderId="10"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8" borderId="15" applyNumberFormat="0" applyAlignment="0" applyProtection="0"/>
    <xf numFmtId="0" fontId="56" fillId="8"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4" fontId="43" fillId="0" borderId="0" applyBorder="0">
      <alignment horizontal="right" vertical="center"/>
    </xf>
    <xf numFmtId="0" fontId="43" fillId="0" borderId="3">
      <alignment horizontal="right" vertical="center"/>
    </xf>
    <xf numFmtId="1" fontId="72" fillId="27" borderId="0" applyBorder="0">
      <alignment horizontal="right" vertical="center"/>
    </xf>
    <xf numFmtId="0" fontId="69" fillId="0" borderId="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4" fillId="0" borderId="29" applyNumberFormat="0" applyFill="0" applyAlignment="0" applyProtection="0"/>
    <xf numFmtId="0" fontId="73" fillId="0" borderId="28"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164" fontId="111" fillId="0" borderId="0" applyFont="0" applyFill="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40" fillId="1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40" fillId="1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40" fillId="18" borderId="0" applyNumberFormat="0" applyBorder="0" applyAlignment="0" applyProtection="0"/>
    <xf numFmtId="0" fontId="75" fillId="8" borderId="0" applyNumberFormat="0" applyBorder="0" applyAlignment="0" applyProtection="0"/>
    <xf numFmtId="0" fontId="40" fillId="1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40" fillId="1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111" fillId="0" borderId="0"/>
    <xf numFmtId="0" fontId="13" fillId="0" borderId="0"/>
    <xf numFmtId="0" fontId="13" fillId="0" borderId="0"/>
    <xf numFmtId="0" fontId="42"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5" fontId="77" fillId="0" borderId="0">
      <alignment vertical="center"/>
    </xf>
    <xf numFmtId="5" fontId="77"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42" fillId="0" borderId="0"/>
    <xf numFmtId="0" fontId="42" fillId="0" borderId="0"/>
    <xf numFmtId="5" fontId="77"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77" fillId="0" borderId="0">
      <alignment vertical="center"/>
    </xf>
    <xf numFmtId="0" fontId="13" fillId="0" borderId="0"/>
    <xf numFmtId="0" fontId="13" fillId="0" borderId="0"/>
    <xf numFmtId="0" fontId="13" fillId="0" borderId="0"/>
    <xf numFmtId="0" fontId="42"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11" fillId="0" borderId="0"/>
    <xf numFmtId="0" fontId="42" fillId="0" borderId="0"/>
    <xf numFmtId="0" fontId="111" fillId="0" borderId="0"/>
    <xf numFmtId="0" fontId="111" fillId="0" borderId="0"/>
    <xf numFmtId="0" fontId="111" fillId="0" borderId="0"/>
    <xf numFmtId="0" fontId="111" fillId="0" borderId="0"/>
    <xf numFmtId="165" fontId="77" fillId="0" borderId="0">
      <alignment vertical="center"/>
    </xf>
    <xf numFmtId="0" fontId="111" fillId="0" borderId="0"/>
    <xf numFmtId="0" fontId="42"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11" fillId="0" borderId="0"/>
    <xf numFmtId="0" fontId="111" fillId="0" borderId="0"/>
    <xf numFmtId="0" fontId="111"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applyNumberFormat="0" applyFont="0" applyFill="0" applyBorder="0" applyAlignment="0" applyProtection="0"/>
    <xf numFmtId="0" fontId="111" fillId="0" borderId="0"/>
    <xf numFmtId="0" fontId="13" fillId="0" borderId="0"/>
    <xf numFmtId="0" fontId="111" fillId="0" borderId="0"/>
    <xf numFmtId="0" fontId="111" fillId="0" borderId="0" applyNumberFormat="0" applyFont="0" applyFill="0" applyBorder="0" applyAlignment="0" applyProtection="0"/>
    <xf numFmtId="0" fontId="78"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11" fillId="0" borderId="0"/>
    <xf numFmtId="0" fontId="42" fillId="0" borderId="0"/>
    <xf numFmtId="0" fontId="111" fillId="0" borderId="0"/>
    <xf numFmtId="0" fontId="78"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11" fillId="0" borderId="0"/>
    <xf numFmtId="0" fontId="111" fillId="0" borderId="0">
      <alignment vertical="top"/>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11"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alignment vertical="top"/>
    </xf>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applyFill="0" applyProtection="0"/>
    <xf numFmtId="0" fontId="13" fillId="0" borderId="0"/>
    <xf numFmtId="0" fontId="13" fillId="0" borderId="0"/>
    <xf numFmtId="0" fontId="42" fillId="0" borderId="0" applyFill="0" applyProtection="0"/>
    <xf numFmtId="0" fontId="13"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54" fillId="0" borderId="0"/>
    <xf numFmtId="0" fontId="42"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5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79" fillId="0" borderId="0"/>
    <xf numFmtId="174" fontId="77" fillId="0" borderId="0">
      <alignment vertical="center"/>
    </xf>
    <xf numFmtId="0" fontId="111" fillId="0" borderId="0"/>
    <xf numFmtId="0" fontId="42" fillId="0" borderId="0"/>
    <xf numFmtId="0" fontId="79" fillId="0" borderId="0"/>
    <xf numFmtId="0" fontId="111" fillId="0" borderId="0"/>
    <xf numFmtId="0" fontId="111" fillId="0" borderId="0"/>
    <xf numFmtId="0" fontId="42"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78"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111" fillId="0" borderId="0"/>
    <xf numFmtId="0" fontId="111"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78" fillId="0" borderId="0"/>
    <xf numFmtId="0" fontId="111" fillId="0" borderId="0"/>
    <xf numFmtId="0" fontId="111" fillId="0" borderId="0"/>
    <xf numFmtId="0" fontId="111" fillId="0" borderId="0"/>
    <xf numFmtId="0" fontId="78" fillId="0" borderId="0"/>
    <xf numFmtId="0" fontId="111" fillId="0" borderId="0"/>
    <xf numFmtId="0" fontId="78"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11"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11" fillId="0" borderId="0"/>
    <xf numFmtId="0" fontId="42"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80" fillId="0" borderId="0"/>
    <xf numFmtId="0" fontId="80" fillId="0" borderId="0"/>
    <xf numFmtId="0" fontId="111" fillId="0" borderId="0"/>
    <xf numFmtId="0" fontId="80" fillId="0" borderId="0"/>
    <xf numFmtId="0" fontId="111" fillId="0" borderId="0"/>
    <xf numFmtId="0" fontId="42"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80" fillId="0" borderId="0"/>
    <xf numFmtId="0" fontId="13" fillId="0" borderId="0"/>
    <xf numFmtId="0" fontId="13" fillId="0" borderId="0"/>
    <xf numFmtId="0" fontId="80" fillId="0" borderId="0"/>
    <xf numFmtId="0" fontId="13" fillId="0" borderId="0"/>
    <xf numFmtId="0" fontId="80" fillId="0" borderId="0"/>
    <xf numFmtId="0" fontId="80" fillId="0" borderId="0"/>
    <xf numFmtId="0" fontId="80" fillId="0" borderId="0"/>
    <xf numFmtId="0" fontId="80" fillId="0" borderId="0"/>
    <xf numFmtId="0" fontId="80" fillId="0" borderId="0"/>
    <xf numFmtId="0" fontId="13" fillId="0" borderId="0"/>
    <xf numFmtId="0" fontId="13" fillId="0" borderId="0"/>
    <xf numFmtId="0" fontId="13" fillId="0" borderId="0"/>
    <xf numFmtId="0" fontId="81" fillId="0" borderId="0" applyNumberFormat="0" applyFill="0" applyBorder="0" applyAlignment="0" applyProtection="0"/>
    <xf numFmtId="0" fontId="81" fillId="0" borderId="0" applyNumberFormat="0" applyFill="0" applyBorder="0" applyAlignment="0" applyProtection="0"/>
    <xf numFmtId="0" fontId="111" fillId="0" borderId="0"/>
    <xf numFmtId="0" fontId="111" fillId="0" borderId="0"/>
    <xf numFmtId="0" fontId="111"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42" fillId="0" borderId="0"/>
    <xf numFmtId="0" fontId="111" fillId="0" borderId="0"/>
    <xf numFmtId="0" fontId="42" fillId="0" borderId="0"/>
    <xf numFmtId="0" fontId="111" fillId="0" borderId="0"/>
    <xf numFmtId="0" fontId="42"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42" fillId="0" borderId="0"/>
    <xf numFmtId="0" fontId="111" fillId="0" borderId="0"/>
    <xf numFmtId="0" fontId="111" fillId="0" borderId="0"/>
    <xf numFmtId="0" fontId="13" fillId="0" borderId="0"/>
    <xf numFmtId="0" fontId="42" fillId="0" borderId="0"/>
    <xf numFmtId="0" fontId="111" fillId="0" borderId="0"/>
    <xf numFmtId="0" fontId="42"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78"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78" fillId="0" borderId="0"/>
    <xf numFmtId="0" fontId="111" fillId="0" borderId="0"/>
    <xf numFmtId="0" fontId="111" fillId="0" borderId="0"/>
    <xf numFmtId="0" fontId="13" fillId="0" borderId="0"/>
    <xf numFmtId="0" fontId="13" fillId="0" borderId="0"/>
    <xf numFmtId="0" fontId="111"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78" fillId="0" borderId="0"/>
    <xf numFmtId="0" fontId="111" fillId="0" borderId="0"/>
    <xf numFmtId="0" fontId="111" fillId="0" borderId="0"/>
    <xf numFmtId="0" fontId="111" fillId="0" borderId="0"/>
    <xf numFmtId="0" fontId="78" fillId="0" borderId="0"/>
    <xf numFmtId="0" fontId="111" fillId="0" borderId="0"/>
    <xf numFmtId="0" fontId="78" fillId="0" borderId="0"/>
    <xf numFmtId="0" fontId="78" fillId="0" borderId="0"/>
    <xf numFmtId="0" fontId="111" fillId="0" borderId="0"/>
    <xf numFmtId="0" fontId="78"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42" fillId="0" borderId="0"/>
    <xf numFmtId="0" fontId="42"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3" fillId="0" borderId="0"/>
    <xf numFmtId="0" fontId="13" fillId="0" borderId="0"/>
    <xf numFmtId="0" fontId="13" fillId="0" borderId="0"/>
    <xf numFmtId="0" fontId="13" fillId="0" borderId="0"/>
    <xf numFmtId="0" fontId="13" fillId="0" borderId="0"/>
    <xf numFmtId="0" fontId="42" fillId="0" borderId="0"/>
    <xf numFmtId="0" fontId="111" fillId="0" borderId="0"/>
    <xf numFmtId="0" fontId="42"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2"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42" fillId="0" borderId="0"/>
    <xf numFmtId="0" fontId="42" fillId="0" borderId="0"/>
    <xf numFmtId="0" fontId="111" fillId="0" borderId="0"/>
    <xf numFmtId="0" fontId="42"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8" fillId="0" borderId="0"/>
    <xf numFmtId="0" fontId="111" fillId="0" borderId="0"/>
    <xf numFmtId="0" fontId="13" fillId="0" borderId="0"/>
    <xf numFmtId="0" fontId="13" fillId="0" borderId="0"/>
    <xf numFmtId="0" fontId="13" fillId="0" borderId="0"/>
    <xf numFmtId="0" fontId="78" fillId="0" borderId="0"/>
    <xf numFmtId="0" fontId="42" fillId="0" borderId="0"/>
    <xf numFmtId="0" fontId="111" fillId="0" borderId="0"/>
    <xf numFmtId="0" fontId="13" fillId="0" borderId="0"/>
    <xf numFmtId="0" fontId="13" fillId="0" borderId="0"/>
    <xf numFmtId="0" fontId="13" fillId="0" borderId="0"/>
    <xf numFmtId="0" fontId="42" fillId="0" borderId="0"/>
    <xf numFmtId="0" fontId="42" fillId="0" borderId="0"/>
    <xf numFmtId="0" fontId="111" fillId="0" borderId="0"/>
    <xf numFmtId="0" fontId="42" fillId="0" borderId="0"/>
    <xf numFmtId="0" fontId="42" fillId="0" borderId="0"/>
    <xf numFmtId="0" fontId="111" fillId="0" borderId="0"/>
    <xf numFmtId="0" fontId="42"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applyNumberFormat="0" applyFont="0" applyFill="0" applyBorder="0" applyAlignment="0" applyProtection="0"/>
    <xf numFmtId="0" fontId="42" fillId="0" borderId="0"/>
    <xf numFmtId="0" fontId="111" fillId="0" borderId="0"/>
    <xf numFmtId="0" fontId="13" fillId="0" borderId="0"/>
    <xf numFmtId="0" fontId="111" fillId="0" borderId="0"/>
    <xf numFmtId="0" fontId="13" fillId="0" borderId="0"/>
    <xf numFmtId="0" fontId="13" fillId="0" borderId="0"/>
    <xf numFmtId="0" fontId="13"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42" fillId="0" borderId="0"/>
    <xf numFmtId="0" fontId="42"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3" fillId="0" borderId="0"/>
    <xf numFmtId="0" fontId="13" fillId="0" borderId="0"/>
    <xf numFmtId="0" fontId="13" fillId="0" borderId="0"/>
    <xf numFmtId="0" fontId="42" fillId="0" borderId="0"/>
    <xf numFmtId="0" fontId="42" fillId="0" borderId="0"/>
    <xf numFmtId="0" fontId="111" fillId="0" borderId="0"/>
    <xf numFmtId="0" fontId="42"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11" fillId="0" borderId="0" applyNumberFormat="0" applyFont="0" applyFill="0" applyBorder="0" applyAlignment="0" applyProtection="0"/>
    <xf numFmtId="0" fontId="111" fillId="0" borderId="0"/>
    <xf numFmtId="0" fontId="111" fillId="0" borderId="0" applyNumberFormat="0" applyFont="0" applyFill="0" applyBorder="0" applyAlignment="0" applyProtection="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11" fillId="0" borderId="0"/>
    <xf numFmtId="0" fontId="42" fillId="0" borderId="0"/>
    <xf numFmtId="0" fontId="111" fillId="0" borderId="0"/>
    <xf numFmtId="0" fontId="42"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79"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79" fillId="0" borderId="0"/>
    <xf numFmtId="0" fontId="111" fillId="0" borderId="0"/>
    <xf numFmtId="0" fontId="42" fillId="0" borderId="0"/>
    <xf numFmtId="0" fontId="13" fillId="0" borderId="0"/>
    <xf numFmtId="0" fontId="13" fillId="0" borderId="0"/>
    <xf numFmtId="0" fontId="13" fillId="0" borderId="0"/>
    <xf numFmtId="0" fontId="13" fillId="0" borderId="0"/>
    <xf numFmtId="0" fontId="13"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11" fillId="0" borderId="0"/>
    <xf numFmtId="0" fontId="111" fillId="0" borderId="0"/>
    <xf numFmtId="0" fontId="42"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applyNumberFormat="0" applyFont="0" applyFill="0" applyBorder="0" applyAlignment="0" applyProtection="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applyNumberFormat="0" applyFont="0" applyFill="0" applyBorder="0" applyAlignment="0" applyProtection="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11" fillId="0" borderId="0"/>
    <xf numFmtId="0" fontId="42"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42" fillId="0" borderId="0"/>
    <xf numFmtId="4" fontId="43" fillId="0" borderId="3" applyFill="0" applyBorder="0" applyProtection="0">
      <alignment horizontal="right" vertical="center"/>
    </xf>
    <xf numFmtId="0" fontId="45" fillId="0" borderId="0" applyNumberFormat="0" applyFill="0" applyBorder="0" applyProtection="0">
      <alignment horizontal="left" vertical="center"/>
    </xf>
    <xf numFmtId="0" fontId="43" fillId="0" borderId="3" applyNumberFormat="0" applyFill="0" applyAlignment="0" applyProtection="0"/>
    <xf numFmtId="0" fontId="111" fillId="62" borderId="0" applyNumberFormat="0" applyFont="0" applyBorder="0" applyAlignment="0" applyProtection="0"/>
    <xf numFmtId="0" fontId="111" fillId="0" borderId="0"/>
    <xf numFmtId="0" fontId="83" fillId="0" borderId="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3" fillId="3" borderId="9"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3" fillId="3" borderId="9" applyNumberFormat="0" applyFont="0" applyAlignment="0" applyProtection="0"/>
    <xf numFmtId="0" fontId="13" fillId="3" borderId="9" applyNumberFormat="0" applyFont="0" applyAlignment="0" applyProtection="0"/>
    <xf numFmtId="0" fontId="13" fillId="3" borderId="9" applyNumberFormat="0" applyFont="0" applyAlignment="0" applyProtection="0"/>
    <xf numFmtId="0" fontId="13" fillId="3" borderId="9" applyNumberFormat="0" applyFont="0" applyAlignment="0" applyProtection="0"/>
    <xf numFmtId="0" fontId="13" fillId="3" borderId="9" applyNumberFormat="0" applyFont="0" applyAlignment="0" applyProtection="0"/>
    <xf numFmtId="0" fontId="13" fillId="3" borderId="9" applyNumberFormat="0" applyFont="0" applyAlignment="0" applyProtection="0"/>
    <xf numFmtId="0" fontId="13" fillId="3" borderId="9"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3" fillId="3" borderId="9" applyNumberFormat="0" applyFont="0" applyAlignment="0" applyProtection="0"/>
    <xf numFmtId="0" fontId="13" fillId="3" borderId="9" applyNumberFormat="0" applyFont="0" applyAlignment="0" applyProtection="0"/>
    <xf numFmtId="0" fontId="13" fillId="3" borderId="9"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175" fontId="84" fillId="0" borderId="0">
      <alignment horizontal="right"/>
    </xf>
    <xf numFmtId="176" fontId="81" fillId="0" borderId="0" applyFill="0" applyBorder="0" applyProtection="0">
      <alignment horizontal="right"/>
    </xf>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61" borderId="14" applyNumberFormat="0" applyAlignment="0" applyProtection="0"/>
    <xf numFmtId="0" fontId="48" fillId="59" borderId="14" applyNumberFormat="0" applyAlignment="0" applyProtection="0"/>
    <xf numFmtId="0" fontId="48" fillId="61" borderId="14" applyNumberFormat="0" applyAlignment="0" applyProtection="0"/>
    <xf numFmtId="0" fontId="48" fillId="61" borderId="14" applyNumberFormat="0" applyAlignment="0" applyProtection="0"/>
    <xf numFmtId="0" fontId="48" fillId="61" borderId="14" applyNumberFormat="0" applyAlignment="0" applyProtection="0"/>
    <xf numFmtId="0" fontId="48" fillId="61" borderId="14" applyNumberFormat="0" applyAlignment="0" applyProtection="0"/>
    <xf numFmtId="0" fontId="48" fillId="61" borderId="14" applyNumberFormat="0" applyAlignment="0" applyProtection="0"/>
    <xf numFmtId="0" fontId="48" fillId="61" borderId="14" applyNumberFormat="0" applyAlignment="0" applyProtection="0"/>
    <xf numFmtId="0" fontId="48" fillId="61" borderId="14" applyNumberFormat="0" applyAlignment="0" applyProtection="0"/>
    <xf numFmtId="0" fontId="48" fillId="61"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61" borderId="14" applyNumberFormat="0" applyAlignment="0" applyProtection="0"/>
    <xf numFmtId="0" fontId="48" fillId="61"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178" fontId="43" fillId="65" borderId="3" applyNumberFormat="0" applyFont="0" applyBorder="0" applyAlignment="0" applyProtection="0">
      <alignment horizontal="right" vertical="center"/>
    </xf>
    <xf numFmtId="9" fontId="111"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9" fontId="42" fillId="0" borderId="0" applyFont="0" applyFill="0" applyBorder="0" applyAlignment="0" applyProtection="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9" fontId="42" fillId="0" borderId="0" applyFont="0" applyFill="0" applyBorder="0" applyAlignment="0" applyProtection="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9" fontId="42" fillId="0" borderId="0" applyFont="0" applyFill="0" applyBorder="0" applyAlignment="0" applyProtection="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9" fontId="42" fillId="0" borderId="0" applyFont="0" applyFill="0" applyBorder="0" applyAlignment="0" applyProtection="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54" fillId="0" borderId="0" applyFont="0" applyFill="0" applyBorder="0" applyAlignment="0" applyProtection="0"/>
    <xf numFmtId="0" fontId="111"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42" fillId="0" borderId="0" applyFont="0" applyFill="0" applyBorder="0" applyAlignment="0" applyProtection="0"/>
    <xf numFmtId="9" fontId="54"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11"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11" fillId="0" borderId="0"/>
    <xf numFmtId="0" fontId="111" fillId="0" borderId="0"/>
    <xf numFmtId="9" fontId="13" fillId="0" borderId="0" applyFont="0" applyFill="0" applyBorder="0" applyAlignment="0" applyProtection="0"/>
    <xf numFmtId="9" fontId="42"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9" fontId="111"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11" fillId="0" borderId="0"/>
    <xf numFmtId="0" fontId="13" fillId="0" borderId="0"/>
    <xf numFmtId="0" fontId="13" fillId="0" borderId="0"/>
    <xf numFmtId="0" fontId="13"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42"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13" fillId="0" borderId="0" applyFont="0" applyFill="0" applyBorder="0" applyAlignment="0" applyProtection="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13" fillId="0" borderId="0" applyFont="0" applyFill="0" applyBorder="0" applyAlignment="0" applyProtection="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13" fillId="0" borderId="0" applyFont="0" applyFill="0" applyBorder="0" applyAlignment="0" applyProtection="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13" fillId="0" borderId="0" applyFont="0" applyFill="0" applyBorder="0" applyAlignment="0" applyProtection="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5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5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85" fillId="0" borderId="0" applyFont="0" applyFill="0" applyBorder="0" applyAlignment="0" applyProtection="0"/>
    <xf numFmtId="179" fontId="85" fillId="0" borderId="0" applyFont="0" applyFill="0" applyBorder="0" applyAlignment="0" applyProtection="0"/>
    <xf numFmtId="180" fontId="85" fillId="0" borderId="0" applyFont="0" applyFill="0" applyBorder="0" applyAlignment="0" applyProtection="0"/>
    <xf numFmtId="0" fontId="49" fillId="24"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3" fillId="62" borderId="3"/>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8" fillId="0" borderId="0">
      <alignment vertical="top"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58" fillId="0" borderId="0">
      <alignment vertical="top"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6"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2" fillId="0" borderId="0">
      <alignment vertical="top"/>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49" fontId="111" fillId="0" borderId="3"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9" fontId="111" fillId="0" borderId="3" applyFill="0" applyProtection="0">
      <alignment horizontal="right"/>
    </xf>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49" fontId="111" fillId="0" borderId="3"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 fillId="66" borderId="3" applyNumberFormat="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6" fillId="66" borderId="3" applyNumberFormat="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6" fillId="66" borderId="3" applyNumberFormat="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 fillId="66" borderId="0" applyNumberFormat="0" applyBorder="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4" fillId="66" borderId="0" applyNumberFormat="0" applyBorder="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4" fillId="66" borderId="0" applyNumberFormat="0" applyBorder="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 fillId="66" borderId="3" applyNumberFormat="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6" fillId="66" borderId="3" applyNumberFormat="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6" fillId="66" borderId="3" applyNumberFormat="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3" applyNumberFormat="0" applyFill="0" applyProtection="0">
      <alignment horizontal="right"/>
    </xf>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7" fillId="54" borderId="0" applyNumberFormat="0" applyBorder="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87" fillId="54" borderId="0" applyNumberFormat="0" applyBorder="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87" fillId="54" borderId="0" applyNumberFormat="0" applyBorder="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181" fontId="88" fillId="68" borderId="31">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89" fillId="68" borderId="31">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1" fontId="90" fillId="69" borderId="31">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70" borderId="32" applyBorder="0">
      <alignment horizontal="lef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9" fontId="111" fillId="71" borderId="3">
      <alignment vertical="center"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72" borderId="8">
      <alignment horizontal="left" vertical="center"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1" fillId="73" borderId="3">
      <alignment horizontal="left" vertical="center"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52" borderId="3">
      <alignment horizontal="left" vertical="center"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74" borderId="3">
      <alignment horizontal="left" vertical="center"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4" fillId="0" borderId="0" applyNumberFormat="0" applyFill="0" applyBorder="0" applyAlignment="0" applyProtection="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63" fillId="0" borderId="22"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65" fillId="0" borderId="24"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7" fillId="0" borderId="26"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7"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2" fontId="85" fillId="0" borderId="0" applyFont="0" applyFill="0" applyBorder="0" applyAlignment="0" applyProtection="0"/>
    <xf numFmtId="0" fontId="73" fillId="0" borderId="28"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3" fillId="62" borderId="17" applyNumberForma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5"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3" fillId="0" borderId="0"/>
    <xf numFmtId="0" fontId="96" fillId="0" borderId="0" applyNumberFormat="0" applyFill="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cellStyleXfs>
  <cellXfs count="362">
    <xf numFmtId="0" fontId="0" fillId="0" borderId="0" xfId="0"/>
    <xf numFmtId="0" fontId="2" fillId="0" borderId="0" xfId="0" applyFont="1"/>
    <xf numFmtId="0" fontId="3" fillId="0" borderId="0" xfId="0" applyFont="1"/>
    <xf numFmtId="0" fontId="2" fillId="0" borderId="0" xfId="0" applyFont="1" applyAlignment="1">
      <alignment horizontal="right"/>
    </xf>
    <xf numFmtId="0" fontId="4" fillId="0" borderId="0" xfId="0" applyFont="1"/>
    <xf numFmtId="0" fontId="5" fillId="0" borderId="0" xfId="0" applyFont="1"/>
    <xf numFmtId="0" fontId="6" fillId="0" borderId="1" xfId="0" applyFont="1" applyBorder="1"/>
    <xf numFmtId="0" fontId="6" fillId="0" borderId="0" xfId="0" applyFont="1"/>
    <xf numFmtId="0" fontId="6" fillId="0" borderId="0" xfId="0" applyFont="1" applyAlignment="1">
      <alignment horizontal="left"/>
    </xf>
    <xf numFmtId="0" fontId="7" fillId="0" borderId="0" xfId="0" applyFont="1" applyAlignment="1">
      <alignment horizontal="left" indent="1"/>
    </xf>
    <xf numFmtId="0" fontId="2" fillId="0" borderId="0" xfId="0" applyFont="1" applyAlignment="1">
      <alignment horizontal="left" indent="2"/>
    </xf>
    <xf numFmtId="0" fontId="8" fillId="0" borderId="0" xfId="0" applyFont="1" applyAlignment="1">
      <alignment horizontal="left"/>
    </xf>
    <xf numFmtId="0" fontId="9" fillId="0" borderId="0" xfId="0" applyFont="1" applyAlignment="1">
      <alignment horizontal="left" indent="2"/>
    </xf>
    <xf numFmtId="0" fontId="6" fillId="0" borderId="0" xfId="0" applyFont="1" applyAlignment="1">
      <alignment horizontal="left" wrapText="1"/>
    </xf>
    <xf numFmtId="0" fontId="6"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4" fillId="0" borderId="0" xfId="0" applyFont="1" applyAlignment="1">
      <alignment horizontal="right"/>
    </xf>
    <xf numFmtId="4" fontId="6" fillId="0" borderId="0" xfId="0" applyNumberFormat="1" applyFont="1"/>
    <xf numFmtId="0" fontId="5" fillId="0" borderId="0" xfId="0" applyFont="1" applyAlignment="1">
      <alignment horizontal="left"/>
    </xf>
    <xf numFmtId="4" fontId="2" fillId="0" borderId="0" xfId="0" applyNumberFormat="1" applyFont="1"/>
    <xf numFmtId="0" fontId="10" fillId="0" borderId="0" xfId="3711" applyFont="1" applyAlignment="1" applyProtection="1"/>
    <xf numFmtId="0" fontId="10" fillId="0" borderId="0" xfId="3711" applyFont="1" applyAlignment="1" applyProtection="1">
      <alignment horizontal="left"/>
    </xf>
    <xf numFmtId="0" fontId="0" fillId="0" borderId="0" xfId="0" applyAlignment="1">
      <alignment horizontal="right"/>
    </xf>
    <xf numFmtId="0" fontId="0" fillId="0" borderId="0" xfId="0" applyAlignment="1">
      <alignment horizontal="left"/>
    </xf>
    <xf numFmtId="0" fontId="4" fillId="0" borderId="0" xfId="0" applyFont="1" applyAlignment="1">
      <alignment horizontal="left"/>
    </xf>
    <xf numFmtId="183" fontId="6" fillId="0" borderId="0" xfId="0" applyNumberFormat="1" applyFont="1"/>
    <xf numFmtId="2" fontId="11" fillId="0" borderId="0" xfId="0" applyNumberFormat="1" applyFont="1" applyAlignment="1">
      <alignment horizontal="left"/>
    </xf>
    <xf numFmtId="1" fontId="12" fillId="0" borderId="0" xfId="0" applyNumberFormat="1" applyFont="1" applyAlignment="1">
      <alignment horizontal="left" indent="2"/>
    </xf>
    <xf numFmtId="181" fontId="0" fillId="0" borderId="0" xfId="0" applyNumberFormat="1"/>
    <xf numFmtId="183" fontId="0" fillId="0" borderId="0" xfId="0" applyNumberFormat="1"/>
    <xf numFmtId="183" fontId="6" fillId="0" borderId="0" xfId="0" applyNumberFormat="1" applyFont="1" applyAlignment="1">
      <alignment horizontal="right"/>
    </xf>
    <xf numFmtId="0" fontId="0" fillId="0" borderId="0" xfId="0" applyFill="1" applyBorder="1"/>
    <xf numFmtId="0" fontId="13" fillId="0" borderId="0" xfId="3910"/>
    <xf numFmtId="0" fontId="14" fillId="2" borderId="0" xfId="2"/>
    <xf numFmtId="0" fontId="15" fillId="3" borderId="2" xfId="3910" applyFont="1" applyFill="1" applyBorder="1" applyAlignment="1">
      <alignment vertical="center"/>
    </xf>
    <xf numFmtId="0" fontId="0" fillId="0" borderId="0" xfId="0" applyFont="1"/>
    <xf numFmtId="4" fontId="0" fillId="0" borderId="0" xfId="0" applyNumberFormat="1"/>
    <xf numFmtId="0" fontId="13" fillId="4" borderId="0" xfId="3910" applyFill="1"/>
    <xf numFmtId="0" fontId="14" fillId="4" borderId="0" xfId="2" applyFill="1"/>
    <xf numFmtId="0" fontId="15" fillId="4" borderId="2" xfId="3910" applyFont="1" applyFill="1" applyBorder="1" applyAlignment="1">
      <alignment vertical="center"/>
    </xf>
    <xf numFmtId="0" fontId="0" fillId="4" borderId="0" xfId="0" applyFont="1" applyFill="1"/>
    <xf numFmtId="0" fontId="16" fillId="0" borderId="0" xfId="5714" applyFont="1" applyFill="1" applyBorder="1"/>
    <xf numFmtId="0" fontId="13" fillId="0" borderId="0" xfId="2" applyFont="1" applyFill="1"/>
    <xf numFmtId="0" fontId="16" fillId="0" borderId="0" xfId="5714" applyFont="1" applyFill="1"/>
    <xf numFmtId="0" fontId="17" fillId="0" borderId="2" xfId="3910" applyFont="1" applyFill="1" applyBorder="1" applyAlignment="1">
      <alignment vertical="center"/>
    </xf>
    <xf numFmtId="0" fontId="16" fillId="0" borderId="0" xfId="0" applyFont="1" applyFill="1"/>
    <xf numFmtId="183" fontId="16" fillId="0" borderId="0" xfId="5714" applyNumberFormat="1" applyFont="1" applyFill="1" applyBorder="1"/>
    <xf numFmtId="0" fontId="18" fillId="0" borderId="0" xfId="5714" applyFont="1" applyBorder="1"/>
    <xf numFmtId="0" fontId="18" fillId="0" borderId="0" xfId="5714" applyFont="1"/>
    <xf numFmtId="2" fontId="13" fillId="0" borderId="0" xfId="3910" applyNumberFormat="1"/>
    <xf numFmtId="0" fontId="13" fillId="0" borderId="0" xfId="3910" applyFill="1" applyBorder="1"/>
    <xf numFmtId="0" fontId="14" fillId="0" borderId="0" xfId="2" applyFill="1" applyBorder="1"/>
    <xf numFmtId="0" fontId="15" fillId="0" borderId="0" xfId="3910" applyFont="1" applyFill="1" applyBorder="1" applyAlignment="1">
      <alignment vertical="center"/>
    </xf>
    <xf numFmtId="0" fontId="0" fillId="0" borderId="0" xfId="0" applyFont="1" applyFill="1" applyBorder="1"/>
    <xf numFmtId="184" fontId="13" fillId="0" borderId="0" xfId="3910" applyNumberFormat="1" applyFill="1" applyBorder="1"/>
    <xf numFmtId="2" fontId="13" fillId="0" borderId="0" xfId="3910" applyNumberFormat="1" applyFill="1" applyBorder="1"/>
    <xf numFmtId="0" fontId="19" fillId="0" borderId="0" xfId="3910" applyFont="1" applyFill="1" applyBorder="1" applyAlignment="1">
      <alignment horizontal="right"/>
    </xf>
    <xf numFmtId="184" fontId="20" fillId="0" borderId="0" xfId="3910" applyNumberFormat="1" applyFont="1"/>
    <xf numFmtId="184" fontId="13" fillId="0" borderId="0" xfId="3910" applyNumberFormat="1"/>
    <xf numFmtId="184" fontId="21" fillId="0" borderId="0" xfId="3910" applyNumberFormat="1" applyFont="1"/>
    <xf numFmtId="2" fontId="21" fillId="0" borderId="0" xfId="3910" applyNumberFormat="1" applyFont="1"/>
    <xf numFmtId="0" fontId="16" fillId="0" borderId="0" xfId="5714" applyFont="1" applyBorder="1"/>
    <xf numFmtId="0" fontId="16" fillId="0" borderId="0" xfId="5714" applyFont="1"/>
    <xf numFmtId="0" fontId="0" fillId="5" borderId="0" xfId="0" applyFont="1" applyFill="1"/>
    <xf numFmtId="2" fontId="21" fillId="0" borderId="0" xfId="3910" applyNumberFormat="1" applyFont="1" applyFill="1" applyBorder="1"/>
    <xf numFmtId="10" fontId="13" fillId="0" borderId="0" xfId="3910" applyNumberFormat="1"/>
    <xf numFmtId="2" fontId="0" fillId="0" borderId="0" xfId="0" applyNumberFormat="1"/>
    <xf numFmtId="0" fontId="22" fillId="0" borderId="0" xfId="0" applyFont="1"/>
    <xf numFmtId="0" fontId="23" fillId="0" borderId="0" xfId="1" applyAlignment="1" applyProtection="1"/>
    <xf numFmtId="3" fontId="2" fillId="0" borderId="0" xfId="0" applyNumberFormat="1" applyFont="1"/>
    <xf numFmtId="0" fontId="2" fillId="0" borderId="0" xfId="0" applyFont="1" applyAlignment="1">
      <alignment horizontal="left"/>
    </xf>
    <xf numFmtId="0" fontId="0" fillId="0" borderId="0" xfId="0" applyAlignment="1">
      <alignment horizontal="left" indent="2"/>
    </xf>
    <xf numFmtId="0" fontId="24" fillId="0" borderId="0" xfId="0" applyFont="1" applyAlignment="1">
      <alignment horizontal="right"/>
    </xf>
    <xf numFmtId="183" fontId="0" fillId="0" borderId="3" xfId="0" applyNumberFormat="1" applyBorder="1"/>
    <xf numFmtId="0" fontId="0" fillId="5" borderId="0" xfId="0" applyFill="1"/>
    <xf numFmtId="3" fontId="0" fillId="0" borderId="0" xfId="0" applyNumberFormat="1"/>
    <xf numFmtId="0" fontId="15" fillId="0" borderId="2" xfId="3910" applyFont="1" applyFill="1" applyBorder="1" applyAlignment="1">
      <alignment vertical="center"/>
    </xf>
    <xf numFmtId="0" fontId="0" fillId="0" borderId="0" xfId="0" applyFill="1"/>
    <xf numFmtId="0" fontId="0" fillId="0" borderId="0" xfId="0" applyFont="1" applyFill="1"/>
    <xf numFmtId="0" fontId="18" fillId="0" borderId="0" xfId="5714" applyFont="1" applyFill="1" applyBorder="1"/>
    <xf numFmtId="0" fontId="18" fillId="0" borderId="0" xfId="5714" applyFont="1" applyFill="1"/>
    <xf numFmtId="0" fontId="13" fillId="0" borderId="0" xfId="3910" applyFill="1"/>
    <xf numFmtId="2" fontId="13" fillId="0" borderId="0" xfId="3910" applyNumberFormat="1" applyFill="1"/>
    <xf numFmtId="0" fontId="7" fillId="0" borderId="0" xfId="0" applyFont="1" applyAlignment="1">
      <alignment horizontal="left" wrapText="1" indent="1"/>
    </xf>
    <xf numFmtId="0" fontId="5" fillId="0" borderId="0" xfId="0" applyFont="1" applyAlignment="1">
      <alignment horizontal="right"/>
    </xf>
    <xf numFmtId="0" fontId="6" fillId="0" borderId="1" xfId="0" applyFont="1" applyBorder="1" applyAlignment="1">
      <alignment horizontal="right"/>
    </xf>
    <xf numFmtId="2" fontId="16" fillId="0" borderId="0" xfId="5714" applyNumberFormat="1" applyFont="1" applyFill="1" applyBorder="1"/>
    <xf numFmtId="0" fontId="13" fillId="0" borderId="0" xfId="3910" applyFont="1" applyFill="1"/>
    <xf numFmtId="2" fontId="13" fillId="0" borderId="0" xfId="3910" applyNumberFormat="1" applyFont="1" applyFill="1"/>
    <xf numFmtId="184" fontId="25" fillId="0" borderId="0" xfId="3910" applyNumberFormat="1" applyFont="1"/>
    <xf numFmtId="2" fontId="16" fillId="0" borderId="0" xfId="0" applyNumberFormat="1" applyFont="1" applyFill="1"/>
    <xf numFmtId="0" fontId="0" fillId="4" borderId="0" xfId="0" applyFill="1"/>
    <xf numFmtId="0" fontId="16" fillId="6" borderId="0" xfId="5714" applyFont="1" applyFill="1" applyBorder="1"/>
    <xf numFmtId="0" fontId="13" fillId="6" borderId="0" xfId="2" applyFont="1" applyFill="1"/>
    <xf numFmtId="0" fontId="16" fillId="6" borderId="0" xfId="5714" applyFont="1" applyFill="1"/>
    <xf numFmtId="0" fontId="17" fillId="6" borderId="2" xfId="3910" applyFont="1" applyFill="1" applyBorder="1" applyAlignment="1">
      <alignment vertical="center"/>
    </xf>
    <xf numFmtId="0" fontId="16" fillId="6" borderId="0" xfId="0" applyFont="1" applyFill="1"/>
    <xf numFmtId="184" fontId="18" fillId="6" borderId="0" xfId="5714" applyNumberFormat="1" applyFont="1" applyFill="1" applyBorder="1"/>
    <xf numFmtId="184" fontId="0" fillId="0" borderId="0" xfId="0" applyNumberFormat="1"/>
    <xf numFmtId="0" fontId="26" fillId="0" borderId="0" xfId="3910" applyFont="1"/>
    <xf numFmtId="1" fontId="12" fillId="0" borderId="0" xfId="0" applyNumberFormat="1" applyFont="1" applyAlignment="1">
      <alignment horizontal="left"/>
    </xf>
    <xf numFmtId="2" fontId="6" fillId="0" borderId="0" xfId="0" applyNumberFormat="1" applyFont="1"/>
    <xf numFmtId="0" fontId="3" fillId="0" borderId="0" xfId="0" applyFont="1" applyAlignment="1">
      <alignment horizontal="left" vertical="center"/>
    </xf>
    <xf numFmtId="181" fontId="6" fillId="0" borderId="0" xfId="0" applyNumberFormat="1" applyFont="1"/>
    <xf numFmtId="0" fontId="8" fillId="0" borderId="0" xfId="0" applyFont="1"/>
    <xf numFmtId="0" fontId="13" fillId="7" borderId="0" xfId="3910" applyFill="1"/>
    <xf numFmtId="0" fontId="14" fillId="7" borderId="0" xfId="2" applyFill="1"/>
    <xf numFmtId="0" fontId="15" fillId="7" borderId="2" xfId="3910" applyFont="1" applyFill="1" applyBorder="1" applyAlignment="1">
      <alignment vertical="center"/>
    </xf>
    <xf numFmtId="0" fontId="0" fillId="7" borderId="0" xfId="0" applyFill="1"/>
    <xf numFmtId="0" fontId="0" fillId="7" borderId="0" xfId="0" applyFont="1" applyFill="1"/>
    <xf numFmtId="0" fontId="16" fillId="7" borderId="0" xfId="5714" applyFont="1" applyFill="1" applyBorder="1"/>
    <xf numFmtId="0" fontId="16" fillId="7" borderId="0" xfId="5714" applyFont="1" applyFill="1"/>
    <xf numFmtId="0" fontId="18" fillId="7" borderId="0" xfId="5714" applyFont="1" applyFill="1"/>
    <xf numFmtId="0" fontId="18" fillId="7" borderId="0" xfId="5714" applyFont="1" applyFill="1" applyBorder="1"/>
    <xf numFmtId="2" fontId="13" fillId="7" borderId="0" xfId="3910" applyNumberFormat="1" applyFill="1"/>
    <xf numFmtId="184" fontId="13" fillId="7" borderId="0" xfId="3910" applyNumberFormat="1" applyFill="1"/>
    <xf numFmtId="0" fontId="27" fillId="0" borderId="0" xfId="3910" applyFont="1"/>
    <xf numFmtId="0" fontId="13" fillId="0" borderId="0" xfId="3910" applyFont="1"/>
    <xf numFmtId="184" fontId="25" fillId="0" borderId="0" xfId="3910" applyNumberFormat="1" applyFont="1" applyFill="1"/>
    <xf numFmtId="9" fontId="0" fillId="0" borderId="0" xfId="0" applyNumberFormat="1"/>
    <xf numFmtId="0" fontId="28" fillId="0" borderId="0" xfId="0" applyFont="1"/>
    <xf numFmtId="0" fontId="6" fillId="8" borderId="4" xfId="0" applyFont="1" applyFill="1" applyBorder="1" applyAlignment="1">
      <alignment vertical="center"/>
    </xf>
    <xf numFmtId="1" fontId="15" fillId="9" borderId="2" xfId="4949" applyNumberFormat="1" applyFont="1" applyFill="1" applyBorder="1" applyAlignment="1">
      <alignment vertical="center"/>
    </xf>
    <xf numFmtId="1" fontId="15" fillId="10" borderId="2" xfId="3942" applyNumberFormat="1" applyFont="1" applyFill="1" applyBorder="1" applyAlignment="1">
      <alignment vertical="center"/>
    </xf>
    <xf numFmtId="0" fontId="29" fillId="11" borderId="4" xfId="3" applyFont="1" applyFill="1" applyBorder="1" applyAlignment="1">
      <alignment horizontal="left" wrapText="1"/>
    </xf>
    <xf numFmtId="0" fontId="29" fillId="11" borderId="5" xfId="3" applyFont="1" applyFill="1" applyBorder="1" applyAlignment="1">
      <alignment horizontal="center" wrapText="1"/>
    </xf>
    <xf numFmtId="0" fontId="29" fillId="0" borderId="5" xfId="3" applyFont="1" applyFill="1" applyBorder="1" applyAlignment="1">
      <alignment horizontal="center" wrapText="1"/>
    </xf>
    <xf numFmtId="0" fontId="0" fillId="0" borderId="5" xfId="0" applyBorder="1"/>
    <xf numFmtId="0" fontId="29" fillId="11" borderId="5" xfId="3" applyFont="1" applyFill="1" applyBorder="1" applyAlignment="1">
      <alignment horizontal="left" wrapText="1"/>
    </xf>
    <xf numFmtId="0" fontId="29" fillId="11" borderId="2" xfId="3" applyFont="1" applyFill="1" applyBorder="1" applyAlignment="1">
      <alignment horizontal="left" wrapText="1"/>
    </xf>
    <xf numFmtId="0" fontId="29" fillId="11" borderId="6" xfId="3" applyFont="1" applyFill="1" applyBorder="1" applyAlignment="1">
      <alignment horizontal="center" wrapText="1"/>
    </xf>
    <xf numFmtId="0" fontId="29" fillId="0" borderId="7" xfId="3" applyFont="1" applyFill="1" applyBorder="1" applyAlignment="1">
      <alignment horizontal="center" wrapText="1"/>
    </xf>
    <xf numFmtId="0" fontId="0" fillId="0" borderId="7" xfId="0" applyBorder="1"/>
    <xf numFmtId="0" fontId="29" fillId="11" borderId="6" xfId="3" applyFont="1" applyFill="1" applyBorder="1" applyAlignment="1">
      <alignment horizontal="left" wrapText="1"/>
    </xf>
    <xf numFmtId="1" fontId="0" fillId="0" borderId="0" xfId="0" applyNumberFormat="1" applyFill="1"/>
    <xf numFmtId="0" fontId="0" fillId="0" borderId="0" xfId="0" applyFont="1" applyBorder="1"/>
    <xf numFmtId="0" fontId="28" fillId="0" borderId="0" xfId="0" applyFont="1" applyFill="1" applyBorder="1"/>
    <xf numFmtId="0" fontId="6" fillId="0" borderId="0" xfId="0" applyFont="1" applyFill="1" applyBorder="1" applyAlignment="1">
      <alignment vertical="center"/>
    </xf>
    <xf numFmtId="1" fontId="15" fillId="0" borderId="0" xfId="4949" applyNumberFormat="1" applyFont="1" applyFill="1" applyBorder="1" applyAlignment="1">
      <alignment vertical="center"/>
    </xf>
    <xf numFmtId="1" fontId="15" fillId="0" borderId="0" xfId="3942" applyNumberFormat="1" applyFont="1" applyFill="1" applyBorder="1" applyAlignment="1">
      <alignment vertical="center"/>
    </xf>
    <xf numFmtId="1" fontId="0" fillId="0" borderId="0" xfId="0" applyNumberFormat="1" applyFill="1" applyBorder="1"/>
    <xf numFmtId="0" fontId="0" fillId="0" borderId="0" xfId="0" applyNumberFormat="1" applyFont="1" applyFill="1" applyBorder="1" applyAlignment="1" applyProtection="1"/>
    <xf numFmtId="0" fontId="6" fillId="0" borderId="0" xfId="0" applyNumberFormat="1" applyFont="1" applyFill="1" applyBorder="1" applyAlignment="1" applyProtection="1">
      <alignment vertical="center"/>
    </xf>
    <xf numFmtId="0" fontId="30" fillId="0" borderId="0" xfId="0" applyNumberFormat="1" applyFont="1" applyFill="1" applyBorder="1" applyAlignment="1" applyProtection="1">
      <alignment horizontal="left" wrapText="1"/>
    </xf>
    <xf numFmtId="0" fontId="31" fillId="0" borderId="0" xfId="0" applyNumberFormat="1" applyFont="1" applyFill="1" applyBorder="1" applyAlignment="1" applyProtection="1"/>
    <xf numFmtId="0" fontId="18" fillId="0" borderId="0" xfId="0" applyFont="1" applyFill="1" applyBorder="1"/>
    <xf numFmtId="0" fontId="29" fillId="12" borderId="5" xfId="3" applyFont="1" applyBorder="1" applyAlignment="1">
      <alignment horizontal="left" wrapText="1"/>
    </xf>
    <xf numFmtId="0" fontId="29" fillId="12" borderId="6" xfId="3" applyFont="1" applyBorder="1" applyAlignment="1">
      <alignment horizontal="left" wrapText="1"/>
    </xf>
    <xf numFmtId="0" fontId="111" fillId="0" borderId="0" xfId="3909" applyFill="1"/>
    <xf numFmtId="1" fontId="15" fillId="0" borderId="0" xfId="3942" applyNumberFormat="1" applyFont="1" applyAlignment="1">
      <alignment vertical="center"/>
    </xf>
    <xf numFmtId="1" fontId="0" fillId="0" borderId="0" xfId="0" applyNumberFormat="1"/>
    <xf numFmtId="0" fontId="18" fillId="0" borderId="0" xfId="0" applyFont="1"/>
    <xf numFmtId="0" fontId="6" fillId="13" borderId="4" xfId="0" applyFont="1" applyFill="1" applyBorder="1" applyAlignment="1">
      <alignment vertical="center"/>
    </xf>
    <xf numFmtId="0" fontId="6" fillId="13" borderId="0" xfId="0" applyFont="1" applyFill="1" applyAlignment="1">
      <alignment vertical="center"/>
    </xf>
    <xf numFmtId="0" fontId="30" fillId="14" borderId="4" xfId="0" applyFont="1" applyFill="1" applyBorder="1" applyAlignment="1">
      <alignment horizontal="left" wrapText="1"/>
    </xf>
    <xf numFmtId="0" fontId="30" fillId="14" borderId="2" xfId="0" applyFont="1" applyFill="1" applyBorder="1" applyAlignment="1">
      <alignment horizontal="left" wrapText="1"/>
    </xf>
    <xf numFmtId="0" fontId="16" fillId="0" borderId="0" xfId="0" applyFont="1"/>
    <xf numFmtId="0" fontId="16" fillId="0" borderId="7" xfId="0" applyFont="1" applyBorder="1"/>
    <xf numFmtId="0" fontId="0" fillId="0" borderId="3" xfId="0" applyBorder="1"/>
    <xf numFmtId="0" fontId="6" fillId="0" borderId="4" xfId="0" applyFont="1" applyFill="1" applyBorder="1" applyAlignment="1">
      <alignment vertical="center"/>
    </xf>
    <xf numFmtId="1" fontId="15" fillId="0" borderId="2" xfId="4949" applyNumberFormat="1" applyFont="1" applyFill="1" applyBorder="1" applyAlignment="1">
      <alignment vertical="center"/>
    </xf>
    <xf numFmtId="1" fontId="15" fillId="0" borderId="2" xfId="3942" applyNumberFormat="1" applyFont="1" applyFill="1" applyBorder="1" applyAlignment="1">
      <alignment vertical="center"/>
    </xf>
    <xf numFmtId="0" fontId="29" fillId="0" borderId="4" xfId="3" applyFont="1" applyFill="1" applyBorder="1" applyAlignment="1">
      <alignment horizontal="left" wrapText="1"/>
    </xf>
    <xf numFmtId="0" fontId="0" fillId="0" borderId="5" xfId="0" applyFill="1" applyBorder="1"/>
    <xf numFmtId="0" fontId="29" fillId="0" borderId="5" xfId="3" applyFont="1" applyFill="1" applyBorder="1" applyAlignment="1">
      <alignment horizontal="left" wrapText="1"/>
    </xf>
    <xf numFmtId="0" fontId="29" fillId="0" borderId="2" xfId="3" applyFont="1" applyFill="1" applyBorder="1" applyAlignment="1">
      <alignment horizontal="left" wrapText="1"/>
    </xf>
    <xf numFmtId="0" fontId="29" fillId="0" borderId="6" xfId="3" applyFont="1" applyFill="1" applyBorder="1" applyAlignment="1">
      <alignment horizontal="center" wrapText="1"/>
    </xf>
    <xf numFmtId="0" fontId="0" fillId="0" borderId="7" xfId="0" applyFill="1" applyBorder="1"/>
    <xf numFmtId="0" fontId="29" fillId="0" borderId="6" xfId="3" applyFont="1" applyFill="1" applyBorder="1" applyAlignment="1">
      <alignment horizontal="left" wrapText="1"/>
    </xf>
    <xf numFmtId="0" fontId="0" fillId="0" borderId="0" xfId="0" applyBorder="1"/>
    <xf numFmtId="0" fontId="18" fillId="0" borderId="0" xfId="0" applyFont="1" applyFill="1"/>
    <xf numFmtId="0" fontId="0" fillId="0" borderId="7" xfId="0" applyNumberFormat="1" applyFont="1" applyFill="1" applyBorder="1" applyAlignment="1" applyProtection="1"/>
    <xf numFmtId="0" fontId="0" fillId="0" borderId="3" xfId="0" applyFont="1" applyBorder="1"/>
    <xf numFmtId="1" fontId="15" fillId="0" borderId="3" xfId="3942" applyNumberFormat="1" applyFont="1" applyFill="1" applyBorder="1" applyAlignment="1">
      <alignment vertical="center"/>
    </xf>
    <xf numFmtId="0" fontId="0" fillId="0" borderId="3" xfId="0" applyFill="1" applyBorder="1"/>
    <xf numFmtId="0" fontId="29" fillId="0" borderId="3" xfId="3"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8" fillId="0" borderId="3" xfId="0" applyFont="1" applyFill="1" applyBorder="1"/>
    <xf numFmtId="0" fontId="28" fillId="0" borderId="3" xfId="0" applyNumberFormat="1" applyFont="1" applyFill="1" applyBorder="1" applyAlignment="1" applyProtection="1"/>
    <xf numFmtId="0" fontId="6" fillId="13" borderId="3" xfId="0" applyNumberFormat="1" applyFont="1" applyFill="1" applyBorder="1" applyAlignment="1" applyProtection="1">
      <alignment vertical="center"/>
    </xf>
    <xf numFmtId="0" fontId="30" fillId="14"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6" fillId="0" borderId="3" xfId="0" applyNumberFormat="1" applyFont="1" applyFill="1" applyBorder="1" applyAlignment="1" applyProtection="1"/>
    <xf numFmtId="0" fontId="16" fillId="0" borderId="3" xfId="0" applyFont="1" applyFill="1" applyBorder="1"/>
    <xf numFmtId="0" fontId="28" fillId="0" borderId="0" xfId="0" applyNumberFormat="1" applyFont="1" applyFill="1" applyBorder="1" applyAlignment="1" applyProtection="1"/>
    <xf numFmtId="0" fontId="6" fillId="13" borderId="4" xfId="0" applyNumberFormat="1" applyFont="1" applyFill="1" applyBorder="1" applyAlignment="1" applyProtection="1">
      <alignment vertical="center"/>
    </xf>
    <xf numFmtId="0" fontId="30" fillId="14" borderId="4" xfId="0" applyNumberFormat="1" applyFont="1" applyFill="1" applyBorder="1" applyAlignment="1" applyProtection="1">
      <alignment horizontal="left" wrapText="1"/>
    </xf>
    <xf numFmtId="0" fontId="30" fillId="14" borderId="2" xfId="0" applyNumberFormat="1" applyFont="1" applyFill="1" applyBorder="1" applyAlignment="1" applyProtection="1">
      <alignment horizontal="left" wrapText="1"/>
    </xf>
    <xf numFmtId="0" fontId="16" fillId="0" borderId="0" xfId="0" applyNumberFormat="1" applyFont="1" applyFill="1" applyBorder="1" applyAlignment="1" applyProtection="1"/>
    <xf numFmtId="0" fontId="6" fillId="13"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1" fillId="5" borderId="0" xfId="0" applyNumberFormat="1" applyFont="1" applyFill="1" applyBorder="1" applyAlignment="1" applyProtection="1"/>
    <xf numFmtId="0" fontId="0" fillId="5" borderId="0" xfId="0" applyNumberFormat="1" applyFont="1" applyFill="1" applyBorder="1" applyAlignment="1" applyProtection="1"/>
    <xf numFmtId="0" fontId="32" fillId="0" borderId="0" xfId="0" applyFont="1"/>
    <xf numFmtId="0" fontId="14" fillId="2" borderId="0" xfId="2" applyBorder="1"/>
    <xf numFmtId="0" fontId="15" fillId="3" borderId="0" xfId="3910" applyFont="1" applyFill="1" applyBorder="1" applyAlignment="1">
      <alignment vertical="center"/>
    </xf>
    <xf numFmtId="0" fontId="0" fillId="15" borderId="0" xfId="0" applyFont="1" applyFill="1" applyBorder="1"/>
    <xf numFmtId="0" fontId="18" fillId="0" borderId="0" xfId="0" applyFont="1" applyBorder="1"/>
    <xf numFmtId="0" fontId="18" fillId="5" borderId="0" xfId="0" applyFont="1" applyFill="1"/>
    <xf numFmtId="0" fontId="18" fillId="0" borderId="3" xfId="0" applyFont="1" applyBorder="1"/>
    <xf numFmtId="0" fontId="32" fillId="0" borderId="3" xfId="0" applyFont="1" applyBorder="1"/>
    <xf numFmtId="1" fontId="25" fillId="0" borderId="3" xfId="3910" applyNumberFormat="1" applyFont="1" applyBorder="1"/>
    <xf numFmtId="0" fontId="29" fillId="0" borderId="0" xfId="3"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6" fillId="0" borderId="7" xfId="0" applyNumberFormat="1" applyFont="1" applyFill="1" applyBorder="1" applyAlignment="1" applyProtection="1"/>
    <xf numFmtId="2" fontId="33" fillId="0" borderId="0" xfId="0" applyNumberFormat="1" applyFont="1" applyFill="1" applyBorder="1" applyAlignment="1">
      <alignment horizontal="center"/>
    </xf>
    <xf numFmtId="0" fontId="6" fillId="0" borderId="0" xfId="0" applyFont="1" applyAlignment="1">
      <alignment wrapText="1"/>
    </xf>
    <xf numFmtId="0" fontId="15" fillId="3" borderId="6" xfId="0" applyFont="1" applyFill="1" applyBorder="1" applyAlignment="1">
      <alignment vertical="center"/>
    </xf>
    <xf numFmtId="0" fontId="0" fillId="0" borderId="0" xfId="0" applyAlignment="1">
      <alignment horizontal="center" vertical="center"/>
    </xf>
    <xf numFmtId="0" fontId="34" fillId="16" borderId="0" xfId="0" applyFont="1" applyFill="1"/>
    <xf numFmtId="1" fontId="15" fillId="17" borderId="2" xfId="3910" applyNumberFormat="1" applyFont="1" applyFill="1" applyBorder="1" applyAlignment="1">
      <alignment vertical="center"/>
    </xf>
    <xf numFmtId="1" fontId="15" fillId="0" borderId="0" xfId="3910" applyNumberFormat="1" applyFont="1" applyFill="1" applyBorder="1" applyAlignment="1">
      <alignment vertical="center"/>
    </xf>
    <xf numFmtId="2" fontId="13" fillId="0" borderId="0" xfId="3910" applyNumberFormat="1" applyFont="1" applyFill="1" applyAlignment="1">
      <alignment horizontal="right"/>
    </xf>
    <xf numFmtId="2" fontId="13" fillId="0" borderId="0" xfId="3910" applyNumberFormat="1" applyAlignment="1">
      <alignment horizontal="right"/>
    </xf>
    <xf numFmtId="1" fontId="15" fillId="17" borderId="0" xfId="3910" applyNumberFormat="1" applyFont="1" applyFill="1" applyBorder="1" applyAlignment="1">
      <alignment vertical="center"/>
    </xf>
    <xf numFmtId="0" fontId="16" fillId="4" borderId="0" xfId="5714" applyFont="1" applyFill="1" applyBorder="1"/>
    <xf numFmtId="0" fontId="16" fillId="4" borderId="0" xfId="5714" applyFont="1" applyFill="1"/>
    <xf numFmtId="184" fontId="25" fillId="5" borderId="0" xfId="3910" applyNumberFormat="1" applyFont="1" applyFill="1"/>
    <xf numFmtId="10" fontId="25" fillId="0" borderId="0" xfId="3910" applyNumberFormat="1" applyFont="1" applyFill="1"/>
    <xf numFmtId="0" fontId="16" fillId="5" borderId="0" xfId="5714" applyFont="1" applyFill="1" applyBorder="1"/>
    <xf numFmtId="0" fontId="16" fillId="5" borderId="0" xfId="5714" applyFont="1" applyFill="1"/>
    <xf numFmtId="0" fontId="13" fillId="5" borderId="0" xfId="2" applyFont="1" applyFill="1"/>
    <xf numFmtId="0" fontId="17" fillId="5" borderId="2" xfId="3910" applyFont="1" applyFill="1" applyBorder="1" applyAlignment="1">
      <alignment vertical="center"/>
    </xf>
    <xf numFmtId="0" fontId="15" fillId="5" borderId="6" xfId="0" applyFont="1" applyFill="1" applyBorder="1" applyAlignment="1">
      <alignment vertical="center"/>
    </xf>
    <xf numFmtId="0" fontId="16" fillId="5" borderId="0" xfId="0" applyFont="1" applyFill="1"/>
    <xf numFmtId="0" fontId="34" fillId="5" borderId="0" xfId="0" applyFont="1" applyFill="1"/>
    <xf numFmtId="1" fontId="13" fillId="5" borderId="0" xfId="3910" applyNumberFormat="1" applyFill="1"/>
    <xf numFmtId="2" fontId="13" fillId="5" borderId="0" xfId="3910" applyNumberFormat="1" applyFill="1"/>
    <xf numFmtId="184" fontId="18" fillId="0" borderId="0" xfId="0" applyNumberFormat="1" applyFont="1"/>
    <xf numFmtId="10" fontId="13" fillId="0" borderId="0" xfId="3910" applyNumberFormat="1" applyFill="1"/>
    <xf numFmtId="9" fontId="0" fillId="0" borderId="0" xfId="0" applyNumberFormat="1" applyFill="1"/>
    <xf numFmtId="0" fontId="35" fillId="0" borderId="0" xfId="0" applyFont="1"/>
    <xf numFmtId="0" fontId="16" fillId="0" borderId="0" xfId="0" applyFont="1" applyFill="1" applyBorder="1"/>
    <xf numFmtId="184" fontId="6" fillId="0" borderId="0" xfId="0" applyNumberFormat="1" applyFont="1"/>
    <xf numFmtId="10" fontId="13" fillId="5" borderId="0" xfId="3910" applyNumberFormat="1" applyFill="1"/>
    <xf numFmtId="1" fontId="13" fillId="0" borderId="0" xfId="3910" applyNumberFormat="1"/>
    <xf numFmtId="2" fontId="13" fillId="5" borderId="0" xfId="3910" applyNumberFormat="1" applyFill="1" applyProtection="1">
      <protection locked="0"/>
    </xf>
    <xf numFmtId="0" fontId="6" fillId="0" borderId="0" xfId="0" applyFont="1" applyBorder="1"/>
    <xf numFmtId="0" fontId="10" fillId="0" borderId="0" xfId="1" applyFont="1" applyAlignment="1" applyProtection="1"/>
    <xf numFmtId="0" fontId="10" fillId="0" borderId="0" xfId="1" applyFont="1" applyAlignment="1" applyProtection="1">
      <alignment horizontal="left"/>
    </xf>
    <xf numFmtId="0" fontId="5" fillId="0" borderId="0" xfId="0" applyFont="1" applyFill="1"/>
    <xf numFmtId="0" fontId="5" fillId="0" borderId="0" xfId="0" applyFont="1" applyFill="1" applyAlignment="1">
      <alignment horizontal="right"/>
    </xf>
    <xf numFmtId="0" fontId="6" fillId="0" borderId="0" xfId="0" applyFont="1" applyBorder="1" applyAlignment="1">
      <alignment horizontal="right"/>
    </xf>
    <xf numFmtId="0" fontId="13" fillId="0" borderId="0" xfId="3914"/>
    <xf numFmtId="185" fontId="14" fillId="2" borderId="0" xfId="2" applyNumberFormat="1"/>
    <xf numFmtId="0" fontId="15" fillId="3" borderId="2" xfId="3914" applyFont="1" applyFill="1" applyBorder="1" applyAlignment="1">
      <alignment vertical="center"/>
    </xf>
    <xf numFmtId="0" fontId="13" fillId="0" borderId="0" xfId="5934" applyFont="1" applyFill="1" applyAlignment="1"/>
    <xf numFmtId="0" fontId="0" fillId="2" borderId="0" xfId="0" applyFill="1"/>
    <xf numFmtId="0" fontId="13" fillId="2" borderId="0" xfId="5934" applyFont="1" applyFill="1" applyAlignment="1"/>
    <xf numFmtId="0" fontId="16" fillId="2" borderId="0" xfId="5714" applyFont="1" applyFill="1"/>
    <xf numFmtId="0" fontId="13" fillId="0" borderId="0" xfId="0" applyFont="1" applyFill="1" applyAlignment="1"/>
    <xf numFmtId="0" fontId="36" fillId="0" borderId="0" xfId="5934" applyFont="1" applyFill="1" applyAlignment="1"/>
    <xf numFmtId="0" fontId="37" fillId="0" borderId="0" xfId="5714" applyFont="1" applyFill="1"/>
    <xf numFmtId="0" fontId="25" fillId="0" borderId="0" xfId="5934" applyFont="1" applyFill="1" applyAlignment="1"/>
    <xf numFmtId="0" fontId="25" fillId="0" borderId="0" xfId="0" applyFont="1" applyFill="1" applyAlignment="1"/>
    <xf numFmtId="0" fontId="32" fillId="0" borderId="0" xfId="5714" applyFont="1" applyFill="1"/>
    <xf numFmtId="0" fontId="38" fillId="18" borderId="0" xfId="3853" applyFont="1" applyFill="1"/>
    <xf numFmtId="0" fontId="32" fillId="0" borderId="0" xfId="5714" applyFont="1"/>
    <xf numFmtId="0" fontId="38" fillId="0" borderId="0" xfId="3853" applyFont="1" applyFill="1"/>
    <xf numFmtId="184" fontId="16" fillId="0" borderId="0" xfId="5714" applyNumberFormat="1" applyFont="1" applyFill="1"/>
    <xf numFmtId="184" fontId="32" fillId="0" borderId="0" xfId="5714" applyNumberFormat="1" applyFont="1" applyFill="1"/>
    <xf numFmtId="184" fontId="37" fillId="0" borderId="0" xfId="5714" applyNumberFormat="1" applyFont="1" applyFill="1"/>
    <xf numFmtId="0" fontId="26" fillId="18" borderId="0" xfId="3853" applyFont="1" applyFill="1"/>
    <xf numFmtId="0" fontId="0" fillId="19" borderId="0" xfId="0" applyFill="1"/>
    <xf numFmtId="0" fontId="13" fillId="0" borderId="3" xfId="5466" applyBorder="1"/>
    <xf numFmtId="0" fontId="14" fillId="2" borderId="3" xfId="2" applyFont="1" applyBorder="1"/>
    <xf numFmtId="0" fontId="15" fillId="3" borderId="3" xfId="5466" applyFont="1" applyFill="1" applyBorder="1" applyAlignment="1">
      <alignment vertical="center"/>
    </xf>
    <xf numFmtId="0" fontId="16" fillId="0" borderId="3" xfId="5714" applyFont="1" applyBorder="1"/>
    <xf numFmtId="0" fontId="13" fillId="0" borderId="3" xfId="5466" applyFont="1" applyBorder="1"/>
    <xf numFmtId="0" fontId="13" fillId="0" borderId="0" xfId="5466"/>
    <xf numFmtId="0" fontId="13" fillId="20" borderId="3" xfId="5466" applyFill="1" applyBorder="1"/>
    <xf numFmtId="0" fontId="14" fillId="20" borderId="3" xfId="2" applyFont="1" applyFill="1" applyBorder="1"/>
    <xf numFmtId="0" fontId="15" fillId="20" borderId="3" xfId="5466" applyFont="1" applyFill="1" applyBorder="1" applyAlignment="1">
      <alignment vertical="center"/>
    </xf>
    <xf numFmtId="0" fontId="0" fillId="20" borderId="3" xfId="0" applyFont="1" applyFill="1" applyBorder="1"/>
    <xf numFmtId="0" fontId="13" fillId="20" borderId="3" xfId="5465" applyFont="1" applyFill="1" applyBorder="1"/>
    <xf numFmtId="0" fontId="0" fillId="0" borderId="3" xfId="0" applyFont="1" applyFill="1" applyBorder="1"/>
    <xf numFmtId="0" fontId="13" fillId="0" borderId="3" xfId="5466" applyFill="1" applyBorder="1"/>
    <xf numFmtId="0" fontId="13" fillId="0" borderId="3" xfId="5465" applyFont="1" applyFill="1" applyBorder="1"/>
    <xf numFmtId="0" fontId="13" fillId="0" borderId="0" xfId="5466" applyFill="1" applyBorder="1"/>
    <xf numFmtId="0" fontId="14" fillId="0" borderId="0" xfId="2" applyFont="1" applyFill="1" applyBorder="1"/>
    <xf numFmtId="0" fontId="15" fillId="0" borderId="0" xfId="5466" applyFont="1" applyFill="1" applyBorder="1" applyAlignment="1">
      <alignment vertical="center"/>
    </xf>
    <xf numFmtId="0" fontId="13" fillId="0" borderId="0" xfId="5465" applyFont="1" applyFill="1" applyBorder="1"/>
    <xf numFmtId="0" fontId="14" fillId="2" borderId="0" xfId="2" applyFont="1"/>
    <xf numFmtId="0" fontId="15" fillId="3" borderId="2" xfId="5466" applyFont="1" applyFill="1" applyBorder="1" applyAlignment="1">
      <alignment vertical="center"/>
    </xf>
    <xf numFmtId="0" fontId="16" fillId="0" borderId="3" xfId="5714" applyFont="1" applyFill="1" applyBorder="1"/>
    <xf numFmtId="0" fontId="13" fillId="0" borderId="8" xfId="5466" applyBorder="1"/>
    <xf numFmtId="1" fontId="15" fillId="17" borderId="3" xfId="3910" applyNumberFormat="1" applyFont="1" applyFill="1" applyBorder="1" applyAlignment="1">
      <alignment vertical="center"/>
    </xf>
    <xf numFmtId="0" fontId="0" fillId="0" borderId="8" xfId="0" applyBorder="1"/>
    <xf numFmtId="0" fontId="18" fillId="0" borderId="3" xfId="5714" applyFont="1" applyFill="1" applyBorder="1"/>
    <xf numFmtId="0" fontId="18" fillId="0" borderId="8" xfId="5714" applyFont="1" applyFill="1" applyBorder="1"/>
    <xf numFmtId="9" fontId="18" fillId="0" borderId="3" xfId="20282" applyFont="1" applyFill="1" applyBorder="1"/>
    <xf numFmtId="9" fontId="18" fillId="0" borderId="8" xfId="20282" applyFont="1" applyFill="1" applyBorder="1"/>
    <xf numFmtId="0" fontId="25" fillId="0" borderId="3" xfId="5466" applyFont="1" applyFill="1" applyBorder="1"/>
    <xf numFmtId="0" fontId="25" fillId="0" borderId="8" xfId="5466" applyFont="1" applyFill="1" applyBorder="1"/>
    <xf numFmtId="0" fontId="25" fillId="0" borderId="0" xfId="5466" applyFont="1" applyFill="1"/>
    <xf numFmtId="1" fontId="15" fillId="20" borderId="3" xfId="5466" applyNumberFormat="1" applyFont="1" applyFill="1" applyBorder="1" applyAlignment="1">
      <alignment vertical="center"/>
    </xf>
    <xf numFmtId="1" fontId="15" fillId="20" borderId="3" xfId="3910" applyNumberFormat="1" applyFont="1" applyFill="1" applyBorder="1" applyAlignment="1">
      <alignment vertical="center"/>
    </xf>
    <xf numFmtId="0" fontId="0" fillId="20" borderId="3" xfId="0" applyFill="1" applyBorder="1"/>
    <xf numFmtId="0" fontId="16" fillId="20" borderId="3" xfId="5714" applyFont="1" applyFill="1" applyBorder="1"/>
    <xf numFmtId="1" fontId="15" fillId="0" borderId="0" xfId="5466" applyNumberFormat="1" applyFont="1" applyFill="1" applyBorder="1" applyAlignment="1">
      <alignment vertical="center"/>
    </xf>
    <xf numFmtId="183" fontId="16" fillId="0" borderId="3" xfId="5714" applyNumberFormat="1" applyFont="1" applyFill="1" applyBorder="1"/>
    <xf numFmtId="183" fontId="16" fillId="0" borderId="8" xfId="5714" applyNumberFormat="1" applyFont="1" applyFill="1" applyBorder="1"/>
    <xf numFmtId="0" fontId="0" fillId="0" borderId="8" xfId="0" applyFill="1" applyBorder="1"/>
    <xf numFmtId="9" fontId="16" fillId="0" borderId="0" xfId="20282" applyFont="1" applyFill="1" applyBorder="1"/>
    <xf numFmtId="0" fontId="13" fillId="0" borderId="0" xfId="5466" applyFill="1"/>
    <xf numFmtId="0" fontId="13" fillId="0" borderId="0" xfId="5466" applyFont="1" applyFill="1"/>
    <xf numFmtId="0" fontId="13" fillId="0" borderId="0" xfId="5466" applyFont="1"/>
    <xf numFmtId="0" fontId="13" fillId="0" borderId="0" xfId="5466" applyFont="1" applyFill="1" applyBorder="1"/>
    <xf numFmtId="9" fontId="16" fillId="0" borderId="0" xfId="5714" applyNumberFormat="1" applyFont="1" applyFill="1" applyBorder="1"/>
    <xf numFmtId="0" fontId="14" fillId="0" borderId="0" xfId="2" applyFont="1" applyFill="1"/>
    <xf numFmtId="0" fontId="13" fillId="0" borderId="3" xfId="5466" applyFont="1" applyFill="1" applyBorder="1"/>
    <xf numFmtId="0" fontId="39" fillId="0" borderId="0" xfId="5714" applyFont="1" applyBorder="1"/>
    <xf numFmtId="0" fontId="39" fillId="0" borderId="0" xfId="5714" applyFont="1" applyFill="1" applyBorder="1" applyAlignment="1">
      <alignment vertical="center"/>
    </xf>
    <xf numFmtId="0" fontId="39" fillId="0" borderId="3" xfId="5714" applyFont="1" applyFill="1" applyBorder="1"/>
    <xf numFmtId="0" fontId="39" fillId="0" borderId="0" xfId="5714" applyFont="1"/>
    <xf numFmtId="0" fontId="13" fillId="0" borderId="0" xfId="5466" applyBorder="1"/>
    <xf numFmtId="0" fontId="39" fillId="0" borderId="0" xfId="5714" applyFont="1" applyFill="1" applyBorder="1"/>
    <xf numFmtId="0" fontId="16" fillId="0" borderId="0" xfId="5714" applyFont="1" applyFill="1" applyBorder="1" applyAlignment="1">
      <alignment horizontal="center" vertical="center" wrapText="1"/>
    </xf>
    <xf numFmtId="0" fontId="16" fillId="0" borderId="6" xfId="5714" applyFont="1" applyFill="1" applyBorder="1" applyAlignment="1">
      <alignment horizontal="center" vertical="center" wrapText="1"/>
    </xf>
    <xf numFmtId="1" fontId="15" fillId="17" borderId="2" xfId="5466" applyNumberFormat="1" applyFont="1" applyFill="1" applyBorder="1" applyAlignment="1">
      <alignment vertical="center"/>
    </xf>
    <xf numFmtId="0" fontId="13" fillId="19" borderId="0" xfId="5466" applyFill="1"/>
    <xf numFmtId="0" fontId="16" fillId="19" borderId="0" xfId="5714" applyFont="1" applyFill="1" applyBorder="1"/>
    <xf numFmtId="0" fontId="16" fillId="19" borderId="0" xfId="5714" applyFont="1" applyFill="1"/>
    <xf numFmtId="0" fontId="13" fillId="0" borderId="0" xfId="5465"/>
    <xf numFmtId="185" fontId="13" fillId="0" borderId="0" xfId="5465" applyNumberFormat="1"/>
    <xf numFmtId="0" fontId="15" fillId="3" borderId="2" xfId="5465" applyFont="1" applyFill="1" applyBorder="1" applyAlignment="1">
      <alignment vertical="center"/>
    </xf>
    <xf numFmtId="0" fontId="25" fillId="0" borderId="0" xfId="5465" applyFont="1"/>
    <xf numFmtId="0" fontId="13" fillId="0" borderId="0" xfId="5465" applyFont="1"/>
    <xf numFmtId="0" fontId="13" fillId="5" borderId="0" xfId="5465" applyFont="1" applyFill="1"/>
    <xf numFmtId="0" fontId="13" fillId="5" borderId="0" xfId="5465" applyFill="1"/>
    <xf numFmtId="185" fontId="111" fillId="0" borderId="0" xfId="5164" applyNumberFormat="1" applyAlignment="1">
      <alignment vertical="center"/>
    </xf>
    <xf numFmtId="185" fontId="13" fillId="0" borderId="0" xfId="3910" applyNumberFormat="1"/>
    <xf numFmtId="0" fontId="40" fillId="0" borderId="0" xfId="3894" applyFill="1" applyAlignment="1">
      <alignment vertical="center"/>
    </xf>
    <xf numFmtId="0" fontId="40" fillId="0" borderId="0" xfId="3894" applyFill="1"/>
    <xf numFmtId="0" fontId="13" fillId="0" borderId="7" xfId="3910" applyBorder="1"/>
    <xf numFmtId="0" fontId="0" fillId="0" borderId="7" xfId="0" applyFont="1" applyBorder="1"/>
    <xf numFmtId="0" fontId="16" fillId="0" borderId="7" xfId="5714" applyFont="1" applyBorder="1"/>
    <xf numFmtId="0" fontId="13" fillId="0" borderId="0" xfId="5467" applyFill="1"/>
    <xf numFmtId="0" fontId="13" fillId="5" borderId="0" xfId="3910" applyFont="1" applyFill="1"/>
    <xf numFmtId="0" fontId="13" fillId="0" borderId="0" xfId="5467"/>
    <xf numFmtId="0" fontId="13" fillId="21" borderId="0" xfId="5467" applyFill="1"/>
    <xf numFmtId="0" fontId="13" fillId="0" borderId="3" xfId="5934" applyFont="1" applyFill="1" applyBorder="1" applyAlignment="1"/>
    <xf numFmtId="0" fontId="13" fillId="5" borderId="0" xfId="5465" quotePrefix="1" applyFill="1"/>
    <xf numFmtId="184" fontId="112" fillId="0" borderId="0" xfId="5714" applyNumberFormat="1" applyFont="1" applyFill="1" applyBorder="1"/>
    <xf numFmtId="0" fontId="111" fillId="0" borderId="0" xfId="0" applyFont="1"/>
    <xf numFmtId="2" fontId="17" fillId="0" borderId="0" xfId="3910" applyNumberFormat="1" applyFont="1"/>
    <xf numFmtId="1" fontId="13" fillId="0" borderId="0" xfId="3910" applyNumberFormat="1" applyFill="1"/>
    <xf numFmtId="184" fontId="1" fillId="0" borderId="0" xfId="3910" applyNumberFormat="1" applyFont="1" applyFill="1"/>
    <xf numFmtId="0" fontId="112" fillId="0" borderId="0" xfId="5714" applyFont="1" applyFill="1" applyBorder="1"/>
    <xf numFmtId="0" fontId="2" fillId="0" borderId="0" xfId="0" applyFont="1"/>
    <xf numFmtId="0" fontId="3" fillId="0" borderId="0" xfId="0" applyFont="1"/>
    <xf numFmtId="0" fontId="4" fillId="0" borderId="0" xfId="0" applyFont="1"/>
    <xf numFmtId="0" fontId="0" fillId="0" borderId="0" xfId="0" applyFont="1" applyAlignment="1">
      <alignment horizontal="left"/>
    </xf>
    <xf numFmtId="0" fontId="0" fillId="0" borderId="0" xfId="0" applyAlignment="1">
      <alignment horizontal="center" vertical="center"/>
    </xf>
    <xf numFmtId="0" fontId="0" fillId="0" borderId="0" xfId="0" applyFont="1"/>
  </cellXfs>
  <cellStyles count="60440">
    <cellStyle name="???????" xfId="4" xr:uid="{00000000-0005-0000-0000-000031000000}"/>
    <cellStyle name="20% - Accent1 10" xfId="5" xr:uid="{00000000-0005-0000-0000-000032000000}"/>
    <cellStyle name="20% - Accent1 10 2" xfId="6" xr:uid="{00000000-0005-0000-0000-000033000000}"/>
    <cellStyle name="20% - Accent1 11" xfId="7" xr:uid="{00000000-0005-0000-0000-000034000000}"/>
    <cellStyle name="20% - Accent1 11 2" xfId="8" xr:uid="{00000000-0005-0000-0000-000035000000}"/>
    <cellStyle name="20% - Accent1 12" xfId="9" xr:uid="{00000000-0005-0000-0000-000036000000}"/>
    <cellStyle name="20% - Accent1 13" xfId="10" xr:uid="{00000000-0005-0000-0000-000037000000}"/>
    <cellStyle name="20% - Accent1 14" xfId="11" xr:uid="{00000000-0005-0000-0000-000038000000}"/>
    <cellStyle name="20% - Accent1 15" xfId="12" xr:uid="{00000000-0005-0000-0000-000039000000}"/>
    <cellStyle name="20% - Accent1 16" xfId="13" xr:uid="{00000000-0005-0000-0000-00003A000000}"/>
    <cellStyle name="20% - Accent1 17" xfId="14" xr:uid="{00000000-0005-0000-0000-00003B000000}"/>
    <cellStyle name="20% - Accent1 18" xfId="15" xr:uid="{00000000-0005-0000-0000-00003C000000}"/>
    <cellStyle name="20% - Accent1 19" xfId="16" xr:uid="{00000000-0005-0000-0000-00003D000000}"/>
    <cellStyle name="20% - Accent1 2" xfId="17" xr:uid="{00000000-0005-0000-0000-00003E000000}"/>
    <cellStyle name="20% - Accent1 2 10" xfId="18" xr:uid="{00000000-0005-0000-0000-00003F000000}"/>
    <cellStyle name="20% - Accent1 2 11" xfId="19" xr:uid="{00000000-0005-0000-0000-000040000000}"/>
    <cellStyle name="20% - Accent1 2 12" xfId="20" xr:uid="{00000000-0005-0000-0000-000041000000}"/>
    <cellStyle name="20% - Accent1 2 13" xfId="21" xr:uid="{00000000-0005-0000-0000-000042000000}"/>
    <cellStyle name="20% - Accent1 2 14" xfId="22" xr:uid="{00000000-0005-0000-0000-000043000000}"/>
    <cellStyle name="20% - Accent1 2 15" xfId="23" xr:uid="{00000000-0005-0000-0000-000044000000}"/>
    <cellStyle name="20% - Accent1 2 16" xfId="24" xr:uid="{00000000-0005-0000-0000-000045000000}"/>
    <cellStyle name="20% - Accent1 2 2" xfId="25" xr:uid="{00000000-0005-0000-0000-000046000000}"/>
    <cellStyle name="20% - Accent1 2 3" xfId="26" xr:uid="{00000000-0005-0000-0000-000047000000}"/>
    <cellStyle name="20% - Accent1 2 4" xfId="27" xr:uid="{00000000-0005-0000-0000-000048000000}"/>
    <cellStyle name="20% - Accent1 2 5" xfId="28" xr:uid="{00000000-0005-0000-0000-000049000000}"/>
    <cellStyle name="20% - Accent1 2 6" xfId="29" xr:uid="{00000000-0005-0000-0000-00004A000000}"/>
    <cellStyle name="20% - Accent1 2 7" xfId="30" xr:uid="{00000000-0005-0000-0000-00004B000000}"/>
    <cellStyle name="20% - Accent1 2 8" xfId="31" xr:uid="{00000000-0005-0000-0000-00004C000000}"/>
    <cellStyle name="20% - Accent1 2 9" xfId="32" xr:uid="{00000000-0005-0000-0000-00004D000000}"/>
    <cellStyle name="20% - Accent1 20" xfId="33" xr:uid="{00000000-0005-0000-0000-00004E000000}"/>
    <cellStyle name="20% - Accent1 21" xfId="34" xr:uid="{00000000-0005-0000-0000-00004F000000}"/>
    <cellStyle name="20% - Accent1 22" xfId="35" xr:uid="{00000000-0005-0000-0000-000050000000}"/>
    <cellStyle name="20% - Accent1 23" xfId="36" xr:uid="{00000000-0005-0000-0000-000051000000}"/>
    <cellStyle name="20% - Accent1 24" xfId="37" xr:uid="{00000000-0005-0000-0000-000052000000}"/>
    <cellStyle name="20% - Accent1 25" xfId="38" xr:uid="{00000000-0005-0000-0000-000053000000}"/>
    <cellStyle name="20% - Accent1 26" xfId="39" xr:uid="{00000000-0005-0000-0000-000054000000}"/>
    <cellStyle name="20% - Accent1 27" xfId="40" xr:uid="{00000000-0005-0000-0000-000055000000}"/>
    <cellStyle name="20% - Accent1 28" xfId="41" xr:uid="{00000000-0005-0000-0000-000056000000}"/>
    <cellStyle name="20% - Accent1 29" xfId="42" xr:uid="{00000000-0005-0000-0000-000057000000}"/>
    <cellStyle name="20% - Accent1 3" xfId="43" xr:uid="{00000000-0005-0000-0000-000058000000}"/>
    <cellStyle name="20% - Accent1 3 2" xfId="44" xr:uid="{00000000-0005-0000-0000-000059000000}"/>
    <cellStyle name="20% - Accent1 3 2 2" xfId="45" xr:uid="{00000000-0005-0000-0000-00005A000000}"/>
    <cellStyle name="20% - Accent1 3 3" xfId="46" xr:uid="{00000000-0005-0000-0000-00005B000000}"/>
    <cellStyle name="20% - Accent1 3 4" xfId="47" xr:uid="{00000000-0005-0000-0000-00005C000000}"/>
    <cellStyle name="20% - Accent1 30" xfId="48" xr:uid="{00000000-0005-0000-0000-00005D000000}"/>
    <cellStyle name="20% - Accent1 31" xfId="49" xr:uid="{00000000-0005-0000-0000-00005E000000}"/>
    <cellStyle name="20% - Accent1 32" xfId="50" xr:uid="{00000000-0005-0000-0000-00005F000000}"/>
    <cellStyle name="20% - Accent1 33" xfId="51" xr:uid="{00000000-0005-0000-0000-000060000000}"/>
    <cellStyle name="20% - Accent1 34" xfId="52" xr:uid="{00000000-0005-0000-0000-000061000000}"/>
    <cellStyle name="20% - Accent1 35" xfId="53" xr:uid="{00000000-0005-0000-0000-000062000000}"/>
    <cellStyle name="20% - Accent1 36" xfId="54" xr:uid="{00000000-0005-0000-0000-000063000000}"/>
    <cellStyle name="20% - Accent1 37" xfId="55" xr:uid="{00000000-0005-0000-0000-000064000000}"/>
    <cellStyle name="20% - Accent1 38" xfId="56" xr:uid="{00000000-0005-0000-0000-000065000000}"/>
    <cellStyle name="20% - Accent1 39" xfId="57" xr:uid="{00000000-0005-0000-0000-000066000000}"/>
    <cellStyle name="20% - Accent1 4" xfId="58" xr:uid="{00000000-0005-0000-0000-000067000000}"/>
    <cellStyle name="20% - Accent1 4 2" xfId="59" xr:uid="{00000000-0005-0000-0000-000068000000}"/>
    <cellStyle name="20% - Accent1 4 3" xfId="60" xr:uid="{00000000-0005-0000-0000-000069000000}"/>
    <cellStyle name="20% - Accent1 40" xfId="61" xr:uid="{00000000-0005-0000-0000-00006A000000}"/>
    <cellStyle name="20% - Accent1 41" xfId="62" xr:uid="{00000000-0005-0000-0000-00006B000000}"/>
    <cellStyle name="20% - Accent1 42" xfId="63" xr:uid="{00000000-0005-0000-0000-00006C000000}"/>
    <cellStyle name="20% - Accent1 43" xfId="64" xr:uid="{00000000-0005-0000-0000-00006D000000}"/>
    <cellStyle name="20% - Accent1 44" xfId="65" xr:uid="{00000000-0005-0000-0000-00006E000000}"/>
    <cellStyle name="20% - Accent1 45" xfId="66" xr:uid="{00000000-0005-0000-0000-00006F000000}"/>
    <cellStyle name="20% - Accent1 46" xfId="67" xr:uid="{00000000-0005-0000-0000-000070000000}"/>
    <cellStyle name="20% - Accent1 5" xfId="68" xr:uid="{00000000-0005-0000-0000-000071000000}"/>
    <cellStyle name="20% - Accent1 5 2" xfId="69" xr:uid="{00000000-0005-0000-0000-000072000000}"/>
    <cellStyle name="20% - Accent1 5 3" xfId="70" xr:uid="{00000000-0005-0000-0000-000073000000}"/>
    <cellStyle name="20% - Accent1 6" xfId="71" xr:uid="{00000000-0005-0000-0000-000074000000}"/>
    <cellStyle name="20% - Accent1 6 2" xfId="72" xr:uid="{00000000-0005-0000-0000-000075000000}"/>
    <cellStyle name="20% - Accent1 6 3" xfId="73" xr:uid="{00000000-0005-0000-0000-000076000000}"/>
    <cellStyle name="20% - Accent1 7" xfId="74" xr:uid="{00000000-0005-0000-0000-000077000000}"/>
    <cellStyle name="20% - Accent1 7 2" xfId="75" xr:uid="{00000000-0005-0000-0000-000078000000}"/>
    <cellStyle name="20% - Accent1 7 3" xfId="76" xr:uid="{00000000-0005-0000-0000-000079000000}"/>
    <cellStyle name="20% - Accent1 8" xfId="77" xr:uid="{00000000-0005-0000-0000-00007A000000}"/>
    <cellStyle name="20% - Accent1 8 2" xfId="78" xr:uid="{00000000-0005-0000-0000-00007B000000}"/>
    <cellStyle name="20% - Accent1 8 3" xfId="79" xr:uid="{00000000-0005-0000-0000-00007C000000}"/>
    <cellStyle name="20% - Accent1 9" xfId="80" xr:uid="{00000000-0005-0000-0000-00007D000000}"/>
    <cellStyle name="20% - Accent1 9 2" xfId="81" xr:uid="{00000000-0005-0000-0000-00007E000000}"/>
    <cellStyle name="20% - Accent2 10" xfId="82" xr:uid="{00000000-0005-0000-0000-00007F000000}"/>
    <cellStyle name="20% - Accent2 10 2" xfId="83" xr:uid="{00000000-0005-0000-0000-000080000000}"/>
    <cellStyle name="20% - Accent2 11" xfId="84" xr:uid="{00000000-0005-0000-0000-000081000000}"/>
    <cellStyle name="20% - Accent2 11 2" xfId="85" xr:uid="{00000000-0005-0000-0000-000082000000}"/>
    <cellStyle name="20% - Accent2 12" xfId="86" xr:uid="{00000000-0005-0000-0000-000083000000}"/>
    <cellStyle name="20% - Accent2 13" xfId="87" xr:uid="{00000000-0005-0000-0000-000084000000}"/>
    <cellStyle name="20% - Accent2 14" xfId="88" xr:uid="{00000000-0005-0000-0000-000085000000}"/>
    <cellStyle name="20% - Accent2 15" xfId="89" xr:uid="{00000000-0005-0000-0000-000086000000}"/>
    <cellStyle name="20% - Accent2 16" xfId="90" xr:uid="{00000000-0005-0000-0000-000087000000}"/>
    <cellStyle name="20% - Accent2 17" xfId="91" xr:uid="{00000000-0005-0000-0000-000088000000}"/>
    <cellStyle name="20% - Accent2 18" xfId="92" xr:uid="{00000000-0005-0000-0000-000089000000}"/>
    <cellStyle name="20% - Accent2 19" xfId="93" xr:uid="{00000000-0005-0000-0000-00008A000000}"/>
    <cellStyle name="20% - Accent2 2" xfId="94" xr:uid="{00000000-0005-0000-0000-00008B000000}"/>
    <cellStyle name="20% - Accent2 2 10" xfId="95" xr:uid="{00000000-0005-0000-0000-00008C000000}"/>
    <cellStyle name="20% - Accent2 2 11" xfId="96" xr:uid="{00000000-0005-0000-0000-00008D000000}"/>
    <cellStyle name="20% - Accent2 2 12" xfId="97" xr:uid="{00000000-0005-0000-0000-00008E000000}"/>
    <cellStyle name="20% - Accent2 2 13" xfId="98" xr:uid="{00000000-0005-0000-0000-00008F000000}"/>
    <cellStyle name="20% - Accent2 2 14" xfId="99" xr:uid="{00000000-0005-0000-0000-000090000000}"/>
    <cellStyle name="20% - Accent2 2 15" xfId="100" xr:uid="{00000000-0005-0000-0000-000091000000}"/>
    <cellStyle name="20% - Accent2 2 16" xfId="101" xr:uid="{00000000-0005-0000-0000-000092000000}"/>
    <cellStyle name="20% - Accent2 2 2" xfId="102" xr:uid="{00000000-0005-0000-0000-000093000000}"/>
    <cellStyle name="20% - Accent2 2 3" xfId="103" xr:uid="{00000000-0005-0000-0000-000094000000}"/>
    <cellStyle name="20% - Accent2 2 4" xfId="104" xr:uid="{00000000-0005-0000-0000-000095000000}"/>
    <cellStyle name="20% - Accent2 2 5" xfId="105" xr:uid="{00000000-0005-0000-0000-000096000000}"/>
    <cellStyle name="20% - Accent2 2 6" xfId="106" xr:uid="{00000000-0005-0000-0000-000097000000}"/>
    <cellStyle name="20% - Accent2 2 7" xfId="107" xr:uid="{00000000-0005-0000-0000-000098000000}"/>
    <cellStyle name="20% - Accent2 2 8" xfId="108" xr:uid="{00000000-0005-0000-0000-000099000000}"/>
    <cellStyle name="20% - Accent2 2 9" xfId="109" xr:uid="{00000000-0005-0000-0000-00009A000000}"/>
    <cellStyle name="20% - Accent2 20" xfId="110" xr:uid="{00000000-0005-0000-0000-00009B000000}"/>
    <cellStyle name="20% - Accent2 21" xfId="111" xr:uid="{00000000-0005-0000-0000-00009C000000}"/>
    <cellStyle name="20% - Accent2 22" xfId="112" xr:uid="{00000000-0005-0000-0000-00009D000000}"/>
    <cellStyle name="20% - Accent2 23" xfId="113" xr:uid="{00000000-0005-0000-0000-00009E000000}"/>
    <cellStyle name="20% - Accent2 24" xfId="114" xr:uid="{00000000-0005-0000-0000-00009F000000}"/>
    <cellStyle name="20% - Accent2 25" xfId="115" xr:uid="{00000000-0005-0000-0000-0000A0000000}"/>
    <cellStyle name="20% - Accent2 26" xfId="116" xr:uid="{00000000-0005-0000-0000-0000A1000000}"/>
    <cellStyle name="20% - Accent2 27" xfId="117" xr:uid="{00000000-0005-0000-0000-0000A2000000}"/>
    <cellStyle name="20% - Accent2 28" xfId="118" xr:uid="{00000000-0005-0000-0000-0000A3000000}"/>
    <cellStyle name="20% - Accent2 29" xfId="119" xr:uid="{00000000-0005-0000-0000-0000A4000000}"/>
    <cellStyle name="20% - Accent2 3" xfId="120" xr:uid="{00000000-0005-0000-0000-0000A5000000}"/>
    <cellStyle name="20% - Accent2 3 2" xfId="121" xr:uid="{00000000-0005-0000-0000-0000A6000000}"/>
    <cellStyle name="20% - Accent2 3 2 2" xfId="122" xr:uid="{00000000-0005-0000-0000-0000A7000000}"/>
    <cellStyle name="20% - Accent2 3 3" xfId="123" xr:uid="{00000000-0005-0000-0000-0000A8000000}"/>
    <cellStyle name="20% - Accent2 3 4" xfId="124" xr:uid="{00000000-0005-0000-0000-0000A9000000}"/>
    <cellStyle name="20% - Accent2 30" xfId="125" xr:uid="{00000000-0005-0000-0000-0000AA000000}"/>
    <cellStyle name="20% - Accent2 31" xfId="126" xr:uid="{00000000-0005-0000-0000-0000AB000000}"/>
    <cellStyle name="20% - Accent2 32" xfId="127" xr:uid="{00000000-0005-0000-0000-0000AC000000}"/>
    <cellStyle name="20% - Accent2 33" xfId="128" xr:uid="{00000000-0005-0000-0000-0000AD000000}"/>
    <cellStyle name="20% - Accent2 34" xfId="129" xr:uid="{00000000-0005-0000-0000-0000AE000000}"/>
    <cellStyle name="20% - Accent2 35" xfId="130" xr:uid="{00000000-0005-0000-0000-0000AF000000}"/>
    <cellStyle name="20% - Accent2 36" xfId="131" xr:uid="{00000000-0005-0000-0000-0000B0000000}"/>
    <cellStyle name="20% - Accent2 37" xfId="132" xr:uid="{00000000-0005-0000-0000-0000B1000000}"/>
    <cellStyle name="20% - Accent2 38" xfId="133" xr:uid="{00000000-0005-0000-0000-0000B2000000}"/>
    <cellStyle name="20% - Accent2 39" xfId="134" xr:uid="{00000000-0005-0000-0000-0000B3000000}"/>
    <cellStyle name="20% - Accent2 4" xfId="135" xr:uid="{00000000-0005-0000-0000-0000B4000000}"/>
    <cellStyle name="20% - Accent2 4 2" xfId="136" xr:uid="{00000000-0005-0000-0000-0000B5000000}"/>
    <cellStyle name="20% - Accent2 4 3" xfId="137" xr:uid="{00000000-0005-0000-0000-0000B6000000}"/>
    <cellStyle name="20% - Accent2 40" xfId="138" xr:uid="{00000000-0005-0000-0000-0000B7000000}"/>
    <cellStyle name="20% - Accent2 41" xfId="139" xr:uid="{00000000-0005-0000-0000-0000B8000000}"/>
    <cellStyle name="20% - Accent2 42" xfId="140" xr:uid="{00000000-0005-0000-0000-0000B9000000}"/>
    <cellStyle name="20% - Accent2 43" xfId="141" xr:uid="{00000000-0005-0000-0000-0000BA000000}"/>
    <cellStyle name="20% - Accent2 44" xfId="142" xr:uid="{00000000-0005-0000-0000-0000BB000000}"/>
    <cellStyle name="20% - Accent2 45" xfId="143" xr:uid="{00000000-0005-0000-0000-0000BC000000}"/>
    <cellStyle name="20% - Accent2 46" xfId="144" xr:uid="{00000000-0005-0000-0000-0000BD000000}"/>
    <cellStyle name="20% - Accent2 5" xfId="145" xr:uid="{00000000-0005-0000-0000-0000BE000000}"/>
    <cellStyle name="20% - Accent2 5 2" xfId="146" xr:uid="{00000000-0005-0000-0000-0000BF000000}"/>
    <cellStyle name="20% - Accent2 5 3" xfId="147" xr:uid="{00000000-0005-0000-0000-0000C0000000}"/>
    <cellStyle name="20% - Accent2 6" xfId="148" xr:uid="{00000000-0005-0000-0000-0000C1000000}"/>
    <cellStyle name="20% - Accent2 6 2" xfId="149" xr:uid="{00000000-0005-0000-0000-0000C2000000}"/>
    <cellStyle name="20% - Accent2 6 3" xfId="150" xr:uid="{00000000-0005-0000-0000-0000C3000000}"/>
    <cellStyle name="20% - Accent2 7" xfId="151" xr:uid="{00000000-0005-0000-0000-0000C4000000}"/>
    <cellStyle name="20% - Accent2 7 2" xfId="152" xr:uid="{00000000-0005-0000-0000-0000C5000000}"/>
    <cellStyle name="20% - Accent2 7 3" xfId="153" xr:uid="{00000000-0005-0000-0000-0000C6000000}"/>
    <cellStyle name="20% - Accent2 8" xfId="154" xr:uid="{00000000-0005-0000-0000-0000C7000000}"/>
    <cellStyle name="20% - Accent2 8 2" xfId="155" xr:uid="{00000000-0005-0000-0000-0000C8000000}"/>
    <cellStyle name="20% - Accent2 8 3" xfId="156" xr:uid="{00000000-0005-0000-0000-0000C9000000}"/>
    <cellStyle name="20% - Accent2 9" xfId="157" xr:uid="{00000000-0005-0000-0000-0000CA000000}"/>
    <cellStyle name="20% - Accent2 9 2" xfId="158" xr:uid="{00000000-0005-0000-0000-0000CB000000}"/>
    <cellStyle name="20% - Accent3 10" xfId="159" xr:uid="{00000000-0005-0000-0000-0000CC000000}"/>
    <cellStyle name="20% - Accent3 10 2" xfId="160" xr:uid="{00000000-0005-0000-0000-0000CD000000}"/>
    <cellStyle name="20% - Accent3 11" xfId="161" xr:uid="{00000000-0005-0000-0000-0000CE000000}"/>
    <cellStyle name="20% - Accent3 11 2" xfId="162" xr:uid="{00000000-0005-0000-0000-0000CF000000}"/>
    <cellStyle name="20% - Accent3 12" xfId="163" xr:uid="{00000000-0005-0000-0000-0000D0000000}"/>
    <cellStyle name="20% - Accent3 13" xfId="164" xr:uid="{00000000-0005-0000-0000-0000D1000000}"/>
    <cellStyle name="20% - Accent3 14" xfId="165" xr:uid="{00000000-0005-0000-0000-0000D2000000}"/>
    <cellStyle name="20% - Accent3 15" xfId="166" xr:uid="{00000000-0005-0000-0000-0000D3000000}"/>
    <cellStyle name="20% - Accent3 16" xfId="167" xr:uid="{00000000-0005-0000-0000-0000D4000000}"/>
    <cellStyle name="20% - Accent3 17" xfId="168" xr:uid="{00000000-0005-0000-0000-0000D5000000}"/>
    <cellStyle name="20% - Accent3 18" xfId="169" xr:uid="{00000000-0005-0000-0000-0000D6000000}"/>
    <cellStyle name="20% - Accent3 19" xfId="170" xr:uid="{00000000-0005-0000-0000-0000D7000000}"/>
    <cellStyle name="20% - Accent3 2" xfId="171" xr:uid="{00000000-0005-0000-0000-0000D8000000}"/>
    <cellStyle name="20% - Accent3 2 10" xfId="172" xr:uid="{00000000-0005-0000-0000-0000D9000000}"/>
    <cellStyle name="20% - Accent3 2 11" xfId="173" xr:uid="{00000000-0005-0000-0000-0000DA000000}"/>
    <cellStyle name="20% - Accent3 2 12" xfId="174" xr:uid="{00000000-0005-0000-0000-0000DB000000}"/>
    <cellStyle name="20% - Accent3 2 13" xfId="175" xr:uid="{00000000-0005-0000-0000-0000DC000000}"/>
    <cellStyle name="20% - Accent3 2 14" xfId="176" xr:uid="{00000000-0005-0000-0000-0000DD000000}"/>
    <cellStyle name="20% - Accent3 2 15" xfId="177" xr:uid="{00000000-0005-0000-0000-0000DE000000}"/>
    <cellStyle name="20% - Accent3 2 16" xfId="178" xr:uid="{00000000-0005-0000-0000-0000DF000000}"/>
    <cellStyle name="20% - Accent3 2 2" xfId="179" xr:uid="{00000000-0005-0000-0000-0000E0000000}"/>
    <cellStyle name="20% - Accent3 2 3" xfId="180" xr:uid="{00000000-0005-0000-0000-0000E1000000}"/>
    <cellStyle name="20% - Accent3 2 4" xfId="181" xr:uid="{00000000-0005-0000-0000-0000E2000000}"/>
    <cellStyle name="20% - Accent3 2 5" xfId="182" xr:uid="{00000000-0005-0000-0000-0000E3000000}"/>
    <cellStyle name="20% - Accent3 2 6" xfId="183" xr:uid="{00000000-0005-0000-0000-0000E4000000}"/>
    <cellStyle name="20% - Accent3 2 7" xfId="184" xr:uid="{00000000-0005-0000-0000-0000E5000000}"/>
    <cellStyle name="20% - Accent3 2 8" xfId="185" xr:uid="{00000000-0005-0000-0000-0000E6000000}"/>
    <cellStyle name="20% - Accent3 2 9" xfId="186" xr:uid="{00000000-0005-0000-0000-0000E7000000}"/>
    <cellStyle name="20% - Accent3 20" xfId="187" xr:uid="{00000000-0005-0000-0000-0000E8000000}"/>
    <cellStyle name="20% - Accent3 21" xfId="188" xr:uid="{00000000-0005-0000-0000-0000E9000000}"/>
    <cellStyle name="20% - Accent3 22" xfId="189" xr:uid="{00000000-0005-0000-0000-0000EA000000}"/>
    <cellStyle name="20% - Accent3 23" xfId="190" xr:uid="{00000000-0005-0000-0000-0000EB000000}"/>
    <cellStyle name="20% - Accent3 24" xfId="191" xr:uid="{00000000-0005-0000-0000-0000EC000000}"/>
    <cellStyle name="20% - Accent3 25" xfId="192" xr:uid="{00000000-0005-0000-0000-0000ED000000}"/>
    <cellStyle name="20% - Accent3 26" xfId="193" xr:uid="{00000000-0005-0000-0000-0000EE000000}"/>
    <cellStyle name="20% - Accent3 27" xfId="194" xr:uid="{00000000-0005-0000-0000-0000EF000000}"/>
    <cellStyle name="20% - Accent3 28" xfId="195" xr:uid="{00000000-0005-0000-0000-0000F0000000}"/>
    <cellStyle name="20% - Accent3 29" xfId="196" xr:uid="{00000000-0005-0000-0000-0000F1000000}"/>
    <cellStyle name="20% - Accent3 3" xfId="197" xr:uid="{00000000-0005-0000-0000-0000F2000000}"/>
    <cellStyle name="20% - Accent3 3 2" xfId="198" xr:uid="{00000000-0005-0000-0000-0000F3000000}"/>
    <cellStyle name="20% - Accent3 3 2 2" xfId="199" xr:uid="{00000000-0005-0000-0000-0000F4000000}"/>
    <cellStyle name="20% - Accent3 3 3" xfId="200" xr:uid="{00000000-0005-0000-0000-0000F5000000}"/>
    <cellStyle name="20% - Accent3 3 4" xfId="201" xr:uid="{00000000-0005-0000-0000-0000F6000000}"/>
    <cellStyle name="20% - Accent3 30" xfId="202" xr:uid="{00000000-0005-0000-0000-0000F7000000}"/>
    <cellStyle name="20% - Accent3 31" xfId="203" xr:uid="{00000000-0005-0000-0000-0000F8000000}"/>
    <cellStyle name="20% - Accent3 32" xfId="204" xr:uid="{00000000-0005-0000-0000-0000F9000000}"/>
    <cellStyle name="20% - Accent3 33" xfId="205" xr:uid="{00000000-0005-0000-0000-0000FA000000}"/>
    <cellStyle name="20% - Accent3 34" xfId="206" xr:uid="{00000000-0005-0000-0000-0000FB000000}"/>
    <cellStyle name="20% - Accent3 35" xfId="207" xr:uid="{00000000-0005-0000-0000-0000FC000000}"/>
    <cellStyle name="20% - Accent3 36" xfId="208" xr:uid="{00000000-0005-0000-0000-0000FD000000}"/>
    <cellStyle name="20% - Accent3 37" xfId="209" xr:uid="{00000000-0005-0000-0000-0000FE000000}"/>
    <cellStyle name="20% - Accent3 38" xfId="210" xr:uid="{00000000-0005-0000-0000-0000FF000000}"/>
    <cellStyle name="20% - Accent3 39" xfId="211" xr:uid="{00000000-0005-0000-0000-000000010000}"/>
    <cellStyle name="20% - Accent3 4" xfId="212" xr:uid="{00000000-0005-0000-0000-000001010000}"/>
    <cellStyle name="20% - Accent3 4 2" xfId="213" xr:uid="{00000000-0005-0000-0000-000002010000}"/>
    <cellStyle name="20% - Accent3 4 3" xfId="214" xr:uid="{00000000-0005-0000-0000-000003010000}"/>
    <cellStyle name="20% - Accent3 40" xfId="215" xr:uid="{00000000-0005-0000-0000-000004010000}"/>
    <cellStyle name="20% - Accent3 41" xfId="216" xr:uid="{00000000-0005-0000-0000-000005010000}"/>
    <cellStyle name="20% - Accent3 42" xfId="217" xr:uid="{00000000-0005-0000-0000-000006010000}"/>
    <cellStyle name="20% - Accent3 43" xfId="218" xr:uid="{00000000-0005-0000-0000-000007010000}"/>
    <cellStyle name="20% - Accent3 44" xfId="219" xr:uid="{00000000-0005-0000-0000-000008010000}"/>
    <cellStyle name="20% - Accent3 45" xfId="220" xr:uid="{00000000-0005-0000-0000-000009010000}"/>
    <cellStyle name="20% - Accent3 46" xfId="221" xr:uid="{00000000-0005-0000-0000-00000A010000}"/>
    <cellStyle name="20% - Accent3 5" xfId="222" xr:uid="{00000000-0005-0000-0000-00000B010000}"/>
    <cellStyle name="20% - Accent3 5 2" xfId="223" xr:uid="{00000000-0005-0000-0000-00000C010000}"/>
    <cellStyle name="20% - Accent3 5 3" xfId="224" xr:uid="{00000000-0005-0000-0000-00000D010000}"/>
    <cellStyle name="20% - Accent3 6" xfId="225" xr:uid="{00000000-0005-0000-0000-00000E010000}"/>
    <cellStyle name="20% - Accent3 6 2" xfId="226" xr:uid="{00000000-0005-0000-0000-00000F010000}"/>
    <cellStyle name="20% - Accent3 6 3" xfId="227" xr:uid="{00000000-0005-0000-0000-000010010000}"/>
    <cellStyle name="20% - Accent3 7" xfId="228" xr:uid="{00000000-0005-0000-0000-000011010000}"/>
    <cellStyle name="20% - Accent3 7 2" xfId="229" xr:uid="{00000000-0005-0000-0000-000012010000}"/>
    <cellStyle name="20% - Accent3 7 3" xfId="230" xr:uid="{00000000-0005-0000-0000-000013010000}"/>
    <cellStyle name="20% - Accent3 8" xfId="231" xr:uid="{00000000-0005-0000-0000-000014010000}"/>
    <cellStyle name="20% - Accent3 8 2" xfId="232" xr:uid="{00000000-0005-0000-0000-000015010000}"/>
    <cellStyle name="20% - Accent3 8 3" xfId="233" xr:uid="{00000000-0005-0000-0000-000016010000}"/>
    <cellStyle name="20% - Accent3 9" xfId="234" xr:uid="{00000000-0005-0000-0000-000017010000}"/>
    <cellStyle name="20% - Accent3 9 2" xfId="235" xr:uid="{00000000-0005-0000-0000-000018010000}"/>
    <cellStyle name="20% - Accent4 10" xfId="236" xr:uid="{00000000-0005-0000-0000-000019010000}"/>
    <cellStyle name="20% - Accent4 10 2" xfId="237" xr:uid="{00000000-0005-0000-0000-00001A010000}"/>
    <cellStyle name="20% - Accent4 11" xfId="238" xr:uid="{00000000-0005-0000-0000-00001B010000}"/>
    <cellStyle name="20% - Accent4 11 2" xfId="239" xr:uid="{00000000-0005-0000-0000-00001C010000}"/>
    <cellStyle name="20% - Accent4 12" xfId="240" xr:uid="{00000000-0005-0000-0000-00001D010000}"/>
    <cellStyle name="20% - Accent4 13" xfId="241" xr:uid="{00000000-0005-0000-0000-00001E010000}"/>
    <cellStyle name="20% - Accent4 14" xfId="242" xr:uid="{00000000-0005-0000-0000-00001F010000}"/>
    <cellStyle name="20% - Accent4 15" xfId="243" xr:uid="{00000000-0005-0000-0000-000020010000}"/>
    <cellStyle name="20% - Accent4 16" xfId="244" xr:uid="{00000000-0005-0000-0000-000021010000}"/>
    <cellStyle name="20% - Accent4 17" xfId="245" xr:uid="{00000000-0005-0000-0000-000022010000}"/>
    <cellStyle name="20% - Accent4 18" xfId="246" xr:uid="{00000000-0005-0000-0000-000023010000}"/>
    <cellStyle name="20% - Accent4 19" xfId="247" xr:uid="{00000000-0005-0000-0000-000024010000}"/>
    <cellStyle name="20% - Accent4 2" xfId="248" xr:uid="{00000000-0005-0000-0000-000025010000}"/>
    <cellStyle name="20% - Accent4 2 10" xfId="249" xr:uid="{00000000-0005-0000-0000-000026010000}"/>
    <cellStyle name="20% - Accent4 2 11" xfId="250" xr:uid="{00000000-0005-0000-0000-000027010000}"/>
    <cellStyle name="20% - Accent4 2 12" xfId="251" xr:uid="{00000000-0005-0000-0000-000028010000}"/>
    <cellStyle name="20% - Accent4 2 13" xfId="252" xr:uid="{00000000-0005-0000-0000-000029010000}"/>
    <cellStyle name="20% - Accent4 2 14" xfId="253" xr:uid="{00000000-0005-0000-0000-00002A010000}"/>
    <cellStyle name="20% - Accent4 2 15" xfId="254" xr:uid="{00000000-0005-0000-0000-00002B010000}"/>
    <cellStyle name="20% - Accent4 2 16" xfId="255" xr:uid="{00000000-0005-0000-0000-00002C010000}"/>
    <cellStyle name="20% - Accent4 2 2" xfId="256" xr:uid="{00000000-0005-0000-0000-00002D010000}"/>
    <cellStyle name="20% - Accent4 2 3" xfId="257" xr:uid="{00000000-0005-0000-0000-00002E010000}"/>
    <cellStyle name="20% - Accent4 2 4" xfId="258" xr:uid="{00000000-0005-0000-0000-00002F010000}"/>
    <cellStyle name="20% - Accent4 2 5" xfId="259" xr:uid="{00000000-0005-0000-0000-000030010000}"/>
    <cellStyle name="20% - Accent4 2 6" xfId="260" xr:uid="{00000000-0005-0000-0000-000031010000}"/>
    <cellStyle name="20% - Accent4 2 7" xfId="261" xr:uid="{00000000-0005-0000-0000-000032010000}"/>
    <cellStyle name="20% - Accent4 2 8" xfId="262" xr:uid="{00000000-0005-0000-0000-000033010000}"/>
    <cellStyle name="20% - Accent4 2 9" xfId="263" xr:uid="{00000000-0005-0000-0000-000034010000}"/>
    <cellStyle name="20% - Accent4 20" xfId="264" xr:uid="{00000000-0005-0000-0000-000035010000}"/>
    <cellStyle name="20% - Accent4 21" xfId="265" xr:uid="{00000000-0005-0000-0000-000036010000}"/>
    <cellStyle name="20% - Accent4 22" xfId="266" xr:uid="{00000000-0005-0000-0000-000037010000}"/>
    <cellStyle name="20% - Accent4 23" xfId="267" xr:uid="{00000000-0005-0000-0000-000038010000}"/>
    <cellStyle name="20% - Accent4 24" xfId="268" xr:uid="{00000000-0005-0000-0000-000039010000}"/>
    <cellStyle name="20% - Accent4 25" xfId="269" xr:uid="{00000000-0005-0000-0000-00003A010000}"/>
    <cellStyle name="20% - Accent4 26" xfId="270" xr:uid="{00000000-0005-0000-0000-00003B010000}"/>
    <cellStyle name="20% - Accent4 27" xfId="271" xr:uid="{00000000-0005-0000-0000-00003C010000}"/>
    <cellStyle name="20% - Accent4 28" xfId="272" xr:uid="{00000000-0005-0000-0000-00003D010000}"/>
    <cellStyle name="20% - Accent4 29" xfId="273" xr:uid="{00000000-0005-0000-0000-00003E010000}"/>
    <cellStyle name="20% - Accent4 3" xfId="274" xr:uid="{00000000-0005-0000-0000-00003F010000}"/>
    <cellStyle name="20% - Accent4 3 2" xfId="275" xr:uid="{00000000-0005-0000-0000-000040010000}"/>
    <cellStyle name="20% - Accent4 3 2 2" xfId="276" xr:uid="{00000000-0005-0000-0000-000041010000}"/>
    <cellStyle name="20% - Accent4 3 3" xfId="277" xr:uid="{00000000-0005-0000-0000-000042010000}"/>
    <cellStyle name="20% - Accent4 3 4" xfId="278" xr:uid="{00000000-0005-0000-0000-000043010000}"/>
    <cellStyle name="20% - Accent4 30" xfId="279" xr:uid="{00000000-0005-0000-0000-000044010000}"/>
    <cellStyle name="20% - Accent4 31" xfId="280" xr:uid="{00000000-0005-0000-0000-000045010000}"/>
    <cellStyle name="20% - Accent4 32" xfId="281" xr:uid="{00000000-0005-0000-0000-000046010000}"/>
    <cellStyle name="20% - Accent4 33" xfId="282" xr:uid="{00000000-0005-0000-0000-000047010000}"/>
    <cellStyle name="20% - Accent4 34" xfId="283" xr:uid="{00000000-0005-0000-0000-000048010000}"/>
    <cellStyle name="20% - Accent4 35" xfId="284" xr:uid="{00000000-0005-0000-0000-000049010000}"/>
    <cellStyle name="20% - Accent4 36" xfId="285" xr:uid="{00000000-0005-0000-0000-00004A010000}"/>
    <cellStyle name="20% - Accent4 37" xfId="286" xr:uid="{00000000-0005-0000-0000-00004B010000}"/>
    <cellStyle name="20% - Accent4 38" xfId="287" xr:uid="{00000000-0005-0000-0000-00004C010000}"/>
    <cellStyle name="20% - Accent4 39" xfId="288" xr:uid="{00000000-0005-0000-0000-00004D010000}"/>
    <cellStyle name="20% - Accent4 4" xfId="289" xr:uid="{00000000-0005-0000-0000-00004E010000}"/>
    <cellStyle name="20% - Accent4 4 2" xfId="290" xr:uid="{00000000-0005-0000-0000-00004F010000}"/>
    <cellStyle name="20% - Accent4 4 3" xfId="291" xr:uid="{00000000-0005-0000-0000-000050010000}"/>
    <cellStyle name="20% - Accent4 40" xfId="292" xr:uid="{00000000-0005-0000-0000-000051010000}"/>
    <cellStyle name="20% - Accent4 41" xfId="293" xr:uid="{00000000-0005-0000-0000-000052010000}"/>
    <cellStyle name="20% - Accent4 42" xfId="294" xr:uid="{00000000-0005-0000-0000-000053010000}"/>
    <cellStyle name="20% - Accent4 43" xfId="295" xr:uid="{00000000-0005-0000-0000-000054010000}"/>
    <cellStyle name="20% - Accent4 44" xfId="296" xr:uid="{00000000-0005-0000-0000-000055010000}"/>
    <cellStyle name="20% - Accent4 45" xfId="297" xr:uid="{00000000-0005-0000-0000-000056010000}"/>
    <cellStyle name="20% - Accent4 46" xfId="298" xr:uid="{00000000-0005-0000-0000-000057010000}"/>
    <cellStyle name="20% - Accent4 5" xfId="299" xr:uid="{00000000-0005-0000-0000-000058010000}"/>
    <cellStyle name="20% - Accent4 5 2" xfId="300" xr:uid="{00000000-0005-0000-0000-000059010000}"/>
    <cellStyle name="20% - Accent4 5 3" xfId="301" xr:uid="{00000000-0005-0000-0000-00005A010000}"/>
    <cellStyle name="20% - Accent4 6" xfId="302" xr:uid="{00000000-0005-0000-0000-00005B010000}"/>
    <cellStyle name="20% - Accent4 6 2" xfId="303" xr:uid="{00000000-0005-0000-0000-00005C010000}"/>
    <cellStyle name="20% - Accent4 6 3" xfId="304" xr:uid="{00000000-0005-0000-0000-00005D010000}"/>
    <cellStyle name="20% - Accent4 7" xfId="305" xr:uid="{00000000-0005-0000-0000-00005E010000}"/>
    <cellStyle name="20% - Accent4 7 2" xfId="306" xr:uid="{00000000-0005-0000-0000-00005F010000}"/>
    <cellStyle name="20% - Accent4 7 3" xfId="307" xr:uid="{00000000-0005-0000-0000-000060010000}"/>
    <cellStyle name="20% - Accent4 8" xfId="308" xr:uid="{00000000-0005-0000-0000-000061010000}"/>
    <cellStyle name="20% - Accent4 8 2" xfId="309" xr:uid="{00000000-0005-0000-0000-000062010000}"/>
    <cellStyle name="20% - Accent4 8 3" xfId="310" xr:uid="{00000000-0005-0000-0000-000063010000}"/>
    <cellStyle name="20% - Accent4 9" xfId="311" xr:uid="{00000000-0005-0000-0000-000064010000}"/>
    <cellStyle name="20% - Accent4 9 2" xfId="312" xr:uid="{00000000-0005-0000-0000-000065010000}"/>
    <cellStyle name="20% - Accent5" xfId="3" builtinId="46"/>
    <cellStyle name="20% - Accent5 10" xfId="313" xr:uid="{00000000-0005-0000-0000-000066010000}"/>
    <cellStyle name="20% - Accent5 10 2" xfId="314" xr:uid="{00000000-0005-0000-0000-000067010000}"/>
    <cellStyle name="20% - Accent5 11" xfId="315" xr:uid="{00000000-0005-0000-0000-000068010000}"/>
    <cellStyle name="20% - Accent5 11 2" xfId="316" xr:uid="{00000000-0005-0000-0000-000069010000}"/>
    <cellStyle name="20% - Accent5 12" xfId="317" xr:uid="{00000000-0005-0000-0000-00006A010000}"/>
    <cellStyle name="20% - Accent5 13" xfId="318" xr:uid="{00000000-0005-0000-0000-00006B010000}"/>
    <cellStyle name="20% - Accent5 14" xfId="319" xr:uid="{00000000-0005-0000-0000-00006C010000}"/>
    <cellStyle name="20% - Accent5 15" xfId="320" xr:uid="{00000000-0005-0000-0000-00006D010000}"/>
    <cellStyle name="20% - Accent5 16" xfId="321" xr:uid="{00000000-0005-0000-0000-00006E010000}"/>
    <cellStyle name="20% - Accent5 17" xfId="322" xr:uid="{00000000-0005-0000-0000-00006F010000}"/>
    <cellStyle name="20% - Accent5 18" xfId="323" xr:uid="{00000000-0005-0000-0000-000070010000}"/>
    <cellStyle name="20% - Accent5 19" xfId="324" xr:uid="{00000000-0005-0000-0000-000071010000}"/>
    <cellStyle name="20% - Accent5 2" xfId="325" xr:uid="{00000000-0005-0000-0000-000072010000}"/>
    <cellStyle name="20% - Accent5 2 10" xfId="326" xr:uid="{00000000-0005-0000-0000-000073010000}"/>
    <cellStyle name="20% - Accent5 2 11" xfId="327" xr:uid="{00000000-0005-0000-0000-000074010000}"/>
    <cellStyle name="20% - Accent5 2 12" xfId="328" xr:uid="{00000000-0005-0000-0000-000075010000}"/>
    <cellStyle name="20% - Accent5 2 13" xfId="329" xr:uid="{00000000-0005-0000-0000-000076010000}"/>
    <cellStyle name="20% - Accent5 2 14" xfId="330" xr:uid="{00000000-0005-0000-0000-000077010000}"/>
    <cellStyle name="20% - Accent5 2 15" xfId="331" xr:uid="{00000000-0005-0000-0000-000078010000}"/>
    <cellStyle name="20% - Accent5 2 2" xfId="332" xr:uid="{00000000-0005-0000-0000-000079010000}"/>
    <cellStyle name="20% - Accent5 2 3" xfId="333" xr:uid="{00000000-0005-0000-0000-00007A010000}"/>
    <cellStyle name="20% - Accent5 2 4" xfId="334" xr:uid="{00000000-0005-0000-0000-00007B010000}"/>
    <cellStyle name="20% - Accent5 2 5" xfId="335" xr:uid="{00000000-0005-0000-0000-00007C010000}"/>
    <cellStyle name="20% - Accent5 2 6" xfId="336" xr:uid="{00000000-0005-0000-0000-00007D010000}"/>
    <cellStyle name="20% - Accent5 2 7" xfId="337" xr:uid="{00000000-0005-0000-0000-00007E010000}"/>
    <cellStyle name="20% - Accent5 2 8" xfId="338" xr:uid="{00000000-0005-0000-0000-00007F010000}"/>
    <cellStyle name="20% - Accent5 2 9" xfId="339" xr:uid="{00000000-0005-0000-0000-000080010000}"/>
    <cellStyle name="20% - Accent5 20" xfId="340" xr:uid="{00000000-0005-0000-0000-000081010000}"/>
    <cellStyle name="20% - Accent5 21" xfId="341" xr:uid="{00000000-0005-0000-0000-000082010000}"/>
    <cellStyle name="20% - Accent5 22" xfId="342" xr:uid="{00000000-0005-0000-0000-000083010000}"/>
    <cellStyle name="20% - Accent5 23" xfId="343" xr:uid="{00000000-0005-0000-0000-000084010000}"/>
    <cellStyle name="20% - Accent5 24" xfId="344" xr:uid="{00000000-0005-0000-0000-000085010000}"/>
    <cellStyle name="20% - Accent5 25" xfId="345" xr:uid="{00000000-0005-0000-0000-000086010000}"/>
    <cellStyle name="20% - Accent5 26" xfId="346" xr:uid="{00000000-0005-0000-0000-000087010000}"/>
    <cellStyle name="20% - Accent5 27" xfId="347" xr:uid="{00000000-0005-0000-0000-000088010000}"/>
    <cellStyle name="20% - Accent5 28" xfId="348" xr:uid="{00000000-0005-0000-0000-000089010000}"/>
    <cellStyle name="20% - Accent5 29" xfId="349" xr:uid="{00000000-0005-0000-0000-00008A010000}"/>
    <cellStyle name="20% - Accent5 3" xfId="350" xr:uid="{00000000-0005-0000-0000-00008B010000}"/>
    <cellStyle name="20% - Accent5 3 2" xfId="351" xr:uid="{00000000-0005-0000-0000-00008C010000}"/>
    <cellStyle name="20% - Accent5 30" xfId="352" xr:uid="{00000000-0005-0000-0000-00008D010000}"/>
    <cellStyle name="20% - Accent5 31" xfId="353" xr:uid="{00000000-0005-0000-0000-00008E010000}"/>
    <cellStyle name="20% - Accent5 32" xfId="354" xr:uid="{00000000-0005-0000-0000-00008F010000}"/>
    <cellStyle name="20% - Accent5 33" xfId="355" xr:uid="{00000000-0005-0000-0000-000090010000}"/>
    <cellStyle name="20% - Accent5 34" xfId="356" xr:uid="{00000000-0005-0000-0000-000091010000}"/>
    <cellStyle name="20% - Accent5 35" xfId="357" xr:uid="{00000000-0005-0000-0000-000092010000}"/>
    <cellStyle name="20% - Accent5 36" xfId="358" xr:uid="{00000000-0005-0000-0000-000093010000}"/>
    <cellStyle name="20% - Accent5 37" xfId="359" xr:uid="{00000000-0005-0000-0000-000094010000}"/>
    <cellStyle name="20% - Accent5 38" xfId="360" xr:uid="{00000000-0005-0000-0000-000095010000}"/>
    <cellStyle name="20% - Accent5 39" xfId="361" xr:uid="{00000000-0005-0000-0000-000096010000}"/>
    <cellStyle name="20% - Accent5 4" xfId="362" xr:uid="{00000000-0005-0000-0000-000097010000}"/>
    <cellStyle name="20% - Accent5 40" xfId="363" xr:uid="{00000000-0005-0000-0000-000098010000}"/>
    <cellStyle name="20% - Accent5 41" xfId="364" xr:uid="{00000000-0005-0000-0000-000099010000}"/>
    <cellStyle name="20% - Accent5 42" xfId="365" xr:uid="{00000000-0005-0000-0000-00009A010000}"/>
    <cellStyle name="20% - Accent5 43" xfId="366" xr:uid="{00000000-0005-0000-0000-00009B010000}"/>
    <cellStyle name="20% - Accent5 44" xfId="367" xr:uid="{00000000-0005-0000-0000-00009C010000}"/>
    <cellStyle name="20% - Accent5 45" xfId="368" xr:uid="{00000000-0005-0000-0000-00009D010000}"/>
    <cellStyle name="20% - Accent5 46" xfId="369" xr:uid="{00000000-0005-0000-0000-00009E010000}"/>
    <cellStyle name="20% - Accent5 5" xfId="370" xr:uid="{00000000-0005-0000-0000-00009F010000}"/>
    <cellStyle name="20% - Accent5 6" xfId="371" xr:uid="{00000000-0005-0000-0000-0000A0010000}"/>
    <cellStyle name="20% - Accent5 7" xfId="372" xr:uid="{00000000-0005-0000-0000-0000A1010000}"/>
    <cellStyle name="20% - Accent5 8" xfId="373" xr:uid="{00000000-0005-0000-0000-0000A2010000}"/>
    <cellStyle name="20% - Accent5 9" xfId="374" xr:uid="{00000000-0005-0000-0000-0000A3010000}"/>
    <cellStyle name="20% - Accent5 9 2" xfId="375" xr:uid="{00000000-0005-0000-0000-0000A4010000}"/>
    <cellStyle name="20% - Accent6 10" xfId="376" xr:uid="{00000000-0005-0000-0000-0000A5010000}"/>
    <cellStyle name="20% - Accent6 10 2" xfId="377" xr:uid="{00000000-0005-0000-0000-0000A6010000}"/>
    <cellStyle name="20% - Accent6 11" xfId="378" xr:uid="{00000000-0005-0000-0000-0000A7010000}"/>
    <cellStyle name="20% - Accent6 11 2" xfId="379" xr:uid="{00000000-0005-0000-0000-0000A8010000}"/>
    <cellStyle name="20% - Accent6 12" xfId="380" xr:uid="{00000000-0005-0000-0000-0000A9010000}"/>
    <cellStyle name="20% - Accent6 13" xfId="381" xr:uid="{00000000-0005-0000-0000-0000AA010000}"/>
    <cellStyle name="20% - Accent6 14" xfId="382" xr:uid="{00000000-0005-0000-0000-0000AB010000}"/>
    <cellStyle name="20% - Accent6 15" xfId="383" xr:uid="{00000000-0005-0000-0000-0000AC010000}"/>
    <cellStyle name="20% - Accent6 16" xfId="384" xr:uid="{00000000-0005-0000-0000-0000AD010000}"/>
    <cellStyle name="20% - Accent6 17" xfId="385" xr:uid="{00000000-0005-0000-0000-0000AE010000}"/>
    <cellStyle name="20% - Accent6 18" xfId="386" xr:uid="{00000000-0005-0000-0000-0000AF010000}"/>
    <cellStyle name="20% - Accent6 19" xfId="387" xr:uid="{00000000-0005-0000-0000-0000B0010000}"/>
    <cellStyle name="20% - Accent6 2" xfId="388" xr:uid="{00000000-0005-0000-0000-0000B1010000}"/>
    <cellStyle name="20% - Accent6 2 10" xfId="389" xr:uid="{00000000-0005-0000-0000-0000B2010000}"/>
    <cellStyle name="20% - Accent6 2 11" xfId="390" xr:uid="{00000000-0005-0000-0000-0000B3010000}"/>
    <cellStyle name="20% - Accent6 2 12" xfId="391" xr:uid="{00000000-0005-0000-0000-0000B4010000}"/>
    <cellStyle name="20% - Accent6 2 13" xfId="392" xr:uid="{00000000-0005-0000-0000-0000B5010000}"/>
    <cellStyle name="20% - Accent6 2 14" xfId="393" xr:uid="{00000000-0005-0000-0000-0000B6010000}"/>
    <cellStyle name="20% - Accent6 2 15" xfId="394" xr:uid="{00000000-0005-0000-0000-0000B7010000}"/>
    <cellStyle name="20% - Accent6 2 16" xfId="395" xr:uid="{00000000-0005-0000-0000-0000B8010000}"/>
    <cellStyle name="20% - Accent6 2 2" xfId="396" xr:uid="{00000000-0005-0000-0000-0000B9010000}"/>
    <cellStyle name="20% - Accent6 2 3" xfId="397" xr:uid="{00000000-0005-0000-0000-0000BA010000}"/>
    <cellStyle name="20% - Accent6 2 4" xfId="398" xr:uid="{00000000-0005-0000-0000-0000BB010000}"/>
    <cellStyle name="20% - Accent6 2 5" xfId="399" xr:uid="{00000000-0005-0000-0000-0000BC010000}"/>
    <cellStyle name="20% - Accent6 2 6" xfId="400" xr:uid="{00000000-0005-0000-0000-0000BD010000}"/>
    <cellStyle name="20% - Accent6 2 7" xfId="401" xr:uid="{00000000-0005-0000-0000-0000BE010000}"/>
    <cellStyle name="20% - Accent6 2 8" xfId="402" xr:uid="{00000000-0005-0000-0000-0000BF010000}"/>
    <cellStyle name="20% - Accent6 2 9" xfId="403" xr:uid="{00000000-0005-0000-0000-0000C0010000}"/>
    <cellStyle name="20% - Accent6 20" xfId="404" xr:uid="{00000000-0005-0000-0000-0000C1010000}"/>
    <cellStyle name="20% - Accent6 21" xfId="405" xr:uid="{00000000-0005-0000-0000-0000C2010000}"/>
    <cellStyle name="20% - Accent6 22" xfId="406" xr:uid="{00000000-0005-0000-0000-0000C3010000}"/>
    <cellStyle name="20% - Accent6 23" xfId="407" xr:uid="{00000000-0005-0000-0000-0000C4010000}"/>
    <cellStyle name="20% - Accent6 24" xfId="408" xr:uid="{00000000-0005-0000-0000-0000C5010000}"/>
    <cellStyle name="20% - Accent6 25" xfId="409" xr:uid="{00000000-0005-0000-0000-0000C6010000}"/>
    <cellStyle name="20% - Accent6 26" xfId="410" xr:uid="{00000000-0005-0000-0000-0000C7010000}"/>
    <cellStyle name="20% - Accent6 27" xfId="411" xr:uid="{00000000-0005-0000-0000-0000C8010000}"/>
    <cellStyle name="20% - Accent6 28" xfId="412" xr:uid="{00000000-0005-0000-0000-0000C9010000}"/>
    <cellStyle name="20% - Accent6 29" xfId="413" xr:uid="{00000000-0005-0000-0000-0000CA010000}"/>
    <cellStyle name="20% - Accent6 3" xfId="414" xr:uid="{00000000-0005-0000-0000-0000CB010000}"/>
    <cellStyle name="20% - Accent6 3 2" xfId="415" xr:uid="{00000000-0005-0000-0000-0000CC010000}"/>
    <cellStyle name="20% - Accent6 3 2 2" xfId="416" xr:uid="{00000000-0005-0000-0000-0000CD010000}"/>
    <cellStyle name="20% - Accent6 3 3" xfId="417" xr:uid="{00000000-0005-0000-0000-0000CE010000}"/>
    <cellStyle name="20% - Accent6 3 4" xfId="418" xr:uid="{00000000-0005-0000-0000-0000CF010000}"/>
    <cellStyle name="20% - Accent6 30" xfId="419" xr:uid="{00000000-0005-0000-0000-0000D0010000}"/>
    <cellStyle name="20% - Accent6 31" xfId="420" xr:uid="{00000000-0005-0000-0000-0000D1010000}"/>
    <cellStyle name="20% - Accent6 32" xfId="421" xr:uid="{00000000-0005-0000-0000-0000D2010000}"/>
    <cellStyle name="20% - Accent6 33" xfId="422" xr:uid="{00000000-0005-0000-0000-0000D3010000}"/>
    <cellStyle name="20% - Accent6 34" xfId="423" xr:uid="{00000000-0005-0000-0000-0000D4010000}"/>
    <cellStyle name="20% - Accent6 35" xfId="424" xr:uid="{00000000-0005-0000-0000-0000D5010000}"/>
    <cellStyle name="20% - Accent6 36" xfId="425" xr:uid="{00000000-0005-0000-0000-0000D6010000}"/>
    <cellStyle name="20% - Accent6 37" xfId="426" xr:uid="{00000000-0005-0000-0000-0000D7010000}"/>
    <cellStyle name="20% - Accent6 38" xfId="427" xr:uid="{00000000-0005-0000-0000-0000D8010000}"/>
    <cellStyle name="20% - Accent6 39" xfId="428" xr:uid="{00000000-0005-0000-0000-0000D9010000}"/>
    <cellStyle name="20% - Accent6 4" xfId="429" xr:uid="{00000000-0005-0000-0000-0000DA010000}"/>
    <cellStyle name="20% - Accent6 4 2" xfId="430" xr:uid="{00000000-0005-0000-0000-0000DB010000}"/>
    <cellStyle name="20% - Accent6 4 3" xfId="431" xr:uid="{00000000-0005-0000-0000-0000DC010000}"/>
    <cellStyle name="20% - Accent6 40" xfId="432" xr:uid="{00000000-0005-0000-0000-0000DD010000}"/>
    <cellStyle name="20% - Accent6 41" xfId="433" xr:uid="{00000000-0005-0000-0000-0000DE010000}"/>
    <cellStyle name="20% - Accent6 42" xfId="434" xr:uid="{00000000-0005-0000-0000-0000DF010000}"/>
    <cellStyle name="20% - Accent6 43" xfId="435" xr:uid="{00000000-0005-0000-0000-0000E0010000}"/>
    <cellStyle name="20% - Accent6 44" xfId="436" xr:uid="{00000000-0005-0000-0000-0000E1010000}"/>
    <cellStyle name="20% - Accent6 44 2" xfId="437" xr:uid="{00000000-0005-0000-0000-0000E2010000}"/>
    <cellStyle name="20% - Accent6 44 2 2" xfId="438" xr:uid="{00000000-0005-0000-0000-0000E3010000}"/>
    <cellStyle name="20% - Accent6 44 2 3" xfId="439" xr:uid="{00000000-0005-0000-0000-0000E4010000}"/>
    <cellStyle name="20% - Accent6 44 2 4" xfId="440" xr:uid="{00000000-0005-0000-0000-0000E5010000}"/>
    <cellStyle name="20% - Accent6 44 3" xfId="441" xr:uid="{00000000-0005-0000-0000-0000E6010000}"/>
    <cellStyle name="20% - Accent6 44 4" xfId="442" xr:uid="{00000000-0005-0000-0000-0000E7010000}"/>
    <cellStyle name="20% - Accent6 44 5" xfId="443" xr:uid="{00000000-0005-0000-0000-0000E8010000}"/>
    <cellStyle name="20% - Accent6 45" xfId="444" xr:uid="{00000000-0005-0000-0000-0000E9010000}"/>
    <cellStyle name="20% - Accent6 46" xfId="445" xr:uid="{00000000-0005-0000-0000-0000EA010000}"/>
    <cellStyle name="20% - Accent6 47" xfId="446" xr:uid="{00000000-0005-0000-0000-0000EB010000}"/>
    <cellStyle name="20% - Accent6 5" xfId="447" xr:uid="{00000000-0005-0000-0000-0000EC010000}"/>
    <cellStyle name="20% - Accent6 5 2" xfId="448" xr:uid="{00000000-0005-0000-0000-0000ED010000}"/>
    <cellStyle name="20% - Accent6 5 3" xfId="449" xr:uid="{00000000-0005-0000-0000-0000EE010000}"/>
    <cellStyle name="20% - Accent6 6" xfId="450" xr:uid="{00000000-0005-0000-0000-0000EF010000}"/>
    <cellStyle name="20% - Accent6 6 2" xfId="451" xr:uid="{00000000-0005-0000-0000-0000F0010000}"/>
    <cellStyle name="20% - Accent6 6 3" xfId="452" xr:uid="{00000000-0005-0000-0000-0000F1010000}"/>
    <cellStyle name="20% - Accent6 7" xfId="453" xr:uid="{00000000-0005-0000-0000-0000F2010000}"/>
    <cellStyle name="20% - Accent6 7 2" xfId="454" xr:uid="{00000000-0005-0000-0000-0000F3010000}"/>
    <cellStyle name="20% - Accent6 7 3" xfId="455" xr:uid="{00000000-0005-0000-0000-0000F4010000}"/>
    <cellStyle name="20% - Accent6 8" xfId="456" xr:uid="{00000000-0005-0000-0000-0000F5010000}"/>
    <cellStyle name="20% - Accent6 8 2" xfId="457" xr:uid="{00000000-0005-0000-0000-0000F6010000}"/>
    <cellStyle name="20% - Accent6 8 3" xfId="458" xr:uid="{00000000-0005-0000-0000-0000F7010000}"/>
    <cellStyle name="20% - Accent6 9" xfId="459" xr:uid="{00000000-0005-0000-0000-0000F8010000}"/>
    <cellStyle name="20% - Accent6 9 2" xfId="460" xr:uid="{00000000-0005-0000-0000-0000F9010000}"/>
    <cellStyle name="20% - Akzent1" xfId="461" xr:uid="{00000000-0005-0000-0000-0000FA010000}"/>
    <cellStyle name="20% - Akzent2" xfId="462" xr:uid="{00000000-0005-0000-0000-0000FB010000}"/>
    <cellStyle name="20% - Akzent3" xfId="463" xr:uid="{00000000-0005-0000-0000-0000FC010000}"/>
    <cellStyle name="20% - Akzent4" xfId="464" xr:uid="{00000000-0005-0000-0000-0000FD010000}"/>
    <cellStyle name="20% - Akzent5" xfId="465" xr:uid="{00000000-0005-0000-0000-0000FE010000}"/>
    <cellStyle name="20% - Akzent6" xfId="466" xr:uid="{00000000-0005-0000-0000-0000FF010000}"/>
    <cellStyle name="2x indented GHG Textfiels" xfId="467" xr:uid="{00000000-0005-0000-0000-000000020000}"/>
    <cellStyle name="40% - Accent1 10" xfId="468" xr:uid="{00000000-0005-0000-0000-000001020000}"/>
    <cellStyle name="40% - Accent1 10 2" xfId="469" xr:uid="{00000000-0005-0000-0000-000002020000}"/>
    <cellStyle name="40% - Accent1 11" xfId="470" xr:uid="{00000000-0005-0000-0000-000003020000}"/>
    <cellStyle name="40% - Accent1 11 2" xfId="471" xr:uid="{00000000-0005-0000-0000-000004020000}"/>
    <cellStyle name="40% - Accent1 12" xfId="472" xr:uid="{00000000-0005-0000-0000-000005020000}"/>
    <cellStyle name="40% - Accent1 13" xfId="473" xr:uid="{00000000-0005-0000-0000-000006020000}"/>
    <cellStyle name="40% - Accent1 14" xfId="474" xr:uid="{00000000-0005-0000-0000-000007020000}"/>
    <cellStyle name="40% - Accent1 15" xfId="475" xr:uid="{00000000-0005-0000-0000-000008020000}"/>
    <cellStyle name="40% - Accent1 16" xfId="476" xr:uid="{00000000-0005-0000-0000-000009020000}"/>
    <cellStyle name="40% - Accent1 17" xfId="477" xr:uid="{00000000-0005-0000-0000-00000A020000}"/>
    <cellStyle name="40% - Accent1 18" xfId="478" xr:uid="{00000000-0005-0000-0000-00000B020000}"/>
    <cellStyle name="40% - Accent1 19" xfId="479" xr:uid="{00000000-0005-0000-0000-00000C020000}"/>
    <cellStyle name="40% - Accent1 2" xfId="480" xr:uid="{00000000-0005-0000-0000-00000D020000}"/>
    <cellStyle name="40% - Accent1 2 10" xfId="481" xr:uid="{00000000-0005-0000-0000-00000E020000}"/>
    <cellStyle name="40% - Accent1 2 11" xfId="482" xr:uid="{00000000-0005-0000-0000-00000F020000}"/>
    <cellStyle name="40% - Accent1 2 12" xfId="483" xr:uid="{00000000-0005-0000-0000-000010020000}"/>
    <cellStyle name="40% - Accent1 2 13" xfId="484" xr:uid="{00000000-0005-0000-0000-000011020000}"/>
    <cellStyle name="40% - Accent1 2 14" xfId="485" xr:uid="{00000000-0005-0000-0000-000012020000}"/>
    <cellStyle name="40% - Accent1 2 15" xfId="486" xr:uid="{00000000-0005-0000-0000-000013020000}"/>
    <cellStyle name="40% - Accent1 2 16" xfId="487" xr:uid="{00000000-0005-0000-0000-000014020000}"/>
    <cellStyle name="40% - Accent1 2 2" xfId="488" xr:uid="{00000000-0005-0000-0000-000015020000}"/>
    <cellStyle name="40% - Accent1 2 3" xfId="489" xr:uid="{00000000-0005-0000-0000-000016020000}"/>
    <cellStyle name="40% - Accent1 2 4" xfId="490" xr:uid="{00000000-0005-0000-0000-000017020000}"/>
    <cellStyle name="40% - Accent1 2 5" xfId="491" xr:uid="{00000000-0005-0000-0000-000018020000}"/>
    <cellStyle name="40% - Accent1 2 6" xfId="492" xr:uid="{00000000-0005-0000-0000-000019020000}"/>
    <cellStyle name="40% - Accent1 2 7" xfId="493" xr:uid="{00000000-0005-0000-0000-00001A020000}"/>
    <cellStyle name="40% - Accent1 2 8" xfId="494" xr:uid="{00000000-0005-0000-0000-00001B020000}"/>
    <cellStyle name="40% - Accent1 2 9" xfId="495" xr:uid="{00000000-0005-0000-0000-00001C020000}"/>
    <cellStyle name="40% - Accent1 20" xfId="496" xr:uid="{00000000-0005-0000-0000-00001D020000}"/>
    <cellStyle name="40% - Accent1 21" xfId="497" xr:uid="{00000000-0005-0000-0000-00001E020000}"/>
    <cellStyle name="40% - Accent1 22" xfId="498" xr:uid="{00000000-0005-0000-0000-00001F020000}"/>
    <cellStyle name="40% - Accent1 23" xfId="499" xr:uid="{00000000-0005-0000-0000-000020020000}"/>
    <cellStyle name="40% - Accent1 24" xfId="500" xr:uid="{00000000-0005-0000-0000-000021020000}"/>
    <cellStyle name="40% - Accent1 25" xfId="501" xr:uid="{00000000-0005-0000-0000-000022020000}"/>
    <cellStyle name="40% - Accent1 26" xfId="502" xr:uid="{00000000-0005-0000-0000-000023020000}"/>
    <cellStyle name="40% - Accent1 27" xfId="503" xr:uid="{00000000-0005-0000-0000-000024020000}"/>
    <cellStyle name="40% - Accent1 28" xfId="504" xr:uid="{00000000-0005-0000-0000-000025020000}"/>
    <cellStyle name="40% - Accent1 29" xfId="505" xr:uid="{00000000-0005-0000-0000-000026020000}"/>
    <cellStyle name="40% - Accent1 3" xfId="506" xr:uid="{00000000-0005-0000-0000-000027020000}"/>
    <cellStyle name="40% - Accent1 3 2" xfId="507" xr:uid="{00000000-0005-0000-0000-000028020000}"/>
    <cellStyle name="40% - Accent1 3 2 2" xfId="508" xr:uid="{00000000-0005-0000-0000-000029020000}"/>
    <cellStyle name="40% - Accent1 3 3" xfId="509" xr:uid="{00000000-0005-0000-0000-00002A020000}"/>
    <cellStyle name="40% - Accent1 3 4" xfId="510" xr:uid="{00000000-0005-0000-0000-00002B020000}"/>
    <cellStyle name="40% - Accent1 30" xfId="511" xr:uid="{00000000-0005-0000-0000-00002C020000}"/>
    <cellStyle name="40% - Accent1 31" xfId="512" xr:uid="{00000000-0005-0000-0000-00002D020000}"/>
    <cellStyle name="40% - Accent1 32" xfId="513" xr:uid="{00000000-0005-0000-0000-00002E020000}"/>
    <cellStyle name="40% - Accent1 33" xfId="514" xr:uid="{00000000-0005-0000-0000-00002F020000}"/>
    <cellStyle name="40% - Accent1 34" xfId="515" xr:uid="{00000000-0005-0000-0000-000030020000}"/>
    <cellStyle name="40% - Accent1 35" xfId="516" xr:uid="{00000000-0005-0000-0000-000031020000}"/>
    <cellStyle name="40% - Accent1 36" xfId="517" xr:uid="{00000000-0005-0000-0000-000032020000}"/>
    <cellStyle name="40% - Accent1 37" xfId="518" xr:uid="{00000000-0005-0000-0000-000033020000}"/>
    <cellStyle name="40% - Accent1 38" xfId="519" xr:uid="{00000000-0005-0000-0000-000034020000}"/>
    <cellStyle name="40% - Accent1 39" xfId="520" xr:uid="{00000000-0005-0000-0000-000035020000}"/>
    <cellStyle name="40% - Accent1 4" xfId="521" xr:uid="{00000000-0005-0000-0000-000036020000}"/>
    <cellStyle name="40% - Accent1 4 2" xfId="522" xr:uid="{00000000-0005-0000-0000-000037020000}"/>
    <cellStyle name="40% - Accent1 4 3" xfId="523" xr:uid="{00000000-0005-0000-0000-000038020000}"/>
    <cellStyle name="40% - Accent1 40" xfId="524" xr:uid="{00000000-0005-0000-0000-000039020000}"/>
    <cellStyle name="40% - Accent1 41" xfId="525" xr:uid="{00000000-0005-0000-0000-00003A020000}"/>
    <cellStyle name="40% - Accent1 42" xfId="526" xr:uid="{00000000-0005-0000-0000-00003B020000}"/>
    <cellStyle name="40% - Accent1 43" xfId="527" xr:uid="{00000000-0005-0000-0000-00003C020000}"/>
    <cellStyle name="40% - Accent1 44" xfId="528" xr:uid="{00000000-0005-0000-0000-00003D020000}"/>
    <cellStyle name="40% - Accent1 45" xfId="529" xr:uid="{00000000-0005-0000-0000-00003E020000}"/>
    <cellStyle name="40% - Accent1 46" xfId="530" xr:uid="{00000000-0005-0000-0000-00003F020000}"/>
    <cellStyle name="40% - Accent1 5" xfId="531" xr:uid="{00000000-0005-0000-0000-000040020000}"/>
    <cellStyle name="40% - Accent1 5 2" xfId="532" xr:uid="{00000000-0005-0000-0000-000041020000}"/>
    <cellStyle name="40% - Accent1 5 3" xfId="533" xr:uid="{00000000-0005-0000-0000-000042020000}"/>
    <cellStyle name="40% - Accent1 6" xfId="534" xr:uid="{00000000-0005-0000-0000-000043020000}"/>
    <cellStyle name="40% - Accent1 6 2" xfId="535" xr:uid="{00000000-0005-0000-0000-000044020000}"/>
    <cellStyle name="40% - Accent1 6 3" xfId="536" xr:uid="{00000000-0005-0000-0000-000045020000}"/>
    <cellStyle name="40% - Accent1 7" xfId="537" xr:uid="{00000000-0005-0000-0000-000046020000}"/>
    <cellStyle name="40% - Accent1 7 2" xfId="538" xr:uid="{00000000-0005-0000-0000-000047020000}"/>
    <cellStyle name="40% - Accent1 7 3" xfId="539" xr:uid="{00000000-0005-0000-0000-000048020000}"/>
    <cellStyle name="40% - Accent1 8" xfId="540" xr:uid="{00000000-0005-0000-0000-000049020000}"/>
    <cellStyle name="40% - Accent1 8 2" xfId="541" xr:uid="{00000000-0005-0000-0000-00004A020000}"/>
    <cellStyle name="40% - Accent1 8 3" xfId="542" xr:uid="{00000000-0005-0000-0000-00004B020000}"/>
    <cellStyle name="40% - Accent1 9" xfId="543" xr:uid="{00000000-0005-0000-0000-00004C020000}"/>
    <cellStyle name="40% - Accent1 9 2" xfId="544" xr:uid="{00000000-0005-0000-0000-00004D020000}"/>
    <cellStyle name="40% - Accent2 10" xfId="545" xr:uid="{00000000-0005-0000-0000-00004E020000}"/>
    <cellStyle name="40% - Accent2 10 2" xfId="546" xr:uid="{00000000-0005-0000-0000-00004F020000}"/>
    <cellStyle name="40% - Accent2 11" xfId="547" xr:uid="{00000000-0005-0000-0000-000050020000}"/>
    <cellStyle name="40% - Accent2 11 2" xfId="548" xr:uid="{00000000-0005-0000-0000-000051020000}"/>
    <cellStyle name="40% - Accent2 12" xfId="549" xr:uid="{00000000-0005-0000-0000-000052020000}"/>
    <cellStyle name="40% - Accent2 13" xfId="550" xr:uid="{00000000-0005-0000-0000-000053020000}"/>
    <cellStyle name="40% - Accent2 14" xfId="551" xr:uid="{00000000-0005-0000-0000-000054020000}"/>
    <cellStyle name="40% - Accent2 15" xfId="552" xr:uid="{00000000-0005-0000-0000-000055020000}"/>
    <cellStyle name="40% - Accent2 16" xfId="553" xr:uid="{00000000-0005-0000-0000-000056020000}"/>
    <cellStyle name="40% - Accent2 17" xfId="554" xr:uid="{00000000-0005-0000-0000-000057020000}"/>
    <cellStyle name="40% - Accent2 18" xfId="555" xr:uid="{00000000-0005-0000-0000-000058020000}"/>
    <cellStyle name="40% - Accent2 19" xfId="556" xr:uid="{00000000-0005-0000-0000-000059020000}"/>
    <cellStyle name="40% - Accent2 2" xfId="557" xr:uid="{00000000-0005-0000-0000-00005A020000}"/>
    <cellStyle name="40% - Accent2 2 10" xfId="558" xr:uid="{00000000-0005-0000-0000-00005B020000}"/>
    <cellStyle name="40% - Accent2 2 11" xfId="559" xr:uid="{00000000-0005-0000-0000-00005C020000}"/>
    <cellStyle name="40% - Accent2 2 12" xfId="560" xr:uid="{00000000-0005-0000-0000-00005D020000}"/>
    <cellStyle name="40% - Accent2 2 13" xfId="561" xr:uid="{00000000-0005-0000-0000-00005E020000}"/>
    <cellStyle name="40% - Accent2 2 14" xfId="562" xr:uid="{00000000-0005-0000-0000-00005F020000}"/>
    <cellStyle name="40% - Accent2 2 15" xfId="563" xr:uid="{00000000-0005-0000-0000-000060020000}"/>
    <cellStyle name="40% - Accent2 2 2" xfId="564" xr:uid="{00000000-0005-0000-0000-000061020000}"/>
    <cellStyle name="40% - Accent2 2 3" xfId="565" xr:uid="{00000000-0005-0000-0000-000062020000}"/>
    <cellStyle name="40% - Accent2 2 4" xfId="566" xr:uid="{00000000-0005-0000-0000-000063020000}"/>
    <cellStyle name="40% - Accent2 2 5" xfId="567" xr:uid="{00000000-0005-0000-0000-000064020000}"/>
    <cellStyle name="40% - Accent2 2 6" xfId="568" xr:uid="{00000000-0005-0000-0000-000065020000}"/>
    <cellStyle name="40% - Accent2 2 7" xfId="569" xr:uid="{00000000-0005-0000-0000-000066020000}"/>
    <cellStyle name="40% - Accent2 2 8" xfId="570" xr:uid="{00000000-0005-0000-0000-000067020000}"/>
    <cellStyle name="40% - Accent2 2 9" xfId="571" xr:uid="{00000000-0005-0000-0000-000068020000}"/>
    <cellStyle name="40% - Accent2 20" xfId="572" xr:uid="{00000000-0005-0000-0000-000069020000}"/>
    <cellStyle name="40% - Accent2 21" xfId="573" xr:uid="{00000000-0005-0000-0000-00006A020000}"/>
    <cellStyle name="40% - Accent2 22" xfId="574" xr:uid="{00000000-0005-0000-0000-00006B020000}"/>
    <cellStyle name="40% - Accent2 23" xfId="575" xr:uid="{00000000-0005-0000-0000-00006C020000}"/>
    <cellStyle name="40% - Accent2 24" xfId="576" xr:uid="{00000000-0005-0000-0000-00006D020000}"/>
    <cellStyle name="40% - Accent2 25" xfId="577" xr:uid="{00000000-0005-0000-0000-00006E020000}"/>
    <cellStyle name="40% - Accent2 26" xfId="578" xr:uid="{00000000-0005-0000-0000-00006F020000}"/>
    <cellStyle name="40% - Accent2 27" xfId="579" xr:uid="{00000000-0005-0000-0000-000070020000}"/>
    <cellStyle name="40% - Accent2 28" xfId="580" xr:uid="{00000000-0005-0000-0000-000071020000}"/>
    <cellStyle name="40% - Accent2 29" xfId="581" xr:uid="{00000000-0005-0000-0000-000072020000}"/>
    <cellStyle name="40% - Accent2 3" xfId="582" xr:uid="{00000000-0005-0000-0000-000073020000}"/>
    <cellStyle name="40% - Accent2 3 2" xfId="583" xr:uid="{00000000-0005-0000-0000-000074020000}"/>
    <cellStyle name="40% - Accent2 30" xfId="584" xr:uid="{00000000-0005-0000-0000-000075020000}"/>
    <cellStyle name="40% - Accent2 31" xfId="585" xr:uid="{00000000-0005-0000-0000-000076020000}"/>
    <cellStyle name="40% - Accent2 32" xfId="586" xr:uid="{00000000-0005-0000-0000-000077020000}"/>
    <cellStyle name="40% - Accent2 33" xfId="587" xr:uid="{00000000-0005-0000-0000-000078020000}"/>
    <cellStyle name="40% - Accent2 34" xfId="588" xr:uid="{00000000-0005-0000-0000-000079020000}"/>
    <cellStyle name="40% - Accent2 35" xfId="589" xr:uid="{00000000-0005-0000-0000-00007A020000}"/>
    <cellStyle name="40% - Accent2 36" xfId="590" xr:uid="{00000000-0005-0000-0000-00007B020000}"/>
    <cellStyle name="40% - Accent2 37" xfId="591" xr:uid="{00000000-0005-0000-0000-00007C020000}"/>
    <cellStyle name="40% - Accent2 38" xfId="592" xr:uid="{00000000-0005-0000-0000-00007D020000}"/>
    <cellStyle name="40% - Accent2 39" xfId="593" xr:uid="{00000000-0005-0000-0000-00007E020000}"/>
    <cellStyle name="40% - Accent2 4" xfId="594" xr:uid="{00000000-0005-0000-0000-00007F020000}"/>
    <cellStyle name="40% - Accent2 40" xfId="595" xr:uid="{00000000-0005-0000-0000-000080020000}"/>
    <cellStyle name="40% - Accent2 41" xfId="596" xr:uid="{00000000-0005-0000-0000-000081020000}"/>
    <cellStyle name="40% - Accent2 42" xfId="597" xr:uid="{00000000-0005-0000-0000-000082020000}"/>
    <cellStyle name="40% - Accent2 43" xfId="598" xr:uid="{00000000-0005-0000-0000-000083020000}"/>
    <cellStyle name="40% - Accent2 44" xfId="599" xr:uid="{00000000-0005-0000-0000-000084020000}"/>
    <cellStyle name="40% - Accent2 45" xfId="600" xr:uid="{00000000-0005-0000-0000-000085020000}"/>
    <cellStyle name="40% - Accent2 46" xfId="601" xr:uid="{00000000-0005-0000-0000-000086020000}"/>
    <cellStyle name="40% - Accent2 5" xfId="602" xr:uid="{00000000-0005-0000-0000-000087020000}"/>
    <cellStyle name="40% - Accent2 6" xfId="603" xr:uid="{00000000-0005-0000-0000-000088020000}"/>
    <cellStyle name="40% - Accent2 7" xfId="604" xr:uid="{00000000-0005-0000-0000-000089020000}"/>
    <cellStyle name="40% - Accent2 8" xfId="605" xr:uid="{00000000-0005-0000-0000-00008A020000}"/>
    <cellStyle name="40% - Accent2 9" xfId="606" xr:uid="{00000000-0005-0000-0000-00008B020000}"/>
    <cellStyle name="40% - Accent2 9 2" xfId="607" xr:uid="{00000000-0005-0000-0000-00008C020000}"/>
    <cellStyle name="40% - Accent3 10" xfId="608" xr:uid="{00000000-0005-0000-0000-00008D020000}"/>
    <cellStyle name="40% - Accent3 10 2" xfId="609" xr:uid="{00000000-0005-0000-0000-00008E020000}"/>
    <cellStyle name="40% - Accent3 11" xfId="610" xr:uid="{00000000-0005-0000-0000-00008F020000}"/>
    <cellStyle name="40% - Accent3 11 2" xfId="611" xr:uid="{00000000-0005-0000-0000-000090020000}"/>
    <cellStyle name="40% - Accent3 12" xfId="612" xr:uid="{00000000-0005-0000-0000-000091020000}"/>
    <cellStyle name="40% - Accent3 13" xfId="613" xr:uid="{00000000-0005-0000-0000-000092020000}"/>
    <cellStyle name="40% - Accent3 14" xfId="614" xr:uid="{00000000-0005-0000-0000-000093020000}"/>
    <cellStyle name="40% - Accent3 15" xfId="615" xr:uid="{00000000-0005-0000-0000-000094020000}"/>
    <cellStyle name="40% - Accent3 16" xfId="616" xr:uid="{00000000-0005-0000-0000-000095020000}"/>
    <cellStyle name="40% - Accent3 17" xfId="617" xr:uid="{00000000-0005-0000-0000-000096020000}"/>
    <cellStyle name="40% - Accent3 18" xfId="618" xr:uid="{00000000-0005-0000-0000-000097020000}"/>
    <cellStyle name="40% - Accent3 19" xfId="619" xr:uid="{00000000-0005-0000-0000-000098020000}"/>
    <cellStyle name="40% - Accent3 2" xfId="620" xr:uid="{00000000-0005-0000-0000-000099020000}"/>
    <cellStyle name="40% - Accent3 2 10" xfId="621" xr:uid="{00000000-0005-0000-0000-00009A020000}"/>
    <cellStyle name="40% - Accent3 2 11" xfId="622" xr:uid="{00000000-0005-0000-0000-00009B020000}"/>
    <cellStyle name="40% - Accent3 2 12" xfId="623" xr:uid="{00000000-0005-0000-0000-00009C020000}"/>
    <cellStyle name="40% - Accent3 2 13" xfId="624" xr:uid="{00000000-0005-0000-0000-00009D020000}"/>
    <cellStyle name="40% - Accent3 2 14" xfId="625" xr:uid="{00000000-0005-0000-0000-00009E020000}"/>
    <cellStyle name="40% - Accent3 2 15" xfId="626" xr:uid="{00000000-0005-0000-0000-00009F020000}"/>
    <cellStyle name="40% - Accent3 2 16" xfId="627" xr:uid="{00000000-0005-0000-0000-0000A0020000}"/>
    <cellStyle name="40% - Accent3 2 2" xfId="628" xr:uid="{00000000-0005-0000-0000-0000A1020000}"/>
    <cellStyle name="40% - Accent3 2 3" xfId="629" xr:uid="{00000000-0005-0000-0000-0000A2020000}"/>
    <cellStyle name="40% - Accent3 2 4" xfId="630" xr:uid="{00000000-0005-0000-0000-0000A3020000}"/>
    <cellStyle name="40% - Accent3 2 5" xfId="631" xr:uid="{00000000-0005-0000-0000-0000A4020000}"/>
    <cellStyle name="40% - Accent3 2 6" xfId="632" xr:uid="{00000000-0005-0000-0000-0000A5020000}"/>
    <cellStyle name="40% - Accent3 2 7" xfId="633" xr:uid="{00000000-0005-0000-0000-0000A6020000}"/>
    <cellStyle name="40% - Accent3 2 8" xfId="634" xr:uid="{00000000-0005-0000-0000-0000A7020000}"/>
    <cellStyle name="40% - Accent3 2 9" xfId="635" xr:uid="{00000000-0005-0000-0000-0000A8020000}"/>
    <cellStyle name="40% - Accent3 20" xfId="636" xr:uid="{00000000-0005-0000-0000-0000A9020000}"/>
    <cellStyle name="40% - Accent3 21" xfId="637" xr:uid="{00000000-0005-0000-0000-0000AA020000}"/>
    <cellStyle name="40% - Accent3 22" xfId="638" xr:uid="{00000000-0005-0000-0000-0000AB020000}"/>
    <cellStyle name="40% - Accent3 23" xfId="639" xr:uid="{00000000-0005-0000-0000-0000AC020000}"/>
    <cellStyle name="40% - Accent3 24" xfId="640" xr:uid="{00000000-0005-0000-0000-0000AD020000}"/>
    <cellStyle name="40% - Accent3 25" xfId="641" xr:uid="{00000000-0005-0000-0000-0000AE020000}"/>
    <cellStyle name="40% - Accent3 26" xfId="642" xr:uid="{00000000-0005-0000-0000-0000AF020000}"/>
    <cellStyle name="40% - Accent3 27" xfId="643" xr:uid="{00000000-0005-0000-0000-0000B0020000}"/>
    <cellStyle name="40% - Accent3 28" xfId="644" xr:uid="{00000000-0005-0000-0000-0000B1020000}"/>
    <cellStyle name="40% - Accent3 29" xfId="645" xr:uid="{00000000-0005-0000-0000-0000B2020000}"/>
    <cellStyle name="40% - Accent3 3" xfId="646" xr:uid="{00000000-0005-0000-0000-0000B3020000}"/>
    <cellStyle name="40% - Accent3 3 2" xfId="647" xr:uid="{00000000-0005-0000-0000-0000B4020000}"/>
    <cellStyle name="40% - Accent3 3 2 2" xfId="648" xr:uid="{00000000-0005-0000-0000-0000B5020000}"/>
    <cellStyle name="40% - Accent3 3 3" xfId="649" xr:uid="{00000000-0005-0000-0000-0000B6020000}"/>
    <cellStyle name="40% - Accent3 3 4" xfId="650" xr:uid="{00000000-0005-0000-0000-0000B7020000}"/>
    <cellStyle name="40% - Accent3 30" xfId="651" xr:uid="{00000000-0005-0000-0000-0000B8020000}"/>
    <cellStyle name="40% - Accent3 31" xfId="652" xr:uid="{00000000-0005-0000-0000-0000B9020000}"/>
    <cellStyle name="40% - Accent3 32" xfId="653" xr:uid="{00000000-0005-0000-0000-0000BA020000}"/>
    <cellStyle name="40% - Accent3 33" xfId="654" xr:uid="{00000000-0005-0000-0000-0000BB020000}"/>
    <cellStyle name="40% - Accent3 34" xfId="655" xr:uid="{00000000-0005-0000-0000-0000BC020000}"/>
    <cellStyle name="40% - Accent3 35" xfId="656" xr:uid="{00000000-0005-0000-0000-0000BD020000}"/>
    <cellStyle name="40% - Accent3 36" xfId="657" xr:uid="{00000000-0005-0000-0000-0000BE020000}"/>
    <cellStyle name="40% - Accent3 37" xfId="658" xr:uid="{00000000-0005-0000-0000-0000BF020000}"/>
    <cellStyle name="40% - Accent3 38" xfId="659" xr:uid="{00000000-0005-0000-0000-0000C0020000}"/>
    <cellStyle name="40% - Accent3 39" xfId="660" xr:uid="{00000000-0005-0000-0000-0000C1020000}"/>
    <cellStyle name="40% - Accent3 4" xfId="661" xr:uid="{00000000-0005-0000-0000-0000C2020000}"/>
    <cellStyle name="40% - Accent3 4 2" xfId="662" xr:uid="{00000000-0005-0000-0000-0000C3020000}"/>
    <cellStyle name="40% - Accent3 4 3" xfId="663" xr:uid="{00000000-0005-0000-0000-0000C4020000}"/>
    <cellStyle name="40% - Accent3 40" xfId="664" xr:uid="{00000000-0005-0000-0000-0000C5020000}"/>
    <cellStyle name="40% - Accent3 41" xfId="665" xr:uid="{00000000-0005-0000-0000-0000C6020000}"/>
    <cellStyle name="40% - Accent3 42" xfId="666" xr:uid="{00000000-0005-0000-0000-0000C7020000}"/>
    <cellStyle name="40% - Accent3 43" xfId="667" xr:uid="{00000000-0005-0000-0000-0000C8020000}"/>
    <cellStyle name="40% - Accent3 44" xfId="668" xr:uid="{00000000-0005-0000-0000-0000C9020000}"/>
    <cellStyle name="40% - Accent3 45" xfId="669" xr:uid="{00000000-0005-0000-0000-0000CA020000}"/>
    <cellStyle name="40% - Accent3 46" xfId="670" xr:uid="{00000000-0005-0000-0000-0000CB020000}"/>
    <cellStyle name="40% - Accent3 5" xfId="671" xr:uid="{00000000-0005-0000-0000-0000CC020000}"/>
    <cellStyle name="40% - Accent3 5 2" xfId="672" xr:uid="{00000000-0005-0000-0000-0000CD020000}"/>
    <cellStyle name="40% - Accent3 5 3" xfId="673" xr:uid="{00000000-0005-0000-0000-0000CE020000}"/>
    <cellStyle name="40% - Accent3 6" xfId="674" xr:uid="{00000000-0005-0000-0000-0000CF020000}"/>
    <cellStyle name="40% - Accent3 6 2" xfId="675" xr:uid="{00000000-0005-0000-0000-0000D0020000}"/>
    <cellStyle name="40% - Accent3 6 3" xfId="676" xr:uid="{00000000-0005-0000-0000-0000D1020000}"/>
    <cellStyle name="40% - Accent3 7" xfId="677" xr:uid="{00000000-0005-0000-0000-0000D2020000}"/>
    <cellStyle name="40% - Accent3 7 2" xfId="678" xr:uid="{00000000-0005-0000-0000-0000D3020000}"/>
    <cellStyle name="40% - Accent3 7 3" xfId="679" xr:uid="{00000000-0005-0000-0000-0000D4020000}"/>
    <cellStyle name="40% - Accent3 8" xfId="680" xr:uid="{00000000-0005-0000-0000-0000D5020000}"/>
    <cellStyle name="40% - Accent3 8 2" xfId="681" xr:uid="{00000000-0005-0000-0000-0000D6020000}"/>
    <cellStyle name="40% - Accent3 8 3" xfId="682" xr:uid="{00000000-0005-0000-0000-0000D7020000}"/>
    <cellStyle name="40% - Accent3 9" xfId="683" xr:uid="{00000000-0005-0000-0000-0000D8020000}"/>
    <cellStyle name="40% - Accent3 9 2" xfId="684" xr:uid="{00000000-0005-0000-0000-0000D9020000}"/>
    <cellStyle name="40% - Accent4 10" xfId="685" xr:uid="{00000000-0005-0000-0000-0000DA020000}"/>
    <cellStyle name="40% - Accent4 10 2" xfId="686" xr:uid="{00000000-0005-0000-0000-0000DB020000}"/>
    <cellStyle name="40% - Accent4 11" xfId="687" xr:uid="{00000000-0005-0000-0000-0000DC020000}"/>
    <cellStyle name="40% - Accent4 11 2" xfId="688" xr:uid="{00000000-0005-0000-0000-0000DD020000}"/>
    <cellStyle name="40% - Accent4 12" xfId="689" xr:uid="{00000000-0005-0000-0000-0000DE020000}"/>
    <cellStyle name="40% - Accent4 13" xfId="690" xr:uid="{00000000-0005-0000-0000-0000DF020000}"/>
    <cellStyle name="40% - Accent4 14" xfId="691" xr:uid="{00000000-0005-0000-0000-0000E0020000}"/>
    <cellStyle name="40% - Accent4 15" xfId="692" xr:uid="{00000000-0005-0000-0000-0000E1020000}"/>
    <cellStyle name="40% - Accent4 16" xfId="693" xr:uid="{00000000-0005-0000-0000-0000E2020000}"/>
    <cellStyle name="40% - Accent4 17" xfId="694" xr:uid="{00000000-0005-0000-0000-0000E3020000}"/>
    <cellStyle name="40% - Accent4 18" xfId="695" xr:uid="{00000000-0005-0000-0000-0000E4020000}"/>
    <cellStyle name="40% - Accent4 19" xfId="696" xr:uid="{00000000-0005-0000-0000-0000E5020000}"/>
    <cellStyle name="40% - Accent4 2" xfId="697" xr:uid="{00000000-0005-0000-0000-0000E6020000}"/>
    <cellStyle name="40% - Accent4 2 10" xfId="698" xr:uid="{00000000-0005-0000-0000-0000E7020000}"/>
    <cellStyle name="40% - Accent4 2 11" xfId="699" xr:uid="{00000000-0005-0000-0000-0000E8020000}"/>
    <cellStyle name="40% - Accent4 2 12" xfId="700" xr:uid="{00000000-0005-0000-0000-0000E9020000}"/>
    <cellStyle name="40% - Accent4 2 13" xfId="701" xr:uid="{00000000-0005-0000-0000-0000EA020000}"/>
    <cellStyle name="40% - Accent4 2 14" xfId="702" xr:uid="{00000000-0005-0000-0000-0000EB020000}"/>
    <cellStyle name="40% - Accent4 2 15" xfId="703" xr:uid="{00000000-0005-0000-0000-0000EC020000}"/>
    <cellStyle name="40% - Accent4 2 16" xfId="704" xr:uid="{00000000-0005-0000-0000-0000ED020000}"/>
    <cellStyle name="40% - Accent4 2 2" xfId="705" xr:uid="{00000000-0005-0000-0000-0000EE020000}"/>
    <cellStyle name="40% - Accent4 2 3" xfId="706" xr:uid="{00000000-0005-0000-0000-0000EF020000}"/>
    <cellStyle name="40% - Accent4 2 4" xfId="707" xr:uid="{00000000-0005-0000-0000-0000F0020000}"/>
    <cellStyle name="40% - Accent4 2 5" xfId="708" xr:uid="{00000000-0005-0000-0000-0000F1020000}"/>
    <cellStyle name="40% - Accent4 2 6" xfId="709" xr:uid="{00000000-0005-0000-0000-0000F2020000}"/>
    <cellStyle name="40% - Accent4 2 7" xfId="710" xr:uid="{00000000-0005-0000-0000-0000F3020000}"/>
    <cellStyle name="40% - Accent4 2 8" xfId="711" xr:uid="{00000000-0005-0000-0000-0000F4020000}"/>
    <cellStyle name="40% - Accent4 2 9" xfId="712" xr:uid="{00000000-0005-0000-0000-0000F5020000}"/>
    <cellStyle name="40% - Accent4 20" xfId="713" xr:uid="{00000000-0005-0000-0000-0000F6020000}"/>
    <cellStyle name="40% - Accent4 21" xfId="714" xr:uid="{00000000-0005-0000-0000-0000F7020000}"/>
    <cellStyle name="40% - Accent4 22" xfId="715" xr:uid="{00000000-0005-0000-0000-0000F8020000}"/>
    <cellStyle name="40% - Accent4 23" xfId="716" xr:uid="{00000000-0005-0000-0000-0000F9020000}"/>
    <cellStyle name="40% - Accent4 24" xfId="717" xr:uid="{00000000-0005-0000-0000-0000FA020000}"/>
    <cellStyle name="40% - Accent4 25" xfId="718" xr:uid="{00000000-0005-0000-0000-0000FB020000}"/>
    <cellStyle name="40% - Accent4 26" xfId="719" xr:uid="{00000000-0005-0000-0000-0000FC020000}"/>
    <cellStyle name="40% - Accent4 27" xfId="720" xr:uid="{00000000-0005-0000-0000-0000FD020000}"/>
    <cellStyle name="40% - Accent4 28" xfId="721" xr:uid="{00000000-0005-0000-0000-0000FE020000}"/>
    <cellStyle name="40% - Accent4 29" xfId="722" xr:uid="{00000000-0005-0000-0000-0000FF020000}"/>
    <cellStyle name="40% - Accent4 3" xfId="723" xr:uid="{00000000-0005-0000-0000-000000030000}"/>
    <cellStyle name="40% - Accent4 3 2" xfId="724" xr:uid="{00000000-0005-0000-0000-000001030000}"/>
    <cellStyle name="40% - Accent4 3 2 2" xfId="725" xr:uid="{00000000-0005-0000-0000-000002030000}"/>
    <cellStyle name="40% - Accent4 3 3" xfId="726" xr:uid="{00000000-0005-0000-0000-000003030000}"/>
    <cellStyle name="40% - Accent4 3 4" xfId="727" xr:uid="{00000000-0005-0000-0000-000004030000}"/>
    <cellStyle name="40% - Accent4 30" xfId="728" xr:uid="{00000000-0005-0000-0000-000005030000}"/>
    <cellStyle name="40% - Accent4 31" xfId="729" xr:uid="{00000000-0005-0000-0000-000006030000}"/>
    <cellStyle name="40% - Accent4 32" xfId="730" xr:uid="{00000000-0005-0000-0000-000007030000}"/>
    <cellStyle name="40% - Accent4 33" xfId="731" xr:uid="{00000000-0005-0000-0000-000008030000}"/>
    <cellStyle name="40% - Accent4 34" xfId="732" xr:uid="{00000000-0005-0000-0000-000009030000}"/>
    <cellStyle name="40% - Accent4 35" xfId="733" xr:uid="{00000000-0005-0000-0000-00000A030000}"/>
    <cellStyle name="40% - Accent4 36" xfId="734" xr:uid="{00000000-0005-0000-0000-00000B030000}"/>
    <cellStyle name="40% - Accent4 37" xfId="735" xr:uid="{00000000-0005-0000-0000-00000C030000}"/>
    <cellStyle name="40% - Accent4 38" xfId="736" xr:uid="{00000000-0005-0000-0000-00000D030000}"/>
    <cellStyle name="40% - Accent4 39" xfId="737" xr:uid="{00000000-0005-0000-0000-00000E030000}"/>
    <cellStyle name="40% - Accent4 4" xfId="738" xr:uid="{00000000-0005-0000-0000-00000F030000}"/>
    <cellStyle name="40% - Accent4 4 2" xfId="739" xr:uid="{00000000-0005-0000-0000-000010030000}"/>
    <cellStyle name="40% - Accent4 4 3" xfId="740" xr:uid="{00000000-0005-0000-0000-000011030000}"/>
    <cellStyle name="40% - Accent4 40" xfId="741" xr:uid="{00000000-0005-0000-0000-000012030000}"/>
    <cellStyle name="40% - Accent4 41" xfId="742" xr:uid="{00000000-0005-0000-0000-000013030000}"/>
    <cellStyle name="40% - Accent4 42" xfId="743" xr:uid="{00000000-0005-0000-0000-000014030000}"/>
    <cellStyle name="40% - Accent4 43" xfId="744" xr:uid="{00000000-0005-0000-0000-000015030000}"/>
    <cellStyle name="40% - Accent4 44" xfId="745" xr:uid="{00000000-0005-0000-0000-000016030000}"/>
    <cellStyle name="40% - Accent4 45" xfId="746" xr:uid="{00000000-0005-0000-0000-000017030000}"/>
    <cellStyle name="40% - Accent4 46" xfId="747" xr:uid="{00000000-0005-0000-0000-000018030000}"/>
    <cellStyle name="40% - Accent4 5" xfId="748" xr:uid="{00000000-0005-0000-0000-000019030000}"/>
    <cellStyle name="40% - Accent4 5 2" xfId="749" xr:uid="{00000000-0005-0000-0000-00001A030000}"/>
    <cellStyle name="40% - Accent4 5 3" xfId="750" xr:uid="{00000000-0005-0000-0000-00001B030000}"/>
    <cellStyle name="40% - Accent4 6" xfId="751" xr:uid="{00000000-0005-0000-0000-00001C030000}"/>
    <cellStyle name="40% - Accent4 6 2" xfId="752" xr:uid="{00000000-0005-0000-0000-00001D030000}"/>
    <cellStyle name="40% - Accent4 6 3" xfId="753" xr:uid="{00000000-0005-0000-0000-00001E030000}"/>
    <cellStyle name="40% - Accent4 7" xfId="754" xr:uid="{00000000-0005-0000-0000-00001F030000}"/>
    <cellStyle name="40% - Accent4 7 2" xfId="755" xr:uid="{00000000-0005-0000-0000-000020030000}"/>
    <cellStyle name="40% - Accent4 7 3" xfId="756" xr:uid="{00000000-0005-0000-0000-000021030000}"/>
    <cellStyle name="40% - Accent4 8" xfId="757" xr:uid="{00000000-0005-0000-0000-000022030000}"/>
    <cellStyle name="40% - Accent4 8 2" xfId="758" xr:uid="{00000000-0005-0000-0000-000023030000}"/>
    <cellStyle name="40% - Accent4 8 3" xfId="759" xr:uid="{00000000-0005-0000-0000-000024030000}"/>
    <cellStyle name="40% - Accent4 9" xfId="760" xr:uid="{00000000-0005-0000-0000-000025030000}"/>
    <cellStyle name="40% - Accent4 9 2" xfId="761" xr:uid="{00000000-0005-0000-0000-000026030000}"/>
    <cellStyle name="40% - Accent5 10" xfId="762" xr:uid="{00000000-0005-0000-0000-000027030000}"/>
    <cellStyle name="40% - Accent5 10 2" xfId="763" xr:uid="{00000000-0005-0000-0000-000028030000}"/>
    <cellStyle name="40% - Accent5 11" xfId="764" xr:uid="{00000000-0005-0000-0000-000029030000}"/>
    <cellStyle name="40% - Accent5 11 2" xfId="765" xr:uid="{00000000-0005-0000-0000-00002A030000}"/>
    <cellStyle name="40% - Accent5 12" xfId="766" xr:uid="{00000000-0005-0000-0000-00002B030000}"/>
    <cellStyle name="40% - Accent5 13" xfId="767" xr:uid="{00000000-0005-0000-0000-00002C030000}"/>
    <cellStyle name="40% - Accent5 14" xfId="768" xr:uid="{00000000-0005-0000-0000-00002D030000}"/>
    <cellStyle name="40% - Accent5 15" xfId="769" xr:uid="{00000000-0005-0000-0000-00002E030000}"/>
    <cellStyle name="40% - Accent5 16" xfId="770" xr:uid="{00000000-0005-0000-0000-00002F030000}"/>
    <cellStyle name="40% - Accent5 17" xfId="771" xr:uid="{00000000-0005-0000-0000-000030030000}"/>
    <cellStyle name="40% - Accent5 18" xfId="772" xr:uid="{00000000-0005-0000-0000-000031030000}"/>
    <cellStyle name="40% - Accent5 19" xfId="773" xr:uid="{00000000-0005-0000-0000-000032030000}"/>
    <cellStyle name="40% - Accent5 2" xfId="774" xr:uid="{00000000-0005-0000-0000-000033030000}"/>
    <cellStyle name="40% - Accent5 2 10" xfId="775" xr:uid="{00000000-0005-0000-0000-000034030000}"/>
    <cellStyle name="40% - Accent5 2 11" xfId="776" xr:uid="{00000000-0005-0000-0000-000035030000}"/>
    <cellStyle name="40% - Accent5 2 12" xfId="777" xr:uid="{00000000-0005-0000-0000-000036030000}"/>
    <cellStyle name="40% - Accent5 2 13" xfId="778" xr:uid="{00000000-0005-0000-0000-000037030000}"/>
    <cellStyle name="40% - Accent5 2 14" xfId="779" xr:uid="{00000000-0005-0000-0000-000038030000}"/>
    <cellStyle name="40% - Accent5 2 15" xfId="780" xr:uid="{00000000-0005-0000-0000-000039030000}"/>
    <cellStyle name="40% - Accent5 2 16" xfId="781" xr:uid="{00000000-0005-0000-0000-00003A030000}"/>
    <cellStyle name="40% - Accent5 2 2" xfId="782" xr:uid="{00000000-0005-0000-0000-00003B030000}"/>
    <cellStyle name="40% - Accent5 2 3" xfId="783" xr:uid="{00000000-0005-0000-0000-00003C030000}"/>
    <cellStyle name="40% - Accent5 2 4" xfId="784" xr:uid="{00000000-0005-0000-0000-00003D030000}"/>
    <cellStyle name="40% - Accent5 2 5" xfId="785" xr:uid="{00000000-0005-0000-0000-00003E030000}"/>
    <cellStyle name="40% - Accent5 2 6" xfId="786" xr:uid="{00000000-0005-0000-0000-00003F030000}"/>
    <cellStyle name="40% - Accent5 2 7" xfId="787" xr:uid="{00000000-0005-0000-0000-000040030000}"/>
    <cellStyle name="40% - Accent5 2 8" xfId="788" xr:uid="{00000000-0005-0000-0000-000041030000}"/>
    <cellStyle name="40% - Accent5 2 9" xfId="789" xr:uid="{00000000-0005-0000-0000-000042030000}"/>
    <cellStyle name="40% - Accent5 20" xfId="790" xr:uid="{00000000-0005-0000-0000-000043030000}"/>
    <cellStyle name="40% - Accent5 21" xfId="791" xr:uid="{00000000-0005-0000-0000-000044030000}"/>
    <cellStyle name="40% - Accent5 22" xfId="792" xr:uid="{00000000-0005-0000-0000-000045030000}"/>
    <cellStyle name="40% - Accent5 23" xfId="793" xr:uid="{00000000-0005-0000-0000-000046030000}"/>
    <cellStyle name="40% - Accent5 24" xfId="794" xr:uid="{00000000-0005-0000-0000-000047030000}"/>
    <cellStyle name="40% - Accent5 25" xfId="795" xr:uid="{00000000-0005-0000-0000-000048030000}"/>
    <cellStyle name="40% - Accent5 26" xfId="796" xr:uid="{00000000-0005-0000-0000-000049030000}"/>
    <cellStyle name="40% - Accent5 27" xfId="797" xr:uid="{00000000-0005-0000-0000-00004A030000}"/>
    <cellStyle name="40% - Accent5 28" xfId="798" xr:uid="{00000000-0005-0000-0000-00004B030000}"/>
    <cellStyle name="40% - Accent5 29" xfId="799" xr:uid="{00000000-0005-0000-0000-00004C030000}"/>
    <cellStyle name="40% - Accent5 3" xfId="800" xr:uid="{00000000-0005-0000-0000-00004D030000}"/>
    <cellStyle name="40% - Accent5 3 2" xfId="801" xr:uid="{00000000-0005-0000-0000-00004E030000}"/>
    <cellStyle name="40% - Accent5 3 2 2" xfId="802" xr:uid="{00000000-0005-0000-0000-00004F030000}"/>
    <cellStyle name="40% - Accent5 3 3" xfId="803" xr:uid="{00000000-0005-0000-0000-000050030000}"/>
    <cellStyle name="40% - Accent5 3 4" xfId="804" xr:uid="{00000000-0005-0000-0000-000051030000}"/>
    <cellStyle name="40% - Accent5 30" xfId="805" xr:uid="{00000000-0005-0000-0000-000052030000}"/>
    <cellStyle name="40% - Accent5 31" xfId="806" xr:uid="{00000000-0005-0000-0000-000053030000}"/>
    <cellStyle name="40% - Accent5 32" xfId="807" xr:uid="{00000000-0005-0000-0000-000054030000}"/>
    <cellStyle name="40% - Accent5 33" xfId="808" xr:uid="{00000000-0005-0000-0000-000055030000}"/>
    <cellStyle name="40% - Accent5 34" xfId="809" xr:uid="{00000000-0005-0000-0000-000056030000}"/>
    <cellStyle name="40% - Accent5 35" xfId="810" xr:uid="{00000000-0005-0000-0000-000057030000}"/>
    <cellStyle name="40% - Accent5 36" xfId="811" xr:uid="{00000000-0005-0000-0000-000058030000}"/>
    <cellStyle name="40% - Accent5 37" xfId="812" xr:uid="{00000000-0005-0000-0000-000059030000}"/>
    <cellStyle name="40% - Accent5 38" xfId="813" xr:uid="{00000000-0005-0000-0000-00005A030000}"/>
    <cellStyle name="40% - Accent5 39" xfId="814" xr:uid="{00000000-0005-0000-0000-00005B030000}"/>
    <cellStyle name="40% - Accent5 4" xfId="815" xr:uid="{00000000-0005-0000-0000-00005C030000}"/>
    <cellStyle name="40% - Accent5 4 2" xfId="816" xr:uid="{00000000-0005-0000-0000-00005D030000}"/>
    <cellStyle name="40% - Accent5 4 3" xfId="817" xr:uid="{00000000-0005-0000-0000-00005E030000}"/>
    <cellStyle name="40% - Accent5 40" xfId="818" xr:uid="{00000000-0005-0000-0000-00005F030000}"/>
    <cellStyle name="40% - Accent5 41" xfId="819" xr:uid="{00000000-0005-0000-0000-000060030000}"/>
    <cellStyle name="40% - Accent5 42" xfId="820" xr:uid="{00000000-0005-0000-0000-000061030000}"/>
    <cellStyle name="40% - Accent5 43" xfId="821" xr:uid="{00000000-0005-0000-0000-000062030000}"/>
    <cellStyle name="40% - Accent5 44" xfId="822" xr:uid="{00000000-0005-0000-0000-000063030000}"/>
    <cellStyle name="40% - Accent5 45" xfId="823" xr:uid="{00000000-0005-0000-0000-000064030000}"/>
    <cellStyle name="40% - Accent5 46" xfId="824" xr:uid="{00000000-0005-0000-0000-000065030000}"/>
    <cellStyle name="40% - Accent5 5" xfId="825" xr:uid="{00000000-0005-0000-0000-000066030000}"/>
    <cellStyle name="40% - Accent5 5 2" xfId="826" xr:uid="{00000000-0005-0000-0000-000067030000}"/>
    <cellStyle name="40% - Accent5 5 3" xfId="827" xr:uid="{00000000-0005-0000-0000-000068030000}"/>
    <cellStyle name="40% - Accent5 6" xfId="828" xr:uid="{00000000-0005-0000-0000-000069030000}"/>
    <cellStyle name="40% - Accent5 6 2" xfId="829" xr:uid="{00000000-0005-0000-0000-00006A030000}"/>
    <cellStyle name="40% - Accent5 6 3" xfId="830" xr:uid="{00000000-0005-0000-0000-00006B030000}"/>
    <cellStyle name="40% - Accent5 7" xfId="831" xr:uid="{00000000-0005-0000-0000-00006C030000}"/>
    <cellStyle name="40% - Accent5 7 2" xfId="832" xr:uid="{00000000-0005-0000-0000-00006D030000}"/>
    <cellStyle name="40% - Accent5 7 3" xfId="833" xr:uid="{00000000-0005-0000-0000-00006E030000}"/>
    <cellStyle name="40% - Accent5 8" xfId="834" xr:uid="{00000000-0005-0000-0000-00006F030000}"/>
    <cellStyle name="40% - Accent5 8 2" xfId="835" xr:uid="{00000000-0005-0000-0000-000070030000}"/>
    <cellStyle name="40% - Accent5 8 3" xfId="836" xr:uid="{00000000-0005-0000-0000-000071030000}"/>
    <cellStyle name="40% - Accent5 9" xfId="837" xr:uid="{00000000-0005-0000-0000-000072030000}"/>
    <cellStyle name="40% - Accent5 9 2" xfId="838" xr:uid="{00000000-0005-0000-0000-000073030000}"/>
    <cellStyle name="40% - Accent6 10" xfId="839" xr:uid="{00000000-0005-0000-0000-000074030000}"/>
    <cellStyle name="40% - Accent6 10 2" xfId="840" xr:uid="{00000000-0005-0000-0000-000075030000}"/>
    <cellStyle name="40% - Accent6 11" xfId="841" xr:uid="{00000000-0005-0000-0000-000076030000}"/>
    <cellStyle name="40% - Accent6 11 2" xfId="842" xr:uid="{00000000-0005-0000-0000-000077030000}"/>
    <cellStyle name="40% - Accent6 12" xfId="843" xr:uid="{00000000-0005-0000-0000-000078030000}"/>
    <cellStyle name="40% - Accent6 13" xfId="844" xr:uid="{00000000-0005-0000-0000-000079030000}"/>
    <cellStyle name="40% - Accent6 14" xfId="845" xr:uid="{00000000-0005-0000-0000-00007A030000}"/>
    <cellStyle name="40% - Accent6 15" xfId="846" xr:uid="{00000000-0005-0000-0000-00007B030000}"/>
    <cellStyle name="40% - Accent6 16" xfId="847" xr:uid="{00000000-0005-0000-0000-00007C030000}"/>
    <cellStyle name="40% - Accent6 17" xfId="848" xr:uid="{00000000-0005-0000-0000-00007D030000}"/>
    <cellStyle name="40% - Accent6 18" xfId="849" xr:uid="{00000000-0005-0000-0000-00007E030000}"/>
    <cellStyle name="40% - Accent6 19" xfId="850" xr:uid="{00000000-0005-0000-0000-00007F030000}"/>
    <cellStyle name="40% - Accent6 2" xfId="851" xr:uid="{00000000-0005-0000-0000-000080030000}"/>
    <cellStyle name="40% - Accent6 2 10" xfId="852" xr:uid="{00000000-0005-0000-0000-000081030000}"/>
    <cellStyle name="40% - Accent6 2 11" xfId="853" xr:uid="{00000000-0005-0000-0000-000082030000}"/>
    <cellStyle name="40% - Accent6 2 12" xfId="854" xr:uid="{00000000-0005-0000-0000-000083030000}"/>
    <cellStyle name="40% - Accent6 2 13" xfId="855" xr:uid="{00000000-0005-0000-0000-000084030000}"/>
    <cellStyle name="40% - Accent6 2 14" xfId="856" xr:uid="{00000000-0005-0000-0000-000085030000}"/>
    <cellStyle name="40% - Accent6 2 15" xfId="857" xr:uid="{00000000-0005-0000-0000-000086030000}"/>
    <cellStyle name="40% - Accent6 2 16" xfId="858" xr:uid="{00000000-0005-0000-0000-000087030000}"/>
    <cellStyle name="40% - Accent6 2 2" xfId="859" xr:uid="{00000000-0005-0000-0000-000088030000}"/>
    <cellStyle name="40% - Accent6 2 3" xfId="860" xr:uid="{00000000-0005-0000-0000-000089030000}"/>
    <cellStyle name="40% - Accent6 2 4" xfId="861" xr:uid="{00000000-0005-0000-0000-00008A030000}"/>
    <cellStyle name="40% - Accent6 2 5" xfId="862" xr:uid="{00000000-0005-0000-0000-00008B030000}"/>
    <cellStyle name="40% - Accent6 2 6" xfId="863" xr:uid="{00000000-0005-0000-0000-00008C030000}"/>
    <cellStyle name="40% - Accent6 2 7" xfId="864" xr:uid="{00000000-0005-0000-0000-00008D030000}"/>
    <cellStyle name="40% - Accent6 2 8" xfId="865" xr:uid="{00000000-0005-0000-0000-00008E030000}"/>
    <cellStyle name="40% - Accent6 2 9" xfId="866" xr:uid="{00000000-0005-0000-0000-00008F030000}"/>
    <cellStyle name="40% - Accent6 20" xfId="867" xr:uid="{00000000-0005-0000-0000-000090030000}"/>
    <cellStyle name="40% - Accent6 21" xfId="868" xr:uid="{00000000-0005-0000-0000-000091030000}"/>
    <cellStyle name="40% - Accent6 22" xfId="869" xr:uid="{00000000-0005-0000-0000-000092030000}"/>
    <cellStyle name="40% - Accent6 23" xfId="870" xr:uid="{00000000-0005-0000-0000-000093030000}"/>
    <cellStyle name="40% - Accent6 24" xfId="871" xr:uid="{00000000-0005-0000-0000-000094030000}"/>
    <cellStyle name="40% - Accent6 25" xfId="872" xr:uid="{00000000-0005-0000-0000-000095030000}"/>
    <cellStyle name="40% - Accent6 26" xfId="873" xr:uid="{00000000-0005-0000-0000-000096030000}"/>
    <cellStyle name="40% - Accent6 27" xfId="874" xr:uid="{00000000-0005-0000-0000-000097030000}"/>
    <cellStyle name="40% - Accent6 28" xfId="875" xr:uid="{00000000-0005-0000-0000-000098030000}"/>
    <cellStyle name="40% - Accent6 29" xfId="876" xr:uid="{00000000-0005-0000-0000-000099030000}"/>
    <cellStyle name="40% - Accent6 3" xfId="877" xr:uid="{00000000-0005-0000-0000-00009A030000}"/>
    <cellStyle name="40% - Accent6 3 2" xfId="878" xr:uid="{00000000-0005-0000-0000-00009B030000}"/>
    <cellStyle name="40% - Accent6 3 2 2" xfId="879" xr:uid="{00000000-0005-0000-0000-00009C030000}"/>
    <cellStyle name="40% - Accent6 3 3" xfId="880" xr:uid="{00000000-0005-0000-0000-00009D030000}"/>
    <cellStyle name="40% - Accent6 3 4" xfId="881" xr:uid="{00000000-0005-0000-0000-00009E030000}"/>
    <cellStyle name="40% - Accent6 30" xfId="882" xr:uid="{00000000-0005-0000-0000-00009F030000}"/>
    <cellStyle name="40% - Accent6 31" xfId="883" xr:uid="{00000000-0005-0000-0000-0000A0030000}"/>
    <cellStyle name="40% - Accent6 32" xfId="884" xr:uid="{00000000-0005-0000-0000-0000A1030000}"/>
    <cellStyle name="40% - Accent6 33" xfId="885" xr:uid="{00000000-0005-0000-0000-0000A2030000}"/>
    <cellStyle name="40% - Accent6 34" xfId="886" xr:uid="{00000000-0005-0000-0000-0000A3030000}"/>
    <cellStyle name="40% - Accent6 35" xfId="887" xr:uid="{00000000-0005-0000-0000-0000A4030000}"/>
    <cellStyle name="40% - Accent6 36" xfId="888" xr:uid="{00000000-0005-0000-0000-0000A5030000}"/>
    <cellStyle name="40% - Accent6 37" xfId="889" xr:uid="{00000000-0005-0000-0000-0000A6030000}"/>
    <cellStyle name="40% - Accent6 38" xfId="890" xr:uid="{00000000-0005-0000-0000-0000A7030000}"/>
    <cellStyle name="40% - Accent6 39" xfId="891" xr:uid="{00000000-0005-0000-0000-0000A8030000}"/>
    <cellStyle name="40% - Accent6 4" xfId="892" xr:uid="{00000000-0005-0000-0000-0000A9030000}"/>
    <cellStyle name="40% - Accent6 4 2" xfId="893" xr:uid="{00000000-0005-0000-0000-0000AA030000}"/>
    <cellStyle name="40% - Accent6 4 3" xfId="894" xr:uid="{00000000-0005-0000-0000-0000AB030000}"/>
    <cellStyle name="40% - Accent6 40" xfId="895" xr:uid="{00000000-0005-0000-0000-0000AC030000}"/>
    <cellStyle name="40% - Accent6 41" xfId="896" xr:uid="{00000000-0005-0000-0000-0000AD030000}"/>
    <cellStyle name="40% - Accent6 42" xfId="897" xr:uid="{00000000-0005-0000-0000-0000AE030000}"/>
    <cellStyle name="40% - Accent6 43" xfId="898" xr:uid="{00000000-0005-0000-0000-0000AF030000}"/>
    <cellStyle name="40% - Accent6 44" xfId="899" xr:uid="{00000000-0005-0000-0000-0000B0030000}"/>
    <cellStyle name="40% - Accent6 45" xfId="900" xr:uid="{00000000-0005-0000-0000-0000B1030000}"/>
    <cellStyle name="40% - Accent6 46" xfId="901" xr:uid="{00000000-0005-0000-0000-0000B2030000}"/>
    <cellStyle name="40% - Accent6 5" xfId="902" xr:uid="{00000000-0005-0000-0000-0000B3030000}"/>
    <cellStyle name="40% - Accent6 5 2" xfId="903" xr:uid="{00000000-0005-0000-0000-0000B4030000}"/>
    <cellStyle name="40% - Accent6 5 3" xfId="904" xr:uid="{00000000-0005-0000-0000-0000B5030000}"/>
    <cellStyle name="40% - Accent6 6" xfId="905" xr:uid="{00000000-0005-0000-0000-0000B6030000}"/>
    <cellStyle name="40% - Accent6 6 2" xfId="906" xr:uid="{00000000-0005-0000-0000-0000B7030000}"/>
    <cellStyle name="40% - Accent6 6 3" xfId="907" xr:uid="{00000000-0005-0000-0000-0000B8030000}"/>
    <cellStyle name="40% - Accent6 7" xfId="908" xr:uid="{00000000-0005-0000-0000-0000B9030000}"/>
    <cellStyle name="40% - Accent6 7 2" xfId="909" xr:uid="{00000000-0005-0000-0000-0000BA030000}"/>
    <cellStyle name="40% - Accent6 7 3" xfId="910" xr:uid="{00000000-0005-0000-0000-0000BB030000}"/>
    <cellStyle name="40% - Accent6 8" xfId="911" xr:uid="{00000000-0005-0000-0000-0000BC030000}"/>
    <cellStyle name="40% - Accent6 8 2" xfId="912" xr:uid="{00000000-0005-0000-0000-0000BD030000}"/>
    <cellStyle name="40% - Accent6 8 3" xfId="913" xr:uid="{00000000-0005-0000-0000-0000BE030000}"/>
    <cellStyle name="40% - Accent6 9" xfId="914" xr:uid="{00000000-0005-0000-0000-0000BF030000}"/>
    <cellStyle name="40% - Accent6 9 2" xfId="915" xr:uid="{00000000-0005-0000-0000-0000C0030000}"/>
    <cellStyle name="40% - Akzent1" xfId="916" xr:uid="{00000000-0005-0000-0000-0000C1030000}"/>
    <cellStyle name="40% - Akzent2" xfId="917" xr:uid="{00000000-0005-0000-0000-0000C2030000}"/>
    <cellStyle name="40% - Akzent3" xfId="918" xr:uid="{00000000-0005-0000-0000-0000C3030000}"/>
    <cellStyle name="40% - Akzent4" xfId="919" xr:uid="{00000000-0005-0000-0000-0000C4030000}"/>
    <cellStyle name="40% - Akzent5" xfId="920" xr:uid="{00000000-0005-0000-0000-0000C5030000}"/>
    <cellStyle name="40% - Akzent6" xfId="921" xr:uid="{00000000-0005-0000-0000-0000C6030000}"/>
    <cellStyle name="5x indented GHG Textfiels" xfId="922" xr:uid="{00000000-0005-0000-0000-0000C7030000}"/>
    <cellStyle name="60% - Accent1 10" xfId="923" xr:uid="{00000000-0005-0000-0000-0000C8030000}"/>
    <cellStyle name="60% - Accent1 11" xfId="924" xr:uid="{00000000-0005-0000-0000-0000C9030000}"/>
    <cellStyle name="60% - Accent1 12" xfId="925" xr:uid="{00000000-0005-0000-0000-0000CA030000}"/>
    <cellStyle name="60% - Accent1 13" xfId="926" xr:uid="{00000000-0005-0000-0000-0000CB030000}"/>
    <cellStyle name="60% - Accent1 14" xfId="927" xr:uid="{00000000-0005-0000-0000-0000CC030000}"/>
    <cellStyle name="60% - Accent1 15" xfId="928" xr:uid="{00000000-0005-0000-0000-0000CD030000}"/>
    <cellStyle name="60% - Accent1 16" xfId="929" xr:uid="{00000000-0005-0000-0000-0000CE030000}"/>
    <cellStyle name="60% - Accent1 17" xfId="930" xr:uid="{00000000-0005-0000-0000-0000CF030000}"/>
    <cellStyle name="60% - Accent1 18" xfId="931" xr:uid="{00000000-0005-0000-0000-0000D0030000}"/>
    <cellStyle name="60% - Accent1 19" xfId="932" xr:uid="{00000000-0005-0000-0000-0000D1030000}"/>
    <cellStyle name="60% - Accent1 2" xfId="933" xr:uid="{00000000-0005-0000-0000-0000D2030000}"/>
    <cellStyle name="60% - Accent1 2 10" xfId="934" xr:uid="{00000000-0005-0000-0000-0000D3030000}"/>
    <cellStyle name="60% - Accent1 2 11" xfId="935" xr:uid="{00000000-0005-0000-0000-0000D4030000}"/>
    <cellStyle name="60% - Accent1 2 12" xfId="936" xr:uid="{00000000-0005-0000-0000-0000D5030000}"/>
    <cellStyle name="60% - Accent1 2 2" xfId="937" xr:uid="{00000000-0005-0000-0000-0000D6030000}"/>
    <cellStyle name="60% - Accent1 2 3" xfId="938" xr:uid="{00000000-0005-0000-0000-0000D7030000}"/>
    <cellStyle name="60% - Accent1 2 4" xfId="939" xr:uid="{00000000-0005-0000-0000-0000D8030000}"/>
    <cellStyle name="60% - Accent1 2 5" xfId="940" xr:uid="{00000000-0005-0000-0000-0000D9030000}"/>
    <cellStyle name="60% - Accent1 2 6" xfId="941" xr:uid="{00000000-0005-0000-0000-0000DA030000}"/>
    <cellStyle name="60% - Accent1 2 7" xfId="942" xr:uid="{00000000-0005-0000-0000-0000DB030000}"/>
    <cellStyle name="60% - Accent1 2 8" xfId="943" xr:uid="{00000000-0005-0000-0000-0000DC030000}"/>
    <cellStyle name="60% - Accent1 2 9" xfId="944" xr:uid="{00000000-0005-0000-0000-0000DD030000}"/>
    <cellStyle name="60% - Accent1 20" xfId="945" xr:uid="{00000000-0005-0000-0000-0000DE030000}"/>
    <cellStyle name="60% - Accent1 21" xfId="946" xr:uid="{00000000-0005-0000-0000-0000DF030000}"/>
    <cellStyle name="60% - Accent1 22" xfId="947" xr:uid="{00000000-0005-0000-0000-0000E0030000}"/>
    <cellStyle name="60% - Accent1 23" xfId="948" xr:uid="{00000000-0005-0000-0000-0000E1030000}"/>
    <cellStyle name="60% - Accent1 24" xfId="949" xr:uid="{00000000-0005-0000-0000-0000E2030000}"/>
    <cellStyle name="60% - Accent1 25" xfId="950" xr:uid="{00000000-0005-0000-0000-0000E3030000}"/>
    <cellStyle name="60% - Accent1 26" xfId="951" xr:uid="{00000000-0005-0000-0000-0000E4030000}"/>
    <cellStyle name="60% - Accent1 27" xfId="952" xr:uid="{00000000-0005-0000-0000-0000E5030000}"/>
    <cellStyle name="60% - Accent1 28" xfId="953" xr:uid="{00000000-0005-0000-0000-0000E6030000}"/>
    <cellStyle name="60% - Accent1 29" xfId="954" xr:uid="{00000000-0005-0000-0000-0000E7030000}"/>
    <cellStyle name="60% - Accent1 3" xfId="955" xr:uid="{00000000-0005-0000-0000-0000E8030000}"/>
    <cellStyle name="60% - Accent1 3 2" xfId="956" xr:uid="{00000000-0005-0000-0000-0000E9030000}"/>
    <cellStyle name="60% - Accent1 3 2 2" xfId="957" xr:uid="{00000000-0005-0000-0000-0000EA030000}"/>
    <cellStyle name="60% - Accent1 3 3" xfId="958" xr:uid="{00000000-0005-0000-0000-0000EB030000}"/>
    <cellStyle name="60% - Accent1 3 4" xfId="959" xr:uid="{00000000-0005-0000-0000-0000EC030000}"/>
    <cellStyle name="60% - Accent1 30" xfId="960" xr:uid="{00000000-0005-0000-0000-0000ED030000}"/>
    <cellStyle name="60% - Accent1 31" xfId="961" xr:uid="{00000000-0005-0000-0000-0000EE030000}"/>
    <cellStyle name="60% - Accent1 32" xfId="962" xr:uid="{00000000-0005-0000-0000-0000EF030000}"/>
    <cellStyle name="60% - Accent1 33" xfId="963" xr:uid="{00000000-0005-0000-0000-0000F0030000}"/>
    <cellStyle name="60% - Accent1 34" xfId="964" xr:uid="{00000000-0005-0000-0000-0000F1030000}"/>
    <cellStyle name="60% - Accent1 35" xfId="965" xr:uid="{00000000-0005-0000-0000-0000F2030000}"/>
    <cellStyle name="60% - Accent1 36" xfId="966" xr:uid="{00000000-0005-0000-0000-0000F3030000}"/>
    <cellStyle name="60% - Accent1 37" xfId="967" xr:uid="{00000000-0005-0000-0000-0000F4030000}"/>
    <cellStyle name="60% - Accent1 38" xfId="968" xr:uid="{00000000-0005-0000-0000-0000F5030000}"/>
    <cellStyle name="60% - Accent1 39" xfId="969" xr:uid="{00000000-0005-0000-0000-0000F6030000}"/>
    <cellStyle name="60% - Accent1 4" xfId="970" xr:uid="{00000000-0005-0000-0000-0000F7030000}"/>
    <cellStyle name="60% - Accent1 4 2" xfId="971" xr:uid="{00000000-0005-0000-0000-0000F8030000}"/>
    <cellStyle name="60% - Accent1 40" xfId="972" xr:uid="{00000000-0005-0000-0000-0000F9030000}"/>
    <cellStyle name="60% - Accent1 41" xfId="973" xr:uid="{00000000-0005-0000-0000-0000FA030000}"/>
    <cellStyle name="60% - Accent1 42" xfId="974" xr:uid="{00000000-0005-0000-0000-0000FB030000}"/>
    <cellStyle name="60% - Accent1 43" xfId="975" xr:uid="{00000000-0005-0000-0000-0000FC030000}"/>
    <cellStyle name="60% - Accent1 44" xfId="976" xr:uid="{00000000-0005-0000-0000-0000FD030000}"/>
    <cellStyle name="60% - Accent1 5" xfId="977" xr:uid="{00000000-0005-0000-0000-0000FE030000}"/>
    <cellStyle name="60% - Accent1 5 2" xfId="978" xr:uid="{00000000-0005-0000-0000-0000FF030000}"/>
    <cellStyle name="60% - Accent1 6" xfId="979" xr:uid="{00000000-0005-0000-0000-000000040000}"/>
    <cellStyle name="60% - Accent1 6 2" xfId="980" xr:uid="{00000000-0005-0000-0000-000001040000}"/>
    <cellStyle name="60% - Accent1 7" xfId="981" xr:uid="{00000000-0005-0000-0000-000002040000}"/>
    <cellStyle name="60% - Accent1 8" xfId="982" xr:uid="{00000000-0005-0000-0000-000003040000}"/>
    <cellStyle name="60% - Accent1 9" xfId="983" xr:uid="{00000000-0005-0000-0000-000004040000}"/>
    <cellStyle name="60% - Accent2 10" xfId="984" xr:uid="{00000000-0005-0000-0000-000005040000}"/>
    <cellStyle name="60% - Accent2 11" xfId="985" xr:uid="{00000000-0005-0000-0000-000006040000}"/>
    <cellStyle name="60% - Accent2 12" xfId="986" xr:uid="{00000000-0005-0000-0000-000007040000}"/>
    <cellStyle name="60% - Accent2 13" xfId="987" xr:uid="{00000000-0005-0000-0000-000008040000}"/>
    <cellStyle name="60% - Accent2 14" xfId="988" xr:uid="{00000000-0005-0000-0000-000009040000}"/>
    <cellStyle name="60% - Accent2 15" xfId="989" xr:uid="{00000000-0005-0000-0000-00000A040000}"/>
    <cellStyle name="60% - Accent2 16" xfId="990" xr:uid="{00000000-0005-0000-0000-00000B040000}"/>
    <cellStyle name="60% - Accent2 17" xfId="991" xr:uid="{00000000-0005-0000-0000-00000C040000}"/>
    <cellStyle name="60% - Accent2 18" xfId="992" xr:uid="{00000000-0005-0000-0000-00000D040000}"/>
    <cellStyle name="60% - Accent2 19" xfId="993" xr:uid="{00000000-0005-0000-0000-00000E040000}"/>
    <cellStyle name="60% - Accent2 2" xfId="994" xr:uid="{00000000-0005-0000-0000-00000F040000}"/>
    <cellStyle name="60% - Accent2 2 10" xfId="995" xr:uid="{00000000-0005-0000-0000-000010040000}"/>
    <cellStyle name="60% - Accent2 2 11" xfId="996" xr:uid="{00000000-0005-0000-0000-000011040000}"/>
    <cellStyle name="60% - Accent2 2 12" xfId="997" xr:uid="{00000000-0005-0000-0000-000012040000}"/>
    <cellStyle name="60% - Accent2 2 2" xfId="998" xr:uid="{00000000-0005-0000-0000-000013040000}"/>
    <cellStyle name="60% - Accent2 2 3" xfId="999" xr:uid="{00000000-0005-0000-0000-000014040000}"/>
    <cellStyle name="60% - Accent2 2 4" xfId="1000" xr:uid="{00000000-0005-0000-0000-000015040000}"/>
    <cellStyle name="60% - Accent2 2 5" xfId="1001" xr:uid="{00000000-0005-0000-0000-000016040000}"/>
    <cellStyle name="60% - Accent2 2 6" xfId="1002" xr:uid="{00000000-0005-0000-0000-000017040000}"/>
    <cellStyle name="60% - Accent2 2 7" xfId="1003" xr:uid="{00000000-0005-0000-0000-000018040000}"/>
    <cellStyle name="60% - Accent2 2 8" xfId="1004" xr:uid="{00000000-0005-0000-0000-000019040000}"/>
    <cellStyle name="60% - Accent2 2 9" xfId="1005" xr:uid="{00000000-0005-0000-0000-00001A040000}"/>
    <cellStyle name="60% - Accent2 20" xfId="1006" xr:uid="{00000000-0005-0000-0000-00001B040000}"/>
    <cellStyle name="60% - Accent2 21" xfId="1007" xr:uid="{00000000-0005-0000-0000-00001C040000}"/>
    <cellStyle name="60% - Accent2 22" xfId="1008" xr:uid="{00000000-0005-0000-0000-00001D040000}"/>
    <cellStyle name="60% - Accent2 23" xfId="1009" xr:uid="{00000000-0005-0000-0000-00001E040000}"/>
    <cellStyle name="60% - Accent2 24" xfId="1010" xr:uid="{00000000-0005-0000-0000-00001F040000}"/>
    <cellStyle name="60% - Accent2 25" xfId="1011" xr:uid="{00000000-0005-0000-0000-000020040000}"/>
    <cellStyle name="60% - Accent2 26" xfId="1012" xr:uid="{00000000-0005-0000-0000-000021040000}"/>
    <cellStyle name="60% - Accent2 27" xfId="1013" xr:uid="{00000000-0005-0000-0000-000022040000}"/>
    <cellStyle name="60% - Accent2 28" xfId="1014" xr:uid="{00000000-0005-0000-0000-000023040000}"/>
    <cellStyle name="60% - Accent2 29" xfId="1015" xr:uid="{00000000-0005-0000-0000-000024040000}"/>
    <cellStyle name="60% - Accent2 3" xfId="1016" xr:uid="{00000000-0005-0000-0000-000025040000}"/>
    <cellStyle name="60% - Accent2 3 2" xfId="1017" xr:uid="{00000000-0005-0000-0000-000026040000}"/>
    <cellStyle name="60% - Accent2 3 2 2" xfId="1018" xr:uid="{00000000-0005-0000-0000-000027040000}"/>
    <cellStyle name="60% - Accent2 3 3" xfId="1019" xr:uid="{00000000-0005-0000-0000-000028040000}"/>
    <cellStyle name="60% - Accent2 3 4" xfId="1020" xr:uid="{00000000-0005-0000-0000-000029040000}"/>
    <cellStyle name="60% - Accent2 30" xfId="1021" xr:uid="{00000000-0005-0000-0000-00002A040000}"/>
    <cellStyle name="60% - Accent2 31" xfId="1022" xr:uid="{00000000-0005-0000-0000-00002B040000}"/>
    <cellStyle name="60% - Accent2 32" xfId="1023" xr:uid="{00000000-0005-0000-0000-00002C040000}"/>
    <cellStyle name="60% - Accent2 33" xfId="1024" xr:uid="{00000000-0005-0000-0000-00002D040000}"/>
    <cellStyle name="60% - Accent2 34" xfId="1025" xr:uid="{00000000-0005-0000-0000-00002E040000}"/>
    <cellStyle name="60% - Accent2 35" xfId="1026" xr:uid="{00000000-0005-0000-0000-00002F040000}"/>
    <cellStyle name="60% - Accent2 36" xfId="1027" xr:uid="{00000000-0005-0000-0000-000030040000}"/>
    <cellStyle name="60% - Accent2 37" xfId="1028" xr:uid="{00000000-0005-0000-0000-000031040000}"/>
    <cellStyle name="60% - Accent2 38" xfId="1029" xr:uid="{00000000-0005-0000-0000-000032040000}"/>
    <cellStyle name="60% - Accent2 39" xfId="1030" xr:uid="{00000000-0005-0000-0000-000033040000}"/>
    <cellStyle name="60% - Accent2 4" xfId="1031" xr:uid="{00000000-0005-0000-0000-000034040000}"/>
    <cellStyle name="60% - Accent2 4 2" xfId="1032" xr:uid="{00000000-0005-0000-0000-000035040000}"/>
    <cellStyle name="60% - Accent2 40" xfId="1033" xr:uid="{00000000-0005-0000-0000-000036040000}"/>
    <cellStyle name="60% - Accent2 41" xfId="1034" xr:uid="{00000000-0005-0000-0000-000037040000}"/>
    <cellStyle name="60% - Accent2 42" xfId="1035" xr:uid="{00000000-0005-0000-0000-000038040000}"/>
    <cellStyle name="60% - Accent2 43" xfId="1036" xr:uid="{00000000-0005-0000-0000-000039040000}"/>
    <cellStyle name="60% - Accent2 44" xfId="1037" xr:uid="{00000000-0005-0000-0000-00003A040000}"/>
    <cellStyle name="60% - Accent2 5" xfId="1038" xr:uid="{00000000-0005-0000-0000-00003B040000}"/>
    <cellStyle name="60% - Accent2 5 2" xfId="1039" xr:uid="{00000000-0005-0000-0000-00003C040000}"/>
    <cellStyle name="60% - Accent2 6" xfId="1040" xr:uid="{00000000-0005-0000-0000-00003D040000}"/>
    <cellStyle name="60% - Accent2 6 2" xfId="1041" xr:uid="{00000000-0005-0000-0000-00003E040000}"/>
    <cellStyle name="60% - Accent2 7" xfId="1042" xr:uid="{00000000-0005-0000-0000-00003F040000}"/>
    <cellStyle name="60% - Accent2 8" xfId="1043" xr:uid="{00000000-0005-0000-0000-000040040000}"/>
    <cellStyle name="60% - Accent2 9" xfId="1044" xr:uid="{00000000-0005-0000-0000-000041040000}"/>
    <cellStyle name="60% - Accent3 10" xfId="1045" xr:uid="{00000000-0005-0000-0000-000042040000}"/>
    <cellStyle name="60% - Accent3 11" xfId="1046" xr:uid="{00000000-0005-0000-0000-000043040000}"/>
    <cellStyle name="60% - Accent3 12" xfId="1047" xr:uid="{00000000-0005-0000-0000-000044040000}"/>
    <cellStyle name="60% - Accent3 13" xfId="1048" xr:uid="{00000000-0005-0000-0000-000045040000}"/>
    <cellStyle name="60% - Accent3 14" xfId="1049" xr:uid="{00000000-0005-0000-0000-000046040000}"/>
    <cellStyle name="60% - Accent3 15" xfId="1050" xr:uid="{00000000-0005-0000-0000-000047040000}"/>
    <cellStyle name="60% - Accent3 16" xfId="1051" xr:uid="{00000000-0005-0000-0000-000048040000}"/>
    <cellStyle name="60% - Accent3 17" xfId="1052" xr:uid="{00000000-0005-0000-0000-000049040000}"/>
    <cellStyle name="60% - Accent3 18" xfId="1053" xr:uid="{00000000-0005-0000-0000-00004A040000}"/>
    <cellStyle name="60% - Accent3 19" xfId="1054" xr:uid="{00000000-0005-0000-0000-00004B040000}"/>
    <cellStyle name="60% - Accent3 2" xfId="1055" xr:uid="{00000000-0005-0000-0000-00004C040000}"/>
    <cellStyle name="60% - Accent3 2 10" xfId="1056" xr:uid="{00000000-0005-0000-0000-00004D040000}"/>
    <cellStyle name="60% - Accent3 2 11" xfId="1057" xr:uid="{00000000-0005-0000-0000-00004E040000}"/>
    <cellStyle name="60% - Accent3 2 12" xfId="1058" xr:uid="{00000000-0005-0000-0000-00004F040000}"/>
    <cellStyle name="60% - Accent3 2 2" xfId="1059" xr:uid="{00000000-0005-0000-0000-000050040000}"/>
    <cellStyle name="60% - Accent3 2 3" xfId="1060" xr:uid="{00000000-0005-0000-0000-000051040000}"/>
    <cellStyle name="60% - Accent3 2 4" xfId="1061" xr:uid="{00000000-0005-0000-0000-000052040000}"/>
    <cellStyle name="60% - Accent3 2 5" xfId="1062" xr:uid="{00000000-0005-0000-0000-000053040000}"/>
    <cellStyle name="60% - Accent3 2 6" xfId="1063" xr:uid="{00000000-0005-0000-0000-000054040000}"/>
    <cellStyle name="60% - Accent3 2 7" xfId="1064" xr:uid="{00000000-0005-0000-0000-000055040000}"/>
    <cellStyle name="60% - Accent3 2 8" xfId="1065" xr:uid="{00000000-0005-0000-0000-000056040000}"/>
    <cellStyle name="60% - Accent3 2 9" xfId="1066" xr:uid="{00000000-0005-0000-0000-000057040000}"/>
    <cellStyle name="60% - Accent3 20" xfId="1067" xr:uid="{00000000-0005-0000-0000-000058040000}"/>
    <cellStyle name="60% - Accent3 21" xfId="1068" xr:uid="{00000000-0005-0000-0000-000059040000}"/>
    <cellStyle name="60% - Accent3 22" xfId="1069" xr:uid="{00000000-0005-0000-0000-00005A040000}"/>
    <cellStyle name="60% - Accent3 23" xfId="1070" xr:uid="{00000000-0005-0000-0000-00005B040000}"/>
    <cellStyle name="60% - Accent3 24" xfId="1071" xr:uid="{00000000-0005-0000-0000-00005C040000}"/>
    <cellStyle name="60% - Accent3 25" xfId="1072" xr:uid="{00000000-0005-0000-0000-00005D040000}"/>
    <cellStyle name="60% - Accent3 26" xfId="1073" xr:uid="{00000000-0005-0000-0000-00005E040000}"/>
    <cellStyle name="60% - Accent3 27" xfId="1074" xr:uid="{00000000-0005-0000-0000-00005F040000}"/>
    <cellStyle name="60% - Accent3 28" xfId="1075" xr:uid="{00000000-0005-0000-0000-000060040000}"/>
    <cellStyle name="60% - Accent3 29" xfId="1076" xr:uid="{00000000-0005-0000-0000-000061040000}"/>
    <cellStyle name="60% - Accent3 3" xfId="1077" xr:uid="{00000000-0005-0000-0000-000062040000}"/>
    <cellStyle name="60% - Accent3 3 2" xfId="1078" xr:uid="{00000000-0005-0000-0000-000063040000}"/>
    <cellStyle name="60% - Accent3 3 2 2" xfId="1079" xr:uid="{00000000-0005-0000-0000-000064040000}"/>
    <cellStyle name="60% - Accent3 3 3" xfId="1080" xr:uid="{00000000-0005-0000-0000-000065040000}"/>
    <cellStyle name="60% - Accent3 3 4" xfId="1081" xr:uid="{00000000-0005-0000-0000-000066040000}"/>
    <cellStyle name="60% - Accent3 30" xfId="1082" xr:uid="{00000000-0005-0000-0000-000067040000}"/>
    <cellStyle name="60% - Accent3 31" xfId="1083" xr:uid="{00000000-0005-0000-0000-000068040000}"/>
    <cellStyle name="60% - Accent3 32" xfId="1084" xr:uid="{00000000-0005-0000-0000-000069040000}"/>
    <cellStyle name="60% - Accent3 33" xfId="1085" xr:uid="{00000000-0005-0000-0000-00006A040000}"/>
    <cellStyle name="60% - Accent3 34" xfId="1086" xr:uid="{00000000-0005-0000-0000-00006B040000}"/>
    <cellStyle name="60% - Accent3 35" xfId="1087" xr:uid="{00000000-0005-0000-0000-00006C040000}"/>
    <cellStyle name="60% - Accent3 36" xfId="1088" xr:uid="{00000000-0005-0000-0000-00006D040000}"/>
    <cellStyle name="60% - Accent3 37" xfId="1089" xr:uid="{00000000-0005-0000-0000-00006E040000}"/>
    <cellStyle name="60% - Accent3 38" xfId="1090" xr:uid="{00000000-0005-0000-0000-00006F040000}"/>
    <cellStyle name="60% - Accent3 39" xfId="1091" xr:uid="{00000000-0005-0000-0000-000070040000}"/>
    <cellStyle name="60% - Accent3 4" xfId="1092" xr:uid="{00000000-0005-0000-0000-000071040000}"/>
    <cellStyle name="60% - Accent3 4 2" xfId="1093" xr:uid="{00000000-0005-0000-0000-000072040000}"/>
    <cellStyle name="60% - Accent3 40" xfId="1094" xr:uid="{00000000-0005-0000-0000-000073040000}"/>
    <cellStyle name="60% - Accent3 41" xfId="1095" xr:uid="{00000000-0005-0000-0000-000074040000}"/>
    <cellStyle name="60% - Accent3 42" xfId="1096" xr:uid="{00000000-0005-0000-0000-000075040000}"/>
    <cellStyle name="60% - Accent3 43" xfId="1097" xr:uid="{00000000-0005-0000-0000-000076040000}"/>
    <cellStyle name="60% - Accent3 44" xfId="1098" xr:uid="{00000000-0005-0000-0000-000077040000}"/>
    <cellStyle name="60% - Accent3 5" xfId="1099" xr:uid="{00000000-0005-0000-0000-000078040000}"/>
    <cellStyle name="60% - Accent3 5 2" xfId="1100" xr:uid="{00000000-0005-0000-0000-000079040000}"/>
    <cellStyle name="60% - Accent3 6" xfId="1101" xr:uid="{00000000-0005-0000-0000-00007A040000}"/>
    <cellStyle name="60% - Accent3 6 2" xfId="1102" xr:uid="{00000000-0005-0000-0000-00007B040000}"/>
    <cellStyle name="60% - Accent3 7" xfId="1103" xr:uid="{00000000-0005-0000-0000-00007C040000}"/>
    <cellStyle name="60% - Accent3 8" xfId="1104" xr:uid="{00000000-0005-0000-0000-00007D040000}"/>
    <cellStyle name="60% - Accent3 9" xfId="1105" xr:uid="{00000000-0005-0000-0000-00007E040000}"/>
    <cellStyle name="60% - Accent4 10" xfId="1106" xr:uid="{00000000-0005-0000-0000-00007F040000}"/>
    <cellStyle name="60% - Accent4 11" xfId="1107" xr:uid="{00000000-0005-0000-0000-000080040000}"/>
    <cellStyle name="60% - Accent4 12" xfId="1108" xr:uid="{00000000-0005-0000-0000-000081040000}"/>
    <cellStyle name="60% - Accent4 13" xfId="1109" xr:uid="{00000000-0005-0000-0000-000082040000}"/>
    <cellStyle name="60% - Accent4 14" xfId="1110" xr:uid="{00000000-0005-0000-0000-000083040000}"/>
    <cellStyle name="60% - Accent4 15" xfId="1111" xr:uid="{00000000-0005-0000-0000-000084040000}"/>
    <cellStyle name="60% - Accent4 16" xfId="1112" xr:uid="{00000000-0005-0000-0000-000085040000}"/>
    <cellStyle name="60% - Accent4 17" xfId="1113" xr:uid="{00000000-0005-0000-0000-000086040000}"/>
    <cellStyle name="60% - Accent4 18" xfId="1114" xr:uid="{00000000-0005-0000-0000-000087040000}"/>
    <cellStyle name="60% - Accent4 19" xfId="1115" xr:uid="{00000000-0005-0000-0000-000088040000}"/>
    <cellStyle name="60% - Accent4 2" xfId="1116" xr:uid="{00000000-0005-0000-0000-000089040000}"/>
    <cellStyle name="60% - Accent4 2 10" xfId="1117" xr:uid="{00000000-0005-0000-0000-00008A040000}"/>
    <cellStyle name="60% - Accent4 2 11" xfId="1118" xr:uid="{00000000-0005-0000-0000-00008B040000}"/>
    <cellStyle name="60% - Accent4 2 12" xfId="1119" xr:uid="{00000000-0005-0000-0000-00008C040000}"/>
    <cellStyle name="60% - Accent4 2 2" xfId="1120" xr:uid="{00000000-0005-0000-0000-00008D040000}"/>
    <cellStyle name="60% - Accent4 2 3" xfId="1121" xr:uid="{00000000-0005-0000-0000-00008E040000}"/>
    <cellStyle name="60% - Accent4 2 4" xfId="1122" xr:uid="{00000000-0005-0000-0000-00008F040000}"/>
    <cellStyle name="60% - Accent4 2 5" xfId="1123" xr:uid="{00000000-0005-0000-0000-000090040000}"/>
    <cellStyle name="60% - Accent4 2 6" xfId="1124" xr:uid="{00000000-0005-0000-0000-000091040000}"/>
    <cellStyle name="60% - Accent4 2 7" xfId="1125" xr:uid="{00000000-0005-0000-0000-000092040000}"/>
    <cellStyle name="60% - Accent4 2 8" xfId="1126" xr:uid="{00000000-0005-0000-0000-000093040000}"/>
    <cellStyle name="60% - Accent4 2 9" xfId="1127" xr:uid="{00000000-0005-0000-0000-000094040000}"/>
    <cellStyle name="60% - Accent4 20" xfId="1128" xr:uid="{00000000-0005-0000-0000-000095040000}"/>
    <cellStyle name="60% - Accent4 21" xfId="1129" xr:uid="{00000000-0005-0000-0000-000096040000}"/>
    <cellStyle name="60% - Accent4 22" xfId="1130" xr:uid="{00000000-0005-0000-0000-000097040000}"/>
    <cellStyle name="60% - Accent4 23" xfId="1131" xr:uid="{00000000-0005-0000-0000-000098040000}"/>
    <cellStyle name="60% - Accent4 24" xfId="1132" xr:uid="{00000000-0005-0000-0000-000099040000}"/>
    <cellStyle name="60% - Accent4 25" xfId="1133" xr:uid="{00000000-0005-0000-0000-00009A040000}"/>
    <cellStyle name="60% - Accent4 26" xfId="1134" xr:uid="{00000000-0005-0000-0000-00009B040000}"/>
    <cellStyle name="60% - Accent4 27" xfId="1135" xr:uid="{00000000-0005-0000-0000-00009C040000}"/>
    <cellStyle name="60% - Accent4 28" xfId="1136" xr:uid="{00000000-0005-0000-0000-00009D040000}"/>
    <cellStyle name="60% - Accent4 29" xfId="1137" xr:uid="{00000000-0005-0000-0000-00009E040000}"/>
    <cellStyle name="60% - Accent4 3" xfId="1138" xr:uid="{00000000-0005-0000-0000-00009F040000}"/>
    <cellStyle name="60% - Accent4 3 2" xfId="1139" xr:uid="{00000000-0005-0000-0000-0000A0040000}"/>
    <cellStyle name="60% - Accent4 3 2 2" xfId="1140" xr:uid="{00000000-0005-0000-0000-0000A1040000}"/>
    <cellStyle name="60% - Accent4 3 3" xfId="1141" xr:uid="{00000000-0005-0000-0000-0000A2040000}"/>
    <cellStyle name="60% - Accent4 3 4" xfId="1142" xr:uid="{00000000-0005-0000-0000-0000A3040000}"/>
    <cellStyle name="60% - Accent4 30" xfId="1143" xr:uid="{00000000-0005-0000-0000-0000A4040000}"/>
    <cellStyle name="60% - Accent4 31" xfId="1144" xr:uid="{00000000-0005-0000-0000-0000A5040000}"/>
    <cellStyle name="60% - Accent4 32" xfId="1145" xr:uid="{00000000-0005-0000-0000-0000A6040000}"/>
    <cellStyle name="60% - Accent4 33" xfId="1146" xr:uid="{00000000-0005-0000-0000-0000A7040000}"/>
    <cellStyle name="60% - Accent4 34" xfId="1147" xr:uid="{00000000-0005-0000-0000-0000A8040000}"/>
    <cellStyle name="60% - Accent4 35" xfId="1148" xr:uid="{00000000-0005-0000-0000-0000A9040000}"/>
    <cellStyle name="60% - Accent4 36" xfId="1149" xr:uid="{00000000-0005-0000-0000-0000AA040000}"/>
    <cellStyle name="60% - Accent4 37" xfId="1150" xr:uid="{00000000-0005-0000-0000-0000AB040000}"/>
    <cellStyle name="60% - Accent4 38" xfId="1151" xr:uid="{00000000-0005-0000-0000-0000AC040000}"/>
    <cellStyle name="60% - Accent4 39" xfId="1152" xr:uid="{00000000-0005-0000-0000-0000AD040000}"/>
    <cellStyle name="60% - Accent4 4" xfId="1153" xr:uid="{00000000-0005-0000-0000-0000AE040000}"/>
    <cellStyle name="60% - Accent4 4 2" xfId="1154" xr:uid="{00000000-0005-0000-0000-0000AF040000}"/>
    <cellStyle name="60% - Accent4 40" xfId="1155" xr:uid="{00000000-0005-0000-0000-0000B0040000}"/>
    <cellStyle name="60% - Accent4 41" xfId="1156" xr:uid="{00000000-0005-0000-0000-0000B1040000}"/>
    <cellStyle name="60% - Accent4 42" xfId="1157" xr:uid="{00000000-0005-0000-0000-0000B2040000}"/>
    <cellStyle name="60% - Accent4 43" xfId="1158" xr:uid="{00000000-0005-0000-0000-0000B3040000}"/>
    <cellStyle name="60% - Accent4 44" xfId="1159" xr:uid="{00000000-0005-0000-0000-0000B4040000}"/>
    <cellStyle name="60% - Accent4 5" xfId="1160" xr:uid="{00000000-0005-0000-0000-0000B5040000}"/>
    <cellStyle name="60% - Accent4 5 2" xfId="1161" xr:uid="{00000000-0005-0000-0000-0000B6040000}"/>
    <cellStyle name="60% - Accent4 6" xfId="1162" xr:uid="{00000000-0005-0000-0000-0000B7040000}"/>
    <cellStyle name="60% - Accent4 6 2" xfId="1163" xr:uid="{00000000-0005-0000-0000-0000B8040000}"/>
    <cellStyle name="60% - Accent4 7" xfId="1164" xr:uid="{00000000-0005-0000-0000-0000B9040000}"/>
    <cellStyle name="60% - Accent4 8" xfId="1165" xr:uid="{00000000-0005-0000-0000-0000BA040000}"/>
    <cellStyle name="60% - Accent4 9" xfId="1166" xr:uid="{00000000-0005-0000-0000-0000BB040000}"/>
    <cellStyle name="60% - Accent5 10" xfId="1167" xr:uid="{00000000-0005-0000-0000-0000BC040000}"/>
    <cellStyle name="60% - Accent5 11" xfId="1168" xr:uid="{00000000-0005-0000-0000-0000BD040000}"/>
    <cellStyle name="60% - Accent5 12" xfId="1169" xr:uid="{00000000-0005-0000-0000-0000BE040000}"/>
    <cellStyle name="60% - Accent5 13" xfId="1170" xr:uid="{00000000-0005-0000-0000-0000BF040000}"/>
    <cellStyle name="60% - Accent5 14" xfId="1171" xr:uid="{00000000-0005-0000-0000-0000C0040000}"/>
    <cellStyle name="60% - Accent5 15" xfId="1172" xr:uid="{00000000-0005-0000-0000-0000C1040000}"/>
    <cellStyle name="60% - Accent5 16" xfId="1173" xr:uid="{00000000-0005-0000-0000-0000C2040000}"/>
    <cellStyle name="60% - Accent5 17" xfId="1174" xr:uid="{00000000-0005-0000-0000-0000C3040000}"/>
    <cellStyle name="60% - Accent5 18" xfId="1175" xr:uid="{00000000-0005-0000-0000-0000C4040000}"/>
    <cellStyle name="60% - Accent5 19" xfId="1176" xr:uid="{00000000-0005-0000-0000-0000C5040000}"/>
    <cellStyle name="60% - Accent5 2" xfId="1177" xr:uid="{00000000-0005-0000-0000-0000C6040000}"/>
    <cellStyle name="60% - Accent5 2 10" xfId="1178" xr:uid="{00000000-0005-0000-0000-0000C7040000}"/>
    <cellStyle name="60% - Accent5 2 11" xfId="1179" xr:uid="{00000000-0005-0000-0000-0000C8040000}"/>
    <cellStyle name="60% - Accent5 2 12" xfId="1180" xr:uid="{00000000-0005-0000-0000-0000C9040000}"/>
    <cellStyle name="60% - Accent5 2 2" xfId="1181" xr:uid="{00000000-0005-0000-0000-0000CA040000}"/>
    <cellStyle name="60% - Accent5 2 3" xfId="1182" xr:uid="{00000000-0005-0000-0000-0000CB040000}"/>
    <cellStyle name="60% - Accent5 2 4" xfId="1183" xr:uid="{00000000-0005-0000-0000-0000CC040000}"/>
    <cellStyle name="60% - Accent5 2 5" xfId="1184" xr:uid="{00000000-0005-0000-0000-0000CD040000}"/>
    <cellStyle name="60% - Accent5 2 6" xfId="1185" xr:uid="{00000000-0005-0000-0000-0000CE040000}"/>
    <cellStyle name="60% - Accent5 2 7" xfId="1186" xr:uid="{00000000-0005-0000-0000-0000CF040000}"/>
    <cellStyle name="60% - Accent5 2 8" xfId="1187" xr:uid="{00000000-0005-0000-0000-0000D0040000}"/>
    <cellStyle name="60% - Accent5 2 9" xfId="1188" xr:uid="{00000000-0005-0000-0000-0000D1040000}"/>
    <cellStyle name="60% - Accent5 20" xfId="1189" xr:uid="{00000000-0005-0000-0000-0000D2040000}"/>
    <cellStyle name="60% - Accent5 21" xfId="1190" xr:uid="{00000000-0005-0000-0000-0000D3040000}"/>
    <cellStyle name="60% - Accent5 22" xfId="1191" xr:uid="{00000000-0005-0000-0000-0000D4040000}"/>
    <cellStyle name="60% - Accent5 23" xfId="1192" xr:uid="{00000000-0005-0000-0000-0000D5040000}"/>
    <cellStyle name="60% - Accent5 24" xfId="1193" xr:uid="{00000000-0005-0000-0000-0000D6040000}"/>
    <cellStyle name="60% - Accent5 25" xfId="1194" xr:uid="{00000000-0005-0000-0000-0000D7040000}"/>
    <cellStyle name="60% - Accent5 26" xfId="1195" xr:uid="{00000000-0005-0000-0000-0000D8040000}"/>
    <cellStyle name="60% - Accent5 27" xfId="1196" xr:uid="{00000000-0005-0000-0000-0000D9040000}"/>
    <cellStyle name="60% - Accent5 28" xfId="1197" xr:uid="{00000000-0005-0000-0000-0000DA040000}"/>
    <cellStyle name="60% - Accent5 29" xfId="1198" xr:uid="{00000000-0005-0000-0000-0000DB040000}"/>
    <cellStyle name="60% - Accent5 3" xfId="1199" xr:uid="{00000000-0005-0000-0000-0000DC040000}"/>
    <cellStyle name="60% - Accent5 3 2" xfId="1200" xr:uid="{00000000-0005-0000-0000-0000DD040000}"/>
    <cellStyle name="60% - Accent5 3 2 2" xfId="1201" xr:uid="{00000000-0005-0000-0000-0000DE040000}"/>
    <cellStyle name="60% - Accent5 3 3" xfId="1202" xr:uid="{00000000-0005-0000-0000-0000DF040000}"/>
    <cellStyle name="60% - Accent5 3 4" xfId="1203" xr:uid="{00000000-0005-0000-0000-0000E0040000}"/>
    <cellStyle name="60% - Accent5 30" xfId="1204" xr:uid="{00000000-0005-0000-0000-0000E1040000}"/>
    <cellStyle name="60% - Accent5 31" xfId="1205" xr:uid="{00000000-0005-0000-0000-0000E2040000}"/>
    <cellStyle name="60% - Accent5 32" xfId="1206" xr:uid="{00000000-0005-0000-0000-0000E3040000}"/>
    <cellStyle name="60% - Accent5 33" xfId="1207" xr:uid="{00000000-0005-0000-0000-0000E4040000}"/>
    <cellStyle name="60% - Accent5 34" xfId="1208" xr:uid="{00000000-0005-0000-0000-0000E5040000}"/>
    <cellStyle name="60% - Accent5 35" xfId="1209" xr:uid="{00000000-0005-0000-0000-0000E6040000}"/>
    <cellStyle name="60% - Accent5 36" xfId="1210" xr:uid="{00000000-0005-0000-0000-0000E7040000}"/>
    <cellStyle name="60% - Accent5 37" xfId="1211" xr:uid="{00000000-0005-0000-0000-0000E8040000}"/>
    <cellStyle name="60% - Accent5 38" xfId="1212" xr:uid="{00000000-0005-0000-0000-0000E9040000}"/>
    <cellStyle name="60% - Accent5 39" xfId="1213" xr:uid="{00000000-0005-0000-0000-0000EA040000}"/>
    <cellStyle name="60% - Accent5 4" xfId="1214" xr:uid="{00000000-0005-0000-0000-0000EB040000}"/>
    <cellStyle name="60% - Accent5 4 2" xfId="1215" xr:uid="{00000000-0005-0000-0000-0000EC040000}"/>
    <cellStyle name="60% - Accent5 40" xfId="1216" xr:uid="{00000000-0005-0000-0000-0000ED040000}"/>
    <cellStyle name="60% - Accent5 41" xfId="1217" xr:uid="{00000000-0005-0000-0000-0000EE040000}"/>
    <cellStyle name="60% - Accent5 42" xfId="1218" xr:uid="{00000000-0005-0000-0000-0000EF040000}"/>
    <cellStyle name="60% - Accent5 43" xfId="1219" xr:uid="{00000000-0005-0000-0000-0000F0040000}"/>
    <cellStyle name="60% - Accent5 44" xfId="1220" xr:uid="{00000000-0005-0000-0000-0000F1040000}"/>
    <cellStyle name="60% - Accent5 5" xfId="1221" xr:uid="{00000000-0005-0000-0000-0000F2040000}"/>
    <cellStyle name="60% - Accent5 5 2" xfId="1222" xr:uid="{00000000-0005-0000-0000-0000F3040000}"/>
    <cellStyle name="60% - Accent5 6" xfId="1223" xr:uid="{00000000-0005-0000-0000-0000F4040000}"/>
    <cellStyle name="60% - Accent5 6 2" xfId="1224" xr:uid="{00000000-0005-0000-0000-0000F5040000}"/>
    <cellStyle name="60% - Accent5 7" xfId="1225" xr:uid="{00000000-0005-0000-0000-0000F6040000}"/>
    <cellStyle name="60% - Accent5 8" xfId="1226" xr:uid="{00000000-0005-0000-0000-0000F7040000}"/>
    <cellStyle name="60% - Accent5 9" xfId="1227" xr:uid="{00000000-0005-0000-0000-0000F8040000}"/>
    <cellStyle name="60% - Accent6 10" xfId="1228" xr:uid="{00000000-0005-0000-0000-0000F9040000}"/>
    <cellStyle name="60% - Accent6 11" xfId="1229" xr:uid="{00000000-0005-0000-0000-0000FA040000}"/>
    <cellStyle name="60% - Accent6 12" xfId="1230" xr:uid="{00000000-0005-0000-0000-0000FB040000}"/>
    <cellStyle name="60% - Accent6 13" xfId="1231" xr:uid="{00000000-0005-0000-0000-0000FC040000}"/>
    <cellStyle name="60% - Accent6 14" xfId="1232" xr:uid="{00000000-0005-0000-0000-0000FD040000}"/>
    <cellStyle name="60% - Accent6 15" xfId="1233" xr:uid="{00000000-0005-0000-0000-0000FE040000}"/>
    <cellStyle name="60% - Accent6 16" xfId="1234" xr:uid="{00000000-0005-0000-0000-0000FF040000}"/>
    <cellStyle name="60% - Accent6 17" xfId="1235" xr:uid="{00000000-0005-0000-0000-000000050000}"/>
    <cellStyle name="60% - Accent6 18" xfId="1236" xr:uid="{00000000-0005-0000-0000-000001050000}"/>
    <cellStyle name="60% - Accent6 19" xfId="1237" xr:uid="{00000000-0005-0000-0000-000002050000}"/>
    <cellStyle name="60% - Accent6 2" xfId="1238" xr:uid="{00000000-0005-0000-0000-000003050000}"/>
    <cellStyle name="60% - Accent6 2 10" xfId="1239" xr:uid="{00000000-0005-0000-0000-000004050000}"/>
    <cellStyle name="60% - Accent6 2 11" xfId="1240" xr:uid="{00000000-0005-0000-0000-000005050000}"/>
    <cellStyle name="60% - Accent6 2 12" xfId="1241" xr:uid="{00000000-0005-0000-0000-000006050000}"/>
    <cellStyle name="60% - Accent6 2 2" xfId="1242" xr:uid="{00000000-0005-0000-0000-000007050000}"/>
    <cellStyle name="60% - Accent6 2 3" xfId="1243" xr:uid="{00000000-0005-0000-0000-000008050000}"/>
    <cellStyle name="60% - Accent6 2 4" xfId="1244" xr:uid="{00000000-0005-0000-0000-000009050000}"/>
    <cellStyle name="60% - Accent6 2 5" xfId="1245" xr:uid="{00000000-0005-0000-0000-00000A050000}"/>
    <cellStyle name="60% - Accent6 2 6" xfId="1246" xr:uid="{00000000-0005-0000-0000-00000B050000}"/>
    <cellStyle name="60% - Accent6 2 7" xfId="1247" xr:uid="{00000000-0005-0000-0000-00000C050000}"/>
    <cellStyle name="60% - Accent6 2 8" xfId="1248" xr:uid="{00000000-0005-0000-0000-00000D050000}"/>
    <cellStyle name="60% - Accent6 2 9" xfId="1249" xr:uid="{00000000-0005-0000-0000-00000E050000}"/>
    <cellStyle name="60% - Accent6 20" xfId="1250" xr:uid="{00000000-0005-0000-0000-00000F050000}"/>
    <cellStyle name="60% - Accent6 21" xfId="1251" xr:uid="{00000000-0005-0000-0000-000010050000}"/>
    <cellStyle name="60% - Accent6 22" xfId="1252" xr:uid="{00000000-0005-0000-0000-000011050000}"/>
    <cellStyle name="60% - Accent6 23" xfId="1253" xr:uid="{00000000-0005-0000-0000-000012050000}"/>
    <cellStyle name="60% - Accent6 24" xfId="1254" xr:uid="{00000000-0005-0000-0000-000013050000}"/>
    <cellStyle name="60% - Accent6 25" xfId="1255" xr:uid="{00000000-0005-0000-0000-000014050000}"/>
    <cellStyle name="60% - Accent6 26" xfId="1256" xr:uid="{00000000-0005-0000-0000-000015050000}"/>
    <cellStyle name="60% - Accent6 27" xfId="1257" xr:uid="{00000000-0005-0000-0000-000016050000}"/>
    <cellStyle name="60% - Accent6 28" xfId="1258" xr:uid="{00000000-0005-0000-0000-000017050000}"/>
    <cellStyle name="60% - Accent6 29" xfId="1259" xr:uid="{00000000-0005-0000-0000-000018050000}"/>
    <cellStyle name="60% - Accent6 3" xfId="1260" xr:uid="{00000000-0005-0000-0000-000019050000}"/>
    <cellStyle name="60% - Accent6 3 2" xfId="1261" xr:uid="{00000000-0005-0000-0000-00001A050000}"/>
    <cellStyle name="60% - Accent6 3 2 2" xfId="1262" xr:uid="{00000000-0005-0000-0000-00001B050000}"/>
    <cellStyle name="60% - Accent6 3 3" xfId="1263" xr:uid="{00000000-0005-0000-0000-00001C050000}"/>
    <cellStyle name="60% - Accent6 3 4" xfId="1264" xr:uid="{00000000-0005-0000-0000-00001D050000}"/>
    <cellStyle name="60% - Accent6 30" xfId="1265" xr:uid="{00000000-0005-0000-0000-00001E050000}"/>
    <cellStyle name="60% - Accent6 31" xfId="1266" xr:uid="{00000000-0005-0000-0000-00001F050000}"/>
    <cellStyle name="60% - Accent6 32" xfId="1267" xr:uid="{00000000-0005-0000-0000-000020050000}"/>
    <cellStyle name="60% - Accent6 33" xfId="1268" xr:uid="{00000000-0005-0000-0000-000021050000}"/>
    <cellStyle name="60% - Accent6 34" xfId="1269" xr:uid="{00000000-0005-0000-0000-000022050000}"/>
    <cellStyle name="60% - Accent6 35" xfId="1270" xr:uid="{00000000-0005-0000-0000-000023050000}"/>
    <cellStyle name="60% - Accent6 36" xfId="1271" xr:uid="{00000000-0005-0000-0000-000024050000}"/>
    <cellStyle name="60% - Accent6 37" xfId="1272" xr:uid="{00000000-0005-0000-0000-000025050000}"/>
    <cellStyle name="60% - Accent6 38" xfId="1273" xr:uid="{00000000-0005-0000-0000-000026050000}"/>
    <cellStyle name="60% - Accent6 39" xfId="1274" xr:uid="{00000000-0005-0000-0000-000027050000}"/>
    <cellStyle name="60% - Accent6 4" xfId="1275" xr:uid="{00000000-0005-0000-0000-000028050000}"/>
    <cellStyle name="60% - Accent6 4 2" xfId="1276" xr:uid="{00000000-0005-0000-0000-000029050000}"/>
    <cellStyle name="60% - Accent6 40" xfId="1277" xr:uid="{00000000-0005-0000-0000-00002A050000}"/>
    <cellStyle name="60% - Accent6 41" xfId="1278" xr:uid="{00000000-0005-0000-0000-00002B050000}"/>
    <cellStyle name="60% - Accent6 42" xfId="1279" xr:uid="{00000000-0005-0000-0000-00002C050000}"/>
    <cellStyle name="60% - Accent6 43" xfId="1280" xr:uid="{00000000-0005-0000-0000-00002D050000}"/>
    <cellStyle name="60% - Accent6 44" xfId="1281" xr:uid="{00000000-0005-0000-0000-00002E050000}"/>
    <cellStyle name="60% - Accent6 5" xfId="1282" xr:uid="{00000000-0005-0000-0000-00002F050000}"/>
    <cellStyle name="60% - Accent6 5 2" xfId="1283" xr:uid="{00000000-0005-0000-0000-000030050000}"/>
    <cellStyle name="60% - Accent6 6" xfId="1284" xr:uid="{00000000-0005-0000-0000-000031050000}"/>
    <cellStyle name="60% - Accent6 6 2" xfId="1285" xr:uid="{00000000-0005-0000-0000-000032050000}"/>
    <cellStyle name="60% - Accent6 7" xfId="1286" xr:uid="{00000000-0005-0000-0000-000033050000}"/>
    <cellStyle name="60% - Accent6 8" xfId="1287" xr:uid="{00000000-0005-0000-0000-000034050000}"/>
    <cellStyle name="60% - Accent6 9" xfId="1288" xr:uid="{00000000-0005-0000-0000-000035050000}"/>
    <cellStyle name="60% - Akzent1" xfId="1289" xr:uid="{00000000-0005-0000-0000-000036050000}"/>
    <cellStyle name="60% - Akzent2" xfId="1290" xr:uid="{00000000-0005-0000-0000-000037050000}"/>
    <cellStyle name="60% - Akzent3" xfId="1291" xr:uid="{00000000-0005-0000-0000-000038050000}"/>
    <cellStyle name="60% - Akzent4" xfId="1292" xr:uid="{00000000-0005-0000-0000-000039050000}"/>
    <cellStyle name="60% - Akzent5" xfId="1293" xr:uid="{00000000-0005-0000-0000-00003A050000}"/>
    <cellStyle name="60% - Akzent6" xfId="1294" xr:uid="{00000000-0005-0000-0000-00003B050000}"/>
    <cellStyle name="60% - Cor4 2" xfId="1295" xr:uid="{00000000-0005-0000-0000-00003C050000}"/>
    <cellStyle name="Accent1" xfId="2" builtinId="29"/>
    <cellStyle name="Accent1 10" xfId="1296" xr:uid="{00000000-0005-0000-0000-00003D050000}"/>
    <cellStyle name="Accent1 11" xfId="1297" xr:uid="{00000000-0005-0000-0000-00003E050000}"/>
    <cellStyle name="Accent1 12" xfId="1298" xr:uid="{00000000-0005-0000-0000-00003F050000}"/>
    <cellStyle name="Accent1 13" xfId="1299" xr:uid="{00000000-0005-0000-0000-000040050000}"/>
    <cellStyle name="Accent1 14" xfId="1300" xr:uid="{00000000-0005-0000-0000-000041050000}"/>
    <cellStyle name="Accent1 15" xfId="1301" xr:uid="{00000000-0005-0000-0000-000042050000}"/>
    <cellStyle name="Accent1 16" xfId="1302" xr:uid="{00000000-0005-0000-0000-000043050000}"/>
    <cellStyle name="Accent1 17" xfId="1303" xr:uid="{00000000-0005-0000-0000-000044050000}"/>
    <cellStyle name="Accent1 18" xfId="1304" xr:uid="{00000000-0005-0000-0000-000045050000}"/>
    <cellStyle name="Accent1 19" xfId="1305" xr:uid="{00000000-0005-0000-0000-000046050000}"/>
    <cellStyle name="Accent1 2" xfId="1306" xr:uid="{00000000-0005-0000-0000-000047050000}"/>
    <cellStyle name="Accent1 2 10" xfId="1307" xr:uid="{00000000-0005-0000-0000-000048050000}"/>
    <cellStyle name="Accent1 2 11" xfId="1308" xr:uid="{00000000-0005-0000-0000-000049050000}"/>
    <cellStyle name="Accent1 2 2" xfId="1309" xr:uid="{00000000-0005-0000-0000-00004A050000}"/>
    <cellStyle name="Accent1 2 3" xfId="1310" xr:uid="{00000000-0005-0000-0000-00004B050000}"/>
    <cellStyle name="Accent1 2 4" xfId="1311" xr:uid="{00000000-0005-0000-0000-00004C050000}"/>
    <cellStyle name="Accent1 2 5" xfId="1312" xr:uid="{00000000-0005-0000-0000-00004D050000}"/>
    <cellStyle name="Accent1 2 6" xfId="1313" xr:uid="{00000000-0005-0000-0000-00004E050000}"/>
    <cellStyle name="Accent1 2 7" xfId="1314" xr:uid="{00000000-0005-0000-0000-00004F050000}"/>
    <cellStyle name="Accent1 2 8" xfId="1315" xr:uid="{00000000-0005-0000-0000-000050050000}"/>
    <cellStyle name="Accent1 2 9" xfId="1316" xr:uid="{00000000-0005-0000-0000-000051050000}"/>
    <cellStyle name="Accent1 20" xfId="1317" xr:uid="{00000000-0005-0000-0000-000052050000}"/>
    <cellStyle name="Accent1 21" xfId="1318" xr:uid="{00000000-0005-0000-0000-000053050000}"/>
    <cellStyle name="Accent1 22" xfId="1319" xr:uid="{00000000-0005-0000-0000-000054050000}"/>
    <cellStyle name="Accent1 23" xfId="1320" xr:uid="{00000000-0005-0000-0000-000055050000}"/>
    <cellStyle name="Accent1 24" xfId="1321" xr:uid="{00000000-0005-0000-0000-000056050000}"/>
    <cellStyle name="Accent1 25" xfId="1322" xr:uid="{00000000-0005-0000-0000-000057050000}"/>
    <cellStyle name="Accent1 26" xfId="1323" xr:uid="{00000000-0005-0000-0000-000058050000}"/>
    <cellStyle name="Accent1 27" xfId="1324" xr:uid="{00000000-0005-0000-0000-000059050000}"/>
    <cellStyle name="Accent1 28" xfId="1325" xr:uid="{00000000-0005-0000-0000-00005A050000}"/>
    <cellStyle name="Accent1 29" xfId="1326" xr:uid="{00000000-0005-0000-0000-00005B050000}"/>
    <cellStyle name="Accent1 3" xfId="1327" xr:uid="{00000000-0005-0000-0000-00005C050000}"/>
    <cellStyle name="Accent1 3 2" xfId="1328" xr:uid="{00000000-0005-0000-0000-00005D050000}"/>
    <cellStyle name="Accent1 3 2 2" xfId="1329" xr:uid="{00000000-0005-0000-0000-00005E050000}"/>
    <cellStyle name="Accent1 3 3" xfId="1330" xr:uid="{00000000-0005-0000-0000-00005F050000}"/>
    <cellStyle name="Accent1 3 4" xfId="1331" xr:uid="{00000000-0005-0000-0000-000060050000}"/>
    <cellStyle name="Accent1 30" xfId="1332" xr:uid="{00000000-0005-0000-0000-000061050000}"/>
    <cellStyle name="Accent1 31" xfId="1333" xr:uid="{00000000-0005-0000-0000-000062050000}"/>
    <cellStyle name="Accent1 32" xfId="1334" xr:uid="{00000000-0005-0000-0000-000063050000}"/>
    <cellStyle name="Accent1 33" xfId="1335" xr:uid="{00000000-0005-0000-0000-000064050000}"/>
    <cellStyle name="Accent1 34" xfId="1336" xr:uid="{00000000-0005-0000-0000-000065050000}"/>
    <cellStyle name="Accent1 35" xfId="1337" xr:uid="{00000000-0005-0000-0000-000066050000}"/>
    <cellStyle name="Accent1 36" xfId="1338" xr:uid="{00000000-0005-0000-0000-000067050000}"/>
    <cellStyle name="Accent1 37" xfId="1339" xr:uid="{00000000-0005-0000-0000-000068050000}"/>
    <cellStyle name="Accent1 38" xfId="1340" xr:uid="{00000000-0005-0000-0000-000069050000}"/>
    <cellStyle name="Accent1 39" xfId="1341" xr:uid="{00000000-0005-0000-0000-00006A050000}"/>
    <cellStyle name="Accent1 4" xfId="1342" xr:uid="{00000000-0005-0000-0000-00006B050000}"/>
    <cellStyle name="Accent1 4 2" xfId="1343" xr:uid="{00000000-0005-0000-0000-00006C050000}"/>
    <cellStyle name="Accent1 40" xfId="1344" xr:uid="{00000000-0005-0000-0000-00006D050000}"/>
    <cellStyle name="Accent1 41" xfId="1345" xr:uid="{00000000-0005-0000-0000-00006E050000}"/>
    <cellStyle name="Accent1 42" xfId="1346" xr:uid="{00000000-0005-0000-0000-00006F050000}"/>
    <cellStyle name="Accent1 43" xfId="1347" xr:uid="{00000000-0005-0000-0000-000070050000}"/>
    <cellStyle name="Accent1 5" xfId="1348" xr:uid="{00000000-0005-0000-0000-000071050000}"/>
    <cellStyle name="Accent1 5 2" xfId="1349" xr:uid="{00000000-0005-0000-0000-000072050000}"/>
    <cellStyle name="Accent1 6" xfId="1350" xr:uid="{00000000-0005-0000-0000-000073050000}"/>
    <cellStyle name="Accent1 6 2" xfId="1351" xr:uid="{00000000-0005-0000-0000-000074050000}"/>
    <cellStyle name="Accent1 7" xfId="1352" xr:uid="{00000000-0005-0000-0000-000075050000}"/>
    <cellStyle name="Accent1 8" xfId="1353" xr:uid="{00000000-0005-0000-0000-000076050000}"/>
    <cellStyle name="Accent1 9" xfId="1354" xr:uid="{00000000-0005-0000-0000-000077050000}"/>
    <cellStyle name="Accent2 10" xfId="1355" xr:uid="{00000000-0005-0000-0000-000078050000}"/>
    <cellStyle name="Accent2 11" xfId="1356" xr:uid="{00000000-0005-0000-0000-000079050000}"/>
    <cellStyle name="Accent2 12" xfId="1357" xr:uid="{00000000-0005-0000-0000-00007A050000}"/>
    <cellStyle name="Accent2 13" xfId="1358" xr:uid="{00000000-0005-0000-0000-00007B050000}"/>
    <cellStyle name="Accent2 14" xfId="1359" xr:uid="{00000000-0005-0000-0000-00007C050000}"/>
    <cellStyle name="Accent2 15" xfId="1360" xr:uid="{00000000-0005-0000-0000-00007D050000}"/>
    <cellStyle name="Accent2 16" xfId="1361" xr:uid="{00000000-0005-0000-0000-00007E050000}"/>
    <cellStyle name="Accent2 17" xfId="1362" xr:uid="{00000000-0005-0000-0000-00007F050000}"/>
    <cellStyle name="Accent2 18" xfId="1363" xr:uid="{00000000-0005-0000-0000-000080050000}"/>
    <cellStyle name="Accent2 19" xfId="1364" xr:uid="{00000000-0005-0000-0000-000081050000}"/>
    <cellStyle name="Accent2 2" xfId="1365" xr:uid="{00000000-0005-0000-0000-000082050000}"/>
    <cellStyle name="Accent2 2 10" xfId="1366" xr:uid="{00000000-0005-0000-0000-000083050000}"/>
    <cellStyle name="Accent2 2 11" xfId="1367" xr:uid="{00000000-0005-0000-0000-000084050000}"/>
    <cellStyle name="Accent2 2 2" xfId="1368" xr:uid="{00000000-0005-0000-0000-000085050000}"/>
    <cellStyle name="Accent2 2 3" xfId="1369" xr:uid="{00000000-0005-0000-0000-000086050000}"/>
    <cellStyle name="Accent2 2 4" xfId="1370" xr:uid="{00000000-0005-0000-0000-000087050000}"/>
    <cellStyle name="Accent2 2 5" xfId="1371" xr:uid="{00000000-0005-0000-0000-000088050000}"/>
    <cellStyle name="Accent2 2 6" xfId="1372" xr:uid="{00000000-0005-0000-0000-000089050000}"/>
    <cellStyle name="Accent2 2 7" xfId="1373" xr:uid="{00000000-0005-0000-0000-00008A050000}"/>
    <cellStyle name="Accent2 2 8" xfId="1374" xr:uid="{00000000-0005-0000-0000-00008B050000}"/>
    <cellStyle name="Accent2 2 9" xfId="1375" xr:uid="{00000000-0005-0000-0000-00008C050000}"/>
    <cellStyle name="Accent2 20" xfId="1376" xr:uid="{00000000-0005-0000-0000-00008D050000}"/>
    <cellStyle name="Accent2 21" xfId="1377" xr:uid="{00000000-0005-0000-0000-00008E050000}"/>
    <cellStyle name="Accent2 22" xfId="1378" xr:uid="{00000000-0005-0000-0000-00008F050000}"/>
    <cellStyle name="Accent2 23" xfId="1379" xr:uid="{00000000-0005-0000-0000-000090050000}"/>
    <cellStyle name="Accent2 24" xfId="1380" xr:uid="{00000000-0005-0000-0000-000091050000}"/>
    <cellStyle name="Accent2 25" xfId="1381" xr:uid="{00000000-0005-0000-0000-000092050000}"/>
    <cellStyle name="Accent2 26" xfId="1382" xr:uid="{00000000-0005-0000-0000-000093050000}"/>
    <cellStyle name="Accent2 27" xfId="1383" xr:uid="{00000000-0005-0000-0000-000094050000}"/>
    <cellStyle name="Accent2 28" xfId="1384" xr:uid="{00000000-0005-0000-0000-000095050000}"/>
    <cellStyle name="Accent2 29" xfId="1385" xr:uid="{00000000-0005-0000-0000-000096050000}"/>
    <cellStyle name="Accent2 3" xfId="1386" xr:uid="{00000000-0005-0000-0000-000097050000}"/>
    <cellStyle name="Accent2 3 2" xfId="1387" xr:uid="{00000000-0005-0000-0000-000098050000}"/>
    <cellStyle name="Accent2 3 2 2" xfId="1388" xr:uid="{00000000-0005-0000-0000-000099050000}"/>
    <cellStyle name="Accent2 3 3" xfId="1389" xr:uid="{00000000-0005-0000-0000-00009A050000}"/>
    <cellStyle name="Accent2 3 4" xfId="1390" xr:uid="{00000000-0005-0000-0000-00009B050000}"/>
    <cellStyle name="Accent2 30" xfId="1391" xr:uid="{00000000-0005-0000-0000-00009C050000}"/>
    <cellStyle name="Accent2 31" xfId="1392" xr:uid="{00000000-0005-0000-0000-00009D050000}"/>
    <cellStyle name="Accent2 32" xfId="1393" xr:uid="{00000000-0005-0000-0000-00009E050000}"/>
    <cellStyle name="Accent2 33" xfId="1394" xr:uid="{00000000-0005-0000-0000-00009F050000}"/>
    <cellStyle name="Accent2 34" xfId="1395" xr:uid="{00000000-0005-0000-0000-0000A0050000}"/>
    <cellStyle name="Accent2 35" xfId="1396" xr:uid="{00000000-0005-0000-0000-0000A1050000}"/>
    <cellStyle name="Accent2 36" xfId="1397" xr:uid="{00000000-0005-0000-0000-0000A2050000}"/>
    <cellStyle name="Accent2 37" xfId="1398" xr:uid="{00000000-0005-0000-0000-0000A3050000}"/>
    <cellStyle name="Accent2 38" xfId="1399" xr:uid="{00000000-0005-0000-0000-0000A4050000}"/>
    <cellStyle name="Accent2 39" xfId="1400" xr:uid="{00000000-0005-0000-0000-0000A5050000}"/>
    <cellStyle name="Accent2 4" xfId="1401" xr:uid="{00000000-0005-0000-0000-0000A6050000}"/>
    <cellStyle name="Accent2 4 2" xfId="1402" xr:uid="{00000000-0005-0000-0000-0000A7050000}"/>
    <cellStyle name="Accent2 40" xfId="1403" xr:uid="{00000000-0005-0000-0000-0000A8050000}"/>
    <cellStyle name="Accent2 41" xfId="1404" xr:uid="{00000000-0005-0000-0000-0000A9050000}"/>
    <cellStyle name="Accent2 42" xfId="1405" xr:uid="{00000000-0005-0000-0000-0000AA050000}"/>
    <cellStyle name="Accent2 43" xfId="1406" xr:uid="{00000000-0005-0000-0000-0000AB050000}"/>
    <cellStyle name="Accent2 5" xfId="1407" xr:uid="{00000000-0005-0000-0000-0000AC050000}"/>
    <cellStyle name="Accent2 5 2" xfId="1408" xr:uid="{00000000-0005-0000-0000-0000AD050000}"/>
    <cellStyle name="Accent2 6" xfId="1409" xr:uid="{00000000-0005-0000-0000-0000AE050000}"/>
    <cellStyle name="Accent2 6 2" xfId="1410" xr:uid="{00000000-0005-0000-0000-0000AF050000}"/>
    <cellStyle name="Accent2 7" xfId="1411" xr:uid="{00000000-0005-0000-0000-0000B0050000}"/>
    <cellStyle name="Accent2 8" xfId="1412" xr:uid="{00000000-0005-0000-0000-0000B1050000}"/>
    <cellStyle name="Accent2 9" xfId="1413" xr:uid="{00000000-0005-0000-0000-0000B2050000}"/>
    <cellStyle name="Accent3 10" xfId="1414" xr:uid="{00000000-0005-0000-0000-0000B3050000}"/>
    <cellStyle name="Accent3 11" xfId="1415" xr:uid="{00000000-0005-0000-0000-0000B4050000}"/>
    <cellStyle name="Accent3 12" xfId="1416" xr:uid="{00000000-0005-0000-0000-0000B5050000}"/>
    <cellStyle name="Accent3 13" xfId="1417" xr:uid="{00000000-0005-0000-0000-0000B6050000}"/>
    <cellStyle name="Accent3 14" xfId="1418" xr:uid="{00000000-0005-0000-0000-0000B7050000}"/>
    <cellStyle name="Accent3 15" xfId="1419" xr:uid="{00000000-0005-0000-0000-0000B8050000}"/>
    <cellStyle name="Accent3 16" xfId="1420" xr:uid="{00000000-0005-0000-0000-0000B9050000}"/>
    <cellStyle name="Accent3 17" xfId="1421" xr:uid="{00000000-0005-0000-0000-0000BA050000}"/>
    <cellStyle name="Accent3 18" xfId="1422" xr:uid="{00000000-0005-0000-0000-0000BB050000}"/>
    <cellStyle name="Accent3 19" xfId="1423" xr:uid="{00000000-0005-0000-0000-0000BC050000}"/>
    <cellStyle name="Accent3 2" xfId="1424" xr:uid="{00000000-0005-0000-0000-0000BD050000}"/>
    <cellStyle name="Accent3 2 10" xfId="1425" xr:uid="{00000000-0005-0000-0000-0000BE050000}"/>
    <cellStyle name="Accent3 2 11" xfId="1426" xr:uid="{00000000-0005-0000-0000-0000BF050000}"/>
    <cellStyle name="Accent3 2 2" xfId="1427" xr:uid="{00000000-0005-0000-0000-0000C0050000}"/>
    <cellStyle name="Accent3 2 3" xfId="1428" xr:uid="{00000000-0005-0000-0000-0000C1050000}"/>
    <cellStyle name="Accent3 2 4" xfId="1429" xr:uid="{00000000-0005-0000-0000-0000C2050000}"/>
    <cellStyle name="Accent3 2 5" xfId="1430" xr:uid="{00000000-0005-0000-0000-0000C3050000}"/>
    <cellStyle name="Accent3 2 6" xfId="1431" xr:uid="{00000000-0005-0000-0000-0000C4050000}"/>
    <cellStyle name="Accent3 2 7" xfId="1432" xr:uid="{00000000-0005-0000-0000-0000C5050000}"/>
    <cellStyle name="Accent3 2 8" xfId="1433" xr:uid="{00000000-0005-0000-0000-0000C6050000}"/>
    <cellStyle name="Accent3 2 9" xfId="1434" xr:uid="{00000000-0005-0000-0000-0000C7050000}"/>
    <cellStyle name="Accent3 20" xfId="1435" xr:uid="{00000000-0005-0000-0000-0000C8050000}"/>
    <cellStyle name="Accent3 21" xfId="1436" xr:uid="{00000000-0005-0000-0000-0000C9050000}"/>
    <cellStyle name="Accent3 22" xfId="1437" xr:uid="{00000000-0005-0000-0000-0000CA050000}"/>
    <cellStyle name="Accent3 23" xfId="1438" xr:uid="{00000000-0005-0000-0000-0000CB050000}"/>
    <cellStyle name="Accent3 24" xfId="1439" xr:uid="{00000000-0005-0000-0000-0000CC050000}"/>
    <cellStyle name="Accent3 25" xfId="1440" xr:uid="{00000000-0005-0000-0000-0000CD050000}"/>
    <cellStyle name="Accent3 26" xfId="1441" xr:uid="{00000000-0005-0000-0000-0000CE050000}"/>
    <cellStyle name="Accent3 27" xfId="1442" xr:uid="{00000000-0005-0000-0000-0000CF050000}"/>
    <cellStyle name="Accent3 28" xfId="1443" xr:uid="{00000000-0005-0000-0000-0000D0050000}"/>
    <cellStyle name="Accent3 29" xfId="1444" xr:uid="{00000000-0005-0000-0000-0000D1050000}"/>
    <cellStyle name="Accent3 3" xfId="1445" xr:uid="{00000000-0005-0000-0000-0000D2050000}"/>
    <cellStyle name="Accent3 3 2" xfId="1446" xr:uid="{00000000-0005-0000-0000-0000D3050000}"/>
    <cellStyle name="Accent3 3 2 2" xfId="1447" xr:uid="{00000000-0005-0000-0000-0000D4050000}"/>
    <cellStyle name="Accent3 3 3" xfId="1448" xr:uid="{00000000-0005-0000-0000-0000D5050000}"/>
    <cellStyle name="Accent3 3 4" xfId="1449" xr:uid="{00000000-0005-0000-0000-0000D6050000}"/>
    <cellStyle name="Accent3 30" xfId="1450" xr:uid="{00000000-0005-0000-0000-0000D7050000}"/>
    <cellStyle name="Accent3 31" xfId="1451" xr:uid="{00000000-0005-0000-0000-0000D8050000}"/>
    <cellStyle name="Accent3 32" xfId="1452" xr:uid="{00000000-0005-0000-0000-0000D9050000}"/>
    <cellStyle name="Accent3 33" xfId="1453" xr:uid="{00000000-0005-0000-0000-0000DA050000}"/>
    <cellStyle name="Accent3 34" xfId="1454" xr:uid="{00000000-0005-0000-0000-0000DB050000}"/>
    <cellStyle name="Accent3 35" xfId="1455" xr:uid="{00000000-0005-0000-0000-0000DC050000}"/>
    <cellStyle name="Accent3 36" xfId="1456" xr:uid="{00000000-0005-0000-0000-0000DD050000}"/>
    <cellStyle name="Accent3 37" xfId="1457" xr:uid="{00000000-0005-0000-0000-0000DE050000}"/>
    <cellStyle name="Accent3 38" xfId="1458" xr:uid="{00000000-0005-0000-0000-0000DF050000}"/>
    <cellStyle name="Accent3 39" xfId="1459" xr:uid="{00000000-0005-0000-0000-0000E0050000}"/>
    <cellStyle name="Accent3 4" xfId="1460" xr:uid="{00000000-0005-0000-0000-0000E1050000}"/>
    <cellStyle name="Accent3 4 2" xfId="1461" xr:uid="{00000000-0005-0000-0000-0000E2050000}"/>
    <cellStyle name="Accent3 40" xfId="1462" xr:uid="{00000000-0005-0000-0000-0000E3050000}"/>
    <cellStyle name="Accent3 41" xfId="1463" xr:uid="{00000000-0005-0000-0000-0000E4050000}"/>
    <cellStyle name="Accent3 42" xfId="1464" xr:uid="{00000000-0005-0000-0000-0000E5050000}"/>
    <cellStyle name="Accent3 43" xfId="1465" xr:uid="{00000000-0005-0000-0000-0000E6050000}"/>
    <cellStyle name="Accent3 5" xfId="1466" xr:uid="{00000000-0005-0000-0000-0000E7050000}"/>
    <cellStyle name="Accent3 5 2" xfId="1467" xr:uid="{00000000-0005-0000-0000-0000E8050000}"/>
    <cellStyle name="Accent3 6" xfId="1468" xr:uid="{00000000-0005-0000-0000-0000E9050000}"/>
    <cellStyle name="Accent3 6 2" xfId="1469" xr:uid="{00000000-0005-0000-0000-0000EA050000}"/>
    <cellStyle name="Accent3 7" xfId="1470" xr:uid="{00000000-0005-0000-0000-0000EB050000}"/>
    <cellStyle name="Accent3 8" xfId="1471" xr:uid="{00000000-0005-0000-0000-0000EC050000}"/>
    <cellStyle name="Accent3 9" xfId="1472" xr:uid="{00000000-0005-0000-0000-0000ED050000}"/>
    <cellStyle name="Accent4 10" xfId="1473" xr:uid="{00000000-0005-0000-0000-0000EE050000}"/>
    <cellStyle name="Accent4 11" xfId="1474" xr:uid="{00000000-0005-0000-0000-0000EF050000}"/>
    <cellStyle name="Accent4 12" xfId="1475" xr:uid="{00000000-0005-0000-0000-0000F0050000}"/>
    <cellStyle name="Accent4 13" xfId="1476" xr:uid="{00000000-0005-0000-0000-0000F1050000}"/>
    <cellStyle name="Accent4 14" xfId="1477" xr:uid="{00000000-0005-0000-0000-0000F2050000}"/>
    <cellStyle name="Accent4 15" xfId="1478" xr:uid="{00000000-0005-0000-0000-0000F3050000}"/>
    <cellStyle name="Accent4 16" xfId="1479" xr:uid="{00000000-0005-0000-0000-0000F4050000}"/>
    <cellStyle name="Accent4 17" xfId="1480" xr:uid="{00000000-0005-0000-0000-0000F5050000}"/>
    <cellStyle name="Accent4 18" xfId="1481" xr:uid="{00000000-0005-0000-0000-0000F6050000}"/>
    <cellStyle name="Accent4 19" xfId="1482" xr:uid="{00000000-0005-0000-0000-0000F7050000}"/>
    <cellStyle name="Accent4 2" xfId="1483" xr:uid="{00000000-0005-0000-0000-0000F8050000}"/>
    <cellStyle name="Accent4 2 10" xfId="1484" xr:uid="{00000000-0005-0000-0000-0000F9050000}"/>
    <cellStyle name="Accent4 2 11" xfId="1485" xr:uid="{00000000-0005-0000-0000-0000FA050000}"/>
    <cellStyle name="Accent4 2 2" xfId="1486" xr:uid="{00000000-0005-0000-0000-0000FB050000}"/>
    <cellStyle name="Accent4 2 3" xfId="1487" xr:uid="{00000000-0005-0000-0000-0000FC050000}"/>
    <cellStyle name="Accent4 2 4" xfId="1488" xr:uid="{00000000-0005-0000-0000-0000FD050000}"/>
    <cellStyle name="Accent4 2 5" xfId="1489" xr:uid="{00000000-0005-0000-0000-0000FE050000}"/>
    <cellStyle name="Accent4 2 6" xfId="1490" xr:uid="{00000000-0005-0000-0000-0000FF050000}"/>
    <cellStyle name="Accent4 2 7" xfId="1491" xr:uid="{00000000-0005-0000-0000-000000060000}"/>
    <cellStyle name="Accent4 2 8" xfId="1492" xr:uid="{00000000-0005-0000-0000-000001060000}"/>
    <cellStyle name="Accent4 2 9" xfId="1493" xr:uid="{00000000-0005-0000-0000-000002060000}"/>
    <cellStyle name="Accent4 20" xfId="1494" xr:uid="{00000000-0005-0000-0000-000003060000}"/>
    <cellStyle name="Accent4 21" xfId="1495" xr:uid="{00000000-0005-0000-0000-000004060000}"/>
    <cellStyle name="Accent4 22" xfId="1496" xr:uid="{00000000-0005-0000-0000-000005060000}"/>
    <cellStyle name="Accent4 23" xfId="1497" xr:uid="{00000000-0005-0000-0000-000006060000}"/>
    <cellStyle name="Accent4 24" xfId="1498" xr:uid="{00000000-0005-0000-0000-000007060000}"/>
    <cellStyle name="Accent4 25" xfId="1499" xr:uid="{00000000-0005-0000-0000-000008060000}"/>
    <cellStyle name="Accent4 26" xfId="1500" xr:uid="{00000000-0005-0000-0000-000009060000}"/>
    <cellStyle name="Accent4 27" xfId="1501" xr:uid="{00000000-0005-0000-0000-00000A060000}"/>
    <cellStyle name="Accent4 28" xfId="1502" xr:uid="{00000000-0005-0000-0000-00000B060000}"/>
    <cellStyle name="Accent4 29" xfId="1503" xr:uid="{00000000-0005-0000-0000-00000C060000}"/>
    <cellStyle name="Accent4 3" xfId="1504" xr:uid="{00000000-0005-0000-0000-00000D060000}"/>
    <cellStyle name="Accent4 3 2" xfId="1505" xr:uid="{00000000-0005-0000-0000-00000E060000}"/>
    <cellStyle name="Accent4 3 2 2" xfId="1506" xr:uid="{00000000-0005-0000-0000-00000F060000}"/>
    <cellStyle name="Accent4 3 3" xfId="1507" xr:uid="{00000000-0005-0000-0000-000010060000}"/>
    <cellStyle name="Accent4 3 4" xfId="1508" xr:uid="{00000000-0005-0000-0000-000011060000}"/>
    <cellStyle name="Accent4 30" xfId="1509" xr:uid="{00000000-0005-0000-0000-000012060000}"/>
    <cellStyle name="Accent4 31" xfId="1510" xr:uid="{00000000-0005-0000-0000-000013060000}"/>
    <cellStyle name="Accent4 32" xfId="1511" xr:uid="{00000000-0005-0000-0000-000014060000}"/>
    <cellStyle name="Accent4 33" xfId="1512" xr:uid="{00000000-0005-0000-0000-000015060000}"/>
    <cellStyle name="Accent4 34" xfId="1513" xr:uid="{00000000-0005-0000-0000-000016060000}"/>
    <cellStyle name="Accent4 35" xfId="1514" xr:uid="{00000000-0005-0000-0000-000017060000}"/>
    <cellStyle name="Accent4 36" xfId="1515" xr:uid="{00000000-0005-0000-0000-000018060000}"/>
    <cellStyle name="Accent4 37" xfId="1516" xr:uid="{00000000-0005-0000-0000-000019060000}"/>
    <cellStyle name="Accent4 38" xfId="1517" xr:uid="{00000000-0005-0000-0000-00001A060000}"/>
    <cellStyle name="Accent4 39" xfId="1518" xr:uid="{00000000-0005-0000-0000-00001B060000}"/>
    <cellStyle name="Accent4 4" xfId="1519" xr:uid="{00000000-0005-0000-0000-00001C060000}"/>
    <cellStyle name="Accent4 4 2" xfId="1520" xr:uid="{00000000-0005-0000-0000-00001D060000}"/>
    <cellStyle name="Accent4 40" xfId="1521" xr:uid="{00000000-0005-0000-0000-00001E060000}"/>
    <cellStyle name="Accent4 41" xfId="1522" xr:uid="{00000000-0005-0000-0000-00001F060000}"/>
    <cellStyle name="Accent4 42" xfId="1523" xr:uid="{00000000-0005-0000-0000-000020060000}"/>
    <cellStyle name="Accent4 43" xfId="1524" xr:uid="{00000000-0005-0000-0000-000021060000}"/>
    <cellStyle name="Accent4 5" xfId="1525" xr:uid="{00000000-0005-0000-0000-000022060000}"/>
    <cellStyle name="Accent4 5 2" xfId="1526" xr:uid="{00000000-0005-0000-0000-000023060000}"/>
    <cellStyle name="Accent4 6" xfId="1527" xr:uid="{00000000-0005-0000-0000-000024060000}"/>
    <cellStyle name="Accent4 6 2" xfId="1528" xr:uid="{00000000-0005-0000-0000-000025060000}"/>
    <cellStyle name="Accent4 7" xfId="1529" xr:uid="{00000000-0005-0000-0000-000026060000}"/>
    <cellStyle name="Accent4 8" xfId="1530" xr:uid="{00000000-0005-0000-0000-000027060000}"/>
    <cellStyle name="Accent4 9" xfId="1531" xr:uid="{00000000-0005-0000-0000-000028060000}"/>
    <cellStyle name="Accent5 10" xfId="1532" xr:uid="{00000000-0005-0000-0000-000029060000}"/>
    <cellStyle name="Accent5 11" xfId="1533" xr:uid="{00000000-0005-0000-0000-00002A060000}"/>
    <cellStyle name="Accent5 12" xfId="1534" xr:uid="{00000000-0005-0000-0000-00002B060000}"/>
    <cellStyle name="Accent5 13" xfId="1535" xr:uid="{00000000-0005-0000-0000-00002C060000}"/>
    <cellStyle name="Accent5 14" xfId="1536" xr:uid="{00000000-0005-0000-0000-00002D060000}"/>
    <cellStyle name="Accent5 15" xfId="1537" xr:uid="{00000000-0005-0000-0000-00002E060000}"/>
    <cellStyle name="Accent5 16" xfId="1538" xr:uid="{00000000-0005-0000-0000-00002F060000}"/>
    <cellStyle name="Accent5 17" xfId="1539" xr:uid="{00000000-0005-0000-0000-000030060000}"/>
    <cellStyle name="Accent5 18" xfId="1540" xr:uid="{00000000-0005-0000-0000-000031060000}"/>
    <cellStyle name="Accent5 19" xfId="1541" xr:uid="{00000000-0005-0000-0000-000032060000}"/>
    <cellStyle name="Accent5 2" xfId="1542" xr:uid="{00000000-0005-0000-0000-000033060000}"/>
    <cellStyle name="Accent5 2 10" xfId="1543" xr:uid="{00000000-0005-0000-0000-000034060000}"/>
    <cellStyle name="Accent5 2 2" xfId="1544" xr:uid="{00000000-0005-0000-0000-000035060000}"/>
    <cellStyle name="Accent5 2 3" xfId="1545" xr:uid="{00000000-0005-0000-0000-000036060000}"/>
    <cellStyle name="Accent5 2 4" xfId="1546" xr:uid="{00000000-0005-0000-0000-000037060000}"/>
    <cellStyle name="Accent5 2 5" xfId="1547" xr:uid="{00000000-0005-0000-0000-000038060000}"/>
    <cellStyle name="Accent5 2 6" xfId="1548" xr:uid="{00000000-0005-0000-0000-000039060000}"/>
    <cellStyle name="Accent5 2 7" xfId="1549" xr:uid="{00000000-0005-0000-0000-00003A060000}"/>
    <cellStyle name="Accent5 2 8" xfId="1550" xr:uid="{00000000-0005-0000-0000-00003B060000}"/>
    <cellStyle name="Accent5 2 9" xfId="1551" xr:uid="{00000000-0005-0000-0000-00003C060000}"/>
    <cellStyle name="Accent5 20" xfId="1552" xr:uid="{00000000-0005-0000-0000-00003D060000}"/>
    <cellStyle name="Accent5 21" xfId="1553" xr:uid="{00000000-0005-0000-0000-00003E060000}"/>
    <cellStyle name="Accent5 22" xfId="1554" xr:uid="{00000000-0005-0000-0000-00003F060000}"/>
    <cellStyle name="Accent5 23" xfId="1555" xr:uid="{00000000-0005-0000-0000-000040060000}"/>
    <cellStyle name="Accent5 24" xfId="1556" xr:uid="{00000000-0005-0000-0000-000041060000}"/>
    <cellStyle name="Accent5 25" xfId="1557" xr:uid="{00000000-0005-0000-0000-000042060000}"/>
    <cellStyle name="Accent5 26" xfId="1558" xr:uid="{00000000-0005-0000-0000-000043060000}"/>
    <cellStyle name="Accent5 27" xfId="1559" xr:uid="{00000000-0005-0000-0000-000044060000}"/>
    <cellStyle name="Accent5 28" xfId="1560" xr:uid="{00000000-0005-0000-0000-000045060000}"/>
    <cellStyle name="Accent5 29" xfId="1561" xr:uid="{00000000-0005-0000-0000-000046060000}"/>
    <cellStyle name="Accent5 3" xfId="1562" xr:uid="{00000000-0005-0000-0000-000047060000}"/>
    <cellStyle name="Accent5 3 2" xfId="1563" xr:uid="{00000000-0005-0000-0000-000048060000}"/>
    <cellStyle name="Accent5 30" xfId="1564" xr:uid="{00000000-0005-0000-0000-000049060000}"/>
    <cellStyle name="Accent5 31" xfId="1565" xr:uid="{00000000-0005-0000-0000-00004A060000}"/>
    <cellStyle name="Accent5 32" xfId="1566" xr:uid="{00000000-0005-0000-0000-00004B060000}"/>
    <cellStyle name="Accent5 33" xfId="1567" xr:uid="{00000000-0005-0000-0000-00004C060000}"/>
    <cellStyle name="Accent5 34" xfId="1568" xr:uid="{00000000-0005-0000-0000-00004D060000}"/>
    <cellStyle name="Accent5 35" xfId="1569" xr:uid="{00000000-0005-0000-0000-00004E060000}"/>
    <cellStyle name="Accent5 36" xfId="1570" xr:uid="{00000000-0005-0000-0000-00004F060000}"/>
    <cellStyle name="Accent5 37" xfId="1571" xr:uid="{00000000-0005-0000-0000-000050060000}"/>
    <cellStyle name="Accent5 38" xfId="1572" xr:uid="{00000000-0005-0000-0000-000051060000}"/>
    <cellStyle name="Accent5 39" xfId="1573" xr:uid="{00000000-0005-0000-0000-000052060000}"/>
    <cellStyle name="Accent5 4" xfId="1574" xr:uid="{00000000-0005-0000-0000-000053060000}"/>
    <cellStyle name="Accent5 4 2" xfId="1575" xr:uid="{00000000-0005-0000-0000-000054060000}"/>
    <cellStyle name="Accent5 40" xfId="1576" xr:uid="{00000000-0005-0000-0000-000055060000}"/>
    <cellStyle name="Accent5 41" xfId="1577" xr:uid="{00000000-0005-0000-0000-000056060000}"/>
    <cellStyle name="Accent5 42" xfId="1578" xr:uid="{00000000-0005-0000-0000-000057060000}"/>
    <cellStyle name="Accent5 43" xfId="1579" xr:uid="{00000000-0005-0000-0000-000058060000}"/>
    <cellStyle name="Accent5 5" xfId="1580" xr:uid="{00000000-0005-0000-0000-000059060000}"/>
    <cellStyle name="Accent5 5 2" xfId="1581" xr:uid="{00000000-0005-0000-0000-00005A060000}"/>
    <cellStyle name="Accent5 6" xfId="1582" xr:uid="{00000000-0005-0000-0000-00005B060000}"/>
    <cellStyle name="Accent5 6 2" xfId="1583" xr:uid="{00000000-0005-0000-0000-00005C060000}"/>
    <cellStyle name="Accent5 7" xfId="1584" xr:uid="{00000000-0005-0000-0000-00005D060000}"/>
    <cellStyle name="Accent5 8" xfId="1585" xr:uid="{00000000-0005-0000-0000-00005E060000}"/>
    <cellStyle name="Accent5 9" xfId="1586" xr:uid="{00000000-0005-0000-0000-00005F060000}"/>
    <cellStyle name="Accent6 10" xfId="1587" xr:uid="{00000000-0005-0000-0000-000060060000}"/>
    <cellStyle name="Accent6 11" xfId="1588" xr:uid="{00000000-0005-0000-0000-000061060000}"/>
    <cellStyle name="Accent6 12" xfId="1589" xr:uid="{00000000-0005-0000-0000-000062060000}"/>
    <cellStyle name="Accent6 13" xfId="1590" xr:uid="{00000000-0005-0000-0000-000063060000}"/>
    <cellStyle name="Accent6 14" xfId="1591" xr:uid="{00000000-0005-0000-0000-000064060000}"/>
    <cellStyle name="Accent6 15" xfId="1592" xr:uid="{00000000-0005-0000-0000-000065060000}"/>
    <cellStyle name="Accent6 16" xfId="1593" xr:uid="{00000000-0005-0000-0000-000066060000}"/>
    <cellStyle name="Accent6 17" xfId="1594" xr:uid="{00000000-0005-0000-0000-000067060000}"/>
    <cellStyle name="Accent6 18" xfId="1595" xr:uid="{00000000-0005-0000-0000-000068060000}"/>
    <cellStyle name="Accent6 19" xfId="1596" xr:uid="{00000000-0005-0000-0000-000069060000}"/>
    <cellStyle name="Accent6 2" xfId="1597" xr:uid="{00000000-0005-0000-0000-00006A060000}"/>
    <cellStyle name="Accent6 2 10" xfId="1598" xr:uid="{00000000-0005-0000-0000-00006B060000}"/>
    <cellStyle name="Accent6 2 11" xfId="1599" xr:uid="{00000000-0005-0000-0000-00006C060000}"/>
    <cellStyle name="Accent6 2 2" xfId="1600" xr:uid="{00000000-0005-0000-0000-00006D060000}"/>
    <cellStyle name="Accent6 2 3" xfId="1601" xr:uid="{00000000-0005-0000-0000-00006E060000}"/>
    <cellStyle name="Accent6 2 4" xfId="1602" xr:uid="{00000000-0005-0000-0000-00006F060000}"/>
    <cellStyle name="Accent6 2 5" xfId="1603" xr:uid="{00000000-0005-0000-0000-000070060000}"/>
    <cellStyle name="Accent6 2 6" xfId="1604" xr:uid="{00000000-0005-0000-0000-000071060000}"/>
    <cellStyle name="Accent6 2 7" xfId="1605" xr:uid="{00000000-0005-0000-0000-000072060000}"/>
    <cellStyle name="Accent6 2 8" xfId="1606" xr:uid="{00000000-0005-0000-0000-000073060000}"/>
    <cellStyle name="Accent6 2 9" xfId="1607" xr:uid="{00000000-0005-0000-0000-000074060000}"/>
    <cellStyle name="Accent6 20" xfId="1608" xr:uid="{00000000-0005-0000-0000-000075060000}"/>
    <cellStyle name="Accent6 21" xfId="1609" xr:uid="{00000000-0005-0000-0000-000076060000}"/>
    <cellStyle name="Accent6 22" xfId="1610" xr:uid="{00000000-0005-0000-0000-000077060000}"/>
    <cellStyle name="Accent6 23" xfId="1611" xr:uid="{00000000-0005-0000-0000-000078060000}"/>
    <cellStyle name="Accent6 24" xfId="1612" xr:uid="{00000000-0005-0000-0000-000079060000}"/>
    <cellStyle name="Accent6 25" xfId="1613" xr:uid="{00000000-0005-0000-0000-00007A060000}"/>
    <cellStyle name="Accent6 26" xfId="1614" xr:uid="{00000000-0005-0000-0000-00007B060000}"/>
    <cellStyle name="Accent6 27" xfId="1615" xr:uid="{00000000-0005-0000-0000-00007C060000}"/>
    <cellStyle name="Accent6 28" xfId="1616" xr:uid="{00000000-0005-0000-0000-00007D060000}"/>
    <cellStyle name="Accent6 29" xfId="1617" xr:uid="{00000000-0005-0000-0000-00007E060000}"/>
    <cellStyle name="Accent6 3" xfId="1618" xr:uid="{00000000-0005-0000-0000-00007F060000}"/>
    <cellStyle name="Accent6 3 2" xfId="1619" xr:uid="{00000000-0005-0000-0000-000080060000}"/>
    <cellStyle name="Accent6 3 2 2" xfId="1620" xr:uid="{00000000-0005-0000-0000-000081060000}"/>
    <cellStyle name="Accent6 3 3" xfId="1621" xr:uid="{00000000-0005-0000-0000-000082060000}"/>
    <cellStyle name="Accent6 3 4" xfId="1622" xr:uid="{00000000-0005-0000-0000-000083060000}"/>
    <cellStyle name="Accent6 30" xfId="1623" xr:uid="{00000000-0005-0000-0000-000084060000}"/>
    <cellStyle name="Accent6 31" xfId="1624" xr:uid="{00000000-0005-0000-0000-000085060000}"/>
    <cellStyle name="Accent6 32" xfId="1625" xr:uid="{00000000-0005-0000-0000-000086060000}"/>
    <cellStyle name="Accent6 33" xfId="1626" xr:uid="{00000000-0005-0000-0000-000087060000}"/>
    <cellStyle name="Accent6 34" xfId="1627" xr:uid="{00000000-0005-0000-0000-000088060000}"/>
    <cellStyle name="Accent6 35" xfId="1628" xr:uid="{00000000-0005-0000-0000-000089060000}"/>
    <cellStyle name="Accent6 36" xfId="1629" xr:uid="{00000000-0005-0000-0000-00008A060000}"/>
    <cellStyle name="Accent6 37" xfId="1630" xr:uid="{00000000-0005-0000-0000-00008B060000}"/>
    <cellStyle name="Accent6 38" xfId="1631" xr:uid="{00000000-0005-0000-0000-00008C060000}"/>
    <cellStyle name="Accent6 39" xfId="1632" xr:uid="{00000000-0005-0000-0000-00008D060000}"/>
    <cellStyle name="Accent6 4" xfId="1633" xr:uid="{00000000-0005-0000-0000-00008E060000}"/>
    <cellStyle name="Accent6 4 2" xfId="1634" xr:uid="{00000000-0005-0000-0000-00008F060000}"/>
    <cellStyle name="Accent6 40" xfId="1635" xr:uid="{00000000-0005-0000-0000-000090060000}"/>
    <cellStyle name="Accent6 41" xfId="1636" xr:uid="{00000000-0005-0000-0000-000091060000}"/>
    <cellStyle name="Accent6 42" xfId="1637" xr:uid="{00000000-0005-0000-0000-000092060000}"/>
    <cellStyle name="Accent6 43" xfId="1638" xr:uid="{00000000-0005-0000-0000-000093060000}"/>
    <cellStyle name="Accent6 5" xfId="1639" xr:uid="{00000000-0005-0000-0000-000094060000}"/>
    <cellStyle name="Accent6 5 2" xfId="1640" xr:uid="{00000000-0005-0000-0000-000095060000}"/>
    <cellStyle name="Accent6 6" xfId="1641" xr:uid="{00000000-0005-0000-0000-000096060000}"/>
    <cellStyle name="Accent6 6 2" xfId="1642" xr:uid="{00000000-0005-0000-0000-000097060000}"/>
    <cellStyle name="Accent6 7" xfId="1643" xr:uid="{00000000-0005-0000-0000-000098060000}"/>
    <cellStyle name="Accent6 8" xfId="1644" xr:uid="{00000000-0005-0000-0000-000099060000}"/>
    <cellStyle name="Accent6 9" xfId="1645" xr:uid="{00000000-0005-0000-0000-00009A060000}"/>
    <cellStyle name="AggblueBoldCels" xfId="1646" xr:uid="{00000000-0005-0000-0000-00009B060000}"/>
    <cellStyle name="AggblueCels" xfId="1647" xr:uid="{00000000-0005-0000-0000-00009C060000}"/>
    <cellStyle name="AggBoldCells" xfId="1648" xr:uid="{00000000-0005-0000-0000-00009D060000}"/>
    <cellStyle name="AggCels" xfId="1649" xr:uid="{00000000-0005-0000-0000-00009E060000}"/>
    <cellStyle name="AggGreen" xfId="1650" xr:uid="{00000000-0005-0000-0000-00009F060000}"/>
    <cellStyle name="AggGreen12" xfId="1651" xr:uid="{00000000-0005-0000-0000-0000A0060000}"/>
    <cellStyle name="AggOrange" xfId="1652" xr:uid="{00000000-0005-0000-0000-0000A1060000}"/>
    <cellStyle name="AggOrange9" xfId="1653" xr:uid="{00000000-0005-0000-0000-0000A2060000}"/>
    <cellStyle name="AggOrangeLB_2x" xfId="1654" xr:uid="{00000000-0005-0000-0000-0000A3060000}"/>
    <cellStyle name="AggOrangeLBorder" xfId="1655" xr:uid="{00000000-0005-0000-0000-0000A4060000}"/>
    <cellStyle name="AggOrangeRBorder" xfId="1656" xr:uid="{00000000-0005-0000-0000-0000A5060000}"/>
    <cellStyle name="Akzent1" xfId="1657" xr:uid="{00000000-0005-0000-0000-0000A6060000}"/>
    <cellStyle name="Akzent2" xfId="1658" xr:uid="{00000000-0005-0000-0000-0000A7060000}"/>
    <cellStyle name="Akzent3" xfId="1659" xr:uid="{00000000-0005-0000-0000-0000A8060000}"/>
    <cellStyle name="Akzent4" xfId="1660" xr:uid="{00000000-0005-0000-0000-0000A9060000}"/>
    <cellStyle name="Akzent5" xfId="1661" xr:uid="{00000000-0005-0000-0000-0000AA060000}"/>
    <cellStyle name="Akzent6" xfId="1662" xr:uid="{00000000-0005-0000-0000-0000AB060000}"/>
    <cellStyle name="Ausgabe" xfId="1663" xr:uid="{00000000-0005-0000-0000-0000AC060000}"/>
    <cellStyle name="Bad 10" xfId="1664" xr:uid="{00000000-0005-0000-0000-0000AD060000}"/>
    <cellStyle name="Bad 11" xfId="1665" xr:uid="{00000000-0005-0000-0000-0000AE060000}"/>
    <cellStyle name="Bad 12" xfId="1666" xr:uid="{00000000-0005-0000-0000-0000AF060000}"/>
    <cellStyle name="Bad 13" xfId="1667" xr:uid="{00000000-0005-0000-0000-0000B0060000}"/>
    <cellStyle name="Bad 14" xfId="1668" xr:uid="{00000000-0005-0000-0000-0000B1060000}"/>
    <cellStyle name="Bad 15" xfId="1669" xr:uid="{00000000-0005-0000-0000-0000B2060000}"/>
    <cellStyle name="Bad 16" xfId="1670" xr:uid="{00000000-0005-0000-0000-0000B3060000}"/>
    <cellStyle name="Bad 17" xfId="1671" xr:uid="{00000000-0005-0000-0000-0000B4060000}"/>
    <cellStyle name="Bad 18" xfId="1672" xr:uid="{00000000-0005-0000-0000-0000B5060000}"/>
    <cellStyle name="Bad 19" xfId="1673" xr:uid="{00000000-0005-0000-0000-0000B6060000}"/>
    <cellStyle name="Bad 2" xfId="1674" xr:uid="{00000000-0005-0000-0000-0000B7060000}"/>
    <cellStyle name="Bad 2 10" xfId="1675" xr:uid="{00000000-0005-0000-0000-0000B8060000}"/>
    <cellStyle name="Bad 2 11" xfId="1676" xr:uid="{00000000-0005-0000-0000-0000B9060000}"/>
    <cellStyle name="Bad 2 2" xfId="1677" xr:uid="{00000000-0005-0000-0000-0000BA060000}"/>
    <cellStyle name="Bad 2 3" xfId="1678" xr:uid="{00000000-0005-0000-0000-0000BB060000}"/>
    <cellStyle name="Bad 2 4" xfId="1679" xr:uid="{00000000-0005-0000-0000-0000BC060000}"/>
    <cellStyle name="Bad 2 5" xfId="1680" xr:uid="{00000000-0005-0000-0000-0000BD060000}"/>
    <cellStyle name="Bad 2 6" xfId="1681" xr:uid="{00000000-0005-0000-0000-0000BE060000}"/>
    <cellStyle name="Bad 2 7" xfId="1682" xr:uid="{00000000-0005-0000-0000-0000BF060000}"/>
    <cellStyle name="Bad 2 8" xfId="1683" xr:uid="{00000000-0005-0000-0000-0000C0060000}"/>
    <cellStyle name="Bad 2 9" xfId="1684" xr:uid="{00000000-0005-0000-0000-0000C1060000}"/>
    <cellStyle name="Bad 20" xfId="1685" xr:uid="{00000000-0005-0000-0000-0000C2060000}"/>
    <cellStyle name="Bad 21" xfId="1686" xr:uid="{00000000-0005-0000-0000-0000C3060000}"/>
    <cellStyle name="Bad 22" xfId="1687" xr:uid="{00000000-0005-0000-0000-0000C4060000}"/>
    <cellStyle name="Bad 23" xfId="1688" xr:uid="{00000000-0005-0000-0000-0000C5060000}"/>
    <cellStyle name="Bad 24" xfId="1689" xr:uid="{00000000-0005-0000-0000-0000C6060000}"/>
    <cellStyle name="Bad 25" xfId="1690" xr:uid="{00000000-0005-0000-0000-0000C7060000}"/>
    <cellStyle name="Bad 26" xfId="1691" xr:uid="{00000000-0005-0000-0000-0000C8060000}"/>
    <cellStyle name="Bad 27" xfId="1692" xr:uid="{00000000-0005-0000-0000-0000C9060000}"/>
    <cellStyle name="Bad 28" xfId="1693" xr:uid="{00000000-0005-0000-0000-0000CA060000}"/>
    <cellStyle name="Bad 29" xfId="1694" xr:uid="{00000000-0005-0000-0000-0000CB060000}"/>
    <cellStyle name="Bad 3" xfId="1695" xr:uid="{00000000-0005-0000-0000-0000CC060000}"/>
    <cellStyle name="Bad 3 2" xfId="1696" xr:uid="{00000000-0005-0000-0000-0000CD060000}"/>
    <cellStyle name="Bad 3 2 2" xfId="1697" xr:uid="{00000000-0005-0000-0000-0000CE060000}"/>
    <cellStyle name="Bad 3 3" xfId="1698" xr:uid="{00000000-0005-0000-0000-0000CF060000}"/>
    <cellStyle name="Bad 3 4" xfId="1699" xr:uid="{00000000-0005-0000-0000-0000D0060000}"/>
    <cellStyle name="Bad 30" xfId="1700" xr:uid="{00000000-0005-0000-0000-0000D1060000}"/>
    <cellStyle name="Bad 31" xfId="1701" xr:uid="{00000000-0005-0000-0000-0000D2060000}"/>
    <cellStyle name="Bad 32" xfId="1702" xr:uid="{00000000-0005-0000-0000-0000D3060000}"/>
    <cellStyle name="Bad 33" xfId="1703" xr:uid="{00000000-0005-0000-0000-0000D4060000}"/>
    <cellStyle name="Bad 34" xfId="1704" xr:uid="{00000000-0005-0000-0000-0000D5060000}"/>
    <cellStyle name="Bad 35" xfId="1705" xr:uid="{00000000-0005-0000-0000-0000D6060000}"/>
    <cellStyle name="Bad 36" xfId="1706" xr:uid="{00000000-0005-0000-0000-0000D7060000}"/>
    <cellStyle name="Bad 37" xfId="1707" xr:uid="{00000000-0005-0000-0000-0000D8060000}"/>
    <cellStyle name="Bad 38" xfId="1708" xr:uid="{00000000-0005-0000-0000-0000D9060000}"/>
    <cellStyle name="Bad 39" xfId="1709" xr:uid="{00000000-0005-0000-0000-0000DA060000}"/>
    <cellStyle name="Bad 4" xfId="1710" xr:uid="{00000000-0005-0000-0000-0000DB060000}"/>
    <cellStyle name="Bad 4 2" xfId="1711" xr:uid="{00000000-0005-0000-0000-0000DC060000}"/>
    <cellStyle name="Bad 40" xfId="1712" xr:uid="{00000000-0005-0000-0000-0000DD060000}"/>
    <cellStyle name="Bad 41" xfId="1713" xr:uid="{00000000-0005-0000-0000-0000DE060000}"/>
    <cellStyle name="Bad 42" xfId="1714" xr:uid="{00000000-0005-0000-0000-0000DF060000}"/>
    <cellStyle name="Bad 43" xfId="1715" xr:uid="{00000000-0005-0000-0000-0000E0060000}"/>
    <cellStyle name="Bad 44" xfId="1716" xr:uid="{00000000-0005-0000-0000-0000E1060000}"/>
    <cellStyle name="Bad 5" xfId="1717" xr:uid="{00000000-0005-0000-0000-0000E2060000}"/>
    <cellStyle name="Bad 5 2" xfId="1718" xr:uid="{00000000-0005-0000-0000-0000E3060000}"/>
    <cellStyle name="Bad 6" xfId="1719" xr:uid="{00000000-0005-0000-0000-0000E4060000}"/>
    <cellStyle name="Bad 6 2" xfId="1720" xr:uid="{00000000-0005-0000-0000-0000E5060000}"/>
    <cellStyle name="Bad 7" xfId="1721" xr:uid="{00000000-0005-0000-0000-0000E6060000}"/>
    <cellStyle name="Bad 8" xfId="1722" xr:uid="{00000000-0005-0000-0000-0000E7060000}"/>
    <cellStyle name="Bad 9" xfId="1723" xr:uid="{00000000-0005-0000-0000-0000E8060000}"/>
    <cellStyle name="Berechnung" xfId="1724" xr:uid="{00000000-0005-0000-0000-0000E9060000}"/>
    <cellStyle name="Bold GHG Numbers (0.00)" xfId="1725" xr:uid="{00000000-0005-0000-0000-0000EA060000}"/>
    <cellStyle name="Calculation 10" xfId="1726" xr:uid="{00000000-0005-0000-0000-0000EB060000}"/>
    <cellStyle name="Calculation 11" xfId="1727" xr:uid="{00000000-0005-0000-0000-0000EC060000}"/>
    <cellStyle name="Calculation 12" xfId="1728" xr:uid="{00000000-0005-0000-0000-0000ED060000}"/>
    <cellStyle name="Calculation 13" xfId="1729" xr:uid="{00000000-0005-0000-0000-0000EE060000}"/>
    <cellStyle name="Calculation 14" xfId="1730" xr:uid="{00000000-0005-0000-0000-0000EF060000}"/>
    <cellStyle name="Calculation 15" xfId="1731" xr:uid="{00000000-0005-0000-0000-0000F0060000}"/>
    <cellStyle name="Calculation 16" xfId="1732" xr:uid="{00000000-0005-0000-0000-0000F1060000}"/>
    <cellStyle name="Calculation 17" xfId="1733" xr:uid="{00000000-0005-0000-0000-0000F2060000}"/>
    <cellStyle name="Calculation 18" xfId="1734" xr:uid="{00000000-0005-0000-0000-0000F3060000}"/>
    <cellStyle name="Calculation 19" xfId="1735" xr:uid="{00000000-0005-0000-0000-0000F4060000}"/>
    <cellStyle name="Calculation 2" xfId="1736" xr:uid="{00000000-0005-0000-0000-0000F5060000}"/>
    <cellStyle name="Calculation 2 10" xfId="1737" xr:uid="{00000000-0005-0000-0000-0000F6060000}"/>
    <cellStyle name="Calculation 2 11" xfId="1738" xr:uid="{00000000-0005-0000-0000-0000F7060000}"/>
    <cellStyle name="Calculation 2 2" xfId="1739" xr:uid="{00000000-0005-0000-0000-0000F8060000}"/>
    <cellStyle name="Calculation 2 3" xfId="1740" xr:uid="{00000000-0005-0000-0000-0000F9060000}"/>
    <cellStyle name="Calculation 2 4" xfId="1741" xr:uid="{00000000-0005-0000-0000-0000FA060000}"/>
    <cellStyle name="Calculation 2 5" xfId="1742" xr:uid="{00000000-0005-0000-0000-0000FB060000}"/>
    <cellStyle name="Calculation 2 6" xfId="1743" xr:uid="{00000000-0005-0000-0000-0000FC060000}"/>
    <cellStyle name="Calculation 2 7" xfId="1744" xr:uid="{00000000-0005-0000-0000-0000FD060000}"/>
    <cellStyle name="Calculation 2 8" xfId="1745" xr:uid="{00000000-0005-0000-0000-0000FE060000}"/>
    <cellStyle name="Calculation 2 9" xfId="1746" xr:uid="{00000000-0005-0000-0000-0000FF060000}"/>
    <cellStyle name="Calculation 20" xfId="1747" xr:uid="{00000000-0005-0000-0000-000000070000}"/>
    <cellStyle name="Calculation 21" xfId="1748" xr:uid="{00000000-0005-0000-0000-000001070000}"/>
    <cellStyle name="Calculation 22" xfId="1749" xr:uid="{00000000-0005-0000-0000-000002070000}"/>
    <cellStyle name="Calculation 23" xfId="1750" xr:uid="{00000000-0005-0000-0000-000003070000}"/>
    <cellStyle name="Calculation 24" xfId="1751" xr:uid="{00000000-0005-0000-0000-000004070000}"/>
    <cellStyle name="Calculation 25" xfId="1752" xr:uid="{00000000-0005-0000-0000-000005070000}"/>
    <cellStyle name="Calculation 26" xfId="1753" xr:uid="{00000000-0005-0000-0000-000006070000}"/>
    <cellStyle name="Calculation 27" xfId="1754" xr:uid="{00000000-0005-0000-0000-000007070000}"/>
    <cellStyle name="Calculation 28" xfId="1755" xr:uid="{00000000-0005-0000-0000-000008070000}"/>
    <cellStyle name="Calculation 29" xfId="1756" xr:uid="{00000000-0005-0000-0000-000009070000}"/>
    <cellStyle name="Calculation 3" xfId="1757" xr:uid="{00000000-0005-0000-0000-00000A070000}"/>
    <cellStyle name="Calculation 3 2" xfId="1758" xr:uid="{00000000-0005-0000-0000-00000B070000}"/>
    <cellStyle name="Calculation 3 2 2" xfId="1759" xr:uid="{00000000-0005-0000-0000-00000C070000}"/>
    <cellStyle name="Calculation 3 3" xfId="1760" xr:uid="{00000000-0005-0000-0000-00000D070000}"/>
    <cellStyle name="Calculation 3 4" xfId="1761" xr:uid="{00000000-0005-0000-0000-00000E070000}"/>
    <cellStyle name="Calculation 30" xfId="1762" xr:uid="{00000000-0005-0000-0000-00000F070000}"/>
    <cellStyle name="Calculation 31" xfId="1763" xr:uid="{00000000-0005-0000-0000-000010070000}"/>
    <cellStyle name="Calculation 32" xfId="1764" xr:uid="{00000000-0005-0000-0000-000011070000}"/>
    <cellStyle name="Calculation 33" xfId="1765" xr:uid="{00000000-0005-0000-0000-000012070000}"/>
    <cellStyle name="Calculation 34" xfId="1766" xr:uid="{00000000-0005-0000-0000-000013070000}"/>
    <cellStyle name="Calculation 35" xfId="1767" xr:uid="{00000000-0005-0000-0000-000014070000}"/>
    <cellStyle name="Calculation 36" xfId="1768" xr:uid="{00000000-0005-0000-0000-000015070000}"/>
    <cellStyle name="Calculation 37" xfId="1769" xr:uid="{00000000-0005-0000-0000-000016070000}"/>
    <cellStyle name="Calculation 38" xfId="1770" xr:uid="{00000000-0005-0000-0000-000017070000}"/>
    <cellStyle name="Calculation 39" xfId="1771" xr:uid="{00000000-0005-0000-0000-000018070000}"/>
    <cellStyle name="Calculation 4" xfId="1772" xr:uid="{00000000-0005-0000-0000-000019070000}"/>
    <cellStyle name="Calculation 4 2" xfId="1773" xr:uid="{00000000-0005-0000-0000-00001A070000}"/>
    <cellStyle name="Calculation 40" xfId="1774" xr:uid="{00000000-0005-0000-0000-00001B070000}"/>
    <cellStyle name="Calculation 41" xfId="1775" xr:uid="{00000000-0005-0000-0000-00001C070000}"/>
    <cellStyle name="Calculation 42" xfId="1776" xr:uid="{00000000-0005-0000-0000-00001D070000}"/>
    <cellStyle name="Calculation 43" xfId="1777" xr:uid="{00000000-0005-0000-0000-00001E070000}"/>
    <cellStyle name="Calculation 5" xfId="1778" xr:uid="{00000000-0005-0000-0000-00001F070000}"/>
    <cellStyle name="Calculation 5 2" xfId="1779" xr:uid="{00000000-0005-0000-0000-000020070000}"/>
    <cellStyle name="Calculation 6" xfId="1780" xr:uid="{00000000-0005-0000-0000-000021070000}"/>
    <cellStyle name="Calculation 6 2" xfId="1781" xr:uid="{00000000-0005-0000-0000-000022070000}"/>
    <cellStyle name="Calculation 7" xfId="1782" xr:uid="{00000000-0005-0000-0000-000023070000}"/>
    <cellStyle name="Calculation 8" xfId="1783" xr:uid="{00000000-0005-0000-0000-000024070000}"/>
    <cellStyle name="Calculation 9" xfId="1784" xr:uid="{00000000-0005-0000-0000-000025070000}"/>
    <cellStyle name="Check Cell 10" xfId="1785" xr:uid="{00000000-0005-0000-0000-000026070000}"/>
    <cellStyle name="Check Cell 11" xfId="1786" xr:uid="{00000000-0005-0000-0000-000027070000}"/>
    <cellStyle name="Check Cell 12" xfId="1787" xr:uid="{00000000-0005-0000-0000-000028070000}"/>
    <cellStyle name="Check Cell 13" xfId="1788" xr:uid="{00000000-0005-0000-0000-000029070000}"/>
    <cellStyle name="Check Cell 14" xfId="1789" xr:uid="{00000000-0005-0000-0000-00002A070000}"/>
    <cellStyle name="Check Cell 15" xfId="1790" xr:uid="{00000000-0005-0000-0000-00002B070000}"/>
    <cellStyle name="Check Cell 16" xfId="1791" xr:uid="{00000000-0005-0000-0000-00002C070000}"/>
    <cellStyle name="Check Cell 17" xfId="1792" xr:uid="{00000000-0005-0000-0000-00002D070000}"/>
    <cellStyle name="Check Cell 18" xfId="1793" xr:uid="{00000000-0005-0000-0000-00002E070000}"/>
    <cellStyle name="Check Cell 19" xfId="1794" xr:uid="{00000000-0005-0000-0000-00002F070000}"/>
    <cellStyle name="Check Cell 2" xfId="1795" xr:uid="{00000000-0005-0000-0000-000030070000}"/>
    <cellStyle name="Check Cell 2 10" xfId="1796" xr:uid="{00000000-0005-0000-0000-000031070000}"/>
    <cellStyle name="Check Cell 2 2" xfId="1797" xr:uid="{00000000-0005-0000-0000-000032070000}"/>
    <cellStyle name="Check Cell 2 3" xfId="1798" xr:uid="{00000000-0005-0000-0000-000033070000}"/>
    <cellStyle name="Check Cell 2 4" xfId="1799" xr:uid="{00000000-0005-0000-0000-000034070000}"/>
    <cellStyle name="Check Cell 2 5" xfId="1800" xr:uid="{00000000-0005-0000-0000-000035070000}"/>
    <cellStyle name="Check Cell 2 6" xfId="1801" xr:uid="{00000000-0005-0000-0000-000036070000}"/>
    <cellStyle name="Check Cell 2 7" xfId="1802" xr:uid="{00000000-0005-0000-0000-000037070000}"/>
    <cellStyle name="Check Cell 2 8" xfId="1803" xr:uid="{00000000-0005-0000-0000-000038070000}"/>
    <cellStyle name="Check Cell 2 9" xfId="1804" xr:uid="{00000000-0005-0000-0000-000039070000}"/>
    <cellStyle name="Check Cell 20" xfId="1805" xr:uid="{00000000-0005-0000-0000-00003A070000}"/>
    <cellStyle name="Check Cell 21" xfId="1806" xr:uid="{00000000-0005-0000-0000-00003B070000}"/>
    <cellStyle name="Check Cell 22" xfId="1807" xr:uid="{00000000-0005-0000-0000-00003C070000}"/>
    <cellStyle name="Check Cell 23" xfId="1808" xr:uid="{00000000-0005-0000-0000-00003D070000}"/>
    <cellStyle name="Check Cell 24" xfId="1809" xr:uid="{00000000-0005-0000-0000-00003E070000}"/>
    <cellStyle name="Check Cell 25" xfId="1810" xr:uid="{00000000-0005-0000-0000-00003F070000}"/>
    <cellStyle name="Check Cell 26" xfId="1811" xr:uid="{00000000-0005-0000-0000-000040070000}"/>
    <cellStyle name="Check Cell 27" xfId="1812" xr:uid="{00000000-0005-0000-0000-000041070000}"/>
    <cellStyle name="Check Cell 28" xfId="1813" xr:uid="{00000000-0005-0000-0000-000042070000}"/>
    <cellStyle name="Check Cell 29" xfId="1814" xr:uid="{00000000-0005-0000-0000-000043070000}"/>
    <cellStyle name="Check Cell 3" xfId="1815" xr:uid="{00000000-0005-0000-0000-000044070000}"/>
    <cellStyle name="Check Cell 3 2" xfId="1816" xr:uid="{00000000-0005-0000-0000-000045070000}"/>
    <cellStyle name="Check Cell 30" xfId="1817" xr:uid="{00000000-0005-0000-0000-000046070000}"/>
    <cellStyle name="Check Cell 31" xfId="1818" xr:uid="{00000000-0005-0000-0000-000047070000}"/>
    <cellStyle name="Check Cell 32" xfId="1819" xr:uid="{00000000-0005-0000-0000-000048070000}"/>
    <cellStyle name="Check Cell 33" xfId="1820" xr:uid="{00000000-0005-0000-0000-000049070000}"/>
    <cellStyle name="Check Cell 34" xfId="1821" xr:uid="{00000000-0005-0000-0000-00004A070000}"/>
    <cellStyle name="Check Cell 35" xfId="1822" xr:uid="{00000000-0005-0000-0000-00004B070000}"/>
    <cellStyle name="Check Cell 36" xfId="1823" xr:uid="{00000000-0005-0000-0000-00004C070000}"/>
    <cellStyle name="Check Cell 37" xfId="1824" xr:uid="{00000000-0005-0000-0000-00004D070000}"/>
    <cellStyle name="Check Cell 38" xfId="1825" xr:uid="{00000000-0005-0000-0000-00004E070000}"/>
    <cellStyle name="Check Cell 39" xfId="1826" xr:uid="{00000000-0005-0000-0000-00004F070000}"/>
    <cellStyle name="Check Cell 4" xfId="1827" xr:uid="{00000000-0005-0000-0000-000050070000}"/>
    <cellStyle name="Check Cell 4 2" xfId="1828" xr:uid="{00000000-0005-0000-0000-000051070000}"/>
    <cellStyle name="Check Cell 40" xfId="1829" xr:uid="{00000000-0005-0000-0000-000052070000}"/>
    <cellStyle name="Check Cell 41" xfId="1830" xr:uid="{00000000-0005-0000-0000-000053070000}"/>
    <cellStyle name="Check Cell 42" xfId="1831" xr:uid="{00000000-0005-0000-0000-000054070000}"/>
    <cellStyle name="Check Cell 43" xfId="1832" xr:uid="{00000000-0005-0000-0000-000055070000}"/>
    <cellStyle name="Check Cell 5" xfId="1833" xr:uid="{00000000-0005-0000-0000-000056070000}"/>
    <cellStyle name="Check Cell 5 2" xfId="1834" xr:uid="{00000000-0005-0000-0000-000057070000}"/>
    <cellStyle name="Check Cell 6" xfId="1835" xr:uid="{00000000-0005-0000-0000-000058070000}"/>
    <cellStyle name="Check Cell 6 2" xfId="1836" xr:uid="{00000000-0005-0000-0000-000059070000}"/>
    <cellStyle name="Check Cell 7" xfId="1837" xr:uid="{00000000-0005-0000-0000-00005A070000}"/>
    <cellStyle name="Check Cell 8" xfId="1838" xr:uid="{00000000-0005-0000-0000-00005B070000}"/>
    <cellStyle name="Check Cell 9" xfId="1839" xr:uid="{00000000-0005-0000-0000-00005C070000}"/>
    <cellStyle name="coin" xfId="1840" xr:uid="{00000000-0005-0000-0000-00005D070000}"/>
    <cellStyle name="Comma [0] 2 10" xfId="1841" xr:uid="{00000000-0005-0000-0000-00005E070000}"/>
    <cellStyle name="Comma [0] 2 10 2" xfId="1842" xr:uid="{00000000-0005-0000-0000-00005F070000}"/>
    <cellStyle name="Comma [0] 2 10 3" xfId="1843" xr:uid="{00000000-0005-0000-0000-000060070000}"/>
    <cellStyle name="Comma [0] 2 10 4" xfId="1844" xr:uid="{00000000-0005-0000-0000-000061070000}"/>
    <cellStyle name="Comma [0] 2 2" xfId="1845" xr:uid="{00000000-0005-0000-0000-000062070000}"/>
    <cellStyle name="Comma [0] 2 2 2" xfId="1846" xr:uid="{00000000-0005-0000-0000-000063070000}"/>
    <cellStyle name="Comma [0] 2 2 3" xfId="1847" xr:uid="{00000000-0005-0000-0000-000064070000}"/>
    <cellStyle name="Comma [0] 2 2 4" xfId="1848" xr:uid="{00000000-0005-0000-0000-000065070000}"/>
    <cellStyle name="Comma [0] 2 3" xfId="1849" xr:uid="{00000000-0005-0000-0000-000066070000}"/>
    <cellStyle name="Comma [0] 2 3 2" xfId="1850" xr:uid="{00000000-0005-0000-0000-000067070000}"/>
    <cellStyle name="Comma [0] 2 3 3" xfId="1851" xr:uid="{00000000-0005-0000-0000-000068070000}"/>
    <cellStyle name="Comma [0] 2 3 4" xfId="1852" xr:uid="{00000000-0005-0000-0000-000069070000}"/>
    <cellStyle name="Comma [0] 2 4" xfId="1853" xr:uid="{00000000-0005-0000-0000-00006A070000}"/>
    <cellStyle name="Comma [0] 2 4 2" xfId="1854" xr:uid="{00000000-0005-0000-0000-00006B070000}"/>
    <cellStyle name="Comma [0] 2 4 3" xfId="1855" xr:uid="{00000000-0005-0000-0000-00006C070000}"/>
    <cellStyle name="Comma [0] 2 4 4" xfId="1856" xr:uid="{00000000-0005-0000-0000-00006D070000}"/>
    <cellStyle name="Comma [0] 2 5" xfId="1857" xr:uid="{00000000-0005-0000-0000-00006E070000}"/>
    <cellStyle name="Comma [0] 2 5 2" xfId="1858" xr:uid="{00000000-0005-0000-0000-00006F070000}"/>
    <cellStyle name="Comma [0] 2 5 3" xfId="1859" xr:uid="{00000000-0005-0000-0000-000070070000}"/>
    <cellStyle name="Comma [0] 2 5 4" xfId="1860" xr:uid="{00000000-0005-0000-0000-000071070000}"/>
    <cellStyle name="Comma [0] 2 6" xfId="1861" xr:uid="{00000000-0005-0000-0000-000072070000}"/>
    <cellStyle name="Comma [0] 2 6 2" xfId="1862" xr:uid="{00000000-0005-0000-0000-000073070000}"/>
    <cellStyle name="Comma [0] 2 6 3" xfId="1863" xr:uid="{00000000-0005-0000-0000-000074070000}"/>
    <cellStyle name="Comma [0] 2 6 4" xfId="1864" xr:uid="{00000000-0005-0000-0000-000075070000}"/>
    <cellStyle name="Comma [0] 2 7" xfId="1865" xr:uid="{00000000-0005-0000-0000-000076070000}"/>
    <cellStyle name="Comma [0] 2 7 2" xfId="1866" xr:uid="{00000000-0005-0000-0000-000077070000}"/>
    <cellStyle name="Comma [0] 2 7 3" xfId="1867" xr:uid="{00000000-0005-0000-0000-000078070000}"/>
    <cellStyle name="Comma [0] 2 7 4" xfId="1868" xr:uid="{00000000-0005-0000-0000-000079070000}"/>
    <cellStyle name="Comma [0] 2 8" xfId="1869" xr:uid="{00000000-0005-0000-0000-00007A070000}"/>
    <cellStyle name="Comma [0] 2 8 2" xfId="1870" xr:uid="{00000000-0005-0000-0000-00007B070000}"/>
    <cellStyle name="Comma [0] 2 8 3" xfId="1871" xr:uid="{00000000-0005-0000-0000-00007C070000}"/>
    <cellStyle name="Comma [0] 2 8 4" xfId="1872" xr:uid="{00000000-0005-0000-0000-00007D070000}"/>
    <cellStyle name="Comma [0] 2 9" xfId="1873" xr:uid="{00000000-0005-0000-0000-00007E070000}"/>
    <cellStyle name="Comma [0] 2 9 2" xfId="1874" xr:uid="{00000000-0005-0000-0000-00007F070000}"/>
    <cellStyle name="Comma [0] 2 9 3" xfId="1875" xr:uid="{00000000-0005-0000-0000-000080070000}"/>
    <cellStyle name="Comma [0] 2 9 4" xfId="1876" xr:uid="{00000000-0005-0000-0000-000081070000}"/>
    <cellStyle name="Comma 10" xfId="1877" xr:uid="{00000000-0005-0000-0000-000082070000}"/>
    <cellStyle name="Comma 10 10" xfId="1878" xr:uid="{00000000-0005-0000-0000-000083070000}"/>
    <cellStyle name="Comma 10 10 2" xfId="1879" xr:uid="{00000000-0005-0000-0000-000084070000}"/>
    <cellStyle name="Comma 10 10 2 2" xfId="1880" xr:uid="{00000000-0005-0000-0000-000085070000}"/>
    <cellStyle name="Comma 10 10 2 3" xfId="1881" xr:uid="{00000000-0005-0000-0000-000086070000}"/>
    <cellStyle name="Comma 10 10 3" xfId="1882" xr:uid="{00000000-0005-0000-0000-000087070000}"/>
    <cellStyle name="Comma 10 10 3 2" xfId="1883" xr:uid="{00000000-0005-0000-0000-000088070000}"/>
    <cellStyle name="Comma 10 10 3 3" xfId="1884" xr:uid="{00000000-0005-0000-0000-000089070000}"/>
    <cellStyle name="Comma 10 10 4" xfId="1885" xr:uid="{00000000-0005-0000-0000-00008A070000}"/>
    <cellStyle name="Comma 10 10 5" xfId="1886" xr:uid="{00000000-0005-0000-0000-00008B070000}"/>
    <cellStyle name="Comma 10 11" xfId="1887" xr:uid="{00000000-0005-0000-0000-00008C070000}"/>
    <cellStyle name="Comma 10 11 2" xfId="1888" xr:uid="{00000000-0005-0000-0000-00008D070000}"/>
    <cellStyle name="Comma 10 11 3" xfId="1889" xr:uid="{00000000-0005-0000-0000-00008E070000}"/>
    <cellStyle name="Comma 10 12" xfId="1890" xr:uid="{00000000-0005-0000-0000-00008F070000}"/>
    <cellStyle name="Comma 10 12 2" xfId="1891" xr:uid="{00000000-0005-0000-0000-000090070000}"/>
    <cellStyle name="Comma 10 12 3" xfId="1892" xr:uid="{00000000-0005-0000-0000-000091070000}"/>
    <cellStyle name="Comma 10 13" xfId="1893" xr:uid="{00000000-0005-0000-0000-000092070000}"/>
    <cellStyle name="Comma 10 14" xfId="1894" xr:uid="{00000000-0005-0000-0000-000093070000}"/>
    <cellStyle name="Comma 10 15" xfId="1895" xr:uid="{00000000-0005-0000-0000-000094070000}"/>
    <cellStyle name="Comma 10 2" xfId="1896" xr:uid="{00000000-0005-0000-0000-000095070000}"/>
    <cellStyle name="Comma 10 2 10" xfId="1897" xr:uid="{00000000-0005-0000-0000-000096070000}"/>
    <cellStyle name="Comma 10 2 10 2" xfId="1898" xr:uid="{00000000-0005-0000-0000-000097070000}"/>
    <cellStyle name="Comma 10 2 10 3" xfId="1899" xr:uid="{00000000-0005-0000-0000-000098070000}"/>
    <cellStyle name="Comma 10 2 10 4" xfId="1900" xr:uid="{00000000-0005-0000-0000-000099070000}"/>
    <cellStyle name="Comma 10 2 11" xfId="1901" xr:uid="{00000000-0005-0000-0000-00009A070000}"/>
    <cellStyle name="Comma 10 2 11 2" xfId="1902" xr:uid="{00000000-0005-0000-0000-00009B070000}"/>
    <cellStyle name="Comma 10 2 11 3" xfId="1903" xr:uid="{00000000-0005-0000-0000-00009C070000}"/>
    <cellStyle name="Comma 10 2 11 4" xfId="1904" xr:uid="{00000000-0005-0000-0000-00009D070000}"/>
    <cellStyle name="Comma 10 2 12" xfId="1905" xr:uid="{00000000-0005-0000-0000-00009E070000}"/>
    <cellStyle name="Comma 10 2 12 2" xfId="1906" xr:uid="{00000000-0005-0000-0000-00009F070000}"/>
    <cellStyle name="Comma 10 2 12 3" xfId="1907" xr:uid="{00000000-0005-0000-0000-0000A0070000}"/>
    <cellStyle name="Comma 10 2 12 4" xfId="1908" xr:uid="{00000000-0005-0000-0000-0000A1070000}"/>
    <cellStyle name="Comma 10 2 13" xfId="1909" xr:uid="{00000000-0005-0000-0000-0000A2070000}"/>
    <cellStyle name="Comma 10 2 13 2" xfId="1910" xr:uid="{00000000-0005-0000-0000-0000A3070000}"/>
    <cellStyle name="Comma 10 2 13 3" xfId="1911" xr:uid="{00000000-0005-0000-0000-0000A4070000}"/>
    <cellStyle name="Comma 10 2 13 4" xfId="1912" xr:uid="{00000000-0005-0000-0000-0000A5070000}"/>
    <cellStyle name="Comma 10 2 14" xfId="1913" xr:uid="{00000000-0005-0000-0000-0000A6070000}"/>
    <cellStyle name="Comma 10 2 14 2" xfId="1914" xr:uid="{00000000-0005-0000-0000-0000A7070000}"/>
    <cellStyle name="Comma 10 2 14 3" xfId="1915" xr:uid="{00000000-0005-0000-0000-0000A8070000}"/>
    <cellStyle name="Comma 10 2 14 4" xfId="1916" xr:uid="{00000000-0005-0000-0000-0000A9070000}"/>
    <cellStyle name="Comma 10 2 15" xfId="1917" xr:uid="{00000000-0005-0000-0000-0000AA070000}"/>
    <cellStyle name="Comma 10 2 15 2" xfId="1918" xr:uid="{00000000-0005-0000-0000-0000AB070000}"/>
    <cellStyle name="Comma 10 2 15 3" xfId="1919" xr:uid="{00000000-0005-0000-0000-0000AC070000}"/>
    <cellStyle name="Comma 10 2 15 4" xfId="1920" xr:uid="{00000000-0005-0000-0000-0000AD070000}"/>
    <cellStyle name="Comma 10 2 16" xfId="1921" xr:uid="{00000000-0005-0000-0000-0000AE070000}"/>
    <cellStyle name="Comma 10 2 16 2" xfId="1922" xr:uid="{00000000-0005-0000-0000-0000AF070000}"/>
    <cellStyle name="Comma 10 2 16 3" xfId="1923" xr:uid="{00000000-0005-0000-0000-0000B0070000}"/>
    <cellStyle name="Comma 10 2 16 4" xfId="1924" xr:uid="{00000000-0005-0000-0000-0000B1070000}"/>
    <cellStyle name="Comma 10 2 17" xfId="1925" xr:uid="{00000000-0005-0000-0000-0000B2070000}"/>
    <cellStyle name="Comma 10 2 17 2" xfId="1926" xr:uid="{00000000-0005-0000-0000-0000B3070000}"/>
    <cellStyle name="Comma 10 2 17 3" xfId="1927" xr:uid="{00000000-0005-0000-0000-0000B4070000}"/>
    <cellStyle name="Comma 10 2 17 4" xfId="1928" xr:uid="{00000000-0005-0000-0000-0000B5070000}"/>
    <cellStyle name="Comma 10 2 18" xfId="1929" xr:uid="{00000000-0005-0000-0000-0000B6070000}"/>
    <cellStyle name="Comma 10 2 19" xfId="1930" xr:uid="{00000000-0005-0000-0000-0000B7070000}"/>
    <cellStyle name="Comma 10 2 2" xfId="1931" xr:uid="{00000000-0005-0000-0000-0000B8070000}"/>
    <cellStyle name="Comma 10 2 2 2" xfId="1932" xr:uid="{00000000-0005-0000-0000-0000B9070000}"/>
    <cellStyle name="Comma 10 2 2 3" xfId="1933" xr:uid="{00000000-0005-0000-0000-0000BA070000}"/>
    <cellStyle name="Comma 10 2 2 4" xfId="1934" xr:uid="{00000000-0005-0000-0000-0000BB070000}"/>
    <cellStyle name="Comma 10 2 20" xfId="1935" xr:uid="{00000000-0005-0000-0000-0000BC070000}"/>
    <cellStyle name="Comma 10 2 3" xfId="1936" xr:uid="{00000000-0005-0000-0000-0000BD070000}"/>
    <cellStyle name="Comma 10 2 3 2" xfId="1937" xr:uid="{00000000-0005-0000-0000-0000BE070000}"/>
    <cellStyle name="Comma 10 2 3 3" xfId="1938" xr:uid="{00000000-0005-0000-0000-0000BF070000}"/>
    <cellStyle name="Comma 10 2 3 4" xfId="1939" xr:uid="{00000000-0005-0000-0000-0000C0070000}"/>
    <cellStyle name="Comma 10 2 4" xfId="1940" xr:uid="{00000000-0005-0000-0000-0000C1070000}"/>
    <cellStyle name="Comma 10 2 4 2" xfId="1941" xr:uid="{00000000-0005-0000-0000-0000C2070000}"/>
    <cellStyle name="Comma 10 2 4 3" xfId="1942" xr:uid="{00000000-0005-0000-0000-0000C3070000}"/>
    <cellStyle name="Comma 10 2 4 4" xfId="1943" xr:uid="{00000000-0005-0000-0000-0000C4070000}"/>
    <cellStyle name="Comma 10 2 5" xfId="1944" xr:uid="{00000000-0005-0000-0000-0000C5070000}"/>
    <cellStyle name="Comma 10 2 5 2" xfId="1945" xr:uid="{00000000-0005-0000-0000-0000C6070000}"/>
    <cellStyle name="Comma 10 2 5 3" xfId="1946" xr:uid="{00000000-0005-0000-0000-0000C7070000}"/>
    <cellStyle name="Comma 10 2 5 4" xfId="1947" xr:uid="{00000000-0005-0000-0000-0000C8070000}"/>
    <cellStyle name="Comma 10 2 6" xfId="1948" xr:uid="{00000000-0005-0000-0000-0000C9070000}"/>
    <cellStyle name="Comma 10 2 6 2" xfId="1949" xr:uid="{00000000-0005-0000-0000-0000CA070000}"/>
    <cellStyle name="Comma 10 2 6 3" xfId="1950" xr:uid="{00000000-0005-0000-0000-0000CB070000}"/>
    <cellStyle name="Comma 10 2 6 4" xfId="1951" xr:uid="{00000000-0005-0000-0000-0000CC070000}"/>
    <cellStyle name="Comma 10 2 7" xfId="1952" xr:uid="{00000000-0005-0000-0000-0000CD070000}"/>
    <cellStyle name="Comma 10 2 7 2" xfId="1953" xr:uid="{00000000-0005-0000-0000-0000CE070000}"/>
    <cellStyle name="Comma 10 2 7 3" xfId="1954" xr:uid="{00000000-0005-0000-0000-0000CF070000}"/>
    <cellStyle name="Comma 10 2 7 4" xfId="1955" xr:uid="{00000000-0005-0000-0000-0000D0070000}"/>
    <cellStyle name="Comma 10 2 8" xfId="1956" xr:uid="{00000000-0005-0000-0000-0000D1070000}"/>
    <cellStyle name="Comma 10 2 8 2" xfId="1957" xr:uid="{00000000-0005-0000-0000-0000D2070000}"/>
    <cellStyle name="Comma 10 2 8 3" xfId="1958" xr:uid="{00000000-0005-0000-0000-0000D3070000}"/>
    <cellStyle name="Comma 10 2 8 4" xfId="1959" xr:uid="{00000000-0005-0000-0000-0000D4070000}"/>
    <cellStyle name="Comma 10 2 9" xfId="1960" xr:uid="{00000000-0005-0000-0000-0000D5070000}"/>
    <cellStyle name="Comma 10 2 9 2" xfId="1961" xr:uid="{00000000-0005-0000-0000-0000D6070000}"/>
    <cellStyle name="Comma 10 2 9 3" xfId="1962" xr:uid="{00000000-0005-0000-0000-0000D7070000}"/>
    <cellStyle name="Comma 10 2 9 4" xfId="1963" xr:uid="{00000000-0005-0000-0000-0000D8070000}"/>
    <cellStyle name="Comma 10 3" xfId="1964" xr:uid="{00000000-0005-0000-0000-0000D9070000}"/>
    <cellStyle name="Comma 10 3 10" xfId="1965" xr:uid="{00000000-0005-0000-0000-0000DA070000}"/>
    <cellStyle name="Comma 10 3 10 2" xfId="1966" xr:uid="{00000000-0005-0000-0000-0000DB070000}"/>
    <cellStyle name="Comma 10 3 10 3" xfId="1967" xr:uid="{00000000-0005-0000-0000-0000DC070000}"/>
    <cellStyle name="Comma 10 3 10 4" xfId="1968" xr:uid="{00000000-0005-0000-0000-0000DD070000}"/>
    <cellStyle name="Comma 10 3 11" xfId="1969" xr:uid="{00000000-0005-0000-0000-0000DE070000}"/>
    <cellStyle name="Comma 10 3 11 2" xfId="1970" xr:uid="{00000000-0005-0000-0000-0000DF070000}"/>
    <cellStyle name="Comma 10 3 11 3" xfId="1971" xr:uid="{00000000-0005-0000-0000-0000E0070000}"/>
    <cellStyle name="Comma 10 3 11 4" xfId="1972" xr:uid="{00000000-0005-0000-0000-0000E1070000}"/>
    <cellStyle name="Comma 10 3 12" xfId="1973" xr:uid="{00000000-0005-0000-0000-0000E2070000}"/>
    <cellStyle name="Comma 10 3 12 2" xfId="1974" xr:uid="{00000000-0005-0000-0000-0000E3070000}"/>
    <cellStyle name="Comma 10 3 12 3" xfId="1975" xr:uid="{00000000-0005-0000-0000-0000E4070000}"/>
    <cellStyle name="Comma 10 3 12 4" xfId="1976" xr:uid="{00000000-0005-0000-0000-0000E5070000}"/>
    <cellStyle name="Comma 10 3 13" xfId="1977" xr:uid="{00000000-0005-0000-0000-0000E6070000}"/>
    <cellStyle name="Comma 10 3 13 2" xfId="1978" xr:uid="{00000000-0005-0000-0000-0000E7070000}"/>
    <cellStyle name="Comma 10 3 13 3" xfId="1979" xr:uid="{00000000-0005-0000-0000-0000E8070000}"/>
    <cellStyle name="Comma 10 3 13 4" xfId="1980" xr:uid="{00000000-0005-0000-0000-0000E9070000}"/>
    <cellStyle name="Comma 10 3 14" xfId="1981" xr:uid="{00000000-0005-0000-0000-0000EA070000}"/>
    <cellStyle name="Comma 10 3 14 2" xfId="1982" xr:uid="{00000000-0005-0000-0000-0000EB070000}"/>
    <cellStyle name="Comma 10 3 14 3" xfId="1983" xr:uid="{00000000-0005-0000-0000-0000EC070000}"/>
    <cellStyle name="Comma 10 3 14 4" xfId="1984" xr:uid="{00000000-0005-0000-0000-0000ED070000}"/>
    <cellStyle name="Comma 10 3 15" xfId="1985" xr:uid="{00000000-0005-0000-0000-0000EE070000}"/>
    <cellStyle name="Comma 10 3 15 2" xfId="1986" xr:uid="{00000000-0005-0000-0000-0000EF070000}"/>
    <cellStyle name="Comma 10 3 15 3" xfId="1987" xr:uid="{00000000-0005-0000-0000-0000F0070000}"/>
    <cellStyle name="Comma 10 3 15 4" xfId="1988" xr:uid="{00000000-0005-0000-0000-0000F1070000}"/>
    <cellStyle name="Comma 10 3 16" xfId="1989" xr:uid="{00000000-0005-0000-0000-0000F2070000}"/>
    <cellStyle name="Comma 10 3 16 2" xfId="1990" xr:uid="{00000000-0005-0000-0000-0000F3070000}"/>
    <cellStyle name="Comma 10 3 16 3" xfId="1991" xr:uid="{00000000-0005-0000-0000-0000F4070000}"/>
    <cellStyle name="Comma 10 3 16 4" xfId="1992" xr:uid="{00000000-0005-0000-0000-0000F5070000}"/>
    <cellStyle name="Comma 10 3 17" xfId="1993" xr:uid="{00000000-0005-0000-0000-0000F6070000}"/>
    <cellStyle name="Comma 10 3 17 2" xfId="1994" xr:uid="{00000000-0005-0000-0000-0000F7070000}"/>
    <cellStyle name="Comma 10 3 17 3" xfId="1995" xr:uid="{00000000-0005-0000-0000-0000F8070000}"/>
    <cellStyle name="Comma 10 3 17 4" xfId="1996" xr:uid="{00000000-0005-0000-0000-0000F9070000}"/>
    <cellStyle name="Comma 10 3 18" xfId="1997" xr:uid="{00000000-0005-0000-0000-0000FA070000}"/>
    <cellStyle name="Comma 10 3 19" xfId="1998" xr:uid="{00000000-0005-0000-0000-0000FB070000}"/>
    <cellStyle name="Comma 10 3 2" xfId="1999" xr:uid="{00000000-0005-0000-0000-0000FC070000}"/>
    <cellStyle name="Comma 10 3 2 2" xfId="2000" xr:uid="{00000000-0005-0000-0000-0000FD070000}"/>
    <cellStyle name="Comma 10 3 2 3" xfId="2001" xr:uid="{00000000-0005-0000-0000-0000FE070000}"/>
    <cellStyle name="Comma 10 3 2 4" xfId="2002" xr:uid="{00000000-0005-0000-0000-0000FF070000}"/>
    <cellStyle name="Comma 10 3 20" xfId="2003" xr:uid="{00000000-0005-0000-0000-000000080000}"/>
    <cellStyle name="Comma 10 3 3" xfId="2004" xr:uid="{00000000-0005-0000-0000-000001080000}"/>
    <cellStyle name="Comma 10 3 3 2" xfId="2005" xr:uid="{00000000-0005-0000-0000-000002080000}"/>
    <cellStyle name="Comma 10 3 3 3" xfId="2006" xr:uid="{00000000-0005-0000-0000-000003080000}"/>
    <cellStyle name="Comma 10 3 3 4" xfId="2007" xr:uid="{00000000-0005-0000-0000-000004080000}"/>
    <cellStyle name="Comma 10 3 4" xfId="2008" xr:uid="{00000000-0005-0000-0000-000005080000}"/>
    <cellStyle name="Comma 10 3 4 2" xfId="2009" xr:uid="{00000000-0005-0000-0000-000006080000}"/>
    <cellStyle name="Comma 10 3 4 3" xfId="2010" xr:uid="{00000000-0005-0000-0000-000007080000}"/>
    <cellStyle name="Comma 10 3 4 4" xfId="2011" xr:uid="{00000000-0005-0000-0000-000008080000}"/>
    <cellStyle name="Comma 10 3 5" xfId="2012" xr:uid="{00000000-0005-0000-0000-000009080000}"/>
    <cellStyle name="Comma 10 3 5 2" xfId="2013" xr:uid="{00000000-0005-0000-0000-00000A080000}"/>
    <cellStyle name="Comma 10 3 5 3" xfId="2014" xr:uid="{00000000-0005-0000-0000-00000B080000}"/>
    <cellStyle name="Comma 10 3 5 4" xfId="2015" xr:uid="{00000000-0005-0000-0000-00000C080000}"/>
    <cellStyle name="Comma 10 3 6" xfId="2016" xr:uid="{00000000-0005-0000-0000-00000D080000}"/>
    <cellStyle name="Comma 10 3 6 2" xfId="2017" xr:uid="{00000000-0005-0000-0000-00000E080000}"/>
    <cellStyle name="Comma 10 3 6 3" xfId="2018" xr:uid="{00000000-0005-0000-0000-00000F080000}"/>
    <cellStyle name="Comma 10 3 6 4" xfId="2019" xr:uid="{00000000-0005-0000-0000-000010080000}"/>
    <cellStyle name="Comma 10 3 7" xfId="2020" xr:uid="{00000000-0005-0000-0000-000011080000}"/>
    <cellStyle name="Comma 10 3 7 2" xfId="2021" xr:uid="{00000000-0005-0000-0000-000012080000}"/>
    <cellStyle name="Comma 10 3 7 3" xfId="2022" xr:uid="{00000000-0005-0000-0000-000013080000}"/>
    <cellStyle name="Comma 10 3 7 4" xfId="2023" xr:uid="{00000000-0005-0000-0000-000014080000}"/>
    <cellStyle name="Comma 10 3 8" xfId="2024" xr:uid="{00000000-0005-0000-0000-000015080000}"/>
    <cellStyle name="Comma 10 3 8 2" xfId="2025" xr:uid="{00000000-0005-0000-0000-000016080000}"/>
    <cellStyle name="Comma 10 3 8 3" xfId="2026" xr:uid="{00000000-0005-0000-0000-000017080000}"/>
    <cellStyle name="Comma 10 3 8 4" xfId="2027" xr:uid="{00000000-0005-0000-0000-000018080000}"/>
    <cellStyle name="Comma 10 3 9" xfId="2028" xr:uid="{00000000-0005-0000-0000-000019080000}"/>
    <cellStyle name="Comma 10 3 9 2" xfId="2029" xr:uid="{00000000-0005-0000-0000-00001A080000}"/>
    <cellStyle name="Comma 10 3 9 3" xfId="2030" xr:uid="{00000000-0005-0000-0000-00001B080000}"/>
    <cellStyle name="Comma 10 3 9 4" xfId="2031" xr:uid="{00000000-0005-0000-0000-00001C080000}"/>
    <cellStyle name="Comma 10 4" xfId="2032" xr:uid="{00000000-0005-0000-0000-00001D080000}"/>
    <cellStyle name="Comma 10 4 10" xfId="2033" xr:uid="{00000000-0005-0000-0000-00001E080000}"/>
    <cellStyle name="Comma 10 4 10 2" xfId="2034" xr:uid="{00000000-0005-0000-0000-00001F080000}"/>
    <cellStyle name="Comma 10 4 10 3" xfId="2035" xr:uid="{00000000-0005-0000-0000-000020080000}"/>
    <cellStyle name="Comma 10 4 10 4" xfId="2036" xr:uid="{00000000-0005-0000-0000-000021080000}"/>
    <cellStyle name="Comma 10 4 11" xfId="2037" xr:uid="{00000000-0005-0000-0000-000022080000}"/>
    <cellStyle name="Comma 10 4 11 2" xfId="2038" xr:uid="{00000000-0005-0000-0000-000023080000}"/>
    <cellStyle name="Comma 10 4 11 3" xfId="2039" xr:uid="{00000000-0005-0000-0000-000024080000}"/>
    <cellStyle name="Comma 10 4 11 4" xfId="2040" xr:uid="{00000000-0005-0000-0000-000025080000}"/>
    <cellStyle name="Comma 10 4 12" xfId="2041" xr:uid="{00000000-0005-0000-0000-000026080000}"/>
    <cellStyle name="Comma 10 4 12 2" xfId="2042" xr:uid="{00000000-0005-0000-0000-000027080000}"/>
    <cellStyle name="Comma 10 4 12 3" xfId="2043" xr:uid="{00000000-0005-0000-0000-000028080000}"/>
    <cellStyle name="Comma 10 4 12 4" xfId="2044" xr:uid="{00000000-0005-0000-0000-000029080000}"/>
    <cellStyle name="Comma 10 4 13" xfId="2045" xr:uid="{00000000-0005-0000-0000-00002A080000}"/>
    <cellStyle name="Comma 10 4 13 2" xfId="2046" xr:uid="{00000000-0005-0000-0000-00002B080000}"/>
    <cellStyle name="Comma 10 4 13 3" xfId="2047" xr:uid="{00000000-0005-0000-0000-00002C080000}"/>
    <cellStyle name="Comma 10 4 13 4" xfId="2048" xr:uid="{00000000-0005-0000-0000-00002D080000}"/>
    <cellStyle name="Comma 10 4 14" xfId="2049" xr:uid="{00000000-0005-0000-0000-00002E080000}"/>
    <cellStyle name="Comma 10 4 14 2" xfId="2050" xr:uid="{00000000-0005-0000-0000-00002F080000}"/>
    <cellStyle name="Comma 10 4 14 3" xfId="2051" xr:uid="{00000000-0005-0000-0000-000030080000}"/>
    <cellStyle name="Comma 10 4 14 4" xfId="2052" xr:uid="{00000000-0005-0000-0000-000031080000}"/>
    <cellStyle name="Comma 10 4 15" xfId="2053" xr:uid="{00000000-0005-0000-0000-000032080000}"/>
    <cellStyle name="Comma 10 4 15 2" xfId="2054" xr:uid="{00000000-0005-0000-0000-000033080000}"/>
    <cellStyle name="Comma 10 4 15 3" xfId="2055" xr:uid="{00000000-0005-0000-0000-000034080000}"/>
    <cellStyle name="Comma 10 4 15 4" xfId="2056" xr:uid="{00000000-0005-0000-0000-000035080000}"/>
    <cellStyle name="Comma 10 4 16" xfId="2057" xr:uid="{00000000-0005-0000-0000-000036080000}"/>
    <cellStyle name="Comma 10 4 16 2" xfId="2058" xr:uid="{00000000-0005-0000-0000-000037080000}"/>
    <cellStyle name="Comma 10 4 16 3" xfId="2059" xr:uid="{00000000-0005-0000-0000-000038080000}"/>
    <cellStyle name="Comma 10 4 16 4" xfId="2060" xr:uid="{00000000-0005-0000-0000-000039080000}"/>
    <cellStyle name="Comma 10 4 17" xfId="2061" xr:uid="{00000000-0005-0000-0000-00003A080000}"/>
    <cellStyle name="Comma 10 4 17 2" xfId="2062" xr:uid="{00000000-0005-0000-0000-00003B080000}"/>
    <cellStyle name="Comma 10 4 17 3" xfId="2063" xr:uid="{00000000-0005-0000-0000-00003C080000}"/>
    <cellStyle name="Comma 10 4 17 4" xfId="2064" xr:uid="{00000000-0005-0000-0000-00003D080000}"/>
    <cellStyle name="Comma 10 4 18" xfId="2065" xr:uid="{00000000-0005-0000-0000-00003E080000}"/>
    <cellStyle name="Comma 10 4 19" xfId="2066" xr:uid="{00000000-0005-0000-0000-00003F080000}"/>
    <cellStyle name="Comma 10 4 2" xfId="2067" xr:uid="{00000000-0005-0000-0000-000040080000}"/>
    <cellStyle name="Comma 10 4 2 2" xfId="2068" xr:uid="{00000000-0005-0000-0000-000041080000}"/>
    <cellStyle name="Comma 10 4 2 3" xfId="2069" xr:uid="{00000000-0005-0000-0000-000042080000}"/>
    <cellStyle name="Comma 10 4 2 4" xfId="2070" xr:uid="{00000000-0005-0000-0000-000043080000}"/>
    <cellStyle name="Comma 10 4 20" xfId="2071" xr:uid="{00000000-0005-0000-0000-000044080000}"/>
    <cellStyle name="Comma 10 4 3" xfId="2072" xr:uid="{00000000-0005-0000-0000-000045080000}"/>
    <cellStyle name="Comma 10 4 3 2" xfId="2073" xr:uid="{00000000-0005-0000-0000-000046080000}"/>
    <cellStyle name="Comma 10 4 3 3" xfId="2074" xr:uid="{00000000-0005-0000-0000-000047080000}"/>
    <cellStyle name="Comma 10 4 3 4" xfId="2075" xr:uid="{00000000-0005-0000-0000-000048080000}"/>
    <cellStyle name="Comma 10 4 4" xfId="2076" xr:uid="{00000000-0005-0000-0000-000049080000}"/>
    <cellStyle name="Comma 10 4 4 2" xfId="2077" xr:uid="{00000000-0005-0000-0000-00004A080000}"/>
    <cellStyle name="Comma 10 4 4 3" xfId="2078" xr:uid="{00000000-0005-0000-0000-00004B080000}"/>
    <cellStyle name="Comma 10 4 4 4" xfId="2079" xr:uid="{00000000-0005-0000-0000-00004C080000}"/>
    <cellStyle name="Comma 10 4 5" xfId="2080" xr:uid="{00000000-0005-0000-0000-00004D080000}"/>
    <cellStyle name="Comma 10 4 5 2" xfId="2081" xr:uid="{00000000-0005-0000-0000-00004E080000}"/>
    <cellStyle name="Comma 10 4 5 3" xfId="2082" xr:uid="{00000000-0005-0000-0000-00004F080000}"/>
    <cellStyle name="Comma 10 4 5 4" xfId="2083" xr:uid="{00000000-0005-0000-0000-000050080000}"/>
    <cellStyle name="Comma 10 4 6" xfId="2084" xr:uid="{00000000-0005-0000-0000-000051080000}"/>
    <cellStyle name="Comma 10 4 6 2" xfId="2085" xr:uid="{00000000-0005-0000-0000-000052080000}"/>
    <cellStyle name="Comma 10 4 6 3" xfId="2086" xr:uid="{00000000-0005-0000-0000-000053080000}"/>
    <cellStyle name="Comma 10 4 6 4" xfId="2087" xr:uid="{00000000-0005-0000-0000-000054080000}"/>
    <cellStyle name="Comma 10 4 7" xfId="2088" xr:uid="{00000000-0005-0000-0000-000055080000}"/>
    <cellStyle name="Comma 10 4 7 2" xfId="2089" xr:uid="{00000000-0005-0000-0000-000056080000}"/>
    <cellStyle name="Comma 10 4 7 3" xfId="2090" xr:uid="{00000000-0005-0000-0000-000057080000}"/>
    <cellStyle name="Comma 10 4 7 4" xfId="2091" xr:uid="{00000000-0005-0000-0000-000058080000}"/>
    <cellStyle name="Comma 10 4 8" xfId="2092" xr:uid="{00000000-0005-0000-0000-000059080000}"/>
    <cellStyle name="Comma 10 4 8 2" xfId="2093" xr:uid="{00000000-0005-0000-0000-00005A080000}"/>
    <cellStyle name="Comma 10 4 8 3" xfId="2094" xr:uid="{00000000-0005-0000-0000-00005B080000}"/>
    <cellStyle name="Comma 10 4 8 4" xfId="2095" xr:uid="{00000000-0005-0000-0000-00005C080000}"/>
    <cellStyle name="Comma 10 4 9" xfId="2096" xr:uid="{00000000-0005-0000-0000-00005D080000}"/>
    <cellStyle name="Comma 10 4 9 2" xfId="2097" xr:uid="{00000000-0005-0000-0000-00005E080000}"/>
    <cellStyle name="Comma 10 4 9 3" xfId="2098" xr:uid="{00000000-0005-0000-0000-00005F080000}"/>
    <cellStyle name="Comma 10 4 9 4" xfId="2099" xr:uid="{00000000-0005-0000-0000-000060080000}"/>
    <cellStyle name="Comma 10 5" xfId="2100" xr:uid="{00000000-0005-0000-0000-000061080000}"/>
    <cellStyle name="Comma 10 5 10" xfId="2101" xr:uid="{00000000-0005-0000-0000-000062080000}"/>
    <cellStyle name="Comma 10 5 10 2" xfId="2102" xr:uid="{00000000-0005-0000-0000-000063080000}"/>
    <cellStyle name="Comma 10 5 10 3" xfId="2103" xr:uid="{00000000-0005-0000-0000-000064080000}"/>
    <cellStyle name="Comma 10 5 10 4" xfId="2104" xr:uid="{00000000-0005-0000-0000-000065080000}"/>
    <cellStyle name="Comma 10 5 11" xfId="2105" xr:uid="{00000000-0005-0000-0000-000066080000}"/>
    <cellStyle name="Comma 10 5 11 2" xfId="2106" xr:uid="{00000000-0005-0000-0000-000067080000}"/>
    <cellStyle name="Comma 10 5 11 3" xfId="2107" xr:uid="{00000000-0005-0000-0000-000068080000}"/>
    <cellStyle name="Comma 10 5 11 4" xfId="2108" xr:uid="{00000000-0005-0000-0000-000069080000}"/>
    <cellStyle name="Comma 10 5 12" xfId="2109" xr:uid="{00000000-0005-0000-0000-00006A080000}"/>
    <cellStyle name="Comma 10 5 12 2" xfId="2110" xr:uid="{00000000-0005-0000-0000-00006B080000}"/>
    <cellStyle name="Comma 10 5 12 3" xfId="2111" xr:uid="{00000000-0005-0000-0000-00006C080000}"/>
    <cellStyle name="Comma 10 5 12 4" xfId="2112" xr:uid="{00000000-0005-0000-0000-00006D080000}"/>
    <cellStyle name="Comma 10 5 13" xfId="2113" xr:uid="{00000000-0005-0000-0000-00006E080000}"/>
    <cellStyle name="Comma 10 5 13 2" xfId="2114" xr:uid="{00000000-0005-0000-0000-00006F080000}"/>
    <cellStyle name="Comma 10 5 13 3" xfId="2115" xr:uid="{00000000-0005-0000-0000-000070080000}"/>
    <cellStyle name="Comma 10 5 13 4" xfId="2116" xr:uid="{00000000-0005-0000-0000-000071080000}"/>
    <cellStyle name="Comma 10 5 14" xfId="2117" xr:uid="{00000000-0005-0000-0000-000072080000}"/>
    <cellStyle name="Comma 10 5 14 2" xfId="2118" xr:uid="{00000000-0005-0000-0000-000073080000}"/>
    <cellStyle name="Comma 10 5 14 3" xfId="2119" xr:uid="{00000000-0005-0000-0000-000074080000}"/>
    <cellStyle name="Comma 10 5 14 4" xfId="2120" xr:uid="{00000000-0005-0000-0000-000075080000}"/>
    <cellStyle name="Comma 10 5 15" xfId="2121" xr:uid="{00000000-0005-0000-0000-000076080000}"/>
    <cellStyle name="Comma 10 5 15 2" xfId="2122" xr:uid="{00000000-0005-0000-0000-000077080000}"/>
    <cellStyle name="Comma 10 5 15 3" xfId="2123" xr:uid="{00000000-0005-0000-0000-000078080000}"/>
    <cellStyle name="Comma 10 5 15 4" xfId="2124" xr:uid="{00000000-0005-0000-0000-000079080000}"/>
    <cellStyle name="Comma 10 5 16" xfId="2125" xr:uid="{00000000-0005-0000-0000-00007A080000}"/>
    <cellStyle name="Comma 10 5 16 2" xfId="2126" xr:uid="{00000000-0005-0000-0000-00007B080000}"/>
    <cellStyle name="Comma 10 5 16 3" xfId="2127" xr:uid="{00000000-0005-0000-0000-00007C080000}"/>
    <cellStyle name="Comma 10 5 16 4" xfId="2128" xr:uid="{00000000-0005-0000-0000-00007D080000}"/>
    <cellStyle name="Comma 10 5 17" xfId="2129" xr:uid="{00000000-0005-0000-0000-00007E080000}"/>
    <cellStyle name="Comma 10 5 17 2" xfId="2130" xr:uid="{00000000-0005-0000-0000-00007F080000}"/>
    <cellStyle name="Comma 10 5 17 3" xfId="2131" xr:uid="{00000000-0005-0000-0000-000080080000}"/>
    <cellStyle name="Comma 10 5 17 4" xfId="2132" xr:uid="{00000000-0005-0000-0000-000081080000}"/>
    <cellStyle name="Comma 10 5 18" xfId="2133" xr:uid="{00000000-0005-0000-0000-000082080000}"/>
    <cellStyle name="Comma 10 5 19" xfId="2134" xr:uid="{00000000-0005-0000-0000-000083080000}"/>
    <cellStyle name="Comma 10 5 2" xfId="2135" xr:uid="{00000000-0005-0000-0000-000084080000}"/>
    <cellStyle name="Comma 10 5 2 2" xfId="2136" xr:uid="{00000000-0005-0000-0000-000085080000}"/>
    <cellStyle name="Comma 10 5 2 3" xfId="2137" xr:uid="{00000000-0005-0000-0000-000086080000}"/>
    <cellStyle name="Comma 10 5 2 4" xfId="2138" xr:uid="{00000000-0005-0000-0000-000087080000}"/>
    <cellStyle name="Comma 10 5 20" xfId="2139" xr:uid="{00000000-0005-0000-0000-000088080000}"/>
    <cellStyle name="Comma 10 5 3" xfId="2140" xr:uid="{00000000-0005-0000-0000-000089080000}"/>
    <cellStyle name="Comma 10 5 3 2" xfId="2141" xr:uid="{00000000-0005-0000-0000-00008A080000}"/>
    <cellStyle name="Comma 10 5 3 3" xfId="2142" xr:uid="{00000000-0005-0000-0000-00008B080000}"/>
    <cellStyle name="Comma 10 5 3 4" xfId="2143" xr:uid="{00000000-0005-0000-0000-00008C080000}"/>
    <cellStyle name="Comma 10 5 4" xfId="2144" xr:uid="{00000000-0005-0000-0000-00008D080000}"/>
    <cellStyle name="Comma 10 5 4 2" xfId="2145" xr:uid="{00000000-0005-0000-0000-00008E080000}"/>
    <cellStyle name="Comma 10 5 4 3" xfId="2146" xr:uid="{00000000-0005-0000-0000-00008F080000}"/>
    <cellStyle name="Comma 10 5 4 4" xfId="2147" xr:uid="{00000000-0005-0000-0000-000090080000}"/>
    <cellStyle name="Comma 10 5 5" xfId="2148" xr:uid="{00000000-0005-0000-0000-000091080000}"/>
    <cellStyle name="Comma 10 5 5 2" xfId="2149" xr:uid="{00000000-0005-0000-0000-000092080000}"/>
    <cellStyle name="Comma 10 5 5 3" xfId="2150" xr:uid="{00000000-0005-0000-0000-000093080000}"/>
    <cellStyle name="Comma 10 5 5 4" xfId="2151" xr:uid="{00000000-0005-0000-0000-000094080000}"/>
    <cellStyle name="Comma 10 5 6" xfId="2152" xr:uid="{00000000-0005-0000-0000-000095080000}"/>
    <cellStyle name="Comma 10 5 6 2" xfId="2153" xr:uid="{00000000-0005-0000-0000-000096080000}"/>
    <cellStyle name="Comma 10 5 6 3" xfId="2154" xr:uid="{00000000-0005-0000-0000-000097080000}"/>
    <cellStyle name="Comma 10 5 6 4" xfId="2155" xr:uid="{00000000-0005-0000-0000-000098080000}"/>
    <cellStyle name="Comma 10 5 7" xfId="2156" xr:uid="{00000000-0005-0000-0000-000099080000}"/>
    <cellStyle name="Comma 10 5 7 2" xfId="2157" xr:uid="{00000000-0005-0000-0000-00009A080000}"/>
    <cellStyle name="Comma 10 5 7 3" xfId="2158" xr:uid="{00000000-0005-0000-0000-00009B080000}"/>
    <cellStyle name="Comma 10 5 7 4" xfId="2159" xr:uid="{00000000-0005-0000-0000-00009C080000}"/>
    <cellStyle name="Comma 10 5 8" xfId="2160" xr:uid="{00000000-0005-0000-0000-00009D080000}"/>
    <cellStyle name="Comma 10 5 8 2" xfId="2161" xr:uid="{00000000-0005-0000-0000-00009E080000}"/>
    <cellStyle name="Comma 10 5 8 3" xfId="2162" xr:uid="{00000000-0005-0000-0000-00009F080000}"/>
    <cellStyle name="Comma 10 5 8 4" xfId="2163" xr:uid="{00000000-0005-0000-0000-0000A0080000}"/>
    <cellStyle name="Comma 10 5 9" xfId="2164" xr:uid="{00000000-0005-0000-0000-0000A1080000}"/>
    <cellStyle name="Comma 10 5 9 2" xfId="2165" xr:uid="{00000000-0005-0000-0000-0000A2080000}"/>
    <cellStyle name="Comma 10 5 9 3" xfId="2166" xr:uid="{00000000-0005-0000-0000-0000A3080000}"/>
    <cellStyle name="Comma 10 5 9 4" xfId="2167" xr:uid="{00000000-0005-0000-0000-0000A4080000}"/>
    <cellStyle name="Comma 10 6" xfId="2168" xr:uid="{00000000-0005-0000-0000-0000A5080000}"/>
    <cellStyle name="Comma 10 6 10" xfId="2169" xr:uid="{00000000-0005-0000-0000-0000A6080000}"/>
    <cellStyle name="Comma 10 6 10 2" xfId="2170" xr:uid="{00000000-0005-0000-0000-0000A7080000}"/>
    <cellStyle name="Comma 10 6 10 3" xfId="2171" xr:uid="{00000000-0005-0000-0000-0000A8080000}"/>
    <cellStyle name="Comma 10 6 10 4" xfId="2172" xr:uid="{00000000-0005-0000-0000-0000A9080000}"/>
    <cellStyle name="Comma 10 6 11" xfId="2173" xr:uid="{00000000-0005-0000-0000-0000AA080000}"/>
    <cellStyle name="Comma 10 6 11 2" xfId="2174" xr:uid="{00000000-0005-0000-0000-0000AB080000}"/>
    <cellStyle name="Comma 10 6 11 3" xfId="2175" xr:uid="{00000000-0005-0000-0000-0000AC080000}"/>
    <cellStyle name="Comma 10 6 11 4" xfId="2176" xr:uid="{00000000-0005-0000-0000-0000AD080000}"/>
    <cellStyle name="Comma 10 6 12" xfId="2177" xr:uid="{00000000-0005-0000-0000-0000AE080000}"/>
    <cellStyle name="Comma 10 6 12 2" xfId="2178" xr:uid="{00000000-0005-0000-0000-0000AF080000}"/>
    <cellStyle name="Comma 10 6 12 3" xfId="2179" xr:uid="{00000000-0005-0000-0000-0000B0080000}"/>
    <cellStyle name="Comma 10 6 12 4" xfId="2180" xr:uid="{00000000-0005-0000-0000-0000B1080000}"/>
    <cellStyle name="Comma 10 6 13" xfId="2181" xr:uid="{00000000-0005-0000-0000-0000B2080000}"/>
    <cellStyle name="Comma 10 6 13 2" xfId="2182" xr:uid="{00000000-0005-0000-0000-0000B3080000}"/>
    <cellStyle name="Comma 10 6 13 3" xfId="2183" xr:uid="{00000000-0005-0000-0000-0000B4080000}"/>
    <cellStyle name="Comma 10 6 13 4" xfId="2184" xr:uid="{00000000-0005-0000-0000-0000B5080000}"/>
    <cellStyle name="Comma 10 6 14" xfId="2185" xr:uid="{00000000-0005-0000-0000-0000B6080000}"/>
    <cellStyle name="Comma 10 6 14 2" xfId="2186" xr:uid="{00000000-0005-0000-0000-0000B7080000}"/>
    <cellStyle name="Comma 10 6 14 3" xfId="2187" xr:uid="{00000000-0005-0000-0000-0000B8080000}"/>
    <cellStyle name="Comma 10 6 14 4" xfId="2188" xr:uid="{00000000-0005-0000-0000-0000B9080000}"/>
    <cellStyle name="Comma 10 6 15" xfId="2189" xr:uid="{00000000-0005-0000-0000-0000BA080000}"/>
    <cellStyle name="Comma 10 6 15 2" xfId="2190" xr:uid="{00000000-0005-0000-0000-0000BB080000}"/>
    <cellStyle name="Comma 10 6 15 3" xfId="2191" xr:uid="{00000000-0005-0000-0000-0000BC080000}"/>
    <cellStyle name="Comma 10 6 15 4" xfId="2192" xr:uid="{00000000-0005-0000-0000-0000BD080000}"/>
    <cellStyle name="Comma 10 6 16" xfId="2193" xr:uid="{00000000-0005-0000-0000-0000BE080000}"/>
    <cellStyle name="Comma 10 6 16 2" xfId="2194" xr:uid="{00000000-0005-0000-0000-0000BF080000}"/>
    <cellStyle name="Comma 10 6 16 3" xfId="2195" xr:uid="{00000000-0005-0000-0000-0000C0080000}"/>
    <cellStyle name="Comma 10 6 16 4" xfId="2196" xr:uid="{00000000-0005-0000-0000-0000C1080000}"/>
    <cellStyle name="Comma 10 6 17" xfId="2197" xr:uid="{00000000-0005-0000-0000-0000C2080000}"/>
    <cellStyle name="Comma 10 6 17 2" xfId="2198" xr:uid="{00000000-0005-0000-0000-0000C3080000}"/>
    <cellStyle name="Comma 10 6 17 3" xfId="2199" xr:uid="{00000000-0005-0000-0000-0000C4080000}"/>
    <cellStyle name="Comma 10 6 17 4" xfId="2200" xr:uid="{00000000-0005-0000-0000-0000C5080000}"/>
    <cellStyle name="Comma 10 6 18" xfId="2201" xr:uid="{00000000-0005-0000-0000-0000C6080000}"/>
    <cellStyle name="Comma 10 6 19" xfId="2202" xr:uid="{00000000-0005-0000-0000-0000C7080000}"/>
    <cellStyle name="Comma 10 6 2" xfId="2203" xr:uid="{00000000-0005-0000-0000-0000C8080000}"/>
    <cellStyle name="Comma 10 6 2 2" xfId="2204" xr:uid="{00000000-0005-0000-0000-0000C9080000}"/>
    <cellStyle name="Comma 10 6 2 3" xfId="2205" xr:uid="{00000000-0005-0000-0000-0000CA080000}"/>
    <cellStyle name="Comma 10 6 2 4" xfId="2206" xr:uid="{00000000-0005-0000-0000-0000CB080000}"/>
    <cellStyle name="Comma 10 6 20" xfId="2207" xr:uid="{00000000-0005-0000-0000-0000CC080000}"/>
    <cellStyle name="Comma 10 6 3" xfId="2208" xr:uid="{00000000-0005-0000-0000-0000CD080000}"/>
    <cellStyle name="Comma 10 6 3 2" xfId="2209" xr:uid="{00000000-0005-0000-0000-0000CE080000}"/>
    <cellStyle name="Comma 10 6 3 3" xfId="2210" xr:uid="{00000000-0005-0000-0000-0000CF080000}"/>
    <cellStyle name="Comma 10 6 3 4" xfId="2211" xr:uid="{00000000-0005-0000-0000-0000D0080000}"/>
    <cellStyle name="Comma 10 6 4" xfId="2212" xr:uid="{00000000-0005-0000-0000-0000D1080000}"/>
    <cellStyle name="Comma 10 6 4 2" xfId="2213" xr:uid="{00000000-0005-0000-0000-0000D2080000}"/>
    <cellStyle name="Comma 10 6 4 3" xfId="2214" xr:uid="{00000000-0005-0000-0000-0000D3080000}"/>
    <cellStyle name="Comma 10 6 4 4" xfId="2215" xr:uid="{00000000-0005-0000-0000-0000D4080000}"/>
    <cellStyle name="Comma 10 6 5" xfId="2216" xr:uid="{00000000-0005-0000-0000-0000D5080000}"/>
    <cellStyle name="Comma 10 6 5 2" xfId="2217" xr:uid="{00000000-0005-0000-0000-0000D6080000}"/>
    <cellStyle name="Comma 10 6 5 3" xfId="2218" xr:uid="{00000000-0005-0000-0000-0000D7080000}"/>
    <cellStyle name="Comma 10 6 5 4" xfId="2219" xr:uid="{00000000-0005-0000-0000-0000D8080000}"/>
    <cellStyle name="Comma 10 6 6" xfId="2220" xr:uid="{00000000-0005-0000-0000-0000D9080000}"/>
    <cellStyle name="Comma 10 6 6 2" xfId="2221" xr:uid="{00000000-0005-0000-0000-0000DA080000}"/>
    <cellStyle name="Comma 10 6 6 3" xfId="2222" xr:uid="{00000000-0005-0000-0000-0000DB080000}"/>
    <cellStyle name="Comma 10 6 6 4" xfId="2223" xr:uid="{00000000-0005-0000-0000-0000DC080000}"/>
    <cellStyle name="Comma 10 6 7" xfId="2224" xr:uid="{00000000-0005-0000-0000-0000DD080000}"/>
    <cellStyle name="Comma 10 6 7 2" xfId="2225" xr:uid="{00000000-0005-0000-0000-0000DE080000}"/>
    <cellStyle name="Comma 10 6 7 3" xfId="2226" xr:uid="{00000000-0005-0000-0000-0000DF080000}"/>
    <cellStyle name="Comma 10 6 7 4" xfId="2227" xr:uid="{00000000-0005-0000-0000-0000E0080000}"/>
    <cellStyle name="Comma 10 6 8" xfId="2228" xr:uid="{00000000-0005-0000-0000-0000E1080000}"/>
    <cellStyle name="Comma 10 6 8 2" xfId="2229" xr:uid="{00000000-0005-0000-0000-0000E2080000}"/>
    <cellStyle name="Comma 10 6 8 3" xfId="2230" xr:uid="{00000000-0005-0000-0000-0000E3080000}"/>
    <cellStyle name="Comma 10 6 8 4" xfId="2231" xr:uid="{00000000-0005-0000-0000-0000E4080000}"/>
    <cellStyle name="Comma 10 6 9" xfId="2232" xr:uid="{00000000-0005-0000-0000-0000E5080000}"/>
    <cellStyle name="Comma 10 6 9 2" xfId="2233" xr:uid="{00000000-0005-0000-0000-0000E6080000}"/>
    <cellStyle name="Comma 10 6 9 3" xfId="2234" xr:uid="{00000000-0005-0000-0000-0000E7080000}"/>
    <cellStyle name="Comma 10 6 9 4" xfId="2235" xr:uid="{00000000-0005-0000-0000-0000E8080000}"/>
    <cellStyle name="Comma 10 7" xfId="2236" xr:uid="{00000000-0005-0000-0000-0000E9080000}"/>
    <cellStyle name="Comma 10 7 10" xfId="2237" xr:uid="{00000000-0005-0000-0000-0000EA080000}"/>
    <cellStyle name="Comma 10 7 10 2" xfId="2238" xr:uid="{00000000-0005-0000-0000-0000EB080000}"/>
    <cellStyle name="Comma 10 7 10 3" xfId="2239" xr:uid="{00000000-0005-0000-0000-0000EC080000}"/>
    <cellStyle name="Comma 10 7 10 4" xfId="2240" xr:uid="{00000000-0005-0000-0000-0000ED080000}"/>
    <cellStyle name="Comma 10 7 11" xfId="2241" xr:uid="{00000000-0005-0000-0000-0000EE080000}"/>
    <cellStyle name="Comma 10 7 11 2" xfId="2242" xr:uid="{00000000-0005-0000-0000-0000EF080000}"/>
    <cellStyle name="Comma 10 7 11 3" xfId="2243" xr:uid="{00000000-0005-0000-0000-0000F0080000}"/>
    <cellStyle name="Comma 10 7 11 4" xfId="2244" xr:uid="{00000000-0005-0000-0000-0000F1080000}"/>
    <cellStyle name="Comma 10 7 12" xfId="2245" xr:uid="{00000000-0005-0000-0000-0000F2080000}"/>
    <cellStyle name="Comma 10 7 12 2" xfId="2246" xr:uid="{00000000-0005-0000-0000-0000F3080000}"/>
    <cellStyle name="Comma 10 7 12 3" xfId="2247" xr:uid="{00000000-0005-0000-0000-0000F4080000}"/>
    <cellStyle name="Comma 10 7 12 4" xfId="2248" xr:uid="{00000000-0005-0000-0000-0000F5080000}"/>
    <cellStyle name="Comma 10 7 13" xfId="2249" xr:uid="{00000000-0005-0000-0000-0000F6080000}"/>
    <cellStyle name="Comma 10 7 13 2" xfId="2250" xr:uid="{00000000-0005-0000-0000-0000F7080000}"/>
    <cellStyle name="Comma 10 7 13 3" xfId="2251" xr:uid="{00000000-0005-0000-0000-0000F8080000}"/>
    <cellStyle name="Comma 10 7 13 4" xfId="2252" xr:uid="{00000000-0005-0000-0000-0000F9080000}"/>
    <cellStyle name="Comma 10 7 14" xfId="2253" xr:uid="{00000000-0005-0000-0000-0000FA080000}"/>
    <cellStyle name="Comma 10 7 14 2" xfId="2254" xr:uid="{00000000-0005-0000-0000-0000FB080000}"/>
    <cellStyle name="Comma 10 7 14 3" xfId="2255" xr:uid="{00000000-0005-0000-0000-0000FC080000}"/>
    <cellStyle name="Comma 10 7 14 4" xfId="2256" xr:uid="{00000000-0005-0000-0000-0000FD080000}"/>
    <cellStyle name="Comma 10 7 15" xfId="2257" xr:uid="{00000000-0005-0000-0000-0000FE080000}"/>
    <cellStyle name="Comma 10 7 15 2" xfId="2258" xr:uid="{00000000-0005-0000-0000-0000FF080000}"/>
    <cellStyle name="Comma 10 7 15 3" xfId="2259" xr:uid="{00000000-0005-0000-0000-000000090000}"/>
    <cellStyle name="Comma 10 7 15 4" xfId="2260" xr:uid="{00000000-0005-0000-0000-000001090000}"/>
    <cellStyle name="Comma 10 7 16" xfId="2261" xr:uid="{00000000-0005-0000-0000-000002090000}"/>
    <cellStyle name="Comma 10 7 16 2" xfId="2262" xr:uid="{00000000-0005-0000-0000-000003090000}"/>
    <cellStyle name="Comma 10 7 16 3" xfId="2263" xr:uid="{00000000-0005-0000-0000-000004090000}"/>
    <cellStyle name="Comma 10 7 16 4" xfId="2264" xr:uid="{00000000-0005-0000-0000-000005090000}"/>
    <cellStyle name="Comma 10 7 17" xfId="2265" xr:uid="{00000000-0005-0000-0000-000006090000}"/>
    <cellStyle name="Comma 10 7 17 2" xfId="2266" xr:uid="{00000000-0005-0000-0000-000007090000}"/>
    <cellStyle name="Comma 10 7 17 3" xfId="2267" xr:uid="{00000000-0005-0000-0000-000008090000}"/>
    <cellStyle name="Comma 10 7 17 4" xfId="2268" xr:uid="{00000000-0005-0000-0000-000009090000}"/>
    <cellStyle name="Comma 10 7 18" xfId="2269" xr:uid="{00000000-0005-0000-0000-00000A090000}"/>
    <cellStyle name="Comma 10 7 19" xfId="2270" xr:uid="{00000000-0005-0000-0000-00000B090000}"/>
    <cellStyle name="Comma 10 7 2" xfId="2271" xr:uid="{00000000-0005-0000-0000-00000C090000}"/>
    <cellStyle name="Comma 10 7 2 2" xfId="2272" xr:uid="{00000000-0005-0000-0000-00000D090000}"/>
    <cellStyle name="Comma 10 7 2 3" xfId="2273" xr:uid="{00000000-0005-0000-0000-00000E090000}"/>
    <cellStyle name="Comma 10 7 2 4" xfId="2274" xr:uid="{00000000-0005-0000-0000-00000F090000}"/>
    <cellStyle name="Comma 10 7 20" xfId="2275" xr:uid="{00000000-0005-0000-0000-000010090000}"/>
    <cellStyle name="Comma 10 7 3" xfId="2276" xr:uid="{00000000-0005-0000-0000-000011090000}"/>
    <cellStyle name="Comma 10 7 3 2" xfId="2277" xr:uid="{00000000-0005-0000-0000-000012090000}"/>
    <cellStyle name="Comma 10 7 3 3" xfId="2278" xr:uid="{00000000-0005-0000-0000-000013090000}"/>
    <cellStyle name="Comma 10 7 3 4" xfId="2279" xr:uid="{00000000-0005-0000-0000-000014090000}"/>
    <cellStyle name="Comma 10 7 4" xfId="2280" xr:uid="{00000000-0005-0000-0000-000015090000}"/>
    <cellStyle name="Comma 10 7 4 2" xfId="2281" xr:uid="{00000000-0005-0000-0000-000016090000}"/>
    <cellStyle name="Comma 10 7 4 3" xfId="2282" xr:uid="{00000000-0005-0000-0000-000017090000}"/>
    <cellStyle name="Comma 10 7 4 4" xfId="2283" xr:uid="{00000000-0005-0000-0000-000018090000}"/>
    <cellStyle name="Comma 10 7 5" xfId="2284" xr:uid="{00000000-0005-0000-0000-000019090000}"/>
    <cellStyle name="Comma 10 7 5 2" xfId="2285" xr:uid="{00000000-0005-0000-0000-00001A090000}"/>
    <cellStyle name="Comma 10 7 5 3" xfId="2286" xr:uid="{00000000-0005-0000-0000-00001B090000}"/>
    <cellStyle name="Comma 10 7 5 4" xfId="2287" xr:uid="{00000000-0005-0000-0000-00001C090000}"/>
    <cellStyle name="Comma 10 7 6" xfId="2288" xr:uid="{00000000-0005-0000-0000-00001D090000}"/>
    <cellStyle name="Comma 10 7 6 2" xfId="2289" xr:uid="{00000000-0005-0000-0000-00001E090000}"/>
    <cellStyle name="Comma 10 7 6 3" xfId="2290" xr:uid="{00000000-0005-0000-0000-00001F090000}"/>
    <cellStyle name="Comma 10 7 6 4" xfId="2291" xr:uid="{00000000-0005-0000-0000-000020090000}"/>
    <cellStyle name="Comma 10 7 7" xfId="2292" xr:uid="{00000000-0005-0000-0000-000021090000}"/>
    <cellStyle name="Comma 10 7 7 2" xfId="2293" xr:uid="{00000000-0005-0000-0000-000022090000}"/>
    <cellStyle name="Comma 10 7 7 3" xfId="2294" xr:uid="{00000000-0005-0000-0000-000023090000}"/>
    <cellStyle name="Comma 10 7 7 4" xfId="2295" xr:uid="{00000000-0005-0000-0000-000024090000}"/>
    <cellStyle name="Comma 10 7 8" xfId="2296" xr:uid="{00000000-0005-0000-0000-000025090000}"/>
    <cellStyle name="Comma 10 7 8 2" xfId="2297" xr:uid="{00000000-0005-0000-0000-000026090000}"/>
    <cellStyle name="Comma 10 7 8 3" xfId="2298" xr:uid="{00000000-0005-0000-0000-000027090000}"/>
    <cellStyle name="Comma 10 7 8 4" xfId="2299" xr:uid="{00000000-0005-0000-0000-000028090000}"/>
    <cellStyle name="Comma 10 7 9" xfId="2300" xr:uid="{00000000-0005-0000-0000-000029090000}"/>
    <cellStyle name="Comma 10 7 9 2" xfId="2301" xr:uid="{00000000-0005-0000-0000-00002A090000}"/>
    <cellStyle name="Comma 10 7 9 3" xfId="2302" xr:uid="{00000000-0005-0000-0000-00002B090000}"/>
    <cellStyle name="Comma 10 7 9 4" xfId="2303" xr:uid="{00000000-0005-0000-0000-00002C090000}"/>
    <cellStyle name="Comma 10 8" xfId="2304" xr:uid="{00000000-0005-0000-0000-00002D090000}"/>
    <cellStyle name="Comma 10 8 10" xfId="2305" xr:uid="{00000000-0005-0000-0000-00002E090000}"/>
    <cellStyle name="Comma 10 8 10 2" xfId="2306" xr:uid="{00000000-0005-0000-0000-00002F090000}"/>
    <cellStyle name="Comma 10 8 10 3" xfId="2307" xr:uid="{00000000-0005-0000-0000-000030090000}"/>
    <cellStyle name="Comma 10 8 10 4" xfId="2308" xr:uid="{00000000-0005-0000-0000-000031090000}"/>
    <cellStyle name="Comma 10 8 11" xfId="2309" xr:uid="{00000000-0005-0000-0000-000032090000}"/>
    <cellStyle name="Comma 10 8 11 2" xfId="2310" xr:uid="{00000000-0005-0000-0000-000033090000}"/>
    <cellStyle name="Comma 10 8 11 3" xfId="2311" xr:uid="{00000000-0005-0000-0000-000034090000}"/>
    <cellStyle name="Comma 10 8 11 4" xfId="2312" xr:uid="{00000000-0005-0000-0000-000035090000}"/>
    <cellStyle name="Comma 10 8 12" xfId="2313" xr:uid="{00000000-0005-0000-0000-000036090000}"/>
    <cellStyle name="Comma 10 8 12 2" xfId="2314" xr:uid="{00000000-0005-0000-0000-000037090000}"/>
    <cellStyle name="Comma 10 8 12 3" xfId="2315" xr:uid="{00000000-0005-0000-0000-000038090000}"/>
    <cellStyle name="Comma 10 8 12 4" xfId="2316" xr:uid="{00000000-0005-0000-0000-000039090000}"/>
    <cellStyle name="Comma 10 8 13" xfId="2317" xr:uid="{00000000-0005-0000-0000-00003A090000}"/>
    <cellStyle name="Comma 10 8 13 2" xfId="2318" xr:uid="{00000000-0005-0000-0000-00003B090000}"/>
    <cellStyle name="Comma 10 8 13 3" xfId="2319" xr:uid="{00000000-0005-0000-0000-00003C090000}"/>
    <cellStyle name="Comma 10 8 13 4" xfId="2320" xr:uid="{00000000-0005-0000-0000-00003D090000}"/>
    <cellStyle name="Comma 10 8 14" xfId="2321" xr:uid="{00000000-0005-0000-0000-00003E090000}"/>
    <cellStyle name="Comma 10 8 14 2" xfId="2322" xr:uid="{00000000-0005-0000-0000-00003F090000}"/>
    <cellStyle name="Comma 10 8 14 3" xfId="2323" xr:uid="{00000000-0005-0000-0000-000040090000}"/>
    <cellStyle name="Comma 10 8 14 4" xfId="2324" xr:uid="{00000000-0005-0000-0000-000041090000}"/>
    <cellStyle name="Comma 10 8 15" xfId="2325" xr:uid="{00000000-0005-0000-0000-000042090000}"/>
    <cellStyle name="Comma 10 8 15 2" xfId="2326" xr:uid="{00000000-0005-0000-0000-000043090000}"/>
    <cellStyle name="Comma 10 8 15 3" xfId="2327" xr:uid="{00000000-0005-0000-0000-000044090000}"/>
    <cellStyle name="Comma 10 8 15 4" xfId="2328" xr:uid="{00000000-0005-0000-0000-000045090000}"/>
    <cellStyle name="Comma 10 8 16" xfId="2329" xr:uid="{00000000-0005-0000-0000-000046090000}"/>
    <cellStyle name="Comma 10 8 16 2" xfId="2330" xr:uid="{00000000-0005-0000-0000-000047090000}"/>
    <cellStyle name="Comma 10 8 16 3" xfId="2331" xr:uid="{00000000-0005-0000-0000-000048090000}"/>
    <cellStyle name="Comma 10 8 16 4" xfId="2332" xr:uid="{00000000-0005-0000-0000-000049090000}"/>
    <cellStyle name="Comma 10 8 17" xfId="2333" xr:uid="{00000000-0005-0000-0000-00004A090000}"/>
    <cellStyle name="Comma 10 8 17 2" xfId="2334" xr:uid="{00000000-0005-0000-0000-00004B090000}"/>
    <cellStyle name="Comma 10 8 17 3" xfId="2335" xr:uid="{00000000-0005-0000-0000-00004C090000}"/>
    <cellStyle name="Comma 10 8 17 4" xfId="2336" xr:uid="{00000000-0005-0000-0000-00004D090000}"/>
    <cellStyle name="Comma 10 8 18" xfId="2337" xr:uid="{00000000-0005-0000-0000-00004E090000}"/>
    <cellStyle name="Comma 10 8 19" xfId="2338" xr:uid="{00000000-0005-0000-0000-00004F090000}"/>
    <cellStyle name="Comma 10 8 2" xfId="2339" xr:uid="{00000000-0005-0000-0000-000050090000}"/>
    <cellStyle name="Comma 10 8 2 2" xfId="2340" xr:uid="{00000000-0005-0000-0000-000051090000}"/>
    <cellStyle name="Comma 10 8 2 3" xfId="2341" xr:uid="{00000000-0005-0000-0000-000052090000}"/>
    <cellStyle name="Comma 10 8 2 4" xfId="2342" xr:uid="{00000000-0005-0000-0000-000053090000}"/>
    <cellStyle name="Comma 10 8 20" xfId="2343" xr:uid="{00000000-0005-0000-0000-000054090000}"/>
    <cellStyle name="Comma 10 8 3" xfId="2344" xr:uid="{00000000-0005-0000-0000-000055090000}"/>
    <cellStyle name="Comma 10 8 3 2" xfId="2345" xr:uid="{00000000-0005-0000-0000-000056090000}"/>
    <cellStyle name="Comma 10 8 3 3" xfId="2346" xr:uid="{00000000-0005-0000-0000-000057090000}"/>
    <cellStyle name="Comma 10 8 3 4" xfId="2347" xr:uid="{00000000-0005-0000-0000-000058090000}"/>
    <cellStyle name="Comma 10 8 4" xfId="2348" xr:uid="{00000000-0005-0000-0000-000059090000}"/>
    <cellStyle name="Comma 10 8 4 2" xfId="2349" xr:uid="{00000000-0005-0000-0000-00005A090000}"/>
    <cellStyle name="Comma 10 8 4 3" xfId="2350" xr:uid="{00000000-0005-0000-0000-00005B090000}"/>
    <cellStyle name="Comma 10 8 4 4" xfId="2351" xr:uid="{00000000-0005-0000-0000-00005C090000}"/>
    <cellStyle name="Comma 10 8 5" xfId="2352" xr:uid="{00000000-0005-0000-0000-00005D090000}"/>
    <cellStyle name="Comma 10 8 5 2" xfId="2353" xr:uid="{00000000-0005-0000-0000-00005E090000}"/>
    <cellStyle name="Comma 10 8 5 3" xfId="2354" xr:uid="{00000000-0005-0000-0000-00005F090000}"/>
    <cellStyle name="Comma 10 8 5 4" xfId="2355" xr:uid="{00000000-0005-0000-0000-000060090000}"/>
    <cellStyle name="Comma 10 8 6" xfId="2356" xr:uid="{00000000-0005-0000-0000-000061090000}"/>
    <cellStyle name="Comma 10 8 6 2" xfId="2357" xr:uid="{00000000-0005-0000-0000-000062090000}"/>
    <cellStyle name="Comma 10 8 6 3" xfId="2358" xr:uid="{00000000-0005-0000-0000-000063090000}"/>
    <cellStyle name="Comma 10 8 6 4" xfId="2359" xr:uid="{00000000-0005-0000-0000-000064090000}"/>
    <cellStyle name="Comma 10 8 7" xfId="2360" xr:uid="{00000000-0005-0000-0000-000065090000}"/>
    <cellStyle name="Comma 10 8 7 2" xfId="2361" xr:uid="{00000000-0005-0000-0000-000066090000}"/>
    <cellStyle name="Comma 10 8 7 3" xfId="2362" xr:uid="{00000000-0005-0000-0000-000067090000}"/>
    <cellStyle name="Comma 10 8 7 4" xfId="2363" xr:uid="{00000000-0005-0000-0000-000068090000}"/>
    <cellStyle name="Comma 10 8 8" xfId="2364" xr:uid="{00000000-0005-0000-0000-000069090000}"/>
    <cellStyle name="Comma 10 8 8 2" xfId="2365" xr:uid="{00000000-0005-0000-0000-00006A090000}"/>
    <cellStyle name="Comma 10 8 8 3" xfId="2366" xr:uid="{00000000-0005-0000-0000-00006B090000}"/>
    <cellStyle name="Comma 10 8 8 4" xfId="2367" xr:uid="{00000000-0005-0000-0000-00006C090000}"/>
    <cellStyle name="Comma 10 8 9" xfId="2368" xr:uid="{00000000-0005-0000-0000-00006D090000}"/>
    <cellStyle name="Comma 10 8 9 2" xfId="2369" xr:uid="{00000000-0005-0000-0000-00006E090000}"/>
    <cellStyle name="Comma 10 8 9 3" xfId="2370" xr:uid="{00000000-0005-0000-0000-00006F090000}"/>
    <cellStyle name="Comma 10 8 9 4" xfId="2371" xr:uid="{00000000-0005-0000-0000-000070090000}"/>
    <cellStyle name="Comma 10 9" xfId="2372" xr:uid="{00000000-0005-0000-0000-000071090000}"/>
    <cellStyle name="Comma 10 9 2" xfId="2373" xr:uid="{00000000-0005-0000-0000-000072090000}"/>
    <cellStyle name="Comma 10 9 3" xfId="2374" xr:uid="{00000000-0005-0000-0000-000073090000}"/>
    <cellStyle name="Comma 11" xfId="2375" xr:uid="{00000000-0005-0000-0000-000074090000}"/>
    <cellStyle name="Comma 11 2" xfId="2376" xr:uid="{00000000-0005-0000-0000-000075090000}"/>
    <cellStyle name="Comma 11 2 2" xfId="2377" xr:uid="{00000000-0005-0000-0000-000076090000}"/>
    <cellStyle name="Comma 11 3" xfId="2378" xr:uid="{00000000-0005-0000-0000-000077090000}"/>
    <cellStyle name="Comma 11 4" xfId="2379" xr:uid="{00000000-0005-0000-0000-000078090000}"/>
    <cellStyle name="Comma 12" xfId="2380" xr:uid="{00000000-0005-0000-0000-000079090000}"/>
    <cellStyle name="Comma 12 2" xfId="2381" xr:uid="{00000000-0005-0000-0000-00007A090000}"/>
    <cellStyle name="Comma 12 2 2" xfId="2382" xr:uid="{00000000-0005-0000-0000-00007B090000}"/>
    <cellStyle name="Comma 12 3" xfId="2383" xr:uid="{00000000-0005-0000-0000-00007C090000}"/>
    <cellStyle name="Comma 12 4" xfId="2384" xr:uid="{00000000-0005-0000-0000-00007D090000}"/>
    <cellStyle name="Comma 13" xfId="2385" xr:uid="{00000000-0005-0000-0000-00007E090000}"/>
    <cellStyle name="Comma 13 2" xfId="2386" xr:uid="{00000000-0005-0000-0000-00007F090000}"/>
    <cellStyle name="Comma 13 2 2" xfId="2387" xr:uid="{00000000-0005-0000-0000-000080090000}"/>
    <cellStyle name="Comma 13 3" xfId="2388" xr:uid="{00000000-0005-0000-0000-000081090000}"/>
    <cellStyle name="Comma 13 4" xfId="2389" xr:uid="{00000000-0005-0000-0000-000082090000}"/>
    <cellStyle name="Comma 14" xfId="2390" xr:uid="{00000000-0005-0000-0000-000083090000}"/>
    <cellStyle name="Comma 14 2" xfId="2391" xr:uid="{00000000-0005-0000-0000-000084090000}"/>
    <cellStyle name="Comma 14 2 2" xfId="2392" xr:uid="{00000000-0005-0000-0000-000085090000}"/>
    <cellStyle name="Comma 14 2 3" xfId="2393" xr:uid="{00000000-0005-0000-0000-000086090000}"/>
    <cellStyle name="Comma 14 2 4" xfId="2394" xr:uid="{00000000-0005-0000-0000-000087090000}"/>
    <cellStyle name="Comma 14 3" xfId="2395" xr:uid="{00000000-0005-0000-0000-000088090000}"/>
    <cellStyle name="Comma 14 4" xfId="2396" xr:uid="{00000000-0005-0000-0000-000089090000}"/>
    <cellStyle name="Comma 15" xfId="2397" xr:uid="{00000000-0005-0000-0000-00008A090000}"/>
    <cellStyle name="Comma 15 2" xfId="2398" xr:uid="{00000000-0005-0000-0000-00008B090000}"/>
    <cellStyle name="Comma 15 2 2" xfId="2399" xr:uid="{00000000-0005-0000-0000-00008C090000}"/>
    <cellStyle name="Comma 15 3" xfId="2400" xr:uid="{00000000-0005-0000-0000-00008D090000}"/>
    <cellStyle name="Comma 15 4" xfId="2401" xr:uid="{00000000-0005-0000-0000-00008E090000}"/>
    <cellStyle name="Comma 16" xfId="2402" xr:uid="{00000000-0005-0000-0000-00008F090000}"/>
    <cellStyle name="Comma 16 2" xfId="2403" xr:uid="{00000000-0005-0000-0000-000090090000}"/>
    <cellStyle name="Comma 16 2 2" xfId="2404" xr:uid="{00000000-0005-0000-0000-000091090000}"/>
    <cellStyle name="Comma 16 3" xfId="2405" xr:uid="{00000000-0005-0000-0000-000092090000}"/>
    <cellStyle name="Comma 16 4" xfId="2406" xr:uid="{00000000-0005-0000-0000-000093090000}"/>
    <cellStyle name="Comma 17" xfId="2407" xr:uid="{00000000-0005-0000-0000-000094090000}"/>
    <cellStyle name="Comma 17 2" xfId="2408" xr:uid="{00000000-0005-0000-0000-000095090000}"/>
    <cellStyle name="Comma 17 2 2" xfId="2409" xr:uid="{00000000-0005-0000-0000-000096090000}"/>
    <cellStyle name="Comma 17 3" xfId="2410" xr:uid="{00000000-0005-0000-0000-000097090000}"/>
    <cellStyle name="Comma 17 4" xfId="2411" xr:uid="{00000000-0005-0000-0000-000098090000}"/>
    <cellStyle name="Comma 18" xfId="2412" xr:uid="{00000000-0005-0000-0000-000099090000}"/>
    <cellStyle name="Comma 18 2" xfId="2413" xr:uid="{00000000-0005-0000-0000-00009A090000}"/>
    <cellStyle name="Comma 18 2 2" xfId="2414" xr:uid="{00000000-0005-0000-0000-00009B090000}"/>
    <cellStyle name="Comma 18 3" xfId="2415" xr:uid="{00000000-0005-0000-0000-00009C090000}"/>
    <cellStyle name="Comma 18 4" xfId="2416" xr:uid="{00000000-0005-0000-0000-00009D090000}"/>
    <cellStyle name="Comma 19" xfId="2417" xr:uid="{00000000-0005-0000-0000-00009E090000}"/>
    <cellStyle name="Comma 19 2" xfId="2418" xr:uid="{00000000-0005-0000-0000-00009F090000}"/>
    <cellStyle name="Comma 19 2 2" xfId="2419" xr:uid="{00000000-0005-0000-0000-0000A0090000}"/>
    <cellStyle name="Comma 19 3" xfId="2420" xr:uid="{00000000-0005-0000-0000-0000A1090000}"/>
    <cellStyle name="Comma 19 4" xfId="2421" xr:uid="{00000000-0005-0000-0000-0000A2090000}"/>
    <cellStyle name="Comma 2" xfId="2422" xr:uid="{00000000-0005-0000-0000-0000A3090000}"/>
    <cellStyle name="Comma 2 10" xfId="2423" xr:uid="{00000000-0005-0000-0000-0000A4090000}"/>
    <cellStyle name="Comma 2 10 2" xfId="2424" xr:uid="{00000000-0005-0000-0000-0000A5090000}"/>
    <cellStyle name="Comma 2 10 3" xfId="2425" xr:uid="{00000000-0005-0000-0000-0000A6090000}"/>
    <cellStyle name="Comma 2 10 3 2" xfId="2426" xr:uid="{00000000-0005-0000-0000-0000A7090000}"/>
    <cellStyle name="Comma 2 10 4" xfId="2427" xr:uid="{00000000-0005-0000-0000-0000A8090000}"/>
    <cellStyle name="Comma 2 11" xfId="2428" xr:uid="{00000000-0005-0000-0000-0000A9090000}"/>
    <cellStyle name="Comma 2 11 2" xfId="2429" xr:uid="{00000000-0005-0000-0000-0000AA090000}"/>
    <cellStyle name="Comma 2 11 3" xfId="2430" xr:uid="{00000000-0005-0000-0000-0000AB090000}"/>
    <cellStyle name="Comma 2 11 3 2" xfId="2431" xr:uid="{00000000-0005-0000-0000-0000AC090000}"/>
    <cellStyle name="Comma 2 11 4" xfId="2432" xr:uid="{00000000-0005-0000-0000-0000AD090000}"/>
    <cellStyle name="Comma 2 12" xfId="2433" xr:uid="{00000000-0005-0000-0000-0000AE090000}"/>
    <cellStyle name="Comma 2 12 2" xfId="2434" xr:uid="{00000000-0005-0000-0000-0000AF090000}"/>
    <cellStyle name="Comma 2 12 3" xfId="2435" xr:uid="{00000000-0005-0000-0000-0000B0090000}"/>
    <cellStyle name="Comma 2 12 3 2" xfId="2436" xr:uid="{00000000-0005-0000-0000-0000B1090000}"/>
    <cellStyle name="Comma 2 12 4" xfId="2437" xr:uid="{00000000-0005-0000-0000-0000B2090000}"/>
    <cellStyle name="Comma 2 13" xfId="2438" xr:uid="{00000000-0005-0000-0000-0000B3090000}"/>
    <cellStyle name="Comma 2 13 2" xfId="2439" xr:uid="{00000000-0005-0000-0000-0000B4090000}"/>
    <cellStyle name="Comma 2 13 3" xfId="2440" xr:uid="{00000000-0005-0000-0000-0000B5090000}"/>
    <cellStyle name="Comma 2 13 3 2" xfId="2441" xr:uid="{00000000-0005-0000-0000-0000B6090000}"/>
    <cellStyle name="Comma 2 13 4" xfId="2442" xr:uid="{00000000-0005-0000-0000-0000B7090000}"/>
    <cellStyle name="Comma 2 14" xfId="2443" xr:uid="{00000000-0005-0000-0000-0000B8090000}"/>
    <cellStyle name="Comma 2 15" xfId="2444" xr:uid="{00000000-0005-0000-0000-0000B9090000}"/>
    <cellStyle name="Comma 2 16" xfId="2445" xr:uid="{00000000-0005-0000-0000-0000BA090000}"/>
    <cellStyle name="Comma 2 17" xfId="2446" xr:uid="{00000000-0005-0000-0000-0000BB090000}"/>
    <cellStyle name="Comma 2 17 2" xfId="2447" xr:uid="{00000000-0005-0000-0000-0000BC090000}"/>
    <cellStyle name="Comma 2 17 2 2" xfId="2448" xr:uid="{00000000-0005-0000-0000-0000BD090000}"/>
    <cellStyle name="Comma 2 17 3" xfId="2449" xr:uid="{00000000-0005-0000-0000-0000BE090000}"/>
    <cellStyle name="Comma 2 17 4" xfId="2450" xr:uid="{00000000-0005-0000-0000-0000BF090000}"/>
    <cellStyle name="Comma 2 18" xfId="2451" xr:uid="{00000000-0005-0000-0000-0000C0090000}"/>
    <cellStyle name="Comma 2 18 2" xfId="2452" xr:uid="{00000000-0005-0000-0000-0000C1090000}"/>
    <cellStyle name="Comma 2 18 2 2" xfId="2453" xr:uid="{00000000-0005-0000-0000-0000C2090000}"/>
    <cellStyle name="Comma 2 18 3" xfId="2454" xr:uid="{00000000-0005-0000-0000-0000C3090000}"/>
    <cellStyle name="Comma 2 18 4" xfId="2455" xr:uid="{00000000-0005-0000-0000-0000C4090000}"/>
    <cellStyle name="Comma 2 19" xfId="2456" xr:uid="{00000000-0005-0000-0000-0000C5090000}"/>
    <cellStyle name="Comma 2 19 2" xfId="2457" xr:uid="{00000000-0005-0000-0000-0000C6090000}"/>
    <cellStyle name="Comma 2 19 2 2" xfId="2458" xr:uid="{00000000-0005-0000-0000-0000C7090000}"/>
    <cellStyle name="Comma 2 19 2 2 2" xfId="2459" xr:uid="{00000000-0005-0000-0000-0000C8090000}"/>
    <cellStyle name="Comma 2 19 2 3" xfId="2460" xr:uid="{00000000-0005-0000-0000-0000C9090000}"/>
    <cellStyle name="Comma 2 19 2 4" xfId="2461" xr:uid="{00000000-0005-0000-0000-0000CA090000}"/>
    <cellStyle name="Comma 2 19 3" xfId="2462" xr:uid="{00000000-0005-0000-0000-0000CB090000}"/>
    <cellStyle name="Comma 2 19 3 2" xfId="2463" xr:uid="{00000000-0005-0000-0000-0000CC090000}"/>
    <cellStyle name="Comma 2 19 3 2 2" xfId="2464" xr:uid="{00000000-0005-0000-0000-0000CD090000}"/>
    <cellStyle name="Comma 2 19 3 2 3" xfId="2465" xr:uid="{00000000-0005-0000-0000-0000CE090000}"/>
    <cellStyle name="Comma 2 19 3 3" xfId="2466" xr:uid="{00000000-0005-0000-0000-0000CF090000}"/>
    <cellStyle name="Comma 2 19 3 3 2" xfId="2467" xr:uid="{00000000-0005-0000-0000-0000D0090000}"/>
    <cellStyle name="Comma 2 19 3 3 3" xfId="2468" xr:uid="{00000000-0005-0000-0000-0000D1090000}"/>
    <cellStyle name="Comma 2 19 3 4" xfId="2469" xr:uid="{00000000-0005-0000-0000-0000D2090000}"/>
    <cellStyle name="Comma 2 19 3 5" xfId="2470" xr:uid="{00000000-0005-0000-0000-0000D3090000}"/>
    <cellStyle name="Comma 2 19 3 6" xfId="2471" xr:uid="{00000000-0005-0000-0000-0000D4090000}"/>
    <cellStyle name="Comma 2 19 4" xfId="2472" xr:uid="{00000000-0005-0000-0000-0000D5090000}"/>
    <cellStyle name="Comma 2 19 4 2" xfId="2473" xr:uid="{00000000-0005-0000-0000-0000D6090000}"/>
    <cellStyle name="Comma 2 19 4 3" xfId="2474" xr:uid="{00000000-0005-0000-0000-0000D7090000}"/>
    <cellStyle name="Comma 2 19 5" xfId="2475" xr:uid="{00000000-0005-0000-0000-0000D8090000}"/>
    <cellStyle name="Comma 2 19 5 2" xfId="2476" xr:uid="{00000000-0005-0000-0000-0000D9090000}"/>
    <cellStyle name="Comma 2 19 5 3" xfId="2477" xr:uid="{00000000-0005-0000-0000-0000DA090000}"/>
    <cellStyle name="Comma 2 19 6" xfId="2478" xr:uid="{00000000-0005-0000-0000-0000DB090000}"/>
    <cellStyle name="Comma 2 19 7" xfId="2479" xr:uid="{00000000-0005-0000-0000-0000DC090000}"/>
    <cellStyle name="Comma 2 19 8" xfId="2480" xr:uid="{00000000-0005-0000-0000-0000DD090000}"/>
    <cellStyle name="Comma 2 2" xfId="2481" xr:uid="{00000000-0005-0000-0000-0000DE090000}"/>
    <cellStyle name="Comma 2 2 10" xfId="2482" xr:uid="{00000000-0005-0000-0000-0000DF090000}"/>
    <cellStyle name="Comma 2 2 2" xfId="2483" xr:uid="{00000000-0005-0000-0000-0000E0090000}"/>
    <cellStyle name="Comma 2 2 2 2" xfId="2484" xr:uid="{00000000-0005-0000-0000-0000E1090000}"/>
    <cellStyle name="Comma 2 2 2 2 2" xfId="2485" xr:uid="{00000000-0005-0000-0000-0000E2090000}"/>
    <cellStyle name="Comma 2 2 2 2 3" xfId="2486" xr:uid="{00000000-0005-0000-0000-0000E3090000}"/>
    <cellStyle name="Comma 2 2 2 2 4" xfId="2487" xr:uid="{00000000-0005-0000-0000-0000E4090000}"/>
    <cellStyle name="Comma 2 2 2 3" xfId="2488" xr:uid="{00000000-0005-0000-0000-0000E5090000}"/>
    <cellStyle name="Comma 2 2 2 3 2" xfId="2489" xr:uid="{00000000-0005-0000-0000-0000E6090000}"/>
    <cellStyle name="Comma 2 2 2 3 3" xfId="2490" xr:uid="{00000000-0005-0000-0000-0000E7090000}"/>
    <cellStyle name="Comma 2 2 2 3 4" xfId="2491" xr:uid="{00000000-0005-0000-0000-0000E8090000}"/>
    <cellStyle name="Comma 2 2 2 4" xfId="2492" xr:uid="{00000000-0005-0000-0000-0000E9090000}"/>
    <cellStyle name="Comma 2 2 2 4 2" xfId="2493" xr:uid="{00000000-0005-0000-0000-0000EA090000}"/>
    <cellStyle name="Comma 2 2 2 4 2 2" xfId="2494" xr:uid="{00000000-0005-0000-0000-0000EB090000}"/>
    <cellStyle name="Comma 2 2 2 4 2 3" xfId="2495" xr:uid="{00000000-0005-0000-0000-0000EC090000}"/>
    <cellStyle name="Comma 2 2 2 4 2 4" xfId="2496" xr:uid="{00000000-0005-0000-0000-0000ED090000}"/>
    <cellStyle name="Comma 2 2 2 4 3" xfId="2497" xr:uid="{00000000-0005-0000-0000-0000EE090000}"/>
    <cellStyle name="Comma 2 2 2 4 3 2" xfId="2498" xr:uid="{00000000-0005-0000-0000-0000EF090000}"/>
    <cellStyle name="Comma 2 2 2 4 3 3" xfId="2499" xr:uid="{00000000-0005-0000-0000-0000F0090000}"/>
    <cellStyle name="Comma 2 2 2 4 3 4" xfId="2500" xr:uid="{00000000-0005-0000-0000-0000F1090000}"/>
    <cellStyle name="Comma 2 2 2 4 4" xfId="2501" xr:uid="{00000000-0005-0000-0000-0000F2090000}"/>
    <cellStyle name="Comma 2 2 2 4 5" xfId="2502" xr:uid="{00000000-0005-0000-0000-0000F3090000}"/>
    <cellStyle name="Comma 2 2 2 4 6" xfId="2503" xr:uid="{00000000-0005-0000-0000-0000F4090000}"/>
    <cellStyle name="Comma 2 2 2 5" xfId="2504" xr:uid="{00000000-0005-0000-0000-0000F5090000}"/>
    <cellStyle name="Comma 2 2 2 5 2" xfId="2505" xr:uid="{00000000-0005-0000-0000-0000F6090000}"/>
    <cellStyle name="Comma 2 2 2 5 3" xfId="2506" xr:uid="{00000000-0005-0000-0000-0000F7090000}"/>
    <cellStyle name="Comma 2 2 2 5 4" xfId="2507" xr:uid="{00000000-0005-0000-0000-0000F8090000}"/>
    <cellStyle name="Comma 2 2 2 6" xfId="2508" xr:uid="{00000000-0005-0000-0000-0000F9090000}"/>
    <cellStyle name="Comma 2 2 2 7" xfId="2509" xr:uid="{00000000-0005-0000-0000-0000FA090000}"/>
    <cellStyle name="Comma 2 2 2 7 2" xfId="2510" xr:uid="{00000000-0005-0000-0000-0000FB090000}"/>
    <cellStyle name="Comma 2 2 2 8" xfId="2511" xr:uid="{00000000-0005-0000-0000-0000FC090000}"/>
    <cellStyle name="Comma 2 2 3" xfId="2512" xr:uid="{00000000-0005-0000-0000-0000FD090000}"/>
    <cellStyle name="Comma 2 2 3 2" xfId="2513" xr:uid="{00000000-0005-0000-0000-0000FE090000}"/>
    <cellStyle name="Comma 2 2 3 2 2" xfId="2514" xr:uid="{00000000-0005-0000-0000-0000FF090000}"/>
    <cellStyle name="Comma 2 2 3 2 3" xfId="2515" xr:uid="{00000000-0005-0000-0000-0000000A0000}"/>
    <cellStyle name="Comma 2 2 3 2 4" xfId="2516" xr:uid="{00000000-0005-0000-0000-0000010A0000}"/>
    <cellStyle name="Comma 2 2 3 3" xfId="2517" xr:uid="{00000000-0005-0000-0000-0000020A0000}"/>
    <cellStyle name="Comma 2 2 3 3 2" xfId="2518" xr:uid="{00000000-0005-0000-0000-0000030A0000}"/>
    <cellStyle name="Comma 2 2 3 3 3" xfId="2519" xr:uid="{00000000-0005-0000-0000-0000040A0000}"/>
    <cellStyle name="Comma 2 2 3 3 4" xfId="2520" xr:uid="{00000000-0005-0000-0000-0000050A0000}"/>
    <cellStyle name="Comma 2 2 3 4" xfId="2521" xr:uid="{00000000-0005-0000-0000-0000060A0000}"/>
    <cellStyle name="Comma 2 2 3 4 2" xfId="2522" xr:uid="{00000000-0005-0000-0000-0000070A0000}"/>
    <cellStyle name="Comma 2 2 3 4 2 2" xfId="2523" xr:uid="{00000000-0005-0000-0000-0000080A0000}"/>
    <cellStyle name="Comma 2 2 3 4 2 3" xfId="2524" xr:uid="{00000000-0005-0000-0000-0000090A0000}"/>
    <cellStyle name="Comma 2 2 3 4 2 4" xfId="2525" xr:uid="{00000000-0005-0000-0000-00000A0A0000}"/>
    <cellStyle name="Comma 2 2 3 4 3" xfId="2526" xr:uid="{00000000-0005-0000-0000-00000B0A0000}"/>
    <cellStyle name="Comma 2 2 3 4 4" xfId="2527" xr:uid="{00000000-0005-0000-0000-00000C0A0000}"/>
    <cellStyle name="Comma 2 2 3 4 5" xfId="2528" xr:uid="{00000000-0005-0000-0000-00000D0A0000}"/>
    <cellStyle name="Comma 2 2 3 5" xfId="2529" xr:uid="{00000000-0005-0000-0000-00000E0A0000}"/>
    <cellStyle name="Comma 2 2 3 5 2" xfId="2530" xr:uid="{00000000-0005-0000-0000-00000F0A0000}"/>
    <cellStyle name="Comma 2 2 3 5 3" xfId="2531" xr:uid="{00000000-0005-0000-0000-0000100A0000}"/>
    <cellStyle name="Comma 2 2 3 5 4" xfId="2532" xr:uid="{00000000-0005-0000-0000-0000110A0000}"/>
    <cellStyle name="Comma 2 2 3 6" xfId="2533" xr:uid="{00000000-0005-0000-0000-0000120A0000}"/>
    <cellStyle name="Comma 2 2 3 6 2" xfId="2534" xr:uid="{00000000-0005-0000-0000-0000130A0000}"/>
    <cellStyle name="Comma 2 2 3 7" xfId="2535" xr:uid="{00000000-0005-0000-0000-0000140A0000}"/>
    <cellStyle name="Comma 2 2 3 8" xfId="2536" xr:uid="{00000000-0005-0000-0000-0000150A0000}"/>
    <cellStyle name="Comma 2 2 4" xfId="2537" xr:uid="{00000000-0005-0000-0000-0000160A0000}"/>
    <cellStyle name="Comma 2 2 4 2" xfId="2538" xr:uid="{00000000-0005-0000-0000-0000170A0000}"/>
    <cellStyle name="Comma 2 2 4 2 2" xfId="2539" xr:uid="{00000000-0005-0000-0000-0000180A0000}"/>
    <cellStyle name="Comma 2 2 4 2 3" xfId="2540" xr:uid="{00000000-0005-0000-0000-0000190A0000}"/>
    <cellStyle name="Comma 2 2 4 2 4" xfId="2541" xr:uid="{00000000-0005-0000-0000-00001A0A0000}"/>
    <cellStyle name="Comma 2 2 4 3" xfId="2542" xr:uid="{00000000-0005-0000-0000-00001B0A0000}"/>
    <cellStyle name="Comma 2 2 4 4" xfId="2543" xr:uid="{00000000-0005-0000-0000-00001C0A0000}"/>
    <cellStyle name="Comma 2 2 4 5" xfId="2544" xr:uid="{00000000-0005-0000-0000-00001D0A0000}"/>
    <cellStyle name="Comma 2 2 5" xfId="2545" xr:uid="{00000000-0005-0000-0000-00001E0A0000}"/>
    <cellStyle name="Comma 2 2 5 2" xfId="2546" xr:uid="{00000000-0005-0000-0000-00001F0A0000}"/>
    <cellStyle name="Comma 2 2 5 3" xfId="2547" xr:uid="{00000000-0005-0000-0000-0000200A0000}"/>
    <cellStyle name="Comma 2 2 5 4" xfId="2548" xr:uid="{00000000-0005-0000-0000-0000210A0000}"/>
    <cellStyle name="Comma 2 2 6" xfId="2549" xr:uid="{00000000-0005-0000-0000-0000220A0000}"/>
    <cellStyle name="Comma 2 2 6 2" xfId="2550" xr:uid="{00000000-0005-0000-0000-0000230A0000}"/>
    <cellStyle name="Comma 2 2 6 2 2" xfId="2551" xr:uid="{00000000-0005-0000-0000-0000240A0000}"/>
    <cellStyle name="Comma 2 2 6 2 3" xfId="2552" xr:uid="{00000000-0005-0000-0000-0000250A0000}"/>
    <cellStyle name="Comma 2 2 6 2 4" xfId="2553" xr:uid="{00000000-0005-0000-0000-0000260A0000}"/>
    <cellStyle name="Comma 2 2 6 3" xfId="2554" xr:uid="{00000000-0005-0000-0000-0000270A0000}"/>
    <cellStyle name="Comma 2 2 6 3 2" xfId="2555" xr:uid="{00000000-0005-0000-0000-0000280A0000}"/>
    <cellStyle name="Comma 2 2 6 3 3" xfId="2556" xr:uid="{00000000-0005-0000-0000-0000290A0000}"/>
    <cellStyle name="Comma 2 2 6 3 4" xfId="2557" xr:uid="{00000000-0005-0000-0000-00002A0A0000}"/>
    <cellStyle name="Comma 2 2 6 4" xfId="2558" xr:uid="{00000000-0005-0000-0000-00002B0A0000}"/>
    <cellStyle name="Comma 2 2 6 5" xfId="2559" xr:uid="{00000000-0005-0000-0000-00002C0A0000}"/>
    <cellStyle name="Comma 2 2 6 6" xfId="2560" xr:uid="{00000000-0005-0000-0000-00002D0A0000}"/>
    <cellStyle name="Comma 2 2 7" xfId="2561" xr:uid="{00000000-0005-0000-0000-00002E0A0000}"/>
    <cellStyle name="Comma 2 2 7 2" xfId="2562" xr:uid="{00000000-0005-0000-0000-00002F0A0000}"/>
    <cellStyle name="Comma 2 2 7 3" xfId="2563" xr:uid="{00000000-0005-0000-0000-0000300A0000}"/>
    <cellStyle name="Comma 2 2 7 4" xfId="2564" xr:uid="{00000000-0005-0000-0000-0000310A0000}"/>
    <cellStyle name="Comma 2 2 8" xfId="2565" xr:uid="{00000000-0005-0000-0000-0000320A0000}"/>
    <cellStyle name="Comma 2 2 9" xfId="2566" xr:uid="{00000000-0005-0000-0000-0000330A0000}"/>
    <cellStyle name="Comma 2 20" xfId="2567" xr:uid="{00000000-0005-0000-0000-0000340A0000}"/>
    <cellStyle name="Comma 2 20 2" xfId="2568" xr:uid="{00000000-0005-0000-0000-0000350A0000}"/>
    <cellStyle name="Comma 2 20 2 2" xfId="2569" xr:uid="{00000000-0005-0000-0000-0000360A0000}"/>
    <cellStyle name="Comma 2 20 3" xfId="2570" xr:uid="{00000000-0005-0000-0000-0000370A0000}"/>
    <cellStyle name="Comma 2 20 4" xfId="2571" xr:uid="{00000000-0005-0000-0000-0000380A0000}"/>
    <cellStyle name="Comma 2 21" xfId="2572" xr:uid="{00000000-0005-0000-0000-0000390A0000}"/>
    <cellStyle name="Comma 2 21 2" xfId="2573" xr:uid="{00000000-0005-0000-0000-00003A0A0000}"/>
    <cellStyle name="Comma 2 21 2 2" xfId="2574" xr:uid="{00000000-0005-0000-0000-00003B0A0000}"/>
    <cellStyle name="Comma 2 21 3" xfId="2575" xr:uid="{00000000-0005-0000-0000-00003C0A0000}"/>
    <cellStyle name="Comma 2 21 4" xfId="2576" xr:uid="{00000000-0005-0000-0000-00003D0A0000}"/>
    <cellStyle name="Comma 2 22" xfId="2577" xr:uid="{00000000-0005-0000-0000-00003E0A0000}"/>
    <cellStyle name="Comma 2 23" xfId="2578" xr:uid="{00000000-0005-0000-0000-00003F0A0000}"/>
    <cellStyle name="Comma 2 24" xfId="2579" xr:uid="{00000000-0005-0000-0000-0000400A0000}"/>
    <cellStyle name="Comma 2 3" xfId="2580" xr:uid="{00000000-0005-0000-0000-0000410A0000}"/>
    <cellStyle name="Comma 2 3 2" xfId="2581" xr:uid="{00000000-0005-0000-0000-0000420A0000}"/>
    <cellStyle name="Comma 2 3 2 2" xfId="2582" xr:uid="{00000000-0005-0000-0000-0000430A0000}"/>
    <cellStyle name="Comma 2 3 2 2 2" xfId="2583" xr:uid="{00000000-0005-0000-0000-0000440A0000}"/>
    <cellStyle name="Comma 2 3 2 2 3" xfId="2584" xr:uid="{00000000-0005-0000-0000-0000450A0000}"/>
    <cellStyle name="Comma 2 3 2 2 4" xfId="2585" xr:uid="{00000000-0005-0000-0000-0000460A0000}"/>
    <cellStyle name="Comma 2 3 2 3" xfId="2586" xr:uid="{00000000-0005-0000-0000-0000470A0000}"/>
    <cellStyle name="Comma 2 3 2 3 2" xfId="2587" xr:uid="{00000000-0005-0000-0000-0000480A0000}"/>
    <cellStyle name="Comma 2 3 2 3 3" xfId="2588" xr:uid="{00000000-0005-0000-0000-0000490A0000}"/>
    <cellStyle name="Comma 2 3 2 3 4" xfId="2589" xr:uid="{00000000-0005-0000-0000-00004A0A0000}"/>
    <cellStyle name="Comma 2 3 2 4" xfId="2590" xr:uid="{00000000-0005-0000-0000-00004B0A0000}"/>
    <cellStyle name="Comma 2 3 2 4 2" xfId="2591" xr:uid="{00000000-0005-0000-0000-00004C0A0000}"/>
    <cellStyle name="Comma 2 3 2 4 2 2" xfId="2592" xr:uid="{00000000-0005-0000-0000-00004D0A0000}"/>
    <cellStyle name="Comma 2 3 2 4 2 3" xfId="2593" xr:uid="{00000000-0005-0000-0000-00004E0A0000}"/>
    <cellStyle name="Comma 2 3 2 4 2 4" xfId="2594" xr:uid="{00000000-0005-0000-0000-00004F0A0000}"/>
    <cellStyle name="Comma 2 3 2 4 3" xfId="2595" xr:uid="{00000000-0005-0000-0000-0000500A0000}"/>
    <cellStyle name="Comma 2 3 2 4 3 2" xfId="2596" xr:uid="{00000000-0005-0000-0000-0000510A0000}"/>
    <cellStyle name="Comma 2 3 2 4 3 3" xfId="2597" xr:uid="{00000000-0005-0000-0000-0000520A0000}"/>
    <cellStyle name="Comma 2 3 2 4 3 4" xfId="2598" xr:uid="{00000000-0005-0000-0000-0000530A0000}"/>
    <cellStyle name="Comma 2 3 2 4 4" xfId="2599" xr:uid="{00000000-0005-0000-0000-0000540A0000}"/>
    <cellStyle name="Comma 2 3 2 4 4 2" xfId="2600" xr:uid="{00000000-0005-0000-0000-0000550A0000}"/>
    <cellStyle name="Comma 2 3 2 4 4 3" xfId="2601" xr:uid="{00000000-0005-0000-0000-0000560A0000}"/>
    <cellStyle name="Comma 2 3 2 4 4 4" xfId="2602" xr:uid="{00000000-0005-0000-0000-0000570A0000}"/>
    <cellStyle name="Comma 2 3 2 4 5" xfId="2603" xr:uid="{00000000-0005-0000-0000-0000580A0000}"/>
    <cellStyle name="Comma 2 3 2 4 6" xfId="2604" xr:uid="{00000000-0005-0000-0000-0000590A0000}"/>
    <cellStyle name="Comma 2 3 2 4 7" xfId="2605" xr:uid="{00000000-0005-0000-0000-00005A0A0000}"/>
    <cellStyle name="Comma 2 3 2 5" xfId="2606" xr:uid="{00000000-0005-0000-0000-00005B0A0000}"/>
    <cellStyle name="Comma 2 3 2 5 2" xfId="2607" xr:uid="{00000000-0005-0000-0000-00005C0A0000}"/>
    <cellStyle name="Comma 2 3 2 5 3" xfId="2608" xr:uid="{00000000-0005-0000-0000-00005D0A0000}"/>
    <cellStyle name="Comma 2 3 2 5 4" xfId="2609" xr:uid="{00000000-0005-0000-0000-00005E0A0000}"/>
    <cellStyle name="Comma 2 3 2 6" xfId="2610" xr:uid="{00000000-0005-0000-0000-00005F0A0000}"/>
    <cellStyle name="Comma 2 3 2 7" xfId="2611" xr:uid="{00000000-0005-0000-0000-0000600A0000}"/>
    <cellStyle name="Comma 2 3 2 8" xfId="2612" xr:uid="{00000000-0005-0000-0000-0000610A0000}"/>
    <cellStyle name="Comma 2 3 2 9" xfId="2613" xr:uid="{00000000-0005-0000-0000-0000620A0000}"/>
    <cellStyle name="Comma 2 3 3" xfId="2614" xr:uid="{00000000-0005-0000-0000-0000630A0000}"/>
    <cellStyle name="Comma 2 3 3 2" xfId="2615" xr:uid="{00000000-0005-0000-0000-0000640A0000}"/>
    <cellStyle name="Comma 2 3 3 2 2" xfId="2616" xr:uid="{00000000-0005-0000-0000-0000650A0000}"/>
    <cellStyle name="Comma 2 3 3 2 3" xfId="2617" xr:uid="{00000000-0005-0000-0000-0000660A0000}"/>
    <cellStyle name="Comma 2 3 3 2 4" xfId="2618" xr:uid="{00000000-0005-0000-0000-0000670A0000}"/>
    <cellStyle name="Comma 2 3 3 3" xfId="2619" xr:uid="{00000000-0005-0000-0000-0000680A0000}"/>
    <cellStyle name="Comma 2 3 3 3 2" xfId="2620" xr:uid="{00000000-0005-0000-0000-0000690A0000}"/>
    <cellStyle name="Comma 2 3 3 3 3" xfId="2621" xr:uid="{00000000-0005-0000-0000-00006A0A0000}"/>
    <cellStyle name="Comma 2 3 3 3 4" xfId="2622" xr:uid="{00000000-0005-0000-0000-00006B0A0000}"/>
    <cellStyle name="Comma 2 3 3 4" xfId="2623" xr:uid="{00000000-0005-0000-0000-00006C0A0000}"/>
    <cellStyle name="Comma 2 3 3 4 2" xfId="2624" xr:uid="{00000000-0005-0000-0000-00006D0A0000}"/>
    <cellStyle name="Comma 2 3 3 4 2 2" xfId="2625" xr:uid="{00000000-0005-0000-0000-00006E0A0000}"/>
    <cellStyle name="Comma 2 3 3 4 2 3" xfId="2626" xr:uid="{00000000-0005-0000-0000-00006F0A0000}"/>
    <cellStyle name="Comma 2 3 3 4 2 4" xfId="2627" xr:uid="{00000000-0005-0000-0000-0000700A0000}"/>
    <cellStyle name="Comma 2 3 3 4 3" xfId="2628" xr:uid="{00000000-0005-0000-0000-0000710A0000}"/>
    <cellStyle name="Comma 2 3 3 4 4" xfId="2629" xr:uid="{00000000-0005-0000-0000-0000720A0000}"/>
    <cellStyle name="Comma 2 3 3 4 5" xfId="2630" xr:uid="{00000000-0005-0000-0000-0000730A0000}"/>
    <cellStyle name="Comma 2 3 3 5" xfId="2631" xr:uid="{00000000-0005-0000-0000-0000740A0000}"/>
    <cellStyle name="Comma 2 3 3 6" xfId="2632" xr:uid="{00000000-0005-0000-0000-0000750A0000}"/>
    <cellStyle name="Comma 2 3 3 7" xfId="2633" xr:uid="{00000000-0005-0000-0000-0000760A0000}"/>
    <cellStyle name="Comma 2 3 4" xfId="2634" xr:uid="{00000000-0005-0000-0000-0000770A0000}"/>
    <cellStyle name="Comma 2 3 4 2" xfId="2635" xr:uid="{00000000-0005-0000-0000-0000780A0000}"/>
    <cellStyle name="Comma 2 3 4 2 2" xfId="2636" xr:uid="{00000000-0005-0000-0000-0000790A0000}"/>
    <cellStyle name="Comma 2 3 4 2 3" xfId="2637" xr:uid="{00000000-0005-0000-0000-00007A0A0000}"/>
    <cellStyle name="Comma 2 3 4 2 4" xfId="2638" xr:uid="{00000000-0005-0000-0000-00007B0A0000}"/>
    <cellStyle name="Comma 2 3 4 3" xfId="2639" xr:uid="{00000000-0005-0000-0000-00007C0A0000}"/>
    <cellStyle name="Comma 2 3 4 4" xfId="2640" xr:uid="{00000000-0005-0000-0000-00007D0A0000}"/>
    <cellStyle name="Comma 2 3 4 5" xfId="2641" xr:uid="{00000000-0005-0000-0000-00007E0A0000}"/>
    <cellStyle name="Comma 2 3 5" xfId="2642" xr:uid="{00000000-0005-0000-0000-00007F0A0000}"/>
    <cellStyle name="Comma 2 3 5 2" xfId="2643" xr:uid="{00000000-0005-0000-0000-0000800A0000}"/>
    <cellStyle name="Comma 2 3 5 3" xfId="2644" xr:uid="{00000000-0005-0000-0000-0000810A0000}"/>
    <cellStyle name="Comma 2 3 5 4" xfId="2645" xr:uid="{00000000-0005-0000-0000-0000820A0000}"/>
    <cellStyle name="Comma 2 3 6" xfId="2646" xr:uid="{00000000-0005-0000-0000-0000830A0000}"/>
    <cellStyle name="Comma 2 3 6 2" xfId="2647" xr:uid="{00000000-0005-0000-0000-0000840A0000}"/>
    <cellStyle name="Comma 2 3 6 2 2" xfId="2648" xr:uid="{00000000-0005-0000-0000-0000850A0000}"/>
    <cellStyle name="Comma 2 3 6 2 3" xfId="2649" xr:uid="{00000000-0005-0000-0000-0000860A0000}"/>
    <cellStyle name="Comma 2 3 6 2 4" xfId="2650" xr:uid="{00000000-0005-0000-0000-0000870A0000}"/>
    <cellStyle name="Comma 2 3 6 3" xfId="2651" xr:uid="{00000000-0005-0000-0000-0000880A0000}"/>
    <cellStyle name="Comma 2 3 6 4" xfId="2652" xr:uid="{00000000-0005-0000-0000-0000890A0000}"/>
    <cellStyle name="Comma 2 3 6 5" xfId="2653" xr:uid="{00000000-0005-0000-0000-00008A0A0000}"/>
    <cellStyle name="Comma 2 3 7" xfId="2654" xr:uid="{00000000-0005-0000-0000-00008B0A0000}"/>
    <cellStyle name="Comma 2 3 8" xfId="2655" xr:uid="{00000000-0005-0000-0000-00008C0A0000}"/>
    <cellStyle name="Comma 2 3 9" xfId="2656" xr:uid="{00000000-0005-0000-0000-00008D0A0000}"/>
    <cellStyle name="Comma 2 4" xfId="2657" xr:uid="{00000000-0005-0000-0000-00008E0A0000}"/>
    <cellStyle name="Comma 2 4 2" xfId="2658" xr:uid="{00000000-0005-0000-0000-00008F0A0000}"/>
    <cellStyle name="Comma 2 4 2 2" xfId="2659" xr:uid="{00000000-0005-0000-0000-0000900A0000}"/>
    <cellStyle name="Comma 2 4 2 3" xfId="2660" xr:uid="{00000000-0005-0000-0000-0000910A0000}"/>
    <cellStyle name="Comma 2 4 2 4" xfId="2661" xr:uid="{00000000-0005-0000-0000-0000920A0000}"/>
    <cellStyle name="Comma 2 4 2 5" xfId="2662" xr:uid="{00000000-0005-0000-0000-0000930A0000}"/>
    <cellStyle name="Comma 2 4 3" xfId="2663" xr:uid="{00000000-0005-0000-0000-0000940A0000}"/>
    <cellStyle name="Comma 2 4 3 2" xfId="2664" xr:uid="{00000000-0005-0000-0000-0000950A0000}"/>
    <cellStyle name="Comma 2 4 3 2 2" xfId="2665" xr:uid="{00000000-0005-0000-0000-0000960A0000}"/>
    <cellStyle name="Comma 2 4 3 2 3" xfId="2666" xr:uid="{00000000-0005-0000-0000-0000970A0000}"/>
    <cellStyle name="Comma 2 4 3 3" xfId="2667" xr:uid="{00000000-0005-0000-0000-0000980A0000}"/>
    <cellStyle name="Comma 2 4 3 4" xfId="2668" xr:uid="{00000000-0005-0000-0000-0000990A0000}"/>
    <cellStyle name="Comma 2 4 3 5" xfId="2669" xr:uid="{00000000-0005-0000-0000-00009A0A0000}"/>
    <cellStyle name="Comma 2 4 4" xfId="2670" xr:uid="{00000000-0005-0000-0000-00009B0A0000}"/>
    <cellStyle name="Comma 2 4 4 2" xfId="2671" xr:uid="{00000000-0005-0000-0000-00009C0A0000}"/>
    <cellStyle name="Comma 2 4 4 2 2" xfId="2672" xr:uid="{00000000-0005-0000-0000-00009D0A0000}"/>
    <cellStyle name="Comma 2 4 4 2 3" xfId="2673" xr:uid="{00000000-0005-0000-0000-00009E0A0000}"/>
    <cellStyle name="Comma 2 4 4 2 4" xfId="2674" xr:uid="{00000000-0005-0000-0000-00009F0A0000}"/>
    <cellStyle name="Comma 2 4 4 3" xfId="2675" xr:uid="{00000000-0005-0000-0000-0000A00A0000}"/>
    <cellStyle name="Comma 2 4 4 3 2" xfId="2676" xr:uid="{00000000-0005-0000-0000-0000A10A0000}"/>
    <cellStyle name="Comma 2 4 4 3 3" xfId="2677" xr:uid="{00000000-0005-0000-0000-0000A20A0000}"/>
    <cellStyle name="Comma 2 4 4 3 4" xfId="2678" xr:uid="{00000000-0005-0000-0000-0000A30A0000}"/>
    <cellStyle name="Comma 2 4 4 4" xfId="2679" xr:uid="{00000000-0005-0000-0000-0000A40A0000}"/>
    <cellStyle name="Comma 2 4 4 4 2" xfId="2680" xr:uid="{00000000-0005-0000-0000-0000A50A0000}"/>
    <cellStyle name="Comma 2 4 4 4 3" xfId="2681" xr:uid="{00000000-0005-0000-0000-0000A60A0000}"/>
    <cellStyle name="Comma 2 4 4 4 4" xfId="2682" xr:uid="{00000000-0005-0000-0000-0000A70A0000}"/>
    <cellStyle name="Comma 2 4 4 5" xfId="2683" xr:uid="{00000000-0005-0000-0000-0000A80A0000}"/>
    <cellStyle name="Comma 2 4 4 6" xfId="2684" xr:uid="{00000000-0005-0000-0000-0000A90A0000}"/>
    <cellStyle name="Comma 2 4 4 7" xfId="2685" xr:uid="{00000000-0005-0000-0000-0000AA0A0000}"/>
    <cellStyle name="Comma 2 4 5" xfId="2686" xr:uid="{00000000-0005-0000-0000-0000AB0A0000}"/>
    <cellStyle name="Comma 2 4 5 2" xfId="2687" xr:uid="{00000000-0005-0000-0000-0000AC0A0000}"/>
    <cellStyle name="Comma 2 4 5 3" xfId="2688" xr:uid="{00000000-0005-0000-0000-0000AD0A0000}"/>
    <cellStyle name="Comma 2 4 5 4" xfId="2689" xr:uid="{00000000-0005-0000-0000-0000AE0A0000}"/>
    <cellStyle name="Comma 2 4 6" xfId="2690" xr:uid="{00000000-0005-0000-0000-0000AF0A0000}"/>
    <cellStyle name="Comma 2 4 6 2" xfId="2691" xr:uid="{00000000-0005-0000-0000-0000B00A0000}"/>
    <cellStyle name="Comma 2 4 6 2 2" xfId="2692" xr:uid="{00000000-0005-0000-0000-0000B10A0000}"/>
    <cellStyle name="Comma 2 4 6 2 3" xfId="2693" xr:uid="{00000000-0005-0000-0000-0000B20A0000}"/>
    <cellStyle name="Comma 2 4 7" xfId="2694" xr:uid="{00000000-0005-0000-0000-0000B30A0000}"/>
    <cellStyle name="Comma 2 4 7 2" xfId="2695" xr:uid="{00000000-0005-0000-0000-0000B40A0000}"/>
    <cellStyle name="Comma 2 4 8" xfId="2696" xr:uid="{00000000-0005-0000-0000-0000B50A0000}"/>
    <cellStyle name="Comma 2 5" xfId="2697" xr:uid="{00000000-0005-0000-0000-0000B60A0000}"/>
    <cellStyle name="Comma 2 5 2" xfId="2698" xr:uid="{00000000-0005-0000-0000-0000B70A0000}"/>
    <cellStyle name="Comma 2 5 2 2" xfId="2699" xr:uid="{00000000-0005-0000-0000-0000B80A0000}"/>
    <cellStyle name="Comma 2 5 2 3" xfId="2700" xr:uid="{00000000-0005-0000-0000-0000B90A0000}"/>
    <cellStyle name="Comma 2 5 2 4" xfId="2701" xr:uid="{00000000-0005-0000-0000-0000BA0A0000}"/>
    <cellStyle name="Comma 2 5 3" xfId="2702" xr:uid="{00000000-0005-0000-0000-0000BB0A0000}"/>
    <cellStyle name="Comma 2 5 3 2" xfId="2703" xr:uid="{00000000-0005-0000-0000-0000BC0A0000}"/>
    <cellStyle name="Comma 2 5 3 3" xfId="2704" xr:uid="{00000000-0005-0000-0000-0000BD0A0000}"/>
    <cellStyle name="Comma 2 5 3 4" xfId="2705" xr:uid="{00000000-0005-0000-0000-0000BE0A0000}"/>
    <cellStyle name="Comma 2 5 4" xfId="2706" xr:uid="{00000000-0005-0000-0000-0000BF0A0000}"/>
    <cellStyle name="Comma 2 5 4 2" xfId="2707" xr:uid="{00000000-0005-0000-0000-0000C00A0000}"/>
    <cellStyle name="Comma 2 5 4 2 2" xfId="2708" xr:uid="{00000000-0005-0000-0000-0000C10A0000}"/>
    <cellStyle name="Comma 2 5 4 2 3" xfId="2709" xr:uid="{00000000-0005-0000-0000-0000C20A0000}"/>
    <cellStyle name="Comma 2 5 4 2 4" xfId="2710" xr:uid="{00000000-0005-0000-0000-0000C30A0000}"/>
    <cellStyle name="Comma 2 5 4 3" xfId="2711" xr:uid="{00000000-0005-0000-0000-0000C40A0000}"/>
    <cellStyle name="Comma 2 5 4 4" xfId="2712" xr:uid="{00000000-0005-0000-0000-0000C50A0000}"/>
    <cellStyle name="Comma 2 5 4 5" xfId="2713" xr:uid="{00000000-0005-0000-0000-0000C60A0000}"/>
    <cellStyle name="Comma 2 5 5" xfId="2714" xr:uid="{00000000-0005-0000-0000-0000C70A0000}"/>
    <cellStyle name="Comma 2 5 6" xfId="2715" xr:uid="{00000000-0005-0000-0000-0000C80A0000}"/>
    <cellStyle name="Comma 2 5 6 2" xfId="2716" xr:uid="{00000000-0005-0000-0000-0000C90A0000}"/>
    <cellStyle name="Comma 2 5 7" xfId="2717" xr:uid="{00000000-0005-0000-0000-0000CA0A0000}"/>
    <cellStyle name="Comma 2 6" xfId="2718" xr:uid="{00000000-0005-0000-0000-0000CB0A0000}"/>
    <cellStyle name="Comma 2 6 2" xfId="2719" xr:uid="{00000000-0005-0000-0000-0000CC0A0000}"/>
    <cellStyle name="Comma 2 6 2 2" xfId="2720" xr:uid="{00000000-0005-0000-0000-0000CD0A0000}"/>
    <cellStyle name="Comma 2 6 2 2 2" xfId="2721" xr:uid="{00000000-0005-0000-0000-0000CE0A0000}"/>
    <cellStyle name="Comma 2 6 2 2 3" xfId="2722" xr:uid="{00000000-0005-0000-0000-0000CF0A0000}"/>
    <cellStyle name="Comma 2 6 2 2 4" xfId="2723" xr:uid="{00000000-0005-0000-0000-0000D00A0000}"/>
    <cellStyle name="Comma 2 6 2 3" xfId="2724" xr:uid="{00000000-0005-0000-0000-0000D10A0000}"/>
    <cellStyle name="Comma 2 6 2 4" xfId="2725" xr:uid="{00000000-0005-0000-0000-0000D20A0000}"/>
    <cellStyle name="Comma 2 6 2 5" xfId="2726" xr:uid="{00000000-0005-0000-0000-0000D30A0000}"/>
    <cellStyle name="Comma 2 6 3" xfId="2727" xr:uid="{00000000-0005-0000-0000-0000D40A0000}"/>
    <cellStyle name="Comma 2 6 4" xfId="2728" xr:uid="{00000000-0005-0000-0000-0000D50A0000}"/>
    <cellStyle name="Comma 2 6 4 2" xfId="2729" xr:uid="{00000000-0005-0000-0000-0000D60A0000}"/>
    <cellStyle name="Comma 2 6 5" xfId="2730" xr:uid="{00000000-0005-0000-0000-0000D70A0000}"/>
    <cellStyle name="Comma 2 7" xfId="2731" xr:uid="{00000000-0005-0000-0000-0000D80A0000}"/>
    <cellStyle name="Comma 2 7 2" xfId="2732" xr:uid="{00000000-0005-0000-0000-0000D90A0000}"/>
    <cellStyle name="Comma 2 7 2 2" xfId="2733" xr:uid="{00000000-0005-0000-0000-0000DA0A0000}"/>
    <cellStyle name="Comma 2 7 2 2 2" xfId="2734" xr:uid="{00000000-0005-0000-0000-0000DB0A0000}"/>
    <cellStyle name="Comma 2 7 2 2 3" xfId="2735" xr:uid="{00000000-0005-0000-0000-0000DC0A0000}"/>
    <cellStyle name="Comma 2 7 2 2 4" xfId="2736" xr:uid="{00000000-0005-0000-0000-0000DD0A0000}"/>
    <cellStyle name="Comma 2 7 2 3" xfId="2737" xr:uid="{00000000-0005-0000-0000-0000DE0A0000}"/>
    <cellStyle name="Comma 2 7 2 4" xfId="2738" xr:uid="{00000000-0005-0000-0000-0000DF0A0000}"/>
    <cellStyle name="Comma 2 7 2 5" xfId="2739" xr:uid="{00000000-0005-0000-0000-0000E00A0000}"/>
    <cellStyle name="Comma 2 7 3" xfId="2740" xr:uid="{00000000-0005-0000-0000-0000E10A0000}"/>
    <cellStyle name="Comma 2 7 4" xfId="2741" xr:uid="{00000000-0005-0000-0000-0000E20A0000}"/>
    <cellStyle name="Comma 2 7 4 2" xfId="2742" xr:uid="{00000000-0005-0000-0000-0000E30A0000}"/>
    <cellStyle name="Comma 2 7 5" xfId="2743" xr:uid="{00000000-0005-0000-0000-0000E40A0000}"/>
    <cellStyle name="Comma 2 8" xfId="2744" xr:uid="{00000000-0005-0000-0000-0000E50A0000}"/>
    <cellStyle name="Comma 2 8 2" xfId="2745" xr:uid="{00000000-0005-0000-0000-0000E60A0000}"/>
    <cellStyle name="Comma 2 8 2 2" xfId="2746" xr:uid="{00000000-0005-0000-0000-0000E70A0000}"/>
    <cellStyle name="Comma 2 8 2 3" xfId="2747" xr:uid="{00000000-0005-0000-0000-0000E80A0000}"/>
    <cellStyle name="Comma 2 8 2 4" xfId="2748" xr:uid="{00000000-0005-0000-0000-0000E90A0000}"/>
    <cellStyle name="Comma 2 8 3" xfId="2749" xr:uid="{00000000-0005-0000-0000-0000EA0A0000}"/>
    <cellStyle name="Comma 2 8 3 2" xfId="2750" xr:uid="{00000000-0005-0000-0000-0000EB0A0000}"/>
    <cellStyle name="Comma 2 8 3 3" xfId="2751" xr:uid="{00000000-0005-0000-0000-0000EC0A0000}"/>
    <cellStyle name="Comma 2 8 3 4" xfId="2752" xr:uid="{00000000-0005-0000-0000-0000ED0A0000}"/>
    <cellStyle name="Comma 2 8 4" xfId="2753" xr:uid="{00000000-0005-0000-0000-0000EE0A0000}"/>
    <cellStyle name="Comma 2 8 4 2" xfId="2754" xr:uid="{00000000-0005-0000-0000-0000EF0A0000}"/>
    <cellStyle name="Comma 2 8 4 3" xfId="2755" xr:uid="{00000000-0005-0000-0000-0000F00A0000}"/>
    <cellStyle name="Comma 2 8 4 4" xfId="2756" xr:uid="{00000000-0005-0000-0000-0000F10A0000}"/>
    <cellStyle name="Comma 2 8 4 5" xfId="2757" xr:uid="{00000000-0005-0000-0000-0000F20A0000}"/>
    <cellStyle name="Comma 2 8 5" xfId="2758" xr:uid="{00000000-0005-0000-0000-0000F30A0000}"/>
    <cellStyle name="Comma 2 8 6" xfId="2759" xr:uid="{00000000-0005-0000-0000-0000F40A0000}"/>
    <cellStyle name="Comma 2 8 6 2" xfId="2760" xr:uid="{00000000-0005-0000-0000-0000F50A0000}"/>
    <cellStyle name="Comma 2 8 7" xfId="2761" xr:uid="{00000000-0005-0000-0000-0000F60A0000}"/>
    <cellStyle name="Comma 2 9" xfId="2762" xr:uid="{00000000-0005-0000-0000-0000F70A0000}"/>
    <cellStyle name="Comma 2 9 2" xfId="2763" xr:uid="{00000000-0005-0000-0000-0000F80A0000}"/>
    <cellStyle name="Comma 2 9 2 2" xfId="2764" xr:uid="{00000000-0005-0000-0000-0000F90A0000}"/>
    <cellStyle name="Comma 2 9 2 2 2" xfId="2765" xr:uid="{00000000-0005-0000-0000-0000FA0A0000}"/>
    <cellStyle name="Comma 2 9 2 2 3" xfId="2766" xr:uid="{00000000-0005-0000-0000-0000FB0A0000}"/>
    <cellStyle name="Comma 2 9 3" xfId="2767" xr:uid="{00000000-0005-0000-0000-0000FC0A0000}"/>
    <cellStyle name="Comma 2 9 3 2" xfId="2768" xr:uid="{00000000-0005-0000-0000-0000FD0A0000}"/>
    <cellStyle name="Comma 2 9 4" xfId="2769" xr:uid="{00000000-0005-0000-0000-0000FE0A0000}"/>
    <cellStyle name="Comma 2 9 4 2" xfId="2770" xr:uid="{00000000-0005-0000-0000-0000FF0A0000}"/>
    <cellStyle name="Comma 2 9 4 3" xfId="2771" xr:uid="{00000000-0005-0000-0000-0000000B0000}"/>
    <cellStyle name="Comma 2 9 5" xfId="2772" xr:uid="{00000000-0005-0000-0000-0000010B0000}"/>
    <cellStyle name="Comma 2 9 6" xfId="2773" xr:uid="{00000000-0005-0000-0000-0000020B0000}"/>
    <cellStyle name="Comma 2_PrimaryEnergyPrices_TIMES" xfId="2774" xr:uid="{00000000-0005-0000-0000-0000030B0000}"/>
    <cellStyle name="Comma 3" xfId="2775" xr:uid="{00000000-0005-0000-0000-0000040B0000}"/>
    <cellStyle name="Comma 3 10" xfId="2776" xr:uid="{00000000-0005-0000-0000-0000050B0000}"/>
    <cellStyle name="Comma 3 10 2" xfId="2777" xr:uid="{00000000-0005-0000-0000-0000060B0000}"/>
    <cellStyle name="Comma 3 10 2 2" xfId="2778" xr:uid="{00000000-0005-0000-0000-0000070B0000}"/>
    <cellStyle name="Comma 3 10 3" xfId="2779" xr:uid="{00000000-0005-0000-0000-0000080B0000}"/>
    <cellStyle name="Comma 3 10 4" xfId="2780" xr:uid="{00000000-0005-0000-0000-0000090B0000}"/>
    <cellStyle name="Comma 3 11" xfId="2781" xr:uid="{00000000-0005-0000-0000-00000A0B0000}"/>
    <cellStyle name="Comma 3 11 2" xfId="2782" xr:uid="{00000000-0005-0000-0000-00000B0B0000}"/>
    <cellStyle name="Comma 3 11 3" xfId="2783" xr:uid="{00000000-0005-0000-0000-00000C0B0000}"/>
    <cellStyle name="Comma 3 11 4" xfId="2784" xr:uid="{00000000-0005-0000-0000-00000D0B0000}"/>
    <cellStyle name="Comma 3 12" xfId="2785" xr:uid="{00000000-0005-0000-0000-00000E0B0000}"/>
    <cellStyle name="Comma 3 13" xfId="2786" xr:uid="{00000000-0005-0000-0000-00000F0B0000}"/>
    <cellStyle name="Comma 3 2" xfId="2787" xr:uid="{00000000-0005-0000-0000-0000100B0000}"/>
    <cellStyle name="Comma 3 2 2" xfId="2788" xr:uid="{00000000-0005-0000-0000-0000110B0000}"/>
    <cellStyle name="Comma 3 2 2 2" xfId="2789" xr:uid="{00000000-0005-0000-0000-0000120B0000}"/>
    <cellStyle name="Comma 3 2 2 2 2" xfId="2790" xr:uid="{00000000-0005-0000-0000-0000130B0000}"/>
    <cellStyle name="Comma 3 2 2 2 3" xfId="2791" xr:uid="{00000000-0005-0000-0000-0000140B0000}"/>
    <cellStyle name="Comma 3 2 2 3" xfId="2792" xr:uid="{00000000-0005-0000-0000-0000150B0000}"/>
    <cellStyle name="Comma 3 2 2 4" xfId="2793" xr:uid="{00000000-0005-0000-0000-0000160B0000}"/>
    <cellStyle name="Comma 3 2 2 5" xfId="2794" xr:uid="{00000000-0005-0000-0000-0000170B0000}"/>
    <cellStyle name="Comma 3 2 3" xfId="2795" xr:uid="{00000000-0005-0000-0000-0000180B0000}"/>
    <cellStyle name="Comma 3 2 3 2" xfId="2796" xr:uid="{00000000-0005-0000-0000-0000190B0000}"/>
    <cellStyle name="Comma 3 2 3 3" xfId="2797" xr:uid="{00000000-0005-0000-0000-00001A0B0000}"/>
    <cellStyle name="Comma 3 2 3 4" xfId="2798" xr:uid="{00000000-0005-0000-0000-00001B0B0000}"/>
    <cellStyle name="Comma 3 2 4" xfId="2799" xr:uid="{00000000-0005-0000-0000-00001C0B0000}"/>
    <cellStyle name="Comma 3 2 5" xfId="2800" xr:uid="{00000000-0005-0000-0000-00001D0B0000}"/>
    <cellStyle name="Comma 3 3" xfId="2801" xr:uid="{00000000-0005-0000-0000-00001E0B0000}"/>
    <cellStyle name="Comma 3 3 2" xfId="2802" xr:uid="{00000000-0005-0000-0000-00001F0B0000}"/>
    <cellStyle name="Comma 3 3 2 2" xfId="2803" xr:uid="{00000000-0005-0000-0000-0000200B0000}"/>
    <cellStyle name="Comma 3 3 2 2 2" xfId="2804" xr:uid="{00000000-0005-0000-0000-0000210B0000}"/>
    <cellStyle name="Comma 3 3 2 2 3" xfId="2805" xr:uid="{00000000-0005-0000-0000-0000220B0000}"/>
    <cellStyle name="Comma 3 3 2 3" xfId="2806" xr:uid="{00000000-0005-0000-0000-0000230B0000}"/>
    <cellStyle name="Comma 3 3 2 4" xfId="2807" xr:uid="{00000000-0005-0000-0000-0000240B0000}"/>
    <cellStyle name="Comma 3 3 2 5" xfId="2808" xr:uid="{00000000-0005-0000-0000-0000250B0000}"/>
    <cellStyle name="Comma 3 3 3" xfId="2809" xr:uid="{00000000-0005-0000-0000-0000260B0000}"/>
    <cellStyle name="Comma 3 3 3 2" xfId="2810" xr:uid="{00000000-0005-0000-0000-0000270B0000}"/>
    <cellStyle name="Comma 3 3 3 3" xfId="2811" xr:uid="{00000000-0005-0000-0000-0000280B0000}"/>
    <cellStyle name="Comma 3 3 3 4" xfId="2812" xr:uid="{00000000-0005-0000-0000-0000290B0000}"/>
    <cellStyle name="Comma 3 3 4" xfId="2813" xr:uid="{00000000-0005-0000-0000-00002A0B0000}"/>
    <cellStyle name="Comma 3 3 4 2" xfId="2814" xr:uid="{00000000-0005-0000-0000-00002B0B0000}"/>
    <cellStyle name="Comma 3 3 4 3" xfId="2815" xr:uid="{00000000-0005-0000-0000-00002C0B0000}"/>
    <cellStyle name="Comma 3 3 4 4" xfId="2816" xr:uid="{00000000-0005-0000-0000-00002D0B0000}"/>
    <cellStyle name="Comma 3 3 5" xfId="2817" xr:uid="{00000000-0005-0000-0000-00002E0B0000}"/>
    <cellStyle name="Comma 3 3 6" xfId="2818" xr:uid="{00000000-0005-0000-0000-00002F0B0000}"/>
    <cellStyle name="Comma 3 3 7" xfId="2819" xr:uid="{00000000-0005-0000-0000-0000300B0000}"/>
    <cellStyle name="Comma 3 4" xfId="2820" xr:uid="{00000000-0005-0000-0000-0000310B0000}"/>
    <cellStyle name="Comma 3 4 2" xfId="2821" xr:uid="{00000000-0005-0000-0000-0000320B0000}"/>
    <cellStyle name="Comma 3 4 2 2" xfId="2822" xr:uid="{00000000-0005-0000-0000-0000330B0000}"/>
    <cellStyle name="Comma 3 4 2 3" xfId="2823" xr:uid="{00000000-0005-0000-0000-0000340B0000}"/>
    <cellStyle name="Comma 3 4 2 4" xfId="2824" xr:uid="{00000000-0005-0000-0000-0000350B0000}"/>
    <cellStyle name="Comma 3 4 3" xfId="2825" xr:uid="{00000000-0005-0000-0000-0000360B0000}"/>
    <cellStyle name="Comma 3 4 4" xfId="2826" xr:uid="{00000000-0005-0000-0000-0000370B0000}"/>
    <cellStyle name="Comma 3 4 5" xfId="2827" xr:uid="{00000000-0005-0000-0000-0000380B0000}"/>
    <cellStyle name="Comma 3 5" xfId="2828" xr:uid="{00000000-0005-0000-0000-0000390B0000}"/>
    <cellStyle name="Comma 3 5 2" xfId="2829" xr:uid="{00000000-0005-0000-0000-00003A0B0000}"/>
    <cellStyle name="Comma 3 5 3" xfId="2830" xr:uid="{00000000-0005-0000-0000-00003B0B0000}"/>
    <cellStyle name="Comma 3 5 4" xfId="2831" xr:uid="{00000000-0005-0000-0000-00003C0B0000}"/>
    <cellStyle name="Comma 3 6" xfId="2832" xr:uid="{00000000-0005-0000-0000-00003D0B0000}"/>
    <cellStyle name="Comma 3 6 2" xfId="2833" xr:uid="{00000000-0005-0000-0000-00003E0B0000}"/>
    <cellStyle name="Comma 3 6 3" xfId="2834" xr:uid="{00000000-0005-0000-0000-00003F0B0000}"/>
    <cellStyle name="Comma 3 6 4" xfId="2835" xr:uid="{00000000-0005-0000-0000-0000400B0000}"/>
    <cellStyle name="Comma 3 7" xfId="2836" xr:uid="{00000000-0005-0000-0000-0000410B0000}"/>
    <cellStyle name="Comma 3 7 2" xfId="2837" xr:uid="{00000000-0005-0000-0000-0000420B0000}"/>
    <cellStyle name="Comma 3 7 3" xfId="2838" xr:uid="{00000000-0005-0000-0000-0000430B0000}"/>
    <cellStyle name="Comma 3 7 4" xfId="2839" xr:uid="{00000000-0005-0000-0000-0000440B0000}"/>
    <cellStyle name="Comma 3 8" xfId="2840" xr:uid="{00000000-0005-0000-0000-0000450B0000}"/>
    <cellStyle name="Comma 3 8 2" xfId="2841" xr:uid="{00000000-0005-0000-0000-0000460B0000}"/>
    <cellStyle name="Comma 3 8 3" xfId="2842" xr:uid="{00000000-0005-0000-0000-0000470B0000}"/>
    <cellStyle name="Comma 3 8 4" xfId="2843" xr:uid="{00000000-0005-0000-0000-0000480B0000}"/>
    <cellStyle name="Comma 3 9" xfId="2844" xr:uid="{00000000-0005-0000-0000-0000490B0000}"/>
    <cellStyle name="Comma 3 9 2" xfId="2845" xr:uid="{00000000-0005-0000-0000-00004A0B0000}"/>
    <cellStyle name="Comma 3 9 3" xfId="2846" xr:uid="{00000000-0005-0000-0000-00004B0B0000}"/>
    <cellStyle name="Comma 3 9 4" xfId="2847" xr:uid="{00000000-0005-0000-0000-00004C0B0000}"/>
    <cellStyle name="Comma 4" xfId="2848" xr:uid="{00000000-0005-0000-0000-00004D0B0000}"/>
    <cellStyle name="Comma 4 10" xfId="2849" xr:uid="{00000000-0005-0000-0000-00004E0B0000}"/>
    <cellStyle name="Comma 4 10 2" xfId="2850" xr:uid="{00000000-0005-0000-0000-00004F0B0000}"/>
    <cellStyle name="Comma 4 11" xfId="2851" xr:uid="{00000000-0005-0000-0000-0000500B0000}"/>
    <cellStyle name="Comma 4 12" xfId="2852" xr:uid="{00000000-0005-0000-0000-0000510B0000}"/>
    <cellStyle name="Comma 4 2" xfId="2853" xr:uid="{00000000-0005-0000-0000-0000520B0000}"/>
    <cellStyle name="Comma 4 2 2" xfId="2854" xr:uid="{00000000-0005-0000-0000-0000530B0000}"/>
    <cellStyle name="Comma 4 2 2 2" xfId="2855" xr:uid="{00000000-0005-0000-0000-0000540B0000}"/>
    <cellStyle name="Comma 4 2 2 3" xfId="2856" xr:uid="{00000000-0005-0000-0000-0000550B0000}"/>
    <cellStyle name="Comma 4 2 2 4" xfId="2857" xr:uid="{00000000-0005-0000-0000-0000560B0000}"/>
    <cellStyle name="Comma 4 2 3" xfId="2858" xr:uid="{00000000-0005-0000-0000-0000570B0000}"/>
    <cellStyle name="Comma 4 2 4" xfId="2859" xr:uid="{00000000-0005-0000-0000-0000580B0000}"/>
    <cellStyle name="Comma 4 3" xfId="2860" xr:uid="{00000000-0005-0000-0000-0000590B0000}"/>
    <cellStyle name="Comma 4 3 2" xfId="2861" xr:uid="{00000000-0005-0000-0000-00005A0B0000}"/>
    <cellStyle name="Comma 4 3 3" xfId="2862" xr:uid="{00000000-0005-0000-0000-00005B0B0000}"/>
    <cellStyle name="Comma 4 3 4" xfId="2863" xr:uid="{00000000-0005-0000-0000-00005C0B0000}"/>
    <cellStyle name="Comma 4 4" xfId="2864" xr:uid="{00000000-0005-0000-0000-00005D0B0000}"/>
    <cellStyle name="Comma 4 4 2" xfId="2865" xr:uid="{00000000-0005-0000-0000-00005E0B0000}"/>
    <cellStyle name="Comma 4 4 3" xfId="2866" xr:uid="{00000000-0005-0000-0000-00005F0B0000}"/>
    <cellStyle name="Comma 4 4 4" xfId="2867" xr:uid="{00000000-0005-0000-0000-0000600B0000}"/>
    <cellStyle name="Comma 4 5" xfId="2868" xr:uid="{00000000-0005-0000-0000-0000610B0000}"/>
    <cellStyle name="Comma 4 5 2" xfId="2869" xr:uid="{00000000-0005-0000-0000-0000620B0000}"/>
    <cellStyle name="Comma 4 5 3" xfId="2870" xr:uid="{00000000-0005-0000-0000-0000630B0000}"/>
    <cellStyle name="Comma 4 5 4" xfId="2871" xr:uid="{00000000-0005-0000-0000-0000640B0000}"/>
    <cellStyle name="Comma 4 6" xfId="2872" xr:uid="{00000000-0005-0000-0000-0000650B0000}"/>
    <cellStyle name="Comma 4 6 2" xfId="2873" xr:uid="{00000000-0005-0000-0000-0000660B0000}"/>
    <cellStyle name="Comma 4 6 3" xfId="2874" xr:uid="{00000000-0005-0000-0000-0000670B0000}"/>
    <cellStyle name="Comma 4 6 4" xfId="2875" xr:uid="{00000000-0005-0000-0000-0000680B0000}"/>
    <cellStyle name="Comma 4 7" xfId="2876" xr:uid="{00000000-0005-0000-0000-0000690B0000}"/>
    <cellStyle name="Comma 4 7 2" xfId="2877" xr:uid="{00000000-0005-0000-0000-00006A0B0000}"/>
    <cellStyle name="Comma 4 7 3" xfId="2878" xr:uid="{00000000-0005-0000-0000-00006B0B0000}"/>
    <cellStyle name="Comma 4 7 4" xfId="2879" xr:uid="{00000000-0005-0000-0000-00006C0B0000}"/>
    <cellStyle name="Comma 4 8" xfId="2880" xr:uid="{00000000-0005-0000-0000-00006D0B0000}"/>
    <cellStyle name="Comma 4 8 2" xfId="2881" xr:uid="{00000000-0005-0000-0000-00006E0B0000}"/>
    <cellStyle name="Comma 4 8 3" xfId="2882" xr:uid="{00000000-0005-0000-0000-00006F0B0000}"/>
    <cellStyle name="Comma 4 8 4" xfId="2883" xr:uid="{00000000-0005-0000-0000-0000700B0000}"/>
    <cellStyle name="Comma 4 9" xfId="2884" xr:uid="{00000000-0005-0000-0000-0000710B0000}"/>
    <cellStyle name="Comma 4 9 2" xfId="2885" xr:uid="{00000000-0005-0000-0000-0000720B0000}"/>
    <cellStyle name="Comma 4 9 3" xfId="2886" xr:uid="{00000000-0005-0000-0000-0000730B0000}"/>
    <cellStyle name="Comma 4 9 4" xfId="2887" xr:uid="{00000000-0005-0000-0000-0000740B0000}"/>
    <cellStyle name="Comma 5" xfId="2888" xr:uid="{00000000-0005-0000-0000-0000750B0000}"/>
    <cellStyle name="Comma 5 10" xfId="2889" xr:uid="{00000000-0005-0000-0000-0000760B0000}"/>
    <cellStyle name="Comma 5 11" xfId="2890" xr:uid="{00000000-0005-0000-0000-0000770B0000}"/>
    <cellStyle name="Comma 5 2" xfId="2891" xr:uid="{00000000-0005-0000-0000-0000780B0000}"/>
    <cellStyle name="Comma 5 2 2" xfId="2892" xr:uid="{00000000-0005-0000-0000-0000790B0000}"/>
    <cellStyle name="Comma 5 2 3" xfId="2893" xr:uid="{00000000-0005-0000-0000-00007A0B0000}"/>
    <cellStyle name="Comma 5 2 4" xfId="2894" xr:uid="{00000000-0005-0000-0000-00007B0B0000}"/>
    <cellStyle name="Comma 5 3" xfId="2895" xr:uid="{00000000-0005-0000-0000-00007C0B0000}"/>
    <cellStyle name="Comma 5 3 2" xfId="2896" xr:uid="{00000000-0005-0000-0000-00007D0B0000}"/>
    <cellStyle name="Comma 5 3 2 2" xfId="2897" xr:uid="{00000000-0005-0000-0000-00007E0B0000}"/>
    <cellStyle name="Comma 5 3 2 3" xfId="2898" xr:uid="{00000000-0005-0000-0000-00007F0B0000}"/>
    <cellStyle name="Comma 5 3 2 4" xfId="2899" xr:uid="{00000000-0005-0000-0000-0000800B0000}"/>
    <cellStyle name="Comma 5 3 3" xfId="2900" xr:uid="{00000000-0005-0000-0000-0000810B0000}"/>
    <cellStyle name="Comma 5 3 4" xfId="2901" xr:uid="{00000000-0005-0000-0000-0000820B0000}"/>
    <cellStyle name="Comma 5 3 5" xfId="2902" xr:uid="{00000000-0005-0000-0000-0000830B0000}"/>
    <cellStyle name="Comma 5 4" xfId="2903" xr:uid="{00000000-0005-0000-0000-0000840B0000}"/>
    <cellStyle name="Comma 5 4 2" xfId="2904" xr:uid="{00000000-0005-0000-0000-0000850B0000}"/>
    <cellStyle name="Comma 5 4 3" xfId="2905" xr:uid="{00000000-0005-0000-0000-0000860B0000}"/>
    <cellStyle name="Comma 5 4 4" xfId="2906" xr:uid="{00000000-0005-0000-0000-0000870B0000}"/>
    <cellStyle name="Comma 5 5" xfId="2907" xr:uid="{00000000-0005-0000-0000-0000880B0000}"/>
    <cellStyle name="Comma 5 5 2" xfId="2908" xr:uid="{00000000-0005-0000-0000-0000890B0000}"/>
    <cellStyle name="Comma 5 5 3" xfId="2909" xr:uid="{00000000-0005-0000-0000-00008A0B0000}"/>
    <cellStyle name="Comma 5 5 4" xfId="2910" xr:uid="{00000000-0005-0000-0000-00008B0B0000}"/>
    <cellStyle name="Comma 5 6" xfId="2911" xr:uid="{00000000-0005-0000-0000-00008C0B0000}"/>
    <cellStyle name="Comma 5 6 2" xfId="2912" xr:uid="{00000000-0005-0000-0000-00008D0B0000}"/>
    <cellStyle name="Comma 5 6 3" xfId="2913" xr:uid="{00000000-0005-0000-0000-00008E0B0000}"/>
    <cellStyle name="Comma 5 6 4" xfId="2914" xr:uid="{00000000-0005-0000-0000-00008F0B0000}"/>
    <cellStyle name="Comma 5 7" xfId="2915" xr:uid="{00000000-0005-0000-0000-0000900B0000}"/>
    <cellStyle name="Comma 5 7 2" xfId="2916" xr:uid="{00000000-0005-0000-0000-0000910B0000}"/>
    <cellStyle name="Comma 5 7 3" xfId="2917" xr:uid="{00000000-0005-0000-0000-0000920B0000}"/>
    <cellStyle name="Comma 5 7 4" xfId="2918" xr:uid="{00000000-0005-0000-0000-0000930B0000}"/>
    <cellStyle name="Comma 5 8" xfId="2919" xr:uid="{00000000-0005-0000-0000-0000940B0000}"/>
    <cellStyle name="Comma 5 8 2" xfId="2920" xr:uid="{00000000-0005-0000-0000-0000950B0000}"/>
    <cellStyle name="Comma 5 8 3" xfId="2921" xr:uid="{00000000-0005-0000-0000-0000960B0000}"/>
    <cellStyle name="Comma 5 8 4" xfId="2922" xr:uid="{00000000-0005-0000-0000-0000970B0000}"/>
    <cellStyle name="Comma 5 9" xfId="2923" xr:uid="{00000000-0005-0000-0000-0000980B0000}"/>
    <cellStyle name="Comma 6" xfId="2924" xr:uid="{00000000-0005-0000-0000-0000990B0000}"/>
    <cellStyle name="Comma 6 10" xfId="2925" xr:uid="{00000000-0005-0000-0000-00009A0B0000}"/>
    <cellStyle name="Comma 6 11" xfId="2926" xr:uid="{00000000-0005-0000-0000-00009B0B0000}"/>
    <cellStyle name="Comma 6 2" xfId="2927" xr:uid="{00000000-0005-0000-0000-00009C0B0000}"/>
    <cellStyle name="Comma 6 2 2" xfId="2928" xr:uid="{00000000-0005-0000-0000-00009D0B0000}"/>
    <cellStyle name="Comma 6 2 3" xfId="2929" xr:uid="{00000000-0005-0000-0000-00009E0B0000}"/>
    <cellStyle name="Comma 6 2 4" xfId="2930" xr:uid="{00000000-0005-0000-0000-00009F0B0000}"/>
    <cellStyle name="Comma 6 3" xfId="2931" xr:uid="{00000000-0005-0000-0000-0000A00B0000}"/>
    <cellStyle name="Comma 6 3 2" xfId="2932" xr:uid="{00000000-0005-0000-0000-0000A10B0000}"/>
    <cellStyle name="Comma 6 3 3" xfId="2933" xr:uid="{00000000-0005-0000-0000-0000A20B0000}"/>
    <cellStyle name="Comma 6 3 4" xfId="2934" xr:uid="{00000000-0005-0000-0000-0000A30B0000}"/>
    <cellStyle name="Comma 6 4" xfId="2935" xr:uid="{00000000-0005-0000-0000-0000A40B0000}"/>
    <cellStyle name="Comma 6 4 2" xfId="2936" xr:uid="{00000000-0005-0000-0000-0000A50B0000}"/>
    <cellStyle name="Comma 6 4 3" xfId="2937" xr:uid="{00000000-0005-0000-0000-0000A60B0000}"/>
    <cellStyle name="Comma 6 4 4" xfId="2938" xr:uid="{00000000-0005-0000-0000-0000A70B0000}"/>
    <cellStyle name="Comma 6 5" xfId="2939" xr:uid="{00000000-0005-0000-0000-0000A80B0000}"/>
    <cellStyle name="Comma 6 5 2" xfId="2940" xr:uid="{00000000-0005-0000-0000-0000A90B0000}"/>
    <cellStyle name="Comma 6 5 3" xfId="2941" xr:uid="{00000000-0005-0000-0000-0000AA0B0000}"/>
    <cellStyle name="Comma 6 5 4" xfId="2942" xr:uid="{00000000-0005-0000-0000-0000AB0B0000}"/>
    <cellStyle name="Comma 6 6" xfId="2943" xr:uid="{00000000-0005-0000-0000-0000AC0B0000}"/>
    <cellStyle name="Comma 6 6 2" xfId="2944" xr:uid="{00000000-0005-0000-0000-0000AD0B0000}"/>
    <cellStyle name="Comma 6 6 3" xfId="2945" xr:uid="{00000000-0005-0000-0000-0000AE0B0000}"/>
    <cellStyle name="Comma 6 6 4" xfId="2946" xr:uid="{00000000-0005-0000-0000-0000AF0B0000}"/>
    <cellStyle name="Comma 6 7" xfId="2947" xr:uid="{00000000-0005-0000-0000-0000B00B0000}"/>
    <cellStyle name="Comma 6 7 2" xfId="2948" xr:uid="{00000000-0005-0000-0000-0000B10B0000}"/>
    <cellStyle name="Comma 6 7 3" xfId="2949" xr:uid="{00000000-0005-0000-0000-0000B20B0000}"/>
    <cellStyle name="Comma 6 7 4" xfId="2950" xr:uid="{00000000-0005-0000-0000-0000B30B0000}"/>
    <cellStyle name="Comma 6 8" xfId="2951" xr:uid="{00000000-0005-0000-0000-0000B40B0000}"/>
    <cellStyle name="Comma 6 8 2" xfId="2952" xr:uid="{00000000-0005-0000-0000-0000B50B0000}"/>
    <cellStyle name="Comma 6 8 3" xfId="2953" xr:uid="{00000000-0005-0000-0000-0000B60B0000}"/>
    <cellStyle name="Comma 6 8 4" xfId="2954" xr:uid="{00000000-0005-0000-0000-0000B70B0000}"/>
    <cellStyle name="Comma 6 9" xfId="2955" xr:uid="{00000000-0005-0000-0000-0000B80B0000}"/>
    <cellStyle name="Comma 7" xfId="2956" xr:uid="{00000000-0005-0000-0000-0000B90B0000}"/>
    <cellStyle name="Comma 7 10" xfId="2957" xr:uid="{00000000-0005-0000-0000-0000BA0B0000}"/>
    <cellStyle name="Comma 7 10 2" xfId="2958" xr:uid="{00000000-0005-0000-0000-0000BB0B0000}"/>
    <cellStyle name="Comma 7 10 3" xfId="2959" xr:uid="{00000000-0005-0000-0000-0000BC0B0000}"/>
    <cellStyle name="Comma 7 10 4" xfId="2960" xr:uid="{00000000-0005-0000-0000-0000BD0B0000}"/>
    <cellStyle name="Comma 7 11" xfId="2961" xr:uid="{00000000-0005-0000-0000-0000BE0B0000}"/>
    <cellStyle name="Comma 7 11 2" xfId="2962" xr:uid="{00000000-0005-0000-0000-0000BF0B0000}"/>
    <cellStyle name="Comma 7 11 2 2" xfId="2963" xr:uid="{00000000-0005-0000-0000-0000C00B0000}"/>
    <cellStyle name="Comma 7 11 3" xfId="2964" xr:uid="{00000000-0005-0000-0000-0000C10B0000}"/>
    <cellStyle name="Comma 7 11 4" xfId="2965" xr:uid="{00000000-0005-0000-0000-0000C20B0000}"/>
    <cellStyle name="Comma 7 12" xfId="2966" xr:uid="{00000000-0005-0000-0000-0000C30B0000}"/>
    <cellStyle name="Comma 7 12 2" xfId="2967" xr:uid="{00000000-0005-0000-0000-0000C40B0000}"/>
    <cellStyle name="Comma 7 12 3" xfId="2968" xr:uid="{00000000-0005-0000-0000-0000C50B0000}"/>
    <cellStyle name="Comma 7 12 4" xfId="2969" xr:uid="{00000000-0005-0000-0000-0000C60B0000}"/>
    <cellStyle name="Comma 7 13" xfId="2970" xr:uid="{00000000-0005-0000-0000-0000C70B0000}"/>
    <cellStyle name="Comma 7 13 2" xfId="2971" xr:uid="{00000000-0005-0000-0000-0000C80B0000}"/>
    <cellStyle name="Comma 7 13 3" xfId="2972" xr:uid="{00000000-0005-0000-0000-0000C90B0000}"/>
    <cellStyle name="Comma 7 13 4" xfId="2973" xr:uid="{00000000-0005-0000-0000-0000CA0B0000}"/>
    <cellStyle name="Comma 7 14" xfId="2974" xr:uid="{00000000-0005-0000-0000-0000CB0B0000}"/>
    <cellStyle name="Comma 7 14 2" xfId="2975" xr:uid="{00000000-0005-0000-0000-0000CC0B0000}"/>
    <cellStyle name="Comma 7 14 3" xfId="2976" xr:uid="{00000000-0005-0000-0000-0000CD0B0000}"/>
    <cellStyle name="Comma 7 14 4" xfId="2977" xr:uid="{00000000-0005-0000-0000-0000CE0B0000}"/>
    <cellStyle name="Comma 7 15" xfId="2978" xr:uid="{00000000-0005-0000-0000-0000CF0B0000}"/>
    <cellStyle name="Comma 7 15 2" xfId="2979" xr:uid="{00000000-0005-0000-0000-0000D00B0000}"/>
    <cellStyle name="Comma 7 15 3" xfId="2980" xr:uid="{00000000-0005-0000-0000-0000D10B0000}"/>
    <cellStyle name="Comma 7 15 4" xfId="2981" xr:uid="{00000000-0005-0000-0000-0000D20B0000}"/>
    <cellStyle name="Comma 7 16" xfId="2982" xr:uid="{00000000-0005-0000-0000-0000D30B0000}"/>
    <cellStyle name="Comma 7 16 2" xfId="2983" xr:uid="{00000000-0005-0000-0000-0000D40B0000}"/>
    <cellStyle name="Comma 7 16 2 2" xfId="2984" xr:uid="{00000000-0005-0000-0000-0000D50B0000}"/>
    <cellStyle name="Comma 7 16 3" xfId="2985" xr:uid="{00000000-0005-0000-0000-0000D60B0000}"/>
    <cellStyle name="Comma 7 16 4" xfId="2986" xr:uid="{00000000-0005-0000-0000-0000D70B0000}"/>
    <cellStyle name="Comma 7 17" xfId="2987" xr:uid="{00000000-0005-0000-0000-0000D80B0000}"/>
    <cellStyle name="Comma 7 17 2" xfId="2988" xr:uid="{00000000-0005-0000-0000-0000D90B0000}"/>
    <cellStyle name="Comma 7 17 2 2" xfId="2989" xr:uid="{00000000-0005-0000-0000-0000DA0B0000}"/>
    <cellStyle name="Comma 7 17 3" xfId="2990" xr:uid="{00000000-0005-0000-0000-0000DB0B0000}"/>
    <cellStyle name="Comma 7 17 4" xfId="2991" xr:uid="{00000000-0005-0000-0000-0000DC0B0000}"/>
    <cellStyle name="Comma 7 18" xfId="2992" xr:uid="{00000000-0005-0000-0000-0000DD0B0000}"/>
    <cellStyle name="Comma 7 18 2" xfId="2993" xr:uid="{00000000-0005-0000-0000-0000DE0B0000}"/>
    <cellStyle name="Comma 7 18 2 2" xfId="2994" xr:uid="{00000000-0005-0000-0000-0000DF0B0000}"/>
    <cellStyle name="Comma 7 18 3" xfId="2995" xr:uid="{00000000-0005-0000-0000-0000E00B0000}"/>
    <cellStyle name="Comma 7 18 4" xfId="2996" xr:uid="{00000000-0005-0000-0000-0000E10B0000}"/>
    <cellStyle name="Comma 7 19" xfId="2997" xr:uid="{00000000-0005-0000-0000-0000E20B0000}"/>
    <cellStyle name="Comma 7 19 2" xfId="2998" xr:uid="{00000000-0005-0000-0000-0000E30B0000}"/>
    <cellStyle name="Comma 7 19 2 2" xfId="2999" xr:uid="{00000000-0005-0000-0000-0000E40B0000}"/>
    <cellStyle name="Comma 7 19 3" xfId="3000" xr:uid="{00000000-0005-0000-0000-0000E50B0000}"/>
    <cellStyle name="Comma 7 19 4" xfId="3001" xr:uid="{00000000-0005-0000-0000-0000E60B0000}"/>
    <cellStyle name="Comma 7 2" xfId="3002" xr:uid="{00000000-0005-0000-0000-0000E70B0000}"/>
    <cellStyle name="Comma 7 2 2" xfId="3003" xr:uid="{00000000-0005-0000-0000-0000E80B0000}"/>
    <cellStyle name="Comma 7 2 3" xfId="3004" xr:uid="{00000000-0005-0000-0000-0000E90B0000}"/>
    <cellStyle name="Comma 7 2 4" xfId="3005" xr:uid="{00000000-0005-0000-0000-0000EA0B0000}"/>
    <cellStyle name="Comma 7 20" xfId="3006" xr:uid="{00000000-0005-0000-0000-0000EB0B0000}"/>
    <cellStyle name="Comma 7 20 2" xfId="3007" xr:uid="{00000000-0005-0000-0000-0000EC0B0000}"/>
    <cellStyle name="Comma 7 20 2 2" xfId="3008" xr:uid="{00000000-0005-0000-0000-0000ED0B0000}"/>
    <cellStyle name="Comma 7 20 3" xfId="3009" xr:uid="{00000000-0005-0000-0000-0000EE0B0000}"/>
    <cellStyle name="Comma 7 20 4" xfId="3010" xr:uid="{00000000-0005-0000-0000-0000EF0B0000}"/>
    <cellStyle name="Comma 7 21" xfId="3011" xr:uid="{00000000-0005-0000-0000-0000F00B0000}"/>
    <cellStyle name="Comma 7 21 2" xfId="3012" xr:uid="{00000000-0005-0000-0000-0000F10B0000}"/>
    <cellStyle name="Comma 7 21 2 2" xfId="3013" xr:uid="{00000000-0005-0000-0000-0000F20B0000}"/>
    <cellStyle name="Comma 7 21 3" xfId="3014" xr:uid="{00000000-0005-0000-0000-0000F30B0000}"/>
    <cellStyle name="Comma 7 21 4" xfId="3015" xr:uid="{00000000-0005-0000-0000-0000F40B0000}"/>
    <cellStyle name="Comma 7 3" xfId="3016" xr:uid="{00000000-0005-0000-0000-0000F50B0000}"/>
    <cellStyle name="Comma 7 3 10" xfId="3017" xr:uid="{00000000-0005-0000-0000-0000F60B0000}"/>
    <cellStyle name="Comma 7 3 10 2" xfId="3018" xr:uid="{00000000-0005-0000-0000-0000F70B0000}"/>
    <cellStyle name="Comma 7 3 10 3" xfId="3019" xr:uid="{00000000-0005-0000-0000-0000F80B0000}"/>
    <cellStyle name="Comma 7 3 10 4" xfId="3020" xr:uid="{00000000-0005-0000-0000-0000F90B0000}"/>
    <cellStyle name="Comma 7 3 11" xfId="3021" xr:uid="{00000000-0005-0000-0000-0000FA0B0000}"/>
    <cellStyle name="Comma 7 3 11 2" xfId="3022" xr:uid="{00000000-0005-0000-0000-0000FB0B0000}"/>
    <cellStyle name="Comma 7 3 11 3" xfId="3023" xr:uid="{00000000-0005-0000-0000-0000FC0B0000}"/>
    <cellStyle name="Comma 7 3 11 4" xfId="3024" xr:uid="{00000000-0005-0000-0000-0000FD0B0000}"/>
    <cellStyle name="Comma 7 3 12" xfId="3025" xr:uid="{00000000-0005-0000-0000-0000FE0B0000}"/>
    <cellStyle name="Comma 7 3 12 2" xfId="3026" xr:uid="{00000000-0005-0000-0000-0000FF0B0000}"/>
    <cellStyle name="Comma 7 3 12 3" xfId="3027" xr:uid="{00000000-0005-0000-0000-0000000C0000}"/>
    <cellStyle name="Comma 7 3 12 4" xfId="3028" xr:uid="{00000000-0005-0000-0000-0000010C0000}"/>
    <cellStyle name="Comma 7 3 13" xfId="3029" xr:uid="{00000000-0005-0000-0000-0000020C0000}"/>
    <cellStyle name="Comma 7 3 13 2" xfId="3030" xr:uid="{00000000-0005-0000-0000-0000030C0000}"/>
    <cellStyle name="Comma 7 3 13 3" xfId="3031" xr:uid="{00000000-0005-0000-0000-0000040C0000}"/>
    <cellStyle name="Comma 7 3 13 4" xfId="3032" xr:uid="{00000000-0005-0000-0000-0000050C0000}"/>
    <cellStyle name="Comma 7 3 14" xfId="3033" xr:uid="{00000000-0005-0000-0000-0000060C0000}"/>
    <cellStyle name="Comma 7 3 14 2" xfId="3034" xr:uid="{00000000-0005-0000-0000-0000070C0000}"/>
    <cellStyle name="Comma 7 3 14 3" xfId="3035" xr:uid="{00000000-0005-0000-0000-0000080C0000}"/>
    <cellStyle name="Comma 7 3 14 4" xfId="3036" xr:uid="{00000000-0005-0000-0000-0000090C0000}"/>
    <cellStyle name="Comma 7 3 15" xfId="3037" xr:uid="{00000000-0005-0000-0000-00000A0C0000}"/>
    <cellStyle name="Comma 7 3 15 2" xfId="3038" xr:uid="{00000000-0005-0000-0000-00000B0C0000}"/>
    <cellStyle name="Comma 7 3 15 3" xfId="3039" xr:uid="{00000000-0005-0000-0000-00000C0C0000}"/>
    <cellStyle name="Comma 7 3 15 4" xfId="3040" xr:uid="{00000000-0005-0000-0000-00000D0C0000}"/>
    <cellStyle name="Comma 7 3 16" xfId="3041" xr:uid="{00000000-0005-0000-0000-00000E0C0000}"/>
    <cellStyle name="Comma 7 3 17" xfId="3042" xr:uid="{00000000-0005-0000-0000-00000F0C0000}"/>
    <cellStyle name="Comma 7 3 18" xfId="3043" xr:uid="{00000000-0005-0000-0000-0000100C0000}"/>
    <cellStyle name="Comma 7 3 2" xfId="3044" xr:uid="{00000000-0005-0000-0000-0000110C0000}"/>
    <cellStyle name="Comma 7 3 2 2" xfId="3045" xr:uid="{00000000-0005-0000-0000-0000120C0000}"/>
    <cellStyle name="Comma 7 3 2 3" xfId="3046" xr:uid="{00000000-0005-0000-0000-0000130C0000}"/>
    <cellStyle name="Comma 7 3 2 4" xfId="3047" xr:uid="{00000000-0005-0000-0000-0000140C0000}"/>
    <cellStyle name="Comma 7 3 3" xfId="3048" xr:uid="{00000000-0005-0000-0000-0000150C0000}"/>
    <cellStyle name="Comma 7 3 3 2" xfId="3049" xr:uid="{00000000-0005-0000-0000-0000160C0000}"/>
    <cellStyle name="Comma 7 3 3 3" xfId="3050" xr:uid="{00000000-0005-0000-0000-0000170C0000}"/>
    <cellStyle name="Comma 7 3 3 4" xfId="3051" xr:uid="{00000000-0005-0000-0000-0000180C0000}"/>
    <cellStyle name="Comma 7 3 4" xfId="3052" xr:uid="{00000000-0005-0000-0000-0000190C0000}"/>
    <cellStyle name="Comma 7 3 4 2" xfId="3053" xr:uid="{00000000-0005-0000-0000-00001A0C0000}"/>
    <cellStyle name="Comma 7 3 4 3" xfId="3054" xr:uid="{00000000-0005-0000-0000-00001B0C0000}"/>
    <cellStyle name="Comma 7 3 4 4" xfId="3055" xr:uid="{00000000-0005-0000-0000-00001C0C0000}"/>
    <cellStyle name="Comma 7 3 5" xfId="3056" xr:uid="{00000000-0005-0000-0000-00001D0C0000}"/>
    <cellStyle name="Comma 7 3 5 2" xfId="3057" xr:uid="{00000000-0005-0000-0000-00001E0C0000}"/>
    <cellStyle name="Comma 7 3 5 3" xfId="3058" xr:uid="{00000000-0005-0000-0000-00001F0C0000}"/>
    <cellStyle name="Comma 7 3 5 4" xfId="3059" xr:uid="{00000000-0005-0000-0000-0000200C0000}"/>
    <cellStyle name="Comma 7 3 6" xfId="3060" xr:uid="{00000000-0005-0000-0000-0000210C0000}"/>
    <cellStyle name="Comma 7 3 6 2" xfId="3061" xr:uid="{00000000-0005-0000-0000-0000220C0000}"/>
    <cellStyle name="Comma 7 3 6 3" xfId="3062" xr:uid="{00000000-0005-0000-0000-0000230C0000}"/>
    <cellStyle name="Comma 7 3 6 4" xfId="3063" xr:uid="{00000000-0005-0000-0000-0000240C0000}"/>
    <cellStyle name="Comma 7 3 7" xfId="3064" xr:uid="{00000000-0005-0000-0000-0000250C0000}"/>
    <cellStyle name="Comma 7 3 7 2" xfId="3065" xr:uid="{00000000-0005-0000-0000-0000260C0000}"/>
    <cellStyle name="Comma 7 3 7 3" xfId="3066" xr:uid="{00000000-0005-0000-0000-0000270C0000}"/>
    <cellStyle name="Comma 7 3 7 4" xfId="3067" xr:uid="{00000000-0005-0000-0000-0000280C0000}"/>
    <cellStyle name="Comma 7 3 8" xfId="3068" xr:uid="{00000000-0005-0000-0000-0000290C0000}"/>
    <cellStyle name="Comma 7 3 8 2" xfId="3069" xr:uid="{00000000-0005-0000-0000-00002A0C0000}"/>
    <cellStyle name="Comma 7 3 8 3" xfId="3070" xr:uid="{00000000-0005-0000-0000-00002B0C0000}"/>
    <cellStyle name="Comma 7 3 8 4" xfId="3071" xr:uid="{00000000-0005-0000-0000-00002C0C0000}"/>
    <cellStyle name="Comma 7 3 9" xfId="3072" xr:uid="{00000000-0005-0000-0000-00002D0C0000}"/>
    <cellStyle name="Comma 7 3 9 2" xfId="3073" xr:uid="{00000000-0005-0000-0000-00002E0C0000}"/>
    <cellStyle name="Comma 7 3 9 3" xfId="3074" xr:uid="{00000000-0005-0000-0000-00002F0C0000}"/>
    <cellStyle name="Comma 7 3 9 4" xfId="3075" xr:uid="{00000000-0005-0000-0000-0000300C0000}"/>
    <cellStyle name="Comma 7 4" xfId="3076" xr:uid="{00000000-0005-0000-0000-0000310C0000}"/>
    <cellStyle name="Comma 7 4 2" xfId="3077" xr:uid="{00000000-0005-0000-0000-0000320C0000}"/>
    <cellStyle name="Comma 7 4 3" xfId="3078" xr:uid="{00000000-0005-0000-0000-0000330C0000}"/>
    <cellStyle name="Comma 7 4 4" xfId="3079" xr:uid="{00000000-0005-0000-0000-0000340C0000}"/>
    <cellStyle name="Comma 7 5" xfId="3080" xr:uid="{00000000-0005-0000-0000-0000350C0000}"/>
    <cellStyle name="Comma 7 5 2" xfId="3081" xr:uid="{00000000-0005-0000-0000-0000360C0000}"/>
    <cellStyle name="Comma 7 5 3" xfId="3082" xr:uid="{00000000-0005-0000-0000-0000370C0000}"/>
    <cellStyle name="Comma 7 5 4" xfId="3083" xr:uid="{00000000-0005-0000-0000-0000380C0000}"/>
    <cellStyle name="Comma 7 6" xfId="3084" xr:uid="{00000000-0005-0000-0000-0000390C0000}"/>
    <cellStyle name="Comma 7 6 2" xfId="3085" xr:uid="{00000000-0005-0000-0000-00003A0C0000}"/>
    <cellStyle name="Comma 7 6 3" xfId="3086" xr:uid="{00000000-0005-0000-0000-00003B0C0000}"/>
    <cellStyle name="Comma 7 6 4" xfId="3087" xr:uid="{00000000-0005-0000-0000-00003C0C0000}"/>
    <cellStyle name="Comma 7 7" xfId="3088" xr:uid="{00000000-0005-0000-0000-00003D0C0000}"/>
    <cellStyle name="Comma 7 7 2" xfId="3089" xr:uid="{00000000-0005-0000-0000-00003E0C0000}"/>
    <cellStyle name="Comma 7 7 3" xfId="3090" xr:uid="{00000000-0005-0000-0000-00003F0C0000}"/>
    <cellStyle name="Comma 7 7 4" xfId="3091" xr:uid="{00000000-0005-0000-0000-0000400C0000}"/>
    <cellStyle name="Comma 7 8" xfId="3092" xr:uid="{00000000-0005-0000-0000-0000410C0000}"/>
    <cellStyle name="Comma 7 8 2" xfId="3093" xr:uid="{00000000-0005-0000-0000-0000420C0000}"/>
    <cellStyle name="Comma 7 8 3" xfId="3094" xr:uid="{00000000-0005-0000-0000-0000430C0000}"/>
    <cellStyle name="Comma 7 8 4" xfId="3095" xr:uid="{00000000-0005-0000-0000-0000440C0000}"/>
    <cellStyle name="Comma 7 9" xfId="3096" xr:uid="{00000000-0005-0000-0000-0000450C0000}"/>
    <cellStyle name="Comma 7 9 2" xfId="3097" xr:uid="{00000000-0005-0000-0000-0000460C0000}"/>
    <cellStyle name="Comma 7 9 3" xfId="3098" xr:uid="{00000000-0005-0000-0000-0000470C0000}"/>
    <cellStyle name="Comma 7 9 4" xfId="3099" xr:uid="{00000000-0005-0000-0000-0000480C0000}"/>
    <cellStyle name="Comma 8" xfId="3100" xr:uid="{00000000-0005-0000-0000-0000490C0000}"/>
    <cellStyle name="Comma 8 2" xfId="3101" xr:uid="{00000000-0005-0000-0000-00004A0C0000}"/>
    <cellStyle name="Comma 8 2 2" xfId="3102" xr:uid="{00000000-0005-0000-0000-00004B0C0000}"/>
    <cellStyle name="Comma 8 2 2 2" xfId="3103" xr:uid="{00000000-0005-0000-0000-00004C0C0000}"/>
    <cellStyle name="Comma 8 2 2 3" xfId="3104" xr:uid="{00000000-0005-0000-0000-00004D0C0000}"/>
    <cellStyle name="Comma 8 2 2 4" xfId="3105" xr:uid="{00000000-0005-0000-0000-00004E0C0000}"/>
    <cellStyle name="Comma 8 2 3" xfId="3106" xr:uid="{00000000-0005-0000-0000-00004F0C0000}"/>
    <cellStyle name="Comma 8 2 3 2" xfId="3107" xr:uid="{00000000-0005-0000-0000-0000500C0000}"/>
    <cellStyle name="Comma 8 2 4" xfId="3108" xr:uid="{00000000-0005-0000-0000-0000510C0000}"/>
    <cellStyle name="Comma 8 2 5" xfId="3109" xr:uid="{00000000-0005-0000-0000-0000520C0000}"/>
    <cellStyle name="Comma 8 3" xfId="3110" xr:uid="{00000000-0005-0000-0000-0000530C0000}"/>
    <cellStyle name="Comma 8 3 2" xfId="3111" xr:uid="{00000000-0005-0000-0000-0000540C0000}"/>
    <cellStyle name="Comma 8 3 2 2" xfId="3112" xr:uid="{00000000-0005-0000-0000-0000550C0000}"/>
    <cellStyle name="Comma 8 3 3" xfId="3113" xr:uid="{00000000-0005-0000-0000-0000560C0000}"/>
    <cellStyle name="Comma 8 3 4" xfId="3114" xr:uid="{00000000-0005-0000-0000-0000570C0000}"/>
    <cellStyle name="Comma 8 4" xfId="3115" xr:uid="{00000000-0005-0000-0000-0000580C0000}"/>
    <cellStyle name="Comma 8 4 2" xfId="3116" xr:uid="{00000000-0005-0000-0000-0000590C0000}"/>
    <cellStyle name="Comma 8 4 2 2" xfId="3117" xr:uid="{00000000-0005-0000-0000-00005A0C0000}"/>
    <cellStyle name="Comma 8 4 3" xfId="3118" xr:uid="{00000000-0005-0000-0000-00005B0C0000}"/>
    <cellStyle name="Comma 8 4 4" xfId="3119" xr:uid="{00000000-0005-0000-0000-00005C0C0000}"/>
    <cellStyle name="Comma 8 5" xfId="3120" xr:uid="{00000000-0005-0000-0000-00005D0C0000}"/>
    <cellStyle name="Comma 8 5 2" xfId="3121" xr:uid="{00000000-0005-0000-0000-00005E0C0000}"/>
    <cellStyle name="Comma 8 5 2 2" xfId="3122" xr:uid="{00000000-0005-0000-0000-00005F0C0000}"/>
    <cellStyle name="Comma 8 5 3" xfId="3123" xr:uid="{00000000-0005-0000-0000-0000600C0000}"/>
    <cellStyle name="Comma 8 5 4" xfId="3124" xr:uid="{00000000-0005-0000-0000-0000610C0000}"/>
    <cellStyle name="Comma 8 6" xfId="3125" xr:uid="{00000000-0005-0000-0000-0000620C0000}"/>
    <cellStyle name="Comma 8 6 2" xfId="3126" xr:uid="{00000000-0005-0000-0000-0000630C0000}"/>
    <cellStyle name="Comma 8 6 2 2" xfId="3127" xr:uid="{00000000-0005-0000-0000-0000640C0000}"/>
    <cellStyle name="Comma 8 6 3" xfId="3128" xr:uid="{00000000-0005-0000-0000-0000650C0000}"/>
    <cellStyle name="Comma 8 6 4" xfId="3129" xr:uid="{00000000-0005-0000-0000-0000660C0000}"/>
    <cellStyle name="Comma 8 7" xfId="3130" xr:uid="{00000000-0005-0000-0000-0000670C0000}"/>
    <cellStyle name="Comma 8 7 2" xfId="3131" xr:uid="{00000000-0005-0000-0000-0000680C0000}"/>
    <cellStyle name="Comma 8 7 2 2" xfId="3132" xr:uid="{00000000-0005-0000-0000-0000690C0000}"/>
    <cellStyle name="Comma 8 7 3" xfId="3133" xr:uid="{00000000-0005-0000-0000-00006A0C0000}"/>
    <cellStyle name="Comma 8 7 4" xfId="3134" xr:uid="{00000000-0005-0000-0000-00006B0C0000}"/>
    <cellStyle name="Comma 8 8" xfId="3135" xr:uid="{00000000-0005-0000-0000-00006C0C0000}"/>
    <cellStyle name="Comma 8 8 2" xfId="3136" xr:uid="{00000000-0005-0000-0000-00006D0C0000}"/>
    <cellStyle name="Comma 8 8 2 2" xfId="3137" xr:uid="{00000000-0005-0000-0000-00006E0C0000}"/>
    <cellStyle name="Comma 8 8 3" xfId="3138" xr:uid="{00000000-0005-0000-0000-00006F0C0000}"/>
    <cellStyle name="Comma 8 8 4" xfId="3139" xr:uid="{00000000-0005-0000-0000-0000700C0000}"/>
    <cellStyle name="Comma 9" xfId="3140" xr:uid="{00000000-0005-0000-0000-0000710C0000}"/>
    <cellStyle name="Comma 9 10" xfId="3141" xr:uid="{00000000-0005-0000-0000-0000720C0000}"/>
    <cellStyle name="Comma 9 10 2" xfId="3142" xr:uid="{00000000-0005-0000-0000-0000730C0000}"/>
    <cellStyle name="Comma 9 10 3" xfId="3143" xr:uid="{00000000-0005-0000-0000-0000740C0000}"/>
    <cellStyle name="Comma 9 11" xfId="3144" xr:uid="{00000000-0005-0000-0000-0000750C0000}"/>
    <cellStyle name="Comma 9 12" xfId="3145" xr:uid="{00000000-0005-0000-0000-0000760C0000}"/>
    <cellStyle name="Comma 9 13" xfId="3146" xr:uid="{00000000-0005-0000-0000-0000770C0000}"/>
    <cellStyle name="Comma 9 2" xfId="3147" xr:uid="{00000000-0005-0000-0000-0000780C0000}"/>
    <cellStyle name="Comma 9 2 2" xfId="3148" xr:uid="{00000000-0005-0000-0000-0000790C0000}"/>
    <cellStyle name="Comma 9 2 3" xfId="3149" xr:uid="{00000000-0005-0000-0000-00007A0C0000}"/>
    <cellStyle name="Comma 9 2 4" xfId="3150" xr:uid="{00000000-0005-0000-0000-00007B0C0000}"/>
    <cellStyle name="Comma 9 3" xfId="3151" xr:uid="{00000000-0005-0000-0000-00007C0C0000}"/>
    <cellStyle name="Comma 9 3 2" xfId="3152" xr:uid="{00000000-0005-0000-0000-00007D0C0000}"/>
    <cellStyle name="Comma 9 3 3" xfId="3153" xr:uid="{00000000-0005-0000-0000-00007E0C0000}"/>
    <cellStyle name="Comma 9 3 4" xfId="3154" xr:uid="{00000000-0005-0000-0000-00007F0C0000}"/>
    <cellStyle name="Comma 9 4" xfId="3155" xr:uid="{00000000-0005-0000-0000-0000800C0000}"/>
    <cellStyle name="Comma 9 4 2" xfId="3156" xr:uid="{00000000-0005-0000-0000-0000810C0000}"/>
    <cellStyle name="Comma 9 4 3" xfId="3157" xr:uid="{00000000-0005-0000-0000-0000820C0000}"/>
    <cellStyle name="Comma 9 4 4" xfId="3158" xr:uid="{00000000-0005-0000-0000-0000830C0000}"/>
    <cellStyle name="Comma 9 5" xfId="3159" xr:uid="{00000000-0005-0000-0000-0000840C0000}"/>
    <cellStyle name="Comma 9 5 2" xfId="3160" xr:uid="{00000000-0005-0000-0000-0000850C0000}"/>
    <cellStyle name="Comma 9 5 3" xfId="3161" xr:uid="{00000000-0005-0000-0000-0000860C0000}"/>
    <cellStyle name="Comma 9 5 4" xfId="3162" xr:uid="{00000000-0005-0000-0000-0000870C0000}"/>
    <cellStyle name="Comma 9 6" xfId="3163" xr:uid="{00000000-0005-0000-0000-0000880C0000}"/>
    <cellStyle name="Comma 9 6 2" xfId="3164" xr:uid="{00000000-0005-0000-0000-0000890C0000}"/>
    <cellStyle name="Comma 9 6 3" xfId="3165" xr:uid="{00000000-0005-0000-0000-00008A0C0000}"/>
    <cellStyle name="Comma 9 6 4" xfId="3166" xr:uid="{00000000-0005-0000-0000-00008B0C0000}"/>
    <cellStyle name="Comma 9 7" xfId="3167" xr:uid="{00000000-0005-0000-0000-00008C0C0000}"/>
    <cellStyle name="Comma 9 7 2" xfId="3168" xr:uid="{00000000-0005-0000-0000-00008D0C0000}"/>
    <cellStyle name="Comma 9 7 3" xfId="3169" xr:uid="{00000000-0005-0000-0000-00008E0C0000}"/>
    <cellStyle name="Comma 9 7 4" xfId="3170" xr:uid="{00000000-0005-0000-0000-00008F0C0000}"/>
    <cellStyle name="Comma 9 8" xfId="3171" xr:uid="{00000000-0005-0000-0000-0000900C0000}"/>
    <cellStyle name="Comma 9 8 2" xfId="3172" xr:uid="{00000000-0005-0000-0000-0000910C0000}"/>
    <cellStyle name="Comma 9 8 3" xfId="3173" xr:uid="{00000000-0005-0000-0000-0000920C0000}"/>
    <cellStyle name="Comma 9 8 4" xfId="3174" xr:uid="{00000000-0005-0000-0000-0000930C0000}"/>
    <cellStyle name="Comma 9 9" xfId="3175" xr:uid="{00000000-0005-0000-0000-0000940C0000}"/>
    <cellStyle name="Comma 9 9 2" xfId="3176" xr:uid="{00000000-0005-0000-0000-0000950C0000}"/>
    <cellStyle name="Comma 9 9 3" xfId="3177" xr:uid="{00000000-0005-0000-0000-0000960C0000}"/>
    <cellStyle name="Comma 9 9 4" xfId="3178" xr:uid="{00000000-0005-0000-0000-0000970C0000}"/>
    <cellStyle name="Constants" xfId="3179" xr:uid="{00000000-0005-0000-0000-0000980C0000}"/>
    <cellStyle name="Currency 2" xfId="3180" xr:uid="{00000000-0005-0000-0000-0000990C0000}"/>
    <cellStyle name="Currency 2 2" xfId="3181" xr:uid="{00000000-0005-0000-0000-00009A0C0000}"/>
    <cellStyle name="Currency 2 2 2" xfId="3182" xr:uid="{00000000-0005-0000-0000-00009B0C0000}"/>
    <cellStyle name="Currency 2 2 3" xfId="3183" xr:uid="{00000000-0005-0000-0000-00009C0C0000}"/>
    <cellStyle name="Currency 2 2 4" xfId="3184" xr:uid="{00000000-0005-0000-0000-00009D0C0000}"/>
    <cellStyle name="Currency 2 3" xfId="3185" xr:uid="{00000000-0005-0000-0000-00009E0C0000}"/>
    <cellStyle name="Currency 2 4" xfId="3186" xr:uid="{00000000-0005-0000-0000-00009F0C0000}"/>
    <cellStyle name="Currency 2 5" xfId="3187" xr:uid="{00000000-0005-0000-0000-0000A00C0000}"/>
    <cellStyle name="Currency 2 6" xfId="3188" xr:uid="{00000000-0005-0000-0000-0000A10C0000}"/>
    <cellStyle name="Currency 2 7" xfId="3189" xr:uid="{00000000-0005-0000-0000-0000A20C0000}"/>
    <cellStyle name="CustomCellsOrange" xfId="3190" xr:uid="{00000000-0005-0000-0000-0000A30C0000}"/>
    <cellStyle name="CustomizationCells" xfId="3191" xr:uid="{00000000-0005-0000-0000-0000A40C0000}"/>
    <cellStyle name="CustomizationGreenCells" xfId="3192" xr:uid="{00000000-0005-0000-0000-0000A50C0000}"/>
    <cellStyle name="DocBox_EmptyRow" xfId="3193" xr:uid="{00000000-0005-0000-0000-0000A60C0000}"/>
    <cellStyle name="donn_normal" xfId="3194" xr:uid="{00000000-0005-0000-0000-0000A70C0000}"/>
    <cellStyle name="Eingabe" xfId="3195" xr:uid="{00000000-0005-0000-0000-0000A80C0000}"/>
    <cellStyle name="Empty_B_border" xfId="3196" xr:uid="{00000000-0005-0000-0000-0000A90C0000}"/>
    <cellStyle name="ent_col_ser" xfId="3197" xr:uid="{00000000-0005-0000-0000-0000AA0C0000}"/>
    <cellStyle name="entete_source" xfId="3198" xr:uid="{00000000-0005-0000-0000-0000AB0C0000}"/>
    <cellStyle name="Ergebnis" xfId="3199" xr:uid="{00000000-0005-0000-0000-0000AC0C0000}"/>
    <cellStyle name="Erklärender Text" xfId="3200" xr:uid="{00000000-0005-0000-0000-0000AD0C0000}"/>
    <cellStyle name="Estilo 1" xfId="3201" xr:uid="{00000000-0005-0000-0000-0000AE0C0000}"/>
    <cellStyle name="Estilo 1 2" xfId="3202" xr:uid="{00000000-0005-0000-0000-0000AF0C0000}"/>
    <cellStyle name="Euro" xfId="3203" xr:uid="{00000000-0005-0000-0000-0000B00C0000}"/>
    <cellStyle name="Euro 10" xfId="3204" xr:uid="{00000000-0005-0000-0000-0000B10C0000}"/>
    <cellStyle name="Euro 10 2" xfId="3205" xr:uid="{00000000-0005-0000-0000-0000B20C0000}"/>
    <cellStyle name="Euro 11" xfId="3206" xr:uid="{00000000-0005-0000-0000-0000B30C0000}"/>
    <cellStyle name="Euro 11 2" xfId="3207" xr:uid="{00000000-0005-0000-0000-0000B40C0000}"/>
    <cellStyle name="Euro 12" xfId="3208" xr:uid="{00000000-0005-0000-0000-0000B50C0000}"/>
    <cellStyle name="Euro 13" xfId="3209" xr:uid="{00000000-0005-0000-0000-0000B60C0000}"/>
    <cellStyle name="Euro 14" xfId="3210" xr:uid="{00000000-0005-0000-0000-0000B70C0000}"/>
    <cellStyle name="Euro 15" xfId="3211" xr:uid="{00000000-0005-0000-0000-0000B80C0000}"/>
    <cellStyle name="Euro 16" xfId="3212" xr:uid="{00000000-0005-0000-0000-0000B90C0000}"/>
    <cellStyle name="Euro 17" xfId="3213" xr:uid="{00000000-0005-0000-0000-0000BA0C0000}"/>
    <cellStyle name="Euro 18" xfId="3214" xr:uid="{00000000-0005-0000-0000-0000BB0C0000}"/>
    <cellStyle name="Euro 19" xfId="3215" xr:uid="{00000000-0005-0000-0000-0000BC0C0000}"/>
    <cellStyle name="Euro 2" xfId="3216" xr:uid="{00000000-0005-0000-0000-0000BD0C0000}"/>
    <cellStyle name="Euro 2 2" xfId="3217" xr:uid="{00000000-0005-0000-0000-0000BE0C0000}"/>
    <cellStyle name="Euro 2 2 2" xfId="3218" xr:uid="{00000000-0005-0000-0000-0000BF0C0000}"/>
    <cellStyle name="Euro 2 2 2 2" xfId="3219" xr:uid="{00000000-0005-0000-0000-0000C00C0000}"/>
    <cellStyle name="Euro 2 2 3" xfId="3220" xr:uid="{00000000-0005-0000-0000-0000C10C0000}"/>
    <cellStyle name="Euro 2 2 4" xfId="3221" xr:uid="{00000000-0005-0000-0000-0000C20C0000}"/>
    <cellStyle name="Euro 2 2 4 2" xfId="3222" xr:uid="{00000000-0005-0000-0000-0000C30C0000}"/>
    <cellStyle name="Euro 2 2 4 3" xfId="3223" xr:uid="{00000000-0005-0000-0000-0000C40C0000}"/>
    <cellStyle name="Euro 2 2 5" xfId="3224" xr:uid="{00000000-0005-0000-0000-0000C50C0000}"/>
    <cellStyle name="Euro 2 2 6" xfId="3225" xr:uid="{00000000-0005-0000-0000-0000C60C0000}"/>
    <cellStyle name="Euro 2 3" xfId="3226" xr:uid="{00000000-0005-0000-0000-0000C70C0000}"/>
    <cellStyle name="Euro 2 3 2" xfId="3227" xr:uid="{00000000-0005-0000-0000-0000C80C0000}"/>
    <cellStyle name="Euro 2 4" xfId="3228" xr:uid="{00000000-0005-0000-0000-0000C90C0000}"/>
    <cellStyle name="Euro 2 4 2" xfId="3229" xr:uid="{00000000-0005-0000-0000-0000CA0C0000}"/>
    <cellStyle name="Euro 2 4 2 2" xfId="3230" xr:uid="{00000000-0005-0000-0000-0000CB0C0000}"/>
    <cellStyle name="Euro 2 4 3" xfId="3231" xr:uid="{00000000-0005-0000-0000-0000CC0C0000}"/>
    <cellStyle name="Euro 2 4 3 2" xfId="3232" xr:uid="{00000000-0005-0000-0000-0000CD0C0000}"/>
    <cellStyle name="Euro 2 4 3 3" xfId="3233" xr:uid="{00000000-0005-0000-0000-0000CE0C0000}"/>
    <cellStyle name="Euro 2 4 4" xfId="3234" xr:uid="{00000000-0005-0000-0000-0000CF0C0000}"/>
    <cellStyle name="Euro 2 5" xfId="3235" xr:uid="{00000000-0005-0000-0000-0000D00C0000}"/>
    <cellStyle name="Euro 2 6" xfId="3236" xr:uid="{00000000-0005-0000-0000-0000D10C0000}"/>
    <cellStyle name="Euro 2 7" xfId="3237" xr:uid="{00000000-0005-0000-0000-0000D20C0000}"/>
    <cellStyle name="Euro 2 8" xfId="3238" xr:uid="{00000000-0005-0000-0000-0000D30C0000}"/>
    <cellStyle name="Euro 20" xfId="3239" xr:uid="{00000000-0005-0000-0000-0000D40C0000}"/>
    <cellStyle name="Euro 21" xfId="3240" xr:uid="{00000000-0005-0000-0000-0000D50C0000}"/>
    <cellStyle name="Euro 22" xfId="3241" xr:uid="{00000000-0005-0000-0000-0000D60C0000}"/>
    <cellStyle name="Euro 23" xfId="3242" xr:uid="{00000000-0005-0000-0000-0000D70C0000}"/>
    <cellStyle name="Euro 24" xfId="3243" xr:uid="{00000000-0005-0000-0000-0000D80C0000}"/>
    <cellStyle name="Euro 25" xfId="3244" xr:uid="{00000000-0005-0000-0000-0000D90C0000}"/>
    <cellStyle name="Euro 26" xfId="3245" xr:uid="{00000000-0005-0000-0000-0000DA0C0000}"/>
    <cellStyle name="Euro 27" xfId="3246" xr:uid="{00000000-0005-0000-0000-0000DB0C0000}"/>
    <cellStyle name="Euro 28" xfId="3247" xr:uid="{00000000-0005-0000-0000-0000DC0C0000}"/>
    <cellStyle name="Euro 29" xfId="3248" xr:uid="{00000000-0005-0000-0000-0000DD0C0000}"/>
    <cellStyle name="Euro 3" xfId="3249" xr:uid="{00000000-0005-0000-0000-0000DE0C0000}"/>
    <cellStyle name="Euro 3 2" xfId="3250" xr:uid="{00000000-0005-0000-0000-0000DF0C0000}"/>
    <cellStyle name="Euro 3 2 2" xfId="3251" xr:uid="{00000000-0005-0000-0000-0000E00C0000}"/>
    <cellStyle name="Euro 3 2 2 2" xfId="3252" xr:uid="{00000000-0005-0000-0000-0000E10C0000}"/>
    <cellStyle name="Euro 3 3" xfId="3253" xr:uid="{00000000-0005-0000-0000-0000E20C0000}"/>
    <cellStyle name="Euro 3 3 2" xfId="3254" xr:uid="{00000000-0005-0000-0000-0000E30C0000}"/>
    <cellStyle name="Euro 3 3 3" xfId="3255" xr:uid="{00000000-0005-0000-0000-0000E40C0000}"/>
    <cellStyle name="Euro 3 3 4" xfId="3256" xr:uid="{00000000-0005-0000-0000-0000E50C0000}"/>
    <cellStyle name="Euro 3 3 4 2" xfId="3257" xr:uid="{00000000-0005-0000-0000-0000E60C0000}"/>
    <cellStyle name="Euro 3 3 5" xfId="3258" xr:uid="{00000000-0005-0000-0000-0000E70C0000}"/>
    <cellStyle name="Euro 3 4" xfId="3259" xr:uid="{00000000-0005-0000-0000-0000E80C0000}"/>
    <cellStyle name="Euro 3 4 2" xfId="3260" xr:uid="{00000000-0005-0000-0000-0000E90C0000}"/>
    <cellStyle name="Euro 3 5" xfId="3261" xr:uid="{00000000-0005-0000-0000-0000EA0C0000}"/>
    <cellStyle name="Euro 3 5 2" xfId="3262" xr:uid="{00000000-0005-0000-0000-0000EB0C0000}"/>
    <cellStyle name="Euro 3 5 3" xfId="3263" xr:uid="{00000000-0005-0000-0000-0000EC0C0000}"/>
    <cellStyle name="Euro 3 6" xfId="3264" xr:uid="{00000000-0005-0000-0000-0000ED0C0000}"/>
    <cellStyle name="Euro 3 7" xfId="3265" xr:uid="{00000000-0005-0000-0000-0000EE0C0000}"/>
    <cellStyle name="Euro 3 8" xfId="3266" xr:uid="{00000000-0005-0000-0000-0000EF0C0000}"/>
    <cellStyle name="Euro 3 9" xfId="3267" xr:uid="{00000000-0005-0000-0000-0000F00C0000}"/>
    <cellStyle name="Euro 3_PrimaryEnergyPrices_TIMES" xfId="3268" xr:uid="{00000000-0005-0000-0000-0000F10C0000}"/>
    <cellStyle name="Euro 30" xfId="3269" xr:uid="{00000000-0005-0000-0000-0000F20C0000}"/>
    <cellStyle name="Euro 31" xfId="3270" xr:uid="{00000000-0005-0000-0000-0000F30C0000}"/>
    <cellStyle name="Euro 32" xfId="3271" xr:uid="{00000000-0005-0000-0000-0000F40C0000}"/>
    <cellStyle name="Euro 33" xfId="3272" xr:uid="{00000000-0005-0000-0000-0000F50C0000}"/>
    <cellStyle name="Euro 34" xfId="3273" xr:uid="{00000000-0005-0000-0000-0000F60C0000}"/>
    <cellStyle name="Euro 35" xfId="3274" xr:uid="{00000000-0005-0000-0000-0000F70C0000}"/>
    <cellStyle name="Euro 36" xfId="3275" xr:uid="{00000000-0005-0000-0000-0000F80C0000}"/>
    <cellStyle name="Euro 37" xfId="3276" xr:uid="{00000000-0005-0000-0000-0000F90C0000}"/>
    <cellStyle name="Euro 38" xfId="3277" xr:uid="{00000000-0005-0000-0000-0000FA0C0000}"/>
    <cellStyle name="Euro 39" xfId="3278" xr:uid="{00000000-0005-0000-0000-0000FB0C0000}"/>
    <cellStyle name="Euro 4" xfId="3279" xr:uid="{00000000-0005-0000-0000-0000FC0C0000}"/>
    <cellStyle name="Euro 4 2" xfId="3280" xr:uid="{00000000-0005-0000-0000-0000FD0C0000}"/>
    <cellStyle name="Euro 4 2 2" xfId="3281" xr:uid="{00000000-0005-0000-0000-0000FE0C0000}"/>
    <cellStyle name="Euro 4 2 2 2" xfId="3282" xr:uid="{00000000-0005-0000-0000-0000FF0C0000}"/>
    <cellStyle name="Euro 4 3" xfId="3283" xr:uid="{00000000-0005-0000-0000-0000000D0000}"/>
    <cellStyle name="Euro 4 3 2" xfId="3284" xr:uid="{00000000-0005-0000-0000-0000010D0000}"/>
    <cellStyle name="Euro 4 3 3" xfId="3285" xr:uid="{00000000-0005-0000-0000-0000020D0000}"/>
    <cellStyle name="Euro 4 3 4" xfId="3286" xr:uid="{00000000-0005-0000-0000-0000030D0000}"/>
    <cellStyle name="Euro 4 3 4 2" xfId="3287" xr:uid="{00000000-0005-0000-0000-0000040D0000}"/>
    <cellStyle name="Euro 4 3 5" xfId="3288" xr:uid="{00000000-0005-0000-0000-0000050D0000}"/>
    <cellStyle name="Euro 4 4" xfId="3289" xr:uid="{00000000-0005-0000-0000-0000060D0000}"/>
    <cellStyle name="Euro 4 4 2" xfId="3290" xr:uid="{00000000-0005-0000-0000-0000070D0000}"/>
    <cellStyle name="Euro 4 4 2 2" xfId="3291" xr:uid="{00000000-0005-0000-0000-0000080D0000}"/>
    <cellStyle name="Euro 4 4 3" xfId="3292" xr:uid="{00000000-0005-0000-0000-0000090D0000}"/>
    <cellStyle name="Euro 4 5" xfId="3293" xr:uid="{00000000-0005-0000-0000-00000A0D0000}"/>
    <cellStyle name="Euro 40" xfId="3294" xr:uid="{00000000-0005-0000-0000-00000B0D0000}"/>
    <cellStyle name="Euro 41" xfId="3295" xr:uid="{00000000-0005-0000-0000-00000C0D0000}"/>
    <cellStyle name="Euro 42" xfId="3296" xr:uid="{00000000-0005-0000-0000-00000D0D0000}"/>
    <cellStyle name="Euro 43" xfId="3297" xr:uid="{00000000-0005-0000-0000-00000E0D0000}"/>
    <cellStyle name="Euro 44" xfId="3298" xr:uid="{00000000-0005-0000-0000-00000F0D0000}"/>
    <cellStyle name="Euro 45" xfId="3299" xr:uid="{00000000-0005-0000-0000-0000100D0000}"/>
    <cellStyle name="Euro 46" xfId="3300" xr:uid="{00000000-0005-0000-0000-0000110D0000}"/>
    <cellStyle name="Euro 47" xfId="3301" xr:uid="{00000000-0005-0000-0000-0000120D0000}"/>
    <cellStyle name="Euro 48" xfId="3302" xr:uid="{00000000-0005-0000-0000-0000130D0000}"/>
    <cellStyle name="Euro 48 2" xfId="3303" xr:uid="{00000000-0005-0000-0000-0000140D0000}"/>
    <cellStyle name="Euro 49" xfId="3304" xr:uid="{00000000-0005-0000-0000-0000150D0000}"/>
    <cellStyle name="Euro 49 2" xfId="3305" xr:uid="{00000000-0005-0000-0000-0000160D0000}"/>
    <cellStyle name="Euro 5" xfId="3306" xr:uid="{00000000-0005-0000-0000-0000170D0000}"/>
    <cellStyle name="Euro 5 2" xfId="3307" xr:uid="{00000000-0005-0000-0000-0000180D0000}"/>
    <cellStyle name="Euro 5 2 2" xfId="3308" xr:uid="{00000000-0005-0000-0000-0000190D0000}"/>
    <cellStyle name="Euro 5 3" xfId="3309" xr:uid="{00000000-0005-0000-0000-00001A0D0000}"/>
    <cellStyle name="Euro 5 3 2" xfId="3310" xr:uid="{00000000-0005-0000-0000-00001B0D0000}"/>
    <cellStyle name="Euro 5 4" xfId="3311" xr:uid="{00000000-0005-0000-0000-00001C0D0000}"/>
    <cellStyle name="Euro 5 4 2" xfId="3312" xr:uid="{00000000-0005-0000-0000-00001D0D0000}"/>
    <cellStyle name="Euro 50" xfId="3313" xr:uid="{00000000-0005-0000-0000-00001E0D0000}"/>
    <cellStyle name="Euro 50 2" xfId="3314" xr:uid="{00000000-0005-0000-0000-00001F0D0000}"/>
    <cellStyle name="Euro 51" xfId="3315" xr:uid="{00000000-0005-0000-0000-0000200D0000}"/>
    <cellStyle name="Euro 51 2" xfId="3316" xr:uid="{00000000-0005-0000-0000-0000210D0000}"/>
    <cellStyle name="Euro 52" xfId="3317" xr:uid="{00000000-0005-0000-0000-0000220D0000}"/>
    <cellStyle name="Euro 52 2" xfId="3318" xr:uid="{00000000-0005-0000-0000-0000230D0000}"/>
    <cellStyle name="Euro 53" xfId="3319" xr:uid="{00000000-0005-0000-0000-0000240D0000}"/>
    <cellStyle name="Euro 53 2" xfId="3320" xr:uid="{00000000-0005-0000-0000-0000250D0000}"/>
    <cellStyle name="Euro 54" xfId="3321" xr:uid="{00000000-0005-0000-0000-0000260D0000}"/>
    <cellStyle name="Euro 54 2" xfId="3322" xr:uid="{00000000-0005-0000-0000-0000270D0000}"/>
    <cellStyle name="Euro 55" xfId="3323" xr:uid="{00000000-0005-0000-0000-0000280D0000}"/>
    <cellStyle name="Euro 55 2" xfId="3324" xr:uid="{00000000-0005-0000-0000-0000290D0000}"/>
    <cellStyle name="Euro 56" xfId="3325" xr:uid="{00000000-0005-0000-0000-00002A0D0000}"/>
    <cellStyle name="Euro 56 2" xfId="3326" xr:uid="{00000000-0005-0000-0000-00002B0D0000}"/>
    <cellStyle name="Euro 57" xfId="3327" xr:uid="{00000000-0005-0000-0000-00002C0D0000}"/>
    <cellStyle name="Euro 58" xfId="3328" xr:uid="{00000000-0005-0000-0000-00002D0D0000}"/>
    <cellStyle name="Euro 58 2" xfId="3329" xr:uid="{00000000-0005-0000-0000-00002E0D0000}"/>
    <cellStyle name="Euro 58 2 2" xfId="3330" xr:uid="{00000000-0005-0000-0000-00002F0D0000}"/>
    <cellStyle name="Euro 58 3" xfId="3331" xr:uid="{00000000-0005-0000-0000-0000300D0000}"/>
    <cellStyle name="Euro 58 3 2" xfId="3332" xr:uid="{00000000-0005-0000-0000-0000310D0000}"/>
    <cellStyle name="Euro 58 3 3" xfId="3333" xr:uid="{00000000-0005-0000-0000-0000320D0000}"/>
    <cellStyle name="Euro 58 4" xfId="3334" xr:uid="{00000000-0005-0000-0000-0000330D0000}"/>
    <cellStyle name="Euro 58 5" xfId="3335" xr:uid="{00000000-0005-0000-0000-0000340D0000}"/>
    <cellStyle name="Euro 59" xfId="3336" xr:uid="{00000000-0005-0000-0000-0000350D0000}"/>
    <cellStyle name="Euro 6" xfId="3337" xr:uid="{00000000-0005-0000-0000-0000360D0000}"/>
    <cellStyle name="Euro 6 2" xfId="3338" xr:uid="{00000000-0005-0000-0000-0000370D0000}"/>
    <cellStyle name="Euro 6 2 2" xfId="3339" xr:uid="{00000000-0005-0000-0000-0000380D0000}"/>
    <cellStyle name="Euro 6 3" xfId="3340" xr:uid="{00000000-0005-0000-0000-0000390D0000}"/>
    <cellStyle name="Euro 6 3 2" xfId="3341" xr:uid="{00000000-0005-0000-0000-00003A0D0000}"/>
    <cellStyle name="Euro 6 4" xfId="3342" xr:uid="{00000000-0005-0000-0000-00003B0D0000}"/>
    <cellStyle name="Euro 6 5" xfId="3343" xr:uid="{00000000-0005-0000-0000-00003C0D0000}"/>
    <cellStyle name="Euro 60" xfId="3344" xr:uid="{00000000-0005-0000-0000-00003D0D0000}"/>
    <cellStyle name="Euro 7" xfId="3345" xr:uid="{00000000-0005-0000-0000-00003E0D0000}"/>
    <cellStyle name="Euro 7 2" xfId="3346" xr:uid="{00000000-0005-0000-0000-00003F0D0000}"/>
    <cellStyle name="Euro 7 3" xfId="3347" xr:uid="{00000000-0005-0000-0000-0000400D0000}"/>
    <cellStyle name="Euro 7 3 2" xfId="3348" xr:uid="{00000000-0005-0000-0000-0000410D0000}"/>
    <cellStyle name="Euro 7 4" xfId="3349" xr:uid="{00000000-0005-0000-0000-0000420D0000}"/>
    <cellStyle name="Euro 8" xfId="3350" xr:uid="{00000000-0005-0000-0000-0000430D0000}"/>
    <cellStyle name="Euro 8 2" xfId="3351" xr:uid="{00000000-0005-0000-0000-0000440D0000}"/>
    <cellStyle name="Euro 9" xfId="3352" xr:uid="{00000000-0005-0000-0000-0000450D0000}"/>
    <cellStyle name="Euro 9 2" xfId="3353" xr:uid="{00000000-0005-0000-0000-0000460D0000}"/>
    <cellStyle name="Euro_Potentials in TIMES" xfId="3354" xr:uid="{00000000-0005-0000-0000-0000470D0000}"/>
    <cellStyle name="Explanatory Text 10" xfId="3355" xr:uid="{00000000-0005-0000-0000-0000480D0000}"/>
    <cellStyle name="Explanatory Text 11" xfId="3356" xr:uid="{00000000-0005-0000-0000-0000490D0000}"/>
    <cellStyle name="Explanatory Text 12" xfId="3357" xr:uid="{00000000-0005-0000-0000-00004A0D0000}"/>
    <cellStyle name="Explanatory Text 13" xfId="3358" xr:uid="{00000000-0005-0000-0000-00004B0D0000}"/>
    <cellStyle name="Explanatory Text 14" xfId="3359" xr:uid="{00000000-0005-0000-0000-00004C0D0000}"/>
    <cellStyle name="Explanatory Text 15" xfId="3360" xr:uid="{00000000-0005-0000-0000-00004D0D0000}"/>
    <cellStyle name="Explanatory Text 16" xfId="3361" xr:uid="{00000000-0005-0000-0000-00004E0D0000}"/>
    <cellStyle name="Explanatory Text 17" xfId="3362" xr:uid="{00000000-0005-0000-0000-00004F0D0000}"/>
    <cellStyle name="Explanatory Text 18" xfId="3363" xr:uid="{00000000-0005-0000-0000-0000500D0000}"/>
    <cellStyle name="Explanatory Text 19" xfId="3364" xr:uid="{00000000-0005-0000-0000-0000510D0000}"/>
    <cellStyle name="Explanatory Text 2" xfId="3365" xr:uid="{00000000-0005-0000-0000-0000520D0000}"/>
    <cellStyle name="Explanatory Text 2 10" xfId="3366" xr:uid="{00000000-0005-0000-0000-0000530D0000}"/>
    <cellStyle name="Explanatory Text 2 2" xfId="3367" xr:uid="{00000000-0005-0000-0000-0000540D0000}"/>
    <cellStyle name="Explanatory Text 2 3" xfId="3368" xr:uid="{00000000-0005-0000-0000-0000550D0000}"/>
    <cellStyle name="Explanatory Text 2 4" xfId="3369" xr:uid="{00000000-0005-0000-0000-0000560D0000}"/>
    <cellStyle name="Explanatory Text 2 5" xfId="3370" xr:uid="{00000000-0005-0000-0000-0000570D0000}"/>
    <cellStyle name="Explanatory Text 2 6" xfId="3371" xr:uid="{00000000-0005-0000-0000-0000580D0000}"/>
    <cellStyle name="Explanatory Text 2 7" xfId="3372" xr:uid="{00000000-0005-0000-0000-0000590D0000}"/>
    <cellStyle name="Explanatory Text 2 8" xfId="3373" xr:uid="{00000000-0005-0000-0000-00005A0D0000}"/>
    <cellStyle name="Explanatory Text 2 9" xfId="3374" xr:uid="{00000000-0005-0000-0000-00005B0D0000}"/>
    <cellStyle name="Explanatory Text 20" xfId="3375" xr:uid="{00000000-0005-0000-0000-00005C0D0000}"/>
    <cellStyle name="Explanatory Text 21" xfId="3376" xr:uid="{00000000-0005-0000-0000-00005D0D0000}"/>
    <cellStyle name="Explanatory Text 22" xfId="3377" xr:uid="{00000000-0005-0000-0000-00005E0D0000}"/>
    <cellStyle name="Explanatory Text 23" xfId="3378" xr:uid="{00000000-0005-0000-0000-00005F0D0000}"/>
    <cellStyle name="Explanatory Text 24" xfId="3379" xr:uid="{00000000-0005-0000-0000-0000600D0000}"/>
    <cellStyle name="Explanatory Text 25" xfId="3380" xr:uid="{00000000-0005-0000-0000-0000610D0000}"/>
    <cellStyle name="Explanatory Text 26" xfId="3381" xr:uid="{00000000-0005-0000-0000-0000620D0000}"/>
    <cellStyle name="Explanatory Text 27" xfId="3382" xr:uid="{00000000-0005-0000-0000-0000630D0000}"/>
    <cellStyle name="Explanatory Text 28" xfId="3383" xr:uid="{00000000-0005-0000-0000-0000640D0000}"/>
    <cellStyle name="Explanatory Text 29" xfId="3384" xr:uid="{00000000-0005-0000-0000-0000650D0000}"/>
    <cellStyle name="Explanatory Text 3" xfId="3385" xr:uid="{00000000-0005-0000-0000-0000660D0000}"/>
    <cellStyle name="Explanatory Text 3 2" xfId="3386" xr:uid="{00000000-0005-0000-0000-0000670D0000}"/>
    <cellStyle name="Explanatory Text 30" xfId="3387" xr:uid="{00000000-0005-0000-0000-0000680D0000}"/>
    <cellStyle name="Explanatory Text 31" xfId="3388" xr:uid="{00000000-0005-0000-0000-0000690D0000}"/>
    <cellStyle name="Explanatory Text 32" xfId="3389" xr:uid="{00000000-0005-0000-0000-00006A0D0000}"/>
    <cellStyle name="Explanatory Text 33" xfId="3390" xr:uid="{00000000-0005-0000-0000-00006B0D0000}"/>
    <cellStyle name="Explanatory Text 34" xfId="3391" xr:uid="{00000000-0005-0000-0000-00006C0D0000}"/>
    <cellStyle name="Explanatory Text 35" xfId="3392" xr:uid="{00000000-0005-0000-0000-00006D0D0000}"/>
    <cellStyle name="Explanatory Text 36" xfId="3393" xr:uid="{00000000-0005-0000-0000-00006E0D0000}"/>
    <cellStyle name="Explanatory Text 37" xfId="3394" xr:uid="{00000000-0005-0000-0000-00006F0D0000}"/>
    <cellStyle name="Explanatory Text 38" xfId="3395" xr:uid="{00000000-0005-0000-0000-0000700D0000}"/>
    <cellStyle name="Explanatory Text 39" xfId="3396" xr:uid="{00000000-0005-0000-0000-0000710D0000}"/>
    <cellStyle name="Explanatory Text 4" xfId="3397" xr:uid="{00000000-0005-0000-0000-0000720D0000}"/>
    <cellStyle name="Explanatory Text 4 2" xfId="3398" xr:uid="{00000000-0005-0000-0000-0000730D0000}"/>
    <cellStyle name="Explanatory Text 40" xfId="3399" xr:uid="{00000000-0005-0000-0000-0000740D0000}"/>
    <cellStyle name="Explanatory Text 41" xfId="3400" xr:uid="{00000000-0005-0000-0000-0000750D0000}"/>
    <cellStyle name="Explanatory Text 42" xfId="3401" xr:uid="{00000000-0005-0000-0000-0000760D0000}"/>
    <cellStyle name="Explanatory Text 43" xfId="3402" xr:uid="{00000000-0005-0000-0000-0000770D0000}"/>
    <cellStyle name="Explanatory Text 5" xfId="3403" xr:uid="{00000000-0005-0000-0000-0000780D0000}"/>
    <cellStyle name="Explanatory Text 5 2" xfId="3404" xr:uid="{00000000-0005-0000-0000-0000790D0000}"/>
    <cellStyle name="Explanatory Text 6" xfId="3405" xr:uid="{00000000-0005-0000-0000-00007A0D0000}"/>
    <cellStyle name="Explanatory Text 6 2" xfId="3406" xr:uid="{00000000-0005-0000-0000-00007B0D0000}"/>
    <cellStyle name="Explanatory Text 7" xfId="3407" xr:uid="{00000000-0005-0000-0000-00007C0D0000}"/>
    <cellStyle name="Explanatory Text 8" xfId="3408" xr:uid="{00000000-0005-0000-0000-00007D0D0000}"/>
    <cellStyle name="Explanatory Text 9" xfId="3409" xr:uid="{00000000-0005-0000-0000-00007E0D0000}"/>
    <cellStyle name="Float" xfId="3410" xr:uid="{00000000-0005-0000-0000-00007F0D0000}"/>
    <cellStyle name="Float 2" xfId="3411" xr:uid="{00000000-0005-0000-0000-0000800D0000}"/>
    <cellStyle name="Float 2 2" xfId="3412" xr:uid="{00000000-0005-0000-0000-0000810D0000}"/>
    <cellStyle name="Float 3" xfId="3413" xr:uid="{00000000-0005-0000-0000-0000820D0000}"/>
    <cellStyle name="Float 3 2" xfId="3414" xr:uid="{00000000-0005-0000-0000-0000830D0000}"/>
    <cellStyle name="Float 3 3" xfId="3415" xr:uid="{00000000-0005-0000-0000-0000840D0000}"/>
    <cellStyle name="Float 4" xfId="3416" xr:uid="{00000000-0005-0000-0000-0000850D0000}"/>
    <cellStyle name="Good 10" xfId="3417" xr:uid="{00000000-0005-0000-0000-0000860D0000}"/>
    <cellStyle name="Good 11" xfId="3418" xr:uid="{00000000-0005-0000-0000-0000870D0000}"/>
    <cellStyle name="Good 12" xfId="3419" xr:uid="{00000000-0005-0000-0000-0000880D0000}"/>
    <cellStyle name="Good 13" xfId="3420" xr:uid="{00000000-0005-0000-0000-0000890D0000}"/>
    <cellStyle name="Good 14" xfId="3421" xr:uid="{00000000-0005-0000-0000-00008A0D0000}"/>
    <cellStyle name="Good 15" xfId="3422" xr:uid="{00000000-0005-0000-0000-00008B0D0000}"/>
    <cellStyle name="Good 16" xfId="3423" xr:uid="{00000000-0005-0000-0000-00008C0D0000}"/>
    <cellStyle name="Good 17" xfId="3424" xr:uid="{00000000-0005-0000-0000-00008D0D0000}"/>
    <cellStyle name="Good 18" xfId="3425" xr:uid="{00000000-0005-0000-0000-00008E0D0000}"/>
    <cellStyle name="Good 19" xfId="3426" xr:uid="{00000000-0005-0000-0000-00008F0D0000}"/>
    <cellStyle name="Good 2" xfId="3427" xr:uid="{00000000-0005-0000-0000-0000900D0000}"/>
    <cellStyle name="Good 2 10" xfId="3428" xr:uid="{00000000-0005-0000-0000-0000910D0000}"/>
    <cellStyle name="Good 2 11" xfId="3429" xr:uid="{00000000-0005-0000-0000-0000920D0000}"/>
    <cellStyle name="Good 2 12" xfId="3430" xr:uid="{00000000-0005-0000-0000-0000930D0000}"/>
    <cellStyle name="Good 2 2" xfId="3431" xr:uid="{00000000-0005-0000-0000-0000940D0000}"/>
    <cellStyle name="Good 2 2 2" xfId="3432" xr:uid="{00000000-0005-0000-0000-0000950D0000}"/>
    <cellStyle name="Good 2 2 2 2" xfId="3433" xr:uid="{00000000-0005-0000-0000-0000960D0000}"/>
    <cellStyle name="Good 2 2 3" xfId="3434" xr:uid="{00000000-0005-0000-0000-0000970D0000}"/>
    <cellStyle name="Good 2 3" xfId="3435" xr:uid="{00000000-0005-0000-0000-0000980D0000}"/>
    <cellStyle name="Good 2 3 2" xfId="3436" xr:uid="{00000000-0005-0000-0000-0000990D0000}"/>
    <cellStyle name="Good 2 3 3" xfId="3437" xr:uid="{00000000-0005-0000-0000-00009A0D0000}"/>
    <cellStyle name="Good 2 4" xfId="3438" xr:uid="{00000000-0005-0000-0000-00009B0D0000}"/>
    <cellStyle name="Good 2 5" xfId="3439" xr:uid="{00000000-0005-0000-0000-00009C0D0000}"/>
    <cellStyle name="Good 2 6" xfId="3440" xr:uid="{00000000-0005-0000-0000-00009D0D0000}"/>
    <cellStyle name="Good 2 7" xfId="3441" xr:uid="{00000000-0005-0000-0000-00009E0D0000}"/>
    <cellStyle name="Good 2 8" xfId="3442" xr:uid="{00000000-0005-0000-0000-00009F0D0000}"/>
    <cellStyle name="Good 2 9" xfId="3443" xr:uid="{00000000-0005-0000-0000-0000A00D0000}"/>
    <cellStyle name="Good 20" xfId="3444" xr:uid="{00000000-0005-0000-0000-0000A10D0000}"/>
    <cellStyle name="Good 21" xfId="3445" xr:uid="{00000000-0005-0000-0000-0000A20D0000}"/>
    <cellStyle name="Good 22" xfId="3446" xr:uid="{00000000-0005-0000-0000-0000A30D0000}"/>
    <cellStyle name="Good 23" xfId="3447" xr:uid="{00000000-0005-0000-0000-0000A40D0000}"/>
    <cellStyle name="Good 24" xfId="3448" xr:uid="{00000000-0005-0000-0000-0000A50D0000}"/>
    <cellStyle name="Good 25" xfId="3449" xr:uid="{00000000-0005-0000-0000-0000A60D0000}"/>
    <cellStyle name="Good 26" xfId="3450" xr:uid="{00000000-0005-0000-0000-0000A70D0000}"/>
    <cellStyle name="Good 27" xfId="3451" xr:uid="{00000000-0005-0000-0000-0000A80D0000}"/>
    <cellStyle name="Good 28" xfId="3452" xr:uid="{00000000-0005-0000-0000-0000A90D0000}"/>
    <cellStyle name="Good 29" xfId="3453" xr:uid="{00000000-0005-0000-0000-0000AA0D0000}"/>
    <cellStyle name="Good 3" xfId="3454" xr:uid="{00000000-0005-0000-0000-0000AB0D0000}"/>
    <cellStyle name="Good 3 2" xfId="3455" xr:uid="{00000000-0005-0000-0000-0000AC0D0000}"/>
    <cellStyle name="Good 3 2 2" xfId="3456" xr:uid="{00000000-0005-0000-0000-0000AD0D0000}"/>
    <cellStyle name="Good 3 3" xfId="3457" xr:uid="{00000000-0005-0000-0000-0000AE0D0000}"/>
    <cellStyle name="Good 3 4" xfId="3458" xr:uid="{00000000-0005-0000-0000-0000AF0D0000}"/>
    <cellStyle name="Good 30" xfId="3459" xr:uid="{00000000-0005-0000-0000-0000B00D0000}"/>
    <cellStyle name="Good 31" xfId="3460" xr:uid="{00000000-0005-0000-0000-0000B10D0000}"/>
    <cellStyle name="Good 32" xfId="3461" xr:uid="{00000000-0005-0000-0000-0000B20D0000}"/>
    <cellStyle name="Good 33" xfId="3462" xr:uid="{00000000-0005-0000-0000-0000B30D0000}"/>
    <cellStyle name="Good 34" xfId="3463" xr:uid="{00000000-0005-0000-0000-0000B40D0000}"/>
    <cellStyle name="Good 35" xfId="3464" xr:uid="{00000000-0005-0000-0000-0000B50D0000}"/>
    <cellStyle name="Good 36" xfId="3465" xr:uid="{00000000-0005-0000-0000-0000B60D0000}"/>
    <cellStyle name="Good 37" xfId="3466" xr:uid="{00000000-0005-0000-0000-0000B70D0000}"/>
    <cellStyle name="Good 38" xfId="3467" xr:uid="{00000000-0005-0000-0000-0000B80D0000}"/>
    <cellStyle name="Good 39" xfId="3468" xr:uid="{00000000-0005-0000-0000-0000B90D0000}"/>
    <cellStyle name="Good 4" xfId="3469" xr:uid="{00000000-0005-0000-0000-0000BA0D0000}"/>
    <cellStyle name="Good 4 2" xfId="3470" xr:uid="{00000000-0005-0000-0000-0000BB0D0000}"/>
    <cellStyle name="Good 40" xfId="3471" xr:uid="{00000000-0005-0000-0000-0000BC0D0000}"/>
    <cellStyle name="Good 41" xfId="3472" xr:uid="{00000000-0005-0000-0000-0000BD0D0000}"/>
    <cellStyle name="Good 42" xfId="3473" xr:uid="{00000000-0005-0000-0000-0000BE0D0000}"/>
    <cellStyle name="Good 5" xfId="3474" xr:uid="{00000000-0005-0000-0000-0000BF0D0000}"/>
    <cellStyle name="Good 5 2" xfId="3475" xr:uid="{00000000-0005-0000-0000-0000C00D0000}"/>
    <cellStyle name="Good 6" xfId="3476" xr:uid="{00000000-0005-0000-0000-0000C10D0000}"/>
    <cellStyle name="Good 6 2" xfId="3477" xr:uid="{00000000-0005-0000-0000-0000C20D0000}"/>
    <cellStyle name="Good 7" xfId="3478" xr:uid="{00000000-0005-0000-0000-0000C30D0000}"/>
    <cellStyle name="Good 8" xfId="3479" xr:uid="{00000000-0005-0000-0000-0000C40D0000}"/>
    <cellStyle name="Good 9" xfId="3480" xr:uid="{00000000-0005-0000-0000-0000C50D0000}"/>
    <cellStyle name="Gut" xfId="3481" xr:uid="{00000000-0005-0000-0000-0000C60D0000}"/>
    <cellStyle name="Heading 1 10" xfId="3482" xr:uid="{00000000-0005-0000-0000-0000C70D0000}"/>
    <cellStyle name="Heading 1 11" xfId="3483" xr:uid="{00000000-0005-0000-0000-0000C80D0000}"/>
    <cellStyle name="Heading 1 12" xfId="3484" xr:uid="{00000000-0005-0000-0000-0000C90D0000}"/>
    <cellStyle name="Heading 1 13" xfId="3485" xr:uid="{00000000-0005-0000-0000-0000CA0D0000}"/>
    <cellStyle name="Heading 1 14" xfId="3486" xr:uid="{00000000-0005-0000-0000-0000CB0D0000}"/>
    <cellStyle name="Heading 1 15" xfId="3487" xr:uid="{00000000-0005-0000-0000-0000CC0D0000}"/>
    <cellStyle name="Heading 1 16" xfId="3488" xr:uid="{00000000-0005-0000-0000-0000CD0D0000}"/>
    <cellStyle name="Heading 1 17" xfId="3489" xr:uid="{00000000-0005-0000-0000-0000CE0D0000}"/>
    <cellStyle name="Heading 1 18" xfId="3490" xr:uid="{00000000-0005-0000-0000-0000CF0D0000}"/>
    <cellStyle name="Heading 1 19" xfId="3491" xr:uid="{00000000-0005-0000-0000-0000D00D0000}"/>
    <cellStyle name="Heading 1 2" xfId="3492" xr:uid="{00000000-0005-0000-0000-0000D10D0000}"/>
    <cellStyle name="Heading 1 2 10" xfId="3493" xr:uid="{00000000-0005-0000-0000-0000D20D0000}"/>
    <cellStyle name="Heading 1 2 11" xfId="3494" xr:uid="{00000000-0005-0000-0000-0000D30D0000}"/>
    <cellStyle name="Heading 1 2 2" xfId="3495" xr:uid="{00000000-0005-0000-0000-0000D40D0000}"/>
    <cellStyle name="Heading 1 2 3" xfId="3496" xr:uid="{00000000-0005-0000-0000-0000D50D0000}"/>
    <cellStyle name="Heading 1 2 4" xfId="3497" xr:uid="{00000000-0005-0000-0000-0000D60D0000}"/>
    <cellStyle name="Heading 1 2 5" xfId="3498" xr:uid="{00000000-0005-0000-0000-0000D70D0000}"/>
    <cellStyle name="Heading 1 2 6" xfId="3499" xr:uid="{00000000-0005-0000-0000-0000D80D0000}"/>
    <cellStyle name="Heading 1 2 7" xfId="3500" xr:uid="{00000000-0005-0000-0000-0000D90D0000}"/>
    <cellStyle name="Heading 1 2 8" xfId="3501" xr:uid="{00000000-0005-0000-0000-0000DA0D0000}"/>
    <cellStyle name="Heading 1 2 9" xfId="3502" xr:uid="{00000000-0005-0000-0000-0000DB0D0000}"/>
    <cellStyle name="Heading 1 20" xfId="3503" xr:uid="{00000000-0005-0000-0000-0000DC0D0000}"/>
    <cellStyle name="Heading 1 21" xfId="3504" xr:uid="{00000000-0005-0000-0000-0000DD0D0000}"/>
    <cellStyle name="Heading 1 22" xfId="3505" xr:uid="{00000000-0005-0000-0000-0000DE0D0000}"/>
    <cellStyle name="Heading 1 23" xfId="3506" xr:uid="{00000000-0005-0000-0000-0000DF0D0000}"/>
    <cellStyle name="Heading 1 24" xfId="3507" xr:uid="{00000000-0005-0000-0000-0000E00D0000}"/>
    <cellStyle name="Heading 1 25" xfId="3508" xr:uid="{00000000-0005-0000-0000-0000E10D0000}"/>
    <cellStyle name="Heading 1 26" xfId="3509" xr:uid="{00000000-0005-0000-0000-0000E20D0000}"/>
    <cellStyle name="Heading 1 27" xfId="3510" xr:uid="{00000000-0005-0000-0000-0000E30D0000}"/>
    <cellStyle name="Heading 1 28" xfId="3511" xr:uid="{00000000-0005-0000-0000-0000E40D0000}"/>
    <cellStyle name="Heading 1 29" xfId="3512" xr:uid="{00000000-0005-0000-0000-0000E50D0000}"/>
    <cellStyle name="Heading 1 3" xfId="3513" xr:uid="{00000000-0005-0000-0000-0000E60D0000}"/>
    <cellStyle name="Heading 1 3 2" xfId="3514" xr:uid="{00000000-0005-0000-0000-0000E70D0000}"/>
    <cellStyle name="Heading 1 3 2 2" xfId="3515" xr:uid="{00000000-0005-0000-0000-0000E80D0000}"/>
    <cellStyle name="Heading 1 3 3" xfId="3516" xr:uid="{00000000-0005-0000-0000-0000E90D0000}"/>
    <cellStyle name="Heading 1 3 4" xfId="3517" xr:uid="{00000000-0005-0000-0000-0000EA0D0000}"/>
    <cellStyle name="Heading 1 30" xfId="3518" xr:uid="{00000000-0005-0000-0000-0000EB0D0000}"/>
    <cellStyle name="Heading 1 31" xfId="3519" xr:uid="{00000000-0005-0000-0000-0000EC0D0000}"/>
    <cellStyle name="Heading 1 32" xfId="3520" xr:uid="{00000000-0005-0000-0000-0000ED0D0000}"/>
    <cellStyle name="Heading 1 33" xfId="3521" xr:uid="{00000000-0005-0000-0000-0000EE0D0000}"/>
    <cellStyle name="Heading 1 34" xfId="3522" xr:uid="{00000000-0005-0000-0000-0000EF0D0000}"/>
    <cellStyle name="Heading 1 35" xfId="3523" xr:uid="{00000000-0005-0000-0000-0000F00D0000}"/>
    <cellStyle name="Heading 1 36" xfId="3524" xr:uid="{00000000-0005-0000-0000-0000F10D0000}"/>
    <cellStyle name="Heading 1 37" xfId="3525" xr:uid="{00000000-0005-0000-0000-0000F20D0000}"/>
    <cellStyle name="Heading 1 38" xfId="3526" xr:uid="{00000000-0005-0000-0000-0000F30D0000}"/>
    <cellStyle name="Heading 1 39" xfId="3527" xr:uid="{00000000-0005-0000-0000-0000F40D0000}"/>
    <cellStyle name="Heading 1 4" xfId="3528" xr:uid="{00000000-0005-0000-0000-0000F50D0000}"/>
    <cellStyle name="Heading 1 4 2" xfId="3529" xr:uid="{00000000-0005-0000-0000-0000F60D0000}"/>
    <cellStyle name="Heading 1 40" xfId="3530" xr:uid="{00000000-0005-0000-0000-0000F70D0000}"/>
    <cellStyle name="Heading 1 41" xfId="3531" xr:uid="{00000000-0005-0000-0000-0000F80D0000}"/>
    <cellStyle name="Heading 1 5" xfId="3532" xr:uid="{00000000-0005-0000-0000-0000F90D0000}"/>
    <cellStyle name="Heading 1 5 2" xfId="3533" xr:uid="{00000000-0005-0000-0000-0000FA0D0000}"/>
    <cellStyle name="Heading 1 6" xfId="3534" xr:uid="{00000000-0005-0000-0000-0000FB0D0000}"/>
    <cellStyle name="Heading 1 6 2" xfId="3535" xr:uid="{00000000-0005-0000-0000-0000FC0D0000}"/>
    <cellStyle name="Heading 1 7" xfId="3536" xr:uid="{00000000-0005-0000-0000-0000FD0D0000}"/>
    <cellStyle name="Heading 1 8" xfId="3537" xr:uid="{00000000-0005-0000-0000-0000FE0D0000}"/>
    <cellStyle name="Heading 1 9" xfId="3538" xr:uid="{00000000-0005-0000-0000-0000FF0D0000}"/>
    <cellStyle name="Heading 2 10" xfId="3539" xr:uid="{00000000-0005-0000-0000-0000000E0000}"/>
    <cellStyle name="Heading 2 11" xfId="3540" xr:uid="{00000000-0005-0000-0000-0000010E0000}"/>
    <cellStyle name="Heading 2 12" xfId="3541" xr:uid="{00000000-0005-0000-0000-0000020E0000}"/>
    <cellStyle name="Heading 2 13" xfId="3542" xr:uid="{00000000-0005-0000-0000-0000030E0000}"/>
    <cellStyle name="Heading 2 14" xfId="3543" xr:uid="{00000000-0005-0000-0000-0000040E0000}"/>
    <cellStyle name="Heading 2 15" xfId="3544" xr:uid="{00000000-0005-0000-0000-0000050E0000}"/>
    <cellStyle name="Heading 2 16" xfId="3545" xr:uid="{00000000-0005-0000-0000-0000060E0000}"/>
    <cellStyle name="Heading 2 17" xfId="3546" xr:uid="{00000000-0005-0000-0000-0000070E0000}"/>
    <cellStyle name="Heading 2 18" xfId="3547" xr:uid="{00000000-0005-0000-0000-0000080E0000}"/>
    <cellStyle name="Heading 2 19" xfId="3548" xr:uid="{00000000-0005-0000-0000-0000090E0000}"/>
    <cellStyle name="Heading 2 2" xfId="3549" xr:uid="{00000000-0005-0000-0000-00000A0E0000}"/>
    <cellStyle name="Heading 2 2 10" xfId="3550" xr:uid="{00000000-0005-0000-0000-00000B0E0000}"/>
    <cellStyle name="Heading 2 2 11" xfId="3551" xr:uid="{00000000-0005-0000-0000-00000C0E0000}"/>
    <cellStyle name="Heading 2 2 2" xfId="3552" xr:uid="{00000000-0005-0000-0000-00000D0E0000}"/>
    <cellStyle name="Heading 2 2 3" xfId="3553" xr:uid="{00000000-0005-0000-0000-00000E0E0000}"/>
    <cellStyle name="Heading 2 2 4" xfId="3554" xr:uid="{00000000-0005-0000-0000-00000F0E0000}"/>
    <cellStyle name="Heading 2 2 5" xfId="3555" xr:uid="{00000000-0005-0000-0000-0000100E0000}"/>
    <cellStyle name="Heading 2 2 6" xfId="3556" xr:uid="{00000000-0005-0000-0000-0000110E0000}"/>
    <cellStyle name="Heading 2 2 7" xfId="3557" xr:uid="{00000000-0005-0000-0000-0000120E0000}"/>
    <cellStyle name="Heading 2 2 8" xfId="3558" xr:uid="{00000000-0005-0000-0000-0000130E0000}"/>
    <cellStyle name="Heading 2 2 9" xfId="3559" xr:uid="{00000000-0005-0000-0000-0000140E0000}"/>
    <cellStyle name="Heading 2 20" xfId="3560" xr:uid="{00000000-0005-0000-0000-0000150E0000}"/>
    <cellStyle name="Heading 2 21" xfId="3561" xr:uid="{00000000-0005-0000-0000-0000160E0000}"/>
    <cellStyle name="Heading 2 22" xfId="3562" xr:uid="{00000000-0005-0000-0000-0000170E0000}"/>
    <cellStyle name="Heading 2 23" xfId="3563" xr:uid="{00000000-0005-0000-0000-0000180E0000}"/>
    <cellStyle name="Heading 2 24" xfId="3564" xr:uid="{00000000-0005-0000-0000-0000190E0000}"/>
    <cellStyle name="Heading 2 25" xfId="3565" xr:uid="{00000000-0005-0000-0000-00001A0E0000}"/>
    <cellStyle name="Heading 2 26" xfId="3566" xr:uid="{00000000-0005-0000-0000-00001B0E0000}"/>
    <cellStyle name="Heading 2 27" xfId="3567" xr:uid="{00000000-0005-0000-0000-00001C0E0000}"/>
    <cellStyle name="Heading 2 28" xfId="3568" xr:uid="{00000000-0005-0000-0000-00001D0E0000}"/>
    <cellStyle name="Heading 2 29" xfId="3569" xr:uid="{00000000-0005-0000-0000-00001E0E0000}"/>
    <cellStyle name="Heading 2 3" xfId="3570" xr:uid="{00000000-0005-0000-0000-00001F0E0000}"/>
    <cellStyle name="Heading 2 3 2" xfId="3571" xr:uid="{00000000-0005-0000-0000-0000200E0000}"/>
    <cellStyle name="Heading 2 3 2 2" xfId="3572" xr:uid="{00000000-0005-0000-0000-0000210E0000}"/>
    <cellStyle name="Heading 2 3 3" xfId="3573" xr:uid="{00000000-0005-0000-0000-0000220E0000}"/>
    <cellStyle name="Heading 2 3 4" xfId="3574" xr:uid="{00000000-0005-0000-0000-0000230E0000}"/>
    <cellStyle name="Heading 2 30" xfId="3575" xr:uid="{00000000-0005-0000-0000-0000240E0000}"/>
    <cellStyle name="Heading 2 31" xfId="3576" xr:uid="{00000000-0005-0000-0000-0000250E0000}"/>
    <cellStyle name="Heading 2 32" xfId="3577" xr:uid="{00000000-0005-0000-0000-0000260E0000}"/>
    <cellStyle name="Heading 2 33" xfId="3578" xr:uid="{00000000-0005-0000-0000-0000270E0000}"/>
    <cellStyle name="Heading 2 34" xfId="3579" xr:uid="{00000000-0005-0000-0000-0000280E0000}"/>
    <cellStyle name="Heading 2 35" xfId="3580" xr:uid="{00000000-0005-0000-0000-0000290E0000}"/>
    <cellStyle name="Heading 2 36" xfId="3581" xr:uid="{00000000-0005-0000-0000-00002A0E0000}"/>
    <cellStyle name="Heading 2 37" xfId="3582" xr:uid="{00000000-0005-0000-0000-00002B0E0000}"/>
    <cellStyle name="Heading 2 38" xfId="3583" xr:uid="{00000000-0005-0000-0000-00002C0E0000}"/>
    <cellStyle name="Heading 2 39" xfId="3584" xr:uid="{00000000-0005-0000-0000-00002D0E0000}"/>
    <cellStyle name="Heading 2 4" xfId="3585" xr:uid="{00000000-0005-0000-0000-00002E0E0000}"/>
    <cellStyle name="Heading 2 4 2" xfId="3586" xr:uid="{00000000-0005-0000-0000-00002F0E0000}"/>
    <cellStyle name="Heading 2 40" xfId="3587" xr:uid="{00000000-0005-0000-0000-0000300E0000}"/>
    <cellStyle name="Heading 2 41" xfId="3588" xr:uid="{00000000-0005-0000-0000-0000310E0000}"/>
    <cellStyle name="Heading 2 5" xfId="3589" xr:uid="{00000000-0005-0000-0000-0000320E0000}"/>
    <cellStyle name="Heading 2 5 2" xfId="3590" xr:uid="{00000000-0005-0000-0000-0000330E0000}"/>
    <cellStyle name="Heading 2 6" xfId="3591" xr:uid="{00000000-0005-0000-0000-0000340E0000}"/>
    <cellStyle name="Heading 2 6 2" xfId="3592" xr:uid="{00000000-0005-0000-0000-0000350E0000}"/>
    <cellStyle name="Heading 2 7" xfId="3593" xr:uid="{00000000-0005-0000-0000-0000360E0000}"/>
    <cellStyle name="Heading 2 8" xfId="3594" xr:uid="{00000000-0005-0000-0000-0000370E0000}"/>
    <cellStyle name="Heading 2 9" xfId="3595" xr:uid="{00000000-0005-0000-0000-0000380E0000}"/>
    <cellStyle name="Heading 3 10" xfId="3596" xr:uid="{00000000-0005-0000-0000-0000390E0000}"/>
    <cellStyle name="Heading 3 11" xfId="3597" xr:uid="{00000000-0005-0000-0000-00003A0E0000}"/>
    <cellStyle name="Heading 3 12" xfId="3598" xr:uid="{00000000-0005-0000-0000-00003B0E0000}"/>
    <cellStyle name="Heading 3 13" xfId="3599" xr:uid="{00000000-0005-0000-0000-00003C0E0000}"/>
    <cellStyle name="Heading 3 14" xfId="3600" xr:uid="{00000000-0005-0000-0000-00003D0E0000}"/>
    <cellStyle name="Heading 3 15" xfId="3601" xr:uid="{00000000-0005-0000-0000-00003E0E0000}"/>
    <cellStyle name="Heading 3 16" xfId="3602" xr:uid="{00000000-0005-0000-0000-00003F0E0000}"/>
    <cellStyle name="Heading 3 17" xfId="3603" xr:uid="{00000000-0005-0000-0000-0000400E0000}"/>
    <cellStyle name="Heading 3 18" xfId="3604" xr:uid="{00000000-0005-0000-0000-0000410E0000}"/>
    <cellStyle name="Heading 3 19" xfId="3605" xr:uid="{00000000-0005-0000-0000-0000420E0000}"/>
    <cellStyle name="Heading 3 2" xfId="3606" xr:uid="{00000000-0005-0000-0000-0000430E0000}"/>
    <cellStyle name="Heading 3 2 10" xfId="3607" xr:uid="{00000000-0005-0000-0000-0000440E0000}"/>
    <cellStyle name="Heading 3 2 11" xfId="3608" xr:uid="{00000000-0005-0000-0000-0000450E0000}"/>
    <cellStyle name="Heading 3 2 2" xfId="3609" xr:uid="{00000000-0005-0000-0000-0000460E0000}"/>
    <cellStyle name="Heading 3 2 3" xfId="3610" xr:uid="{00000000-0005-0000-0000-0000470E0000}"/>
    <cellStyle name="Heading 3 2 4" xfId="3611" xr:uid="{00000000-0005-0000-0000-0000480E0000}"/>
    <cellStyle name="Heading 3 2 5" xfId="3612" xr:uid="{00000000-0005-0000-0000-0000490E0000}"/>
    <cellStyle name="Heading 3 2 6" xfId="3613" xr:uid="{00000000-0005-0000-0000-00004A0E0000}"/>
    <cellStyle name="Heading 3 2 7" xfId="3614" xr:uid="{00000000-0005-0000-0000-00004B0E0000}"/>
    <cellStyle name="Heading 3 2 8" xfId="3615" xr:uid="{00000000-0005-0000-0000-00004C0E0000}"/>
    <cellStyle name="Heading 3 2 9" xfId="3616" xr:uid="{00000000-0005-0000-0000-00004D0E0000}"/>
    <cellStyle name="Heading 3 20" xfId="3617" xr:uid="{00000000-0005-0000-0000-00004E0E0000}"/>
    <cellStyle name="Heading 3 21" xfId="3618" xr:uid="{00000000-0005-0000-0000-00004F0E0000}"/>
    <cellStyle name="Heading 3 22" xfId="3619" xr:uid="{00000000-0005-0000-0000-0000500E0000}"/>
    <cellStyle name="Heading 3 23" xfId="3620" xr:uid="{00000000-0005-0000-0000-0000510E0000}"/>
    <cellStyle name="Heading 3 24" xfId="3621" xr:uid="{00000000-0005-0000-0000-0000520E0000}"/>
    <cellStyle name="Heading 3 25" xfId="3622" xr:uid="{00000000-0005-0000-0000-0000530E0000}"/>
    <cellStyle name="Heading 3 26" xfId="3623" xr:uid="{00000000-0005-0000-0000-0000540E0000}"/>
    <cellStyle name="Heading 3 27" xfId="3624" xr:uid="{00000000-0005-0000-0000-0000550E0000}"/>
    <cellStyle name="Heading 3 28" xfId="3625" xr:uid="{00000000-0005-0000-0000-0000560E0000}"/>
    <cellStyle name="Heading 3 29" xfId="3626" xr:uid="{00000000-0005-0000-0000-0000570E0000}"/>
    <cellStyle name="Heading 3 3" xfId="3627" xr:uid="{00000000-0005-0000-0000-0000580E0000}"/>
    <cellStyle name="Heading 3 3 2" xfId="3628" xr:uid="{00000000-0005-0000-0000-0000590E0000}"/>
    <cellStyle name="Heading 3 3 2 2" xfId="3629" xr:uid="{00000000-0005-0000-0000-00005A0E0000}"/>
    <cellStyle name="Heading 3 3 3" xfId="3630" xr:uid="{00000000-0005-0000-0000-00005B0E0000}"/>
    <cellStyle name="Heading 3 3 4" xfId="3631" xr:uid="{00000000-0005-0000-0000-00005C0E0000}"/>
    <cellStyle name="Heading 3 30" xfId="3632" xr:uid="{00000000-0005-0000-0000-00005D0E0000}"/>
    <cellStyle name="Heading 3 31" xfId="3633" xr:uid="{00000000-0005-0000-0000-00005E0E0000}"/>
    <cellStyle name="Heading 3 32" xfId="3634" xr:uid="{00000000-0005-0000-0000-00005F0E0000}"/>
    <cellStyle name="Heading 3 33" xfId="3635" xr:uid="{00000000-0005-0000-0000-0000600E0000}"/>
    <cellStyle name="Heading 3 34" xfId="3636" xr:uid="{00000000-0005-0000-0000-0000610E0000}"/>
    <cellStyle name="Heading 3 35" xfId="3637" xr:uid="{00000000-0005-0000-0000-0000620E0000}"/>
    <cellStyle name="Heading 3 36" xfId="3638" xr:uid="{00000000-0005-0000-0000-0000630E0000}"/>
    <cellStyle name="Heading 3 37" xfId="3639" xr:uid="{00000000-0005-0000-0000-0000640E0000}"/>
    <cellStyle name="Heading 3 38" xfId="3640" xr:uid="{00000000-0005-0000-0000-0000650E0000}"/>
    <cellStyle name="Heading 3 39" xfId="3641" xr:uid="{00000000-0005-0000-0000-0000660E0000}"/>
    <cellStyle name="Heading 3 4" xfId="3642" xr:uid="{00000000-0005-0000-0000-0000670E0000}"/>
    <cellStyle name="Heading 3 4 2" xfId="3643" xr:uid="{00000000-0005-0000-0000-0000680E0000}"/>
    <cellStyle name="Heading 3 40" xfId="3644" xr:uid="{00000000-0005-0000-0000-0000690E0000}"/>
    <cellStyle name="Heading 3 41" xfId="3645" xr:uid="{00000000-0005-0000-0000-00006A0E0000}"/>
    <cellStyle name="Heading 3 5" xfId="3646" xr:uid="{00000000-0005-0000-0000-00006B0E0000}"/>
    <cellStyle name="Heading 3 5 2" xfId="3647" xr:uid="{00000000-0005-0000-0000-00006C0E0000}"/>
    <cellStyle name="Heading 3 6" xfId="3648" xr:uid="{00000000-0005-0000-0000-00006D0E0000}"/>
    <cellStyle name="Heading 3 6 2" xfId="3649" xr:uid="{00000000-0005-0000-0000-00006E0E0000}"/>
    <cellStyle name="Heading 3 7" xfId="3650" xr:uid="{00000000-0005-0000-0000-00006F0E0000}"/>
    <cellStyle name="Heading 3 8" xfId="3651" xr:uid="{00000000-0005-0000-0000-0000700E0000}"/>
    <cellStyle name="Heading 3 9" xfId="3652" xr:uid="{00000000-0005-0000-0000-0000710E0000}"/>
    <cellStyle name="Heading 4 10" xfId="3653" xr:uid="{00000000-0005-0000-0000-0000720E0000}"/>
    <cellStyle name="Heading 4 11" xfId="3654" xr:uid="{00000000-0005-0000-0000-0000730E0000}"/>
    <cellStyle name="Heading 4 12" xfId="3655" xr:uid="{00000000-0005-0000-0000-0000740E0000}"/>
    <cellStyle name="Heading 4 13" xfId="3656" xr:uid="{00000000-0005-0000-0000-0000750E0000}"/>
    <cellStyle name="Heading 4 14" xfId="3657" xr:uid="{00000000-0005-0000-0000-0000760E0000}"/>
    <cellStyle name="Heading 4 15" xfId="3658" xr:uid="{00000000-0005-0000-0000-0000770E0000}"/>
    <cellStyle name="Heading 4 16" xfId="3659" xr:uid="{00000000-0005-0000-0000-0000780E0000}"/>
    <cellStyle name="Heading 4 17" xfId="3660" xr:uid="{00000000-0005-0000-0000-0000790E0000}"/>
    <cellStyle name="Heading 4 18" xfId="3661" xr:uid="{00000000-0005-0000-0000-00007A0E0000}"/>
    <cellStyle name="Heading 4 19" xfId="3662" xr:uid="{00000000-0005-0000-0000-00007B0E0000}"/>
    <cellStyle name="Heading 4 2" xfId="3663" xr:uid="{00000000-0005-0000-0000-00007C0E0000}"/>
    <cellStyle name="Heading 4 2 10" xfId="3664" xr:uid="{00000000-0005-0000-0000-00007D0E0000}"/>
    <cellStyle name="Heading 4 2 11" xfId="3665" xr:uid="{00000000-0005-0000-0000-00007E0E0000}"/>
    <cellStyle name="Heading 4 2 2" xfId="3666" xr:uid="{00000000-0005-0000-0000-00007F0E0000}"/>
    <cellStyle name="Heading 4 2 3" xfId="3667" xr:uid="{00000000-0005-0000-0000-0000800E0000}"/>
    <cellStyle name="Heading 4 2 4" xfId="3668" xr:uid="{00000000-0005-0000-0000-0000810E0000}"/>
    <cellStyle name="Heading 4 2 5" xfId="3669" xr:uid="{00000000-0005-0000-0000-0000820E0000}"/>
    <cellStyle name="Heading 4 2 6" xfId="3670" xr:uid="{00000000-0005-0000-0000-0000830E0000}"/>
    <cellStyle name="Heading 4 2 7" xfId="3671" xr:uid="{00000000-0005-0000-0000-0000840E0000}"/>
    <cellStyle name="Heading 4 2 8" xfId="3672" xr:uid="{00000000-0005-0000-0000-0000850E0000}"/>
    <cellStyle name="Heading 4 2 9" xfId="3673" xr:uid="{00000000-0005-0000-0000-0000860E0000}"/>
    <cellStyle name="Heading 4 20" xfId="3674" xr:uid="{00000000-0005-0000-0000-0000870E0000}"/>
    <cellStyle name="Heading 4 21" xfId="3675" xr:uid="{00000000-0005-0000-0000-0000880E0000}"/>
    <cellStyle name="Heading 4 22" xfId="3676" xr:uid="{00000000-0005-0000-0000-0000890E0000}"/>
    <cellStyle name="Heading 4 23" xfId="3677" xr:uid="{00000000-0005-0000-0000-00008A0E0000}"/>
    <cellStyle name="Heading 4 24" xfId="3678" xr:uid="{00000000-0005-0000-0000-00008B0E0000}"/>
    <cellStyle name="Heading 4 25" xfId="3679" xr:uid="{00000000-0005-0000-0000-00008C0E0000}"/>
    <cellStyle name="Heading 4 26" xfId="3680" xr:uid="{00000000-0005-0000-0000-00008D0E0000}"/>
    <cellStyle name="Heading 4 27" xfId="3681" xr:uid="{00000000-0005-0000-0000-00008E0E0000}"/>
    <cellStyle name="Heading 4 28" xfId="3682" xr:uid="{00000000-0005-0000-0000-00008F0E0000}"/>
    <cellStyle name="Heading 4 29" xfId="3683" xr:uid="{00000000-0005-0000-0000-0000900E0000}"/>
    <cellStyle name="Heading 4 3" xfId="3684" xr:uid="{00000000-0005-0000-0000-0000910E0000}"/>
    <cellStyle name="Heading 4 3 2" xfId="3685" xr:uid="{00000000-0005-0000-0000-0000920E0000}"/>
    <cellStyle name="Heading 4 3 2 2" xfId="3686" xr:uid="{00000000-0005-0000-0000-0000930E0000}"/>
    <cellStyle name="Heading 4 3 3" xfId="3687" xr:uid="{00000000-0005-0000-0000-0000940E0000}"/>
    <cellStyle name="Heading 4 3 4" xfId="3688" xr:uid="{00000000-0005-0000-0000-0000950E0000}"/>
    <cellStyle name="Heading 4 30" xfId="3689" xr:uid="{00000000-0005-0000-0000-0000960E0000}"/>
    <cellStyle name="Heading 4 31" xfId="3690" xr:uid="{00000000-0005-0000-0000-0000970E0000}"/>
    <cellStyle name="Heading 4 32" xfId="3691" xr:uid="{00000000-0005-0000-0000-0000980E0000}"/>
    <cellStyle name="Heading 4 33" xfId="3692" xr:uid="{00000000-0005-0000-0000-0000990E0000}"/>
    <cellStyle name="Heading 4 34" xfId="3693" xr:uid="{00000000-0005-0000-0000-00009A0E0000}"/>
    <cellStyle name="Heading 4 35" xfId="3694" xr:uid="{00000000-0005-0000-0000-00009B0E0000}"/>
    <cellStyle name="Heading 4 36" xfId="3695" xr:uid="{00000000-0005-0000-0000-00009C0E0000}"/>
    <cellStyle name="Heading 4 37" xfId="3696" xr:uid="{00000000-0005-0000-0000-00009D0E0000}"/>
    <cellStyle name="Heading 4 38" xfId="3697" xr:uid="{00000000-0005-0000-0000-00009E0E0000}"/>
    <cellStyle name="Heading 4 39" xfId="3698" xr:uid="{00000000-0005-0000-0000-00009F0E0000}"/>
    <cellStyle name="Heading 4 4" xfId="3699" xr:uid="{00000000-0005-0000-0000-0000A00E0000}"/>
    <cellStyle name="Heading 4 4 2" xfId="3700" xr:uid="{00000000-0005-0000-0000-0000A10E0000}"/>
    <cellStyle name="Heading 4 40" xfId="3701" xr:uid="{00000000-0005-0000-0000-0000A20E0000}"/>
    <cellStyle name="Heading 4 41" xfId="3702" xr:uid="{00000000-0005-0000-0000-0000A30E0000}"/>
    <cellStyle name="Heading 4 5" xfId="3703" xr:uid="{00000000-0005-0000-0000-0000A40E0000}"/>
    <cellStyle name="Heading 4 5 2" xfId="3704" xr:uid="{00000000-0005-0000-0000-0000A50E0000}"/>
    <cellStyle name="Heading 4 6" xfId="3705" xr:uid="{00000000-0005-0000-0000-0000A60E0000}"/>
    <cellStyle name="Heading 4 6 2" xfId="3706" xr:uid="{00000000-0005-0000-0000-0000A70E0000}"/>
    <cellStyle name="Heading 4 7" xfId="3707" xr:uid="{00000000-0005-0000-0000-0000A80E0000}"/>
    <cellStyle name="Heading 4 8" xfId="3708" xr:uid="{00000000-0005-0000-0000-0000A90E0000}"/>
    <cellStyle name="Heading 4 9" xfId="3709" xr:uid="{00000000-0005-0000-0000-0000AA0E0000}"/>
    <cellStyle name="Headline" xfId="3710" xr:uid="{00000000-0005-0000-0000-0000AB0E0000}"/>
    <cellStyle name="Hyperlink" xfId="1" builtinId="8"/>
    <cellStyle name="Hyperlink 2" xfId="3711" xr:uid="{00000000-0005-0000-0000-0000AC0E0000}"/>
    <cellStyle name="Hyperlink 2 2" xfId="3712" xr:uid="{00000000-0005-0000-0000-0000AD0E0000}"/>
    <cellStyle name="Hyperlink 2 3" xfId="3713" xr:uid="{00000000-0005-0000-0000-0000AE0E0000}"/>
    <cellStyle name="Hyperlink 3" xfId="3714" xr:uid="{00000000-0005-0000-0000-0000AF0E0000}"/>
    <cellStyle name="Input 10 2" xfId="3715" xr:uid="{00000000-0005-0000-0000-0000B00E0000}"/>
    <cellStyle name="Input 11 2" xfId="3716" xr:uid="{00000000-0005-0000-0000-0000B10E0000}"/>
    <cellStyle name="Input 12 2" xfId="3717" xr:uid="{00000000-0005-0000-0000-0000B20E0000}"/>
    <cellStyle name="Input 13 2" xfId="3718" xr:uid="{00000000-0005-0000-0000-0000B30E0000}"/>
    <cellStyle name="Input 14 2" xfId="3719" xr:uid="{00000000-0005-0000-0000-0000B40E0000}"/>
    <cellStyle name="Input 15 2" xfId="3720" xr:uid="{00000000-0005-0000-0000-0000B50E0000}"/>
    <cellStyle name="Input 16 2" xfId="3721" xr:uid="{00000000-0005-0000-0000-0000B60E0000}"/>
    <cellStyle name="Input 17 2" xfId="3722" xr:uid="{00000000-0005-0000-0000-0000B70E0000}"/>
    <cellStyle name="Input 18 2" xfId="3723" xr:uid="{00000000-0005-0000-0000-0000B80E0000}"/>
    <cellStyle name="Input 19 2" xfId="3724" xr:uid="{00000000-0005-0000-0000-0000B90E0000}"/>
    <cellStyle name="Input 2" xfId="3725" xr:uid="{00000000-0005-0000-0000-0000BA0E0000}"/>
    <cellStyle name="Input 2 10" xfId="3726" xr:uid="{00000000-0005-0000-0000-0000BB0E0000}"/>
    <cellStyle name="Input 2 11" xfId="3727" xr:uid="{00000000-0005-0000-0000-0000BC0E0000}"/>
    <cellStyle name="Input 2 12" xfId="3728" xr:uid="{00000000-0005-0000-0000-0000BD0E0000}"/>
    <cellStyle name="Input 2 2" xfId="3729" xr:uid="{00000000-0005-0000-0000-0000BE0E0000}"/>
    <cellStyle name="Input 2 2 2" xfId="3730" xr:uid="{00000000-0005-0000-0000-0000BF0E0000}"/>
    <cellStyle name="Input 2 2 3" xfId="3731" xr:uid="{00000000-0005-0000-0000-0000C00E0000}"/>
    <cellStyle name="Input 2 3" xfId="3732" xr:uid="{00000000-0005-0000-0000-0000C10E0000}"/>
    <cellStyle name="Input 2 3 2" xfId="3733" xr:uid="{00000000-0005-0000-0000-0000C20E0000}"/>
    <cellStyle name="Input 2 3 2 2" xfId="3734" xr:uid="{00000000-0005-0000-0000-0000C30E0000}"/>
    <cellStyle name="Input 2 3 3" xfId="3735" xr:uid="{00000000-0005-0000-0000-0000C40E0000}"/>
    <cellStyle name="Input 2 4" xfId="3736" xr:uid="{00000000-0005-0000-0000-0000C50E0000}"/>
    <cellStyle name="Input 2 5" xfId="3737" xr:uid="{00000000-0005-0000-0000-0000C60E0000}"/>
    <cellStyle name="Input 2 6" xfId="3738" xr:uid="{00000000-0005-0000-0000-0000C70E0000}"/>
    <cellStyle name="Input 2 7" xfId="3739" xr:uid="{00000000-0005-0000-0000-0000C80E0000}"/>
    <cellStyle name="Input 2 8" xfId="3740" xr:uid="{00000000-0005-0000-0000-0000C90E0000}"/>
    <cellStyle name="Input 2 9" xfId="3741" xr:uid="{00000000-0005-0000-0000-0000CA0E0000}"/>
    <cellStyle name="Input 2_PrimaryEnergyPrices_TIMES" xfId="3742" xr:uid="{00000000-0005-0000-0000-0000CB0E0000}"/>
    <cellStyle name="Input 20 2" xfId="3743" xr:uid="{00000000-0005-0000-0000-0000CC0E0000}"/>
    <cellStyle name="Input 21 2" xfId="3744" xr:uid="{00000000-0005-0000-0000-0000CD0E0000}"/>
    <cellStyle name="Input 22 2" xfId="3745" xr:uid="{00000000-0005-0000-0000-0000CE0E0000}"/>
    <cellStyle name="Input 23 2" xfId="3746" xr:uid="{00000000-0005-0000-0000-0000CF0E0000}"/>
    <cellStyle name="Input 24 2" xfId="3747" xr:uid="{00000000-0005-0000-0000-0000D00E0000}"/>
    <cellStyle name="Input 25 2" xfId="3748" xr:uid="{00000000-0005-0000-0000-0000D10E0000}"/>
    <cellStyle name="Input 26 2" xfId="3749" xr:uid="{00000000-0005-0000-0000-0000D20E0000}"/>
    <cellStyle name="Input 27 2" xfId="3750" xr:uid="{00000000-0005-0000-0000-0000D30E0000}"/>
    <cellStyle name="Input 28 2" xfId="3751" xr:uid="{00000000-0005-0000-0000-0000D40E0000}"/>
    <cellStyle name="Input 29 2" xfId="3752" xr:uid="{00000000-0005-0000-0000-0000D50E0000}"/>
    <cellStyle name="Input 3" xfId="3753" xr:uid="{00000000-0005-0000-0000-0000D60E0000}"/>
    <cellStyle name="Input 3 2" xfId="3754" xr:uid="{00000000-0005-0000-0000-0000D70E0000}"/>
    <cellStyle name="Input 3 3" xfId="3755" xr:uid="{00000000-0005-0000-0000-0000D80E0000}"/>
    <cellStyle name="Input 3 3 2" xfId="3756" xr:uid="{00000000-0005-0000-0000-0000D90E0000}"/>
    <cellStyle name="Input 3 4" xfId="3757" xr:uid="{00000000-0005-0000-0000-0000DA0E0000}"/>
    <cellStyle name="Input 3 5" xfId="3758" xr:uid="{00000000-0005-0000-0000-0000DB0E0000}"/>
    <cellStyle name="Input 30 2" xfId="3759" xr:uid="{00000000-0005-0000-0000-0000DC0E0000}"/>
    <cellStyle name="Input 31 2" xfId="3760" xr:uid="{00000000-0005-0000-0000-0000DD0E0000}"/>
    <cellStyle name="Input 32 2" xfId="3761" xr:uid="{00000000-0005-0000-0000-0000DE0E0000}"/>
    <cellStyle name="Input 33 2" xfId="3762" xr:uid="{00000000-0005-0000-0000-0000DF0E0000}"/>
    <cellStyle name="Input 34" xfId="3763" xr:uid="{00000000-0005-0000-0000-0000E00E0000}"/>
    <cellStyle name="Input 34 2" xfId="3764" xr:uid="{00000000-0005-0000-0000-0000E10E0000}"/>
    <cellStyle name="Input 34_ELC_final" xfId="3765" xr:uid="{00000000-0005-0000-0000-0000E20E0000}"/>
    <cellStyle name="Input 35" xfId="3766" xr:uid="{00000000-0005-0000-0000-0000E30E0000}"/>
    <cellStyle name="Input 36" xfId="3767" xr:uid="{00000000-0005-0000-0000-0000E40E0000}"/>
    <cellStyle name="Input 37" xfId="3768" xr:uid="{00000000-0005-0000-0000-0000E50E0000}"/>
    <cellStyle name="Input 38" xfId="3769" xr:uid="{00000000-0005-0000-0000-0000E60E0000}"/>
    <cellStyle name="Input 39" xfId="3770" xr:uid="{00000000-0005-0000-0000-0000E70E0000}"/>
    <cellStyle name="Input 4" xfId="3771" xr:uid="{00000000-0005-0000-0000-0000E80E0000}"/>
    <cellStyle name="Input 4 2" xfId="3772" xr:uid="{00000000-0005-0000-0000-0000E90E0000}"/>
    <cellStyle name="Input 40" xfId="3773" xr:uid="{00000000-0005-0000-0000-0000EA0E0000}"/>
    <cellStyle name="Input 5" xfId="3774" xr:uid="{00000000-0005-0000-0000-0000EB0E0000}"/>
    <cellStyle name="Input 5 2" xfId="3775" xr:uid="{00000000-0005-0000-0000-0000EC0E0000}"/>
    <cellStyle name="Input 6" xfId="3776" xr:uid="{00000000-0005-0000-0000-0000ED0E0000}"/>
    <cellStyle name="Input 6 2" xfId="3777" xr:uid="{00000000-0005-0000-0000-0000EE0E0000}"/>
    <cellStyle name="Input 7 2" xfId="3778" xr:uid="{00000000-0005-0000-0000-0000EF0E0000}"/>
    <cellStyle name="Input 8 2" xfId="3779" xr:uid="{00000000-0005-0000-0000-0000F00E0000}"/>
    <cellStyle name="Input 9 2" xfId="3780" xr:uid="{00000000-0005-0000-0000-0000F10E0000}"/>
    <cellStyle name="InputCells" xfId="3781" xr:uid="{00000000-0005-0000-0000-0000F20E0000}"/>
    <cellStyle name="InputCells12" xfId="3782" xr:uid="{00000000-0005-0000-0000-0000F30E0000}"/>
    <cellStyle name="IntCells" xfId="3783" xr:uid="{00000000-0005-0000-0000-0000F40E0000}"/>
    <cellStyle name="ligne_titre_0" xfId="3784" xr:uid="{00000000-0005-0000-0000-0000F50E0000}"/>
    <cellStyle name="Linked Cell 10" xfId="3785" xr:uid="{00000000-0005-0000-0000-0000F60E0000}"/>
    <cellStyle name="Linked Cell 11" xfId="3786" xr:uid="{00000000-0005-0000-0000-0000F70E0000}"/>
    <cellStyle name="Linked Cell 12" xfId="3787" xr:uid="{00000000-0005-0000-0000-0000F80E0000}"/>
    <cellStyle name="Linked Cell 13" xfId="3788" xr:uid="{00000000-0005-0000-0000-0000F90E0000}"/>
    <cellStyle name="Linked Cell 14" xfId="3789" xr:uid="{00000000-0005-0000-0000-0000FA0E0000}"/>
    <cellStyle name="Linked Cell 15" xfId="3790" xr:uid="{00000000-0005-0000-0000-0000FB0E0000}"/>
    <cellStyle name="Linked Cell 16" xfId="3791" xr:uid="{00000000-0005-0000-0000-0000FC0E0000}"/>
    <cellStyle name="Linked Cell 17" xfId="3792" xr:uid="{00000000-0005-0000-0000-0000FD0E0000}"/>
    <cellStyle name="Linked Cell 18" xfId="3793" xr:uid="{00000000-0005-0000-0000-0000FE0E0000}"/>
    <cellStyle name="Linked Cell 19" xfId="3794" xr:uid="{00000000-0005-0000-0000-0000FF0E0000}"/>
    <cellStyle name="Linked Cell 2" xfId="3795" xr:uid="{00000000-0005-0000-0000-0000000F0000}"/>
    <cellStyle name="Linked Cell 2 10" xfId="3796" xr:uid="{00000000-0005-0000-0000-0000010F0000}"/>
    <cellStyle name="Linked Cell 2 11" xfId="3797" xr:uid="{00000000-0005-0000-0000-0000020F0000}"/>
    <cellStyle name="Linked Cell 2 2" xfId="3798" xr:uid="{00000000-0005-0000-0000-0000030F0000}"/>
    <cellStyle name="Linked Cell 2 3" xfId="3799" xr:uid="{00000000-0005-0000-0000-0000040F0000}"/>
    <cellStyle name="Linked Cell 2 4" xfId="3800" xr:uid="{00000000-0005-0000-0000-0000050F0000}"/>
    <cellStyle name="Linked Cell 2 5" xfId="3801" xr:uid="{00000000-0005-0000-0000-0000060F0000}"/>
    <cellStyle name="Linked Cell 2 6" xfId="3802" xr:uid="{00000000-0005-0000-0000-0000070F0000}"/>
    <cellStyle name="Linked Cell 2 7" xfId="3803" xr:uid="{00000000-0005-0000-0000-0000080F0000}"/>
    <cellStyle name="Linked Cell 2 8" xfId="3804" xr:uid="{00000000-0005-0000-0000-0000090F0000}"/>
    <cellStyle name="Linked Cell 2 9" xfId="3805" xr:uid="{00000000-0005-0000-0000-00000A0F0000}"/>
    <cellStyle name="Linked Cell 20" xfId="3806" xr:uid="{00000000-0005-0000-0000-00000B0F0000}"/>
    <cellStyle name="Linked Cell 21" xfId="3807" xr:uid="{00000000-0005-0000-0000-00000C0F0000}"/>
    <cellStyle name="Linked Cell 22" xfId="3808" xr:uid="{00000000-0005-0000-0000-00000D0F0000}"/>
    <cellStyle name="Linked Cell 23" xfId="3809" xr:uid="{00000000-0005-0000-0000-00000E0F0000}"/>
    <cellStyle name="Linked Cell 24" xfId="3810" xr:uid="{00000000-0005-0000-0000-00000F0F0000}"/>
    <cellStyle name="Linked Cell 25" xfId="3811" xr:uid="{00000000-0005-0000-0000-0000100F0000}"/>
    <cellStyle name="Linked Cell 26" xfId="3812" xr:uid="{00000000-0005-0000-0000-0000110F0000}"/>
    <cellStyle name="Linked Cell 27" xfId="3813" xr:uid="{00000000-0005-0000-0000-0000120F0000}"/>
    <cellStyle name="Linked Cell 28" xfId="3814" xr:uid="{00000000-0005-0000-0000-0000130F0000}"/>
    <cellStyle name="Linked Cell 29" xfId="3815" xr:uid="{00000000-0005-0000-0000-0000140F0000}"/>
    <cellStyle name="Linked Cell 3" xfId="3816" xr:uid="{00000000-0005-0000-0000-0000150F0000}"/>
    <cellStyle name="Linked Cell 3 2" xfId="3817" xr:uid="{00000000-0005-0000-0000-0000160F0000}"/>
    <cellStyle name="Linked Cell 3 2 2" xfId="3818" xr:uid="{00000000-0005-0000-0000-0000170F0000}"/>
    <cellStyle name="Linked Cell 3 3" xfId="3819" xr:uid="{00000000-0005-0000-0000-0000180F0000}"/>
    <cellStyle name="Linked Cell 3 4" xfId="3820" xr:uid="{00000000-0005-0000-0000-0000190F0000}"/>
    <cellStyle name="Linked Cell 30" xfId="3821" xr:uid="{00000000-0005-0000-0000-00001A0F0000}"/>
    <cellStyle name="Linked Cell 31" xfId="3822" xr:uid="{00000000-0005-0000-0000-00001B0F0000}"/>
    <cellStyle name="Linked Cell 32" xfId="3823" xr:uid="{00000000-0005-0000-0000-00001C0F0000}"/>
    <cellStyle name="Linked Cell 33" xfId="3824" xr:uid="{00000000-0005-0000-0000-00001D0F0000}"/>
    <cellStyle name="Linked Cell 34" xfId="3825" xr:uid="{00000000-0005-0000-0000-00001E0F0000}"/>
    <cellStyle name="Linked Cell 35" xfId="3826" xr:uid="{00000000-0005-0000-0000-00001F0F0000}"/>
    <cellStyle name="Linked Cell 36" xfId="3827" xr:uid="{00000000-0005-0000-0000-0000200F0000}"/>
    <cellStyle name="Linked Cell 37" xfId="3828" xr:uid="{00000000-0005-0000-0000-0000210F0000}"/>
    <cellStyle name="Linked Cell 38" xfId="3829" xr:uid="{00000000-0005-0000-0000-0000220F0000}"/>
    <cellStyle name="Linked Cell 39" xfId="3830" xr:uid="{00000000-0005-0000-0000-0000230F0000}"/>
    <cellStyle name="Linked Cell 4" xfId="3831" xr:uid="{00000000-0005-0000-0000-0000240F0000}"/>
    <cellStyle name="Linked Cell 4 2" xfId="3832" xr:uid="{00000000-0005-0000-0000-0000250F0000}"/>
    <cellStyle name="Linked Cell 40" xfId="3833" xr:uid="{00000000-0005-0000-0000-0000260F0000}"/>
    <cellStyle name="Linked Cell 41" xfId="3834" xr:uid="{00000000-0005-0000-0000-0000270F0000}"/>
    <cellStyle name="Linked Cell 5" xfId="3835" xr:uid="{00000000-0005-0000-0000-0000280F0000}"/>
    <cellStyle name="Linked Cell 5 2" xfId="3836" xr:uid="{00000000-0005-0000-0000-0000290F0000}"/>
    <cellStyle name="Linked Cell 6" xfId="3837" xr:uid="{00000000-0005-0000-0000-00002A0F0000}"/>
    <cellStyle name="Linked Cell 6 2" xfId="3838" xr:uid="{00000000-0005-0000-0000-00002B0F0000}"/>
    <cellStyle name="Linked Cell 7" xfId="3839" xr:uid="{00000000-0005-0000-0000-00002C0F0000}"/>
    <cellStyle name="Linked Cell 8" xfId="3840" xr:uid="{00000000-0005-0000-0000-00002D0F0000}"/>
    <cellStyle name="Linked Cell 9" xfId="3841" xr:uid="{00000000-0005-0000-0000-00002E0F0000}"/>
    <cellStyle name="Migliaia_Oil&amp;Gas IFE ARC POLITO" xfId="3842" xr:uid="{00000000-0005-0000-0000-00002F0F0000}"/>
    <cellStyle name="Neutral 10" xfId="3843" xr:uid="{00000000-0005-0000-0000-0000300F0000}"/>
    <cellStyle name="Neutral 11" xfId="3844" xr:uid="{00000000-0005-0000-0000-0000310F0000}"/>
    <cellStyle name="Neutral 12" xfId="3845" xr:uid="{00000000-0005-0000-0000-0000320F0000}"/>
    <cellStyle name="Neutral 13" xfId="3846" xr:uid="{00000000-0005-0000-0000-0000330F0000}"/>
    <cellStyle name="Neutral 14" xfId="3847" xr:uid="{00000000-0005-0000-0000-0000340F0000}"/>
    <cellStyle name="Neutral 15" xfId="3848" xr:uid="{00000000-0005-0000-0000-0000350F0000}"/>
    <cellStyle name="Neutral 16" xfId="3849" xr:uid="{00000000-0005-0000-0000-0000360F0000}"/>
    <cellStyle name="Neutral 17" xfId="3850" xr:uid="{00000000-0005-0000-0000-0000370F0000}"/>
    <cellStyle name="Neutral 18" xfId="3851" xr:uid="{00000000-0005-0000-0000-0000380F0000}"/>
    <cellStyle name="Neutral 19" xfId="3852" xr:uid="{00000000-0005-0000-0000-0000390F0000}"/>
    <cellStyle name="Neutral 2" xfId="3853" xr:uid="{00000000-0005-0000-0000-00003A0F0000}"/>
    <cellStyle name="Neutral 2 10" xfId="3854" xr:uid="{00000000-0005-0000-0000-00003B0F0000}"/>
    <cellStyle name="Neutral 2 11" xfId="3855" xr:uid="{00000000-0005-0000-0000-00003C0F0000}"/>
    <cellStyle name="Neutral 2 12" xfId="3856" xr:uid="{00000000-0005-0000-0000-00003D0F0000}"/>
    <cellStyle name="Neutral 2 2" xfId="3857" xr:uid="{00000000-0005-0000-0000-00003E0F0000}"/>
    <cellStyle name="Neutral 2 3" xfId="3858" xr:uid="{00000000-0005-0000-0000-00003F0F0000}"/>
    <cellStyle name="Neutral 2 4" xfId="3859" xr:uid="{00000000-0005-0000-0000-0000400F0000}"/>
    <cellStyle name="Neutral 2 5" xfId="3860" xr:uid="{00000000-0005-0000-0000-0000410F0000}"/>
    <cellStyle name="Neutral 2 6" xfId="3861" xr:uid="{00000000-0005-0000-0000-0000420F0000}"/>
    <cellStyle name="Neutral 2 7" xfId="3862" xr:uid="{00000000-0005-0000-0000-0000430F0000}"/>
    <cellStyle name="Neutral 2 8" xfId="3863" xr:uid="{00000000-0005-0000-0000-0000440F0000}"/>
    <cellStyle name="Neutral 2 9" xfId="3864" xr:uid="{00000000-0005-0000-0000-0000450F0000}"/>
    <cellStyle name="Neutral 20" xfId="3865" xr:uid="{00000000-0005-0000-0000-0000460F0000}"/>
    <cellStyle name="Neutral 21" xfId="3866" xr:uid="{00000000-0005-0000-0000-0000470F0000}"/>
    <cellStyle name="Neutral 22" xfId="3867" xr:uid="{00000000-0005-0000-0000-0000480F0000}"/>
    <cellStyle name="Neutral 23" xfId="3868" xr:uid="{00000000-0005-0000-0000-0000490F0000}"/>
    <cellStyle name="Neutral 24" xfId="3869" xr:uid="{00000000-0005-0000-0000-00004A0F0000}"/>
    <cellStyle name="Neutral 25" xfId="3870" xr:uid="{00000000-0005-0000-0000-00004B0F0000}"/>
    <cellStyle name="Neutral 26" xfId="3871" xr:uid="{00000000-0005-0000-0000-00004C0F0000}"/>
    <cellStyle name="Neutral 27" xfId="3872" xr:uid="{00000000-0005-0000-0000-00004D0F0000}"/>
    <cellStyle name="Neutral 28" xfId="3873" xr:uid="{00000000-0005-0000-0000-00004E0F0000}"/>
    <cellStyle name="Neutral 29" xfId="3874" xr:uid="{00000000-0005-0000-0000-00004F0F0000}"/>
    <cellStyle name="Neutral 3" xfId="3875" xr:uid="{00000000-0005-0000-0000-0000500F0000}"/>
    <cellStyle name="Neutral 3 2" xfId="3876" xr:uid="{00000000-0005-0000-0000-0000510F0000}"/>
    <cellStyle name="Neutral 3 2 2" xfId="3877" xr:uid="{00000000-0005-0000-0000-0000520F0000}"/>
    <cellStyle name="Neutral 3 3" xfId="3878" xr:uid="{00000000-0005-0000-0000-0000530F0000}"/>
    <cellStyle name="Neutral 3 3 2" xfId="3879" xr:uid="{00000000-0005-0000-0000-0000540F0000}"/>
    <cellStyle name="Neutral 3 4" xfId="3880" xr:uid="{00000000-0005-0000-0000-0000550F0000}"/>
    <cellStyle name="Neutral 3 5" xfId="3881" xr:uid="{00000000-0005-0000-0000-0000560F0000}"/>
    <cellStyle name="Neutral 3 6" xfId="3882" xr:uid="{00000000-0005-0000-0000-0000570F0000}"/>
    <cellStyle name="Neutral 3 7" xfId="3883" xr:uid="{00000000-0005-0000-0000-0000580F0000}"/>
    <cellStyle name="Neutral 30" xfId="3884" xr:uid="{00000000-0005-0000-0000-0000590F0000}"/>
    <cellStyle name="Neutral 31" xfId="3885" xr:uid="{00000000-0005-0000-0000-00005A0F0000}"/>
    <cellStyle name="Neutral 32" xfId="3886" xr:uid="{00000000-0005-0000-0000-00005B0F0000}"/>
    <cellStyle name="Neutral 33" xfId="3887" xr:uid="{00000000-0005-0000-0000-00005C0F0000}"/>
    <cellStyle name="Neutral 34" xfId="3888" xr:uid="{00000000-0005-0000-0000-00005D0F0000}"/>
    <cellStyle name="Neutral 35" xfId="3889" xr:uid="{00000000-0005-0000-0000-00005E0F0000}"/>
    <cellStyle name="Neutral 36" xfId="3890" xr:uid="{00000000-0005-0000-0000-00005F0F0000}"/>
    <cellStyle name="Neutral 37" xfId="3891" xr:uid="{00000000-0005-0000-0000-0000600F0000}"/>
    <cellStyle name="Neutral 38" xfId="3892" xr:uid="{00000000-0005-0000-0000-0000610F0000}"/>
    <cellStyle name="Neutral 39" xfId="3893" xr:uid="{00000000-0005-0000-0000-0000620F0000}"/>
    <cellStyle name="Neutral 4" xfId="3894" xr:uid="{00000000-0005-0000-0000-0000630F0000}"/>
    <cellStyle name="Neutral 4 2" xfId="3895" xr:uid="{00000000-0005-0000-0000-0000640F0000}"/>
    <cellStyle name="Neutral 4 3" xfId="3896" xr:uid="{00000000-0005-0000-0000-0000650F0000}"/>
    <cellStyle name="Neutral 40" xfId="3897" xr:uid="{00000000-0005-0000-0000-0000660F0000}"/>
    <cellStyle name="Neutral 41" xfId="3898" xr:uid="{00000000-0005-0000-0000-0000670F0000}"/>
    <cellStyle name="Neutral 42" xfId="3899" xr:uid="{00000000-0005-0000-0000-0000680F0000}"/>
    <cellStyle name="Neutral 43" xfId="3900" xr:uid="{00000000-0005-0000-0000-0000690F0000}"/>
    <cellStyle name="Neutral 44" xfId="3901" xr:uid="{00000000-0005-0000-0000-00006A0F0000}"/>
    <cellStyle name="Neutral 5" xfId="3902" xr:uid="{00000000-0005-0000-0000-00006B0F0000}"/>
    <cellStyle name="Neutral 5 2" xfId="3903" xr:uid="{00000000-0005-0000-0000-00006C0F0000}"/>
    <cellStyle name="Neutral 6" xfId="3904" xr:uid="{00000000-0005-0000-0000-00006D0F0000}"/>
    <cellStyle name="Neutral 6 2" xfId="3905" xr:uid="{00000000-0005-0000-0000-00006E0F0000}"/>
    <cellStyle name="Neutral 7" xfId="3906" xr:uid="{00000000-0005-0000-0000-00006F0F0000}"/>
    <cellStyle name="Neutral 8" xfId="3907" xr:uid="{00000000-0005-0000-0000-0000700F0000}"/>
    <cellStyle name="Neutral 9" xfId="3908" xr:uid="{00000000-0005-0000-0000-0000710F0000}"/>
    <cellStyle name="Normal" xfId="0" builtinId="0"/>
    <cellStyle name="Normal 10" xfId="3909" xr:uid="{00000000-0005-0000-0000-0000720F0000}"/>
    <cellStyle name="Normal 10 2" xfId="3910" xr:uid="{00000000-0005-0000-0000-0000730F0000}"/>
    <cellStyle name="Normal 10 2 2" xfId="3911" xr:uid="{00000000-0005-0000-0000-0000740F0000}"/>
    <cellStyle name="Normal 10 2 2 2" xfId="3912" xr:uid="{00000000-0005-0000-0000-0000750F0000}"/>
    <cellStyle name="Normal 10 2 2 2 2" xfId="3913" xr:uid="{00000000-0005-0000-0000-0000760F0000}"/>
    <cellStyle name="Normal 10 2 2 3" xfId="3914" xr:uid="{00000000-0005-0000-0000-0000770F0000}"/>
    <cellStyle name="Normal 10 2 2 3 2" xfId="3915" xr:uid="{00000000-0005-0000-0000-0000780F0000}"/>
    <cellStyle name="Normal 10 2 2 4" xfId="3916" xr:uid="{00000000-0005-0000-0000-0000790F0000}"/>
    <cellStyle name="Normal 10 2 2 5" xfId="3917" xr:uid="{00000000-0005-0000-0000-00007A0F0000}"/>
    <cellStyle name="Normal 10 2 3" xfId="3918" xr:uid="{00000000-0005-0000-0000-00007B0F0000}"/>
    <cellStyle name="Normal 10 2 3 2" xfId="3919" xr:uid="{00000000-0005-0000-0000-00007C0F0000}"/>
    <cellStyle name="Normal 10 2 3 2 2" xfId="3920" xr:uid="{00000000-0005-0000-0000-00007D0F0000}"/>
    <cellStyle name="Normal 10 2 3 3" xfId="3921" xr:uid="{00000000-0005-0000-0000-00007E0F0000}"/>
    <cellStyle name="Normal 10 2 3 4" xfId="3922" xr:uid="{00000000-0005-0000-0000-00007F0F0000}"/>
    <cellStyle name="Normal 10 2 4" xfId="3923" xr:uid="{00000000-0005-0000-0000-0000800F0000}"/>
    <cellStyle name="Normal 10 2 5" xfId="3924" xr:uid="{00000000-0005-0000-0000-0000810F0000}"/>
    <cellStyle name="Normal 10 2 5 2" xfId="3925" xr:uid="{00000000-0005-0000-0000-0000820F0000}"/>
    <cellStyle name="Normal 10 2 5 2 2" xfId="3926" xr:uid="{00000000-0005-0000-0000-0000830F0000}"/>
    <cellStyle name="Normal 10 2 5 3" xfId="3927" xr:uid="{00000000-0005-0000-0000-0000840F0000}"/>
    <cellStyle name="Normal 10 2 5 4" xfId="3928" xr:uid="{00000000-0005-0000-0000-0000850F0000}"/>
    <cellStyle name="Normal 10 2 6" xfId="3929" xr:uid="{00000000-0005-0000-0000-0000860F0000}"/>
    <cellStyle name="Normal 10 2 6 2" xfId="3930" xr:uid="{00000000-0005-0000-0000-0000870F0000}"/>
    <cellStyle name="Normal 10 2 7" xfId="3931" xr:uid="{00000000-0005-0000-0000-0000880F0000}"/>
    <cellStyle name="Normal 10 2 7 2" xfId="3932" xr:uid="{00000000-0005-0000-0000-0000890F0000}"/>
    <cellStyle name="Normal 10 3" xfId="3933" xr:uid="{00000000-0005-0000-0000-00008A0F0000}"/>
    <cellStyle name="Normal 10 4" xfId="3934" xr:uid="{00000000-0005-0000-0000-00008B0F0000}"/>
    <cellStyle name="Normal 10 5" xfId="3935" xr:uid="{00000000-0005-0000-0000-00008C0F0000}"/>
    <cellStyle name="Normal 10 6" xfId="3936" xr:uid="{00000000-0005-0000-0000-00008D0F0000}"/>
    <cellStyle name="Normal 10 7" xfId="3937" xr:uid="{00000000-0005-0000-0000-00008E0F0000}"/>
    <cellStyle name="Normal 10 8" xfId="3938" xr:uid="{00000000-0005-0000-0000-00008F0F0000}"/>
    <cellStyle name="Normal 10 9" xfId="3939" xr:uid="{00000000-0005-0000-0000-0000900F0000}"/>
    <cellStyle name="Normal 11" xfId="3940" xr:uid="{00000000-0005-0000-0000-0000910F0000}"/>
    <cellStyle name="Normal 11 2" xfId="3941" xr:uid="{00000000-0005-0000-0000-0000920F0000}"/>
    <cellStyle name="Normal 11 2 2" xfId="3942" xr:uid="{00000000-0005-0000-0000-0000930F0000}"/>
    <cellStyle name="Normal 11 2 2 2" xfId="3943" xr:uid="{00000000-0005-0000-0000-0000940F0000}"/>
    <cellStyle name="Normal 11 3" xfId="3944" xr:uid="{00000000-0005-0000-0000-0000950F0000}"/>
    <cellStyle name="Normal 11 4" xfId="3945" xr:uid="{00000000-0005-0000-0000-0000960F0000}"/>
    <cellStyle name="Normal 11 4 2" xfId="3946" xr:uid="{00000000-0005-0000-0000-0000970F0000}"/>
    <cellStyle name="Normal 11 5" xfId="3947" xr:uid="{00000000-0005-0000-0000-0000980F0000}"/>
    <cellStyle name="Normal 11 5 2" xfId="3948" xr:uid="{00000000-0005-0000-0000-0000990F0000}"/>
    <cellStyle name="Normal 11 5 3" xfId="3949" xr:uid="{00000000-0005-0000-0000-00009A0F0000}"/>
    <cellStyle name="Normal 11 5 3 2" xfId="3950" xr:uid="{00000000-0005-0000-0000-00009B0F0000}"/>
    <cellStyle name="Normal 11 5 3 3" xfId="3951" xr:uid="{00000000-0005-0000-0000-00009C0F0000}"/>
    <cellStyle name="Normal 11 5 3 4" xfId="3952" xr:uid="{00000000-0005-0000-0000-00009D0F0000}"/>
    <cellStyle name="Normal 11 5 4" xfId="3953" xr:uid="{00000000-0005-0000-0000-00009E0F0000}"/>
    <cellStyle name="Normal 11 5 4 2" xfId="3954" xr:uid="{00000000-0005-0000-0000-00009F0F0000}"/>
    <cellStyle name="Normal 11 5 5" xfId="3955" xr:uid="{00000000-0005-0000-0000-0000A00F0000}"/>
    <cellStyle name="Normal 11 6" xfId="3956" xr:uid="{00000000-0005-0000-0000-0000A10F0000}"/>
    <cellStyle name="Normal 11 7" xfId="3957" xr:uid="{00000000-0005-0000-0000-0000A20F0000}"/>
    <cellStyle name="Normal 11 8" xfId="3958" xr:uid="{00000000-0005-0000-0000-0000A30F0000}"/>
    <cellStyle name="Normal 12" xfId="3959" xr:uid="{00000000-0005-0000-0000-0000A40F0000}"/>
    <cellStyle name="Normal 12 2" xfId="3960" xr:uid="{00000000-0005-0000-0000-0000A50F0000}"/>
    <cellStyle name="Normal 12 3" xfId="3961" xr:uid="{00000000-0005-0000-0000-0000A60F0000}"/>
    <cellStyle name="Normal 12 4" xfId="3962" xr:uid="{00000000-0005-0000-0000-0000A70F0000}"/>
    <cellStyle name="Normal 12 5" xfId="3963" xr:uid="{00000000-0005-0000-0000-0000A80F0000}"/>
    <cellStyle name="Normal 12 6" xfId="3964" xr:uid="{00000000-0005-0000-0000-0000A90F0000}"/>
    <cellStyle name="Normal 12 7" xfId="3965" xr:uid="{00000000-0005-0000-0000-0000AA0F0000}"/>
    <cellStyle name="Normal 12 8" xfId="3966" xr:uid="{00000000-0005-0000-0000-0000AB0F0000}"/>
    <cellStyle name="Normal 13" xfId="3967" xr:uid="{00000000-0005-0000-0000-0000AC0F0000}"/>
    <cellStyle name="Normal 13 10" xfId="3968" xr:uid="{00000000-0005-0000-0000-0000AD0F0000}"/>
    <cellStyle name="Normal 13 10 2" xfId="3969" xr:uid="{00000000-0005-0000-0000-0000AE0F0000}"/>
    <cellStyle name="Normal 13 10 2 2" xfId="3970" xr:uid="{00000000-0005-0000-0000-0000AF0F0000}"/>
    <cellStyle name="Normal 13 10 2 3" xfId="3971" xr:uid="{00000000-0005-0000-0000-0000B00F0000}"/>
    <cellStyle name="Normal 13 10 2 4" xfId="3972" xr:uid="{00000000-0005-0000-0000-0000B10F0000}"/>
    <cellStyle name="Normal 13 10 3" xfId="3973" xr:uid="{00000000-0005-0000-0000-0000B20F0000}"/>
    <cellStyle name="Normal 13 10 4" xfId="3974" xr:uid="{00000000-0005-0000-0000-0000B30F0000}"/>
    <cellStyle name="Normal 13 10 5" xfId="3975" xr:uid="{00000000-0005-0000-0000-0000B40F0000}"/>
    <cellStyle name="Normal 13 11" xfId="3976" xr:uid="{00000000-0005-0000-0000-0000B50F0000}"/>
    <cellStyle name="Normal 13 11 2" xfId="3977" xr:uid="{00000000-0005-0000-0000-0000B60F0000}"/>
    <cellStyle name="Normal 13 11 2 2" xfId="3978" xr:uid="{00000000-0005-0000-0000-0000B70F0000}"/>
    <cellStyle name="Normal 13 11 2 3" xfId="3979" xr:uid="{00000000-0005-0000-0000-0000B80F0000}"/>
    <cellStyle name="Normal 13 11 2 4" xfId="3980" xr:uid="{00000000-0005-0000-0000-0000B90F0000}"/>
    <cellStyle name="Normal 13 11 3" xfId="3981" xr:uid="{00000000-0005-0000-0000-0000BA0F0000}"/>
    <cellStyle name="Normal 13 11 4" xfId="3982" xr:uid="{00000000-0005-0000-0000-0000BB0F0000}"/>
    <cellStyle name="Normal 13 11 5" xfId="3983" xr:uid="{00000000-0005-0000-0000-0000BC0F0000}"/>
    <cellStyle name="Normal 13 12" xfId="3984" xr:uid="{00000000-0005-0000-0000-0000BD0F0000}"/>
    <cellStyle name="Normal 13 12 2" xfId="3985" xr:uid="{00000000-0005-0000-0000-0000BE0F0000}"/>
    <cellStyle name="Normal 13 13" xfId="3986" xr:uid="{00000000-0005-0000-0000-0000BF0F0000}"/>
    <cellStyle name="Normal 13 13 2" xfId="3987" xr:uid="{00000000-0005-0000-0000-0000C00F0000}"/>
    <cellStyle name="Normal 13 13 2 2" xfId="3988" xr:uid="{00000000-0005-0000-0000-0000C10F0000}"/>
    <cellStyle name="Normal 13 13 2 3" xfId="3989" xr:uid="{00000000-0005-0000-0000-0000C20F0000}"/>
    <cellStyle name="Normal 13 13 2 4" xfId="3990" xr:uid="{00000000-0005-0000-0000-0000C30F0000}"/>
    <cellStyle name="Normal 13 13 3" xfId="3991" xr:uid="{00000000-0005-0000-0000-0000C40F0000}"/>
    <cellStyle name="Normal 13 13 4" xfId="3992" xr:uid="{00000000-0005-0000-0000-0000C50F0000}"/>
    <cellStyle name="Normal 13 13 5" xfId="3993" xr:uid="{00000000-0005-0000-0000-0000C60F0000}"/>
    <cellStyle name="Normal 13 14" xfId="3994" xr:uid="{00000000-0005-0000-0000-0000C70F0000}"/>
    <cellStyle name="Normal 13 14 2" xfId="3995" xr:uid="{00000000-0005-0000-0000-0000C80F0000}"/>
    <cellStyle name="Normal 13 14 2 2" xfId="3996" xr:uid="{00000000-0005-0000-0000-0000C90F0000}"/>
    <cellStyle name="Normal 13 14 2 3" xfId="3997" xr:uid="{00000000-0005-0000-0000-0000CA0F0000}"/>
    <cellStyle name="Normal 13 14 2 4" xfId="3998" xr:uid="{00000000-0005-0000-0000-0000CB0F0000}"/>
    <cellStyle name="Normal 13 14 3" xfId="3999" xr:uid="{00000000-0005-0000-0000-0000CC0F0000}"/>
    <cellStyle name="Normal 13 14 4" xfId="4000" xr:uid="{00000000-0005-0000-0000-0000CD0F0000}"/>
    <cellStyle name="Normal 13 14 5" xfId="4001" xr:uid="{00000000-0005-0000-0000-0000CE0F0000}"/>
    <cellStyle name="Normal 13 15" xfId="4002" xr:uid="{00000000-0005-0000-0000-0000CF0F0000}"/>
    <cellStyle name="Normal 13 15 2" xfId="4003" xr:uid="{00000000-0005-0000-0000-0000D00F0000}"/>
    <cellStyle name="Normal 13 15 2 2" xfId="4004" xr:uid="{00000000-0005-0000-0000-0000D10F0000}"/>
    <cellStyle name="Normal 13 15 2 3" xfId="4005" xr:uid="{00000000-0005-0000-0000-0000D20F0000}"/>
    <cellStyle name="Normal 13 15 2 4" xfId="4006" xr:uid="{00000000-0005-0000-0000-0000D30F0000}"/>
    <cellStyle name="Normal 13 15 3" xfId="4007" xr:uid="{00000000-0005-0000-0000-0000D40F0000}"/>
    <cellStyle name="Normal 13 15 4" xfId="4008" xr:uid="{00000000-0005-0000-0000-0000D50F0000}"/>
    <cellStyle name="Normal 13 15 5" xfId="4009" xr:uid="{00000000-0005-0000-0000-0000D60F0000}"/>
    <cellStyle name="Normal 13 16" xfId="4010" xr:uid="{00000000-0005-0000-0000-0000D70F0000}"/>
    <cellStyle name="Normal 13 16 2" xfId="4011" xr:uid="{00000000-0005-0000-0000-0000D80F0000}"/>
    <cellStyle name="Normal 13 16 2 2" xfId="4012" xr:uid="{00000000-0005-0000-0000-0000D90F0000}"/>
    <cellStyle name="Normal 13 16 2 3" xfId="4013" xr:uid="{00000000-0005-0000-0000-0000DA0F0000}"/>
    <cellStyle name="Normal 13 16 2 4" xfId="4014" xr:uid="{00000000-0005-0000-0000-0000DB0F0000}"/>
    <cellStyle name="Normal 13 16 3" xfId="4015" xr:uid="{00000000-0005-0000-0000-0000DC0F0000}"/>
    <cellStyle name="Normal 13 16 4" xfId="4016" xr:uid="{00000000-0005-0000-0000-0000DD0F0000}"/>
    <cellStyle name="Normal 13 16 5" xfId="4017" xr:uid="{00000000-0005-0000-0000-0000DE0F0000}"/>
    <cellStyle name="Normal 13 17" xfId="4018" xr:uid="{00000000-0005-0000-0000-0000DF0F0000}"/>
    <cellStyle name="Normal 13 17 2" xfId="4019" xr:uid="{00000000-0005-0000-0000-0000E00F0000}"/>
    <cellStyle name="Normal 13 18" xfId="4020" xr:uid="{00000000-0005-0000-0000-0000E10F0000}"/>
    <cellStyle name="Normal 13 18 2" xfId="4021" xr:uid="{00000000-0005-0000-0000-0000E20F0000}"/>
    <cellStyle name="Normal 13 19" xfId="4022" xr:uid="{00000000-0005-0000-0000-0000E30F0000}"/>
    <cellStyle name="Normal 13 19 2" xfId="4023" xr:uid="{00000000-0005-0000-0000-0000E40F0000}"/>
    <cellStyle name="Normal 13 2" xfId="4024" xr:uid="{00000000-0005-0000-0000-0000E50F0000}"/>
    <cellStyle name="Normal 13 2 10" xfId="4025" xr:uid="{00000000-0005-0000-0000-0000E60F0000}"/>
    <cellStyle name="Normal 13 2 11" xfId="4026" xr:uid="{00000000-0005-0000-0000-0000E70F0000}"/>
    <cellStyle name="Normal 13 2 2" xfId="4027" xr:uid="{00000000-0005-0000-0000-0000E80F0000}"/>
    <cellStyle name="Normal 13 2 2 2" xfId="4028" xr:uid="{00000000-0005-0000-0000-0000E90F0000}"/>
    <cellStyle name="Normal 13 2 2 2 2" xfId="4029" xr:uid="{00000000-0005-0000-0000-0000EA0F0000}"/>
    <cellStyle name="Normal 13 2 2 2 3" xfId="4030" xr:uid="{00000000-0005-0000-0000-0000EB0F0000}"/>
    <cellStyle name="Normal 13 2 2 2 4" xfId="4031" xr:uid="{00000000-0005-0000-0000-0000EC0F0000}"/>
    <cellStyle name="Normal 13 2 2 3" xfId="4032" xr:uid="{00000000-0005-0000-0000-0000ED0F0000}"/>
    <cellStyle name="Normal 13 2 2 4" xfId="4033" xr:uid="{00000000-0005-0000-0000-0000EE0F0000}"/>
    <cellStyle name="Normal 13 2 2 5" xfId="4034" xr:uid="{00000000-0005-0000-0000-0000EF0F0000}"/>
    <cellStyle name="Normal 13 2 3" xfId="4035" xr:uid="{00000000-0005-0000-0000-0000F00F0000}"/>
    <cellStyle name="Normal 13 2 3 2" xfId="4036" xr:uid="{00000000-0005-0000-0000-0000F10F0000}"/>
    <cellStyle name="Normal 13 2 3 2 2" xfId="4037" xr:uid="{00000000-0005-0000-0000-0000F20F0000}"/>
    <cellStyle name="Normal 13 2 3 2 3" xfId="4038" xr:uid="{00000000-0005-0000-0000-0000F30F0000}"/>
    <cellStyle name="Normal 13 2 3 2 4" xfId="4039" xr:uid="{00000000-0005-0000-0000-0000F40F0000}"/>
    <cellStyle name="Normal 13 2 3 3" xfId="4040" xr:uid="{00000000-0005-0000-0000-0000F50F0000}"/>
    <cellStyle name="Normal 13 2 3 4" xfId="4041" xr:uid="{00000000-0005-0000-0000-0000F60F0000}"/>
    <cellStyle name="Normal 13 2 3 5" xfId="4042" xr:uid="{00000000-0005-0000-0000-0000F70F0000}"/>
    <cellStyle name="Normal 13 2 4" xfId="4043" xr:uid="{00000000-0005-0000-0000-0000F80F0000}"/>
    <cellStyle name="Normal 13 2 4 2" xfId="4044" xr:uid="{00000000-0005-0000-0000-0000F90F0000}"/>
    <cellStyle name="Normal 13 2 4 2 2" xfId="4045" xr:uid="{00000000-0005-0000-0000-0000FA0F0000}"/>
    <cellStyle name="Normal 13 2 4 2 3" xfId="4046" xr:uid="{00000000-0005-0000-0000-0000FB0F0000}"/>
    <cellStyle name="Normal 13 2 4 2 4" xfId="4047" xr:uid="{00000000-0005-0000-0000-0000FC0F0000}"/>
    <cellStyle name="Normal 13 2 4 3" xfId="4048" xr:uid="{00000000-0005-0000-0000-0000FD0F0000}"/>
    <cellStyle name="Normal 13 2 4 4" xfId="4049" xr:uid="{00000000-0005-0000-0000-0000FE0F0000}"/>
    <cellStyle name="Normal 13 2 4 5" xfId="4050" xr:uid="{00000000-0005-0000-0000-0000FF0F0000}"/>
    <cellStyle name="Normal 13 2 5" xfId="4051" xr:uid="{00000000-0005-0000-0000-000000100000}"/>
    <cellStyle name="Normal 13 2 5 2" xfId="4052" xr:uid="{00000000-0005-0000-0000-000001100000}"/>
    <cellStyle name="Normal 13 2 5 2 2" xfId="4053" xr:uid="{00000000-0005-0000-0000-000002100000}"/>
    <cellStyle name="Normal 13 2 5 2 3" xfId="4054" xr:uid="{00000000-0005-0000-0000-000003100000}"/>
    <cellStyle name="Normal 13 2 5 2 4" xfId="4055" xr:uid="{00000000-0005-0000-0000-000004100000}"/>
    <cellStyle name="Normal 13 2 5 3" xfId="4056" xr:uid="{00000000-0005-0000-0000-000005100000}"/>
    <cellStyle name="Normal 13 2 5 4" xfId="4057" xr:uid="{00000000-0005-0000-0000-000006100000}"/>
    <cellStyle name="Normal 13 2 5 5" xfId="4058" xr:uid="{00000000-0005-0000-0000-000007100000}"/>
    <cellStyle name="Normal 13 2 6" xfId="4059" xr:uid="{00000000-0005-0000-0000-000008100000}"/>
    <cellStyle name="Normal 13 2 6 2" xfId="4060" xr:uid="{00000000-0005-0000-0000-000009100000}"/>
    <cellStyle name="Normal 13 2 6 2 2" xfId="4061" xr:uid="{00000000-0005-0000-0000-00000A100000}"/>
    <cellStyle name="Normal 13 2 6 2 3" xfId="4062" xr:uid="{00000000-0005-0000-0000-00000B100000}"/>
    <cellStyle name="Normal 13 2 6 2 4" xfId="4063" xr:uid="{00000000-0005-0000-0000-00000C100000}"/>
    <cellStyle name="Normal 13 2 6 3" xfId="4064" xr:uid="{00000000-0005-0000-0000-00000D100000}"/>
    <cellStyle name="Normal 13 2 6 4" xfId="4065" xr:uid="{00000000-0005-0000-0000-00000E100000}"/>
    <cellStyle name="Normal 13 2 6 5" xfId="4066" xr:uid="{00000000-0005-0000-0000-00000F100000}"/>
    <cellStyle name="Normal 13 2 7" xfId="4067" xr:uid="{00000000-0005-0000-0000-000010100000}"/>
    <cellStyle name="Normal 13 2 7 2" xfId="4068" xr:uid="{00000000-0005-0000-0000-000011100000}"/>
    <cellStyle name="Normal 13 2 7 2 2" xfId="4069" xr:uid="{00000000-0005-0000-0000-000012100000}"/>
    <cellStyle name="Normal 13 2 7 2 3" xfId="4070" xr:uid="{00000000-0005-0000-0000-000013100000}"/>
    <cellStyle name="Normal 13 2 7 2 4" xfId="4071" xr:uid="{00000000-0005-0000-0000-000014100000}"/>
    <cellStyle name="Normal 13 2 7 3" xfId="4072" xr:uid="{00000000-0005-0000-0000-000015100000}"/>
    <cellStyle name="Normal 13 2 7 4" xfId="4073" xr:uid="{00000000-0005-0000-0000-000016100000}"/>
    <cellStyle name="Normal 13 2 7 5" xfId="4074" xr:uid="{00000000-0005-0000-0000-000017100000}"/>
    <cellStyle name="Normal 13 2 8" xfId="4075" xr:uid="{00000000-0005-0000-0000-000018100000}"/>
    <cellStyle name="Normal 13 2 8 2" xfId="4076" xr:uid="{00000000-0005-0000-0000-000019100000}"/>
    <cellStyle name="Normal 13 2 8 2 2" xfId="4077" xr:uid="{00000000-0005-0000-0000-00001A100000}"/>
    <cellStyle name="Normal 13 2 8 2 3" xfId="4078" xr:uid="{00000000-0005-0000-0000-00001B100000}"/>
    <cellStyle name="Normal 13 2 8 2 4" xfId="4079" xr:uid="{00000000-0005-0000-0000-00001C100000}"/>
    <cellStyle name="Normal 13 2 8 3" xfId="4080" xr:uid="{00000000-0005-0000-0000-00001D100000}"/>
    <cellStyle name="Normal 13 2 8 4" xfId="4081" xr:uid="{00000000-0005-0000-0000-00001E100000}"/>
    <cellStyle name="Normal 13 2 8 5" xfId="4082" xr:uid="{00000000-0005-0000-0000-00001F100000}"/>
    <cellStyle name="Normal 13 2 9" xfId="4083" xr:uid="{00000000-0005-0000-0000-000020100000}"/>
    <cellStyle name="Normal 13 2 9 2" xfId="4084" xr:uid="{00000000-0005-0000-0000-000021100000}"/>
    <cellStyle name="Normal 13 20" xfId="4085" xr:uid="{00000000-0005-0000-0000-000022100000}"/>
    <cellStyle name="Normal 13 20 2" xfId="4086" xr:uid="{00000000-0005-0000-0000-000023100000}"/>
    <cellStyle name="Normal 13 21" xfId="4087" xr:uid="{00000000-0005-0000-0000-000024100000}"/>
    <cellStyle name="Normal 13 21 2" xfId="4088" xr:uid="{00000000-0005-0000-0000-000025100000}"/>
    <cellStyle name="Normal 13 22" xfId="4089" xr:uid="{00000000-0005-0000-0000-000026100000}"/>
    <cellStyle name="Normal 13 22 2" xfId="4090" xr:uid="{00000000-0005-0000-0000-000027100000}"/>
    <cellStyle name="Normal 13 23" xfId="4091" xr:uid="{00000000-0005-0000-0000-000028100000}"/>
    <cellStyle name="Normal 13 24" xfId="4092" xr:uid="{00000000-0005-0000-0000-000029100000}"/>
    <cellStyle name="Normal 13 25" xfId="4093" xr:uid="{00000000-0005-0000-0000-00002A100000}"/>
    <cellStyle name="Normal 13 26" xfId="4094" xr:uid="{00000000-0005-0000-0000-00002B100000}"/>
    <cellStyle name="Normal 13 27" xfId="4095" xr:uid="{00000000-0005-0000-0000-00002C100000}"/>
    <cellStyle name="Normal 13 28" xfId="4096" xr:uid="{00000000-0005-0000-0000-00002D100000}"/>
    <cellStyle name="Normal 13 29" xfId="4097" xr:uid="{00000000-0005-0000-0000-00002E100000}"/>
    <cellStyle name="Normal 13 3" xfId="4098" xr:uid="{00000000-0005-0000-0000-00002F100000}"/>
    <cellStyle name="Normal 13 3 2" xfId="4099" xr:uid="{00000000-0005-0000-0000-000030100000}"/>
    <cellStyle name="Normal 13 3 2 2" xfId="4100" xr:uid="{00000000-0005-0000-0000-000031100000}"/>
    <cellStyle name="Normal 13 3 2 2 2" xfId="4101" xr:uid="{00000000-0005-0000-0000-000032100000}"/>
    <cellStyle name="Normal 13 3 2 2 3" xfId="4102" xr:uid="{00000000-0005-0000-0000-000033100000}"/>
    <cellStyle name="Normal 13 3 2 2 4" xfId="4103" xr:uid="{00000000-0005-0000-0000-000034100000}"/>
    <cellStyle name="Normal 13 3 2 3" xfId="4104" xr:uid="{00000000-0005-0000-0000-000035100000}"/>
    <cellStyle name="Normal 13 3 2 4" xfId="4105" xr:uid="{00000000-0005-0000-0000-000036100000}"/>
    <cellStyle name="Normal 13 3 2 5" xfId="4106" xr:uid="{00000000-0005-0000-0000-000037100000}"/>
    <cellStyle name="Normal 13 3 3" xfId="4107" xr:uid="{00000000-0005-0000-0000-000038100000}"/>
    <cellStyle name="Normal 13 3 4" xfId="4108" xr:uid="{00000000-0005-0000-0000-000039100000}"/>
    <cellStyle name="Normal 13 30" xfId="4109" xr:uid="{00000000-0005-0000-0000-00003A100000}"/>
    <cellStyle name="Normal 13 31" xfId="4110" xr:uid="{00000000-0005-0000-0000-00003B100000}"/>
    <cellStyle name="Normal 13 32" xfId="4111" xr:uid="{00000000-0005-0000-0000-00003C100000}"/>
    <cellStyle name="Normal 13 33" xfId="4112" xr:uid="{00000000-0005-0000-0000-00003D100000}"/>
    <cellStyle name="Normal 13 34" xfId="4113" xr:uid="{00000000-0005-0000-0000-00003E100000}"/>
    <cellStyle name="Normal 13 35" xfId="4114" xr:uid="{00000000-0005-0000-0000-00003F100000}"/>
    <cellStyle name="Normal 13 36" xfId="4115" xr:uid="{00000000-0005-0000-0000-000040100000}"/>
    <cellStyle name="Normal 13 37" xfId="4116" xr:uid="{00000000-0005-0000-0000-000041100000}"/>
    <cellStyle name="Normal 13 38" xfId="4117" xr:uid="{00000000-0005-0000-0000-000042100000}"/>
    <cellStyle name="Normal 13 39" xfId="4118" xr:uid="{00000000-0005-0000-0000-000043100000}"/>
    <cellStyle name="Normal 13 39 2" xfId="4119" xr:uid="{00000000-0005-0000-0000-000044100000}"/>
    <cellStyle name="Normal 13 4" xfId="4120" xr:uid="{00000000-0005-0000-0000-000045100000}"/>
    <cellStyle name="Normal 13 4 2" xfId="4121" xr:uid="{00000000-0005-0000-0000-000046100000}"/>
    <cellStyle name="Normal 13 4 2 2" xfId="4122" xr:uid="{00000000-0005-0000-0000-000047100000}"/>
    <cellStyle name="Normal 13 4 2 2 2" xfId="4123" xr:uid="{00000000-0005-0000-0000-000048100000}"/>
    <cellStyle name="Normal 13 4 2 3" xfId="4124" xr:uid="{00000000-0005-0000-0000-000049100000}"/>
    <cellStyle name="Normal 13 4 2 4" xfId="4125" xr:uid="{00000000-0005-0000-0000-00004A100000}"/>
    <cellStyle name="Normal 13 4 3" xfId="4126" xr:uid="{00000000-0005-0000-0000-00004B100000}"/>
    <cellStyle name="Normal 13 4 3 2" xfId="4127" xr:uid="{00000000-0005-0000-0000-00004C100000}"/>
    <cellStyle name="Normal 13 4 3 3" xfId="4128" xr:uid="{00000000-0005-0000-0000-00004D100000}"/>
    <cellStyle name="Normal 13 4 3 4" xfId="4129" xr:uid="{00000000-0005-0000-0000-00004E100000}"/>
    <cellStyle name="Normal 13 4 4" xfId="4130" xr:uid="{00000000-0005-0000-0000-00004F100000}"/>
    <cellStyle name="Normal 13 4 5" xfId="4131" xr:uid="{00000000-0005-0000-0000-000050100000}"/>
    <cellStyle name="Normal 13 4 6" xfId="4132" xr:uid="{00000000-0005-0000-0000-000051100000}"/>
    <cellStyle name="Normal 13 40" xfId="4133" xr:uid="{00000000-0005-0000-0000-000052100000}"/>
    <cellStyle name="Normal 13 5" xfId="4134" xr:uid="{00000000-0005-0000-0000-000053100000}"/>
    <cellStyle name="Normal 13 5 2" xfId="4135" xr:uid="{00000000-0005-0000-0000-000054100000}"/>
    <cellStyle name="Normal 13 6" xfId="4136" xr:uid="{00000000-0005-0000-0000-000055100000}"/>
    <cellStyle name="Normal 13 6 2" xfId="4137" xr:uid="{00000000-0005-0000-0000-000056100000}"/>
    <cellStyle name="Normal 13 7" xfId="4138" xr:uid="{00000000-0005-0000-0000-000057100000}"/>
    <cellStyle name="Normal 13 7 2" xfId="4139" xr:uid="{00000000-0005-0000-0000-000058100000}"/>
    <cellStyle name="Normal 13 8" xfId="4140" xr:uid="{00000000-0005-0000-0000-000059100000}"/>
    <cellStyle name="Normal 13 8 2" xfId="4141" xr:uid="{00000000-0005-0000-0000-00005A100000}"/>
    <cellStyle name="Normal 13 9" xfId="4142" xr:uid="{00000000-0005-0000-0000-00005B100000}"/>
    <cellStyle name="Normal 13 9 2" xfId="4143" xr:uid="{00000000-0005-0000-0000-00005C100000}"/>
    <cellStyle name="Normal 13 9 2 2" xfId="4144" xr:uid="{00000000-0005-0000-0000-00005D100000}"/>
    <cellStyle name="Normal 13 9 2 3" xfId="4145" xr:uid="{00000000-0005-0000-0000-00005E100000}"/>
    <cellStyle name="Normal 13 9 2 4" xfId="4146" xr:uid="{00000000-0005-0000-0000-00005F100000}"/>
    <cellStyle name="Normal 13 9 3" xfId="4147" xr:uid="{00000000-0005-0000-0000-000060100000}"/>
    <cellStyle name="Normal 13 9 4" xfId="4148" xr:uid="{00000000-0005-0000-0000-000061100000}"/>
    <cellStyle name="Normal 13 9 5" xfId="4149" xr:uid="{00000000-0005-0000-0000-000062100000}"/>
    <cellStyle name="Normal 14" xfId="4150" xr:uid="{00000000-0005-0000-0000-000063100000}"/>
    <cellStyle name="Normal 14 10" xfId="4151" xr:uid="{00000000-0005-0000-0000-000064100000}"/>
    <cellStyle name="Normal 14 10 2" xfId="4152" xr:uid="{00000000-0005-0000-0000-000065100000}"/>
    <cellStyle name="Normal 14 10 2 2" xfId="4153" xr:uid="{00000000-0005-0000-0000-000066100000}"/>
    <cellStyle name="Normal 14 10 2 3" xfId="4154" xr:uid="{00000000-0005-0000-0000-000067100000}"/>
    <cellStyle name="Normal 14 10 2 4" xfId="4155" xr:uid="{00000000-0005-0000-0000-000068100000}"/>
    <cellStyle name="Normal 14 10 3" xfId="4156" xr:uid="{00000000-0005-0000-0000-000069100000}"/>
    <cellStyle name="Normal 14 10 4" xfId="4157" xr:uid="{00000000-0005-0000-0000-00006A100000}"/>
    <cellStyle name="Normal 14 10 5" xfId="4158" xr:uid="{00000000-0005-0000-0000-00006B100000}"/>
    <cellStyle name="Normal 14 11" xfId="4159" xr:uid="{00000000-0005-0000-0000-00006C100000}"/>
    <cellStyle name="Normal 14 11 2" xfId="4160" xr:uid="{00000000-0005-0000-0000-00006D100000}"/>
    <cellStyle name="Normal 14 11 2 2" xfId="4161" xr:uid="{00000000-0005-0000-0000-00006E100000}"/>
    <cellStyle name="Normal 14 11 2 3" xfId="4162" xr:uid="{00000000-0005-0000-0000-00006F100000}"/>
    <cellStyle name="Normal 14 11 2 4" xfId="4163" xr:uid="{00000000-0005-0000-0000-000070100000}"/>
    <cellStyle name="Normal 14 11 3" xfId="4164" xr:uid="{00000000-0005-0000-0000-000071100000}"/>
    <cellStyle name="Normal 14 11 4" xfId="4165" xr:uid="{00000000-0005-0000-0000-000072100000}"/>
    <cellStyle name="Normal 14 11 5" xfId="4166" xr:uid="{00000000-0005-0000-0000-000073100000}"/>
    <cellStyle name="Normal 14 12" xfId="4167" xr:uid="{00000000-0005-0000-0000-000074100000}"/>
    <cellStyle name="Normal 14 12 2" xfId="4168" xr:uid="{00000000-0005-0000-0000-000075100000}"/>
    <cellStyle name="Normal 14 12 2 2" xfId="4169" xr:uid="{00000000-0005-0000-0000-000076100000}"/>
    <cellStyle name="Normal 14 12 2 3" xfId="4170" xr:uid="{00000000-0005-0000-0000-000077100000}"/>
    <cellStyle name="Normal 14 12 2 4" xfId="4171" xr:uid="{00000000-0005-0000-0000-000078100000}"/>
    <cellStyle name="Normal 14 12 3" xfId="4172" xr:uid="{00000000-0005-0000-0000-000079100000}"/>
    <cellStyle name="Normal 14 12 4" xfId="4173" xr:uid="{00000000-0005-0000-0000-00007A100000}"/>
    <cellStyle name="Normal 14 12 5" xfId="4174" xr:uid="{00000000-0005-0000-0000-00007B100000}"/>
    <cellStyle name="Normal 14 13" xfId="4175" xr:uid="{00000000-0005-0000-0000-00007C100000}"/>
    <cellStyle name="Normal 14 13 2" xfId="4176" xr:uid="{00000000-0005-0000-0000-00007D100000}"/>
    <cellStyle name="Normal 14 13 2 2" xfId="4177" xr:uid="{00000000-0005-0000-0000-00007E100000}"/>
    <cellStyle name="Normal 14 13 2 3" xfId="4178" xr:uid="{00000000-0005-0000-0000-00007F100000}"/>
    <cellStyle name="Normal 14 13 2 4" xfId="4179" xr:uid="{00000000-0005-0000-0000-000080100000}"/>
    <cellStyle name="Normal 14 13 3" xfId="4180" xr:uid="{00000000-0005-0000-0000-000081100000}"/>
    <cellStyle name="Normal 14 13 4" xfId="4181" xr:uid="{00000000-0005-0000-0000-000082100000}"/>
    <cellStyle name="Normal 14 13 5" xfId="4182" xr:uid="{00000000-0005-0000-0000-000083100000}"/>
    <cellStyle name="Normal 14 14" xfId="4183" xr:uid="{00000000-0005-0000-0000-000084100000}"/>
    <cellStyle name="Normal 14 14 2" xfId="4184" xr:uid="{00000000-0005-0000-0000-000085100000}"/>
    <cellStyle name="Normal 14 14 2 2" xfId="4185" xr:uid="{00000000-0005-0000-0000-000086100000}"/>
    <cellStyle name="Normal 14 14 2 3" xfId="4186" xr:uid="{00000000-0005-0000-0000-000087100000}"/>
    <cellStyle name="Normal 14 14 2 4" xfId="4187" xr:uid="{00000000-0005-0000-0000-000088100000}"/>
    <cellStyle name="Normal 14 14 3" xfId="4188" xr:uid="{00000000-0005-0000-0000-000089100000}"/>
    <cellStyle name="Normal 14 14 4" xfId="4189" xr:uid="{00000000-0005-0000-0000-00008A100000}"/>
    <cellStyle name="Normal 14 14 5" xfId="4190" xr:uid="{00000000-0005-0000-0000-00008B100000}"/>
    <cellStyle name="Normal 14 15" xfId="4191" xr:uid="{00000000-0005-0000-0000-00008C100000}"/>
    <cellStyle name="Normal 14 15 2" xfId="4192" xr:uid="{00000000-0005-0000-0000-00008D100000}"/>
    <cellStyle name="Normal 14 15 2 2" xfId="4193" xr:uid="{00000000-0005-0000-0000-00008E100000}"/>
    <cellStyle name="Normal 14 15 2 3" xfId="4194" xr:uid="{00000000-0005-0000-0000-00008F100000}"/>
    <cellStyle name="Normal 14 15 2 4" xfId="4195" xr:uid="{00000000-0005-0000-0000-000090100000}"/>
    <cellStyle name="Normal 14 15 3" xfId="4196" xr:uid="{00000000-0005-0000-0000-000091100000}"/>
    <cellStyle name="Normal 14 15 4" xfId="4197" xr:uid="{00000000-0005-0000-0000-000092100000}"/>
    <cellStyle name="Normal 14 15 5" xfId="4198" xr:uid="{00000000-0005-0000-0000-000093100000}"/>
    <cellStyle name="Normal 14 16" xfId="4199" xr:uid="{00000000-0005-0000-0000-000094100000}"/>
    <cellStyle name="Normal 14 17" xfId="4200" xr:uid="{00000000-0005-0000-0000-000095100000}"/>
    <cellStyle name="Normal 14 17 2" xfId="4201" xr:uid="{00000000-0005-0000-0000-000096100000}"/>
    <cellStyle name="Normal 14 18" xfId="4202" xr:uid="{00000000-0005-0000-0000-000097100000}"/>
    <cellStyle name="Normal 14 2" xfId="4203" xr:uid="{00000000-0005-0000-0000-000098100000}"/>
    <cellStyle name="Normal 14 2 10" xfId="4204" xr:uid="{00000000-0005-0000-0000-000099100000}"/>
    <cellStyle name="Normal 14 2 2" xfId="4205" xr:uid="{00000000-0005-0000-0000-00009A100000}"/>
    <cellStyle name="Normal 14 2 3" xfId="4206" xr:uid="{00000000-0005-0000-0000-00009B100000}"/>
    <cellStyle name="Normal 14 2 4" xfId="4207" xr:uid="{00000000-0005-0000-0000-00009C100000}"/>
    <cellStyle name="Normal 14 2 5" xfId="4208" xr:uid="{00000000-0005-0000-0000-00009D100000}"/>
    <cellStyle name="Normal 14 2 6" xfId="4209" xr:uid="{00000000-0005-0000-0000-00009E100000}"/>
    <cellStyle name="Normal 14 2 7" xfId="4210" xr:uid="{00000000-0005-0000-0000-00009F100000}"/>
    <cellStyle name="Normal 14 2 8" xfId="4211" xr:uid="{00000000-0005-0000-0000-0000A0100000}"/>
    <cellStyle name="Normal 14 2 8 2" xfId="4212" xr:uid="{00000000-0005-0000-0000-0000A1100000}"/>
    <cellStyle name="Normal 14 2 8 2 2" xfId="4213" xr:uid="{00000000-0005-0000-0000-0000A2100000}"/>
    <cellStyle name="Normal 14 2 8 2 3" xfId="4214" xr:uid="{00000000-0005-0000-0000-0000A3100000}"/>
    <cellStyle name="Normal 14 2 8 2 4" xfId="4215" xr:uid="{00000000-0005-0000-0000-0000A4100000}"/>
    <cellStyle name="Normal 14 2 8 3" xfId="4216" xr:uid="{00000000-0005-0000-0000-0000A5100000}"/>
    <cellStyle name="Normal 14 2 8 4" xfId="4217" xr:uid="{00000000-0005-0000-0000-0000A6100000}"/>
    <cellStyle name="Normal 14 2 8 5" xfId="4218" xr:uid="{00000000-0005-0000-0000-0000A7100000}"/>
    <cellStyle name="Normal 14 2 9" xfId="4219" xr:uid="{00000000-0005-0000-0000-0000A8100000}"/>
    <cellStyle name="Normal 14 3" xfId="4220" xr:uid="{00000000-0005-0000-0000-0000A9100000}"/>
    <cellStyle name="Normal 14 4" xfId="4221" xr:uid="{00000000-0005-0000-0000-0000AA100000}"/>
    <cellStyle name="Normal 14 4 2" xfId="4222" xr:uid="{00000000-0005-0000-0000-0000AB100000}"/>
    <cellStyle name="Normal 14 4 2 2" xfId="4223" xr:uid="{00000000-0005-0000-0000-0000AC100000}"/>
    <cellStyle name="Normal 14 4 2 3" xfId="4224" xr:uid="{00000000-0005-0000-0000-0000AD100000}"/>
    <cellStyle name="Normal 14 4 2 4" xfId="4225" xr:uid="{00000000-0005-0000-0000-0000AE100000}"/>
    <cellStyle name="Normal 14 4 3" xfId="4226" xr:uid="{00000000-0005-0000-0000-0000AF100000}"/>
    <cellStyle name="Normal 14 4 4" xfId="4227" xr:uid="{00000000-0005-0000-0000-0000B0100000}"/>
    <cellStyle name="Normal 14 4 5" xfId="4228" xr:uid="{00000000-0005-0000-0000-0000B1100000}"/>
    <cellStyle name="Normal 14 5" xfId="4229" xr:uid="{00000000-0005-0000-0000-0000B2100000}"/>
    <cellStyle name="Normal 14 5 2" xfId="4230" xr:uid="{00000000-0005-0000-0000-0000B3100000}"/>
    <cellStyle name="Normal 14 5 2 2" xfId="4231" xr:uid="{00000000-0005-0000-0000-0000B4100000}"/>
    <cellStyle name="Normal 14 5 2 3" xfId="4232" xr:uid="{00000000-0005-0000-0000-0000B5100000}"/>
    <cellStyle name="Normal 14 5 2 4" xfId="4233" xr:uid="{00000000-0005-0000-0000-0000B6100000}"/>
    <cellStyle name="Normal 14 5 3" xfId="4234" xr:uid="{00000000-0005-0000-0000-0000B7100000}"/>
    <cellStyle name="Normal 14 5 4" xfId="4235" xr:uid="{00000000-0005-0000-0000-0000B8100000}"/>
    <cellStyle name="Normal 14 5 5" xfId="4236" xr:uid="{00000000-0005-0000-0000-0000B9100000}"/>
    <cellStyle name="Normal 14 6" xfId="4237" xr:uid="{00000000-0005-0000-0000-0000BA100000}"/>
    <cellStyle name="Normal 14 7" xfId="4238" xr:uid="{00000000-0005-0000-0000-0000BB100000}"/>
    <cellStyle name="Normal 14 8" xfId="4239" xr:uid="{00000000-0005-0000-0000-0000BC100000}"/>
    <cellStyle name="Normal 14 9" xfId="4240" xr:uid="{00000000-0005-0000-0000-0000BD100000}"/>
    <cellStyle name="Normal 15" xfId="4241" xr:uid="{00000000-0005-0000-0000-0000BE100000}"/>
    <cellStyle name="Normal 15 2" xfId="4242" xr:uid="{00000000-0005-0000-0000-0000BF100000}"/>
    <cellStyle name="Normal 15 2 2" xfId="4243" xr:uid="{00000000-0005-0000-0000-0000C0100000}"/>
    <cellStyle name="Normal 15 2 3" xfId="4244" xr:uid="{00000000-0005-0000-0000-0000C1100000}"/>
    <cellStyle name="Normal 15 3" xfId="4245" xr:uid="{00000000-0005-0000-0000-0000C2100000}"/>
    <cellStyle name="Normal 15 4" xfId="4246" xr:uid="{00000000-0005-0000-0000-0000C3100000}"/>
    <cellStyle name="Normal 15 5" xfId="4247" xr:uid="{00000000-0005-0000-0000-0000C4100000}"/>
    <cellStyle name="Normal 15 6" xfId="4248" xr:uid="{00000000-0005-0000-0000-0000C5100000}"/>
    <cellStyle name="Normal 15 7" xfId="4249" xr:uid="{00000000-0005-0000-0000-0000C6100000}"/>
    <cellStyle name="Normal 16" xfId="4250" xr:uid="{00000000-0005-0000-0000-0000C7100000}"/>
    <cellStyle name="Normal 16 2" xfId="4251" xr:uid="{00000000-0005-0000-0000-0000C8100000}"/>
    <cellStyle name="Normal 16 2 2" xfId="4252" xr:uid="{00000000-0005-0000-0000-0000C9100000}"/>
    <cellStyle name="Normal 16 2 3" xfId="4253" xr:uid="{00000000-0005-0000-0000-0000CA100000}"/>
    <cellStyle name="Normal 16 3" xfId="4254" xr:uid="{00000000-0005-0000-0000-0000CB100000}"/>
    <cellStyle name="Normal 16 4" xfId="4255" xr:uid="{00000000-0005-0000-0000-0000CC100000}"/>
    <cellStyle name="Normal 16 5" xfId="4256" xr:uid="{00000000-0005-0000-0000-0000CD100000}"/>
    <cellStyle name="Normal 16 6" xfId="4257" xr:uid="{00000000-0005-0000-0000-0000CE100000}"/>
    <cellStyle name="Normal 16 7" xfId="4258" xr:uid="{00000000-0005-0000-0000-0000CF100000}"/>
    <cellStyle name="Normal 16 7 2" xfId="4259" xr:uid="{00000000-0005-0000-0000-0000D0100000}"/>
    <cellStyle name="Normal 16 7 2 2" xfId="4260" xr:uid="{00000000-0005-0000-0000-0000D1100000}"/>
    <cellStyle name="Normal 16 7 2 3" xfId="4261" xr:uid="{00000000-0005-0000-0000-0000D2100000}"/>
    <cellStyle name="Normal 16 7 2 4" xfId="4262" xr:uid="{00000000-0005-0000-0000-0000D3100000}"/>
    <cellStyle name="Normal 16 7 3" xfId="4263" xr:uid="{00000000-0005-0000-0000-0000D4100000}"/>
    <cellStyle name="Normal 16 7 4" xfId="4264" xr:uid="{00000000-0005-0000-0000-0000D5100000}"/>
    <cellStyle name="Normal 16 7 5" xfId="4265" xr:uid="{00000000-0005-0000-0000-0000D6100000}"/>
    <cellStyle name="Normal 16 8" xfId="4266" xr:uid="{00000000-0005-0000-0000-0000D7100000}"/>
    <cellStyle name="Normal 17" xfId="4267" xr:uid="{00000000-0005-0000-0000-0000D8100000}"/>
    <cellStyle name="Normal 17 10" xfId="4268" xr:uid="{00000000-0005-0000-0000-0000D9100000}"/>
    <cellStyle name="Normal 17 11" xfId="4269" xr:uid="{00000000-0005-0000-0000-0000DA100000}"/>
    <cellStyle name="Normal 17 12" xfId="4270" xr:uid="{00000000-0005-0000-0000-0000DB100000}"/>
    <cellStyle name="Normal 17 13" xfId="4271" xr:uid="{00000000-0005-0000-0000-0000DC100000}"/>
    <cellStyle name="Normal 17 14" xfId="4272" xr:uid="{00000000-0005-0000-0000-0000DD100000}"/>
    <cellStyle name="Normal 17 14 2" xfId="4273" xr:uid="{00000000-0005-0000-0000-0000DE100000}"/>
    <cellStyle name="Normal 17 14 2 2" xfId="4274" xr:uid="{00000000-0005-0000-0000-0000DF100000}"/>
    <cellStyle name="Normal 17 14 2 3" xfId="4275" xr:uid="{00000000-0005-0000-0000-0000E0100000}"/>
    <cellStyle name="Normal 17 14 2 4" xfId="4276" xr:uid="{00000000-0005-0000-0000-0000E1100000}"/>
    <cellStyle name="Normal 17 14 3" xfId="4277" xr:uid="{00000000-0005-0000-0000-0000E2100000}"/>
    <cellStyle name="Normal 17 14 4" xfId="4278" xr:uid="{00000000-0005-0000-0000-0000E3100000}"/>
    <cellStyle name="Normal 17 14 5" xfId="4279" xr:uid="{00000000-0005-0000-0000-0000E4100000}"/>
    <cellStyle name="Normal 17 15" xfId="4280" xr:uid="{00000000-0005-0000-0000-0000E5100000}"/>
    <cellStyle name="Normal 17 2" xfId="4281" xr:uid="{00000000-0005-0000-0000-0000E6100000}"/>
    <cellStyle name="Normal 17 2 2" xfId="4282" xr:uid="{00000000-0005-0000-0000-0000E7100000}"/>
    <cellStyle name="Normal 17 2 3" xfId="4283" xr:uid="{00000000-0005-0000-0000-0000E8100000}"/>
    <cellStyle name="Normal 17 3" xfId="4284" xr:uid="{00000000-0005-0000-0000-0000E9100000}"/>
    <cellStyle name="Normal 17 4" xfId="4285" xr:uid="{00000000-0005-0000-0000-0000EA100000}"/>
    <cellStyle name="Normal 17 5" xfId="4286" xr:uid="{00000000-0005-0000-0000-0000EB100000}"/>
    <cellStyle name="Normal 17 6" xfId="4287" xr:uid="{00000000-0005-0000-0000-0000EC100000}"/>
    <cellStyle name="Normal 17 7" xfId="4288" xr:uid="{00000000-0005-0000-0000-0000ED100000}"/>
    <cellStyle name="Normal 17 8" xfId="4289" xr:uid="{00000000-0005-0000-0000-0000EE100000}"/>
    <cellStyle name="Normal 17 9" xfId="4290" xr:uid="{00000000-0005-0000-0000-0000EF100000}"/>
    <cellStyle name="Normal 18" xfId="4291" xr:uid="{00000000-0005-0000-0000-0000F0100000}"/>
    <cellStyle name="Normal 18 2" xfId="4292" xr:uid="{00000000-0005-0000-0000-0000F1100000}"/>
    <cellStyle name="Normal 18 3" xfId="4293" xr:uid="{00000000-0005-0000-0000-0000F2100000}"/>
    <cellStyle name="Normal 18 3 2" xfId="4294" xr:uid="{00000000-0005-0000-0000-0000F3100000}"/>
    <cellStyle name="Normal 18 3 2 2" xfId="4295" xr:uid="{00000000-0005-0000-0000-0000F4100000}"/>
    <cellStyle name="Normal 18 3 2 3" xfId="4296" xr:uid="{00000000-0005-0000-0000-0000F5100000}"/>
    <cellStyle name="Normal 18 3 2 4" xfId="4297" xr:uid="{00000000-0005-0000-0000-0000F6100000}"/>
    <cellStyle name="Normal 18 3 3" xfId="4298" xr:uid="{00000000-0005-0000-0000-0000F7100000}"/>
    <cellStyle name="Normal 18 3 4" xfId="4299" xr:uid="{00000000-0005-0000-0000-0000F8100000}"/>
    <cellStyle name="Normal 18 3 5" xfId="4300" xr:uid="{00000000-0005-0000-0000-0000F9100000}"/>
    <cellStyle name="Normal 18 4" xfId="4301" xr:uid="{00000000-0005-0000-0000-0000FA100000}"/>
    <cellStyle name="Normal 18 5" xfId="4302" xr:uid="{00000000-0005-0000-0000-0000FB100000}"/>
    <cellStyle name="Normal 19" xfId="4303" xr:uid="{00000000-0005-0000-0000-0000FC100000}"/>
    <cellStyle name="Normal 19 2" xfId="4304" xr:uid="{00000000-0005-0000-0000-0000FD100000}"/>
    <cellStyle name="Normal 2" xfId="4305" xr:uid="{00000000-0005-0000-0000-0000FE100000}"/>
    <cellStyle name="Normal 2 10" xfId="4306" xr:uid="{00000000-0005-0000-0000-0000FF100000}"/>
    <cellStyle name="Normal 2 10 2" xfId="4307" xr:uid="{00000000-0005-0000-0000-000000110000}"/>
    <cellStyle name="Normal 2 10 3" xfId="4308" xr:uid="{00000000-0005-0000-0000-000001110000}"/>
    <cellStyle name="Normal 2 10 3 2" xfId="4309" xr:uid="{00000000-0005-0000-0000-000002110000}"/>
    <cellStyle name="Normal 2 10 4" xfId="4310" xr:uid="{00000000-0005-0000-0000-000003110000}"/>
    <cellStyle name="Normal 2 10 4 2" xfId="4311" xr:uid="{00000000-0005-0000-0000-000004110000}"/>
    <cellStyle name="Normal 2 11" xfId="4312" xr:uid="{00000000-0005-0000-0000-000005110000}"/>
    <cellStyle name="Normal 2 12" xfId="4313" xr:uid="{00000000-0005-0000-0000-000006110000}"/>
    <cellStyle name="Normal 2 13" xfId="4314" xr:uid="{00000000-0005-0000-0000-000007110000}"/>
    <cellStyle name="Normal 2 14" xfId="4315" xr:uid="{00000000-0005-0000-0000-000008110000}"/>
    <cellStyle name="Normal 2 15" xfId="4316" xr:uid="{00000000-0005-0000-0000-000009110000}"/>
    <cellStyle name="Normal 2 16" xfId="4317" xr:uid="{00000000-0005-0000-0000-00000A110000}"/>
    <cellStyle name="Normal 2 17" xfId="4318" xr:uid="{00000000-0005-0000-0000-00000B110000}"/>
    <cellStyle name="Normal 2 18" xfId="4319" xr:uid="{00000000-0005-0000-0000-00000C110000}"/>
    <cellStyle name="Normal 2 18 2" xfId="4320" xr:uid="{00000000-0005-0000-0000-00000D110000}"/>
    <cellStyle name="Normal 2 18 2 2" xfId="4321" xr:uid="{00000000-0005-0000-0000-00000E110000}"/>
    <cellStyle name="Normal 2 18 2 2 2" xfId="4322" xr:uid="{00000000-0005-0000-0000-00000F110000}"/>
    <cellStyle name="Normal 2 18 2 2 3" xfId="4323" xr:uid="{00000000-0005-0000-0000-000010110000}"/>
    <cellStyle name="Normal 2 18 2 2 4" xfId="4324" xr:uid="{00000000-0005-0000-0000-000011110000}"/>
    <cellStyle name="Normal 2 18 2 3" xfId="4325" xr:uid="{00000000-0005-0000-0000-000012110000}"/>
    <cellStyle name="Normal 2 18 2 4" xfId="4326" xr:uid="{00000000-0005-0000-0000-000013110000}"/>
    <cellStyle name="Normal 2 18 2 5" xfId="4327" xr:uid="{00000000-0005-0000-0000-000014110000}"/>
    <cellStyle name="Normal 2 18 3" xfId="4328" xr:uid="{00000000-0005-0000-0000-000015110000}"/>
    <cellStyle name="Normal 2 18 3 2" xfId="4329" xr:uid="{00000000-0005-0000-0000-000016110000}"/>
    <cellStyle name="Normal 2 18 4" xfId="4330" xr:uid="{00000000-0005-0000-0000-000017110000}"/>
    <cellStyle name="Normal 2 19" xfId="4331" xr:uid="{00000000-0005-0000-0000-000018110000}"/>
    <cellStyle name="Normal 2 19 2" xfId="4332" xr:uid="{00000000-0005-0000-0000-000019110000}"/>
    <cellStyle name="Normal 2 2" xfId="4333" xr:uid="{00000000-0005-0000-0000-00001A110000}"/>
    <cellStyle name="Normal 2 2 10" xfId="4334" xr:uid="{00000000-0005-0000-0000-00001B110000}"/>
    <cellStyle name="Normal 2 2 10 2" xfId="4335" xr:uid="{00000000-0005-0000-0000-00001C110000}"/>
    <cellStyle name="Normal 2 2 10 2 2" xfId="4336" xr:uid="{00000000-0005-0000-0000-00001D110000}"/>
    <cellStyle name="Normal 2 2 10 2 3" xfId="4337" xr:uid="{00000000-0005-0000-0000-00001E110000}"/>
    <cellStyle name="Normal 2 2 10 2 4" xfId="4338" xr:uid="{00000000-0005-0000-0000-00001F110000}"/>
    <cellStyle name="Normal 2 2 10 3" xfId="4339" xr:uid="{00000000-0005-0000-0000-000020110000}"/>
    <cellStyle name="Normal 2 2 10 4" xfId="4340" xr:uid="{00000000-0005-0000-0000-000021110000}"/>
    <cellStyle name="Normal 2 2 10 5" xfId="4341" xr:uid="{00000000-0005-0000-0000-000022110000}"/>
    <cellStyle name="Normal 2 2 11" xfId="4342" xr:uid="{00000000-0005-0000-0000-000023110000}"/>
    <cellStyle name="Normal 2 2 11 2" xfId="4343" xr:uid="{00000000-0005-0000-0000-000024110000}"/>
    <cellStyle name="Normal 2 2 11 2 2" xfId="4344" xr:uid="{00000000-0005-0000-0000-000025110000}"/>
    <cellStyle name="Normal 2 2 11 2 3" xfId="4345" xr:uid="{00000000-0005-0000-0000-000026110000}"/>
    <cellStyle name="Normal 2 2 11 2 4" xfId="4346" xr:uid="{00000000-0005-0000-0000-000027110000}"/>
    <cellStyle name="Normal 2 2 11 3" xfId="4347" xr:uid="{00000000-0005-0000-0000-000028110000}"/>
    <cellStyle name="Normal 2 2 11 4" xfId="4348" xr:uid="{00000000-0005-0000-0000-000029110000}"/>
    <cellStyle name="Normal 2 2 11 5" xfId="4349" xr:uid="{00000000-0005-0000-0000-00002A110000}"/>
    <cellStyle name="Normal 2 2 12" xfId="4350" xr:uid="{00000000-0005-0000-0000-00002B110000}"/>
    <cellStyle name="Normal 2 2 12 2" xfId="4351" xr:uid="{00000000-0005-0000-0000-00002C110000}"/>
    <cellStyle name="Normal 2 2 12 2 2" xfId="4352" xr:uid="{00000000-0005-0000-0000-00002D110000}"/>
    <cellStyle name="Normal 2 2 12 2 3" xfId="4353" xr:uid="{00000000-0005-0000-0000-00002E110000}"/>
    <cellStyle name="Normal 2 2 12 2 4" xfId="4354" xr:uid="{00000000-0005-0000-0000-00002F110000}"/>
    <cellStyle name="Normal 2 2 12 3" xfId="4355" xr:uid="{00000000-0005-0000-0000-000030110000}"/>
    <cellStyle name="Normal 2 2 12 4" xfId="4356" xr:uid="{00000000-0005-0000-0000-000031110000}"/>
    <cellStyle name="Normal 2 2 12 5" xfId="4357" xr:uid="{00000000-0005-0000-0000-000032110000}"/>
    <cellStyle name="Normal 2 2 13" xfId="4358" xr:uid="{00000000-0005-0000-0000-000033110000}"/>
    <cellStyle name="Normal 2 2 13 2" xfId="4359" xr:uid="{00000000-0005-0000-0000-000034110000}"/>
    <cellStyle name="Normal 2 2 13 2 2" xfId="4360" xr:uid="{00000000-0005-0000-0000-000035110000}"/>
    <cellStyle name="Normal 2 2 13 2 3" xfId="4361" xr:uid="{00000000-0005-0000-0000-000036110000}"/>
    <cellStyle name="Normal 2 2 13 2 4" xfId="4362" xr:uid="{00000000-0005-0000-0000-000037110000}"/>
    <cellStyle name="Normal 2 2 13 3" xfId="4363" xr:uid="{00000000-0005-0000-0000-000038110000}"/>
    <cellStyle name="Normal 2 2 13 4" xfId="4364" xr:uid="{00000000-0005-0000-0000-000039110000}"/>
    <cellStyle name="Normal 2 2 13 5" xfId="4365" xr:uid="{00000000-0005-0000-0000-00003A110000}"/>
    <cellStyle name="Normal 2 2 14" xfId="4366" xr:uid="{00000000-0005-0000-0000-00003B110000}"/>
    <cellStyle name="Normal 2 2 15" xfId="4367" xr:uid="{00000000-0005-0000-0000-00003C110000}"/>
    <cellStyle name="Normal 2 2 15 2" xfId="4368" xr:uid="{00000000-0005-0000-0000-00003D110000}"/>
    <cellStyle name="Normal 2 2 15 2 2" xfId="4369" xr:uid="{00000000-0005-0000-0000-00003E110000}"/>
    <cellStyle name="Normal 2 2 15 3" xfId="4370" xr:uid="{00000000-0005-0000-0000-00003F110000}"/>
    <cellStyle name="Normal 2 2 15 4" xfId="4371" xr:uid="{00000000-0005-0000-0000-000040110000}"/>
    <cellStyle name="Normal 2 2 16" xfId="4372" xr:uid="{00000000-0005-0000-0000-000041110000}"/>
    <cellStyle name="Normal 2 2 17" xfId="4373" xr:uid="{00000000-0005-0000-0000-000042110000}"/>
    <cellStyle name="Normal 2 2 2" xfId="4374" xr:uid="{00000000-0005-0000-0000-000043110000}"/>
    <cellStyle name="Normal 2 2 2 2" xfId="4375" xr:uid="{00000000-0005-0000-0000-000044110000}"/>
    <cellStyle name="Normal 2 2 2 2 2" xfId="4376" xr:uid="{00000000-0005-0000-0000-000045110000}"/>
    <cellStyle name="Normal 2 2 2 3" xfId="4377" xr:uid="{00000000-0005-0000-0000-000046110000}"/>
    <cellStyle name="Normal 2 2 2 3 2" xfId="4378" xr:uid="{00000000-0005-0000-0000-000047110000}"/>
    <cellStyle name="Normal 2 2 2 3 2 2" xfId="4379" xr:uid="{00000000-0005-0000-0000-000048110000}"/>
    <cellStyle name="Normal 2 2 2 3 2 3" xfId="4380" xr:uid="{00000000-0005-0000-0000-000049110000}"/>
    <cellStyle name="Normal 2 2 2 4" xfId="4381" xr:uid="{00000000-0005-0000-0000-00004A110000}"/>
    <cellStyle name="Normal 2 2 2 5" xfId="4382" xr:uid="{00000000-0005-0000-0000-00004B110000}"/>
    <cellStyle name="Normal 2 2 2 5 2" xfId="4383" xr:uid="{00000000-0005-0000-0000-00004C110000}"/>
    <cellStyle name="Normal 2 2 2 5 2 2" xfId="4384" xr:uid="{00000000-0005-0000-0000-00004D110000}"/>
    <cellStyle name="Normal 2 2 2 5 3" xfId="4385" xr:uid="{00000000-0005-0000-0000-00004E110000}"/>
    <cellStyle name="Normal 2 2 2 5 4" xfId="4386" xr:uid="{00000000-0005-0000-0000-00004F110000}"/>
    <cellStyle name="Normal 2 2 2 6" xfId="4387" xr:uid="{00000000-0005-0000-0000-000050110000}"/>
    <cellStyle name="Normal 2 2 2 6 2" xfId="4388" xr:uid="{00000000-0005-0000-0000-000051110000}"/>
    <cellStyle name="Normal 2 2 2 6 2 2" xfId="4389" xr:uid="{00000000-0005-0000-0000-000052110000}"/>
    <cellStyle name="Normal 2 2 2 6 3" xfId="4390" xr:uid="{00000000-0005-0000-0000-000053110000}"/>
    <cellStyle name="Normal 2 2 2 6 4" xfId="4391" xr:uid="{00000000-0005-0000-0000-000054110000}"/>
    <cellStyle name="Normal 2 2 2 7" xfId="4392" xr:uid="{00000000-0005-0000-0000-000055110000}"/>
    <cellStyle name="Normal 2 2 2 8" xfId="4393" xr:uid="{00000000-0005-0000-0000-000056110000}"/>
    <cellStyle name="Normal 2 2 3" xfId="4394" xr:uid="{00000000-0005-0000-0000-000057110000}"/>
    <cellStyle name="Normal 2 2 3 2" xfId="4395" xr:uid="{00000000-0005-0000-0000-000058110000}"/>
    <cellStyle name="Normal 2 2 3 2 2" xfId="4396" xr:uid="{00000000-0005-0000-0000-000059110000}"/>
    <cellStyle name="Normal 2 2 3 2 2 2" xfId="4397" xr:uid="{00000000-0005-0000-0000-00005A110000}"/>
    <cellStyle name="Normal 2 2 3 2 2 3" xfId="4398" xr:uid="{00000000-0005-0000-0000-00005B110000}"/>
    <cellStyle name="Normal 2 2 3 2 2 4" xfId="4399" xr:uid="{00000000-0005-0000-0000-00005C110000}"/>
    <cellStyle name="Normal 2 2 3 2 3" xfId="4400" xr:uid="{00000000-0005-0000-0000-00005D110000}"/>
    <cellStyle name="Normal 2 2 3 2 4" xfId="4401" xr:uid="{00000000-0005-0000-0000-00005E110000}"/>
    <cellStyle name="Normal 2 2 3 2 5" xfId="4402" xr:uid="{00000000-0005-0000-0000-00005F110000}"/>
    <cellStyle name="Normal 2 2 3 3" xfId="4403" xr:uid="{00000000-0005-0000-0000-000060110000}"/>
    <cellStyle name="Normal 2 2 3 4" xfId="4404" xr:uid="{00000000-0005-0000-0000-000061110000}"/>
    <cellStyle name="Normal 2 2 4" xfId="4405" xr:uid="{00000000-0005-0000-0000-000062110000}"/>
    <cellStyle name="Normal 2 2 4 2" xfId="4406" xr:uid="{00000000-0005-0000-0000-000063110000}"/>
    <cellStyle name="Normal 2 2 4 2 2" xfId="4407" xr:uid="{00000000-0005-0000-0000-000064110000}"/>
    <cellStyle name="Normal 2 2 4 2 2 2" xfId="4408" xr:uid="{00000000-0005-0000-0000-000065110000}"/>
    <cellStyle name="Normal 2 2 4 2 2 3" xfId="4409" xr:uid="{00000000-0005-0000-0000-000066110000}"/>
    <cellStyle name="Normal 2 2 4 3" xfId="4410" xr:uid="{00000000-0005-0000-0000-000067110000}"/>
    <cellStyle name="Normal 2 2 4 3 2" xfId="4411" xr:uid="{00000000-0005-0000-0000-000068110000}"/>
    <cellStyle name="Normal 2 2 4 3 2 2" xfId="4412" xr:uid="{00000000-0005-0000-0000-000069110000}"/>
    <cellStyle name="Normal 2 2 4 3 3" xfId="4413" xr:uid="{00000000-0005-0000-0000-00006A110000}"/>
    <cellStyle name="Normal 2 2 4 3 4" xfId="4414" xr:uid="{00000000-0005-0000-0000-00006B110000}"/>
    <cellStyle name="Normal 2 2 4 4" xfId="4415" xr:uid="{00000000-0005-0000-0000-00006C110000}"/>
    <cellStyle name="Normal 2 2 4 5" xfId="4416" xr:uid="{00000000-0005-0000-0000-00006D110000}"/>
    <cellStyle name="Normal 2 2 5" xfId="4417" xr:uid="{00000000-0005-0000-0000-00006E110000}"/>
    <cellStyle name="Normal 2 2 5 2" xfId="4418" xr:uid="{00000000-0005-0000-0000-00006F110000}"/>
    <cellStyle name="Normal 2 2 5 2 2" xfId="4419" xr:uid="{00000000-0005-0000-0000-000070110000}"/>
    <cellStyle name="Normal 2 2 5 2 2 2" xfId="4420" xr:uid="{00000000-0005-0000-0000-000071110000}"/>
    <cellStyle name="Normal 2 2 5 2 2 3" xfId="4421" xr:uid="{00000000-0005-0000-0000-000072110000}"/>
    <cellStyle name="Normal 2 2 5 2 2 4" xfId="4422" xr:uid="{00000000-0005-0000-0000-000073110000}"/>
    <cellStyle name="Normal 2 2 5 2 3" xfId="4423" xr:uid="{00000000-0005-0000-0000-000074110000}"/>
    <cellStyle name="Normal 2 2 5 2 4" xfId="4424" xr:uid="{00000000-0005-0000-0000-000075110000}"/>
    <cellStyle name="Normal 2 2 5 2 5" xfId="4425" xr:uid="{00000000-0005-0000-0000-000076110000}"/>
    <cellStyle name="Normal 2 2 5 3" xfId="4426" xr:uid="{00000000-0005-0000-0000-000077110000}"/>
    <cellStyle name="Normal 2 2 5 3 2" xfId="4427" xr:uid="{00000000-0005-0000-0000-000078110000}"/>
    <cellStyle name="Normal 2 2 5 3 2 2" xfId="4428" xr:uid="{00000000-0005-0000-0000-000079110000}"/>
    <cellStyle name="Normal 2 2 5 3 3" xfId="4429" xr:uid="{00000000-0005-0000-0000-00007A110000}"/>
    <cellStyle name="Normal 2 2 5 3 4" xfId="4430" xr:uid="{00000000-0005-0000-0000-00007B110000}"/>
    <cellStyle name="Normal 2 2 5 4" xfId="4431" xr:uid="{00000000-0005-0000-0000-00007C110000}"/>
    <cellStyle name="Normal 2 2 5 5" xfId="4432" xr:uid="{00000000-0005-0000-0000-00007D110000}"/>
    <cellStyle name="Normal 2 2 6" xfId="4433" xr:uid="{00000000-0005-0000-0000-00007E110000}"/>
    <cellStyle name="Normal 2 2 6 2" xfId="4434" xr:uid="{00000000-0005-0000-0000-00007F110000}"/>
    <cellStyle name="Normal 2 2 6 2 2" xfId="4435" xr:uid="{00000000-0005-0000-0000-000080110000}"/>
    <cellStyle name="Normal 2 2 6 2 2 2" xfId="4436" xr:uid="{00000000-0005-0000-0000-000081110000}"/>
    <cellStyle name="Normal 2 2 6 2 3" xfId="4437" xr:uid="{00000000-0005-0000-0000-000082110000}"/>
    <cellStyle name="Normal 2 2 6 2 4" xfId="4438" xr:uid="{00000000-0005-0000-0000-000083110000}"/>
    <cellStyle name="Normal 2 2 6 2 5" xfId="4439" xr:uid="{00000000-0005-0000-0000-000084110000}"/>
    <cellStyle name="Normal 2 2 6 3" xfId="4440" xr:uid="{00000000-0005-0000-0000-000085110000}"/>
    <cellStyle name="Normal 2 2 6 3 2" xfId="4441" xr:uid="{00000000-0005-0000-0000-000086110000}"/>
    <cellStyle name="Normal 2 2 6 3 3" xfId="4442" xr:uid="{00000000-0005-0000-0000-000087110000}"/>
    <cellStyle name="Normal 2 2 6 3 4" xfId="4443" xr:uid="{00000000-0005-0000-0000-000088110000}"/>
    <cellStyle name="Normal 2 2 6 4" xfId="4444" xr:uid="{00000000-0005-0000-0000-000089110000}"/>
    <cellStyle name="Normal 2 2 7" xfId="4445" xr:uid="{00000000-0005-0000-0000-00008A110000}"/>
    <cellStyle name="Normal 2 2 7 2" xfId="4446" xr:uid="{00000000-0005-0000-0000-00008B110000}"/>
    <cellStyle name="Normal 2 2 7 2 2" xfId="4447" xr:uid="{00000000-0005-0000-0000-00008C110000}"/>
    <cellStyle name="Normal 2 2 7 2 2 2" xfId="4448" xr:uid="{00000000-0005-0000-0000-00008D110000}"/>
    <cellStyle name="Normal 2 2 7 2 3" xfId="4449" xr:uid="{00000000-0005-0000-0000-00008E110000}"/>
    <cellStyle name="Normal 2 2 7 2 4" xfId="4450" xr:uid="{00000000-0005-0000-0000-00008F110000}"/>
    <cellStyle name="Normal 2 2 7 3" xfId="4451" xr:uid="{00000000-0005-0000-0000-000090110000}"/>
    <cellStyle name="Normal 2 2 7 3 2" xfId="4452" xr:uid="{00000000-0005-0000-0000-000091110000}"/>
    <cellStyle name="Normal 2 2 7 3 3" xfId="4453" xr:uid="{00000000-0005-0000-0000-000092110000}"/>
    <cellStyle name="Normal 2 2 7 3 4" xfId="4454" xr:uid="{00000000-0005-0000-0000-000093110000}"/>
    <cellStyle name="Normal 2 2 7 4" xfId="4455" xr:uid="{00000000-0005-0000-0000-000094110000}"/>
    <cellStyle name="Normal 2 2 7 5" xfId="4456" xr:uid="{00000000-0005-0000-0000-000095110000}"/>
    <cellStyle name="Normal 2 2 7 6" xfId="4457" xr:uid="{00000000-0005-0000-0000-000096110000}"/>
    <cellStyle name="Normal 2 2 8" xfId="4458" xr:uid="{00000000-0005-0000-0000-000097110000}"/>
    <cellStyle name="Normal 2 2 8 2" xfId="4459" xr:uid="{00000000-0005-0000-0000-000098110000}"/>
    <cellStyle name="Normal 2 2 8 2 2" xfId="4460" xr:uid="{00000000-0005-0000-0000-000099110000}"/>
    <cellStyle name="Normal 2 2 8 2 2 2" xfId="4461" xr:uid="{00000000-0005-0000-0000-00009A110000}"/>
    <cellStyle name="Normal 2 2 8 2 3" xfId="4462" xr:uid="{00000000-0005-0000-0000-00009B110000}"/>
    <cellStyle name="Normal 2 2 8 2 4" xfId="4463" xr:uid="{00000000-0005-0000-0000-00009C110000}"/>
    <cellStyle name="Normal 2 2 8 3" xfId="4464" xr:uid="{00000000-0005-0000-0000-00009D110000}"/>
    <cellStyle name="Normal 2 2 8 3 2" xfId="4465" xr:uid="{00000000-0005-0000-0000-00009E110000}"/>
    <cellStyle name="Normal 2 2 8 3 3" xfId="4466" xr:uid="{00000000-0005-0000-0000-00009F110000}"/>
    <cellStyle name="Normal 2 2 8 3 4" xfId="4467" xr:uid="{00000000-0005-0000-0000-0000A0110000}"/>
    <cellStyle name="Normal 2 2 8 4" xfId="4468" xr:uid="{00000000-0005-0000-0000-0000A1110000}"/>
    <cellStyle name="Normal 2 2 9" xfId="4469" xr:uid="{00000000-0005-0000-0000-0000A2110000}"/>
    <cellStyle name="Normal 2 2 9 2" xfId="4470" xr:uid="{00000000-0005-0000-0000-0000A3110000}"/>
    <cellStyle name="Normal 2 2 9 2 2" xfId="4471" xr:uid="{00000000-0005-0000-0000-0000A4110000}"/>
    <cellStyle name="Normal 2 2 9 2 3" xfId="4472" xr:uid="{00000000-0005-0000-0000-0000A5110000}"/>
    <cellStyle name="Normal 2 2 9 2 4" xfId="4473" xr:uid="{00000000-0005-0000-0000-0000A6110000}"/>
    <cellStyle name="Normal 2 2 9 3" xfId="4474" xr:uid="{00000000-0005-0000-0000-0000A7110000}"/>
    <cellStyle name="Normal 2 2 9 4" xfId="4475" xr:uid="{00000000-0005-0000-0000-0000A8110000}"/>
    <cellStyle name="Normal 2 2 9 5" xfId="4476" xr:uid="{00000000-0005-0000-0000-0000A9110000}"/>
    <cellStyle name="Normal 2 2_ELC" xfId="4477" xr:uid="{00000000-0005-0000-0000-0000AA110000}"/>
    <cellStyle name="Normal 2 20" xfId="4478" xr:uid="{00000000-0005-0000-0000-0000AB110000}"/>
    <cellStyle name="Normal 2 21" xfId="4479" xr:uid="{00000000-0005-0000-0000-0000AC110000}"/>
    <cellStyle name="Normal 2 22" xfId="4480" xr:uid="{00000000-0005-0000-0000-0000AD110000}"/>
    <cellStyle name="Normal 2 23" xfId="4481" xr:uid="{00000000-0005-0000-0000-0000AE110000}"/>
    <cellStyle name="Normal 2 24" xfId="4482" xr:uid="{00000000-0005-0000-0000-0000AF110000}"/>
    <cellStyle name="Normal 2 25" xfId="4483" xr:uid="{00000000-0005-0000-0000-0000B0110000}"/>
    <cellStyle name="Normal 2 26" xfId="4484" xr:uid="{00000000-0005-0000-0000-0000B1110000}"/>
    <cellStyle name="Normal 2 27" xfId="4485" xr:uid="{00000000-0005-0000-0000-0000B2110000}"/>
    <cellStyle name="Normal 2 28" xfId="4486" xr:uid="{00000000-0005-0000-0000-0000B3110000}"/>
    <cellStyle name="Normal 2 29" xfId="4487" xr:uid="{00000000-0005-0000-0000-0000B4110000}"/>
    <cellStyle name="Normal 2 3" xfId="4488" xr:uid="{00000000-0005-0000-0000-0000B5110000}"/>
    <cellStyle name="Normal 2 3 10" xfId="4489" xr:uid="{00000000-0005-0000-0000-0000B6110000}"/>
    <cellStyle name="Normal 2 3 10 2" xfId="4490" xr:uid="{00000000-0005-0000-0000-0000B7110000}"/>
    <cellStyle name="Normal 2 3 10 2 2" xfId="4491" xr:uid="{00000000-0005-0000-0000-0000B8110000}"/>
    <cellStyle name="Normal 2 3 10 2 3" xfId="4492" xr:uid="{00000000-0005-0000-0000-0000B9110000}"/>
    <cellStyle name="Normal 2 3 10 2 4" xfId="4493" xr:uid="{00000000-0005-0000-0000-0000BA110000}"/>
    <cellStyle name="Normal 2 3 10 3" xfId="4494" xr:uid="{00000000-0005-0000-0000-0000BB110000}"/>
    <cellStyle name="Normal 2 3 10 4" xfId="4495" xr:uid="{00000000-0005-0000-0000-0000BC110000}"/>
    <cellStyle name="Normal 2 3 10 5" xfId="4496" xr:uid="{00000000-0005-0000-0000-0000BD110000}"/>
    <cellStyle name="Normal 2 3 11" xfId="4497" xr:uid="{00000000-0005-0000-0000-0000BE110000}"/>
    <cellStyle name="Normal 2 3 11 2" xfId="4498" xr:uid="{00000000-0005-0000-0000-0000BF110000}"/>
    <cellStyle name="Normal 2 3 11 2 2" xfId="4499" xr:uid="{00000000-0005-0000-0000-0000C0110000}"/>
    <cellStyle name="Normal 2 3 11 2 3" xfId="4500" xr:uid="{00000000-0005-0000-0000-0000C1110000}"/>
    <cellStyle name="Normal 2 3 11 2 4" xfId="4501" xr:uid="{00000000-0005-0000-0000-0000C2110000}"/>
    <cellStyle name="Normal 2 3 11 3" xfId="4502" xr:uid="{00000000-0005-0000-0000-0000C3110000}"/>
    <cellStyle name="Normal 2 3 11 4" xfId="4503" xr:uid="{00000000-0005-0000-0000-0000C4110000}"/>
    <cellStyle name="Normal 2 3 11 5" xfId="4504" xr:uid="{00000000-0005-0000-0000-0000C5110000}"/>
    <cellStyle name="Normal 2 3 12" xfId="4505" xr:uid="{00000000-0005-0000-0000-0000C6110000}"/>
    <cellStyle name="Normal 2 3 12 2" xfId="4506" xr:uid="{00000000-0005-0000-0000-0000C7110000}"/>
    <cellStyle name="Normal 2 3 12 2 2" xfId="4507" xr:uid="{00000000-0005-0000-0000-0000C8110000}"/>
    <cellStyle name="Normal 2 3 12 2 3" xfId="4508" xr:uid="{00000000-0005-0000-0000-0000C9110000}"/>
    <cellStyle name="Normal 2 3 12 2 4" xfId="4509" xr:uid="{00000000-0005-0000-0000-0000CA110000}"/>
    <cellStyle name="Normal 2 3 12 3" xfId="4510" xr:uid="{00000000-0005-0000-0000-0000CB110000}"/>
    <cellStyle name="Normal 2 3 12 4" xfId="4511" xr:uid="{00000000-0005-0000-0000-0000CC110000}"/>
    <cellStyle name="Normal 2 3 12 5" xfId="4512" xr:uid="{00000000-0005-0000-0000-0000CD110000}"/>
    <cellStyle name="Normal 2 3 13" xfId="4513" xr:uid="{00000000-0005-0000-0000-0000CE110000}"/>
    <cellStyle name="Normal 2 3 13 2" xfId="4514" xr:uid="{00000000-0005-0000-0000-0000CF110000}"/>
    <cellStyle name="Normal 2 3 13 2 2" xfId="4515" xr:uid="{00000000-0005-0000-0000-0000D0110000}"/>
    <cellStyle name="Normal 2 3 13 2 3" xfId="4516" xr:uid="{00000000-0005-0000-0000-0000D1110000}"/>
    <cellStyle name="Normal 2 3 13 2 4" xfId="4517" xr:uid="{00000000-0005-0000-0000-0000D2110000}"/>
    <cellStyle name="Normal 2 3 13 3" xfId="4518" xr:uid="{00000000-0005-0000-0000-0000D3110000}"/>
    <cellStyle name="Normal 2 3 13 4" xfId="4519" xr:uid="{00000000-0005-0000-0000-0000D4110000}"/>
    <cellStyle name="Normal 2 3 13 5" xfId="4520" xr:uid="{00000000-0005-0000-0000-0000D5110000}"/>
    <cellStyle name="Normal 2 3 14" xfId="4521" xr:uid="{00000000-0005-0000-0000-0000D6110000}"/>
    <cellStyle name="Normal 2 3 2" xfId="4522" xr:uid="{00000000-0005-0000-0000-0000D7110000}"/>
    <cellStyle name="Normal 2 3 2 2" xfId="4523" xr:uid="{00000000-0005-0000-0000-0000D8110000}"/>
    <cellStyle name="Normal 2 3 2 2 2" xfId="4524" xr:uid="{00000000-0005-0000-0000-0000D9110000}"/>
    <cellStyle name="Normal 2 3 2 2 2 2" xfId="4525" xr:uid="{00000000-0005-0000-0000-0000DA110000}"/>
    <cellStyle name="Normal 2 3 2 2 2 2 2" xfId="4526" xr:uid="{00000000-0005-0000-0000-0000DB110000}"/>
    <cellStyle name="Normal 2 3 2 2 2 3" xfId="4527" xr:uid="{00000000-0005-0000-0000-0000DC110000}"/>
    <cellStyle name="Normal 2 3 2 2 2 4" xfId="4528" xr:uid="{00000000-0005-0000-0000-0000DD110000}"/>
    <cellStyle name="Normal 2 3 2 2 3" xfId="4529" xr:uid="{00000000-0005-0000-0000-0000DE110000}"/>
    <cellStyle name="Normal 2 3 2 2 3 2" xfId="4530" xr:uid="{00000000-0005-0000-0000-0000DF110000}"/>
    <cellStyle name="Normal 2 3 2 2 3 2 2" xfId="4531" xr:uid="{00000000-0005-0000-0000-0000E0110000}"/>
    <cellStyle name="Normal 2 3 2 2 3 3" xfId="4532" xr:uid="{00000000-0005-0000-0000-0000E1110000}"/>
    <cellStyle name="Normal 2 3 2 2 3 4" xfId="4533" xr:uid="{00000000-0005-0000-0000-0000E2110000}"/>
    <cellStyle name="Normal 2 3 2 2 4" xfId="4534" xr:uid="{00000000-0005-0000-0000-0000E3110000}"/>
    <cellStyle name="Normal 2 3 2 2 4 2" xfId="4535" xr:uid="{00000000-0005-0000-0000-0000E4110000}"/>
    <cellStyle name="Normal 2 3 2 2 4 3" xfId="4536" xr:uid="{00000000-0005-0000-0000-0000E5110000}"/>
    <cellStyle name="Normal 2 3 2 2 4 4" xfId="4537" xr:uid="{00000000-0005-0000-0000-0000E6110000}"/>
    <cellStyle name="Normal 2 3 2 2 5" xfId="4538" xr:uid="{00000000-0005-0000-0000-0000E7110000}"/>
    <cellStyle name="Normal 2 3 2 2 6" xfId="4539" xr:uid="{00000000-0005-0000-0000-0000E8110000}"/>
    <cellStyle name="Normal 2 3 2 2 7" xfId="4540" xr:uid="{00000000-0005-0000-0000-0000E9110000}"/>
    <cellStyle name="Normal 2 3 2 3" xfId="4541" xr:uid="{00000000-0005-0000-0000-0000EA110000}"/>
    <cellStyle name="Normal 2 3 2 3 2" xfId="4542" xr:uid="{00000000-0005-0000-0000-0000EB110000}"/>
    <cellStyle name="Normal 2 3 2 3 2 2" xfId="4543" xr:uid="{00000000-0005-0000-0000-0000EC110000}"/>
    <cellStyle name="Normal 2 3 2 3 3" xfId="4544" xr:uid="{00000000-0005-0000-0000-0000ED110000}"/>
    <cellStyle name="Normal 2 3 2 3 4" xfId="4545" xr:uid="{00000000-0005-0000-0000-0000EE110000}"/>
    <cellStyle name="Normal 2 3 2 4" xfId="4546" xr:uid="{00000000-0005-0000-0000-0000EF110000}"/>
    <cellStyle name="Normal 2 3 2 4 2" xfId="4547" xr:uid="{00000000-0005-0000-0000-0000F0110000}"/>
    <cellStyle name="Normal 2 3 2 4 2 2" xfId="4548" xr:uid="{00000000-0005-0000-0000-0000F1110000}"/>
    <cellStyle name="Normal 2 3 2 4 3" xfId="4549" xr:uid="{00000000-0005-0000-0000-0000F2110000}"/>
    <cellStyle name="Normal 2 3 2 4 4" xfId="4550" xr:uid="{00000000-0005-0000-0000-0000F3110000}"/>
    <cellStyle name="Normal 2 3 2 5" xfId="4551" xr:uid="{00000000-0005-0000-0000-0000F4110000}"/>
    <cellStyle name="Normal 2 3 2 5 2" xfId="4552" xr:uid="{00000000-0005-0000-0000-0000F5110000}"/>
    <cellStyle name="Normal 2 3 2 5 2 2" xfId="4553" xr:uid="{00000000-0005-0000-0000-0000F6110000}"/>
    <cellStyle name="Normal 2 3 2 5 3" xfId="4554" xr:uid="{00000000-0005-0000-0000-0000F7110000}"/>
    <cellStyle name="Normal 2 3 2 5 4" xfId="4555" xr:uid="{00000000-0005-0000-0000-0000F8110000}"/>
    <cellStyle name="Normal 2 3 2 6" xfId="4556" xr:uid="{00000000-0005-0000-0000-0000F9110000}"/>
    <cellStyle name="Normal 2 3 2 6 2" xfId="4557" xr:uid="{00000000-0005-0000-0000-0000FA110000}"/>
    <cellStyle name="Normal 2 3 2 6 2 2" xfId="4558" xr:uid="{00000000-0005-0000-0000-0000FB110000}"/>
    <cellStyle name="Normal 2 3 2 6 3" xfId="4559" xr:uid="{00000000-0005-0000-0000-0000FC110000}"/>
    <cellStyle name="Normal 2 3 2 6 4" xfId="4560" xr:uid="{00000000-0005-0000-0000-0000FD110000}"/>
    <cellStyle name="Normal 2 3 2 7" xfId="4561" xr:uid="{00000000-0005-0000-0000-0000FE110000}"/>
    <cellStyle name="Normal 2 3 2 7 2" xfId="4562" xr:uid="{00000000-0005-0000-0000-0000FF110000}"/>
    <cellStyle name="Normal 2 3 2 8" xfId="4563" xr:uid="{00000000-0005-0000-0000-000000120000}"/>
    <cellStyle name="Normal 2 3 2 9" xfId="4564" xr:uid="{00000000-0005-0000-0000-000001120000}"/>
    <cellStyle name="Normal 2 3 3" xfId="4565" xr:uid="{00000000-0005-0000-0000-000002120000}"/>
    <cellStyle name="Normal 2 3 3 2" xfId="4566" xr:uid="{00000000-0005-0000-0000-000003120000}"/>
    <cellStyle name="Normal 2 3 3 2 2" xfId="4567" xr:uid="{00000000-0005-0000-0000-000004120000}"/>
    <cellStyle name="Normal 2 3 3 2 2 2" xfId="4568" xr:uid="{00000000-0005-0000-0000-000005120000}"/>
    <cellStyle name="Normal 2 3 3 2 2 3" xfId="4569" xr:uid="{00000000-0005-0000-0000-000006120000}"/>
    <cellStyle name="Normal 2 3 3 2 2 4" xfId="4570" xr:uid="{00000000-0005-0000-0000-000007120000}"/>
    <cellStyle name="Normal 2 3 3 2 3" xfId="4571" xr:uid="{00000000-0005-0000-0000-000008120000}"/>
    <cellStyle name="Normal 2 3 3 2 4" xfId="4572" xr:uid="{00000000-0005-0000-0000-000009120000}"/>
    <cellStyle name="Normal 2 3 3 2 5" xfId="4573" xr:uid="{00000000-0005-0000-0000-00000A120000}"/>
    <cellStyle name="Normal 2 3 3 3" xfId="4574" xr:uid="{00000000-0005-0000-0000-00000B120000}"/>
    <cellStyle name="Normal 2 3 3 4" xfId="4575" xr:uid="{00000000-0005-0000-0000-00000C120000}"/>
    <cellStyle name="Normal 2 3 4" xfId="4576" xr:uid="{00000000-0005-0000-0000-00000D120000}"/>
    <cellStyle name="Normal 2 3 4 2" xfId="4577" xr:uid="{00000000-0005-0000-0000-00000E120000}"/>
    <cellStyle name="Normal 2 3 4 2 2" xfId="4578" xr:uid="{00000000-0005-0000-0000-00000F120000}"/>
    <cellStyle name="Normal 2 3 4 2 2 2" xfId="4579" xr:uid="{00000000-0005-0000-0000-000010120000}"/>
    <cellStyle name="Normal 2 3 4 2 2 2 2" xfId="4580" xr:uid="{00000000-0005-0000-0000-000011120000}"/>
    <cellStyle name="Normal 2 3 4 2 2 3" xfId="4581" xr:uid="{00000000-0005-0000-0000-000012120000}"/>
    <cellStyle name="Normal 2 3 4 2 2 4" xfId="4582" xr:uid="{00000000-0005-0000-0000-000013120000}"/>
    <cellStyle name="Normal 2 3 4 2 3" xfId="4583" xr:uid="{00000000-0005-0000-0000-000014120000}"/>
    <cellStyle name="Normal 2 3 4 2 3 2" xfId="4584" xr:uid="{00000000-0005-0000-0000-000015120000}"/>
    <cellStyle name="Normal 2 3 4 2 4" xfId="4585" xr:uid="{00000000-0005-0000-0000-000016120000}"/>
    <cellStyle name="Normal 2 3 4 2 5" xfId="4586" xr:uid="{00000000-0005-0000-0000-000017120000}"/>
    <cellStyle name="Normal 2 3 4 3" xfId="4587" xr:uid="{00000000-0005-0000-0000-000018120000}"/>
    <cellStyle name="Normal 2 3 4 3 2" xfId="4588" xr:uid="{00000000-0005-0000-0000-000019120000}"/>
    <cellStyle name="Normal 2 3 4 3 2 2" xfId="4589" xr:uid="{00000000-0005-0000-0000-00001A120000}"/>
    <cellStyle name="Normal 2 3 4 3 3" xfId="4590" xr:uid="{00000000-0005-0000-0000-00001B120000}"/>
    <cellStyle name="Normal 2 3 4 3 4" xfId="4591" xr:uid="{00000000-0005-0000-0000-00001C120000}"/>
    <cellStyle name="Normal 2 3 4 4" xfId="4592" xr:uid="{00000000-0005-0000-0000-00001D120000}"/>
    <cellStyle name="Normal 2 3 4 4 2" xfId="4593" xr:uid="{00000000-0005-0000-0000-00001E120000}"/>
    <cellStyle name="Normal 2 3 4 4 2 2" xfId="4594" xr:uid="{00000000-0005-0000-0000-00001F120000}"/>
    <cellStyle name="Normal 2 3 4 4 3" xfId="4595" xr:uid="{00000000-0005-0000-0000-000020120000}"/>
    <cellStyle name="Normal 2 3 4 4 4" xfId="4596" xr:uid="{00000000-0005-0000-0000-000021120000}"/>
    <cellStyle name="Normal 2 3 4 5" xfId="4597" xr:uid="{00000000-0005-0000-0000-000022120000}"/>
    <cellStyle name="Normal 2 3 4 5 2" xfId="4598" xr:uid="{00000000-0005-0000-0000-000023120000}"/>
    <cellStyle name="Normal 2 3 4 5 2 2" xfId="4599" xr:uid="{00000000-0005-0000-0000-000024120000}"/>
    <cellStyle name="Normal 2 3 4 5 3" xfId="4600" xr:uid="{00000000-0005-0000-0000-000025120000}"/>
    <cellStyle name="Normal 2 3 4 5 4" xfId="4601" xr:uid="{00000000-0005-0000-0000-000026120000}"/>
    <cellStyle name="Normal 2 3 4 6" xfId="4602" xr:uid="{00000000-0005-0000-0000-000027120000}"/>
    <cellStyle name="Normal 2 3 4 6 2" xfId="4603" xr:uid="{00000000-0005-0000-0000-000028120000}"/>
    <cellStyle name="Normal 2 3 4 7" xfId="4604" xr:uid="{00000000-0005-0000-0000-000029120000}"/>
    <cellStyle name="Normal 2 3 4 8" xfId="4605" xr:uid="{00000000-0005-0000-0000-00002A120000}"/>
    <cellStyle name="Normal 2 3 5" xfId="4606" xr:uid="{00000000-0005-0000-0000-00002B120000}"/>
    <cellStyle name="Normal 2 3 5 2" xfId="4607" xr:uid="{00000000-0005-0000-0000-00002C120000}"/>
    <cellStyle name="Normal 2 3 5 2 2" xfId="4608" xr:uid="{00000000-0005-0000-0000-00002D120000}"/>
    <cellStyle name="Normal 2 3 5 2 2 2" xfId="4609" xr:uid="{00000000-0005-0000-0000-00002E120000}"/>
    <cellStyle name="Normal 2 3 5 2 3" xfId="4610" xr:uid="{00000000-0005-0000-0000-00002F120000}"/>
    <cellStyle name="Normal 2 3 5 2 4" xfId="4611" xr:uid="{00000000-0005-0000-0000-000030120000}"/>
    <cellStyle name="Normal 2 3 5 3" xfId="4612" xr:uid="{00000000-0005-0000-0000-000031120000}"/>
    <cellStyle name="Normal 2 3 5 3 2" xfId="4613" xr:uid="{00000000-0005-0000-0000-000032120000}"/>
    <cellStyle name="Normal 2 3 5 3 2 2" xfId="4614" xr:uid="{00000000-0005-0000-0000-000033120000}"/>
    <cellStyle name="Normal 2 3 5 3 3" xfId="4615" xr:uid="{00000000-0005-0000-0000-000034120000}"/>
    <cellStyle name="Normal 2 3 5 3 4" xfId="4616" xr:uid="{00000000-0005-0000-0000-000035120000}"/>
    <cellStyle name="Normal 2 3 5 4" xfId="4617" xr:uid="{00000000-0005-0000-0000-000036120000}"/>
    <cellStyle name="Normal 2 3 5 4 2" xfId="4618" xr:uid="{00000000-0005-0000-0000-000037120000}"/>
    <cellStyle name="Normal 2 3 5 4 3" xfId="4619" xr:uid="{00000000-0005-0000-0000-000038120000}"/>
    <cellStyle name="Normal 2 3 5 4 4" xfId="4620" xr:uid="{00000000-0005-0000-0000-000039120000}"/>
    <cellStyle name="Normal 2 3 5 5" xfId="4621" xr:uid="{00000000-0005-0000-0000-00003A120000}"/>
    <cellStyle name="Normal 2 3 5 6" xfId="4622" xr:uid="{00000000-0005-0000-0000-00003B120000}"/>
    <cellStyle name="Normal 2 3 5 7" xfId="4623" xr:uid="{00000000-0005-0000-0000-00003C120000}"/>
    <cellStyle name="Normal 2 3 6" xfId="4624" xr:uid="{00000000-0005-0000-0000-00003D120000}"/>
    <cellStyle name="Normal 2 3 6 2" xfId="4625" xr:uid="{00000000-0005-0000-0000-00003E120000}"/>
    <cellStyle name="Normal 2 3 6 2 2" xfId="4626" xr:uid="{00000000-0005-0000-0000-00003F120000}"/>
    <cellStyle name="Normal 2 3 6 2 2 2" xfId="4627" xr:uid="{00000000-0005-0000-0000-000040120000}"/>
    <cellStyle name="Normal 2 3 6 2 2 3" xfId="4628" xr:uid="{00000000-0005-0000-0000-000041120000}"/>
    <cellStyle name="Normal 2 3 6 3" xfId="4629" xr:uid="{00000000-0005-0000-0000-000042120000}"/>
    <cellStyle name="Normal 2 3 6 3 2" xfId="4630" xr:uid="{00000000-0005-0000-0000-000043120000}"/>
    <cellStyle name="Normal 2 3 6 3 2 2" xfId="4631" xr:uid="{00000000-0005-0000-0000-000044120000}"/>
    <cellStyle name="Normal 2 3 6 3 3" xfId="4632" xr:uid="{00000000-0005-0000-0000-000045120000}"/>
    <cellStyle name="Normal 2 3 6 3 4" xfId="4633" xr:uid="{00000000-0005-0000-0000-000046120000}"/>
    <cellStyle name="Normal 2 3 6 4" xfId="4634" xr:uid="{00000000-0005-0000-0000-000047120000}"/>
    <cellStyle name="Normal 2 3 6 4 2" xfId="4635" xr:uid="{00000000-0005-0000-0000-000048120000}"/>
    <cellStyle name="Normal 2 3 6 5" xfId="4636" xr:uid="{00000000-0005-0000-0000-000049120000}"/>
    <cellStyle name="Normal 2 3 6 6" xfId="4637" xr:uid="{00000000-0005-0000-0000-00004A120000}"/>
    <cellStyle name="Normal 2 3 7" xfId="4638" xr:uid="{00000000-0005-0000-0000-00004B120000}"/>
    <cellStyle name="Normal 2 3 7 2" xfId="4639" xr:uid="{00000000-0005-0000-0000-00004C120000}"/>
    <cellStyle name="Normal 2 3 7 2 2" xfId="4640" xr:uid="{00000000-0005-0000-0000-00004D120000}"/>
    <cellStyle name="Normal 2 3 7 2 3" xfId="4641" xr:uid="{00000000-0005-0000-0000-00004E120000}"/>
    <cellStyle name="Normal 2 3 7 2 4" xfId="4642" xr:uid="{00000000-0005-0000-0000-00004F120000}"/>
    <cellStyle name="Normal 2 3 7 3" xfId="4643" xr:uid="{00000000-0005-0000-0000-000050120000}"/>
    <cellStyle name="Normal 2 3 7 4" xfId="4644" xr:uid="{00000000-0005-0000-0000-000051120000}"/>
    <cellStyle name="Normal 2 3 7 5" xfId="4645" xr:uid="{00000000-0005-0000-0000-000052120000}"/>
    <cellStyle name="Normal 2 3 8" xfId="4646" xr:uid="{00000000-0005-0000-0000-000053120000}"/>
    <cellStyle name="Normal 2 3 8 2" xfId="4647" xr:uid="{00000000-0005-0000-0000-000054120000}"/>
    <cellStyle name="Normal 2 3 8 2 2" xfId="4648" xr:uid="{00000000-0005-0000-0000-000055120000}"/>
    <cellStyle name="Normal 2 3 8 2 3" xfId="4649" xr:uid="{00000000-0005-0000-0000-000056120000}"/>
    <cellStyle name="Normal 2 3 8 2 4" xfId="4650" xr:uid="{00000000-0005-0000-0000-000057120000}"/>
    <cellStyle name="Normal 2 3 8 3" xfId="4651" xr:uid="{00000000-0005-0000-0000-000058120000}"/>
    <cellStyle name="Normal 2 3 8 4" xfId="4652" xr:uid="{00000000-0005-0000-0000-000059120000}"/>
    <cellStyle name="Normal 2 3 8 5" xfId="4653" xr:uid="{00000000-0005-0000-0000-00005A120000}"/>
    <cellStyle name="Normal 2 3 9" xfId="4654" xr:uid="{00000000-0005-0000-0000-00005B120000}"/>
    <cellStyle name="Normal 2 3 9 2" xfId="4655" xr:uid="{00000000-0005-0000-0000-00005C120000}"/>
    <cellStyle name="Normal 2 3 9 2 2" xfId="4656" xr:uid="{00000000-0005-0000-0000-00005D120000}"/>
    <cellStyle name="Normal 2 3 9 2 3" xfId="4657" xr:uid="{00000000-0005-0000-0000-00005E120000}"/>
    <cellStyle name="Normal 2 3 9 2 4" xfId="4658" xr:uid="{00000000-0005-0000-0000-00005F120000}"/>
    <cellStyle name="Normal 2 3 9 3" xfId="4659" xr:uid="{00000000-0005-0000-0000-000060120000}"/>
    <cellStyle name="Normal 2 3 9 4" xfId="4660" xr:uid="{00000000-0005-0000-0000-000061120000}"/>
    <cellStyle name="Normal 2 3 9 5" xfId="4661" xr:uid="{00000000-0005-0000-0000-000062120000}"/>
    <cellStyle name="Normal 2 30" xfId="4662" xr:uid="{00000000-0005-0000-0000-000063120000}"/>
    <cellStyle name="Normal 2 31" xfId="4663" xr:uid="{00000000-0005-0000-0000-000064120000}"/>
    <cellStyle name="Normal 2 32" xfId="4664" xr:uid="{00000000-0005-0000-0000-000065120000}"/>
    <cellStyle name="Normal 2 33" xfId="4665" xr:uid="{00000000-0005-0000-0000-000066120000}"/>
    <cellStyle name="Normal 2 34" xfId="4666" xr:uid="{00000000-0005-0000-0000-000067120000}"/>
    <cellStyle name="Normal 2 35" xfId="4667" xr:uid="{00000000-0005-0000-0000-000068120000}"/>
    <cellStyle name="Normal 2 36" xfId="4668" xr:uid="{00000000-0005-0000-0000-000069120000}"/>
    <cellStyle name="Normal 2 37" xfId="4669" xr:uid="{00000000-0005-0000-0000-00006A120000}"/>
    <cellStyle name="Normal 2 38" xfId="4670" xr:uid="{00000000-0005-0000-0000-00006B120000}"/>
    <cellStyle name="Normal 2 39" xfId="4671" xr:uid="{00000000-0005-0000-0000-00006C120000}"/>
    <cellStyle name="Normal 2 4" xfId="4672" xr:uid="{00000000-0005-0000-0000-00006D120000}"/>
    <cellStyle name="Normal 2 4 10" xfId="4673" xr:uid="{00000000-0005-0000-0000-00006E120000}"/>
    <cellStyle name="Normal 2 4 10 2" xfId="4674" xr:uid="{00000000-0005-0000-0000-00006F120000}"/>
    <cellStyle name="Normal 2 4 10 2 2" xfId="4675" xr:uid="{00000000-0005-0000-0000-000070120000}"/>
    <cellStyle name="Normal 2 4 10 2 3" xfId="4676" xr:uid="{00000000-0005-0000-0000-000071120000}"/>
    <cellStyle name="Normal 2 4 10 2 4" xfId="4677" xr:uid="{00000000-0005-0000-0000-000072120000}"/>
    <cellStyle name="Normal 2 4 10 3" xfId="4678" xr:uid="{00000000-0005-0000-0000-000073120000}"/>
    <cellStyle name="Normal 2 4 10 4" xfId="4679" xr:uid="{00000000-0005-0000-0000-000074120000}"/>
    <cellStyle name="Normal 2 4 10 5" xfId="4680" xr:uid="{00000000-0005-0000-0000-000075120000}"/>
    <cellStyle name="Normal 2 4 11" xfId="4681" xr:uid="{00000000-0005-0000-0000-000076120000}"/>
    <cellStyle name="Normal 2 4 11 2" xfId="4682" xr:uid="{00000000-0005-0000-0000-000077120000}"/>
    <cellStyle name="Normal 2 4 11 2 2" xfId="4683" xr:uid="{00000000-0005-0000-0000-000078120000}"/>
    <cellStyle name="Normal 2 4 11 2 3" xfId="4684" xr:uid="{00000000-0005-0000-0000-000079120000}"/>
    <cellStyle name="Normal 2 4 11 2 4" xfId="4685" xr:uid="{00000000-0005-0000-0000-00007A120000}"/>
    <cellStyle name="Normal 2 4 11 3" xfId="4686" xr:uid="{00000000-0005-0000-0000-00007B120000}"/>
    <cellStyle name="Normal 2 4 11 4" xfId="4687" xr:uid="{00000000-0005-0000-0000-00007C120000}"/>
    <cellStyle name="Normal 2 4 11 5" xfId="4688" xr:uid="{00000000-0005-0000-0000-00007D120000}"/>
    <cellStyle name="Normal 2 4 12" xfId="4689" xr:uid="{00000000-0005-0000-0000-00007E120000}"/>
    <cellStyle name="Normal 2 4 12 2" xfId="4690" xr:uid="{00000000-0005-0000-0000-00007F120000}"/>
    <cellStyle name="Normal 2 4 12 2 2" xfId="4691" xr:uid="{00000000-0005-0000-0000-000080120000}"/>
    <cellStyle name="Normal 2 4 12 2 3" xfId="4692" xr:uid="{00000000-0005-0000-0000-000081120000}"/>
    <cellStyle name="Normal 2 4 12 2 4" xfId="4693" xr:uid="{00000000-0005-0000-0000-000082120000}"/>
    <cellStyle name="Normal 2 4 12 3" xfId="4694" xr:uid="{00000000-0005-0000-0000-000083120000}"/>
    <cellStyle name="Normal 2 4 12 4" xfId="4695" xr:uid="{00000000-0005-0000-0000-000084120000}"/>
    <cellStyle name="Normal 2 4 12 5" xfId="4696" xr:uid="{00000000-0005-0000-0000-000085120000}"/>
    <cellStyle name="Normal 2 4 13" xfId="4697" xr:uid="{00000000-0005-0000-0000-000086120000}"/>
    <cellStyle name="Normal 2 4 13 2" xfId="4698" xr:uid="{00000000-0005-0000-0000-000087120000}"/>
    <cellStyle name="Normal 2 4 13 2 2" xfId="4699" xr:uid="{00000000-0005-0000-0000-000088120000}"/>
    <cellStyle name="Normal 2 4 13 2 3" xfId="4700" xr:uid="{00000000-0005-0000-0000-000089120000}"/>
    <cellStyle name="Normal 2 4 13 2 4" xfId="4701" xr:uid="{00000000-0005-0000-0000-00008A120000}"/>
    <cellStyle name="Normal 2 4 13 3" xfId="4702" xr:uid="{00000000-0005-0000-0000-00008B120000}"/>
    <cellStyle name="Normal 2 4 13 4" xfId="4703" xr:uid="{00000000-0005-0000-0000-00008C120000}"/>
    <cellStyle name="Normal 2 4 13 5" xfId="4704" xr:uid="{00000000-0005-0000-0000-00008D120000}"/>
    <cellStyle name="Normal 2 4 14" xfId="4705" xr:uid="{00000000-0005-0000-0000-00008E120000}"/>
    <cellStyle name="Normal 2 4 2" xfId="4706" xr:uid="{00000000-0005-0000-0000-00008F120000}"/>
    <cellStyle name="Normal 2 4 2 2" xfId="4707" xr:uid="{00000000-0005-0000-0000-000090120000}"/>
    <cellStyle name="Normal 2 4 2 2 2" xfId="4708" xr:uid="{00000000-0005-0000-0000-000091120000}"/>
    <cellStyle name="Normal 2 4 2 2 2 2" xfId="4709" xr:uid="{00000000-0005-0000-0000-000092120000}"/>
    <cellStyle name="Normal 2 4 2 2 2 3" xfId="4710" xr:uid="{00000000-0005-0000-0000-000093120000}"/>
    <cellStyle name="Normal 2 4 2 2 2 4" xfId="4711" xr:uid="{00000000-0005-0000-0000-000094120000}"/>
    <cellStyle name="Normal 2 4 2 2 3" xfId="4712" xr:uid="{00000000-0005-0000-0000-000095120000}"/>
    <cellStyle name="Normal 2 4 2 2 4" xfId="4713" xr:uid="{00000000-0005-0000-0000-000096120000}"/>
    <cellStyle name="Normal 2 4 2 2 5" xfId="4714" xr:uid="{00000000-0005-0000-0000-000097120000}"/>
    <cellStyle name="Normal 2 4 2 3" xfId="4715" xr:uid="{00000000-0005-0000-0000-000098120000}"/>
    <cellStyle name="Normal 2 4 2 4" xfId="4716" xr:uid="{00000000-0005-0000-0000-000099120000}"/>
    <cellStyle name="Normal 2 4 3" xfId="4717" xr:uid="{00000000-0005-0000-0000-00009A120000}"/>
    <cellStyle name="Normal 2 4 3 2" xfId="4718" xr:uid="{00000000-0005-0000-0000-00009B120000}"/>
    <cellStyle name="Normal 2 4 3 2 2" xfId="4719" xr:uid="{00000000-0005-0000-0000-00009C120000}"/>
    <cellStyle name="Normal 2 4 3 2 2 2" xfId="4720" xr:uid="{00000000-0005-0000-0000-00009D120000}"/>
    <cellStyle name="Normal 2 4 3 2 2 3" xfId="4721" xr:uid="{00000000-0005-0000-0000-00009E120000}"/>
    <cellStyle name="Normal 2 4 3 2 2 4" xfId="4722" xr:uid="{00000000-0005-0000-0000-00009F120000}"/>
    <cellStyle name="Normal 2 4 3 2 3" xfId="4723" xr:uid="{00000000-0005-0000-0000-0000A0120000}"/>
    <cellStyle name="Normal 2 4 3 2 4" xfId="4724" xr:uid="{00000000-0005-0000-0000-0000A1120000}"/>
    <cellStyle name="Normal 2 4 3 2 5" xfId="4725" xr:uid="{00000000-0005-0000-0000-0000A2120000}"/>
    <cellStyle name="Normal 2 4 3 3" xfId="4726" xr:uid="{00000000-0005-0000-0000-0000A3120000}"/>
    <cellStyle name="Normal 2 4 3 4" xfId="4727" xr:uid="{00000000-0005-0000-0000-0000A4120000}"/>
    <cellStyle name="Normal 2 4 4" xfId="4728" xr:uid="{00000000-0005-0000-0000-0000A5120000}"/>
    <cellStyle name="Normal 2 4 4 2" xfId="4729" xr:uid="{00000000-0005-0000-0000-0000A6120000}"/>
    <cellStyle name="Normal 2 4 4 2 2" xfId="4730" xr:uid="{00000000-0005-0000-0000-0000A7120000}"/>
    <cellStyle name="Normal 2 4 4 2 2 2" xfId="4731" xr:uid="{00000000-0005-0000-0000-0000A8120000}"/>
    <cellStyle name="Normal 2 4 4 2 2 3" xfId="4732" xr:uid="{00000000-0005-0000-0000-0000A9120000}"/>
    <cellStyle name="Normal 2 4 4 2 2 4" xfId="4733" xr:uid="{00000000-0005-0000-0000-0000AA120000}"/>
    <cellStyle name="Normal 2 4 4 2 3" xfId="4734" xr:uid="{00000000-0005-0000-0000-0000AB120000}"/>
    <cellStyle name="Normal 2 4 4 2 4" xfId="4735" xr:uid="{00000000-0005-0000-0000-0000AC120000}"/>
    <cellStyle name="Normal 2 4 4 2 5" xfId="4736" xr:uid="{00000000-0005-0000-0000-0000AD120000}"/>
    <cellStyle name="Normal 2 4 4 3" xfId="4737" xr:uid="{00000000-0005-0000-0000-0000AE120000}"/>
    <cellStyle name="Normal 2 4 4 4" xfId="4738" xr:uid="{00000000-0005-0000-0000-0000AF120000}"/>
    <cellStyle name="Normal 2 4 5" xfId="4739" xr:uid="{00000000-0005-0000-0000-0000B0120000}"/>
    <cellStyle name="Normal 2 4 5 2" xfId="4740" xr:uid="{00000000-0005-0000-0000-0000B1120000}"/>
    <cellStyle name="Normal 2 4 5 2 2" xfId="4741" xr:uid="{00000000-0005-0000-0000-0000B2120000}"/>
    <cellStyle name="Normal 2 4 5 2 2 2" xfId="4742" xr:uid="{00000000-0005-0000-0000-0000B3120000}"/>
    <cellStyle name="Normal 2 4 5 2 3" xfId="4743" xr:uid="{00000000-0005-0000-0000-0000B4120000}"/>
    <cellStyle name="Normal 2 4 5 2 4" xfId="4744" xr:uid="{00000000-0005-0000-0000-0000B5120000}"/>
    <cellStyle name="Normal 2 4 5 3" xfId="4745" xr:uid="{00000000-0005-0000-0000-0000B6120000}"/>
    <cellStyle name="Normal 2 4 5 3 2" xfId="4746" xr:uid="{00000000-0005-0000-0000-0000B7120000}"/>
    <cellStyle name="Normal 2 4 5 3 3" xfId="4747" xr:uid="{00000000-0005-0000-0000-0000B8120000}"/>
    <cellStyle name="Normal 2 4 5 3 4" xfId="4748" xr:uid="{00000000-0005-0000-0000-0000B9120000}"/>
    <cellStyle name="Normal 2 4 5 4" xfId="4749" xr:uid="{00000000-0005-0000-0000-0000BA120000}"/>
    <cellStyle name="Normal 2 4 5 5" xfId="4750" xr:uid="{00000000-0005-0000-0000-0000BB120000}"/>
    <cellStyle name="Normal 2 4 5 6" xfId="4751" xr:uid="{00000000-0005-0000-0000-0000BC120000}"/>
    <cellStyle name="Normal 2 4 6" xfId="4752" xr:uid="{00000000-0005-0000-0000-0000BD120000}"/>
    <cellStyle name="Normal 2 4 6 2" xfId="4753" xr:uid="{00000000-0005-0000-0000-0000BE120000}"/>
    <cellStyle name="Normal 2 4 6 2 2" xfId="4754" xr:uid="{00000000-0005-0000-0000-0000BF120000}"/>
    <cellStyle name="Normal 2 4 6 2 3" xfId="4755" xr:uid="{00000000-0005-0000-0000-0000C0120000}"/>
    <cellStyle name="Normal 2 4 6 2 4" xfId="4756" xr:uid="{00000000-0005-0000-0000-0000C1120000}"/>
    <cellStyle name="Normal 2 4 6 3" xfId="4757" xr:uid="{00000000-0005-0000-0000-0000C2120000}"/>
    <cellStyle name="Normal 2 4 6 4" xfId="4758" xr:uid="{00000000-0005-0000-0000-0000C3120000}"/>
    <cellStyle name="Normal 2 4 6 5" xfId="4759" xr:uid="{00000000-0005-0000-0000-0000C4120000}"/>
    <cellStyle name="Normal 2 4 7" xfId="4760" xr:uid="{00000000-0005-0000-0000-0000C5120000}"/>
    <cellStyle name="Normal 2 4 7 2" xfId="4761" xr:uid="{00000000-0005-0000-0000-0000C6120000}"/>
    <cellStyle name="Normal 2 4 7 2 2" xfId="4762" xr:uid="{00000000-0005-0000-0000-0000C7120000}"/>
    <cellStyle name="Normal 2 4 7 2 3" xfId="4763" xr:uid="{00000000-0005-0000-0000-0000C8120000}"/>
    <cellStyle name="Normal 2 4 7 2 4" xfId="4764" xr:uid="{00000000-0005-0000-0000-0000C9120000}"/>
    <cellStyle name="Normal 2 4 7 3" xfId="4765" xr:uid="{00000000-0005-0000-0000-0000CA120000}"/>
    <cellStyle name="Normal 2 4 7 4" xfId="4766" xr:uid="{00000000-0005-0000-0000-0000CB120000}"/>
    <cellStyle name="Normal 2 4 7 5" xfId="4767" xr:uid="{00000000-0005-0000-0000-0000CC120000}"/>
    <cellStyle name="Normal 2 4 8" xfId="4768" xr:uid="{00000000-0005-0000-0000-0000CD120000}"/>
    <cellStyle name="Normal 2 4 8 2" xfId="4769" xr:uid="{00000000-0005-0000-0000-0000CE120000}"/>
    <cellStyle name="Normal 2 4 8 2 2" xfId="4770" xr:uid="{00000000-0005-0000-0000-0000CF120000}"/>
    <cellStyle name="Normal 2 4 8 2 3" xfId="4771" xr:uid="{00000000-0005-0000-0000-0000D0120000}"/>
    <cellStyle name="Normal 2 4 8 2 4" xfId="4772" xr:uid="{00000000-0005-0000-0000-0000D1120000}"/>
    <cellStyle name="Normal 2 4 8 3" xfId="4773" xr:uid="{00000000-0005-0000-0000-0000D2120000}"/>
    <cellStyle name="Normal 2 4 8 4" xfId="4774" xr:uid="{00000000-0005-0000-0000-0000D3120000}"/>
    <cellStyle name="Normal 2 4 8 5" xfId="4775" xr:uid="{00000000-0005-0000-0000-0000D4120000}"/>
    <cellStyle name="Normal 2 4 9" xfId="4776" xr:uid="{00000000-0005-0000-0000-0000D5120000}"/>
    <cellStyle name="Normal 2 4 9 2" xfId="4777" xr:uid="{00000000-0005-0000-0000-0000D6120000}"/>
    <cellStyle name="Normal 2 4 9 2 2" xfId="4778" xr:uid="{00000000-0005-0000-0000-0000D7120000}"/>
    <cellStyle name="Normal 2 4 9 2 3" xfId="4779" xr:uid="{00000000-0005-0000-0000-0000D8120000}"/>
    <cellStyle name="Normal 2 4 9 2 4" xfId="4780" xr:uid="{00000000-0005-0000-0000-0000D9120000}"/>
    <cellStyle name="Normal 2 4 9 3" xfId="4781" xr:uid="{00000000-0005-0000-0000-0000DA120000}"/>
    <cellStyle name="Normal 2 4 9 4" xfId="4782" xr:uid="{00000000-0005-0000-0000-0000DB120000}"/>
    <cellStyle name="Normal 2 4 9 5" xfId="4783" xr:uid="{00000000-0005-0000-0000-0000DC120000}"/>
    <cellStyle name="Normal 2 40" xfId="4784" xr:uid="{00000000-0005-0000-0000-0000DD120000}"/>
    <cellStyle name="Normal 2 41" xfId="4785" xr:uid="{00000000-0005-0000-0000-0000DE120000}"/>
    <cellStyle name="Normal 2 42" xfId="4786" xr:uid="{00000000-0005-0000-0000-0000DF120000}"/>
    <cellStyle name="Normal 2 43" xfId="4787" xr:uid="{00000000-0005-0000-0000-0000E0120000}"/>
    <cellStyle name="Normal 2 44" xfId="4788" xr:uid="{00000000-0005-0000-0000-0000E1120000}"/>
    <cellStyle name="Normal 2 45" xfId="4789" xr:uid="{00000000-0005-0000-0000-0000E2120000}"/>
    <cellStyle name="Normal 2 45 2" xfId="4790" xr:uid="{00000000-0005-0000-0000-0000E3120000}"/>
    <cellStyle name="Normal 2 45 2 2" xfId="4791" xr:uid="{00000000-0005-0000-0000-0000E4120000}"/>
    <cellStyle name="Normal 2 45 3" xfId="4792" xr:uid="{00000000-0005-0000-0000-0000E5120000}"/>
    <cellStyle name="Normal 2 45 4" xfId="4793" xr:uid="{00000000-0005-0000-0000-0000E6120000}"/>
    <cellStyle name="Normal 2 45 5" xfId="4794" xr:uid="{00000000-0005-0000-0000-0000E7120000}"/>
    <cellStyle name="Normal 2 46" xfId="4795" xr:uid="{00000000-0005-0000-0000-0000E8120000}"/>
    <cellStyle name="Normal 2 46 2" xfId="4796" xr:uid="{00000000-0005-0000-0000-0000E9120000}"/>
    <cellStyle name="Normal 2 46 2 2" xfId="4797" xr:uid="{00000000-0005-0000-0000-0000EA120000}"/>
    <cellStyle name="Normal 2 46 3" xfId="4798" xr:uid="{00000000-0005-0000-0000-0000EB120000}"/>
    <cellStyle name="Normal 2 46 4" xfId="4799" xr:uid="{00000000-0005-0000-0000-0000EC120000}"/>
    <cellStyle name="Normal 2 47" xfId="4800" xr:uid="{00000000-0005-0000-0000-0000ED120000}"/>
    <cellStyle name="Normal 2 47 2" xfId="4801" xr:uid="{00000000-0005-0000-0000-0000EE120000}"/>
    <cellStyle name="Normal 2 47 2 2" xfId="4802" xr:uid="{00000000-0005-0000-0000-0000EF120000}"/>
    <cellStyle name="Normal 2 47 3" xfId="4803" xr:uid="{00000000-0005-0000-0000-0000F0120000}"/>
    <cellStyle name="Normal 2 47 4" xfId="4804" xr:uid="{00000000-0005-0000-0000-0000F1120000}"/>
    <cellStyle name="Normal 2 48" xfId="4805" xr:uid="{00000000-0005-0000-0000-0000F2120000}"/>
    <cellStyle name="Normal 2 48 2" xfId="4806" xr:uid="{00000000-0005-0000-0000-0000F3120000}"/>
    <cellStyle name="Normal 2 48 3" xfId="4807" xr:uid="{00000000-0005-0000-0000-0000F4120000}"/>
    <cellStyle name="Normal 2 49" xfId="4808" xr:uid="{00000000-0005-0000-0000-0000F5120000}"/>
    <cellStyle name="Normal 2 49 2" xfId="4809" xr:uid="{00000000-0005-0000-0000-0000F6120000}"/>
    <cellStyle name="Normal 2 5" xfId="4810" xr:uid="{00000000-0005-0000-0000-0000F7120000}"/>
    <cellStyle name="Normal 2 5 10" xfId="4811" xr:uid="{00000000-0005-0000-0000-0000F8120000}"/>
    <cellStyle name="Normal 2 5 11" xfId="4812" xr:uid="{00000000-0005-0000-0000-0000F9120000}"/>
    <cellStyle name="Normal 2 5 12" xfId="4813" xr:uid="{00000000-0005-0000-0000-0000FA120000}"/>
    <cellStyle name="Normal 2 5 13" xfId="4814" xr:uid="{00000000-0005-0000-0000-0000FB120000}"/>
    <cellStyle name="Normal 2 5 14" xfId="4815" xr:uid="{00000000-0005-0000-0000-0000FC120000}"/>
    <cellStyle name="Normal 2 5 15" xfId="4816" xr:uid="{00000000-0005-0000-0000-0000FD120000}"/>
    <cellStyle name="Normal 2 5 16" xfId="4817" xr:uid="{00000000-0005-0000-0000-0000FE120000}"/>
    <cellStyle name="Normal 2 5 17" xfId="4818" xr:uid="{00000000-0005-0000-0000-0000FF120000}"/>
    <cellStyle name="Normal 2 5 2" xfId="4819" xr:uid="{00000000-0005-0000-0000-000000130000}"/>
    <cellStyle name="Normal 2 5 2 2" xfId="4820" xr:uid="{00000000-0005-0000-0000-000001130000}"/>
    <cellStyle name="Normal 2 5 2 2 2" xfId="4821" xr:uid="{00000000-0005-0000-0000-000002130000}"/>
    <cellStyle name="Normal 2 5 2 2 3" xfId="4822" xr:uid="{00000000-0005-0000-0000-000003130000}"/>
    <cellStyle name="Normal 2 5 2 2 3 2" xfId="4823" xr:uid="{00000000-0005-0000-0000-000004130000}"/>
    <cellStyle name="Normal 2 5 2 2 4" xfId="4824" xr:uid="{00000000-0005-0000-0000-000005130000}"/>
    <cellStyle name="Normal 2 5 2 2 5" xfId="4825" xr:uid="{00000000-0005-0000-0000-000006130000}"/>
    <cellStyle name="Normal 2 5 2 3" xfId="4826" xr:uid="{00000000-0005-0000-0000-000007130000}"/>
    <cellStyle name="Normal 2 5 2 3 2" xfId="4827" xr:uid="{00000000-0005-0000-0000-000008130000}"/>
    <cellStyle name="Normal 2 5 2 3 2 2" xfId="4828" xr:uid="{00000000-0005-0000-0000-000009130000}"/>
    <cellStyle name="Normal 2 5 2 3 3" xfId="4829" xr:uid="{00000000-0005-0000-0000-00000A130000}"/>
    <cellStyle name="Normal 2 5 2 3 4" xfId="4830" xr:uid="{00000000-0005-0000-0000-00000B130000}"/>
    <cellStyle name="Normal 2 5 2 4" xfId="4831" xr:uid="{00000000-0005-0000-0000-00000C130000}"/>
    <cellStyle name="Normal 2 5 2 4 2" xfId="4832" xr:uid="{00000000-0005-0000-0000-00000D130000}"/>
    <cellStyle name="Normal 2 5 2 4 2 2" xfId="4833" xr:uid="{00000000-0005-0000-0000-00000E130000}"/>
    <cellStyle name="Normal 2 5 2 4 3" xfId="4834" xr:uid="{00000000-0005-0000-0000-00000F130000}"/>
    <cellStyle name="Normal 2 5 2 4 4" xfId="4835" xr:uid="{00000000-0005-0000-0000-000010130000}"/>
    <cellStyle name="Normal 2 5 2 5" xfId="4836" xr:uid="{00000000-0005-0000-0000-000011130000}"/>
    <cellStyle name="Normal 2 5 2 5 2" xfId="4837" xr:uid="{00000000-0005-0000-0000-000012130000}"/>
    <cellStyle name="Normal 2 5 2 5 2 2" xfId="4838" xr:uid="{00000000-0005-0000-0000-000013130000}"/>
    <cellStyle name="Normal 2 5 2 5 3" xfId="4839" xr:uid="{00000000-0005-0000-0000-000014130000}"/>
    <cellStyle name="Normal 2 5 2 5 4" xfId="4840" xr:uid="{00000000-0005-0000-0000-000015130000}"/>
    <cellStyle name="Normal 2 5 2 6" xfId="4841" xr:uid="{00000000-0005-0000-0000-000016130000}"/>
    <cellStyle name="Normal 2 5 2 6 2" xfId="4842" xr:uid="{00000000-0005-0000-0000-000017130000}"/>
    <cellStyle name="Normal 2 5 2 7" xfId="4843" xr:uid="{00000000-0005-0000-0000-000018130000}"/>
    <cellStyle name="Normal 2 5 2 8" xfId="4844" xr:uid="{00000000-0005-0000-0000-000019130000}"/>
    <cellStyle name="Normal 2 5 3" xfId="4845" xr:uid="{00000000-0005-0000-0000-00001A130000}"/>
    <cellStyle name="Normal 2 5 4" xfId="4846" xr:uid="{00000000-0005-0000-0000-00001B130000}"/>
    <cellStyle name="Normal 2 5 5" xfId="4847" xr:uid="{00000000-0005-0000-0000-00001C130000}"/>
    <cellStyle name="Normal 2 5 6" xfId="4848" xr:uid="{00000000-0005-0000-0000-00001D130000}"/>
    <cellStyle name="Normal 2 5 7" xfId="4849" xr:uid="{00000000-0005-0000-0000-00001E130000}"/>
    <cellStyle name="Normal 2 5 8" xfId="4850" xr:uid="{00000000-0005-0000-0000-00001F130000}"/>
    <cellStyle name="Normal 2 5 9" xfId="4851" xr:uid="{00000000-0005-0000-0000-000020130000}"/>
    <cellStyle name="Normal 2 50" xfId="4852" xr:uid="{00000000-0005-0000-0000-000021130000}"/>
    <cellStyle name="Normal 2 51" xfId="4853" xr:uid="{00000000-0005-0000-0000-000022130000}"/>
    <cellStyle name="Normal 2 52" xfId="4854" xr:uid="{00000000-0005-0000-0000-000023130000}"/>
    <cellStyle name="Normal 2 53" xfId="4855" xr:uid="{00000000-0005-0000-0000-000024130000}"/>
    <cellStyle name="Normal 2 54" xfId="4856" xr:uid="{00000000-0005-0000-0000-000025130000}"/>
    <cellStyle name="Normal 2 55" xfId="4857" xr:uid="{00000000-0005-0000-0000-000026130000}"/>
    <cellStyle name="Normal 2 56" xfId="4858" xr:uid="{00000000-0005-0000-0000-000027130000}"/>
    <cellStyle name="Normal 2 57" xfId="4859" xr:uid="{00000000-0005-0000-0000-000028130000}"/>
    <cellStyle name="Normal 2 6" xfId="4860" xr:uid="{00000000-0005-0000-0000-000029130000}"/>
    <cellStyle name="Normal 2 6 10" xfId="4861" xr:uid="{00000000-0005-0000-0000-00002A130000}"/>
    <cellStyle name="Normal 2 6 11" xfId="4862" xr:uid="{00000000-0005-0000-0000-00002B130000}"/>
    <cellStyle name="Normal 2 6 12" xfId="4863" xr:uid="{00000000-0005-0000-0000-00002C130000}"/>
    <cellStyle name="Normal 2 6 13" xfId="4864" xr:uid="{00000000-0005-0000-0000-00002D130000}"/>
    <cellStyle name="Normal 2 6 14" xfId="4865" xr:uid="{00000000-0005-0000-0000-00002E130000}"/>
    <cellStyle name="Normal 2 6 15" xfId="4866" xr:uid="{00000000-0005-0000-0000-00002F130000}"/>
    <cellStyle name="Normal 2 6 16" xfId="4867" xr:uid="{00000000-0005-0000-0000-000030130000}"/>
    <cellStyle name="Normal 2 6 17" xfId="4868" xr:uid="{00000000-0005-0000-0000-000031130000}"/>
    <cellStyle name="Normal 2 6 17 2" xfId="4869" xr:uid="{00000000-0005-0000-0000-000032130000}"/>
    <cellStyle name="Normal 2 6 17 2 2" xfId="4870" xr:uid="{00000000-0005-0000-0000-000033130000}"/>
    <cellStyle name="Normal 2 6 17 3" xfId="4871" xr:uid="{00000000-0005-0000-0000-000034130000}"/>
    <cellStyle name="Normal 2 6 17 4" xfId="4872" xr:uid="{00000000-0005-0000-0000-000035130000}"/>
    <cellStyle name="Normal 2 6 18" xfId="4873" xr:uid="{00000000-0005-0000-0000-000036130000}"/>
    <cellStyle name="Normal 2 6 18 2" xfId="4874" xr:uid="{00000000-0005-0000-0000-000037130000}"/>
    <cellStyle name="Normal 2 6 18 2 2" xfId="4875" xr:uid="{00000000-0005-0000-0000-000038130000}"/>
    <cellStyle name="Normal 2 6 18 3" xfId="4876" xr:uid="{00000000-0005-0000-0000-000039130000}"/>
    <cellStyle name="Normal 2 6 18 4" xfId="4877" xr:uid="{00000000-0005-0000-0000-00003A130000}"/>
    <cellStyle name="Normal 2 6 19" xfId="4878" xr:uid="{00000000-0005-0000-0000-00003B130000}"/>
    <cellStyle name="Normal 2 6 19 2" xfId="4879" xr:uid="{00000000-0005-0000-0000-00003C130000}"/>
    <cellStyle name="Normal 2 6 2" xfId="4880" xr:uid="{00000000-0005-0000-0000-00003D130000}"/>
    <cellStyle name="Normal 2 6 2 2" xfId="4881" xr:uid="{00000000-0005-0000-0000-00003E130000}"/>
    <cellStyle name="Normal 2 6 2 3" xfId="4882" xr:uid="{00000000-0005-0000-0000-00003F130000}"/>
    <cellStyle name="Normal 2 6 2 3 2" xfId="4883" xr:uid="{00000000-0005-0000-0000-000040130000}"/>
    <cellStyle name="Normal 2 6 2 3 2 2" xfId="4884" xr:uid="{00000000-0005-0000-0000-000041130000}"/>
    <cellStyle name="Normal 2 6 2 3 3" xfId="4885" xr:uid="{00000000-0005-0000-0000-000042130000}"/>
    <cellStyle name="Normal 2 6 2 3 4" xfId="4886" xr:uid="{00000000-0005-0000-0000-000043130000}"/>
    <cellStyle name="Normal 2 6 2 4" xfId="4887" xr:uid="{00000000-0005-0000-0000-000044130000}"/>
    <cellStyle name="Normal 2 6 2 4 2" xfId="4888" xr:uid="{00000000-0005-0000-0000-000045130000}"/>
    <cellStyle name="Normal 2 6 2 4 2 2" xfId="4889" xr:uid="{00000000-0005-0000-0000-000046130000}"/>
    <cellStyle name="Normal 2 6 2 4 3" xfId="4890" xr:uid="{00000000-0005-0000-0000-000047130000}"/>
    <cellStyle name="Normal 2 6 2 4 4" xfId="4891" xr:uid="{00000000-0005-0000-0000-000048130000}"/>
    <cellStyle name="Normal 2 6 2 5" xfId="4892" xr:uid="{00000000-0005-0000-0000-000049130000}"/>
    <cellStyle name="Normal 2 6 2 5 2" xfId="4893" xr:uid="{00000000-0005-0000-0000-00004A130000}"/>
    <cellStyle name="Normal 2 6 2 5 3" xfId="4894" xr:uid="{00000000-0005-0000-0000-00004B130000}"/>
    <cellStyle name="Normal 2 6 2 5 4" xfId="4895" xr:uid="{00000000-0005-0000-0000-00004C130000}"/>
    <cellStyle name="Normal 2 6 2 6" xfId="4896" xr:uid="{00000000-0005-0000-0000-00004D130000}"/>
    <cellStyle name="Normal 2 6 2 7" xfId="4897" xr:uid="{00000000-0005-0000-0000-00004E130000}"/>
    <cellStyle name="Normal 2 6 2 8" xfId="4898" xr:uid="{00000000-0005-0000-0000-00004F130000}"/>
    <cellStyle name="Normal 2 6 20" xfId="4899" xr:uid="{00000000-0005-0000-0000-000050130000}"/>
    <cellStyle name="Normal 2 6 3" xfId="4900" xr:uid="{00000000-0005-0000-0000-000051130000}"/>
    <cellStyle name="Normal 2 6 3 2" xfId="4901" xr:uid="{00000000-0005-0000-0000-000052130000}"/>
    <cellStyle name="Normal 2 6 3 3" xfId="4902" xr:uid="{00000000-0005-0000-0000-000053130000}"/>
    <cellStyle name="Normal 2 6 3 3 2" xfId="4903" xr:uid="{00000000-0005-0000-0000-000054130000}"/>
    <cellStyle name="Normal 2 6 3 4" xfId="4904" xr:uid="{00000000-0005-0000-0000-000055130000}"/>
    <cellStyle name="Normal 2 6 3 5" xfId="4905" xr:uid="{00000000-0005-0000-0000-000056130000}"/>
    <cellStyle name="Normal 2 6 4" xfId="4906" xr:uid="{00000000-0005-0000-0000-000057130000}"/>
    <cellStyle name="Normal 2 6 5" xfId="4907" xr:uid="{00000000-0005-0000-0000-000058130000}"/>
    <cellStyle name="Normal 2 6 6" xfId="4908" xr:uid="{00000000-0005-0000-0000-000059130000}"/>
    <cellStyle name="Normal 2 6 7" xfId="4909" xr:uid="{00000000-0005-0000-0000-00005A130000}"/>
    <cellStyle name="Normal 2 6 8" xfId="4910" xr:uid="{00000000-0005-0000-0000-00005B130000}"/>
    <cellStyle name="Normal 2 6 9" xfId="4911" xr:uid="{00000000-0005-0000-0000-00005C130000}"/>
    <cellStyle name="Normal 2 7" xfId="4912" xr:uid="{00000000-0005-0000-0000-00005D130000}"/>
    <cellStyle name="Normal 2 7 2" xfId="4913" xr:uid="{00000000-0005-0000-0000-00005E130000}"/>
    <cellStyle name="Normal 2 8" xfId="4914" xr:uid="{00000000-0005-0000-0000-00005F130000}"/>
    <cellStyle name="Normal 2 8 2" xfId="4915" xr:uid="{00000000-0005-0000-0000-000060130000}"/>
    <cellStyle name="Normal 2 8 3" xfId="4916" xr:uid="{00000000-0005-0000-0000-000061130000}"/>
    <cellStyle name="Normal 2 8 4" xfId="4917" xr:uid="{00000000-0005-0000-0000-000062130000}"/>
    <cellStyle name="Normal 2 8 4 2" xfId="4918" xr:uid="{00000000-0005-0000-0000-000063130000}"/>
    <cellStyle name="Normal 2 9" xfId="4919" xr:uid="{00000000-0005-0000-0000-000064130000}"/>
    <cellStyle name="Normal 2 9 2" xfId="4920" xr:uid="{00000000-0005-0000-0000-000065130000}"/>
    <cellStyle name="Normal 2 9 2 2" xfId="4921" xr:uid="{00000000-0005-0000-0000-000066130000}"/>
    <cellStyle name="Normal 2 9 2 3" xfId="4922" xr:uid="{00000000-0005-0000-0000-000067130000}"/>
    <cellStyle name="Normal 2 9 2 3 2" xfId="4923" xr:uid="{00000000-0005-0000-0000-000068130000}"/>
    <cellStyle name="Normal 2 9 2 4" xfId="4924" xr:uid="{00000000-0005-0000-0000-000069130000}"/>
    <cellStyle name="Normal 2 9 2 5" xfId="4925" xr:uid="{00000000-0005-0000-0000-00006A130000}"/>
    <cellStyle name="Normal 2 9 3" xfId="4926" xr:uid="{00000000-0005-0000-0000-00006B130000}"/>
    <cellStyle name="Normal 2 9 3 2" xfId="4927" xr:uid="{00000000-0005-0000-0000-00006C130000}"/>
    <cellStyle name="Normal 2 9 3 2 2" xfId="4928" xr:uid="{00000000-0005-0000-0000-00006D130000}"/>
    <cellStyle name="Normal 2 9 3 3" xfId="4929" xr:uid="{00000000-0005-0000-0000-00006E130000}"/>
    <cellStyle name="Normal 2 9 3 4" xfId="4930" xr:uid="{00000000-0005-0000-0000-00006F130000}"/>
    <cellStyle name="Normal 2 9 4" xfId="4931" xr:uid="{00000000-0005-0000-0000-000070130000}"/>
    <cellStyle name="Normal 2 9 4 2" xfId="4932" xr:uid="{00000000-0005-0000-0000-000071130000}"/>
    <cellStyle name="Normal 2 9 4 3" xfId="4933" xr:uid="{00000000-0005-0000-0000-000072130000}"/>
    <cellStyle name="Normal 2 9 4 4" xfId="4934" xr:uid="{00000000-0005-0000-0000-000073130000}"/>
    <cellStyle name="Normal 2 9 5" xfId="4935" xr:uid="{00000000-0005-0000-0000-000074130000}"/>
    <cellStyle name="Normal 2 9 5 2" xfId="4936" xr:uid="{00000000-0005-0000-0000-000075130000}"/>
    <cellStyle name="Normal 2 9 6" xfId="4937" xr:uid="{00000000-0005-0000-0000-000076130000}"/>
    <cellStyle name="Normal 2_ELC" xfId="4938" xr:uid="{00000000-0005-0000-0000-000077130000}"/>
    <cellStyle name="Normal 20" xfId="4939" xr:uid="{00000000-0005-0000-0000-000078130000}"/>
    <cellStyle name="Normal 20 2" xfId="4940" xr:uid="{00000000-0005-0000-0000-000079130000}"/>
    <cellStyle name="Normal 20 3" xfId="4941" xr:uid="{00000000-0005-0000-0000-00007A130000}"/>
    <cellStyle name="Normal 20 4" xfId="4942" xr:uid="{00000000-0005-0000-0000-00007B130000}"/>
    <cellStyle name="Normal 21" xfId="4943" xr:uid="{00000000-0005-0000-0000-00007C130000}"/>
    <cellStyle name="Normal 21 2" xfId="4944" xr:uid="{00000000-0005-0000-0000-00007D130000}"/>
    <cellStyle name="Normal 21 2 2" xfId="4945" xr:uid="{00000000-0005-0000-0000-00007E130000}"/>
    <cellStyle name="Normal 21 3" xfId="4946" xr:uid="{00000000-0005-0000-0000-00007F130000}"/>
    <cellStyle name="Normal 21 4" xfId="4947" xr:uid="{00000000-0005-0000-0000-000080130000}"/>
    <cellStyle name="Normal 21_Scen_XBase" xfId="4948" xr:uid="{00000000-0005-0000-0000-000081130000}"/>
    <cellStyle name="Normal 22" xfId="4949" xr:uid="{00000000-0005-0000-0000-000082130000}"/>
    <cellStyle name="Normal 22 2" xfId="4950" xr:uid="{00000000-0005-0000-0000-000083130000}"/>
    <cellStyle name="Normal 23" xfId="4951" xr:uid="{00000000-0005-0000-0000-000084130000}"/>
    <cellStyle name="Normal 23 2" xfId="4952" xr:uid="{00000000-0005-0000-0000-000085130000}"/>
    <cellStyle name="Normal 23 3" xfId="4953" xr:uid="{00000000-0005-0000-0000-000086130000}"/>
    <cellStyle name="Normal 24" xfId="4954" xr:uid="{00000000-0005-0000-0000-000087130000}"/>
    <cellStyle name="Normal 24 10" xfId="4955" xr:uid="{00000000-0005-0000-0000-000088130000}"/>
    <cellStyle name="Normal 24 11" xfId="4956" xr:uid="{00000000-0005-0000-0000-000089130000}"/>
    <cellStyle name="Normal 24 12" xfId="4957" xr:uid="{00000000-0005-0000-0000-00008A130000}"/>
    <cellStyle name="Normal 24 13" xfId="4958" xr:uid="{00000000-0005-0000-0000-00008B130000}"/>
    <cellStyle name="Normal 24 14" xfId="4959" xr:uid="{00000000-0005-0000-0000-00008C130000}"/>
    <cellStyle name="Normal 24 15" xfId="4960" xr:uid="{00000000-0005-0000-0000-00008D130000}"/>
    <cellStyle name="Normal 24 16" xfId="4961" xr:uid="{00000000-0005-0000-0000-00008E130000}"/>
    <cellStyle name="Normal 24 17" xfId="4962" xr:uid="{00000000-0005-0000-0000-00008F130000}"/>
    <cellStyle name="Normal 24 18" xfId="4963" xr:uid="{00000000-0005-0000-0000-000090130000}"/>
    <cellStyle name="Normal 24 19" xfId="4964" xr:uid="{00000000-0005-0000-0000-000091130000}"/>
    <cellStyle name="Normal 24 2" xfId="4965" xr:uid="{00000000-0005-0000-0000-000092130000}"/>
    <cellStyle name="Normal 24 20" xfId="4966" xr:uid="{00000000-0005-0000-0000-000093130000}"/>
    <cellStyle name="Normal 24 21" xfId="4967" xr:uid="{00000000-0005-0000-0000-000094130000}"/>
    <cellStyle name="Normal 24 22" xfId="4968" xr:uid="{00000000-0005-0000-0000-000095130000}"/>
    <cellStyle name="Normal 24 3" xfId="4969" xr:uid="{00000000-0005-0000-0000-000096130000}"/>
    <cellStyle name="Normal 24 4" xfId="4970" xr:uid="{00000000-0005-0000-0000-000097130000}"/>
    <cellStyle name="Normal 24 5" xfId="4971" xr:uid="{00000000-0005-0000-0000-000098130000}"/>
    <cellStyle name="Normal 24 6" xfId="4972" xr:uid="{00000000-0005-0000-0000-000099130000}"/>
    <cellStyle name="Normal 24 7" xfId="4973" xr:uid="{00000000-0005-0000-0000-00009A130000}"/>
    <cellStyle name="Normal 24 8" xfId="4974" xr:uid="{00000000-0005-0000-0000-00009B130000}"/>
    <cellStyle name="Normal 24 9" xfId="4975" xr:uid="{00000000-0005-0000-0000-00009C130000}"/>
    <cellStyle name="Normal 25" xfId="4976" xr:uid="{00000000-0005-0000-0000-00009D130000}"/>
    <cellStyle name="Normal 25 2" xfId="4977" xr:uid="{00000000-0005-0000-0000-00009E130000}"/>
    <cellStyle name="Normal 25 3" xfId="4978" xr:uid="{00000000-0005-0000-0000-00009F130000}"/>
    <cellStyle name="Normal 25 4" xfId="4979" xr:uid="{00000000-0005-0000-0000-0000A0130000}"/>
    <cellStyle name="Normal 26" xfId="4980" xr:uid="{00000000-0005-0000-0000-0000A1130000}"/>
    <cellStyle name="Normal 26 2" xfId="4981" xr:uid="{00000000-0005-0000-0000-0000A2130000}"/>
    <cellStyle name="Normal 26 3" xfId="4982" xr:uid="{00000000-0005-0000-0000-0000A3130000}"/>
    <cellStyle name="Normal 27" xfId="4983" xr:uid="{00000000-0005-0000-0000-0000A4130000}"/>
    <cellStyle name="Normal 27 2" xfId="4984" xr:uid="{00000000-0005-0000-0000-0000A5130000}"/>
    <cellStyle name="Normal 28" xfId="4985" xr:uid="{00000000-0005-0000-0000-0000A6130000}"/>
    <cellStyle name="Normal 29" xfId="4986" xr:uid="{00000000-0005-0000-0000-0000A7130000}"/>
    <cellStyle name="Normal 3" xfId="4987" xr:uid="{00000000-0005-0000-0000-0000A8130000}"/>
    <cellStyle name="Normal 3 10" xfId="4988" xr:uid="{00000000-0005-0000-0000-0000A9130000}"/>
    <cellStyle name="Normal 3 11" xfId="4989" xr:uid="{00000000-0005-0000-0000-0000AA130000}"/>
    <cellStyle name="Normal 3 12" xfId="4990" xr:uid="{00000000-0005-0000-0000-0000AB130000}"/>
    <cellStyle name="Normal 3 13" xfId="4991" xr:uid="{00000000-0005-0000-0000-0000AC130000}"/>
    <cellStyle name="Normal 3 14" xfId="4992" xr:uid="{00000000-0005-0000-0000-0000AD130000}"/>
    <cellStyle name="Normal 3 15" xfId="4993" xr:uid="{00000000-0005-0000-0000-0000AE130000}"/>
    <cellStyle name="Normal 3 16" xfId="4994" xr:uid="{00000000-0005-0000-0000-0000AF130000}"/>
    <cellStyle name="Normal 3 17" xfId="4995" xr:uid="{00000000-0005-0000-0000-0000B0130000}"/>
    <cellStyle name="Normal 3 18" xfId="4996" xr:uid="{00000000-0005-0000-0000-0000B1130000}"/>
    <cellStyle name="Normal 3 19" xfId="4997" xr:uid="{00000000-0005-0000-0000-0000B2130000}"/>
    <cellStyle name="Normal 3 2" xfId="4998" xr:uid="{00000000-0005-0000-0000-0000B3130000}"/>
    <cellStyle name="Normal 3 2 10" xfId="4999" xr:uid="{00000000-0005-0000-0000-0000B4130000}"/>
    <cellStyle name="Normal 3 2 11" xfId="5000" xr:uid="{00000000-0005-0000-0000-0000B5130000}"/>
    <cellStyle name="Normal 3 2 11 2" xfId="5001" xr:uid="{00000000-0005-0000-0000-0000B6130000}"/>
    <cellStyle name="Normal 3 2 11 2 2" xfId="5002" xr:uid="{00000000-0005-0000-0000-0000B7130000}"/>
    <cellStyle name="Normal 3 2 11 3" xfId="5003" xr:uid="{00000000-0005-0000-0000-0000B8130000}"/>
    <cellStyle name="Normal 3 2 11 4" xfId="5004" xr:uid="{00000000-0005-0000-0000-0000B9130000}"/>
    <cellStyle name="Normal 3 2 12" xfId="5005" xr:uid="{00000000-0005-0000-0000-0000BA130000}"/>
    <cellStyle name="Normal 3 2 13" xfId="5006" xr:uid="{00000000-0005-0000-0000-0000BB130000}"/>
    <cellStyle name="Normal 3 2 2" xfId="5007" xr:uid="{00000000-0005-0000-0000-0000BC130000}"/>
    <cellStyle name="Normal 3 2 2 2" xfId="5008" xr:uid="{00000000-0005-0000-0000-0000BD130000}"/>
    <cellStyle name="Normal 3 2 2 2 2" xfId="5009" xr:uid="{00000000-0005-0000-0000-0000BE130000}"/>
    <cellStyle name="Normal 3 2 2 3" xfId="5010" xr:uid="{00000000-0005-0000-0000-0000BF130000}"/>
    <cellStyle name="Normal 3 2 2 4" xfId="5011" xr:uid="{00000000-0005-0000-0000-0000C0130000}"/>
    <cellStyle name="Normal 3 2 2 4 2" xfId="5012" xr:uid="{00000000-0005-0000-0000-0000C1130000}"/>
    <cellStyle name="Normal 3 2 2 4 2 2" xfId="5013" xr:uid="{00000000-0005-0000-0000-0000C2130000}"/>
    <cellStyle name="Normal 3 2 2 4 3" xfId="5014" xr:uid="{00000000-0005-0000-0000-0000C3130000}"/>
    <cellStyle name="Normal 3 2 2 4 4" xfId="5015" xr:uid="{00000000-0005-0000-0000-0000C4130000}"/>
    <cellStyle name="Normal 3 2 3" xfId="5016" xr:uid="{00000000-0005-0000-0000-0000C5130000}"/>
    <cellStyle name="Normal 3 2 3 2" xfId="5017" xr:uid="{00000000-0005-0000-0000-0000C6130000}"/>
    <cellStyle name="Normal 3 2 3 3" xfId="5018" xr:uid="{00000000-0005-0000-0000-0000C7130000}"/>
    <cellStyle name="Normal 3 2 3 3 2" xfId="5019" xr:uid="{00000000-0005-0000-0000-0000C8130000}"/>
    <cellStyle name="Normal 3 2 3 3 3" xfId="5020" xr:uid="{00000000-0005-0000-0000-0000C9130000}"/>
    <cellStyle name="Normal 3 2 3 3 4" xfId="5021" xr:uid="{00000000-0005-0000-0000-0000CA130000}"/>
    <cellStyle name="Normal 3 2 3 4" xfId="5022" xr:uid="{00000000-0005-0000-0000-0000CB130000}"/>
    <cellStyle name="Normal 3 2 3 4 2" xfId="5023" xr:uid="{00000000-0005-0000-0000-0000CC130000}"/>
    <cellStyle name="Normal 3 2 3 5" xfId="5024" xr:uid="{00000000-0005-0000-0000-0000CD130000}"/>
    <cellStyle name="Normal 3 2 4" xfId="5025" xr:uid="{00000000-0005-0000-0000-0000CE130000}"/>
    <cellStyle name="Normal 3 2 4 2" xfId="5026" xr:uid="{00000000-0005-0000-0000-0000CF130000}"/>
    <cellStyle name="Normal 3 2 4 3" xfId="5027" xr:uid="{00000000-0005-0000-0000-0000D0130000}"/>
    <cellStyle name="Normal 3 2 5" xfId="5028" xr:uid="{00000000-0005-0000-0000-0000D1130000}"/>
    <cellStyle name="Normal 3 2 6" xfId="5029" xr:uid="{00000000-0005-0000-0000-0000D2130000}"/>
    <cellStyle name="Normal 3 2 7" xfId="5030" xr:uid="{00000000-0005-0000-0000-0000D3130000}"/>
    <cellStyle name="Normal 3 2 8" xfId="5031" xr:uid="{00000000-0005-0000-0000-0000D4130000}"/>
    <cellStyle name="Normal 3 2 9" xfId="5032" xr:uid="{00000000-0005-0000-0000-0000D5130000}"/>
    <cellStyle name="Normal 3 2 9 2" xfId="5033" xr:uid="{00000000-0005-0000-0000-0000D6130000}"/>
    <cellStyle name="Normal 3 2 9 2 2" xfId="5034" xr:uid="{00000000-0005-0000-0000-0000D7130000}"/>
    <cellStyle name="Normal 3 2 9 2 2 2" xfId="5035" xr:uid="{00000000-0005-0000-0000-0000D8130000}"/>
    <cellStyle name="Normal 3 2 9 2 2 3" xfId="5036" xr:uid="{00000000-0005-0000-0000-0000D9130000}"/>
    <cellStyle name="Normal 3 2 9 2 2 4" xfId="5037" xr:uid="{00000000-0005-0000-0000-0000DA130000}"/>
    <cellStyle name="Normal 3 2 9 2 3" xfId="5038" xr:uid="{00000000-0005-0000-0000-0000DB130000}"/>
    <cellStyle name="Normal 3 2 9 2 4" xfId="5039" xr:uid="{00000000-0005-0000-0000-0000DC130000}"/>
    <cellStyle name="Normal 3 2 9 2 5" xfId="5040" xr:uid="{00000000-0005-0000-0000-0000DD130000}"/>
    <cellStyle name="Normal 3 2_ELC" xfId="5041" xr:uid="{00000000-0005-0000-0000-0000DE130000}"/>
    <cellStyle name="Normal 3 20" xfId="5042" xr:uid="{00000000-0005-0000-0000-0000DF130000}"/>
    <cellStyle name="Normal 3 21" xfId="5043" xr:uid="{00000000-0005-0000-0000-0000E0130000}"/>
    <cellStyle name="Normal 3 22" xfId="5044" xr:uid="{00000000-0005-0000-0000-0000E1130000}"/>
    <cellStyle name="Normal 3 23" xfId="5045" xr:uid="{00000000-0005-0000-0000-0000E2130000}"/>
    <cellStyle name="Normal 3 24" xfId="5046" xr:uid="{00000000-0005-0000-0000-0000E3130000}"/>
    <cellStyle name="Normal 3 25" xfId="5047" xr:uid="{00000000-0005-0000-0000-0000E4130000}"/>
    <cellStyle name="Normal 3 26" xfId="5048" xr:uid="{00000000-0005-0000-0000-0000E5130000}"/>
    <cellStyle name="Normal 3 27" xfId="5049" xr:uid="{00000000-0005-0000-0000-0000E6130000}"/>
    <cellStyle name="Normal 3 28" xfId="5050" xr:uid="{00000000-0005-0000-0000-0000E7130000}"/>
    <cellStyle name="Normal 3 29" xfId="5051" xr:uid="{00000000-0005-0000-0000-0000E8130000}"/>
    <cellStyle name="Normal 3 29 2" xfId="5052" xr:uid="{00000000-0005-0000-0000-0000E9130000}"/>
    <cellStyle name="Normal 3 3" xfId="5053" xr:uid="{00000000-0005-0000-0000-0000EA130000}"/>
    <cellStyle name="Normal 3 3 2" xfId="5054" xr:uid="{00000000-0005-0000-0000-0000EB130000}"/>
    <cellStyle name="Normal 3 3 2 2" xfId="5055" xr:uid="{00000000-0005-0000-0000-0000EC130000}"/>
    <cellStyle name="Normal 3 3 2 3" xfId="5056" xr:uid="{00000000-0005-0000-0000-0000ED130000}"/>
    <cellStyle name="Normal 3 3 3" xfId="5057" xr:uid="{00000000-0005-0000-0000-0000EE130000}"/>
    <cellStyle name="Normal 3 3 4" xfId="5058" xr:uid="{00000000-0005-0000-0000-0000EF130000}"/>
    <cellStyle name="Normal 3 3 5" xfId="5059" xr:uid="{00000000-0005-0000-0000-0000F0130000}"/>
    <cellStyle name="Normal 3 3 6" xfId="5060" xr:uid="{00000000-0005-0000-0000-0000F1130000}"/>
    <cellStyle name="Normal 3 3 7" xfId="5061" xr:uid="{00000000-0005-0000-0000-0000F2130000}"/>
    <cellStyle name="Normal 3 3 8" xfId="5062" xr:uid="{00000000-0005-0000-0000-0000F3130000}"/>
    <cellStyle name="Normal 3 3 9" xfId="5063" xr:uid="{00000000-0005-0000-0000-0000F4130000}"/>
    <cellStyle name="Normal 3 30" xfId="5064" xr:uid="{00000000-0005-0000-0000-0000F5130000}"/>
    <cellStyle name="Normal 3 30 2" xfId="5065" xr:uid="{00000000-0005-0000-0000-0000F6130000}"/>
    <cellStyle name="Normal 3 30 3" xfId="5066" xr:uid="{00000000-0005-0000-0000-0000F7130000}"/>
    <cellStyle name="Normal 3 31" xfId="5067" xr:uid="{00000000-0005-0000-0000-0000F8130000}"/>
    <cellStyle name="Normal 3 31 2" xfId="5068" xr:uid="{00000000-0005-0000-0000-0000F9130000}"/>
    <cellStyle name="Normal 3 32" xfId="5069" xr:uid="{00000000-0005-0000-0000-0000FA130000}"/>
    <cellStyle name="Normal 3 33" xfId="5070" xr:uid="{00000000-0005-0000-0000-0000FB130000}"/>
    <cellStyle name="Normal 3 34" xfId="5071" xr:uid="{00000000-0005-0000-0000-0000FC130000}"/>
    <cellStyle name="Normal 3 35" xfId="5072" xr:uid="{00000000-0005-0000-0000-0000FD130000}"/>
    <cellStyle name="Normal 3 36" xfId="5073" xr:uid="{00000000-0005-0000-0000-0000FE130000}"/>
    <cellStyle name="Normal 3 37" xfId="5074" xr:uid="{00000000-0005-0000-0000-0000FF130000}"/>
    <cellStyle name="Normal 3 37 2" xfId="5075" xr:uid="{00000000-0005-0000-0000-000000140000}"/>
    <cellStyle name="Normal 3 37 3" xfId="5076" xr:uid="{00000000-0005-0000-0000-000001140000}"/>
    <cellStyle name="Normal 3 38" xfId="5077" xr:uid="{00000000-0005-0000-0000-000002140000}"/>
    <cellStyle name="Normal 3 39" xfId="5078" xr:uid="{00000000-0005-0000-0000-000003140000}"/>
    <cellStyle name="Normal 3 4" xfId="5079" xr:uid="{00000000-0005-0000-0000-000004140000}"/>
    <cellStyle name="Normal 3 4 2" xfId="5080" xr:uid="{00000000-0005-0000-0000-000005140000}"/>
    <cellStyle name="Normal 3 4 3" xfId="5081" xr:uid="{00000000-0005-0000-0000-000006140000}"/>
    <cellStyle name="Normal 3 4 4" xfId="5082" xr:uid="{00000000-0005-0000-0000-000007140000}"/>
    <cellStyle name="Normal 3 4 4 2" xfId="5083" xr:uid="{00000000-0005-0000-0000-000008140000}"/>
    <cellStyle name="Normal 3 4 4 2 2" xfId="5084" xr:uid="{00000000-0005-0000-0000-000009140000}"/>
    <cellStyle name="Normal 3 4 4 3" xfId="5085" xr:uid="{00000000-0005-0000-0000-00000A140000}"/>
    <cellStyle name="Normal 3 4 5" xfId="5086" xr:uid="{00000000-0005-0000-0000-00000B140000}"/>
    <cellStyle name="Normal 3 4 6" xfId="5087" xr:uid="{00000000-0005-0000-0000-00000C140000}"/>
    <cellStyle name="Normal 3 4 7" xfId="5088" xr:uid="{00000000-0005-0000-0000-00000D140000}"/>
    <cellStyle name="Normal 3 4 8" xfId="5089" xr:uid="{00000000-0005-0000-0000-00000E140000}"/>
    <cellStyle name="Normal 3 40" xfId="5090" xr:uid="{00000000-0005-0000-0000-00000F140000}"/>
    <cellStyle name="Normal 3 41" xfId="5091" xr:uid="{00000000-0005-0000-0000-000010140000}"/>
    <cellStyle name="Normal 3 42" xfId="5092" xr:uid="{00000000-0005-0000-0000-000011140000}"/>
    <cellStyle name="Normal 3 43" xfId="5093" xr:uid="{00000000-0005-0000-0000-000012140000}"/>
    <cellStyle name="Normal 3 44" xfId="5094" xr:uid="{00000000-0005-0000-0000-000013140000}"/>
    <cellStyle name="Normal 3 45" xfId="5095" xr:uid="{00000000-0005-0000-0000-000014140000}"/>
    <cellStyle name="Normal 3 46" xfId="5096" xr:uid="{00000000-0005-0000-0000-000015140000}"/>
    <cellStyle name="Normal 3 47" xfId="5097" xr:uid="{00000000-0005-0000-0000-000016140000}"/>
    <cellStyle name="Normal 3 5" xfId="5098" xr:uid="{00000000-0005-0000-0000-000017140000}"/>
    <cellStyle name="Normal 3 5 2" xfId="5099" xr:uid="{00000000-0005-0000-0000-000018140000}"/>
    <cellStyle name="Normal 3 5 3" xfId="5100" xr:uid="{00000000-0005-0000-0000-000019140000}"/>
    <cellStyle name="Normal 3 5 3 2" xfId="5101" xr:uid="{00000000-0005-0000-0000-00001A140000}"/>
    <cellStyle name="Normal 3 5 3 3" xfId="5102" xr:uid="{00000000-0005-0000-0000-00001B140000}"/>
    <cellStyle name="Normal 3 5 4" xfId="5103" xr:uid="{00000000-0005-0000-0000-00001C140000}"/>
    <cellStyle name="Normal 3 5 4 2" xfId="5104" xr:uid="{00000000-0005-0000-0000-00001D140000}"/>
    <cellStyle name="Normal 3 5 4 3" xfId="5105" xr:uid="{00000000-0005-0000-0000-00001E140000}"/>
    <cellStyle name="Normal 3 5 4 3 2" xfId="5106" xr:uid="{00000000-0005-0000-0000-00001F140000}"/>
    <cellStyle name="Normal 3 5 4 4" xfId="5107" xr:uid="{00000000-0005-0000-0000-000020140000}"/>
    <cellStyle name="Normal 3 5 4 4 2" xfId="5108" xr:uid="{00000000-0005-0000-0000-000021140000}"/>
    <cellStyle name="Normal 3 5 5" xfId="5109" xr:uid="{00000000-0005-0000-0000-000022140000}"/>
    <cellStyle name="Normal 3 5 6" xfId="5110" xr:uid="{00000000-0005-0000-0000-000023140000}"/>
    <cellStyle name="Normal 3 5 7" xfId="5111" xr:uid="{00000000-0005-0000-0000-000024140000}"/>
    <cellStyle name="Normal 3 5 8" xfId="5112" xr:uid="{00000000-0005-0000-0000-000025140000}"/>
    <cellStyle name="Normal 3 5 9" xfId="5113" xr:uid="{00000000-0005-0000-0000-000026140000}"/>
    <cellStyle name="Normal 3 6" xfId="5114" xr:uid="{00000000-0005-0000-0000-000027140000}"/>
    <cellStyle name="Normal 3 6 2" xfId="5115" xr:uid="{00000000-0005-0000-0000-000028140000}"/>
    <cellStyle name="Normal 3 6 3" xfId="5116" xr:uid="{00000000-0005-0000-0000-000029140000}"/>
    <cellStyle name="Normal 3 7" xfId="5117" xr:uid="{00000000-0005-0000-0000-00002A140000}"/>
    <cellStyle name="Normal 3 7 2" xfId="5118" xr:uid="{00000000-0005-0000-0000-00002B140000}"/>
    <cellStyle name="Normal 3 7 3" xfId="5119" xr:uid="{00000000-0005-0000-0000-00002C140000}"/>
    <cellStyle name="Normal 3 7 4" xfId="5120" xr:uid="{00000000-0005-0000-0000-00002D140000}"/>
    <cellStyle name="Normal 3 7 4 2" xfId="5121" xr:uid="{00000000-0005-0000-0000-00002E140000}"/>
    <cellStyle name="Normal 3 7 4 3" xfId="5122" xr:uid="{00000000-0005-0000-0000-00002F140000}"/>
    <cellStyle name="Normal 3 8" xfId="5123" xr:uid="{00000000-0005-0000-0000-000030140000}"/>
    <cellStyle name="Normal 3 9" xfId="5124" xr:uid="{00000000-0005-0000-0000-000031140000}"/>
    <cellStyle name="Normal 3_PrimaryEnergyPrices_TIMES" xfId="5125" xr:uid="{00000000-0005-0000-0000-000032140000}"/>
    <cellStyle name="Normal 30" xfId="5126" xr:uid="{00000000-0005-0000-0000-000033140000}"/>
    <cellStyle name="Normal 31" xfId="5127" xr:uid="{00000000-0005-0000-0000-000034140000}"/>
    <cellStyle name="Normal 31 2" xfId="5128" xr:uid="{00000000-0005-0000-0000-000035140000}"/>
    <cellStyle name="Normal 31 3" xfId="5129" xr:uid="{00000000-0005-0000-0000-000036140000}"/>
    <cellStyle name="Normal 31 4" xfId="5130" xr:uid="{00000000-0005-0000-0000-000037140000}"/>
    <cellStyle name="Normal 31 5" xfId="5131" xr:uid="{00000000-0005-0000-0000-000038140000}"/>
    <cellStyle name="Normal 31 6" xfId="5132" xr:uid="{00000000-0005-0000-0000-000039140000}"/>
    <cellStyle name="Normal 32" xfId="5133" xr:uid="{00000000-0005-0000-0000-00003A140000}"/>
    <cellStyle name="Normal 32 2" xfId="5134" xr:uid="{00000000-0005-0000-0000-00003B140000}"/>
    <cellStyle name="Normal 33" xfId="5135" xr:uid="{00000000-0005-0000-0000-00003C140000}"/>
    <cellStyle name="Normal 33 10" xfId="5136" xr:uid="{00000000-0005-0000-0000-00003D140000}"/>
    <cellStyle name="Normal 33 11" xfId="5137" xr:uid="{00000000-0005-0000-0000-00003E140000}"/>
    <cellStyle name="Normal 33 12" xfId="5138" xr:uid="{00000000-0005-0000-0000-00003F140000}"/>
    <cellStyle name="Normal 33 13" xfId="5139" xr:uid="{00000000-0005-0000-0000-000040140000}"/>
    <cellStyle name="Normal 33 2" xfId="5140" xr:uid="{00000000-0005-0000-0000-000041140000}"/>
    <cellStyle name="Normal 33 3" xfId="5141" xr:uid="{00000000-0005-0000-0000-000042140000}"/>
    <cellStyle name="Normal 33 4" xfId="5142" xr:uid="{00000000-0005-0000-0000-000043140000}"/>
    <cellStyle name="Normal 33 5" xfId="5143" xr:uid="{00000000-0005-0000-0000-000044140000}"/>
    <cellStyle name="Normal 33 6" xfId="5144" xr:uid="{00000000-0005-0000-0000-000045140000}"/>
    <cellStyle name="Normal 33 7" xfId="5145" xr:uid="{00000000-0005-0000-0000-000046140000}"/>
    <cellStyle name="Normal 33 8" xfId="5146" xr:uid="{00000000-0005-0000-0000-000047140000}"/>
    <cellStyle name="Normal 33 9" xfId="5147" xr:uid="{00000000-0005-0000-0000-000048140000}"/>
    <cellStyle name="Normal 33_Scen_XBase" xfId="5148" xr:uid="{00000000-0005-0000-0000-000049140000}"/>
    <cellStyle name="Normal 34" xfId="5149" xr:uid="{00000000-0005-0000-0000-00004A140000}"/>
    <cellStyle name="Normal 34 2" xfId="5150" xr:uid="{00000000-0005-0000-0000-00004B140000}"/>
    <cellStyle name="Normal 35" xfId="5151" xr:uid="{00000000-0005-0000-0000-00004C140000}"/>
    <cellStyle name="Normal 35 2" xfId="5152" xr:uid="{00000000-0005-0000-0000-00004D140000}"/>
    <cellStyle name="Normal 35 3" xfId="5153" xr:uid="{00000000-0005-0000-0000-00004E140000}"/>
    <cellStyle name="Normal 36" xfId="5154" xr:uid="{00000000-0005-0000-0000-00004F140000}"/>
    <cellStyle name="Normal 36 2" xfId="5155" xr:uid="{00000000-0005-0000-0000-000050140000}"/>
    <cellStyle name="Normal 36 3" xfId="5156" xr:uid="{00000000-0005-0000-0000-000051140000}"/>
    <cellStyle name="Normal 37" xfId="5157" xr:uid="{00000000-0005-0000-0000-000052140000}"/>
    <cellStyle name="Normal 37 2" xfId="5158" xr:uid="{00000000-0005-0000-0000-000053140000}"/>
    <cellStyle name="Normal 37 3" xfId="5159" xr:uid="{00000000-0005-0000-0000-000054140000}"/>
    <cellStyle name="Normal 38" xfId="5160" xr:uid="{00000000-0005-0000-0000-000055140000}"/>
    <cellStyle name="Normal 38 2" xfId="5161" xr:uid="{00000000-0005-0000-0000-000056140000}"/>
    <cellStyle name="Normal 38 3" xfId="5162" xr:uid="{00000000-0005-0000-0000-000057140000}"/>
    <cellStyle name="Normal 38 4" xfId="5163" xr:uid="{00000000-0005-0000-0000-000058140000}"/>
    <cellStyle name="Normal 39" xfId="5164" xr:uid="{00000000-0005-0000-0000-000059140000}"/>
    <cellStyle name="Normal 39 2" xfId="5165" xr:uid="{00000000-0005-0000-0000-00005A140000}"/>
    <cellStyle name="Normal 4" xfId="5166" xr:uid="{00000000-0005-0000-0000-00005B140000}"/>
    <cellStyle name="Normal 4 10" xfId="5167" xr:uid="{00000000-0005-0000-0000-00005C140000}"/>
    <cellStyle name="Normal 4 10 2" xfId="5168" xr:uid="{00000000-0005-0000-0000-00005D140000}"/>
    <cellStyle name="Normal 4 10 3" xfId="5169" xr:uid="{00000000-0005-0000-0000-00005E140000}"/>
    <cellStyle name="Normal 4 11" xfId="5170" xr:uid="{00000000-0005-0000-0000-00005F140000}"/>
    <cellStyle name="Normal 4 11 2" xfId="5171" xr:uid="{00000000-0005-0000-0000-000060140000}"/>
    <cellStyle name="Normal 4 11 3" xfId="5172" xr:uid="{00000000-0005-0000-0000-000061140000}"/>
    <cellStyle name="Normal 4 12" xfId="5173" xr:uid="{00000000-0005-0000-0000-000062140000}"/>
    <cellStyle name="Normal 4 13" xfId="5174" xr:uid="{00000000-0005-0000-0000-000063140000}"/>
    <cellStyle name="Normal 4 13 2" xfId="5175" xr:uid="{00000000-0005-0000-0000-000064140000}"/>
    <cellStyle name="Normal 4 13 2 2" xfId="5176" xr:uid="{00000000-0005-0000-0000-000065140000}"/>
    <cellStyle name="Normal 4 13 2 3" xfId="5177" xr:uid="{00000000-0005-0000-0000-000066140000}"/>
    <cellStyle name="Normal 4 13 2 3 2" xfId="5178" xr:uid="{00000000-0005-0000-0000-000067140000}"/>
    <cellStyle name="Normal 4 13 2 3 3" xfId="5179" xr:uid="{00000000-0005-0000-0000-000068140000}"/>
    <cellStyle name="Normal 4 13 2 4" xfId="5180" xr:uid="{00000000-0005-0000-0000-000069140000}"/>
    <cellStyle name="Normal 4 13 2 5" xfId="5181" xr:uid="{00000000-0005-0000-0000-00006A140000}"/>
    <cellStyle name="Normal 4 13 3" xfId="5182" xr:uid="{00000000-0005-0000-0000-00006B140000}"/>
    <cellStyle name="Normal 4 14" xfId="5183" xr:uid="{00000000-0005-0000-0000-00006C140000}"/>
    <cellStyle name="Normal 4 2" xfId="5184" xr:uid="{00000000-0005-0000-0000-00006D140000}"/>
    <cellStyle name="Normal 4 2 10" xfId="5185" xr:uid="{00000000-0005-0000-0000-00006E140000}"/>
    <cellStyle name="Normal 4 2 10 2" xfId="5186" xr:uid="{00000000-0005-0000-0000-00006F140000}"/>
    <cellStyle name="Normal 4 2 10 2 2" xfId="5187" xr:uid="{00000000-0005-0000-0000-000070140000}"/>
    <cellStyle name="Normal 4 2 10 3" xfId="5188" xr:uid="{00000000-0005-0000-0000-000071140000}"/>
    <cellStyle name="Normal 4 2 10 4" xfId="5189" xr:uid="{00000000-0005-0000-0000-000072140000}"/>
    <cellStyle name="Normal 4 2 11" xfId="5190" xr:uid="{00000000-0005-0000-0000-000073140000}"/>
    <cellStyle name="Normal 4 2 12" xfId="5191" xr:uid="{00000000-0005-0000-0000-000074140000}"/>
    <cellStyle name="Normal 4 2 2" xfId="5192" xr:uid="{00000000-0005-0000-0000-000075140000}"/>
    <cellStyle name="Normal 4 2 2 10" xfId="5193" xr:uid="{00000000-0005-0000-0000-000076140000}"/>
    <cellStyle name="Normal 4 2 2 10 2" xfId="5194" xr:uid="{00000000-0005-0000-0000-000077140000}"/>
    <cellStyle name="Normal 4 2 2 10 2 2" xfId="5195" xr:uid="{00000000-0005-0000-0000-000078140000}"/>
    <cellStyle name="Normal 4 2 2 10 2 3" xfId="5196" xr:uid="{00000000-0005-0000-0000-000079140000}"/>
    <cellStyle name="Normal 4 2 2 10 2 4" xfId="5197" xr:uid="{00000000-0005-0000-0000-00007A140000}"/>
    <cellStyle name="Normal 4 2 2 10 3" xfId="5198" xr:uid="{00000000-0005-0000-0000-00007B140000}"/>
    <cellStyle name="Normal 4 2 2 10 4" xfId="5199" xr:uid="{00000000-0005-0000-0000-00007C140000}"/>
    <cellStyle name="Normal 4 2 2 10 5" xfId="5200" xr:uid="{00000000-0005-0000-0000-00007D140000}"/>
    <cellStyle name="Normal 4 2 2 11" xfId="5201" xr:uid="{00000000-0005-0000-0000-00007E140000}"/>
    <cellStyle name="Normal 4 2 2 11 2" xfId="5202" xr:uid="{00000000-0005-0000-0000-00007F140000}"/>
    <cellStyle name="Normal 4 2 2 11 2 2" xfId="5203" xr:uid="{00000000-0005-0000-0000-000080140000}"/>
    <cellStyle name="Normal 4 2 2 11 2 3" xfId="5204" xr:uid="{00000000-0005-0000-0000-000081140000}"/>
    <cellStyle name="Normal 4 2 2 11 2 4" xfId="5205" xr:uid="{00000000-0005-0000-0000-000082140000}"/>
    <cellStyle name="Normal 4 2 2 11 3" xfId="5206" xr:uid="{00000000-0005-0000-0000-000083140000}"/>
    <cellStyle name="Normal 4 2 2 11 4" xfId="5207" xr:uid="{00000000-0005-0000-0000-000084140000}"/>
    <cellStyle name="Normal 4 2 2 11 5" xfId="5208" xr:uid="{00000000-0005-0000-0000-000085140000}"/>
    <cellStyle name="Normal 4 2 2 12" xfId="5209" xr:uid="{00000000-0005-0000-0000-000086140000}"/>
    <cellStyle name="Normal 4 2 2 12 2" xfId="5210" xr:uid="{00000000-0005-0000-0000-000087140000}"/>
    <cellStyle name="Normal 4 2 2 12 2 2" xfId="5211" xr:uid="{00000000-0005-0000-0000-000088140000}"/>
    <cellStyle name="Normal 4 2 2 12 2 3" xfId="5212" xr:uid="{00000000-0005-0000-0000-000089140000}"/>
    <cellStyle name="Normal 4 2 2 12 2 4" xfId="5213" xr:uid="{00000000-0005-0000-0000-00008A140000}"/>
    <cellStyle name="Normal 4 2 2 12 3" xfId="5214" xr:uid="{00000000-0005-0000-0000-00008B140000}"/>
    <cellStyle name="Normal 4 2 2 12 4" xfId="5215" xr:uid="{00000000-0005-0000-0000-00008C140000}"/>
    <cellStyle name="Normal 4 2 2 12 5" xfId="5216" xr:uid="{00000000-0005-0000-0000-00008D140000}"/>
    <cellStyle name="Normal 4 2 2 13" xfId="5217" xr:uid="{00000000-0005-0000-0000-00008E140000}"/>
    <cellStyle name="Normal 4 2 2 13 2" xfId="5218" xr:uid="{00000000-0005-0000-0000-00008F140000}"/>
    <cellStyle name="Normal 4 2 2 13 2 2" xfId="5219" xr:uid="{00000000-0005-0000-0000-000090140000}"/>
    <cellStyle name="Normal 4 2 2 13 2 3" xfId="5220" xr:uid="{00000000-0005-0000-0000-000091140000}"/>
    <cellStyle name="Normal 4 2 2 13 2 4" xfId="5221" xr:uid="{00000000-0005-0000-0000-000092140000}"/>
    <cellStyle name="Normal 4 2 2 13 3" xfId="5222" xr:uid="{00000000-0005-0000-0000-000093140000}"/>
    <cellStyle name="Normal 4 2 2 13 4" xfId="5223" xr:uid="{00000000-0005-0000-0000-000094140000}"/>
    <cellStyle name="Normal 4 2 2 13 5" xfId="5224" xr:uid="{00000000-0005-0000-0000-000095140000}"/>
    <cellStyle name="Normal 4 2 2 14" xfId="5225" xr:uid="{00000000-0005-0000-0000-000096140000}"/>
    <cellStyle name="Normal 4 2 2 14 2" xfId="5226" xr:uid="{00000000-0005-0000-0000-000097140000}"/>
    <cellStyle name="Normal 4 2 2 15" xfId="5227" xr:uid="{00000000-0005-0000-0000-000098140000}"/>
    <cellStyle name="Normal 4 2 2 2" xfId="5228" xr:uid="{00000000-0005-0000-0000-000099140000}"/>
    <cellStyle name="Normal 4 2 2 2 10" xfId="5229" xr:uid="{00000000-0005-0000-0000-00009A140000}"/>
    <cellStyle name="Normal 4 2 2 2 11" xfId="5230" xr:uid="{00000000-0005-0000-0000-00009B140000}"/>
    <cellStyle name="Normal 4 2 2 2 12" xfId="5231" xr:uid="{00000000-0005-0000-0000-00009C140000}"/>
    <cellStyle name="Normal 4 2 2 2 13" xfId="5232" xr:uid="{00000000-0005-0000-0000-00009D140000}"/>
    <cellStyle name="Normal 4 2 2 2 14" xfId="5233" xr:uid="{00000000-0005-0000-0000-00009E140000}"/>
    <cellStyle name="Normal 4 2 2 2 14 2" xfId="5234" xr:uid="{00000000-0005-0000-0000-00009F140000}"/>
    <cellStyle name="Normal 4 2 2 2 14 2 2" xfId="5235" xr:uid="{00000000-0005-0000-0000-0000A0140000}"/>
    <cellStyle name="Normal 4 2 2 2 14 3" xfId="5236" xr:uid="{00000000-0005-0000-0000-0000A1140000}"/>
    <cellStyle name="Normal 4 2 2 2 14 4" xfId="5237" xr:uid="{00000000-0005-0000-0000-0000A2140000}"/>
    <cellStyle name="Normal 4 2 2 2 15" xfId="5238" xr:uid="{00000000-0005-0000-0000-0000A3140000}"/>
    <cellStyle name="Normal 4 2 2 2 15 2" xfId="5239" xr:uid="{00000000-0005-0000-0000-0000A4140000}"/>
    <cellStyle name="Normal 4 2 2 2 15 3" xfId="5240" xr:uid="{00000000-0005-0000-0000-0000A5140000}"/>
    <cellStyle name="Normal 4 2 2 2 16" xfId="5241" xr:uid="{00000000-0005-0000-0000-0000A6140000}"/>
    <cellStyle name="Normal 4 2 2 2 2" xfId="5242" xr:uid="{00000000-0005-0000-0000-0000A7140000}"/>
    <cellStyle name="Normal 4 2 2 2 3" xfId="5243" xr:uid="{00000000-0005-0000-0000-0000A8140000}"/>
    <cellStyle name="Normal 4 2 2 2 4" xfId="5244" xr:uid="{00000000-0005-0000-0000-0000A9140000}"/>
    <cellStyle name="Normal 4 2 2 2 5" xfId="5245" xr:uid="{00000000-0005-0000-0000-0000AA140000}"/>
    <cellStyle name="Normal 4 2 2 2 6" xfId="5246" xr:uid="{00000000-0005-0000-0000-0000AB140000}"/>
    <cellStyle name="Normal 4 2 2 2 7" xfId="5247" xr:uid="{00000000-0005-0000-0000-0000AC140000}"/>
    <cellStyle name="Normal 4 2 2 2 8" xfId="5248" xr:uid="{00000000-0005-0000-0000-0000AD140000}"/>
    <cellStyle name="Normal 4 2 2 2 9" xfId="5249" xr:uid="{00000000-0005-0000-0000-0000AE140000}"/>
    <cellStyle name="Normal 4 2 2 3" xfId="5250" xr:uid="{00000000-0005-0000-0000-0000AF140000}"/>
    <cellStyle name="Normal 4 2 2 3 2" xfId="5251" xr:uid="{00000000-0005-0000-0000-0000B0140000}"/>
    <cellStyle name="Normal 4 2 2 3 2 2" xfId="5252" xr:uid="{00000000-0005-0000-0000-0000B1140000}"/>
    <cellStyle name="Normal 4 2 2 3 2 3" xfId="5253" xr:uid="{00000000-0005-0000-0000-0000B2140000}"/>
    <cellStyle name="Normal 4 2 2 3 2 4" xfId="5254" xr:uid="{00000000-0005-0000-0000-0000B3140000}"/>
    <cellStyle name="Normal 4 2 2 3 3" xfId="5255" xr:uid="{00000000-0005-0000-0000-0000B4140000}"/>
    <cellStyle name="Normal 4 2 2 3 4" xfId="5256" xr:uid="{00000000-0005-0000-0000-0000B5140000}"/>
    <cellStyle name="Normal 4 2 2 3 5" xfId="5257" xr:uid="{00000000-0005-0000-0000-0000B6140000}"/>
    <cellStyle name="Normal 4 2 2 4" xfId="5258" xr:uid="{00000000-0005-0000-0000-0000B7140000}"/>
    <cellStyle name="Normal 4 2 2 4 2" xfId="5259" xr:uid="{00000000-0005-0000-0000-0000B8140000}"/>
    <cellStyle name="Normal 4 2 2 4 2 2" xfId="5260" xr:uid="{00000000-0005-0000-0000-0000B9140000}"/>
    <cellStyle name="Normal 4 2 2 4 2 3" xfId="5261" xr:uid="{00000000-0005-0000-0000-0000BA140000}"/>
    <cellStyle name="Normal 4 2 2 4 2 4" xfId="5262" xr:uid="{00000000-0005-0000-0000-0000BB140000}"/>
    <cellStyle name="Normal 4 2 2 4 3" xfId="5263" xr:uid="{00000000-0005-0000-0000-0000BC140000}"/>
    <cellStyle name="Normal 4 2 2 4 4" xfId="5264" xr:uid="{00000000-0005-0000-0000-0000BD140000}"/>
    <cellStyle name="Normal 4 2 2 4 5" xfId="5265" xr:uid="{00000000-0005-0000-0000-0000BE140000}"/>
    <cellStyle name="Normal 4 2 2 5" xfId="5266" xr:uid="{00000000-0005-0000-0000-0000BF140000}"/>
    <cellStyle name="Normal 4 2 2 5 2" xfId="5267" xr:uid="{00000000-0005-0000-0000-0000C0140000}"/>
    <cellStyle name="Normal 4 2 2 5 2 2" xfId="5268" xr:uid="{00000000-0005-0000-0000-0000C1140000}"/>
    <cellStyle name="Normal 4 2 2 5 2 3" xfId="5269" xr:uid="{00000000-0005-0000-0000-0000C2140000}"/>
    <cellStyle name="Normal 4 2 2 5 2 4" xfId="5270" xr:uid="{00000000-0005-0000-0000-0000C3140000}"/>
    <cellStyle name="Normal 4 2 2 5 3" xfId="5271" xr:uid="{00000000-0005-0000-0000-0000C4140000}"/>
    <cellStyle name="Normal 4 2 2 5 4" xfId="5272" xr:uid="{00000000-0005-0000-0000-0000C5140000}"/>
    <cellStyle name="Normal 4 2 2 5 5" xfId="5273" xr:uid="{00000000-0005-0000-0000-0000C6140000}"/>
    <cellStyle name="Normal 4 2 2 6" xfId="5274" xr:uid="{00000000-0005-0000-0000-0000C7140000}"/>
    <cellStyle name="Normal 4 2 2 6 2" xfId="5275" xr:uid="{00000000-0005-0000-0000-0000C8140000}"/>
    <cellStyle name="Normal 4 2 2 6 2 2" xfId="5276" xr:uid="{00000000-0005-0000-0000-0000C9140000}"/>
    <cellStyle name="Normal 4 2 2 6 2 3" xfId="5277" xr:uid="{00000000-0005-0000-0000-0000CA140000}"/>
    <cellStyle name="Normal 4 2 2 6 2 4" xfId="5278" xr:uid="{00000000-0005-0000-0000-0000CB140000}"/>
    <cellStyle name="Normal 4 2 2 6 3" xfId="5279" xr:uid="{00000000-0005-0000-0000-0000CC140000}"/>
    <cellStyle name="Normal 4 2 2 6 4" xfId="5280" xr:uid="{00000000-0005-0000-0000-0000CD140000}"/>
    <cellStyle name="Normal 4 2 2 6 5" xfId="5281" xr:uid="{00000000-0005-0000-0000-0000CE140000}"/>
    <cellStyle name="Normal 4 2 2 7" xfId="5282" xr:uid="{00000000-0005-0000-0000-0000CF140000}"/>
    <cellStyle name="Normal 4 2 2 7 2" xfId="5283" xr:uid="{00000000-0005-0000-0000-0000D0140000}"/>
    <cellStyle name="Normal 4 2 2 7 2 2" xfId="5284" xr:uid="{00000000-0005-0000-0000-0000D1140000}"/>
    <cellStyle name="Normal 4 2 2 7 2 3" xfId="5285" xr:uid="{00000000-0005-0000-0000-0000D2140000}"/>
    <cellStyle name="Normal 4 2 2 7 2 4" xfId="5286" xr:uid="{00000000-0005-0000-0000-0000D3140000}"/>
    <cellStyle name="Normal 4 2 2 7 3" xfId="5287" xr:uid="{00000000-0005-0000-0000-0000D4140000}"/>
    <cellStyle name="Normal 4 2 2 7 4" xfId="5288" xr:uid="{00000000-0005-0000-0000-0000D5140000}"/>
    <cellStyle name="Normal 4 2 2 7 5" xfId="5289" xr:uid="{00000000-0005-0000-0000-0000D6140000}"/>
    <cellStyle name="Normal 4 2 2 8" xfId="5290" xr:uid="{00000000-0005-0000-0000-0000D7140000}"/>
    <cellStyle name="Normal 4 2 2 8 2" xfId="5291" xr:uid="{00000000-0005-0000-0000-0000D8140000}"/>
    <cellStyle name="Normal 4 2 2 8 2 2" xfId="5292" xr:uid="{00000000-0005-0000-0000-0000D9140000}"/>
    <cellStyle name="Normal 4 2 2 8 2 3" xfId="5293" xr:uid="{00000000-0005-0000-0000-0000DA140000}"/>
    <cellStyle name="Normal 4 2 2 8 2 4" xfId="5294" xr:uid="{00000000-0005-0000-0000-0000DB140000}"/>
    <cellStyle name="Normal 4 2 2 8 3" xfId="5295" xr:uid="{00000000-0005-0000-0000-0000DC140000}"/>
    <cellStyle name="Normal 4 2 2 8 4" xfId="5296" xr:uid="{00000000-0005-0000-0000-0000DD140000}"/>
    <cellStyle name="Normal 4 2 2 8 5" xfId="5297" xr:uid="{00000000-0005-0000-0000-0000DE140000}"/>
    <cellStyle name="Normal 4 2 2 9" xfId="5298" xr:uid="{00000000-0005-0000-0000-0000DF140000}"/>
    <cellStyle name="Normal 4 2 2 9 2" xfId="5299" xr:uid="{00000000-0005-0000-0000-0000E0140000}"/>
    <cellStyle name="Normal 4 2 2 9 2 2" xfId="5300" xr:uid="{00000000-0005-0000-0000-0000E1140000}"/>
    <cellStyle name="Normal 4 2 2 9 2 3" xfId="5301" xr:uid="{00000000-0005-0000-0000-0000E2140000}"/>
    <cellStyle name="Normal 4 2 2 9 2 4" xfId="5302" xr:uid="{00000000-0005-0000-0000-0000E3140000}"/>
    <cellStyle name="Normal 4 2 2 9 3" xfId="5303" xr:uid="{00000000-0005-0000-0000-0000E4140000}"/>
    <cellStyle name="Normal 4 2 2 9 4" xfId="5304" xr:uid="{00000000-0005-0000-0000-0000E5140000}"/>
    <cellStyle name="Normal 4 2 2 9 5" xfId="5305" xr:uid="{00000000-0005-0000-0000-0000E6140000}"/>
    <cellStyle name="Normal 4 2 3" xfId="5306" xr:uid="{00000000-0005-0000-0000-0000E7140000}"/>
    <cellStyle name="Normal 4 2 3 2" xfId="5307" xr:uid="{00000000-0005-0000-0000-0000E8140000}"/>
    <cellStyle name="Normal 4 2 3 2 2" xfId="5308" xr:uid="{00000000-0005-0000-0000-0000E9140000}"/>
    <cellStyle name="Normal 4 2 3 2 2 2" xfId="5309" xr:uid="{00000000-0005-0000-0000-0000EA140000}"/>
    <cellStyle name="Normal 4 2 3 2 3" xfId="5310" xr:uid="{00000000-0005-0000-0000-0000EB140000}"/>
    <cellStyle name="Normal 4 2 3 2 4" xfId="5311" xr:uid="{00000000-0005-0000-0000-0000EC140000}"/>
    <cellStyle name="Normal 4 2 3 2 5" xfId="5312" xr:uid="{00000000-0005-0000-0000-0000ED140000}"/>
    <cellStyle name="Normal 4 2 3 3" xfId="5313" xr:uid="{00000000-0005-0000-0000-0000EE140000}"/>
    <cellStyle name="Normal 4 2 3 4" xfId="5314" xr:uid="{00000000-0005-0000-0000-0000EF140000}"/>
    <cellStyle name="Normal 4 2 3 4 2" xfId="5315" xr:uid="{00000000-0005-0000-0000-0000F0140000}"/>
    <cellStyle name="Normal 4 2 3 4 3" xfId="5316" xr:uid="{00000000-0005-0000-0000-0000F1140000}"/>
    <cellStyle name="Normal 4 2 3 4 4" xfId="5317" xr:uid="{00000000-0005-0000-0000-0000F2140000}"/>
    <cellStyle name="Normal 4 2 4" xfId="5318" xr:uid="{00000000-0005-0000-0000-0000F3140000}"/>
    <cellStyle name="Normal 4 2 5" xfId="5319" xr:uid="{00000000-0005-0000-0000-0000F4140000}"/>
    <cellStyle name="Normal 4 2 6" xfId="5320" xr:uid="{00000000-0005-0000-0000-0000F5140000}"/>
    <cellStyle name="Normal 4 2 7" xfId="5321" xr:uid="{00000000-0005-0000-0000-0000F6140000}"/>
    <cellStyle name="Normal 4 2 8" xfId="5322" xr:uid="{00000000-0005-0000-0000-0000F7140000}"/>
    <cellStyle name="Normal 4 2 9" xfId="5323" xr:uid="{00000000-0005-0000-0000-0000F8140000}"/>
    <cellStyle name="Normal 4 2_Scen_XBase" xfId="5324" xr:uid="{00000000-0005-0000-0000-0000F9140000}"/>
    <cellStyle name="Normal 4 3" xfId="5325" xr:uid="{00000000-0005-0000-0000-0000FA140000}"/>
    <cellStyle name="Normal 4 3 10" xfId="5326" xr:uid="{00000000-0005-0000-0000-0000FB140000}"/>
    <cellStyle name="Normal 4 3 10 2" xfId="5327" xr:uid="{00000000-0005-0000-0000-0000FC140000}"/>
    <cellStyle name="Normal 4 3 11" xfId="5328" xr:uid="{00000000-0005-0000-0000-0000FD140000}"/>
    <cellStyle name="Normal 4 3 11 2" xfId="5329" xr:uid="{00000000-0005-0000-0000-0000FE140000}"/>
    <cellStyle name="Normal 4 3 2" xfId="5330" xr:uid="{00000000-0005-0000-0000-0000FF140000}"/>
    <cellStyle name="Normal 4 3 2 2" xfId="5331" xr:uid="{00000000-0005-0000-0000-000000150000}"/>
    <cellStyle name="Normal 4 3 2 3" xfId="5332" xr:uid="{00000000-0005-0000-0000-000001150000}"/>
    <cellStyle name="Normal 4 3 3" xfId="5333" xr:uid="{00000000-0005-0000-0000-000002150000}"/>
    <cellStyle name="Normal 4 3 3 2" xfId="5334" xr:uid="{00000000-0005-0000-0000-000003150000}"/>
    <cellStyle name="Normal 4 3 3 2 2" xfId="5335" xr:uid="{00000000-0005-0000-0000-000004150000}"/>
    <cellStyle name="Normal 4 3 3 2 2 2" xfId="5336" xr:uid="{00000000-0005-0000-0000-000005150000}"/>
    <cellStyle name="Normal 4 3 3 2 3" xfId="5337" xr:uid="{00000000-0005-0000-0000-000006150000}"/>
    <cellStyle name="Normal 4 3 3 2 4" xfId="5338" xr:uid="{00000000-0005-0000-0000-000007150000}"/>
    <cellStyle name="Normal 4 3 3 2 5" xfId="5339" xr:uid="{00000000-0005-0000-0000-000008150000}"/>
    <cellStyle name="Normal 4 3 3 3" xfId="5340" xr:uid="{00000000-0005-0000-0000-000009150000}"/>
    <cellStyle name="Normal 4 3 3 4" xfId="5341" xr:uid="{00000000-0005-0000-0000-00000A150000}"/>
    <cellStyle name="Normal 4 3 3 4 2" xfId="5342" xr:uid="{00000000-0005-0000-0000-00000B150000}"/>
    <cellStyle name="Normal 4 3 3 4 3" xfId="5343" xr:uid="{00000000-0005-0000-0000-00000C150000}"/>
    <cellStyle name="Normal 4 3 3 4 4" xfId="5344" xr:uid="{00000000-0005-0000-0000-00000D150000}"/>
    <cellStyle name="Normal 4 3 3 5" xfId="5345" xr:uid="{00000000-0005-0000-0000-00000E150000}"/>
    <cellStyle name="Normal 4 3 3 5 2" xfId="5346" xr:uid="{00000000-0005-0000-0000-00000F150000}"/>
    <cellStyle name="Normal 4 3 3 6" xfId="5347" xr:uid="{00000000-0005-0000-0000-000010150000}"/>
    <cellStyle name="Normal 4 3 4" xfId="5348" xr:uid="{00000000-0005-0000-0000-000011150000}"/>
    <cellStyle name="Normal 4 3 4 2" xfId="5349" xr:uid="{00000000-0005-0000-0000-000012150000}"/>
    <cellStyle name="Normal 4 3 4 2 2" xfId="5350" xr:uid="{00000000-0005-0000-0000-000013150000}"/>
    <cellStyle name="Normal 4 3 4 3" xfId="5351" xr:uid="{00000000-0005-0000-0000-000014150000}"/>
    <cellStyle name="Normal 4 3 4 4" xfId="5352" xr:uid="{00000000-0005-0000-0000-000015150000}"/>
    <cellStyle name="Normal 4 3 4 4 2" xfId="5353" xr:uid="{00000000-0005-0000-0000-000016150000}"/>
    <cellStyle name="Normal 4 3 4 5" xfId="5354" xr:uid="{00000000-0005-0000-0000-000017150000}"/>
    <cellStyle name="Normal 4 3 4 5 2" xfId="5355" xr:uid="{00000000-0005-0000-0000-000018150000}"/>
    <cellStyle name="Normal 4 3 5" xfId="5356" xr:uid="{00000000-0005-0000-0000-000019150000}"/>
    <cellStyle name="Normal 4 3 5 2" xfId="5357" xr:uid="{00000000-0005-0000-0000-00001A150000}"/>
    <cellStyle name="Normal 4 3 5 3" xfId="5358" xr:uid="{00000000-0005-0000-0000-00001B150000}"/>
    <cellStyle name="Normal 4 3 5 3 2" xfId="5359" xr:uid="{00000000-0005-0000-0000-00001C150000}"/>
    <cellStyle name="Normal 4 3 5 4" xfId="5360" xr:uid="{00000000-0005-0000-0000-00001D150000}"/>
    <cellStyle name="Normal 4 3 5 4 2" xfId="5361" xr:uid="{00000000-0005-0000-0000-00001E150000}"/>
    <cellStyle name="Normal 4 3 6" xfId="5362" xr:uid="{00000000-0005-0000-0000-00001F150000}"/>
    <cellStyle name="Normal 4 3 7" xfId="5363" xr:uid="{00000000-0005-0000-0000-000020150000}"/>
    <cellStyle name="Normal 4 3 8" xfId="5364" xr:uid="{00000000-0005-0000-0000-000021150000}"/>
    <cellStyle name="Normal 4 3 9" xfId="5365" xr:uid="{00000000-0005-0000-0000-000022150000}"/>
    <cellStyle name="Normal 4 3 9 2" xfId="5366" xr:uid="{00000000-0005-0000-0000-000023150000}"/>
    <cellStyle name="Normal 4 3 9 2 2" xfId="5367" xr:uid="{00000000-0005-0000-0000-000024150000}"/>
    <cellStyle name="Normal 4 3 9 3" xfId="5368" xr:uid="{00000000-0005-0000-0000-000025150000}"/>
    <cellStyle name="Normal 4 3 9 4" xfId="5369" xr:uid="{00000000-0005-0000-0000-000026150000}"/>
    <cellStyle name="Normal 4 3_Scen_XBase" xfId="5370" xr:uid="{00000000-0005-0000-0000-000027150000}"/>
    <cellStyle name="Normal 4 4" xfId="5371" xr:uid="{00000000-0005-0000-0000-000028150000}"/>
    <cellStyle name="Normal 4 4 2" xfId="5372" xr:uid="{00000000-0005-0000-0000-000029150000}"/>
    <cellStyle name="Normal 4 4 3" xfId="5373" xr:uid="{00000000-0005-0000-0000-00002A150000}"/>
    <cellStyle name="Normal 4 4 3 2" xfId="5374" xr:uid="{00000000-0005-0000-0000-00002B150000}"/>
    <cellStyle name="Normal 4 4 3 3" xfId="5375" xr:uid="{00000000-0005-0000-0000-00002C150000}"/>
    <cellStyle name="Normal 4 4 4" xfId="5376" xr:uid="{00000000-0005-0000-0000-00002D150000}"/>
    <cellStyle name="Normal 4 4 5" xfId="5377" xr:uid="{00000000-0005-0000-0000-00002E150000}"/>
    <cellStyle name="Normal 4 4 6" xfId="5378" xr:uid="{00000000-0005-0000-0000-00002F150000}"/>
    <cellStyle name="Normal 4 4 7" xfId="5379" xr:uid="{00000000-0005-0000-0000-000030150000}"/>
    <cellStyle name="Normal 4 4 8" xfId="5380" xr:uid="{00000000-0005-0000-0000-000031150000}"/>
    <cellStyle name="Normal 4 4 9" xfId="5381" xr:uid="{00000000-0005-0000-0000-000032150000}"/>
    <cellStyle name="Normal 4 5" xfId="5382" xr:uid="{00000000-0005-0000-0000-000033150000}"/>
    <cellStyle name="Normal 4 5 10" xfId="5383" xr:uid="{00000000-0005-0000-0000-000034150000}"/>
    <cellStyle name="Normal 4 5 10 2" xfId="5384" xr:uid="{00000000-0005-0000-0000-000035150000}"/>
    <cellStyle name="Normal 4 5 11" xfId="5385" xr:uid="{00000000-0005-0000-0000-000036150000}"/>
    <cellStyle name="Normal 4 5 11 2" xfId="5386" xr:uid="{00000000-0005-0000-0000-000037150000}"/>
    <cellStyle name="Normal 4 5 2" xfId="5387" xr:uid="{00000000-0005-0000-0000-000038150000}"/>
    <cellStyle name="Normal 4 5 2 2" xfId="5388" xr:uid="{00000000-0005-0000-0000-000039150000}"/>
    <cellStyle name="Normal 4 5 2 3" xfId="5389" xr:uid="{00000000-0005-0000-0000-00003A150000}"/>
    <cellStyle name="Normal 4 5 2 3 2" xfId="5390" xr:uid="{00000000-0005-0000-0000-00003B150000}"/>
    <cellStyle name="Normal 4 5 2 4" xfId="5391" xr:uid="{00000000-0005-0000-0000-00003C150000}"/>
    <cellStyle name="Normal 4 5 2 4 2" xfId="5392" xr:uid="{00000000-0005-0000-0000-00003D150000}"/>
    <cellStyle name="Normal 4 5 3" xfId="5393" xr:uid="{00000000-0005-0000-0000-00003E150000}"/>
    <cellStyle name="Normal 4 5 3 2" xfId="5394" xr:uid="{00000000-0005-0000-0000-00003F150000}"/>
    <cellStyle name="Normal 4 5 3 3" xfId="5395" xr:uid="{00000000-0005-0000-0000-000040150000}"/>
    <cellStyle name="Normal 4 5 3 3 2" xfId="5396" xr:uid="{00000000-0005-0000-0000-000041150000}"/>
    <cellStyle name="Normal 4 5 3 4" xfId="5397" xr:uid="{00000000-0005-0000-0000-000042150000}"/>
    <cellStyle name="Normal 4 5 3 4 2" xfId="5398" xr:uid="{00000000-0005-0000-0000-000043150000}"/>
    <cellStyle name="Normal 4 5 4" xfId="5399" xr:uid="{00000000-0005-0000-0000-000044150000}"/>
    <cellStyle name="Normal 4 5 5" xfId="5400" xr:uid="{00000000-0005-0000-0000-000045150000}"/>
    <cellStyle name="Normal 4 5 6" xfId="5401" xr:uid="{00000000-0005-0000-0000-000046150000}"/>
    <cellStyle name="Normal 4 5 7" xfId="5402" xr:uid="{00000000-0005-0000-0000-000047150000}"/>
    <cellStyle name="Normal 4 5 8" xfId="5403" xr:uid="{00000000-0005-0000-0000-000048150000}"/>
    <cellStyle name="Normal 4 5 9" xfId="5404" xr:uid="{00000000-0005-0000-0000-000049150000}"/>
    <cellStyle name="Normal 4 5 9 2" xfId="5405" xr:uid="{00000000-0005-0000-0000-00004A150000}"/>
    <cellStyle name="Normal 4 5 9 2 2" xfId="5406" xr:uid="{00000000-0005-0000-0000-00004B150000}"/>
    <cellStyle name="Normal 4 5 9 3" xfId="5407" xr:uid="{00000000-0005-0000-0000-00004C150000}"/>
    <cellStyle name="Normal 4 5 9 4" xfId="5408" xr:uid="{00000000-0005-0000-0000-00004D150000}"/>
    <cellStyle name="Normal 4 6" xfId="5409" xr:uid="{00000000-0005-0000-0000-00004E150000}"/>
    <cellStyle name="Normal 4 6 2" xfId="5410" xr:uid="{00000000-0005-0000-0000-00004F150000}"/>
    <cellStyle name="Normal 4 6 2 2" xfId="5411" xr:uid="{00000000-0005-0000-0000-000050150000}"/>
    <cellStyle name="Normal 4 6 2 3" xfId="5412" xr:uid="{00000000-0005-0000-0000-000051150000}"/>
    <cellStyle name="Normal 4 6 2 3 2" xfId="5413" xr:uid="{00000000-0005-0000-0000-000052150000}"/>
    <cellStyle name="Normal 4 6 2 4" xfId="5414" xr:uid="{00000000-0005-0000-0000-000053150000}"/>
    <cellStyle name="Normal 4 6 2 5" xfId="5415" xr:uid="{00000000-0005-0000-0000-000054150000}"/>
    <cellStyle name="Normal 4 6 3" xfId="5416" xr:uid="{00000000-0005-0000-0000-000055150000}"/>
    <cellStyle name="Normal 4 6 4" xfId="5417" xr:uid="{00000000-0005-0000-0000-000056150000}"/>
    <cellStyle name="Normal 4 6 4 2" xfId="5418" xr:uid="{00000000-0005-0000-0000-000057150000}"/>
    <cellStyle name="Normal 4 6 4 2 2" xfId="5419" xr:uid="{00000000-0005-0000-0000-000058150000}"/>
    <cellStyle name="Normal 4 6 4 3" xfId="5420" xr:uid="{00000000-0005-0000-0000-000059150000}"/>
    <cellStyle name="Normal 4 6 4 4" xfId="5421" xr:uid="{00000000-0005-0000-0000-00005A150000}"/>
    <cellStyle name="Normal 4 6 5" xfId="5422" xr:uid="{00000000-0005-0000-0000-00005B150000}"/>
    <cellStyle name="Normal 4 6 5 2" xfId="5423" xr:uid="{00000000-0005-0000-0000-00005C150000}"/>
    <cellStyle name="Normal 4 6 5 2 2" xfId="5424" xr:uid="{00000000-0005-0000-0000-00005D150000}"/>
    <cellStyle name="Normal 4 6 5 3" xfId="5425" xr:uid="{00000000-0005-0000-0000-00005E150000}"/>
    <cellStyle name="Normal 4 6 5 4" xfId="5426" xr:uid="{00000000-0005-0000-0000-00005F150000}"/>
    <cellStyle name="Normal 4 6 6" xfId="5427" xr:uid="{00000000-0005-0000-0000-000060150000}"/>
    <cellStyle name="Normal 4 6 6 2" xfId="5428" xr:uid="{00000000-0005-0000-0000-000061150000}"/>
    <cellStyle name="Normal 4 6 7" xfId="5429" xr:uid="{00000000-0005-0000-0000-000062150000}"/>
    <cellStyle name="Normal 4 6 7 2" xfId="5430" xr:uid="{00000000-0005-0000-0000-000063150000}"/>
    <cellStyle name="Normal 4 7" xfId="5431" xr:uid="{00000000-0005-0000-0000-000064150000}"/>
    <cellStyle name="Normal 4 7 2" xfId="5432" xr:uid="{00000000-0005-0000-0000-000065150000}"/>
    <cellStyle name="Normal 4 7 2 2" xfId="5433" xr:uid="{00000000-0005-0000-0000-000066150000}"/>
    <cellStyle name="Normal 4 7 2 2 2" xfId="5434" xr:uid="{00000000-0005-0000-0000-000067150000}"/>
    <cellStyle name="Normal 4 7 2 3" xfId="5435" xr:uid="{00000000-0005-0000-0000-000068150000}"/>
    <cellStyle name="Normal 4 7 2 4" xfId="5436" xr:uid="{00000000-0005-0000-0000-000069150000}"/>
    <cellStyle name="Normal 4 7 2 5" xfId="5437" xr:uid="{00000000-0005-0000-0000-00006A150000}"/>
    <cellStyle name="Normal 4 7 3" xfId="5438" xr:uid="{00000000-0005-0000-0000-00006B150000}"/>
    <cellStyle name="Normal 4 7 4" xfId="5439" xr:uid="{00000000-0005-0000-0000-00006C150000}"/>
    <cellStyle name="Normal 4 7 4 2" xfId="5440" xr:uid="{00000000-0005-0000-0000-00006D150000}"/>
    <cellStyle name="Normal 4 7 4 3" xfId="5441" xr:uid="{00000000-0005-0000-0000-00006E150000}"/>
    <cellStyle name="Normal 4 7 4 4" xfId="5442" xr:uid="{00000000-0005-0000-0000-00006F150000}"/>
    <cellStyle name="Normal 4 7 5" xfId="5443" xr:uid="{00000000-0005-0000-0000-000070150000}"/>
    <cellStyle name="Normal 4 7 5 2" xfId="5444" xr:uid="{00000000-0005-0000-0000-000071150000}"/>
    <cellStyle name="Normal 4 7 6" xfId="5445" xr:uid="{00000000-0005-0000-0000-000072150000}"/>
    <cellStyle name="Normal 4 8" xfId="5446" xr:uid="{00000000-0005-0000-0000-000073150000}"/>
    <cellStyle name="Normal 4 8 2" xfId="5447" xr:uid="{00000000-0005-0000-0000-000074150000}"/>
    <cellStyle name="Normal 4 8 2 2" xfId="5448" xr:uid="{00000000-0005-0000-0000-000075150000}"/>
    <cellStyle name="Normal 4 8 3" xfId="5449" xr:uid="{00000000-0005-0000-0000-000076150000}"/>
    <cellStyle name="Normal 4 8 4" xfId="5450" xr:uid="{00000000-0005-0000-0000-000077150000}"/>
    <cellStyle name="Normal 4 8 4 2" xfId="5451" xr:uid="{00000000-0005-0000-0000-000078150000}"/>
    <cellStyle name="Normal 4 8 4 3" xfId="5452" xr:uid="{00000000-0005-0000-0000-000079150000}"/>
    <cellStyle name="Normal 4 8 4 4" xfId="5453" xr:uid="{00000000-0005-0000-0000-00007A150000}"/>
    <cellStyle name="Normal 4 8 5" xfId="5454" xr:uid="{00000000-0005-0000-0000-00007B150000}"/>
    <cellStyle name="Normal 4 8 5 2" xfId="5455" xr:uid="{00000000-0005-0000-0000-00007C150000}"/>
    <cellStyle name="Normal 4 8 6" xfId="5456" xr:uid="{00000000-0005-0000-0000-00007D150000}"/>
    <cellStyle name="Normal 4 9" xfId="5457" xr:uid="{00000000-0005-0000-0000-00007E150000}"/>
    <cellStyle name="Normal 4 9 2" xfId="5458" xr:uid="{00000000-0005-0000-0000-00007F150000}"/>
    <cellStyle name="Normal 4 9 3" xfId="5459" xr:uid="{00000000-0005-0000-0000-000080150000}"/>
    <cellStyle name="Normal 4 9 3 2" xfId="5460" xr:uid="{00000000-0005-0000-0000-000081150000}"/>
    <cellStyle name="Normal 4 9 3 3" xfId="5461" xr:uid="{00000000-0005-0000-0000-000082150000}"/>
    <cellStyle name="Normal 4 9 3 4" xfId="5462" xr:uid="{00000000-0005-0000-0000-000083150000}"/>
    <cellStyle name="Normal 4_ELC" xfId="5463" xr:uid="{00000000-0005-0000-0000-000084150000}"/>
    <cellStyle name="Normal 40" xfId="5464" xr:uid="{00000000-0005-0000-0000-000085150000}"/>
    <cellStyle name="Normal 41" xfId="5465" xr:uid="{00000000-0005-0000-0000-000086150000}"/>
    <cellStyle name="Normal 42" xfId="5466" xr:uid="{00000000-0005-0000-0000-000087150000}"/>
    <cellStyle name="Normal 43" xfId="5467" xr:uid="{00000000-0005-0000-0000-000088150000}"/>
    <cellStyle name="Normal 5" xfId="5468" xr:uid="{00000000-0005-0000-0000-000089150000}"/>
    <cellStyle name="Normal 5 10" xfId="5469" xr:uid="{00000000-0005-0000-0000-00008A150000}"/>
    <cellStyle name="Normal 5 10 2" xfId="5470" xr:uid="{00000000-0005-0000-0000-00008B150000}"/>
    <cellStyle name="Normal 5 10 3" xfId="5471" xr:uid="{00000000-0005-0000-0000-00008C150000}"/>
    <cellStyle name="Normal 5 11" xfId="5472" xr:uid="{00000000-0005-0000-0000-00008D150000}"/>
    <cellStyle name="Normal 5 11 2" xfId="5473" xr:uid="{00000000-0005-0000-0000-00008E150000}"/>
    <cellStyle name="Normal 5 11 3" xfId="5474" xr:uid="{00000000-0005-0000-0000-00008F150000}"/>
    <cellStyle name="Normal 5 12" xfId="5475" xr:uid="{00000000-0005-0000-0000-000090150000}"/>
    <cellStyle name="Normal 5 12 2" xfId="5476" xr:uid="{00000000-0005-0000-0000-000091150000}"/>
    <cellStyle name="Normal 5 12 3" xfId="5477" xr:uid="{00000000-0005-0000-0000-000092150000}"/>
    <cellStyle name="Normal 5 12 3 2" xfId="5478" xr:uid="{00000000-0005-0000-0000-000093150000}"/>
    <cellStyle name="Normal 5 12 4" xfId="5479" xr:uid="{00000000-0005-0000-0000-000094150000}"/>
    <cellStyle name="Normal 5 12 4 2" xfId="5480" xr:uid="{00000000-0005-0000-0000-000095150000}"/>
    <cellStyle name="Normal 5 13" xfId="5481" xr:uid="{00000000-0005-0000-0000-000096150000}"/>
    <cellStyle name="Normal 5 13 2" xfId="5482" xr:uid="{00000000-0005-0000-0000-000097150000}"/>
    <cellStyle name="Normal 5 13 2 2" xfId="5483" xr:uid="{00000000-0005-0000-0000-000098150000}"/>
    <cellStyle name="Normal 5 13 3" xfId="5484" xr:uid="{00000000-0005-0000-0000-000099150000}"/>
    <cellStyle name="Normal 5 13 4" xfId="5485" xr:uid="{00000000-0005-0000-0000-00009A150000}"/>
    <cellStyle name="Normal 5 13 5" xfId="5486" xr:uid="{00000000-0005-0000-0000-00009B150000}"/>
    <cellStyle name="Normal 5 14" xfId="5487" xr:uid="{00000000-0005-0000-0000-00009C150000}"/>
    <cellStyle name="Normal 5 14 2" xfId="5488" xr:uid="{00000000-0005-0000-0000-00009D150000}"/>
    <cellStyle name="Normal 5 15" xfId="5489" xr:uid="{00000000-0005-0000-0000-00009E150000}"/>
    <cellStyle name="Normal 5 16" xfId="5490" xr:uid="{00000000-0005-0000-0000-00009F150000}"/>
    <cellStyle name="Normal 5 2" xfId="5491" xr:uid="{00000000-0005-0000-0000-0000A0150000}"/>
    <cellStyle name="Normal 5 2 10" xfId="5492" xr:uid="{00000000-0005-0000-0000-0000A1150000}"/>
    <cellStyle name="Normal 5 2 10 2" xfId="5493" xr:uid="{00000000-0005-0000-0000-0000A2150000}"/>
    <cellStyle name="Normal 5 2 10 3" xfId="5494" xr:uid="{00000000-0005-0000-0000-0000A3150000}"/>
    <cellStyle name="Normal 5 2 2" xfId="5495" xr:uid="{00000000-0005-0000-0000-0000A4150000}"/>
    <cellStyle name="Normal 5 2 2 10" xfId="5496" xr:uid="{00000000-0005-0000-0000-0000A5150000}"/>
    <cellStyle name="Normal 5 2 2 10 2" xfId="5497" xr:uid="{00000000-0005-0000-0000-0000A6150000}"/>
    <cellStyle name="Normal 5 2 2 10 2 2" xfId="5498" xr:uid="{00000000-0005-0000-0000-0000A7150000}"/>
    <cellStyle name="Normal 5 2 2 10 2 3" xfId="5499" xr:uid="{00000000-0005-0000-0000-0000A8150000}"/>
    <cellStyle name="Normal 5 2 2 10 2 4" xfId="5500" xr:uid="{00000000-0005-0000-0000-0000A9150000}"/>
    <cellStyle name="Normal 5 2 2 10 3" xfId="5501" xr:uid="{00000000-0005-0000-0000-0000AA150000}"/>
    <cellStyle name="Normal 5 2 2 10 4" xfId="5502" xr:uid="{00000000-0005-0000-0000-0000AB150000}"/>
    <cellStyle name="Normal 5 2 2 10 5" xfId="5503" xr:uid="{00000000-0005-0000-0000-0000AC150000}"/>
    <cellStyle name="Normal 5 2 2 11" xfId="5504" xr:uid="{00000000-0005-0000-0000-0000AD150000}"/>
    <cellStyle name="Normal 5 2 2 11 2" xfId="5505" xr:uid="{00000000-0005-0000-0000-0000AE150000}"/>
    <cellStyle name="Normal 5 2 2 11 2 2" xfId="5506" xr:uid="{00000000-0005-0000-0000-0000AF150000}"/>
    <cellStyle name="Normal 5 2 2 11 2 3" xfId="5507" xr:uid="{00000000-0005-0000-0000-0000B0150000}"/>
    <cellStyle name="Normal 5 2 2 11 2 4" xfId="5508" xr:uid="{00000000-0005-0000-0000-0000B1150000}"/>
    <cellStyle name="Normal 5 2 2 11 3" xfId="5509" xr:uid="{00000000-0005-0000-0000-0000B2150000}"/>
    <cellStyle name="Normal 5 2 2 11 4" xfId="5510" xr:uid="{00000000-0005-0000-0000-0000B3150000}"/>
    <cellStyle name="Normal 5 2 2 11 5" xfId="5511" xr:uid="{00000000-0005-0000-0000-0000B4150000}"/>
    <cellStyle name="Normal 5 2 2 12" xfId="5512" xr:uid="{00000000-0005-0000-0000-0000B5150000}"/>
    <cellStyle name="Normal 5 2 2 12 2" xfId="5513" xr:uid="{00000000-0005-0000-0000-0000B6150000}"/>
    <cellStyle name="Normal 5 2 2 12 2 2" xfId="5514" xr:uid="{00000000-0005-0000-0000-0000B7150000}"/>
    <cellStyle name="Normal 5 2 2 12 2 3" xfId="5515" xr:uid="{00000000-0005-0000-0000-0000B8150000}"/>
    <cellStyle name="Normal 5 2 2 12 2 4" xfId="5516" xr:uid="{00000000-0005-0000-0000-0000B9150000}"/>
    <cellStyle name="Normal 5 2 2 12 3" xfId="5517" xr:uid="{00000000-0005-0000-0000-0000BA150000}"/>
    <cellStyle name="Normal 5 2 2 12 4" xfId="5518" xr:uid="{00000000-0005-0000-0000-0000BB150000}"/>
    <cellStyle name="Normal 5 2 2 12 5" xfId="5519" xr:uid="{00000000-0005-0000-0000-0000BC150000}"/>
    <cellStyle name="Normal 5 2 2 13" xfId="5520" xr:uid="{00000000-0005-0000-0000-0000BD150000}"/>
    <cellStyle name="Normal 5 2 2 13 2" xfId="5521" xr:uid="{00000000-0005-0000-0000-0000BE150000}"/>
    <cellStyle name="Normal 5 2 2 13 2 2" xfId="5522" xr:uid="{00000000-0005-0000-0000-0000BF150000}"/>
    <cellStyle name="Normal 5 2 2 13 2 3" xfId="5523" xr:uid="{00000000-0005-0000-0000-0000C0150000}"/>
    <cellStyle name="Normal 5 2 2 13 2 4" xfId="5524" xr:uid="{00000000-0005-0000-0000-0000C1150000}"/>
    <cellStyle name="Normal 5 2 2 13 3" xfId="5525" xr:uid="{00000000-0005-0000-0000-0000C2150000}"/>
    <cellStyle name="Normal 5 2 2 13 4" xfId="5526" xr:uid="{00000000-0005-0000-0000-0000C3150000}"/>
    <cellStyle name="Normal 5 2 2 13 5" xfId="5527" xr:uid="{00000000-0005-0000-0000-0000C4150000}"/>
    <cellStyle name="Normal 5 2 2 14" xfId="5528" xr:uid="{00000000-0005-0000-0000-0000C5150000}"/>
    <cellStyle name="Normal 5 2 2 15" xfId="5529" xr:uid="{00000000-0005-0000-0000-0000C6150000}"/>
    <cellStyle name="Normal 5 2 2 2" xfId="5530" xr:uid="{00000000-0005-0000-0000-0000C7150000}"/>
    <cellStyle name="Normal 5 2 2 2 10" xfId="5531" xr:uid="{00000000-0005-0000-0000-0000C8150000}"/>
    <cellStyle name="Normal 5 2 2 2 11" xfId="5532" xr:uid="{00000000-0005-0000-0000-0000C9150000}"/>
    <cellStyle name="Normal 5 2 2 2 12" xfId="5533" xr:uid="{00000000-0005-0000-0000-0000CA150000}"/>
    <cellStyle name="Normal 5 2 2 2 13" xfId="5534" xr:uid="{00000000-0005-0000-0000-0000CB150000}"/>
    <cellStyle name="Normal 5 2 2 2 14" xfId="5535" xr:uid="{00000000-0005-0000-0000-0000CC150000}"/>
    <cellStyle name="Normal 5 2 2 2 14 2" xfId="5536" xr:uid="{00000000-0005-0000-0000-0000CD150000}"/>
    <cellStyle name="Normal 5 2 2 2 14 2 2" xfId="5537" xr:uid="{00000000-0005-0000-0000-0000CE150000}"/>
    <cellStyle name="Normal 5 2 2 2 14 3" xfId="5538" xr:uid="{00000000-0005-0000-0000-0000CF150000}"/>
    <cellStyle name="Normal 5 2 2 2 14 4" xfId="5539" xr:uid="{00000000-0005-0000-0000-0000D0150000}"/>
    <cellStyle name="Normal 5 2 2 2 15" xfId="5540" xr:uid="{00000000-0005-0000-0000-0000D1150000}"/>
    <cellStyle name="Normal 5 2 2 2 15 2" xfId="5541" xr:uid="{00000000-0005-0000-0000-0000D2150000}"/>
    <cellStyle name="Normal 5 2 2 2 15 3" xfId="5542" xr:uid="{00000000-0005-0000-0000-0000D3150000}"/>
    <cellStyle name="Normal 5 2 2 2 15 4" xfId="5543" xr:uid="{00000000-0005-0000-0000-0000D4150000}"/>
    <cellStyle name="Normal 5 2 2 2 16" xfId="5544" xr:uid="{00000000-0005-0000-0000-0000D5150000}"/>
    <cellStyle name="Normal 5 2 2 2 2" xfId="5545" xr:uid="{00000000-0005-0000-0000-0000D6150000}"/>
    <cellStyle name="Normal 5 2 2 2 3" xfId="5546" xr:uid="{00000000-0005-0000-0000-0000D7150000}"/>
    <cellStyle name="Normal 5 2 2 2 4" xfId="5547" xr:uid="{00000000-0005-0000-0000-0000D8150000}"/>
    <cellStyle name="Normal 5 2 2 2 5" xfId="5548" xr:uid="{00000000-0005-0000-0000-0000D9150000}"/>
    <cellStyle name="Normal 5 2 2 2 6" xfId="5549" xr:uid="{00000000-0005-0000-0000-0000DA150000}"/>
    <cellStyle name="Normal 5 2 2 2 7" xfId="5550" xr:uid="{00000000-0005-0000-0000-0000DB150000}"/>
    <cellStyle name="Normal 5 2 2 2 8" xfId="5551" xr:uid="{00000000-0005-0000-0000-0000DC150000}"/>
    <cellStyle name="Normal 5 2 2 2 9" xfId="5552" xr:uid="{00000000-0005-0000-0000-0000DD150000}"/>
    <cellStyle name="Normal 5 2 2 3" xfId="5553" xr:uid="{00000000-0005-0000-0000-0000DE150000}"/>
    <cellStyle name="Normal 5 2 2 3 2" xfId="5554" xr:uid="{00000000-0005-0000-0000-0000DF150000}"/>
    <cellStyle name="Normal 5 2 2 3 2 2" xfId="5555" xr:uid="{00000000-0005-0000-0000-0000E0150000}"/>
    <cellStyle name="Normal 5 2 2 3 2 2 2" xfId="5556" xr:uid="{00000000-0005-0000-0000-0000E1150000}"/>
    <cellStyle name="Normal 5 2 2 3 2 3" xfId="5557" xr:uid="{00000000-0005-0000-0000-0000E2150000}"/>
    <cellStyle name="Normal 5 2 2 3 2 4" xfId="5558" xr:uid="{00000000-0005-0000-0000-0000E3150000}"/>
    <cellStyle name="Normal 5 2 2 3 3" xfId="5559" xr:uid="{00000000-0005-0000-0000-0000E4150000}"/>
    <cellStyle name="Normal 5 2 2 3 3 2" xfId="5560" xr:uid="{00000000-0005-0000-0000-0000E5150000}"/>
    <cellStyle name="Normal 5 2 2 3 3 3" xfId="5561" xr:uid="{00000000-0005-0000-0000-0000E6150000}"/>
    <cellStyle name="Normal 5 2 2 3 3 4" xfId="5562" xr:uid="{00000000-0005-0000-0000-0000E7150000}"/>
    <cellStyle name="Normal 5 2 2 3 4" xfId="5563" xr:uid="{00000000-0005-0000-0000-0000E8150000}"/>
    <cellStyle name="Normal 5 2 2 3 5" xfId="5564" xr:uid="{00000000-0005-0000-0000-0000E9150000}"/>
    <cellStyle name="Normal 5 2 2 3 6" xfId="5565" xr:uid="{00000000-0005-0000-0000-0000EA150000}"/>
    <cellStyle name="Normal 5 2 2 4" xfId="5566" xr:uid="{00000000-0005-0000-0000-0000EB150000}"/>
    <cellStyle name="Normal 5 2 2 4 2" xfId="5567" xr:uid="{00000000-0005-0000-0000-0000EC150000}"/>
    <cellStyle name="Normal 5 2 2 4 2 2" xfId="5568" xr:uid="{00000000-0005-0000-0000-0000ED150000}"/>
    <cellStyle name="Normal 5 2 2 4 2 3" xfId="5569" xr:uid="{00000000-0005-0000-0000-0000EE150000}"/>
    <cellStyle name="Normal 5 2 2 4 2 4" xfId="5570" xr:uid="{00000000-0005-0000-0000-0000EF150000}"/>
    <cellStyle name="Normal 5 2 2 4 3" xfId="5571" xr:uid="{00000000-0005-0000-0000-0000F0150000}"/>
    <cellStyle name="Normal 5 2 2 4 4" xfId="5572" xr:uid="{00000000-0005-0000-0000-0000F1150000}"/>
    <cellStyle name="Normal 5 2 2 4 5" xfId="5573" xr:uid="{00000000-0005-0000-0000-0000F2150000}"/>
    <cellStyle name="Normal 5 2 2 5" xfId="5574" xr:uid="{00000000-0005-0000-0000-0000F3150000}"/>
    <cellStyle name="Normal 5 2 2 5 2" xfId="5575" xr:uid="{00000000-0005-0000-0000-0000F4150000}"/>
    <cellStyle name="Normal 5 2 2 5 2 2" xfId="5576" xr:uid="{00000000-0005-0000-0000-0000F5150000}"/>
    <cellStyle name="Normal 5 2 2 5 2 3" xfId="5577" xr:uid="{00000000-0005-0000-0000-0000F6150000}"/>
    <cellStyle name="Normal 5 2 2 5 2 4" xfId="5578" xr:uid="{00000000-0005-0000-0000-0000F7150000}"/>
    <cellStyle name="Normal 5 2 2 5 3" xfId="5579" xr:uid="{00000000-0005-0000-0000-0000F8150000}"/>
    <cellStyle name="Normal 5 2 2 5 4" xfId="5580" xr:uid="{00000000-0005-0000-0000-0000F9150000}"/>
    <cellStyle name="Normal 5 2 2 5 5" xfId="5581" xr:uid="{00000000-0005-0000-0000-0000FA150000}"/>
    <cellStyle name="Normal 5 2 2 6" xfId="5582" xr:uid="{00000000-0005-0000-0000-0000FB150000}"/>
    <cellStyle name="Normal 5 2 2 6 2" xfId="5583" xr:uid="{00000000-0005-0000-0000-0000FC150000}"/>
    <cellStyle name="Normal 5 2 2 6 2 2" xfId="5584" xr:uid="{00000000-0005-0000-0000-0000FD150000}"/>
    <cellStyle name="Normal 5 2 2 6 2 3" xfId="5585" xr:uid="{00000000-0005-0000-0000-0000FE150000}"/>
    <cellStyle name="Normal 5 2 2 6 2 4" xfId="5586" xr:uid="{00000000-0005-0000-0000-0000FF150000}"/>
    <cellStyle name="Normal 5 2 2 6 3" xfId="5587" xr:uid="{00000000-0005-0000-0000-000000160000}"/>
    <cellStyle name="Normal 5 2 2 6 4" xfId="5588" xr:uid="{00000000-0005-0000-0000-000001160000}"/>
    <cellStyle name="Normal 5 2 2 6 5" xfId="5589" xr:uid="{00000000-0005-0000-0000-000002160000}"/>
    <cellStyle name="Normal 5 2 2 7" xfId="5590" xr:uid="{00000000-0005-0000-0000-000003160000}"/>
    <cellStyle name="Normal 5 2 2 7 2" xfId="5591" xr:uid="{00000000-0005-0000-0000-000004160000}"/>
    <cellStyle name="Normal 5 2 2 7 2 2" xfId="5592" xr:uid="{00000000-0005-0000-0000-000005160000}"/>
    <cellStyle name="Normal 5 2 2 7 2 3" xfId="5593" xr:uid="{00000000-0005-0000-0000-000006160000}"/>
    <cellStyle name="Normal 5 2 2 7 2 4" xfId="5594" xr:uid="{00000000-0005-0000-0000-000007160000}"/>
    <cellStyle name="Normal 5 2 2 7 3" xfId="5595" xr:uid="{00000000-0005-0000-0000-000008160000}"/>
    <cellStyle name="Normal 5 2 2 7 4" xfId="5596" xr:uid="{00000000-0005-0000-0000-000009160000}"/>
    <cellStyle name="Normal 5 2 2 7 5" xfId="5597" xr:uid="{00000000-0005-0000-0000-00000A160000}"/>
    <cellStyle name="Normal 5 2 2 8" xfId="5598" xr:uid="{00000000-0005-0000-0000-00000B160000}"/>
    <cellStyle name="Normal 5 2 2 8 2" xfId="5599" xr:uid="{00000000-0005-0000-0000-00000C160000}"/>
    <cellStyle name="Normal 5 2 2 8 2 2" xfId="5600" xr:uid="{00000000-0005-0000-0000-00000D160000}"/>
    <cellStyle name="Normal 5 2 2 8 2 3" xfId="5601" xr:uid="{00000000-0005-0000-0000-00000E160000}"/>
    <cellStyle name="Normal 5 2 2 8 2 4" xfId="5602" xr:uid="{00000000-0005-0000-0000-00000F160000}"/>
    <cellStyle name="Normal 5 2 2 8 3" xfId="5603" xr:uid="{00000000-0005-0000-0000-000010160000}"/>
    <cellStyle name="Normal 5 2 2 8 4" xfId="5604" xr:uid="{00000000-0005-0000-0000-000011160000}"/>
    <cellStyle name="Normal 5 2 2 8 5" xfId="5605" xr:uid="{00000000-0005-0000-0000-000012160000}"/>
    <cellStyle name="Normal 5 2 2 9" xfId="5606" xr:uid="{00000000-0005-0000-0000-000013160000}"/>
    <cellStyle name="Normal 5 2 2 9 2" xfId="5607" xr:uid="{00000000-0005-0000-0000-000014160000}"/>
    <cellStyle name="Normal 5 2 2 9 2 2" xfId="5608" xr:uid="{00000000-0005-0000-0000-000015160000}"/>
    <cellStyle name="Normal 5 2 2 9 2 3" xfId="5609" xr:uid="{00000000-0005-0000-0000-000016160000}"/>
    <cellStyle name="Normal 5 2 2 9 2 4" xfId="5610" xr:uid="{00000000-0005-0000-0000-000017160000}"/>
    <cellStyle name="Normal 5 2 2 9 3" xfId="5611" xr:uid="{00000000-0005-0000-0000-000018160000}"/>
    <cellStyle name="Normal 5 2 2 9 4" xfId="5612" xr:uid="{00000000-0005-0000-0000-000019160000}"/>
    <cellStyle name="Normal 5 2 2 9 5" xfId="5613" xr:uid="{00000000-0005-0000-0000-00001A160000}"/>
    <cellStyle name="Normal 5 2 3" xfId="5614" xr:uid="{00000000-0005-0000-0000-00001B160000}"/>
    <cellStyle name="Normal 5 2 3 2" xfId="5615" xr:uid="{00000000-0005-0000-0000-00001C160000}"/>
    <cellStyle name="Normal 5 2 3 3" xfId="5616" xr:uid="{00000000-0005-0000-0000-00001D160000}"/>
    <cellStyle name="Normal 5 2 3 3 2" xfId="5617" xr:uid="{00000000-0005-0000-0000-00001E160000}"/>
    <cellStyle name="Normal 5 2 3 3 3" xfId="5618" xr:uid="{00000000-0005-0000-0000-00001F160000}"/>
    <cellStyle name="Normal 5 2 3 3 4" xfId="5619" xr:uid="{00000000-0005-0000-0000-000020160000}"/>
    <cellStyle name="Normal 5 2 3 4" xfId="5620" xr:uid="{00000000-0005-0000-0000-000021160000}"/>
    <cellStyle name="Normal 5 2 3 4 2" xfId="5621" xr:uid="{00000000-0005-0000-0000-000022160000}"/>
    <cellStyle name="Normal 5 2 3 5" xfId="5622" xr:uid="{00000000-0005-0000-0000-000023160000}"/>
    <cellStyle name="Normal 5 2 4" xfId="5623" xr:uid="{00000000-0005-0000-0000-000024160000}"/>
    <cellStyle name="Normal 5 2 5" xfId="5624" xr:uid="{00000000-0005-0000-0000-000025160000}"/>
    <cellStyle name="Normal 5 2 6" xfId="5625" xr:uid="{00000000-0005-0000-0000-000026160000}"/>
    <cellStyle name="Normal 5 2 7" xfId="5626" xr:uid="{00000000-0005-0000-0000-000027160000}"/>
    <cellStyle name="Normal 5 2 8" xfId="5627" xr:uid="{00000000-0005-0000-0000-000028160000}"/>
    <cellStyle name="Normal 5 2 9" xfId="5628" xr:uid="{00000000-0005-0000-0000-000029160000}"/>
    <cellStyle name="Normal 5 3" xfId="5629" xr:uid="{00000000-0005-0000-0000-00002A160000}"/>
    <cellStyle name="Normal 5 3 10" xfId="5630" xr:uid="{00000000-0005-0000-0000-00002B160000}"/>
    <cellStyle name="Normal 5 3 10 2" xfId="5631" xr:uid="{00000000-0005-0000-0000-00002C160000}"/>
    <cellStyle name="Normal 5 3 10 3" xfId="5632" xr:uid="{00000000-0005-0000-0000-00002D160000}"/>
    <cellStyle name="Normal 5 3 10 4" xfId="5633" xr:uid="{00000000-0005-0000-0000-00002E160000}"/>
    <cellStyle name="Normal 5 3 2" xfId="5634" xr:uid="{00000000-0005-0000-0000-00002F160000}"/>
    <cellStyle name="Normal 5 3 2 2" xfId="5635" xr:uid="{00000000-0005-0000-0000-000030160000}"/>
    <cellStyle name="Normal 5 3 2 3" xfId="5636" xr:uid="{00000000-0005-0000-0000-000031160000}"/>
    <cellStyle name="Normal 5 3 3" xfId="5637" xr:uid="{00000000-0005-0000-0000-000032160000}"/>
    <cellStyle name="Normal 5 3 3 2" xfId="5638" xr:uid="{00000000-0005-0000-0000-000033160000}"/>
    <cellStyle name="Normal 5 3 3 3" xfId="5639" xr:uid="{00000000-0005-0000-0000-000034160000}"/>
    <cellStyle name="Normal 5 3 3 3 2" xfId="5640" xr:uid="{00000000-0005-0000-0000-000035160000}"/>
    <cellStyle name="Normal 5 3 3 3 3" xfId="5641" xr:uid="{00000000-0005-0000-0000-000036160000}"/>
    <cellStyle name="Normal 5 3 3 3 4" xfId="5642" xr:uid="{00000000-0005-0000-0000-000037160000}"/>
    <cellStyle name="Normal 5 3 3 4" xfId="5643" xr:uid="{00000000-0005-0000-0000-000038160000}"/>
    <cellStyle name="Normal 5 3 3 4 2" xfId="5644" xr:uid="{00000000-0005-0000-0000-000039160000}"/>
    <cellStyle name="Normal 5 3 3 5" xfId="5645" xr:uid="{00000000-0005-0000-0000-00003A160000}"/>
    <cellStyle name="Normal 5 3 4" xfId="5646" xr:uid="{00000000-0005-0000-0000-00003B160000}"/>
    <cellStyle name="Normal 5 3 5" xfId="5647" xr:uid="{00000000-0005-0000-0000-00003C160000}"/>
    <cellStyle name="Normal 5 3 6" xfId="5648" xr:uid="{00000000-0005-0000-0000-00003D160000}"/>
    <cellStyle name="Normal 5 3 7" xfId="5649" xr:uid="{00000000-0005-0000-0000-00003E160000}"/>
    <cellStyle name="Normal 5 3 8" xfId="5650" xr:uid="{00000000-0005-0000-0000-00003F160000}"/>
    <cellStyle name="Normal 5 3 9" xfId="5651" xr:uid="{00000000-0005-0000-0000-000040160000}"/>
    <cellStyle name="Normal 5 4" xfId="5652" xr:uid="{00000000-0005-0000-0000-000041160000}"/>
    <cellStyle name="Normal 5 4 2" xfId="5653" xr:uid="{00000000-0005-0000-0000-000042160000}"/>
    <cellStyle name="Normal 5 4 3" xfId="5654" xr:uid="{00000000-0005-0000-0000-000043160000}"/>
    <cellStyle name="Normal 5 4 4" xfId="5655" xr:uid="{00000000-0005-0000-0000-000044160000}"/>
    <cellStyle name="Normal 5 4 5" xfId="5656" xr:uid="{00000000-0005-0000-0000-000045160000}"/>
    <cellStyle name="Normal 5 4 6" xfId="5657" xr:uid="{00000000-0005-0000-0000-000046160000}"/>
    <cellStyle name="Normal 5 4 7" xfId="5658" xr:uid="{00000000-0005-0000-0000-000047160000}"/>
    <cellStyle name="Normal 5 4 8" xfId="5659" xr:uid="{00000000-0005-0000-0000-000048160000}"/>
    <cellStyle name="Normal 5 5" xfId="5660" xr:uid="{00000000-0005-0000-0000-000049160000}"/>
    <cellStyle name="Normal 5 5 10" xfId="5661" xr:uid="{00000000-0005-0000-0000-00004A160000}"/>
    <cellStyle name="Normal 5 5 10 2" xfId="5662" xr:uid="{00000000-0005-0000-0000-00004B160000}"/>
    <cellStyle name="Normal 5 5 11" xfId="5663" xr:uid="{00000000-0005-0000-0000-00004C160000}"/>
    <cellStyle name="Normal 5 5 11 2" xfId="5664" xr:uid="{00000000-0005-0000-0000-00004D160000}"/>
    <cellStyle name="Normal 5 5 2" xfId="5665" xr:uid="{00000000-0005-0000-0000-00004E160000}"/>
    <cellStyle name="Normal 5 5 2 2" xfId="5666" xr:uid="{00000000-0005-0000-0000-00004F160000}"/>
    <cellStyle name="Normal 5 5 2 2 2" xfId="5667" xr:uid="{00000000-0005-0000-0000-000050160000}"/>
    <cellStyle name="Normal 5 5 2 2 2 2" xfId="5668" xr:uid="{00000000-0005-0000-0000-000051160000}"/>
    <cellStyle name="Normal 5 5 2 2 3" xfId="5669" xr:uid="{00000000-0005-0000-0000-000052160000}"/>
    <cellStyle name="Normal 5 5 2 2 4" xfId="5670" xr:uid="{00000000-0005-0000-0000-000053160000}"/>
    <cellStyle name="Normal 5 5 2 2 5" xfId="5671" xr:uid="{00000000-0005-0000-0000-000054160000}"/>
    <cellStyle name="Normal 5 5 2 3" xfId="5672" xr:uid="{00000000-0005-0000-0000-000055160000}"/>
    <cellStyle name="Normal 5 5 2 4" xfId="5673" xr:uid="{00000000-0005-0000-0000-000056160000}"/>
    <cellStyle name="Normal 5 5 2 4 2" xfId="5674" xr:uid="{00000000-0005-0000-0000-000057160000}"/>
    <cellStyle name="Normal 5 5 2 4 3" xfId="5675" xr:uid="{00000000-0005-0000-0000-000058160000}"/>
    <cellStyle name="Normal 5 5 2 4 4" xfId="5676" xr:uid="{00000000-0005-0000-0000-000059160000}"/>
    <cellStyle name="Normal 5 5 2 5" xfId="5677" xr:uid="{00000000-0005-0000-0000-00005A160000}"/>
    <cellStyle name="Normal 5 5 2 5 2" xfId="5678" xr:uid="{00000000-0005-0000-0000-00005B160000}"/>
    <cellStyle name="Normal 5 5 2 6" xfId="5679" xr:uid="{00000000-0005-0000-0000-00005C160000}"/>
    <cellStyle name="Normal 5 5 3" xfId="5680" xr:uid="{00000000-0005-0000-0000-00005D160000}"/>
    <cellStyle name="Normal 5 5 3 2" xfId="5681" xr:uid="{00000000-0005-0000-0000-00005E160000}"/>
    <cellStyle name="Normal 5 5 3 3" xfId="5682" xr:uid="{00000000-0005-0000-0000-00005F160000}"/>
    <cellStyle name="Normal 5 5 3 3 2" xfId="5683" xr:uid="{00000000-0005-0000-0000-000060160000}"/>
    <cellStyle name="Normal 5 5 3 4" xfId="5684" xr:uid="{00000000-0005-0000-0000-000061160000}"/>
    <cellStyle name="Normal 5 5 3 4 2" xfId="5685" xr:uid="{00000000-0005-0000-0000-000062160000}"/>
    <cellStyle name="Normal 5 5 4" xfId="5686" xr:uid="{00000000-0005-0000-0000-000063160000}"/>
    <cellStyle name="Normal 5 5 4 2" xfId="5687" xr:uid="{00000000-0005-0000-0000-000064160000}"/>
    <cellStyle name="Normal 5 5 4 3" xfId="5688" xr:uid="{00000000-0005-0000-0000-000065160000}"/>
    <cellStyle name="Normal 5 5 4 3 2" xfId="5689" xr:uid="{00000000-0005-0000-0000-000066160000}"/>
    <cellStyle name="Normal 5 5 4 4" xfId="5690" xr:uid="{00000000-0005-0000-0000-000067160000}"/>
    <cellStyle name="Normal 5 5 4 4 2" xfId="5691" xr:uid="{00000000-0005-0000-0000-000068160000}"/>
    <cellStyle name="Normal 5 5 5" xfId="5692" xr:uid="{00000000-0005-0000-0000-000069160000}"/>
    <cellStyle name="Normal 5 5 6" xfId="5693" xr:uid="{00000000-0005-0000-0000-00006A160000}"/>
    <cellStyle name="Normal 5 5 7" xfId="5694" xr:uid="{00000000-0005-0000-0000-00006B160000}"/>
    <cellStyle name="Normal 5 5 8" xfId="5695" xr:uid="{00000000-0005-0000-0000-00006C160000}"/>
    <cellStyle name="Normal 5 5 9" xfId="5696" xr:uid="{00000000-0005-0000-0000-00006D160000}"/>
    <cellStyle name="Normal 5 5 9 2" xfId="5697" xr:uid="{00000000-0005-0000-0000-00006E160000}"/>
    <cellStyle name="Normal 5 5 9 2 2" xfId="5698" xr:uid="{00000000-0005-0000-0000-00006F160000}"/>
    <cellStyle name="Normal 5 5 9 3" xfId="5699" xr:uid="{00000000-0005-0000-0000-000070160000}"/>
    <cellStyle name="Normal 5 5 9 4" xfId="5700" xr:uid="{00000000-0005-0000-0000-000071160000}"/>
    <cellStyle name="Normal 5 6" xfId="5701" xr:uid="{00000000-0005-0000-0000-000072160000}"/>
    <cellStyle name="Normal 5 6 2" xfId="5702" xr:uid="{00000000-0005-0000-0000-000073160000}"/>
    <cellStyle name="Normal 5 6 3" xfId="5703" xr:uid="{00000000-0005-0000-0000-000074160000}"/>
    <cellStyle name="Normal 5 7" xfId="5704" xr:uid="{00000000-0005-0000-0000-000075160000}"/>
    <cellStyle name="Normal 5 8" xfId="5705" xr:uid="{00000000-0005-0000-0000-000076160000}"/>
    <cellStyle name="Normal 5 9" xfId="5706" xr:uid="{00000000-0005-0000-0000-000077160000}"/>
    <cellStyle name="Normal 5_ELC" xfId="5707" xr:uid="{00000000-0005-0000-0000-000078160000}"/>
    <cellStyle name="Normal 50" xfId="5708" xr:uid="{00000000-0005-0000-0000-000079160000}"/>
    <cellStyle name="Normal 51" xfId="5709" xr:uid="{00000000-0005-0000-0000-00007A160000}"/>
    <cellStyle name="Normal 52" xfId="5710" xr:uid="{00000000-0005-0000-0000-00007B160000}"/>
    <cellStyle name="Normal 53" xfId="5711" xr:uid="{00000000-0005-0000-0000-00007C160000}"/>
    <cellStyle name="Normal 54" xfId="5712" xr:uid="{00000000-0005-0000-0000-00007D160000}"/>
    <cellStyle name="Normal 55" xfId="5713" xr:uid="{00000000-0005-0000-0000-00007E160000}"/>
    <cellStyle name="Normal 6" xfId="5714" xr:uid="{00000000-0005-0000-0000-00007F160000}"/>
    <cellStyle name="Normal 6 10" xfId="5715" xr:uid="{00000000-0005-0000-0000-000080160000}"/>
    <cellStyle name="Normal 6 10 2" xfId="5716" xr:uid="{00000000-0005-0000-0000-000081160000}"/>
    <cellStyle name="Normal 6 10 3" xfId="5717" xr:uid="{00000000-0005-0000-0000-000082160000}"/>
    <cellStyle name="Normal 6 11" xfId="5718" xr:uid="{00000000-0005-0000-0000-000083160000}"/>
    <cellStyle name="Normal 6 12" xfId="5719" xr:uid="{00000000-0005-0000-0000-000084160000}"/>
    <cellStyle name="Normal 6 12 2" xfId="5720" xr:uid="{00000000-0005-0000-0000-000085160000}"/>
    <cellStyle name="Normal 6 12 3" xfId="5721" xr:uid="{00000000-0005-0000-0000-000086160000}"/>
    <cellStyle name="Normal 6 2" xfId="5722" xr:uid="{00000000-0005-0000-0000-000087160000}"/>
    <cellStyle name="Normal 6 2 10" xfId="5723" xr:uid="{00000000-0005-0000-0000-000088160000}"/>
    <cellStyle name="Normal 6 2 11" xfId="5724" xr:uid="{00000000-0005-0000-0000-000089160000}"/>
    <cellStyle name="Normal 6 2 12" xfId="5725" xr:uid="{00000000-0005-0000-0000-00008A160000}"/>
    <cellStyle name="Normal 6 2 13" xfId="5726" xr:uid="{00000000-0005-0000-0000-00008B160000}"/>
    <cellStyle name="Normal 6 2 14" xfId="5727" xr:uid="{00000000-0005-0000-0000-00008C160000}"/>
    <cellStyle name="Normal 6 2 2" xfId="5728" xr:uid="{00000000-0005-0000-0000-00008D160000}"/>
    <cellStyle name="Normal 6 2 2 10" xfId="5729" xr:uid="{00000000-0005-0000-0000-00008E160000}"/>
    <cellStyle name="Normal 6 2 2 10 2" xfId="5730" xr:uid="{00000000-0005-0000-0000-00008F160000}"/>
    <cellStyle name="Normal 6 2 2 10 2 2" xfId="5731" xr:uid="{00000000-0005-0000-0000-000090160000}"/>
    <cellStyle name="Normal 6 2 2 10 2 3" xfId="5732" xr:uid="{00000000-0005-0000-0000-000091160000}"/>
    <cellStyle name="Normal 6 2 2 10 2 4" xfId="5733" xr:uid="{00000000-0005-0000-0000-000092160000}"/>
    <cellStyle name="Normal 6 2 2 10 3" xfId="5734" xr:uid="{00000000-0005-0000-0000-000093160000}"/>
    <cellStyle name="Normal 6 2 2 10 4" xfId="5735" xr:uid="{00000000-0005-0000-0000-000094160000}"/>
    <cellStyle name="Normal 6 2 2 10 5" xfId="5736" xr:uid="{00000000-0005-0000-0000-000095160000}"/>
    <cellStyle name="Normal 6 2 2 11" xfId="5737" xr:uid="{00000000-0005-0000-0000-000096160000}"/>
    <cellStyle name="Normal 6 2 2 11 2" xfId="5738" xr:uid="{00000000-0005-0000-0000-000097160000}"/>
    <cellStyle name="Normal 6 2 2 11 2 2" xfId="5739" xr:uid="{00000000-0005-0000-0000-000098160000}"/>
    <cellStyle name="Normal 6 2 2 11 2 3" xfId="5740" xr:uid="{00000000-0005-0000-0000-000099160000}"/>
    <cellStyle name="Normal 6 2 2 11 2 4" xfId="5741" xr:uid="{00000000-0005-0000-0000-00009A160000}"/>
    <cellStyle name="Normal 6 2 2 11 3" xfId="5742" xr:uid="{00000000-0005-0000-0000-00009B160000}"/>
    <cellStyle name="Normal 6 2 2 11 4" xfId="5743" xr:uid="{00000000-0005-0000-0000-00009C160000}"/>
    <cellStyle name="Normal 6 2 2 11 5" xfId="5744" xr:uid="{00000000-0005-0000-0000-00009D160000}"/>
    <cellStyle name="Normal 6 2 2 12" xfId="5745" xr:uid="{00000000-0005-0000-0000-00009E160000}"/>
    <cellStyle name="Normal 6 2 2 12 2" xfId="5746" xr:uid="{00000000-0005-0000-0000-00009F160000}"/>
    <cellStyle name="Normal 6 2 2 12 2 2" xfId="5747" xr:uid="{00000000-0005-0000-0000-0000A0160000}"/>
    <cellStyle name="Normal 6 2 2 12 2 3" xfId="5748" xr:uid="{00000000-0005-0000-0000-0000A1160000}"/>
    <cellStyle name="Normal 6 2 2 12 2 4" xfId="5749" xr:uid="{00000000-0005-0000-0000-0000A2160000}"/>
    <cellStyle name="Normal 6 2 2 12 3" xfId="5750" xr:uid="{00000000-0005-0000-0000-0000A3160000}"/>
    <cellStyle name="Normal 6 2 2 12 4" xfId="5751" xr:uid="{00000000-0005-0000-0000-0000A4160000}"/>
    <cellStyle name="Normal 6 2 2 12 5" xfId="5752" xr:uid="{00000000-0005-0000-0000-0000A5160000}"/>
    <cellStyle name="Normal 6 2 2 13" xfId="5753" xr:uid="{00000000-0005-0000-0000-0000A6160000}"/>
    <cellStyle name="Normal 6 2 2 13 2" xfId="5754" xr:uid="{00000000-0005-0000-0000-0000A7160000}"/>
    <cellStyle name="Normal 6 2 2 13 2 2" xfId="5755" xr:uid="{00000000-0005-0000-0000-0000A8160000}"/>
    <cellStyle name="Normal 6 2 2 13 2 3" xfId="5756" xr:uid="{00000000-0005-0000-0000-0000A9160000}"/>
    <cellStyle name="Normal 6 2 2 13 2 4" xfId="5757" xr:uid="{00000000-0005-0000-0000-0000AA160000}"/>
    <cellStyle name="Normal 6 2 2 13 3" xfId="5758" xr:uid="{00000000-0005-0000-0000-0000AB160000}"/>
    <cellStyle name="Normal 6 2 2 13 4" xfId="5759" xr:uid="{00000000-0005-0000-0000-0000AC160000}"/>
    <cellStyle name="Normal 6 2 2 13 5" xfId="5760" xr:uid="{00000000-0005-0000-0000-0000AD160000}"/>
    <cellStyle name="Normal 6 2 2 2" xfId="5761" xr:uid="{00000000-0005-0000-0000-0000AE160000}"/>
    <cellStyle name="Normal 6 2 2 2 2" xfId="5762" xr:uid="{00000000-0005-0000-0000-0000AF160000}"/>
    <cellStyle name="Normal 6 2 2 2 2 2" xfId="5763" xr:uid="{00000000-0005-0000-0000-0000B0160000}"/>
    <cellStyle name="Normal 6 2 2 2 2 3" xfId="5764" xr:uid="{00000000-0005-0000-0000-0000B1160000}"/>
    <cellStyle name="Normal 6 2 2 2 2 4" xfId="5765" xr:uid="{00000000-0005-0000-0000-0000B2160000}"/>
    <cellStyle name="Normal 6 2 2 2 3" xfId="5766" xr:uid="{00000000-0005-0000-0000-0000B3160000}"/>
    <cellStyle name="Normal 6 2 2 2 4" xfId="5767" xr:uid="{00000000-0005-0000-0000-0000B4160000}"/>
    <cellStyle name="Normal 6 2 2 2 5" xfId="5768" xr:uid="{00000000-0005-0000-0000-0000B5160000}"/>
    <cellStyle name="Normal 6 2 2 3" xfId="5769" xr:uid="{00000000-0005-0000-0000-0000B6160000}"/>
    <cellStyle name="Normal 6 2 2 3 2" xfId="5770" xr:uid="{00000000-0005-0000-0000-0000B7160000}"/>
    <cellStyle name="Normal 6 2 2 3 2 2" xfId="5771" xr:uid="{00000000-0005-0000-0000-0000B8160000}"/>
    <cellStyle name="Normal 6 2 2 3 2 3" xfId="5772" xr:uid="{00000000-0005-0000-0000-0000B9160000}"/>
    <cellStyle name="Normal 6 2 2 3 2 4" xfId="5773" xr:uid="{00000000-0005-0000-0000-0000BA160000}"/>
    <cellStyle name="Normal 6 2 2 3 3" xfId="5774" xr:uid="{00000000-0005-0000-0000-0000BB160000}"/>
    <cellStyle name="Normal 6 2 2 3 4" xfId="5775" xr:uid="{00000000-0005-0000-0000-0000BC160000}"/>
    <cellStyle name="Normal 6 2 2 3 5" xfId="5776" xr:uid="{00000000-0005-0000-0000-0000BD160000}"/>
    <cellStyle name="Normal 6 2 2 4" xfId="5777" xr:uid="{00000000-0005-0000-0000-0000BE160000}"/>
    <cellStyle name="Normal 6 2 2 4 2" xfId="5778" xr:uid="{00000000-0005-0000-0000-0000BF160000}"/>
    <cellStyle name="Normal 6 2 2 4 2 2" xfId="5779" xr:uid="{00000000-0005-0000-0000-0000C0160000}"/>
    <cellStyle name="Normal 6 2 2 4 2 3" xfId="5780" xr:uid="{00000000-0005-0000-0000-0000C1160000}"/>
    <cellStyle name="Normal 6 2 2 4 2 4" xfId="5781" xr:uid="{00000000-0005-0000-0000-0000C2160000}"/>
    <cellStyle name="Normal 6 2 2 4 3" xfId="5782" xr:uid="{00000000-0005-0000-0000-0000C3160000}"/>
    <cellStyle name="Normal 6 2 2 4 4" xfId="5783" xr:uid="{00000000-0005-0000-0000-0000C4160000}"/>
    <cellStyle name="Normal 6 2 2 4 5" xfId="5784" xr:uid="{00000000-0005-0000-0000-0000C5160000}"/>
    <cellStyle name="Normal 6 2 2 5" xfId="5785" xr:uid="{00000000-0005-0000-0000-0000C6160000}"/>
    <cellStyle name="Normal 6 2 2 5 2" xfId="5786" xr:uid="{00000000-0005-0000-0000-0000C7160000}"/>
    <cellStyle name="Normal 6 2 2 5 2 2" xfId="5787" xr:uid="{00000000-0005-0000-0000-0000C8160000}"/>
    <cellStyle name="Normal 6 2 2 5 2 3" xfId="5788" xr:uid="{00000000-0005-0000-0000-0000C9160000}"/>
    <cellStyle name="Normal 6 2 2 5 2 4" xfId="5789" xr:uid="{00000000-0005-0000-0000-0000CA160000}"/>
    <cellStyle name="Normal 6 2 2 5 3" xfId="5790" xr:uid="{00000000-0005-0000-0000-0000CB160000}"/>
    <cellStyle name="Normal 6 2 2 5 4" xfId="5791" xr:uid="{00000000-0005-0000-0000-0000CC160000}"/>
    <cellStyle name="Normal 6 2 2 5 5" xfId="5792" xr:uid="{00000000-0005-0000-0000-0000CD160000}"/>
    <cellStyle name="Normal 6 2 2 6" xfId="5793" xr:uid="{00000000-0005-0000-0000-0000CE160000}"/>
    <cellStyle name="Normal 6 2 2 6 2" xfId="5794" xr:uid="{00000000-0005-0000-0000-0000CF160000}"/>
    <cellStyle name="Normal 6 2 2 6 2 2" xfId="5795" xr:uid="{00000000-0005-0000-0000-0000D0160000}"/>
    <cellStyle name="Normal 6 2 2 6 2 3" xfId="5796" xr:uid="{00000000-0005-0000-0000-0000D1160000}"/>
    <cellStyle name="Normal 6 2 2 6 2 4" xfId="5797" xr:uid="{00000000-0005-0000-0000-0000D2160000}"/>
    <cellStyle name="Normal 6 2 2 6 3" xfId="5798" xr:uid="{00000000-0005-0000-0000-0000D3160000}"/>
    <cellStyle name="Normal 6 2 2 6 4" xfId="5799" xr:uid="{00000000-0005-0000-0000-0000D4160000}"/>
    <cellStyle name="Normal 6 2 2 6 5" xfId="5800" xr:uid="{00000000-0005-0000-0000-0000D5160000}"/>
    <cellStyle name="Normal 6 2 2 7" xfId="5801" xr:uid="{00000000-0005-0000-0000-0000D6160000}"/>
    <cellStyle name="Normal 6 2 2 7 2" xfId="5802" xr:uid="{00000000-0005-0000-0000-0000D7160000}"/>
    <cellStyle name="Normal 6 2 2 7 2 2" xfId="5803" xr:uid="{00000000-0005-0000-0000-0000D8160000}"/>
    <cellStyle name="Normal 6 2 2 7 2 3" xfId="5804" xr:uid="{00000000-0005-0000-0000-0000D9160000}"/>
    <cellStyle name="Normal 6 2 2 7 2 4" xfId="5805" xr:uid="{00000000-0005-0000-0000-0000DA160000}"/>
    <cellStyle name="Normal 6 2 2 7 3" xfId="5806" xr:uid="{00000000-0005-0000-0000-0000DB160000}"/>
    <cellStyle name="Normal 6 2 2 7 4" xfId="5807" xr:uid="{00000000-0005-0000-0000-0000DC160000}"/>
    <cellStyle name="Normal 6 2 2 7 5" xfId="5808" xr:uid="{00000000-0005-0000-0000-0000DD160000}"/>
    <cellStyle name="Normal 6 2 2 8" xfId="5809" xr:uid="{00000000-0005-0000-0000-0000DE160000}"/>
    <cellStyle name="Normal 6 2 2 8 2" xfId="5810" xr:uid="{00000000-0005-0000-0000-0000DF160000}"/>
    <cellStyle name="Normal 6 2 2 8 2 2" xfId="5811" xr:uid="{00000000-0005-0000-0000-0000E0160000}"/>
    <cellStyle name="Normal 6 2 2 8 2 3" xfId="5812" xr:uid="{00000000-0005-0000-0000-0000E1160000}"/>
    <cellStyle name="Normal 6 2 2 8 2 4" xfId="5813" xr:uid="{00000000-0005-0000-0000-0000E2160000}"/>
    <cellStyle name="Normal 6 2 2 8 3" xfId="5814" xr:uid="{00000000-0005-0000-0000-0000E3160000}"/>
    <cellStyle name="Normal 6 2 2 8 4" xfId="5815" xr:uid="{00000000-0005-0000-0000-0000E4160000}"/>
    <cellStyle name="Normal 6 2 2 8 5" xfId="5816" xr:uid="{00000000-0005-0000-0000-0000E5160000}"/>
    <cellStyle name="Normal 6 2 2 9" xfId="5817" xr:uid="{00000000-0005-0000-0000-0000E6160000}"/>
    <cellStyle name="Normal 6 2 2 9 2" xfId="5818" xr:uid="{00000000-0005-0000-0000-0000E7160000}"/>
    <cellStyle name="Normal 6 2 2 9 2 2" xfId="5819" xr:uid="{00000000-0005-0000-0000-0000E8160000}"/>
    <cellStyle name="Normal 6 2 2 9 2 3" xfId="5820" xr:uid="{00000000-0005-0000-0000-0000E9160000}"/>
    <cellStyle name="Normal 6 2 2 9 2 4" xfId="5821" xr:uid="{00000000-0005-0000-0000-0000EA160000}"/>
    <cellStyle name="Normal 6 2 2 9 3" xfId="5822" xr:uid="{00000000-0005-0000-0000-0000EB160000}"/>
    <cellStyle name="Normal 6 2 2 9 4" xfId="5823" xr:uid="{00000000-0005-0000-0000-0000EC160000}"/>
    <cellStyle name="Normal 6 2 2 9 5" xfId="5824" xr:uid="{00000000-0005-0000-0000-0000ED160000}"/>
    <cellStyle name="Normal 6 2 3" xfId="5825" xr:uid="{00000000-0005-0000-0000-0000EE160000}"/>
    <cellStyle name="Normal 6 2 4" xfId="5826" xr:uid="{00000000-0005-0000-0000-0000EF160000}"/>
    <cellStyle name="Normal 6 2 4 2" xfId="5827" xr:uid="{00000000-0005-0000-0000-0000F0160000}"/>
    <cellStyle name="Normal 6 2 5" xfId="5828" xr:uid="{00000000-0005-0000-0000-0000F1160000}"/>
    <cellStyle name="Normal 6 2 6" xfId="5829" xr:uid="{00000000-0005-0000-0000-0000F2160000}"/>
    <cellStyle name="Normal 6 2 7" xfId="5830" xr:uid="{00000000-0005-0000-0000-0000F3160000}"/>
    <cellStyle name="Normal 6 2 8" xfId="5831" xr:uid="{00000000-0005-0000-0000-0000F4160000}"/>
    <cellStyle name="Normal 6 2 9" xfId="5832" xr:uid="{00000000-0005-0000-0000-0000F5160000}"/>
    <cellStyle name="Normal 6 3" xfId="5833" xr:uid="{00000000-0005-0000-0000-0000F6160000}"/>
    <cellStyle name="Normal 6 3 10" xfId="5834" xr:uid="{00000000-0005-0000-0000-0000F7160000}"/>
    <cellStyle name="Normal 6 3 11" xfId="5835" xr:uid="{00000000-0005-0000-0000-0000F8160000}"/>
    <cellStyle name="Normal 6 3 12" xfId="5836" xr:uid="{00000000-0005-0000-0000-0000F9160000}"/>
    <cellStyle name="Normal 6 3 13" xfId="5837" xr:uid="{00000000-0005-0000-0000-0000FA160000}"/>
    <cellStyle name="Normal 6 3 14" xfId="5838" xr:uid="{00000000-0005-0000-0000-0000FB160000}"/>
    <cellStyle name="Normal 6 3 15" xfId="5839" xr:uid="{00000000-0005-0000-0000-0000FC160000}"/>
    <cellStyle name="Normal 6 3 16" xfId="5840" xr:uid="{00000000-0005-0000-0000-0000FD160000}"/>
    <cellStyle name="Normal 6 3 17" xfId="5841" xr:uid="{00000000-0005-0000-0000-0000FE160000}"/>
    <cellStyle name="Normal 6 3 17 2" xfId="5842" xr:uid="{00000000-0005-0000-0000-0000FF160000}"/>
    <cellStyle name="Normal 6 3 17 2 2" xfId="5843" xr:uid="{00000000-0005-0000-0000-000000170000}"/>
    <cellStyle name="Normal 6 3 17 3" xfId="5844" xr:uid="{00000000-0005-0000-0000-000001170000}"/>
    <cellStyle name="Normal 6 3 17 4" xfId="5845" xr:uid="{00000000-0005-0000-0000-000002170000}"/>
    <cellStyle name="Normal 6 3 18" xfId="5846" xr:uid="{00000000-0005-0000-0000-000003170000}"/>
    <cellStyle name="Normal 6 3 2" xfId="5847" xr:uid="{00000000-0005-0000-0000-000004170000}"/>
    <cellStyle name="Normal 6 3 3" xfId="5848" xr:uid="{00000000-0005-0000-0000-000005170000}"/>
    <cellStyle name="Normal 6 3 4" xfId="5849" xr:uid="{00000000-0005-0000-0000-000006170000}"/>
    <cellStyle name="Normal 6 3 5" xfId="5850" xr:uid="{00000000-0005-0000-0000-000007170000}"/>
    <cellStyle name="Normal 6 3 6" xfId="5851" xr:uid="{00000000-0005-0000-0000-000008170000}"/>
    <cellStyle name="Normal 6 3 7" xfId="5852" xr:uid="{00000000-0005-0000-0000-000009170000}"/>
    <cellStyle name="Normal 6 3 8" xfId="5853" xr:uid="{00000000-0005-0000-0000-00000A170000}"/>
    <cellStyle name="Normal 6 3 9" xfId="5854" xr:uid="{00000000-0005-0000-0000-00000B170000}"/>
    <cellStyle name="Normal 6 4" xfId="5855" xr:uid="{00000000-0005-0000-0000-00000C170000}"/>
    <cellStyle name="Normal 6 4 2" xfId="5856" xr:uid="{00000000-0005-0000-0000-00000D170000}"/>
    <cellStyle name="Normal 6 4 3" xfId="5857" xr:uid="{00000000-0005-0000-0000-00000E170000}"/>
    <cellStyle name="Normal 6 4 4" xfId="5858" xr:uid="{00000000-0005-0000-0000-00000F170000}"/>
    <cellStyle name="Normal 6 4 5" xfId="5859" xr:uid="{00000000-0005-0000-0000-000010170000}"/>
    <cellStyle name="Normal 6 4 6" xfId="5860" xr:uid="{00000000-0005-0000-0000-000011170000}"/>
    <cellStyle name="Normal 6 4 7" xfId="5861" xr:uid="{00000000-0005-0000-0000-000012170000}"/>
    <cellStyle name="Normal 6 4 8" xfId="5862" xr:uid="{00000000-0005-0000-0000-000013170000}"/>
    <cellStyle name="Normal 6 5" xfId="5863" xr:uid="{00000000-0005-0000-0000-000014170000}"/>
    <cellStyle name="Normal 6 5 2" xfId="5864" xr:uid="{00000000-0005-0000-0000-000015170000}"/>
    <cellStyle name="Normal 6 5 3" xfId="5865" xr:uid="{00000000-0005-0000-0000-000016170000}"/>
    <cellStyle name="Normal 6 5 4" xfId="5866" xr:uid="{00000000-0005-0000-0000-000017170000}"/>
    <cellStyle name="Normal 6 5 5" xfId="5867" xr:uid="{00000000-0005-0000-0000-000018170000}"/>
    <cellStyle name="Normal 6 5 6" xfId="5868" xr:uid="{00000000-0005-0000-0000-000019170000}"/>
    <cellStyle name="Normal 6 5 7" xfId="5869" xr:uid="{00000000-0005-0000-0000-00001A170000}"/>
    <cellStyle name="Normal 6 5 8" xfId="5870" xr:uid="{00000000-0005-0000-0000-00001B170000}"/>
    <cellStyle name="Normal 6 6" xfId="5871" xr:uid="{00000000-0005-0000-0000-00001C170000}"/>
    <cellStyle name="Normal 6 7" xfId="5872" xr:uid="{00000000-0005-0000-0000-00001D170000}"/>
    <cellStyle name="Normal 6 8" xfId="5873" xr:uid="{00000000-0005-0000-0000-00001E170000}"/>
    <cellStyle name="Normal 6 9" xfId="5874" xr:uid="{00000000-0005-0000-0000-00001F170000}"/>
    <cellStyle name="Normal 6_ELC" xfId="5875" xr:uid="{00000000-0005-0000-0000-000020170000}"/>
    <cellStyle name="Normal 7" xfId="5876" xr:uid="{00000000-0005-0000-0000-000021170000}"/>
    <cellStyle name="Normal 7 10" xfId="5877" xr:uid="{00000000-0005-0000-0000-000022170000}"/>
    <cellStyle name="Normal 7 11" xfId="5878" xr:uid="{00000000-0005-0000-0000-000023170000}"/>
    <cellStyle name="Normal 7 12" xfId="5879" xr:uid="{00000000-0005-0000-0000-000024170000}"/>
    <cellStyle name="Normal 7 13" xfId="5880" xr:uid="{00000000-0005-0000-0000-000025170000}"/>
    <cellStyle name="Normal 7 15" xfId="5881" xr:uid="{00000000-0005-0000-0000-000026170000}"/>
    <cellStyle name="Normal 7 2" xfId="5882" xr:uid="{00000000-0005-0000-0000-000027170000}"/>
    <cellStyle name="Normal 7 2 2" xfId="5883" xr:uid="{00000000-0005-0000-0000-000028170000}"/>
    <cellStyle name="Normal 7 2 3" xfId="5884" xr:uid="{00000000-0005-0000-0000-000029170000}"/>
    <cellStyle name="Normal 7 2 3 2" xfId="5885" xr:uid="{00000000-0005-0000-0000-00002A170000}"/>
    <cellStyle name="Normal 7 2 3 3" xfId="5886" xr:uid="{00000000-0005-0000-0000-00002B170000}"/>
    <cellStyle name="Normal 7 2 4" xfId="5887" xr:uid="{00000000-0005-0000-0000-00002C170000}"/>
    <cellStyle name="Normal 7 2 5" xfId="5888" xr:uid="{00000000-0005-0000-0000-00002D170000}"/>
    <cellStyle name="Normal 7 2 6" xfId="5889" xr:uid="{00000000-0005-0000-0000-00002E170000}"/>
    <cellStyle name="Normal 7 2 7" xfId="5890" xr:uid="{00000000-0005-0000-0000-00002F170000}"/>
    <cellStyle name="Normal 7 2 8" xfId="5891" xr:uid="{00000000-0005-0000-0000-000030170000}"/>
    <cellStyle name="Normal 7 2 9" xfId="5892" xr:uid="{00000000-0005-0000-0000-000031170000}"/>
    <cellStyle name="Normal 7 2_Scen_XBase" xfId="5893" xr:uid="{00000000-0005-0000-0000-000032170000}"/>
    <cellStyle name="Normal 7 3" xfId="5894" xr:uid="{00000000-0005-0000-0000-000033170000}"/>
    <cellStyle name="Normal 7 3 10" xfId="5895" xr:uid="{00000000-0005-0000-0000-000034170000}"/>
    <cellStyle name="Normal 7 3 10 2" xfId="5896" xr:uid="{00000000-0005-0000-0000-000035170000}"/>
    <cellStyle name="Normal 7 3 10 3" xfId="5897" xr:uid="{00000000-0005-0000-0000-000036170000}"/>
    <cellStyle name="Normal 7 3 10 4" xfId="5898" xr:uid="{00000000-0005-0000-0000-000037170000}"/>
    <cellStyle name="Normal 7 3 11" xfId="5899" xr:uid="{00000000-0005-0000-0000-000038170000}"/>
    <cellStyle name="Normal 7 3 11 2" xfId="5900" xr:uid="{00000000-0005-0000-0000-000039170000}"/>
    <cellStyle name="Normal 7 3 12" xfId="5901" xr:uid="{00000000-0005-0000-0000-00003A170000}"/>
    <cellStyle name="Normal 7 3 2" xfId="5902" xr:uid="{00000000-0005-0000-0000-00003B170000}"/>
    <cellStyle name="Normal 7 3 3" xfId="5903" xr:uid="{00000000-0005-0000-0000-00003C170000}"/>
    <cellStyle name="Normal 7 3 4" xfId="5904" xr:uid="{00000000-0005-0000-0000-00003D170000}"/>
    <cellStyle name="Normal 7 3 5" xfId="5905" xr:uid="{00000000-0005-0000-0000-00003E170000}"/>
    <cellStyle name="Normal 7 3 6" xfId="5906" xr:uid="{00000000-0005-0000-0000-00003F170000}"/>
    <cellStyle name="Normal 7 3 7" xfId="5907" xr:uid="{00000000-0005-0000-0000-000040170000}"/>
    <cellStyle name="Normal 7 3 8" xfId="5908" xr:uid="{00000000-0005-0000-0000-000041170000}"/>
    <cellStyle name="Normal 7 3 9" xfId="5909" xr:uid="{00000000-0005-0000-0000-000042170000}"/>
    <cellStyle name="Normal 7 4" xfId="5910" xr:uid="{00000000-0005-0000-0000-000043170000}"/>
    <cellStyle name="Normal 7 4 10" xfId="5911" xr:uid="{00000000-0005-0000-0000-000044170000}"/>
    <cellStyle name="Normal 7 4 2" xfId="5912" xr:uid="{00000000-0005-0000-0000-000045170000}"/>
    <cellStyle name="Normal 7 4 3" xfId="5913" xr:uid="{00000000-0005-0000-0000-000046170000}"/>
    <cellStyle name="Normal 7 4 4" xfId="5914" xr:uid="{00000000-0005-0000-0000-000047170000}"/>
    <cellStyle name="Normal 7 4 5" xfId="5915" xr:uid="{00000000-0005-0000-0000-000048170000}"/>
    <cellStyle name="Normal 7 4 6" xfId="5916" xr:uid="{00000000-0005-0000-0000-000049170000}"/>
    <cellStyle name="Normal 7 4 7" xfId="5917" xr:uid="{00000000-0005-0000-0000-00004A170000}"/>
    <cellStyle name="Normal 7 4 8" xfId="5918" xr:uid="{00000000-0005-0000-0000-00004B170000}"/>
    <cellStyle name="Normal 7 4 9" xfId="5919" xr:uid="{00000000-0005-0000-0000-00004C170000}"/>
    <cellStyle name="Normal 7 5" xfId="5920" xr:uid="{00000000-0005-0000-0000-00004D170000}"/>
    <cellStyle name="Normal 7 5 10" xfId="5921" xr:uid="{00000000-0005-0000-0000-00004E170000}"/>
    <cellStyle name="Normal 7 5 2" xfId="5922" xr:uid="{00000000-0005-0000-0000-00004F170000}"/>
    <cellStyle name="Normal 7 5 3" xfId="5923" xr:uid="{00000000-0005-0000-0000-000050170000}"/>
    <cellStyle name="Normal 7 5 4" xfId="5924" xr:uid="{00000000-0005-0000-0000-000051170000}"/>
    <cellStyle name="Normal 7 5 5" xfId="5925" xr:uid="{00000000-0005-0000-0000-000052170000}"/>
    <cellStyle name="Normal 7 5 6" xfId="5926" xr:uid="{00000000-0005-0000-0000-000053170000}"/>
    <cellStyle name="Normal 7 5 7" xfId="5927" xr:uid="{00000000-0005-0000-0000-000054170000}"/>
    <cellStyle name="Normal 7 5 8" xfId="5928" xr:uid="{00000000-0005-0000-0000-000055170000}"/>
    <cellStyle name="Normal 7 5 9" xfId="5929" xr:uid="{00000000-0005-0000-0000-000056170000}"/>
    <cellStyle name="Normal 7 6" xfId="5930" xr:uid="{00000000-0005-0000-0000-000057170000}"/>
    <cellStyle name="Normal 7 7" xfId="5931" xr:uid="{00000000-0005-0000-0000-000058170000}"/>
    <cellStyle name="Normal 7 8" xfId="5932" xr:uid="{00000000-0005-0000-0000-000059170000}"/>
    <cellStyle name="Normal 7 9" xfId="5933" xr:uid="{00000000-0005-0000-0000-00005A170000}"/>
    <cellStyle name="Normal 8" xfId="5934" xr:uid="{00000000-0005-0000-0000-00005B170000}"/>
    <cellStyle name="Normal 8 10" xfId="5935" xr:uid="{00000000-0005-0000-0000-00005C170000}"/>
    <cellStyle name="Normal 8 10 2" xfId="5936" xr:uid="{00000000-0005-0000-0000-00005D170000}"/>
    <cellStyle name="Normal 8 10 3" xfId="5937" xr:uid="{00000000-0005-0000-0000-00005E170000}"/>
    <cellStyle name="Normal 8 11" xfId="5938" xr:uid="{00000000-0005-0000-0000-00005F170000}"/>
    <cellStyle name="Normal 8 11 2" xfId="5939" xr:uid="{00000000-0005-0000-0000-000060170000}"/>
    <cellStyle name="Normal 8 11 3" xfId="5940" xr:uid="{00000000-0005-0000-0000-000061170000}"/>
    <cellStyle name="Normal 8 11 3 2" xfId="5941" xr:uid="{00000000-0005-0000-0000-000062170000}"/>
    <cellStyle name="Normal 8 11 3 3" xfId="5942" xr:uid="{00000000-0005-0000-0000-000063170000}"/>
    <cellStyle name="Normal 8 11 3 4" xfId="5943" xr:uid="{00000000-0005-0000-0000-000064170000}"/>
    <cellStyle name="Normal 8 11 4" xfId="5944" xr:uid="{00000000-0005-0000-0000-000065170000}"/>
    <cellStyle name="Normal 8 11 4 2" xfId="5945" xr:uid="{00000000-0005-0000-0000-000066170000}"/>
    <cellStyle name="Normal 8 11 5" xfId="5946" xr:uid="{00000000-0005-0000-0000-000067170000}"/>
    <cellStyle name="Normal 8 12" xfId="5947" xr:uid="{00000000-0005-0000-0000-000068170000}"/>
    <cellStyle name="Normal 8 13" xfId="5948" xr:uid="{00000000-0005-0000-0000-000069170000}"/>
    <cellStyle name="Normal 8 2" xfId="5949" xr:uid="{00000000-0005-0000-0000-00006A170000}"/>
    <cellStyle name="Normal 8 2 2" xfId="5950" xr:uid="{00000000-0005-0000-0000-00006B170000}"/>
    <cellStyle name="Normal 8 2 3" xfId="5951" xr:uid="{00000000-0005-0000-0000-00006C170000}"/>
    <cellStyle name="Normal 8 2 4" xfId="5952" xr:uid="{00000000-0005-0000-0000-00006D170000}"/>
    <cellStyle name="Normal 8 2 5" xfId="5953" xr:uid="{00000000-0005-0000-0000-00006E170000}"/>
    <cellStyle name="Normal 8 2 6" xfId="5954" xr:uid="{00000000-0005-0000-0000-00006F170000}"/>
    <cellStyle name="Normal 8 2 7" xfId="5955" xr:uid="{00000000-0005-0000-0000-000070170000}"/>
    <cellStyle name="Normal 8 2 8" xfId="5956" xr:uid="{00000000-0005-0000-0000-000071170000}"/>
    <cellStyle name="Normal 8 2 9" xfId="5957" xr:uid="{00000000-0005-0000-0000-000072170000}"/>
    <cellStyle name="Normal 8 3" xfId="5958" xr:uid="{00000000-0005-0000-0000-000073170000}"/>
    <cellStyle name="Normal 8 3 2" xfId="5959" xr:uid="{00000000-0005-0000-0000-000074170000}"/>
    <cellStyle name="Normal 8 3 3" xfId="5960" xr:uid="{00000000-0005-0000-0000-000075170000}"/>
    <cellStyle name="Normal 8 3 4" xfId="5961" xr:uid="{00000000-0005-0000-0000-000076170000}"/>
    <cellStyle name="Normal 8 3 5" xfId="5962" xr:uid="{00000000-0005-0000-0000-000077170000}"/>
    <cellStyle name="Normal 8 3 6" xfId="5963" xr:uid="{00000000-0005-0000-0000-000078170000}"/>
    <cellStyle name="Normal 8 3 7" xfId="5964" xr:uid="{00000000-0005-0000-0000-000079170000}"/>
    <cellStyle name="Normal 8 3 8" xfId="5965" xr:uid="{00000000-0005-0000-0000-00007A170000}"/>
    <cellStyle name="Normal 8 4" xfId="5966" xr:uid="{00000000-0005-0000-0000-00007B170000}"/>
    <cellStyle name="Normal 8 4 2" xfId="5967" xr:uid="{00000000-0005-0000-0000-00007C170000}"/>
    <cellStyle name="Normal 8 4 3" xfId="5968" xr:uid="{00000000-0005-0000-0000-00007D170000}"/>
    <cellStyle name="Normal 8 4 4" xfId="5969" xr:uid="{00000000-0005-0000-0000-00007E170000}"/>
    <cellStyle name="Normal 8 4 5" xfId="5970" xr:uid="{00000000-0005-0000-0000-00007F170000}"/>
    <cellStyle name="Normal 8 4 6" xfId="5971" xr:uid="{00000000-0005-0000-0000-000080170000}"/>
    <cellStyle name="Normal 8 4 7" xfId="5972" xr:uid="{00000000-0005-0000-0000-000081170000}"/>
    <cellStyle name="Normal 8 4 8" xfId="5973" xr:uid="{00000000-0005-0000-0000-000082170000}"/>
    <cellStyle name="Normal 8 5" xfId="5974" xr:uid="{00000000-0005-0000-0000-000083170000}"/>
    <cellStyle name="Normal 8 5 2" xfId="5975" xr:uid="{00000000-0005-0000-0000-000084170000}"/>
    <cellStyle name="Normal 8 5 3" xfId="5976" xr:uid="{00000000-0005-0000-0000-000085170000}"/>
    <cellStyle name="Normal 8 5 4" xfId="5977" xr:uid="{00000000-0005-0000-0000-000086170000}"/>
    <cellStyle name="Normal 8 5 5" xfId="5978" xr:uid="{00000000-0005-0000-0000-000087170000}"/>
    <cellStyle name="Normal 8 5 6" xfId="5979" xr:uid="{00000000-0005-0000-0000-000088170000}"/>
    <cellStyle name="Normal 8 5 7" xfId="5980" xr:uid="{00000000-0005-0000-0000-000089170000}"/>
    <cellStyle name="Normal 8 5 8" xfId="5981" xr:uid="{00000000-0005-0000-0000-00008A170000}"/>
    <cellStyle name="Normal 8 6" xfId="5982" xr:uid="{00000000-0005-0000-0000-00008B170000}"/>
    <cellStyle name="Normal 8 7" xfId="5983" xr:uid="{00000000-0005-0000-0000-00008C170000}"/>
    <cellStyle name="Normal 8 8" xfId="5984" xr:uid="{00000000-0005-0000-0000-00008D170000}"/>
    <cellStyle name="Normal 8 9" xfId="5985" xr:uid="{00000000-0005-0000-0000-00008E170000}"/>
    <cellStyle name="Normal 9" xfId="5986" xr:uid="{00000000-0005-0000-0000-00008F170000}"/>
    <cellStyle name="Normal 9 10" xfId="5987" xr:uid="{00000000-0005-0000-0000-000090170000}"/>
    <cellStyle name="Normal 9 10 2" xfId="5988" xr:uid="{00000000-0005-0000-0000-000091170000}"/>
    <cellStyle name="Normal 9 10 2 2" xfId="5989" xr:uid="{00000000-0005-0000-0000-000092170000}"/>
    <cellStyle name="Normal 9 10 3" xfId="5990" xr:uid="{00000000-0005-0000-0000-000093170000}"/>
    <cellStyle name="Normal 9 10 4" xfId="5991" xr:uid="{00000000-0005-0000-0000-000094170000}"/>
    <cellStyle name="Normal 9 10 5" xfId="5992" xr:uid="{00000000-0005-0000-0000-000095170000}"/>
    <cellStyle name="Normal 9 11" xfId="5993" xr:uid="{00000000-0005-0000-0000-000096170000}"/>
    <cellStyle name="Normal 9 11 2" xfId="5994" xr:uid="{00000000-0005-0000-0000-000097170000}"/>
    <cellStyle name="Normal 9 11 2 2" xfId="5995" xr:uid="{00000000-0005-0000-0000-000098170000}"/>
    <cellStyle name="Normal 9 11 3" xfId="5996" xr:uid="{00000000-0005-0000-0000-000099170000}"/>
    <cellStyle name="Normal 9 11 4" xfId="5997" xr:uid="{00000000-0005-0000-0000-00009A170000}"/>
    <cellStyle name="Normal 9 12" xfId="5998" xr:uid="{00000000-0005-0000-0000-00009B170000}"/>
    <cellStyle name="Normal 9 12 2" xfId="5999" xr:uid="{00000000-0005-0000-0000-00009C170000}"/>
    <cellStyle name="Normal 9 13" xfId="6000" xr:uid="{00000000-0005-0000-0000-00009D170000}"/>
    <cellStyle name="Normal 9 13 2" xfId="6001" xr:uid="{00000000-0005-0000-0000-00009E170000}"/>
    <cellStyle name="Normal 9 2" xfId="6002" xr:uid="{00000000-0005-0000-0000-00009F170000}"/>
    <cellStyle name="Normal 9 2 2" xfId="6003" xr:uid="{00000000-0005-0000-0000-0000A0170000}"/>
    <cellStyle name="Normal 9 2 2 2" xfId="6004" xr:uid="{00000000-0005-0000-0000-0000A1170000}"/>
    <cellStyle name="Normal 9 2 2 3" xfId="6005" xr:uid="{00000000-0005-0000-0000-0000A2170000}"/>
    <cellStyle name="Normal 9 2 2 3 2" xfId="6006" xr:uid="{00000000-0005-0000-0000-0000A3170000}"/>
    <cellStyle name="Normal 9 2 2 4" xfId="6007" xr:uid="{00000000-0005-0000-0000-0000A4170000}"/>
    <cellStyle name="Normal 9 2 2 5" xfId="6008" xr:uid="{00000000-0005-0000-0000-0000A5170000}"/>
    <cellStyle name="Normal 9 2 3" xfId="6009" xr:uid="{00000000-0005-0000-0000-0000A6170000}"/>
    <cellStyle name="Normal 9 2 3 2" xfId="6010" xr:uid="{00000000-0005-0000-0000-0000A7170000}"/>
    <cellStyle name="Normal 9 2 3 2 2" xfId="6011" xr:uid="{00000000-0005-0000-0000-0000A8170000}"/>
    <cellStyle name="Normal 9 2 3 3" xfId="6012" xr:uid="{00000000-0005-0000-0000-0000A9170000}"/>
    <cellStyle name="Normal 9 2 3 4" xfId="6013" xr:uid="{00000000-0005-0000-0000-0000AA170000}"/>
    <cellStyle name="Normal 9 2 4" xfId="6014" xr:uid="{00000000-0005-0000-0000-0000AB170000}"/>
    <cellStyle name="Normal 9 2 4 2" xfId="6015" xr:uid="{00000000-0005-0000-0000-0000AC170000}"/>
    <cellStyle name="Normal 9 2 4 2 2" xfId="6016" xr:uid="{00000000-0005-0000-0000-0000AD170000}"/>
    <cellStyle name="Normal 9 2 4 3" xfId="6017" xr:uid="{00000000-0005-0000-0000-0000AE170000}"/>
    <cellStyle name="Normal 9 2 4 4" xfId="6018" xr:uid="{00000000-0005-0000-0000-0000AF170000}"/>
    <cellStyle name="Normal 9 2 5" xfId="6019" xr:uid="{00000000-0005-0000-0000-0000B0170000}"/>
    <cellStyle name="Normal 9 2 5 2" xfId="6020" xr:uid="{00000000-0005-0000-0000-0000B1170000}"/>
    <cellStyle name="Normal 9 2 6" xfId="6021" xr:uid="{00000000-0005-0000-0000-0000B2170000}"/>
    <cellStyle name="Normal 9 2 6 2" xfId="6022" xr:uid="{00000000-0005-0000-0000-0000B3170000}"/>
    <cellStyle name="Normal 9 3" xfId="6023" xr:uid="{00000000-0005-0000-0000-0000B4170000}"/>
    <cellStyle name="Normal 9 3 2" xfId="6024" xr:uid="{00000000-0005-0000-0000-0000B5170000}"/>
    <cellStyle name="Normal 9 3 3" xfId="6025" xr:uid="{00000000-0005-0000-0000-0000B6170000}"/>
    <cellStyle name="Normal 9 3 3 2" xfId="6026" xr:uid="{00000000-0005-0000-0000-0000B7170000}"/>
    <cellStyle name="Normal 9 3 4" xfId="6027" xr:uid="{00000000-0005-0000-0000-0000B8170000}"/>
    <cellStyle name="Normal 9 3 4 2" xfId="6028" xr:uid="{00000000-0005-0000-0000-0000B9170000}"/>
    <cellStyle name="Normal 9 4" xfId="6029" xr:uid="{00000000-0005-0000-0000-0000BA170000}"/>
    <cellStyle name="Normal 9 5" xfId="6030" xr:uid="{00000000-0005-0000-0000-0000BB170000}"/>
    <cellStyle name="Normal 9 6" xfId="6031" xr:uid="{00000000-0005-0000-0000-0000BC170000}"/>
    <cellStyle name="Normal 9 7" xfId="6032" xr:uid="{00000000-0005-0000-0000-0000BD170000}"/>
    <cellStyle name="Normal 9 8" xfId="6033" xr:uid="{00000000-0005-0000-0000-0000BE170000}"/>
    <cellStyle name="Normal 9 9" xfId="6034" xr:uid="{00000000-0005-0000-0000-0000BF170000}"/>
    <cellStyle name="Normal GHG Numbers (0.00)" xfId="6035" xr:uid="{00000000-0005-0000-0000-0000C0170000}"/>
    <cellStyle name="Normal GHG Textfiels Bold" xfId="6036" xr:uid="{00000000-0005-0000-0000-0000C1170000}"/>
    <cellStyle name="Normal GHG whole table" xfId="6037" xr:uid="{00000000-0005-0000-0000-0000C2170000}"/>
    <cellStyle name="Normal GHG-Shade" xfId="6038" xr:uid="{00000000-0005-0000-0000-0000C3170000}"/>
    <cellStyle name="Normale 2" xfId="6039" xr:uid="{00000000-0005-0000-0000-0000C4170000}"/>
    <cellStyle name="Normale_B2020" xfId="6040" xr:uid="{00000000-0005-0000-0000-0000C5170000}"/>
    <cellStyle name="Note 10" xfId="6041" xr:uid="{00000000-0005-0000-0000-0000C6170000}"/>
    <cellStyle name="Note 10 2" xfId="6042" xr:uid="{00000000-0005-0000-0000-0000C7170000}"/>
    <cellStyle name="Note 10 3" xfId="6043" xr:uid="{00000000-0005-0000-0000-0000C8170000}"/>
    <cellStyle name="Note 10 3 2" xfId="6044" xr:uid="{00000000-0005-0000-0000-0000C9170000}"/>
    <cellStyle name="Note 10 3_ELC_final" xfId="6045" xr:uid="{00000000-0005-0000-0000-0000CA170000}"/>
    <cellStyle name="Note 10_ELC_final" xfId="6046" xr:uid="{00000000-0005-0000-0000-0000CB170000}"/>
    <cellStyle name="Note 11" xfId="6047" xr:uid="{00000000-0005-0000-0000-0000CC170000}"/>
    <cellStyle name="Note 11 2" xfId="6048" xr:uid="{00000000-0005-0000-0000-0000CD170000}"/>
    <cellStyle name="Note 11_ELC_final" xfId="6049" xr:uid="{00000000-0005-0000-0000-0000CE170000}"/>
    <cellStyle name="Note 12" xfId="6050" xr:uid="{00000000-0005-0000-0000-0000CF170000}"/>
    <cellStyle name="Note 12 2" xfId="6051" xr:uid="{00000000-0005-0000-0000-0000D0170000}"/>
    <cellStyle name="Note 12_ELC_final" xfId="6052" xr:uid="{00000000-0005-0000-0000-0000D1170000}"/>
    <cellStyle name="Note 13" xfId="6053" xr:uid="{00000000-0005-0000-0000-0000D2170000}"/>
    <cellStyle name="Note 13 2" xfId="6054" xr:uid="{00000000-0005-0000-0000-0000D3170000}"/>
    <cellStyle name="Note 13_ELC_final" xfId="6055" xr:uid="{00000000-0005-0000-0000-0000D4170000}"/>
    <cellStyle name="Note 14" xfId="6056" xr:uid="{00000000-0005-0000-0000-0000D5170000}"/>
    <cellStyle name="Note 14 2" xfId="6057" xr:uid="{00000000-0005-0000-0000-0000D6170000}"/>
    <cellStyle name="Note 14_ELC_final" xfId="6058" xr:uid="{00000000-0005-0000-0000-0000D7170000}"/>
    <cellStyle name="Note 15" xfId="6059" xr:uid="{00000000-0005-0000-0000-0000D8170000}"/>
    <cellStyle name="Note 15 2" xfId="6060" xr:uid="{00000000-0005-0000-0000-0000D9170000}"/>
    <cellStyle name="Note 15_ELC_final" xfId="6061" xr:uid="{00000000-0005-0000-0000-0000DA170000}"/>
    <cellStyle name="Note 16" xfId="6062" xr:uid="{00000000-0005-0000-0000-0000DB170000}"/>
    <cellStyle name="Note 16 2" xfId="6063" xr:uid="{00000000-0005-0000-0000-0000DC170000}"/>
    <cellStyle name="Note 16_ELC_final" xfId="6064" xr:uid="{00000000-0005-0000-0000-0000DD170000}"/>
    <cellStyle name="Note 17" xfId="6065" xr:uid="{00000000-0005-0000-0000-0000DE170000}"/>
    <cellStyle name="Note 17 2" xfId="6066" xr:uid="{00000000-0005-0000-0000-0000DF170000}"/>
    <cellStyle name="Note 17_ELC_final" xfId="6067" xr:uid="{00000000-0005-0000-0000-0000E0170000}"/>
    <cellStyle name="Note 18" xfId="6068" xr:uid="{00000000-0005-0000-0000-0000E1170000}"/>
    <cellStyle name="Note 18 2" xfId="6069" xr:uid="{00000000-0005-0000-0000-0000E2170000}"/>
    <cellStyle name="Note 18_ELC_final" xfId="6070" xr:uid="{00000000-0005-0000-0000-0000E3170000}"/>
    <cellStyle name="Note 19" xfId="6071" xr:uid="{00000000-0005-0000-0000-0000E4170000}"/>
    <cellStyle name="Note 2" xfId="6072" xr:uid="{00000000-0005-0000-0000-0000E5170000}"/>
    <cellStyle name="Note 2 10" xfId="6073" xr:uid="{00000000-0005-0000-0000-0000E6170000}"/>
    <cellStyle name="Note 2 11" xfId="6074" xr:uid="{00000000-0005-0000-0000-0000E7170000}"/>
    <cellStyle name="Note 2 12" xfId="6075" xr:uid="{00000000-0005-0000-0000-0000E8170000}"/>
    <cellStyle name="Note 2 13" xfId="6076" xr:uid="{00000000-0005-0000-0000-0000E9170000}"/>
    <cellStyle name="Note 2 14" xfId="6077" xr:uid="{00000000-0005-0000-0000-0000EA170000}"/>
    <cellStyle name="Note 2 15" xfId="6078" xr:uid="{00000000-0005-0000-0000-0000EB170000}"/>
    <cellStyle name="Note 2 16" xfId="6079" xr:uid="{00000000-0005-0000-0000-0000EC170000}"/>
    <cellStyle name="Note 2 16 2" xfId="6080" xr:uid="{00000000-0005-0000-0000-0000ED170000}"/>
    <cellStyle name="Note 2 17" xfId="6081" xr:uid="{00000000-0005-0000-0000-0000EE170000}"/>
    <cellStyle name="Note 2 2" xfId="6082" xr:uid="{00000000-0005-0000-0000-0000EF170000}"/>
    <cellStyle name="Note 2 2 2" xfId="6083" xr:uid="{00000000-0005-0000-0000-0000F0170000}"/>
    <cellStyle name="Note 2 2 2 2" xfId="6084" xr:uid="{00000000-0005-0000-0000-0000F1170000}"/>
    <cellStyle name="Note 2 3" xfId="6085" xr:uid="{00000000-0005-0000-0000-0000F2170000}"/>
    <cellStyle name="Note 2 4" xfId="6086" xr:uid="{00000000-0005-0000-0000-0000F3170000}"/>
    <cellStyle name="Note 2 5" xfId="6087" xr:uid="{00000000-0005-0000-0000-0000F4170000}"/>
    <cellStyle name="Note 2 6" xfId="6088" xr:uid="{00000000-0005-0000-0000-0000F5170000}"/>
    <cellStyle name="Note 2 7" xfId="6089" xr:uid="{00000000-0005-0000-0000-0000F6170000}"/>
    <cellStyle name="Note 2 8" xfId="6090" xr:uid="{00000000-0005-0000-0000-0000F7170000}"/>
    <cellStyle name="Note 2 9" xfId="6091" xr:uid="{00000000-0005-0000-0000-0000F8170000}"/>
    <cellStyle name="Note 2_PrimaryEnergyPrices_TIMES" xfId="6092" xr:uid="{00000000-0005-0000-0000-0000F9170000}"/>
    <cellStyle name="Note 20" xfId="6093" xr:uid="{00000000-0005-0000-0000-0000FA170000}"/>
    <cellStyle name="Note 21" xfId="6094" xr:uid="{00000000-0005-0000-0000-0000FB170000}"/>
    <cellStyle name="Note 22" xfId="6095" xr:uid="{00000000-0005-0000-0000-0000FC170000}"/>
    <cellStyle name="Note 23" xfId="6096" xr:uid="{00000000-0005-0000-0000-0000FD170000}"/>
    <cellStyle name="Note 24" xfId="6097" xr:uid="{00000000-0005-0000-0000-0000FE170000}"/>
    <cellStyle name="Note 25" xfId="6098" xr:uid="{00000000-0005-0000-0000-0000FF170000}"/>
    <cellStyle name="Note 26" xfId="6099" xr:uid="{00000000-0005-0000-0000-000000180000}"/>
    <cellStyle name="Note 27" xfId="6100" xr:uid="{00000000-0005-0000-0000-000001180000}"/>
    <cellStyle name="Note 28" xfId="6101" xr:uid="{00000000-0005-0000-0000-000002180000}"/>
    <cellStyle name="Note 29" xfId="6102" xr:uid="{00000000-0005-0000-0000-000003180000}"/>
    <cellStyle name="Note 3" xfId="6103" xr:uid="{00000000-0005-0000-0000-000004180000}"/>
    <cellStyle name="Note 3 2" xfId="6104" xr:uid="{00000000-0005-0000-0000-000005180000}"/>
    <cellStyle name="Note 3 2 2" xfId="6105" xr:uid="{00000000-0005-0000-0000-000006180000}"/>
    <cellStyle name="Note 3 3" xfId="6106" xr:uid="{00000000-0005-0000-0000-000007180000}"/>
    <cellStyle name="Note 3 4" xfId="6107" xr:uid="{00000000-0005-0000-0000-000008180000}"/>
    <cellStyle name="Note 3 4 2" xfId="6108" xr:uid="{00000000-0005-0000-0000-000009180000}"/>
    <cellStyle name="Note 3 4 3" xfId="6109" xr:uid="{00000000-0005-0000-0000-00000A180000}"/>
    <cellStyle name="Note 3 5" xfId="6110" xr:uid="{00000000-0005-0000-0000-00000B180000}"/>
    <cellStyle name="Note 3 6" xfId="6111" xr:uid="{00000000-0005-0000-0000-00000C180000}"/>
    <cellStyle name="Note 3 7" xfId="6112" xr:uid="{00000000-0005-0000-0000-00000D180000}"/>
    <cellStyle name="Note 3_PrimaryEnergyPrices_TIMES" xfId="6113" xr:uid="{00000000-0005-0000-0000-00000E180000}"/>
    <cellStyle name="Note 30" xfId="6114" xr:uid="{00000000-0005-0000-0000-00000F180000}"/>
    <cellStyle name="Note 31" xfId="6115" xr:uid="{00000000-0005-0000-0000-000010180000}"/>
    <cellStyle name="Note 32" xfId="6116" xr:uid="{00000000-0005-0000-0000-000011180000}"/>
    <cellStyle name="Note 33" xfId="6117" xr:uid="{00000000-0005-0000-0000-000012180000}"/>
    <cellStyle name="Note 34" xfId="6118" xr:uid="{00000000-0005-0000-0000-000013180000}"/>
    <cellStyle name="Note 35" xfId="6119" xr:uid="{00000000-0005-0000-0000-000014180000}"/>
    <cellStyle name="Note 36" xfId="6120" xr:uid="{00000000-0005-0000-0000-000015180000}"/>
    <cellStyle name="Note 37" xfId="6121" xr:uid="{00000000-0005-0000-0000-000016180000}"/>
    <cellStyle name="Note 38" xfId="6122" xr:uid="{00000000-0005-0000-0000-000017180000}"/>
    <cellStyle name="Note 39" xfId="6123" xr:uid="{00000000-0005-0000-0000-000018180000}"/>
    <cellStyle name="Note 4" xfId="6124" xr:uid="{00000000-0005-0000-0000-000019180000}"/>
    <cellStyle name="Note 4 2" xfId="6125" xr:uid="{00000000-0005-0000-0000-00001A180000}"/>
    <cellStyle name="Note 4 3" xfId="6126" xr:uid="{00000000-0005-0000-0000-00001B180000}"/>
    <cellStyle name="Note 4 3 2" xfId="6127" xr:uid="{00000000-0005-0000-0000-00001C180000}"/>
    <cellStyle name="Note 4 3_ELC_final" xfId="6128" xr:uid="{00000000-0005-0000-0000-00001D180000}"/>
    <cellStyle name="Note 4 4" xfId="6129" xr:uid="{00000000-0005-0000-0000-00001E180000}"/>
    <cellStyle name="Note 4_ELC_final" xfId="6130" xr:uid="{00000000-0005-0000-0000-00001F180000}"/>
    <cellStyle name="Note 40" xfId="6131" xr:uid="{00000000-0005-0000-0000-000020180000}"/>
    <cellStyle name="Note 41" xfId="6132" xr:uid="{00000000-0005-0000-0000-000021180000}"/>
    <cellStyle name="Note 42" xfId="6133" xr:uid="{00000000-0005-0000-0000-000022180000}"/>
    <cellStyle name="Note 43" xfId="6134" xr:uid="{00000000-0005-0000-0000-000023180000}"/>
    <cellStyle name="Note 44" xfId="6135" xr:uid="{00000000-0005-0000-0000-000024180000}"/>
    <cellStyle name="Note 45" xfId="6136" xr:uid="{00000000-0005-0000-0000-000025180000}"/>
    <cellStyle name="Note 46" xfId="6137" xr:uid="{00000000-0005-0000-0000-000026180000}"/>
    <cellStyle name="Note 47" xfId="6138" xr:uid="{00000000-0005-0000-0000-000027180000}"/>
    <cellStyle name="Note 48" xfId="6139" xr:uid="{00000000-0005-0000-0000-000028180000}"/>
    <cellStyle name="Note 49" xfId="6140" xr:uid="{00000000-0005-0000-0000-000029180000}"/>
    <cellStyle name="Note 5" xfId="6141" xr:uid="{00000000-0005-0000-0000-00002A180000}"/>
    <cellStyle name="Note 5 2" xfId="6142" xr:uid="{00000000-0005-0000-0000-00002B180000}"/>
    <cellStyle name="Note 5 3" xfId="6143" xr:uid="{00000000-0005-0000-0000-00002C180000}"/>
    <cellStyle name="Note 5 3 2" xfId="6144" xr:uid="{00000000-0005-0000-0000-00002D180000}"/>
    <cellStyle name="Note 5 3_ELC_final" xfId="6145" xr:uid="{00000000-0005-0000-0000-00002E180000}"/>
    <cellStyle name="Note 5 4" xfId="6146" xr:uid="{00000000-0005-0000-0000-00002F180000}"/>
    <cellStyle name="Note 5_ELC_final" xfId="6147" xr:uid="{00000000-0005-0000-0000-000030180000}"/>
    <cellStyle name="Note 50" xfId="6148" xr:uid="{00000000-0005-0000-0000-000031180000}"/>
    <cellStyle name="Note 51" xfId="6149" xr:uid="{00000000-0005-0000-0000-000032180000}"/>
    <cellStyle name="Note 52" xfId="6150" xr:uid="{00000000-0005-0000-0000-000033180000}"/>
    <cellStyle name="Note 6" xfId="6151" xr:uid="{00000000-0005-0000-0000-000034180000}"/>
    <cellStyle name="Note 6 2" xfId="6152" xr:uid="{00000000-0005-0000-0000-000035180000}"/>
    <cellStyle name="Note 6 3" xfId="6153" xr:uid="{00000000-0005-0000-0000-000036180000}"/>
    <cellStyle name="Note 6 3 2" xfId="6154" xr:uid="{00000000-0005-0000-0000-000037180000}"/>
    <cellStyle name="Note 6 3_ELC_final" xfId="6155" xr:uid="{00000000-0005-0000-0000-000038180000}"/>
    <cellStyle name="Note 6 4" xfId="6156" xr:uid="{00000000-0005-0000-0000-000039180000}"/>
    <cellStyle name="Note 6_ELC_final" xfId="6157" xr:uid="{00000000-0005-0000-0000-00003A180000}"/>
    <cellStyle name="Note 7" xfId="6158" xr:uid="{00000000-0005-0000-0000-00003B180000}"/>
    <cellStyle name="Note 7 2" xfId="6159" xr:uid="{00000000-0005-0000-0000-00003C180000}"/>
    <cellStyle name="Note 7 3" xfId="6160" xr:uid="{00000000-0005-0000-0000-00003D180000}"/>
    <cellStyle name="Note 7 3 2" xfId="6161" xr:uid="{00000000-0005-0000-0000-00003E180000}"/>
    <cellStyle name="Note 7 3_ELC_final" xfId="6162" xr:uid="{00000000-0005-0000-0000-00003F180000}"/>
    <cellStyle name="Note 7 4" xfId="6163" xr:uid="{00000000-0005-0000-0000-000040180000}"/>
    <cellStyle name="Note 7_ELC_final" xfId="6164" xr:uid="{00000000-0005-0000-0000-000041180000}"/>
    <cellStyle name="Note 8" xfId="6165" xr:uid="{00000000-0005-0000-0000-000042180000}"/>
    <cellStyle name="Note 8 2" xfId="6166" xr:uid="{00000000-0005-0000-0000-000043180000}"/>
    <cellStyle name="Note 8 3" xfId="6167" xr:uid="{00000000-0005-0000-0000-000044180000}"/>
    <cellStyle name="Note 8 3 2" xfId="6168" xr:uid="{00000000-0005-0000-0000-000045180000}"/>
    <cellStyle name="Note 8 3_ELC_final" xfId="6169" xr:uid="{00000000-0005-0000-0000-000046180000}"/>
    <cellStyle name="Note 8 4" xfId="6170" xr:uid="{00000000-0005-0000-0000-000047180000}"/>
    <cellStyle name="Note 8_ELC_final" xfId="6171" xr:uid="{00000000-0005-0000-0000-000048180000}"/>
    <cellStyle name="Note 9" xfId="6172" xr:uid="{00000000-0005-0000-0000-000049180000}"/>
    <cellStyle name="Note 9 2" xfId="6173" xr:uid="{00000000-0005-0000-0000-00004A180000}"/>
    <cellStyle name="Note 9 3" xfId="6174" xr:uid="{00000000-0005-0000-0000-00004B180000}"/>
    <cellStyle name="Note 9 3 2" xfId="6175" xr:uid="{00000000-0005-0000-0000-00004C180000}"/>
    <cellStyle name="Note 9 3_ELC_final" xfId="6176" xr:uid="{00000000-0005-0000-0000-00004D180000}"/>
    <cellStyle name="Note 9 4" xfId="6177" xr:uid="{00000000-0005-0000-0000-00004E180000}"/>
    <cellStyle name="Note 9_ELC_final" xfId="6178" xr:uid="{00000000-0005-0000-0000-00004F180000}"/>
    <cellStyle name="Notiz" xfId="6179" xr:uid="{00000000-0005-0000-0000-000050180000}"/>
    <cellStyle name="Notiz 2" xfId="6180" xr:uid="{00000000-0005-0000-0000-000051180000}"/>
    <cellStyle name="Notiz 3" xfId="6181" xr:uid="{00000000-0005-0000-0000-000052180000}"/>
    <cellStyle name="num_note" xfId="6182" xr:uid="{00000000-0005-0000-0000-000053180000}"/>
    <cellStyle name="NumberCellStyle" xfId="6183" xr:uid="{00000000-0005-0000-0000-000054180000}"/>
    <cellStyle name="Nuovo" xfId="6184" xr:uid="{00000000-0005-0000-0000-000055180000}"/>
    <cellStyle name="Nuovo 10" xfId="6185" xr:uid="{00000000-0005-0000-0000-000056180000}"/>
    <cellStyle name="Nuovo 11" xfId="6186" xr:uid="{00000000-0005-0000-0000-000057180000}"/>
    <cellStyle name="Nuovo 12" xfId="6187" xr:uid="{00000000-0005-0000-0000-000058180000}"/>
    <cellStyle name="Nuovo 13" xfId="6188" xr:uid="{00000000-0005-0000-0000-000059180000}"/>
    <cellStyle name="Nuovo 14" xfId="6189" xr:uid="{00000000-0005-0000-0000-00005A180000}"/>
    <cellStyle name="Nuovo 15" xfId="6190" xr:uid="{00000000-0005-0000-0000-00005B180000}"/>
    <cellStyle name="Nuovo 16" xfId="6191" xr:uid="{00000000-0005-0000-0000-00005C180000}"/>
    <cellStyle name="Nuovo 17" xfId="6192" xr:uid="{00000000-0005-0000-0000-00005D180000}"/>
    <cellStyle name="Nuovo 18" xfId="6193" xr:uid="{00000000-0005-0000-0000-00005E180000}"/>
    <cellStyle name="Nuovo 19" xfId="6194" xr:uid="{00000000-0005-0000-0000-00005F180000}"/>
    <cellStyle name="Nuovo 2" xfId="6195" xr:uid="{00000000-0005-0000-0000-000060180000}"/>
    <cellStyle name="Nuovo 20" xfId="6196" xr:uid="{00000000-0005-0000-0000-000061180000}"/>
    <cellStyle name="Nuovo 21" xfId="6197" xr:uid="{00000000-0005-0000-0000-000062180000}"/>
    <cellStyle name="Nuovo 22" xfId="6198" xr:uid="{00000000-0005-0000-0000-000063180000}"/>
    <cellStyle name="Nuovo 23" xfId="6199" xr:uid="{00000000-0005-0000-0000-000064180000}"/>
    <cellStyle name="Nuovo 24" xfId="6200" xr:uid="{00000000-0005-0000-0000-000065180000}"/>
    <cellStyle name="Nuovo 25" xfId="6201" xr:uid="{00000000-0005-0000-0000-000066180000}"/>
    <cellStyle name="Nuovo 26" xfId="6202" xr:uid="{00000000-0005-0000-0000-000067180000}"/>
    <cellStyle name="Nuovo 27" xfId="6203" xr:uid="{00000000-0005-0000-0000-000068180000}"/>
    <cellStyle name="Nuovo 28" xfId="6204" xr:uid="{00000000-0005-0000-0000-000069180000}"/>
    <cellStyle name="Nuovo 29" xfId="6205" xr:uid="{00000000-0005-0000-0000-00006A180000}"/>
    <cellStyle name="Nuovo 3" xfId="6206" xr:uid="{00000000-0005-0000-0000-00006B180000}"/>
    <cellStyle name="Nuovo 30" xfId="6207" xr:uid="{00000000-0005-0000-0000-00006C180000}"/>
    <cellStyle name="Nuovo 31" xfId="6208" xr:uid="{00000000-0005-0000-0000-00006D180000}"/>
    <cellStyle name="Nuovo 32" xfId="6209" xr:uid="{00000000-0005-0000-0000-00006E180000}"/>
    <cellStyle name="Nuovo 33" xfId="6210" xr:uid="{00000000-0005-0000-0000-00006F180000}"/>
    <cellStyle name="Nuovo 34" xfId="6211" xr:uid="{00000000-0005-0000-0000-000070180000}"/>
    <cellStyle name="Nuovo 35" xfId="6212" xr:uid="{00000000-0005-0000-0000-000071180000}"/>
    <cellStyle name="Nuovo 36" xfId="6213" xr:uid="{00000000-0005-0000-0000-000072180000}"/>
    <cellStyle name="Nuovo 37" xfId="6214" xr:uid="{00000000-0005-0000-0000-000073180000}"/>
    <cellStyle name="Nuovo 38" xfId="6215" xr:uid="{00000000-0005-0000-0000-000074180000}"/>
    <cellStyle name="Nuovo 38 2" xfId="6216" xr:uid="{00000000-0005-0000-0000-000075180000}"/>
    <cellStyle name="Nuovo 38 2 2" xfId="6217" xr:uid="{00000000-0005-0000-0000-000076180000}"/>
    <cellStyle name="Nuovo 38 3" xfId="6218" xr:uid="{00000000-0005-0000-0000-000077180000}"/>
    <cellStyle name="Nuovo 38 3 2" xfId="6219" xr:uid="{00000000-0005-0000-0000-000078180000}"/>
    <cellStyle name="Nuovo 38 3 3" xfId="6220" xr:uid="{00000000-0005-0000-0000-000079180000}"/>
    <cellStyle name="Nuovo 38 4" xfId="6221" xr:uid="{00000000-0005-0000-0000-00007A180000}"/>
    <cellStyle name="Nuovo 4" xfId="6222" xr:uid="{00000000-0005-0000-0000-00007B180000}"/>
    <cellStyle name="Nuovo 4 2" xfId="6223" xr:uid="{00000000-0005-0000-0000-00007C180000}"/>
    <cellStyle name="Nuovo 5" xfId="6224" xr:uid="{00000000-0005-0000-0000-00007D180000}"/>
    <cellStyle name="Nuovo 6" xfId="6225" xr:uid="{00000000-0005-0000-0000-00007E180000}"/>
    <cellStyle name="Nuovo 7" xfId="6226" xr:uid="{00000000-0005-0000-0000-00007F180000}"/>
    <cellStyle name="Nuovo 8" xfId="6227" xr:uid="{00000000-0005-0000-0000-000080180000}"/>
    <cellStyle name="Nuovo 9" xfId="6228" xr:uid="{00000000-0005-0000-0000-000081180000}"/>
    <cellStyle name="Output 10" xfId="6229" xr:uid="{00000000-0005-0000-0000-000082180000}"/>
    <cellStyle name="Output 11" xfId="6230" xr:uid="{00000000-0005-0000-0000-000083180000}"/>
    <cellStyle name="Output 12" xfId="6231" xr:uid="{00000000-0005-0000-0000-000084180000}"/>
    <cellStyle name="Output 13" xfId="6232" xr:uid="{00000000-0005-0000-0000-000085180000}"/>
    <cellStyle name="Output 14" xfId="6233" xr:uid="{00000000-0005-0000-0000-000086180000}"/>
    <cellStyle name="Output 15" xfId="6234" xr:uid="{00000000-0005-0000-0000-000087180000}"/>
    <cellStyle name="Output 16" xfId="6235" xr:uid="{00000000-0005-0000-0000-000088180000}"/>
    <cellStyle name="Output 17" xfId="6236" xr:uid="{00000000-0005-0000-0000-000089180000}"/>
    <cellStyle name="Output 18" xfId="6237" xr:uid="{00000000-0005-0000-0000-00008A180000}"/>
    <cellStyle name="Output 19" xfId="6238" xr:uid="{00000000-0005-0000-0000-00008B180000}"/>
    <cellStyle name="Output 2" xfId="6239" xr:uid="{00000000-0005-0000-0000-00008C180000}"/>
    <cellStyle name="Output 2 10" xfId="6240" xr:uid="{00000000-0005-0000-0000-00008D180000}"/>
    <cellStyle name="Output 2 11" xfId="6241" xr:uid="{00000000-0005-0000-0000-00008E180000}"/>
    <cellStyle name="Output 2 2" xfId="6242" xr:uid="{00000000-0005-0000-0000-00008F180000}"/>
    <cellStyle name="Output 2 3" xfId="6243" xr:uid="{00000000-0005-0000-0000-000090180000}"/>
    <cellStyle name="Output 2 4" xfId="6244" xr:uid="{00000000-0005-0000-0000-000091180000}"/>
    <cellStyle name="Output 2 5" xfId="6245" xr:uid="{00000000-0005-0000-0000-000092180000}"/>
    <cellStyle name="Output 2 6" xfId="6246" xr:uid="{00000000-0005-0000-0000-000093180000}"/>
    <cellStyle name="Output 2 7" xfId="6247" xr:uid="{00000000-0005-0000-0000-000094180000}"/>
    <cellStyle name="Output 2 8" xfId="6248" xr:uid="{00000000-0005-0000-0000-000095180000}"/>
    <cellStyle name="Output 2 9" xfId="6249" xr:uid="{00000000-0005-0000-0000-000096180000}"/>
    <cellStyle name="Output 20" xfId="6250" xr:uid="{00000000-0005-0000-0000-000097180000}"/>
    <cellStyle name="Output 21" xfId="6251" xr:uid="{00000000-0005-0000-0000-000098180000}"/>
    <cellStyle name="Output 22" xfId="6252" xr:uid="{00000000-0005-0000-0000-000099180000}"/>
    <cellStyle name="Output 23" xfId="6253" xr:uid="{00000000-0005-0000-0000-00009A180000}"/>
    <cellStyle name="Output 24" xfId="6254" xr:uid="{00000000-0005-0000-0000-00009B180000}"/>
    <cellStyle name="Output 25" xfId="6255" xr:uid="{00000000-0005-0000-0000-00009C180000}"/>
    <cellStyle name="Output 26" xfId="6256" xr:uid="{00000000-0005-0000-0000-00009D180000}"/>
    <cellStyle name="Output 27" xfId="6257" xr:uid="{00000000-0005-0000-0000-00009E180000}"/>
    <cellStyle name="Output 28" xfId="6258" xr:uid="{00000000-0005-0000-0000-00009F180000}"/>
    <cellStyle name="Output 29" xfId="6259" xr:uid="{00000000-0005-0000-0000-0000A0180000}"/>
    <cellStyle name="Output 3" xfId="6260" xr:uid="{00000000-0005-0000-0000-0000A1180000}"/>
    <cellStyle name="Output 3 2" xfId="6261" xr:uid="{00000000-0005-0000-0000-0000A2180000}"/>
    <cellStyle name="Output 3 2 2" xfId="6262" xr:uid="{00000000-0005-0000-0000-0000A3180000}"/>
    <cellStyle name="Output 3 3" xfId="6263" xr:uid="{00000000-0005-0000-0000-0000A4180000}"/>
    <cellStyle name="Output 3 4" xfId="6264" xr:uid="{00000000-0005-0000-0000-0000A5180000}"/>
    <cellStyle name="Output 30" xfId="6265" xr:uid="{00000000-0005-0000-0000-0000A6180000}"/>
    <cellStyle name="Output 31" xfId="6266" xr:uid="{00000000-0005-0000-0000-0000A7180000}"/>
    <cellStyle name="Output 32" xfId="6267" xr:uid="{00000000-0005-0000-0000-0000A8180000}"/>
    <cellStyle name="Output 33" xfId="6268" xr:uid="{00000000-0005-0000-0000-0000A9180000}"/>
    <cellStyle name="Output 34" xfId="6269" xr:uid="{00000000-0005-0000-0000-0000AA180000}"/>
    <cellStyle name="Output 35" xfId="6270" xr:uid="{00000000-0005-0000-0000-0000AB180000}"/>
    <cellStyle name="Output 36" xfId="6271" xr:uid="{00000000-0005-0000-0000-0000AC180000}"/>
    <cellStyle name="Output 37" xfId="6272" xr:uid="{00000000-0005-0000-0000-0000AD180000}"/>
    <cellStyle name="Output 38" xfId="6273" xr:uid="{00000000-0005-0000-0000-0000AE180000}"/>
    <cellStyle name="Output 39" xfId="6274" xr:uid="{00000000-0005-0000-0000-0000AF180000}"/>
    <cellStyle name="Output 4" xfId="6275" xr:uid="{00000000-0005-0000-0000-0000B0180000}"/>
    <cellStyle name="Output 4 2" xfId="6276" xr:uid="{00000000-0005-0000-0000-0000B1180000}"/>
    <cellStyle name="Output 40" xfId="6277" xr:uid="{00000000-0005-0000-0000-0000B2180000}"/>
    <cellStyle name="Output 41" xfId="6278" xr:uid="{00000000-0005-0000-0000-0000B3180000}"/>
    <cellStyle name="Output 42" xfId="6279" xr:uid="{00000000-0005-0000-0000-0000B4180000}"/>
    <cellStyle name="Output 43" xfId="6280" xr:uid="{00000000-0005-0000-0000-0000B5180000}"/>
    <cellStyle name="Output 5" xfId="6281" xr:uid="{00000000-0005-0000-0000-0000B6180000}"/>
    <cellStyle name="Output 5 2" xfId="6282" xr:uid="{00000000-0005-0000-0000-0000B7180000}"/>
    <cellStyle name="Output 6" xfId="6283" xr:uid="{00000000-0005-0000-0000-0000B8180000}"/>
    <cellStyle name="Output 6 2" xfId="6284" xr:uid="{00000000-0005-0000-0000-0000B9180000}"/>
    <cellStyle name="Output 7" xfId="6285" xr:uid="{00000000-0005-0000-0000-0000BA180000}"/>
    <cellStyle name="Output 8" xfId="6286" xr:uid="{00000000-0005-0000-0000-0000BB180000}"/>
    <cellStyle name="Output 9" xfId="6287" xr:uid="{00000000-0005-0000-0000-0000BC180000}"/>
    <cellStyle name="Pattern" xfId="6288" xr:uid="{00000000-0005-0000-0000-0000BD180000}"/>
    <cellStyle name="Percent 10" xfId="6289" xr:uid="{00000000-0005-0000-0000-0000BE180000}"/>
    <cellStyle name="Percent 10 10" xfId="6290" xr:uid="{00000000-0005-0000-0000-0000BF180000}"/>
    <cellStyle name="Percent 10 11" xfId="6291" xr:uid="{00000000-0005-0000-0000-0000C0180000}"/>
    <cellStyle name="Percent 10 11 2" xfId="6292" xr:uid="{00000000-0005-0000-0000-0000C1180000}"/>
    <cellStyle name="Percent 10 12" xfId="6293" xr:uid="{00000000-0005-0000-0000-0000C2180000}"/>
    <cellStyle name="Percent 10 12 2" xfId="6294" xr:uid="{00000000-0005-0000-0000-0000C3180000}"/>
    <cellStyle name="Percent 10 13" xfId="6295" xr:uid="{00000000-0005-0000-0000-0000C4180000}"/>
    <cellStyle name="Percent 10 13 2" xfId="6296" xr:uid="{00000000-0005-0000-0000-0000C5180000}"/>
    <cellStyle name="Percent 10 14" xfId="6297" xr:uid="{00000000-0005-0000-0000-0000C6180000}"/>
    <cellStyle name="Percent 10 14 2" xfId="6298" xr:uid="{00000000-0005-0000-0000-0000C7180000}"/>
    <cellStyle name="Percent 10 15" xfId="6299" xr:uid="{00000000-0005-0000-0000-0000C8180000}"/>
    <cellStyle name="Percent 10 15 2" xfId="6300" xr:uid="{00000000-0005-0000-0000-0000C9180000}"/>
    <cellStyle name="Percent 10 16" xfId="6301" xr:uid="{00000000-0005-0000-0000-0000CA180000}"/>
    <cellStyle name="Percent 10 16 2" xfId="6302" xr:uid="{00000000-0005-0000-0000-0000CB180000}"/>
    <cellStyle name="Percent 10 17" xfId="6303" xr:uid="{00000000-0005-0000-0000-0000CC180000}"/>
    <cellStyle name="Percent 10 17 2" xfId="6304" xr:uid="{00000000-0005-0000-0000-0000CD180000}"/>
    <cellStyle name="Percent 10 18" xfId="6305" xr:uid="{00000000-0005-0000-0000-0000CE180000}"/>
    <cellStyle name="Percent 10 18 2" xfId="6306" xr:uid="{00000000-0005-0000-0000-0000CF180000}"/>
    <cellStyle name="Percent 10 19" xfId="6307" xr:uid="{00000000-0005-0000-0000-0000D0180000}"/>
    <cellStyle name="Percent 10 19 2" xfId="6308" xr:uid="{00000000-0005-0000-0000-0000D1180000}"/>
    <cellStyle name="Percent 10 2" xfId="6309" xr:uid="{00000000-0005-0000-0000-0000D2180000}"/>
    <cellStyle name="Percent 10 2 2" xfId="6310" xr:uid="{00000000-0005-0000-0000-0000D3180000}"/>
    <cellStyle name="Percent 10 2 2 2" xfId="6311" xr:uid="{00000000-0005-0000-0000-0000D4180000}"/>
    <cellStyle name="Percent 10 2 3" xfId="6312" xr:uid="{00000000-0005-0000-0000-0000D5180000}"/>
    <cellStyle name="Percent 10 2 4" xfId="6313" xr:uid="{00000000-0005-0000-0000-0000D6180000}"/>
    <cellStyle name="Percent 10 20" xfId="6314" xr:uid="{00000000-0005-0000-0000-0000D7180000}"/>
    <cellStyle name="Percent 10 20 2" xfId="6315" xr:uid="{00000000-0005-0000-0000-0000D8180000}"/>
    <cellStyle name="Percent 10 3" xfId="6316" xr:uid="{00000000-0005-0000-0000-0000D9180000}"/>
    <cellStyle name="Percent 10 3 2" xfId="6317" xr:uid="{00000000-0005-0000-0000-0000DA180000}"/>
    <cellStyle name="Percent 10 3 2 2" xfId="6318" xr:uid="{00000000-0005-0000-0000-0000DB180000}"/>
    <cellStyle name="Percent 10 3 3" xfId="6319" xr:uid="{00000000-0005-0000-0000-0000DC180000}"/>
    <cellStyle name="Percent 10 3 4" xfId="6320" xr:uid="{00000000-0005-0000-0000-0000DD180000}"/>
    <cellStyle name="Percent 10 4" xfId="6321" xr:uid="{00000000-0005-0000-0000-0000DE180000}"/>
    <cellStyle name="Percent 10 4 2" xfId="6322" xr:uid="{00000000-0005-0000-0000-0000DF180000}"/>
    <cellStyle name="Percent 10 4 2 2" xfId="6323" xr:uid="{00000000-0005-0000-0000-0000E0180000}"/>
    <cellStyle name="Percent 10 4 3" xfId="6324" xr:uid="{00000000-0005-0000-0000-0000E1180000}"/>
    <cellStyle name="Percent 10 4 4" xfId="6325" xr:uid="{00000000-0005-0000-0000-0000E2180000}"/>
    <cellStyle name="Percent 10 5" xfId="6326" xr:uid="{00000000-0005-0000-0000-0000E3180000}"/>
    <cellStyle name="Percent 10 5 2" xfId="6327" xr:uid="{00000000-0005-0000-0000-0000E4180000}"/>
    <cellStyle name="Percent 10 5 2 2" xfId="6328" xr:uid="{00000000-0005-0000-0000-0000E5180000}"/>
    <cellStyle name="Percent 10 5 3" xfId="6329" xr:uid="{00000000-0005-0000-0000-0000E6180000}"/>
    <cellStyle name="Percent 10 5 4" xfId="6330" xr:uid="{00000000-0005-0000-0000-0000E7180000}"/>
    <cellStyle name="Percent 10 6" xfId="6331" xr:uid="{00000000-0005-0000-0000-0000E8180000}"/>
    <cellStyle name="Percent 10 6 2" xfId="6332" xr:uid="{00000000-0005-0000-0000-0000E9180000}"/>
    <cellStyle name="Percent 10 6 2 2" xfId="6333" xr:uid="{00000000-0005-0000-0000-0000EA180000}"/>
    <cellStyle name="Percent 10 6 3" xfId="6334" xr:uid="{00000000-0005-0000-0000-0000EB180000}"/>
    <cellStyle name="Percent 10 6 4" xfId="6335" xr:uid="{00000000-0005-0000-0000-0000EC180000}"/>
    <cellStyle name="Percent 10 7" xfId="6336" xr:uid="{00000000-0005-0000-0000-0000ED180000}"/>
    <cellStyle name="Percent 10 7 2" xfId="6337" xr:uid="{00000000-0005-0000-0000-0000EE180000}"/>
    <cellStyle name="Percent 10 7 2 2" xfId="6338" xr:uid="{00000000-0005-0000-0000-0000EF180000}"/>
    <cellStyle name="Percent 10 7 3" xfId="6339" xr:uid="{00000000-0005-0000-0000-0000F0180000}"/>
    <cellStyle name="Percent 10 7 3 2" xfId="6340" xr:uid="{00000000-0005-0000-0000-0000F1180000}"/>
    <cellStyle name="Percent 10 7 4" xfId="6341" xr:uid="{00000000-0005-0000-0000-0000F2180000}"/>
    <cellStyle name="Percent 10 7 4 2" xfId="6342" xr:uid="{00000000-0005-0000-0000-0000F3180000}"/>
    <cellStyle name="Percent 10 7 5" xfId="6343" xr:uid="{00000000-0005-0000-0000-0000F4180000}"/>
    <cellStyle name="Percent 10 7 6" xfId="6344" xr:uid="{00000000-0005-0000-0000-0000F5180000}"/>
    <cellStyle name="Percent 10 8" xfId="6345" xr:uid="{00000000-0005-0000-0000-0000F6180000}"/>
    <cellStyle name="Percent 10 8 2" xfId="6346" xr:uid="{00000000-0005-0000-0000-0000F7180000}"/>
    <cellStyle name="Percent 10 8 2 2" xfId="6347" xr:uid="{00000000-0005-0000-0000-0000F8180000}"/>
    <cellStyle name="Percent 10 8 3" xfId="6348" xr:uid="{00000000-0005-0000-0000-0000F9180000}"/>
    <cellStyle name="Percent 10 8 4" xfId="6349" xr:uid="{00000000-0005-0000-0000-0000FA180000}"/>
    <cellStyle name="Percent 10 9" xfId="6350" xr:uid="{00000000-0005-0000-0000-0000FB180000}"/>
    <cellStyle name="Percent 10 9 2" xfId="6351" xr:uid="{00000000-0005-0000-0000-0000FC180000}"/>
    <cellStyle name="Percent 11" xfId="6352" xr:uid="{00000000-0005-0000-0000-0000FD180000}"/>
    <cellStyle name="Percent 11 10" xfId="6353" xr:uid="{00000000-0005-0000-0000-0000FE180000}"/>
    <cellStyle name="Percent 11 10 2" xfId="6354" xr:uid="{00000000-0005-0000-0000-0000FF180000}"/>
    <cellStyle name="Percent 11 11" xfId="6355" xr:uid="{00000000-0005-0000-0000-000000190000}"/>
    <cellStyle name="Percent 11 2" xfId="6356" xr:uid="{00000000-0005-0000-0000-000001190000}"/>
    <cellStyle name="Percent 11 2 2" xfId="6357" xr:uid="{00000000-0005-0000-0000-000002190000}"/>
    <cellStyle name="Percent 11 2 2 2" xfId="6358" xr:uid="{00000000-0005-0000-0000-000003190000}"/>
    <cellStyle name="Percent 11 2 3" xfId="6359" xr:uid="{00000000-0005-0000-0000-000004190000}"/>
    <cellStyle name="Percent 11 2 4" xfId="6360" xr:uid="{00000000-0005-0000-0000-000005190000}"/>
    <cellStyle name="Percent 11 3" xfId="6361" xr:uid="{00000000-0005-0000-0000-000006190000}"/>
    <cellStyle name="Percent 11 3 2" xfId="6362" xr:uid="{00000000-0005-0000-0000-000007190000}"/>
    <cellStyle name="Percent 11 3 2 2" xfId="6363" xr:uid="{00000000-0005-0000-0000-000008190000}"/>
    <cellStyle name="Percent 11 3 3" xfId="6364" xr:uid="{00000000-0005-0000-0000-000009190000}"/>
    <cellStyle name="Percent 11 3 4" xfId="6365" xr:uid="{00000000-0005-0000-0000-00000A190000}"/>
    <cellStyle name="Percent 11 4" xfId="6366" xr:uid="{00000000-0005-0000-0000-00000B190000}"/>
    <cellStyle name="Percent 11 4 2" xfId="6367" xr:uid="{00000000-0005-0000-0000-00000C190000}"/>
    <cellStyle name="Percent 11 4 2 2" xfId="6368" xr:uid="{00000000-0005-0000-0000-00000D190000}"/>
    <cellStyle name="Percent 11 4 3" xfId="6369" xr:uid="{00000000-0005-0000-0000-00000E190000}"/>
    <cellStyle name="Percent 11 4 4" xfId="6370" xr:uid="{00000000-0005-0000-0000-00000F190000}"/>
    <cellStyle name="Percent 11 5" xfId="6371" xr:uid="{00000000-0005-0000-0000-000010190000}"/>
    <cellStyle name="Percent 11 5 2" xfId="6372" xr:uid="{00000000-0005-0000-0000-000011190000}"/>
    <cellStyle name="Percent 11 5 2 2" xfId="6373" xr:uid="{00000000-0005-0000-0000-000012190000}"/>
    <cellStyle name="Percent 11 5 3" xfId="6374" xr:uid="{00000000-0005-0000-0000-000013190000}"/>
    <cellStyle name="Percent 11 5 4" xfId="6375" xr:uid="{00000000-0005-0000-0000-000014190000}"/>
    <cellStyle name="Percent 11 6" xfId="6376" xr:uid="{00000000-0005-0000-0000-000015190000}"/>
    <cellStyle name="Percent 11 6 2" xfId="6377" xr:uid="{00000000-0005-0000-0000-000016190000}"/>
    <cellStyle name="Percent 11 6 2 2" xfId="6378" xr:uid="{00000000-0005-0000-0000-000017190000}"/>
    <cellStyle name="Percent 11 6 3" xfId="6379" xr:uid="{00000000-0005-0000-0000-000018190000}"/>
    <cellStyle name="Percent 11 6 4" xfId="6380" xr:uid="{00000000-0005-0000-0000-000019190000}"/>
    <cellStyle name="Percent 11 7" xfId="6381" xr:uid="{00000000-0005-0000-0000-00001A190000}"/>
    <cellStyle name="Percent 11 7 2" xfId="6382" xr:uid="{00000000-0005-0000-0000-00001B190000}"/>
    <cellStyle name="Percent 11 7 2 2" xfId="6383" xr:uid="{00000000-0005-0000-0000-00001C190000}"/>
    <cellStyle name="Percent 11 7 3" xfId="6384" xr:uid="{00000000-0005-0000-0000-00001D190000}"/>
    <cellStyle name="Percent 11 7 3 2" xfId="6385" xr:uid="{00000000-0005-0000-0000-00001E190000}"/>
    <cellStyle name="Percent 11 7 4" xfId="6386" xr:uid="{00000000-0005-0000-0000-00001F190000}"/>
    <cellStyle name="Percent 11 7 4 2" xfId="6387" xr:uid="{00000000-0005-0000-0000-000020190000}"/>
    <cellStyle name="Percent 11 7 5" xfId="6388" xr:uid="{00000000-0005-0000-0000-000021190000}"/>
    <cellStyle name="Percent 11 7 6" xfId="6389" xr:uid="{00000000-0005-0000-0000-000022190000}"/>
    <cellStyle name="Percent 11 8" xfId="6390" xr:uid="{00000000-0005-0000-0000-000023190000}"/>
    <cellStyle name="Percent 11 8 2" xfId="6391" xr:uid="{00000000-0005-0000-0000-000024190000}"/>
    <cellStyle name="Percent 11 8 2 2" xfId="6392" xr:uid="{00000000-0005-0000-0000-000025190000}"/>
    <cellStyle name="Percent 11 8 3" xfId="6393" xr:uid="{00000000-0005-0000-0000-000026190000}"/>
    <cellStyle name="Percent 11 8 4" xfId="6394" xr:uid="{00000000-0005-0000-0000-000027190000}"/>
    <cellStyle name="Percent 11 9" xfId="6395" xr:uid="{00000000-0005-0000-0000-000028190000}"/>
    <cellStyle name="Percent 11 9 2" xfId="6396" xr:uid="{00000000-0005-0000-0000-000029190000}"/>
    <cellStyle name="Percent 12" xfId="6397" xr:uid="{00000000-0005-0000-0000-00002A190000}"/>
    <cellStyle name="Percent 12 10" xfId="6398" xr:uid="{00000000-0005-0000-0000-00002B190000}"/>
    <cellStyle name="Percent 12 10 2" xfId="6399" xr:uid="{00000000-0005-0000-0000-00002C190000}"/>
    <cellStyle name="Percent 12 11" xfId="6400" xr:uid="{00000000-0005-0000-0000-00002D190000}"/>
    <cellStyle name="Percent 12 2" xfId="6401" xr:uid="{00000000-0005-0000-0000-00002E190000}"/>
    <cellStyle name="Percent 12 2 2" xfId="6402" xr:uid="{00000000-0005-0000-0000-00002F190000}"/>
    <cellStyle name="Percent 12 2 2 2" xfId="6403" xr:uid="{00000000-0005-0000-0000-000030190000}"/>
    <cellStyle name="Percent 12 2 3" xfId="6404" xr:uid="{00000000-0005-0000-0000-000031190000}"/>
    <cellStyle name="Percent 12 2 4" xfId="6405" xr:uid="{00000000-0005-0000-0000-000032190000}"/>
    <cellStyle name="Percent 12 3" xfId="6406" xr:uid="{00000000-0005-0000-0000-000033190000}"/>
    <cellStyle name="Percent 12 3 2" xfId="6407" xr:uid="{00000000-0005-0000-0000-000034190000}"/>
    <cellStyle name="Percent 12 3 2 2" xfId="6408" xr:uid="{00000000-0005-0000-0000-000035190000}"/>
    <cellStyle name="Percent 12 3 3" xfId="6409" xr:uid="{00000000-0005-0000-0000-000036190000}"/>
    <cellStyle name="Percent 12 3 4" xfId="6410" xr:uid="{00000000-0005-0000-0000-000037190000}"/>
    <cellStyle name="Percent 12 4" xfId="6411" xr:uid="{00000000-0005-0000-0000-000038190000}"/>
    <cellStyle name="Percent 12 4 2" xfId="6412" xr:uid="{00000000-0005-0000-0000-000039190000}"/>
    <cellStyle name="Percent 12 4 2 2" xfId="6413" xr:uid="{00000000-0005-0000-0000-00003A190000}"/>
    <cellStyle name="Percent 12 4 3" xfId="6414" xr:uid="{00000000-0005-0000-0000-00003B190000}"/>
    <cellStyle name="Percent 12 4 4" xfId="6415" xr:uid="{00000000-0005-0000-0000-00003C190000}"/>
    <cellStyle name="Percent 12 5" xfId="6416" xr:uid="{00000000-0005-0000-0000-00003D190000}"/>
    <cellStyle name="Percent 12 5 2" xfId="6417" xr:uid="{00000000-0005-0000-0000-00003E190000}"/>
    <cellStyle name="Percent 12 5 2 2" xfId="6418" xr:uid="{00000000-0005-0000-0000-00003F190000}"/>
    <cellStyle name="Percent 12 5 3" xfId="6419" xr:uid="{00000000-0005-0000-0000-000040190000}"/>
    <cellStyle name="Percent 12 5 4" xfId="6420" xr:uid="{00000000-0005-0000-0000-000041190000}"/>
    <cellStyle name="Percent 12 6" xfId="6421" xr:uid="{00000000-0005-0000-0000-000042190000}"/>
    <cellStyle name="Percent 12 6 2" xfId="6422" xr:uid="{00000000-0005-0000-0000-000043190000}"/>
    <cellStyle name="Percent 12 6 2 2" xfId="6423" xr:uid="{00000000-0005-0000-0000-000044190000}"/>
    <cellStyle name="Percent 12 6 3" xfId="6424" xr:uid="{00000000-0005-0000-0000-000045190000}"/>
    <cellStyle name="Percent 12 6 4" xfId="6425" xr:uid="{00000000-0005-0000-0000-000046190000}"/>
    <cellStyle name="Percent 12 7" xfId="6426" xr:uid="{00000000-0005-0000-0000-000047190000}"/>
    <cellStyle name="Percent 12 7 2" xfId="6427" xr:uid="{00000000-0005-0000-0000-000048190000}"/>
    <cellStyle name="Percent 12 7 2 2" xfId="6428" xr:uid="{00000000-0005-0000-0000-000049190000}"/>
    <cellStyle name="Percent 12 7 3" xfId="6429" xr:uid="{00000000-0005-0000-0000-00004A190000}"/>
    <cellStyle name="Percent 12 7 3 2" xfId="6430" xr:uid="{00000000-0005-0000-0000-00004B190000}"/>
    <cellStyle name="Percent 12 7 4" xfId="6431" xr:uid="{00000000-0005-0000-0000-00004C190000}"/>
    <cellStyle name="Percent 12 7 4 2" xfId="6432" xr:uid="{00000000-0005-0000-0000-00004D190000}"/>
    <cellStyle name="Percent 12 7 5" xfId="6433" xr:uid="{00000000-0005-0000-0000-00004E190000}"/>
    <cellStyle name="Percent 12 7 6" xfId="6434" xr:uid="{00000000-0005-0000-0000-00004F190000}"/>
    <cellStyle name="Percent 12 8" xfId="6435" xr:uid="{00000000-0005-0000-0000-000050190000}"/>
    <cellStyle name="Percent 12 8 2" xfId="6436" xr:uid="{00000000-0005-0000-0000-000051190000}"/>
    <cellStyle name="Percent 12 8 2 2" xfId="6437" xr:uid="{00000000-0005-0000-0000-000052190000}"/>
    <cellStyle name="Percent 12 8 3" xfId="6438" xr:uid="{00000000-0005-0000-0000-000053190000}"/>
    <cellStyle name="Percent 12 8 4" xfId="6439" xr:uid="{00000000-0005-0000-0000-000054190000}"/>
    <cellStyle name="Percent 12 9" xfId="6440" xr:uid="{00000000-0005-0000-0000-000055190000}"/>
    <cellStyle name="Percent 12 9 2" xfId="6441" xr:uid="{00000000-0005-0000-0000-000056190000}"/>
    <cellStyle name="Percent 13" xfId="6442" xr:uid="{00000000-0005-0000-0000-000057190000}"/>
    <cellStyle name="Percent 13 10" xfId="6443" xr:uid="{00000000-0005-0000-0000-000058190000}"/>
    <cellStyle name="Percent 13 10 2" xfId="6444" xr:uid="{00000000-0005-0000-0000-000059190000}"/>
    <cellStyle name="Percent 13 11" xfId="6445" xr:uid="{00000000-0005-0000-0000-00005A190000}"/>
    <cellStyle name="Percent 13 2" xfId="6446" xr:uid="{00000000-0005-0000-0000-00005B190000}"/>
    <cellStyle name="Percent 13 2 2" xfId="6447" xr:uid="{00000000-0005-0000-0000-00005C190000}"/>
    <cellStyle name="Percent 13 2 2 2" xfId="6448" xr:uid="{00000000-0005-0000-0000-00005D190000}"/>
    <cellStyle name="Percent 13 2 3" xfId="6449" xr:uid="{00000000-0005-0000-0000-00005E190000}"/>
    <cellStyle name="Percent 13 2 4" xfId="6450" xr:uid="{00000000-0005-0000-0000-00005F190000}"/>
    <cellStyle name="Percent 13 3" xfId="6451" xr:uid="{00000000-0005-0000-0000-000060190000}"/>
    <cellStyle name="Percent 13 3 2" xfId="6452" xr:uid="{00000000-0005-0000-0000-000061190000}"/>
    <cellStyle name="Percent 13 3 2 2" xfId="6453" xr:uid="{00000000-0005-0000-0000-000062190000}"/>
    <cellStyle name="Percent 13 3 3" xfId="6454" xr:uid="{00000000-0005-0000-0000-000063190000}"/>
    <cellStyle name="Percent 13 3 4" xfId="6455" xr:uid="{00000000-0005-0000-0000-000064190000}"/>
    <cellStyle name="Percent 13 4" xfId="6456" xr:uid="{00000000-0005-0000-0000-000065190000}"/>
    <cellStyle name="Percent 13 4 2" xfId="6457" xr:uid="{00000000-0005-0000-0000-000066190000}"/>
    <cellStyle name="Percent 13 4 2 2" xfId="6458" xr:uid="{00000000-0005-0000-0000-000067190000}"/>
    <cellStyle name="Percent 13 4 3" xfId="6459" xr:uid="{00000000-0005-0000-0000-000068190000}"/>
    <cellStyle name="Percent 13 4 4" xfId="6460" xr:uid="{00000000-0005-0000-0000-000069190000}"/>
    <cellStyle name="Percent 13 5" xfId="6461" xr:uid="{00000000-0005-0000-0000-00006A190000}"/>
    <cellStyle name="Percent 13 5 2" xfId="6462" xr:uid="{00000000-0005-0000-0000-00006B190000}"/>
    <cellStyle name="Percent 13 5 2 2" xfId="6463" xr:uid="{00000000-0005-0000-0000-00006C190000}"/>
    <cellStyle name="Percent 13 5 3" xfId="6464" xr:uid="{00000000-0005-0000-0000-00006D190000}"/>
    <cellStyle name="Percent 13 5 4" xfId="6465" xr:uid="{00000000-0005-0000-0000-00006E190000}"/>
    <cellStyle name="Percent 13 6" xfId="6466" xr:uid="{00000000-0005-0000-0000-00006F190000}"/>
    <cellStyle name="Percent 13 6 2" xfId="6467" xr:uid="{00000000-0005-0000-0000-000070190000}"/>
    <cellStyle name="Percent 13 6 2 2" xfId="6468" xr:uid="{00000000-0005-0000-0000-000071190000}"/>
    <cellStyle name="Percent 13 6 3" xfId="6469" xr:uid="{00000000-0005-0000-0000-000072190000}"/>
    <cellStyle name="Percent 13 6 4" xfId="6470" xr:uid="{00000000-0005-0000-0000-000073190000}"/>
    <cellStyle name="Percent 13 7" xfId="6471" xr:uid="{00000000-0005-0000-0000-000074190000}"/>
    <cellStyle name="Percent 13 7 2" xfId="6472" xr:uid="{00000000-0005-0000-0000-000075190000}"/>
    <cellStyle name="Percent 13 7 2 2" xfId="6473" xr:uid="{00000000-0005-0000-0000-000076190000}"/>
    <cellStyle name="Percent 13 7 3" xfId="6474" xr:uid="{00000000-0005-0000-0000-000077190000}"/>
    <cellStyle name="Percent 13 7 3 2" xfId="6475" xr:uid="{00000000-0005-0000-0000-000078190000}"/>
    <cellStyle name="Percent 13 7 4" xfId="6476" xr:uid="{00000000-0005-0000-0000-000079190000}"/>
    <cellStyle name="Percent 13 7 4 2" xfId="6477" xr:uid="{00000000-0005-0000-0000-00007A190000}"/>
    <cellStyle name="Percent 13 7 5" xfId="6478" xr:uid="{00000000-0005-0000-0000-00007B190000}"/>
    <cellStyle name="Percent 13 7 6" xfId="6479" xr:uid="{00000000-0005-0000-0000-00007C190000}"/>
    <cellStyle name="Percent 13 8" xfId="6480" xr:uid="{00000000-0005-0000-0000-00007D190000}"/>
    <cellStyle name="Percent 13 8 2" xfId="6481" xr:uid="{00000000-0005-0000-0000-00007E190000}"/>
    <cellStyle name="Percent 13 8 2 2" xfId="6482" xr:uid="{00000000-0005-0000-0000-00007F190000}"/>
    <cellStyle name="Percent 13 8 3" xfId="6483" xr:uid="{00000000-0005-0000-0000-000080190000}"/>
    <cellStyle name="Percent 13 8 4" xfId="6484" xr:uid="{00000000-0005-0000-0000-000081190000}"/>
    <cellStyle name="Percent 13 9" xfId="6485" xr:uid="{00000000-0005-0000-0000-000082190000}"/>
    <cellStyle name="Percent 13 9 2" xfId="6486" xr:uid="{00000000-0005-0000-0000-000083190000}"/>
    <cellStyle name="Percent 14" xfId="6487" xr:uid="{00000000-0005-0000-0000-000084190000}"/>
    <cellStyle name="Percent 14 10" xfId="6488" xr:uid="{00000000-0005-0000-0000-000085190000}"/>
    <cellStyle name="Percent 14 10 2" xfId="6489" xr:uid="{00000000-0005-0000-0000-000086190000}"/>
    <cellStyle name="Percent 14 11" xfId="6490" xr:uid="{00000000-0005-0000-0000-000087190000}"/>
    <cellStyle name="Percent 14 2" xfId="6491" xr:uid="{00000000-0005-0000-0000-000088190000}"/>
    <cellStyle name="Percent 14 2 2" xfId="6492" xr:uid="{00000000-0005-0000-0000-000089190000}"/>
    <cellStyle name="Percent 14 2 2 2" xfId="6493" xr:uid="{00000000-0005-0000-0000-00008A190000}"/>
    <cellStyle name="Percent 14 2 3" xfId="6494" xr:uid="{00000000-0005-0000-0000-00008B190000}"/>
    <cellStyle name="Percent 14 2 4" xfId="6495" xr:uid="{00000000-0005-0000-0000-00008C190000}"/>
    <cellStyle name="Percent 14 3" xfId="6496" xr:uid="{00000000-0005-0000-0000-00008D190000}"/>
    <cellStyle name="Percent 14 3 2" xfId="6497" xr:uid="{00000000-0005-0000-0000-00008E190000}"/>
    <cellStyle name="Percent 14 3 2 2" xfId="6498" xr:uid="{00000000-0005-0000-0000-00008F190000}"/>
    <cellStyle name="Percent 14 3 3" xfId="6499" xr:uid="{00000000-0005-0000-0000-000090190000}"/>
    <cellStyle name="Percent 14 3 4" xfId="6500" xr:uid="{00000000-0005-0000-0000-000091190000}"/>
    <cellStyle name="Percent 14 4" xfId="6501" xr:uid="{00000000-0005-0000-0000-000092190000}"/>
    <cellStyle name="Percent 14 4 2" xfId="6502" xr:uid="{00000000-0005-0000-0000-000093190000}"/>
    <cellStyle name="Percent 14 4 2 2" xfId="6503" xr:uid="{00000000-0005-0000-0000-000094190000}"/>
    <cellStyle name="Percent 14 4 3" xfId="6504" xr:uid="{00000000-0005-0000-0000-000095190000}"/>
    <cellStyle name="Percent 14 4 4" xfId="6505" xr:uid="{00000000-0005-0000-0000-000096190000}"/>
    <cellStyle name="Percent 14 5" xfId="6506" xr:uid="{00000000-0005-0000-0000-000097190000}"/>
    <cellStyle name="Percent 14 5 2" xfId="6507" xr:uid="{00000000-0005-0000-0000-000098190000}"/>
    <cellStyle name="Percent 14 5 2 2" xfId="6508" xr:uid="{00000000-0005-0000-0000-000099190000}"/>
    <cellStyle name="Percent 14 5 3" xfId="6509" xr:uid="{00000000-0005-0000-0000-00009A190000}"/>
    <cellStyle name="Percent 14 5 4" xfId="6510" xr:uid="{00000000-0005-0000-0000-00009B190000}"/>
    <cellStyle name="Percent 14 6" xfId="6511" xr:uid="{00000000-0005-0000-0000-00009C190000}"/>
    <cellStyle name="Percent 14 6 2" xfId="6512" xr:uid="{00000000-0005-0000-0000-00009D190000}"/>
    <cellStyle name="Percent 14 6 2 2" xfId="6513" xr:uid="{00000000-0005-0000-0000-00009E190000}"/>
    <cellStyle name="Percent 14 6 3" xfId="6514" xr:uid="{00000000-0005-0000-0000-00009F190000}"/>
    <cellStyle name="Percent 14 6 4" xfId="6515" xr:uid="{00000000-0005-0000-0000-0000A0190000}"/>
    <cellStyle name="Percent 14 7" xfId="6516" xr:uid="{00000000-0005-0000-0000-0000A1190000}"/>
    <cellStyle name="Percent 14 7 2" xfId="6517" xr:uid="{00000000-0005-0000-0000-0000A2190000}"/>
    <cellStyle name="Percent 14 7 2 2" xfId="6518" xr:uid="{00000000-0005-0000-0000-0000A3190000}"/>
    <cellStyle name="Percent 14 7 3" xfId="6519" xr:uid="{00000000-0005-0000-0000-0000A4190000}"/>
    <cellStyle name="Percent 14 7 3 2" xfId="6520" xr:uid="{00000000-0005-0000-0000-0000A5190000}"/>
    <cellStyle name="Percent 14 7 4" xfId="6521" xr:uid="{00000000-0005-0000-0000-0000A6190000}"/>
    <cellStyle name="Percent 14 7 4 2" xfId="6522" xr:uid="{00000000-0005-0000-0000-0000A7190000}"/>
    <cellStyle name="Percent 14 7 5" xfId="6523" xr:uid="{00000000-0005-0000-0000-0000A8190000}"/>
    <cellStyle name="Percent 14 7 6" xfId="6524" xr:uid="{00000000-0005-0000-0000-0000A9190000}"/>
    <cellStyle name="Percent 14 8" xfId="6525" xr:uid="{00000000-0005-0000-0000-0000AA190000}"/>
    <cellStyle name="Percent 14 8 2" xfId="6526" xr:uid="{00000000-0005-0000-0000-0000AB190000}"/>
    <cellStyle name="Percent 14 8 2 2" xfId="6527" xr:uid="{00000000-0005-0000-0000-0000AC190000}"/>
    <cellStyle name="Percent 14 8 3" xfId="6528" xr:uid="{00000000-0005-0000-0000-0000AD190000}"/>
    <cellStyle name="Percent 14 8 4" xfId="6529" xr:uid="{00000000-0005-0000-0000-0000AE190000}"/>
    <cellStyle name="Percent 14 9" xfId="6530" xr:uid="{00000000-0005-0000-0000-0000AF190000}"/>
    <cellStyle name="Percent 14 9 2" xfId="6531" xr:uid="{00000000-0005-0000-0000-0000B0190000}"/>
    <cellStyle name="Percent 15" xfId="6532" xr:uid="{00000000-0005-0000-0000-0000B1190000}"/>
    <cellStyle name="Percent 15 10" xfId="6533" xr:uid="{00000000-0005-0000-0000-0000B2190000}"/>
    <cellStyle name="Percent 15 10 2" xfId="6534" xr:uid="{00000000-0005-0000-0000-0000B3190000}"/>
    <cellStyle name="Percent 15 11" xfId="6535" xr:uid="{00000000-0005-0000-0000-0000B4190000}"/>
    <cellStyle name="Percent 15 11 2" xfId="6536" xr:uid="{00000000-0005-0000-0000-0000B5190000}"/>
    <cellStyle name="Percent 15 12" xfId="6537" xr:uid="{00000000-0005-0000-0000-0000B6190000}"/>
    <cellStyle name="Percent 15 12 2" xfId="6538" xr:uid="{00000000-0005-0000-0000-0000B7190000}"/>
    <cellStyle name="Percent 15 13" xfId="6539" xr:uid="{00000000-0005-0000-0000-0000B8190000}"/>
    <cellStyle name="Percent 15 13 2" xfId="6540" xr:uid="{00000000-0005-0000-0000-0000B9190000}"/>
    <cellStyle name="Percent 15 14" xfId="6541" xr:uid="{00000000-0005-0000-0000-0000BA190000}"/>
    <cellStyle name="Percent 15 14 2" xfId="6542" xr:uid="{00000000-0005-0000-0000-0000BB190000}"/>
    <cellStyle name="Percent 15 15" xfId="6543" xr:uid="{00000000-0005-0000-0000-0000BC190000}"/>
    <cellStyle name="Percent 15 15 2" xfId="6544" xr:uid="{00000000-0005-0000-0000-0000BD190000}"/>
    <cellStyle name="Percent 15 16" xfId="6545" xr:uid="{00000000-0005-0000-0000-0000BE190000}"/>
    <cellStyle name="Percent 15 2" xfId="6546" xr:uid="{00000000-0005-0000-0000-0000BF190000}"/>
    <cellStyle name="Percent 15 2 2" xfId="6547" xr:uid="{00000000-0005-0000-0000-0000C0190000}"/>
    <cellStyle name="Percent 15 2 2 2" xfId="6548" xr:uid="{00000000-0005-0000-0000-0000C1190000}"/>
    <cellStyle name="Percent 15 2 2 3" xfId="6549" xr:uid="{00000000-0005-0000-0000-0000C2190000}"/>
    <cellStyle name="Percent 15 2 3" xfId="6550" xr:uid="{00000000-0005-0000-0000-0000C3190000}"/>
    <cellStyle name="Percent 15 2 3 2" xfId="6551" xr:uid="{00000000-0005-0000-0000-0000C4190000}"/>
    <cellStyle name="Percent 15 2 3 3" xfId="6552" xr:uid="{00000000-0005-0000-0000-0000C5190000}"/>
    <cellStyle name="Percent 15 2 4" xfId="6553" xr:uid="{00000000-0005-0000-0000-0000C6190000}"/>
    <cellStyle name="Percent 15 2 4 2" xfId="6554" xr:uid="{00000000-0005-0000-0000-0000C7190000}"/>
    <cellStyle name="Percent 15 2 4 3" xfId="6555" xr:uid="{00000000-0005-0000-0000-0000C8190000}"/>
    <cellStyle name="Percent 15 2 5" xfId="6556" xr:uid="{00000000-0005-0000-0000-0000C9190000}"/>
    <cellStyle name="Percent 15 2 5 2" xfId="6557" xr:uid="{00000000-0005-0000-0000-0000CA190000}"/>
    <cellStyle name="Percent 15 2 5 3" xfId="6558" xr:uid="{00000000-0005-0000-0000-0000CB190000}"/>
    <cellStyle name="Percent 15 2 6" xfId="6559" xr:uid="{00000000-0005-0000-0000-0000CC190000}"/>
    <cellStyle name="Percent 15 2 6 2" xfId="6560" xr:uid="{00000000-0005-0000-0000-0000CD190000}"/>
    <cellStyle name="Percent 15 2 6 3" xfId="6561" xr:uid="{00000000-0005-0000-0000-0000CE190000}"/>
    <cellStyle name="Percent 15 2 7" xfId="6562" xr:uid="{00000000-0005-0000-0000-0000CF190000}"/>
    <cellStyle name="Percent 15 2 7 2" xfId="6563" xr:uid="{00000000-0005-0000-0000-0000D0190000}"/>
    <cellStyle name="Percent 15 2 7 3" xfId="6564" xr:uid="{00000000-0005-0000-0000-0000D1190000}"/>
    <cellStyle name="Percent 15 2 8" xfId="6565" xr:uid="{00000000-0005-0000-0000-0000D2190000}"/>
    <cellStyle name="Percent 15 2 8 2" xfId="6566" xr:uid="{00000000-0005-0000-0000-0000D3190000}"/>
    <cellStyle name="Percent 15 2 9" xfId="6567" xr:uid="{00000000-0005-0000-0000-0000D4190000}"/>
    <cellStyle name="Percent 15 3" xfId="6568" xr:uid="{00000000-0005-0000-0000-0000D5190000}"/>
    <cellStyle name="Percent 15 3 2" xfId="6569" xr:uid="{00000000-0005-0000-0000-0000D6190000}"/>
    <cellStyle name="Percent 15 3 3" xfId="6570" xr:uid="{00000000-0005-0000-0000-0000D7190000}"/>
    <cellStyle name="Percent 15 3 3 2" xfId="6571" xr:uid="{00000000-0005-0000-0000-0000D8190000}"/>
    <cellStyle name="Percent 15 3 4" xfId="6572" xr:uid="{00000000-0005-0000-0000-0000D9190000}"/>
    <cellStyle name="Percent 15 4" xfId="6573" xr:uid="{00000000-0005-0000-0000-0000DA190000}"/>
    <cellStyle name="Percent 15 4 2" xfId="6574" xr:uid="{00000000-0005-0000-0000-0000DB190000}"/>
    <cellStyle name="Percent 15 4 2 2" xfId="6575" xr:uid="{00000000-0005-0000-0000-0000DC190000}"/>
    <cellStyle name="Percent 15 4 3" xfId="6576" xr:uid="{00000000-0005-0000-0000-0000DD190000}"/>
    <cellStyle name="Percent 15 4 4" xfId="6577" xr:uid="{00000000-0005-0000-0000-0000DE190000}"/>
    <cellStyle name="Percent 15 5" xfId="6578" xr:uid="{00000000-0005-0000-0000-0000DF190000}"/>
    <cellStyle name="Percent 15 5 2" xfId="6579" xr:uid="{00000000-0005-0000-0000-0000E0190000}"/>
    <cellStyle name="Percent 15 5 3" xfId="6580" xr:uid="{00000000-0005-0000-0000-0000E1190000}"/>
    <cellStyle name="Percent 15 5 3 2" xfId="6581" xr:uid="{00000000-0005-0000-0000-0000E2190000}"/>
    <cellStyle name="Percent 15 5 4" xfId="6582" xr:uid="{00000000-0005-0000-0000-0000E3190000}"/>
    <cellStyle name="Percent 15 6" xfId="6583" xr:uid="{00000000-0005-0000-0000-0000E4190000}"/>
    <cellStyle name="Percent 15 6 2" xfId="6584" xr:uid="{00000000-0005-0000-0000-0000E5190000}"/>
    <cellStyle name="Percent 15 6 3" xfId="6585" xr:uid="{00000000-0005-0000-0000-0000E6190000}"/>
    <cellStyle name="Percent 15 6 3 2" xfId="6586" xr:uid="{00000000-0005-0000-0000-0000E7190000}"/>
    <cellStyle name="Percent 15 6 4" xfId="6587" xr:uid="{00000000-0005-0000-0000-0000E8190000}"/>
    <cellStyle name="Percent 15 7" xfId="6588" xr:uid="{00000000-0005-0000-0000-0000E9190000}"/>
    <cellStyle name="Percent 15 7 2" xfId="6589" xr:uid="{00000000-0005-0000-0000-0000EA190000}"/>
    <cellStyle name="Percent 15 7 2 2" xfId="6590" xr:uid="{00000000-0005-0000-0000-0000EB190000}"/>
    <cellStyle name="Percent 15 7 3" xfId="6591" xr:uid="{00000000-0005-0000-0000-0000EC190000}"/>
    <cellStyle name="Percent 15 7 3 2" xfId="6592" xr:uid="{00000000-0005-0000-0000-0000ED190000}"/>
    <cellStyle name="Percent 15 7 4" xfId="6593" xr:uid="{00000000-0005-0000-0000-0000EE190000}"/>
    <cellStyle name="Percent 15 7 4 2" xfId="6594" xr:uid="{00000000-0005-0000-0000-0000EF190000}"/>
    <cellStyle name="Percent 15 7 5" xfId="6595" xr:uid="{00000000-0005-0000-0000-0000F0190000}"/>
    <cellStyle name="Percent 15 8" xfId="6596" xr:uid="{00000000-0005-0000-0000-0000F1190000}"/>
    <cellStyle name="Percent 15 8 2" xfId="6597" xr:uid="{00000000-0005-0000-0000-0000F2190000}"/>
    <cellStyle name="Percent 15 8 3" xfId="6598" xr:uid="{00000000-0005-0000-0000-0000F3190000}"/>
    <cellStyle name="Percent 15 9" xfId="6599" xr:uid="{00000000-0005-0000-0000-0000F4190000}"/>
    <cellStyle name="Percent 15 9 2" xfId="6600" xr:uid="{00000000-0005-0000-0000-0000F5190000}"/>
    <cellStyle name="Percent 16" xfId="6601" xr:uid="{00000000-0005-0000-0000-0000F6190000}"/>
    <cellStyle name="Percent 16 10" xfId="6602" xr:uid="{00000000-0005-0000-0000-0000F7190000}"/>
    <cellStyle name="Percent 16 2" xfId="6603" xr:uid="{00000000-0005-0000-0000-0000F8190000}"/>
    <cellStyle name="Percent 16 2 2" xfId="6604" xr:uid="{00000000-0005-0000-0000-0000F9190000}"/>
    <cellStyle name="Percent 16 2 2 2" xfId="6605" xr:uid="{00000000-0005-0000-0000-0000FA190000}"/>
    <cellStyle name="Percent 16 2 3" xfId="6606" xr:uid="{00000000-0005-0000-0000-0000FB190000}"/>
    <cellStyle name="Percent 16 2 4" xfId="6607" xr:uid="{00000000-0005-0000-0000-0000FC190000}"/>
    <cellStyle name="Percent 16 3" xfId="6608" xr:uid="{00000000-0005-0000-0000-0000FD190000}"/>
    <cellStyle name="Percent 16 3 10" xfId="6609" xr:uid="{00000000-0005-0000-0000-0000FE190000}"/>
    <cellStyle name="Percent 16 3 10 2" xfId="6610" xr:uid="{00000000-0005-0000-0000-0000FF190000}"/>
    <cellStyle name="Percent 16 3 11" xfId="6611" xr:uid="{00000000-0005-0000-0000-0000001A0000}"/>
    <cellStyle name="Percent 16 3 11 2" xfId="6612" xr:uid="{00000000-0005-0000-0000-0000011A0000}"/>
    <cellStyle name="Percent 16 3 12" xfId="6613" xr:uid="{00000000-0005-0000-0000-0000021A0000}"/>
    <cellStyle name="Percent 16 3 12 2" xfId="6614" xr:uid="{00000000-0005-0000-0000-0000031A0000}"/>
    <cellStyle name="Percent 16 3 13" xfId="6615" xr:uid="{00000000-0005-0000-0000-0000041A0000}"/>
    <cellStyle name="Percent 16 3 13 2" xfId="6616" xr:uid="{00000000-0005-0000-0000-0000051A0000}"/>
    <cellStyle name="Percent 16 3 14" xfId="6617" xr:uid="{00000000-0005-0000-0000-0000061A0000}"/>
    <cellStyle name="Percent 16 3 14 2" xfId="6618" xr:uid="{00000000-0005-0000-0000-0000071A0000}"/>
    <cellStyle name="Percent 16 3 15" xfId="6619" xr:uid="{00000000-0005-0000-0000-0000081A0000}"/>
    <cellStyle name="Percent 16 3 15 2" xfId="6620" xr:uid="{00000000-0005-0000-0000-0000091A0000}"/>
    <cellStyle name="Percent 16 3 16" xfId="6621" xr:uid="{00000000-0005-0000-0000-00000A1A0000}"/>
    <cellStyle name="Percent 16 3 16 2" xfId="6622" xr:uid="{00000000-0005-0000-0000-00000B1A0000}"/>
    <cellStyle name="Percent 16 3 17" xfId="6623" xr:uid="{00000000-0005-0000-0000-00000C1A0000}"/>
    <cellStyle name="Percent 16 3 17 2" xfId="6624" xr:uid="{00000000-0005-0000-0000-00000D1A0000}"/>
    <cellStyle name="Percent 16 3 18" xfId="6625" xr:uid="{00000000-0005-0000-0000-00000E1A0000}"/>
    <cellStyle name="Percent 16 3 18 2" xfId="6626" xr:uid="{00000000-0005-0000-0000-00000F1A0000}"/>
    <cellStyle name="Percent 16 3 19" xfId="6627" xr:uid="{00000000-0005-0000-0000-0000101A0000}"/>
    <cellStyle name="Percent 16 3 2" xfId="6628" xr:uid="{00000000-0005-0000-0000-0000111A0000}"/>
    <cellStyle name="Percent 16 3 2 2" xfId="6629" xr:uid="{00000000-0005-0000-0000-0000121A0000}"/>
    <cellStyle name="Percent 16 3 20" xfId="6630" xr:uid="{00000000-0005-0000-0000-0000131A0000}"/>
    <cellStyle name="Percent 16 3 3" xfId="6631" xr:uid="{00000000-0005-0000-0000-0000141A0000}"/>
    <cellStyle name="Percent 16 3 3 2" xfId="6632" xr:uid="{00000000-0005-0000-0000-0000151A0000}"/>
    <cellStyle name="Percent 16 3 4" xfId="6633" xr:uid="{00000000-0005-0000-0000-0000161A0000}"/>
    <cellStyle name="Percent 16 3 4 2" xfId="6634" xr:uid="{00000000-0005-0000-0000-0000171A0000}"/>
    <cellStyle name="Percent 16 3 5" xfId="6635" xr:uid="{00000000-0005-0000-0000-0000181A0000}"/>
    <cellStyle name="Percent 16 3 5 2" xfId="6636" xr:uid="{00000000-0005-0000-0000-0000191A0000}"/>
    <cellStyle name="Percent 16 3 6" xfId="6637" xr:uid="{00000000-0005-0000-0000-00001A1A0000}"/>
    <cellStyle name="Percent 16 3 6 2" xfId="6638" xr:uid="{00000000-0005-0000-0000-00001B1A0000}"/>
    <cellStyle name="Percent 16 3 7" xfId="6639" xr:uid="{00000000-0005-0000-0000-00001C1A0000}"/>
    <cellStyle name="Percent 16 3 7 2" xfId="6640" xr:uid="{00000000-0005-0000-0000-00001D1A0000}"/>
    <cellStyle name="Percent 16 3 8" xfId="6641" xr:uid="{00000000-0005-0000-0000-00001E1A0000}"/>
    <cellStyle name="Percent 16 3 8 2" xfId="6642" xr:uid="{00000000-0005-0000-0000-00001F1A0000}"/>
    <cellStyle name="Percent 16 3 9" xfId="6643" xr:uid="{00000000-0005-0000-0000-0000201A0000}"/>
    <cellStyle name="Percent 16 3 9 2" xfId="6644" xr:uid="{00000000-0005-0000-0000-0000211A0000}"/>
    <cellStyle name="Percent 16 4" xfId="6645" xr:uid="{00000000-0005-0000-0000-0000221A0000}"/>
    <cellStyle name="Percent 16 4 10" xfId="6646" xr:uid="{00000000-0005-0000-0000-0000231A0000}"/>
    <cellStyle name="Percent 16 4 10 2" xfId="6647" xr:uid="{00000000-0005-0000-0000-0000241A0000}"/>
    <cellStyle name="Percent 16 4 11" xfId="6648" xr:uid="{00000000-0005-0000-0000-0000251A0000}"/>
    <cellStyle name="Percent 16 4 11 2" xfId="6649" xr:uid="{00000000-0005-0000-0000-0000261A0000}"/>
    <cellStyle name="Percent 16 4 12" xfId="6650" xr:uid="{00000000-0005-0000-0000-0000271A0000}"/>
    <cellStyle name="Percent 16 4 12 2" xfId="6651" xr:uid="{00000000-0005-0000-0000-0000281A0000}"/>
    <cellStyle name="Percent 16 4 13" xfId="6652" xr:uid="{00000000-0005-0000-0000-0000291A0000}"/>
    <cellStyle name="Percent 16 4 13 2" xfId="6653" xr:uid="{00000000-0005-0000-0000-00002A1A0000}"/>
    <cellStyle name="Percent 16 4 14" xfId="6654" xr:uid="{00000000-0005-0000-0000-00002B1A0000}"/>
    <cellStyle name="Percent 16 4 14 2" xfId="6655" xr:uid="{00000000-0005-0000-0000-00002C1A0000}"/>
    <cellStyle name="Percent 16 4 15" xfId="6656" xr:uid="{00000000-0005-0000-0000-00002D1A0000}"/>
    <cellStyle name="Percent 16 4 15 2" xfId="6657" xr:uid="{00000000-0005-0000-0000-00002E1A0000}"/>
    <cellStyle name="Percent 16 4 16" xfId="6658" xr:uid="{00000000-0005-0000-0000-00002F1A0000}"/>
    <cellStyle name="Percent 16 4 16 2" xfId="6659" xr:uid="{00000000-0005-0000-0000-0000301A0000}"/>
    <cellStyle name="Percent 16 4 17" xfId="6660" xr:uid="{00000000-0005-0000-0000-0000311A0000}"/>
    <cellStyle name="Percent 16 4 17 2" xfId="6661" xr:uid="{00000000-0005-0000-0000-0000321A0000}"/>
    <cellStyle name="Percent 16 4 18" xfId="6662" xr:uid="{00000000-0005-0000-0000-0000331A0000}"/>
    <cellStyle name="Percent 16 4 18 2" xfId="6663" xr:uid="{00000000-0005-0000-0000-0000341A0000}"/>
    <cellStyle name="Percent 16 4 19" xfId="6664" xr:uid="{00000000-0005-0000-0000-0000351A0000}"/>
    <cellStyle name="Percent 16 4 2" xfId="6665" xr:uid="{00000000-0005-0000-0000-0000361A0000}"/>
    <cellStyle name="Percent 16 4 2 2" xfId="6666" xr:uid="{00000000-0005-0000-0000-0000371A0000}"/>
    <cellStyle name="Percent 16 4 20" xfId="6667" xr:uid="{00000000-0005-0000-0000-0000381A0000}"/>
    <cellStyle name="Percent 16 4 3" xfId="6668" xr:uid="{00000000-0005-0000-0000-0000391A0000}"/>
    <cellStyle name="Percent 16 4 3 2" xfId="6669" xr:uid="{00000000-0005-0000-0000-00003A1A0000}"/>
    <cellStyle name="Percent 16 4 4" xfId="6670" xr:uid="{00000000-0005-0000-0000-00003B1A0000}"/>
    <cellStyle name="Percent 16 4 4 2" xfId="6671" xr:uid="{00000000-0005-0000-0000-00003C1A0000}"/>
    <cellStyle name="Percent 16 4 5" xfId="6672" xr:uid="{00000000-0005-0000-0000-00003D1A0000}"/>
    <cellStyle name="Percent 16 4 5 2" xfId="6673" xr:uid="{00000000-0005-0000-0000-00003E1A0000}"/>
    <cellStyle name="Percent 16 4 6" xfId="6674" xr:uid="{00000000-0005-0000-0000-00003F1A0000}"/>
    <cellStyle name="Percent 16 4 6 2" xfId="6675" xr:uid="{00000000-0005-0000-0000-0000401A0000}"/>
    <cellStyle name="Percent 16 4 7" xfId="6676" xr:uid="{00000000-0005-0000-0000-0000411A0000}"/>
    <cellStyle name="Percent 16 4 7 2" xfId="6677" xr:uid="{00000000-0005-0000-0000-0000421A0000}"/>
    <cellStyle name="Percent 16 4 8" xfId="6678" xr:uid="{00000000-0005-0000-0000-0000431A0000}"/>
    <cellStyle name="Percent 16 4 8 2" xfId="6679" xr:uid="{00000000-0005-0000-0000-0000441A0000}"/>
    <cellStyle name="Percent 16 4 9" xfId="6680" xr:uid="{00000000-0005-0000-0000-0000451A0000}"/>
    <cellStyle name="Percent 16 4 9 2" xfId="6681" xr:uid="{00000000-0005-0000-0000-0000461A0000}"/>
    <cellStyle name="Percent 16 5" xfId="6682" xr:uid="{00000000-0005-0000-0000-0000471A0000}"/>
    <cellStyle name="Percent 16 5 10" xfId="6683" xr:uid="{00000000-0005-0000-0000-0000481A0000}"/>
    <cellStyle name="Percent 16 5 10 2" xfId="6684" xr:uid="{00000000-0005-0000-0000-0000491A0000}"/>
    <cellStyle name="Percent 16 5 11" xfId="6685" xr:uid="{00000000-0005-0000-0000-00004A1A0000}"/>
    <cellStyle name="Percent 16 5 11 2" xfId="6686" xr:uid="{00000000-0005-0000-0000-00004B1A0000}"/>
    <cellStyle name="Percent 16 5 12" xfId="6687" xr:uid="{00000000-0005-0000-0000-00004C1A0000}"/>
    <cellStyle name="Percent 16 5 12 2" xfId="6688" xr:uid="{00000000-0005-0000-0000-00004D1A0000}"/>
    <cellStyle name="Percent 16 5 13" xfId="6689" xr:uid="{00000000-0005-0000-0000-00004E1A0000}"/>
    <cellStyle name="Percent 16 5 13 2" xfId="6690" xr:uid="{00000000-0005-0000-0000-00004F1A0000}"/>
    <cellStyle name="Percent 16 5 14" xfId="6691" xr:uid="{00000000-0005-0000-0000-0000501A0000}"/>
    <cellStyle name="Percent 16 5 14 2" xfId="6692" xr:uid="{00000000-0005-0000-0000-0000511A0000}"/>
    <cellStyle name="Percent 16 5 15" xfId="6693" xr:uid="{00000000-0005-0000-0000-0000521A0000}"/>
    <cellStyle name="Percent 16 5 15 2" xfId="6694" xr:uid="{00000000-0005-0000-0000-0000531A0000}"/>
    <cellStyle name="Percent 16 5 16" xfId="6695" xr:uid="{00000000-0005-0000-0000-0000541A0000}"/>
    <cellStyle name="Percent 16 5 16 2" xfId="6696" xr:uid="{00000000-0005-0000-0000-0000551A0000}"/>
    <cellStyle name="Percent 16 5 17" xfId="6697" xr:uid="{00000000-0005-0000-0000-0000561A0000}"/>
    <cellStyle name="Percent 16 5 17 2" xfId="6698" xr:uid="{00000000-0005-0000-0000-0000571A0000}"/>
    <cellStyle name="Percent 16 5 18" xfId="6699" xr:uid="{00000000-0005-0000-0000-0000581A0000}"/>
    <cellStyle name="Percent 16 5 18 2" xfId="6700" xr:uid="{00000000-0005-0000-0000-0000591A0000}"/>
    <cellStyle name="Percent 16 5 19" xfId="6701" xr:uid="{00000000-0005-0000-0000-00005A1A0000}"/>
    <cellStyle name="Percent 16 5 2" xfId="6702" xr:uid="{00000000-0005-0000-0000-00005B1A0000}"/>
    <cellStyle name="Percent 16 5 2 2" xfId="6703" xr:uid="{00000000-0005-0000-0000-00005C1A0000}"/>
    <cellStyle name="Percent 16 5 20" xfId="6704" xr:uid="{00000000-0005-0000-0000-00005D1A0000}"/>
    <cellStyle name="Percent 16 5 3" xfId="6705" xr:uid="{00000000-0005-0000-0000-00005E1A0000}"/>
    <cellStyle name="Percent 16 5 3 2" xfId="6706" xr:uid="{00000000-0005-0000-0000-00005F1A0000}"/>
    <cellStyle name="Percent 16 5 4" xfId="6707" xr:uid="{00000000-0005-0000-0000-0000601A0000}"/>
    <cellStyle name="Percent 16 5 4 2" xfId="6708" xr:uid="{00000000-0005-0000-0000-0000611A0000}"/>
    <cellStyle name="Percent 16 5 5" xfId="6709" xr:uid="{00000000-0005-0000-0000-0000621A0000}"/>
    <cellStyle name="Percent 16 5 5 2" xfId="6710" xr:uid="{00000000-0005-0000-0000-0000631A0000}"/>
    <cellStyle name="Percent 16 5 6" xfId="6711" xr:uid="{00000000-0005-0000-0000-0000641A0000}"/>
    <cellStyle name="Percent 16 5 6 2" xfId="6712" xr:uid="{00000000-0005-0000-0000-0000651A0000}"/>
    <cellStyle name="Percent 16 5 7" xfId="6713" xr:uid="{00000000-0005-0000-0000-0000661A0000}"/>
    <cellStyle name="Percent 16 5 7 2" xfId="6714" xr:uid="{00000000-0005-0000-0000-0000671A0000}"/>
    <cellStyle name="Percent 16 5 8" xfId="6715" xr:uid="{00000000-0005-0000-0000-0000681A0000}"/>
    <cellStyle name="Percent 16 5 8 2" xfId="6716" xr:uid="{00000000-0005-0000-0000-0000691A0000}"/>
    <cellStyle name="Percent 16 5 9" xfId="6717" xr:uid="{00000000-0005-0000-0000-00006A1A0000}"/>
    <cellStyle name="Percent 16 5 9 2" xfId="6718" xr:uid="{00000000-0005-0000-0000-00006B1A0000}"/>
    <cellStyle name="Percent 16 6" xfId="6719" xr:uid="{00000000-0005-0000-0000-00006C1A0000}"/>
    <cellStyle name="Percent 16 6 10" xfId="6720" xr:uid="{00000000-0005-0000-0000-00006D1A0000}"/>
    <cellStyle name="Percent 16 6 10 2" xfId="6721" xr:uid="{00000000-0005-0000-0000-00006E1A0000}"/>
    <cellStyle name="Percent 16 6 11" xfId="6722" xr:uid="{00000000-0005-0000-0000-00006F1A0000}"/>
    <cellStyle name="Percent 16 6 11 2" xfId="6723" xr:uid="{00000000-0005-0000-0000-0000701A0000}"/>
    <cellStyle name="Percent 16 6 12" xfId="6724" xr:uid="{00000000-0005-0000-0000-0000711A0000}"/>
    <cellStyle name="Percent 16 6 12 2" xfId="6725" xr:uid="{00000000-0005-0000-0000-0000721A0000}"/>
    <cellStyle name="Percent 16 6 13" xfId="6726" xr:uid="{00000000-0005-0000-0000-0000731A0000}"/>
    <cellStyle name="Percent 16 6 13 2" xfId="6727" xr:uid="{00000000-0005-0000-0000-0000741A0000}"/>
    <cellStyle name="Percent 16 6 14" xfId="6728" xr:uid="{00000000-0005-0000-0000-0000751A0000}"/>
    <cellStyle name="Percent 16 6 14 2" xfId="6729" xr:uid="{00000000-0005-0000-0000-0000761A0000}"/>
    <cellStyle name="Percent 16 6 15" xfId="6730" xr:uid="{00000000-0005-0000-0000-0000771A0000}"/>
    <cellStyle name="Percent 16 6 15 2" xfId="6731" xr:uid="{00000000-0005-0000-0000-0000781A0000}"/>
    <cellStyle name="Percent 16 6 16" xfId="6732" xr:uid="{00000000-0005-0000-0000-0000791A0000}"/>
    <cellStyle name="Percent 16 6 16 2" xfId="6733" xr:uid="{00000000-0005-0000-0000-00007A1A0000}"/>
    <cellStyle name="Percent 16 6 17" xfId="6734" xr:uid="{00000000-0005-0000-0000-00007B1A0000}"/>
    <cellStyle name="Percent 16 6 17 2" xfId="6735" xr:uid="{00000000-0005-0000-0000-00007C1A0000}"/>
    <cellStyle name="Percent 16 6 18" xfId="6736" xr:uid="{00000000-0005-0000-0000-00007D1A0000}"/>
    <cellStyle name="Percent 16 6 18 2" xfId="6737" xr:uid="{00000000-0005-0000-0000-00007E1A0000}"/>
    <cellStyle name="Percent 16 6 19" xfId="6738" xr:uid="{00000000-0005-0000-0000-00007F1A0000}"/>
    <cellStyle name="Percent 16 6 2" xfId="6739" xr:uid="{00000000-0005-0000-0000-0000801A0000}"/>
    <cellStyle name="Percent 16 6 2 2" xfId="6740" xr:uid="{00000000-0005-0000-0000-0000811A0000}"/>
    <cellStyle name="Percent 16 6 20" xfId="6741" xr:uid="{00000000-0005-0000-0000-0000821A0000}"/>
    <cellStyle name="Percent 16 6 3" xfId="6742" xr:uid="{00000000-0005-0000-0000-0000831A0000}"/>
    <cellStyle name="Percent 16 6 3 2" xfId="6743" xr:uid="{00000000-0005-0000-0000-0000841A0000}"/>
    <cellStyle name="Percent 16 6 4" xfId="6744" xr:uid="{00000000-0005-0000-0000-0000851A0000}"/>
    <cellStyle name="Percent 16 6 4 2" xfId="6745" xr:uid="{00000000-0005-0000-0000-0000861A0000}"/>
    <cellStyle name="Percent 16 6 5" xfId="6746" xr:uid="{00000000-0005-0000-0000-0000871A0000}"/>
    <cellStyle name="Percent 16 6 5 2" xfId="6747" xr:uid="{00000000-0005-0000-0000-0000881A0000}"/>
    <cellStyle name="Percent 16 6 6" xfId="6748" xr:uid="{00000000-0005-0000-0000-0000891A0000}"/>
    <cellStyle name="Percent 16 6 6 2" xfId="6749" xr:uid="{00000000-0005-0000-0000-00008A1A0000}"/>
    <cellStyle name="Percent 16 6 7" xfId="6750" xr:uid="{00000000-0005-0000-0000-00008B1A0000}"/>
    <cellStyle name="Percent 16 6 7 2" xfId="6751" xr:uid="{00000000-0005-0000-0000-00008C1A0000}"/>
    <cellStyle name="Percent 16 6 8" xfId="6752" xr:uid="{00000000-0005-0000-0000-00008D1A0000}"/>
    <cellStyle name="Percent 16 6 8 2" xfId="6753" xr:uid="{00000000-0005-0000-0000-00008E1A0000}"/>
    <cellStyle name="Percent 16 6 9" xfId="6754" xr:uid="{00000000-0005-0000-0000-00008F1A0000}"/>
    <cellStyle name="Percent 16 6 9 2" xfId="6755" xr:uid="{00000000-0005-0000-0000-0000901A0000}"/>
    <cellStyle name="Percent 16 7" xfId="6756" xr:uid="{00000000-0005-0000-0000-0000911A0000}"/>
    <cellStyle name="Percent 16 7 10" xfId="6757" xr:uid="{00000000-0005-0000-0000-0000921A0000}"/>
    <cellStyle name="Percent 16 7 10 2" xfId="6758" xr:uid="{00000000-0005-0000-0000-0000931A0000}"/>
    <cellStyle name="Percent 16 7 11" xfId="6759" xr:uid="{00000000-0005-0000-0000-0000941A0000}"/>
    <cellStyle name="Percent 16 7 11 2" xfId="6760" xr:uid="{00000000-0005-0000-0000-0000951A0000}"/>
    <cellStyle name="Percent 16 7 12" xfId="6761" xr:uid="{00000000-0005-0000-0000-0000961A0000}"/>
    <cellStyle name="Percent 16 7 12 2" xfId="6762" xr:uid="{00000000-0005-0000-0000-0000971A0000}"/>
    <cellStyle name="Percent 16 7 13" xfId="6763" xr:uid="{00000000-0005-0000-0000-0000981A0000}"/>
    <cellStyle name="Percent 16 7 13 2" xfId="6764" xr:uid="{00000000-0005-0000-0000-0000991A0000}"/>
    <cellStyle name="Percent 16 7 14" xfId="6765" xr:uid="{00000000-0005-0000-0000-00009A1A0000}"/>
    <cellStyle name="Percent 16 7 14 2" xfId="6766" xr:uid="{00000000-0005-0000-0000-00009B1A0000}"/>
    <cellStyle name="Percent 16 7 15" xfId="6767" xr:uid="{00000000-0005-0000-0000-00009C1A0000}"/>
    <cellStyle name="Percent 16 7 15 2" xfId="6768" xr:uid="{00000000-0005-0000-0000-00009D1A0000}"/>
    <cellStyle name="Percent 16 7 16" xfId="6769" xr:uid="{00000000-0005-0000-0000-00009E1A0000}"/>
    <cellStyle name="Percent 16 7 16 2" xfId="6770" xr:uid="{00000000-0005-0000-0000-00009F1A0000}"/>
    <cellStyle name="Percent 16 7 17" xfId="6771" xr:uid="{00000000-0005-0000-0000-0000A01A0000}"/>
    <cellStyle name="Percent 16 7 17 2" xfId="6772" xr:uid="{00000000-0005-0000-0000-0000A11A0000}"/>
    <cellStyle name="Percent 16 7 18" xfId="6773" xr:uid="{00000000-0005-0000-0000-0000A21A0000}"/>
    <cellStyle name="Percent 16 7 18 2" xfId="6774" xr:uid="{00000000-0005-0000-0000-0000A31A0000}"/>
    <cellStyle name="Percent 16 7 19" xfId="6775" xr:uid="{00000000-0005-0000-0000-0000A41A0000}"/>
    <cellStyle name="Percent 16 7 2" xfId="6776" xr:uid="{00000000-0005-0000-0000-0000A51A0000}"/>
    <cellStyle name="Percent 16 7 2 2" xfId="6777" xr:uid="{00000000-0005-0000-0000-0000A61A0000}"/>
    <cellStyle name="Percent 16 7 2 2 2" xfId="6778" xr:uid="{00000000-0005-0000-0000-0000A71A0000}"/>
    <cellStyle name="Percent 16 7 2 3" xfId="6779" xr:uid="{00000000-0005-0000-0000-0000A81A0000}"/>
    <cellStyle name="Percent 16 7 2 4" xfId="6780" xr:uid="{00000000-0005-0000-0000-0000A91A0000}"/>
    <cellStyle name="Percent 16 7 20" xfId="6781" xr:uid="{00000000-0005-0000-0000-0000AA1A0000}"/>
    <cellStyle name="Percent 16 7 3" xfId="6782" xr:uid="{00000000-0005-0000-0000-0000AB1A0000}"/>
    <cellStyle name="Percent 16 7 3 2" xfId="6783" xr:uid="{00000000-0005-0000-0000-0000AC1A0000}"/>
    <cellStyle name="Percent 16 7 3 2 2" xfId="6784" xr:uid="{00000000-0005-0000-0000-0000AD1A0000}"/>
    <cellStyle name="Percent 16 7 3 3" xfId="6785" xr:uid="{00000000-0005-0000-0000-0000AE1A0000}"/>
    <cellStyle name="Percent 16 7 3 4" xfId="6786" xr:uid="{00000000-0005-0000-0000-0000AF1A0000}"/>
    <cellStyle name="Percent 16 7 4" xfId="6787" xr:uid="{00000000-0005-0000-0000-0000B01A0000}"/>
    <cellStyle name="Percent 16 7 4 2" xfId="6788" xr:uid="{00000000-0005-0000-0000-0000B11A0000}"/>
    <cellStyle name="Percent 16 7 5" xfId="6789" xr:uid="{00000000-0005-0000-0000-0000B21A0000}"/>
    <cellStyle name="Percent 16 7 5 2" xfId="6790" xr:uid="{00000000-0005-0000-0000-0000B31A0000}"/>
    <cellStyle name="Percent 16 7 6" xfId="6791" xr:uid="{00000000-0005-0000-0000-0000B41A0000}"/>
    <cellStyle name="Percent 16 7 6 2" xfId="6792" xr:uid="{00000000-0005-0000-0000-0000B51A0000}"/>
    <cellStyle name="Percent 16 7 7" xfId="6793" xr:uid="{00000000-0005-0000-0000-0000B61A0000}"/>
    <cellStyle name="Percent 16 7 7 2" xfId="6794" xr:uid="{00000000-0005-0000-0000-0000B71A0000}"/>
    <cellStyle name="Percent 16 7 8" xfId="6795" xr:uid="{00000000-0005-0000-0000-0000B81A0000}"/>
    <cellStyle name="Percent 16 7 8 2" xfId="6796" xr:uid="{00000000-0005-0000-0000-0000B91A0000}"/>
    <cellStyle name="Percent 16 7 9" xfId="6797" xr:uid="{00000000-0005-0000-0000-0000BA1A0000}"/>
    <cellStyle name="Percent 16 7 9 2" xfId="6798" xr:uid="{00000000-0005-0000-0000-0000BB1A0000}"/>
    <cellStyle name="Percent 16 8" xfId="6799" xr:uid="{00000000-0005-0000-0000-0000BC1A0000}"/>
    <cellStyle name="Percent 16 8 10" xfId="6800" xr:uid="{00000000-0005-0000-0000-0000BD1A0000}"/>
    <cellStyle name="Percent 16 8 10 2" xfId="6801" xr:uid="{00000000-0005-0000-0000-0000BE1A0000}"/>
    <cellStyle name="Percent 16 8 11" xfId="6802" xr:uid="{00000000-0005-0000-0000-0000BF1A0000}"/>
    <cellStyle name="Percent 16 8 11 2" xfId="6803" xr:uid="{00000000-0005-0000-0000-0000C01A0000}"/>
    <cellStyle name="Percent 16 8 12" xfId="6804" xr:uid="{00000000-0005-0000-0000-0000C11A0000}"/>
    <cellStyle name="Percent 16 8 12 2" xfId="6805" xr:uid="{00000000-0005-0000-0000-0000C21A0000}"/>
    <cellStyle name="Percent 16 8 13" xfId="6806" xr:uid="{00000000-0005-0000-0000-0000C31A0000}"/>
    <cellStyle name="Percent 16 8 13 2" xfId="6807" xr:uid="{00000000-0005-0000-0000-0000C41A0000}"/>
    <cellStyle name="Percent 16 8 14" xfId="6808" xr:uid="{00000000-0005-0000-0000-0000C51A0000}"/>
    <cellStyle name="Percent 16 8 14 2" xfId="6809" xr:uid="{00000000-0005-0000-0000-0000C61A0000}"/>
    <cellStyle name="Percent 16 8 15" xfId="6810" xr:uid="{00000000-0005-0000-0000-0000C71A0000}"/>
    <cellStyle name="Percent 16 8 15 2" xfId="6811" xr:uid="{00000000-0005-0000-0000-0000C81A0000}"/>
    <cellStyle name="Percent 16 8 16" xfId="6812" xr:uid="{00000000-0005-0000-0000-0000C91A0000}"/>
    <cellStyle name="Percent 16 8 16 2" xfId="6813" xr:uid="{00000000-0005-0000-0000-0000CA1A0000}"/>
    <cellStyle name="Percent 16 8 17" xfId="6814" xr:uid="{00000000-0005-0000-0000-0000CB1A0000}"/>
    <cellStyle name="Percent 16 8 17 2" xfId="6815" xr:uid="{00000000-0005-0000-0000-0000CC1A0000}"/>
    <cellStyle name="Percent 16 8 18" xfId="6816" xr:uid="{00000000-0005-0000-0000-0000CD1A0000}"/>
    <cellStyle name="Percent 16 8 2" xfId="6817" xr:uid="{00000000-0005-0000-0000-0000CE1A0000}"/>
    <cellStyle name="Percent 16 8 2 2" xfId="6818" xr:uid="{00000000-0005-0000-0000-0000CF1A0000}"/>
    <cellStyle name="Percent 16 8 3" xfId="6819" xr:uid="{00000000-0005-0000-0000-0000D01A0000}"/>
    <cellStyle name="Percent 16 8 3 2" xfId="6820" xr:uid="{00000000-0005-0000-0000-0000D11A0000}"/>
    <cellStyle name="Percent 16 8 4" xfId="6821" xr:uid="{00000000-0005-0000-0000-0000D21A0000}"/>
    <cellStyle name="Percent 16 8 4 2" xfId="6822" xr:uid="{00000000-0005-0000-0000-0000D31A0000}"/>
    <cellStyle name="Percent 16 8 5" xfId="6823" xr:uid="{00000000-0005-0000-0000-0000D41A0000}"/>
    <cellStyle name="Percent 16 8 5 2" xfId="6824" xr:uid="{00000000-0005-0000-0000-0000D51A0000}"/>
    <cellStyle name="Percent 16 8 6" xfId="6825" xr:uid="{00000000-0005-0000-0000-0000D61A0000}"/>
    <cellStyle name="Percent 16 8 6 2" xfId="6826" xr:uid="{00000000-0005-0000-0000-0000D71A0000}"/>
    <cellStyle name="Percent 16 8 7" xfId="6827" xr:uid="{00000000-0005-0000-0000-0000D81A0000}"/>
    <cellStyle name="Percent 16 8 7 2" xfId="6828" xr:uid="{00000000-0005-0000-0000-0000D91A0000}"/>
    <cellStyle name="Percent 16 8 8" xfId="6829" xr:uid="{00000000-0005-0000-0000-0000DA1A0000}"/>
    <cellStyle name="Percent 16 8 8 2" xfId="6830" xr:uid="{00000000-0005-0000-0000-0000DB1A0000}"/>
    <cellStyle name="Percent 16 8 9" xfId="6831" xr:uid="{00000000-0005-0000-0000-0000DC1A0000}"/>
    <cellStyle name="Percent 16 8 9 2" xfId="6832" xr:uid="{00000000-0005-0000-0000-0000DD1A0000}"/>
    <cellStyle name="Percent 16 9" xfId="6833" xr:uid="{00000000-0005-0000-0000-0000DE1A0000}"/>
    <cellStyle name="Percent 16 9 10" xfId="6834" xr:uid="{00000000-0005-0000-0000-0000DF1A0000}"/>
    <cellStyle name="Percent 16 9 10 2" xfId="6835" xr:uid="{00000000-0005-0000-0000-0000E01A0000}"/>
    <cellStyle name="Percent 16 9 11" xfId="6836" xr:uid="{00000000-0005-0000-0000-0000E11A0000}"/>
    <cellStyle name="Percent 16 9 11 2" xfId="6837" xr:uid="{00000000-0005-0000-0000-0000E21A0000}"/>
    <cellStyle name="Percent 16 9 12" xfId="6838" xr:uid="{00000000-0005-0000-0000-0000E31A0000}"/>
    <cellStyle name="Percent 16 9 12 2" xfId="6839" xr:uid="{00000000-0005-0000-0000-0000E41A0000}"/>
    <cellStyle name="Percent 16 9 13" xfId="6840" xr:uid="{00000000-0005-0000-0000-0000E51A0000}"/>
    <cellStyle name="Percent 16 9 13 2" xfId="6841" xr:uid="{00000000-0005-0000-0000-0000E61A0000}"/>
    <cellStyle name="Percent 16 9 14" xfId="6842" xr:uid="{00000000-0005-0000-0000-0000E71A0000}"/>
    <cellStyle name="Percent 16 9 14 2" xfId="6843" xr:uid="{00000000-0005-0000-0000-0000E81A0000}"/>
    <cellStyle name="Percent 16 9 15" xfId="6844" xr:uid="{00000000-0005-0000-0000-0000E91A0000}"/>
    <cellStyle name="Percent 16 9 15 2" xfId="6845" xr:uid="{00000000-0005-0000-0000-0000EA1A0000}"/>
    <cellStyle name="Percent 16 9 16" xfId="6846" xr:uid="{00000000-0005-0000-0000-0000EB1A0000}"/>
    <cellStyle name="Percent 16 9 16 2" xfId="6847" xr:uid="{00000000-0005-0000-0000-0000EC1A0000}"/>
    <cellStyle name="Percent 16 9 17" xfId="6848" xr:uid="{00000000-0005-0000-0000-0000ED1A0000}"/>
    <cellStyle name="Percent 16 9 17 2" xfId="6849" xr:uid="{00000000-0005-0000-0000-0000EE1A0000}"/>
    <cellStyle name="Percent 16 9 18" xfId="6850" xr:uid="{00000000-0005-0000-0000-0000EF1A0000}"/>
    <cellStyle name="Percent 16 9 2" xfId="6851" xr:uid="{00000000-0005-0000-0000-0000F01A0000}"/>
    <cellStyle name="Percent 16 9 2 2" xfId="6852" xr:uid="{00000000-0005-0000-0000-0000F11A0000}"/>
    <cellStyle name="Percent 16 9 3" xfId="6853" xr:uid="{00000000-0005-0000-0000-0000F21A0000}"/>
    <cellStyle name="Percent 16 9 3 2" xfId="6854" xr:uid="{00000000-0005-0000-0000-0000F31A0000}"/>
    <cellStyle name="Percent 16 9 4" xfId="6855" xr:uid="{00000000-0005-0000-0000-0000F41A0000}"/>
    <cellStyle name="Percent 16 9 4 2" xfId="6856" xr:uid="{00000000-0005-0000-0000-0000F51A0000}"/>
    <cellStyle name="Percent 16 9 5" xfId="6857" xr:uid="{00000000-0005-0000-0000-0000F61A0000}"/>
    <cellStyle name="Percent 16 9 5 2" xfId="6858" xr:uid="{00000000-0005-0000-0000-0000F71A0000}"/>
    <cellStyle name="Percent 16 9 6" xfId="6859" xr:uid="{00000000-0005-0000-0000-0000F81A0000}"/>
    <cellStyle name="Percent 16 9 6 2" xfId="6860" xr:uid="{00000000-0005-0000-0000-0000F91A0000}"/>
    <cellStyle name="Percent 16 9 7" xfId="6861" xr:uid="{00000000-0005-0000-0000-0000FA1A0000}"/>
    <cellStyle name="Percent 16 9 7 2" xfId="6862" xr:uid="{00000000-0005-0000-0000-0000FB1A0000}"/>
    <cellStyle name="Percent 16 9 8" xfId="6863" xr:uid="{00000000-0005-0000-0000-0000FC1A0000}"/>
    <cellStyle name="Percent 16 9 8 2" xfId="6864" xr:uid="{00000000-0005-0000-0000-0000FD1A0000}"/>
    <cellStyle name="Percent 16 9 9" xfId="6865" xr:uid="{00000000-0005-0000-0000-0000FE1A0000}"/>
    <cellStyle name="Percent 16 9 9 2" xfId="6866" xr:uid="{00000000-0005-0000-0000-0000FF1A0000}"/>
    <cellStyle name="Percent 17" xfId="6867" xr:uid="{00000000-0005-0000-0000-0000001B0000}"/>
    <cellStyle name="Percent 17 10" xfId="6868" xr:uid="{00000000-0005-0000-0000-0000011B0000}"/>
    <cellStyle name="Percent 17 2" xfId="6869" xr:uid="{00000000-0005-0000-0000-0000021B0000}"/>
    <cellStyle name="Percent 17 2 2" xfId="6870" xr:uid="{00000000-0005-0000-0000-0000031B0000}"/>
    <cellStyle name="Percent 17 2 3" xfId="6871" xr:uid="{00000000-0005-0000-0000-0000041B0000}"/>
    <cellStyle name="Percent 17 3" xfId="6872" xr:uid="{00000000-0005-0000-0000-0000051B0000}"/>
    <cellStyle name="Percent 17 3 2" xfId="6873" xr:uid="{00000000-0005-0000-0000-0000061B0000}"/>
    <cellStyle name="Percent 17 4" xfId="6874" xr:uid="{00000000-0005-0000-0000-0000071B0000}"/>
    <cellStyle name="Percent 17 4 2" xfId="6875" xr:uid="{00000000-0005-0000-0000-0000081B0000}"/>
    <cellStyle name="Percent 17 5" xfId="6876" xr:uid="{00000000-0005-0000-0000-0000091B0000}"/>
    <cellStyle name="Percent 17 5 2" xfId="6877" xr:uid="{00000000-0005-0000-0000-00000A1B0000}"/>
    <cellStyle name="Percent 17 6" xfId="6878" xr:uid="{00000000-0005-0000-0000-00000B1B0000}"/>
    <cellStyle name="Percent 17 6 2" xfId="6879" xr:uid="{00000000-0005-0000-0000-00000C1B0000}"/>
    <cellStyle name="Percent 17 7" xfId="6880" xr:uid="{00000000-0005-0000-0000-00000D1B0000}"/>
    <cellStyle name="Percent 17 7 2" xfId="6881" xr:uid="{00000000-0005-0000-0000-00000E1B0000}"/>
    <cellStyle name="Percent 17 7 2 2" xfId="6882" xr:uid="{00000000-0005-0000-0000-00000F1B0000}"/>
    <cellStyle name="Percent 17 7 3" xfId="6883" xr:uid="{00000000-0005-0000-0000-0000101B0000}"/>
    <cellStyle name="Percent 17 7 3 2" xfId="6884" xr:uid="{00000000-0005-0000-0000-0000111B0000}"/>
    <cellStyle name="Percent 17 7 4" xfId="6885" xr:uid="{00000000-0005-0000-0000-0000121B0000}"/>
    <cellStyle name="Percent 17 8" xfId="6886" xr:uid="{00000000-0005-0000-0000-0000131B0000}"/>
    <cellStyle name="Percent 17 8 2" xfId="6887" xr:uid="{00000000-0005-0000-0000-0000141B0000}"/>
    <cellStyle name="Percent 17 8 2 2" xfId="6888" xr:uid="{00000000-0005-0000-0000-0000151B0000}"/>
    <cellStyle name="Percent 17 8 3" xfId="6889" xr:uid="{00000000-0005-0000-0000-0000161B0000}"/>
    <cellStyle name="Percent 17 9" xfId="6890" xr:uid="{00000000-0005-0000-0000-0000171B0000}"/>
    <cellStyle name="Percent 17 9 2" xfId="6891" xr:uid="{00000000-0005-0000-0000-0000181B0000}"/>
    <cellStyle name="Percent 17 9 3" xfId="6892" xr:uid="{00000000-0005-0000-0000-0000191B0000}"/>
    <cellStyle name="Percent 17 9 3 2" xfId="6893" xr:uid="{00000000-0005-0000-0000-00001A1B0000}"/>
    <cellStyle name="Percent 17 9 3 3" xfId="6894" xr:uid="{00000000-0005-0000-0000-00001B1B0000}"/>
    <cellStyle name="Percent 17 9 4" xfId="6895" xr:uid="{00000000-0005-0000-0000-00001C1B0000}"/>
    <cellStyle name="Percent 17 9 5" xfId="6896" xr:uid="{00000000-0005-0000-0000-00001D1B0000}"/>
    <cellStyle name="Percent 17 9 6" xfId="6897" xr:uid="{00000000-0005-0000-0000-00001E1B0000}"/>
    <cellStyle name="Percent 18" xfId="6898" xr:uid="{00000000-0005-0000-0000-00001F1B0000}"/>
    <cellStyle name="Percent 18 2" xfId="6899" xr:uid="{00000000-0005-0000-0000-0000201B0000}"/>
    <cellStyle name="Percent 18 2 2" xfId="6900" xr:uid="{00000000-0005-0000-0000-0000211B0000}"/>
    <cellStyle name="Percent 18 3" xfId="6901" xr:uid="{00000000-0005-0000-0000-0000221B0000}"/>
    <cellStyle name="Percent 18 4" xfId="6902" xr:uid="{00000000-0005-0000-0000-0000231B0000}"/>
    <cellStyle name="Percent 19" xfId="6903" xr:uid="{00000000-0005-0000-0000-0000241B0000}"/>
    <cellStyle name="Percent 19 2" xfId="6904" xr:uid="{00000000-0005-0000-0000-0000251B0000}"/>
    <cellStyle name="Percent 19 3" xfId="6905" xr:uid="{00000000-0005-0000-0000-0000261B0000}"/>
    <cellStyle name="Percent 2" xfId="6906" xr:uid="{00000000-0005-0000-0000-0000271B0000}"/>
    <cellStyle name="Percent 2 10" xfId="6907" xr:uid="{00000000-0005-0000-0000-0000281B0000}"/>
    <cellStyle name="Percent 2 10 2" xfId="6908" xr:uid="{00000000-0005-0000-0000-0000291B0000}"/>
    <cellStyle name="Percent 2 10 2 2" xfId="6909" xr:uid="{00000000-0005-0000-0000-00002A1B0000}"/>
    <cellStyle name="Percent 2 10 3" xfId="6910" xr:uid="{00000000-0005-0000-0000-00002B1B0000}"/>
    <cellStyle name="Percent 2 10 3 2" xfId="6911" xr:uid="{00000000-0005-0000-0000-00002C1B0000}"/>
    <cellStyle name="Percent 2 10 4" xfId="6912" xr:uid="{00000000-0005-0000-0000-00002D1B0000}"/>
    <cellStyle name="Percent 2 10 4 2" xfId="6913" xr:uid="{00000000-0005-0000-0000-00002E1B0000}"/>
    <cellStyle name="Percent 2 10 5" xfId="6914" xr:uid="{00000000-0005-0000-0000-00002F1B0000}"/>
    <cellStyle name="Percent 2 10 5 2" xfId="6915" xr:uid="{00000000-0005-0000-0000-0000301B0000}"/>
    <cellStyle name="Percent 2 10 6" xfId="6916" xr:uid="{00000000-0005-0000-0000-0000311B0000}"/>
    <cellStyle name="Percent 2 10 6 2" xfId="6917" xr:uid="{00000000-0005-0000-0000-0000321B0000}"/>
    <cellStyle name="Percent 2 10 7" xfId="6918" xr:uid="{00000000-0005-0000-0000-0000331B0000}"/>
    <cellStyle name="Percent 2 10 7 2" xfId="6919" xr:uid="{00000000-0005-0000-0000-0000341B0000}"/>
    <cellStyle name="Percent 2 10 8" xfId="6920" xr:uid="{00000000-0005-0000-0000-0000351B0000}"/>
    <cellStyle name="Percent 2 10 8 2" xfId="6921" xr:uid="{00000000-0005-0000-0000-0000361B0000}"/>
    <cellStyle name="Percent 2 10 9" xfId="6922" xr:uid="{00000000-0005-0000-0000-0000371B0000}"/>
    <cellStyle name="Percent 2 11" xfId="6923" xr:uid="{00000000-0005-0000-0000-0000381B0000}"/>
    <cellStyle name="Percent 2 11 2" xfId="6924" xr:uid="{00000000-0005-0000-0000-0000391B0000}"/>
    <cellStyle name="Percent 2 11 2 2" xfId="6925" xr:uid="{00000000-0005-0000-0000-00003A1B0000}"/>
    <cellStyle name="Percent 2 11 3" xfId="6926" xr:uid="{00000000-0005-0000-0000-00003B1B0000}"/>
    <cellStyle name="Percent 2 11 3 2" xfId="6927" xr:uid="{00000000-0005-0000-0000-00003C1B0000}"/>
    <cellStyle name="Percent 2 11 4" xfId="6928" xr:uid="{00000000-0005-0000-0000-00003D1B0000}"/>
    <cellStyle name="Percent 2 11 4 2" xfId="6929" xr:uid="{00000000-0005-0000-0000-00003E1B0000}"/>
    <cellStyle name="Percent 2 11 5" xfId="6930" xr:uid="{00000000-0005-0000-0000-00003F1B0000}"/>
    <cellStyle name="Percent 2 11 5 2" xfId="6931" xr:uid="{00000000-0005-0000-0000-0000401B0000}"/>
    <cellStyle name="Percent 2 11 6" xfId="6932" xr:uid="{00000000-0005-0000-0000-0000411B0000}"/>
    <cellStyle name="Percent 2 11 6 2" xfId="6933" xr:uid="{00000000-0005-0000-0000-0000421B0000}"/>
    <cellStyle name="Percent 2 11 7" xfId="6934" xr:uid="{00000000-0005-0000-0000-0000431B0000}"/>
    <cellStyle name="Percent 2 11 7 2" xfId="6935" xr:uid="{00000000-0005-0000-0000-0000441B0000}"/>
    <cellStyle name="Percent 2 11 8" xfId="6936" xr:uid="{00000000-0005-0000-0000-0000451B0000}"/>
    <cellStyle name="Percent 2 11 8 2" xfId="6937" xr:uid="{00000000-0005-0000-0000-0000461B0000}"/>
    <cellStyle name="Percent 2 11 9" xfId="6938" xr:uid="{00000000-0005-0000-0000-0000471B0000}"/>
    <cellStyle name="Percent 2 12" xfId="6939" xr:uid="{00000000-0005-0000-0000-0000481B0000}"/>
    <cellStyle name="Percent 2 12 2" xfId="6940" xr:uid="{00000000-0005-0000-0000-0000491B0000}"/>
    <cellStyle name="Percent 2 13" xfId="6941" xr:uid="{00000000-0005-0000-0000-00004A1B0000}"/>
    <cellStyle name="Percent 2 13 2" xfId="6942" xr:uid="{00000000-0005-0000-0000-00004B1B0000}"/>
    <cellStyle name="Percent 2 14" xfId="6943" xr:uid="{00000000-0005-0000-0000-00004C1B0000}"/>
    <cellStyle name="Percent 2 14 2" xfId="6944" xr:uid="{00000000-0005-0000-0000-00004D1B0000}"/>
    <cellStyle name="Percent 2 15" xfId="6945" xr:uid="{00000000-0005-0000-0000-00004E1B0000}"/>
    <cellStyle name="Percent 2 15 2" xfId="6946" xr:uid="{00000000-0005-0000-0000-00004F1B0000}"/>
    <cellStyle name="Percent 2 16" xfId="6947" xr:uid="{00000000-0005-0000-0000-0000501B0000}"/>
    <cellStyle name="Percent 2 16 2" xfId="6948" xr:uid="{00000000-0005-0000-0000-0000511B0000}"/>
    <cellStyle name="Percent 2 17" xfId="6949" xr:uid="{00000000-0005-0000-0000-0000521B0000}"/>
    <cellStyle name="Percent 2 17 2" xfId="6950" xr:uid="{00000000-0005-0000-0000-0000531B0000}"/>
    <cellStyle name="Percent 2 18" xfId="6951" xr:uid="{00000000-0005-0000-0000-0000541B0000}"/>
    <cellStyle name="Percent 2 18 2" xfId="6952" xr:uid="{00000000-0005-0000-0000-0000551B0000}"/>
    <cellStyle name="Percent 2 19" xfId="6953" xr:uid="{00000000-0005-0000-0000-0000561B0000}"/>
    <cellStyle name="Percent 2 19 2" xfId="6954" xr:uid="{00000000-0005-0000-0000-0000571B0000}"/>
    <cellStyle name="Percent 2 2" xfId="6955" xr:uid="{00000000-0005-0000-0000-0000581B0000}"/>
    <cellStyle name="Percent 2 2 10" xfId="6956" xr:uid="{00000000-0005-0000-0000-0000591B0000}"/>
    <cellStyle name="Percent 2 2 2" xfId="6957" xr:uid="{00000000-0005-0000-0000-00005A1B0000}"/>
    <cellStyle name="Percent 2 2 2 2" xfId="6958" xr:uid="{00000000-0005-0000-0000-00005B1B0000}"/>
    <cellStyle name="Percent 2 2 3" xfId="6959" xr:uid="{00000000-0005-0000-0000-00005C1B0000}"/>
    <cellStyle name="Percent 2 2 3 2" xfId="6960" xr:uid="{00000000-0005-0000-0000-00005D1B0000}"/>
    <cellStyle name="Percent 2 2 3 2 2" xfId="6961" xr:uid="{00000000-0005-0000-0000-00005E1B0000}"/>
    <cellStyle name="Percent 2 2 3 3" xfId="6962" xr:uid="{00000000-0005-0000-0000-00005F1B0000}"/>
    <cellStyle name="Percent 2 2 3 3 2" xfId="6963" xr:uid="{00000000-0005-0000-0000-0000601B0000}"/>
    <cellStyle name="Percent 2 2 3 4" xfId="6964" xr:uid="{00000000-0005-0000-0000-0000611B0000}"/>
    <cellStyle name="Percent 2 2 3 4 2" xfId="6965" xr:uid="{00000000-0005-0000-0000-0000621B0000}"/>
    <cellStyle name="Percent 2 2 3 4 3" xfId="6966" xr:uid="{00000000-0005-0000-0000-0000631B0000}"/>
    <cellStyle name="Percent 2 2 3 5" xfId="6967" xr:uid="{00000000-0005-0000-0000-0000641B0000}"/>
    <cellStyle name="Percent 2 2 4" xfId="6968" xr:uid="{00000000-0005-0000-0000-0000651B0000}"/>
    <cellStyle name="Percent 2 2 4 2" xfId="6969" xr:uid="{00000000-0005-0000-0000-0000661B0000}"/>
    <cellStyle name="Percent 2 2 4 2 2" xfId="6970" xr:uid="{00000000-0005-0000-0000-0000671B0000}"/>
    <cellStyle name="Percent 2 2 4 3" xfId="6971" xr:uid="{00000000-0005-0000-0000-0000681B0000}"/>
    <cellStyle name="Percent 2 2 4 4" xfId="6972" xr:uid="{00000000-0005-0000-0000-0000691B0000}"/>
    <cellStyle name="Percent 2 2 5" xfId="6973" xr:uid="{00000000-0005-0000-0000-00006A1B0000}"/>
    <cellStyle name="Percent 2 2 5 2" xfId="6974" xr:uid="{00000000-0005-0000-0000-00006B1B0000}"/>
    <cellStyle name="Percent 2 2 6" xfId="6975" xr:uid="{00000000-0005-0000-0000-00006C1B0000}"/>
    <cellStyle name="Percent 2 2 6 2" xfId="6976" xr:uid="{00000000-0005-0000-0000-00006D1B0000}"/>
    <cellStyle name="Percent 2 2 6 2 2" xfId="6977" xr:uid="{00000000-0005-0000-0000-00006E1B0000}"/>
    <cellStyle name="Percent 2 2 6 3" xfId="6978" xr:uid="{00000000-0005-0000-0000-00006F1B0000}"/>
    <cellStyle name="Percent 2 2 6 4" xfId="6979" xr:uid="{00000000-0005-0000-0000-0000701B0000}"/>
    <cellStyle name="Percent 2 2 7" xfId="6980" xr:uid="{00000000-0005-0000-0000-0000711B0000}"/>
    <cellStyle name="Percent 2 2 7 2" xfId="6981" xr:uid="{00000000-0005-0000-0000-0000721B0000}"/>
    <cellStyle name="Percent 2 2 7 2 2" xfId="6982" xr:uid="{00000000-0005-0000-0000-0000731B0000}"/>
    <cellStyle name="Percent 2 2 7 3" xfId="6983" xr:uid="{00000000-0005-0000-0000-0000741B0000}"/>
    <cellStyle name="Percent 2 2 7 4" xfId="6984" xr:uid="{00000000-0005-0000-0000-0000751B0000}"/>
    <cellStyle name="Percent 2 2 8" xfId="6985" xr:uid="{00000000-0005-0000-0000-0000761B0000}"/>
    <cellStyle name="Percent 2 2 8 2" xfId="6986" xr:uid="{00000000-0005-0000-0000-0000771B0000}"/>
    <cellStyle name="Percent 2 2 9" xfId="6987" xr:uid="{00000000-0005-0000-0000-0000781B0000}"/>
    <cellStyle name="Percent 2 2 9 2" xfId="6988" xr:uid="{00000000-0005-0000-0000-0000791B0000}"/>
    <cellStyle name="Percent 2 20" xfId="6989" xr:uid="{00000000-0005-0000-0000-00007A1B0000}"/>
    <cellStyle name="Percent 2 20 2" xfId="6990" xr:uid="{00000000-0005-0000-0000-00007B1B0000}"/>
    <cellStyle name="Percent 2 20 2 2" xfId="6991" xr:uid="{00000000-0005-0000-0000-00007C1B0000}"/>
    <cellStyle name="Percent 2 20 2 3" xfId="6992" xr:uid="{00000000-0005-0000-0000-00007D1B0000}"/>
    <cellStyle name="Percent 2 20 2 3 2" xfId="6993" xr:uid="{00000000-0005-0000-0000-00007E1B0000}"/>
    <cellStyle name="Percent 2 20 2 3 3" xfId="6994" xr:uid="{00000000-0005-0000-0000-00007F1B0000}"/>
    <cellStyle name="Percent 2 20 2 4" xfId="6995" xr:uid="{00000000-0005-0000-0000-0000801B0000}"/>
    <cellStyle name="Percent 2 20 2 5" xfId="6996" xr:uid="{00000000-0005-0000-0000-0000811B0000}"/>
    <cellStyle name="Percent 2 20 3" xfId="6997" xr:uid="{00000000-0005-0000-0000-0000821B0000}"/>
    <cellStyle name="Percent 2 21" xfId="6998" xr:uid="{00000000-0005-0000-0000-0000831B0000}"/>
    <cellStyle name="Percent 2 21 2" xfId="6999" xr:uid="{00000000-0005-0000-0000-0000841B0000}"/>
    <cellStyle name="Percent 2 22" xfId="7000" xr:uid="{00000000-0005-0000-0000-0000851B0000}"/>
    <cellStyle name="Percent 2 22 2" xfId="7001" xr:uid="{00000000-0005-0000-0000-0000861B0000}"/>
    <cellStyle name="Percent 2 23" xfId="7002" xr:uid="{00000000-0005-0000-0000-0000871B0000}"/>
    <cellStyle name="Percent 2 23 2" xfId="7003" xr:uid="{00000000-0005-0000-0000-0000881B0000}"/>
    <cellStyle name="Percent 2 24" xfId="7004" xr:uid="{00000000-0005-0000-0000-0000891B0000}"/>
    <cellStyle name="Percent 2 24 2" xfId="7005" xr:uid="{00000000-0005-0000-0000-00008A1B0000}"/>
    <cellStyle name="Percent 2 25" xfId="7006" xr:uid="{00000000-0005-0000-0000-00008B1B0000}"/>
    <cellStyle name="Percent 2 25 2" xfId="7007" xr:uid="{00000000-0005-0000-0000-00008C1B0000}"/>
    <cellStyle name="Percent 2 26" xfId="7008" xr:uid="{00000000-0005-0000-0000-00008D1B0000}"/>
    <cellStyle name="Percent 2 26 2" xfId="7009" xr:uid="{00000000-0005-0000-0000-00008E1B0000}"/>
    <cellStyle name="Percent 2 27" xfId="7010" xr:uid="{00000000-0005-0000-0000-00008F1B0000}"/>
    <cellStyle name="Percent 2 27 2" xfId="7011" xr:uid="{00000000-0005-0000-0000-0000901B0000}"/>
    <cellStyle name="Percent 2 28" xfId="7012" xr:uid="{00000000-0005-0000-0000-0000911B0000}"/>
    <cellStyle name="Percent 2 28 2" xfId="7013" xr:uid="{00000000-0005-0000-0000-0000921B0000}"/>
    <cellStyle name="Percent 2 29" xfId="7014" xr:uid="{00000000-0005-0000-0000-0000931B0000}"/>
    <cellStyle name="Percent 2 29 2" xfId="7015" xr:uid="{00000000-0005-0000-0000-0000941B0000}"/>
    <cellStyle name="Percent 2 3" xfId="7016" xr:uid="{00000000-0005-0000-0000-0000951B0000}"/>
    <cellStyle name="Percent 2 3 10" xfId="7017" xr:uid="{00000000-0005-0000-0000-0000961B0000}"/>
    <cellStyle name="Percent 2 3 10 2" xfId="7018" xr:uid="{00000000-0005-0000-0000-0000971B0000}"/>
    <cellStyle name="Percent 2 3 11" xfId="7019" xr:uid="{00000000-0005-0000-0000-0000981B0000}"/>
    <cellStyle name="Percent 2 3 11 2" xfId="7020" xr:uid="{00000000-0005-0000-0000-0000991B0000}"/>
    <cellStyle name="Percent 2 3 12" xfId="7021" xr:uid="{00000000-0005-0000-0000-00009A1B0000}"/>
    <cellStyle name="Percent 2 3 12 2" xfId="7022" xr:uid="{00000000-0005-0000-0000-00009B1B0000}"/>
    <cellStyle name="Percent 2 3 13" xfId="7023" xr:uid="{00000000-0005-0000-0000-00009C1B0000}"/>
    <cellStyle name="Percent 2 3 13 2" xfId="7024" xr:uid="{00000000-0005-0000-0000-00009D1B0000}"/>
    <cellStyle name="Percent 2 3 14" xfId="7025" xr:uid="{00000000-0005-0000-0000-00009E1B0000}"/>
    <cellStyle name="Percent 2 3 14 2" xfId="7026" xr:uid="{00000000-0005-0000-0000-00009F1B0000}"/>
    <cellStyle name="Percent 2 3 15" xfId="7027" xr:uid="{00000000-0005-0000-0000-0000A01B0000}"/>
    <cellStyle name="Percent 2 3 15 2" xfId="7028" xr:uid="{00000000-0005-0000-0000-0000A11B0000}"/>
    <cellStyle name="Percent 2 3 16" xfId="7029" xr:uid="{00000000-0005-0000-0000-0000A21B0000}"/>
    <cellStyle name="Percent 2 3 16 2" xfId="7030" xr:uid="{00000000-0005-0000-0000-0000A31B0000}"/>
    <cellStyle name="Percent 2 3 17" xfId="7031" xr:uid="{00000000-0005-0000-0000-0000A41B0000}"/>
    <cellStyle name="Percent 2 3 2" xfId="7032" xr:uid="{00000000-0005-0000-0000-0000A51B0000}"/>
    <cellStyle name="Percent 2 3 2 2" xfId="7033" xr:uid="{00000000-0005-0000-0000-0000A61B0000}"/>
    <cellStyle name="Percent 2 3 3" xfId="7034" xr:uid="{00000000-0005-0000-0000-0000A71B0000}"/>
    <cellStyle name="Percent 2 3 3 2" xfId="7035" xr:uid="{00000000-0005-0000-0000-0000A81B0000}"/>
    <cellStyle name="Percent 2 3 3 2 2" xfId="7036" xr:uid="{00000000-0005-0000-0000-0000A91B0000}"/>
    <cellStyle name="Percent 2 3 3 3" xfId="7037" xr:uid="{00000000-0005-0000-0000-0000AA1B0000}"/>
    <cellStyle name="Percent 2 3 3 3 2" xfId="7038" xr:uid="{00000000-0005-0000-0000-0000AB1B0000}"/>
    <cellStyle name="Percent 2 3 3 3 2 2" xfId="7039" xr:uid="{00000000-0005-0000-0000-0000AC1B0000}"/>
    <cellStyle name="Percent 2 3 3 3 3" xfId="7040" xr:uid="{00000000-0005-0000-0000-0000AD1B0000}"/>
    <cellStyle name="Percent 2 3 3 3 3 2" xfId="7041" xr:uid="{00000000-0005-0000-0000-0000AE1B0000}"/>
    <cellStyle name="Percent 2 3 3 3 4" xfId="7042" xr:uid="{00000000-0005-0000-0000-0000AF1B0000}"/>
    <cellStyle name="Percent 2 3 3 3 4 2" xfId="7043" xr:uid="{00000000-0005-0000-0000-0000B01B0000}"/>
    <cellStyle name="Percent 2 3 3 3 4 2 2" xfId="7044" xr:uid="{00000000-0005-0000-0000-0000B11B0000}"/>
    <cellStyle name="Percent 2 3 3 3 4 3" xfId="7045" xr:uid="{00000000-0005-0000-0000-0000B21B0000}"/>
    <cellStyle name="Percent 2 3 3 3 5" xfId="7046" xr:uid="{00000000-0005-0000-0000-0000B31B0000}"/>
    <cellStyle name="Percent 2 3 3 4" xfId="7047" xr:uid="{00000000-0005-0000-0000-0000B41B0000}"/>
    <cellStyle name="Percent 2 3 4" xfId="7048" xr:uid="{00000000-0005-0000-0000-0000B51B0000}"/>
    <cellStyle name="Percent 2 3 4 2" xfId="7049" xr:uid="{00000000-0005-0000-0000-0000B61B0000}"/>
    <cellStyle name="Percent 2 3 5" xfId="7050" xr:uid="{00000000-0005-0000-0000-0000B71B0000}"/>
    <cellStyle name="Percent 2 3 5 2" xfId="7051" xr:uid="{00000000-0005-0000-0000-0000B81B0000}"/>
    <cellStyle name="Percent 2 3 5 2 2" xfId="7052" xr:uid="{00000000-0005-0000-0000-0000B91B0000}"/>
    <cellStyle name="Percent 2 3 5 3" xfId="7053" xr:uid="{00000000-0005-0000-0000-0000BA1B0000}"/>
    <cellStyle name="Percent 2 3 6" xfId="7054" xr:uid="{00000000-0005-0000-0000-0000BB1B0000}"/>
    <cellStyle name="Percent 2 3 6 2" xfId="7055" xr:uid="{00000000-0005-0000-0000-0000BC1B0000}"/>
    <cellStyle name="Percent 2 3 7" xfId="7056" xr:uid="{00000000-0005-0000-0000-0000BD1B0000}"/>
    <cellStyle name="Percent 2 3 7 2" xfId="7057" xr:uid="{00000000-0005-0000-0000-0000BE1B0000}"/>
    <cellStyle name="Percent 2 3 8" xfId="7058" xr:uid="{00000000-0005-0000-0000-0000BF1B0000}"/>
    <cellStyle name="Percent 2 3 8 2" xfId="7059" xr:uid="{00000000-0005-0000-0000-0000C01B0000}"/>
    <cellStyle name="Percent 2 3 9" xfId="7060" xr:uid="{00000000-0005-0000-0000-0000C11B0000}"/>
    <cellStyle name="Percent 2 3 9 2" xfId="7061" xr:uid="{00000000-0005-0000-0000-0000C21B0000}"/>
    <cellStyle name="Percent 2 30" xfId="7062" xr:uid="{00000000-0005-0000-0000-0000C31B0000}"/>
    <cellStyle name="Percent 2 30 2" xfId="7063" xr:uid="{00000000-0005-0000-0000-0000C41B0000}"/>
    <cellStyle name="Percent 2 31" xfId="7064" xr:uid="{00000000-0005-0000-0000-0000C51B0000}"/>
    <cellStyle name="Percent 2 31 2" xfId="7065" xr:uid="{00000000-0005-0000-0000-0000C61B0000}"/>
    <cellStyle name="Percent 2 32" xfId="7066" xr:uid="{00000000-0005-0000-0000-0000C71B0000}"/>
    <cellStyle name="Percent 2 32 2" xfId="7067" xr:uid="{00000000-0005-0000-0000-0000C81B0000}"/>
    <cellStyle name="Percent 2 33" xfId="7068" xr:uid="{00000000-0005-0000-0000-0000C91B0000}"/>
    <cellStyle name="Percent 2 33 2" xfId="7069" xr:uid="{00000000-0005-0000-0000-0000CA1B0000}"/>
    <cellStyle name="Percent 2 33 2 2" xfId="7070" xr:uid="{00000000-0005-0000-0000-0000CB1B0000}"/>
    <cellStyle name="Percent 2 33 2 3" xfId="7071" xr:uid="{00000000-0005-0000-0000-0000CC1B0000}"/>
    <cellStyle name="Percent 2 33 3" xfId="7072" xr:uid="{00000000-0005-0000-0000-0000CD1B0000}"/>
    <cellStyle name="Percent 2 34" xfId="7073" xr:uid="{00000000-0005-0000-0000-0000CE1B0000}"/>
    <cellStyle name="Percent 2 34 2" xfId="7074" xr:uid="{00000000-0005-0000-0000-0000CF1B0000}"/>
    <cellStyle name="Percent 2 34 2 2" xfId="7075" xr:uid="{00000000-0005-0000-0000-0000D01B0000}"/>
    <cellStyle name="Percent 2 34 2 3" xfId="7076" xr:uid="{00000000-0005-0000-0000-0000D11B0000}"/>
    <cellStyle name="Percent 2 34 3" xfId="7077" xr:uid="{00000000-0005-0000-0000-0000D21B0000}"/>
    <cellStyle name="Percent 2 35" xfId="7078" xr:uid="{00000000-0005-0000-0000-0000D31B0000}"/>
    <cellStyle name="Percent 2 35 2" xfId="7079" xr:uid="{00000000-0005-0000-0000-0000D41B0000}"/>
    <cellStyle name="Percent 2 35 2 2" xfId="7080" xr:uid="{00000000-0005-0000-0000-0000D51B0000}"/>
    <cellStyle name="Percent 2 35 2 3" xfId="7081" xr:uid="{00000000-0005-0000-0000-0000D61B0000}"/>
    <cellStyle name="Percent 2 35 3" xfId="7082" xr:uid="{00000000-0005-0000-0000-0000D71B0000}"/>
    <cellStyle name="Percent 2 36" xfId="7083" xr:uid="{00000000-0005-0000-0000-0000D81B0000}"/>
    <cellStyle name="Percent 2 36 2" xfId="7084" xr:uid="{00000000-0005-0000-0000-0000D91B0000}"/>
    <cellStyle name="Percent 2 36 2 2" xfId="7085" xr:uid="{00000000-0005-0000-0000-0000DA1B0000}"/>
    <cellStyle name="Percent 2 36 2 3" xfId="7086" xr:uid="{00000000-0005-0000-0000-0000DB1B0000}"/>
    <cellStyle name="Percent 2 36 3" xfId="7087" xr:uid="{00000000-0005-0000-0000-0000DC1B0000}"/>
    <cellStyle name="Percent 2 37" xfId="7088" xr:uid="{00000000-0005-0000-0000-0000DD1B0000}"/>
    <cellStyle name="Percent 2 37 2" xfId="7089" xr:uid="{00000000-0005-0000-0000-0000DE1B0000}"/>
    <cellStyle name="Percent 2 37 2 2" xfId="7090" xr:uid="{00000000-0005-0000-0000-0000DF1B0000}"/>
    <cellStyle name="Percent 2 37 2 3" xfId="7091" xr:uid="{00000000-0005-0000-0000-0000E01B0000}"/>
    <cellStyle name="Percent 2 37 3" xfId="7092" xr:uid="{00000000-0005-0000-0000-0000E11B0000}"/>
    <cellStyle name="Percent 2 38" xfId="7093" xr:uid="{00000000-0005-0000-0000-0000E21B0000}"/>
    <cellStyle name="Percent 2 38 2" xfId="7094" xr:uid="{00000000-0005-0000-0000-0000E31B0000}"/>
    <cellStyle name="Percent 2 38 2 2" xfId="7095" xr:uid="{00000000-0005-0000-0000-0000E41B0000}"/>
    <cellStyle name="Percent 2 38 2 3" xfId="7096" xr:uid="{00000000-0005-0000-0000-0000E51B0000}"/>
    <cellStyle name="Percent 2 38 3" xfId="7097" xr:uid="{00000000-0005-0000-0000-0000E61B0000}"/>
    <cellStyle name="Percent 2 39" xfId="7098" xr:uid="{00000000-0005-0000-0000-0000E71B0000}"/>
    <cellStyle name="Percent 2 39 2" xfId="7099" xr:uid="{00000000-0005-0000-0000-0000E81B0000}"/>
    <cellStyle name="Percent 2 39 2 2" xfId="7100" xr:uid="{00000000-0005-0000-0000-0000E91B0000}"/>
    <cellStyle name="Percent 2 39 2 3" xfId="7101" xr:uid="{00000000-0005-0000-0000-0000EA1B0000}"/>
    <cellStyle name="Percent 2 39 3" xfId="7102" xr:uid="{00000000-0005-0000-0000-0000EB1B0000}"/>
    <cellStyle name="Percent 2 4" xfId="7103" xr:uid="{00000000-0005-0000-0000-0000EC1B0000}"/>
    <cellStyle name="Percent 2 4 10" xfId="7104" xr:uid="{00000000-0005-0000-0000-0000ED1B0000}"/>
    <cellStyle name="Percent 2 4 10 2" xfId="7105" xr:uid="{00000000-0005-0000-0000-0000EE1B0000}"/>
    <cellStyle name="Percent 2 4 10 2 2" xfId="7106" xr:uid="{00000000-0005-0000-0000-0000EF1B0000}"/>
    <cellStyle name="Percent 2 4 10 2 3" xfId="7107" xr:uid="{00000000-0005-0000-0000-0000F01B0000}"/>
    <cellStyle name="Percent 2 4 10 3" xfId="7108" xr:uid="{00000000-0005-0000-0000-0000F11B0000}"/>
    <cellStyle name="Percent 2 4 11" xfId="7109" xr:uid="{00000000-0005-0000-0000-0000F21B0000}"/>
    <cellStyle name="Percent 2 4 11 2" xfId="7110" xr:uid="{00000000-0005-0000-0000-0000F31B0000}"/>
    <cellStyle name="Percent 2 4 11 2 2" xfId="7111" xr:uid="{00000000-0005-0000-0000-0000F41B0000}"/>
    <cellStyle name="Percent 2 4 11 2 3" xfId="7112" xr:uid="{00000000-0005-0000-0000-0000F51B0000}"/>
    <cellStyle name="Percent 2 4 11 3" xfId="7113" xr:uid="{00000000-0005-0000-0000-0000F61B0000}"/>
    <cellStyle name="Percent 2 4 12" xfId="7114" xr:uid="{00000000-0005-0000-0000-0000F71B0000}"/>
    <cellStyle name="Percent 2 4 12 2" xfId="7115" xr:uid="{00000000-0005-0000-0000-0000F81B0000}"/>
    <cellStyle name="Percent 2 4 12 2 2" xfId="7116" xr:uid="{00000000-0005-0000-0000-0000F91B0000}"/>
    <cellStyle name="Percent 2 4 12 2 3" xfId="7117" xr:uid="{00000000-0005-0000-0000-0000FA1B0000}"/>
    <cellStyle name="Percent 2 4 12 3" xfId="7118" xr:uid="{00000000-0005-0000-0000-0000FB1B0000}"/>
    <cellStyle name="Percent 2 4 13" xfId="7119" xr:uid="{00000000-0005-0000-0000-0000FC1B0000}"/>
    <cellStyle name="Percent 2 4 13 2" xfId="7120" xr:uid="{00000000-0005-0000-0000-0000FD1B0000}"/>
    <cellStyle name="Percent 2 4 13 2 2" xfId="7121" xr:uid="{00000000-0005-0000-0000-0000FE1B0000}"/>
    <cellStyle name="Percent 2 4 13 2 3" xfId="7122" xr:uid="{00000000-0005-0000-0000-0000FF1B0000}"/>
    <cellStyle name="Percent 2 4 13 3" xfId="7123" xr:uid="{00000000-0005-0000-0000-0000001C0000}"/>
    <cellStyle name="Percent 2 4 14" xfId="7124" xr:uid="{00000000-0005-0000-0000-0000011C0000}"/>
    <cellStyle name="Percent 2 4 14 2" xfId="7125" xr:uid="{00000000-0005-0000-0000-0000021C0000}"/>
    <cellStyle name="Percent 2 4 14 2 2" xfId="7126" xr:uid="{00000000-0005-0000-0000-0000031C0000}"/>
    <cellStyle name="Percent 2 4 14 2 3" xfId="7127" xr:uid="{00000000-0005-0000-0000-0000041C0000}"/>
    <cellStyle name="Percent 2 4 14 3" xfId="7128" xr:uid="{00000000-0005-0000-0000-0000051C0000}"/>
    <cellStyle name="Percent 2 4 15" xfId="7129" xr:uid="{00000000-0005-0000-0000-0000061C0000}"/>
    <cellStyle name="Percent 2 4 15 2" xfId="7130" xr:uid="{00000000-0005-0000-0000-0000071C0000}"/>
    <cellStyle name="Percent 2 4 15 2 2" xfId="7131" xr:uid="{00000000-0005-0000-0000-0000081C0000}"/>
    <cellStyle name="Percent 2 4 15 2 3" xfId="7132" xr:uid="{00000000-0005-0000-0000-0000091C0000}"/>
    <cellStyle name="Percent 2 4 15 3" xfId="7133" xr:uid="{00000000-0005-0000-0000-00000A1C0000}"/>
    <cellStyle name="Percent 2 4 16" xfId="7134" xr:uid="{00000000-0005-0000-0000-00000B1C0000}"/>
    <cellStyle name="Percent 2 4 16 2" xfId="7135" xr:uid="{00000000-0005-0000-0000-00000C1C0000}"/>
    <cellStyle name="Percent 2 4 16 2 2" xfId="7136" xr:uid="{00000000-0005-0000-0000-00000D1C0000}"/>
    <cellStyle name="Percent 2 4 16 2 3" xfId="7137" xr:uid="{00000000-0005-0000-0000-00000E1C0000}"/>
    <cellStyle name="Percent 2 4 16 3" xfId="7138" xr:uid="{00000000-0005-0000-0000-00000F1C0000}"/>
    <cellStyle name="Percent 2 4 17" xfId="7139" xr:uid="{00000000-0005-0000-0000-0000101C0000}"/>
    <cellStyle name="Percent 2 4 17 2" xfId="7140" xr:uid="{00000000-0005-0000-0000-0000111C0000}"/>
    <cellStyle name="Percent 2 4 17 3" xfId="7141" xr:uid="{00000000-0005-0000-0000-0000121C0000}"/>
    <cellStyle name="Percent 2 4 17 4" xfId="7142" xr:uid="{00000000-0005-0000-0000-0000131C0000}"/>
    <cellStyle name="Percent 2 4 18" xfId="7143" xr:uid="{00000000-0005-0000-0000-0000141C0000}"/>
    <cellStyle name="Percent 2 4 2" xfId="7144" xr:uid="{00000000-0005-0000-0000-0000151C0000}"/>
    <cellStyle name="Percent 2 4 2 2" xfId="7145" xr:uid="{00000000-0005-0000-0000-0000161C0000}"/>
    <cellStyle name="Percent 2 4 2 2 2" xfId="7146" xr:uid="{00000000-0005-0000-0000-0000171C0000}"/>
    <cellStyle name="Percent 2 4 2 2 3" xfId="7147" xr:uid="{00000000-0005-0000-0000-0000181C0000}"/>
    <cellStyle name="Percent 2 4 2 3" xfId="7148" xr:uid="{00000000-0005-0000-0000-0000191C0000}"/>
    <cellStyle name="Percent 2 4 3" xfId="7149" xr:uid="{00000000-0005-0000-0000-00001A1C0000}"/>
    <cellStyle name="Percent 2 4 3 2" xfId="7150" xr:uid="{00000000-0005-0000-0000-00001B1C0000}"/>
    <cellStyle name="Percent 2 4 3 2 2" xfId="7151" xr:uid="{00000000-0005-0000-0000-00001C1C0000}"/>
    <cellStyle name="Percent 2 4 3 2 3" xfId="7152" xr:uid="{00000000-0005-0000-0000-00001D1C0000}"/>
    <cellStyle name="Percent 2 4 3 3" xfId="7153" xr:uid="{00000000-0005-0000-0000-00001E1C0000}"/>
    <cellStyle name="Percent 2 4 4" xfId="7154" xr:uid="{00000000-0005-0000-0000-00001F1C0000}"/>
    <cellStyle name="Percent 2 4 4 2" xfId="7155" xr:uid="{00000000-0005-0000-0000-0000201C0000}"/>
    <cellStyle name="Percent 2 4 4 2 2" xfId="7156" xr:uid="{00000000-0005-0000-0000-0000211C0000}"/>
    <cellStyle name="Percent 2 4 4 2 3" xfId="7157" xr:uid="{00000000-0005-0000-0000-0000221C0000}"/>
    <cellStyle name="Percent 2 4 4 3" xfId="7158" xr:uid="{00000000-0005-0000-0000-0000231C0000}"/>
    <cellStyle name="Percent 2 4 5" xfId="7159" xr:uid="{00000000-0005-0000-0000-0000241C0000}"/>
    <cellStyle name="Percent 2 4 5 2" xfId="7160" xr:uid="{00000000-0005-0000-0000-0000251C0000}"/>
    <cellStyle name="Percent 2 4 5 2 2" xfId="7161" xr:uid="{00000000-0005-0000-0000-0000261C0000}"/>
    <cellStyle name="Percent 2 4 5 2 3" xfId="7162" xr:uid="{00000000-0005-0000-0000-0000271C0000}"/>
    <cellStyle name="Percent 2 4 5 3" xfId="7163" xr:uid="{00000000-0005-0000-0000-0000281C0000}"/>
    <cellStyle name="Percent 2 4 6" xfId="7164" xr:uid="{00000000-0005-0000-0000-0000291C0000}"/>
    <cellStyle name="Percent 2 4 6 2" xfId="7165" xr:uid="{00000000-0005-0000-0000-00002A1C0000}"/>
    <cellStyle name="Percent 2 4 6 2 2" xfId="7166" xr:uid="{00000000-0005-0000-0000-00002B1C0000}"/>
    <cellStyle name="Percent 2 4 6 2 3" xfId="7167" xr:uid="{00000000-0005-0000-0000-00002C1C0000}"/>
    <cellStyle name="Percent 2 4 6 3" xfId="7168" xr:uid="{00000000-0005-0000-0000-00002D1C0000}"/>
    <cellStyle name="Percent 2 4 7" xfId="7169" xr:uid="{00000000-0005-0000-0000-00002E1C0000}"/>
    <cellStyle name="Percent 2 4 7 2" xfId="7170" xr:uid="{00000000-0005-0000-0000-00002F1C0000}"/>
    <cellStyle name="Percent 2 4 7 2 2" xfId="7171" xr:uid="{00000000-0005-0000-0000-0000301C0000}"/>
    <cellStyle name="Percent 2 4 7 2 3" xfId="7172" xr:uid="{00000000-0005-0000-0000-0000311C0000}"/>
    <cellStyle name="Percent 2 4 7 3" xfId="7173" xr:uid="{00000000-0005-0000-0000-0000321C0000}"/>
    <cellStyle name="Percent 2 4 8" xfId="7174" xr:uid="{00000000-0005-0000-0000-0000331C0000}"/>
    <cellStyle name="Percent 2 4 8 2" xfId="7175" xr:uid="{00000000-0005-0000-0000-0000341C0000}"/>
    <cellStyle name="Percent 2 4 8 2 2" xfId="7176" xr:uid="{00000000-0005-0000-0000-0000351C0000}"/>
    <cellStyle name="Percent 2 4 8 2 3" xfId="7177" xr:uid="{00000000-0005-0000-0000-0000361C0000}"/>
    <cellStyle name="Percent 2 4 8 3" xfId="7178" xr:uid="{00000000-0005-0000-0000-0000371C0000}"/>
    <cellStyle name="Percent 2 4 9" xfId="7179" xr:uid="{00000000-0005-0000-0000-0000381C0000}"/>
    <cellStyle name="Percent 2 4 9 2" xfId="7180" xr:uid="{00000000-0005-0000-0000-0000391C0000}"/>
    <cellStyle name="Percent 2 4 9 2 2" xfId="7181" xr:uid="{00000000-0005-0000-0000-00003A1C0000}"/>
    <cellStyle name="Percent 2 4 9 2 3" xfId="7182" xr:uid="{00000000-0005-0000-0000-00003B1C0000}"/>
    <cellStyle name="Percent 2 4 9 3" xfId="7183" xr:uid="{00000000-0005-0000-0000-00003C1C0000}"/>
    <cellStyle name="Percent 2 40" xfId="7184" xr:uid="{00000000-0005-0000-0000-00003D1C0000}"/>
    <cellStyle name="Percent 2 40 2" xfId="7185" xr:uid="{00000000-0005-0000-0000-00003E1C0000}"/>
    <cellStyle name="Percent 2 40 2 2" xfId="7186" xr:uid="{00000000-0005-0000-0000-00003F1C0000}"/>
    <cellStyle name="Percent 2 40 2 3" xfId="7187" xr:uid="{00000000-0005-0000-0000-0000401C0000}"/>
    <cellStyle name="Percent 2 40 3" xfId="7188" xr:uid="{00000000-0005-0000-0000-0000411C0000}"/>
    <cellStyle name="Percent 2 41" xfId="7189" xr:uid="{00000000-0005-0000-0000-0000421C0000}"/>
    <cellStyle name="Percent 2 41 2" xfId="7190" xr:uid="{00000000-0005-0000-0000-0000431C0000}"/>
    <cellStyle name="Percent 2 41 2 2" xfId="7191" xr:uid="{00000000-0005-0000-0000-0000441C0000}"/>
    <cellStyle name="Percent 2 41 2 3" xfId="7192" xr:uid="{00000000-0005-0000-0000-0000451C0000}"/>
    <cellStyle name="Percent 2 41 3" xfId="7193" xr:uid="{00000000-0005-0000-0000-0000461C0000}"/>
    <cellStyle name="Percent 2 42" xfId="7194" xr:uid="{00000000-0005-0000-0000-0000471C0000}"/>
    <cellStyle name="Percent 2 42 2" xfId="7195" xr:uid="{00000000-0005-0000-0000-0000481C0000}"/>
    <cellStyle name="Percent 2 42 2 2" xfId="7196" xr:uid="{00000000-0005-0000-0000-0000491C0000}"/>
    <cellStyle name="Percent 2 42 2 3" xfId="7197" xr:uid="{00000000-0005-0000-0000-00004A1C0000}"/>
    <cellStyle name="Percent 2 42 3" xfId="7198" xr:uid="{00000000-0005-0000-0000-00004B1C0000}"/>
    <cellStyle name="Percent 2 43" xfId="7199" xr:uid="{00000000-0005-0000-0000-00004C1C0000}"/>
    <cellStyle name="Percent 2 43 2" xfId="7200" xr:uid="{00000000-0005-0000-0000-00004D1C0000}"/>
    <cellStyle name="Percent 2 43 2 2" xfId="7201" xr:uid="{00000000-0005-0000-0000-00004E1C0000}"/>
    <cellStyle name="Percent 2 43 2 3" xfId="7202" xr:uid="{00000000-0005-0000-0000-00004F1C0000}"/>
    <cellStyle name="Percent 2 43 3" xfId="7203" xr:uid="{00000000-0005-0000-0000-0000501C0000}"/>
    <cellStyle name="Percent 2 44" xfId="7204" xr:uid="{00000000-0005-0000-0000-0000511C0000}"/>
    <cellStyle name="Percent 2 44 2" xfId="7205" xr:uid="{00000000-0005-0000-0000-0000521C0000}"/>
    <cellStyle name="Percent 2 44 2 2" xfId="7206" xr:uid="{00000000-0005-0000-0000-0000531C0000}"/>
    <cellStyle name="Percent 2 44 2 3" xfId="7207" xr:uid="{00000000-0005-0000-0000-0000541C0000}"/>
    <cellStyle name="Percent 2 44 3" xfId="7208" xr:uid="{00000000-0005-0000-0000-0000551C0000}"/>
    <cellStyle name="Percent 2 45" xfId="7209" xr:uid="{00000000-0005-0000-0000-0000561C0000}"/>
    <cellStyle name="Percent 2 45 2" xfId="7210" xr:uid="{00000000-0005-0000-0000-0000571C0000}"/>
    <cellStyle name="Percent 2 45 2 2" xfId="7211" xr:uid="{00000000-0005-0000-0000-0000581C0000}"/>
    <cellStyle name="Percent 2 45 2 3" xfId="7212" xr:uid="{00000000-0005-0000-0000-0000591C0000}"/>
    <cellStyle name="Percent 2 45 3" xfId="7213" xr:uid="{00000000-0005-0000-0000-00005A1C0000}"/>
    <cellStyle name="Percent 2 46" xfId="7214" xr:uid="{00000000-0005-0000-0000-00005B1C0000}"/>
    <cellStyle name="Percent 2 46 2" xfId="7215" xr:uid="{00000000-0005-0000-0000-00005C1C0000}"/>
    <cellStyle name="Percent 2 46 2 2" xfId="7216" xr:uid="{00000000-0005-0000-0000-00005D1C0000}"/>
    <cellStyle name="Percent 2 46 2 3" xfId="7217" xr:uid="{00000000-0005-0000-0000-00005E1C0000}"/>
    <cellStyle name="Percent 2 46 3" xfId="7218" xr:uid="{00000000-0005-0000-0000-00005F1C0000}"/>
    <cellStyle name="Percent 2 47" xfId="7219" xr:uid="{00000000-0005-0000-0000-0000601C0000}"/>
    <cellStyle name="Percent 2 47 2" xfId="7220" xr:uid="{00000000-0005-0000-0000-0000611C0000}"/>
    <cellStyle name="Percent 2 47 2 2" xfId="7221" xr:uid="{00000000-0005-0000-0000-0000621C0000}"/>
    <cellStyle name="Percent 2 47 2 3" xfId="7222" xr:uid="{00000000-0005-0000-0000-0000631C0000}"/>
    <cellStyle name="Percent 2 47 3" xfId="7223" xr:uid="{00000000-0005-0000-0000-0000641C0000}"/>
    <cellStyle name="Percent 2 48" xfId="7224" xr:uid="{00000000-0005-0000-0000-0000651C0000}"/>
    <cellStyle name="Percent 2 48 2" xfId="7225" xr:uid="{00000000-0005-0000-0000-0000661C0000}"/>
    <cellStyle name="Percent 2 48 2 2" xfId="7226" xr:uid="{00000000-0005-0000-0000-0000671C0000}"/>
    <cellStyle name="Percent 2 48 2 2 2" xfId="7227" xr:uid="{00000000-0005-0000-0000-0000681C0000}"/>
    <cellStyle name="Percent 2 48 2 2 3" xfId="7228" xr:uid="{00000000-0005-0000-0000-0000691C0000}"/>
    <cellStyle name="Percent 2 48 2 3" xfId="7229" xr:uid="{00000000-0005-0000-0000-00006A1C0000}"/>
    <cellStyle name="Percent 2 48 3" xfId="7230" xr:uid="{00000000-0005-0000-0000-00006B1C0000}"/>
    <cellStyle name="Percent 2 48 3 2" xfId="7231" xr:uid="{00000000-0005-0000-0000-00006C1C0000}"/>
    <cellStyle name="Percent 2 48 3 3" xfId="7232" xr:uid="{00000000-0005-0000-0000-00006D1C0000}"/>
    <cellStyle name="Percent 2 48 4" xfId="7233" xr:uid="{00000000-0005-0000-0000-00006E1C0000}"/>
    <cellStyle name="Percent 2 48 4 2" xfId="7234" xr:uid="{00000000-0005-0000-0000-00006F1C0000}"/>
    <cellStyle name="Percent 2 48 4 3" xfId="7235" xr:uid="{00000000-0005-0000-0000-0000701C0000}"/>
    <cellStyle name="Percent 2 48 5" xfId="7236" xr:uid="{00000000-0005-0000-0000-0000711C0000}"/>
    <cellStyle name="Percent 2 49" xfId="7237" xr:uid="{00000000-0005-0000-0000-0000721C0000}"/>
    <cellStyle name="Percent 2 49 2" xfId="7238" xr:uid="{00000000-0005-0000-0000-0000731C0000}"/>
    <cellStyle name="Percent 2 49 2 2" xfId="7239" xr:uid="{00000000-0005-0000-0000-0000741C0000}"/>
    <cellStyle name="Percent 2 49 2 3" xfId="7240" xr:uid="{00000000-0005-0000-0000-0000751C0000}"/>
    <cellStyle name="Percent 2 49 3" xfId="7241" xr:uid="{00000000-0005-0000-0000-0000761C0000}"/>
    <cellStyle name="Percent 2 49 3 2" xfId="7242" xr:uid="{00000000-0005-0000-0000-0000771C0000}"/>
    <cellStyle name="Percent 2 49 3 3" xfId="7243" xr:uid="{00000000-0005-0000-0000-0000781C0000}"/>
    <cellStyle name="Percent 2 49 4" xfId="7244" xr:uid="{00000000-0005-0000-0000-0000791C0000}"/>
    <cellStyle name="Percent 2 5" xfId="7245" xr:uid="{00000000-0005-0000-0000-00007A1C0000}"/>
    <cellStyle name="Percent 2 5 10" xfId="7246" xr:uid="{00000000-0005-0000-0000-00007B1C0000}"/>
    <cellStyle name="Percent 2 5 10 2" xfId="7247" xr:uid="{00000000-0005-0000-0000-00007C1C0000}"/>
    <cellStyle name="Percent 2 5 10 2 2" xfId="7248" xr:uid="{00000000-0005-0000-0000-00007D1C0000}"/>
    <cellStyle name="Percent 2 5 10 2 3" xfId="7249" xr:uid="{00000000-0005-0000-0000-00007E1C0000}"/>
    <cellStyle name="Percent 2 5 10 3" xfId="7250" xr:uid="{00000000-0005-0000-0000-00007F1C0000}"/>
    <cellStyle name="Percent 2 5 11" xfId="7251" xr:uid="{00000000-0005-0000-0000-0000801C0000}"/>
    <cellStyle name="Percent 2 5 11 2" xfId="7252" xr:uid="{00000000-0005-0000-0000-0000811C0000}"/>
    <cellStyle name="Percent 2 5 11 2 2" xfId="7253" xr:uid="{00000000-0005-0000-0000-0000821C0000}"/>
    <cellStyle name="Percent 2 5 11 2 3" xfId="7254" xr:uid="{00000000-0005-0000-0000-0000831C0000}"/>
    <cellStyle name="Percent 2 5 11 3" xfId="7255" xr:uid="{00000000-0005-0000-0000-0000841C0000}"/>
    <cellStyle name="Percent 2 5 12" xfId="7256" xr:uid="{00000000-0005-0000-0000-0000851C0000}"/>
    <cellStyle name="Percent 2 5 12 2" xfId="7257" xr:uid="{00000000-0005-0000-0000-0000861C0000}"/>
    <cellStyle name="Percent 2 5 12 2 2" xfId="7258" xr:uid="{00000000-0005-0000-0000-0000871C0000}"/>
    <cellStyle name="Percent 2 5 12 2 3" xfId="7259" xr:uid="{00000000-0005-0000-0000-0000881C0000}"/>
    <cellStyle name="Percent 2 5 12 3" xfId="7260" xr:uid="{00000000-0005-0000-0000-0000891C0000}"/>
    <cellStyle name="Percent 2 5 13" xfId="7261" xr:uid="{00000000-0005-0000-0000-00008A1C0000}"/>
    <cellStyle name="Percent 2 5 13 2" xfId="7262" xr:uid="{00000000-0005-0000-0000-00008B1C0000}"/>
    <cellStyle name="Percent 2 5 13 2 2" xfId="7263" xr:uid="{00000000-0005-0000-0000-00008C1C0000}"/>
    <cellStyle name="Percent 2 5 13 2 3" xfId="7264" xr:uid="{00000000-0005-0000-0000-00008D1C0000}"/>
    <cellStyle name="Percent 2 5 13 3" xfId="7265" xr:uid="{00000000-0005-0000-0000-00008E1C0000}"/>
    <cellStyle name="Percent 2 5 14" xfId="7266" xr:uid="{00000000-0005-0000-0000-00008F1C0000}"/>
    <cellStyle name="Percent 2 5 14 2" xfId="7267" xr:uid="{00000000-0005-0000-0000-0000901C0000}"/>
    <cellStyle name="Percent 2 5 14 2 2" xfId="7268" xr:uid="{00000000-0005-0000-0000-0000911C0000}"/>
    <cellStyle name="Percent 2 5 14 2 3" xfId="7269" xr:uid="{00000000-0005-0000-0000-0000921C0000}"/>
    <cellStyle name="Percent 2 5 14 3" xfId="7270" xr:uid="{00000000-0005-0000-0000-0000931C0000}"/>
    <cellStyle name="Percent 2 5 15" xfId="7271" xr:uid="{00000000-0005-0000-0000-0000941C0000}"/>
    <cellStyle name="Percent 2 5 15 2" xfId="7272" xr:uid="{00000000-0005-0000-0000-0000951C0000}"/>
    <cellStyle name="Percent 2 5 15 2 2" xfId="7273" xr:uid="{00000000-0005-0000-0000-0000961C0000}"/>
    <cellStyle name="Percent 2 5 15 2 3" xfId="7274" xr:uid="{00000000-0005-0000-0000-0000971C0000}"/>
    <cellStyle name="Percent 2 5 15 3" xfId="7275" xr:uid="{00000000-0005-0000-0000-0000981C0000}"/>
    <cellStyle name="Percent 2 5 16" xfId="7276" xr:uid="{00000000-0005-0000-0000-0000991C0000}"/>
    <cellStyle name="Percent 2 5 16 2" xfId="7277" xr:uid="{00000000-0005-0000-0000-00009A1C0000}"/>
    <cellStyle name="Percent 2 5 16 3" xfId="7278" xr:uid="{00000000-0005-0000-0000-00009B1C0000}"/>
    <cellStyle name="Percent 2 5 17" xfId="7279" xr:uid="{00000000-0005-0000-0000-00009C1C0000}"/>
    <cellStyle name="Percent 2 5 2" xfId="7280" xr:uid="{00000000-0005-0000-0000-00009D1C0000}"/>
    <cellStyle name="Percent 2 5 2 2" xfId="7281" xr:uid="{00000000-0005-0000-0000-00009E1C0000}"/>
    <cellStyle name="Percent 2 5 2 2 2" xfId="7282" xr:uid="{00000000-0005-0000-0000-00009F1C0000}"/>
    <cellStyle name="Percent 2 5 2 2 3" xfId="7283" xr:uid="{00000000-0005-0000-0000-0000A01C0000}"/>
    <cellStyle name="Percent 2 5 2 3" xfId="7284" xr:uid="{00000000-0005-0000-0000-0000A11C0000}"/>
    <cellStyle name="Percent 2 5 3" xfId="7285" xr:uid="{00000000-0005-0000-0000-0000A21C0000}"/>
    <cellStyle name="Percent 2 5 3 2" xfId="7286" xr:uid="{00000000-0005-0000-0000-0000A31C0000}"/>
    <cellStyle name="Percent 2 5 3 2 2" xfId="7287" xr:uid="{00000000-0005-0000-0000-0000A41C0000}"/>
    <cellStyle name="Percent 2 5 3 2 3" xfId="7288" xr:uid="{00000000-0005-0000-0000-0000A51C0000}"/>
    <cellStyle name="Percent 2 5 3 3" xfId="7289" xr:uid="{00000000-0005-0000-0000-0000A61C0000}"/>
    <cellStyle name="Percent 2 5 4" xfId="7290" xr:uid="{00000000-0005-0000-0000-0000A71C0000}"/>
    <cellStyle name="Percent 2 5 4 2" xfId="7291" xr:uid="{00000000-0005-0000-0000-0000A81C0000}"/>
    <cellStyle name="Percent 2 5 4 2 2" xfId="7292" xr:uid="{00000000-0005-0000-0000-0000A91C0000}"/>
    <cellStyle name="Percent 2 5 4 2 3" xfId="7293" xr:uid="{00000000-0005-0000-0000-0000AA1C0000}"/>
    <cellStyle name="Percent 2 5 4 3" xfId="7294" xr:uid="{00000000-0005-0000-0000-0000AB1C0000}"/>
    <cellStyle name="Percent 2 5 5" xfId="7295" xr:uid="{00000000-0005-0000-0000-0000AC1C0000}"/>
    <cellStyle name="Percent 2 5 5 2" xfId="7296" xr:uid="{00000000-0005-0000-0000-0000AD1C0000}"/>
    <cellStyle name="Percent 2 5 5 2 2" xfId="7297" xr:uid="{00000000-0005-0000-0000-0000AE1C0000}"/>
    <cellStyle name="Percent 2 5 5 2 3" xfId="7298" xr:uid="{00000000-0005-0000-0000-0000AF1C0000}"/>
    <cellStyle name="Percent 2 5 5 3" xfId="7299" xr:uid="{00000000-0005-0000-0000-0000B01C0000}"/>
    <cellStyle name="Percent 2 5 6" xfId="7300" xr:uid="{00000000-0005-0000-0000-0000B11C0000}"/>
    <cellStyle name="Percent 2 5 6 2" xfId="7301" xr:uid="{00000000-0005-0000-0000-0000B21C0000}"/>
    <cellStyle name="Percent 2 5 6 2 2" xfId="7302" xr:uid="{00000000-0005-0000-0000-0000B31C0000}"/>
    <cellStyle name="Percent 2 5 6 2 3" xfId="7303" xr:uid="{00000000-0005-0000-0000-0000B41C0000}"/>
    <cellStyle name="Percent 2 5 6 3" xfId="7304" xr:uid="{00000000-0005-0000-0000-0000B51C0000}"/>
    <cellStyle name="Percent 2 5 7" xfId="7305" xr:uid="{00000000-0005-0000-0000-0000B61C0000}"/>
    <cellStyle name="Percent 2 5 7 2" xfId="7306" xr:uid="{00000000-0005-0000-0000-0000B71C0000}"/>
    <cellStyle name="Percent 2 5 7 2 2" xfId="7307" xr:uid="{00000000-0005-0000-0000-0000B81C0000}"/>
    <cellStyle name="Percent 2 5 7 2 3" xfId="7308" xr:uid="{00000000-0005-0000-0000-0000B91C0000}"/>
    <cellStyle name="Percent 2 5 7 3" xfId="7309" xr:uid="{00000000-0005-0000-0000-0000BA1C0000}"/>
    <cellStyle name="Percent 2 5 8" xfId="7310" xr:uid="{00000000-0005-0000-0000-0000BB1C0000}"/>
    <cellStyle name="Percent 2 5 8 2" xfId="7311" xr:uid="{00000000-0005-0000-0000-0000BC1C0000}"/>
    <cellStyle name="Percent 2 5 8 2 2" xfId="7312" xr:uid="{00000000-0005-0000-0000-0000BD1C0000}"/>
    <cellStyle name="Percent 2 5 8 2 3" xfId="7313" xr:uid="{00000000-0005-0000-0000-0000BE1C0000}"/>
    <cellStyle name="Percent 2 5 8 3" xfId="7314" xr:uid="{00000000-0005-0000-0000-0000BF1C0000}"/>
    <cellStyle name="Percent 2 5 9" xfId="7315" xr:uid="{00000000-0005-0000-0000-0000C01C0000}"/>
    <cellStyle name="Percent 2 5 9 2" xfId="7316" xr:uid="{00000000-0005-0000-0000-0000C11C0000}"/>
    <cellStyle name="Percent 2 5 9 2 2" xfId="7317" xr:uid="{00000000-0005-0000-0000-0000C21C0000}"/>
    <cellStyle name="Percent 2 5 9 2 3" xfId="7318" xr:uid="{00000000-0005-0000-0000-0000C31C0000}"/>
    <cellStyle name="Percent 2 5 9 3" xfId="7319" xr:uid="{00000000-0005-0000-0000-0000C41C0000}"/>
    <cellStyle name="Percent 2 6" xfId="7320" xr:uid="{00000000-0005-0000-0000-0000C51C0000}"/>
    <cellStyle name="Percent 2 6 10" xfId="7321" xr:uid="{00000000-0005-0000-0000-0000C61C0000}"/>
    <cellStyle name="Percent 2 6 10 2" xfId="7322" xr:uid="{00000000-0005-0000-0000-0000C71C0000}"/>
    <cellStyle name="Percent 2 6 10 2 2" xfId="7323" xr:uid="{00000000-0005-0000-0000-0000C81C0000}"/>
    <cellStyle name="Percent 2 6 10 2 3" xfId="7324" xr:uid="{00000000-0005-0000-0000-0000C91C0000}"/>
    <cellStyle name="Percent 2 6 10 3" xfId="7325" xr:uid="{00000000-0005-0000-0000-0000CA1C0000}"/>
    <cellStyle name="Percent 2 6 11" xfId="7326" xr:uid="{00000000-0005-0000-0000-0000CB1C0000}"/>
    <cellStyle name="Percent 2 6 11 2" xfId="7327" xr:uid="{00000000-0005-0000-0000-0000CC1C0000}"/>
    <cellStyle name="Percent 2 6 11 2 2" xfId="7328" xr:uid="{00000000-0005-0000-0000-0000CD1C0000}"/>
    <cellStyle name="Percent 2 6 11 2 3" xfId="7329" xr:uid="{00000000-0005-0000-0000-0000CE1C0000}"/>
    <cellStyle name="Percent 2 6 11 3" xfId="7330" xr:uid="{00000000-0005-0000-0000-0000CF1C0000}"/>
    <cellStyle name="Percent 2 6 12" xfId="7331" xr:uid="{00000000-0005-0000-0000-0000D01C0000}"/>
    <cellStyle name="Percent 2 6 12 2" xfId="7332" xr:uid="{00000000-0005-0000-0000-0000D11C0000}"/>
    <cellStyle name="Percent 2 6 12 2 2" xfId="7333" xr:uid="{00000000-0005-0000-0000-0000D21C0000}"/>
    <cellStyle name="Percent 2 6 12 2 3" xfId="7334" xr:uid="{00000000-0005-0000-0000-0000D31C0000}"/>
    <cellStyle name="Percent 2 6 12 3" xfId="7335" xr:uid="{00000000-0005-0000-0000-0000D41C0000}"/>
    <cellStyle name="Percent 2 6 13" xfId="7336" xr:uid="{00000000-0005-0000-0000-0000D51C0000}"/>
    <cellStyle name="Percent 2 6 13 2" xfId="7337" xr:uid="{00000000-0005-0000-0000-0000D61C0000}"/>
    <cellStyle name="Percent 2 6 13 2 2" xfId="7338" xr:uid="{00000000-0005-0000-0000-0000D71C0000}"/>
    <cellStyle name="Percent 2 6 13 2 3" xfId="7339" xr:uid="{00000000-0005-0000-0000-0000D81C0000}"/>
    <cellStyle name="Percent 2 6 13 3" xfId="7340" xr:uid="{00000000-0005-0000-0000-0000D91C0000}"/>
    <cellStyle name="Percent 2 6 14" xfId="7341" xr:uid="{00000000-0005-0000-0000-0000DA1C0000}"/>
    <cellStyle name="Percent 2 6 14 2" xfId="7342" xr:uid="{00000000-0005-0000-0000-0000DB1C0000}"/>
    <cellStyle name="Percent 2 6 14 2 2" xfId="7343" xr:uid="{00000000-0005-0000-0000-0000DC1C0000}"/>
    <cellStyle name="Percent 2 6 14 2 3" xfId="7344" xr:uid="{00000000-0005-0000-0000-0000DD1C0000}"/>
    <cellStyle name="Percent 2 6 14 3" xfId="7345" xr:uid="{00000000-0005-0000-0000-0000DE1C0000}"/>
    <cellStyle name="Percent 2 6 15" xfId="7346" xr:uid="{00000000-0005-0000-0000-0000DF1C0000}"/>
    <cellStyle name="Percent 2 6 15 2" xfId="7347" xr:uid="{00000000-0005-0000-0000-0000E01C0000}"/>
    <cellStyle name="Percent 2 6 15 2 2" xfId="7348" xr:uid="{00000000-0005-0000-0000-0000E11C0000}"/>
    <cellStyle name="Percent 2 6 15 2 3" xfId="7349" xr:uid="{00000000-0005-0000-0000-0000E21C0000}"/>
    <cellStyle name="Percent 2 6 15 3" xfId="7350" xr:uid="{00000000-0005-0000-0000-0000E31C0000}"/>
    <cellStyle name="Percent 2 6 16" xfId="7351" xr:uid="{00000000-0005-0000-0000-0000E41C0000}"/>
    <cellStyle name="Percent 2 6 16 2" xfId="7352" xr:uid="{00000000-0005-0000-0000-0000E51C0000}"/>
    <cellStyle name="Percent 2 6 16 3" xfId="7353" xr:uid="{00000000-0005-0000-0000-0000E61C0000}"/>
    <cellStyle name="Percent 2 6 17" xfId="7354" xr:uid="{00000000-0005-0000-0000-0000E71C0000}"/>
    <cellStyle name="Percent 2 6 2" xfId="7355" xr:uid="{00000000-0005-0000-0000-0000E81C0000}"/>
    <cellStyle name="Percent 2 6 2 2" xfId="7356" xr:uid="{00000000-0005-0000-0000-0000E91C0000}"/>
    <cellStyle name="Percent 2 6 2 2 2" xfId="7357" xr:uid="{00000000-0005-0000-0000-0000EA1C0000}"/>
    <cellStyle name="Percent 2 6 2 2 3" xfId="7358" xr:uid="{00000000-0005-0000-0000-0000EB1C0000}"/>
    <cellStyle name="Percent 2 6 2 3" xfId="7359" xr:uid="{00000000-0005-0000-0000-0000EC1C0000}"/>
    <cellStyle name="Percent 2 6 3" xfId="7360" xr:uid="{00000000-0005-0000-0000-0000ED1C0000}"/>
    <cellStyle name="Percent 2 6 3 2" xfId="7361" xr:uid="{00000000-0005-0000-0000-0000EE1C0000}"/>
    <cellStyle name="Percent 2 6 3 2 2" xfId="7362" xr:uid="{00000000-0005-0000-0000-0000EF1C0000}"/>
    <cellStyle name="Percent 2 6 3 2 3" xfId="7363" xr:uid="{00000000-0005-0000-0000-0000F01C0000}"/>
    <cellStyle name="Percent 2 6 3 3" xfId="7364" xr:uid="{00000000-0005-0000-0000-0000F11C0000}"/>
    <cellStyle name="Percent 2 6 4" xfId="7365" xr:uid="{00000000-0005-0000-0000-0000F21C0000}"/>
    <cellStyle name="Percent 2 6 4 2" xfId="7366" xr:uid="{00000000-0005-0000-0000-0000F31C0000}"/>
    <cellStyle name="Percent 2 6 4 2 2" xfId="7367" xr:uid="{00000000-0005-0000-0000-0000F41C0000}"/>
    <cellStyle name="Percent 2 6 4 2 3" xfId="7368" xr:uid="{00000000-0005-0000-0000-0000F51C0000}"/>
    <cellStyle name="Percent 2 6 4 3" xfId="7369" xr:uid="{00000000-0005-0000-0000-0000F61C0000}"/>
    <cellStyle name="Percent 2 6 5" xfId="7370" xr:uid="{00000000-0005-0000-0000-0000F71C0000}"/>
    <cellStyle name="Percent 2 6 5 2" xfId="7371" xr:uid="{00000000-0005-0000-0000-0000F81C0000}"/>
    <cellStyle name="Percent 2 6 5 2 2" xfId="7372" xr:uid="{00000000-0005-0000-0000-0000F91C0000}"/>
    <cellStyle name="Percent 2 6 5 2 3" xfId="7373" xr:uid="{00000000-0005-0000-0000-0000FA1C0000}"/>
    <cellStyle name="Percent 2 6 5 3" xfId="7374" xr:uid="{00000000-0005-0000-0000-0000FB1C0000}"/>
    <cellStyle name="Percent 2 6 6" xfId="7375" xr:uid="{00000000-0005-0000-0000-0000FC1C0000}"/>
    <cellStyle name="Percent 2 6 6 2" xfId="7376" xr:uid="{00000000-0005-0000-0000-0000FD1C0000}"/>
    <cellStyle name="Percent 2 6 6 2 2" xfId="7377" xr:uid="{00000000-0005-0000-0000-0000FE1C0000}"/>
    <cellStyle name="Percent 2 6 6 2 3" xfId="7378" xr:uid="{00000000-0005-0000-0000-0000FF1C0000}"/>
    <cellStyle name="Percent 2 6 6 3" xfId="7379" xr:uid="{00000000-0005-0000-0000-0000001D0000}"/>
    <cellStyle name="Percent 2 6 7" xfId="7380" xr:uid="{00000000-0005-0000-0000-0000011D0000}"/>
    <cellStyle name="Percent 2 6 7 2" xfId="7381" xr:uid="{00000000-0005-0000-0000-0000021D0000}"/>
    <cellStyle name="Percent 2 6 7 2 2" xfId="7382" xr:uid="{00000000-0005-0000-0000-0000031D0000}"/>
    <cellStyle name="Percent 2 6 7 2 3" xfId="7383" xr:uid="{00000000-0005-0000-0000-0000041D0000}"/>
    <cellStyle name="Percent 2 6 7 3" xfId="7384" xr:uid="{00000000-0005-0000-0000-0000051D0000}"/>
    <cellStyle name="Percent 2 6 8" xfId="7385" xr:uid="{00000000-0005-0000-0000-0000061D0000}"/>
    <cellStyle name="Percent 2 6 8 2" xfId="7386" xr:uid="{00000000-0005-0000-0000-0000071D0000}"/>
    <cellStyle name="Percent 2 6 8 2 2" xfId="7387" xr:uid="{00000000-0005-0000-0000-0000081D0000}"/>
    <cellStyle name="Percent 2 6 8 2 3" xfId="7388" xr:uid="{00000000-0005-0000-0000-0000091D0000}"/>
    <cellStyle name="Percent 2 6 8 3" xfId="7389" xr:uid="{00000000-0005-0000-0000-00000A1D0000}"/>
    <cellStyle name="Percent 2 6 9" xfId="7390" xr:uid="{00000000-0005-0000-0000-00000B1D0000}"/>
    <cellStyle name="Percent 2 6 9 2" xfId="7391" xr:uid="{00000000-0005-0000-0000-00000C1D0000}"/>
    <cellStyle name="Percent 2 6 9 2 2" xfId="7392" xr:uid="{00000000-0005-0000-0000-00000D1D0000}"/>
    <cellStyle name="Percent 2 6 9 2 3" xfId="7393" xr:uid="{00000000-0005-0000-0000-00000E1D0000}"/>
    <cellStyle name="Percent 2 6 9 3" xfId="7394" xr:uid="{00000000-0005-0000-0000-00000F1D0000}"/>
    <cellStyle name="Percent 2 7" xfId="7395" xr:uid="{00000000-0005-0000-0000-0000101D0000}"/>
    <cellStyle name="Percent 2 7 10" xfId="7396" xr:uid="{00000000-0005-0000-0000-0000111D0000}"/>
    <cellStyle name="Percent 2 7 2" xfId="7397" xr:uid="{00000000-0005-0000-0000-0000121D0000}"/>
    <cellStyle name="Percent 2 7 2 2" xfId="7398" xr:uid="{00000000-0005-0000-0000-0000131D0000}"/>
    <cellStyle name="Percent 2 7 2 2 2" xfId="7399" xr:uid="{00000000-0005-0000-0000-0000141D0000}"/>
    <cellStyle name="Percent 2 7 2 2 3" xfId="7400" xr:uid="{00000000-0005-0000-0000-0000151D0000}"/>
    <cellStyle name="Percent 2 7 2 3" xfId="7401" xr:uid="{00000000-0005-0000-0000-0000161D0000}"/>
    <cellStyle name="Percent 2 7 3" xfId="7402" xr:uid="{00000000-0005-0000-0000-0000171D0000}"/>
    <cellStyle name="Percent 2 7 3 2" xfId="7403" xr:uid="{00000000-0005-0000-0000-0000181D0000}"/>
    <cellStyle name="Percent 2 7 3 2 2" xfId="7404" xr:uid="{00000000-0005-0000-0000-0000191D0000}"/>
    <cellStyle name="Percent 2 7 3 2 3" xfId="7405" xr:uid="{00000000-0005-0000-0000-00001A1D0000}"/>
    <cellStyle name="Percent 2 7 3 3" xfId="7406" xr:uid="{00000000-0005-0000-0000-00001B1D0000}"/>
    <cellStyle name="Percent 2 7 4" xfId="7407" xr:uid="{00000000-0005-0000-0000-00001C1D0000}"/>
    <cellStyle name="Percent 2 7 4 2" xfId="7408" xr:uid="{00000000-0005-0000-0000-00001D1D0000}"/>
    <cellStyle name="Percent 2 7 4 2 2" xfId="7409" xr:uid="{00000000-0005-0000-0000-00001E1D0000}"/>
    <cellStyle name="Percent 2 7 4 2 3" xfId="7410" xr:uid="{00000000-0005-0000-0000-00001F1D0000}"/>
    <cellStyle name="Percent 2 7 4 3" xfId="7411" xr:uid="{00000000-0005-0000-0000-0000201D0000}"/>
    <cellStyle name="Percent 2 7 5" xfId="7412" xr:uid="{00000000-0005-0000-0000-0000211D0000}"/>
    <cellStyle name="Percent 2 7 5 2" xfId="7413" xr:uid="{00000000-0005-0000-0000-0000221D0000}"/>
    <cellStyle name="Percent 2 7 5 2 2" xfId="7414" xr:uid="{00000000-0005-0000-0000-0000231D0000}"/>
    <cellStyle name="Percent 2 7 5 2 3" xfId="7415" xr:uid="{00000000-0005-0000-0000-0000241D0000}"/>
    <cellStyle name="Percent 2 7 5 3" xfId="7416" xr:uid="{00000000-0005-0000-0000-0000251D0000}"/>
    <cellStyle name="Percent 2 7 6" xfId="7417" xr:uid="{00000000-0005-0000-0000-0000261D0000}"/>
    <cellStyle name="Percent 2 7 6 2" xfId="7418" xr:uid="{00000000-0005-0000-0000-0000271D0000}"/>
    <cellStyle name="Percent 2 7 6 2 2" xfId="7419" xr:uid="{00000000-0005-0000-0000-0000281D0000}"/>
    <cellStyle name="Percent 2 7 6 2 3" xfId="7420" xr:uid="{00000000-0005-0000-0000-0000291D0000}"/>
    <cellStyle name="Percent 2 7 6 3" xfId="7421" xr:uid="{00000000-0005-0000-0000-00002A1D0000}"/>
    <cellStyle name="Percent 2 7 7" xfId="7422" xr:uid="{00000000-0005-0000-0000-00002B1D0000}"/>
    <cellStyle name="Percent 2 7 7 2" xfId="7423" xr:uid="{00000000-0005-0000-0000-00002C1D0000}"/>
    <cellStyle name="Percent 2 7 7 2 2" xfId="7424" xr:uid="{00000000-0005-0000-0000-00002D1D0000}"/>
    <cellStyle name="Percent 2 7 7 2 3" xfId="7425" xr:uid="{00000000-0005-0000-0000-00002E1D0000}"/>
    <cellStyle name="Percent 2 7 7 3" xfId="7426" xr:uid="{00000000-0005-0000-0000-00002F1D0000}"/>
    <cellStyle name="Percent 2 7 8" xfId="7427" xr:uid="{00000000-0005-0000-0000-0000301D0000}"/>
    <cellStyle name="Percent 2 7 8 2" xfId="7428" xr:uid="{00000000-0005-0000-0000-0000311D0000}"/>
    <cellStyle name="Percent 2 7 8 2 2" xfId="7429" xr:uid="{00000000-0005-0000-0000-0000321D0000}"/>
    <cellStyle name="Percent 2 7 8 2 3" xfId="7430" xr:uid="{00000000-0005-0000-0000-0000331D0000}"/>
    <cellStyle name="Percent 2 7 8 3" xfId="7431" xr:uid="{00000000-0005-0000-0000-0000341D0000}"/>
    <cellStyle name="Percent 2 7 9" xfId="7432" xr:uid="{00000000-0005-0000-0000-0000351D0000}"/>
    <cellStyle name="Percent 2 7 9 2" xfId="7433" xr:uid="{00000000-0005-0000-0000-0000361D0000}"/>
    <cellStyle name="Percent 2 7 9 3" xfId="7434" xr:uid="{00000000-0005-0000-0000-0000371D0000}"/>
    <cellStyle name="Percent 2 8" xfId="7435" xr:uid="{00000000-0005-0000-0000-0000381D0000}"/>
    <cellStyle name="Percent 2 8 10" xfId="7436" xr:uid="{00000000-0005-0000-0000-0000391D0000}"/>
    <cellStyle name="Percent 2 8 10 2" xfId="7437" xr:uid="{00000000-0005-0000-0000-00003A1D0000}"/>
    <cellStyle name="Percent 2 8 10 3" xfId="7438" xr:uid="{00000000-0005-0000-0000-00003B1D0000}"/>
    <cellStyle name="Percent 2 8 11" xfId="7439" xr:uid="{00000000-0005-0000-0000-00003C1D0000}"/>
    <cellStyle name="Percent 2 8 2" xfId="7440" xr:uid="{00000000-0005-0000-0000-00003D1D0000}"/>
    <cellStyle name="Percent 2 8 2 2" xfId="7441" xr:uid="{00000000-0005-0000-0000-00003E1D0000}"/>
    <cellStyle name="Percent 2 8 2 2 2" xfId="7442" xr:uid="{00000000-0005-0000-0000-00003F1D0000}"/>
    <cellStyle name="Percent 2 8 2 2 3" xfId="7443" xr:uid="{00000000-0005-0000-0000-0000401D0000}"/>
    <cellStyle name="Percent 2 8 2 3" xfId="7444" xr:uid="{00000000-0005-0000-0000-0000411D0000}"/>
    <cellStyle name="Percent 2 8 2 3 2" xfId="7445" xr:uid="{00000000-0005-0000-0000-0000421D0000}"/>
    <cellStyle name="Percent 2 8 2 3 3" xfId="7446" xr:uid="{00000000-0005-0000-0000-0000431D0000}"/>
    <cellStyle name="Percent 2 8 2 4" xfId="7447" xr:uid="{00000000-0005-0000-0000-0000441D0000}"/>
    <cellStyle name="Percent 2 8 3" xfId="7448" xr:uid="{00000000-0005-0000-0000-0000451D0000}"/>
    <cellStyle name="Percent 2 8 3 2" xfId="7449" xr:uid="{00000000-0005-0000-0000-0000461D0000}"/>
    <cellStyle name="Percent 2 8 3 2 2" xfId="7450" xr:uid="{00000000-0005-0000-0000-0000471D0000}"/>
    <cellStyle name="Percent 2 8 3 2 3" xfId="7451" xr:uid="{00000000-0005-0000-0000-0000481D0000}"/>
    <cellStyle name="Percent 2 8 3 3" xfId="7452" xr:uid="{00000000-0005-0000-0000-0000491D0000}"/>
    <cellStyle name="Percent 2 8 3 3 2" xfId="7453" xr:uid="{00000000-0005-0000-0000-00004A1D0000}"/>
    <cellStyle name="Percent 2 8 3 3 3" xfId="7454" xr:uid="{00000000-0005-0000-0000-00004B1D0000}"/>
    <cellStyle name="Percent 2 8 3 4" xfId="7455" xr:uid="{00000000-0005-0000-0000-00004C1D0000}"/>
    <cellStyle name="Percent 2 8 4" xfId="7456" xr:uid="{00000000-0005-0000-0000-00004D1D0000}"/>
    <cellStyle name="Percent 2 8 4 2" xfId="7457" xr:uid="{00000000-0005-0000-0000-00004E1D0000}"/>
    <cellStyle name="Percent 2 8 4 2 2" xfId="7458" xr:uid="{00000000-0005-0000-0000-00004F1D0000}"/>
    <cellStyle name="Percent 2 8 4 2 3" xfId="7459" xr:uid="{00000000-0005-0000-0000-0000501D0000}"/>
    <cellStyle name="Percent 2 8 4 3" xfId="7460" xr:uid="{00000000-0005-0000-0000-0000511D0000}"/>
    <cellStyle name="Percent 2 8 4 3 2" xfId="7461" xr:uid="{00000000-0005-0000-0000-0000521D0000}"/>
    <cellStyle name="Percent 2 8 4 3 3" xfId="7462" xr:uid="{00000000-0005-0000-0000-0000531D0000}"/>
    <cellStyle name="Percent 2 8 4 4" xfId="7463" xr:uid="{00000000-0005-0000-0000-0000541D0000}"/>
    <cellStyle name="Percent 2 8 5" xfId="7464" xr:uid="{00000000-0005-0000-0000-0000551D0000}"/>
    <cellStyle name="Percent 2 8 5 2" xfId="7465" xr:uid="{00000000-0005-0000-0000-0000561D0000}"/>
    <cellStyle name="Percent 2 8 5 2 2" xfId="7466" xr:uid="{00000000-0005-0000-0000-0000571D0000}"/>
    <cellStyle name="Percent 2 8 5 2 3" xfId="7467" xr:uid="{00000000-0005-0000-0000-0000581D0000}"/>
    <cellStyle name="Percent 2 8 5 3" xfId="7468" xr:uid="{00000000-0005-0000-0000-0000591D0000}"/>
    <cellStyle name="Percent 2 8 5 3 2" xfId="7469" xr:uid="{00000000-0005-0000-0000-00005A1D0000}"/>
    <cellStyle name="Percent 2 8 5 3 3" xfId="7470" xr:uid="{00000000-0005-0000-0000-00005B1D0000}"/>
    <cellStyle name="Percent 2 8 5 4" xfId="7471" xr:uid="{00000000-0005-0000-0000-00005C1D0000}"/>
    <cellStyle name="Percent 2 8 6" xfId="7472" xr:uid="{00000000-0005-0000-0000-00005D1D0000}"/>
    <cellStyle name="Percent 2 8 6 2" xfId="7473" xr:uid="{00000000-0005-0000-0000-00005E1D0000}"/>
    <cellStyle name="Percent 2 8 6 2 2" xfId="7474" xr:uid="{00000000-0005-0000-0000-00005F1D0000}"/>
    <cellStyle name="Percent 2 8 6 2 3" xfId="7475" xr:uid="{00000000-0005-0000-0000-0000601D0000}"/>
    <cellStyle name="Percent 2 8 6 3" xfId="7476" xr:uid="{00000000-0005-0000-0000-0000611D0000}"/>
    <cellStyle name="Percent 2 8 6 3 2" xfId="7477" xr:uid="{00000000-0005-0000-0000-0000621D0000}"/>
    <cellStyle name="Percent 2 8 6 3 3" xfId="7478" xr:uid="{00000000-0005-0000-0000-0000631D0000}"/>
    <cellStyle name="Percent 2 8 6 4" xfId="7479" xr:uid="{00000000-0005-0000-0000-0000641D0000}"/>
    <cellStyle name="Percent 2 8 7" xfId="7480" xr:uid="{00000000-0005-0000-0000-0000651D0000}"/>
    <cellStyle name="Percent 2 8 7 2" xfId="7481" xr:uid="{00000000-0005-0000-0000-0000661D0000}"/>
    <cellStyle name="Percent 2 8 7 2 2" xfId="7482" xr:uid="{00000000-0005-0000-0000-0000671D0000}"/>
    <cellStyle name="Percent 2 8 7 2 3" xfId="7483" xr:uid="{00000000-0005-0000-0000-0000681D0000}"/>
    <cellStyle name="Percent 2 8 7 3" xfId="7484" xr:uid="{00000000-0005-0000-0000-0000691D0000}"/>
    <cellStyle name="Percent 2 8 7 3 2" xfId="7485" xr:uid="{00000000-0005-0000-0000-00006A1D0000}"/>
    <cellStyle name="Percent 2 8 7 3 3" xfId="7486" xr:uid="{00000000-0005-0000-0000-00006B1D0000}"/>
    <cellStyle name="Percent 2 8 7 4" xfId="7487" xr:uid="{00000000-0005-0000-0000-00006C1D0000}"/>
    <cellStyle name="Percent 2 8 8" xfId="7488" xr:uid="{00000000-0005-0000-0000-00006D1D0000}"/>
    <cellStyle name="Percent 2 8 8 2" xfId="7489" xr:uid="{00000000-0005-0000-0000-00006E1D0000}"/>
    <cellStyle name="Percent 2 8 8 2 2" xfId="7490" xr:uid="{00000000-0005-0000-0000-00006F1D0000}"/>
    <cellStyle name="Percent 2 8 8 2 3" xfId="7491" xr:uid="{00000000-0005-0000-0000-0000701D0000}"/>
    <cellStyle name="Percent 2 8 8 3" xfId="7492" xr:uid="{00000000-0005-0000-0000-0000711D0000}"/>
    <cellStyle name="Percent 2 8 8 3 2" xfId="7493" xr:uid="{00000000-0005-0000-0000-0000721D0000}"/>
    <cellStyle name="Percent 2 8 8 3 3" xfId="7494" xr:uid="{00000000-0005-0000-0000-0000731D0000}"/>
    <cellStyle name="Percent 2 8 8 4" xfId="7495" xr:uid="{00000000-0005-0000-0000-0000741D0000}"/>
    <cellStyle name="Percent 2 8 9" xfId="7496" xr:uid="{00000000-0005-0000-0000-0000751D0000}"/>
    <cellStyle name="Percent 2 8 9 2" xfId="7497" xr:uid="{00000000-0005-0000-0000-0000761D0000}"/>
    <cellStyle name="Percent 2 8 9 3" xfId="7498" xr:uid="{00000000-0005-0000-0000-0000771D0000}"/>
    <cellStyle name="Percent 2 9" xfId="7499" xr:uid="{00000000-0005-0000-0000-0000781D0000}"/>
    <cellStyle name="Percent 2 9 10" xfId="7500" xr:uid="{00000000-0005-0000-0000-0000791D0000}"/>
    <cellStyle name="Percent 2 9 10 2" xfId="7501" xr:uid="{00000000-0005-0000-0000-00007A1D0000}"/>
    <cellStyle name="Percent 2 9 10 3" xfId="7502" xr:uid="{00000000-0005-0000-0000-00007B1D0000}"/>
    <cellStyle name="Percent 2 9 11" xfId="7503" xr:uid="{00000000-0005-0000-0000-00007C1D0000}"/>
    <cellStyle name="Percent 2 9 2" xfId="7504" xr:uid="{00000000-0005-0000-0000-00007D1D0000}"/>
    <cellStyle name="Percent 2 9 2 2" xfId="7505" xr:uid="{00000000-0005-0000-0000-00007E1D0000}"/>
    <cellStyle name="Percent 2 9 2 2 2" xfId="7506" xr:uid="{00000000-0005-0000-0000-00007F1D0000}"/>
    <cellStyle name="Percent 2 9 2 2 3" xfId="7507" xr:uid="{00000000-0005-0000-0000-0000801D0000}"/>
    <cellStyle name="Percent 2 9 2 3" xfId="7508" xr:uid="{00000000-0005-0000-0000-0000811D0000}"/>
    <cellStyle name="Percent 2 9 2 3 2" xfId="7509" xr:uid="{00000000-0005-0000-0000-0000821D0000}"/>
    <cellStyle name="Percent 2 9 2 3 3" xfId="7510" xr:uid="{00000000-0005-0000-0000-0000831D0000}"/>
    <cellStyle name="Percent 2 9 2 4" xfId="7511" xr:uid="{00000000-0005-0000-0000-0000841D0000}"/>
    <cellStyle name="Percent 2 9 3" xfId="7512" xr:uid="{00000000-0005-0000-0000-0000851D0000}"/>
    <cellStyle name="Percent 2 9 3 2" xfId="7513" xr:uid="{00000000-0005-0000-0000-0000861D0000}"/>
    <cellStyle name="Percent 2 9 3 2 2" xfId="7514" xr:uid="{00000000-0005-0000-0000-0000871D0000}"/>
    <cellStyle name="Percent 2 9 3 2 3" xfId="7515" xr:uid="{00000000-0005-0000-0000-0000881D0000}"/>
    <cellStyle name="Percent 2 9 3 3" xfId="7516" xr:uid="{00000000-0005-0000-0000-0000891D0000}"/>
    <cellStyle name="Percent 2 9 3 3 2" xfId="7517" xr:uid="{00000000-0005-0000-0000-00008A1D0000}"/>
    <cellStyle name="Percent 2 9 3 3 3" xfId="7518" xr:uid="{00000000-0005-0000-0000-00008B1D0000}"/>
    <cellStyle name="Percent 2 9 3 4" xfId="7519" xr:uid="{00000000-0005-0000-0000-00008C1D0000}"/>
    <cellStyle name="Percent 2 9 4" xfId="7520" xr:uid="{00000000-0005-0000-0000-00008D1D0000}"/>
    <cellStyle name="Percent 2 9 4 2" xfId="7521" xr:uid="{00000000-0005-0000-0000-00008E1D0000}"/>
    <cellStyle name="Percent 2 9 4 2 2" xfId="7522" xr:uid="{00000000-0005-0000-0000-00008F1D0000}"/>
    <cellStyle name="Percent 2 9 4 2 3" xfId="7523" xr:uid="{00000000-0005-0000-0000-0000901D0000}"/>
    <cellStyle name="Percent 2 9 4 3" xfId="7524" xr:uid="{00000000-0005-0000-0000-0000911D0000}"/>
    <cellStyle name="Percent 2 9 4 3 2" xfId="7525" xr:uid="{00000000-0005-0000-0000-0000921D0000}"/>
    <cellStyle name="Percent 2 9 4 3 3" xfId="7526" xr:uid="{00000000-0005-0000-0000-0000931D0000}"/>
    <cellStyle name="Percent 2 9 4 4" xfId="7527" xr:uid="{00000000-0005-0000-0000-0000941D0000}"/>
    <cellStyle name="Percent 2 9 5" xfId="7528" xr:uid="{00000000-0005-0000-0000-0000951D0000}"/>
    <cellStyle name="Percent 2 9 5 2" xfId="7529" xr:uid="{00000000-0005-0000-0000-0000961D0000}"/>
    <cellStyle name="Percent 2 9 5 2 2" xfId="7530" xr:uid="{00000000-0005-0000-0000-0000971D0000}"/>
    <cellStyle name="Percent 2 9 5 2 3" xfId="7531" xr:uid="{00000000-0005-0000-0000-0000981D0000}"/>
    <cellStyle name="Percent 2 9 5 3" xfId="7532" xr:uid="{00000000-0005-0000-0000-0000991D0000}"/>
    <cellStyle name="Percent 2 9 5 3 2" xfId="7533" xr:uid="{00000000-0005-0000-0000-00009A1D0000}"/>
    <cellStyle name="Percent 2 9 5 3 3" xfId="7534" xr:uid="{00000000-0005-0000-0000-00009B1D0000}"/>
    <cellStyle name="Percent 2 9 5 4" xfId="7535" xr:uid="{00000000-0005-0000-0000-00009C1D0000}"/>
    <cellStyle name="Percent 2 9 6" xfId="7536" xr:uid="{00000000-0005-0000-0000-00009D1D0000}"/>
    <cellStyle name="Percent 2 9 6 2" xfId="7537" xr:uid="{00000000-0005-0000-0000-00009E1D0000}"/>
    <cellStyle name="Percent 2 9 6 2 2" xfId="7538" xr:uid="{00000000-0005-0000-0000-00009F1D0000}"/>
    <cellStyle name="Percent 2 9 6 2 3" xfId="7539" xr:uid="{00000000-0005-0000-0000-0000A01D0000}"/>
    <cellStyle name="Percent 2 9 6 3" xfId="7540" xr:uid="{00000000-0005-0000-0000-0000A11D0000}"/>
    <cellStyle name="Percent 2 9 6 3 2" xfId="7541" xr:uid="{00000000-0005-0000-0000-0000A21D0000}"/>
    <cellStyle name="Percent 2 9 6 3 3" xfId="7542" xr:uid="{00000000-0005-0000-0000-0000A31D0000}"/>
    <cellStyle name="Percent 2 9 6 4" xfId="7543" xr:uid="{00000000-0005-0000-0000-0000A41D0000}"/>
    <cellStyle name="Percent 2 9 7" xfId="7544" xr:uid="{00000000-0005-0000-0000-0000A51D0000}"/>
    <cellStyle name="Percent 2 9 7 2" xfId="7545" xr:uid="{00000000-0005-0000-0000-0000A61D0000}"/>
    <cellStyle name="Percent 2 9 7 2 2" xfId="7546" xr:uid="{00000000-0005-0000-0000-0000A71D0000}"/>
    <cellStyle name="Percent 2 9 7 2 3" xfId="7547" xr:uid="{00000000-0005-0000-0000-0000A81D0000}"/>
    <cellStyle name="Percent 2 9 7 3" xfId="7548" xr:uid="{00000000-0005-0000-0000-0000A91D0000}"/>
    <cellStyle name="Percent 2 9 7 3 2" xfId="7549" xr:uid="{00000000-0005-0000-0000-0000AA1D0000}"/>
    <cellStyle name="Percent 2 9 7 3 3" xfId="7550" xr:uid="{00000000-0005-0000-0000-0000AB1D0000}"/>
    <cellStyle name="Percent 2 9 7 4" xfId="7551" xr:uid="{00000000-0005-0000-0000-0000AC1D0000}"/>
    <cellStyle name="Percent 2 9 8" xfId="7552" xr:uid="{00000000-0005-0000-0000-0000AD1D0000}"/>
    <cellStyle name="Percent 2 9 8 2" xfId="7553" xr:uid="{00000000-0005-0000-0000-0000AE1D0000}"/>
    <cellStyle name="Percent 2 9 8 2 2" xfId="7554" xr:uid="{00000000-0005-0000-0000-0000AF1D0000}"/>
    <cellStyle name="Percent 2 9 8 2 3" xfId="7555" xr:uid="{00000000-0005-0000-0000-0000B01D0000}"/>
    <cellStyle name="Percent 2 9 8 3" xfId="7556" xr:uid="{00000000-0005-0000-0000-0000B11D0000}"/>
    <cellStyle name="Percent 2 9 8 3 2" xfId="7557" xr:uid="{00000000-0005-0000-0000-0000B21D0000}"/>
    <cellStyle name="Percent 2 9 8 3 3" xfId="7558" xr:uid="{00000000-0005-0000-0000-0000B31D0000}"/>
    <cellStyle name="Percent 2 9 8 4" xfId="7559" xr:uid="{00000000-0005-0000-0000-0000B41D0000}"/>
    <cellStyle name="Percent 2 9 9" xfId="7560" xr:uid="{00000000-0005-0000-0000-0000B51D0000}"/>
    <cellStyle name="Percent 2 9 9 2" xfId="7561" xr:uid="{00000000-0005-0000-0000-0000B61D0000}"/>
    <cellStyle name="Percent 2 9 9 3" xfId="7562" xr:uid="{00000000-0005-0000-0000-0000B71D0000}"/>
    <cellStyle name="Percent 20" xfId="7563" xr:uid="{00000000-0005-0000-0000-0000B81D0000}"/>
    <cellStyle name="Percent 20 10" xfId="7564" xr:uid="{00000000-0005-0000-0000-0000B91D0000}"/>
    <cellStyle name="Percent 20 10 2" xfId="7565" xr:uid="{00000000-0005-0000-0000-0000BA1D0000}"/>
    <cellStyle name="Percent 20 10 3" xfId="7566" xr:uid="{00000000-0005-0000-0000-0000BB1D0000}"/>
    <cellStyle name="Percent 20 11" xfId="7567" xr:uid="{00000000-0005-0000-0000-0000BC1D0000}"/>
    <cellStyle name="Percent 20 2" xfId="7568" xr:uid="{00000000-0005-0000-0000-0000BD1D0000}"/>
    <cellStyle name="Percent 20 2 2" xfId="7569" xr:uid="{00000000-0005-0000-0000-0000BE1D0000}"/>
    <cellStyle name="Percent 20 2 2 2" xfId="7570" xr:uid="{00000000-0005-0000-0000-0000BF1D0000}"/>
    <cellStyle name="Percent 20 2 2 2 2" xfId="7571" xr:uid="{00000000-0005-0000-0000-0000C01D0000}"/>
    <cellStyle name="Percent 20 2 2 2 3" xfId="7572" xr:uid="{00000000-0005-0000-0000-0000C11D0000}"/>
    <cellStyle name="Percent 20 2 2 3" xfId="7573" xr:uid="{00000000-0005-0000-0000-0000C21D0000}"/>
    <cellStyle name="Percent 20 2 2 4" xfId="7574" xr:uid="{00000000-0005-0000-0000-0000C31D0000}"/>
    <cellStyle name="Percent 20 2 3" xfId="7575" xr:uid="{00000000-0005-0000-0000-0000C41D0000}"/>
    <cellStyle name="Percent 20 2 3 2" xfId="7576" xr:uid="{00000000-0005-0000-0000-0000C51D0000}"/>
    <cellStyle name="Percent 20 2 3 3" xfId="7577" xr:uid="{00000000-0005-0000-0000-0000C61D0000}"/>
    <cellStyle name="Percent 20 2 4" xfId="7578" xr:uid="{00000000-0005-0000-0000-0000C71D0000}"/>
    <cellStyle name="Percent 20 2 4 2" xfId="7579" xr:uid="{00000000-0005-0000-0000-0000C81D0000}"/>
    <cellStyle name="Percent 20 2 4 3" xfId="7580" xr:uid="{00000000-0005-0000-0000-0000C91D0000}"/>
    <cellStyle name="Percent 20 2 5" xfId="7581" xr:uid="{00000000-0005-0000-0000-0000CA1D0000}"/>
    <cellStyle name="Percent 20 3" xfId="7582" xr:uid="{00000000-0005-0000-0000-0000CB1D0000}"/>
    <cellStyle name="Percent 20 3 2" xfId="7583" xr:uid="{00000000-0005-0000-0000-0000CC1D0000}"/>
    <cellStyle name="Percent 20 3 2 2" xfId="7584" xr:uid="{00000000-0005-0000-0000-0000CD1D0000}"/>
    <cellStyle name="Percent 20 3 2 3" xfId="7585" xr:uid="{00000000-0005-0000-0000-0000CE1D0000}"/>
    <cellStyle name="Percent 20 3 3" xfId="7586" xr:uid="{00000000-0005-0000-0000-0000CF1D0000}"/>
    <cellStyle name="Percent 20 3 3 2" xfId="7587" xr:uid="{00000000-0005-0000-0000-0000D01D0000}"/>
    <cellStyle name="Percent 20 3 3 3" xfId="7588" xr:uid="{00000000-0005-0000-0000-0000D11D0000}"/>
    <cellStyle name="Percent 20 3 4" xfId="7589" xr:uid="{00000000-0005-0000-0000-0000D21D0000}"/>
    <cellStyle name="Percent 20 4" xfId="7590" xr:uid="{00000000-0005-0000-0000-0000D31D0000}"/>
    <cellStyle name="Percent 20 4 2" xfId="7591" xr:uid="{00000000-0005-0000-0000-0000D41D0000}"/>
    <cellStyle name="Percent 20 4 2 2" xfId="7592" xr:uid="{00000000-0005-0000-0000-0000D51D0000}"/>
    <cellStyle name="Percent 20 4 2 3" xfId="7593" xr:uid="{00000000-0005-0000-0000-0000D61D0000}"/>
    <cellStyle name="Percent 20 4 3" xfId="7594" xr:uid="{00000000-0005-0000-0000-0000D71D0000}"/>
    <cellStyle name="Percent 20 4 3 2" xfId="7595" xr:uid="{00000000-0005-0000-0000-0000D81D0000}"/>
    <cellStyle name="Percent 20 4 3 3" xfId="7596" xr:uid="{00000000-0005-0000-0000-0000D91D0000}"/>
    <cellStyle name="Percent 20 4 4" xfId="7597" xr:uid="{00000000-0005-0000-0000-0000DA1D0000}"/>
    <cellStyle name="Percent 20 5" xfId="7598" xr:uid="{00000000-0005-0000-0000-0000DB1D0000}"/>
    <cellStyle name="Percent 20 5 2" xfId="7599" xr:uid="{00000000-0005-0000-0000-0000DC1D0000}"/>
    <cellStyle name="Percent 20 5 2 2" xfId="7600" xr:uid="{00000000-0005-0000-0000-0000DD1D0000}"/>
    <cellStyle name="Percent 20 5 2 3" xfId="7601" xr:uid="{00000000-0005-0000-0000-0000DE1D0000}"/>
    <cellStyle name="Percent 20 5 3" xfId="7602" xr:uid="{00000000-0005-0000-0000-0000DF1D0000}"/>
    <cellStyle name="Percent 20 5 3 2" xfId="7603" xr:uid="{00000000-0005-0000-0000-0000E01D0000}"/>
    <cellStyle name="Percent 20 5 3 3" xfId="7604" xr:uid="{00000000-0005-0000-0000-0000E11D0000}"/>
    <cellStyle name="Percent 20 5 4" xfId="7605" xr:uid="{00000000-0005-0000-0000-0000E21D0000}"/>
    <cellStyle name="Percent 20 6" xfId="7606" xr:uid="{00000000-0005-0000-0000-0000E31D0000}"/>
    <cellStyle name="Percent 20 6 2" xfId="7607" xr:uid="{00000000-0005-0000-0000-0000E41D0000}"/>
    <cellStyle name="Percent 20 6 2 2" xfId="7608" xr:uid="{00000000-0005-0000-0000-0000E51D0000}"/>
    <cellStyle name="Percent 20 6 2 3" xfId="7609" xr:uid="{00000000-0005-0000-0000-0000E61D0000}"/>
    <cellStyle name="Percent 20 6 3" xfId="7610" xr:uid="{00000000-0005-0000-0000-0000E71D0000}"/>
    <cellStyle name="Percent 20 6 3 2" xfId="7611" xr:uid="{00000000-0005-0000-0000-0000E81D0000}"/>
    <cellStyle name="Percent 20 6 3 3" xfId="7612" xr:uid="{00000000-0005-0000-0000-0000E91D0000}"/>
    <cellStyle name="Percent 20 6 4" xfId="7613" xr:uid="{00000000-0005-0000-0000-0000EA1D0000}"/>
    <cellStyle name="Percent 20 7" xfId="7614" xr:uid="{00000000-0005-0000-0000-0000EB1D0000}"/>
    <cellStyle name="Percent 20 7 2" xfId="7615" xr:uid="{00000000-0005-0000-0000-0000EC1D0000}"/>
    <cellStyle name="Percent 20 7 2 2" xfId="7616" xr:uid="{00000000-0005-0000-0000-0000ED1D0000}"/>
    <cellStyle name="Percent 20 7 2 2 2" xfId="7617" xr:uid="{00000000-0005-0000-0000-0000EE1D0000}"/>
    <cellStyle name="Percent 20 7 2 2 3" xfId="7618" xr:uid="{00000000-0005-0000-0000-0000EF1D0000}"/>
    <cellStyle name="Percent 20 7 2 3" xfId="7619" xr:uid="{00000000-0005-0000-0000-0000F01D0000}"/>
    <cellStyle name="Percent 20 7 2 3 2" xfId="7620" xr:uid="{00000000-0005-0000-0000-0000F11D0000}"/>
    <cellStyle name="Percent 20 7 2 3 3" xfId="7621" xr:uid="{00000000-0005-0000-0000-0000F21D0000}"/>
    <cellStyle name="Percent 20 7 2 4" xfId="7622" xr:uid="{00000000-0005-0000-0000-0000F31D0000}"/>
    <cellStyle name="Percent 20 7 3" xfId="7623" xr:uid="{00000000-0005-0000-0000-0000F41D0000}"/>
    <cellStyle name="Percent 20 7 3 2" xfId="7624" xr:uid="{00000000-0005-0000-0000-0000F51D0000}"/>
    <cellStyle name="Percent 20 7 3 2 2" xfId="7625" xr:uid="{00000000-0005-0000-0000-0000F61D0000}"/>
    <cellStyle name="Percent 20 7 3 2 3" xfId="7626" xr:uid="{00000000-0005-0000-0000-0000F71D0000}"/>
    <cellStyle name="Percent 20 7 3 3" xfId="7627" xr:uid="{00000000-0005-0000-0000-0000F81D0000}"/>
    <cellStyle name="Percent 20 7 3 3 2" xfId="7628" xr:uid="{00000000-0005-0000-0000-0000F91D0000}"/>
    <cellStyle name="Percent 20 7 3 3 3" xfId="7629" xr:uid="{00000000-0005-0000-0000-0000FA1D0000}"/>
    <cellStyle name="Percent 20 7 3 4" xfId="7630" xr:uid="{00000000-0005-0000-0000-0000FB1D0000}"/>
    <cellStyle name="Percent 20 7 4" xfId="7631" xr:uid="{00000000-0005-0000-0000-0000FC1D0000}"/>
    <cellStyle name="Percent 20 7 4 2" xfId="7632" xr:uid="{00000000-0005-0000-0000-0000FD1D0000}"/>
    <cellStyle name="Percent 20 7 4 3" xfId="7633" xr:uid="{00000000-0005-0000-0000-0000FE1D0000}"/>
    <cellStyle name="Percent 20 7 5" xfId="7634" xr:uid="{00000000-0005-0000-0000-0000FF1D0000}"/>
    <cellStyle name="Percent 20 7 5 2" xfId="7635" xr:uid="{00000000-0005-0000-0000-0000001E0000}"/>
    <cellStyle name="Percent 20 7 5 3" xfId="7636" xr:uid="{00000000-0005-0000-0000-0000011E0000}"/>
    <cellStyle name="Percent 20 7 6" xfId="7637" xr:uid="{00000000-0005-0000-0000-0000021E0000}"/>
    <cellStyle name="Percent 20 8" xfId="7638" xr:uid="{00000000-0005-0000-0000-0000031E0000}"/>
    <cellStyle name="Percent 20 8 2" xfId="7639" xr:uid="{00000000-0005-0000-0000-0000041E0000}"/>
    <cellStyle name="Percent 20 8 2 2" xfId="7640" xr:uid="{00000000-0005-0000-0000-0000051E0000}"/>
    <cellStyle name="Percent 20 8 2 3" xfId="7641" xr:uid="{00000000-0005-0000-0000-0000061E0000}"/>
    <cellStyle name="Percent 20 8 3" xfId="7642" xr:uid="{00000000-0005-0000-0000-0000071E0000}"/>
    <cellStyle name="Percent 20 8 4" xfId="7643" xr:uid="{00000000-0005-0000-0000-0000081E0000}"/>
    <cellStyle name="Percent 20 9" xfId="7644" xr:uid="{00000000-0005-0000-0000-0000091E0000}"/>
    <cellStyle name="Percent 20 9 2" xfId="7645" xr:uid="{00000000-0005-0000-0000-00000A1E0000}"/>
    <cellStyle name="Percent 20 9 3" xfId="7646" xr:uid="{00000000-0005-0000-0000-00000B1E0000}"/>
    <cellStyle name="Percent 21" xfId="7647" xr:uid="{00000000-0005-0000-0000-00000C1E0000}"/>
    <cellStyle name="Percent 21 10" xfId="7648" xr:uid="{00000000-0005-0000-0000-00000D1E0000}"/>
    <cellStyle name="Percent 21 2" xfId="7649" xr:uid="{00000000-0005-0000-0000-00000E1E0000}"/>
    <cellStyle name="Percent 21 2 2" xfId="7650" xr:uid="{00000000-0005-0000-0000-00000F1E0000}"/>
    <cellStyle name="Percent 21 2 2 2" xfId="7651" xr:uid="{00000000-0005-0000-0000-0000101E0000}"/>
    <cellStyle name="Percent 21 2 2 3" xfId="7652" xr:uid="{00000000-0005-0000-0000-0000111E0000}"/>
    <cellStyle name="Percent 21 2 3" xfId="7653" xr:uid="{00000000-0005-0000-0000-0000121E0000}"/>
    <cellStyle name="Percent 21 2 3 2" xfId="7654" xr:uid="{00000000-0005-0000-0000-0000131E0000}"/>
    <cellStyle name="Percent 21 2 3 3" xfId="7655" xr:uid="{00000000-0005-0000-0000-0000141E0000}"/>
    <cellStyle name="Percent 21 2 4" xfId="7656" xr:uid="{00000000-0005-0000-0000-0000151E0000}"/>
    <cellStyle name="Percent 21 3" xfId="7657" xr:uid="{00000000-0005-0000-0000-0000161E0000}"/>
    <cellStyle name="Percent 21 3 2" xfId="7658" xr:uid="{00000000-0005-0000-0000-0000171E0000}"/>
    <cellStyle name="Percent 21 3 2 2" xfId="7659" xr:uid="{00000000-0005-0000-0000-0000181E0000}"/>
    <cellStyle name="Percent 21 3 2 3" xfId="7660" xr:uid="{00000000-0005-0000-0000-0000191E0000}"/>
    <cellStyle name="Percent 21 3 3" xfId="7661" xr:uid="{00000000-0005-0000-0000-00001A1E0000}"/>
    <cellStyle name="Percent 21 3 3 2" xfId="7662" xr:uid="{00000000-0005-0000-0000-00001B1E0000}"/>
    <cellStyle name="Percent 21 3 3 3" xfId="7663" xr:uid="{00000000-0005-0000-0000-00001C1E0000}"/>
    <cellStyle name="Percent 21 3 4" xfId="7664" xr:uid="{00000000-0005-0000-0000-00001D1E0000}"/>
    <cellStyle name="Percent 21 4" xfId="7665" xr:uid="{00000000-0005-0000-0000-00001E1E0000}"/>
    <cellStyle name="Percent 21 4 2" xfId="7666" xr:uid="{00000000-0005-0000-0000-00001F1E0000}"/>
    <cellStyle name="Percent 21 4 2 2" xfId="7667" xr:uid="{00000000-0005-0000-0000-0000201E0000}"/>
    <cellStyle name="Percent 21 4 2 3" xfId="7668" xr:uid="{00000000-0005-0000-0000-0000211E0000}"/>
    <cellStyle name="Percent 21 4 3" xfId="7669" xr:uid="{00000000-0005-0000-0000-0000221E0000}"/>
    <cellStyle name="Percent 21 4 3 2" xfId="7670" xr:uid="{00000000-0005-0000-0000-0000231E0000}"/>
    <cellStyle name="Percent 21 4 3 3" xfId="7671" xr:uid="{00000000-0005-0000-0000-0000241E0000}"/>
    <cellStyle name="Percent 21 4 4" xfId="7672" xr:uid="{00000000-0005-0000-0000-0000251E0000}"/>
    <cellStyle name="Percent 21 5" xfId="7673" xr:uid="{00000000-0005-0000-0000-0000261E0000}"/>
    <cellStyle name="Percent 21 5 2" xfId="7674" xr:uid="{00000000-0005-0000-0000-0000271E0000}"/>
    <cellStyle name="Percent 21 5 2 2" xfId="7675" xr:uid="{00000000-0005-0000-0000-0000281E0000}"/>
    <cellStyle name="Percent 21 5 2 3" xfId="7676" xr:uid="{00000000-0005-0000-0000-0000291E0000}"/>
    <cellStyle name="Percent 21 5 3" xfId="7677" xr:uid="{00000000-0005-0000-0000-00002A1E0000}"/>
    <cellStyle name="Percent 21 5 3 2" xfId="7678" xr:uid="{00000000-0005-0000-0000-00002B1E0000}"/>
    <cellStyle name="Percent 21 5 3 3" xfId="7679" xr:uid="{00000000-0005-0000-0000-00002C1E0000}"/>
    <cellStyle name="Percent 21 5 4" xfId="7680" xr:uid="{00000000-0005-0000-0000-00002D1E0000}"/>
    <cellStyle name="Percent 21 6" xfId="7681" xr:uid="{00000000-0005-0000-0000-00002E1E0000}"/>
    <cellStyle name="Percent 21 6 2" xfId="7682" xr:uid="{00000000-0005-0000-0000-00002F1E0000}"/>
    <cellStyle name="Percent 21 6 2 2" xfId="7683" xr:uid="{00000000-0005-0000-0000-0000301E0000}"/>
    <cellStyle name="Percent 21 6 2 3" xfId="7684" xr:uid="{00000000-0005-0000-0000-0000311E0000}"/>
    <cellStyle name="Percent 21 6 3" xfId="7685" xr:uid="{00000000-0005-0000-0000-0000321E0000}"/>
    <cellStyle name="Percent 21 6 3 2" xfId="7686" xr:uid="{00000000-0005-0000-0000-0000331E0000}"/>
    <cellStyle name="Percent 21 6 3 3" xfId="7687" xr:uid="{00000000-0005-0000-0000-0000341E0000}"/>
    <cellStyle name="Percent 21 6 4" xfId="7688" xr:uid="{00000000-0005-0000-0000-0000351E0000}"/>
    <cellStyle name="Percent 21 7" xfId="7689" xr:uid="{00000000-0005-0000-0000-0000361E0000}"/>
    <cellStyle name="Percent 21 7 2" xfId="7690" xr:uid="{00000000-0005-0000-0000-0000371E0000}"/>
    <cellStyle name="Percent 21 7 2 2" xfId="7691" xr:uid="{00000000-0005-0000-0000-0000381E0000}"/>
    <cellStyle name="Percent 21 7 2 2 2" xfId="7692" xr:uid="{00000000-0005-0000-0000-0000391E0000}"/>
    <cellStyle name="Percent 21 7 2 2 3" xfId="7693" xr:uid="{00000000-0005-0000-0000-00003A1E0000}"/>
    <cellStyle name="Percent 21 7 2 3" xfId="7694" xr:uid="{00000000-0005-0000-0000-00003B1E0000}"/>
    <cellStyle name="Percent 21 7 2 3 2" xfId="7695" xr:uid="{00000000-0005-0000-0000-00003C1E0000}"/>
    <cellStyle name="Percent 21 7 2 3 3" xfId="7696" xr:uid="{00000000-0005-0000-0000-00003D1E0000}"/>
    <cellStyle name="Percent 21 7 2 4" xfId="7697" xr:uid="{00000000-0005-0000-0000-00003E1E0000}"/>
    <cellStyle name="Percent 21 7 3" xfId="7698" xr:uid="{00000000-0005-0000-0000-00003F1E0000}"/>
    <cellStyle name="Percent 21 7 3 2" xfId="7699" xr:uid="{00000000-0005-0000-0000-0000401E0000}"/>
    <cellStyle name="Percent 21 7 3 2 2" xfId="7700" xr:uid="{00000000-0005-0000-0000-0000411E0000}"/>
    <cellStyle name="Percent 21 7 3 2 3" xfId="7701" xr:uid="{00000000-0005-0000-0000-0000421E0000}"/>
    <cellStyle name="Percent 21 7 3 3" xfId="7702" xr:uid="{00000000-0005-0000-0000-0000431E0000}"/>
    <cellStyle name="Percent 21 7 3 3 2" xfId="7703" xr:uid="{00000000-0005-0000-0000-0000441E0000}"/>
    <cellStyle name="Percent 21 7 3 3 3" xfId="7704" xr:uid="{00000000-0005-0000-0000-0000451E0000}"/>
    <cellStyle name="Percent 21 7 3 4" xfId="7705" xr:uid="{00000000-0005-0000-0000-0000461E0000}"/>
    <cellStyle name="Percent 21 7 4" xfId="7706" xr:uid="{00000000-0005-0000-0000-0000471E0000}"/>
    <cellStyle name="Percent 21 7 4 2" xfId="7707" xr:uid="{00000000-0005-0000-0000-0000481E0000}"/>
    <cellStyle name="Percent 21 7 4 3" xfId="7708" xr:uid="{00000000-0005-0000-0000-0000491E0000}"/>
    <cellStyle name="Percent 21 7 5" xfId="7709" xr:uid="{00000000-0005-0000-0000-00004A1E0000}"/>
    <cellStyle name="Percent 21 7 5 2" xfId="7710" xr:uid="{00000000-0005-0000-0000-00004B1E0000}"/>
    <cellStyle name="Percent 21 7 5 3" xfId="7711" xr:uid="{00000000-0005-0000-0000-00004C1E0000}"/>
    <cellStyle name="Percent 21 7 6" xfId="7712" xr:uid="{00000000-0005-0000-0000-00004D1E0000}"/>
    <cellStyle name="Percent 21 8" xfId="7713" xr:uid="{00000000-0005-0000-0000-00004E1E0000}"/>
    <cellStyle name="Percent 21 8 2" xfId="7714" xr:uid="{00000000-0005-0000-0000-00004F1E0000}"/>
    <cellStyle name="Percent 21 8 3" xfId="7715" xr:uid="{00000000-0005-0000-0000-0000501E0000}"/>
    <cellStyle name="Percent 21 9" xfId="7716" xr:uid="{00000000-0005-0000-0000-0000511E0000}"/>
    <cellStyle name="Percent 21 9 2" xfId="7717" xr:uid="{00000000-0005-0000-0000-0000521E0000}"/>
    <cellStyle name="Percent 21 9 3" xfId="7718" xr:uid="{00000000-0005-0000-0000-0000531E0000}"/>
    <cellStyle name="Percent 22" xfId="7719" xr:uid="{00000000-0005-0000-0000-0000541E0000}"/>
    <cellStyle name="Percent 22 10" xfId="7720" xr:uid="{00000000-0005-0000-0000-0000551E0000}"/>
    <cellStyle name="Percent 22 2" xfId="7721" xr:uid="{00000000-0005-0000-0000-0000561E0000}"/>
    <cellStyle name="Percent 22 2 2" xfId="7722" xr:uid="{00000000-0005-0000-0000-0000571E0000}"/>
    <cellStyle name="Percent 22 2 2 2" xfId="7723" xr:uid="{00000000-0005-0000-0000-0000581E0000}"/>
    <cellStyle name="Percent 22 2 2 3" xfId="7724" xr:uid="{00000000-0005-0000-0000-0000591E0000}"/>
    <cellStyle name="Percent 22 2 3" xfId="7725" xr:uid="{00000000-0005-0000-0000-00005A1E0000}"/>
    <cellStyle name="Percent 22 2 3 2" xfId="7726" xr:uid="{00000000-0005-0000-0000-00005B1E0000}"/>
    <cellStyle name="Percent 22 2 3 3" xfId="7727" xr:uid="{00000000-0005-0000-0000-00005C1E0000}"/>
    <cellStyle name="Percent 22 2 4" xfId="7728" xr:uid="{00000000-0005-0000-0000-00005D1E0000}"/>
    <cellStyle name="Percent 22 3" xfId="7729" xr:uid="{00000000-0005-0000-0000-00005E1E0000}"/>
    <cellStyle name="Percent 22 3 2" xfId="7730" xr:uid="{00000000-0005-0000-0000-00005F1E0000}"/>
    <cellStyle name="Percent 22 3 2 2" xfId="7731" xr:uid="{00000000-0005-0000-0000-0000601E0000}"/>
    <cellStyle name="Percent 22 3 2 3" xfId="7732" xr:uid="{00000000-0005-0000-0000-0000611E0000}"/>
    <cellStyle name="Percent 22 3 3" xfId="7733" xr:uid="{00000000-0005-0000-0000-0000621E0000}"/>
    <cellStyle name="Percent 22 3 3 2" xfId="7734" xr:uid="{00000000-0005-0000-0000-0000631E0000}"/>
    <cellStyle name="Percent 22 3 3 3" xfId="7735" xr:uid="{00000000-0005-0000-0000-0000641E0000}"/>
    <cellStyle name="Percent 22 3 4" xfId="7736" xr:uid="{00000000-0005-0000-0000-0000651E0000}"/>
    <cellStyle name="Percent 22 4" xfId="7737" xr:uid="{00000000-0005-0000-0000-0000661E0000}"/>
    <cellStyle name="Percent 22 4 2" xfId="7738" xr:uid="{00000000-0005-0000-0000-0000671E0000}"/>
    <cellStyle name="Percent 22 4 2 2" xfId="7739" xr:uid="{00000000-0005-0000-0000-0000681E0000}"/>
    <cellStyle name="Percent 22 4 2 3" xfId="7740" xr:uid="{00000000-0005-0000-0000-0000691E0000}"/>
    <cellStyle name="Percent 22 4 3" xfId="7741" xr:uid="{00000000-0005-0000-0000-00006A1E0000}"/>
    <cellStyle name="Percent 22 4 3 2" xfId="7742" xr:uid="{00000000-0005-0000-0000-00006B1E0000}"/>
    <cellStyle name="Percent 22 4 3 3" xfId="7743" xr:uid="{00000000-0005-0000-0000-00006C1E0000}"/>
    <cellStyle name="Percent 22 4 4" xfId="7744" xr:uid="{00000000-0005-0000-0000-00006D1E0000}"/>
    <cellStyle name="Percent 22 5" xfId="7745" xr:uid="{00000000-0005-0000-0000-00006E1E0000}"/>
    <cellStyle name="Percent 22 5 2" xfId="7746" xr:uid="{00000000-0005-0000-0000-00006F1E0000}"/>
    <cellStyle name="Percent 22 5 2 2" xfId="7747" xr:uid="{00000000-0005-0000-0000-0000701E0000}"/>
    <cellStyle name="Percent 22 5 2 3" xfId="7748" xr:uid="{00000000-0005-0000-0000-0000711E0000}"/>
    <cellStyle name="Percent 22 5 3" xfId="7749" xr:uid="{00000000-0005-0000-0000-0000721E0000}"/>
    <cellStyle name="Percent 22 5 3 2" xfId="7750" xr:uid="{00000000-0005-0000-0000-0000731E0000}"/>
    <cellStyle name="Percent 22 5 3 3" xfId="7751" xr:uid="{00000000-0005-0000-0000-0000741E0000}"/>
    <cellStyle name="Percent 22 5 4" xfId="7752" xr:uid="{00000000-0005-0000-0000-0000751E0000}"/>
    <cellStyle name="Percent 22 6" xfId="7753" xr:uid="{00000000-0005-0000-0000-0000761E0000}"/>
    <cellStyle name="Percent 22 6 2" xfId="7754" xr:uid="{00000000-0005-0000-0000-0000771E0000}"/>
    <cellStyle name="Percent 22 6 2 2" xfId="7755" xr:uid="{00000000-0005-0000-0000-0000781E0000}"/>
    <cellStyle name="Percent 22 6 2 3" xfId="7756" xr:uid="{00000000-0005-0000-0000-0000791E0000}"/>
    <cellStyle name="Percent 22 6 3" xfId="7757" xr:uid="{00000000-0005-0000-0000-00007A1E0000}"/>
    <cellStyle name="Percent 22 6 3 2" xfId="7758" xr:uid="{00000000-0005-0000-0000-00007B1E0000}"/>
    <cellStyle name="Percent 22 6 3 3" xfId="7759" xr:uid="{00000000-0005-0000-0000-00007C1E0000}"/>
    <cellStyle name="Percent 22 6 4" xfId="7760" xr:uid="{00000000-0005-0000-0000-00007D1E0000}"/>
    <cellStyle name="Percent 22 7" xfId="7761" xr:uid="{00000000-0005-0000-0000-00007E1E0000}"/>
    <cellStyle name="Percent 22 7 2" xfId="7762" xr:uid="{00000000-0005-0000-0000-00007F1E0000}"/>
    <cellStyle name="Percent 22 7 2 2" xfId="7763" xr:uid="{00000000-0005-0000-0000-0000801E0000}"/>
    <cellStyle name="Percent 22 7 2 2 2" xfId="7764" xr:uid="{00000000-0005-0000-0000-0000811E0000}"/>
    <cellStyle name="Percent 22 7 2 2 3" xfId="7765" xr:uid="{00000000-0005-0000-0000-0000821E0000}"/>
    <cellStyle name="Percent 22 7 2 3" xfId="7766" xr:uid="{00000000-0005-0000-0000-0000831E0000}"/>
    <cellStyle name="Percent 22 7 2 3 2" xfId="7767" xr:uid="{00000000-0005-0000-0000-0000841E0000}"/>
    <cellStyle name="Percent 22 7 2 3 3" xfId="7768" xr:uid="{00000000-0005-0000-0000-0000851E0000}"/>
    <cellStyle name="Percent 22 7 2 4" xfId="7769" xr:uid="{00000000-0005-0000-0000-0000861E0000}"/>
    <cellStyle name="Percent 22 7 3" xfId="7770" xr:uid="{00000000-0005-0000-0000-0000871E0000}"/>
    <cellStyle name="Percent 22 7 3 2" xfId="7771" xr:uid="{00000000-0005-0000-0000-0000881E0000}"/>
    <cellStyle name="Percent 22 7 3 2 2" xfId="7772" xr:uid="{00000000-0005-0000-0000-0000891E0000}"/>
    <cellStyle name="Percent 22 7 3 2 3" xfId="7773" xr:uid="{00000000-0005-0000-0000-00008A1E0000}"/>
    <cellStyle name="Percent 22 7 3 3" xfId="7774" xr:uid="{00000000-0005-0000-0000-00008B1E0000}"/>
    <cellStyle name="Percent 22 7 3 3 2" xfId="7775" xr:uid="{00000000-0005-0000-0000-00008C1E0000}"/>
    <cellStyle name="Percent 22 7 3 3 3" xfId="7776" xr:uid="{00000000-0005-0000-0000-00008D1E0000}"/>
    <cellStyle name="Percent 22 7 3 4" xfId="7777" xr:uid="{00000000-0005-0000-0000-00008E1E0000}"/>
    <cellStyle name="Percent 22 7 4" xfId="7778" xr:uid="{00000000-0005-0000-0000-00008F1E0000}"/>
    <cellStyle name="Percent 22 7 4 2" xfId="7779" xr:uid="{00000000-0005-0000-0000-0000901E0000}"/>
    <cellStyle name="Percent 22 7 4 3" xfId="7780" xr:uid="{00000000-0005-0000-0000-0000911E0000}"/>
    <cellStyle name="Percent 22 7 5" xfId="7781" xr:uid="{00000000-0005-0000-0000-0000921E0000}"/>
    <cellStyle name="Percent 22 7 5 2" xfId="7782" xr:uid="{00000000-0005-0000-0000-0000931E0000}"/>
    <cellStyle name="Percent 22 7 5 3" xfId="7783" xr:uid="{00000000-0005-0000-0000-0000941E0000}"/>
    <cellStyle name="Percent 22 7 6" xfId="7784" xr:uid="{00000000-0005-0000-0000-0000951E0000}"/>
    <cellStyle name="Percent 22 8" xfId="7785" xr:uid="{00000000-0005-0000-0000-0000961E0000}"/>
    <cellStyle name="Percent 22 8 2" xfId="7786" xr:uid="{00000000-0005-0000-0000-0000971E0000}"/>
    <cellStyle name="Percent 22 8 3" xfId="7787" xr:uid="{00000000-0005-0000-0000-0000981E0000}"/>
    <cellStyle name="Percent 22 9" xfId="7788" xr:uid="{00000000-0005-0000-0000-0000991E0000}"/>
    <cellStyle name="Percent 22 9 2" xfId="7789" xr:uid="{00000000-0005-0000-0000-00009A1E0000}"/>
    <cellStyle name="Percent 22 9 3" xfId="7790" xr:uid="{00000000-0005-0000-0000-00009B1E0000}"/>
    <cellStyle name="Percent 23" xfId="7791" xr:uid="{00000000-0005-0000-0000-00009C1E0000}"/>
    <cellStyle name="Percent 23 10" xfId="7792" xr:uid="{00000000-0005-0000-0000-00009D1E0000}"/>
    <cellStyle name="Percent 23 2" xfId="7793" xr:uid="{00000000-0005-0000-0000-00009E1E0000}"/>
    <cellStyle name="Percent 23 2 2" xfId="7794" xr:uid="{00000000-0005-0000-0000-00009F1E0000}"/>
    <cellStyle name="Percent 23 2 2 2" xfId="7795" xr:uid="{00000000-0005-0000-0000-0000A01E0000}"/>
    <cellStyle name="Percent 23 2 2 3" xfId="7796" xr:uid="{00000000-0005-0000-0000-0000A11E0000}"/>
    <cellStyle name="Percent 23 2 3" xfId="7797" xr:uid="{00000000-0005-0000-0000-0000A21E0000}"/>
    <cellStyle name="Percent 23 2 3 2" xfId="7798" xr:uid="{00000000-0005-0000-0000-0000A31E0000}"/>
    <cellStyle name="Percent 23 2 3 3" xfId="7799" xr:uid="{00000000-0005-0000-0000-0000A41E0000}"/>
    <cellStyle name="Percent 23 2 4" xfId="7800" xr:uid="{00000000-0005-0000-0000-0000A51E0000}"/>
    <cellStyle name="Percent 23 3" xfId="7801" xr:uid="{00000000-0005-0000-0000-0000A61E0000}"/>
    <cellStyle name="Percent 23 3 2" xfId="7802" xr:uid="{00000000-0005-0000-0000-0000A71E0000}"/>
    <cellStyle name="Percent 23 3 2 2" xfId="7803" xr:uid="{00000000-0005-0000-0000-0000A81E0000}"/>
    <cellStyle name="Percent 23 3 2 3" xfId="7804" xr:uid="{00000000-0005-0000-0000-0000A91E0000}"/>
    <cellStyle name="Percent 23 3 3" xfId="7805" xr:uid="{00000000-0005-0000-0000-0000AA1E0000}"/>
    <cellStyle name="Percent 23 3 3 2" xfId="7806" xr:uid="{00000000-0005-0000-0000-0000AB1E0000}"/>
    <cellStyle name="Percent 23 3 3 3" xfId="7807" xr:uid="{00000000-0005-0000-0000-0000AC1E0000}"/>
    <cellStyle name="Percent 23 3 4" xfId="7808" xr:uid="{00000000-0005-0000-0000-0000AD1E0000}"/>
    <cellStyle name="Percent 23 4" xfId="7809" xr:uid="{00000000-0005-0000-0000-0000AE1E0000}"/>
    <cellStyle name="Percent 23 4 2" xfId="7810" xr:uid="{00000000-0005-0000-0000-0000AF1E0000}"/>
    <cellStyle name="Percent 23 4 2 2" xfId="7811" xr:uid="{00000000-0005-0000-0000-0000B01E0000}"/>
    <cellStyle name="Percent 23 4 2 3" xfId="7812" xr:uid="{00000000-0005-0000-0000-0000B11E0000}"/>
    <cellStyle name="Percent 23 4 3" xfId="7813" xr:uid="{00000000-0005-0000-0000-0000B21E0000}"/>
    <cellStyle name="Percent 23 4 3 2" xfId="7814" xr:uid="{00000000-0005-0000-0000-0000B31E0000}"/>
    <cellStyle name="Percent 23 4 3 3" xfId="7815" xr:uid="{00000000-0005-0000-0000-0000B41E0000}"/>
    <cellStyle name="Percent 23 4 4" xfId="7816" xr:uid="{00000000-0005-0000-0000-0000B51E0000}"/>
    <cellStyle name="Percent 23 5" xfId="7817" xr:uid="{00000000-0005-0000-0000-0000B61E0000}"/>
    <cellStyle name="Percent 23 5 2" xfId="7818" xr:uid="{00000000-0005-0000-0000-0000B71E0000}"/>
    <cellStyle name="Percent 23 5 2 2" xfId="7819" xr:uid="{00000000-0005-0000-0000-0000B81E0000}"/>
    <cellStyle name="Percent 23 5 2 3" xfId="7820" xr:uid="{00000000-0005-0000-0000-0000B91E0000}"/>
    <cellStyle name="Percent 23 5 3" xfId="7821" xr:uid="{00000000-0005-0000-0000-0000BA1E0000}"/>
    <cellStyle name="Percent 23 5 3 2" xfId="7822" xr:uid="{00000000-0005-0000-0000-0000BB1E0000}"/>
    <cellStyle name="Percent 23 5 3 3" xfId="7823" xr:uid="{00000000-0005-0000-0000-0000BC1E0000}"/>
    <cellStyle name="Percent 23 5 4" xfId="7824" xr:uid="{00000000-0005-0000-0000-0000BD1E0000}"/>
    <cellStyle name="Percent 23 6" xfId="7825" xr:uid="{00000000-0005-0000-0000-0000BE1E0000}"/>
    <cellStyle name="Percent 23 6 2" xfId="7826" xr:uid="{00000000-0005-0000-0000-0000BF1E0000}"/>
    <cellStyle name="Percent 23 6 2 2" xfId="7827" xr:uid="{00000000-0005-0000-0000-0000C01E0000}"/>
    <cellStyle name="Percent 23 6 2 3" xfId="7828" xr:uid="{00000000-0005-0000-0000-0000C11E0000}"/>
    <cellStyle name="Percent 23 6 3" xfId="7829" xr:uid="{00000000-0005-0000-0000-0000C21E0000}"/>
    <cellStyle name="Percent 23 6 3 2" xfId="7830" xr:uid="{00000000-0005-0000-0000-0000C31E0000}"/>
    <cellStyle name="Percent 23 6 3 3" xfId="7831" xr:uid="{00000000-0005-0000-0000-0000C41E0000}"/>
    <cellStyle name="Percent 23 6 4" xfId="7832" xr:uid="{00000000-0005-0000-0000-0000C51E0000}"/>
    <cellStyle name="Percent 23 7" xfId="7833" xr:uid="{00000000-0005-0000-0000-0000C61E0000}"/>
    <cellStyle name="Percent 23 7 2" xfId="7834" xr:uid="{00000000-0005-0000-0000-0000C71E0000}"/>
    <cellStyle name="Percent 23 7 2 2" xfId="7835" xr:uid="{00000000-0005-0000-0000-0000C81E0000}"/>
    <cellStyle name="Percent 23 7 2 2 2" xfId="7836" xr:uid="{00000000-0005-0000-0000-0000C91E0000}"/>
    <cellStyle name="Percent 23 7 2 2 3" xfId="7837" xr:uid="{00000000-0005-0000-0000-0000CA1E0000}"/>
    <cellStyle name="Percent 23 7 2 3" xfId="7838" xr:uid="{00000000-0005-0000-0000-0000CB1E0000}"/>
    <cellStyle name="Percent 23 7 2 3 2" xfId="7839" xr:uid="{00000000-0005-0000-0000-0000CC1E0000}"/>
    <cellStyle name="Percent 23 7 2 3 3" xfId="7840" xr:uid="{00000000-0005-0000-0000-0000CD1E0000}"/>
    <cellStyle name="Percent 23 7 2 4" xfId="7841" xr:uid="{00000000-0005-0000-0000-0000CE1E0000}"/>
    <cellStyle name="Percent 23 7 3" xfId="7842" xr:uid="{00000000-0005-0000-0000-0000CF1E0000}"/>
    <cellStyle name="Percent 23 7 3 2" xfId="7843" xr:uid="{00000000-0005-0000-0000-0000D01E0000}"/>
    <cellStyle name="Percent 23 7 3 2 2" xfId="7844" xr:uid="{00000000-0005-0000-0000-0000D11E0000}"/>
    <cellStyle name="Percent 23 7 3 2 3" xfId="7845" xr:uid="{00000000-0005-0000-0000-0000D21E0000}"/>
    <cellStyle name="Percent 23 7 3 3" xfId="7846" xr:uid="{00000000-0005-0000-0000-0000D31E0000}"/>
    <cellStyle name="Percent 23 7 3 3 2" xfId="7847" xr:uid="{00000000-0005-0000-0000-0000D41E0000}"/>
    <cellStyle name="Percent 23 7 3 3 3" xfId="7848" xr:uid="{00000000-0005-0000-0000-0000D51E0000}"/>
    <cellStyle name="Percent 23 7 3 4" xfId="7849" xr:uid="{00000000-0005-0000-0000-0000D61E0000}"/>
    <cellStyle name="Percent 23 7 4" xfId="7850" xr:uid="{00000000-0005-0000-0000-0000D71E0000}"/>
    <cellStyle name="Percent 23 7 4 2" xfId="7851" xr:uid="{00000000-0005-0000-0000-0000D81E0000}"/>
    <cellStyle name="Percent 23 7 4 3" xfId="7852" xr:uid="{00000000-0005-0000-0000-0000D91E0000}"/>
    <cellStyle name="Percent 23 7 5" xfId="7853" xr:uid="{00000000-0005-0000-0000-0000DA1E0000}"/>
    <cellStyle name="Percent 23 7 5 2" xfId="7854" xr:uid="{00000000-0005-0000-0000-0000DB1E0000}"/>
    <cellStyle name="Percent 23 7 5 3" xfId="7855" xr:uid="{00000000-0005-0000-0000-0000DC1E0000}"/>
    <cellStyle name="Percent 23 7 6" xfId="7856" xr:uid="{00000000-0005-0000-0000-0000DD1E0000}"/>
    <cellStyle name="Percent 23 8" xfId="7857" xr:uid="{00000000-0005-0000-0000-0000DE1E0000}"/>
    <cellStyle name="Percent 23 8 2" xfId="7858" xr:uid="{00000000-0005-0000-0000-0000DF1E0000}"/>
    <cellStyle name="Percent 23 8 3" xfId="7859" xr:uid="{00000000-0005-0000-0000-0000E01E0000}"/>
    <cellStyle name="Percent 23 9" xfId="7860" xr:uid="{00000000-0005-0000-0000-0000E11E0000}"/>
    <cellStyle name="Percent 23 9 2" xfId="7861" xr:uid="{00000000-0005-0000-0000-0000E21E0000}"/>
    <cellStyle name="Percent 23 9 3" xfId="7862" xr:uid="{00000000-0005-0000-0000-0000E31E0000}"/>
    <cellStyle name="Percent 24" xfId="7863" xr:uid="{00000000-0005-0000-0000-0000E41E0000}"/>
    <cellStyle name="Percent 24 2" xfId="7864" xr:uid="{00000000-0005-0000-0000-0000E51E0000}"/>
    <cellStyle name="Percent 24 2 2" xfId="7865" xr:uid="{00000000-0005-0000-0000-0000E61E0000}"/>
    <cellStyle name="Percent 24 2 2 2" xfId="7866" xr:uid="{00000000-0005-0000-0000-0000E71E0000}"/>
    <cellStyle name="Percent 24 2 2 3" xfId="7867" xr:uid="{00000000-0005-0000-0000-0000E81E0000}"/>
    <cellStyle name="Percent 24 2 3" xfId="7868" xr:uid="{00000000-0005-0000-0000-0000E91E0000}"/>
    <cellStyle name="Percent 24 2 3 2" xfId="7869" xr:uid="{00000000-0005-0000-0000-0000EA1E0000}"/>
    <cellStyle name="Percent 24 2 3 3" xfId="7870" xr:uid="{00000000-0005-0000-0000-0000EB1E0000}"/>
    <cellStyle name="Percent 24 2 4" xfId="7871" xr:uid="{00000000-0005-0000-0000-0000EC1E0000}"/>
    <cellStyle name="Percent 24 3" xfId="7872" xr:uid="{00000000-0005-0000-0000-0000ED1E0000}"/>
    <cellStyle name="Percent 24 3 2" xfId="7873" xr:uid="{00000000-0005-0000-0000-0000EE1E0000}"/>
    <cellStyle name="Percent 24 3 2 2" xfId="7874" xr:uid="{00000000-0005-0000-0000-0000EF1E0000}"/>
    <cellStyle name="Percent 24 3 2 3" xfId="7875" xr:uid="{00000000-0005-0000-0000-0000F01E0000}"/>
    <cellStyle name="Percent 24 3 3" xfId="7876" xr:uid="{00000000-0005-0000-0000-0000F11E0000}"/>
    <cellStyle name="Percent 24 3 3 2" xfId="7877" xr:uid="{00000000-0005-0000-0000-0000F21E0000}"/>
    <cellStyle name="Percent 24 3 3 3" xfId="7878" xr:uid="{00000000-0005-0000-0000-0000F31E0000}"/>
    <cellStyle name="Percent 24 3 4" xfId="7879" xr:uid="{00000000-0005-0000-0000-0000F41E0000}"/>
    <cellStyle name="Percent 24 4" xfId="7880" xr:uid="{00000000-0005-0000-0000-0000F51E0000}"/>
    <cellStyle name="Percent 24 4 2" xfId="7881" xr:uid="{00000000-0005-0000-0000-0000F61E0000}"/>
    <cellStyle name="Percent 24 4 2 2" xfId="7882" xr:uid="{00000000-0005-0000-0000-0000F71E0000}"/>
    <cellStyle name="Percent 24 4 2 3" xfId="7883" xr:uid="{00000000-0005-0000-0000-0000F81E0000}"/>
    <cellStyle name="Percent 24 4 3" xfId="7884" xr:uid="{00000000-0005-0000-0000-0000F91E0000}"/>
    <cellStyle name="Percent 24 4 3 2" xfId="7885" xr:uid="{00000000-0005-0000-0000-0000FA1E0000}"/>
    <cellStyle name="Percent 24 4 3 3" xfId="7886" xr:uid="{00000000-0005-0000-0000-0000FB1E0000}"/>
    <cellStyle name="Percent 24 4 4" xfId="7887" xr:uid="{00000000-0005-0000-0000-0000FC1E0000}"/>
    <cellStyle name="Percent 24 5" xfId="7888" xr:uid="{00000000-0005-0000-0000-0000FD1E0000}"/>
    <cellStyle name="Percent 24 5 2" xfId="7889" xr:uid="{00000000-0005-0000-0000-0000FE1E0000}"/>
    <cellStyle name="Percent 24 5 2 2" xfId="7890" xr:uid="{00000000-0005-0000-0000-0000FF1E0000}"/>
    <cellStyle name="Percent 24 5 2 3" xfId="7891" xr:uid="{00000000-0005-0000-0000-0000001F0000}"/>
    <cellStyle name="Percent 24 5 3" xfId="7892" xr:uid="{00000000-0005-0000-0000-0000011F0000}"/>
    <cellStyle name="Percent 24 5 3 2" xfId="7893" xr:uid="{00000000-0005-0000-0000-0000021F0000}"/>
    <cellStyle name="Percent 24 5 3 3" xfId="7894" xr:uid="{00000000-0005-0000-0000-0000031F0000}"/>
    <cellStyle name="Percent 24 5 4" xfId="7895" xr:uid="{00000000-0005-0000-0000-0000041F0000}"/>
    <cellStyle name="Percent 24 6" xfId="7896" xr:uid="{00000000-0005-0000-0000-0000051F0000}"/>
    <cellStyle name="Percent 24 6 2" xfId="7897" xr:uid="{00000000-0005-0000-0000-0000061F0000}"/>
    <cellStyle name="Percent 24 6 2 2" xfId="7898" xr:uid="{00000000-0005-0000-0000-0000071F0000}"/>
    <cellStyle name="Percent 24 6 2 3" xfId="7899" xr:uid="{00000000-0005-0000-0000-0000081F0000}"/>
    <cellStyle name="Percent 24 6 3" xfId="7900" xr:uid="{00000000-0005-0000-0000-0000091F0000}"/>
    <cellStyle name="Percent 24 6 3 2" xfId="7901" xr:uid="{00000000-0005-0000-0000-00000A1F0000}"/>
    <cellStyle name="Percent 24 6 3 3" xfId="7902" xr:uid="{00000000-0005-0000-0000-00000B1F0000}"/>
    <cellStyle name="Percent 24 6 4" xfId="7903" xr:uid="{00000000-0005-0000-0000-00000C1F0000}"/>
    <cellStyle name="Percent 24 7" xfId="7904" xr:uid="{00000000-0005-0000-0000-00000D1F0000}"/>
    <cellStyle name="Percent 24 7 2" xfId="7905" xr:uid="{00000000-0005-0000-0000-00000E1F0000}"/>
    <cellStyle name="Percent 24 7 2 2" xfId="7906" xr:uid="{00000000-0005-0000-0000-00000F1F0000}"/>
    <cellStyle name="Percent 24 7 2 2 2" xfId="7907" xr:uid="{00000000-0005-0000-0000-0000101F0000}"/>
    <cellStyle name="Percent 24 7 2 2 3" xfId="7908" xr:uid="{00000000-0005-0000-0000-0000111F0000}"/>
    <cellStyle name="Percent 24 7 2 3" xfId="7909" xr:uid="{00000000-0005-0000-0000-0000121F0000}"/>
    <cellStyle name="Percent 24 7 2 3 2" xfId="7910" xr:uid="{00000000-0005-0000-0000-0000131F0000}"/>
    <cellStyle name="Percent 24 7 2 3 3" xfId="7911" xr:uid="{00000000-0005-0000-0000-0000141F0000}"/>
    <cellStyle name="Percent 24 7 2 4" xfId="7912" xr:uid="{00000000-0005-0000-0000-0000151F0000}"/>
    <cellStyle name="Percent 24 7 3" xfId="7913" xr:uid="{00000000-0005-0000-0000-0000161F0000}"/>
    <cellStyle name="Percent 24 7 3 2" xfId="7914" xr:uid="{00000000-0005-0000-0000-0000171F0000}"/>
    <cellStyle name="Percent 24 7 3 2 2" xfId="7915" xr:uid="{00000000-0005-0000-0000-0000181F0000}"/>
    <cellStyle name="Percent 24 7 3 2 3" xfId="7916" xr:uid="{00000000-0005-0000-0000-0000191F0000}"/>
    <cellStyle name="Percent 24 7 3 3" xfId="7917" xr:uid="{00000000-0005-0000-0000-00001A1F0000}"/>
    <cellStyle name="Percent 24 7 3 3 2" xfId="7918" xr:uid="{00000000-0005-0000-0000-00001B1F0000}"/>
    <cellStyle name="Percent 24 7 3 3 3" xfId="7919" xr:uid="{00000000-0005-0000-0000-00001C1F0000}"/>
    <cellStyle name="Percent 24 7 3 4" xfId="7920" xr:uid="{00000000-0005-0000-0000-00001D1F0000}"/>
    <cellStyle name="Percent 24 7 4" xfId="7921" xr:uid="{00000000-0005-0000-0000-00001E1F0000}"/>
    <cellStyle name="Percent 24 7 4 2" xfId="7922" xr:uid="{00000000-0005-0000-0000-00001F1F0000}"/>
    <cellStyle name="Percent 24 7 4 3" xfId="7923" xr:uid="{00000000-0005-0000-0000-0000201F0000}"/>
    <cellStyle name="Percent 24 7 5" xfId="7924" xr:uid="{00000000-0005-0000-0000-0000211F0000}"/>
    <cellStyle name="Percent 24 7 5 2" xfId="7925" xr:uid="{00000000-0005-0000-0000-0000221F0000}"/>
    <cellStyle name="Percent 24 7 5 3" xfId="7926" xr:uid="{00000000-0005-0000-0000-0000231F0000}"/>
    <cellStyle name="Percent 24 7 6" xfId="7927" xr:uid="{00000000-0005-0000-0000-0000241F0000}"/>
    <cellStyle name="Percent 24 8" xfId="7928" xr:uid="{00000000-0005-0000-0000-0000251F0000}"/>
    <cellStyle name="Percent 24 9" xfId="7929" xr:uid="{00000000-0005-0000-0000-0000261F0000}"/>
    <cellStyle name="Percent 25" xfId="7930" xr:uid="{00000000-0005-0000-0000-0000271F0000}"/>
    <cellStyle name="Percent 25 10" xfId="7931" xr:uid="{00000000-0005-0000-0000-0000281F0000}"/>
    <cellStyle name="Percent 25 2" xfId="7932" xr:uid="{00000000-0005-0000-0000-0000291F0000}"/>
    <cellStyle name="Percent 25 2 2" xfId="7933" xr:uid="{00000000-0005-0000-0000-00002A1F0000}"/>
    <cellStyle name="Percent 25 2 2 2" xfId="7934" xr:uid="{00000000-0005-0000-0000-00002B1F0000}"/>
    <cellStyle name="Percent 25 2 2 3" xfId="7935" xr:uid="{00000000-0005-0000-0000-00002C1F0000}"/>
    <cellStyle name="Percent 25 2 3" xfId="7936" xr:uid="{00000000-0005-0000-0000-00002D1F0000}"/>
    <cellStyle name="Percent 25 2 3 2" xfId="7937" xr:uid="{00000000-0005-0000-0000-00002E1F0000}"/>
    <cellStyle name="Percent 25 2 3 3" xfId="7938" xr:uid="{00000000-0005-0000-0000-00002F1F0000}"/>
    <cellStyle name="Percent 25 2 4" xfId="7939" xr:uid="{00000000-0005-0000-0000-0000301F0000}"/>
    <cellStyle name="Percent 25 3" xfId="7940" xr:uid="{00000000-0005-0000-0000-0000311F0000}"/>
    <cellStyle name="Percent 25 3 2" xfId="7941" xr:uid="{00000000-0005-0000-0000-0000321F0000}"/>
    <cellStyle name="Percent 25 3 2 2" xfId="7942" xr:uid="{00000000-0005-0000-0000-0000331F0000}"/>
    <cellStyle name="Percent 25 3 2 3" xfId="7943" xr:uid="{00000000-0005-0000-0000-0000341F0000}"/>
    <cellStyle name="Percent 25 3 3" xfId="7944" xr:uid="{00000000-0005-0000-0000-0000351F0000}"/>
    <cellStyle name="Percent 25 3 3 2" xfId="7945" xr:uid="{00000000-0005-0000-0000-0000361F0000}"/>
    <cellStyle name="Percent 25 3 3 3" xfId="7946" xr:uid="{00000000-0005-0000-0000-0000371F0000}"/>
    <cellStyle name="Percent 25 3 4" xfId="7947" xr:uid="{00000000-0005-0000-0000-0000381F0000}"/>
    <cellStyle name="Percent 25 4" xfId="7948" xr:uid="{00000000-0005-0000-0000-0000391F0000}"/>
    <cellStyle name="Percent 25 4 2" xfId="7949" xr:uid="{00000000-0005-0000-0000-00003A1F0000}"/>
    <cellStyle name="Percent 25 4 2 2" xfId="7950" xr:uid="{00000000-0005-0000-0000-00003B1F0000}"/>
    <cellStyle name="Percent 25 4 2 3" xfId="7951" xr:uid="{00000000-0005-0000-0000-00003C1F0000}"/>
    <cellStyle name="Percent 25 4 3" xfId="7952" xr:uid="{00000000-0005-0000-0000-00003D1F0000}"/>
    <cellStyle name="Percent 25 4 3 2" xfId="7953" xr:uid="{00000000-0005-0000-0000-00003E1F0000}"/>
    <cellStyle name="Percent 25 4 3 3" xfId="7954" xr:uid="{00000000-0005-0000-0000-00003F1F0000}"/>
    <cellStyle name="Percent 25 4 4" xfId="7955" xr:uid="{00000000-0005-0000-0000-0000401F0000}"/>
    <cellStyle name="Percent 25 5" xfId="7956" xr:uid="{00000000-0005-0000-0000-0000411F0000}"/>
    <cellStyle name="Percent 25 5 2" xfId="7957" xr:uid="{00000000-0005-0000-0000-0000421F0000}"/>
    <cellStyle name="Percent 25 5 2 2" xfId="7958" xr:uid="{00000000-0005-0000-0000-0000431F0000}"/>
    <cellStyle name="Percent 25 5 2 3" xfId="7959" xr:uid="{00000000-0005-0000-0000-0000441F0000}"/>
    <cellStyle name="Percent 25 5 3" xfId="7960" xr:uid="{00000000-0005-0000-0000-0000451F0000}"/>
    <cellStyle name="Percent 25 5 3 2" xfId="7961" xr:uid="{00000000-0005-0000-0000-0000461F0000}"/>
    <cellStyle name="Percent 25 5 3 3" xfId="7962" xr:uid="{00000000-0005-0000-0000-0000471F0000}"/>
    <cellStyle name="Percent 25 5 4" xfId="7963" xr:uid="{00000000-0005-0000-0000-0000481F0000}"/>
    <cellStyle name="Percent 25 6" xfId="7964" xr:uid="{00000000-0005-0000-0000-0000491F0000}"/>
    <cellStyle name="Percent 25 6 2" xfId="7965" xr:uid="{00000000-0005-0000-0000-00004A1F0000}"/>
    <cellStyle name="Percent 25 6 2 2" xfId="7966" xr:uid="{00000000-0005-0000-0000-00004B1F0000}"/>
    <cellStyle name="Percent 25 6 2 3" xfId="7967" xr:uid="{00000000-0005-0000-0000-00004C1F0000}"/>
    <cellStyle name="Percent 25 6 3" xfId="7968" xr:uid="{00000000-0005-0000-0000-00004D1F0000}"/>
    <cellStyle name="Percent 25 6 3 2" xfId="7969" xr:uid="{00000000-0005-0000-0000-00004E1F0000}"/>
    <cellStyle name="Percent 25 6 3 3" xfId="7970" xr:uid="{00000000-0005-0000-0000-00004F1F0000}"/>
    <cellStyle name="Percent 25 6 4" xfId="7971" xr:uid="{00000000-0005-0000-0000-0000501F0000}"/>
    <cellStyle name="Percent 25 7" xfId="7972" xr:uid="{00000000-0005-0000-0000-0000511F0000}"/>
    <cellStyle name="Percent 25 7 2" xfId="7973" xr:uid="{00000000-0005-0000-0000-0000521F0000}"/>
    <cellStyle name="Percent 25 7 2 2" xfId="7974" xr:uid="{00000000-0005-0000-0000-0000531F0000}"/>
    <cellStyle name="Percent 25 7 2 2 2" xfId="7975" xr:uid="{00000000-0005-0000-0000-0000541F0000}"/>
    <cellStyle name="Percent 25 7 2 2 3" xfId="7976" xr:uid="{00000000-0005-0000-0000-0000551F0000}"/>
    <cellStyle name="Percent 25 7 2 3" xfId="7977" xr:uid="{00000000-0005-0000-0000-0000561F0000}"/>
    <cellStyle name="Percent 25 7 2 3 2" xfId="7978" xr:uid="{00000000-0005-0000-0000-0000571F0000}"/>
    <cellStyle name="Percent 25 7 2 3 3" xfId="7979" xr:uid="{00000000-0005-0000-0000-0000581F0000}"/>
    <cellStyle name="Percent 25 7 2 4" xfId="7980" xr:uid="{00000000-0005-0000-0000-0000591F0000}"/>
    <cellStyle name="Percent 25 7 3" xfId="7981" xr:uid="{00000000-0005-0000-0000-00005A1F0000}"/>
    <cellStyle name="Percent 25 7 3 2" xfId="7982" xr:uid="{00000000-0005-0000-0000-00005B1F0000}"/>
    <cellStyle name="Percent 25 7 3 2 2" xfId="7983" xr:uid="{00000000-0005-0000-0000-00005C1F0000}"/>
    <cellStyle name="Percent 25 7 3 2 3" xfId="7984" xr:uid="{00000000-0005-0000-0000-00005D1F0000}"/>
    <cellStyle name="Percent 25 7 3 3" xfId="7985" xr:uid="{00000000-0005-0000-0000-00005E1F0000}"/>
    <cellStyle name="Percent 25 7 3 3 2" xfId="7986" xr:uid="{00000000-0005-0000-0000-00005F1F0000}"/>
    <cellStyle name="Percent 25 7 3 3 3" xfId="7987" xr:uid="{00000000-0005-0000-0000-0000601F0000}"/>
    <cellStyle name="Percent 25 7 3 4" xfId="7988" xr:uid="{00000000-0005-0000-0000-0000611F0000}"/>
    <cellStyle name="Percent 25 7 4" xfId="7989" xr:uid="{00000000-0005-0000-0000-0000621F0000}"/>
    <cellStyle name="Percent 25 7 4 2" xfId="7990" xr:uid="{00000000-0005-0000-0000-0000631F0000}"/>
    <cellStyle name="Percent 25 7 4 3" xfId="7991" xr:uid="{00000000-0005-0000-0000-0000641F0000}"/>
    <cellStyle name="Percent 25 7 5" xfId="7992" xr:uid="{00000000-0005-0000-0000-0000651F0000}"/>
    <cellStyle name="Percent 25 7 5 2" xfId="7993" xr:uid="{00000000-0005-0000-0000-0000661F0000}"/>
    <cellStyle name="Percent 25 7 5 3" xfId="7994" xr:uid="{00000000-0005-0000-0000-0000671F0000}"/>
    <cellStyle name="Percent 25 7 6" xfId="7995" xr:uid="{00000000-0005-0000-0000-0000681F0000}"/>
    <cellStyle name="Percent 25 8" xfId="7996" xr:uid="{00000000-0005-0000-0000-0000691F0000}"/>
    <cellStyle name="Percent 25 8 2" xfId="7997" xr:uid="{00000000-0005-0000-0000-00006A1F0000}"/>
    <cellStyle name="Percent 25 8 3" xfId="7998" xr:uid="{00000000-0005-0000-0000-00006B1F0000}"/>
    <cellStyle name="Percent 25 9" xfId="7999" xr:uid="{00000000-0005-0000-0000-00006C1F0000}"/>
    <cellStyle name="Percent 25 9 2" xfId="8000" xr:uid="{00000000-0005-0000-0000-00006D1F0000}"/>
    <cellStyle name="Percent 25 9 3" xfId="8001" xr:uid="{00000000-0005-0000-0000-00006E1F0000}"/>
    <cellStyle name="Percent 26" xfId="8002" xr:uid="{00000000-0005-0000-0000-00006F1F0000}"/>
    <cellStyle name="Percent 26 10" xfId="8003" xr:uid="{00000000-0005-0000-0000-0000701F0000}"/>
    <cellStyle name="Percent 26 2" xfId="8004" xr:uid="{00000000-0005-0000-0000-0000711F0000}"/>
    <cellStyle name="Percent 26 2 2" xfId="8005" xr:uid="{00000000-0005-0000-0000-0000721F0000}"/>
    <cellStyle name="Percent 26 2 2 2" xfId="8006" xr:uid="{00000000-0005-0000-0000-0000731F0000}"/>
    <cellStyle name="Percent 26 2 2 3" xfId="8007" xr:uid="{00000000-0005-0000-0000-0000741F0000}"/>
    <cellStyle name="Percent 26 2 3" xfId="8008" xr:uid="{00000000-0005-0000-0000-0000751F0000}"/>
    <cellStyle name="Percent 26 2 3 2" xfId="8009" xr:uid="{00000000-0005-0000-0000-0000761F0000}"/>
    <cellStyle name="Percent 26 2 3 3" xfId="8010" xr:uid="{00000000-0005-0000-0000-0000771F0000}"/>
    <cellStyle name="Percent 26 2 4" xfId="8011" xr:uid="{00000000-0005-0000-0000-0000781F0000}"/>
    <cellStyle name="Percent 26 3" xfId="8012" xr:uid="{00000000-0005-0000-0000-0000791F0000}"/>
    <cellStyle name="Percent 26 3 2" xfId="8013" xr:uid="{00000000-0005-0000-0000-00007A1F0000}"/>
    <cellStyle name="Percent 26 3 2 2" xfId="8014" xr:uid="{00000000-0005-0000-0000-00007B1F0000}"/>
    <cellStyle name="Percent 26 3 2 3" xfId="8015" xr:uid="{00000000-0005-0000-0000-00007C1F0000}"/>
    <cellStyle name="Percent 26 3 3" xfId="8016" xr:uid="{00000000-0005-0000-0000-00007D1F0000}"/>
    <cellStyle name="Percent 26 3 3 2" xfId="8017" xr:uid="{00000000-0005-0000-0000-00007E1F0000}"/>
    <cellStyle name="Percent 26 3 3 3" xfId="8018" xr:uid="{00000000-0005-0000-0000-00007F1F0000}"/>
    <cellStyle name="Percent 26 3 4" xfId="8019" xr:uid="{00000000-0005-0000-0000-0000801F0000}"/>
    <cellStyle name="Percent 26 4" xfId="8020" xr:uid="{00000000-0005-0000-0000-0000811F0000}"/>
    <cellStyle name="Percent 26 4 2" xfId="8021" xr:uid="{00000000-0005-0000-0000-0000821F0000}"/>
    <cellStyle name="Percent 26 4 2 2" xfId="8022" xr:uid="{00000000-0005-0000-0000-0000831F0000}"/>
    <cellStyle name="Percent 26 4 2 3" xfId="8023" xr:uid="{00000000-0005-0000-0000-0000841F0000}"/>
    <cellStyle name="Percent 26 4 3" xfId="8024" xr:uid="{00000000-0005-0000-0000-0000851F0000}"/>
    <cellStyle name="Percent 26 4 3 2" xfId="8025" xr:uid="{00000000-0005-0000-0000-0000861F0000}"/>
    <cellStyle name="Percent 26 4 3 3" xfId="8026" xr:uid="{00000000-0005-0000-0000-0000871F0000}"/>
    <cellStyle name="Percent 26 4 4" xfId="8027" xr:uid="{00000000-0005-0000-0000-0000881F0000}"/>
    <cellStyle name="Percent 26 5" xfId="8028" xr:uid="{00000000-0005-0000-0000-0000891F0000}"/>
    <cellStyle name="Percent 26 5 2" xfId="8029" xr:uid="{00000000-0005-0000-0000-00008A1F0000}"/>
    <cellStyle name="Percent 26 5 2 2" xfId="8030" xr:uid="{00000000-0005-0000-0000-00008B1F0000}"/>
    <cellStyle name="Percent 26 5 2 3" xfId="8031" xr:uid="{00000000-0005-0000-0000-00008C1F0000}"/>
    <cellStyle name="Percent 26 5 3" xfId="8032" xr:uid="{00000000-0005-0000-0000-00008D1F0000}"/>
    <cellStyle name="Percent 26 5 3 2" xfId="8033" xr:uid="{00000000-0005-0000-0000-00008E1F0000}"/>
    <cellStyle name="Percent 26 5 3 3" xfId="8034" xr:uid="{00000000-0005-0000-0000-00008F1F0000}"/>
    <cellStyle name="Percent 26 5 4" xfId="8035" xr:uid="{00000000-0005-0000-0000-0000901F0000}"/>
    <cellStyle name="Percent 26 6" xfId="8036" xr:uid="{00000000-0005-0000-0000-0000911F0000}"/>
    <cellStyle name="Percent 26 6 2" xfId="8037" xr:uid="{00000000-0005-0000-0000-0000921F0000}"/>
    <cellStyle name="Percent 26 6 2 2" xfId="8038" xr:uid="{00000000-0005-0000-0000-0000931F0000}"/>
    <cellStyle name="Percent 26 6 2 3" xfId="8039" xr:uid="{00000000-0005-0000-0000-0000941F0000}"/>
    <cellStyle name="Percent 26 6 3" xfId="8040" xr:uid="{00000000-0005-0000-0000-0000951F0000}"/>
    <cellStyle name="Percent 26 6 3 2" xfId="8041" xr:uid="{00000000-0005-0000-0000-0000961F0000}"/>
    <cellStyle name="Percent 26 6 3 3" xfId="8042" xr:uid="{00000000-0005-0000-0000-0000971F0000}"/>
    <cellStyle name="Percent 26 6 4" xfId="8043" xr:uid="{00000000-0005-0000-0000-0000981F0000}"/>
    <cellStyle name="Percent 26 7" xfId="8044" xr:uid="{00000000-0005-0000-0000-0000991F0000}"/>
    <cellStyle name="Percent 26 7 2" xfId="8045" xr:uid="{00000000-0005-0000-0000-00009A1F0000}"/>
    <cellStyle name="Percent 26 7 2 2" xfId="8046" xr:uid="{00000000-0005-0000-0000-00009B1F0000}"/>
    <cellStyle name="Percent 26 7 2 2 2" xfId="8047" xr:uid="{00000000-0005-0000-0000-00009C1F0000}"/>
    <cellStyle name="Percent 26 7 2 2 3" xfId="8048" xr:uid="{00000000-0005-0000-0000-00009D1F0000}"/>
    <cellStyle name="Percent 26 7 2 3" xfId="8049" xr:uid="{00000000-0005-0000-0000-00009E1F0000}"/>
    <cellStyle name="Percent 26 7 2 3 2" xfId="8050" xr:uid="{00000000-0005-0000-0000-00009F1F0000}"/>
    <cellStyle name="Percent 26 7 2 3 3" xfId="8051" xr:uid="{00000000-0005-0000-0000-0000A01F0000}"/>
    <cellStyle name="Percent 26 7 2 4" xfId="8052" xr:uid="{00000000-0005-0000-0000-0000A11F0000}"/>
    <cellStyle name="Percent 26 7 3" xfId="8053" xr:uid="{00000000-0005-0000-0000-0000A21F0000}"/>
    <cellStyle name="Percent 26 7 3 2" xfId="8054" xr:uid="{00000000-0005-0000-0000-0000A31F0000}"/>
    <cellStyle name="Percent 26 7 3 2 2" xfId="8055" xr:uid="{00000000-0005-0000-0000-0000A41F0000}"/>
    <cellStyle name="Percent 26 7 3 2 3" xfId="8056" xr:uid="{00000000-0005-0000-0000-0000A51F0000}"/>
    <cellStyle name="Percent 26 7 3 3" xfId="8057" xr:uid="{00000000-0005-0000-0000-0000A61F0000}"/>
    <cellStyle name="Percent 26 7 3 3 2" xfId="8058" xr:uid="{00000000-0005-0000-0000-0000A71F0000}"/>
    <cellStyle name="Percent 26 7 3 3 3" xfId="8059" xr:uid="{00000000-0005-0000-0000-0000A81F0000}"/>
    <cellStyle name="Percent 26 7 3 4" xfId="8060" xr:uid="{00000000-0005-0000-0000-0000A91F0000}"/>
    <cellStyle name="Percent 26 7 4" xfId="8061" xr:uid="{00000000-0005-0000-0000-0000AA1F0000}"/>
    <cellStyle name="Percent 26 7 4 2" xfId="8062" xr:uid="{00000000-0005-0000-0000-0000AB1F0000}"/>
    <cellStyle name="Percent 26 7 4 3" xfId="8063" xr:uid="{00000000-0005-0000-0000-0000AC1F0000}"/>
    <cellStyle name="Percent 26 7 5" xfId="8064" xr:uid="{00000000-0005-0000-0000-0000AD1F0000}"/>
    <cellStyle name="Percent 26 7 5 2" xfId="8065" xr:uid="{00000000-0005-0000-0000-0000AE1F0000}"/>
    <cellStyle name="Percent 26 7 5 3" xfId="8066" xr:uid="{00000000-0005-0000-0000-0000AF1F0000}"/>
    <cellStyle name="Percent 26 7 6" xfId="8067" xr:uid="{00000000-0005-0000-0000-0000B01F0000}"/>
    <cellStyle name="Percent 26 8" xfId="8068" xr:uid="{00000000-0005-0000-0000-0000B11F0000}"/>
    <cellStyle name="Percent 26 8 2" xfId="8069" xr:uid="{00000000-0005-0000-0000-0000B21F0000}"/>
    <cellStyle name="Percent 26 8 3" xfId="8070" xr:uid="{00000000-0005-0000-0000-0000B31F0000}"/>
    <cellStyle name="Percent 26 9" xfId="8071" xr:uid="{00000000-0005-0000-0000-0000B41F0000}"/>
    <cellStyle name="Percent 26 9 2" xfId="8072" xr:uid="{00000000-0005-0000-0000-0000B51F0000}"/>
    <cellStyle name="Percent 26 9 3" xfId="8073" xr:uid="{00000000-0005-0000-0000-0000B61F0000}"/>
    <cellStyle name="Percent 27" xfId="8074" xr:uid="{00000000-0005-0000-0000-0000B71F0000}"/>
    <cellStyle name="Percent 27 2" xfId="8075" xr:uid="{00000000-0005-0000-0000-0000B81F0000}"/>
    <cellStyle name="Percent 27 2 2" xfId="8076" xr:uid="{00000000-0005-0000-0000-0000B91F0000}"/>
    <cellStyle name="Percent 27 2 3" xfId="8077" xr:uid="{00000000-0005-0000-0000-0000BA1F0000}"/>
    <cellStyle name="Percent 27 3" xfId="8078" xr:uid="{00000000-0005-0000-0000-0000BB1F0000}"/>
    <cellStyle name="Percent 27 3 2" xfId="8079" xr:uid="{00000000-0005-0000-0000-0000BC1F0000}"/>
    <cellStyle name="Percent 27 3 3" xfId="8080" xr:uid="{00000000-0005-0000-0000-0000BD1F0000}"/>
    <cellStyle name="Percent 27 4" xfId="8081" xr:uid="{00000000-0005-0000-0000-0000BE1F0000}"/>
    <cellStyle name="Percent 28" xfId="8082" xr:uid="{00000000-0005-0000-0000-0000BF1F0000}"/>
    <cellStyle name="Percent 28 2" xfId="8083" xr:uid="{00000000-0005-0000-0000-0000C01F0000}"/>
    <cellStyle name="Percent 28 3" xfId="8084" xr:uid="{00000000-0005-0000-0000-0000C11F0000}"/>
    <cellStyle name="Percent 29" xfId="8085" xr:uid="{00000000-0005-0000-0000-0000C21F0000}"/>
    <cellStyle name="Percent 3" xfId="8086" xr:uid="{00000000-0005-0000-0000-0000C31F0000}"/>
    <cellStyle name="Percent 3 10" xfId="8087" xr:uid="{00000000-0005-0000-0000-0000C41F0000}"/>
    <cellStyle name="Percent 3 10 10" xfId="8088" xr:uid="{00000000-0005-0000-0000-0000C51F0000}"/>
    <cellStyle name="Percent 3 10 10 2" xfId="8089" xr:uid="{00000000-0005-0000-0000-0000C61F0000}"/>
    <cellStyle name="Percent 3 10 10 2 2" xfId="8090" xr:uid="{00000000-0005-0000-0000-0000C71F0000}"/>
    <cellStyle name="Percent 3 10 10 2 3" xfId="8091" xr:uid="{00000000-0005-0000-0000-0000C81F0000}"/>
    <cellStyle name="Percent 3 10 10 3" xfId="8092" xr:uid="{00000000-0005-0000-0000-0000C91F0000}"/>
    <cellStyle name="Percent 3 10 10 3 2" xfId="8093" xr:uid="{00000000-0005-0000-0000-0000CA1F0000}"/>
    <cellStyle name="Percent 3 10 10 3 3" xfId="8094" xr:uid="{00000000-0005-0000-0000-0000CB1F0000}"/>
    <cellStyle name="Percent 3 10 10 4" xfId="8095" xr:uid="{00000000-0005-0000-0000-0000CC1F0000}"/>
    <cellStyle name="Percent 3 10 11" xfId="8096" xr:uid="{00000000-0005-0000-0000-0000CD1F0000}"/>
    <cellStyle name="Percent 3 10 11 2" xfId="8097" xr:uid="{00000000-0005-0000-0000-0000CE1F0000}"/>
    <cellStyle name="Percent 3 10 11 2 2" xfId="8098" xr:uid="{00000000-0005-0000-0000-0000CF1F0000}"/>
    <cellStyle name="Percent 3 10 11 2 3" xfId="8099" xr:uid="{00000000-0005-0000-0000-0000D01F0000}"/>
    <cellStyle name="Percent 3 10 11 3" xfId="8100" xr:uid="{00000000-0005-0000-0000-0000D11F0000}"/>
    <cellStyle name="Percent 3 10 11 3 2" xfId="8101" xr:uid="{00000000-0005-0000-0000-0000D21F0000}"/>
    <cellStyle name="Percent 3 10 11 3 3" xfId="8102" xr:uid="{00000000-0005-0000-0000-0000D31F0000}"/>
    <cellStyle name="Percent 3 10 11 4" xfId="8103" xr:uid="{00000000-0005-0000-0000-0000D41F0000}"/>
    <cellStyle name="Percent 3 10 12" xfId="8104" xr:uid="{00000000-0005-0000-0000-0000D51F0000}"/>
    <cellStyle name="Percent 3 10 12 2" xfId="8105" xr:uid="{00000000-0005-0000-0000-0000D61F0000}"/>
    <cellStyle name="Percent 3 10 12 2 2" xfId="8106" xr:uid="{00000000-0005-0000-0000-0000D71F0000}"/>
    <cellStyle name="Percent 3 10 12 2 3" xfId="8107" xr:uid="{00000000-0005-0000-0000-0000D81F0000}"/>
    <cellStyle name="Percent 3 10 12 3" xfId="8108" xr:uid="{00000000-0005-0000-0000-0000D91F0000}"/>
    <cellStyle name="Percent 3 10 12 3 2" xfId="8109" xr:uid="{00000000-0005-0000-0000-0000DA1F0000}"/>
    <cellStyle name="Percent 3 10 12 3 3" xfId="8110" xr:uid="{00000000-0005-0000-0000-0000DB1F0000}"/>
    <cellStyle name="Percent 3 10 12 4" xfId="8111" xr:uid="{00000000-0005-0000-0000-0000DC1F0000}"/>
    <cellStyle name="Percent 3 10 13" xfId="8112" xr:uid="{00000000-0005-0000-0000-0000DD1F0000}"/>
    <cellStyle name="Percent 3 10 13 2" xfId="8113" xr:uid="{00000000-0005-0000-0000-0000DE1F0000}"/>
    <cellStyle name="Percent 3 10 13 2 2" xfId="8114" xr:uid="{00000000-0005-0000-0000-0000DF1F0000}"/>
    <cellStyle name="Percent 3 10 13 2 3" xfId="8115" xr:uid="{00000000-0005-0000-0000-0000E01F0000}"/>
    <cellStyle name="Percent 3 10 13 3" xfId="8116" xr:uid="{00000000-0005-0000-0000-0000E11F0000}"/>
    <cellStyle name="Percent 3 10 13 3 2" xfId="8117" xr:uid="{00000000-0005-0000-0000-0000E21F0000}"/>
    <cellStyle name="Percent 3 10 13 3 3" xfId="8118" xr:uid="{00000000-0005-0000-0000-0000E31F0000}"/>
    <cellStyle name="Percent 3 10 13 4" xfId="8119" xr:uid="{00000000-0005-0000-0000-0000E41F0000}"/>
    <cellStyle name="Percent 3 10 14" xfId="8120" xr:uid="{00000000-0005-0000-0000-0000E51F0000}"/>
    <cellStyle name="Percent 3 10 14 2" xfId="8121" xr:uid="{00000000-0005-0000-0000-0000E61F0000}"/>
    <cellStyle name="Percent 3 10 14 2 2" xfId="8122" xr:uid="{00000000-0005-0000-0000-0000E71F0000}"/>
    <cellStyle name="Percent 3 10 14 2 3" xfId="8123" xr:uid="{00000000-0005-0000-0000-0000E81F0000}"/>
    <cellStyle name="Percent 3 10 14 3" xfId="8124" xr:uid="{00000000-0005-0000-0000-0000E91F0000}"/>
    <cellStyle name="Percent 3 10 14 3 2" xfId="8125" xr:uid="{00000000-0005-0000-0000-0000EA1F0000}"/>
    <cellStyle name="Percent 3 10 14 3 3" xfId="8126" xr:uid="{00000000-0005-0000-0000-0000EB1F0000}"/>
    <cellStyle name="Percent 3 10 14 4" xfId="8127" xr:uid="{00000000-0005-0000-0000-0000EC1F0000}"/>
    <cellStyle name="Percent 3 10 15" xfId="8128" xr:uid="{00000000-0005-0000-0000-0000ED1F0000}"/>
    <cellStyle name="Percent 3 10 15 2" xfId="8129" xr:uid="{00000000-0005-0000-0000-0000EE1F0000}"/>
    <cellStyle name="Percent 3 10 15 2 2" xfId="8130" xr:uid="{00000000-0005-0000-0000-0000EF1F0000}"/>
    <cellStyle name="Percent 3 10 15 2 3" xfId="8131" xr:uid="{00000000-0005-0000-0000-0000F01F0000}"/>
    <cellStyle name="Percent 3 10 15 3" xfId="8132" xr:uid="{00000000-0005-0000-0000-0000F11F0000}"/>
    <cellStyle name="Percent 3 10 15 3 2" xfId="8133" xr:uid="{00000000-0005-0000-0000-0000F21F0000}"/>
    <cellStyle name="Percent 3 10 15 3 3" xfId="8134" xr:uid="{00000000-0005-0000-0000-0000F31F0000}"/>
    <cellStyle name="Percent 3 10 15 4" xfId="8135" xr:uid="{00000000-0005-0000-0000-0000F41F0000}"/>
    <cellStyle name="Percent 3 10 16" xfId="8136" xr:uid="{00000000-0005-0000-0000-0000F51F0000}"/>
    <cellStyle name="Percent 3 10 16 2" xfId="8137" xr:uid="{00000000-0005-0000-0000-0000F61F0000}"/>
    <cellStyle name="Percent 3 10 16 3" xfId="8138" xr:uid="{00000000-0005-0000-0000-0000F71F0000}"/>
    <cellStyle name="Percent 3 10 17" xfId="8139" xr:uid="{00000000-0005-0000-0000-0000F81F0000}"/>
    <cellStyle name="Percent 3 10 17 2" xfId="8140" xr:uid="{00000000-0005-0000-0000-0000F91F0000}"/>
    <cellStyle name="Percent 3 10 17 3" xfId="8141" xr:uid="{00000000-0005-0000-0000-0000FA1F0000}"/>
    <cellStyle name="Percent 3 10 18" xfId="8142" xr:uid="{00000000-0005-0000-0000-0000FB1F0000}"/>
    <cellStyle name="Percent 3 10 2" xfId="8143" xr:uid="{00000000-0005-0000-0000-0000FC1F0000}"/>
    <cellStyle name="Percent 3 10 2 2" xfId="8144" xr:uid="{00000000-0005-0000-0000-0000FD1F0000}"/>
    <cellStyle name="Percent 3 10 2 2 2" xfId="8145" xr:uid="{00000000-0005-0000-0000-0000FE1F0000}"/>
    <cellStyle name="Percent 3 10 2 2 3" xfId="8146" xr:uid="{00000000-0005-0000-0000-0000FF1F0000}"/>
    <cellStyle name="Percent 3 10 2 3" xfId="8147" xr:uid="{00000000-0005-0000-0000-000000200000}"/>
    <cellStyle name="Percent 3 10 2 3 2" xfId="8148" xr:uid="{00000000-0005-0000-0000-000001200000}"/>
    <cellStyle name="Percent 3 10 2 3 3" xfId="8149" xr:uid="{00000000-0005-0000-0000-000002200000}"/>
    <cellStyle name="Percent 3 10 2 4" xfId="8150" xr:uid="{00000000-0005-0000-0000-000003200000}"/>
    <cellStyle name="Percent 3 10 3" xfId="8151" xr:uid="{00000000-0005-0000-0000-000004200000}"/>
    <cellStyle name="Percent 3 10 3 2" xfId="8152" xr:uid="{00000000-0005-0000-0000-000005200000}"/>
    <cellStyle name="Percent 3 10 3 2 2" xfId="8153" xr:uid="{00000000-0005-0000-0000-000006200000}"/>
    <cellStyle name="Percent 3 10 3 2 3" xfId="8154" xr:uid="{00000000-0005-0000-0000-000007200000}"/>
    <cellStyle name="Percent 3 10 3 3" xfId="8155" xr:uid="{00000000-0005-0000-0000-000008200000}"/>
    <cellStyle name="Percent 3 10 3 3 2" xfId="8156" xr:uid="{00000000-0005-0000-0000-000009200000}"/>
    <cellStyle name="Percent 3 10 3 3 3" xfId="8157" xr:uid="{00000000-0005-0000-0000-00000A200000}"/>
    <cellStyle name="Percent 3 10 3 4" xfId="8158" xr:uid="{00000000-0005-0000-0000-00000B200000}"/>
    <cellStyle name="Percent 3 10 3 4 2" xfId="8159" xr:uid="{00000000-0005-0000-0000-00000C200000}"/>
    <cellStyle name="Percent 3 10 3 4 3" xfId="8160" xr:uid="{00000000-0005-0000-0000-00000D200000}"/>
    <cellStyle name="Percent 3 10 3 5" xfId="8161" xr:uid="{00000000-0005-0000-0000-00000E200000}"/>
    <cellStyle name="Percent 3 10 4" xfId="8162" xr:uid="{00000000-0005-0000-0000-00000F200000}"/>
    <cellStyle name="Percent 3 10 4 2" xfId="8163" xr:uid="{00000000-0005-0000-0000-000010200000}"/>
    <cellStyle name="Percent 3 10 4 2 2" xfId="8164" xr:uid="{00000000-0005-0000-0000-000011200000}"/>
    <cellStyle name="Percent 3 10 4 2 3" xfId="8165" xr:uid="{00000000-0005-0000-0000-000012200000}"/>
    <cellStyle name="Percent 3 10 4 3" xfId="8166" xr:uid="{00000000-0005-0000-0000-000013200000}"/>
    <cellStyle name="Percent 3 10 4 3 2" xfId="8167" xr:uid="{00000000-0005-0000-0000-000014200000}"/>
    <cellStyle name="Percent 3 10 4 3 3" xfId="8168" xr:uid="{00000000-0005-0000-0000-000015200000}"/>
    <cellStyle name="Percent 3 10 4 4" xfId="8169" xr:uid="{00000000-0005-0000-0000-000016200000}"/>
    <cellStyle name="Percent 3 10 4 4 2" xfId="8170" xr:uid="{00000000-0005-0000-0000-000017200000}"/>
    <cellStyle name="Percent 3 10 4 4 3" xfId="8171" xr:uid="{00000000-0005-0000-0000-000018200000}"/>
    <cellStyle name="Percent 3 10 4 5" xfId="8172" xr:uid="{00000000-0005-0000-0000-000019200000}"/>
    <cellStyle name="Percent 3 10 5" xfId="8173" xr:uid="{00000000-0005-0000-0000-00001A200000}"/>
    <cellStyle name="Percent 3 10 5 2" xfId="8174" xr:uid="{00000000-0005-0000-0000-00001B200000}"/>
    <cellStyle name="Percent 3 10 5 2 2" xfId="8175" xr:uid="{00000000-0005-0000-0000-00001C200000}"/>
    <cellStyle name="Percent 3 10 5 2 3" xfId="8176" xr:uid="{00000000-0005-0000-0000-00001D200000}"/>
    <cellStyle name="Percent 3 10 5 3" xfId="8177" xr:uid="{00000000-0005-0000-0000-00001E200000}"/>
    <cellStyle name="Percent 3 10 5 3 2" xfId="8178" xr:uid="{00000000-0005-0000-0000-00001F200000}"/>
    <cellStyle name="Percent 3 10 5 3 3" xfId="8179" xr:uid="{00000000-0005-0000-0000-000020200000}"/>
    <cellStyle name="Percent 3 10 5 4" xfId="8180" xr:uid="{00000000-0005-0000-0000-000021200000}"/>
    <cellStyle name="Percent 3 10 5 4 2" xfId="8181" xr:uid="{00000000-0005-0000-0000-000022200000}"/>
    <cellStyle name="Percent 3 10 5 4 3" xfId="8182" xr:uid="{00000000-0005-0000-0000-000023200000}"/>
    <cellStyle name="Percent 3 10 5 5" xfId="8183" xr:uid="{00000000-0005-0000-0000-000024200000}"/>
    <cellStyle name="Percent 3 10 6" xfId="8184" xr:uid="{00000000-0005-0000-0000-000025200000}"/>
    <cellStyle name="Percent 3 10 6 2" xfId="8185" xr:uid="{00000000-0005-0000-0000-000026200000}"/>
    <cellStyle name="Percent 3 10 6 2 2" xfId="8186" xr:uid="{00000000-0005-0000-0000-000027200000}"/>
    <cellStyle name="Percent 3 10 6 2 3" xfId="8187" xr:uid="{00000000-0005-0000-0000-000028200000}"/>
    <cellStyle name="Percent 3 10 6 3" xfId="8188" xr:uid="{00000000-0005-0000-0000-000029200000}"/>
    <cellStyle name="Percent 3 10 6 3 2" xfId="8189" xr:uid="{00000000-0005-0000-0000-00002A200000}"/>
    <cellStyle name="Percent 3 10 6 3 3" xfId="8190" xr:uid="{00000000-0005-0000-0000-00002B200000}"/>
    <cellStyle name="Percent 3 10 6 4" xfId="8191" xr:uid="{00000000-0005-0000-0000-00002C200000}"/>
    <cellStyle name="Percent 3 10 6 4 2" xfId="8192" xr:uid="{00000000-0005-0000-0000-00002D200000}"/>
    <cellStyle name="Percent 3 10 6 4 3" xfId="8193" xr:uid="{00000000-0005-0000-0000-00002E200000}"/>
    <cellStyle name="Percent 3 10 6 5" xfId="8194" xr:uid="{00000000-0005-0000-0000-00002F200000}"/>
    <cellStyle name="Percent 3 10 7" xfId="8195" xr:uid="{00000000-0005-0000-0000-000030200000}"/>
    <cellStyle name="Percent 3 10 7 2" xfId="8196" xr:uid="{00000000-0005-0000-0000-000031200000}"/>
    <cellStyle name="Percent 3 10 7 2 2" xfId="8197" xr:uid="{00000000-0005-0000-0000-000032200000}"/>
    <cellStyle name="Percent 3 10 7 2 3" xfId="8198" xr:uid="{00000000-0005-0000-0000-000033200000}"/>
    <cellStyle name="Percent 3 10 7 3" xfId="8199" xr:uid="{00000000-0005-0000-0000-000034200000}"/>
    <cellStyle name="Percent 3 10 7 3 2" xfId="8200" xr:uid="{00000000-0005-0000-0000-000035200000}"/>
    <cellStyle name="Percent 3 10 7 3 3" xfId="8201" xr:uid="{00000000-0005-0000-0000-000036200000}"/>
    <cellStyle name="Percent 3 10 7 4" xfId="8202" xr:uid="{00000000-0005-0000-0000-000037200000}"/>
    <cellStyle name="Percent 3 10 7 4 2" xfId="8203" xr:uid="{00000000-0005-0000-0000-000038200000}"/>
    <cellStyle name="Percent 3 10 7 4 3" xfId="8204" xr:uid="{00000000-0005-0000-0000-000039200000}"/>
    <cellStyle name="Percent 3 10 7 5" xfId="8205" xr:uid="{00000000-0005-0000-0000-00003A200000}"/>
    <cellStyle name="Percent 3 10 8" xfId="8206" xr:uid="{00000000-0005-0000-0000-00003B200000}"/>
    <cellStyle name="Percent 3 10 8 2" xfId="8207" xr:uid="{00000000-0005-0000-0000-00003C200000}"/>
    <cellStyle name="Percent 3 10 8 2 2" xfId="8208" xr:uid="{00000000-0005-0000-0000-00003D200000}"/>
    <cellStyle name="Percent 3 10 8 2 3" xfId="8209" xr:uid="{00000000-0005-0000-0000-00003E200000}"/>
    <cellStyle name="Percent 3 10 8 3" xfId="8210" xr:uid="{00000000-0005-0000-0000-00003F200000}"/>
    <cellStyle name="Percent 3 10 8 3 2" xfId="8211" xr:uid="{00000000-0005-0000-0000-000040200000}"/>
    <cellStyle name="Percent 3 10 8 3 3" xfId="8212" xr:uid="{00000000-0005-0000-0000-000041200000}"/>
    <cellStyle name="Percent 3 10 8 4" xfId="8213" xr:uid="{00000000-0005-0000-0000-000042200000}"/>
    <cellStyle name="Percent 3 10 8 4 2" xfId="8214" xr:uid="{00000000-0005-0000-0000-000043200000}"/>
    <cellStyle name="Percent 3 10 8 4 3" xfId="8215" xr:uid="{00000000-0005-0000-0000-000044200000}"/>
    <cellStyle name="Percent 3 10 8 5" xfId="8216" xr:uid="{00000000-0005-0000-0000-000045200000}"/>
    <cellStyle name="Percent 3 10 9" xfId="8217" xr:uid="{00000000-0005-0000-0000-000046200000}"/>
    <cellStyle name="Percent 3 10 9 2" xfId="8218" xr:uid="{00000000-0005-0000-0000-000047200000}"/>
    <cellStyle name="Percent 3 10 9 2 2" xfId="8219" xr:uid="{00000000-0005-0000-0000-000048200000}"/>
    <cellStyle name="Percent 3 10 9 2 3" xfId="8220" xr:uid="{00000000-0005-0000-0000-000049200000}"/>
    <cellStyle name="Percent 3 10 9 3" xfId="8221" xr:uid="{00000000-0005-0000-0000-00004A200000}"/>
    <cellStyle name="Percent 3 10 9 3 2" xfId="8222" xr:uid="{00000000-0005-0000-0000-00004B200000}"/>
    <cellStyle name="Percent 3 10 9 3 3" xfId="8223" xr:uid="{00000000-0005-0000-0000-00004C200000}"/>
    <cellStyle name="Percent 3 10 9 4" xfId="8224" xr:uid="{00000000-0005-0000-0000-00004D200000}"/>
    <cellStyle name="Percent 3 10 9 4 2" xfId="8225" xr:uid="{00000000-0005-0000-0000-00004E200000}"/>
    <cellStyle name="Percent 3 10 9 4 3" xfId="8226" xr:uid="{00000000-0005-0000-0000-00004F200000}"/>
    <cellStyle name="Percent 3 10 9 5" xfId="8227" xr:uid="{00000000-0005-0000-0000-000050200000}"/>
    <cellStyle name="Percent 3 11" xfId="8228" xr:uid="{00000000-0005-0000-0000-000051200000}"/>
    <cellStyle name="Percent 3 11 2" xfId="8229" xr:uid="{00000000-0005-0000-0000-000052200000}"/>
    <cellStyle name="Percent 3 11 2 2" xfId="8230" xr:uid="{00000000-0005-0000-0000-000053200000}"/>
    <cellStyle name="Percent 3 11 2 3" xfId="8231" xr:uid="{00000000-0005-0000-0000-000054200000}"/>
    <cellStyle name="Percent 3 11 3" xfId="8232" xr:uid="{00000000-0005-0000-0000-000055200000}"/>
    <cellStyle name="Percent 3 11 3 2" xfId="8233" xr:uid="{00000000-0005-0000-0000-000056200000}"/>
    <cellStyle name="Percent 3 11 3 3" xfId="8234" xr:uid="{00000000-0005-0000-0000-000057200000}"/>
    <cellStyle name="Percent 3 11 4" xfId="8235" xr:uid="{00000000-0005-0000-0000-000058200000}"/>
    <cellStyle name="Percent 3 11 4 2" xfId="8236" xr:uid="{00000000-0005-0000-0000-000059200000}"/>
    <cellStyle name="Percent 3 11 4 3" xfId="8237" xr:uid="{00000000-0005-0000-0000-00005A200000}"/>
    <cellStyle name="Percent 3 11 5" xfId="8238" xr:uid="{00000000-0005-0000-0000-00005B200000}"/>
    <cellStyle name="Percent 3 12" xfId="8239" xr:uid="{00000000-0005-0000-0000-00005C200000}"/>
    <cellStyle name="Percent 3 12 2" xfId="8240" xr:uid="{00000000-0005-0000-0000-00005D200000}"/>
    <cellStyle name="Percent 3 12 2 2" xfId="8241" xr:uid="{00000000-0005-0000-0000-00005E200000}"/>
    <cellStyle name="Percent 3 12 2 3" xfId="8242" xr:uid="{00000000-0005-0000-0000-00005F200000}"/>
    <cellStyle name="Percent 3 12 3" xfId="8243" xr:uid="{00000000-0005-0000-0000-000060200000}"/>
    <cellStyle name="Percent 3 12 3 2" xfId="8244" xr:uid="{00000000-0005-0000-0000-000061200000}"/>
    <cellStyle name="Percent 3 12 3 3" xfId="8245" xr:uid="{00000000-0005-0000-0000-000062200000}"/>
    <cellStyle name="Percent 3 12 4" xfId="8246" xr:uid="{00000000-0005-0000-0000-000063200000}"/>
    <cellStyle name="Percent 3 12 4 2" xfId="8247" xr:uid="{00000000-0005-0000-0000-000064200000}"/>
    <cellStyle name="Percent 3 12 4 3" xfId="8248" xr:uid="{00000000-0005-0000-0000-000065200000}"/>
    <cellStyle name="Percent 3 12 5" xfId="8249" xr:uid="{00000000-0005-0000-0000-000066200000}"/>
    <cellStyle name="Percent 3 13" xfId="8250" xr:uid="{00000000-0005-0000-0000-000067200000}"/>
    <cellStyle name="Percent 3 13 2" xfId="8251" xr:uid="{00000000-0005-0000-0000-000068200000}"/>
    <cellStyle name="Percent 3 13 2 2" xfId="8252" xr:uid="{00000000-0005-0000-0000-000069200000}"/>
    <cellStyle name="Percent 3 13 2 3" xfId="8253" xr:uid="{00000000-0005-0000-0000-00006A200000}"/>
    <cellStyle name="Percent 3 13 3" xfId="8254" xr:uid="{00000000-0005-0000-0000-00006B200000}"/>
    <cellStyle name="Percent 3 13 3 2" xfId="8255" xr:uid="{00000000-0005-0000-0000-00006C200000}"/>
    <cellStyle name="Percent 3 13 3 3" xfId="8256" xr:uid="{00000000-0005-0000-0000-00006D200000}"/>
    <cellStyle name="Percent 3 13 4" xfId="8257" xr:uid="{00000000-0005-0000-0000-00006E200000}"/>
    <cellStyle name="Percent 3 13 4 2" xfId="8258" xr:uid="{00000000-0005-0000-0000-00006F200000}"/>
    <cellStyle name="Percent 3 13 4 3" xfId="8259" xr:uid="{00000000-0005-0000-0000-000070200000}"/>
    <cellStyle name="Percent 3 13 5" xfId="8260" xr:uid="{00000000-0005-0000-0000-000071200000}"/>
    <cellStyle name="Percent 3 14" xfId="8261" xr:uid="{00000000-0005-0000-0000-000072200000}"/>
    <cellStyle name="Percent 3 14 2" xfId="8262" xr:uid="{00000000-0005-0000-0000-000073200000}"/>
    <cellStyle name="Percent 3 14 2 2" xfId="8263" xr:uid="{00000000-0005-0000-0000-000074200000}"/>
    <cellStyle name="Percent 3 14 2 3" xfId="8264" xr:uid="{00000000-0005-0000-0000-000075200000}"/>
    <cellStyle name="Percent 3 14 3" xfId="8265" xr:uid="{00000000-0005-0000-0000-000076200000}"/>
    <cellStyle name="Percent 3 14 3 2" xfId="8266" xr:uid="{00000000-0005-0000-0000-000077200000}"/>
    <cellStyle name="Percent 3 14 3 3" xfId="8267" xr:uid="{00000000-0005-0000-0000-000078200000}"/>
    <cellStyle name="Percent 3 14 4" xfId="8268" xr:uid="{00000000-0005-0000-0000-000079200000}"/>
    <cellStyle name="Percent 3 14 4 2" xfId="8269" xr:uid="{00000000-0005-0000-0000-00007A200000}"/>
    <cellStyle name="Percent 3 14 4 3" xfId="8270" xr:uid="{00000000-0005-0000-0000-00007B200000}"/>
    <cellStyle name="Percent 3 14 5" xfId="8271" xr:uid="{00000000-0005-0000-0000-00007C200000}"/>
    <cellStyle name="Percent 3 15" xfId="8272" xr:uid="{00000000-0005-0000-0000-00007D200000}"/>
    <cellStyle name="Percent 3 15 2" xfId="8273" xr:uid="{00000000-0005-0000-0000-00007E200000}"/>
    <cellStyle name="Percent 3 15 2 2" xfId="8274" xr:uid="{00000000-0005-0000-0000-00007F200000}"/>
    <cellStyle name="Percent 3 15 2 3" xfId="8275" xr:uid="{00000000-0005-0000-0000-000080200000}"/>
    <cellStyle name="Percent 3 15 3" xfId="8276" xr:uid="{00000000-0005-0000-0000-000081200000}"/>
    <cellStyle name="Percent 3 15 3 2" xfId="8277" xr:uid="{00000000-0005-0000-0000-000082200000}"/>
    <cellStyle name="Percent 3 15 3 3" xfId="8278" xr:uid="{00000000-0005-0000-0000-000083200000}"/>
    <cellStyle name="Percent 3 15 4" xfId="8279" xr:uid="{00000000-0005-0000-0000-000084200000}"/>
    <cellStyle name="Percent 3 15 4 2" xfId="8280" xr:uid="{00000000-0005-0000-0000-000085200000}"/>
    <cellStyle name="Percent 3 15 4 3" xfId="8281" xr:uid="{00000000-0005-0000-0000-000086200000}"/>
    <cellStyle name="Percent 3 15 5" xfId="8282" xr:uid="{00000000-0005-0000-0000-000087200000}"/>
    <cellStyle name="Percent 3 16" xfId="8283" xr:uid="{00000000-0005-0000-0000-000088200000}"/>
    <cellStyle name="Percent 3 16 2" xfId="8284" xr:uid="{00000000-0005-0000-0000-000089200000}"/>
    <cellStyle name="Percent 3 16 2 2" xfId="8285" xr:uid="{00000000-0005-0000-0000-00008A200000}"/>
    <cellStyle name="Percent 3 16 2 3" xfId="8286" xr:uid="{00000000-0005-0000-0000-00008B200000}"/>
    <cellStyle name="Percent 3 16 3" xfId="8287" xr:uid="{00000000-0005-0000-0000-00008C200000}"/>
    <cellStyle name="Percent 3 16 3 2" xfId="8288" xr:uid="{00000000-0005-0000-0000-00008D200000}"/>
    <cellStyle name="Percent 3 16 3 3" xfId="8289" xr:uid="{00000000-0005-0000-0000-00008E200000}"/>
    <cellStyle name="Percent 3 16 4" xfId="8290" xr:uid="{00000000-0005-0000-0000-00008F200000}"/>
    <cellStyle name="Percent 3 16 4 2" xfId="8291" xr:uid="{00000000-0005-0000-0000-000090200000}"/>
    <cellStyle name="Percent 3 16 4 3" xfId="8292" xr:uid="{00000000-0005-0000-0000-000091200000}"/>
    <cellStyle name="Percent 3 16 5" xfId="8293" xr:uid="{00000000-0005-0000-0000-000092200000}"/>
    <cellStyle name="Percent 3 17" xfId="8294" xr:uid="{00000000-0005-0000-0000-000093200000}"/>
    <cellStyle name="Percent 3 17 2" xfId="8295" xr:uid="{00000000-0005-0000-0000-000094200000}"/>
    <cellStyle name="Percent 3 17 2 2" xfId="8296" xr:uid="{00000000-0005-0000-0000-000095200000}"/>
    <cellStyle name="Percent 3 17 2 3" xfId="8297" xr:uid="{00000000-0005-0000-0000-000096200000}"/>
    <cellStyle name="Percent 3 17 3" xfId="8298" xr:uid="{00000000-0005-0000-0000-000097200000}"/>
    <cellStyle name="Percent 3 17 3 2" xfId="8299" xr:uid="{00000000-0005-0000-0000-000098200000}"/>
    <cellStyle name="Percent 3 17 3 3" xfId="8300" xr:uid="{00000000-0005-0000-0000-000099200000}"/>
    <cellStyle name="Percent 3 17 4" xfId="8301" xr:uid="{00000000-0005-0000-0000-00009A200000}"/>
    <cellStyle name="Percent 3 17 4 2" xfId="8302" xr:uid="{00000000-0005-0000-0000-00009B200000}"/>
    <cellStyle name="Percent 3 17 4 3" xfId="8303" xr:uid="{00000000-0005-0000-0000-00009C200000}"/>
    <cellStyle name="Percent 3 17 5" xfId="8304" xr:uid="{00000000-0005-0000-0000-00009D200000}"/>
    <cellStyle name="Percent 3 18" xfId="8305" xr:uid="{00000000-0005-0000-0000-00009E200000}"/>
    <cellStyle name="Percent 3 18 2" xfId="8306" xr:uid="{00000000-0005-0000-0000-00009F200000}"/>
    <cellStyle name="Percent 3 18 2 2" xfId="8307" xr:uid="{00000000-0005-0000-0000-0000A0200000}"/>
    <cellStyle name="Percent 3 18 2 3" xfId="8308" xr:uid="{00000000-0005-0000-0000-0000A1200000}"/>
    <cellStyle name="Percent 3 18 3" xfId="8309" xr:uid="{00000000-0005-0000-0000-0000A2200000}"/>
    <cellStyle name="Percent 3 18 3 2" xfId="8310" xr:uid="{00000000-0005-0000-0000-0000A3200000}"/>
    <cellStyle name="Percent 3 18 3 3" xfId="8311" xr:uid="{00000000-0005-0000-0000-0000A4200000}"/>
    <cellStyle name="Percent 3 18 4" xfId="8312" xr:uid="{00000000-0005-0000-0000-0000A5200000}"/>
    <cellStyle name="Percent 3 18 4 2" xfId="8313" xr:uid="{00000000-0005-0000-0000-0000A6200000}"/>
    <cellStyle name="Percent 3 18 4 3" xfId="8314" xr:uid="{00000000-0005-0000-0000-0000A7200000}"/>
    <cellStyle name="Percent 3 18 5" xfId="8315" xr:uid="{00000000-0005-0000-0000-0000A8200000}"/>
    <cellStyle name="Percent 3 19" xfId="8316" xr:uid="{00000000-0005-0000-0000-0000A9200000}"/>
    <cellStyle name="Percent 3 19 2" xfId="8317" xr:uid="{00000000-0005-0000-0000-0000AA200000}"/>
    <cellStyle name="Percent 3 19 2 2" xfId="8318" xr:uid="{00000000-0005-0000-0000-0000AB200000}"/>
    <cellStyle name="Percent 3 19 2 2 2" xfId="8319" xr:uid="{00000000-0005-0000-0000-0000AC200000}"/>
    <cellStyle name="Percent 3 19 2 2 3" xfId="8320" xr:uid="{00000000-0005-0000-0000-0000AD200000}"/>
    <cellStyle name="Percent 3 19 2 3" xfId="8321" xr:uid="{00000000-0005-0000-0000-0000AE200000}"/>
    <cellStyle name="Percent 3 19 2 4" xfId="8322" xr:uid="{00000000-0005-0000-0000-0000AF200000}"/>
    <cellStyle name="Percent 3 19 3" xfId="8323" xr:uid="{00000000-0005-0000-0000-0000B0200000}"/>
    <cellStyle name="Percent 3 19 3 2" xfId="8324" xr:uid="{00000000-0005-0000-0000-0000B1200000}"/>
    <cellStyle name="Percent 3 19 3 3" xfId="8325" xr:uid="{00000000-0005-0000-0000-0000B2200000}"/>
    <cellStyle name="Percent 3 19 4" xfId="8326" xr:uid="{00000000-0005-0000-0000-0000B3200000}"/>
    <cellStyle name="Percent 3 19 4 2" xfId="8327" xr:uid="{00000000-0005-0000-0000-0000B4200000}"/>
    <cellStyle name="Percent 3 19 4 3" xfId="8328" xr:uid="{00000000-0005-0000-0000-0000B5200000}"/>
    <cellStyle name="Percent 3 19 5" xfId="8329" xr:uid="{00000000-0005-0000-0000-0000B6200000}"/>
    <cellStyle name="Percent 3 19 5 2" xfId="8330" xr:uid="{00000000-0005-0000-0000-0000B7200000}"/>
    <cellStyle name="Percent 3 19 5 3" xfId="8331" xr:uid="{00000000-0005-0000-0000-0000B8200000}"/>
    <cellStyle name="Percent 3 19 6" xfId="8332" xr:uid="{00000000-0005-0000-0000-0000B9200000}"/>
    <cellStyle name="Percent 3 2" xfId="8333" xr:uid="{00000000-0005-0000-0000-0000BA200000}"/>
    <cellStyle name="Percent 3 2 10" xfId="8334" xr:uid="{00000000-0005-0000-0000-0000BB200000}"/>
    <cellStyle name="Percent 3 2 10 2" xfId="8335" xr:uid="{00000000-0005-0000-0000-0000BC200000}"/>
    <cellStyle name="Percent 3 2 10 2 2" xfId="8336" xr:uid="{00000000-0005-0000-0000-0000BD200000}"/>
    <cellStyle name="Percent 3 2 10 2 2 2" xfId="8337" xr:uid="{00000000-0005-0000-0000-0000BE200000}"/>
    <cellStyle name="Percent 3 2 10 2 2 3" xfId="8338" xr:uid="{00000000-0005-0000-0000-0000BF200000}"/>
    <cellStyle name="Percent 3 2 10 2 3" xfId="8339" xr:uid="{00000000-0005-0000-0000-0000C0200000}"/>
    <cellStyle name="Percent 3 2 10 2 4" xfId="8340" xr:uid="{00000000-0005-0000-0000-0000C1200000}"/>
    <cellStyle name="Percent 3 2 10 3" xfId="8341" xr:uid="{00000000-0005-0000-0000-0000C2200000}"/>
    <cellStyle name="Percent 3 2 10 3 2" xfId="8342" xr:uid="{00000000-0005-0000-0000-0000C3200000}"/>
    <cellStyle name="Percent 3 2 10 3 2 2" xfId="8343" xr:uid="{00000000-0005-0000-0000-0000C4200000}"/>
    <cellStyle name="Percent 3 2 10 3 2 3" xfId="8344" xr:uid="{00000000-0005-0000-0000-0000C5200000}"/>
    <cellStyle name="Percent 3 2 10 3 3" xfId="8345" xr:uid="{00000000-0005-0000-0000-0000C6200000}"/>
    <cellStyle name="Percent 3 2 10 3 4" xfId="8346" xr:uid="{00000000-0005-0000-0000-0000C7200000}"/>
    <cellStyle name="Percent 3 2 10 4" xfId="8347" xr:uid="{00000000-0005-0000-0000-0000C8200000}"/>
    <cellStyle name="Percent 3 2 10 4 2" xfId="8348" xr:uid="{00000000-0005-0000-0000-0000C9200000}"/>
    <cellStyle name="Percent 3 2 10 4 3" xfId="8349" xr:uid="{00000000-0005-0000-0000-0000CA200000}"/>
    <cellStyle name="Percent 3 2 10 5" xfId="8350" xr:uid="{00000000-0005-0000-0000-0000CB200000}"/>
    <cellStyle name="Percent 3 2 10 5 2" xfId="8351" xr:uid="{00000000-0005-0000-0000-0000CC200000}"/>
    <cellStyle name="Percent 3 2 10 5 3" xfId="8352" xr:uid="{00000000-0005-0000-0000-0000CD200000}"/>
    <cellStyle name="Percent 3 2 10 6" xfId="8353" xr:uid="{00000000-0005-0000-0000-0000CE200000}"/>
    <cellStyle name="Percent 3 2 10 6 2" xfId="8354" xr:uid="{00000000-0005-0000-0000-0000CF200000}"/>
    <cellStyle name="Percent 3 2 10 6 3" xfId="8355" xr:uid="{00000000-0005-0000-0000-0000D0200000}"/>
    <cellStyle name="Percent 3 2 10 7" xfId="8356" xr:uid="{00000000-0005-0000-0000-0000D1200000}"/>
    <cellStyle name="Percent 3 2 11" xfId="8357" xr:uid="{00000000-0005-0000-0000-0000D2200000}"/>
    <cellStyle name="Percent 3 2 11 2" xfId="8358" xr:uid="{00000000-0005-0000-0000-0000D3200000}"/>
    <cellStyle name="Percent 3 2 11 2 2" xfId="8359" xr:uid="{00000000-0005-0000-0000-0000D4200000}"/>
    <cellStyle name="Percent 3 2 11 2 2 2" xfId="8360" xr:uid="{00000000-0005-0000-0000-0000D5200000}"/>
    <cellStyle name="Percent 3 2 11 2 2 3" xfId="8361" xr:uid="{00000000-0005-0000-0000-0000D6200000}"/>
    <cellStyle name="Percent 3 2 11 2 3" xfId="8362" xr:uid="{00000000-0005-0000-0000-0000D7200000}"/>
    <cellStyle name="Percent 3 2 11 2 4" xfId="8363" xr:uid="{00000000-0005-0000-0000-0000D8200000}"/>
    <cellStyle name="Percent 3 2 11 3" xfId="8364" xr:uid="{00000000-0005-0000-0000-0000D9200000}"/>
    <cellStyle name="Percent 3 2 11 3 2" xfId="8365" xr:uid="{00000000-0005-0000-0000-0000DA200000}"/>
    <cellStyle name="Percent 3 2 11 3 2 2" xfId="8366" xr:uid="{00000000-0005-0000-0000-0000DB200000}"/>
    <cellStyle name="Percent 3 2 11 3 2 3" xfId="8367" xr:uid="{00000000-0005-0000-0000-0000DC200000}"/>
    <cellStyle name="Percent 3 2 11 3 3" xfId="8368" xr:uid="{00000000-0005-0000-0000-0000DD200000}"/>
    <cellStyle name="Percent 3 2 11 3 4" xfId="8369" xr:uid="{00000000-0005-0000-0000-0000DE200000}"/>
    <cellStyle name="Percent 3 2 11 4" xfId="8370" xr:uid="{00000000-0005-0000-0000-0000DF200000}"/>
    <cellStyle name="Percent 3 2 11 4 2" xfId="8371" xr:uid="{00000000-0005-0000-0000-0000E0200000}"/>
    <cellStyle name="Percent 3 2 11 4 3" xfId="8372" xr:uid="{00000000-0005-0000-0000-0000E1200000}"/>
    <cellStyle name="Percent 3 2 11 5" xfId="8373" xr:uid="{00000000-0005-0000-0000-0000E2200000}"/>
    <cellStyle name="Percent 3 2 11 5 2" xfId="8374" xr:uid="{00000000-0005-0000-0000-0000E3200000}"/>
    <cellStyle name="Percent 3 2 11 5 3" xfId="8375" xr:uid="{00000000-0005-0000-0000-0000E4200000}"/>
    <cellStyle name="Percent 3 2 11 6" xfId="8376" xr:uid="{00000000-0005-0000-0000-0000E5200000}"/>
    <cellStyle name="Percent 3 2 11 6 2" xfId="8377" xr:uid="{00000000-0005-0000-0000-0000E6200000}"/>
    <cellStyle name="Percent 3 2 11 6 3" xfId="8378" xr:uid="{00000000-0005-0000-0000-0000E7200000}"/>
    <cellStyle name="Percent 3 2 11 7" xfId="8379" xr:uid="{00000000-0005-0000-0000-0000E8200000}"/>
    <cellStyle name="Percent 3 2 12" xfId="8380" xr:uid="{00000000-0005-0000-0000-0000E9200000}"/>
    <cellStyle name="Percent 3 2 12 2" xfId="8381" xr:uid="{00000000-0005-0000-0000-0000EA200000}"/>
    <cellStyle name="Percent 3 2 12 2 2" xfId="8382" xr:uid="{00000000-0005-0000-0000-0000EB200000}"/>
    <cellStyle name="Percent 3 2 12 2 2 2" xfId="8383" xr:uid="{00000000-0005-0000-0000-0000EC200000}"/>
    <cellStyle name="Percent 3 2 12 2 2 3" xfId="8384" xr:uid="{00000000-0005-0000-0000-0000ED200000}"/>
    <cellStyle name="Percent 3 2 12 2 3" xfId="8385" xr:uid="{00000000-0005-0000-0000-0000EE200000}"/>
    <cellStyle name="Percent 3 2 12 2 4" xfId="8386" xr:uid="{00000000-0005-0000-0000-0000EF200000}"/>
    <cellStyle name="Percent 3 2 12 3" xfId="8387" xr:uid="{00000000-0005-0000-0000-0000F0200000}"/>
    <cellStyle name="Percent 3 2 12 3 2" xfId="8388" xr:uid="{00000000-0005-0000-0000-0000F1200000}"/>
    <cellStyle name="Percent 3 2 12 3 2 2" xfId="8389" xr:uid="{00000000-0005-0000-0000-0000F2200000}"/>
    <cellStyle name="Percent 3 2 12 3 2 3" xfId="8390" xr:uid="{00000000-0005-0000-0000-0000F3200000}"/>
    <cellStyle name="Percent 3 2 12 3 3" xfId="8391" xr:uid="{00000000-0005-0000-0000-0000F4200000}"/>
    <cellStyle name="Percent 3 2 12 3 4" xfId="8392" xr:uid="{00000000-0005-0000-0000-0000F5200000}"/>
    <cellStyle name="Percent 3 2 12 4" xfId="8393" xr:uid="{00000000-0005-0000-0000-0000F6200000}"/>
    <cellStyle name="Percent 3 2 12 4 2" xfId="8394" xr:uid="{00000000-0005-0000-0000-0000F7200000}"/>
    <cellStyle name="Percent 3 2 12 4 3" xfId="8395" xr:uid="{00000000-0005-0000-0000-0000F8200000}"/>
    <cellStyle name="Percent 3 2 12 5" xfId="8396" xr:uid="{00000000-0005-0000-0000-0000F9200000}"/>
    <cellStyle name="Percent 3 2 12 5 2" xfId="8397" xr:uid="{00000000-0005-0000-0000-0000FA200000}"/>
    <cellStyle name="Percent 3 2 12 5 3" xfId="8398" xr:uid="{00000000-0005-0000-0000-0000FB200000}"/>
    <cellStyle name="Percent 3 2 12 6" xfId="8399" xr:uid="{00000000-0005-0000-0000-0000FC200000}"/>
    <cellStyle name="Percent 3 2 12 6 2" xfId="8400" xr:uid="{00000000-0005-0000-0000-0000FD200000}"/>
    <cellStyle name="Percent 3 2 12 6 3" xfId="8401" xr:uid="{00000000-0005-0000-0000-0000FE200000}"/>
    <cellStyle name="Percent 3 2 12 7" xfId="8402" xr:uid="{00000000-0005-0000-0000-0000FF200000}"/>
    <cellStyle name="Percent 3 2 13" xfId="8403" xr:uid="{00000000-0005-0000-0000-000000210000}"/>
    <cellStyle name="Percent 3 2 13 2" xfId="8404" xr:uid="{00000000-0005-0000-0000-000001210000}"/>
    <cellStyle name="Percent 3 2 13 2 2" xfId="8405" xr:uid="{00000000-0005-0000-0000-000002210000}"/>
    <cellStyle name="Percent 3 2 13 2 2 2" xfId="8406" xr:uid="{00000000-0005-0000-0000-000003210000}"/>
    <cellStyle name="Percent 3 2 13 2 2 3" xfId="8407" xr:uid="{00000000-0005-0000-0000-000004210000}"/>
    <cellStyle name="Percent 3 2 13 2 3" xfId="8408" xr:uid="{00000000-0005-0000-0000-000005210000}"/>
    <cellStyle name="Percent 3 2 13 2 4" xfId="8409" xr:uid="{00000000-0005-0000-0000-000006210000}"/>
    <cellStyle name="Percent 3 2 13 3" xfId="8410" xr:uid="{00000000-0005-0000-0000-000007210000}"/>
    <cellStyle name="Percent 3 2 13 3 2" xfId="8411" xr:uid="{00000000-0005-0000-0000-000008210000}"/>
    <cellStyle name="Percent 3 2 13 3 2 2" xfId="8412" xr:uid="{00000000-0005-0000-0000-000009210000}"/>
    <cellStyle name="Percent 3 2 13 3 2 3" xfId="8413" xr:uid="{00000000-0005-0000-0000-00000A210000}"/>
    <cellStyle name="Percent 3 2 13 3 3" xfId="8414" xr:uid="{00000000-0005-0000-0000-00000B210000}"/>
    <cellStyle name="Percent 3 2 13 3 4" xfId="8415" xr:uid="{00000000-0005-0000-0000-00000C210000}"/>
    <cellStyle name="Percent 3 2 13 4" xfId="8416" xr:uid="{00000000-0005-0000-0000-00000D210000}"/>
    <cellStyle name="Percent 3 2 13 4 2" xfId="8417" xr:uid="{00000000-0005-0000-0000-00000E210000}"/>
    <cellStyle name="Percent 3 2 13 4 3" xfId="8418" xr:uid="{00000000-0005-0000-0000-00000F210000}"/>
    <cellStyle name="Percent 3 2 13 5" xfId="8419" xr:uid="{00000000-0005-0000-0000-000010210000}"/>
    <cellStyle name="Percent 3 2 13 5 2" xfId="8420" xr:uid="{00000000-0005-0000-0000-000011210000}"/>
    <cellStyle name="Percent 3 2 13 5 3" xfId="8421" xr:uid="{00000000-0005-0000-0000-000012210000}"/>
    <cellStyle name="Percent 3 2 13 6" xfId="8422" xr:uid="{00000000-0005-0000-0000-000013210000}"/>
    <cellStyle name="Percent 3 2 13 6 2" xfId="8423" xr:uid="{00000000-0005-0000-0000-000014210000}"/>
    <cellStyle name="Percent 3 2 13 6 3" xfId="8424" xr:uid="{00000000-0005-0000-0000-000015210000}"/>
    <cellStyle name="Percent 3 2 13 7" xfId="8425" xr:uid="{00000000-0005-0000-0000-000016210000}"/>
    <cellStyle name="Percent 3 2 14" xfId="8426" xr:uid="{00000000-0005-0000-0000-000017210000}"/>
    <cellStyle name="Percent 3 2 14 2" xfId="8427" xr:uid="{00000000-0005-0000-0000-000018210000}"/>
    <cellStyle name="Percent 3 2 14 2 2" xfId="8428" xr:uid="{00000000-0005-0000-0000-000019210000}"/>
    <cellStyle name="Percent 3 2 14 2 2 2" xfId="8429" xr:uid="{00000000-0005-0000-0000-00001A210000}"/>
    <cellStyle name="Percent 3 2 14 2 2 3" xfId="8430" xr:uid="{00000000-0005-0000-0000-00001B210000}"/>
    <cellStyle name="Percent 3 2 14 2 3" xfId="8431" xr:uid="{00000000-0005-0000-0000-00001C210000}"/>
    <cellStyle name="Percent 3 2 14 2 4" xfId="8432" xr:uid="{00000000-0005-0000-0000-00001D210000}"/>
    <cellStyle name="Percent 3 2 14 3" xfId="8433" xr:uid="{00000000-0005-0000-0000-00001E210000}"/>
    <cellStyle name="Percent 3 2 14 3 2" xfId="8434" xr:uid="{00000000-0005-0000-0000-00001F210000}"/>
    <cellStyle name="Percent 3 2 14 3 2 2" xfId="8435" xr:uid="{00000000-0005-0000-0000-000020210000}"/>
    <cellStyle name="Percent 3 2 14 3 2 3" xfId="8436" xr:uid="{00000000-0005-0000-0000-000021210000}"/>
    <cellStyle name="Percent 3 2 14 3 3" xfId="8437" xr:uid="{00000000-0005-0000-0000-000022210000}"/>
    <cellStyle name="Percent 3 2 14 3 4" xfId="8438" xr:uid="{00000000-0005-0000-0000-000023210000}"/>
    <cellStyle name="Percent 3 2 14 4" xfId="8439" xr:uid="{00000000-0005-0000-0000-000024210000}"/>
    <cellStyle name="Percent 3 2 14 4 2" xfId="8440" xr:uid="{00000000-0005-0000-0000-000025210000}"/>
    <cellStyle name="Percent 3 2 14 4 3" xfId="8441" xr:uid="{00000000-0005-0000-0000-000026210000}"/>
    <cellStyle name="Percent 3 2 14 5" xfId="8442" xr:uid="{00000000-0005-0000-0000-000027210000}"/>
    <cellStyle name="Percent 3 2 14 5 2" xfId="8443" xr:uid="{00000000-0005-0000-0000-000028210000}"/>
    <cellStyle name="Percent 3 2 14 5 3" xfId="8444" xr:uid="{00000000-0005-0000-0000-000029210000}"/>
    <cellStyle name="Percent 3 2 14 6" xfId="8445" xr:uid="{00000000-0005-0000-0000-00002A210000}"/>
    <cellStyle name="Percent 3 2 14 6 2" xfId="8446" xr:uid="{00000000-0005-0000-0000-00002B210000}"/>
    <cellStyle name="Percent 3 2 14 6 3" xfId="8447" xr:uid="{00000000-0005-0000-0000-00002C210000}"/>
    <cellStyle name="Percent 3 2 14 7" xfId="8448" xr:uid="{00000000-0005-0000-0000-00002D210000}"/>
    <cellStyle name="Percent 3 2 15" xfId="8449" xr:uid="{00000000-0005-0000-0000-00002E210000}"/>
    <cellStyle name="Percent 3 2 15 2" xfId="8450" xr:uid="{00000000-0005-0000-0000-00002F210000}"/>
    <cellStyle name="Percent 3 2 15 2 2" xfId="8451" xr:uid="{00000000-0005-0000-0000-000030210000}"/>
    <cellStyle name="Percent 3 2 15 2 2 2" xfId="8452" xr:uid="{00000000-0005-0000-0000-000031210000}"/>
    <cellStyle name="Percent 3 2 15 2 2 3" xfId="8453" xr:uid="{00000000-0005-0000-0000-000032210000}"/>
    <cellStyle name="Percent 3 2 15 2 3" xfId="8454" xr:uid="{00000000-0005-0000-0000-000033210000}"/>
    <cellStyle name="Percent 3 2 15 2 4" xfId="8455" xr:uid="{00000000-0005-0000-0000-000034210000}"/>
    <cellStyle name="Percent 3 2 15 3" xfId="8456" xr:uid="{00000000-0005-0000-0000-000035210000}"/>
    <cellStyle name="Percent 3 2 15 3 2" xfId="8457" xr:uid="{00000000-0005-0000-0000-000036210000}"/>
    <cellStyle name="Percent 3 2 15 3 2 2" xfId="8458" xr:uid="{00000000-0005-0000-0000-000037210000}"/>
    <cellStyle name="Percent 3 2 15 3 2 3" xfId="8459" xr:uid="{00000000-0005-0000-0000-000038210000}"/>
    <cellStyle name="Percent 3 2 15 3 3" xfId="8460" xr:uid="{00000000-0005-0000-0000-000039210000}"/>
    <cellStyle name="Percent 3 2 15 3 4" xfId="8461" xr:uid="{00000000-0005-0000-0000-00003A210000}"/>
    <cellStyle name="Percent 3 2 15 4" xfId="8462" xr:uid="{00000000-0005-0000-0000-00003B210000}"/>
    <cellStyle name="Percent 3 2 15 4 2" xfId="8463" xr:uid="{00000000-0005-0000-0000-00003C210000}"/>
    <cellStyle name="Percent 3 2 15 4 3" xfId="8464" xr:uid="{00000000-0005-0000-0000-00003D210000}"/>
    <cellStyle name="Percent 3 2 15 5" xfId="8465" xr:uid="{00000000-0005-0000-0000-00003E210000}"/>
    <cellStyle name="Percent 3 2 15 5 2" xfId="8466" xr:uid="{00000000-0005-0000-0000-00003F210000}"/>
    <cellStyle name="Percent 3 2 15 5 3" xfId="8467" xr:uid="{00000000-0005-0000-0000-000040210000}"/>
    <cellStyle name="Percent 3 2 15 6" xfId="8468" xr:uid="{00000000-0005-0000-0000-000041210000}"/>
    <cellStyle name="Percent 3 2 15 6 2" xfId="8469" xr:uid="{00000000-0005-0000-0000-000042210000}"/>
    <cellStyle name="Percent 3 2 15 6 3" xfId="8470" xr:uid="{00000000-0005-0000-0000-000043210000}"/>
    <cellStyle name="Percent 3 2 15 7" xfId="8471" xr:uid="{00000000-0005-0000-0000-000044210000}"/>
    <cellStyle name="Percent 3 2 16" xfId="8472" xr:uid="{00000000-0005-0000-0000-000045210000}"/>
    <cellStyle name="Percent 3 2 16 2" xfId="8473" xr:uid="{00000000-0005-0000-0000-000046210000}"/>
    <cellStyle name="Percent 3 2 16 2 2" xfId="8474" xr:uid="{00000000-0005-0000-0000-000047210000}"/>
    <cellStyle name="Percent 3 2 16 2 2 2" xfId="8475" xr:uid="{00000000-0005-0000-0000-000048210000}"/>
    <cellStyle name="Percent 3 2 16 2 2 3" xfId="8476" xr:uid="{00000000-0005-0000-0000-000049210000}"/>
    <cellStyle name="Percent 3 2 16 2 3" xfId="8477" xr:uid="{00000000-0005-0000-0000-00004A210000}"/>
    <cellStyle name="Percent 3 2 16 2 4" xfId="8478" xr:uid="{00000000-0005-0000-0000-00004B210000}"/>
    <cellStyle name="Percent 3 2 16 3" xfId="8479" xr:uid="{00000000-0005-0000-0000-00004C210000}"/>
    <cellStyle name="Percent 3 2 16 3 2" xfId="8480" xr:uid="{00000000-0005-0000-0000-00004D210000}"/>
    <cellStyle name="Percent 3 2 16 3 2 2" xfId="8481" xr:uid="{00000000-0005-0000-0000-00004E210000}"/>
    <cellStyle name="Percent 3 2 16 3 2 3" xfId="8482" xr:uid="{00000000-0005-0000-0000-00004F210000}"/>
    <cellStyle name="Percent 3 2 16 3 3" xfId="8483" xr:uid="{00000000-0005-0000-0000-000050210000}"/>
    <cellStyle name="Percent 3 2 16 3 4" xfId="8484" xr:uid="{00000000-0005-0000-0000-000051210000}"/>
    <cellStyle name="Percent 3 2 16 4" xfId="8485" xr:uid="{00000000-0005-0000-0000-000052210000}"/>
    <cellStyle name="Percent 3 2 16 4 2" xfId="8486" xr:uid="{00000000-0005-0000-0000-000053210000}"/>
    <cellStyle name="Percent 3 2 16 4 3" xfId="8487" xr:uid="{00000000-0005-0000-0000-000054210000}"/>
    <cellStyle name="Percent 3 2 16 5" xfId="8488" xr:uid="{00000000-0005-0000-0000-000055210000}"/>
    <cellStyle name="Percent 3 2 16 5 2" xfId="8489" xr:uid="{00000000-0005-0000-0000-000056210000}"/>
    <cellStyle name="Percent 3 2 16 5 3" xfId="8490" xr:uid="{00000000-0005-0000-0000-000057210000}"/>
    <cellStyle name="Percent 3 2 16 6" xfId="8491" xr:uid="{00000000-0005-0000-0000-000058210000}"/>
    <cellStyle name="Percent 3 2 16 6 2" xfId="8492" xr:uid="{00000000-0005-0000-0000-000059210000}"/>
    <cellStyle name="Percent 3 2 16 6 3" xfId="8493" xr:uid="{00000000-0005-0000-0000-00005A210000}"/>
    <cellStyle name="Percent 3 2 16 7" xfId="8494" xr:uid="{00000000-0005-0000-0000-00005B210000}"/>
    <cellStyle name="Percent 3 2 17" xfId="8495" xr:uid="{00000000-0005-0000-0000-00005C210000}"/>
    <cellStyle name="Percent 3 2 17 2" xfId="8496" xr:uid="{00000000-0005-0000-0000-00005D210000}"/>
    <cellStyle name="Percent 3 2 17 2 2" xfId="8497" xr:uid="{00000000-0005-0000-0000-00005E210000}"/>
    <cellStyle name="Percent 3 2 17 2 3" xfId="8498" xr:uid="{00000000-0005-0000-0000-00005F210000}"/>
    <cellStyle name="Percent 3 2 17 3" xfId="8499" xr:uid="{00000000-0005-0000-0000-000060210000}"/>
    <cellStyle name="Percent 3 2 17 3 2" xfId="8500" xr:uid="{00000000-0005-0000-0000-000061210000}"/>
    <cellStyle name="Percent 3 2 17 3 3" xfId="8501" xr:uid="{00000000-0005-0000-0000-000062210000}"/>
    <cellStyle name="Percent 3 2 17 4" xfId="8502" xr:uid="{00000000-0005-0000-0000-000063210000}"/>
    <cellStyle name="Percent 3 2 18" xfId="8503" xr:uid="{00000000-0005-0000-0000-000064210000}"/>
    <cellStyle name="Percent 3 2 18 2" xfId="8504" xr:uid="{00000000-0005-0000-0000-000065210000}"/>
    <cellStyle name="Percent 3 2 18 3" xfId="8505" xr:uid="{00000000-0005-0000-0000-000066210000}"/>
    <cellStyle name="Percent 3 2 19" xfId="8506" xr:uid="{00000000-0005-0000-0000-000067210000}"/>
    <cellStyle name="Percent 3 2 19 2" xfId="8507" xr:uid="{00000000-0005-0000-0000-000068210000}"/>
    <cellStyle name="Percent 3 2 19 3" xfId="8508" xr:uid="{00000000-0005-0000-0000-000069210000}"/>
    <cellStyle name="Percent 3 2 2" xfId="8509" xr:uid="{00000000-0005-0000-0000-00006A210000}"/>
    <cellStyle name="Percent 3 2 2 2" xfId="8510" xr:uid="{00000000-0005-0000-0000-00006B210000}"/>
    <cellStyle name="Percent 3 2 2 2 2" xfId="8511" xr:uid="{00000000-0005-0000-0000-00006C210000}"/>
    <cellStyle name="Percent 3 2 2 2 2 2" xfId="8512" xr:uid="{00000000-0005-0000-0000-00006D210000}"/>
    <cellStyle name="Percent 3 2 2 2 2 2 2" xfId="8513" xr:uid="{00000000-0005-0000-0000-00006E210000}"/>
    <cellStyle name="Percent 3 2 2 2 2 2 3" xfId="8514" xr:uid="{00000000-0005-0000-0000-00006F210000}"/>
    <cellStyle name="Percent 3 2 2 2 2 3" xfId="8515" xr:uid="{00000000-0005-0000-0000-000070210000}"/>
    <cellStyle name="Percent 3 2 2 2 2 3 2" xfId="8516" xr:uid="{00000000-0005-0000-0000-000071210000}"/>
    <cellStyle name="Percent 3 2 2 2 2 3 3" xfId="8517" xr:uid="{00000000-0005-0000-0000-000072210000}"/>
    <cellStyle name="Percent 3 2 2 2 2 4" xfId="8518" xr:uid="{00000000-0005-0000-0000-000073210000}"/>
    <cellStyle name="Percent 3 2 2 2 3" xfId="8519" xr:uid="{00000000-0005-0000-0000-000074210000}"/>
    <cellStyle name="Percent 3 2 2 2 3 2" xfId="8520" xr:uid="{00000000-0005-0000-0000-000075210000}"/>
    <cellStyle name="Percent 3 2 2 2 3 2 2" xfId="8521" xr:uid="{00000000-0005-0000-0000-000076210000}"/>
    <cellStyle name="Percent 3 2 2 2 3 2 3" xfId="8522" xr:uid="{00000000-0005-0000-0000-000077210000}"/>
    <cellStyle name="Percent 3 2 2 2 3 3" xfId="8523" xr:uid="{00000000-0005-0000-0000-000078210000}"/>
    <cellStyle name="Percent 3 2 2 2 3 4" xfId="8524" xr:uid="{00000000-0005-0000-0000-000079210000}"/>
    <cellStyle name="Percent 3 2 2 2 3 5" xfId="8525" xr:uid="{00000000-0005-0000-0000-00007A210000}"/>
    <cellStyle name="Percent 3 2 2 2 4" xfId="8526" xr:uid="{00000000-0005-0000-0000-00007B210000}"/>
    <cellStyle name="Percent 3 2 2 2 4 2" xfId="8527" xr:uid="{00000000-0005-0000-0000-00007C210000}"/>
    <cellStyle name="Percent 3 2 2 2 4 3" xfId="8528" xr:uid="{00000000-0005-0000-0000-00007D210000}"/>
    <cellStyle name="Percent 3 2 2 2 5" xfId="8529" xr:uid="{00000000-0005-0000-0000-00007E210000}"/>
    <cellStyle name="Percent 3 2 2 2 5 2" xfId="8530" xr:uid="{00000000-0005-0000-0000-00007F210000}"/>
    <cellStyle name="Percent 3 2 2 2 5 3" xfId="8531" xr:uid="{00000000-0005-0000-0000-000080210000}"/>
    <cellStyle name="Percent 3 2 2 2 6" xfId="8532" xr:uid="{00000000-0005-0000-0000-000081210000}"/>
    <cellStyle name="Percent 3 2 2 2 6 2" xfId="8533" xr:uid="{00000000-0005-0000-0000-000082210000}"/>
    <cellStyle name="Percent 3 2 2 2 6 3" xfId="8534" xr:uid="{00000000-0005-0000-0000-000083210000}"/>
    <cellStyle name="Percent 3 2 2 2 7" xfId="8535" xr:uid="{00000000-0005-0000-0000-000084210000}"/>
    <cellStyle name="Percent 3 2 2 3" xfId="8536" xr:uid="{00000000-0005-0000-0000-000085210000}"/>
    <cellStyle name="Percent 3 2 2 3 2" xfId="8537" xr:uid="{00000000-0005-0000-0000-000086210000}"/>
    <cellStyle name="Percent 3 2 2 3 2 2" xfId="8538" xr:uid="{00000000-0005-0000-0000-000087210000}"/>
    <cellStyle name="Percent 3 2 2 3 2 3" xfId="8539" xr:uid="{00000000-0005-0000-0000-000088210000}"/>
    <cellStyle name="Percent 3 2 2 3 3" xfId="8540" xr:uid="{00000000-0005-0000-0000-000089210000}"/>
    <cellStyle name="Percent 3 2 2 3 3 2" xfId="8541" xr:uid="{00000000-0005-0000-0000-00008A210000}"/>
    <cellStyle name="Percent 3 2 2 3 3 3" xfId="8542" xr:uid="{00000000-0005-0000-0000-00008B210000}"/>
    <cellStyle name="Percent 3 2 2 3 4" xfId="8543" xr:uid="{00000000-0005-0000-0000-00008C210000}"/>
    <cellStyle name="Percent 3 2 2 4" xfId="8544" xr:uid="{00000000-0005-0000-0000-00008D210000}"/>
    <cellStyle name="Percent 3 2 2 4 2" xfId="8545" xr:uid="{00000000-0005-0000-0000-00008E210000}"/>
    <cellStyle name="Percent 3 2 2 4 2 2" xfId="8546" xr:uid="{00000000-0005-0000-0000-00008F210000}"/>
    <cellStyle name="Percent 3 2 2 4 2 3" xfId="8547" xr:uid="{00000000-0005-0000-0000-000090210000}"/>
    <cellStyle name="Percent 3 2 2 4 3" xfId="8548" xr:uid="{00000000-0005-0000-0000-000091210000}"/>
    <cellStyle name="Percent 3 2 2 4 4" xfId="8549" xr:uid="{00000000-0005-0000-0000-000092210000}"/>
    <cellStyle name="Percent 3 2 2 5" xfId="8550" xr:uid="{00000000-0005-0000-0000-000093210000}"/>
    <cellStyle name="Percent 3 2 2 5 2" xfId="8551" xr:uid="{00000000-0005-0000-0000-000094210000}"/>
    <cellStyle name="Percent 3 2 2 5 3" xfId="8552" xr:uid="{00000000-0005-0000-0000-000095210000}"/>
    <cellStyle name="Percent 3 2 2 6" xfId="8553" xr:uid="{00000000-0005-0000-0000-000096210000}"/>
    <cellStyle name="Percent 3 2 2 6 2" xfId="8554" xr:uid="{00000000-0005-0000-0000-000097210000}"/>
    <cellStyle name="Percent 3 2 2 6 3" xfId="8555" xr:uid="{00000000-0005-0000-0000-000098210000}"/>
    <cellStyle name="Percent 3 2 2 7" xfId="8556" xr:uid="{00000000-0005-0000-0000-000099210000}"/>
    <cellStyle name="Percent 3 2 2 7 2" xfId="8557" xr:uid="{00000000-0005-0000-0000-00009A210000}"/>
    <cellStyle name="Percent 3 2 2 7 3" xfId="8558" xr:uid="{00000000-0005-0000-0000-00009B210000}"/>
    <cellStyle name="Percent 3 2 2 8" xfId="8559" xr:uid="{00000000-0005-0000-0000-00009C210000}"/>
    <cellStyle name="Percent 3 2 20" xfId="8560" xr:uid="{00000000-0005-0000-0000-00009D210000}"/>
    <cellStyle name="Percent 3 2 20 2" xfId="8561" xr:uid="{00000000-0005-0000-0000-00009E210000}"/>
    <cellStyle name="Percent 3 2 20 3" xfId="8562" xr:uid="{00000000-0005-0000-0000-00009F210000}"/>
    <cellStyle name="Percent 3 2 21" xfId="8563" xr:uid="{00000000-0005-0000-0000-0000A0210000}"/>
    <cellStyle name="Percent 3 2 3" xfId="8564" xr:uid="{00000000-0005-0000-0000-0000A1210000}"/>
    <cellStyle name="Percent 3 2 3 2" xfId="8565" xr:uid="{00000000-0005-0000-0000-0000A2210000}"/>
    <cellStyle name="Percent 3 2 3 2 2" xfId="8566" xr:uid="{00000000-0005-0000-0000-0000A3210000}"/>
    <cellStyle name="Percent 3 2 3 2 2 2" xfId="8567" xr:uid="{00000000-0005-0000-0000-0000A4210000}"/>
    <cellStyle name="Percent 3 2 3 2 2 3" xfId="8568" xr:uid="{00000000-0005-0000-0000-0000A5210000}"/>
    <cellStyle name="Percent 3 2 3 2 3" xfId="8569" xr:uid="{00000000-0005-0000-0000-0000A6210000}"/>
    <cellStyle name="Percent 3 2 3 2 3 2" xfId="8570" xr:uid="{00000000-0005-0000-0000-0000A7210000}"/>
    <cellStyle name="Percent 3 2 3 2 3 3" xfId="8571" xr:uid="{00000000-0005-0000-0000-0000A8210000}"/>
    <cellStyle name="Percent 3 2 3 2 4" xfId="8572" xr:uid="{00000000-0005-0000-0000-0000A9210000}"/>
    <cellStyle name="Percent 3 2 3 2 4 2" xfId="8573" xr:uid="{00000000-0005-0000-0000-0000AA210000}"/>
    <cellStyle name="Percent 3 2 3 2 4 3" xfId="8574" xr:uid="{00000000-0005-0000-0000-0000AB210000}"/>
    <cellStyle name="Percent 3 2 3 2 5" xfId="8575" xr:uid="{00000000-0005-0000-0000-0000AC210000}"/>
    <cellStyle name="Percent 3 2 3 3" xfId="8576" xr:uid="{00000000-0005-0000-0000-0000AD210000}"/>
    <cellStyle name="Percent 3 2 3 3 2" xfId="8577" xr:uid="{00000000-0005-0000-0000-0000AE210000}"/>
    <cellStyle name="Percent 3 2 3 3 2 2" xfId="8578" xr:uid="{00000000-0005-0000-0000-0000AF210000}"/>
    <cellStyle name="Percent 3 2 3 3 2 3" xfId="8579" xr:uid="{00000000-0005-0000-0000-0000B0210000}"/>
    <cellStyle name="Percent 3 2 3 3 3" xfId="8580" xr:uid="{00000000-0005-0000-0000-0000B1210000}"/>
    <cellStyle name="Percent 3 2 3 3 4" xfId="8581" xr:uid="{00000000-0005-0000-0000-0000B2210000}"/>
    <cellStyle name="Percent 3 2 3 3 5" xfId="8582" xr:uid="{00000000-0005-0000-0000-0000B3210000}"/>
    <cellStyle name="Percent 3 2 3 4" xfId="8583" xr:uid="{00000000-0005-0000-0000-0000B4210000}"/>
    <cellStyle name="Percent 3 2 3 4 2" xfId="8584" xr:uid="{00000000-0005-0000-0000-0000B5210000}"/>
    <cellStyle name="Percent 3 2 3 4 3" xfId="8585" xr:uid="{00000000-0005-0000-0000-0000B6210000}"/>
    <cellStyle name="Percent 3 2 3 5" xfId="8586" xr:uid="{00000000-0005-0000-0000-0000B7210000}"/>
    <cellStyle name="Percent 3 2 3 5 2" xfId="8587" xr:uid="{00000000-0005-0000-0000-0000B8210000}"/>
    <cellStyle name="Percent 3 2 3 5 3" xfId="8588" xr:uid="{00000000-0005-0000-0000-0000B9210000}"/>
    <cellStyle name="Percent 3 2 3 6" xfId="8589" xr:uid="{00000000-0005-0000-0000-0000BA210000}"/>
    <cellStyle name="Percent 3 2 3 6 2" xfId="8590" xr:uid="{00000000-0005-0000-0000-0000BB210000}"/>
    <cellStyle name="Percent 3 2 3 6 3" xfId="8591" xr:uid="{00000000-0005-0000-0000-0000BC210000}"/>
    <cellStyle name="Percent 3 2 3 7" xfId="8592" xr:uid="{00000000-0005-0000-0000-0000BD210000}"/>
    <cellStyle name="Percent 3 2 4" xfId="8593" xr:uid="{00000000-0005-0000-0000-0000BE210000}"/>
    <cellStyle name="Percent 3 2 4 2" xfId="8594" xr:uid="{00000000-0005-0000-0000-0000BF210000}"/>
    <cellStyle name="Percent 3 2 4 2 2" xfId="8595" xr:uid="{00000000-0005-0000-0000-0000C0210000}"/>
    <cellStyle name="Percent 3 2 4 2 2 2" xfId="8596" xr:uid="{00000000-0005-0000-0000-0000C1210000}"/>
    <cellStyle name="Percent 3 2 4 2 2 3" xfId="8597" xr:uid="{00000000-0005-0000-0000-0000C2210000}"/>
    <cellStyle name="Percent 3 2 4 2 3" xfId="8598" xr:uid="{00000000-0005-0000-0000-0000C3210000}"/>
    <cellStyle name="Percent 3 2 4 2 4" xfId="8599" xr:uid="{00000000-0005-0000-0000-0000C4210000}"/>
    <cellStyle name="Percent 3 2 4 3" xfId="8600" xr:uid="{00000000-0005-0000-0000-0000C5210000}"/>
    <cellStyle name="Percent 3 2 4 3 2" xfId="8601" xr:uid="{00000000-0005-0000-0000-0000C6210000}"/>
    <cellStyle name="Percent 3 2 4 3 2 2" xfId="8602" xr:uid="{00000000-0005-0000-0000-0000C7210000}"/>
    <cellStyle name="Percent 3 2 4 3 2 3" xfId="8603" xr:uid="{00000000-0005-0000-0000-0000C8210000}"/>
    <cellStyle name="Percent 3 2 4 3 3" xfId="8604" xr:uid="{00000000-0005-0000-0000-0000C9210000}"/>
    <cellStyle name="Percent 3 2 4 3 4" xfId="8605" xr:uid="{00000000-0005-0000-0000-0000CA210000}"/>
    <cellStyle name="Percent 3 2 4 4" xfId="8606" xr:uid="{00000000-0005-0000-0000-0000CB210000}"/>
    <cellStyle name="Percent 3 2 4 4 2" xfId="8607" xr:uid="{00000000-0005-0000-0000-0000CC210000}"/>
    <cellStyle name="Percent 3 2 4 4 3" xfId="8608" xr:uid="{00000000-0005-0000-0000-0000CD210000}"/>
    <cellStyle name="Percent 3 2 4 5" xfId="8609" xr:uid="{00000000-0005-0000-0000-0000CE210000}"/>
    <cellStyle name="Percent 3 2 4 5 2" xfId="8610" xr:uid="{00000000-0005-0000-0000-0000CF210000}"/>
    <cellStyle name="Percent 3 2 4 5 3" xfId="8611" xr:uid="{00000000-0005-0000-0000-0000D0210000}"/>
    <cellStyle name="Percent 3 2 4 6" xfId="8612" xr:uid="{00000000-0005-0000-0000-0000D1210000}"/>
    <cellStyle name="Percent 3 2 4 6 2" xfId="8613" xr:uid="{00000000-0005-0000-0000-0000D2210000}"/>
    <cellStyle name="Percent 3 2 4 6 3" xfId="8614" xr:uid="{00000000-0005-0000-0000-0000D3210000}"/>
    <cellStyle name="Percent 3 2 4 7" xfId="8615" xr:uid="{00000000-0005-0000-0000-0000D4210000}"/>
    <cellStyle name="Percent 3 2 5" xfId="8616" xr:uid="{00000000-0005-0000-0000-0000D5210000}"/>
    <cellStyle name="Percent 3 2 5 2" xfId="8617" xr:uid="{00000000-0005-0000-0000-0000D6210000}"/>
    <cellStyle name="Percent 3 2 5 2 2" xfId="8618" xr:uid="{00000000-0005-0000-0000-0000D7210000}"/>
    <cellStyle name="Percent 3 2 5 2 2 2" xfId="8619" xr:uid="{00000000-0005-0000-0000-0000D8210000}"/>
    <cellStyle name="Percent 3 2 5 2 2 3" xfId="8620" xr:uid="{00000000-0005-0000-0000-0000D9210000}"/>
    <cellStyle name="Percent 3 2 5 2 3" xfId="8621" xr:uid="{00000000-0005-0000-0000-0000DA210000}"/>
    <cellStyle name="Percent 3 2 5 2 4" xfId="8622" xr:uid="{00000000-0005-0000-0000-0000DB210000}"/>
    <cellStyle name="Percent 3 2 5 3" xfId="8623" xr:uid="{00000000-0005-0000-0000-0000DC210000}"/>
    <cellStyle name="Percent 3 2 5 3 2" xfId="8624" xr:uid="{00000000-0005-0000-0000-0000DD210000}"/>
    <cellStyle name="Percent 3 2 5 3 2 2" xfId="8625" xr:uid="{00000000-0005-0000-0000-0000DE210000}"/>
    <cellStyle name="Percent 3 2 5 3 2 3" xfId="8626" xr:uid="{00000000-0005-0000-0000-0000DF210000}"/>
    <cellStyle name="Percent 3 2 5 3 3" xfId="8627" xr:uid="{00000000-0005-0000-0000-0000E0210000}"/>
    <cellStyle name="Percent 3 2 5 3 4" xfId="8628" xr:uid="{00000000-0005-0000-0000-0000E1210000}"/>
    <cellStyle name="Percent 3 2 5 4" xfId="8629" xr:uid="{00000000-0005-0000-0000-0000E2210000}"/>
    <cellStyle name="Percent 3 2 5 4 2" xfId="8630" xr:uid="{00000000-0005-0000-0000-0000E3210000}"/>
    <cellStyle name="Percent 3 2 5 4 3" xfId="8631" xr:uid="{00000000-0005-0000-0000-0000E4210000}"/>
    <cellStyle name="Percent 3 2 5 5" xfId="8632" xr:uid="{00000000-0005-0000-0000-0000E5210000}"/>
    <cellStyle name="Percent 3 2 5 5 2" xfId="8633" xr:uid="{00000000-0005-0000-0000-0000E6210000}"/>
    <cellStyle name="Percent 3 2 5 5 3" xfId="8634" xr:uid="{00000000-0005-0000-0000-0000E7210000}"/>
    <cellStyle name="Percent 3 2 5 6" xfId="8635" xr:uid="{00000000-0005-0000-0000-0000E8210000}"/>
    <cellStyle name="Percent 3 2 5 6 2" xfId="8636" xr:uid="{00000000-0005-0000-0000-0000E9210000}"/>
    <cellStyle name="Percent 3 2 5 6 3" xfId="8637" xr:uid="{00000000-0005-0000-0000-0000EA210000}"/>
    <cellStyle name="Percent 3 2 5 7" xfId="8638" xr:uid="{00000000-0005-0000-0000-0000EB210000}"/>
    <cellStyle name="Percent 3 2 6" xfId="8639" xr:uid="{00000000-0005-0000-0000-0000EC210000}"/>
    <cellStyle name="Percent 3 2 6 2" xfId="8640" xr:uid="{00000000-0005-0000-0000-0000ED210000}"/>
    <cellStyle name="Percent 3 2 6 2 2" xfId="8641" xr:uid="{00000000-0005-0000-0000-0000EE210000}"/>
    <cellStyle name="Percent 3 2 6 2 2 2" xfId="8642" xr:uid="{00000000-0005-0000-0000-0000EF210000}"/>
    <cellStyle name="Percent 3 2 6 2 2 3" xfId="8643" xr:uid="{00000000-0005-0000-0000-0000F0210000}"/>
    <cellStyle name="Percent 3 2 6 2 3" xfId="8644" xr:uid="{00000000-0005-0000-0000-0000F1210000}"/>
    <cellStyle name="Percent 3 2 6 2 4" xfId="8645" xr:uid="{00000000-0005-0000-0000-0000F2210000}"/>
    <cellStyle name="Percent 3 2 6 3" xfId="8646" xr:uid="{00000000-0005-0000-0000-0000F3210000}"/>
    <cellStyle name="Percent 3 2 6 3 2" xfId="8647" xr:uid="{00000000-0005-0000-0000-0000F4210000}"/>
    <cellStyle name="Percent 3 2 6 3 2 2" xfId="8648" xr:uid="{00000000-0005-0000-0000-0000F5210000}"/>
    <cellStyle name="Percent 3 2 6 3 2 3" xfId="8649" xr:uid="{00000000-0005-0000-0000-0000F6210000}"/>
    <cellStyle name="Percent 3 2 6 3 3" xfId="8650" xr:uid="{00000000-0005-0000-0000-0000F7210000}"/>
    <cellStyle name="Percent 3 2 6 3 4" xfId="8651" xr:uid="{00000000-0005-0000-0000-0000F8210000}"/>
    <cellStyle name="Percent 3 2 6 4" xfId="8652" xr:uid="{00000000-0005-0000-0000-0000F9210000}"/>
    <cellStyle name="Percent 3 2 6 4 2" xfId="8653" xr:uid="{00000000-0005-0000-0000-0000FA210000}"/>
    <cellStyle name="Percent 3 2 6 4 3" xfId="8654" xr:uid="{00000000-0005-0000-0000-0000FB210000}"/>
    <cellStyle name="Percent 3 2 6 5" xfId="8655" xr:uid="{00000000-0005-0000-0000-0000FC210000}"/>
    <cellStyle name="Percent 3 2 6 5 2" xfId="8656" xr:uid="{00000000-0005-0000-0000-0000FD210000}"/>
    <cellStyle name="Percent 3 2 6 5 3" xfId="8657" xr:uid="{00000000-0005-0000-0000-0000FE210000}"/>
    <cellStyle name="Percent 3 2 6 6" xfId="8658" xr:uid="{00000000-0005-0000-0000-0000FF210000}"/>
    <cellStyle name="Percent 3 2 6 6 2" xfId="8659" xr:uid="{00000000-0005-0000-0000-000000220000}"/>
    <cellStyle name="Percent 3 2 6 6 3" xfId="8660" xr:uid="{00000000-0005-0000-0000-000001220000}"/>
    <cellStyle name="Percent 3 2 6 7" xfId="8661" xr:uid="{00000000-0005-0000-0000-000002220000}"/>
    <cellStyle name="Percent 3 2 7" xfId="8662" xr:uid="{00000000-0005-0000-0000-000003220000}"/>
    <cellStyle name="Percent 3 2 7 2" xfId="8663" xr:uid="{00000000-0005-0000-0000-000004220000}"/>
    <cellStyle name="Percent 3 2 7 2 2" xfId="8664" xr:uid="{00000000-0005-0000-0000-000005220000}"/>
    <cellStyle name="Percent 3 2 7 2 2 2" xfId="8665" xr:uid="{00000000-0005-0000-0000-000006220000}"/>
    <cellStyle name="Percent 3 2 7 2 2 3" xfId="8666" xr:uid="{00000000-0005-0000-0000-000007220000}"/>
    <cellStyle name="Percent 3 2 7 2 3" xfId="8667" xr:uid="{00000000-0005-0000-0000-000008220000}"/>
    <cellStyle name="Percent 3 2 7 2 4" xfId="8668" xr:uid="{00000000-0005-0000-0000-000009220000}"/>
    <cellStyle name="Percent 3 2 7 3" xfId="8669" xr:uid="{00000000-0005-0000-0000-00000A220000}"/>
    <cellStyle name="Percent 3 2 7 3 2" xfId="8670" xr:uid="{00000000-0005-0000-0000-00000B220000}"/>
    <cellStyle name="Percent 3 2 7 3 2 2" xfId="8671" xr:uid="{00000000-0005-0000-0000-00000C220000}"/>
    <cellStyle name="Percent 3 2 7 3 2 3" xfId="8672" xr:uid="{00000000-0005-0000-0000-00000D220000}"/>
    <cellStyle name="Percent 3 2 7 3 3" xfId="8673" xr:uid="{00000000-0005-0000-0000-00000E220000}"/>
    <cellStyle name="Percent 3 2 7 3 4" xfId="8674" xr:uid="{00000000-0005-0000-0000-00000F220000}"/>
    <cellStyle name="Percent 3 2 7 4" xfId="8675" xr:uid="{00000000-0005-0000-0000-000010220000}"/>
    <cellStyle name="Percent 3 2 7 4 2" xfId="8676" xr:uid="{00000000-0005-0000-0000-000011220000}"/>
    <cellStyle name="Percent 3 2 7 4 3" xfId="8677" xr:uid="{00000000-0005-0000-0000-000012220000}"/>
    <cellStyle name="Percent 3 2 7 5" xfId="8678" xr:uid="{00000000-0005-0000-0000-000013220000}"/>
    <cellStyle name="Percent 3 2 7 5 2" xfId="8679" xr:uid="{00000000-0005-0000-0000-000014220000}"/>
    <cellStyle name="Percent 3 2 7 5 3" xfId="8680" xr:uid="{00000000-0005-0000-0000-000015220000}"/>
    <cellStyle name="Percent 3 2 7 6" xfId="8681" xr:uid="{00000000-0005-0000-0000-000016220000}"/>
    <cellStyle name="Percent 3 2 7 6 2" xfId="8682" xr:uid="{00000000-0005-0000-0000-000017220000}"/>
    <cellStyle name="Percent 3 2 7 6 3" xfId="8683" xr:uid="{00000000-0005-0000-0000-000018220000}"/>
    <cellStyle name="Percent 3 2 7 7" xfId="8684" xr:uid="{00000000-0005-0000-0000-000019220000}"/>
    <cellStyle name="Percent 3 2 8" xfId="8685" xr:uid="{00000000-0005-0000-0000-00001A220000}"/>
    <cellStyle name="Percent 3 2 8 2" xfId="8686" xr:uid="{00000000-0005-0000-0000-00001B220000}"/>
    <cellStyle name="Percent 3 2 8 2 2" xfId="8687" xr:uid="{00000000-0005-0000-0000-00001C220000}"/>
    <cellStyle name="Percent 3 2 8 2 2 2" xfId="8688" xr:uid="{00000000-0005-0000-0000-00001D220000}"/>
    <cellStyle name="Percent 3 2 8 2 2 3" xfId="8689" xr:uid="{00000000-0005-0000-0000-00001E220000}"/>
    <cellStyle name="Percent 3 2 8 2 3" xfId="8690" xr:uid="{00000000-0005-0000-0000-00001F220000}"/>
    <cellStyle name="Percent 3 2 8 2 4" xfId="8691" xr:uid="{00000000-0005-0000-0000-000020220000}"/>
    <cellStyle name="Percent 3 2 8 3" xfId="8692" xr:uid="{00000000-0005-0000-0000-000021220000}"/>
    <cellStyle name="Percent 3 2 8 3 2" xfId="8693" xr:uid="{00000000-0005-0000-0000-000022220000}"/>
    <cellStyle name="Percent 3 2 8 3 2 2" xfId="8694" xr:uid="{00000000-0005-0000-0000-000023220000}"/>
    <cellStyle name="Percent 3 2 8 3 2 3" xfId="8695" xr:uid="{00000000-0005-0000-0000-000024220000}"/>
    <cellStyle name="Percent 3 2 8 3 3" xfId="8696" xr:uid="{00000000-0005-0000-0000-000025220000}"/>
    <cellStyle name="Percent 3 2 8 3 4" xfId="8697" xr:uid="{00000000-0005-0000-0000-000026220000}"/>
    <cellStyle name="Percent 3 2 8 4" xfId="8698" xr:uid="{00000000-0005-0000-0000-000027220000}"/>
    <cellStyle name="Percent 3 2 8 4 2" xfId="8699" xr:uid="{00000000-0005-0000-0000-000028220000}"/>
    <cellStyle name="Percent 3 2 8 4 3" xfId="8700" xr:uid="{00000000-0005-0000-0000-000029220000}"/>
    <cellStyle name="Percent 3 2 8 5" xfId="8701" xr:uid="{00000000-0005-0000-0000-00002A220000}"/>
    <cellStyle name="Percent 3 2 8 5 2" xfId="8702" xr:uid="{00000000-0005-0000-0000-00002B220000}"/>
    <cellStyle name="Percent 3 2 8 5 3" xfId="8703" xr:uid="{00000000-0005-0000-0000-00002C220000}"/>
    <cellStyle name="Percent 3 2 8 6" xfId="8704" xr:uid="{00000000-0005-0000-0000-00002D220000}"/>
    <cellStyle name="Percent 3 2 8 6 2" xfId="8705" xr:uid="{00000000-0005-0000-0000-00002E220000}"/>
    <cellStyle name="Percent 3 2 8 6 3" xfId="8706" xr:uid="{00000000-0005-0000-0000-00002F220000}"/>
    <cellStyle name="Percent 3 2 8 7" xfId="8707" xr:uid="{00000000-0005-0000-0000-000030220000}"/>
    <cellStyle name="Percent 3 2 9" xfId="8708" xr:uid="{00000000-0005-0000-0000-000031220000}"/>
    <cellStyle name="Percent 3 2 9 2" xfId="8709" xr:uid="{00000000-0005-0000-0000-000032220000}"/>
    <cellStyle name="Percent 3 2 9 2 2" xfId="8710" xr:uid="{00000000-0005-0000-0000-000033220000}"/>
    <cellStyle name="Percent 3 2 9 2 2 2" xfId="8711" xr:uid="{00000000-0005-0000-0000-000034220000}"/>
    <cellStyle name="Percent 3 2 9 2 2 3" xfId="8712" xr:uid="{00000000-0005-0000-0000-000035220000}"/>
    <cellStyle name="Percent 3 2 9 2 3" xfId="8713" xr:uid="{00000000-0005-0000-0000-000036220000}"/>
    <cellStyle name="Percent 3 2 9 2 4" xfId="8714" xr:uid="{00000000-0005-0000-0000-000037220000}"/>
    <cellStyle name="Percent 3 2 9 3" xfId="8715" xr:uid="{00000000-0005-0000-0000-000038220000}"/>
    <cellStyle name="Percent 3 2 9 3 2" xfId="8716" xr:uid="{00000000-0005-0000-0000-000039220000}"/>
    <cellStyle name="Percent 3 2 9 3 2 2" xfId="8717" xr:uid="{00000000-0005-0000-0000-00003A220000}"/>
    <cellStyle name="Percent 3 2 9 3 2 3" xfId="8718" xr:uid="{00000000-0005-0000-0000-00003B220000}"/>
    <cellStyle name="Percent 3 2 9 3 3" xfId="8719" xr:uid="{00000000-0005-0000-0000-00003C220000}"/>
    <cellStyle name="Percent 3 2 9 3 4" xfId="8720" xr:uid="{00000000-0005-0000-0000-00003D220000}"/>
    <cellStyle name="Percent 3 2 9 4" xfId="8721" xr:uid="{00000000-0005-0000-0000-00003E220000}"/>
    <cellStyle name="Percent 3 2 9 4 2" xfId="8722" xr:uid="{00000000-0005-0000-0000-00003F220000}"/>
    <cellStyle name="Percent 3 2 9 4 3" xfId="8723" xr:uid="{00000000-0005-0000-0000-000040220000}"/>
    <cellStyle name="Percent 3 2 9 5" xfId="8724" xr:uid="{00000000-0005-0000-0000-000041220000}"/>
    <cellStyle name="Percent 3 2 9 5 2" xfId="8725" xr:uid="{00000000-0005-0000-0000-000042220000}"/>
    <cellStyle name="Percent 3 2 9 5 3" xfId="8726" xr:uid="{00000000-0005-0000-0000-000043220000}"/>
    <cellStyle name="Percent 3 2 9 6" xfId="8727" xr:uid="{00000000-0005-0000-0000-000044220000}"/>
    <cellStyle name="Percent 3 2 9 6 2" xfId="8728" xr:uid="{00000000-0005-0000-0000-000045220000}"/>
    <cellStyle name="Percent 3 2 9 6 3" xfId="8729" xr:uid="{00000000-0005-0000-0000-000046220000}"/>
    <cellStyle name="Percent 3 2 9 7" xfId="8730" xr:uid="{00000000-0005-0000-0000-000047220000}"/>
    <cellStyle name="Percent 3 20" xfId="8731" xr:uid="{00000000-0005-0000-0000-000048220000}"/>
    <cellStyle name="Percent 3 20 2" xfId="8732" xr:uid="{00000000-0005-0000-0000-000049220000}"/>
    <cellStyle name="Percent 3 20 2 2" xfId="8733" xr:uid="{00000000-0005-0000-0000-00004A220000}"/>
    <cellStyle name="Percent 3 20 2 2 2" xfId="8734" xr:uid="{00000000-0005-0000-0000-00004B220000}"/>
    <cellStyle name="Percent 3 20 2 2 3" xfId="8735" xr:uid="{00000000-0005-0000-0000-00004C220000}"/>
    <cellStyle name="Percent 3 20 2 3" xfId="8736" xr:uid="{00000000-0005-0000-0000-00004D220000}"/>
    <cellStyle name="Percent 3 20 2 4" xfId="8737" xr:uid="{00000000-0005-0000-0000-00004E220000}"/>
    <cellStyle name="Percent 3 20 3" xfId="8738" xr:uid="{00000000-0005-0000-0000-00004F220000}"/>
    <cellStyle name="Percent 3 20 3 2" xfId="8739" xr:uid="{00000000-0005-0000-0000-000050220000}"/>
    <cellStyle name="Percent 3 20 3 2 2" xfId="8740" xr:uid="{00000000-0005-0000-0000-000051220000}"/>
    <cellStyle name="Percent 3 20 3 2 3" xfId="8741" xr:uid="{00000000-0005-0000-0000-000052220000}"/>
    <cellStyle name="Percent 3 20 3 3" xfId="8742" xr:uid="{00000000-0005-0000-0000-000053220000}"/>
    <cellStyle name="Percent 3 20 3 4" xfId="8743" xr:uid="{00000000-0005-0000-0000-000054220000}"/>
    <cellStyle name="Percent 3 20 4" xfId="8744" xr:uid="{00000000-0005-0000-0000-000055220000}"/>
    <cellStyle name="Percent 3 20 4 2" xfId="8745" xr:uid="{00000000-0005-0000-0000-000056220000}"/>
    <cellStyle name="Percent 3 20 4 3" xfId="8746" xr:uid="{00000000-0005-0000-0000-000057220000}"/>
    <cellStyle name="Percent 3 20 5" xfId="8747" xr:uid="{00000000-0005-0000-0000-000058220000}"/>
    <cellStyle name="Percent 3 20 5 2" xfId="8748" xr:uid="{00000000-0005-0000-0000-000059220000}"/>
    <cellStyle name="Percent 3 20 5 3" xfId="8749" xr:uid="{00000000-0005-0000-0000-00005A220000}"/>
    <cellStyle name="Percent 3 20 6" xfId="8750" xr:uid="{00000000-0005-0000-0000-00005B220000}"/>
    <cellStyle name="Percent 3 20 6 2" xfId="8751" xr:uid="{00000000-0005-0000-0000-00005C220000}"/>
    <cellStyle name="Percent 3 20 6 3" xfId="8752" xr:uid="{00000000-0005-0000-0000-00005D220000}"/>
    <cellStyle name="Percent 3 20 7" xfId="8753" xr:uid="{00000000-0005-0000-0000-00005E220000}"/>
    <cellStyle name="Percent 3 21" xfId="8754" xr:uid="{00000000-0005-0000-0000-00005F220000}"/>
    <cellStyle name="Percent 3 21 2" xfId="8755" xr:uid="{00000000-0005-0000-0000-000060220000}"/>
    <cellStyle name="Percent 3 21 2 2" xfId="8756" xr:uid="{00000000-0005-0000-0000-000061220000}"/>
    <cellStyle name="Percent 3 21 2 2 2" xfId="8757" xr:uid="{00000000-0005-0000-0000-000062220000}"/>
    <cellStyle name="Percent 3 21 2 2 3" xfId="8758" xr:uid="{00000000-0005-0000-0000-000063220000}"/>
    <cellStyle name="Percent 3 21 2 3" xfId="8759" xr:uid="{00000000-0005-0000-0000-000064220000}"/>
    <cellStyle name="Percent 3 21 2 4" xfId="8760" xr:uid="{00000000-0005-0000-0000-000065220000}"/>
    <cellStyle name="Percent 3 21 3" xfId="8761" xr:uid="{00000000-0005-0000-0000-000066220000}"/>
    <cellStyle name="Percent 3 21 3 2" xfId="8762" xr:uid="{00000000-0005-0000-0000-000067220000}"/>
    <cellStyle name="Percent 3 21 3 2 2" xfId="8763" xr:uid="{00000000-0005-0000-0000-000068220000}"/>
    <cellStyle name="Percent 3 21 3 2 3" xfId="8764" xr:uid="{00000000-0005-0000-0000-000069220000}"/>
    <cellStyle name="Percent 3 21 3 3" xfId="8765" xr:uid="{00000000-0005-0000-0000-00006A220000}"/>
    <cellStyle name="Percent 3 21 3 4" xfId="8766" xr:uid="{00000000-0005-0000-0000-00006B220000}"/>
    <cellStyle name="Percent 3 21 4" xfId="8767" xr:uid="{00000000-0005-0000-0000-00006C220000}"/>
    <cellStyle name="Percent 3 21 4 2" xfId="8768" xr:uid="{00000000-0005-0000-0000-00006D220000}"/>
    <cellStyle name="Percent 3 21 4 3" xfId="8769" xr:uid="{00000000-0005-0000-0000-00006E220000}"/>
    <cellStyle name="Percent 3 21 5" xfId="8770" xr:uid="{00000000-0005-0000-0000-00006F220000}"/>
    <cellStyle name="Percent 3 21 5 2" xfId="8771" xr:uid="{00000000-0005-0000-0000-000070220000}"/>
    <cellStyle name="Percent 3 21 5 3" xfId="8772" xr:uid="{00000000-0005-0000-0000-000071220000}"/>
    <cellStyle name="Percent 3 21 6" xfId="8773" xr:uid="{00000000-0005-0000-0000-000072220000}"/>
    <cellStyle name="Percent 3 21 6 2" xfId="8774" xr:uid="{00000000-0005-0000-0000-000073220000}"/>
    <cellStyle name="Percent 3 21 6 3" xfId="8775" xr:uid="{00000000-0005-0000-0000-000074220000}"/>
    <cellStyle name="Percent 3 21 7" xfId="8776" xr:uid="{00000000-0005-0000-0000-000075220000}"/>
    <cellStyle name="Percent 3 22" xfId="8777" xr:uid="{00000000-0005-0000-0000-000076220000}"/>
    <cellStyle name="Percent 3 22 2" xfId="8778" xr:uid="{00000000-0005-0000-0000-000077220000}"/>
    <cellStyle name="Percent 3 22 2 2" xfId="8779" xr:uid="{00000000-0005-0000-0000-000078220000}"/>
    <cellStyle name="Percent 3 22 2 2 2" xfId="8780" xr:uid="{00000000-0005-0000-0000-000079220000}"/>
    <cellStyle name="Percent 3 22 2 2 3" xfId="8781" xr:uid="{00000000-0005-0000-0000-00007A220000}"/>
    <cellStyle name="Percent 3 22 2 3" xfId="8782" xr:uid="{00000000-0005-0000-0000-00007B220000}"/>
    <cellStyle name="Percent 3 22 2 4" xfId="8783" xr:uid="{00000000-0005-0000-0000-00007C220000}"/>
    <cellStyle name="Percent 3 22 3" xfId="8784" xr:uid="{00000000-0005-0000-0000-00007D220000}"/>
    <cellStyle name="Percent 3 22 3 2" xfId="8785" xr:uid="{00000000-0005-0000-0000-00007E220000}"/>
    <cellStyle name="Percent 3 22 3 2 2" xfId="8786" xr:uid="{00000000-0005-0000-0000-00007F220000}"/>
    <cellStyle name="Percent 3 22 3 2 3" xfId="8787" xr:uid="{00000000-0005-0000-0000-000080220000}"/>
    <cellStyle name="Percent 3 22 3 3" xfId="8788" xr:uid="{00000000-0005-0000-0000-000081220000}"/>
    <cellStyle name="Percent 3 22 3 4" xfId="8789" xr:uid="{00000000-0005-0000-0000-000082220000}"/>
    <cellStyle name="Percent 3 22 4" xfId="8790" xr:uid="{00000000-0005-0000-0000-000083220000}"/>
    <cellStyle name="Percent 3 22 4 2" xfId="8791" xr:uid="{00000000-0005-0000-0000-000084220000}"/>
    <cellStyle name="Percent 3 22 4 3" xfId="8792" xr:uid="{00000000-0005-0000-0000-000085220000}"/>
    <cellStyle name="Percent 3 22 5" xfId="8793" xr:uid="{00000000-0005-0000-0000-000086220000}"/>
    <cellStyle name="Percent 3 22 5 2" xfId="8794" xr:uid="{00000000-0005-0000-0000-000087220000}"/>
    <cellStyle name="Percent 3 22 5 3" xfId="8795" xr:uid="{00000000-0005-0000-0000-000088220000}"/>
    <cellStyle name="Percent 3 22 6" xfId="8796" xr:uid="{00000000-0005-0000-0000-000089220000}"/>
    <cellStyle name="Percent 3 22 6 2" xfId="8797" xr:uid="{00000000-0005-0000-0000-00008A220000}"/>
    <cellStyle name="Percent 3 22 6 3" xfId="8798" xr:uid="{00000000-0005-0000-0000-00008B220000}"/>
    <cellStyle name="Percent 3 22 7" xfId="8799" xr:uid="{00000000-0005-0000-0000-00008C220000}"/>
    <cellStyle name="Percent 3 23" xfId="8800" xr:uid="{00000000-0005-0000-0000-00008D220000}"/>
    <cellStyle name="Percent 3 23 2" xfId="8801" xr:uid="{00000000-0005-0000-0000-00008E220000}"/>
    <cellStyle name="Percent 3 23 2 2" xfId="8802" xr:uid="{00000000-0005-0000-0000-00008F220000}"/>
    <cellStyle name="Percent 3 23 2 2 2" xfId="8803" xr:uid="{00000000-0005-0000-0000-000090220000}"/>
    <cellStyle name="Percent 3 23 2 2 3" xfId="8804" xr:uid="{00000000-0005-0000-0000-000091220000}"/>
    <cellStyle name="Percent 3 23 2 3" xfId="8805" xr:uid="{00000000-0005-0000-0000-000092220000}"/>
    <cellStyle name="Percent 3 23 2 4" xfId="8806" xr:uid="{00000000-0005-0000-0000-000093220000}"/>
    <cellStyle name="Percent 3 23 3" xfId="8807" xr:uid="{00000000-0005-0000-0000-000094220000}"/>
    <cellStyle name="Percent 3 23 3 2" xfId="8808" xr:uid="{00000000-0005-0000-0000-000095220000}"/>
    <cellStyle name="Percent 3 23 3 2 2" xfId="8809" xr:uid="{00000000-0005-0000-0000-000096220000}"/>
    <cellStyle name="Percent 3 23 3 2 3" xfId="8810" xr:uid="{00000000-0005-0000-0000-000097220000}"/>
    <cellStyle name="Percent 3 23 3 3" xfId="8811" xr:uid="{00000000-0005-0000-0000-000098220000}"/>
    <cellStyle name="Percent 3 23 3 4" xfId="8812" xr:uid="{00000000-0005-0000-0000-000099220000}"/>
    <cellStyle name="Percent 3 23 4" xfId="8813" xr:uid="{00000000-0005-0000-0000-00009A220000}"/>
    <cellStyle name="Percent 3 23 4 2" xfId="8814" xr:uid="{00000000-0005-0000-0000-00009B220000}"/>
    <cellStyle name="Percent 3 23 4 3" xfId="8815" xr:uid="{00000000-0005-0000-0000-00009C220000}"/>
    <cellStyle name="Percent 3 23 5" xfId="8816" xr:uid="{00000000-0005-0000-0000-00009D220000}"/>
    <cellStyle name="Percent 3 23 5 2" xfId="8817" xr:uid="{00000000-0005-0000-0000-00009E220000}"/>
    <cellStyle name="Percent 3 23 5 3" xfId="8818" xr:uid="{00000000-0005-0000-0000-00009F220000}"/>
    <cellStyle name="Percent 3 23 6" xfId="8819" xr:uid="{00000000-0005-0000-0000-0000A0220000}"/>
    <cellStyle name="Percent 3 23 6 2" xfId="8820" xr:uid="{00000000-0005-0000-0000-0000A1220000}"/>
    <cellStyle name="Percent 3 23 6 3" xfId="8821" xr:uid="{00000000-0005-0000-0000-0000A2220000}"/>
    <cellStyle name="Percent 3 23 7" xfId="8822" xr:uid="{00000000-0005-0000-0000-0000A3220000}"/>
    <cellStyle name="Percent 3 24" xfId="8823" xr:uid="{00000000-0005-0000-0000-0000A4220000}"/>
    <cellStyle name="Percent 3 24 2" xfId="8824" xr:uid="{00000000-0005-0000-0000-0000A5220000}"/>
    <cellStyle name="Percent 3 24 2 2" xfId="8825" xr:uid="{00000000-0005-0000-0000-0000A6220000}"/>
    <cellStyle name="Percent 3 24 2 2 2" xfId="8826" xr:uid="{00000000-0005-0000-0000-0000A7220000}"/>
    <cellStyle name="Percent 3 24 2 2 3" xfId="8827" xr:uid="{00000000-0005-0000-0000-0000A8220000}"/>
    <cellStyle name="Percent 3 24 2 3" xfId="8828" xr:uid="{00000000-0005-0000-0000-0000A9220000}"/>
    <cellStyle name="Percent 3 24 2 4" xfId="8829" xr:uid="{00000000-0005-0000-0000-0000AA220000}"/>
    <cellStyle name="Percent 3 24 3" xfId="8830" xr:uid="{00000000-0005-0000-0000-0000AB220000}"/>
    <cellStyle name="Percent 3 24 3 2" xfId="8831" xr:uid="{00000000-0005-0000-0000-0000AC220000}"/>
    <cellStyle name="Percent 3 24 3 2 2" xfId="8832" xr:uid="{00000000-0005-0000-0000-0000AD220000}"/>
    <cellStyle name="Percent 3 24 3 2 3" xfId="8833" xr:uid="{00000000-0005-0000-0000-0000AE220000}"/>
    <cellStyle name="Percent 3 24 3 3" xfId="8834" xr:uid="{00000000-0005-0000-0000-0000AF220000}"/>
    <cellStyle name="Percent 3 24 3 4" xfId="8835" xr:uid="{00000000-0005-0000-0000-0000B0220000}"/>
    <cellStyle name="Percent 3 24 4" xfId="8836" xr:uid="{00000000-0005-0000-0000-0000B1220000}"/>
    <cellStyle name="Percent 3 24 4 2" xfId="8837" xr:uid="{00000000-0005-0000-0000-0000B2220000}"/>
    <cellStyle name="Percent 3 24 4 3" xfId="8838" xr:uid="{00000000-0005-0000-0000-0000B3220000}"/>
    <cellStyle name="Percent 3 24 5" xfId="8839" xr:uid="{00000000-0005-0000-0000-0000B4220000}"/>
    <cellStyle name="Percent 3 24 5 2" xfId="8840" xr:uid="{00000000-0005-0000-0000-0000B5220000}"/>
    <cellStyle name="Percent 3 24 5 3" xfId="8841" xr:uid="{00000000-0005-0000-0000-0000B6220000}"/>
    <cellStyle name="Percent 3 24 6" xfId="8842" xr:uid="{00000000-0005-0000-0000-0000B7220000}"/>
    <cellStyle name="Percent 3 24 6 2" xfId="8843" xr:uid="{00000000-0005-0000-0000-0000B8220000}"/>
    <cellStyle name="Percent 3 24 6 3" xfId="8844" xr:uid="{00000000-0005-0000-0000-0000B9220000}"/>
    <cellStyle name="Percent 3 24 7" xfId="8845" xr:uid="{00000000-0005-0000-0000-0000BA220000}"/>
    <cellStyle name="Percent 3 25" xfId="8846" xr:uid="{00000000-0005-0000-0000-0000BB220000}"/>
    <cellStyle name="Percent 3 25 2" xfId="8847" xr:uid="{00000000-0005-0000-0000-0000BC220000}"/>
    <cellStyle name="Percent 3 25 2 2" xfId="8848" xr:uid="{00000000-0005-0000-0000-0000BD220000}"/>
    <cellStyle name="Percent 3 25 2 2 2" xfId="8849" xr:uid="{00000000-0005-0000-0000-0000BE220000}"/>
    <cellStyle name="Percent 3 25 2 2 3" xfId="8850" xr:uid="{00000000-0005-0000-0000-0000BF220000}"/>
    <cellStyle name="Percent 3 25 2 3" xfId="8851" xr:uid="{00000000-0005-0000-0000-0000C0220000}"/>
    <cellStyle name="Percent 3 25 2 4" xfId="8852" xr:uid="{00000000-0005-0000-0000-0000C1220000}"/>
    <cellStyle name="Percent 3 25 3" xfId="8853" xr:uid="{00000000-0005-0000-0000-0000C2220000}"/>
    <cellStyle name="Percent 3 25 3 2" xfId="8854" xr:uid="{00000000-0005-0000-0000-0000C3220000}"/>
    <cellStyle name="Percent 3 25 3 2 2" xfId="8855" xr:uid="{00000000-0005-0000-0000-0000C4220000}"/>
    <cellStyle name="Percent 3 25 3 2 3" xfId="8856" xr:uid="{00000000-0005-0000-0000-0000C5220000}"/>
    <cellStyle name="Percent 3 25 3 3" xfId="8857" xr:uid="{00000000-0005-0000-0000-0000C6220000}"/>
    <cellStyle name="Percent 3 25 3 4" xfId="8858" xr:uid="{00000000-0005-0000-0000-0000C7220000}"/>
    <cellStyle name="Percent 3 25 4" xfId="8859" xr:uid="{00000000-0005-0000-0000-0000C8220000}"/>
    <cellStyle name="Percent 3 25 4 2" xfId="8860" xr:uid="{00000000-0005-0000-0000-0000C9220000}"/>
    <cellStyle name="Percent 3 25 4 3" xfId="8861" xr:uid="{00000000-0005-0000-0000-0000CA220000}"/>
    <cellStyle name="Percent 3 25 5" xfId="8862" xr:uid="{00000000-0005-0000-0000-0000CB220000}"/>
    <cellStyle name="Percent 3 25 5 2" xfId="8863" xr:uid="{00000000-0005-0000-0000-0000CC220000}"/>
    <cellStyle name="Percent 3 25 5 3" xfId="8864" xr:uid="{00000000-0005-0000-0000-0000CD220000}"/>
    <cellStyle name="Percent 3 25 6" xfId="8865" xr:uid="{00000000-0005-0000-0000-0000CE220000}"/>
    <cellStyle name="Percent 3 25 6 2" xfId="8866" xr:uid="{00000000-0005-0000-0000-0000CF220000}"/>
    <cellStyle name="Percent 3 25 6 3" xfId="8867" xr:uid="{00000000-0005-0000-0000-0000D0220000}"/>
    <cellStyle name="Percent 3 25 7" xfId="8868" xr:uid="{00000000-0005-0000-0000-0000D1220000}"/>
    <cellStyle name="Percent 3 26" xfId="8869" xr:uid="{00000000-0005-0000-0000-0000D2220000}"/>
    <cellStyle name="Percent 3 26 2" xfId="8870" xr:uid="{00000000-0005-0000-0000-0000D3220000}"/>
    <cellStyle name="Percent 3 26 2 2" xfId="8871" xr:uid="{00000000-0005-0000-0000-0000D4220000}"/>
    <cellStyle name="Percent 3 26 2 2 2" xfId="8872" xr:uid="{00000000-0005-0000-0000-0000D5220000}"/>
    <cellStyle name="Percent 3 26 2 2 3" xfId="8873" xr:uid="{00000000-0005-0000-0000-0000D6220000}"/>
    <cellStyle name="Percent 3 26 2 3" xfId="8874" xr:uid="{00000000-0005-0000-0000-0000D7220000}"/>
    <cellStyle name="Percent 3 26 2 4" xfId="8875" xr:uid="{00000000-0005-0000-0000-0000D8220000}"/>
    <cellStyle name="Percent 3 26 3" xfId="8876" xr:uid="{00000000-0005-0000-0000-0000D9220000}"/>
    <cellStyle name="Percent 3 26 3 2" xfId="8877" xr:uid="{00000000-0005-0000-0000-0000DA220000}"/>
    <cellStyle name="Percent 3 26 3 2 2" xfId="8878" xr:uid="{00000000-0005-0000-0000-0000DB220000}"/>
    <cellStyle name="Percent 3 26 3 2 3" xfId="8879" xr:uid="{00000000-0005-0000-0000-0000DC220000}"/>
    <cellStyle name="Percent 3 26 3 3" xfId="8880" xr:uid="{00000000-0005-0000-0000-0000DD220000}"/>
    <cellStyle name="Percent 3 26 3 4" xfId="8881" xr:uid="{00000000-0005-0000-0000-0000DE220000}"/>
    <cellStyle name="Percent 3 26 4" xfId="8882" xr:uid="{00000000-0005-0000-0000-0000DF220000}"/>
    <cellStyle name="Percent 3 26 4 2" xfId="8883" xr:uid="{00000000-0005-0000-0000-0000E0220000}"/>
    <cellStyle name="Percent 3 26 4 3" xfId="8884" xr:uid="{00000000-0005-0000-0000-0000E1220000}"/>
    <cellStyle name="Percent 3 26 5" xfId="8885" xr:uid="{00000000-0005-0000-0000-0000E2220000}"/>
    <cellStyle name="Percent 3 26 5 2" xfId="8886" xr:uid="{00000000-0005-0000-0000-0000E3220000}"/>
    <cellStyle name="Percent 3 26 5 3" xfId="8887" xr:uid="{00000000-0005-0000-0000-0000E4220000}"/>
    <cellStyle name="Percent 3 26 6" xfId="8888" xr:uid="{00000000-0005-0000-0000-0000E5220000}"/>
    <cellStyle name="Percent 3 26 6 2" xfId="8889" xr:uid="{00000000-0005-0000-0000-0000E6220000}"/>
    <cellStyle name="Percent 3 26 6 3" xfId="8890" xr:uid="{00000000-0005-0000-0000-0000E7220000}"/>
    <cellStyle name="Percent 3 26 7" xfId="8891" xr:uid="{00000000-0005-0000-0000-0000E8220000}"/>
    <cellStyle name="Percent 3 27" xfId="8892" xr:uid="{00000000-0005-0000-0000-0000E9220000}"/>
    <cellStyle name="Percent 3 27 2" xfId="8893" xr:uid="{00000000-0005-0000-0000-0000EA220000}"/>
    <cellStyle name="Percent 3 27 2 2" xfId="8894" xr:uid="{00000000-0005-0000-0000-0000EB220000}"/>
    <cellStyle name="Percent 3 27 2 2 2" xfId="8895" xr:uid="{00000000-0005-0000-0000-0000EC220000}"/>
    <cellStyle name="Percent 3 27 2 2 3" xfId="8896" xr:uid="{00000000-0005-0000-0000-0000ED220000}"/>
    <cellStyle name="Percent 3 27 2 3" xfId="8897" xr:uid="{00000000-0005-0000-0000-0000EE220000}"/>
    <cellStyle name="Percent 3 27 2 4" xfId="8898" xr:uid="{00000000-0005-0000-0000-0000EF220000}"/>
    <cellStyle name="Percent 3 27 3" xfId="8899" xr:uid="{00000000-0005-0000-0000-0000F0220000}"/>
    <cellStyle name="Percent 3 27 3 2" xfId="8900" xr:uid="{00000000-0005-0000-0000-0000F1220000}"/>
    <cellStyle name="Percent 3 27 3 2 2" xfId="8901" xr:uid="{00000000-0005-0000-0000-0000F2220000}"/>
    <cellStyle name="Percent 3 27 3 2 3" xfId="8902" xr:uid="{00000000-0005-0000-0000-0000F3220000}"/>
    <cellStyle name="Percent 3 27 3 3" xfId="8903" xr:uid="{00000000-0005-0000-0000-0000F4220000}"/>
    <cellStyle name="Percent 3 27 3 4" xfId="8904" xr:uid="{00000000-0005-0000-0000-0000F5220000}"/>
    <cellStyle name="Percent 3 27 4" xfId="8905" xr:uid="{00000000-0005-0000-0000-0000F6220000}"/>
    <cellStyle name="Percent 3 27 4 2" xfId="8906" xr:uid="{00000000-0005-0000-0000-0000F7220000}"/>
    <cellStyle name="Percent 3 27 4 3" xfId="8907" xr:uid="{00000000-0005-0000-0000-0000F8220000}"/>
    <cellStyle name="Percent 3 27 5" xfId="8908" xr:uid="{00000000-0005-0000-0000-0000F9220000}"/>
    <cellStyle name="Percent 3 27 5 2" xfId="8909" xr:uid="{00000000-0005-0000-0000-0000FA220000}"/>
    <cellStyle name="Percent 3 27 5 3" xfId="8910" xr:uid="{00000000-0005-0000-0000-0000FB220000}"/>
    <cellStyle name="Percent 3 27 6" xfId="8911" xr:uid="{00000000-0005-0000-0000-0000FC220000}"/>
    <cellStyle name="Percent 3 27 6 2" xfId="8912" xr:uid="{00000000-0005-0000-0000-0000FD220000}"/>
    <cellStyle name="Percent 3 27 6 3" xfId="8913" xr:uid="{00000000-0005-0000-0000-0000FE220000}"/>
    <cellStyle name="Percent 3 27 7" xfId="8914" xr:uid="{00000000-0005-0000-0000-0000FF220000}"/>
    <cellStyle name="Percent 3 28" xfId="8915" xr:uid="{00000000-0005-0000-0000-000000230000}"/>
    <cellStyle name="Percent 3 28 2" xfId="8916" xr:uid="{00000000-0005-0000-0000-000001230000}"/>
    <cellStyle name="Percent 3 28 2 2" xfId="8917" xr:uid="{00000000-0005-0000-0000-000002230000}"/>
    <cellStyle name="Percent 3 28 2 2 2" xfId="8918" xr:uid="{00000000-0005-0000-0000-000003230000}"/>
    <cellStyle name="Percent 3 28 2 2 3" xfId="8919" xr:uid="{00000000-0005-0000-0000-000004230000}"/>
    <cellStyle name="Percent 3 28 2 3" xfId="8920" xr:uid="{00000000-0005-0000-0000-000005230000}"/>
    <cellStyle name="Percent 3 28 2 4" xfId="8921" xr:uid="{00000000-0005-0000-0000-000006230000}"/>
    <cellStyle name="Percent 3 28 3" xfId="8922" xr:uid="{00000000-0005-0000-0000-000007230000}"/>
    <cellStyle name="Percent 3 28 3 2" xfId="8923" xr:uid="{00000000-0005-0000-0000-000008230000}"/>
    <cellStyle name="Percent 3 28 3 2 2" xfId="8924" xr:uid="{00000000-0005-0000-0000-000009230000}"/>
    <cellStyle name="Percent 3 28 3 2 3" xfId="8925" xr:uid="{00000000-0005-0000-0000-00000A230000}"/>
    <cellStyle name="Percent 3 28 3 3" xfId="8926" xr:uid="{00000000-0005-0000-0000-00000B230000}"/>
    <cellStyle name="Percent 3 28 3 4" xfId="8927" xr:uid="{00000000-0005-0000-0000-00000C230000}"/>
    <cellStyle name="Percent 3 28 4" xfId="8928" xr:uid="{00000000-0005-0000-0000-00000D230000}"/>
    <cellStyle name="Percent 3 28 4 2" xfId="8929" xr:uid="{00000000-0005-0000-0000-00000E230000}"/>
    <cellStyle name="Percent 3 28 4 3" xfId="8930" xr:uid="{00000000-0005-0000-0000-00000F230000}"/>
    <cellStyle name="Percent 3 28 5" xfId="8931" xr:uid="{00000000-0005-0000-0000-000010230000}"/>
    <cellStyle name="Percent 3 28 5 2" xfId="8932" xr:uid="{00000000-0005-0000-0000-000011230000}"/>
    <cellStyle name="Percent 3 28 5 3" xfId="8933" xr:uid="{00000000-0005-0000-0000-000012230000}"/>
    <cellStyle name="Percent 3 28 6" xfId="8934" xr:uid="{00000000-0005-0000-0000-000013230000}"/>
    <cellStyle name="Percent 3 28 6 2" xfId="8935" xr:uid="{00000000-0005-0000-0000-000014230000}"/>
    <cellStyle name="Percent 3 28 6 3" xfId="8936" xr:uid="{00000000-0005-0000-0000-000015230000}"/>
    <cellStyle name="Percent 3 28 7" xfId="8937" xr:uid="{00000000-0005-0000-0000-000016230000}"/>
    <cellStyle name="Percent 3 29" xfId="8938" xr:uid="{00000000-0005-0000-0000-000017230000}"/>
    <cellStyle name="Percent 3 29 2" xfId="8939" xr:uid="{00000000-0005-0000-0000-000018230000}"/>
    <cellStyle name="Percent 3 29 2 2" xfId="8940" xr:uid="{00000000-0005-0000-0000-000019230000}"/>
    <cellStyle name="Percent 3 29 2 3" xfId="8941" xr:uid="{00000000-0005-0000-0000-00001A230000}"/>
    <cellStyle name="Percent 3 29 3" xfId="8942" xr:uid="{00000000-0005-0000-0000-00001B230000}"/>
    <cellStyle name="Percent 3 3" xfId="8943" xr:uid="{00000000-0005-0000-0000-00001C230000}"/>
    <cellStyle name="Percent 3 3 10" xfId="8944" xr:uid="{00000000-0005-0000-0000-00001D230000}"/>
    <cellStyle name="Percent 3 3 10 2" xfId="8945" xr:uid="{00000000-0005-0000-0000-00001E230000}"/>
    <cellStyle name="Percent 3 3 10 2 2" xfId="8946" xr:uid="{00000000-0005-0000-0000-00001F230000}"/>
    <cellStyle name="Percent 3 3 10 2 2 2" xfId="8947" xr:uid="{00000000-0005-0000-0000-000020230000}"/>
    <cellStyle name="Percent 3 3 10 2 2 3" xfId="8948" xr:uid="{00000000-0005-0000-0000-000021230000}"/>
    <cellStyle name="Percent 3 3 10 2 3" xfId="8949" xr:uid="{00000000-0005-0000-0000-000022230000}"/>
    <cellStyle name="Percent 3 3 10 2 4" xfId="8950" xr:uid="{00000000-0005-0000-0000-000023230000}"/>
    <cellStyle name="Percent 3 3 10 3" xfId="8951" xr:uid="{00000000-0005-0000-0000-000024230000}"/>
    <cellStyle name="Percent 3 3 10 3 2" xfId="8952" xr:uid="{00000000-0005-0000-0000-000025230000}"/>
    <cellStyle name="Percent 3 3 10 3 2 2" xfId="8953" xr:uid="{00000000-0005-0000-0000-000026230000}"/>
    <cellStyle name="Percent 3 3 10 3 2 3" xfId="8954" xr:uid="{00000000-0005-0000-0000-000027230000}"/>
    <cellStyle name="Percent 3 3 10 3 3" xfId="8955" xr:uid="{00000000-0005-0000-0000-000028230000}"/>
    <cellStyle name="Percent 3 3 10 3 4" xfId="8956" xr:uid="{00000000-0005-0000-0000-000029230000}"/>
    <cellStyle name="Percent 3 3 10 4" xfId="8957" xr:uid="{00000000-0005-0000-0000-00002A230000}"/>
    <cellStyle name="Percent 3 3 10 4 2" xfId="8958" xr:uid="{00000000-0005-0000-0000-00002B230000}"/>
    <cellStyle name="Percent 3 3 10 4 3" xfId="8959" xr:uid="{00000000-0005-0000-0000-00002C230000}"/>
    <cellStyle name="Percent 3 3 10 5" xfId="8960" xr:uid="{00000000-0005-0000-0000-00002D230000}"/>
    <cellStyle name="Percent 3 3 10 5 2" xfId="8961" xr:uid="{00000000-0005-0000-0000-00002E230000}"/>
    <cellStyle name="Percent 3 3 10 5 3" xfId="8962" xr:uid="{00000000-0005-0000-0000-00002F230000}"/>
    <cellStyle name="Percent 3 3 10 6" xfId="8963" xr:uid="{00000000-0005-0000-0000-000030230000}"/>
    <cellStyle name="Percent 3 3 10 6 2" xfId="8964" xr:uid="{00000000-0005-0000-0000-000031230000}"/>
    <cellStyle name="Percent 3 3 10 6 3" xfId="8965" xr:uid="{00000000-0005-0000-0000-000032230000}"/>
    <cellStyle name="Percent 3 3 10 7" xfId="8966" xr:uid="{00000000-0005-0000-0000-000033230000}"/>
    <cellStyle name="Percent 3 3 11" xfId="8967" xr:uid="{00000000-0005-0000-0000-000034230000}"/>
    <cellStyle name="Percent 3 3 11 2" xfId="8968" xr:uid="{00000000-0005-0000-0000-000035230000}"/>
    <cellStyle name="Percent 3 3 11 2 2" xfId="8969" xr:uid="{00000000-0005-0000-0000-000036230000}"/>
    <cellStyle name="Percent 3 3 11 2 2 2" xfId="8970" xr:uid="{00000000-0005-0000-0000-000037230000}"/>
    <cellStyle name="Percent 3 3 11 2 2 3" xfId="8971" xr:uid="{00000000-0005-0000-0000-000038230000}"/>
    <cellStyle name="Percent 3 3 11 2 3" xfId="8972" xr:uid="{00000000-0005-0000-0000-000039230000}"/>
    <cellStyle name="Percent 3 3 11 2 4" xfId="8973" xr:uid="{00000000-0005-0000-0000-00003A230000}"/>
    <cellStyle name="Percent 3 3 11 3" xfId="8974" xr:uid="{00000000-0005-0000-0000-00003B230000}"/>
    <cellStyle name="Percent 3 3 11 3 2" xfId="8975" xr:uid="{00000000-0005-0000-0000-00003C230000}"/>
    <cellStyle name="Percent 3 3 11 3 2 2" xfId="8976" xr:uid="{00000000-0005-0000-0000-00003D230000}"/>
    <cellStyle name="Percent 3 3 11 3 2 3" xfId="8977" xr:uid="{00000000-0005-0000-0000-00003E230000}"/>
    <cellStyle name="Percent 3 3 11 3 3" xfId="8978" xr:uid="{00000000-0005-0000-0000-00003F230000}"/>
    <cellStyle name="Percent 3 3 11 3 4" xfId="8979" xr:uid="{00000000-0005-0000-0000-000040230000}"/>
    <cellStyle name="Percent 3 3 11 4" xfId="8980" xr:uid="{00000000-0005-0000-0000-000041230000}"/>
    <cellStyle name="Percent 3 3 11 4 2" xfId="8981" xr:uid="{00000000-0005-0000-0000-000042230000}"/>
    <cellStyle name="Percent 3 3 11 4 3" xfId="8982" xr:uid="{00000000-0005-0000-0000-000043230000}"/>
    <cellStyle name="Percent 3 3 11 5" xfId="8983" xr:uid="{00000000-0005-0000-0000-000044230000}"/>
    <cellStyle name="Percent 3 3 11 5 2" xfId="8984" xr:uid="{00000000-0005-0000-0000-000045230000}"/>
    <cellStyle name="Percent 3 3 11 5 3" xfId="8985" xr:uid="{00000000-0005-0000-0000-000046230000}"/>
    <cellStyle name="Percent 3 3 11 6" xfId="8986" xr:uid="{00000000-0005-0000-0000-000047230000}"/>
    <cellStyle name="Percent 3 3 11 6 2" xfId="8987" xr:uid="{00000000-0005-0000-0000-000048230000}"/>
    <cellStyle name="Percent 3 3 11 6 3" xfId="8988" xr:uid="{00000000-0005-0000-0000-000049230000}"/>
    <cellStyle name="Percent 3 3 11 7" xfId="8989" xr:uid="{00000000-0005-0000-0000-00004A230000}"/>
    <cellStyle name="Percent 3 3 12" xfId="8990" xr:uid="{00000000-0005-0000-0000-00004B230000}"/>
    <cellStyle name="Percent 3 3 12 2" xfId="8991" xr:uid="{00000000-0005-0000-0000-00004C230000}"/>
    <cellStyle name="Percent 3 3 12 2 2" xfId="8992" xr:uid="{00000000-0005-0000-0000-00004D230000}"/>
    <cellStyle name="Percent 3 3 12 2 2 2" xfId="8993" xr:uid="{00000000-0005-0000-0000-00004E230000}"/>
    <cellStyle name="Percent 3 3 12 2 2 3" xfId="8994" xr:uid="{00000000-0005-0000-0000-00004F230000}"/>
    <cellStyle name="Percent 3 3 12 2 3" xfId="8995" xr:uid="{00000000-0005-0000-0000-000050230000}"/>
    <cellStyle name="Percent 3 3 12 2 4" xfId="8996" xr:uid="{00000000-0005-0000-0000-000051230000}"/>
    <cellStyle name="Percent 3 3 12 3" xfId="8997" xr:uid="{00000000-0005-0000-0000-000052230000}"/>
    <cellStyle name="Percent 3 3 12 3 2" xfId="8998" xr:uid="{00000000-0005-0000-0000-000053230000}"/>
    <cellStyle name="Percent 3 3 12 3 2 2" xfId="8999" xr:uid="{00000000-0005-0000-0000-000054230000}"/>
    <cellStyle name="Percent 3 3 12 3 2 3" xfId="9000" xr:uid="{00000000-0005-0000-0000-000055230000}"/>
    <cellStyle name="Percent 3 3 12 3 3" xfId="9001" xr:uid="{00000000-0005-0000-0000-000056230000}"/>
    <cellStyle name="Percent 3 3 12 3 4" xfId="9002" xr:uid="{00000000-0005-0000-0000-000057230000}"/>
    <cellStyle name="Percent 3 3 12 4" xfId="9003" xr:uid="{00000000-0005-0000-0000-000058230000}"/>
    <cellStyle name="Percent 3 3 12 4 2" xfId="9004" xr:uid="{00000000-0005-0000-0000-000059230000}"/>
    <cellStyle name="Percent 3 3 12 4 3" xfId="9005" xr:uid="{00000000-0005-0000-0000-00005A230000}"/>
    <cellStyle name="Percent 3 3 12 5" xfId="9006" xr:uid="{00000000-0005-0000-0000-00005B230000}"/>
    <cellStyle name="Percent 3 3 12 5 2" xfId="9007" xr:uid="{00000000-0005-0000-0000-00005C230000}"/>
    <cellStyle name="Percent 3 3 12 5 3" xfId="9008" xr:uid="{00000000-0005-0000-0000-00005D230000}"/>
    <cellStyle name="Percent 3 3 12 6" xfId="9009" xr:uid="{00000000-0005-0000-0000-00005E230000}"/>
    <cellStyle name="Percent 3 3 12 6 2" xfId="9010" xr:uid="{00000000-0005-0000-0000-00005F230000}"/>
    <cellStyle name="Percent 3 3 12 6 3" xfId="9011" xr:uid="{00000000-0005-0000-0000-000060230000}"/>
    <cellStyle name="Percent 3 3 12 7" xfId="9012" xr:uid="{00000000-0005-0000-0000-000061230000}"/>
    <cellStyle name="Percent 3 3 13" xfId="9013" xr:uid="{00000000-0005-0000-0000-000062230000}"/>
    <cellStyle name="Percent 3 3 13 2" xfId="9014" xr:uid="{00000000-0005-0000-0000-000063230000}"/>
    <cellStyle name="Percent 3 3 13 2 2" xfId="9015" xr:uid="{00000000-0005-0000-0000-000064230000}"/>
    <cellStyle name="Percent 3 3 13 2 2 2" xfId="9016" xr:uid="{00000000-0005-0000-0000-000065230000}"/>
    <cellStyle name="Percent 3 3 13 2 2 3" xfId="9017" xr:uid="{00000000-0005-0000-0000-000066230000}"/>
    <cellStyle name="Percent 3 3 13 2 3" xfId="9018" xr:uid="{00000000-0005-0000-0000-000067230000}"/>
    <cellStyle name="Percent 3 3 13 2 4" xfId="9019" xr:uid="{00000000-0005-0000-0000-000068230000}"/>
    <cellStyle name="Percent 3 3 13 3" xfId="9020" xr:uid="{00000000-0005-0000-0000-000069230000}"/>
    <cellStyle name="Percent 3 3 13 3 2" xfId="9021" xr:uid="{00000000-0005-0000-0000-00006A230000}"/>
    <cellStyle name="Percent 3 3 13 3 2 2" xfId="9022" xr:uid="{00000000-0005-0000-0000-00006B230000}"/>
    <cellStyle name="Percent 3 3 13 3 2 3" xfId="9023" xr:uid="{00000000-0005-0000-0000-00006C230000}"/>
    <cellStyle name="Percent 3 3 13 3 3" xfId="9024" xr:uid="{00000000-0005-0000-0000-00006D230000}"/>
    <cellStyle name="Percent 3 3 13 3 4" xfId="9025" xr:uid="{00000000-0005-0000-0000-00006E230000}"/>
    <cellStyle name="Percent 3 3 13 4" xfId="9026" xr:uid="{00000000-0005-0000-0000-00006F230000}"/>
    <cellStyle name="Percent 3 3 13 4 2" xfId="9027" xr:uid="{00000000-0005-0000-0000-000070230000}"/>
    <cellStyle name="Percent 3 3 13 4 3" xfId="9028" xr:uid="{00000000-0005-0000-0000-000071230000}"/>
    <cellStyle name="Percent 3 3 13 5" xfId="9029" xr:uid="{00000000-0005-0000-0000-000072230000}"/>
    <cellStyle name="Percent 3 3 13 5 2" xfId="9030" xr:uid="{00000000-0005-0000-0000-000073230000}"/>
    <cellStyle name="Percent 3 3 13 5 3" xfId="9031" xr:uid="{00000000-0005-0000-0000-000074230000}"/>
    <cellStyle name="Percent 3 3 13 6" xfId="9032" xr:uid="{00000000-0005-0000-0000-000075230000}"/>
    <cellStyle name="Percent 3 3 13 6 2" xfId="9033" xr:uid="{00000000-0005-0000-0000-000076230000}"/>
    <cellStyle name="Percent 3 3 13 6 3" xfId="9034" xr:uid="{00000000-0005-0000-0000-000077230000}"/>
    <cellStyle name="Percent 3 3 13 7" xfId="9035" xr:uid="{00000000-0005-0000-0000-000078230000}"/>
    <cellStyle name="Percent 3 3 14" xfId="9036" xr:uid="{00000000-0005-0000-0000-000079230000}"/>
    <cellStyle name="Percent 3 3 14 2" xfId="9037" xr:uid="{00000000-0005-0000-0000-00007A230000}"/>
    <cellStyle name="Percent 3 3 14 2 2" xfId="9038" xr:uid="{00000000-0005-0000-0000-00007B230000}"/>
    <cellStyle name="Percent 3 3 14 2 2 2" xfId="9039" xr:uid="{00000000-0005-0000-0000-00007C230000}"/>
    <cellStyle name="Percent 3 3 14 2 2 3" xfId="9040" xr:uid="{00000000-0005-0000-0000-00007D230000}"/>
    <cellStyle name="Percent 3 3 14 2 3" xfId="9041" xr:uid="{00000000-0005-0000-0000-00007E230000}"/>
    <cellStyle name="Percent 3 3 14 2 4" xfId="9042" xr:uid="{00000000-0005-0000-0000-00007F230000}"/>
    <cellStyle name="Percent 3 3 14 3" xfId="9043" xr:uid="{00000000-0005-0000-0000-000080230000}"/>
    <cellStyle name="Percent 3 3 14 3 2" xfId="9044" xr:uid="{00000000-0005-0000-0000-000081230000}"/>
    <cellStyle name="Percent 3 3 14 3 2 2" xfId="9045" xr:uid="{00000000-0005-0000-0000-000082230000}"/>
    <cellStyle name="Percent 3 3 14 3 2 3" xfId="9046" xr:uid="{00000000-0005-0000-0000-000083230000}"/>
    <cellStyle name="Percent 3 3 14 3 3" xfId="9047" xr:uid="{00000000-0005-0000-0000-000084230000}"/>
    <cellStyle name="Percent 3 3 14 3 4" xfId="9048" xr:uid="{00000000-0005-0000-0000-000085230000}"/>
    <cellStyle name="Percent 3 3 14 4" xfId="9049" xr:uid="{00000000-0005-0000-0000-000086230000}"/>
    <cellStyle name="Percent 3 3 14 4 2" xfId="9050" xr:uid="{00000000-0005-0000-0000-000087230000}"/>
    <cellStyle name="Percent 3 3 14 4 3" xfId="9051" xr:uid="{00000000-0005-0000-0000-000088230000}"/>
    <cellStyle name="Percent 3 3 14 5" xfId="9052" xr:uid="{00000000-0005-0000-0000-000089230000}"/>
    <cellStyle name="Percent 3 3 14 5 2" xfId="9053" xr:uid="{00000000-0005-0000-0000-00008A230000}"/>
    <cellStyle name="Percent 3 3 14 5 3" xfId="9054" xr:uid="{00000000-0005-0000-0000-00008B230000}"/>
    <cellStyle name="Percent 3 3 14 6" xfId="9055" xr:uid="{00000000-0005-0000-0000-00008C230000}"/>
    <cellStyle name="Percent 3 3 14 6 2" xfId="9056" xr:uid="{00000000-0005-0000-0000-00008D230000}"/>
    <cellStyle name="Percent 3 3 14 6 3" xfId="9057" xr:uid="{00000000-0005-0000-0000-00008E230000}"/>
    <cellStyle name="Percent 3 3 14 7" xfId="9058" xr:uid="{00000000-0005-0000-0000-00008F230000}"/>
    <cellStyle name="Percent 3 3 15" xfId="9059" xr:uid="{00000000-0005-0000-0000-000090230000}"/>
    <cellStyle name="Percent 3 3 15 2" xfId="9060" xr:uid="{00000000-0005-0000-0000-000091230000}"/>
    <cellStyle name="Percent 3 3 15 2 2" xfId="9061" xr:uid="{00000000-0005-0000-0000-000092230000}"/>
    <cellStyle name="Percent 3 3 15 2 2 2" xfId="9062" xr:uid="{00000000-0005-0000-0000-000093230000}"/>
    <cellStyle name="Percent 3 3 15 2 2 3" xfId="9063" xr:uid="{00000000-0005-0000-0000-000094230000}"/>
    <cellStyle name="Percent 3 3 15 2 3" xfId="9064" xr:uid="{00000000-0005-0000-0000-000095230000}"/>
    <cellStyle name="Percent 3 3 15 2 4" xfId="9065" xr:uid="{00000000-0005-0000-0000-000096230000}"/>
    <cellStyle name="Percent 3 3 15 3" xfId="9066" xr:uid="{00000000-0005-0000-0000-000097230000}"/>
    <cellStyle name="Percent 3 3 15 3 2" xfId="9067" xr:uid="{00000000-0005-0000-0000-000098230000}"/>
    <cellStyle name="Percent 3 3 15 3 2 2" xfId="9068" xr:uid="{00000000-0005-0000-0000-000099230000}"/>
    <cellStyle name="Percent 3 3 15 3 2 3" xfId="9069" xr:uid="{00000000-0005-0000-0000-00009A230000}"/>
    <cellStyle name="Percent 3 3 15 3 3" xfId="9070" xr:uid="{00000000-0005-0000-0000-00009B230000}"/>
    <cellStyle name="Percent 3 3 15 3 4" xfId="9071" xr:uid="{00000000-0005-0000-0000-00009C230000}"/>
    <cellStyle name="Percent 3 3 15 4" xfId="9072" xr:uid="{00000000-0005-0000-0000-00009D230000}"/>
    <cellStyle name="Percent 3 3 15 4 2" xfId="9073" xr:uid="{00000000-0005-0000-0000-00009E230000}"/>
    <cellStyle name="Percent 3 3 15 4 3" xfId="9074" xr:uid="{00000000-0005-0000-0000-00009F230000}"/>
    <cellStyle name="Percent 3 3 15 5" xfId="9075" xr:uid="{00000000-0005-0000-0000-0000A0230000}"/>
    <cellStyle name="Percent 3 3 15 5 2" xfId="9076" xr:uid="{00000000-0005-0000-0000-0000A1230000}"/>
    <cellStyle name="Percent 3 3 15 5 3" xfId="9077" xr:uid="{00000000-0005-0000-0000-0000A2230000}"/>
    <cellStyle name="Percent 3 3 15 6" xfId="9078" xr:uid="{00000000-0005-0000-0000-0000A3230000}"/>
    <cellStyle name="Percent 3 3 15 6 2" xfId="9079" xr:uid="{00000000-0005-0000-0000-0000A4230000}"/>
    <cellStyle name="Percent 3 3 15 6 3" xfId="9080" xr:uid="{00000000-0005-0000-0000-0000A5230000}"/>
    <cellStyle name="Percent 3 3 15 7" xfId="9081" xr:uid="{00000000-0005-0000-0000-0000A6230000}"/>
    <cellStyle name="Percent 3 3 16" xfId="9082" xr:uid="{00000000-0005-0000-0000-0000A7230000}"/>
    <cellStyle name="Percent 3 3 16 2" xfId="9083" xr:uid="{00000000-0005-0000-0000-0000A8230000}"/>
    <cellStyle name="Percent 3 3 16 2 2" xfId="9084" xr:uid="{00000000-0005-0000-0000-0000A9230000}"/>
    <cellStyle name="Percent 3 3 16 2 3" xfId="9085" xr:uid="{00000000-0005-0000-0000-0000AA230000}"/>
    <cellStyle name="Percent 3 3 16 3" xfId="9086" xr:uid="{00000000-0005-0000-0000-0000AB230000}"/>
    <cellStyle name="Percent 3 3 16 4" xfId="9087" xr:uid="{00000000-0005-0000-0000-0000AC230000}"/>
    <cellStyle name="Percent 3 3 17" xfId="9088" xr:uid="{00000000-0005-0000-0000-0000AD230000}"/>
    <cellStyle name="Percent 3 3 17 2" xfId="9089" xr:uid="{00000000-0005-0000-0000-0000AE230000}"/>
    <cellStyle name="Percent 3 3 17 2 2" xfId="9090" xr:uid="{00000000-0005-0000-0000-0000AF230000}"/>
    <cellStyle name="Percent 3 3 17 2 3" xfId="9091" xr:uid="{00000000-0005-0000-0000-0000B0230000}"/>
    <cellStyle name="Percent 3 3 17 3" xfId="9092" xr:uid="{00000000-0005-0000-0000-0000B1230000}"/>
    <cellStyle name="Percent 3 3 17 4" xfId="9093" xr:uid="{00000000-0005-0000-0000-0000B2230000}"/>
    <cellStyle name="Percent 3 3 18" xfId="9094" xr:uid="{00000000-0005-0000-0000-0000B3230000}"/>
    <cellStyle name="Percent 3 3 18 2" xfId="9095" xr:uid="{00000000-0005-0000-0000-0000B4230000}"/>
    <cellStyle name="Percent 3 3 18 3" xfId="9096" xr:uid="{00000000-0005-0000-0000-0000B5230000}"/>
    <cellStyle name="Percent 3 3 19" xfId="9097" xr:uid="{00000000-0005-0000-0000-0000B6230000}"/>
    <cellStyle name="Percent 3 3 19 2" xfId="9098" xr:uid="{00000000-0005-0000-0000-0000B7230000}"/>
    <cellStyle name="Percent 3 3 19 3" xfId="9099" xr:uid="{00000000-0005-0000-0000-0000B8230000}"/>
    <cellStyle name="Percent 3 3 2" xfId="9100" xr:uid="{00000000-0005-0000-0000-0000B9230000}"/>
    <cellStyle name="Percent 3 3 2 2" xfId="9101" xr:uid="{00000000-0005-0000-0000-0000BA230000}"/>
    <cellStyle name="Percent 3 3 2 2 2" xfId="9102" xr:uid="{00000000-0005-0000-0000-0000BB230000}"/>
    <cellStyle name="Percent 3 3 2 2 2 2" xfId="9103" xr:uid="{00000000-0005-0000-0000-0000BC230000}"/>
    <cellStyle name="Percent 3 3 2 2 2 3" xfId="9104" xr:uid="{00000000-0005-0000-0000-0000BD230000}"/>
    <cellStyle name="Percent 3 3 2 2 3" xfId="9105" xr:uid="{00000000-0005-0000-0000-0000BE230000}"/>
    <cellStyle name="Percent 3 3 2 2 4" xfId="9106" xr:uid="{00000000-0005-0000-0000-0000BF230000}"/>
    <cellStyle name="Percent 3 3 2 3" xfId="9107" xr:uid="{00000000-0005-0000-0000-0000C0230000}"/>
    <cellStyle name="Percent 3 3 2 3 2" xfId="9108" xr:uid="{00000000-0005-0000-0000-0000C1230000}"/>
    <cellStyle name="Percent 3 3 2 3 2 2" xfId="9109" xr:uid="{00000000-0005-0000-0000-0000C2230000}"/>
    <cellStyle name="Percent 3 3 2 3 2 3" xfId="9110" xr:uid="{00000000-0005-0000-0000-0000C3230000}"/>
    <cellStyle name="Percent 3 3 2 3 3" xfId="9111" xr:uid="{00000000-0005-0000-0000-0000C4230000}"/>
    <cellStyle name="Percent 3 3 2 3 4" xfId="9112" xr:uid="{00000000-0005-0000-0000-0000C5230000}"/>
    <cellStyle name="Percent 3 3 2 4" xfId="9113" xr:uid="{00000000-0005-0000-0000-0000C6230000}"/>
    <cellStyle name="Percent 3 3 2 4 2" xfId="9114" xr:uid="{00000000-0005-0000-0000-0000C7230000}"/>
    <cellStyle name="Percent 3 3 2 4 3" xfId="9115" xr:uid="{00000000-0005-0000-0000-0000C8230000}"/>
    <cellStyle name="Percent 3 3 2 5" xfId="9116" xr:uid="{00000000-0005-0000-0000-0000C9230000}"/>
    <cellStyle name="Percent 3 3 2 5 2" xfId="9117" xr:uid="{00000000-0005-0000-0000-0000CA230000}"/>
    <cellStyle name="Percent 3 3 2 5 3" xfId="9118" xr:uid="{00000000-0005-0000-0000-0000CB230000}"/>
    <cellStyle name="Percent 3 3 2 6" xfId="9119" xr:uid="{00000000-0005-0000-0000-0000CC230000}"/>
    <cellStyle name="Percent 3 3 2 6 2" xfId="9120" xr:uid="{00000000-0005-0000-0000-0000CD230000}"/>
    <cellStyle name="Percent 3 3 2 6 3" xfId="9121" xr:uid="{00000000-0005-0000-0000-0000CE230000}"/>
    <cellStyle name="Percent 3 3 2 7" xfId="9122" xr:uid="{00000000-0005-0000-0000-0000CF230000}"/>
    <cellStyle name="Percent 3 3 20" xfId="9123" xr:uid="{00000000-0005-0000-0000-0000D0230000}"/>
    <cellStyle name="Percent 3 3 20 2" xfId="9124" xr:uid="{00000000-0005-0000-0000-0000D1230000}"/>
    <cellStyle name="Percent 3 3 20 3" xfId="9125" xr:uid="{00000000-0005-0000-0000-0000D2230000}"/>
    <cellStyle name="Percent 3 3 21" xfId="9126" xr:uid="{00000000-0005-0000-0000-0000D3230000}"/>
    <cellStyle name="Percent 3 3 3" xfId="9127" xr:uid="{00000000-0005-0000-0000-0000D4230000}"/>
    <cellStyle name="Percent 3 3 3 2" xfId="9128" xr:uid="{00000000-0005-0000-0000-0000D5230000}"/>
    <cellStyle name="Percent 3 3 3 2 2" xfId="9129" xr:uid="{00000000-0005-0000-0000-0000D6230000}"/>
    <cellStyle name="Percent 3 3 3 2 2 2" xfId="9130" xr:uid="{00000000-0005-0000-0000-0000D7230000}"/>
    <cellStyle name="Percent 3 3 3 2 2 3" xfId="9131" xr:uid="{00000000-0005-0000-0000-0000D8230000}"/>
    <cellStyle name="Percent 3 3 3 2 3" xfId="9132" xr:uid="{00000000-0005-0000-0000-0000D9230000}"/>
    <cellStyle name="Percent 3 3 3 2 3 2" xfId="9133" xr:uid="{00000000-0005-0000-0000-0000DA230000}"/>
    <cellStyle name="Percent 3 3 3 2 3 3" xfId="9134" xr:uid="{00000000-0005-0000-0000-0000DB230000}"/>
    <cellStyle name="Percent 3 3 3 2 4" xfId="9135" xr:uid="{00000000-0005-0000-0000-0000DC230000}"/>
    <cellStyle name="Percent 3 3 3 2 4 2" xfId="9136" xr:uid="{00000000-0005-0000-0000-0000DD230000}"/>
    <cellStyle name="Percent 3 3 3 2 4 3" xfId="9137" xr:uid="{00000000-0005-0000-0000-0000DE230000}"/>
    <cellStyle name="Percent 3 3 3 2 5" xfId="9138" xr:uid="{00000000-0005-0000-0000-0000DF230000}"/>
    <cellStyle name="Percent 3 3 3 3" xfId="9139" xr:uid="{00000000-0005-0000-0000-0000E0230000}"/>
    <cellStyle name="Percent 3 3 3 3 2" xfId="9140" xr:uid="{00000000-0005-0000-0000-0000E1230000}"/>
    <cellStyle name="Percent 3 3 3 3 2 2" xfId="9141" xr:uid="{00000000-0005-0000-0000-0000E2230000}"/>
    <cellStyle name="Percent 3 3 3 3 2 2 2" xfId="9142" xr:uid="{00000000-0005-0000-0000-0000E3230000}"/>
    <cellStyle name="Percent 3 3 3 3 2 2 3" xfId="9143" xr:uid="{00000000-0005-0000-0000-0000E4230000}"/>
    <cellStyle name="Percent 3 3 3 3 2 3" xfId="9144" xr:uid="{00000000-0005-0000-0000-0000E5230000}"/>
    <cellStyle name="Percent 3 3 3 3 3" xfId="9145" xr:uid="{00000000-0005-0000-0000-0000E6230000}"/>
    <cellStyle name="Percent 3 3 3 3 3 2" xfId="9146" xr:uid="{00000000-0005-0000-0000-0000E7230000}"/>
    <cellStyle name="Percent 3 3 3 3 3 2 2" xfId="9147" xr:uid="{00000000-0005-0000-0000-0000E8230000}"/>
    <cellStyle name="Percent 3 3 3 3 3 2 3" xfId="9148" xr:uid="{00000000-0005-0000-0000-0000E9230000}"/>
    <cellStyle name="Percent 3 3 3 3 3 3" xfId="9149" xr:uid="{00000000-0005-0000-0000-0000EA230000}"/>
    <cellStyle name="Percent 3 3 3 3 4" xfId="9150" xr:uid="{00000000-0005-0000-0000-0000EB230000}"/>
    <cellStyle name="Percent 3 3 3 3 4 2" xfId="9151" xr:uid="{00000000-0005-0000-0000-0000EC230000}"/>
    <cellStyle name="Percent 3 3 3 3 4 2 2" xfId="9152" xr:uid="{00000000-0005-0000-0000-0000ED230000}"/>
    <cellStyle name="Percent 3 3 3 3 4 3" xfId="9153" xr:uid="{00000000-0005-0000-0000-0000EE230000}"/>
    <cellStyle name="Percent 3 3 3 3 4 3 2" xfId="9154" xr:uid="{00000000-0005-0000-0000-0000EF230000}"/>
    <cellStyle name="Percent 3 3 3 3 4 3 3" xfId="9155" xr:uid="{00000000-0005-0000-0000-0000F0230000}"/>
    <cellStyle name="Percent 3 3 3 3 4 4" xfId="9156" xr:uid="{00000000-0005-0000-0000-0000F1230000}"/>
    <cellStyle name="Percent 3 3 3 3 5" xfId="9157" xr:uid="{00000000-0005-0000-0000-0000F2230000}"/>
    <cellStyle name="Percent 3 3 3 3 5 2" xfId="9158" xr:uid="{00000000-0005-0000-0000-0000F3230000}"/>
    <cellStyle name="Percent 3 3 3 3 5 3" xfId="9159" xr:uid="{00000000-0005-0000-0000-0000F4230000}"/>
    <cellStyle name="Percent 3 3 3 3 6" xfId="9160" xr:uid="{00000000-0005-0000-0000-0000F5230000}"/>
    <cellStyle name="Percent 3 3 3 3 6 2" xfId="9161" xr:uid="{00000000-0005-0000-0000-0000F6230000}"/>
    <cellStyle name="Percent 3 3 3 3 6 3" xfId="9162" xr:uid="{00000000-0005-0000-0000-0000F7230000}"/>
    <cellStyle name="Percent 3 3 3 3 7" xfId="9163" xr:uid="{00000000-0005-0000-0000-0000F8230000}"/>
    <cellStyle name="Percent 3 3 3 3 7 2" xfId="9164" xr:uid="{00000000-0005-0000-0000-0000F9230000}"/>
    <cellStyle name="Percent 3 3 3 3 7 3" xfId="9165" xr:uid="{00000000-0005-0000-0000-0000FA230000}"/>
    <cellStyle name="Percent 3 3 3 3 8" xfId="9166" xr:uid="{00000000-0005-0000-0000-0000FB230000}"/>
    <cellStyle name="Percent 3 3 3 4" xfId="9167" xr:uid="{00000000-0005-0000-0000-0000FC230000}"/>
    <cellStyle name="Percent 3 3 3 4 2" xfId="9168" xr:uid="{00000000-0005-0000-0000-0000FD230000}"/>
    <cellStyle name="Percent 3 3 3 4 3" xfId="9169" xr:uid="{00000000-0005-0000-0000-0000FE230000}"/>
    <cellStyle name="Percent 3 3 3 5" xfId="9170" xr:uid="{00000000-0005-0000-0000-0000FF230000}"/>
    <cellStyle name="Percent 3 3 3 5 2" xfId="9171" xr:uid="{00000000-0005-0000-0000-000000240000}"/>
    <cellStyle name="Percent 3 3 3 5 3" xfId="9172" xr:uid="{00000000-0005-0000-0000-000001240000}"/>
    <cellStyle name="Percent 3 3 3 6" xfId="9173" xr:uid="{00000000-0005-0000-0000-000002240000}"/>
    <cellStyle name="Percent 3 3 3 6 2" xfId="9174" xr:uid="{00000000-0005-0000-0000-000003240000}"/>
    <cellStyle name="Percent 3 3 3 6 3" xfId="9175" xr:uid="{00000000-0005-0000-0000-000004240000}"/>
    <cellStyle name="Percent 3 3 3 7" xfId="9176" xr:uid="{00000000-0005-0000-0000-000005240000}"/>
    <cellStyle name="Percent 3 3 4" xfId="9177" xr:uid="{00000000-0005-0000-0000-000006240000}"/>
    <cellStyle name="Percent 3 3 4 2" xfId="9178" xr:uid="{00000000-0005-0000-0000-000007240000}"/>
    <cellStyle name="Percent 3 3 4 2 2" xfId="9179" xr:uid="{00000000-0005-0000-0000-000008240000}"/>
    <cellStyle name="Percent 3 3 4 2 2 2" xfId="9180" xr:uid="{00000000-0005-0000-0000-000009240000}"/>
    <cellStyle name="Percent 3 3 4 2 2 3" xfId="9181" xr:uid="{00000000-0005-0000-0000-00000A240000}"/>
    <cellStyle name="Percent 3 3 4 2 3" xfId="9182" xr:uid="{00000000-0005-0000-0000-00000B240000}"/>
    <cellStyle name="Percent 3 3 4 2 3 2" xfId="9183" xr:uid="{00000000-0005-0000-0000-00000C240000}"/>
    <cellStyle name="Percent 3 3 4 2 3 3" xfId="9184" xr:uid="{00000000-0005-0000-0000-00000D240000}"/>
    <cellStyle name="Percent 3 3 4 2 4" xfId="9185" xr:uid="{00000000-0005-0000-0000-00000E240000}"/>
    <cellStyle name="Percent 3 3 4 2 4 2" xfId="9186" xr:uid="{00000000-0005-0000-0000-00000F240000}"/>
    <cellStyle name="Percent 3 3 4 2 4 3" xfId="9187" xr:uid="{00000000-0005-0000-0000-000010240000}"/>
    <cellStyle name="Percent 3 3 4 2 5" xfId="9188" xr:uid="{00000000-0005-0000-0000-000011240000}"/>
    <cellStyle name="Percent 3 3 4 3" xfId="9189" xr:uid="{00000000-0005-0000-0000-000012240000}"/>
    <cellStyle name="Percent 3 3 4 3 2" xfId="9190" xr:uid="{00000000-0005-0000-0000-000013240000}"/>
    <cellStyle name="Percent 3 3 4 3 2 2" xfId="9191" xr:uid="{00000000-0005-0000-0000-000014240000}"/>
    <cellStyle name="Percent 3 3 4 3 2 3" xfId="9192" xr:uid="{00000000-0005-0000-0000-000015240000}"/>
    <cellStyle name="Percent 3 3 4 3 3" xfId="9193" xr:uid="{00000000-0005-0000-0000-000016240000}"/>
    <cellStyle name="Percent 3 3 4 3 4" xfId="9194" xr:uid="{00000000-0005-0000-0000-000017240000}"/>
    <cellStyle name="Percent 3 3 4 4" xfId="9195" xr:uid="{00000000-0005-0000-0000-000018240000}"/>
    <cellStyle name="Percent 3 3 4 4 2" xfId="9196" xr:uid="{00000000-0005-0000-0000-000019240000}"/>
    <cellStyle name="Percent 3 3 4 4 3" xfId="9197" xr:uid="{00000000-0005-0000-0000-00001A240000}"/>
    <cellStyle name="Percent 3 3 4 5" xfId="9198" xr:uid="{00000000-0005-0000-0000-00001B240000}"/>
    <cellStyle name="Percent 3 3 4 5 2" xfId="9199" xr:uid="{00000000-0005-0000-0000-00001C240000}"/>
    <cellStyle name="Percent 3 3 4 5 3" xfId="9200" xr:uid="{00000000-0005-0000-0000-00001D240000}"/>
    <cellStyle name="Percent 3 3 4 6" xfId="9201" xr:uid="{00000000-0005-0000-0000-00001E240000}"/>
    <cellStyle name="Percent 3 3 4 6 2" xfId="9202" xr:uid="{00000000-0005-0000-0000-00001F240000}"/>
    <cellStyle name="Percent 3 3 4 6 3" xfId="9203" xr:uid="{00000000-0005-0000-0000-000020240000}"/>
    <cellStyle name="Percent 3 3 4 7" xfId="9204" xr:uid="{00000000-0005-0000-0000-000021240000}"/>
    <cellStyle name="Percent 3 3 5" xfId="9205" xr:uid="{00000000-0005-0000-0000-000022240000}"/>
    <cellStyle name="Percent 3 3 5 2" xfId="9206" xr:uid="{00000000-0005-0000-0000-000023240000}"/>
    <cellStyle name="Percent 3 3 5 2 2" xfId="9207" xr:uid="{00000000-0005-0000-0000-000024240000}"/>
    <cellStyle name="Percent 3 3 5 2 2 2" xfId="9208" xr:uid="{00000000-0005-0000-0000-000025240000}"/>
    <cellStyle name="Percent 3 3 5 2 2 2 2" xfId="9209" xr:uid="{00000000-0005-0000-0000-000026240000}"/>
    <cellStyle name="Percent 3 3 5 2 2 2 3" xfId="9210" xr:uid="{00000000-0005-0000-0000-000027240000}"/>
    <cellStyle name="Percent 3 3 5 2 2 3" xfId="9211" xr:uid="{00000000-0005-0000-0000-000028240000}"/>
    <cellStyle name="Percent 3 3 5 2 2 4" xfId="9212" xr:uid="{00000000-0005-0000-0000-000029240000}"/>
    <cellStyle name="Percent 3 3 5 2 3" xfId="9213" xr:uid="{00000000-0005-0000-0000-00002A240000}"/>
    <cellStyle name="Percent 3 3 5 2 3 2" xfId="9214" xr:uid="{00000000-0005-0000-0000-00002B240000}"/>
    <cellStyle name="Percent 3 3 5 2 3 2 2" xfId="9215" xr:uid="{00000000-0005-0000-0000-00002C240000}"/>
    <cellStyle name="Percent 3 3 5 2 3 2 3" xfId="9216" xr:uid="{00000000-0005-0000-0000-00002D240000}"/>
    <cellStyle name="Percent 3 3 5 2 3 3" xfId="9217" xr:uid="{00000000-0005-0000-0000-00002E240000}"/>
    <cellStyle name="Percent 3 3 5 2 3 4" xfId="9218" xr:uid="{00000000-0005-0000-0000-00002F240000}"/>
    <cellStyle name="Percent 3 3 5 2 4" xfId="9219" xr:uid="{00000000-0005-0000-0000-000030240000}"/>
    <cellStyle name="Percent 3 3 5 2 4 2" xfId="9220" xr:uid="{00000000-0005-0000-0000-000031240000}"/>
    <cellStyle name="Percent 3 3 5 2 4 3" xfId="9221" xr:uid="{00000000-0005-0000-0000-000032240000}"/>
    <cellStyle name="Percent 3 3 5 2 5" xfId="9222" xr:uid="{00000000-0005-0000-0000-000033240000}"/>
    <cellStyle name="Percent 3 3 5 2 6" xfId="9223" xr:uid="{00000000-0005-0000-0000-000034240000}"/>
    <cellStyle name="Percent 3 3 5 3" xfId="9224" xr:uid="{00000000-0005-0000-0000-000035240000}"/>
    <cellStyle name="Percent 3 3 5 3 2" xfId="9225" xr:uid="{00000000-0005-0000-0000-000036240000}"/>
    <cellStyle name="Percent 3 3 5 3 2 2" xfId="9226" xr:uid="{00000000-0005-0000-0000-000037240000}"/>
    <cellStyle name="Percent 3 3 5 3 2 2 2" xfId="9227" xr:uid="{00000000-0005-0000-0000-000038240000}"/>
    <cellStyle name="Percent 3 3 5 3 2 2 3" xfId="9228" xr:uid="{00000000-0005-0000-0000-000039240000}"/>
    <cellStyle name="Percent 3 3 5 3 2 3" xfId="9229" xr:uid="{00000000-0005-0000-0000-00003A240000}"/>
    <cellStyle name="Percent 3 3 5 3 2 4" xfId="9230" xr:uid="{00000000-0005-0000-0000-00003B240000}"/>
    <cellStyle name="Percent 3 3 5 3 3" xfId="9231" xr:uid="{00000000-0005-0000-0000-00003C240000}"/>
    <cellStyle name="Percent 3 3 5 3 3 2" xfId="9232" xr:uid="{00000000-0005-0000-0000-00003D240000}"/>
    <cellStyle name="Percent 3 3 5 3 3 2 2" xfId="9233" xr:uid="{00000000-0005-0000-0000-00003E240000}"/>
    <cellStyle name="Percent 3 3 5 3 3 2 3" xfId="9234" xr:uid="{00000000-0005-0000-0000-00003F240000}"/>
    <cellStyle name="Percent 3 3 5 3 3 3" xfId="9235" xr:uid="{00000000-0005-0000-0000-000040240000}"/>
    <cellStyle name="Percent 3 3 5 3 3 4" xfId="9236" xr:uid="{00000000-0005-0000-0000-000041240000}"/>
    <cellStyle name="Percent 3 3 5 3 4" xfId="9237" xr:uid="{00000000-0005-0000-0000-000042240000}"/>
    <cellStyle name="Percent 3 3 5 3 4 2" xfId="9238" xr:uid="{00000000-0005-0000-0000-000043240000}"/>
    <cellStyle name="Percent 3 3 5 3 4 3" xfId="9239" xr:uid="{00000000-0005-0000-0000-000044240000}"/>
    <cellStyle name="Percent 3 3 5 3 5" xfId="9240" xr:uid="{00000000-0005-0000-0000-000045240000}"/>
    <cellStyle name="Percent 3 3 5 3 6" xfId="9241" xr:uid="{00000000-0005-0000-0000-000046240000}"/>
    <cellStyle name="Percent 3 3 5 4" xfId="9242" xr:uid="{00000000-0005-0000-0000-000047240000}"/>
    <cellStyle name="Percent 3 3 5 4 2" xfId="9243" xr:uid="{00000000-0005-0000-0000-000048240000}"/>
    <cellStyle name="Percent 3 3 5 4 2 2" xfId="9244" xr:uid="{00000000-0005-0000-0000-000049240000}"/>
    <cellStyle name="Percent 3 3 5 4 2 3" xfId="9245" xr:uid="{00000000-0005-0000-0000-00004A240000}"/>
    <cellStyle name="Percent 3 3 5 4 3" xfId="9246" xr:uid="{00000000-0005-0000-0000-00004B240000}"/>
    <cellStyle name="Percent 3 3 5 4 4" xfId="9247" xr:uid="{00000000-0005-0000-0000-00004C240000}"/>
    <cellStyle name="Percent 3 3 5 5" xfId="9248" xr:uid="{00000000-0005-0000-0000-00004D240000}"/>
    <cellStyle name="Percent 3 3 5 5 2" xfId="9249" xr:uid="{00000000-0005-0000-0000-00004E240000}"/>
    <cellStyle name="Percent 3 3 5 5 2 2" xfId="9250" xr:uid="{00000000-0005-0000-0000-00004F240000}"/>
    <cellStyle name="Percent 3 3 5 5 2 3" xfId="9251" xr:uid="{00000000-0005-0000-0000-000050240000}"/>
    <cellStyle name="Percent 3 3 5 5 3" xfId="9252" xr:uid="{00000000-0005-0000-0000-000051240000}"/>
    <cellStyle name="Percent 3 3 5 5 4" xfId="9253" xr:uid="{00000000-0005-0000-0000-000052240000}"/>
    <cellStyle name="Percent 3 3 5 6" xfId="9254" xr:uid="{00000000-0005-0000-0000-000053240000}"/>
    <cellStyle name="Percent 3 3 5 6 2" xfId="9255" xr:uid="{00000000-0005-0000-0000-000054240000}"/>
    <cellStyle name="Percent 3 3 5 6 3" xfId="9256" xr:uid="{00000000-0005-0000-0000-000055240000}"/>
    <cellStyle name="Percent 3 3 5 7" xfId="9257" xr:uid="{00000000-0005-0000-0000-000056240000}"/>
    <cellStyle name="Percent 3 3 5 7 2" xfId="9258" xr:uid="{00000000-0005-0000-0000-000057240000}"/>
    <cellStyle name="Percent 3 3 5 7 3" xfId="9259" xr:uid="{00000000-0005-0000-0000-000058240000}"/>
    <cellStyle name="Percent 3 3 5 8" xfId="9260" xr:uid="{00000000-0005-0000-0000-000059240000}"/>
    <cellStyle name="Percent 3 3 5 8 2" xfId="9261" xr:uid="{00000000-0005-0000-0000-00005A240000}"/>
    <cellStyle name="Percent 3 3 5 8 3" xfId="9262" xr:uid="{00000000-0005-0000-0000-00005B240000}"/>
    <cellStyle name="Percent 3 3 5 9" xfId="9263" xr:uid="{00000000-0005-0000-0000-00005C240000}"/>
    <cellStyle name="Percent 3 3 6" xfId="9264" xr:uid="{00000000-0005-0000-0000-00005D240000}"/>
    <cellStyle name="Percent 3 3 6 2" xfId="9265" xr:uid="{00000000-0005-0000-0000-00005E240000}"/>
    <cellStyle name="Percent 3 3 6 2 2" xfId="9266" xr:uid="{00000000-0005-0000-0000-00005F240000}"/>
    <cellStyle name="Percent 3 3 6 2 2 2" xfId="9267" xr:uid="{00000000-0005-0000-0000-000060240000}"/>
    <cellStyle name="Percent 3 3 6 2 2 2 2" xfId="9268" xr:uid="{00000000-0005-0000-0000-000061240000}"/>
    <cellStyle name="Percent 3 3 6 2 2 2 3" xfId="9269" xr:uid="{00000000-0005-0000-0000-000062240000}"/>
    <cellStyle name="Percent 3 3 6 2 2 3" xfId="9270" xr:uid="{00000000-0005-0000-0000-000063240000}"/>
    <cellStyle name="Percent 3 3 6 2 2 4" xfId="9271" xr:uid="{00000000-0005-0000-0000-000064240000}"/>
    <cellStyle name="Percent 3 3 6 2 3" xfId="9272" xr:uid="{00000000-0005-0000-0000-000065240000}"/>
    <cellStyle name="Percent 3 3 6 2 3 2" xfId="9273" xr:uid="{00000000-0005-0000-0000-000066240000}"/>
    <cellStyle name="Percent 3 3 6 2 3 2 2" xfId="9274" xr:uid="{00000000-0005-0000-0000-000067240000}"/>
    <cellStyle name="Percent 3 3 6 2 3 2 3" xfId="9275" xr:uid="{00000000-0005-0000-0000-000068240000}"/>
    <cellStyle name="Percent 3 3 6 2 3 3" xfId="9276" xr:uid="{00000000-0005-0000-0000-000069240000}"/>
    <cellStyle name="Percent 3 3 6 2 3 4" xfId="9277" xr:uid="{00000000-0005-0000-0000-00006A240000}"/>
    <cellStyle name="Percent 3 3 6 2 4" xfId="9278" xr:uid="{00000000-0005-0000-0000-00006B240000}"/>
    <cellStyle name="Percent 3 3 6 2 4 2" xfId="9279" xr:uid="{00000000-0005-0000-0000-00006C240000}"/>
    <cellStyle name="Percent 3 3 6 2 4 3" xfId="9280" xr:uid="{00000000-0005-0000-0000-00006D240000}"/>
    <cellStyle name="Percent 3 3 6 2 5" xfId="9281" xr:uid="{00000000-0005-0000-0000-00006E240000}"/>
    <cellStyle name="Percent 3 3 6 2 5 2" xfId="9282" xr:uid="{00000000-0005-0000-0000-00006F240000}"/>
    <cellStyle name="Percent 3 3 6 2 5 3" xfId="9283" xr:uid="{00000000-0005-0000-0000-000070240000}"/>
    <cellStyle name="Percent 3 3 6 2 6" xfId="9284" xr:uid="{00000000-0005-0000-0000-000071240000}"/>
    <cellStyle name="Percent 3 3 6 3" xfId="9285" xr:uid="{00000000-0005-0000-0000-000072240000}"/>
    <cellStyle name="Percent 3 3 6 3 2" xfId="9286" xr:uid="{00000000-0005-0000-0000-000073240000}"/>
    <cellStyle name="Percent 3 3 6 3 2 2" xfId="9287" xr:uid="{00000000-0005-0000-0000-000074240000}"/>
    <cellStyle name="Percent 3 3 6 3 2 2 2" xfId="9288" xr:uid="{00000000-0005-0000-0000-000075240000}"/>
    <cellStyle name="Percent 3 3 6 3 2 2 3" xfId="9289" xr:uid="{00000000-0005-0000-0000-000076240000}"/>
    <cellStyle name="Percent 3 3 6 3 2 3" xfId="9290" xr:uid="{00000000-0005-0000-0000-000077240000}"/>
    <cellStyle name="Percent 3 3 6 3 2 4" xfId="9291" xr:uid="{00000000-0005-0000-0000-000078240000}"/>
    <cellStyle name="Percent 3 3 6 3 3" xfId="9292" xr:uid="{00000000-0005-0000-0000-000079240000}"/>
    <cellStyle name="Percent 3 3 6 3 3 2" xfId="9293" xr:uid="{00000000-0005-0000-0000-00007A240000}"/>
    <cellStyle name="Percent 3 3 6 3 3 2 2" xfId="9294" xr:uid="{00000000-0005-0000-0000-00007B240000}"/>
    <cellStyle name="Percent 3 3 6 3 3 2 3" xfId="9295" xr:uid="{00000000-0005-0000-0000-00007C240000}"/>
    <cellStyle name="Percent 3 3 6 3 3 3" xfId="9296" xr:uid="{00000000-0005-0000-0000-00007D240000}"/>
    <cellStyle name="Percent 3 3 6 3 3 4" xfId="9297" xr:uid="{00000000-0005-0000-0000-00007E240000}"/>
    <cellStyle name="Percent 3 3 6 3 4" xfId="9298" xr:uid="{00000000-0005-0000-0000-00007F240000}"/>
    <cellStyle name="Percent 3 3 6 3 4 2" xfId="9299" xr:uid="{00000000-0005-0000-0000-000080240000}"/>
    <cellStyle name="Percent 3 3 6 3 4 3" xfId="9300" xr:uid="{00000000-0005-0000-0000-000081240000}"/>
    <cellStyle name="Percent 3 3 6 3 5" xfId="9301" xr:uid="{00000000-0005-0000-0000-000082240000}"/>
    <cellStyle name="Percent 3 3 6 3 6" xfId="9302" xr:uid="{00000000-0005-0000-0000-000083240000}"/>
    <cellStyle name="Percent 3 3 6 4" xfId="9303" xr:uid="{00000000-0005-0000-0000-000084240000}"/>
    <cellStyle name="Percent 3 3 6 4 2" xfId="9304" xr:uid="{00000000-0005-0000-0000-000085240000}"/>
    <cellStyle name="Percent 3 3 6 4 2 2" xfId="9305" xr:uid="{00000000-0005-0000-0000-000086240000}"/>
    <cellStyle name="Percent 3 3 6 4 2 3" xfId="9306" xr:uid="{00000000-0005-0000-0000-000087240000}"/>
    <cellStyle name="Percent 3 3 6 4 3" xfId="9307" xr:uid="{00000000-0005-0000-0000-000088240000}"/>
    <cellStyle name="Percent 3 3 6 4 4" xfId="9308" xr:uid="{00000000-0005-0000-0000-000089240000}"/>
    <cellStyle name="Percent 3 3 6 5" xfId="9309" xr:uid="{00000000-0005-0000-0000-00008A240000}"/>
    <cellStyle name="Percent 3 3 6 5 2" xfId="9310" xr:uid="{00000000-0005-0000-0000-00008B240000}"/>
    <cellStyle name="Percent 3 3 6 5 2 2" xfId="9311" xr:uid="{00000000-0005-0000-0000-00008C240000}"/>
    <cellStyle name="Percent 3 3 6 5 2 3" xfId="9312" xr:uid="{00000000-0005-0000-0000-00008D240000}"/>
    <cellStyle name="Percent 3 3 6 5 3" xfId="9313" xr:uid="{00000000-0005-0000-0000-00008E240000}"/>
    <cellStyle name="Percent 3 3 6 5 4" xfId="9314" xr:uid="{00000000-0005-0000-0000-00008F240000}"/>
    <cellStyle name="Percent 3 3 6 6" xfId="9315" xr:uid="{00000000-0005-0000-0000-000090240000}"/>
    <cellStyle name="Percent 3 3 6 6 2" xfId="9316" xr:uid="{00000000-0005-0000-0000-000091240000}"/>
    <cellStyle name="Percent 3 3 6 6 3" xfId="9317" xr:uid="{00000000-0005-0000-0000-000092240000}"/>
    <cellStyle name="Percent 3 3 6 7" xfId="9318" xr:uid="{00000000-0005-0000-0000-000093240000}"/>
    <cellStyle name="Percent 3 3 6 7 2" xfId="9319" xr:uid="{00000000-0005-0000-0000-000094240000}"/>
    <cellStyle name="Percent 3 3 6 7 3" xfId="9320" xr:uid="{00000000-0005-0000-0000-000095240000}"/>
    <cellStyle name="Percent 3 3 6 8" xfId="9321" xr:uid="{00000000-0005-0000-0000-000096240000}"/>
    <cellStyle name="Percent 3 3 6 8 2" xfId="9322" xr:uid="{00000000-0005-0000-0000-000097240000}"/>
    <cellStyle name="Percent 3 3 6 8 3" xfId="9323" xr:uid="{00000000-0005-0000-0000-000098240000}"/>
    <cellStyle name="Percent 3 3 6 9" xfId="9324" xr:uid="{00000000-0005-0000-0000-000099240000}"/>
    <cellStyle name="Percent 3 3 7" xfId="9325" xr:uid="{00000000-0005-0000-0000-00009A240000}"/>
    <cellStyle name="Percent 3 3 7 2" xfId="9326" xr:uid="{00000000-0005-0000-0000-00009B240000}"/>
    <cellStyle name="Percent 3 3 7 2 2" xfId="9327" xr:uid="{00000000-0005-0000-0000-00009C240000}"/>
    <cellStyle name="Percent 3 3 7 2 2 2" xfId="9328" xr:uid="{00000000-0005-0000-0000-00009D240000}"/>
    <cellStyle name="Percent 3 3 7 2 2 2 2" xfId="9329" xr:uid="{00000000-0005-0000-0000-00009E240000}"/>
    <cellStyle name="Percent 3 3 7 2 2 2 3" xfId="9330" xr:uid="{00000000-0005-0000-0000-00009F240000}"/>
    <cellStyle name="Percent 3 3 7 2 2 3" xfId="9331" xr:uid="{00000000-0005-0000-0000-0000A0240000}"/>
    <cellStyle name="Percent 3 3 7 2 2 4" xfId="9332" xr:uid="{00000000-0005-0000-0000-0000A1240000}"/>
    <cellStyle name="Percent 3 3 7 2 3" xfId="9333" xr:uid="{00000000-0005-0000-0000-0000A2240000}"/>
    <cellStyle name="Percent 3 3 7 2 3 2" xfId="9334" xr:uid="{00000000-0005-0000-0000-0000A3240000}"/>
    <cellStyle name="Percent 3 3 7 2 3 2 2" xfId="9335" xr:uid="{00000000-0005-0000-0000-0000A4240000}"/>
    <cellStyle name="Percent 3 3 7 2 3 2 3" xfId="9336" xr:uid="{00000000-0005-0000-0000-0000A5240000}"/>
    <cellStyle name="Percent 3 3 7 2 3 3" xfId="9337" xr:uid="{00000000-0005-0000-0000-0000A6240000}"/>
    <cellStyle name="Percent 3 3 7 2 3 4" xfId="9338" xr:uid="{00000000-0005-0000-0000-0000A7240000}"/>
    <cellStyle name="Percent 3 3 7 2 4" xfId="9339" xr:uid="{00000000-0005-0000-0000-0000A8240000}"/>
    <cellStyle name="Percent 3 3 7 2 4 2" xfId="9340" xr:uid="{00000000-0005-0000-0000-0000A9240000}"/>
    <cellStyle name="Percent 3 3 7 2 4 3" xfId="9341" xr:uid="{00000000-0005-0000-0000-0000AA240000}"/>
    <cellStyle name="Percent 3 3 7 2 5" xfId="9342" xr:uid="{00000000-0005-0000-0000-0000AB240000}"/>
    <cellStyle name="Percent 3 3 7 2 6" xfId="9343" xr:uid="{00000000-0005-0000-0000-0000AC240000}"/>
    <cellStyle name="Percent 3 3 7 3" xfId="9344" xr:uid="{00000000-0005-0000-0000-0000AD240000}"/>
    <cellStyle name="Percent 3 3 7 3 2" xfId="9345" xr:uid="{00000000-0005-0000-0000-0000AE240000}"/>
    <cellStyle name="Percent 3 3 7 3 2 2" xfId="9346" xr:uid="{00000000-0005-0000-0000-0000AF240000}"/>
    <cellStyle name="Percent 3 3 7 3 2 2 2" xfId="9347" xr:uid="{00000000-0005-0000-0000-0000B0240000}"/>
    <cellStyle name="Percent 3 3 7 3 2 2 3" xfId="9348" xr:uid="{00000000-0005-0000-0000-0000B1240000}"/>
    <cellStyle name="Percent 3 3 7 3 2 3" xfId="9349" xr:uid="{00000000-0005-0000-0000-0000B2240000}"/>
    <cellStyle name="Percent 3 3 7 3 2 4" xfId="9350" xr:uid="{00000000-0005-0000-0000-0000B3240000}"/>
    <cellStyle name="Percent 3 3 7 3 3" xfId="9351" xr:uid="{00000000-0005-0000-0000-0000B4240000}"/>
    <cellStyle name="Percent 3 3 7 3 3 2" xfId="9352" xr:uid="{00000000-0005-0000-0000-0000B5240000}"/>
    <cellStyle name="Percent 3 3 7 3 3 2 2" xfId="9353" xr:uid="{00000000-0005-0000-0000-0000B6240000}"/>
    <cellStyle name="Percent 3 3 7 3 3 2 3" xfId="9354" xr:uid="{00000000-0005-0000-0000-0000B7240000}"/>
    <cellStyle name="Percent 3 3 7 3 3 3" xfId="9355" xr:uid="{00000000-0005-0000-0000-0000B8240000}"/>
    <cellStyle name="Percent 3 3 7 3 3 4" xfId="9356" xr:uid="{00000000-0005-0000-0000-0000B9240000}"/>
    <cellStyle name="Percent 3 3 7 3 4" xfId="9357" xr:uid="{00000000-0005-0000-0000-0000BA240000}"/>
    <cellStyle name="Percent 3 3 7 3 4 2" xfId="9358" xr:uid="{00000000-0005-0000-0000-0000BB240000}"/>
    <cellStyle name="Percent 3 3 7 3 4 3" xfId="9359" xr:uid="{00000000-0005-0000-0000-0000BC240000}"/>
    <cellStyle name="Percent 3 3 7 3 5" xfId="9360" xr:uid="{00000000-0005-0000-0000-0000BD240000}"/>
    <cellStyle name="Percent 3 3 7 3 6" xfId="9361" xr:uid="{00000000-0005-0000-0000-0000BE240000}"/>
    <cellStyle name="Percent 3 3 7 4" xfId="9362" xr:uid="{00000000-0005-0000-0000-0000BF240000}"/>
    <cellStyle name="Percent 3 3 7 4 2" xfId="9363" xr:uid="{00000000-0005-0000-0000-0000C0240000}"/>
    <cellStyle name="Percent 3 3 7 4 2 2" xfId="9364" xr:uid="{00000000-0005-0000-0000-0000C1240000}"/>
    <cellStyle name="Percent 3 3 7 4 2 3" xfId="9365" xr:uid="{00000000-0005-0000-0000-0000C2240000}"/>
    <cellStyle name="Percent 3 3 7 4 3" xfId="9366" xr:uid="{00000000-0005-0000-0000-0000C3240000}"/>
    <cellStyle name="Percent 3 3 7 4 4" xfId="9367" xr:uid="{00000000-0005-0000-0000-0000C4240000}"/>
    <cellStyle name="Percent 3 3 7 5" xfId="9368" xr:uid="{00000000-0005-0000-0000-0000C5240000}"/>
    <cellStyle name="Percent 3 3 7 5 2" xfId="9369" xr:uid="{00000000-0005-0000-0000-0000C6240000}"/>
    <cellStyle name="Percent 3 3 7 5 2 2" xfId="9370" xr:uid="{00000000-0005-0000-0000-0000C7240000}"/>
    <cellStyle name="Percent 3 3 7 5 2 3" xfId="9371" xr:uid="{00000000-0005-0000-0000-0000C8240000}"/>
    <cellStyle name="Percent 3 3 7 5 3" xfId="9372" xr:uid="{00000000-0005-0000-0000-0000C9240000}"/>
    <cellStyle name="Percent 3 3 7 5 4" xfId="9373" xr:uid="{00000000-0005-0000-0000-0000CA240000}"/>
    <cellStyle name="Percent 3 3 7 6" xfId="9374" xr:uid="{00000000-0005-0000-0000-0000CB240000}"/>
    <cellStyle name="Percent 3 3 7 6 2" xfId="9375" xr:uid="{00000000-0005-0000-0000-0000CC240000}"/>
    <cellStyle name="Percent 3 3 7 6 3" xfId="9376" xr:uid="{00000000-0005-0000-0000-0000CD240000}"/>
    <cellStyle name="Percent 3 3 7 7" xfId="9377" xr:uid="{00000000-0005-0000-0000-0000CE240000}"/>
    <cellStyle name="Percent 3 3 7 7 2" xfId="9378" xr:uid="{00000000-0005-0000-0000-0000CF240000}"/>
    <cellStyle name="Percent 3 3 7 7 3" xfId="9379" xr:uid="{00000000-0005-0000-0000-0000D0240000}"/>
    <cellStyle name="Percent 3 3 7 8" xfId="9380" xr:uid="{00000000-0005-0000-0000-0000D1240000}"/>
    <cellStyle name="Percent 3 3 7 8 2" xfId="9381" xr:uid="{00000000-0005-0000-0000-0000D2240000}"/>
    <cellStyle name="Percent 3 3 7 8 3" xfId="9382" xr:uid="{00000000-0005-0000-0000-0000D3240000}"/>
    <cellStyle name="Percent 3 3 7 9" xfId="9383" xr:uid="{00000000-0005-0000-0000-0000D4240000}"/>
    <cellStyle name="Percent 3 3 8" xfId="9384" xr:uid="{00000000-0005-0000-0000-0000D5240000}"/>
    <cellStyle name="Percent 3 3 8 2" xfId="9385" xr:uid="{00000000-0005-0000-0000-0000D6240000}"/>
    <cellStyle name="Percent 3 3 8 2 2" xfId="9386" xr:uid="{00000000-0005-0000-0000-0000D7240000}"/>
    <cellStyle name="Percent 3 3 8 2 2 2" xfId="9387" xr:uid="{00000000-0005-0000-0000-0000D8240000}"/>
    <cellStyle name="Percent 3 3 8 2 2 2 2" xfId="9388" xr:uid="{00000000-0005-0000-0000-0000D9240000}"/>
    <cellStyle name="Percent 3 3 8 2 2 2 3" xfId="9389" xr:uid="{00000000-0005-0000-0000-0000DA240000}"/>
    <cellStyle name="Percent 3 3 8 2 2 3" xfId="9390" xr:uid="{00000000-0005-0000-0000-0000DB240000}"/>
    <cellStyle name="Percent 3 3 8 2 2 4" xfId="9391" xr:uid="{00000000-0005-0000-0000-0000DC240000}"/>
    <cellStyle name="Percent 3 3 8 2 3" xfId="9392" xr:uid="{00000000-0005-0000-0000-0000DD240000}"/>
    <cellStyle name="Percent 3 3 8 2 3 2" xfId="9393" xr:uid="{00000000-0005-0000-0000-0000DE240000}"/>
    <cellStyle name="Percent 3 3 8 2 3 2 2" xfId="9394" xr:uid="{00000000-0005-0000-0000-0000DF240000}"/>
    <cellStyle name="Percent 3 3 8 2 3 2 3" xfId="9395" xr:uid="{00000000-0005-0000-0000-0000E0240000}"/>
    <cellStyle name="Percent 3 3 8 2 3 3" xfId="9396" xr:uid="{00000000-0005-0000-0000-0000E1240000}"/>
    <cellStyle name="Percent 3 3 8 2 3 4" xfId="9397" xr:uid="{00000000-0005-0000-0000-0000E2240000}"/>
    <cellStyle name="Percent 3 3 8 2 4" xfId="9398" xr:uid="{00000000-0005-0000-0000-0000E3240000}"/>
    <cellStyle name="Percent 3 3 8 2 4 2" xfId="9399" xr:uid="{00000000-0005-0000-0000-0000E4240000}"/>
    <cellStyle name="Percent 3 3 8 2 4 3" xfId="9400" xr:uid="{00000000-0005-0000-0000-0000E5240000}"/>
    <cellStyle name="Percent 3 3 8 2 5" xfId="9401" xr:uid="{00000000-0005-0000-0000-0000E6240000}"/>
    <cellStyle name="Percent 3 3 8 2 6" xfId="9402" xr:uid="{00000000-0005-0000-0000-0000E7240000}"/>
    <cellStyle name="Percent 3 3 8 3" xfId="9403" xr:uid="{00000000-0005-0000-0000-0000E8240000}"/>
    <cellStyle name="Percent 3 3 8 3 2" xfId="9404" xr:uid="{00000000-0005-0000-0000-0000E9240000}"/>
    <cellStyle name="Percent 3 3 8 3 2 2" xfId="9405" xr:uid="{00000000-0005-0000-0000-0000EA240000}"/>
    <cellStyle name="Percent 3 3 8 3 2 2 2" xfId="9406" xr:uid="{00000000-0005-0000-0000-0000EB240000}"/>
    <cellStyle name="Percent 3 3 8 3 2 2 3" xfId="9407" xr:uid="{00000000-0005-0000-0000-0000EC240000}"/>
    <cellStyle name="Percent 3 3 8 3 2 3" xfId="9408" xr:uid="{00000000-0005-0000-0000-0000ED240000}"/>
    <cellStyle name="Percent 3 3 8 3 2 4" xfId="9409" xr:uid="{00000000-0005-0000-0000-0000EE240000}"/>
    <cellStyle name="Percent 3 3 8 3 3" xfId="9410" xr:uid="{00000000-0005-0000-0000-0000EF240000}"/>
    <cellStyle name="Percent 3 3 8 3 3 2" xfId="9411" xr:uid="{00000000-0005-0000-0000-0000F0240000}"/>
    <cellStyle name="Percent 3 3 8 3 3 2 2" xfId="9412" xr:uid="{00000000-0005-0000-0000-0000F1240000}"/>
    <cellStyle name="Percent 3 3 8 3 3 2 3" xfId="9413" xr:uid="{00000000-0005-0000-0000-0000F2240000}"/>
    <cellStyle name="Percent 3 3 8 3 3 3" xfId="9414" xr:uid="{00000000-0005-0000-0000-0000F3240000}"/>
    <cellStyle name="Percent 3 3 8 3 3 4" xfId="9415" xr:uid="{00000000-0005-0000-0000-0000F4240000}"/>
    <cellStyle name="Percent 3 3 8 3 4" xfId="9416" xr:uid="{00000000-0005-0000-0000-0000F5240000}"/>
    <cellStyle name="Percent 3 3 8 3 4 2" xfId="9417" xr:uid="{00000000-0005-0000-0000-0000F6240000}"/>
    <cellStyle name="Percent 3 3 8 3 4 3" xfId="9418" xr:uid="{00000000-0005-0000-0000-0000F7240000}"/>
    <cellStyle name="Percent 3 3 8 3 5" xfId="9419" xr:uid="{00000000-0005-0000-0000-0000F8240000}"/>
    <cellStyle name="Percent 3 3 8 3 6" xfId="9420" xr:uid="{00000000-0005-0000-0000-0000F9240000}"/>
    <cellStyle name="Percent 3 3 8 4" xfId="9421" xr:uid="{00000000-0005-0000-0000-0000FA240000}"/>
    <cellStyle name="Percent 3 3 8 4 2" xfId="9422" xr:uid="{00000000-0005-0000-0000-0000FB240000}"/>
    <cellStyle name="Percent 3 3 8 4 2 2" xfId="9423" xr:uid="{00000000-0005-0000-0000-0000FC240000}"/>
    <cellStyle name="Percent 3 3 8 4 2 3" xfId="9424" xr:uid="{00000000-0005-0000-0000-0000FD240000}"/>
    <cellStyle name="Percent 3 3 8 4 3" xfId="9425" xr:uid="{00000000-0005-0000-0000-0000FE240000}"/>
    <cellStyle name="Percent 3 3 8 4 4" xfId="9426" xr:uid="{00000000-0005-0000-0000-0000FF240000}"/>
    <cellStyle name="Percent 3 3 8 5" xfId="9427" xr:uid="{00000000-0005-0000-0000-000000250000}"/>
    <cellStyle name="Percent 3 3 8 5 2" xfId="9428" xr:uid="{00000000-0005-0000-0000-000001250000}"/>
    <cellStyle name="Percent 3 3 8 5 2 2" xfId="9429" xr:uid="{00000000-0005-0000-0000-000002250000}"/>
    <cellStyle name="Percent 3 3 8 5 2 3" xfId="9430" xr:uid="{00000000-0005-0000-0000-000003250000}"/>
    <cellStyle name="Percent 3 3 8 5 3" xfId="9431" xr:uid="{00000000-0005-0000-0000-000004250000}"/>
    <cellStyle name="Percent 3 3 8 5 4" xfId="9432" xr:uid="{00000000-0005-0000-0000-000005250000}"/>
    <cellStyle name="Percent 3 3 8 6" xfId="9433" xr:uid="{00000000-0005-0000-0000-000006250000}"/>
    <cellStyle name="Percent 3 3 8 6 2" xfId="9434" xr:uid="{00000000-0005-0000-0000-000007250000}"/>
    <cellStyle name="Percent 3 3 8 6 3" xfId="9435" xr:uid="{00000000-0005-0000-0000-000008250000}"/>
    <cellStyle name="Percent 3 3 8 7" xfId="9436" xr:uid="{00000000-0005-0000-0000-000009250000}"/>
    <cellStyle name="Percent 3 3 8 7 2" xfId="9437" xr:uid="{00000000-0005-0000-0000-00000A250000}"/>
    <cellStyle name="Percent 3 3 8 7 3" xfId="9438" xr:uid="{00000000-0005-0000-0000-00000B250000}"/>
    <cellStyle name="Percent 3 3 8 8" xfId="9439" xr:uid="{00000000-0005-0000-0000-00000C250000}"/>
    <cellStyle name="Percent 3 3 8 8 2" xfId="9440" xr:uid="{00000000-0005-0000-0000-00000D250000}"/>
    <cellStyle name="Percent 3 3 8 8 3" xfId="9441" xr:uid="{00000000-0005-0000-0000-00000E250000}"/>
    <cellStyle name="Percent 3 3 8 9" xfId="9442" xr:uid="{00000000-0005-0000-0000-00000F250000}"/>
    <cellStyle name="Percent 3 3 9" xfId="9443" xr:uid="{00000000-0005-0000-0000-000010250000}"/>
    <cellStyle name="Percent 3 3 9 2" xfId="9444" xr:uid="{00000000-0005-0000-0000-000011250000}"/>
    <cellStyle name="Percent 3 3 9 2 2" xfId="9445" xr:uid="{00000000-0005-0000-0000-000012250000}"/>
    <cellStyle name="Percent 3 3 9 2 2 2" xfId="9446" xr:uid="{00000000-0005-0000-0000-000013250000}"/>
    <cellStyle name="Percent 3 3 9 2 2 2 2" xfId="9447" xr:uid="{00000000-0005-0000-0000-000014250000}"/>
    <cellStyle name="Percent 3 3 9 2 2 2 3" xfId="9448" xr:uid="{00000000-0005-0000-0000-000015250000}"/>
    <cellStyle name="Percent 3 3 9 2 2 3" xfId="9449" xr:uid="{00000000-0005-0000-0000-000016250000}"/>
    <cellStyle name="Percent 3 3 9 2 2 4" xfId="9450" xr:uid="{00000000-0005-0000-0000-000017250000}"/>
    <cellStyle name="Percent 3 3 9 2 3" xfId="9451" xr:uid="{00000000-0005-0000-0000-000018250000}"/>
    <cellStyle name="Percent 3 3 9 2 3 2" xfId="9452" xr:uid="{00000000-0005-0000-0000-000019250000}"/>
    <cellStyle name="Percent 3 3 9 2 3 2 2" xfId="9453" xr:uid="{00000000-0005-0000-0000-00001A250000}"/>
    <cellStyle name="Percent 3 3 9 2 3 2 3" xfId="9454" xr:uid="{00000000-0005-0000-0000-00001B250000}"/>
    <cellStyle name="Percent 3 3 9 2 3 3" xfId="9455" xr:uid="{00000000-0005-0000-0000-00001C250000}"/>
    <cellStyle name="Percent 3 3 9 2 3 4" xfId="9456" xr:uid="{00000000-0005-0000-0000-00001D250000}"/>
    <cellStyle name="Percent 3 3 9 2 4" xfId="9457" xr:uid="{00000000-0005-0000-0000-00001E250000}"/>
    <cellStyle name="Percent 3 3 9 2 4 2" xfId="9458" xr:uid="{00000000-0005-0000-0000-00001F250000}"/>
    <cellStyle name="Percent 3 3 9 2 4 3" xfId="9459" xr:uid="{00000000-0005-0000-0000-000020250000}"/>
    <cellStyle name="Percent 3 3 9 2 5" xfId="9460" xr:uid="{00000000-0005-0000-0000-000021250000}"/>
    <cellStyle name="Percent 3 3 9 2 6" xfId="9461" xr:uid="{00000000-0005-0000-0000-000022250000}"/>
    <cellStyle name="Percent 3 3 9 3" xfId="9462" xr:uid="{00000000-0005-0000-0000-000023250000}"/>
    <cellStyle name="Percent 3 3 9 3 2" xfId="9463" xr:uid="{00000000-0005-0000-0000-000024250000}"/>
    <cellStyle name="Percent 3 3 9 3 2 2" xfId="9464" xr:uid="{00000000-0005-0000-0000-000025250000}"/>
    <cellStyle name="Percent 3 3 9 3 2 2 2" xfId="9465" xr:uid="{00000000-0005-0000-0000-000026250000}"/>
    <cellStyle name="Percent 3 3 9 3 2 2 3" xfId="9466" xr:uid="{00000000-0005-0000-0000-000027250000}"/>
    <cellStyle name="Percent 3 3 9 3 2 3" xfId="9467" xr:uid="{00000000-0005-0000-0000-000028250000}"/>
    <cellStyle name="Percent 3 3 9 3 2 4" xfId="9468" xr:uid="{00000000-0005-0000-0000-000029250000}"/>
    <cellStyle name="Percent 3 3 9 3 3" xfId="9469" xr:uid="{00000000-0005-0000-0000-00002A250000}"/>
    <cellStyle name="Percent 3 3 9 3 3 2" xfId="9470" xr:uid="{00000000-0005-0000-0000-00002B250000}"/>
    <cellStyle name="Percent 3 3 9 3 3 2 2" xfId="9471" xr:uid="{00000000-0005-0000-0000-00002C250000}"/>
    <cellStyle name="Percent 3 3 9 3 3 2 3" xfId="9472" xr:uid="{00000000-0005-0000-0000-00002D250000}"/>
    <cellStyle name="Percent 3 3 9 3 3 3" xfId="9473" xr:uid="{00000000-0005-0000-0000-00002E250000}"/>
    <cellStyle name="Percent 3 3 9 3 3 4" xfId="9474" xr:uid="{00000000-0005-0000-0000-00002F250000}"/>
    <cellStyle name="Percent 3 3 9 3 4" xfId="9475" xr:uid="{00000000-0005-0000-0000-000030250000}"/>
    <cellStyle name="Percent 3 3 9 3 4 2" xfId="9476" xr:uid="{00000000-0005-0000-0000-000031250000}"/>
    <cellStyle name="Percent 3 3 9 3 4 3" xfId="9477" xr:uid="{00000000-0005-0000-0000-000032250000}"/>
    <cellStyle name="Percent 3 3 9 3 5" xfId="9478" xr:uid="{00000000-0005-0000-0000-000033250000}"/>
    <cellStyle name="Percent 3 3 9 3 6" xfId="9479" xr:uid="{00000000-0005-0000-0000-000034250000}"/>
    <cellStyle name="Percent 3 3 9 4" xfId="9480" xr:uid="{00000000-0005-0000-0000-000035250000}"/>
    <cellStyle name="Percent 3 3 9 4 2" xfId="9481" xr:uid="{00000000-0005-0000-0000-000036250000}"/>
    <cellStyle name="Percent 3 3 9 4 2 2" xfId="9482" xr:uid="{00000000-0005-0000-0000-000037250000}"/>
    <cellStyle name="Percent 3 3 9 4 2 3" xfId="9483" xr:uid="{00000000-0005-0000-0000-000038250000}"/>
    <cellStyle name="Percent 3 3 9 4 3" xfId="9484" xr:uid="{00000000-0005-0000-0000-000039250000}"/>
    <cellStyle name="Percent 3 3 9 4 4" xfId="9485" xr:uid="{00000000-0005-0000-0000-00003A250000}"/>
    <cellStyle name="Percent 3 3 9 5" xfId="9486" xr:uid="{00000000-0005-0000-0000-00003B250000}"/>
    <cellStyle name="Percent 3 3 9 5 2" xfId="9487" xr:uid="{00000000-0005-0000-0000-00003C250000}"/>
    <cellStyle name="Percent 3 3 9 5 2 2" xfId="9488" xr:uid="{00000000-0005-0000-0000-00003D250000}"/>
    <cellStyle name="Percent 3 3 9 5 2 3" xfId="9489" xr:uid="{00000000-0005-0000-0000-00003E250000}"/>
    <cellStyle name="Percent 3 3 9 5 3" xfId="9490" xr:uid="{00000000-0005-0000-0000-00003F250000}"/>
    <cellStyle name="Percent 3 3 9 5 4" xfId="9491" xr:uid="{00000000-0005-0000-0000-000040250000}"/>
    <cellStyle name="Percent 3 3 9 6" xfId="9492" xr:uid="{00000000-0005-0000-0000-000041250000}"/>
    <cellStyle name="Percent 3 3 9 6 2" xfId="9493" xr:uid="{00000000-0005-0000-0000-000042250000}"/>
    <cellStyle name="Percent 3 3 9 6 3" xfId="9494" xr:uid="{00000000-0005-0000-0000-000043250000}"/>
    <cellStyle name="Percent 3 3 9 7" xfId="9495" xr:uid="{00000000-0005-0000-0000-000044250000}"/>
    <cellStyle name="Percent 3 3 9 7 2" xfId="9496" xr:uid="{00000000-0005-0000-0000-000045250000}"/>
    <cellStyle name="Percent 3 3 9 7 3" xfId="9497" xr:uid="{00000000-0005-0000-0000-000046250000}"/>
    <cellStyle name="Percent 3 3 9 8" xfId="9498" xr:uid="{00000000-0005-0000-0000-000047250000}"/>
    <cellStyle name="Percent 3 3 9 8 2" xfId="9499" xr:uid="{00000000-0005-0000-0000-000048250000}"/>
    <cellStyle name="Percent 3 3 9 8 3" xfId="9500" xr:uid="{00000000-0005-0000-0000-000049250000}"/>
    <cellStyle name="Percent 3 3 9 9" xfId="9501" xr:uid="{00000000-0005-0000-0000-00004A250000}"/>
    <cellStyle name="Percent 3 30" xfId="9502" xr:uid="{00000000-0005-0000-0000-00004B250000}"/>
    <cellStyle name="Percent 3 30 2" xfId="9503" xr:uid="{00000000-0005-0000-0000-00004C250000}"/>
    <cellStyle name="Percent 3 31" xfId="9504" xr:uid="{00000000-0005-0000-0000-00004D250000}"/>
    <cellStyle name="Percent 3 31 2" xfId="9505" xr:uid="{00000000-0005-0000-0000-00004E250000}"/>
    <cellStyle name="Percent 3 31 3" xfId="9506" xr:uid="{00000000-0005-0000-0000-00004F250000}"/>
    <cellStyle name="Percent 3 4" xfId="9507" xr:uid="{00000000-0005-0000-0000-000050250000}"/>
    <cellStyle name="Percent 3 4 10" xfId="9508" xr:uid="{00000000-0005-0000-0000-000051250000}"/>
    <cellStyle name="Percent 3 4 10 2" xfId="9509" xr:uid="{00000000-0005-0000-0000-000052250000}"/>
    <cellStyle name="Percent 3 4 10 2 2" xfId="9510" xr:uid="{00000000-0005-0000-0000-000053250000}"/>
    <cellStyle name="Percent 3 4 10 2 2 2" xfId="9511" xr:uid="{00000000-0005-0000-0000-000054250000}"/>
    <cellStyle name="Percent 3 4 10 2 2 2 2" xfId="9512" xr:uid="{00000000-0005-0000-0000-000055250000}"/>
    <cellStyle name="Percent 3 4 10 2 2 2 3" xfId="9513" xr:uid="{00000000-0005-0000-0000-000056250000}"/>
    <cellStyle name="Percent 3 4 10 2 2 3" xfId="9514" xr:uid="{00000000-0005-0000-0000-000057250000}"/>
    <cellStyle name="Percent 3 4 10 2 2 4" xfId="9515" xr:uid="{00000000-0005-0000-0000-000058250000}"/>
    <cellStyle name="Percent 3 4 10 2 3" xfId="9516" xr:uid="{00000000-0005-0000-0000-000059250000}"/>
    <cellStyle name="Percent 3 4 10 2 3 2" xfId="9517" xr:uid="{00000000-0005-0000-0000-00005A250000}"/>
    <cellStyle name="Percent 3 4 10 2 3 2 2" xfId="9518" xr:uid="{00000000-0005-0000-0000-00005B250000}"/>
    <cellStyle name="Percent 3 4 10 2 3 2 3" xfId="9519" xr:uid="{00000000-0005-0000-0000-00005C250000}"/>
    <cellStyle name="Percent 3 4 10 2 3 3" xfId="9520" xr:uid="{00000000-0005-0000-0000-00005D250000}"/>
    <cellStyle name="Percent 3 4 10 2 3 4" xfId="9521" xr:uid="{00000000-0005-0000-0000-00005E250000}"/>
    <cellStyle name="Percent 3 4 10 2 4" xfId="9522" xr:uid="{00000000-0005-0000-0000-00005F250000}"/>
    <cellStyle name="Percent 3 4 10 2 4 2" xfId="9523" xr:uid="{00000000-0005-0000-0000-000060250000}"/>
    <cellStyle name="Percent 3 4 10 2 4 3" xfId="9524" xr:uid="{00000000-0005-0000-0000-000061250000}"/>
    <cellStyle name="Percent 3 4 10 2 5" xfId="9525" xr:uid="{00000000-0005-0000-0000-000062250000}"/>
    <cellStyle name="Percent 3 4 10 2 5 2" xfId="9526" xr:uid="{00000000-0005-0000-0000-000063250000}"/>
    <cellStyle name="Percent 3 4 10 2 5 3" xfId="9527" xr:uid="{00000000-0005-0000-0000-000064250000}"/>
    <cellStyle name="Percent 3 4 10 2 6" xfId="9528" xr:uid="{00000000-0005-0000-0000-000065250000}"/>
    <cellStyle name="Percent 3 4 10 2 7" xfId="9529" xr:uid="{00000000-0005-0000-0000-000066250000}"/>
    <cellStyle name="Percent 3 4 10 3" xfId="9530" xr:uid="{00000000-0005-0000-0000-000067250000}"/>
    <cellStyle name="Percent 3 4 10 3 2" xfId="9531" xr:uid="{00000000-0005-0000-0000-000068250000}"/>
    <cellStyle name="Percent 3 4 10 3 2 2" xfId="9532" xr:uid="{00000000-0005-0000-0000-000069250000}"/>
    <cellStyle name="Percent 3 4 10 3 2 2 2" xfId="9533" xr:uid="{00000000-0005-0000-0000-00006A250000}"/>
    <cellStyle name="Percent 3 4 10 3 2 2 3" xfId="9534" xr:uid="{00000000-0005-0000-0000-00006B250000}"/>
    <cellStyle name="Percent 3 4 10 3 2 3" xfId="9535" xr:uid="{00000000-0005-0000-0000-00006C250000}"/>
    <cellStyle name="Percent 3 4 10 3 2 4" xfId="9536" xr:uid="{00000000-0005-0000-0000-00006D250000}"/>
    <cellStyle name="Percent 3 4 10 3 3" xfId="9537" xr:uid="{00000000-0005-0000-0000-00006E250000}"/>
    <cellStyle name="Percent 3 4 10 3 3 2" xfId="9538" xr:uid="{00000000-0005-0000-0000-00006F250000}"/>
    <cellStyle name="Percent 3 4 10 3 3 2 2" xfId="9539" xr:uid="{00000000-0005-0000-0000-000070250000}"/>
    <cellStyle name="Percent 3 4 10 3 3 2 3" xfId="9540" xr:uid="{00000000-0005-0000-0000-000071250000}"/>
    <cellStyle name="Percent 3 4 10 3 3 3" xfId="9541" xr:uid="{00000000-0005-0000-0000-000072250000}"/>
    <cellStyle name="Percent 3 4 10 3 3 4" xfId="9542" xr:uid="{00000000-0005-0000-0000-000073250000}"/>
    <cellStyle name="Percent 3 4 10 3 4" xfId="9543" xr:uid="{00000000-0005-0000-0000-000074250000}"/>
    <cellStyle name="Percent 3 4 10 3 4 2" xfId="9544" xr:uid="{00000000-0005-0000-0000-000075250000}"/>
    <cellStyle name="Percent 3 4 10 3 4 3" xfId="9545" xr:uid="{00000000-0005-0000-0000-000076250000}"/>
    <cellStyle name="Percent 3 4 10 3 5" xfId="9546" xr:uid="{00000000-0005-0000-0000-000077250000}"/>
    <cellStyle name="Percent 3 4 10 3 6" xfId="9547" xr:uid="{00000000-0005-0000-0000-000078250000}"/>
    <cellStyle name="Percent 3 4 10 4" xfId="9548" xr:uid="{00000000-0005-0000-0000-000079250000}"/>
    <cellStyle name="Percent 3 4 10 4 2" xfId="9549" xr:uid="{00000000-0005-0000-0000-00007A250000}"/>
    <cellStyle name="Percent 3 4 10 4 2 2" xfId="9550" xr:uid="{00000000-0005-0000-0000-00007B250000}"/>
    <cellStyle name="Percent 3 4 10 4 2 3" xfId="9551" xr:uid="{00000000-0005-0000-0000-00007C250000}"/>
    <cellStyle name="Percent 3 4 10 4 3" xfId="9552" xr:uid="{00000000-0005-0000-0000-00007D250000}"/>
    <cellStyle name="Percent 3 4 10 4 4" xfId="9553" xr:uid="{00000000-0005-0000-0000-00007E250000}"/>
    <cellStyle name="Percent 3 4 10 5" xfId="9554" xr:uid="{00000000-0005-0000-0000-00007F250000}"/>
    <cellStyle name="Percent 3 4 10 5 2" xfId="9555" xr:uid="{00000000-0005-0000-0000-000080250000}"/>
    <cellStyle name="Percent 3 4 10 5 2 2" xfId="9556" xr:uid="{00000000-0005-0000-0000-000081250000}"/>
    <cellStyle name="Percent 3 4 10 5 2 3" xfId="9557" xr:uid="{00000000-0005-0000-0000-000082250000}"/>
    <cellStyle name="Percent 3 4 10 5 3" xfId="9558" xr:uid="{00000000-0005-0000-0000-000083250000}"/>
    <cellStyle name="Percent 3 4 10 5 4" xfId="9559" xr:uid="{00000000-0005-0000-0000-000084250000}"/>
    <cellStyle name="Percent 3 4 10 6" xfId="9560" xr:uid="{00000000-0005-0000-0000-000085250000}"/>
    <cellStyle name="Percent 3 4 10 6 2" xfId="9561" xr:uid="{00000000-0005-0000-0000-000086250000}"/>
    <cellStyle name="Percent 3 4 10 6 3" xfId="9562" xr:uid="{00000000-0005-0000-0000-000087250000}"/>
    <cellStyle name="Percent 3 4 10 7" xfId="9563" xr:uid="{00000000-0005-0000-0000-000088250000}"/>
    <cellStyle name="Percent 3 4 10 7 2" xfId="9564" xr:uid="{00000000-0005-0000-0000-000089250000}"/>
    <cellStyle name="Percent 3 4 10 7 3" xfId="9565" xr:uid="{00000000-0005-0000-0000-00008A250000}"/>
    <cellStyle name="Percent 3 4 10 8" xfId="9566" xr:uid="{00000000-0005-0000-0000-00008B250000}"/>
    <cellStyle name="Percent 3 4 10 8 2" xfId="9567" xr:uid="{00000000-0005-0000-0000-00008C250000}"/>
    <cellStyle name="Percent 3 4 10 8 3" xfId="9568" xr:uid="{00000000-0005-0000-0000-00008D250000}"/>
    <cellStyle name="Percent 3 4 10 9" xfId="9569" xr:uid="{00000000-0005-0000-0000-00008E250000}"/>
    <cellStyle name="Percent 3 4 11" xfId="9570" xr:uid="{00000000-0005-0000-0000-00008F250000}"/>
    <cellStyle name="Percent 3 4 11 2" xfId="9571" xr:uid="{00000000-0005-0000-0000-000090250000}"/>
    <cellStyle name="Percent 3 4 11 2 2" xfId="9572" xr:uid="{00000000-0005-0000-0000-000091250000}"/>
    <cellStyle name="Percent 3 4 11 2 2 2" xfId="9573" xr:uid="{00000000-0005-0000-0000-000092250000}"/>
    <cellStyle name="Percent 3 4 11 2 2 2 2" xfId="9574" xr:uid="{00000000-0005-0000-0000-000093250000}"/>
    <cellStyle name="Percent 3 4 11 2 2 2 3" xfId="9575" xr:uid="{00000000-0005-0000-0000-000094250000}"/>
    <cellStyle name="Percent 3 4 11 2 2 3" xfId="9576" xr:uid="{00000000-0005-0000-0000-000095250000}"/>
    <cellStyle name="Percent 3 4 11 2 2 4" xfId="9577" xr:uid="{00000000-0005-0000-0000-000096250000}"/>
    <cellStyle name="Percent 3 4 11 2 3" xfId="9578" xr:uid="{00000000-0005-0000-0000-000097250000}"/>
    <cellStyle name="Percent 3 4 11 2 3 2" xfId="9579" xr:uid="{00000000-0005-0000-0000-000098250000}"/>
    <cellStyle name="Percent 3 4 11 2 3 2 2" xfId="9580" xr:uid="{00000000-0005-0000-0000-000099250000}"/>
    <cellStyle name="Percent 3 4 11 2 3 2 3" xfId="9581" xr:uid="{00000000-0005-0000-0000-00009A250000}"/>
    <cellStyle name="Percent 3 4 11 2 3 3" xfId="9582" xr:uid="{00000000-0005-0000-0000-00009B250000}"/>
    <cellStyle name="Percent 3 4 11 2 3 4" xfId="9583" xr:uid="{00000000-0005-0000-0000-00009C250000}"/>
    <cellStyle name="Percent 3 4 11 2 4" xfId="9584" xr:uid="{00000000-0005-0000-0000-00009D250000}"/>
    <cellStyle name="Percent 3 4 11 2 4 2" xfId="9585" xr:uid="{00000000-0005-0000-0000-00009E250000}"/>
    <cellStyle name="Percent 3 4 11 2 4 3" xfId="9586" xr:uid="{00000000-0005-0000-0000-00009F250000}"/>
    <cellStyle name="Percent 3 4 11 2 5" xfId="9587" xr:uid="{00000000-0005-0000-0000-0000A0250000}"/>
    <cellStyle name="Percent 3 4 11 2 5 2" xfId="9588" xr:uid="{00000000-0005-0000-0000-0000A1250000}"/>
    <cellStyle name="Percent 3 4 11 2 5 3" xfId="9589" xr:uid="{00000000-0005-0000-0000-0000A2250000}"/>
    <cellStyle name="Percent 3 4 11 2 6" xfId="9590" xr:uid="{00000000-0005-0000-0000-0000A3250000}"/>
    <cellStyle name="Percent 3 4 11 2 7" xfId="9591" xr:uid="{00000000-0005-0000-0000-0000A4250000}"/>
    <cellStyle name="Percent 3 4 11 3" xfId="9592" xr:uid="{00000000-0005-0000-0000-0000A5250000}"/>
    <cellStyle name="Percent 3 4 11 3 2" xfId="9593" xr:uid="{00000000-0005-0000-0000-0000A6250000}"/>
    <cellStyle name="Percent 3 4 11 3 2 2" xfId="9594" xr:uid="{00000000-0005-0000-0000-0000A7250000}"/>
    <cellStyle name="Percent 3 4 11 3 2 2 2" xfId="9595" xr:uid="{00000000-0005-0000-0000-0000A8250000}"/>
    <cellStyle name="Percent 3 4 11 3 2 2 3" xfId="9596" xr:uid="{00000000-0005-0000-0000-0000A9250000}"/>
    <cellStyle name="Percent 3 4 11 3 2 3" xfId="9597" xr:uid="{00000000-0005-0000-0000-0000AA250000}"/>
    <cellStyle name="Percent 3 4 11 3 2 4" xfId="9598" xr:uid="{00000000-0005-0000-0000-0000AB250000}"/>
    <cellStyle name="Percent 3 4 11 3 3" xfId="9599" xr:uid="{00000000-0005-0000-0000-0000AC250000}"/>
    <cellStyle name="Percent 3 4 11 3 3 2" xfId="9600" xr:uid="{00000000-0005-0000-0000-0000AD250000}"/>
    <cellStyle name="Percent 3 4 11 3 3 2 2" xfId="9601" xr:uid="{00000000-0005-0000-0000-0000AE250000}"/>
    <cellStyle name="Percent 3 4 11 3 3 2 3" xfId="9602" xr:uid="{00000000-0005-0000-0000-0000AF250000}"/>
    <cellStyle name="Percent 3 4 11 3 3 3" xfId="9603" xr:uid="{00000000-0005-0000-0000-0000B0250000}"/>
    <cellStyle name="Percent 3 4 11 3 3 4" xfId="9604" xr:uid="{00000000-0005-0000-0000-0000B1250000}"/>
    <cellStyle name="Percent 3 4 11 3 4" xfId="9605" xr:uid="{00000000-0005-0000-0000-0000B2250000}"/>
    <cellStyle name="Percent 3 4 11 3 4 2" xfId="9606" xr:uid="{00000000-0005-0000-0000-0000B3250000}"/>
    <cellStyle name="Percent 3 4 11 3 4 3" xfId="9607" xr:uid="{00000000-0005-0000-0000-0000B4250000}"/>
    <cellStyle name="Percent 3 4 11 3 5" xfId="9608" xr:uid="{00000000-0005-0000-0000-0000B5250000}"/>
    <cellStyle name="Percent 3 4 11 3 6" xfId="9609" xr:uid="{00000000-0005-0000-0000-0000B6250000}"/>
    <cellStyle name="Percent 3 4 11 4" xfId="9610" xr:uid="{00000000-0005-0000-0000-0000B7250000}"/>
    <cellStyle name="Percent 3 4 11 4 2" xfId="9611" xr:uid="{00000000-0005-0000-0000-0000B8250000}"/>
    <cellStyle name="Percent 3 4 11 4 2 2" xfId="9612" xr:uid="{00000000-0005-0000-0000-0000B9250000}"/>
    <cellStyle name="Percent 3 4 11 4 2 3" xfId="9613" xr:uid="{00000000-0005-0000-0000-0000BA250000}"/>
    <cellStyle name="Percent 3 4 11 4 3" xfId="9614" xr:uid="{00000000-0005-0000-0000-0000BB250000}"/>
    <cellStyle name="Percent 3 4 11 4 4" xfId="9615" xr:uid="{00000000-0005-0000-0000-0000BC250000}"/>
    <cellStyle name="Percent 3 4 11 5" xfId="9616" xr:uid="{00000000-0005-0000-0000-0000BD250000}"/>
    <cellStyle name="Percent 3 4 11 5 2" xfId="9617" xr:uid="{00000000-0005-0000-0000-0000BE250000}"/>
    <cellStyle name="Percent 3 4 11 5 2 2" xfId="9618" xr:uid="{00000000-0005-0000-0000-0000BF250000}"/>
    <cellStyle name="Percent 3 4 11 5 2 3" xfId="9619" xr:uid="{00000000-0005-0000-0000-0000C0250000}"/>
    <cellStyle name="Percent 3 4 11 5 3" xfId="9620" xr:uid="{00000000-0005-0000-0000-0000C1250000}"/>
    <cellStyle name="Percent 3 4 11 5 4" xfId="9621" xr:uid="{00000000-0005-0000-0000-0000C2250000}"/>
    <cellStyle name="Percent 3 4 11 6" xfId="9622" xr:uid="{00000000-0005-0000-0000-0000C3250000}"/>
    <cellStyle name="Percent 3 4 11 6 2" xfId="9623" xr:uid="{00000000-0005-0000-0000-0000C4250000}"/>
    <cellStyle name="Percent 3 4 11 6 3" xfId="9624" xr:uid="{00000000-0005-0000-0000-0000C5250000}"/>
    <cellStyle name="Percent 3 4 11 7" xfId="9625" xr:uid="{00000000-0005-0000-0000-0000C6250000}"/>
    <cellStyle name="Percent 3 4 11 7 2" xfId="9626" xr:uid="{00000000-0005-0000-0000-0000C7250000}"/>
    <cellStyle name="Percent 3 4 11 7 3" xfId="9627" xr:uid="{00000000-0005-0000-0000-0000C8250000}"/>
    <cellStyle name="Percent 3 4 11 8" xfId="9628" xr:uid="{00000000-0005-0000-0000-0000C9250000}"/>
    <cellStyle name="Percent 3 4 11 8 2" xfId="9629" xr:uid="{00000000-0005-0000-0000-0000CA250000}"/>
    <cellStyle name="Percent 3 4 11 8 3" xfId="9630" xr:uid="{00000000-0005-0000-0000-0000CB250000}"/>
    <cellStyle name="Percent 3 4 11 9" xfId="9631" xr:uid="{00000000-0005-0000-0000-0000CC250000}"/>
    <cellStyle name="Percent 3 4 12" xfId="9632" xr:uid="{00000000-0005-0000-0000-0000CD250000}"/>
    <cellStyle name="Percent 3 4 12 2" xfId="9633" xr:uid="{00000000-0005-0000-0000-0000CE250000}"/>
    <cellStyle name="Percent 3 4 12 2 2" xfId="9634" xr:uid="{00000000-0005-0000-0000-0000CF250000}"/>
    <cellStyle name="Percent 3 4 12 2 2 2" xfId="9635" xr:uid="{00000000-0005-0000-0000-0000D0250000}"/>
    <cellStyle name="Percent 3 4 12 2 2 2 2" xfId="9636" xr:uid="{00000000-0005-0000-0000-0000D1250000}"/>
    <cellStyle name="Percent 3 4 12 2 2 2 3" xfId="9637" xr:uid="{00000000-0005-0000-0000-0000D2250000}"/>
    <cellStyle name="Percent 3 4 12 2 2 3" xfId="9638" xr:uid="{00000000-0005-0000-0000-0000D3250000}"/>
    <cellStyle name="Percent 3 4 12 2 2 4" xfId="9639" xr:uid="{00000000-0005-0000-0000-0000D4250000}"/>
    <cellStyle name="Percent 3 4 12 2 3" xfId="9640" xr:uid="{00000000-0005-0000-0000-0000D5250000}"/>
    <cellStyle name="Percent 3 4 12 2 3 2" xfId="9641" xr:uid="{00000000-0005-0000-0000-0000D6250000}"/>
    <cellStyle name="Percent 3 4 12 2 3 2 2" xfId="9642" xr:uid="{00000000-0005-0000-0000-0000D7250000}"/>
    <cellStyle name="Percent 3 4 12 2 3 2 3" xfId="9643" xr:uid="{00000000-0005-0000-0000-0000D8250000}"/>
    <cellStyle name="Percent 3 4 12 2 3 3" xfId="9644" xr:uid="{00000000-0005-0000-0000-0000D9250000}"/>
    <cellStyle name="Percent 3 4 12 2 3 4" xfId="9645" xr:uid="{00000000-0005-0000-0000-0000DA250000}"/>
    <cellStyle name="Percent 3 4 12 2 4" xfId="9646" xr:uid="{00000000-0005-0000-0000-0000DB250000}"/>
    <cellStyle name="Percent 3 4 12 2 4 2" xfId="9647" xr:uid="{00000000-0005-0000-0000-0000DC250000}"/>
    <cellStyle name="Percent 3 4 12 2 4 3" xfId="9648" xr:uid="{00000000-0005-0000-0000-0000DD250000}"/>
    <cellStyle name="Percent 3 4 12 2 5" xfId="9649" xr:uid="{00000000-0005-0000-0000-0000DE250000}"/>
    <cellStyle name="Percent 3 4 12 2 5 2" xfId="9650" xr:uid="{00000000-0005-0000-0000-0000DF250000}"/>
    <cellStyle name="Percent 3 4 12 2 5 3" xfId="9651" xr:uid="{00000000-0005-0000-0000-0000E0250000}"/>
    <cellStyle name="Percent 3 4 12 2 6" xfId="9652" xr:uid="{00000000-0005-0000-0000-0000E1250000}"/>
    <cellStyle name="Percent 3 4 12 2 7" xfId="9653" xr:uid="{00000000-0005-0000-0000-0000E2250000}"/>
    <cellStyle name="Percent 3 4 12 3" xfId="9654" xr:uid="{00000000-0005-0000-0000-0000E3250000}"/>
    <cellStyle name="Percent 3 4 12 3 2" xfId="9655" xr:uid="{00000000-0005-0000-0000-0000E4250000}"/>
    <cellStyle name="Percent 3 4 12 3 2 2" xfId="9656" xr:uid="{00000000-0005-0000-0000-0000E5250000}"/>
    <cellStyle name="Percent 3 4 12 3 2 2 2" xfId="9657" xr:uid="{00000000-0005-0000-0000-0000E6250000}"/>
    <cellStyle name="Percent 3 4 12 3 2 2 3" xfId="9658" xr:uid="{00000000-0005-0000-0000-0000E7250000}"/>
    <cellStyle name="Percent 3 4 12 3 2 3" xfId="9659" xr:uid="{00000000-0005-0000-0000-0000E8250000}"/>
    <cellStyle name="Percent 3 4 12 3 2 4" xfId="9660" xr:uid="{00000000-0005-0000-0000-0000E9250000}"/>
    <cellStyle name="Percent 3 4 12 3 3" xfId="9661" xr:uid="{00000000-0005-0000-0000-0000EA250000}"/>
    <cellStyle name="Percent 3 4 12 3 3 2" xfId="9662" xr:uid="{00000000-0005-0000-0000-0000EB250000}"/>
    <cellStyle name="Percent 3 4 12 3 3 2 2" xfId="9663" xr:uid="{00000000-0005-0000-0000-0000EC250000}"/>
    <cellStyle name="Percent 3 4 12 3 3 2 3" xfId="9664" xr:uid="{00000000-0005-0000-0000-0000ED250000}"/>
    <cellStyle name="Percent 3 4 12 3 3 3" xfId="9665" xr:uid="{00000000-0005-0000-0000-0000EE250000}"/>
    <cellStyle name="Percent 3 4 12 3 3 4" xfId="9666" xr:uid="{00000000-0005-0000-0000-0000EF250000}"/>
    <cellStyle name="Percent 3 4 12 3 4" xfId="9667" xr:uid="{00000000-0005-0000-0000-0000F0250000}"/>
    <cellStyle name="Percent 3 4 12 3 4 2" xfId="9668" xr:uid="{00000000-0005-0000-0000-0000F1250000}"/>
    <cellStyle name="Percent 3 4 12 3 4 3" xfId="9669" xr:uid="{00000000-0005-0000-0000-0000F2250000}"/>
    <cellStyle name="Percent 3 4 12 3 5" xfId="9670" xr:uid="{00000000-0005-0000-0000-0000F3250000}"/>
    <cellStyle name="Percent 3 4 12 3 6" xfId="9671" xr:uid="{00000000-0005-0000-0000-0000F4250000}"/>
    <cellStyle name="Percent 3 4 12 4" xfId="9672" xr:uid="{00000000-0005-0000-0000-0000F5250000}"/>
    <cellStyle name="Percent 3 4 12 4 2" xfId="9673" xr:uid="{00000000-0005-0000-0000-0000F6250000}"/>
    <cellStyle name="Percent 3 4 12 4 2 2" xfId="9674" xr:uid="{00000000-0005-0000-0000-0000F7250000}"/>
    <cellStyle name="Percent 3 4 12 4 2 3" xfId="9675" xr:uid="{00000000-0005-0000-0000-0000F8250000}"/>
    <cellStyle name="Percent 3 4 12 4 3" xfId="9676" xr:uid="{00000000-0005-0000-0000-0000F9250000}"/>
    <cellStyle name="Percent 3 4 12 4 4" xfId="9677" xr:uid="{00000000-0005-0000-0000-0000FA250000}"/>
    <cellStyle name="Percent 3 4 12 5" xfId="9678" xr:uid="{00000000-0005-0000-0000-0000FB250000}"/>
    <cellStyle name="Percent 3 4 12 5 2" xfId="9679" xr:uid="{00000000-0005-0000-0000-0000FC250000}"/>
    <cellStyle name="Percent 3 4 12 5 2 2" xfId="9680" xr:uid="{00000000-0005-0000-0000-0000FD250000}"/>
    <cellStyle name="Percent 3 4 12 5 2 3" xfId="9681" xr:uid="{00000000-0005-0000-0000-0000FE250000}"/>
    <cellStyle name="Percent 3 4 12 5 3" xfId="9682" xr:uid="{00000000-0005-0000-0000-0000FF250000}"/>
    <cellStyle name="Percent 3 4 12 5 4" xfId="9683" xr:uid="{00000000-0005-0000-0000-000000260000}"/>
    <cellStyle name="Percent 3 4 12 6" xfId="9684" xr:uid="{00000000-0005-0000-0000-000001260000}"/>
    <cellStyle name="Percent 3 4 12 6 2" xfId="9685" xr:uid="{00000000-0005-0000-0000-000002260000}"/>
    <cellStyle name="Percent 3 4 12 6 3" xfId="9686" xr:uid="{00000000-0005-0000-0000-000003260000}"/>
    <cellStyle name="Percent 3 4 12 7" xfId="9687" xr:uid="{00000000-0005-0000-0000-000004260000}"/>
    <cellStyle name="Percent 3 4 12 7 2" xfId="9688" xr:uid="{00000000-0005-0000-0000-000005260000}"/>
    <cellStyle name="Percent 3 4 12 7 3" xfId="9689" xr:uid="{00000000-0005-0000-0000-000006260000}"/>
    <cellStyle name="Percent 3 4 12 8" xfId="9690" xr:uid="{00000000-0005-0000-0000-000007260000}"/>
    <cellStyle name="Percent 3 4 12 8 2" xfId="9691" xr:uid="{00000000-0005-0000-0000-000008260000}"/>
    <cellStyle name="Percent 3 4 12 8 3" xfId="9692" xr:uid="{00000000-0005-0000-0000-000009260000}"/>
    <cellStyle name="Percent 3 4 12 9" xfId="9693" xr:uid="{00000000-0005-0000-0000-00000A260000}"/>
    <cellStyle name="Percent 3 4 13" xfId="9694" xr:uid="{00000000-0005-0000-0000-00000B260000}"/>
    <cellStyle name="Percent 3 4 13 2" xfId="9695" xr:uid="{00000000-0005-0000-0000-00000C260000}"/>
    <cellStyle name="Percent 3 4 13 2 2" xfId="9696" xr:uid="{00000000-0005-0000-0000-00000D260000}"/>
    <cellStyle name="Percent 3 4 13 2 2 2" xfId="9697" xr:uid="{00000000-0005-0000-0000-00000E260000}"/>
    <cellStyle name="Percent 3 4 13 2 2 2 2" xfId="9698" xr:uid="{00000000-0005-0000-0000-00000F260000}"/>
    <cellStyle name="Percent 3 4 13 2 2 2 3" xfId="9699" xr:uid="{00000000-0005-0000-0000-000010260000}"/>
    <cellStyle name="Percent 3 4 13 2 2 3" xfId="9700" xr:uid="{00000000-0005-0000-0000-000011260000}"/>
    <cellStyle name="Percent 3 4 13 2 2 4" xfId="9701" xr:uid="{00000000-0005-0000-0000-000012260000}"/>
    <cellStyle name="Percent 3 4 13 2 3" xfId="9702" xr:uid="{00000000-0005-0000-0000-000013260000}"/>
    <cellStyle name="Percent 3 4 13 2 3 2" xfId="9703" xr:uid="{00000000-0005-0000-0000-000014260000}"/>
    <cellStyle name="Percent 3 4 13 2 3 2 2" xfId="9704" xr:uid="{00000000-0005-0000-0000-000015260000}"/>
    <cellStyle name="Percent 3 4 13 2 3 2 3" xfId="9705" xr:uid="{00000000-0005-0000-0000-000016260000}"/>
    <cellStyle name="Percent 3 4 13 2 3 3" xfId="9706" xr:uid="{00000000-0005-0000-0000-000017260000}"/>
    <cellStyle name="Percent 3 4 13 2 3 4" xfId="9707" xr:uid="{00000000-0005-0000-0000-000018260000}"/>
    <cellStyle name="Percent 3 4 13 2 4" xfId="9708" xr:uid="{00000000-0005-0000-0000-000019260000}"/>
    <cellStyle name="Percent 3 4 13 2 4 2" xfId="9709" xr:uid="{00000000-0005-0000-0000-00001A260000}"/>
    <cellStyle name="Percent 3 4 13 2 4 3" xfId="9710" xr:uid="{00000000-0005-0000-0000-00001B260000}"/>
    <cellStyle name="Percent 3 4 13 2 5" xfId="9711" xr:uid="{00000000-0005-0000-0000-00001C260000}"/>
    <cellStyle name="Percent 3 4 13 2 5 2" xfId="9712" xr:uid="{00000000-0005-0000-0000-00001D260000}"/>
    <cellStyle name="Percent 3 4 13 2 5 3" xfId="9713" xr:uid="{00000000-0005-0000-0000-00001E260000}"/>
    <cellStyle name="Percent 3 4 13 2 6" xfId="9714" xr:uid="{00000000-0005-0000-0000-00001F260000}"/>
    <cellStyle name="Percent 3 4 13 2 7" xfId="9715" xr:uid="{00000000-0005-0000-0000-000020260000}"/>
    <cellStyle name="Percent 3 4 13 3" xfId="9716" xr:uid="{00000000-0005-0000-0000-000021260000}"/>
    <cellStyle name="Percent 3 4 13 3 2" xfId="9717" xr:uid="{00000000-0005-0000-0000-000022260000}"/>
    <cellStyle name="Percent 3 4 13 3 2 2" xfId="9718" xr:uid="{00000000-0005-0000-0000-000023260000}"/>
    <cellStyle name="Percent 3 4 13 3 2 2 2" xfId="9719" xr:uid="{00000000-0005-0000-0000-000024260000}"/>
    <cellStyle name="Percent 3 4 13 3 2 2 3" xfId="9720" xr:uid="{00000000-0005-0000-0000-000025260000}"/>
    <cellStyle name="Percent 3 4 13 3 2 3" xfId="9721" xr:uid="{00000000-0005-0000-0000-000026260000}"/>
    <cellStyle name="Percent 3 4 13 3 2 4" xfId="9722" xr:uid="{00000000-0005-0000-0000-000027260000}"/>
    <cellStyle name="Percent 3 4 13 3 3" xfId="9723" xr:uid="{00000000-0005-0000-0000-000028260000}"/>
    <cellStyle name="Percent 3 4 13 3 3 2" xfId="9724" xr:uid="{00000000-0005-0000-0000-000029260000}"/>
    <cellStyle name="Percent 3 4 13 3 3 2 2" xfId="9725" xr:uid="{00000000-0005-0000-0000-00002A260000}"/>
    <cellStyle name="Percent 3 4 13 3 3 2 3" xfId="9726" xr:uid="{00000000-0005-0000-0000-00002B260000}"/>
    <cellStyle name="Percent 3 4 13 3 3 3" xfId="9727" xr:uid="{00000000-0005-0000-0000-00002C260000}"/>
    <cellStyle name="Percent 3 4 13 3 3 4" xfId="9728" xr:uid="{00000000-0005-0000-0000-00002D260000}"/>
    <cellStyle name="Percent 3 4 13 3 4" xfId="9729" xr:uid="{00000000-0005-0000-0000-00002E260000}"/>
    <cellStyle name="Percent 3 4 13 3 4 2" xfId="9730" xr:uid="{00000000-0005-0000-0000-00002F260000}"/>
    <cellStyle name="Percent 3 4 13 3 4 3" xfId="9731" xr:uid="{00000000-0005-0000-0000-000030260000}"/>
    <cellStyle name="Percent 3 4 13 3 5" xfId="9732" xr:uid="{00000000-0005-0000-0000-000031260000}"/>
    <cellStyle name="Percent 3 4 13 3 6" xfId="9733" xr:uid="{00000000-0005-0000-0000-000032260000}"/>
    <cellStyle name="Percent 3 4 13 4" xfId="9734" xr:uid="{00000000-0005-0000-0000-000033260000}"/>
    <cellStyle name="Percent 3 4 13 4 2" xfId="9735" xr:uid="{00000000-0005-0000-0000-000034260000}"/>
    <cellStyle name="Percent 3 4 13 4 2 2" xfId="9736" xr:uid="{00000000-0005-0000-0000-000035260000}"/>
    <cellStyle name="Percent 3 4 13 4 2 3" xfId="9737" xr:uid="{00000000-0005-0000-0000-000036260000}"/>
    <cellStyle name="Percent 3 4 13 4 3" xfId="9738" xr:uid="{00000000-0005-0000-0000-000037260000}"/>
    <cellStyle name="Percent 3 4 13 4 4" xfId="9739" xr:uid="{00000000-0005-0000-0000-000038260000}"/>
    <cellStyle name="Percent 3 4 13 5" xfId="9740" xr:uid="{00000000-0005-0000-0000-000039260000}"/>
    <cellStyle name="Percent 3 4 13 5 2" xfId="9741" xr:uid="{00000000-0005-0000-0000-00003A260000}"/>
    <cellStyle name="Percent 3 4 13 5 2 2" xfId="9742" xr:uid="{00000000-0005-0000-0000-00003B260000}"/>
    <cellStyle name="Percent 3 4 13 5 2 3" xfId="9743" xr:uid="{00000000-0005-0000-0000-00003C260000}"/>
    <cellStyle name="Percent 3 4 13 5 3" xfId="9744" xr:uid="{00000000-0005-0000-0000-00003D260000}"/>
    <cellStyle name="Percent 3 4 13 5 4" xfId="9745" xr:uid="{00000000-0005-0000-0000-00003E260000}"/>
    <cellStyle name="Percent 3 4 13 6" xfId="9746" xr:uid="{00000000-0005-0000-0000-00003F260000}"/>
    <cellStyle name="Percent 3 4 13 6 2" xfId="9747" xr:uid="{00000000-0005-0000-0000-000040260000}"/>
    <cellStyle name="Percent 3 4 13 6 3" xfId="9748" xr:uid="{00000000-0005-0000-0000-000041260000}"/>
    <cellStyle name="Percent 3 4 13 7" xfId="9749" xr:uid="{00000000-0005-0000-0000-000042260000}"/>
    <cellStyle name="Percent 3 4 13 7 2" xfId="9750" xr:uid="{00000000-0005-0000-0000-000043260000}"/>
    <cellStyle name="Percent 3 4 13 7 3" xfId="9751" xr:uid="{00000000-0005-0000-0000-000044260000}"/>
    <cellStyle name="Percent 3 4 13 8" xfId="9752" xr:uid="{00000000-0005-0000-0000-000045260000}"/>
    <cellStyle name="Percent 3 4 13 8 2" xfId="9753" xr:uid="{00000000-0005-0000-0000-000046260000}"/>
    <cellStyle name="Percent 3 4 13 8 3" xfId="9754" xr:uid="{00000000-0005-0000-0000-000047260000}"/>
    <cellStyle name="Percent 3 4 13 9" xfId="9755" xr:uid="{00000000-0005-0000-0000-000048260000}"/>
    <cellStyle name="Percent 3 4 14" xfId="9756" xr:uid="{00000000-0005-0000-0000-000049260000}"/>
    <cellStyle name="Percent 3 4 14 2" xfId="9757" xr:uid="{00000000-0005-0000-0000-00004A260000}"/>
    <cellStyle name="Percent 3 4 14 2 2" xfId="9758" xr:uid="{00000000-0005-0000-0000-00004B260000}"/>
    <cellStyle name="Percent 3 4 14 2 2 2" xfId="9759" xr:uid="{00000000-0005-0000-0000-00004C260000}"/>
    <cellStyle name="Percent 3 4 14 2 2 2 2" xfId="9760" xr:uid="{00000000-0005-0000-0000-00004D260000}"/>
    <cellStyle name="Percent 3 4 14 2 2 2 3" xfId="9761" xr:uid="{00000000-0005-0000-0000-00004E260000}"/>
    <cellStyle name="Percent 3 4 14 2 2 3" xfId="9762" xr:uid="{00000000-0005-0000-0000-00004F260000}"/>
    <cellStyle name="Percent 3 4 14 2 2 4" xfId="9763" xr:uid="{00000000-0005-0000-0000-000050260000}"/>
    <cellStyle name="Percent 3 4 14 2 3" xfId="9764" xr:uid="{00000000-0005-0000-0000-000051260000}"/>
    <cellStyle name="Percent 3 4 14 2 3 2" xfId="9765" xr:uid="{00000000-0005-0000-0000-000052260000}"/>
    <cellStyle name="Percent 3 4 14 2 3 2 2" xfId="9766" xr:uid="{00000000-0005-0000-0000-000053260000}"/>
    <cellStyle name="Percent 3 4 14 2 3 2 3" xfId="9767" xr:uid="{00000000-0005-0000-0000-000054260000}"/>
    <cellStyle name="Percent 3 4 14 2 3 3" xfId="9768" xr:uid="{00000000-0005-0000-0000-000055260000}"/>
    <cellStyle name="Percent 3 4 14 2 3 4" xfId="9769" xr:uid="{00000000-0005-0000-0000-000056260000}"/>
    <cellStyle name="Percent 3 4 14 2 4" xfId="9770" xr:uid="{00000000-0005-0000-0000-000057260000}"/>
    <cellStyle name="Percent 3 4 14 2 4 2" xfId="9771" xr:uid="{00000000-0005-0000-0000-000058260000}"/>
    <cellStyle name="Percent 3 4 14 2 4 3" xfId="9772" xr:uid="{00000000-0005-0000-0000-000059260000}"/>
    <cellStyle name="Percent 3 4 14 2 5" xfId="9773" xr:uid="{00000000-0005-0000-0000-00005A260000}"/>
    <cellStyle name="Percent 3 4 14 2 5 2" xfId="9774" xr:uid="{00000000-0005-0000-0000-00005B260000}"/>
    <cellStyle name="Percent 3 4 14 2 5 3" xfId="9775" xr:uid="{00000000-0005-0000-0000-00005C260000}"/>
    <cellStyle name="Percent 3 4 14 2 6" xfId="9776" xr:uid="{00000000-0005-0000-0000-00005D260000}"/>
    <cellStyle name="Percent 3 4 14 2 7" xfId="9777" xr:uid="{00000000-0005-0000-0000-00005E260000}"/>
    <cellStyle name="Percent 3 4 14 3" xfId="9778" xr:uid="{00000000-0005-0000-0000-00005F260000}"/>
    <cellStyle name="Percent 3 4 14 3 2" xfId="9779" xr:uid="{00000000-0005-0000-0000-000060260000}"/>
    <cellStyle name="Percent 3 4 14 3 2 2" xfId="9780" xr:uid="{00000000-0005-0000-0000-000061260000}"/>
    <cellStyle name="Percent 3 4 14 3 2 2 2" xfId="9781" xr:uid="{00000000-0005-0000-0000-000062260000}"/>
    <cellStyle name="Percent 3 4 14 3 2 2 3" xfId="9782" xr:uid="{00000000-0005-0000-0000-000063260000}"/>
    <cellStyle name="Percent 3 4 14 3 2 3" xfId="9783" xr:uid="{00000000-0005-0000-0000-000064260000}"/>
    <cellStyle name="Percent 3 4 14 3 2 4" xfId="9784" xr:uid="{00000000-0005-0000-0000-000065260000}"/>
    <cellStyle name="Percent 3 4 14 3 3" xfId="9785" xr:uid="{00000000-0005-0000-0000-000066260000}"/>
    <cellStyle name="Percent 3 4 14 3 3 2" xfId="9786" xr:uid="{00000000-0005-0000-0000-000067260000}"/>
    <cellStyle name="Percent 3 4 14 3 3 2 2" xfId="9787" xr:uid="{00000000-0005-0000-0000-000068260000}"/>
    <cellStyle name="Percent 3 4 14 3 3 2 3" xfId="9788" xr:uid="{00000000-0005-0000-0000-000069260000}"/>
    <cellStyle name="Percent 3 4 14 3 3 3" xfId="9789" xr:uid="{00000000-0005-0000-0000-00006A260000}"/>
    <cellStyle name="Percent 3 4 14 3 3 4" xfId="9790" xr:uid="{00000000-0005-0000-0000-00006B260000}"/>
    <cellStyle name="Percent 3 4 14 3 4" xfId="9791" xr:uid="{00000000-0005-0000-0000-00006C260000}"/>
    <cellStyle name="Percent 3 4 14 3 4 2" xfId="9792" xr:uid="{00000000-0005-0000-0000-00006D260000}"/>
    <cellStyle name="Percent 3 4 14 3 4 3" xfId="9793" xr:uid="{00000000-0005-0000-0000-00006E260000}"/>
    <cellStyle name="Percent 3 4 14 3 5" xfId="9794" xr:uid="{00000000-0005-0000-0000-00006F260000}"/>
    <cellStyle name="Percent 3 4 14 3 6" xfId="9795" xr:uid="{00000000-0005-0000-0000-000070260000}"/>
    <cellStyle name="Percent 3 4 14 4" xfId="9796" xr:uid="{00000000-0005-0000-0000-000071260000}"/>
    <cellStyle name="Percent 3 4 14 4 2" xfId="9797" xr:uid="{00000000-0005-0000-0000-000072260000}"/>
    <cellStyle name="Percent 3 4 14 4 2 2" xfId="9798" xr:uid="{00000000-0005-0000-0000-000073260000}"/>
    <cellStyle name="Percent 3 4 14 4 2 3" xfId="9799" xr:uid="{00000000-0005-0000-0000-000074260000}"/>
    <cellStyle name="Percent 3 4 14 4 3" xfId="9800" xr:uid="{00000000-0005-0000-0000-000075260000}"/>
    <cellStyle name="Percent 3 4 14 4 4" xfId="9801" xr:uid="{00000000-0005-0000-0000-000076260000}"/>
    <cellStyle name="Percent 3 4 14 5" xfId="9802" xr:uid="{00000000-0005-0000-0000-000077260000}"/>
    <cellStyle name="Percent 3 4 14 5 2" xfId="9803" xr:uid="{00000000-0005-0000-0000-000078260000}"/>
    <cellStyle name="Percent 3 4 14 5 2 2" xfId="9804" xr:uid="{00000000-0005-0000-0000-000079260000}"/>
    <cellStyle name="Percent 3 4 14 5 2 3" xfId="9805" xr:uid="{00000000-0005-0000-0000-00007A260000}"/>
    <cellStyle name="Percent 3 4 14 5 3" xfId="9806" xr:uid="{00000000-0005-0000-0000-00007B260000}"/>
    <cellStyle name="Percent 3 4 14 5 4" xfId="9807" xr:uid="{00000000-0005-0000-0000-00007C260000}"/>
    <cellStyle name="Percent 3 4 14 6" xfId="9808" xr:uid="{00000000-0005-0000-0000-00007D260000}"/>
    <cellStyle name="Percent 3 4 14 6 2" xfId="9809" xr:uid="{00000000-0005-0000-0000-00007E260000}"/>
    <cellStyle name="Percent 3 4 14 6 3" xfId="9810" xr:uid="{00000000-0005-0000-0000-00007F260000}"/>
    <cellStyle name="Percent 3 4 14 7" xfId="9811" xr:uid="{00000000-0005-0000-0000-000080260000}"/>
    <cellStyle name="Percent 3 4 14 7 2" xfId="9812" xr:uid="{00000000-0005-0000-0000-000081260000}"/>
    <cellStyle name="Percent 3 4 14 7 3" xfId="9813" xr:uid="{00000000-0005-0000-0000-000082260000}"/>
    <cellStyle name="Percent 3 4 14 8" xfId="9814" xr:uid="{00000000-0005-0000-0000-000083260000}"/>
    <cellStyle name="Percent 3 4 14 8 2" xfId="9815" xr:uid="{00000000-0005-0000-0000-000084260000}"/>
    <cellStyle name="Percent 3 4 14 8 3" xfId="9816" xr:uid="{00000000-0005-0000-0000-000085260000}"/>
    <cellStyle name="Percent 3 4 14 9" xfId="9817" xr:uid="{00000000-0005-0000-0000-000086260000}"/>
    <cellStyle name="Percent 3 4 15" xfId="9818" xr:uid="{00000000-0005-0000-0000-000087260000}"/>
    <cellStyle name="Percent 3 4 15 2" xfId="9819" xr:uid="{00000000-0005-0000-0000-000088260000}"/>
    <cellStyle name="Percent 3 4 15 2 2" xfId="9820" xr:uid="{00000000-0005-0000-0000-000089260000}"/>
    <cellStyle name="Percent 3 4 15 2 2 2" xfId="9821" xr:uid="{00000000-0005-0000-0000-00008A260000}"/>
    <cellStyle name="Percent 3 4 15 2 2 2 2" xfId="9822" xr:uid="{00000000-0005-0000-0000-00008B260000}"/>
    <cellStyle name="Percent 3 4 15 2 2 2 3" xfId="9823" xr:uid="{00000000-0005-0000-0000-00008C260000}"/>
    <cellStyle name="Percent 3 4 15 2 2 3" xfId="9824" xr:uid="{00000000-0005-0000-0000-00008D260000}"/>
    <cellStyle name="Percent 3 4 15 2 2 4" xfId="9825" xr:uid="{00000000-0005-0000-0000-00008E260000}"/>
    <cellStyle name="Percent 3 4 15 2 3" xfId="9826" xr:uid="{00000000-0005-0000-0000-00008F260000}"/>
    <cellStyle name="Percent 3 4 15 2 3 2" xfId="9827" xr:uid="{00000000-0005-0000-0000-000090260000}"/>
    <cellStyle name="Percent 3 4 15 2 3 2 2" xfId="9828" xr:uid="{00000000-0005-0000-0000-000091260000}"/>
    <cellStyle name="Percent 3 4 15 2 3 2 3" xfId="9829" xr:uid="{00000000-0005-0000-0000-000092260000}"/>
    <cellStyle name="Percent 3 4 15 2 3 3" xfId="9830" xr:uid="{00000000-0005-0000-0000-000093260000}"/>
    <cellStyle name="Percent 3 4 15 2 3 4" xfId="9831" xr:uid="{00000000-0005-0000-0000-000094260000}"/>
    <cellStyle name="Percent 3 4 15 2 4" xfId="9832" xr:uid="{00000000-0005-0000-0000-000095260000}"/>
    <cellStyle name="Percent 3 4 15 2 4 2" xfId="9833" xr:uid="{00000000-0005-0000-0000-000096260000}"/>
    <cellStyle name="Percent 3 4 15 2 4 3" xfId="9834" xr:uid="{00000000-0005-0000-0000-000097260000}"/>
    <cellStyle name="Percent 3 4 15 2 5" xfId="9835" xr:uid="{00000000-0005-0000-0000-000098260000}"/>
    <cellStyle name="Percent 3 4 15 2 5 2" xfId="9836" xr:uid="{00000000-0005-0000-0000-000099260000}"/>
    <cellStyle name="Percent 3 4 15 2 5 3" xfId="9837" xr:uid="{00000000-0005-0000-0000-00009A260000}"/>
    <cellStyle name="Percent 3 4 15 2 6" xfId="9838" xr:uid="{00000000-0005-0000-0000-00009B260000}"/>
    <cellStyle name="Percent 3 4 15 2 7" xfId="9839" xr:uid="{00000000-0005-0000-0000-00009C260000}"/>
    <cellStyle name="Percent 3 4 15 3" xfId="9840" xr:uid="{00000000-0005-0000-0000-00009D260000}"/>
    <cellStyle name="Percent 3 4 15 3 2" xfId="9841" xr:uid="{00000000-0005-0000-0000-00009E260000}"/>
    <cellStyle name="Percent 3 4 15 3 2 2" xfId="9842" xr:uid="{00000000-0005-0000-0000-00009F260000}"/>
    <cellStyle name="Percent 3 4 15 3 2 2 2" xfId="9843" xr:uid="{00000000-0005-0000-0000-0000A0260000}"/>
    <cellStyle name="Percent 3 4 15 3 2 2 3" xfId="9844" xr:uid="{00000000-0005-0000-0000-0000A1260000}"/>
    <cellStyle name="Percent 3 4 15 3 2 3" xfId="9845" xr:uid="{00000000-0005-0000-0000-0000A2260000}"/>
    <cellStyle name="Percent 3 4 15 3 2 4" xfId="9846" xr:uid="{00000000-0005-0000-0000-0000A3260000}"/>
    <cellStyle name="Percent 3 4 15 3 3" xfId="9847" xr:uid="{00000000-0005-0000-0000-0000A4260000}"/>
    <cellStyle name="Percent 3 4 15 3 3 2" xfId="9848" xr:uid="{00000000-0005-0000-0000-0000A5260000}"/>
    <cellStyle name="Percent 3 4 15 3 3 2 2" xfId="9849" xr:uid="{00000000-0005-0000-0000-0000A6260000}"/>
    <cellStyle name="Percent 3 4 15 3 3 2 3" xfId="9850" xr:uid="{00000000-0005-0000-0000-0000A7260000}"/>
    <cellStyle name="Percent 3 4 15 3 3 3" xfId="9851" xr:uid="{00000000-0005-0000-0000-0000A8260000}"/>
    <cellStyle name="Percent 3 4 15 3 3 4" xfId="9852" xr:uid="{00000000-0005-0000-0000-0000A9260000}"/>
    <cellStyle name="Percent 3 4 15 3 4" xfId="9853" xr:uid="{00000000-0005-0000-0000-0000AA260000}"/>
    <cellStyle name="Percent 3 4 15 3 4 2" xfId="9854" xr:uid="{00000000-0005-0000-0000-0000AB260000}"/>
    <cellStyle name="Percent 3 4 15 3 4 3" xfId="9855" xr:uid="{00000000-0005-0000-0000-0000AC260000}"/>
    <cellStyle name="Percent 3 4 15 3 5" xfId="9856" xr:uid="{00000000-0005-0000-0000-0000AD260000}"/>
    <cellStyle name="Percent 3 4 15 3 6" xfId="9857" xr:uid="{00000000-0005-0000-0000-0000AE260000}"/>
    <cellStyle name="Percent 3 4 15 4" xfId="9858" xr:uid="{00000000-0005-0000-0000-0000AF260000}"/>
    <cellStyle name="Percent 3 4 15 4 2" xfId="9859" xr:uid="{00000000-0005-0000-0000-0000B0260000}"/>
    <cellStyle name="Percent 3 4 15 4 2 2" xfId="9860" xr:uid="{00000000-0005-0000-0000-0000B1260000}"/>
    <cellStyle name="Percent 3 4 15 4 2 3" xfId="9861" xr:uid="{00000000-0005-0000-0000-0000B2260000}"/>
    <cellStyle name="Percent 3 4 15 4 3" xfId="9862" xr:uid="{00000000-0005-0000-0000-0000B3260000}"/>
    <cellStyle name="Percent 3 4 15 4 4" xfId="9863" xr:uid="{00000000-0005-0000-0000-0000B4260000}"/>
    <cellStyle name="Percent 3 4 15 5" xfId="9864" xr:uid="{00000000-0005-0000-0000-0000B5260000}"/>
    <cellStyle name="Percent 3 4 15 5 2" xfId="9865" xr:uid="{00000000-0005-0000-0000-0000B6260000}"/>
    <cellStyle name="Percent 3 4 15 5 2 2" xfId="9866" xr:uid="{00000000-0005-0000-0000-0000B7260000}"/>
    <cellStyle name="Percent 3 4 15 5 2 3" xfId="9867" xr:uid="{00000000-0005-0000-0000-0000B8260000}"/>
    <cellStyle name="Percent 3 4 15 5 3" xfId="9868" xr:uid="{00000000-0005-0000-0000-0000B9260000}"/>
    <cellStyle name="Percent 3 4 15 5 4" xfId="9869" xr:uid="{00000000-0005-0000-0000-0000BA260000}"/>
    <cellStyle name="Percent 3 4 15 6" xfId="9870" xr:uid="{00000000-0005-0000-0000-0000BB260000}"/>
    <cellStyle name="Percent 3 4 15 6 2" xfId="9871" xr:uid="{00000000-0005-0000-0000-0000BC260000}"/>
    <cellStyle name="Percent 3 4 15 6 3" xfId="9872" xr:uid="{00000000-0005-0000-0000-0000BD260000}"/>
    <cellStyle name="Percent 3 4 15 7" xfId="9873" xr:uid="{00000000-0005-0000-0000-0000BE260000}"/>
    <cellStyle name="Percent 3 4 15 7 2" xfId="9874" xr:uid="{00000000-0005-0000-0000-0000BF260000}"/>
    <cellStyle name="Percent 3 4 15 7 3" xfId="9875" xr:uid="{00000000-0005-0000-0000-0000C0260000}"/>
    <cellStyle name="Percent 3 4 15 8" xfId="9876" xr:uid="{00000000-0005-0000-0000-0000C1260000}"/>
    <cellStyle name="Percent 3 4 15 8 2" xfId="9877" xr:uid="{00000000-0005-0000-0000-0000C2260000}"/>
    <cellStyle name="Percent 3 4 15 8 3" xfId="9878" xr:uid="{00000000-0005-0000-0000-0000C3260000}"/>
    <cellStyle name="Percent 3 4 15 9" xfId="9879" xr:uid="{00000000-0005-0000-0000-0000C4260000}"/>
    <cellStyle name="Percent 3 4 16" xfId="9880" xr:uid="{00000000-0005-0000-0000-0000C5260000}"/>
    <cellStyle name="Percent 3 4 16 2" xfId="9881" xr:uid="{00000000-0005-0000-0000-0000C6260000}"/>
    <cellStyle name="Percent 3 4 16 2 2" xfId="9882" xr:uid="{00000000-0005-0000-0000-0000C7260000}"/>
    <cellStyle name="Percent 3 4 16 2 2 2" xfId="9883" xr:uid="{00000000-0005-0000-0000-0000C8260000}"/>
    <cellStyle name="Percent 3 4 16 2 2 3" xfId="9884" xr:uid="{00000000-0005-0000-0000-0000C9260000}"/>
    <cellStyle name="Percent 3 4 16 2 3" xfId="9885" xr:uid="{00000000-0005-0000-0000-0000CA260000}"/>
    <cellStyle name="Percent 3 4 16 2 4" xfId="9886" xr:uid="{00000000-0005-0000-0000-0000CB260000}"/>
    <cellStyle name="Percent 3 4 16 3" xfId="9887" xr:uid="{00000000-0005-0000-0000-0000CC260000}"/>
    <cellStyle name="Percent 3 4 16 3 2" xfId="9888" xr:uid="{00000000-0005-0000-0000-0000CD260000}"/>
    <cellStyle name="Percent 3 4 16 3 2 2" xfId="9889" xr:uid="{00000000-0005-0000-0000-0000CE260000}"/>
    <cellStyle name="Percent 3 4 16 3 2 3" xfId="9890" xr:uid="{00000000-0005-0000-0000-0000CF260000}"/>
    <cellStyle name="Percent 3 4 16 3 3" xfId="9891" xr:uid="{00000000-0005-0000-0000-0000D0260000}"/>
    <cellStyle name="Percent 3 4 16 3 4" xfId="9892" xr:uid="{00000000-0005-0000-0000-0000D1260000}"/>
    <cellStyle name="Percent 3 4 16 4" xfId="9893" xr:uid="{00000000-0005-0000-0000-0000D2260000}"/>
    <cellStyle name="Percent 3 4 16 4 2" xfId="9894" xr:uid="{00000000-0005-0000-0000-0000D3260000}"/>
    <cellStyle name="Percent 3 4 16 4 3" xfId="9895" xr:uid="{00000000-0005-0000-0000-0000D4260000}"/>
    <cellStyle name="Percent 3 4 16 5" xfId="9896" xr:uid="{00000000-0005-0000-0000-0000D5260000}"/>
    <cellStyle name="Percent 3 4 16 6" xfId="9897" xr:uid="{00000000-0005-0000-0000-0000D6260000}"/>
    <cellStyle name="Percent 3 4 17" xfId="9898" xr:uid="{00000000-0005-0000-0000-0000D7260000}"/>
    <cellStyle name="Percent 3 4 17 2" xfId="9899" xr:uid="{00000000-0005-0000-0000-0000D8260000}"/>
    <cellStyle name="Percent 3 4 17 2 2" xfId="9900" xr:uid="{00000000-0005-0000-0000-0000D9260000}"/>
    <cellStyle name="Percent 3 4 17 2 2 2" xfId="9901" xr:uid="{00000000-0005-0000-0000-0000DA260000}"/>
    <cellStyle name="Percent 3 4 17 2 2 3" xfId="9902" xr:uid="{00000000-0005-0000-0000-0000DB260000}"/>
    <cellStyle name="Percent 3 4 17 2 3" xfId="9903" xr:uid="{00000000-0005-0000-0000-0000DC260000}"/>
    <cellStyle name="Percent 3 4 17 2 4" xfId="9904" xr:uid="{00000000-0005-0000-0000-0000DD260000}"/>
    <cellStyle name="Percent 3 4 17 3" xfId="9905" xr:uid="{00000000-0005-0000-0000-0000DE260000}"/>
    <cellStyle name="Percent 3 4 17 3 2" xfId="9906" xr:uid="{00000000-0005-0000-0000-0000DF260000}"/>
    <cellStyle name="Percent 3 4 17 3 2 2" xfId="9907" xr:uid="{00000000-0005-0000-0000-0000E0260000}"/>
    <cellStyle name="Percent 3 4 17 3 2 3" xfId="9908" xr:uid="{00000000-0005-0000-0000-0000E1260000}"/>
    <cellStyle name="Percent 3 4 17 3 3" xfId="9909" xr:uid="{00000000-0005-0000-0000-0000E2260000}"/>
    <cellStyle name="Percent 3 4 17 3 4" xfId="9910" xr:uid="{00000000-0005-0000-0000-0000E3260000}"/>
    <cellStyle name="Percent 3 4 17 4" xfId="9911" xr:uid="{00000000-0005-0000-0000-0000E4260000}"/>
    <cellStyle name="Percent 3 4 17 4 2" xfId="9912" xr:uid="{00000000-0005-0000-0000-0000E5260000}"/>
    <cellStyle name="Percent 3 4 17 4 3" xfId="9913" xr:uid="{00000000-0005-0000-0000-0000E6260000}"/>
    <cellStyle name="Percent 3 4 17 5" xfId="9914" xr:uid="{00000000-0005-0000-0000-0000E7260000}"/>
    <cellStyle name="Percent 3 4 17 6" xfId="9915" xr:uid="{00000000-0005-0000-0000-0000E8260000}"/>
    <cellStyle name="Percent 3 4 18" xfId="9916" xr:uid="{00000000-0005-0000-0000-0000E9260000}"/>
    <cellStyle name="Percent 3 4 18 2" xfId="9917" xr:uid="{00000000-0005-0000-0000-0000EA260000}"/>
    <cellStyle name="Percent 3 4 18 2 2" xfId="9918" xr:uid="{00000000-0005-0000-0000-0000EB260000}"/>
    <cellStyle name="Percent 3 4 18 2 3" xfId="9919" xr:uid="{00000000-0005-0000-0000-0000EC260000}"/>
    <cellStyle name="Percent 3 4 18 3" xfId="9920" xr:uid="{00000000-0005-0000-0000-0000ED260000}"/>
    <cellStyle name="Percent 3 4 18 4" xfId="9921" xr:uid="{00000000-0005-0000-0000-0000EE260000}"/>
    <cellStyle name="Percent 3 4 19" xfId="9922" xr:uid="{00000000-0005-0000-0000-0000EF260000}"/>
    <cellStyle name="Percent 3 4 19 2" xfId="9923" xr:uid="{00000000-0005-0000-0000-0000F0260000}"/>
    <cellStyle name="Percent 3 4 19 2 2" xfId="9924" xr:uid="{00000000-0005-0000-0000-0000F1260000}"/>
    <cellStyle name="Percent 3 4 19 2 3" xfId="9925" xr:uid="{00000000-0005-0000-0000-0000F2260000}"/>
    <cellStyle name="Percent 3 4 19 3" xfId="9926" xr:uid="{00000000-0005-0000-0000-0000F3260000}"/>
    <cellStyle name="Percent 3 4 19 4" xfId="9927" xr:uid="{00000000-0005-0000-0000-0000F4260000}"/>
    <cellStyle name="Percent 3 4 2" xfId="9928" xr:uid="{00000000-0005-0000-0000-0000F5260000}"/>
    <cellStyle name="Percent 3 4 2 10" xfId="9929" xr:uid="{00000000-0005-0000-0000-0000F6260000}"/>
    <cellStyle name="Percent 3 4 2 2" xfId="9930" xr:uid="{00000000-0005-0000-0000-0000F7260000}"/>
    <cellStyle name="Percent 3 4 2 2 2" xfId="9931" xr:uid="{00000000-0005-0000-0000-0000F8260000}"/>
    <cellStyle name="Percent 3 4 2 2 2 2" xfId="9932" xr:uid="{00000000-0005-0000-0000-0000F9260000}"/>
    <cellStyle name="Percent 3 4 2 2 2 2 2" xfId="9933" xr:uid="{00000000-0005-0000-0000-0000FA260000}"/>
    <cellStyle name="Percent 3 4 2 2 2 2 3" xfId="9934" xr:uid="{00000000-0005-0000-0000-0000FB260000}"/>
    <cellStyle name="Percent 3 4 2 2 2 3" xfId="9935" xr:uid="{00000000-0005-0000-0000-0000FC260000}"/>
    <cellStyle name="Percent 3 4 2 2 2 4" xfId="9936" xr:uid="{00000000-0005-0000-0000-0000FD260000}"/>
    <cellStyle name="Percent 3 4 2 2 3" xfId="9937" xr:uid="{00000000-0005-0000-0000-0000FE260000}"/>
    <cellStyle name="Percent 3 4 2 2 3 2" xfId="9938" xr:uid="{00000000-0005-0000-0000-0000FF260000}"/>
    <cellStyle name="Percent 3 4 2 2 3 2 2" xfId="9939" xr:uid="{00000000-0005-0000-0000-000000270000}"/>
    <cellStyle name="Percent 3 4 2 2 3 2 3" xfId="9940" xr:uid="{00000000-0005-0000-0000-000001270000}"/>
    <cellStyle name="Percent 3 4 2 2 3 3" xfId="9941" xr:uid="{00000000-0005-0000-0000-000002270000}"/>
    <cellStyle name="Percent 3 4 2 2 3 4" xfId="9942" xr:uid="{00000000-0005-0000-0000-000003270000}"/>
    <cellStyle name="Percent 3 4 2 2 4" xfId="9943" xr:uid="{00000000-0005-0000-0000-000004270000}"/>
    <cellStyle name="Percent 3 4 2 2 4 2" xfId="9944" xr:uid="{00000000-0005-0000-0000-000005270000}"/>
    <cellStyle name="Percent 3 4 2 2 4 3" xfId="9945" xr:uid="{00000000-0005-0000-0000-000006270000}"/>
    <cellStyle name="Percent 3 4 2 2 5" xfId="9946" xr:uid="{00000000-0005-0000-0000-000007270000}"/>
    <cellStyle name="Percent 3 4 2 2 5 2" xfId="9947" xr:uid="{00000000-0005-0000-0000-000008270000}"/>
    <cellStyle name="Percent 3 4 2 2 5 3" xfId="9948" xr:uid="{00000000-0005-0000-0000-000009270000}"/>
    <cellStyle name="Percent 3 4 2 2 6" xfId="9949" xr:uid="{00000000-0005-0000-0000-00000A270000}"/>
    <cellStyle name="Percent 3 4 2 2 7" xfId="9950" xr:uid="{00000000-0005-0000-0000-00000B270000}"/>
    <cellStyle name="Percent 3 4 2 3" xfId="9951" xr:uid="{00000000-0005-0000-0000-00000C270000}"/>
    <cellStyle name="Percent 3 4 2 3 2" xfId="9952" xr:uid="{00000000-0005-0000-0000-00000D270000}"/>
    <cellStyle name="Percent 3 4 2 3 2 2" xfId="9953" xr:uid="{00000000-0005-0000-0000-00000E270000}"/>
    <cellStyle name="Percent 3 4 2 3 2 2 2" xfId="9954" xr:uid="{00000000-0005-0000-0000-00000F270000}"/>
    <cellStyle name="Percent 3 4 2 3 2 2 3" xfId="9955" xr:uid="{00000000-0005-0000-0000-000010270000}"/>
    <cellStyle name="Percent 3 4 2 3 2 3" xfId="9956" xr:uid="{00000000-0005-0000-0000-000011270000}"/>
    <cellStyle name="Percent 3 4 2 3 2 4" xfId="9957" xr:uid="{00000000-0005-0000-0000-000012270000}"/>
    <cellStyle name="Percent 3 4 2 3 3" xfId="9958" xr:uid="{00000000-0005-0000-0000-000013270000}"/>
    <cellStyle name="Percent 3 4 2 3 3 2" xfId="9959" xr:uid="{00000000-0005-0000-0000-000014270000}"/>
    <cellStyle name="Percent 3 4 2 3 3 2 2" xfId="9960" xr:uid="{00000000-0005-0000-0000-000015270000}"/>
    <cellStyle name="Percent 3 4 2 3 3 2 3" xfId="9961" xr:uid="{00000000-0005-0000-0000-000016270000}"/>
    <cellStyle name="Percent 3 4 2 3 3 3" xfId="9962" xr:uid="{00000000-0005-0000-0000-000017270000}"/>
    <cellStyle name="Percent 3 4 2 3 3 4" xfId="9963" xr:uid="{00000000-0005-0000-0000-000018270000}"/>
    <cellStyle name="Percent 3 4 2 3 4" xfId="9964" xr:uid="{00000000-0005-0000-0000-000019270000}"/>
    <cellStyle name="Percent 3 4 2 3 4 2" xfId="9965" xr:uid="{00000000-0005-0000-0000-00001A270000}"/>
    <cellStyle name="Percent 3 4 2 3 4 3" xfId="9966" xr:uid="{00000000-0005-0000-0000-00001B270000}"/>
    <cellStyle name="Percent 3 4 2 3 5" xfId="9967" xr:uid="{00000000-0005-0000-0000-00001C270000}"/>
    <cellStyle name="Percent 3 4 2 3 6" xfId="9968" xr:uid="{00000000-0005-0000-0000-00001D270000}"/>
    <cellStyle name="Percent 3 4 2 4" xfId="9969" xr:uid="{00000000-0005-0000-0000-00001E270000}"/>
    <cellStyle name="Percent 3 4 2 4 2" xfId="9970" xr:uid="{00000000-0005-0000-0000-00001F270000}"/>
    <cellStyle name="Percent 3 4 2 4 2 2" xfId="9971" xr:uid="{00000000-0005-0000-0000-000020270000}"/>
    <cellStyle name="Percent 3 4 2 4 2 2 2" xfId="9972" xr:uid="{00000000-0005-0000-0000-000021270000}"/>
    <cellStyle name="Percent 3 4 2 4 2 2 3" xfId="9973" xr:uid="{00000000-0005-0000-0000-000022270000}"/>
    <cellStyle name="Percent 3 4 2 4 2 3" xfId="9974" xr:uid="{00000000-0005-0000-0000-000023270000}"/>
    <cellStyle name="Percent 3 4 2 4 2 4" xfId="9975" xr:uid="{00000000-0005-0000-0000-000024270000}"/>
    <cellStyle name="Percent 3 4 2 4 3" xfId="9976" xr:uid="{00000000-0005-0000-0000-000025270000}"/>
    <cellStyle name="Percent 3 4 2 4 3 2" xfId="9977" xr:uid="{00000000-0005-0000-0000-000026270000}"/>
    <cellStyle name="Percent 3 4 2 4 3 2 2" xfId="9978" xr:uid="{00000000-0005-0000-0000-000027270000}"/>
    <cellStyle name="Percent 3 4 2 4 3 2 3" xfId="9979" xr:uid="{00000000-0005-0000-0000-000028270000}"/>
    <cellStyle name="Percent 3 4 2 4 3 3" xfId="9980" xr:uid="{00000000-0005-0000-0000-000029270000}"/>
    <cellStyle name="Percent 3 4 2 4 3 4" xfId="9981" xr:uid="{00000000-0005-0000-0000-00002A270000}"/>
    <cellStyle name="Percent 3 4 2 4 4" xfId="9982" xr:uid="{00000000-0005-0000-0000-00002B270000}"/>
    <cellStyle name="Percent 3 4 2 4 4 2" xfId="9983" xr:uid="{00000000-0005-0000-0000-00002C270000}"/>
    <cellStyle name="Percent 3 4 2 4 4 3" xfId="9984" xr:uid="{00000000-0005-0000-0000-00002D270000}"/>
    <cellStyle name="Percent 3 4 2 4 5" xfId="9985" xr:uid="{00000000-0005-0000-0000-00002E270000}"/>
    <cellStyle name="Percent 3 4 2 4 6" xfId="9986" xr:uid="{00000000-0005-0000-0000-00002F270000}"/>
    <cellStyle name="Percent 3 4 2 5" xfId="9987" xr:uid="{00000000-0005-0000-0000-000030270000}"/>
    <cellStyle name="Percent 3 4 2 5 2" xfId="9988" xr:uid="{00000000-0005-0000-0000-000031270000}"/>
    <cellStyle name="Percent 3 4 2 5 2 2" xfId="9989" xr:uid="{00000000-0005-0000-0000-000032270000}"/>
    <cellStyle name="Percent 3 4 2 5 2 3" xfId="9990" xr:uid="{00000000-0005-0000-0000-000033270000}"/>
    <cellStyle name="Percent 3 4 2 5 3" xfId="9991" xr:uid="{00000000-0005-0000-0000-000034270000}"/>
    <cellStyle name="Percent 3 4 2 5 4" xfId="9992" xr:uid="{00000000-0005-0000-0000-000035270000}"/>
    <cellStyle name="Percent 3 4 2 6" xfId="9993" xr:uid="{00000000-0005-0000-0000-000036270000}"/>
    <cellStyle name="Percent 3 4 2 6 2" xfId="9994" xr:uid="{00000000-0005-0000-0000-000037270000}"/>
    <cellStyle name="Percent 3 4 2 6 2 2" xfId="9995" xr:uid="{00000000-0005-0000-0000-000038270000}"/>
    <cellStyle name="Percent 3 4 2 6 2 3" xfId="9996" xr:uid="{00000000-0005-0000-0000-000039270000}"/>
    <cellStyle name="Percent 3 4 2 6 3" xfId="9997" xr:uid="{00000000-0005-0000-0000-00003A270000}"/>
    <cellStyle name="Percent 3 4 2 6 4" xfId="9998" xr:uid="{00000000-0005-0000-0000-00003B270000}"/>
    <cellStyle name="Percent 3 4 2 7" xfId="9999" xr:uid="{00000000-0005-0000-0000-00003C270000}"/>
    <cellStyle name="Percent 3 4 2 7 2" xfId="10000" xr:uid="{00000000-0005-0000-0000-00003D270000}"/>
    <cellStyle name="Percent 3 4 2 7 3" xfId="10001" xr:uid="{00000000-0005-0000-0000-00003E270000}"/>
    <cellStyle name="Percent 3 4 2 8" xfId="10002" xr:uid="{00000000-0005-0000-0000-00003F270000}"/>
    <cellStyle name="Percent 3 4 2 8 2" xfId="10003" xr:uid="{00000000-0005-0000-0000-000040270000}"/>
    <cellStyle name="Percent 3 4 2 8 3" xfId="10004" xr:uid="{00000000-0005-0000-0000-000041270000}"/>
    <cellStyle name="Percent 3 4 2 9" xfId="10005" xr:uid="{00000000-0005-0000-0000-000042270000}"/>
    <cellStyle name="Percent 3 4 2 9 2" xfId="10006" xr:uid="{00000000-0005-0000-0000-000043270000}"/>
    <cellStyle name="Percent 3 4 2 9 3" xfId="10007" xr:uid="{00000000-0005-0000-0000-000044270000}"/>
    <cellStyle name="Percent 3 4 20" xfId="10008" xr:uid="{00000000-0005-0000-0000-000045270000}"/>
    <cellStyle name="Percent 3 4 20 2" xfId="10009" xr:uid="{00000000-0005-0000-0000-000046270000}"/>
    <cellStyle name="Percent 3 4 20 3" xfId="10010" xr:uid="{00000000-0005-0000-0000-000047270000}"/>
    <cellStyle name="Percent 3 4 21" xfId="10011" xr:uid="{00000000-0005-0000-0000-000048270000}"/>
    <cellStyle name="Percent 3 4 21 2" xfId="10012" xr:uid="{00000000-0005-0000-0000-000049270000}"/>
    <cellStyle name="Percent 3 4 21 3" xfId="10013" xr:uid="{00000000-0005-0000-0000-00004A270000}"/>
    <cellStyle name="Percent 3 4 22" xfId="10014" xr:uid="{00000000-0005-0000-0000-00004B270000}"/>
    <cellStyle name="Percent 3 4 22 2" xfId="10015" xr:uid="{00000000-0005-0000-0000-00004C270000}"/>
    <cellStyle name="Percent 3 4 22 3" xfId="10016" xr:uid="{00000000-0005-0000-0000-00004D270000}"/>
    <cellStyle name="Percent 3 4 23" xfId="10017" xr:uid="{00000000-0005-0000-0000-00004E270000}"/>
    <cellStyle name="Percent 3 4 3" xfId="10018" xr:uid="{00000000-0005-0000-0000-00004F270000}"/>
    <cellStyle name="Percent 3 4 3 10" xfId="10019" xr:uid="{00000000-0005-0000-0000-000050270000}"/>
    <cellStyle name="Percent 3 4 3 2" xfId="10020" xr:uid="{00000000-0005-0000-0000-000051270000}"/>
    <cellStyle name="Percent 3 4 3 2 2" xfId="10021" xr:uid="{00000000-0005-0000-0000-000052270000}"/>
    <cellStyle name="Percent 3 4 3 2 2 2" xfId="10022" xr:uid="{00000000-0005-0000-0000-000053270000}"/>
    <cellStyle name="Percent 3 4 3 2 2 2 2" xfId="10023" xr:uid="{00000000-0005-0000-0000-000054270000}"/>
    <cellStyle name="Percent 3 4 3 2 2 2 3" xfId="10024" xr:uid="{00000000-0005-0000-0000-000055270000}"/>
    <cellStyle name="Percent 3 4 3 2 2 3" xfId="10025" xr:uid="{00000000-0005-0000-0000-000056270000}"/>
    <cellStyle name="Percent 3 4 3 2 2 4" xfId="10026" xr:uid="{00000000-0005-0000-0000-000057270000}"/>
    <cellStyle name="Percent 3 4 3 2 3" xfId="10027" xr:uid="{00000000-0005-0000-0000-000058270000}"/>
    <cellStyle name="Percent 3 4 3 2 3 2" xfId="10028" xr:uid="{00000000-0005-0000-0000-000059270000}"/>
    <cellStyle name="Percent 3 4 3 2 3 2 2" xfId="10029" xr:uid="{00000000-0005-0000-0000-00005A270000}"/>
    <cellStyle name="Percent 3 4 3 2 3 2 3" xfId="10030" xr:uid="{00000000-0005-0000-0000-00005B270000}"/>
    <cellStyle name="Percent 3 4 3 2 3 3" xfId="10031" xr:uid="{00000000-0005-0000-0000-00005C270000}"/>
    <cellStyle name="Percent 3 4 3 2 3 4" xfId="10032" xr:uid="{00000000-0005-0000-0000-00005D270000}"/>
    <cellStyle name="Percent 3 4 3 2 4" xfId="10033" xr:uid="{00000000-0005-0000-0000-00005E270000}"/>
    <cellStyle name="Percent 3 4 3 2 4 2" xfId="10034" xr:uid="{00000000-0005-0000-0000-00005F270000}"/>
    <cellStyle name="Percent 3 4 3 2 4 3" xfId="10035" xr:uid="{00000000-0005-0000-0000-000060270000}"/>
    <cellStyle name="Percent 3 4 3 2 5" xfId="10036" xr:uid="{00000000-0005-0000-0000-000061270000}"/>
    <cellStyle name="Percent 3 4 3 2 5 2" xfId="10037" xr:uid="{00000000-0005-0000-0000-000062270000}"/>
    <cellStyle name="Percent 3 4 3 2 5 3" xfId="10038" xr:uid="{00000000-0005-0000-0000-000063270000}"/>
    <cellStyle name="Percent 3 4 3 2 6" xfId="10039" xr:uid="{00000000-0005-0000-0000-000064270000}"/>
    <cellStyle name="Percent 3 4 3 2 7" xfId="10040" xr:uid="{00000000-0005-0000-0000-000065270000}"/>
    <cellStyle name="Percent 3 4 3 3" xfId="10041" xr:uid="{00000000-0005-0000-0000-000066270000}"/>
    <cellStyle name="Percent 3 4 3 3 2" xfId="10042" xr:uid="{00000000-0005-0000-0000-000067270000}"/>
    <cellStyle name="Percent 3 4 3 3 2 2" xfId="10043" xr:uid="{00000000-0005-0000-0000-000068270000}"/>
    <cellStyle name="Percent 3 4 3 3 2 2 2" xfId="10044" xr:uid="{00000000-0005-0000-0000-000069270000}"/>
    <cellStyle name="Percent 3 4 3 3 2 2 3" xfId="10045" xr:uid="{00000000-0005-0000-0000-00006A270000}"/>
    <cellStyle name="Percent 3 4 3 3 2 3" xfId="10046" xr:uid="{00000000-0005-0000-0000-00006B270000}"/>
    <cellStyle name="Percent 3 4 3 3 2 4" xfId="10047" xr:uid="{00000000-0005-0000-0000-00006C270000}"/>
    <cellStyle name="Percent 3 4 3 3 3" xfId="10048" xr:uid="{00000000-0005-0000-0000-00006D270000}"/>
    <cellStyle name="Percent 3 4 3 3 3 2" xfId="10049" xr:uid="{00000000-0005-0000-0000-00006E270000}"/>
    <cellStyle name="Percent 3 4 3 3 3 2 2" xfId="10050" xr:uid="{00000000-0005-0000-0000-00006F270000}"/>
    <cellStyle name="Percent 3 4 3 3 3 2 3" xfId="10051" xr:uid="{00000000-0005-0000-0000-000070270000}"/>
    <cellStyle name="Percent 3 4 3 3 3 3" xfId="10052" xr:uid="{00000000-0005-0000-0000-000071270000}"/>
    <cellStyle name="Percent 3 4 3 3 3 4" xfId="10053" xr:uid="{00000000-0005-0000-0000-000072270000}"/>
    <cellStyle name="Percent 3 4 3 3 4" xfId="10054" xr:uid="{00000000-0005-0000-0000-000073270000}"/>
    <cellStyle name="Percent 3 4 3 3 4 2" xfId="10055" xr:uid="{00000000-0005-0000-0000-000074270000}"/>
    <cellStyle name="Percent 3 4 3 3 4 3" xfId="10056" xr:uid="{00000000-0005-0000-0000-000075270000}"/>
    <cellStyle name="Percent 3 4 3 3 5" xfId="10057" xr:uid="{00000000-0005-0000-0000-000076270000}"/>
    <cellStyle name="Percent 3 4 3 3 6" xfId="10058" xr:uid="{00000000-0005-0000-0000-000077270000}"/>
    <cellStyle name="Percent 3 4 3 4" xfId="10059" xr:uid="{00000000-0005-0000-0000-000078270000}"/>
    <cellStyle name="Percent 3 4 3 4 2" xfId="10060" xr:uid="{00000000-0005-0000-0000-000079270000}"/>
    <cellStyle name="Percent 3 4 3 4 2 2" xfId="10061" xr:uid="{00000000-0005-0000-0000-00007A270000}"/>
    <cellStyle name="Percent 3 4 3 4 2 2 2" xfId="10062" xr:uid="{00000000-0005-0000-0000-00007B270000}"/>
    <cellStyle name="Percent 3 4 3 4 2 2 3" xfId="10063" xr:uid="{00000000-0005-0000-0000-00007C270000}"/>
    <cellStyle name="Percent 3 4 3 4 2 3" xfId="10064" xr:uid="{00000000-0005-0000-0000-00007D270000}"/>
    <cellStyle name="Percent 3 4 3 4 2 4" xfId="10065" xr:uid="{00000000-0005-0000-0000-00007E270000}"/>
    <cellStyle name="Percent 3 4 3 4 3" xfId="10066" xr:uid="{00000000-0005-0000-0000-00007F270000}"/>
    <cellStyle name="Percent 3 4 3 4 3 2" xfId="10067" xr:uid="{00000000-0005-0000-0000-000080270000}"/>
    <cellStyle name="Percent 3 4 3 4 3 2 2" xfId="10068" xr:uid="{00000000-0005-0000-0000-000081270000}"/>
    <cellStyle name="Percent 3 4 3 4 3 2 3" xfId="10069" xr:uid="{00000000-0005-0000-0000-000082270000}"/>
    <cellStyle name="Percent 3 4 3 4 3 3" xfId="10070" xr:uid="{00000000-0005-0000-0000-000083270000}"/>
    <cellStyle name="Percent 3 4 3 4 3 4" xfId="10071" xr:uid="{00000000-0005-0000-0000-000084270000}"/>
    <cellStyle name="Percent 3 4 3 4 4" xfId="10072" xr:uid="{00000000-0005-0000-0000-000085270000}"/>
    <cellStyle name="Percent 3 4 3 4 4 2" xfId="10073" xr:uid="{00000000-0005-0000-0000-000086270000}"/>
    <cellStyle name="Percent 3 4 3 4 4 3" xfId="10074" xr:uid="{00000000-0005-0000-0000-000087270000}"/>
    <cellStyle name="Percent 3 4 3 4 5" xfId="10075" xr:uid="{00000000-0005-0000-0000-000088270000}"/>
    <cellStyle name="Percent 3 4 3 4 6" xfId="10076" xr:uid="{00000000-0005-0000-0000-000089270000}"/>
    <cellStyle name="Percent 3 4 3 5" xfId="10077" xr:uid="{00000000-0005-0000-0000-00008A270000}"/>
    <cellStyle name="Percent 3 4 3 5 2" xfId="10078" xr:uid="{00000000-0005-0000-0000-00008B270000}"/>
    <cellStyle name="Percent 3 4 3 5 2 2" xfId="10079" xr:uid="{00000000-0005-0000-0000-00008C270000}"/>
    <cellStyle name="Percent 3 4 3 5 2 3" xfId="10080" xr:uid="{00000000-0005-0000-0000-00008D270000}"/>
    <cellStyle name="Percent 3 4 3 5 3" xfId="10081" xr:uid="{00000000-0005-0000-0000-00008E270000}"/>
    <cellStyle name="Percent 3 4 3 5 4" xfId="10082" xr:uid="{00000000-0005-0000-0000-00008F270000}"/>
    <cellStyle name="Percent 3 4 3 6" xfId="10083" xr:uid="{00000000-0005-0000-0000-000090270000}"/>
    <cellStyle name="Percent 3 4 3 6 2" xfId="10084" xr:uid="{00000000-0005-0000-0000-000091270000}"/>
    <cellStyle name="Percent 3 4 3 6 2 2" xfId="10085" xr:uid="{00000000-0005-0000-0000-000092270000}"/>
    <cellStyle name="Percent 3 4 3 6 2 3" xfId="10086" xr:uid="{00000000-0005-0000-0000-000093270000}"/>
    <cellStyle name="Percent 3 4 3 6 3" xfId="10087" xr:uid="{00000000-0005-0000-0000-000094270000}"/>
    <cellStyle name="Percent 3 4 3 6 4" xfId="10088" xr:uid="{00000000-0005-0000-0000-000095270000}"/>
    <cellStyle name="Percent 3 4 3 7" xfId="10089" xr:uid="{00000000-0005-0000-0000-000096270000}"/>
    <cellStyle name="Percent 3 4 3 7 2" xfId="10090" xr:uid="{00000000-0005-0000-0000-000097270000}"/>
    <cellStyle name="Percent 3 4 3 7 3" xfId="10091" xr:uid="{00000000-0005-0000-0000-000098270000}"/>
    <cellStyle name="Percent 3 4 3 8" xfId="10092" xr:uid="{00000000-0005-0000-0000-000099270000}"/>
    <cellStyle name="Percent 3 4 3 8 2" xfId="10093" xr:uid="{00000000-0005-0000-0000-00009A270000}"/>
    <cellStyle name="Percent 3 4 3 8 3" xfId="10094" xr:uid="{00000000-0005-0000-0000-00009B270000}"/>
    <cellStyle name="Percent 3 4 3 9" xfId="10095" xr:uid="{00000000-0005-0000-0000-00009C270000}"/>
    <cellStyle name="Percent 3 4 3 9 2" xfId="10096" xr:uid="{00000000-0005-0000-0000-00009D270000}"/>
    <cellStyle name="Percent 3 4 3 9 3" xfId="10097" xr:uid="{00000000-0005-0000-0000-00009E270000}"/>
    <cellStyle name="Percent 3 4 4" xfId="10098" xr:uid="{00000000-0005-0000-0000-00009F270000}"/>
    <cellStyle name="Percent 3 4 4 10" xfId="10099" xr:uid="{00000000-0005-0000-0000-0000A0270000}"/>
    <cellStyle name="Percent 3 4 4 2" xfId="10100" xr:uid="{00000000-0005-0000-0000-0000A1270000}"/>
    <cellStyle name="Percent 3 4 4 2 2" xfId="10101" xr:uid="{00000000-0005-0000-0000-0000A2270000}"/>
    <cellStyle name="Percent 3 4 4 2 2 2" xfId="10102" xr:uid="{00000000-0005-0000-0000-0000A3270000}"/>
    <cellStyle name="Percent 3 4 4 2 2 2 2" xfId="10103" xr:uid="{00000000-0005-0000-0000-0000A4270000}"/>
    <cellStyle name="Percent 3 4 4 2 2 2 3" xfId="10104" xr:uid="{00000000-0005-0000-0000-0000A5270000}"/>
    <cellStyle name="Percent 3 4 4 2 2 3" xfId="10105" xr:uid="{00000000-0005-0000-0000-0000A6270000}"/>
    <cellStyle name="Percent 3 4 4 2 2 4" xfId="10106" xr:uid="{00000000-0005-0000-0000-0000A7270000}"/>
    <cellStyle name="Percent 3 4 4 2 3" xfId="10107" xr:uid="{00000000-0005-0000-0000-0000A8270000}"/>
    <cellStyle name="Percent 3 4 4 2 3 2" xfId="10108" xr:uid="{00000000-0005-0000-0000-0000A9270000}"/>
    <cellStyle name="Percent 3 4 4 2 3 2 2" xfId="10109" xr:uid="{00000000-0005-0000-0000-0000AA270000}"/>
    <cellStyle name="Percent 3 4 4 2 3 2 3" xfId="10110" xr:uid="{00000000-0005-0000-0000-0000AB270000}"/>
    <cellStyle name="Percent 3 4 4 2 3 3" xfId="10111" xr:uid="{00000000-0005-0000-0000-0000AC270000}"/>
    <cellStyle name="Percent 3 4 4 2 3 4" xfId="10112" xr:uid="{00000000-0005-0000-0000-0000AD270000}"/>
    <cellStyle name="Percent 3 4 4 2 4" xfId="10113" xr:uid="{00000000-0005-0000-0000-0000AE270000}"/>
    <cellStyle name="Percent 3 4 4 2 4 2" xfId="10114" xr:uid="{00000000-0005-0000-0000-0000AF270000}"/>
    <cellStyle name="Percent 3 4 4 2 4 3" xfId="10115" xr:uid="{00000000-0005-0000-0000-0000B0270000}"/>
    <cellStyle name="Percent 3 4 4 2 5" xfId="10116" xr:uid="{00000000-0005-0000-0000-0000B1270000}"/>
    <cellStyle name="Percent 3 4 4 2 5 2" xfId="10117" xr:uid="{00000000-0005-0000-0000-0000B2270000}"/>
    <cellStyle name="Percent 3 4 4 2 5 3" xfId="10118" xr:uid="{00000000-0005-0000-0000-0000B3270000}"/>
    <cellStyle name="Percent 3 4 4 2 6" xfId="10119" xr:uid="{00000000-0005-0000-0000-0000B4270000}"/>
    <cellStyle name="Percent 3 4 4 2 6 2" xfId="10120" xr:uid="{00000000-0005-0000-0000-0000B5270000}"/>
    <cellStyle name="Percent 3 4 4 2 6 3" xfId="10121" xr:uid="{00000000-0005-0000-0000-0000B6270000}"/>
    <cellStyle name="Percent 3 4 4 2 7" xfId="10122" xr:uid="{00000000-0005-0000-0000-0000B7270000}"/>
    <cellStyle name="Percent 3 4 4 3" xfId="10123" xr:uid="{00000000-0005-0000-0000-0000B8270000}"/>
    <cellStyle name="Percent 3 4 4 3 2" xfId="10124" xr:uid="{00000000-0005-0000-0000-0000B9270000}"/>
    <cellStyle name="Percent 3 4 4 3 2 2" xfId="10125" xr:uid="{00000000-0005-0000-0000-0000BA270000}"/>
    <cellStyle name="Percent 3 4 4 3 2 2 2" xfId="10126" xr:uid="{00000000-0005-0000-0000-0000BB270000}"/>
    <cellStyle name="Percent 3 4 4 3 2 2 3" xfId="10127" xr:uid="{00000000-0005-0000-0000-0000BC270000}"/>
    <cellStyle name="Percent 3 4 4 3 2 3" xfId="10128" xr:uid="{00000000-0005-0000-0000-0000BD270000}"/>
    <cellStyle name="Percent 3 4 4 3 2 4" xfId="10129" xr:uid="{00000000-0005-0000-0000-0000BE270000}"/>
    <cellStyle name="Percent 3 4 4 3 3" xfId="10130" xr:uid="{00000000-0005-0000-0000-0000BF270000}"/>
    <cellStyle name="Percent 3 4 4 3 3 2" xfId="10131" xr:uid="{00000000-0005-0000-0000-0000C0270000}"/>
    <cellStyle name="Percent 3 4 4 3 3 2 2" xfId="10132" xr:uid="{00000000-0005-0000-0000-0000C1270000}"/>
    <cellStyle name="Percent 3 4 4 3 3 2 3" xfId="10133" xr:uid="{00000000-0005-0000-0000-0000C2270000}"/>
    <cellStyle name="Percent 3 4 4 3 3 3" xfId="10134" xr:uid="{00000000-0005-0000-0000-0000C3270000}"/>
    <cellStyle name="Percent 3 4 4 3 3 4" xfId="10135" xr:uid="{00000000-0005-0000-0000-0000C4270000}"/>
    <cellStyle name="Percent 3 4 4 3 4" xfId="10136" xr:uid="{00000000-0005-0000-0000-0000C5270000}"/>
    <cellStyle name="Percent 3 4 4 3 4 2" xfId="10137" xr:uid="{00000000-0005-0000-0000-0000C6270000}"/>
    <cellStyle name="Percent 3 4 4 3 4 3" xfId="10138" xr:uid="{00000000-0005-0000-0000-0000C7270000}"/>
    <cellStyle name="Percent 3 4 4 3 5" xfId="10139" xr:uid="{00000000-0005-0000-0000-0000C8270000}"/>
    <cellStyle name="Percent 3 4 4 3 6" xfId="10140" xr:uid="{00000000-0005-0000-0000-0000C9270000}"/>
    <cellStyle name="Percent 3 4 4 4" xfId="10141" xr:uid="{00000000-0005-0000-0000-0000CA270000}"/>
    <cellStyle name="Percent 3 4 4 4 2" xfId="10142" xr:uid="{00000000-0005-0000-0000-0000CB270000}"/>
    <cellStyle name="Percent 3 4 4 4 2 2" xfId="10143" xr:uid="{00000000-0005-0000-0000-0000CC270000}"/>
    <cellStyle name="Percent 3 4 4 4 2 2 2" xfId="10144" xr:uid="{00000000-0005-0000-0000-0000CD270000}"/>
    <cellStyle name="Percent 3 4 4 4 2 2 3" xfId="10145" xr:uid="{00000000-0005-0000-0000-0000CE270000}"/>
    <cellStyle name="Percent 3 4 4 4 2 3" xfId="10146" xr:uid="{00000000-0005-0000-0000-0000CF270000}"/>
    <cellStyle name="Percent 3 4 4 4 2 4" xfId="10147" xr:uid="{00000000-0005-0000-0000-0000D0270000}"/>
    <cellStyle name="Percent 3 4 4 4 3" xfId="10148" xr:uid="{00000000-0005-0000-0000-0000D1270000}"/>
    <cellStyle name="Percent 3 4 4 4 3 2" xfId="10149" xr:uid="{00000000-0005-0000-0000-0000D2270000}"/>
    <cellStyle name="Percent 3 4 4 4 3 2 2" xfId="10150" xr:uid="{00000000-0005-0000-0000-0000D3270000}"/>
    <cellStyle name="Percent 3 4 4 4 3 2 3" xfId="10151" xr:uid="{00000000-0005-0000-0000-0000D4270000}"/>
    <cellStyle name="Percent 3 4 4 4 3 3" xfId="10152" xr:uid="{00000000-0005-0000-0000-0000D5270000}"/>
    <cellStyle name="Percent 3 4 4 4 3 4" xfId="10153" xr:uid="{00000000-0005-0000-0000-0000D6270000}"/>
    <cellStyle name="Percent 3 4 4 4 4" xfId="10154" xr:uid="{00000000-0005-0000-0000-0000D7270000}"/>
    <cellStyle name="Percent 3 4 4 4 4 2" xfId="10155" xr:uid="{00000000-0005-0000-0000-0000D8270000}"/>
    <cellStyle name="Percent 3 4 4 4 4 3" xfId="10156" xr:uid="{00000000-0005-0000-0000-0000D9270000}"/>
    <cellStyle name="Percent 3 4 4 4 5" xfId="10157" xr:uid="{00000000-0005-0000-0000-0000DA270000}"/>
    <cellStyle name="Percent 3 4 4 4 6" xfId="10158" xr:uid="{00000000-0005-0000-0000-0000DB270000}"/>
    <cellStyle name="Percent 3 4 4 5" xfId="10159" xr:uid="{00000000-0005-0000-0000-0000DC270000}"/>
    <cellStyle name="Percent 3 4 4 5 2" xfId="10160" xr:uid="{00000000-0005-0000-0000-0000DD270000}"/>
    <cellStyle name="Percent 3 4 4 5 2 2" xfId="10161" xr:uid="{00000000-0005-0000-0000-0000DE270000}"/>
    <cellStyle name="Percent 3 4 4 5 2 3" xfId="10162" xr:uid="{00000000-0005-0000-0000-0000DF270000}"/>
    <cellStyle name="Percent 3 4 4 5 3" xfId="10163" xr:uid="{00000000-0005-0000-0000-0000E0270000}"/>
    <cellStyle name="Percent 3 4 4 5 4" xfId="10164" xr:uid="{00000000-0005-0000-0000-0000E1270000}"/>
    <cellStyle name="Percent 3 4 4 6" xfId="10165" xr:uid="{00000000-0005-0000-0000-0000E2270000}"/>
    <cellStyle name="Percent 3 4 4 6 2" xfId="10166" xr:uid="{00000000-0005-0000-0000-0000E3270000}"/>
    <cellStyle name="Percent 3 4 4 6 2 2" xfId="10167" xr:uid="{00000000-0005-0000-0000-0000E4270000}"/>
    <cellStyle name="Percent 3 4 4 6 2 3" xfId="10168" xr:uid="{00000000-0005-0000-0000-0000E5270000}"/>
    <cellStyle name="Percent 3 4 4 6 3" xfId="10169" xr:uid="{00000000-0005-0000-0000-0000E6270000}"/>
    <cellStyle name="Percent 3 4 4 6 4" xfId="10170" xr:uid="{00000000-0005-0000-0000-0000E7270000}"/>
    <cellStyle name="Percent 3 4 4 7" xfId="10171" xr:uid="{00000000-0005-0000-0000-0000E8270000}"/>
    <cellStyle name="Percent 3 4 4 7 2" xfId="10172" xr:uid="{00000000-0005-0000-0000-0000E9270000}"/>
    <cellStyle name="Percent 3 4 4 7 3" xfId="10173" xr:uid="{00000000-0005-0000-0000-0000EA270000}"/>
    <cellStyle name="Percent 3 4 4 8" xfId="10174" xr:uid="{00000000-0005-0000-0000-0000EB270000}"/>
    <cellStyle name="Percent 3 4 4 8 2" xfId="10175" xr:uid="{00000000-0005-0000-0000-0000EC270000}"/>
    <cellStyle name="Percent 3 4 4 8 3" xfId="10176" xr:uid="{00000000-0005-0000-0000-0000ED270000}"/>
    <cellStyle name="Percent 3 4 4 9" xfId="10177" xr:uid="{00000000-0005-0000-0000-0000EE270000}"/>
    <cellStyle name="Percent 3 4 4 9 2" xfId="10178" xr:uid="{00000000-0005-0000-0000-0000EF270000}"/>
    <cellStyle name="Percent 3 4 4 9 3" xfId="10179" xr:uid="{00000000-0005-0000-0000-0000F0270000}"/>
    <cellStyle name="Percent 3 4 5" xfId="10180" xr:uid="{00000000-0005-0000-0000-0000F1270000}"/>
    <cellStyle name="Percent 3 4 5 10" xfId="10181" xr:uid="{00000000-0005-0000-0000-0000F2270000}"/>
    <cellStyle name="Percent 3 4 5 2" xfId="10182" xr:uid="{00000000-0005-0000-0000-0000F3270000}"/>
    <cellStyle name="Percent 3 4 5 2 2" xfId="10183" xr:uid="{00000000-0005-0000-0000-0000F4270000}"/>
    <cellStyle name="Percent 3 4 5 2 2 2" xfId="10184" xr:uid="{00000000-0005-0000-0000-0000F5270000}"/>
    <cellStyle name="Percent 3 4 5 2 2 2 2" xfId="10185" xr:uid="{00000000-0005-0000-0000-0000F6270000}"/>
    <cellStyle name="Percent 3 4 5 2 2 2 3" xfId="10186" xr:uid="{00000000-0005-0000-0000-0000F7270000}"/>
    <cellStyle name="Percent 3 4 5 2 2 3" xfId="10187" xr:uid="{00000000-0005-0000-0000-0000F8270000}"/>
    <cellStyle name="Percent 3 4 5 2 2 4" xfId="10188" xr:uid="{00000000-0005-0000-0000-0000F9270000}"/>
    <cellStyle name="Percent 3 4 5 2 3" xfId="10189" xr:uid="{00000000-0005-0000-0000-0000FA270000}"/>
    <cellStyle name="Percent 3 4 5 2 3 2" xfId="10190" xr:uid="{00000000-0005-0000-0000-0000FB270000}"/>
    <cellStyle name="Percent 3 4 5 2 3 2 2" xfId="10191" xr:uid="{00000000-0005-0000-0000-0000FC270000}"/>
    <cellStyle name="Percent 3 4 5 2 3 2 3" xfId="10192" xr:uid="{00000000-0005-0000-0000-0000FD270000}"/>
    <cellStyle name="Percent 3 4 5 2 3 3" xfId="10193" xr:uid="{00000000-0005-0000-0000-0000FE270000}"/>
    <cellStyle name="Percent 3 4 5 2 3 4" xfId="10194" xr:uid="{00000000-0005-0000-0000-0000FF270000}"/>
    <cellStyle name="Percent 3 4 5 2 4" xfId="10195" xr:uid="{00000000-0005-0000-0000-000000280000}"/>
    <cellStyle name="Percent 3 4 5 2 4 2" xfId="10196" xr:uid="{00000000-0005-0000-0000-000001280000}"/>
    <cellStyle name="Percent 3 4 5 2 4 3" xfId="10197" xr:uid="{00000000-0005-0000-0000-000002280000}"/>
    <cellStyle name="Percent 3 4 5 2 5" xfId="10198" xr:uid="{00000000-0005-0000-0000-000003280000}"/>
    <cellStyle name="Percent 3 4 5 2 5 2" xfId="10199" xr:uid="{00000000-0005-0000-0000-000004280000}"/>
    <cellStyle name="Percent 3 4 5 2 5 3" xfId="10200" xr:uid="{00000000-0005-0000-0000-000005280000}"/>
    <cellStyle name="Percent 3 4 5 2 6" xfId="10201" xr:uid="{00000000-0005-0000-0000-000006280000}"/>
    <cellStyle name="Percent 3 4 5 2 7" xfId="10202" xr:uid="{00000000-0005-0000-0000-000007280000}"/>
    <cellStyle name="Percent 3 4 5 3" xfId="10203" xr:uid="{00000000-0005-0000-0000-000008280000}"/>
    <cellStyle name="Percent 3 4 5 3 2" xfId="10204" xr:uid="{00000000-0005-0000-0000-000009280000}"/>
    <cellStyle name="Percent 3 4 5 3 2 2" xfId="10205" xr:uid="{00000000-0005-0000-0000-00000A280000}"/>
    <cellStyle name="Percent 3 4 5 3 2 2 2" xfId="10206" xr:uid="{00000000-0005-0000-0000-00000B280000}"/>
    <cellStyle name="Percent 3 4 5 3 2 2 3" xfId="10207" xr:uid="{00000000-0005-0000-0000-00000C280000}"/>
    <cellStyle name="Percent 3 4 5 3 2 3" xfId="10208" xr:uid="{00000000-0005-0000-0000-00000D280000}"/>
    <cellStyle name="Percent 3 4 5 3 2 4" xfId="10209" xr:uid="{00000000-0005-0000-0000-00000E280000}"/>
    <cellStyle name="Percent 3 4 5 3 3" xfId="10210" xr:uid="{00000000-0005-0000-0000-00000F280000}"/>
    <cellStyle name="Percent 3 4 5 3 3 2" xfId="10211" xr:uid="{00000000-0005-0000-0000-000010280000}"/>
    <cellStyle name="Percent 3 4 5 3 3 2 2" xfId="10212" xr:uid="{00000000-0005-0000-0000-000011280000}"/>
    <cellStyle name="Percent 3 4 5 3 3 2 3" xfId="10213" xr:uid="{00000000-0005-0000-0000-000012280000}"/>
    <cellStyle name="Percent 3 4 5 3 3 3" xfId="10214" xr:uid="{00000000-0005-0000-0000-000013280000}"/>
    <cellStyle name="Percent 3 4 5 3 3 4" xfId="10215" xr:uid="{00000000-0005-0000-0000-000014280000}"/>
    <cellStyle name="Percent 3 4 5 3 4" xfId="10216" xr:uid="{00000000-0005-0000-0000-000015280000}"/>
    <cellStyle name="Percent 3 4 5 3 4 2" xfId="10217" xr:uid="{00000000-0005-0000-0000-000016280000}"/>
    <cellStyle name="Percent 3 4 5 3 4 3" xfId="10218" xr:uid="{00000000-0005-0000-0000-000017280000}"/>
    <cellStyle name="Percent 3 4 5 3 5" xfId="10219" xr:uid="{00000000-0005-0000-0000-000018280000}"/>
    <cellStyle name="Percent 3 4 5 3 6" xfId="10220" xr:uid="{00000000-0005-0000-0000-000019280000}"/>
    <cellStyle name="Percent 3 4 5 4" xfId="10221" xr:uid="{00000000-0005-0000-0000-00001A280000}"/>
    <cellStyle name="Percent 3 4 5 4 2" xfId="10222" xr:uid="{00000000-0005-0000-0000-00001B280000}"/>
    <cellStyle name="Percent 3 4 5 4 2 2" xfId="10223" xr:uid="{00000000-0005-0000-0000-00001C280000}"/>
    <cellStyle name="Percent 3 4 5 4 2 2 2" xfId="10224" xr:uid="{00000000-0005-0000-0000-00001D280000}"/>
    <cellStyle name="Percent 3 4 5 4 2 2 3" xfId="10225" xr:uid="{00000000-0005-0000-0000-00001E280000}"/>
    <cellStyle name="Percent 3 4 5 4 2 3" xfId="10226" xr:uid="{00000000-0005-0000-0000-00001F280000}"/>
    <cellStyle name="Percent 3 4 5 4 2 4" xfId="10227" xr:uid="{00000000-0005-0000-0000-000020280000}"/>
    <cellStyle name="Percent 3 4 5 4 3" xfId="10228" xr:uid="{00000000-0005-0000-0000-000021280000}"/>
    <cellStyle name="Percent 3 4 5 4 3 2" xfId="10229" xr:uid="{00000000-0005-0000-0000-000022280000}"/>
    <cellStyle name="Percent 3 4 5 4 3 2 2" xfId="10230" xr:uid="{00000000-0005-0000-0000-000023280000}"/>
    <cellStyle name="Percent 3 4 5 4 3 2 3" xfId="10231" xr:uid="{00000000-0005-0000-0000-000024280000}"/>
    <cellStyle name="Percent 3 4 5 4 3 3" xfId="10232" xr:uid="{00000000-0005-0000-0000-000025280000}"/>
    <cellStyle name="Percent 3 4 5 4 3 4" xfId="10233" xr:uid="{00000000-0005-0000-0000-000026280000}"/>
    <cellStyle name="Percent 3 4 5 4 4" xfId="10234" xr:uid="{00000000-0005-0000-0000-000027280000}"/>
    <cellStyle name="Percent 3 4 5 4 4 2" xfId="10235" xr:uid="{00000000-0005-0000-0000-000028280000}"/>
    <cellStyle name="Percent 3 4 5 4 4 3" xfId="10236" xr:uid="{00000000-0005-0000-0000-000029280000}"/>
    <cellStyle name="Percent 3 4 5 4 5" xfId="10237" xr:uid="{00000000-0005-0000-0000-00002A280000}"/>
    <cellStyle name="Percent 3 4 5 4 6" xfId="10238" xr:uid="{00000000-0005-0000-0000-00002B280000}"/>
    <cellStyle name="Percent 3 4 5 5" xfId="10239" xr:uid="{00000000-0005-0000-0000-00002C280000}"/>
    <cellStyle name="Percent 3 4 5 5 2" xfId="10240" xr:uid="{00000000-0005-0000-0000-00002D280000}"/>
    <cellStyle name="Percent 3 4 5 5 2 2" xfId="10241" xr:uid="{00000000-0005-0000-0000-00002E280000}"/>
    <cellStyle name="Percent 3 4 5 5 2 3" xfId="10242" xr:uid="{00000000-0005-0000-0000-00002F280000}"/>
    <cellStyle name="Percent 3 4 5 5 3" xfId="10243" xr:uid="{00000000-0005-0000-0000-000030280000}"/>
    <cellStyle name="Percent 3 4 5 5 4" xfId="10244" xr:uid="{00000000-0005-0000-0000-000031280000}"/>
    <cellStyle name="Percent 3 4 5 6" xfId="10245" xr:uid="{00000000-0005-0000-0000-000032280000}"/>
    <cellStyle name="Percent 3 4 5 6 2" xfId="10246" xr:uid="{00000000-0005-0000-0000-000033280000}"/>
    <cellStyle name="Percent 3 4 5 6 2 2" xfId="10247" xr:uid="{00000000-0005-0000-0000-000034280000}"/>
    <cellStyle name="Percent 3 4 5 6 2 3" xfId="10248" xr:uid="{00000000-0005-0000-0000-000035280000}"/>
    <cellStyle name="Percent 3 4 5 6 3" xfId="10249" xr:uid="{00000000-0005-0000-0000-000036280000}"/>
    <cellStyle name="Percent 3 4 5 6 4" xfId="10250" xr:uid="{00000000-0005-0000-0000-000037280000}"/>
    <cellStyle name="Percent 3 4 5 7" xfId="10251" xr:uid="{00000000-0005-0000-0000-000038280000}"/>
    <cellStyle name="Percent 3 4 5 7 2" xfId="10252" xr:uid="{00000000-0005-0000-0000-000039280000}"/>
    <cellStyle name="Percent 3 4 5 7 3" xfId="10253" xr:uid="{00000000-0005-0000-0000-00003A280000}"/>
    <cellStyle name="Percent 3 4 5 8" xfId="10254" xr:uid="{00000000-0005-0000-0000-00003B280000}"/>
    <cellStyle name="Percent 3 4 5 8 2" xfId="10255" xr:uid="{00000000-0005-0000-0000-00003C280000}"/>
    <cellStyle name="Percent 3 4 5 8 3" xfId="10256" xr:uid="{00000000-0005-0000-0000-00003D280000}"/>
    <cellStyle name="Percent 3 4 5 9" xfId="10257" xr:uid="{00000000-0005-0000-0000-00003E280000}"/>
    <cellStyle name="Percent 3 4 5 9 2" xfId="10258" xr:uid="{00000000-0005-0000-0000-00003F280000}"/>
    <cellStyle name="Percent 3 4 5 9 3" xfId="10259" xr:uid="{00000000-0005-0000-0000-000040280000}"/>
    <cellStyle name="Percent 3 4 6" xfId="10260" xr:uid="{00000000-0005-0000-0000-000041280000}"/>
    <cellStyle name="Percent 3 4 6 10" xfId="10261" xr:uid="{00000000-0005-0000-0000-000042280000}"/>
    <cellStyle name="Percent 3 4 6 2" xfId="10262" xr:uid="{00000000-0005-0000-0000-000043280000}"/>
    <cellStyle name="Percent 3 4 6 2 2" xfId="10263" xr:uid="{00000000-0005-0000-0000-000044280000}"/>
    <cellStyle name="Percent 3 4 6 2 2 2" xfId="10264" xr:uid="{00000000-0005-0000-0000-000045280000}"/>
    <cellStyle name="Percent 3 4 6 2 2 2 2" xfId="10265" xr:uid="{00000000-0005-0000-0000-000046280000}"/>
    <cellStyle name="Percent 3 4 6 2 2 2 3" xfId="10266" xr:uid="{00000000-0005-0000-0000-000047280000}"/>
    <cellStyle name="Percent 3 4 6 2 2 3" xfId="10267" xr:uid="{00000000-0005-0000-0000-000048280000}"/>
    <cellStyle name="Percent 3 4 6 2 2 4" xfId="10268" xr:uid="{00000000-0005-0000-0000-000049280000}"/>
    <cellStyle name="Percent 3 4 6 2 3" xfId="10269" xr:uid="{00000000-0005-0000-0000-00004A280000}"/>
    <cellStyle name="Percent 3 4 6 2 3 2" xfId="10270" xr:uid="{00000000-0005-0000-0000-00004B280000}"/>
    <cellStyle name="Percent 3 4 6 2 3 2 2" xfId="10271" xr:uid="{00000000-0005-0000-0000-00004C280000}"/>
    <cellStyle name="Percent 3 4 6 2 3 2 3" xfId="10272" xr:uid="{00000000-0005-0000-0000-00004D280000}"/>
    <cellStyle name="Percent 3 4 6 2 3 3" xfId="10273" xr:uid="{00000000-0005-0000-0000-00004E280000}"/>
    <cellStyle name="Percent 3 4 6 2 3 4" xfId="10274" xr:uid="{00000000-0005-0000-0000-00004F280000}"/>
    <cellStyle name="Percent 3 4 6 2 4" xfId="10275" xr:uid="{00000000-0005-0000-0000-000050280000}"/>
    <cellStyle name="Percent 3 4 6 2 4 2" xfId="10276" xr:uid="{00000000-0005-0000-0000-000051280000}"/>
    <cellStyle name="Percent 3 4 6 2 4 3" xfId="10277" xr:uid="{00000000-0005-0000-0000-000052280000}"/>
    <cellStyle name="Percent 3 4 6 2 5" xfId="10278" xr:uid="{00000000-0005-0000-0000-000053280000}"/>
    <cellStyle name="Percent 3 4 6 2 5 2" xfId="10279" xr:uid="{00000000-0005-0000-0000-000054280000}"/>
    <cellStyle name="Percent 3 4 6 2 5 3" xfId="10280" xr:uid="{00000000-0005-0000-0000-000055280000}"/>
    <cellStyle name="Percent 3 4 6 2 6" xfId="10281" xr:uid="{00000000-0005-0000-0000-000056280000}"/>
    <cellStyle name="Percent 3 4 6 2 7" xfId="10282" xr:uid="{00000000-0005-0000-0000-000057280000}"/>
    <cellStyle name="Percent 3 4 6 3" xfId="10283" xr:uid="{00000000-0005-0000-0000-000058280000}"/>
    <cellStyle name="Percent 3 4 6 3 2" xfId="10284" xr:uid="{00000000-0005-0000-0000-000059280000}"/>
    <cellStyle name="Percent 3 4 6 3 2 2" xfId="10285" xr:uid="{00000000-0005-0000-0000-00005A280000}"/>
    <cellStyle name="Percent 3 4 6 3 2 2 2" xfId="10286" xr:uid="{00000000-0005-0000-0000-00005B280000}"/>
    <cellStyle name="Percent 3 4 6 3 2 2 3" xfId="10287" xr:uid="{00000000-0005-0000-0000-00005C280000}"/>
    <cellStyle name="Percent 3 4 6 3 2 3" xfId="10288" xr:uid="{00000000-0005-0000-0000-00005D280000}"/>
    <cellStyle name="Percent 3 4 6 3 2 4" xfId="10289" xr:uid="{00000000-0005-0000-0000-00005E280000}"/>
    <cellStyle name="Percent 3 4 6 3 3" xfId="10290" xr:uid="{00000000-0005-0000-0000-00005F280000}"/>
    <cellStyle name="Percent 3 4 6 3 3 2" xfId="10291" xr:uid="{00000000-0005-0000-0000-000060280000}"/>
    <cellStyle name="Percent 3 4 6 3 3 2 2" xfId="10292" xr:uid="{00000000-0005-0000-0000-000061280000}"/>
    <cellStyle name="Percent 3 4 6 3 3 2 3" xfId="10293" xr:uid="{00000000-0005-0000-0000-000062280000}"/>
    <cellStyle name="Percent 3 4 6 3 3 3" xfId="10294" xr:uid="{00000000-0005-0000-0000-000063280000}"/>
    <cellStyle name="Percent 3 4 6 3 3 4" xfId="10295" xr:uid="{00000000-0005-0000-0000-000064280000}"/>
    <cellStyle name="Percent 3 4 6 3 4" xfId="10296" xr:uid="{00000000-0005-0000-0000-000065280000}"/>
    <cellStyle name="Percent 3 4 6 3 4 2" xfId="10297" xr:uid="{00000000-0005-0000-0000-000066280000}"/>
    <cellStyle name="Percent 3 4 6 3 4 3" xfId="10298" xr:uid="{00000000-0005-0000-0000-000067280000}"/>
    <cellStyle name="Percent 3 4 6 3 5" xfId="10299" xr:uid="{00000000-0005-0000-0000-000068280000}"/>
    <cellStyle name="Percent 3 4 6 3 6" xfId="10300" xr:uid="{00000000-0005-0000-0000-000069280000}"/>
    <cellStyle name="Percent 3 4 6 4" xfId="10301" xr:uid="{00000000-0005-0000-0000-00006A280000}"/>
    <cellStyle name="Percent 3 4 6 4 2" xfId="10302" xr:uid="{00000000-0005-0000-0000-00006B280000}"/>
    <cellStyle name="Percent 3 4 6 4 2 2" xfId="10303" xr:uid="{00000000-0005-0000-0000-00006C280000}"/>
    <cellStyle name="Percent 3 4 6 4 2 2 2" xfId="10304" xr:uid="{00000000-0005-0000-0000-00006D280000}"/>
    <cellStyle name="Percent 3 4 6 4 2 2 3" xfId="10305" xr:uid="{00000000-0005-0000-0000-00006E280000}"/>
    <cellStyle name="Percent 3 4 6 4 2 3" xfId="10306" xr:uid="{00000000-0005-0000-0000-00006F280000}"/>
    <cellStyle name="Percent 3 4 6 4 2 4" xfId="10307" xr:uid="{00000000-0005-0000-0000-000070280000}"/>
    <cellStyle name="Percent 3 4 6 4 3" xfId="10308" xr:uid="{00000000-0005-0000-0000-000071280000}"/>
    <cellStyle name="Percent 3 4 6 4 3 2" xfId="10309" xr:uid="{00000000-0005-0000-0000-000072280000}"/>
    <cellStyle name="Percent 3 4 6 4 3 2 2" xfId="10310" xr:uid="{00000000-0005-0000-0000-000073280000}"/>
    <cellStyle name="Percent 3 4 6 4 3 2 3" xfId="10311" xr:uid="{00000000-0005-0000-0000-000074280000}"/>
    <cellStyle name="Percent 3 4 6 4 3 3" xfId="10312" xr:uid="{00000000-0005-0000-0000-000075280000}"/>
    <cellStyle name="Percent 3 4 6 4 3 4" xfId="10313" xr:uid="{00000000-0005-0000-0000-000076280000}"/>
    <cellStyle name="Percent 3 4 6 4 4" xfId="10314" xr:uid="{00000000-0005-0000-0000-000077280000}"/>
    <cellStyle name="Percent 3 4 6 4 4 2" xfId="10315" xr:uid="{00000000-0005-0000-0000-000078280000}"/>
    <cellStyle name="Percent 3 4 6 4 4 3" xfId="10316" xr:uid="{00000000-0005-0000-0000-000079280000}"/>
    <cellStyle name="Percent 3 4 6 4 5" xfId="10317" xr:uid="{00000000-0005-0000-0000-00007A280000}"/>
    <cellStyle name="Percent 3 4 6 4 6" xfId="10318" xr:uid="{00000000-0005-0000-0000-00007B280000}"/>
    <cellStyle name="Percent 3 4 6 5" xfId="10319" xr:uid="{00000000-0005-0000-0000-00007C280000}"/>
    <cellStyle name="Percent 3 4 6 5 2" xfId="10320" xr:uid="{00000000-0005-0000-0000-00007D280000}"/>
    <cellStyle name="Percent 3 4 6 5 2 2" xfId="10321" xr:uid="{00000000-0005-0000-0000-00007E280000}"/>
    <cellStyle name="Percent 3 4 6 5 2 3" xfId="10322" xr:uid="{00000000-0005-0000-0000-00007F280000}"/>
    <cellStyle name="Percent 3 4 6 5 3" xfId="10323" xr:uid="{00000000-0005-0000-0000-000080280000}"/>
    <cellStyle name="Percent 3 4 6 5 4" xfId="10324" xr:uid="{00000000-0005-0000-0000-000081280000}"/>
    <cellStyle name="Percent 3 4 6 6" xfId="10325" xr:uid="{00000000-0005-0000-0000-000082280000}"/>
    <cellStyle name="Percent 3 4 6 6 2" xfId="10326" xr:uid="{00000000-0005-0000-0000-000083280000}"/>
    <cellStyle name="Percent 3 4 6 6 2 2" xfId="10327" xr:uid="{00000000-0005-0000-0000-000084280000}"/>
    <cellStyle name="Percent 3 4 6 6 2 3" xfId="10328" xr:uid="{00000000-0005-0000-0000-000085280000}"/>
    <cellStyle name="Percent 3 4 6 6 3" xfId="10329" xr:uid="{00000000-0005-0000-0000-000086280000}"/>
    <cellStyle name="Percent 3 4 6 6 4" xfId="10330" xr:uid="{00000000-0005-0000-0000-000087280000}"/>
    <cellStyle name="Percent 3 4 6 7" xfId="10331" xr:uid="{00000000-0005-0000-0000-000088280000}"/>
    <cellStyle name="Percent 3 4 6 7 2" xfId="10332" xr:uid="{00000000-0005-0000-0000-000089280000}"/>
    <cellStyle name="Percent 3 4 6 7 3" xfId="10333" xr:uid="{00000000-0005-0000-0000-00008A280000}"/>
    <cellStyle name="Percent 3 4 6 8" xfId="10334" xr:uid="{00000000-0005-0000-0000-00008B280000}"/>
    <cellStyle name="Percent 3 4 6 8 2" xfId="10335" xr:uid="{00000000-0005-0000-0000-00008C280000}"/>
    <cellStyle name="Percent 3 4 6 8 3" xfId="10336" xr:uid="{00000000-0005-0000-0000-00008D280000}"/>
    <cellStyle name="Percent 3 4 6 9" xfId="10337" xr:uid="{00000000-0005-0000-0000-00008E280000}"/>
    <cellStyle name="Percent 3 4 6 9 2" xfId="10338" xr:uid="{00000000-0005-0000-0000-00008F280000}"/>
    <cellStyle name="Percent 3 4 6 9 3" xfId="10339" xr:uid="{00000000-0005-0000-0000-000090280000}"/>
    <cellStyle name="Percent 3 4 7" xfId="10340" xr:uid="{00000000-0005-0000-0000-000091280000}"/>
    <cellStyle name="Percent 3 4 7 10" xfId="10341" xr:uid="{00000000-0005-0000-0000-000092280000}"/>
    <cellStyle name="Percent 3 4 7 2" xfId="10342" xr:uid="{00000000-0005-0000-0000-000093280000}"/>
    <cellStyle name="Percent 3 4 7 2 2" xfId="10343" xr:uid="{00000000-0005-0000-0000-000094280000}"/>
    <cellStyle name="Percent 3 4 7 2 2 2" xfId="10344" xr:uid="{00000000-0005-0000-0000-000095280000}"/>
    <cellStyle name="Percent 3 4 7 2 2 2 2" xfId="10345" xr:uid="{00000000-0005-0000-0000-000096280000}"/>
    <cellStyle name="Percent 3 4 7 2 2 2 3" xfId="10346" xr:uid="{00000000-0005-0000-0000-000097280000}"/>
    <cellStyle name="Percent 3 4 7 2 2 3" xfId="10347" xr:uid="{00000000-0005-0000-0000-000098280000}"/>
    <cellStyle name="Percent 3 4 7 2 2 4" xfId="10348" xr:uid="{00000000-0005-0000-0000-000099280000}"/>
    <cellStyle name="Percent 3 4 7 2 3" xfId="10349" xr:uid="{00000000-0005-0000-0000-00009A280000}"/>
    <cellStyle name="Percent 3 4 7 2 3 2" xfId="10350" xr:uid="{00000000-0005-0000-0000-00009B280000}"/>
    <cellStyle name="Percent 3 4 7 2 3 2 2" xfId="10351" xr:uid="{00000000-0005-0000-0000-00009C280000}"/>
    <cellStyle name="Percent 3 4 7 2 3 2 3" xfId="10352" xr:uid="{00000000-0005-0000-0000-00009D280000}"/>
    <cellStyle name="Percent 3 4 7 2 3 3" xfId="10353" xr:uid="{00000000-0005-0000-0000-00009E280000}"/>
    <cellStyle name="Percent 3 4 7 2 3 4" xfId="10354" xr:uid="{00000000-0005-0000-0000-00009F280000}"/>
    <cellStyle name="Percent 3 4 7 2 4" xfId="10355" xr:uid="{00000000-0005-0000-0000-0000A0280000}"/>
    <cellStyle name="Percent 3 4 7 2 4 2" xfId="10356" xr:uid="{00000000-0005-0000-0000-0000A1280000}"/>
    <cellStyle name="Percent 3 4 7 2 4 3" xfId="10357" xr:uid="{00000000-0005-0000-0000-0000A2280000}"/>
    <cellStyle name="Percent 3 4 7 2 5" xfId="10358" xr:uid="{00000000-0005-0000-0000-0000A3280000}"/>
    <cellStyle name="Percent 3 4 7 2 5 2" xfId="10359" xr:uid="{00000000-0005-0000-0000-0000A4280000}"/>
    <cellStyle name="Percent 3 4 7 2 5 3" xfId="10360" xr:uid="{00000000-0005-0000-0000-0000A5280000}"/>
    <cellStyle name="Percent 3 4 7 2 6" xfId="10361" xr:uid="{00000000-0005-0000-0000-0000A6280000}"/>
    <cellStyle name="Percent 3 4 7 2 7" xfId="10362" xr:uid="{00000000-0005-0000-0000-0000A7280000}"/>
    <cellStyle name="Percent 3 4 7 3" xfId="10363" xr:uid="{00000000-0005-0000-0000-0000A8280000}"/>
    <cellStyle name="Percent 3 4 7 3 2" xfId="10364" xr:uid="{00000000-0005-0000-0000-0000A9280000}"/>
    <cellStyle name="Percent 3 4 7 3 2 2" xfId="10365" xr:uid="{00000000-0005-0000-0000-0000AA280000}"/>
    <cellStyle name="Percent 3 4 7 3 2 2 2" xfId="10366" xr:uid="{00000000-0005-0000-0000-0000AB280000}"/>
    <cellStyle name="Percent 3 4 7 3 2 2 3" xfId="10367" xr:uid="{00000000-0005-0000-0000-0000AC280000}"/>
    <cellStyle name="Percent 3 4 7 3 2 3" xfId="10368" xr:uid="{00000000-0005-0000-0000-0000AD280000}"/>
    <cellStyle name="Percent 3 4 7 3 2 4" xfId="10369" xr:uid="{00000000-0005-0000-0000-0000AE280000}"/>
    <cellStyle name="Percent 3 4 7 3 3" xfId="10370" xr:uid="{00000000-0005-0000-0000-0000AF280000}"/>
    <cellStyle name="Percent 3 4 7 3 3 2" xfId="10371" xr:uid="{00000000-0005-0000-0000-0000B0280000}"/>
    <cellStyle name="Percent 3 4 7 3 3 2 2" xfId="10372" xr:uid="{00000000-0005-0000-0000-0000B1280000}"/>
    <cellStyle name="Percent 3 4 7 3 3 2 3" xfId="10373" xr:uid="{00000000-0005-0000-0000-0000B2280000}"/>
    <cellStyle name="Percent 3 4 7 3 3 3" xfId="10374" xr:uid="{00000000-0005-0000-0000-0000B3280000}"/>
    <cellStyle name="Percent 3 4 7 3 3 4" xfId="10375" xr:uid="{00000000-0005-0000-0000-0000B4280000}"/>
    <cellStyle name="Percent 3 4 7 3 4" xfId="10376" xr:uid="{00000000-0005-0000-0000-0000B5280000}"/>
    <cellStyle name="Percent 3 4 7 3 4 2" xfId="10377" xr:uid="{00000000-0005-0000-0000-0000B6280000}"/>
    <cellStyle name="Percent 3 4 7 3 4 3" xfId="10378" xr:uid="{00000000-0005-0000-0000-0000B7280000}"/>
    <cellStyle name="Percent 3 4 7 3 5" xfId="10379" xr:uid="{00000000-0005-0000-0000-0000B8280000}"/>
    <cellStyle name="Percent 3 4 7 3 6" xfId="10380" xr:uid="{00000000-0005-0000-0000-0000B9280000}"/>
    <cellStyle name="Percent 3 4 7 4" xfId="10381" xr:uid="{00000000-0005-0000-0000-0000BA280000}"/>
    <cellStyle name="Percent 3 4 7 4 2" xfId="10382" xr:uid="{00000000-0005-0000-0000-0000BB280000}"/>
    <cellStyle name="Percent 3 4 7 4 2 2" xfId="10383" xr:uid="{00000000-0005-0000-0000-0000BC280000}"/>
    <cellStyle name="Percent 3 4 7 4 2 2 2" xfId="10384" xr:uid="{00000000-0005-0000-0000-0000BD280000}"/>
    <cellStyle name="Percent 3 4 7 4 2 2 3" xfId="10385" xr:uid="{00000000-0005-0000-0000-0000BE280000}"/>
    <cellStyle name="Percent 3 4 7 4 2 3" xfId="10386" xr:uid="{00000000-0005-0000-0000-0000BF280000}"/>
    <cellStyle name="Percent 3 4 7 4 2 4" xfId="10387" xr:uid="{00000000-0005-0000-0000-0000C0280000}"/>
    <cellStyle name="Percent 3 4 7 4 3" xfId="10388" xr:uid="{00000000-0005-0000-0000-0000C1280000}"/>
    <cellStyle name="Percent 3 4 7 4 3 2" xfId="10389" xr:uid="{00000000-0005-0000-0000-0000C2280000}"/>
    <cellStyle name="Percent 3 4 7 4 3 2 2" xfId="10390" xr:uid="{00000000-0005-0000-0000-0000C3280000}"/>
    <cellStyle name="Percent 3 4 7 4 3 2 3" xfId="10391" xr:uid="{00000000-0005-0000-0000-0000C4280000}"/>
    <cellStyle name="Percent 3 4 7 4 3 3" xfId="10392" xr:uid="{00000000-0005-0000-0000-0000C5280000}"/>
    <cellStyle name="Percent 3 4 7 4 3 4" xfId="10393" xr:uid="{00000000-0005-0000-0000-0000C6280000}"/>
    <cellStyle name="Percent 3 4 7 4 4" xfId="10394" xr:uid="{00000000-0005-0000-0000-0000C7280000}"/>
    <cellStyle name="Percent 3 4 7 4 4 2" xfId="10395" xr:uid="{00000000-0005-0000-0000-0000C8280000}"/>
    <cellStyle name="Percent 3 4 7 4 4 3" xfId="10396" xr:uid="{00000000-0005-0000-0000-0000C9280000}"/>
    <cellStyle name="Percent 3 4 7 4 5" xfId="10397" xr:uid="{00000000-0005-0000-0000-0000CA280000}"/>
    <cellStyle name="Percent 3 4 7 4 6" xfId="10398" xr:uid="{00000000-0005-0000-0000-0000CB280000}"/>
    <cellStyle name="Percent 3 4 7 5" xfId="10399" xr:uid="{00000000-0005-0000-0000-0000CC280000}"/>
    <cellStyle name="Percent 3 4 7 5 2" xfId="10400" xr:uid="{00000000-0005-0000-0000-0000CD280000}"/>
    <cellStyle name="Percent 3 4 7 5 2 2" xfId="10401" xr:uid="{00000000-0005-0000-0000-0000CE280000}"/>
    <cellStyle name="Percent 3 4 7 5 2 3" xfId="10402" xr:uid="{00000000-0005-0000-0000-0000CF280000}"/>
    <cellStyle name="Percent 3 4 7 5 3" xfId="10403" xr:uid="{00000000-0005-0000-0000-0000D0280000}"/>
    <cellStyle name="Percent 3 4 7 5 4" xfId="10404" xr:uid="{00000000-0005-0000-0000-0000D1280000}"/>
    <cellStyle name="Percent 3 4 7 6" xfId="10405" xr:uid="{00000000-0005-0000-0000-0000D2280000}"/>
    <cellStyle name="Percent 3 4 7 6 2" xfId="10406" xr:uid="{00000000-0005-0000-0000-0000D3280000}"/>
    <cellStyle name="Percent 3 4 7 6 2 2" xfId="10407" xr:uid="{00000000-0005-0000-0000-0000D4280000}"/>
    <cellStyle name="Percent 3 4 7 6 2 3" xfId="10408" xr:uid="{00000000-0005-0000-0000-0000D5280000}"/>
    <cellStyle name="Percent 3 4 7 6 3" xfId="10409" xr:uid="{00000000-0005-0000-0000-0000D6280000}"/>
    <cellStyle name="Percent 3 4 7 6 4" xfId="10410" xr:uid="{00000000-0005-0000-0000-0000D7280000}"/>
    <cellStyle name="Percent 3 4 7 7" xfId="10411" xr:uid="{00000000-0005-0000-0000-0000D8280000}"/>
    <cellStyle name="Percent 3 4 7 7 2" xfId="10412" xr:uid="{00000000-0005-0000-0000-0000D9280000}"/>
    <cellStyle name="Percent 3 4 7 7 3" xfId="10413" xr:uid="{00000000-0005-0000-0000-0000DA280000}"/>
    <cellStyle name="Percent 3 4 7 8" xfId="10414" xr:uid="{00000000-0005-0000-0000-0000DB280000}"/>
    <cellStyle name="Percent 3 4 7 8 2" xfId="10415" xr:uid="{00000000-0005-0000-0000-0000DC280000}"/>
    <cellStyle name="Percent 3 4 7 8 3" xfId="10416" xr:uid="{00000000-0005-0000-0000-0000DD280000}"/>
    <cellStyle name="Percent 3 4 7 9" xfId="10417" xr:uid="{00000000-0005-0000-0000-0000DE280000}"/>
    <cellStyle name="Percent 3 4 7 9 2" xfId="10418" xr:uid="{00000000-0005-0000-0000-0000DF280000}"/>
    <cellStyle name="Percent 3 4 7 9 3" xfId="10419" xr:uid="{00000000-0005-0000-0000-0000E0280000}"/>
    <cellStyle name="Percent 3 4 8" xfId="10420" xr:uid="{00000000-0005-0000-0000-0000E1280000}"/>
    <cellStyle name="Percent 3 4 8 10" xfId="10421" xr:uid="{00000000-0005-0000-0000-0000E2280000}"/>
    <cellStyle name="Percent 3 4 8 10 2" xfId="10422" xr:uid="{00000000-0005-0000-0000-0000E3280000}"/>
    <cellStyle name="Percent 3 4 8 10 3" xfId="10423" xr:uid="{00000000-0005-0000-0000-0000E4280000}"/>
    <cellStyle name="Percent 3 4 8 11" xfId="10424" xr:uid="{00000000-0005-0000-0000-0000E5280000}"/>
    <cellStyle name="Percent 3 4 8 11 2" xfId="10425" xr:uid="{00000000-0005-0000-0000-0000E6280000}"/>
    <cellStyle name="Percent 3 4 8 11 3" xfId="10426" xr:uid="{00000000-0005-0000-0000-0000E7280000}"/>
    <cellStyle name="Percent 3 4 8 12" xfId="10427" xr:uid="{00000000-0005-0000-0000-0000E8280000}"/>
    <cellStyle name="Percent 3 4 8 12 2" xfId="10428" xr:uid="{00000000-0005-0000-0000-0000E9280000}"/>
    <cellStyle name="Percent 3 4 8 12 3" xfId="10429" xr:uid="{00000000-0005-0000-0000-0000EA280000}"/>
    <cellStyle name="Percent 3 4 8 13" xfId="10430" xr:uid="{00000000-0005-0000-0000-0000EB280000}"/>
    <cellStyle name="Percent 3 4 8 2" xfId="10431" xr:uid="{00000000-0005-0000-0000-0000EC280000}"/>
    <cellStyle name="Percent 3 4 8 2 2" xfId="10432" xr:uid="{00000000-0005-0000-0000-0000ED280000}"/>
    <cellStyle name="Percent 3 4 8 2 2 2" xfId="10433" xr:uid="{00000000-0005-0000-0000-0000EE280000}"/>
    <cellStyle name="Percent 3 4 8 2 2 2 2" xfId="10434" xr:uid="{00000000-0005-0000-0000-0000EF280000}"/>
    <cellStyle name="Percent 3 4 8 2 2 2 3" xfId="10435" xr:uid="{00000000-0005-0000-0000-0000F0280000}"/>
    <cellStyle name="Percent 3 4 8 2 2 3" xfId="10436" xr:uid="{00000000-0005-0000-0000-0000F1280000}"/>
    <cellStyle name="Percent 3 4 8 2 2 4" xfId="10437" xr:uid="{00000000-0005-0000-0000-0000F2280000}"/>
    <cellStyle name="Percent 3 4 8 2 3" xfId="10438" xr:uid="{00000000-0005-0000-0000-0000F3280000}"/>
    <cellStyle name="Percent 3 4 8 2 3 2" xfId="10439" xr:uid="{00000000-0005-0000-0000-0000F4280000}"/>
    <cellStyle name="Percent 3 4 8 2 3 2 2" xfId="10440" xr:uid="{00000000-0005-0000-0000-0000F5280000}"/>
    <cellStyle name="Percent 3 4 8 2 3 2 3" xfId="10441" xr:uid="{00000000-0005-0000-0000-0000F6280000}"/>
    <cellStyle name="Percent 3 4 8 2 3 3" xfId="10442" xr:uid="{00000000-0005-0000-0000-0000F7280000}"/>
    <cellStyle name="Percent 3 4 8 2 3 4" xfId="10443" xr:uid="{00000000-0005-0000-0000-0000F8280000}"/>
    <cellStyle name="Percent 3 4 8 2 4" xfId="10444" xr:uid="{00000000-0005-0000-0000-0000F9280000}"/>
    <cellStyle name="Percent 3 4 8 2 4 2" xfId="10445" xr:uid="{00000000-0005-0000-0000-0000FA280000}"/>
    <cellStyle name="Percent 3 4 8 2 4 3" xfId="10446" xr:uid="{00000000-0005-0000-0000-0000FB280000}"/>
    <cellStyle name="Percent 3 4 8 2 5" xfId="10447" xr:uid="{00000000-0005-0000-0000-0000FC280000}"/>
    <cellStyle name="Percent 3 4 8 2 5 2" xfId="10448" xr:uid="{00000000-0005-0000-0000-0000FD280000}"/>
    <cellStyle name="Percent 3 4 8 2 5 3" xfId="10449" xr:uid="{00000000-0005-0000-0000-0000FE280000}"/>
    <cellStyle name="Percent 3 4 8 2 6" xfId="10450" xr:uid="{00000000-0005-0000-0000-0000FF280000}"/>
    <cellStyle name="Percent 3 4 8 2 7" xfId="10451" xr:uid="{00000000-0005-0000-0000-000000290000}"/>
    <cellStyle name="Percent 3 4 8 3" xfId="10452" xr:uid="{00000000-0005-0000-0000-000001290000}"/>
    <cellStyle name="Percent 3 4 8 3 2" xfId="10453" xr:uid="{00000000-0005-0000-0000-000002290000}"/>
    <cellStyle name="Percent 3 4 8 3 2 2" xfId="10454" xr:uid="{00000000-0005-0000-0000-000003290000}"/>
    <cellStyle name="Percent 3 4 8 3 2 2 2" xfId="10455" xr:uid="{00000000-0005-0000-0000-000004290000}"/>
    <cellStyle name="Percent 3 4 8 3 2 2 3" xfId="10456" xr:uid="{00000000-0005-0000-0000-000005290000}"/>
    <cellStyle name="Percent 3 4 8 3 2 3" xfId="10457" xr:uid="{00000000-0005-0000-0000-000006290000}"/>
    <cellStyle name="Percent 3 4 8 3 2 4" xfId="10458" xr:uid="{00000000-0005-0000-0000-000007290000}"/>
    <cellStyle name="Percent 3 4 8 3 3" xfId="10459" xr:uid="{00000000-0005-0000-0000-000008290000}"/>
    <cellStyle name="Percent 3 4 8 3 3 2" xfId="10460" xr:uid="{00000000-0005-0000-0000-000009290000}"/>
    <cellStyle name="Percent 3 4 8 3 3 2 2" xfId="10461" xr:uid="{00000000-0005-0000-0000-00000A290000}"/>
    <cellStyle name="Percent 3 4 8 3 3 2 3" xfId="10462" xr:uid="{00000000-0005-0000-0000-00000B290000}"/>
    <cellStyle name="Percent 3 4 8 3 3 3" xfId="10463" xr:uid="{00000000-0005-0000-0000-00000C290000}"/>
    <cellStyle name="Percent 3 4 8 3 3 4" xfId="10464" xr:uid="{00000000-0005-0000-0000-00000D290000}"/>
    <cellStyle name="Percent 3 4 8 3 4" xfId="10465" xr:uid="{00000000-0005-0000-0000-00000E290000}"/>
    <cellStyle name="Percent 3 4 8 3 4 2" xfId="10466" xr:uid="{00000000-0005-0000-0000-00000F290000}"/>
    <cellStyle name="Percent 3 4 8 3 4 3" xfId="10467" xr:uid="{00000000-0005-0000-0000-000010290000}"/>
    <cellStyle name="Percent 3 4 8 3 5" xfId="10468" xr:uid="{00000000-0005-0000-0000-000011290000}"/>
    <cellStyle name="Percent 3 4 8 3 6" xfId="10469" xr:uid="{00000000-0005-0000-0000-000012290000}"/>
    <cellStyle name="Percent 3 4 8 4" xfId="10470" xr:uid="{00000000-0005-0000-0000-000013290000}"/>
    <cellStyle name="Percent 3 4 8 4 2" xfId="10471" xr:uid="{00000000-0005-0000-0000-000014290000}"/>
    <cellStyle name="Percent 3 4 8 4 2 2" xfId="10472" xr:uid="{00000000-0005-0000-0000-000015290000}"/>
    <cellStyle name="Percent 3 4 8 4 2 2 2" xfId="10473" xr:uid="{00000000-0005-0000-0000-000016290000}"/>
    <cellStyle name="Percent 3 4 8 4 2 2 3" xfId="10474" xr:uid="{00000000-0005-0000-0000-000017290000}"/>
    <cellStyle name="Percent 3 4 8 4 2 3" xfId="10475" xr:uid="{00000000-0005-0000-0000-000018290000}"/>
    <cellStyle name="Percent 3 4 8 4 2 4" xfId="10476" xr:uid="{00000000-0005-0000-0000-000019290000}"/>
    <cellStyle name="Percent 3 4 8 4 3" xfId="10477" xr:uid="{00000000-0005-0000-0000-00001A290000}"/>
    <cellStyle name="Percent 3 4 8 4 3 2" xfId="10478" xr:uid="{00000000-0005-0000-0000-00001B290000}"/>
    <cellStyle name="Percent 3 4 8 4 3 2 2" xfId="10479" xr:uid="{00000000-0005-0000-0000-00001C290000}"/>
    <cellStyle name="Percent 3 4 8 4 3 2 3" xfId="10480" xr:uid="{00000000-0005-0000-0000-00001D290000}"/>
    <cellStyle name="Percent 3 4 8 4 3 3" xfId="10481" xr:uid="{00000000-0005-0000-0000-00001E290000}"/>
    <cellStyle name="Percent 3 4 8 4 3 4" xfId="10482" xr:uid="{00000000-0005-0000-0000-00001F290000}"/>
    <cellStyle name="Percent 3 4 8 4 4" xfId="10483" xr:uid="{00000000-0005-0000-0000-000020290000}"/>
    <cellStyle name="Percent 3 4 8 4 4 2" xfId="10484" xr:uid="{00000000-0005-0000-0000-000021290000}"/>
    <cellStyle name="Percent 3 4 8 4 4 3" xfId="10485" xr:uid="{00000000-0005-0000-0000-000022290000}"/>
    <cellStyle name="Percent 3 4 8 4 5" xfId="10486" xr:uid="{00000000-0005-0000-0000-000023290000}"/>
    <cellStyle name="Percent 3 4 8 4 6" xfId="10487" xr:uid="{00000000-0005-0000-0000-000024290000}"/>
    <cellStyle name="Percent 3 4 8 5" xfId="10488" xr:uid="{00000000-0005-0000-0000-000025290000}"/>
    <cellStyle name="Percent 3 4 8 5 2" xfId="10489" xr:uid="{00000000-0005-0000-0000-000026290000}"/>
    <cellStyle name="Percent 3 4 8 5 2 2" xfId="10490" xr:uid="{00000000-0005-0000-0000-000027290000}"/>
    <cellStyle name="Percent 3 4 8 5 2 2 2" xfId="10491" xr:uid="{00000000-0005-0000-0000-000028290000}"/>
    <cellStyle name="Percent 3 4 8 5 2 2 3" xfId="10492" xr:uid="{00000000-0005-0000-0000-000029290000}"/>
    <cellStyle name="Percent 3 4 8 5 2 3" xfId="10493" xr:uid="{00000000-0005-0000-0000-00002A290000}"/>
    <cellStyle name="Percent 3 4 8 5 2 4" xfId="10494" xr:uid="{00000000-0005-0000-0000-00002B290000}"/>
    <cellStyle name="Percent 3 4 8 5 3" xfId="10495" xr:uid="{00000000-0005-0000-0000-00002C290000}"/>
    <cellStyle name="Percent 3 4 8 5 3 2" xfId="10496" xr:uid="{00000000-0005-0000-0000-00002D290000}"/>
    <cellStyle name="Percent 3 4 8 5 3 2 2" xfId="10497" xr:uid="{00000000-0005-0000-0000-00002E290000}"/>
    <cellStyle name="Percent 3 4 8 5 3 2 3" xfId="10498" xr:uid="{00000000-0005-0000-0000-00002F290000}"/>
    <cellStyle name="Percent 3 4 8 5 3 3" xfId="10499" xr:uid="{00000000-0005-0000-0000-000030290000}"/>
    <cellStyle name="Percent 3 4 8 5 3 4" xfId="10500" xr:uid="{00000000-0005-0000-0000-000031290000}"/>
    <cellStyle name="Percent 3 4 8 5 4" xfId="10501" xr:uid="{00000000-0005-0000-0000-000032290000}"/>
    <cellStyle name="Percent 3 4 8 5 4 2" xfId="10502" xr:uid="{00000000-0005-0000-0000-000033290000}"/>
    <cellStyle name="Percent 3 4 8 5 4 2 2" xfId="10503" xr:uid="{00000000-0005-0000-0000-000034290000}"/>
    <cellStyle name="Percent 3 4 8 5 4 2 3" xfId="10504" xr:uid="{00000000-0005-0000-0000-000035290000}"/>
    <cellStyle name="Percent 3 4 8 5 4 3" xfId="10505" xr:uid="{00000000-0005-0000-0000-000036290000}"/>
    <cellStyle name="Percent 3 4 8 5 4 4" xfId="10506" xr:uid="{00000000-0005-0000-0000-000037290000}"/>
    <cellStyle name="Percent 3 4 8 5 5" xfId="10507" xr:uid="{00000000-0005-0000-0000-000038290000}"/>
    <cellStyle name="Percent 3 4 8 5 5 2" xfId="10508" xr:uid="{00000000-0005-0000-0000-000039290000}"/>
    <cellStyle name="Percent 3 4 8 5 5 3" xfId="10509" xr:uid="{00000000-0005-0000-0000-00003A290000}"/>
    <cellStyle name="Percent 3 4 8 5 6" xfId="10510" xr:uid="{00000000-0005-0000-0000-00003B290000}"/>
    <cellStyle name="Percent 3 4 8 5 7" xfId="10511" xr:uid="{00000000-0005-0000-0000-00003C290000}"/>
    <cellStyle name="Percent 3 4 8 6" xfId="10512" xr:uid="{00000000-0005-0000-0000-00003D290000}"/>
    <cellStyle name="Percent 3 4 8 6 2" xfId="10513" xr:uid="{00000000-0005-0000-0000-00003E290000}"/>
    <cellStyle name="Percent 3 4 8 6 2 2" xfId="10514" xr:uid="{00000000-0005-0000-0000-00003F290000}"/>
    <cellStyle name="Percent 3 4 8 6 2 2 2" xfId="10515" xr:uid="{00000000-0005-0000-0000-000040290000}"/>
    <cellStyle name="Percent 3 4 8 6 2 2 3" xfId="10516" xr:uid="{00000000-0005-0000-0000-000041290000}"/>
    <cellStyle name="Percent 3 4 8 6 2 3" xfId="10517" xr:uid="{00000000-0005-0000-0000-000042290000}"/>
    <cellStyle name="Percent 3 4 8 6 2 4" xfId="10518" xr:uid="{00000000-0005-0000-0000-000043290000}"/>
    <cellStyle name="Percent 3 4 8 6 3" xfId="10519" xr:uid="{00000000-0005-0000-0000-000044290000}"/>
    <cellStyle name="Percent 3 4 8 6 3 2" xfId="10520" xr:uid="{00000000-0005-0000-0000-000045290000}"/>
    <cellStyle name="Percent 3 4 8 6 3 2 2" xfId="10521" xr:uid="{00000000-0005-0000-0000-000046290000}"/>
    <cellStyle name="Percent 3 4 8 6 3 2 3" xfId="10522" xr:uid="{00000000-0005-0000-0000-000047290000}"/>
    <cellStyle name="Percent 3 4 8 6 3 3" xfId="10523" xr:uid="{00000000-0005-0000-0000-000048290000}"/>
    <cellStyle name="Percent 3 4 8 6 3 4" xfId="10524" xr:uid="{00000000-0005-0000-0000-000049290000}"/>
    <cellStyle name="Percent 3 4 8 6 4" xfId="10525" xr:uid="{00000000-0005-0000-0000-00004A290000}"/>
    <cellStyle name="Percent 3 4 8 6 4 2" xfId="10526" xr:uid="{00000000-0005-0000-0000-00004B290000}"/>
    <cellStyle name="Percent 3 4 8 6 4 3" xfId="10527" xr:uid="{00000000-0005-0000-0000-00004C290000}"/>
    <cellStyle name="Percent 3 4 8 6 5" xfId="10528" xr:uid="{00000000-0005-0000-0000-00004D290000}"/>
    <cellStyle name="Percent 3 4 8 6 6" xfId="10529" xr:uid="{00000000-0005-0000-0000-00004E290000}"/>
    <cellStyle name="Percent 3 4 8 7" xfId="10530" xr:uid="{00000000-0005-0000-0000-00004F290000}"/>
    <cellStyle name="Percent 3 4 8 7 2" xfId="10531" xr:uid="{00000000-0005-0000-0000-000050290000}"/>
    <cellStyle name="Percent 3 4 8 7 2 2" xfId="10532" xr:uid="{00000000-0005-0000-0000-000051290000}"/>
    <cellStyle name="Percent 3 4 8 7 2 3" xfId="10533" xr:uid="{00000000-0005-0000-0000-000052290000}"/>
    <cellStyle name="Percent 3 4 8 7 3" xfId="10534" xr:uid="{00000000-0005-0000-0000-000053290000}"/>
    <cellStyle name="Percent 3 4 8 7 4" xfId="10535" xr:uid="{00000000-0005-0000-0000-000054290000}"/>
    <cellStyle name="Percent 3 4 8 8" xfId="10536" xr:uid="{00000000-0005-0000-0000-000055290000}"/>
    <cellStyle name="Percent 3 4 8 8 2" xfId="10537" xr:uid="{00000000-0005-0000-0000-000056290000}"/>
    <cellStyle name="Percent 3 4 8 8 2 2" xfId="10538" xr:uid="{00000000-0005-0000-0000-000057290000}"/>
    <cellStyle name="Percent 3 4 8 8 2 3" xfId="10539" xr:uid="{00000000-0005-0000-0000-000058290000}"/>
    <cellStyle name="Percent 3 4 8 8 3" xfId="10540" xr:uid="{00000000-0005-0000-0000-000059290000}"/>
    <cellStyle name="Percent 3 4 8 8 4" xfId="10541" xr:uid="{00000000-0005-0000-0000-00005A290000}"/>
    <cellStyle name="Percent 3 4 8 9" xfId="10542" xr:uid="{00000000-0005-0000-0000-00005B290000}"/>
    <cellStyle name="Percent 3 4 8 9 2" xfId="10543" xr:uid="{00000000-0005-0000-0000-00005C290000}"/>
    <cellStyle name="Percent 3 4 8 9 2 2" xfId="10544" xr:uid="{00000000-0005-0000-0000-00005D290000}"/>
    <cellStyle name="Percent 3 4 8 9 2 3" xfId="10545" xr:uid="{00000000-0005-0000-0000-00005E290000}"/>
    <cellStyle name="Percent 3 4 8 9 3" xfId="10546" xr:uid="{00000000-0005-0000-0000-00005F290000}"/>
    <cellStyle name="Percent 3 4 8 9 4" xfId="10547" xr:uid="{00000000-0005-0000-0000-000060290000}"/>
    <cellStyle name="Percent 3 4 9" xfId="10548" xr:uid="{00000000-0005-0000-0000-000061290000}"/>
    <cellStyle name="Percent 3 4 9 10" xfId="10549" xr:uid="{00000000-0005-0000-0000-000062290000}"/>
    <cellStyle name="Percent 3 4 9 10 2" xfId="10550" xr:uid="{00000000-0005-0000-0000-000063290000}"/>
    <cellStyle name="Percent 3 4 9 10 3" xfId="10551" xr:uid="{00000000-0005-0000-0000-000064290000}"/>
    <cellStyle name="Percent 3 4 9 11" xfId="10552" xr:uid="{00000000-0005-0000-0000-000065290000}"/>
    <cellStyle name="Percent 3 4 9 11 2" xfId="10553" xr:uid="{00000000-0005-0000-0000-000066290000}"/>
    <cellStyle name="Percent 3 4 9 11 3" xfId="10554" xr:uid="{00000000-0005-0000-0000-000067290000}"/>
    <cellStyle name="Percent 3 4 9 12" xfId="10555" xr:uid="{00000000-0005-0000-0000-000068290000}"/>
    <cellStyle name="Percent 3 4 9 12 2" xfId="10556" xr:uid="{00000000-0005-0000-0000-000069290000}"/>
    <cellStyle name="Percent 3 4 9 12 3" xfId="10557" xr:uid="{00000000-0005-0000-0000-00006A290000}"/>
    <cellStyle name="Percent 3 4 9 13" xfId="10558" xr:uid="{00000000-0005-0000-0000-00006B290000}"/>
    <cellStyle name="Percent 3 4 9 2" xfId="10559" xr:uid="{00000000-0005-0000-0000-00006C290000}"/>
    <cellStyle name="Percent 3 4 9 2 2" xfId="10560" xr:uid="{00000000-0005-0000-0000-00006D290000}"/>
    <cellStyle name="Percent 3 4 9 2 2 2" xfId="10561" xr:uid="{00000000-0005-0000-0000-00006E290000}"/>
    <cellStyle name="Percent 3 4 9 2 2 2 2" xfId="10562" xr:uid="{00000000-0005-0000-0000-00006F290000}"/>
    <cellStyle name="Percent 3 4 9 2 2 2 3" xfId="10563" xr:uid="{00000000-0005-0000-0000-000070290000}"/>
    <cellStyle name="Percent 3 4 9 2 2 3" xfId="10564" xr:uid="{00000000-0005-0000-0000-000071290000}"/>
    <cellStyle name="Percent 3 4 9 2 2 4" xfId="10565" xr:uid="{00000000-0005-0000-0000-000072290000}"/>
    <cellStyle name="Percent 3 4 9 2 3" xfId="10566" xr:uid="{00000000-0005-0000-0000-000073290000}"/>
    <cellStyle name="Percent 3 4 9 2 3 2" xfId="10567" xr:uid="{00000000-0005-0000-0000-000074290000}"/>
    <cellStyle name="Percent 3 4 9 2 3 2 2" xfId="10568" xr:uid="{00000000-0005-0000-0000-000075290000}"/>
    <cellStyle name="Percent 3 4 9 2 3 2 3" xfId="10569" xr:uid="{00000000-0005-0000-0000-000076290000}"/>
    <cellStyle name="Percent 3 4 9 2 3 3" xfId="10570" xr:uid="{00000000-0005-0000-0000-000077290000}"/>
    <cellStyle name="Percent 3 4 9 2 3 4" xfId="10571" xr:uid="{00000000-0005-0000-0000-000078290000}"/>
    <cellStyle name="Percent 3 4 9 2 4" xfId="10572" xr:uid="{00000000-0005-0000-0000-000079290000}"/>
    <cellStyle name="Percent 3 4 9 2 4 2" xfId="10573" xr:uid="{00000000-0005-0000-0000-00007A290000}"/>
    <cellStyle name="Percent 3 4 9 2 4 3" xfId="10574" xr:uid="{00000000-0005-0000-0000-00007B290000}"/>
    <cellStyle name="Percent 3 4 9 2 5" xfId="10575" xr:uid="{00000000-0005-0000-0000-00007C290000}"/>
    <cellStyle name="Percent 3 4 9 2 5 2" xfId="10576" xr:uid="{00000000-0005-0000-0000-00007D290000}"/>
    <cellStyle name="Percent 3 4 9 2 5 3" xfId="10577" xr:uid="{00000000-0005-0000-0000-00007E290000}"/>
    <cellStyle name="Percent 3 4 9 2 6" xfId="10578" xr:uid="{00000000-0005-0000-0000-00007F290000}"/>
    <cellStyle name="Percent 3 4 9 2 7" xfId="10579" xr:uid="{00000000-0005-0000-0000-000080290000}"/>
    <cellStyle name="Percent 3 4 9 3" xfId="10580" xr:uid="{00000000-0005-0000-0000-000081290000}"/>
    <cellStyle name="Percent 3 4 9 3 2" xfId="10581" xr:uid="{00000000-0005-0000-0000-000082290000}"/>
    <cellStyle name="Percent 3 4 9 3 2 2" xfId="10582" xr:uid="{00000000-0005-0000-0000-000083290000}"/>
    <cellStyle name="Percent 3 4 9 3 2 2 2" xfId="10583" xr:uid="{00000000-0005-0000-0000-000084290000}"/>
    <cellStyle name="Percent 3 4 9 3 2 2 3" xfId="10584" xr:uid="{00000000-0005-0000-0000-000085290000}"/>
    <cellStyle name="Percent 3 4 9 3 2 3" xfId="10585" xr:uid="{00000000-0005-0000-0000-000086290000}"/>
    <cellStyle name="Percent 3 4 9 3 2 4" xfId="10586" xr:uid="{00000000-0005-0000-0000-000087290000}"/>
    <cellStyle name="Percent 3 4 9 3 3" xfId="10587" xr:uid="{00000000-0005-0000-0000-000088290000}"/>
    <cellStyle name="Percent 3 4 9 3 3 2" xfId="10588" xr:uid="{00000000-0005-0000-0000-000089290000}"/>
    <cellStyle name="Percent 3 4 9 3 3 2 2" xfId="10589" xr:uid="{00000000-0005-0000-0000-00008A290000}"/>
    <cellStyle name="Percent 3 4 9 3 3 2 3" xfId="10590" xr:uid="{00000000-0005-0000-0000-00008B290000}"/>
    <cellStyle name="Percent 3 4 9 3 3 3" xfId="10591" xr:uid="{00000000-0005-0000-0000-00008C290000}"/>
    <cellStyle name="Percent 3 4 9 3 3 4" xfId="10592" xr:uid="{00000000-0005-0000-0000-00008D290000}"/>
    <cellStyle name="Percent 3 4 9 3 4" xfId="10593" xr:uid="{00000000-0005-0000-0000-00008E290000}"/>
    <cellStyle name="Percent 3 4 9 3 4 2" xfId="10594" xr:uid="{00000000-0005-0000-0000-00008F290000}"/>
    <cellStyle name="Percent 3 4 9 3 4 3" xfId="10595" xr:uid="{00000000-0005-0000-0000-000090290000}"/>
    <cellStyle name="Percent 3 4 9 3 5" xfId="10596" xr:uid="{00000000-0005-0000-0000-000091290000}"/>
    <cellStyle name="Percent 3 4 9 3 6" xfId="10597" xr:uid="{00000000-0005-0000-0000-000092290000}"/>
    <cellStyle name="Percent 3 4 9 4" xfId="10598" xr:uid="{00000000-0005-0000-0000-000093290000}"/>
    <cellStyle name="Percent 3 4 9 4 2" xfId="10599" xr:uid="{00000000-0005-0000-0000-000094290000}"/>
    <cellStyle name="Percent 3 4 9 4 2 2" xfId="10600" xr:uid="{00000000-0005-0000-0000-000095290000}"/>
    <cellStyle name="Percent 3 4 9 4 2 2 2" xfId="10601" xr:uid="{00000000-0005-0000-0000-000096290000}"/>
    <cellStyle name="Percent 3 4 9 4 2 2 3" xfId="10602" xr:uid="{00000000-0005-0000-0000-000097290000}"/>
    <cellStyle name="Percent 3 4 9 4 2 3" xfId="10603" xr:uid="{00000000-0005-0000-0000-000098290000}"/>
    <cellStyle name="Percent 3 4 9 4 2 4" xfId="10604" xr:uid="{00000000-0005-0000-0000-000099290000}"/>
    <cellStyle name="Percent 3 4 9 4 3" xfId="10605" xr:uid="{00000000-0005-0000-0000-00009A290000}"/>
    <cellStyle name="Percent 3 4 9 4 3 2" xfId="10606" xr:uid="{00000000-0005-0000-0000-00009B290000}"/>
    <cellStyle name="Percent 3 4 9 4 3 2 2" xfId="10607" xr:uid="{00000000-0005-0000-0000-00009C290000}"/>
    <cellStyle name="Percent 3 4 9 4 3 2 3" xfId="10608" xr:uid="{00000000-0005-0000-0000-00009D290000}"/>
    <cellStyle name="Percent 3 4 9 4 3 3" xfId="10609" xr:uid="{00000000-0005-0000-0000-00009E290000}"/>
    <cellStyle name="Percent 3 4 9 4 3 4" xfId="10610" xr:uid="{00000000-0005-0000-0000-00009F290000}"/>
    <cellStyle name="Percent 3 4 9 4 4" xfId="10611" xr:uid="{00000000-0005-0000-0000-0000A0290000}"/>
    <cellStyle name="Percent 3 4 9 4 4 2" xfId="10612" xr:uid="{00000000-0005-0000-0000-0000A1290000}"/>
    <cellStyle name="Percent 3 4 9 4 4 3" xfId="10613" xr:uid="{00000000-0005-0000-0000-0000A2290000}"/>
    <cellStyle name="Percent 3 4 9 4 5" xfId="10614" xr:uid="{00000000-0005-0000-0000-0000A3290000}"/>
    <cellStyle name="Percent 3 4 9 4 6" xfId="10615" xr:uid="{00000000-0005-0000-0000-0000A4290000}"/>
    <cellStyle name="Percent 3 4 9 5" xfId="10616" xr:uid="{00000000-0005-0000-0000-0000A5290000}"/>
    <cellStyle name="Percent 3 4 9 5 2" xfId="10617" xr:uid="{00000000-0005-0000-0000-0000A6290000}"/>
    <cellStyle name="Percent 3 4 9 5 2 2" xfId="10618" xr:uid="{00000000-0005-0000-0000-0000A7290000}"/>
    <cellStyle name="Percent 3 4 9 5 2 2 2" xfId="10619" xr:uid="{00000000-0005-0000-0000-0000A8290000}"/>
    <cellStyle name="Percent 3 4 9 5 2 2 3" xfId="10620" xr:uid="{00000000-0005-0000-0000-0000A9290000}"/>
    <cellStyle name="Percent 3 4 9 5 2 3" xfId="10621" xr:uid="{00000000-0005-0000-0000-0000AA290000}"/>
    <cellStyle name="Percent 3 4 9 5 2 4" xfId="10622" xr:uid="{00000000-0005-0000-0000-0000AB290000}"/>
    <cellStyle name="Percent 3 4 9 5 3" xfId="10623" xr:uid="{00000000-0005-0000-0000-0000AC290000}"/>
    <cellStyle name="Percent 3 4 9 5 3 2" xfId="10624" xr:uid="{00000000-0005-0000-0000-0000AD290000}"/>
    <cellStyle name="Percent 3 4 9 5 3 2 2" xfId="10625" xr:uid="{00000000-0005-0000-0000-0000AE290000}"/>
    <cellStyle name="Percent 3 4 9 5 3 2 3" xfId="10626" xr:uid="{00000000-0005-0000-0000-0000AF290000}"/>
    <cellStyle name="Percent 3 4 9 5 3 3" xfId="10627" xr:uid="{00000000-0005-0000-0000-0000B0290000}"/>
    <cellStyle name="Percent 3 4 9 5 3 4" xfId="10628" xr:uid="{00000000-0005-0000-0000-0000B1290000}"/>
    <cellStyle name="Percent 3 4 9 5 4" xfId="10629" xr:uid="{00000000-0005-0000-0000-0000B2290000}"/>
    <cellStyle name="Percent 3 4 9 5 4 2" xfId="10630" xr:uid="{00000000-0005-0000-0000-0000B3290000}"/>
    <cellStyle name="Percent 3 4 9 5 4 2 2" xfId="10631" xr:uid="{00000000-0005-0000-0000-0000B4290000}"/>
    <cellStyle name="Percent 3 4 9 5 4 2 3" xfId="10632" xr:uid="{00000000-0005-0000-0000-0000B5290000}"/>
    <cellStyle name="Percent 3 4 9 5 4 3" xfId="10633" xr:uid="{00000000-0005-0000-0000-0000B6290000}"/>
    <cellStyle name="Percent 3 4 9 5 4 4" xfId="10634" xr:uid="{00000000-0005-0000-0000-0000B7290000}"/>
    <cellStyle name="Percent 3 4 9 5 5" xfId="10635" xr:uid="{00000000-0005-0000-0000-0000B8290000}"/>
    <cellStyle name="Percent 3 4 9 5 5 2" xfId="10636" xr:uid="{00000000-0005-0000-0000-0000B9290000}"/>
    <cellStyle name="Percent 3 4 9 5 5 3" xfId="10637" xr:uid="{00000000-0005-0000-0000-0000BA290000}"/>
    <cellStyle name="Percent 3 4 9 5 6" xfId="10638" xr:uid="{00000000-0005-0000-0000-0000BB290000}"/>
    <cellStyle name="Percent 3 4 9 5 7" xfId="10639" xr:uid="{00000000-0005-0000-0000-0000BC290000}"/>
    <cellStyle name="Percent 3 4 9 6" xfId="10640" xr:uid="{00000000-0005-0000-0000-0000BD290000}"/>
    <cellStyle name="Percent 3 4 9 6 2" xfId="10641" xr:uid="{00000000-0005-0000-0000-0000BE290000}"/>
    <cellStyle name="Percent 3 4 9 6 2 2" xfId="10642" xr:uid="{00000000-0005-0000-0000-0000BF290000}"/>
    <cellStyle name="Percent 3 4 9 6 2 2 2" xfId="10643" xr:uid="{00000000-0005-0000-0000-0000C0290000}"/>
    <cellStyle name="Percent 3 4 9 6 2 2 3" xfId="10644" xr:uid="{00000000-0005-0000-0000-0000C1290000}"/>
    <cellStyle name="Percent 3 4 9 6 2 3" xfId="10645" xr:uid="{00000000-0005-0000-0000-0000C2290000}"/>
    <cellStyle name="Percent 3 4 9 6 2 4" xfId="10646" xr:uid="{00000000-0005-0000-0000-0000C3290000}"/>
    <cellStyle name="Percent 3 4 9 6 3" xfId="10647" xr:uid="{00000000-0005-0000-0000-0000C4290000}"/>
    <cellStyle name="Percent 3 4 9 6 3 2" xfId="10648" xr:uid="{00000000-0005-0000-0000-0000C5290000}"/>
    <cellStyle name="Percent 3 4 9 6 3 2 2" xfId="10649" xr:uid="{00000000-0005-0000-0000-0000C6290000}"/>
    <cellStyle name="Percent 3 4 9 6 3 2 3" xfId="10650" xr:uid="{00000000-0005-0000-0000-0000C7290000}"/>
    <cellStyle name="Percent 3 4 9 6 3 3" xfId="10651" xr:uid="{00000000-0005-0000-0000-0000C8290000}"/>
    <cellStyle name="Percent 3 4 9 6 3 4" xfId="10652" xr:uid="{00000000-0005-0000-0000-0000C9290000}"/>
    <cellStyle name="Percent 3 4 9 6 4" xfId="10653" xr:uid="{00000000-0005-0000-0000-0000CA290000}"/>
    <cellStyle name="Percent 3 4 9 6 4 2" xfId="10654" xr:uid="{00000000-0005-0000-0000-0000CB290000}"/>
    <cellStyle name="Percent 3 4 9 6 4 3" xfId="10655" xr:uid="{00000000-0005-0000-0000-0000CC290000}"/>
    <cellStyle name="Percent 3 4 9 6 5" xfId="10656" xr:uid="{00000000-0005-0000-0000-0000CD290000}"/>
    <cellStyle name="Percent 3 4 9 6 6" xfId="10657" xr:uid="{00000000-0005-0000-0000-0000CE290000}"/>
    <cellStyle name="Percent 3 4 9 7" xfId="10658" xr:uid="{00000000-0005-0000-0000-0000CF290000}"/>
    <cellStyle name="Percent 3 4 9 7 2" xfId="10659" xr:uid="{00000000-0005-0000-0000-0000D0290000}"/>
    <cellStyle name="Percent 3 4 9 7 2 2" xfId="10660" xr:uid="{00000000-0005-0000-0000-0000D1290000}"/>
    <cellStyle name="Percent 3 4 9 7 2 3" xfId="10661" xr:uid="{00000000-0005-0000-0000-0000D2290000}"/>
    <cellStyle name="Percent 3 4 9 7 3" xfId="10662" xr:uid="{00000000-0005-0000-0000-0000D3290000}"/>
    <cellStyle name="Percent 3 4 9 7 4" xfId="10663" xr:uid="{00000000-0005-0000-0000-0000D4290000}"/>
    <cellStyle name="Percent 3 4 9 8" xfId="10664" xr:uid="{00000000-0005-0000-0000-0000D5290000}"/>
    <cellStyle name="Percent 3 4 9 8 2" xfId="10665" xr:uid="{00000000-0005-0000-0000-0000D6290000}"/>
    <cellStyle name="Percent 3 4 9 8 2 2" xfId="10666" xr:uid="{00000000-0005-0000-0000-0000D7290000}"/>
    <cellStyle name="Percent 3 4 9 8 2 3" xfId="10667" xr:uid="{00000000-0005-0000-0000-0000D8290000}"/>
    <cellStyle name="Percent 3 4 9 8 3" xfId="10668" xr:uid="{00000000-0005-0000-0000-0000D9290000}"/>
    <cellStyle name="Percent 3 4 9 8 4" xfId="10669" xr:uid="{00000000-0005-0000-0000-0000DA290000}"/>
    <cellStyle name="Percent 3 4 9 9" xfId="10670" xr:uid="{00000000-0005-0000-0000-0000DB290000}"/>
    <cellStyle name="Percent 3 4 9 9 2" xfId="10671" xr:uid="{00000000-0005-0000-0000-0000DC290000}"/>
    <cellStyle name="Percent 3 4 9 9 2 2" xfId="10672" xr:uid="{00000000-0005-0000-0000-0000DD290000}"/>
    <cellStyle name="Percent 3 4 9 9 2 3" xfId="10673" xr:uid="{00000000-0005-0000-0000-0000DE290000}"/>
    <cellStyle name="Percent 3 4 9 9 3" xfId="10674" xr:uid="{00000000-0005-0000-0000-0000DF290000}"/>
    <cellStyle name="Percent 3 4 9 9 4" xfId="10675" xr:uid="{00000000-0005-0000-0000-0000E0290000}"/>
    <cellStyle name="Percent 3 5" xfId="10676" xr:uid="{00000000-0005-0000-0000-0000E1290000}"/>
    <cellStyle name="Percent 3 5 10" xfId="10677" xr:uid="{00000000-0005-0000-0000-0000E2290000}"/>
    <cellStyle name="Percent 3 5 10 10" xfId="10678" xr:uid="{00000000-0005-0000-0000-0000E3290000}"/>
    <cellStyle name="Percent 3 5 10 10 2" xfId="10679" xr:uid="{00000000-0005-0000-0000-0000E4290000}"/>
    <cellStyle name="Percent 3 5 10 10 3" xfId="10680" xr:uid="{00000000-0005-0000-0000-0000E5290000}"/>
    <cellStyle name="Percent 3 5 10 11" xfId="10681" xr:uid="{00000000-0005-0000-0000-0000E6290000}"/>
    <cellStyle name="Percent 3 5 10 11 2" xfId="10682" xr:uid="{00000000-0005-0000-0000-0000E7290000}"/>
    <cellStyle name="Percent 3 5 10 11 3" xfId="10683" xr:uid="{00000000-0005-0000-0000-0000E8290000}"/>
    <cellStyle name="Percent 3 5 10 12" xfId="10684" xr:uid="{00000000-0005-0000-0000-0000E9290000}"/>
    <cellStyle name="Percent 3 5 10 12 2" xfId="10685" xr:uid="{00000000-0005-0000-0000-0000EA290000}"/>
    <cellStyle name="Percent 3 5 10 12 3" xfId="10686" xr:uid="{00000000-0005-0000-0000-0000EB290000}"/>
    <cellStyle name="Percent 3 5 10 13" xfId="10687" xr:uid="{00000000-0005-0000-0000-0000EC290000}"/>
    <cellStyle name="Percent 3 5 10 2" xfId="10688" xr:uid="{00000000-0005-0000-0000-0000ED290000}"/>
    <cellStyle name="Percent 3 5 10 2 2" xfId="10689" xr:uid="{00000000-0005-0000-0000-0000EE290000}"/>
    <cellStyle name="Percent 3 5 10 2 2 2" xfId="10690" xr:uid="{00000000-0005-0000-0000-0000EF290000}"/>
    <cellStyle name="Percent 3 5 10 2 2 2 2" xfId="10691" xr:uid="{00000000-0005-0000-0000-0000F0290000}"/>
    <cellStyle name="Percent 3 5 10 2 2 2 3" xfId="10692" xr:uid="{00000000-0005-0000-0000-0000F1290000}"/>
    <cellStyle name="Percent 3 5 10 2 2 3" xfId="10693" xr:uid="{00000000-0005-0000-0000-0000F2290000}"/>
    <cellStyle name="Percent 3 5 10 2 2 4" xfId="10694" xr:uid="{00000000-0005-0000-0000-0000F3290000}"/>
    <cellStyle name="Percent 3 5 10 2 3" xfId="10695" xr:uid="{00000000-0005-0000-0000-0000F4290000}"/>
    <cellStyle name="Percent 3 5 10 2 3 2" xfId="10696" xr:uid="{00000000-0005-0000-0000-0000F5290000}"/>
    <cellStyle name="Percent 3 5 10 2 3 2 2" xfId="10697" xr:uid="{00000000-0005-0000-0000-0000F6290000}"/>
    <cellStyle name="Percent 3 5 10 2 3 2 3" xfId="10698" xr:uid="{00000000-0005-0000-0000-0000F7290000}"/>
    <cellStyle name="Percent 3 5 10 2 3 3" xfId="10699" xr:uid="{00000000-0005-0000-0000-0000F8290000}"/>
    <cellStyle name="Percent 3 5 10 2 3 4" xfId="10700" xr:uid="{00000000-0005-0000-0000-0000F9290000}"/>
    <cellStyle name="Percent 3 5 10 2 4" xfId="10701" xr:uid="{00000000-0005-0000-0000-0000FA290000}"/>
    <cellStyle name="Percent 3 5 10 2 4 2" xfId="10702" xr:uid="{00000000-0005-0000-0000-0000FB290000}"/>
    <cellStyle name="Percent 3 5 10 2 4 3" xfId="10703" xr:uid="{00000000-0005-0000-0000-0000FC290000}"/>
    <cellStyle name="Percent 3 5 10 2 5" xfId="10704" xr:uid="{00000000-0005-0000-0000-0000FD290000}"/>
    <cellStyle name="Percent 3 5 10 2 5 2" xfId="10705" xr:uid="{00000000-0005-0000-0000-0000FE290000}"/>
    <cellStyle name="Percent 3 5 10 2 5 3" xfId="10706" xr:uid="{00000000-0005-0000-0000-0000FF290000}"/>
    <cellStyle name="Percent 3 5 10 2 6" xfId="10707" xr:uid="{00000000-0005-0000-0000-0000002A0000}"/>
    <cellStyle name="Percent 3 5 10 2 7" xfId="10708" xr:uid="{00000000-0005-0000-0000-0000012A0000}"/>
    <cellStyle name="Percent 3 5 10 3" xfId="10709" xr:uid="{00000000-0005-0000-0000-0000022A0000}"/>
    <cellStyle name="Percent 3 5 10 3 2" xfId="10710" xr:uid="{00000000-0005-0000-0000-0000032A0000}"/>
    <cellStyle name="Percent 3 5 10 3 2 2" xfId="10711" xr:uid="{00000000-0005-0000-0000-0000042A0000}"/>
    <cellStyle name="Percent 3 5 10 3 2 2 2" xfId="10712" xr:uid="{00000000-0005-0000-0000-0000052A0000}"/>
    <cellStyle name="Percent 3 5 10 3 2 2 3" xfId="10713" xr:uid="{00000000-0005-0000-0000-0000062A0000}"/>
    <cellStyle name="Percent 3 5 10 3 2 3" xfId="10714" xr:uid="{00000000-0005-0000-0000-0000072A0000}"/>
    <cellStyle name="Percent 3 5 10 3 2 4" xfId="10715" xr:uid="{00000000-0005-0000-0000-0000082A0000}"/>
    <cellStyle name="Percent 3 5 10 3 3" xfId="10716" xr:uid="{00000000-0005-0000-0000-0000092A0000}"/>
    <cellStyle name="Percent 3 5 10 3 3 2" xfId="10717" xr:uid="{00000000-0005-0000-0000-00000A2A0000}"/>
    <cellStyle name="Percent 3 5 10 3 3 2 2" xfId="10718" xr:uid="{00000000-0005-0000-0000-00000B2A0000}"/>
    <cellStyle name="Percent 3 5 10 3 3 2 3" xfId="10719" xr:uid="{00000000-0005-0000-0000-00000C2A0000}"/>
    <cellStyle name="Percent 3 5 10 3 3 3" xfId="10720" xr:uid="{00000000-0005-0000-0000-00000D2A0000}"/>
    <cellStyle name="Percent 3 5 10 3 3 4" xfId="10721" xr:uid="{00000000-0005-0000-0000-00000E2A0000}"/>
    <cellStyle name="Percent 3 5 10 3 4" xfId="10722" xr:uid="{00000000-0005-0000-0000-00000F2A0000}"/>
    <cellStyle name="Percent 3 5 10 3 4 2" xfId="10723" xr:uid="{00000000-0005-0000-0000-0000102A0000}"/>
    <cellStyle name="Percent 3 5 10 3 4 3" xfId="10724" xr:uid="{00000000-0005-0000-0000-0000112A0000}"/>
    <cellStyle name="Percent 3 5 10 3 5" xfId="10725" xr:uid="{00000000-0005-0000-0000-0000122A0000}"/>
    <cellStyle name="Percent 3 5 10 3 6" xfId="10726" xr:uid="{00000000-0005-0000-0000-0000132A0000}"/>
    <cellStyle name="Percent 3 5 10 4" xfId="10727" xr:uid="{00000000-0005-0000-0000-0000142A0000}"/>
    <cellStyle name="Percent 3 5 10 4 2" xfId="10728" xr:uid="{00000000-0005-0000-0000-0000152A0000}"/>
    <cellStyle name="Percent 3 5 10 4 2 2" xfId="10729" xr:uid="{00000000-0005-0000-0000-0000162A0000}"/>
    <cellStyle name="Percent 3 5 10 4 2 2 2" xfId="10730" xr:uid="{00000000-0005-0000-0000-0000172A0000}"/>
    <cellStyle name="Percent 3 5 10 4 2 2 3" xfId="10731" xr:uid="{00000000-0005-0000-0000-0000182A0000}"/>
    <cellStyle name="Percent 3 5 10 4 2 3" xfId="10732" xr:uid="{00000000-0005-0000-0000-0000192A0000}"/>
    <cellStyle name="Percent 3 5 10 4 2 4" xfId="10733" xr:uid="{00000000-0005-0000-0000-00001A2A0000}"/>
    <cellStyle name="Percent 3 5 10 4 3" xfId="10734" xr:uid="{00000000-0005-0000-0000-00001B2A0000}"/>
    <cellStyle name="Percent 3 5 10 4 3 2" xfId="10735" xr:uid="{00000000-0005-0000-0000-00001C2A0000}"/>
    <cellStyle name="Percent 3 5 10 4 3 2 2" xfId="10736" xr:uid="{00000000-0005-0000-0000-00001D2A0000}"/>
    <cellStyle name="Percent 3 5 10 4 3 2 3" xfId="10737" xr:uid="{00000000-0005-0000-0000-00001E2A0000}"/>
    <cellStyle name="Percent 3 5 10 4 3 3" xfId="10738" xr:uid="{00000000-0005-0000-0000-00001F2A0000}"/>
    <cellStyle name="Percent 3 5 10 4 3 4" xfId="10739" xr:uid="{00000000-0005-0000-0000-0000202A0000}"/>
    <cellStyle name="Percent 3 5 10 4 4" xfId="10740" xr:uid="{00000000-0005-0000-0000-0000212A0000}"/>
    <cellStyle name="Percent 3 5 10 4 4 2" xfId="10741" xr:uid="{00000000-0005-0000-0000-0000222A0000}"/>
    <cellStyle name="Percent 3 5 10 4 4 3" xfId="10742" xr:uid="{00000000-0005-0000-0000-0000232A0000}"/>
    <cellStyle name="Percent 3 5 10 4 5" xfId="10743" xr:uid="{00000000-0005-0000-0000-0000242A0000}"/>
    <cellStyle name="Percent 3 5 10 4 6" xfId="10744" xr:uid="{00000000-0005-0000-0000-0000252A0000}"/>
    <cellStyle name="Percent 3 5 10 5" xfId="10745" xr:uid="{00000000-0005-0000-0000-0000262A0000}"/>
    <cellStyle name="Percent 3 5 10 5 2" xfId="10746" xr:uid="{00000000-0005-0000-0000-0000272A0000}"/>
    <cellStyle name="Percent 3 5 10 5 2 2" xfId="10747" xr:uid="{00000000-0005-0000-0000-0000282A0000}"/>
    <cellStyle name="Percent 3 5 10 5 2 2 2" xfId="10748" xr:uid="{00000000-0005-0000-0000-0000292A0000}"/>
    <cellStyle name="Percent 3 5 10 5 2 2 3" xfId="10749" xr:uid="{00000000-0005-0000-0000-00002A2A0000}"/>
    <cellStyle name="Percent 3 5 10 5 2 3" xfId="10750" xr:uid="{00000000-0005-0000-0000-00002B2A0000}"/>
    <cellStyle name="Percent 3 5 10 5 2 4" xfId="10751" xr:uid="{00000000-0005-0000-0000-00002C2A0000}"/>
    <cellStyle name="Percent 3 5 10 5 3" xfId="10752" xr:uid="{00000000-0005-0000-0000-00002D2A0000}"/>
    <cellStyle name="Percent 3 5 10 5 3 2" xfId="10753" xr:uid="{00000000-0005-0000-0000-00002E2A0000}"/>
    <cellStyle name="Percent 3 5 10 5 3 2 2" xfId="10754" xr:uid="{00000000-0005-0000-0000-00002F2A0000}"/>
    <cellStyle name="Percent 3 5 10 5 3 2 3" xfId="10755" xr:uid="{00000000-0005-0000-0000-0000302A0000}"/>
    <cellStyle name="Percent 3 5 10 5 3 3" xfId="10756" xr:uid="{00000000-0005-0000-0000-0000312A0000}"/>
    <cellStyle name="Percent 3 5 10 5 3 4" xfId="10757" xr:uid="{00000000-0005-0000-0000-0000322A0000}"/>
    <cellStyle name="Percent 3 5 10 5 4" xfId="10758" xr:uid="{00000000-0005-0000-0000-0000332A0000}"/>
    <cellStyle name="Percent 3 5 10 5 4 2" xfId="10759" xr:uid="{00000000-0005-0000-0000-0000342A0000}"/>
    <cellStyle name="Percent 3 5 10 5 4 2 2" xfId="10760" xr:uid="{00000000-0005-0000-0000-0000352A0000}"/>
    <cellStyle name="Percent 3 5 10 5 4 2 3" xfId="10761" xr:uid="{00000000-0005-0000-0000-0000362A0000}"/>
    <cellStyle name="Percent 3 5 10 5 4 3" xfId="10762" xr:uid="{00000000-0005-0000-0000-0000372A0000}"/>
    <cellStyle name="Percent 3 5 10 5 4 4" xfId="10763" xr:uid="{00000000-0005-0000-0000-0000382A0000}"/>
    <cellStyle name="Percent 3 5 10 5 5" xfId="10764" xr:uid="{00000000-0005-0000-0000-0000392A0000}"/>
    <cellStyle name="Percent 3 5 10 5 5 2" xfId="10765" xr:uid="{00000000-0005-0000-0000-00003A2A0000}"/>
    <cellStyle name="Percent 3 5 10 5 5 3" xfId="10766" xr:uid="{00000000-0005-0000-0000-00003B2A0000}"/>
    <cellStyle name="Percent 3 5 10 5 6" xfId="10767" xr:uid="{00000000-0005-0000-0000-00003C2A0000}"/>
    <cellStyle name="Percent 3 5 10 5 7" xfId="10768" xr:uid="{00000000-0005-0000-0000-00003D2A0000}"/>
    <cellStyle name="Percent 3 5 10 6" xfId="10769" xr:uid="{00000000-0005-0000-0000-00003E2A0000}"/>
    <cellStyle name="Percent 3 5 10 6 2" xfId="10770" xr:uid="{00000000-0005-0000-0000-00003F2A0000}"/>
    <cellStyle name="Percent 3 5 10 6 2 2" xfId="10771" xr:uid="{00000000-0005-0000-0000-0000402A0000}"/>
    <cellStyle name="Percent 3 5 10 6 2 2 2" xfId="10772" xr:uid="{00000000-0005-0000-0000-0000412A0000}"/>
    <cellStyle name="Percent 3 5 10 6 2 2 3" xfId="10773" xr:uid="{00000000-0005-0000-0000-0000422A0000}"/>
    <cellStyle name="Percent 3 5 10 6 2 3" xfId="10774" xr:uid="{00000000-0005-0000-0000-0000432A0000}"/>
    <cellStyle name="Percent 3 5 10 6 2 4" xfId="10775" xr:uid="{00000000-0005-0000-0000-0000442A0000}"/>
    <cellStyle name="Percent 3 5 10 6 3" xfId="10776" xr:uid="{00000000-0005-0000-0000-0000452A0000}"/>
    <cellStyle name="Percent 3 5 10 6 3 2" xfId="10777" xr:uid="{00000000-0005-0000-0000-0000462A0000}"/>
    <cellStyle name="Percent 3 5 10 6 3 2 2" xfId="10778" xr:uid="{00000000-0005-0000-0000-0000472A0000}"/>
    <cellStyle name="Percent 3 5 10 6 3 2 3" xfId="10779" xr:uid="{00000000-0005-0000-0000-0000482A0000}"/>
    <cellStyle name="Percent 3 5 10 6 3 3" xfId="10780" xr:uid="{00000000-0005-0000-0000-0000492A0000}"/>
    <cellStyle name="Percent 3 5 10 6 3 4" xfId="10781" xr:uid="{00000000-0005-0000-0000-00004A2A0000}"/>
    <cellStyle name="Percent 3 5 10 6 4" xfId="10782" xr:uid="{00000000-0005-0000-0000-00004B2A0000}"/>
    <cellStyle name="Percent 3 5 10 6 4 2" xfId="10783" xr:uid="{00000000-0005-0000-0000-00004C2A0000}"/>
    <cellStyle name="Percent 3 5 10 6 4 3" xfId="10784" xr:uid="{00000000-0005-0000-0000-00004D2A0000}"/>
    <cellStyle name="Percent 3 5 10 6 5" xfId="10785" xr:uid="{00000000-0005-0000-0000-00004E2A0000}"/>
    <cellStyle name="Percent 3 5 10 6 6" xfId="10786" xr:uid="{00000000-0005-0000-0000-00004F2A0000}"/>
    <cellStyle name="Percent 3 5 10 7" xfId="10787" xr:uid="{00000000-0005-0000-0000-0000502A0000}"/>
    <cellStyle name="Percent 3 5 10 7 2" xfId="10788" xr:uid="{00000000-0005-0000-0000-0000512A0000}"/>
    <cellStyle name="Percent 3 5 10 7 2 2" xfId="10789" xr:uid="{00000000-0005-0000-0000-0000522A0000}"/>
    <cellStyle name="Percent 3 5 10 7 2 3" xfId="10790" xr:uid="{00000000-0005-0000-0000-0000532A0000}"/>
    <cellStyle name="Percent 3 5 10 7 3" xfId="10791" xr:uid="{00000000-0005-0000-0000-0000542A0000}"/>
    <cellStyle name="Percent 3 5 10 7 4" xfId="10792" xr:uid="{00000000-0005-0000-0000-0000552A0000}"/>
    <cellStyle name="Percent 3 5 10 8" xfId="10793" xr:uid="{00000000-0005-0000-0000-0000562A0000}"/>
    <cellStyle name="Percent 3 5 10 8 2" xfId="10794" xr:uid="{00000000-0005-0000-0000-0000572A0000}"/>
    <cellStyle name="Percent 3 5 10 8 2 2" xfId="10795" xr:uid="{00000000-0005-0000-0000-0000582A0000}"/>
    <cellStyle name="Percent 3 5 10 8 2 3" xfId="10796" xr:uid="{00000000-0005-0000-0000-0000592A0000}"/>
    <cellStyle name="Percent 3 5 10 8 3" xfId="10797" xr:uid="{00000000-0005-0000-0000-00005A2A0000}"/>
    <cellStyle name="Percent 3 5 10 8 4" xfId="10798" xr:uid="{00000000-0005-0000-0000-00005B2A0000}"/>
    <cellStyle name="Percent 3 5 10 9" xfId="10799" xr:uid="{00000000-0005-0000-0000-00005C2A0000}"/>
    <cellStyle name="Percent 3 5 10 9 2" xfId="10800" xr:uid="{00000000-0005-0000-0000-00005D2A0000}"/>
    <cellStyle name="Percent 3 5 10 9 2 2" xfId="10801" xr:uid="{00000000-0005-0000-0000-00005E2A0000}"/>
    <cellStyle name="Percent 3 5 10 9 2 3" xfId="10802" xr:uid="{00000000-0005-0000-0000-00005F2A0000}"/>
    <cellStyle name="Percent 3 5 10 9 3" xfId="10803" xr:uid="{00000000-0005-0000-0000-0000602A0000}"/>
    <cellStyle name="Percent 3 5 10 9 4" xfId="10804" xr:uid="{00000000-0005-0000-0000-0000612A0000}"/>
    <cellStyle name="Percent 3 5 11" xfId="10805" xr:uid="{00000000-0005-0000-0000-0000622A0000}"/>
    <cellStyle name="Percent 3 5 11 10" xfId="10806" xr:uid="{00000000-0005-0000-0000-0000632A0000}"/>
    <cellStyle name="Percent 3 5 11 10 2" xfId="10807" xr:uid="{00000000-0005-0000-0000-0000642A0000}"/>
    <cellStyle name="Percent 3 5 11 10 3" xfId="10808" xr:uid="{00000000-0005-0000-0000-0000652A0000}"/>
    <cellStyle name="Percent 3 5 11 11" xfId="10809" xr:uid="{00000000-0005-0000-0000-0000662A0000}"/>
    <cellStyle name="Percent 3 5 11 11 2" xfId="10810" xr:uid="{00000000-0005-0000-0000-0000672A0000}"/>
    <cellStyle name="Percent 3 5 11 11 3" xfId="10811" xr:uid="{00000000-0005-0000-0000-0000682A0000}"/>
    <cellStyle name="Percent 3 5 11 12" xfId="10812" xr:uid="{00000000-0005-0000-0000-0000692A0000}"/>
    <cellStyle name="Percent 3 5 11 12 2" xfId="10813" xr:uid="{00000000-0005-0000-0000-00006A2A0000}"/>
    <cellStyle name="Percent 3 5 11 12 3" xfId="10814" xr:uid="{00000000-0005-0000-0000-00006B2A0000}"/>
    <cellStyle name="Percent 3 5 11 13" xfId="10815" xr:uid="{00000000-0005-0000-0000-00006C2A0000}"/>
    <cellStyle name="Percent 3 5 11 2" xfId="10816" xr:uid="{00000000-0005-0000-0000-00006D2A0000}"/>
    <cellStyle name="Percent 3 5 11 2 2" xfId="10817" xr:uid="{00000000-0005-0000-0000-00006E2A0000}"/>
    <cellStyle name="Percent 3 5 11 2 2 2" xfId="10818" xr:uid="{00000000-0005-0000-0000-00006F2A0000}"/>
    <cellStyle name="Percent 3 5 11 2 2 2 2" xfId="10819" xr:uid="{00000000-0005-0000-0000-0000702A0000}"/>
    <cellStyle name="Percent 3 5 11 2 2 2 3" xfId="10820" xr:uid="{00000000-0005-0000-0000-0000712A0000}"/>
    <cellStyle name="Percent 3 5 11 2 2 3" xfId="10821" xr:uid="{00000000-0005-0000-0000-0000722A0000}"/>
    <cellStyle name="Percent 3 5 11 2 2 4" xfId="10822" xr:uid="{00000000-0005-0000-0000-0000732A0000}"/>
    <cellStyle name="Percent 3 5 11 2 3" xfId="10823" xr:uid="{00000000-0005-0000-0000-0000742A0000}"/>
    <cellStyle name="Percent 3 5 11 2 3 2" xfId="10824" xr:uid="{00000000-0005-0000-0000-0000752A0000}"/>
    <cellStyle name="Percent 3 5 11 2 3 2 2" xfId="10825" xr:uid="{00000000-0005-0000-0000-0000762A0000}"/>
    <cellStyle name="Percent 3 5 11 2 3 2 3" xfId="10826" xr:uid="{00000000-0005-0000-0000-0000772A0000}"/>
    <cellStyle name="Percent 3 5 11 2 3 3" xfId="10827" xr:uid="{00000000-0005-0000-0000-0000782A0000}"/>
    <cellStyle name="Percent 3 5 11 2 3 4" xfId="10828" xr:uid="{00000000-0005-0000-0000-0000792A0000}"/>
    <cellStyle name="Percent 3 5 11 2 4" xfId="10829" xr:uid="{00000000-0005-0000-0000-00007A2A0000}"/>
    <cellStyle name="Percent 3 5 11 2 4 2" xfId="10830" xr:uid="{00000000-0005-0000-0000-00007B2A0000}"/>
    <cellStyle name="Percent 3 5 11 2 4 3" xfId="10831" xr:uid="{00000000-0005-0000-0000-00007C2A0000}"/>
    <cellStyle name="Percent 3 5 11 2 5" xfId="10832" xr:uid="{00000000-0005-0000-0000-00007D2A0000}"/>
    <cellStyle name="Percent 3 5 11 2 5 2" xfId="10833" xr:uid="{00000000-0005-0000-0000-00007E2A0000}"/>
    <cellStyle name="Percent 3 5 11 2 5 3" xfId="10834" xr:uid="{00000000-0005-0000-0000-00007F2A0000}"/>
    <cellStyle name="Percent 3 5 11 2 6" xfId="10835" xr:uid="{00000000-0005-0000-0000-0000802A0000}"/>
    <cellStyle name="Percent 3 5 11 2 7" xfId="10836" xr:uid="{00000000-0005-0000-0000-0000812A0000}"/>
    <cellStyle name="Percent 3 5 11 3" xfId="10837" xr:uid="{00000000-0005-0000-0000-0000822A0000}"/>
    <cellStyle name="Percent 3 5 11 3 2" xfId="10838" xr:uid="{00000000-0005-0000-0000-0000832A0000}"/>
    <cellStyle name="Percent 3 5 11 3 2 2" xfId="10839" xr:uid="{00000000-0005-0000-0000-0000842A0000}"/>
    <cellStyle name="Percent 3 5 11 3 2 2 2" xfId="10840" xr:uid="{00000000-0005-0000-0000-0000852A0000}"/>
    <cellStyle name="Percent 3 5 11 3 2 2 3" xfId="10841" xr:uid="{00000000-0005-0000-0000-0000862A0000}"/>
    <cellStyle name="Percent 3 5 11 3 2 3" xfId="10842" xr:uid="{00000000-0005-0000-0000-0000872A0000}"/>
    <cellStyle name="Percent 3 5 11 3 2 4" xfId="10843" xr:uid="{00000000-0005-0000-0000-0000882A0000}"/>
    <cellStyle name="Percent 3 5 11 3 3" xfId="10844" xr:uid="{00000000-0005-0000-0000-0000892A0000}"/>
    <cellStyle name="Percent 3 5 11 3 3 2" xfId="10845" xr:uid="{00000000-0005-0000-0000-00008A2A0000}"/>
    <cellStyle name="Percent 3 5 11 3 3 2 2" xfId="10846" xr:uid="{00000000-0005-0000-0000-00008B2A0000}"/>
    <cellStyle name="Percent 3 5 11 3 3 2 3" xfId="10847" xr:uid="{00000000-0005-0000-0000-00008C2A0000}"/>
    <cellStyle name="Percent 3 5 11 3 3 3" xfId="10848" xr:uid="{00000000-0005-0000-0000-00008D2A0000}"/>
    <cellStyle name="Percent 3 5 11 3 3 4" xfId="10849" xr:uid="{00000000-0005-0000-0000-00008E2A0000}"/>
    <cellStyle name="Percent 3 5 11 3 4" xfId="10850" xr:uid="{00000000-0005-0000-0000-00008F2A0000}"/>
    <cellStyle name="Percent 3 5 11 3 4 2" xfId="10851" xr:uid="{00000000-0005-0000-0000-0000902A0000}"/>
    <cellStyle name="Percent 3 5 11 3 4 3" xfId="10852" xr:uid="{00000000-0005-0000-0000-0000912A0000}"/>
    <cellStyle name="Percent 3 5 11 3 5" xfId="10853" xr:uid="{00000000-0005-0000-0000-0000922A0000}"/>
    <cellStyle name="Percent 3 5 11 3 6" xfId="10854" xr:uid="{00000000-0005-0000-0000-0000932A0000}"/>
    <cellStyle name="Percent 3 5 11 4" xfId="10855" xr:uid="{00000000-0005-0000-0000-0000942A0000}"/>
    <cellStyle name="Percent 3 5 11 4 2" xfId="10856" xr:uid="{00000000-0005-0000-0000-0000952A0000}"/>
    <cellStyle name="Percent 3 5 11 4 2 2" xfId="10857" xr:uid="{00000000-0005-0000-0000-0000962A0000}"/>
    <cellStyle name="Percent 3 5 11 4 2 2 2" xfId="10858" xr:uid="{00000000-0005-0000-0000-0000972A0000}"/>
    <cellStyle name="Percent 3 5 11 4 2 2 3" xfId="10859" xr:uid="{00000000-0005-0000-0000-0000982A0000}"/>
    <cellStyle name="Percent 3 5 11 4 2 3" xfId="10860" xr:uid="{00000000-0005-0000-0000-0000992A0000}"/>
    <cellStyle name="Percent 3 5 11 4 2 4" xfId="10861" xr:uid="{00000000-0005-0000-0000-00009A2A0000}"/>
    <cellStyle name="Percent 3 5 11 4 3" xfId="10862" xr:uid="{00000000-0005-0000-0000-00009B2A0000}"/>
    <cellStyle name="Percent 3 5 11 4 3 2" xfId="10863" xr:uid="{00000000-0005-0000-0000-00009C2A0000}"/>
    <cellStyle name="Percent 3 5 11 4 3 2 2" xfId="10864" xr:uid="{00000000-0005-0000-0000-00009D2A0000}"/>
    <cellStyle name="Percent 3 5 11 4 3 2 3" xfId="10865" xr:uid="{00000000-0005-0000-0000-00009E2A0000}"/>
    <cellStyle name="Percent 3 5 11 4 3 3" xfId="10866" xr:uid="{00000000-0005-0000-0000-00009F2A0000}"/>
    <cellStyle name="Percent 3 5 11 4 3 4" xfId="10867" xr:uid="{00000000-0005-0000-0000-0000A02A0000}"/>
    <cellStyle name="Percent 3 5 11 4 4" xfId="10868" xr:uid="{00000000-0005-0000-0000-0000A12A0000}"/>
    <cellStyle name="Percent 3 5 11 4 4 2" xfId="10869" xr:uid="{00000000-0005-0000-0000-0000A22A0000}"/>
    <cellStyle name="Percent 3 5 11 4 4 3" xfId="10870" xr:uid="{00000000-0005-0000-0000-0000A32A0000}"/>
    <cellStyle name="Percent 3 5 11 4 5" xfId="10871" xr:uid="{00000000-0005-0000-0000-0000A42A0000}"/>
    <cellStyle name="Percent 3 5 11 4 6" xfId="10872" xr:uid="{00000000-0005-0000-0000-0000A52A0000}"/>
    <cellStyle name="Percent 3 5 11 5" xfId="10873" xr:uid="{00000000-0005-0000-0000-0000A62A0000}"/>
    <cellStyle name="Percent 3 5 11 5 2" xfId="10874" xr:uid="{00000000-0005-0000-0000-0000A72A0000}"/>
    <cellStyle name="Percent 3 5 11 5 2 2" xfId="10875" xr:uid="{00000000-0005-0000-0000-0000A82A0000}"/>
    <cellStyle name="Percent 3 5 11 5 2 2 2" xfId="10876" xr:uid="{00000000-0005-0000-0000-0000A92A0000}"/>
    <cellStyle name="Percent 3 5 11 5 2 2 3" xfId="10877" xr:uid="{00000000-0005-0000-0000-0000AA2A0000}"/>
    <cellStyle name="Percent 3 5 11 5 2 3" xfId="10878" xr:uid="{00000000-0005-0000-0000-0000AB2A0000}"/>
    <cellStyle name="Percent 3 5 11 5 2 4" xfId="10879" xr:uid="{00000000-0005-0000-0000-0000AC2A0000}"/>
    <cellStyle name="Percent 3 5 11 5 3" xfId="10880" xr:uid="{00000000-0005-0000-0000-0000AD2A0000}"/>
    <cellStyle name="Percent 3 5 11 5 3 2" xfId="10881" xr:uid="{00000000-0005-0000-0000-0000AE2A0000}"/>
    <cellStyle name="Percent 3 5 11 5 3 2 2" xfId="10882" xr:uid="{00000000-0005-0000-0000-0000AF2A0000}"/>
    <cellStyle name="Percent 3 5 11 5 3 2 3" xfId="10883" xr:uid="{00000000-0005-0000-0000-0000B02A0000}"/>
    <cellStyle name="Percent 3 5 11 5 3 3" xfId="10884" xr:uid="{00000000-0005-0000-0000-0000B12A0000}"/>
    <cellStyle name="Percent 3 5 11 5 3 4" xfId="10885" xr:uid="{00000000-0005-0000-0000-0000B22A0000}"/>
    <cellStyle name="Percent 3 5 11 5 4" xfId="10886" xr:uid="{00000000-0005-0000-0000-0000B32A0000}"/>
    <cellStyle name="Percent 3 5 11 5 4 2" xfId="10887" xr:uid="{00000000-0005-0000-0000-0000B42A0000}"/>
    <cellStyle name="Percent 3 5 11 5 4 2 2" xfId="10888" xr:uid="{00000000-0005-0000-0000-0000B52A0000}"/>
    <cellStyle name="Percent 3 5 11 5 4 2 3" xfId="10889" xr:uid="{00000000-0005-0000-0000-0000B62A0000}"/>
    <cellStyle name="Percent 3 5 11 5 4 3" xfId="10890" xr:uid="{00000000-0005-0000-0000-0000B72A0000}"/>
    <cellStyle name="Percent 3 5 11 5 4 4" xfId="10891" xr:uid="{00000000-0005-0000-0000-0000B82A0000}"/>
    <cellStyle name="Percent 3 5 11 5 5" xfId="10892" xr:uid="{00000000-0005-0000-0000-0000B92A0000}"/>
    <cellStyle name="Percent 3 5 11 5 5 2" xfId="10893" xr:uid="{00000000-0005-0000-0000-0000BA2A0000}"/>
    <cellStyle name="Percent 3 5 11 5 5 3" xfId="10894" xr:uid="{00000000-0005-0000-0000-0000BB2A0000}"/>
    <cellStyle name="Percent 3 5 11 5 6" xfId="10895" xr:uid="{00000000-0005-0000-0000-0000BC2A0000}"/>
    <cellStyle name="Percent 3 5 11 5 7" xfId="10896" xr:uid="{00000000-0005-0000-0000-0000BD2A0000}"/>
    <cellStyle name="Percent 3 5 11 6" xfId="10897" xr:uid="{00000000-0005-0000-0000-0000BE2A0000}"/>
    <cellStyle name="Percent 3 5 11 6 2" xfId="10898" xr:uid="{00000000-0005-0000-0000-0000BF2A0000}"/>
    <cellStyle name="Percent 3 5 11 6 2 2" xfId="10899" xr:uid="{00000000-0005-0000-0000-0000C02A0000}"/>
    <cellStyle name="Percent 3 5 11 6 2 2 2" xfId="10900" xr:uid="{00000000-0005-0000-0000-0000C12A0000}"/>
    <cellStyle name="Percent 3 5 11 6 2 2 3" xfId="10901" xr:uid="{00000000-0005-0000-0000-0000C22A0000}"/>
    <cellStyle name="Percent 3 5 11 6 2 3" xfId="10902" xr:uid="{00000000-0005-0000-0000-0000C32A0000}"/>
    <cellStyle name="Percent 3 5 11 6 2 4" xfId="10903" xr:uid="{00000000-0005-0000-0000-0000C42A0000}"/>
    <cellStyle name="Percent 3 5 11 6 3" xfId="10904" xr:uid="{00000000-0005-0000-0000-0000C52A0000}"/>
    <cellStyle name="Percent 3 5 11 6 3 2" xfId="10905" xr:uid="{00000000-0005-0000-0000-0000C62A0000}"/>
    <cellStyle name="Percent 3 5 11 6 3 2 2" xfId="10906" xr:uid="{00000000-0005-0000-0000-0000C72A0000}"/>
    <cellStyle name="Percent 3 5 11 6 3 2 3" xfId="10907" xr:uid="{00000000-0005-0000-0000-0000C82A0000}"/>
    <cellStyle name="Percent 3 5 11 6 3 3" xfId="10908" xr:uid="{00000000-0005-0000-0000-0000C92A0000}"/>
    <cellStyle name="Percent 3 5 11 6 3 4" xfId="10909" xr:uid="{00000000-0005-0000-0000-0000CA2A0000}"/>
    <cellStyle name="Percent 3 5 11 6 4" xfId="10910" xr:uid="{00000000-0005-0000-0000-0000CB2A0000}"/>
    <cellStyle name="Percent 3 5 11 6 4 2" xfId="10911" xr:uid="{00000000-0005-0000-0000-0000CC2A0000}"/>
    <cellStyle name="Percent 3 5 11 6 4 3" xfId="10912" xr:uid="{00000000-0005-0000-0000-0000CD2A0000}"/>
    <cellStyle name="Percent 3 5 11 6 5" xfId="10913" xr:uid="{00000000-0005-0000-0000-0000CE2A0000}"/>
    <cellStyle name="Percent 3 5 11 6 6" xfId="10914" xr:uid="{00000000-0005-0000-0000-0000CF2A0000}"/>
    <cellStyle name="Percent 3 5 11 7" xfId="10915" xr:uid="{00000000-0005-0000-0000-0000D02A0000}"/>
    <cellStyle name="Percent 3 5 11 7 2" xfId="10916" xr:uid="{00000000-0005-0000-0000-0000D12A0000}"/>
    <cellStyle name="Percent 3 5 11 7 2 2" xfId="10917" xr:uid="{00000000-0005-0000-0000-0000D22A0000}"/>
    <cellStyle name="Percent 3 5 11 7 2 3" xfId="10918" xr:uid="{00000000-0005-0000-0000-0000D32A0000}"/>
    <cellStyle name="Percent 3 5 11 7 3" xfId="10919" xr:uid="{00000000-0005-0000-0000-0000D42A0000}"/>
    <cellStyle name="Percent 3 5 11 7 4" xfId="10920" xr:uid="{00000000-0005-0000-0000-0000D52A0000}"/>
    <cellStyle name="Percent 3 5 11 8" xfId="10921" xr:uid="{00000000-0005-0000-0000-0000D62A0000}"/>
    <cellStyle name="Percent 3 5 11 8 2" xfId="10922" xr:uid="{00000000-0005-0000-0000-0000D72A0000}"/>
    <cellStyle name="Percent 3 5 11 8 2 2" xfId="10923" xr:uid="{00000000-0005-0000-0000-0000D82A0000}"/>
    <cellStyle name="Percent 3 5 11 8 2 3" xfId="10924" xr:uid="{00000000-0005-0000-0000-0000D92A0000}"/>
    <cellStyle name="Percent 3 5 11 8 3" xfId="10925" xr:uid="{00000000-0005-0000-0000-0000DA2A0000}"/>
    <cellStyle name="Percent 3 5 11 8 4" xfId="10926" xr:uid="{00000000-0005-0000-0000-0000DB2A0000}"/>
    <cellStyle name="Percent 3 5 11 9" xfId="10927" xr:uid="{00000000-0005-0000-0000-0000DC2A0000}"/>
    <cellStyle name="Percent 3 5 11 9 2" xfId="10928" xr:uid="{00000000-0005-0000-0000-0000DD2A0000}"/>
    <cellStyle name="Percent 3 5 11 9 2 2" xfId="10929" xr:uid="{00000000-0005-0000-0000-0000DE2A0000}"/>
    <cellStyle name="Percent 3 5 11 9 2 3" xfId="10930" xr:uid="{00000000-0005-0000-0000-0000DF2A0000}"/>
    <cellStyle name="Percent 3 5 11 9 3" xfId="10931" xr:uid="{00000000-0005-0000-0000-0000E02A0000}"/>
    <cellStyle name="Percent 3 5 11 9 4" xfId="10932" xr:uid="{00000000-0005-0000-0000-0000E12A0000}"/>
    <cellStyle name="Percent 3 5 12" xfId="10933" xr:uid="{00000000-0005-0000-0000-0000E22A0000}"/>
    <cellStyle name="Percent 3 5 12 10" xfId="10934" xr:uid="{00000000-0005-0000-0000-0000E32A0000}"/>
    <cellStyle name="Percent 3 5 12 10 2" xfId="10935" xr:uid="{00000000-0005-0000-0000-0000E42A0000}"/>
    <cellStyle name="Percent 3 5 12 10 3" xfId="10936" xr:uid="{00000000-0005-0000-0000-0000E52A0000}"/>
    <cellStyle name="Percent 3 5 12 11" xfId="10937" xr:uid="{00000000-0005-0000-0000-0000E62A0000}"/>
    <cellStyle name="Percent 3 5 12 11 2" xfId="10938" xr:uid="{00000000-0005-0000-0000-0000E72A0000}"/>
    <cellStyle name="Percent 3 5 12 11 3" xfId="10939" xr:uid="{00000000-0005-0000-0000-0000E82A0000}"/>
    <cellStyle name="Percent 3 5 12 12" xfId="10940" xr:uid="{00000000-0005-0000-0000-0000E92A0000}"/>
    <cellStyle name="Percent 3 5 12 12 2" xfId="10941" xr:uid="{00000000-0005-0000-0000-0000EA2A0000}"/>
    <cellStyle name="Percent 3 5 12 12 3" xfId="10942" xr:uid="{00000000-0005-0000-0000-0000EB2A0000}"/>
    <cellStyle name="Percent 3 5 12 13" xfId="10943" xr:uid="{00000000-0005-0000-0000-0000EC2A0000}"/>
    <cellStyle name="Percent 3 5 12 2" xfId="10944" xr:uid="{00000000-0005-0000-0000-0000ED2A0000}"/>
    <cellStyle name="Percent 3 5 12 2 2" xfId="10945" xr:uid="{00000000-0005-0000-0000-0000EE2A0000}"/>
    <cellStyle name="Percent 3 5 12 2 2 2" xfId="10946" xr:uid="{00000000-0005-0000-0000-0000EF2A0000}"/>
    <cellStyle name="Percent 3 5 12 2 2 2 2" xfId="10947" xr:uid="{00000000-0005-0000-0000-0000F02A0000}"/>
    <cellStyle name="Percent 3 5 12 2 2 2 3" xfId="10948" xr:uid="{00000000-0005-0000-0000-0000F12A0000}"/>
    <cellStyle name="Percent 3 5 12 2 2 3" xfId="10949" xr:uid="{00000000-0005-0000-0000-0000F22A0000}"/>
    <cellStyle name="Percent 3 5 12 2 2 4" xfId="10950" xr:uid="{00000000-0005-0000-0000-0000F32A0000}"/>
    <cellStyle name="Percent 3 5 12 2 3" xfId="10951" xr:uid="{00000000-0005-0000-0000-0000F42A0000}"/>
    <cellStyle name="Percent 3 5 12 2 3 2" xfId="10952" xr:uid="{00000000-0005-0000-0000-0000F52A0000}"/>
    <cellStyle name="Percent 3 5 12 2 3 2 2" xfId="10953" xr:uid="{00000000-0005-0000-0000-0000F62A0000}"/>
    <cellStyle name="Percent 3 5 12 2 3 2 3" xfId="10954" xr:uid="{00000000-0005-0000-0000-0000F72A0000}"/>
    <cellStyle name="Percent 3 5 12 2 3 3" xfId="10955" xr:uid="{00000000-0005-0000-0000-0000F82A0000}"/>
    <cellStyle name="Percent 3 5 12 2 3 4" xfId="10956" xr:uid="{00000000-0005-0000-0000-0000F92A0000}"/>
    <cellStyle name="Percent 3 5 12 2 4" xfId="10957" xr:uid="{00000000-0005-0000-0000-0000FA2A0000}"/>
    <cellStyle name="Percent 3 5 12 2 4 2" xfId="10958" xr:uid="{00000000-0005-0000-0000-0000FB2A0000}"/>
    <cellStyle name="Percent 3 5 12 2 4 3" xfId="10959" xr:uid="{00000000-0005-0000-0000-0000FC2A0000}"/>
    <cellStyle name="Percent 3 5 12 2 5" xfId="10960" xr:uid="{00000000-0005-0000-0000-0000FD2A0000}"/>
    <cellStyle name="Percent 3 5 12 2 5 2" xfId="10961" xr:uid="{00000000-0005-0000-0000-0000FE2A0000}"/>
    <cellStyle name="Percent 3 5 12 2 5 3" xfId="10962" xr:uid="{00000000-0005-0000-0000-0000FF2A0000}"/>
    <cellStyle name="Percent 3 5 12 2 6" xfId="10963" xr:uid="{00000000-0005-0000-0000-0000002B0000}"/>
    <cellStyle name="Percent 3 5 12 2 7" xfId="10964" xr:uid="{00000000-0005-0000-0000-0000012B0000}"/>
    <cellStyle name="Percent 3 5 12 3" xfId="10965" xr:uid="{00000000-0005-0000-0000-0000022B0000}"/>
    <cellStyle name="Percent 3 5 12 3 2" xfId="10966" xr:uid="{00000000-0005-0000-0000-0000032B0000}"/>
    <cellStyle name="Percent 3 5 12 3 2 2" xfId="10967" xr:uid="{00000000-0005-0000-0000-0000042B0000}"/>
    <cellStyle name="Percent 3 5 12 3 2 2 2" xfId="10968" xr:uid="{00000000-0005-0000-0000-0000052B0000}"/>
    <cellStyle name="Percent 3 5 12 3 2 2 3" xfId="10969" xr:uid="{00000000-0005-0000-0000-0000062B0000}"/>
    <cellStyle name="Percent 3 5 12 3 2 3" xfId="10970" xr:uid="{00000000-0005-0000-0000-0000072B0000}"/>
    <cellStyle name="Percent 3 5 12 3 2 4" xfId="10971" xr:uid="{00000000-0005-0000-0000-0000082B0000}"/>
    <cellStyle name="Percent 3 5 12 3 3" xfId="10972" xr:uid="{00000000-0005-0000-0000-0000092B0000}"/>
    <cellStyle name="Percent 3 5 12 3 3 2" xfId="10973" xr:uid="{00000000-0005-0000-0000-00000A2B0000}"/>
    <cellStyle name="Percent 3 5 12 3 3 2 2" xfId="10974" xr:uid="{00000000-0005-0000-0000-00000B2B0000}"/>
    <cellStyle name="Percent 3 5 12 3 3 2 3" xfId="10975" xr:uid="{00000000-0005-0000-0000-00000C2B0000}"/>
    <cellStyle name="Percent 3 5 12 3 3 3" xfId="10976" xr:uid="{00000000-0005-0000-0000-00000D2B0000}"/>
    <cellStyle name="Percent 3 5 12 3 3 4" xfId="10977" xr:uid="{00000000-0005-0000-0000-00000E2B0000}"/>
    <cellStyle name="Percent 3 5 12 3 4" xfId="10978" xr:uid="{00000000-0005-0000-0000-00000F2B0000}"/>
    <cellStyle name="Percent 3 5 12 3 4 2" xfId="10979" xr:uid="{00000000-0005-0000-0000-0000102B0000}"/>
    <cellStyle name="Percent 3 5 12 3 4 3" xfId="10980" xr:uid="{00000000-0005-0000-0000-0000112B0000}"/>
    <cellStyle name="Percent 3 5 12 3 5" xfId="10981" xr:uid="{00000000-0005-0000-0000-0000122B0000}"/>
    <cellStyle name="Percent 3 5 12 3 6" xfId="10982" xr:uid="{00000000-0005-0000-0000-0000132B0000}"/>
    <cellStyle name="Percent 3 5 12 4" xfId="10983" xr:uid="{00000000-0005-0000-0000-0000142B0000}"/>
    <cellStyle name="Percent 3 5 12 4 2" xfId="10984" xr:uid="{00000000-0005-0000-0000-0000152B0000}"/>
    <cellStyle name="Percent 3 5 12 4 2 2" xfId="10985" xr:uid="{00000000-0005-0000-0000-0000162B0000}"/>
    <cellStyle name="Percent 3 5 12 4 2 2 2" xfId="10986" xr:uid="{00000000-0005-0000-0000-0000172B0000}"/>
    <cellStyle name="Percent 3 5 12 4 2 2 3" xfId="10987" xr:uid="{00000000-0005-0000-0000-0000182B0000}"/>
    <cellStyle name="Percent 3 5 12 4 2 3" xfId="10988" xr:uid="{00000000-0005-0000-0000-0000192B0000}"/>
    <cellStyle name="Percent 3 5 12 4 2 4" xfId="10989" xr:uid="{00000000-0005-0000-0000-00001A2B0000}"/>
    <cellStyle name="Percent 3 5 12 4 3" xfId="10990" xr:uid="{00000000-0005-0000-0000-00001B2B0000}"/>
    <cellStyle name="Percent 3 5 12 4 3 2" xfId="10991" xr:uid="{00000000-0005-0000-0000-00001C2B0000}"/>
    <cellStyle name="Percent 3 5 12 4 3 2 2" xfId="10992" xr:uid="{00000000-0005-0000-0000-00001D2B0000}"/>
    <cellStyle name="Percent 3 5 12 4 3 2 3" xfId="10993" xr:uid="{00000000-0005-0000-0000-00001E2B0000}"/>
    <cellStyle name="Percent 3 5 12 4 3 3" xfId="10994" xr:uid="{00000000-0005-0000-0000-00001F2B0000}"/>
    <cellStyle name="Percent 3 5 12 4 3 4" xfId="10995" xr:uid="{00000000-0005-0000-0000-0000202B0000}"/>
    <cellStyle name="Percent 3 5 12 4 4" xfId="10996" xr:uid="{00000000-0005-0000-0000-0000212B0000}"/>
    <cellStyle name="Percent 3 5 12 4 4 2" xfId="10997" xr:uid="{00000000-0005-0000-0000-0000222B0000}"/>
    <cellStyle name="Percent 3 5 12 4 4 3" xfId="10998" xr:uid="{00000000-0005-0000-0000-0000232B0000}"/>
    <cellStyle name="Percent 3 5 12 4 5" xfId="10999" xr:uid="{00000000-0005-0000-0000-0000242B0000}"/>
    <cellStyle name="Percent 3 5 12 4 6" xfId="11000" xr:uid="{00000000-0005-0000-0000-0000252B0000}"/>
    <cellStyle name="Percent 3 5 12 5" xfId="11001" xr:uid="{00000000-0005-0000-0000-0000262B0000}"/>
    <cellStyle name="Percent 3 5 12 5 2" xfId="11002" xr:uid="{00000000-0005-0000-0000-0000272B0000}"/>
    <cellStyle name="Percent 3 5 12 5 2 2" xfId="11003" xr:uid="{00000000-0005-0000-0000-0000282B0000}"/>
    <cellStyle name="Percent 3 5 12 5 2 2 2" xfId="11004" xr:uid="{00000000-0005-0000-0000-0000292B0000}"/>
    <cellStyle name="Percent 3 5 12 5 2 2 3" xfId="11005" xr:uid="{00000000-0005-0000-0000-00002A2B0000}"/>
    <cellStyle name="Percent 3 5 12 5 2 3" xfId="11006" xr:uid="{00000000-0005-0000-0000-00002B2B0000}"/>
    <cellStyle name="Percent 3 5 12 5 2 4" xfId="11007" xr:uid="{00000000-0005-0000-0000-00002C2B0000}"/>
    <cellStyle name="Percent 3 5 12 5 3" xfId="11008" xr:uid="{00000000-0005-0000-0000-00002D2B0000}"/>
    <cellStyle name="Percent 3 5 12 5 3 2" xfId="11009" xr:uid="{00000000-0005-0000-0000-00002E2B0000}"/>
    <cellStyle name="Percent 3 5 12 5 3 2 2" xfId="11010" xr:uid="{00000000-0005-0000-0000-00002F2B0000}"/>
    <cellStyle name="Percent 3 5 12 5 3 2 3" xfId="11011" xr:uid="{00000000-0005-0000-0000-0000302B0000}"/>
    <cellStyle name="Percent 3 5 12 5 3 3" xfId="11012" xr:uid="{00000000-0005-0000-0000-0000312B0000}"/>
    <cellStyle name="Percent 3 5 12 5 3 4" xfId="11013" xr:uid="{00000000-0005-0000-0000-0000322B0000}"/>
    <cellStyle name="Percent 3 5 12 5 4" xfId="11014" xr:uid="{00000000-0005-0000-0000-0000332B0000}"/>
    <cellStyle name="Percent 3 5 12 5 4 2" xfId="11015" xr:uid="{00000000-0005-0000-0000-0000342B0000}"/>
    <cellStyle name="Percent 3 5 12 5 4 2 2" xfId="11016" xr:uid="{00000000-0005-0000-0000-0000352B0000}"/>
    <cellStyle name="Percent 3 5 12 5 4 2 3" xfId="11017" xr:uid="{00000000-0005-0000-0000-0000362B0000}"/>
    <cellStyle name="Percent 3 5 12 5 4 3" xfId="11018" xr:uid="{00000000-0005-0000-0000-0000372B0000}"/>
    <cellStyle name="Percent 3 5 12 5 4 4" xfId="11019" xr:uid="{00000000-0005-0000-0000-0000382B0000}"/>
    <cellStyle name="Percent 3 5 12 5 5" xfId="11020" xr:uid="{00000000-0005-0000-0000-0000392B0000}"/>
    <cellStyle name="Percent 3 5 12 5 5 2" xfId="11021" xr:uid="{00000000-0005-0000-0000-00003A2B0000}"/>
    <cellStyle name="Percent 3 5 12 5 5 3" xfId="11022" xr:uid="{00000000-0005-0000-0000-00003B2B0000}"/>
    <cellStyle name="Percent 3 5 12 5 6" xfId="11023" xr:uid="{00000000-0005-0000-0000-00003C2B0000}"/>
    <cellStyle name="Percent 3 5 12 5 7" xfId="11024" xr:uid="{00000000-0005-0000-0000-00003D2B0000}"/>
    <cellStyle name="Percent 3 5 12 6" xfId="11025" xr:uid="{00000000-0005-0000-0000-00003E2B0000}"/>
    <cellStyle name="Percent 3 5 12 6 2" xfId="11026" xr:uid="{00000000-0005-0000-0000-00003F2B0000}"/>
    <cellStyle name="Percent 3 5 12 6 2 2" xfId="11027" xr:uid="{00000000-0005-0000-0000-0000402B0000}"/>
    <cellStyle name="Percent 3 5 12 6 2 2 2" xfId="11028" xr:uid="{00000000-0005-0000-0000-0000412B0000}"/>
    <cellStyle name="Percent 3 5 12 6 2 2 3" xfId="11029" xr:uid="{00000000-0005-0000-0000-0000422B0000}"/>
    <cellStyle name="Percent 3 5 12 6 2 3" xfId="11030" xr:uid="{00000000-0005-0000-0000-0000432B0000}"/>
    <cellStyle name="Percent 3 5 12 6 2 4" xfId="11031" xr:uid="{00000000-0005-0000-0000-0000442B0000}"/>
    <cellStyle name="Percent 3 5 12 6 3" xfId="11032" xr:uid="{00000000-0005-0000-0000-0000452B0000}"/>
    <cellStyle name="Percent 3 5 12 6 3 2" xfId="11033" xr:uid="{00000000-0005-0000-0000-0000462B0000}"/>
    <cellStyle name="Percent 3 5 12 6 3 2 2" xfId="11034" xr:uid="{00000000-0005-0000-0000-0000472B0000}"/>
    <cellStyle name="Percent 3 5 12 6 3 2 3" xfId="11035" xr:uid="{00000000-0005-0000-0000-0000482B0000}"/>
    <cellStyle name="Percent 3 5 12 6 3 3" xfId="11036" xr:uid="{00000000-0005-0000-0000-0000492B0000}"/>
    <cellStyle name="Percent 3 5 12 6 3 4" xfId="11037" xr:uid="{00000000-0005-0000-0000-00004A2B0000}"/>
    <cellStyle name="Percent 3 5 12 6 4" xfId="11038" xr:uid="{00000000-0005-0000-0000-00004B2B0000}"/>
    <cellStyle name="Percent 3 5 12 6 4 2" xfId="11039" xr:uid="{00000000-0005-0000-0000-00004C2B0000}"/>
    <cellStyle name="Percent 3 5 12 6 4 3" xfId="11040" xr:uid="{00000000-0005-0000-0000-00004D2B0000}"/>
    <cellStyle name="Percent 3 5 12 6 5" xfId="11041" xr:uid="{00000000-0005-0000-0000-00004E2B0000}"/>
    <cellStyle name="Percent 3 5 12 6 6" xfId="11042" xr:uid="{00000000-0005-0000-0000-00004F2B0000}"/>
    <cellStyle name="Percent 3 5 12 7" xfId="11043" xr:uid="{00000000-0005-0000-0000-0000502B0000}"/>
    <cellStyle name="Percent 3 5 12 7 2" xfId="11044" xr:uid="{00000000-0005-0000-0000-0000512B0000}"/>
    <cellStyle name="Percent 3 5 12 7 2 2" xfId="11045" xr:uid="{00000000-0005-0000-0000-0000522B0000}"/>
    <cellStyle name="Percent 3 5 12 7 2 3" xfId="11046" xr:uid="{00000000-0005-0000-0000-0000532B0000}"/>
    <cellStyle name="Percent 3 5 12 7 3" xfId="11047" xr:uid="{00000000-0005-0000-0000-0000542B0000}"/>
    <cellStyle name="Percent 3 5 12 7 4" xfId="11048" xr:uid="{00000000-0005-0000-0000-0000552B0000}"/>
    <cellStyle name="Percent 3 5 12 8" xfId="11049" xr:uid="{00000000-0005-0000-0000-0000562B0000}"/>
    <cellStyle name="Percent 3 5 12 8 2" xfId="11050" xr:uid="{00000000-0005-0000-0000-0000572B0000}"/>
    <cellStyle name="Percent 3 5 12 8 2 2" xfId="11051" xr:uid="{00000000-0005-0000-0000-0000582B0000}"/>
    <cellStyle name="Percent 3 5 12 8 2 3" xfId="11052" xr:uid="{00000000-0005-0000-0000-0000592B0000}"/>
    <cellStyle name="Percent 3 5 12 8 3" xfId="11053" xr:uid="{00000000-0005-0000-0000-00005A2B0000}"/>
    <cellStyle name="Percent 3 5 12 8 4" xfId="11054" xr:uid="{00000000-0005-0000-0000-00005B2B0000}"/>
    <cellStyle name="Percent 3 5 12 9" xfId="11055" xr:uid="{00000000-0005-0000-0000-00005C2B0000}"/>
    <cellStyle name="Percent 3 5 12 9 2" xfId="11056" xr:uid="{00000000-0005-0000-0000-00005D2B0000}"/>
    <cellStyle name="Percent 3 5 12 9 2 2" xfId="11057" xr:uid="{00000000-0005-0000-0000-00005E2B0000}"/>
    <cellStyle name="Percent 3 5 12 9 2 3" xfId="11058" xr:uid="{00000000-0005-0000-0000-00005F2B0000}"/>
    <cellStyle name="Percent 3 5 12 9 3" xfId="11059" xr:uid="{00000000-0005-0000-0000-0000602B0000}"/>
    <cellStyle name="Percent 3 5 12 9 4" xfId="11060" xr:uid="{00000000-0005-0000-0000-0000612B0000}"/>
    <cellStyle name="Percent 3 5 13" xfId="11061" xr:uid="{00000000-0005-0000-0000-0000622B0000}"/>
    <cellStyle name="Percent 3 5 13 10" xfId="11062" xr:uid="{00000000-0005-0000-0000-0000632B0000}"/>
    <cellStyle name="Percent 3 5 13 10 2" xfId="11063" xr:uid="{00000000-0005-0000-0000-0000642B0000}"/>
    <cellStyle name="Percent 3 5 13 10 3" xfId="11064" xr:uid="{00000000-0005-0000-0000-0000652B0000}"/>
    <cellStyle name="Percent 3 5 13 11" xfId="11065" xr:uid="{00000000-0005-0000-0000-0000662B0000}"/>
    <cellStyle name="Percent 3 5 13 11 2" xfId="11066" xr:uid="{00000000-0005-0000-0000-0000672B0000}"/>
    <cellStyle name="Percent 3 5 13 11 3" xfId="11067" xr:uid="{00000000-0005-0000-0000-0000682B0000}"/>
    <cellStyle name="Percent 3 5 13 12" xfId="11068" xr:uid="{00000000-0005-0000-0000-0000692B0000}"/>
    <cellStyle name="Percent 3 5 13 12 2" xfId="11069" xr:uid="{00000000-0005-0000-0000-00006A2B0000}"/>
    <cellStyle name="Percent 3 5 13 12 3" xfId="11070" xr:uid="{00000000-0005-0000-0000-00006B2B0000}"/>
    <cellStyle name="Percent 3 5 13 13" xfId="11071" xr:uid="{00000000-0005-0000-0000-00006C2B0000}"/>
    <cellStyle name="Percent 3 5 13 2" xfId="11072" xr:uid="{00000000-0005-0000-0000-00006D2B0000}"/>
    <cellStyle name="Percent 3 5 13 2 2" xfId="11073" xr:uid="{00000000-0005-0000-0000-00006E2B0000}"/>
    <cellStyle name="Percent 3 5 13 2 2 2" xfId="11074" xr:uid="{00000000-0005-0000-0000-00006F2B0000}"/>
    <cellStyle name="Percent 3 5 13 2 2 2 2" xfId="11075" xr:uid="{00000000-0005-0000-0000-0000702B0000}"/>
    <cellStyle name="Percent 3 5 13 2 2 2 3" xfId="11076" xr:uid="{00000000-0005-0000-0000-0000712B0000}"/>
    <cellStyle name="Percent 3 5 13 2 2 3" xfId="11077" xr:uid="{00000000-0005-0000-0000-0000722B0000}"/>
    <cellStyle name="Percent 3 5 13 2 2 4" xfId="11078" xr:uid="{00000000-0005-0000-0000-0000732B0000}"/>
    <cellStyle name="Percent 3 5 13 2 3" xfId="11079" xr:uid="{00000000-0005-0000-0000-0000742B0000}"/>
    <cellStyle name="Percent 3 5 13 2 3 2" xfId="11080" xr:uid="{00000000-0005-0000-0000-0000752B0000}"/>
    <cellStyle name="Percent 3 5 13 2 3 2 2" xfId="11081" xr:uid="{00000000-0005-0000-0000-0000762B0000}"/>
    <cellStyle name="Percent 3 5 13 2 3 2 3" xfId="11082" xr:uid="{00000000-0005-0000-0000-0000772B0000}"/>
    <cellStyle name="Percent 3 5 13 2 3 3" xfId="11083" xr:uid="{00000000-0005-0000-0000-0000782B0000}"/>
    <cellStyle name="Percent 3 5 13 2 3 4" xfId="11084" xr:uid="{00000000-0005-0000-0000-0000792B0000}"/>
    <cellStyle name="Percent 3 5 13 2 4" xfId="11085" xr:uid="{00000000-0005-0000-0000-00007A2B0000}"/>
    <cellStyle name="Percent 3 5 13 2 4 2" xfId="11086" xr:uid="{00000000-0005-0000-0000-00007B2B0000}"/>
    <cellStyle name="Percent 3 5 13 2 4 3" xfId="11087" xr:uid="{00000000-0005-0000-0000-00007C2B0000}"/>
    <cellStyle name="Percent 3 5 13 2 5" xfId="11088" xr:uid="{00000000-0005-0000-0000-00007D2B0000}"/>
    <cellStyle name="Percent 3 5 13 2 5 2" xfId="11089" xr:uid="{00000000-0005-0000-0000-00007E2B0000}"/>
    <cellStyle name="Percent 3 5 13 2 5 3" xfId="11090" xr:uid="{00000000-0005-0000-0000-00007F2B0000}"/>
    <cellStyle name="Percent 3 5 13 2 6" xfId="11091" xr:uid="{00000000-0005-0000-0000-0000802B0000}"/>
    <cellStyle name="Percent 3 5 13 2 7" xfId="11092" xr:uid="{00000000-0005-0000-0000-0000812B0000}"/>
    <cellStyle name="Percent 3 5 13 3" xfId="11093" xr:uid="{00000000-0005-0000-0000-0000822B0000}"/>
    <cellStyle name="Percent 3 5 13 3 2" xfId="11094" xr:uid="{00000000-0005-0000-0000-0000832B0000}"/>
    <cellStyle name="Percent 3 5 13 3 2 2" xfId="11095" xr:uid="{00000000-0005-0000-0000-0000842B0000}"/>
    <cellStyle name="Percent 3 5 13 3 2 2 2" xfId="11096" xr:uid="{00000000-0005-0000-0000-0000852B0000}"/>
    <cellStyle name="Percent 3 5 13 3 2 2 3" xfId="11097" xr:uid="{00000000-0005-0000-0000-0000862B0000}"/>
    <cellStyle name="Percent 3 5 13 3 2 3" xfId="11098" xr:uid="{00000000-0005-0000-0000-0000872B0000}"/>
    <cellStyle name="Percent 3 5 13 3 2 4" xfId="11099" xr:uid="{00000000-0005-0000-0000-0000882B0000}"/>
    <cellStyle name="Percent 3 5 13 3 3" xfId="11100" xr:uid="{00000000-0005-0000-0000-0000892B0000}"/>
    <cellStyle name="Percent 3 5 13 3 3 2" xfId="11101" xr:uid="{00000000-0005-0000-0000-00008A2B0000}"/>
    <cellStyle name="Percent 3 5 13 3 3 2 2" xfId="11102" xr:uid="{00000000-0005-0000-0000-00008B2B0000}"/>
    <cellStyle name="Percent 3 5 13 3 3 2 3" xfId="11103" xr:uid="{00000000-0005-0000-0000-00008C2B0000}"/>
    <cellStyle name="Percent 3 5 13 3 3 3" xfId="11104" xr:uid="{00000000-0005-0000-0000-00008D2B0000}"/>
    <cellStyle name="Percent 3 5 13 3 3 4" xfId="11105" xr:uid="{00000000-0005-0000-0000-00008E2B0000}"/>
    <cellStyle name="Percent 3 5 13 3 4" xfId="11106" xr:uid="{00000000-0005-0000-0000-00008F2B0000}"/>
    <cellStyle name="Percent 3 5 13 3 4 2" xfId="11107" xr:uid="{00000000-0005-0000-0000-0000902B0000}"/>
    <cellStyle name="Percent 3 5 13 3 4 3" xfId="11108" xr:uid="{00000000-0005-0000-0000-0000912B0000}"/>
    <cellStyle name="Percent 3 5 13 3 5" xfId="11109" xr:uid="{00000000-0005-0000-0000-0000922B0000}"/>
    <cellStyle name="Percent 3 5 13 3 6" xfId="11110" xr:uid="{00000000-0005-0000-0000-0000932B0000}"/>
    <cellStyle name="Percent 3 5 13 4" xfId="11111" xr:uid="{00000000-0005-0000-0000-0000942B0000}"/>
    <cellStyle name="Percent 3 5 13 4 2" xfId="11112" xr:uid="{00000000-0005-0000-0000-0000952B0000}"/>
    <cellStyle name="Percent 3 5 13 4 2 2" xfId="11113" xr:uid="{00000000-0005-0000-0000-0000962B0000}"/>
    <cellStyle name="Percent 3 5 13 4 2 2 2" xfId="11114" xr:uid="{00000000-0005-0000-0000-0000972B0000}"/>
    <cellStyle name="Percent 3 5 13 4 2 2 3" xfId="11115" xr:uid="{00000000-0005-0000-0000-0000982B0000}"/>
    <cellStyle name="Percent 3 5 13 4 2 3" xfId="11116" xr:uid="{00000000-0005-0000-0000-0000992B0000}"/>
    <cellStyle name="Percent 3 5 13 4 2 4" xfId="11117" xr:uid="{00000000-0005-0000-0000-00009A2B0000}"/>
    <cellStyle name="Percent 3 5 13 4 3" xfId="11118" xr:uid="{00000000-0005-0000-0000-00009B2B0000}"/>
    <cellStyle name="Percent 3 5 13 4 3 2" xfId="11119" xr:uid="{00000000-0005-0000-0000-00009C2B0000}"/>
    <cellStyle name="Percent 3 5 13 4 3 2 2" xfId="11120" xr:uid="{00000000-0005-0000-0000-00009D2B0000}"/>
    <cellStyle name="Percent 3 5 13 4 3 2 3" xfId="11121" xr:uid="{00000000-0005-0000-0000-00009E2B0000}"/>
    <cellStyle name="Percent 3 5 13 4 3 3" xfId="11122" xr:uid="{00000000-0005-0000-0000-00009F2B0000}"/>
    <cellStyle name="Percent 3 5 13 4 3 4" xfId="11123" xr:uid="{00000000-0005-0000-0000-0000A02B0000}"/>
    <cellStyle name="Percent 3 5 13 4 4" xfId="11124" xr:uid="{00000000-0005-0000-0000-0000A12B0000}"/>
    <cellStyle name="Percent 3 5 13 4 4 2" xfId="11125" xr:uid="{00000000-0005-0000-0000-0000A22B0000}"/>
    <cellStyle name="Percent 3 5 13 4 4 3" xfId="11126" xr:uid="{00000000-0005-0000-0000-0000A32B0000}"/>
    <cellStyle name="Percent 3 5 13 4 5" xfId="11127" xr:uid="{00000000-0005-0000-0000-0000A42B0000}"/>
    <cellStyle name="Percent 3 5 13 4 6" xfId="11128" xr:uid="{00000000-0005-0000-0000-0000A52B0000}"/>
    <cellStyle name="Percent 3 5 13 5" xfId="11129" xr:uid="{00000000-0005-0000-0000-0000A62B0000}"/>
    <cellStyle name="Percent 3 5 13 5 2" xfId="11130" xr:uid="{00000000-0005-0000-0000-0000A72B0000}"/>
    <cellStyle name="Percent 3 5 13 5 2 2" xfId="11131" xr:uid="{00000000-0005-0000-0000-0000A82B0000}"/>
    <cellStyle name="Percent 3 5 13 5 2 2 2" xfId="11132" xr:uid="{00000000-0005-0000-0000-0000A92B0000}"/>
    <cellStyle name="Percent 3 5 13 5 2 2 3" xfId="11133" xr:uid="{00000000-0005-0000-0000-0000AA2B0000}"/>
    <cellStyle name="Percent 3 5 13 5 2 3" xfId="11134" xr:uid="{00000000-0005-0000-0000-0000AB2B0000}"/>
    <cellStyle name="Percent 3 5 13 5 2 4" xfId="11135" xr:uid="{00000000-0005-0000-0000-0000AC2B0000}"/>
    <cellStyle name="Percent 3 5 13 5 3" xfId="11136" xr:uid="{00000000-0005-0000-0000-0000AD2B0000}"/>
    <cellStyle name="Percent 3 5 13 5 3 2" xfId="11137" xr:uid="{00000000-0005-0000-0000-0000AE2B0000}"/>
    <cellStyle name="Percent 3 5 13 5 3 2 2" xfId="11138" xr:uid="{00000000-0005-0000-0000-0000AF2B0000}"/>
    <cellStyle name="Percent 3 5 13 5 3 2 3" xfId="11139" xr:uid="{00000000-0005-0000-0000-0000B02B0000}"/>
    <cellStyle name="Percent 3 5 13 5 3 3" xfId="11140" xr:uid="{00000000-0005-0000-0000-0000B12B0000}"/>
    <cellStyle name="Percent 3 5 13 5 3 4" xfId="11141" xr:uid="{00000000-0005-0000-0000-0000B22B0000}"/>
    <cellStyle name="Percent 3 5 13 5 4" xfId="11142" xr:uid="{00000000-0005-0000-0000-0000B32B0000}"/>
    <cellStyle name="Percent 3 5 13 5 4 2" xfId="11143" xr:uid="{00000000-0005-0000-0000-0000B42B0000}"/>
    <cellStyle name="Percent 3 5 13 5 4 2 2" xfId="11144" xr:uid="{00000000-0005-0000-0000-0000B52B0000}"/>
    <cellStyle name="Percent 3 5 13 5 4 2 3" xfId="11145" xr:uid="{00000000-0005-0000-0000-0000B62B0000}"/>
    <cellStyle name="Percent 3 5 13 5 4 3" xfId="11146" xr:uid="{00000000-0005-0000-0000-0000B72B0000}"/>
    <cellStyle name="Percent 3 5 13 5 4 4" xfId="11147" xr:uid="{00000000-0005-0000-0000-0000B82B0000}"/>
    <cellStyle name="Percent 3 5 13 5 5" xfId="11148" xr:uid="{00000000-0005-0000-0000-0000B92B0000}"/>
    <cellStyle name="Percent 3 5 13 5 5 2" xfId="11149" xr:uid="{00000000-0005-0000-0000-0000BA2B0000}"/>
    <cellStyle name="Percent 3 5 13 5 5 3" xfId="11150" xr:uid="{00000000-0005-0000-0000-0000BB2B0000}"/>
    <cellStyle name="Percent 3 5 13 5 6" xfId="11151" xr:uid="{00000000-0005-0000-0000-0000BC2B0000}"/>
    <cellStyle name="Percent 3 5 13 5 7" xfId="11152" xr:uid="{00000000-0005-0000-0000-0000BD2B0000}"/>
    <cellStyle name="Percent 3 5 13 6" xfId="11153" xr:uid="{00000000-0005-0000-0000-0000BE2B0000}"/>
    <cellStyle name="Percent 3 5 13 6 2" xfId="11154" xr:uid="{00000000-0005-0000-0000-0000BF2B0000}"/>
    <cellStyle name="Percent 3 5 13 6 2 2" xfId="11155" xr:uid="{00000000-0005-0000-0000-0000C02B0000}"/>
    <cellStyle name="Percent 3 5 13 6 2 2 2" xfId="11156" xr:uid="{00000000-0005-0000-0000-0000C12B0000}"/>
    <cellStyle name="Percent 3 5 13 6 2 2 3" xfId="11157" xr:uid="{00000000-0005-0000-0000-0000C22B0000}"/>
    <cellStyle name="Percent 3 5 13 6 2 3" xfId="11158" xr:uid="{00000000-0005-0000-0000-0000C32B0000}"/>
    <cellStyle name="Percent 3 5 13 6 2 4" xfId="11159" xr:uid="{00000000-0005-0000-0000-0000C42B0000}"/>
    <cellStyle name="Percent 3 5 13 6 3" xfId="11160" xr:uid="{00000000-0005-0000-0000-0000C52B0000}"/>
    <cellStyle name="Percent 3 5 13 6 3 2" xfId="11161" xr:uid="{00000000-0005-0000-0000-0000C62B0000}"/>
    <cellStyle name="Percent 3 5 13 6 3 2 2" xfId="11162" xr:uid="{00000000-0005-0000-0000-0000C72B0000}"/>
    <cellStyle name="Percent 3 5 13 6 3 2 3" xfId="11163" xr:uid="{00000000-0005-0000-0000-0000C82B0000}"/>
    <cellStyle name="Percent 3 5 13 6 3 3" xfId="11164" xr:uid="{00000000-0005-0000-0000-0000C92B0000}"/>
    <cellStyle name="Percent 3 5 13 6 3 4" xfId="11165" xr:uid="{00000000-0005-0000-0000-0000CA2B0000}"/>
    <cellStyle name="Percent 3 5 13 6 4" xfId="11166" xr:uid="{00000000-0005-0000-0000-0000CB2B0000}"/>
    <cellStyle name="Percent 3 5 13 6 4 2" xfId="11167" xr:uid="{00000000-0005-0000-0000-0000CC2B0000}"/>
    <cellStyle name="Percent 3 5 13 6 4 3" xfId="11168" xr:uid="{00000000-0005-0000-0000-0000CD2B0000}"/>
    <cellStyle name="Percent 3 5 13 6 5" xfId="11169" xr:uid="{00000000-0005-0000-0000-0000CE2B0000}"/>
    <cellStyle name="Percent 3 5 13 6 6" xfId="11170" xr:uid="{00000000-0005-0000-0000-0000CF2B0000}"/>
    <cellStyle name="Percent 3 5 13 7" xfId="11171" xr:uid="{00000000-0005-0000-0000-0000D02B0000}"/>
    <cellStyle name="Percent 3 5 13 7 2" xfId="11172" xr:uid="{00000000-0005-0000-0000-0000D12B0000}"/>
    <cellStyle name="Percent 3 5 13 7 2 2" xfId="11173" xr:uid="{00000000-0005-0000-0000-0000D22B0000}"/>
    <cellStyle name="Percent 3 5 13 7 2 3" xfId="11174" xr:uid="{00000000-0005-0000-0000-0000D32B0000}"/>
    <cellStyle name="Percent 3 5 13 7 3" xfId="11175" xr:uid="{00000000-0005-0000-0000-0000D42B0000}"/>
    <cellStyle name="Percent 3 5 13 7 4" xfId="11176" xr:uid="{00000000-0005-0000-0000-0000D52B0000}"/>
    <cellStyle name="Percent 3 5 13 8" xfId="11177" xr:uid="{00000000-0005-0000-0000-0000D62B0000}"/>
    <cellStyle name="Percent 3 5 13 8 2" xfId="11178" xr:uid="{00000000-0005-0000-0000-0000D72B0000}"/>
    <cellStyle name="Percent 3 5 13 8 2 2" xfId="11179" xr:uid="{00000000-0005-0000-0000-0000D82B0000}"/>
    <cellStyle name="Percent 3 5 13 8 2 3" xfId="11180" xr:uid="{00000000-0005-0000-0000-0000D92B0000}"/>
    <cellStyle name="Percent 3 5 13 8 3" xfId="11181" xr:uid="{00000000-0005-0000-0000-0000DA2B0000}"/>
    <cellStyle name="Percent 3 5 13 8 4" xfId="11182" xr:uid="{00000000-0005-0000-0000-0000DB2B0000}"/>
    <cellStyle name="Percent 3 5 13 9" xfId="11183" xr:uid="{00000000-0005-0000-0000-0000DC2B0000}"/>
    <cellStyle name="Percent 3 5 13 9 2" xfId="11184" xr:uid="{00000000-0005-0000-0000-0000DD2B0000}"/>
    <cellStyle name="Percent 3 5 13 9 2 2" xfId="11185" xr:uid="{00000000-0005-0000-0000-0000DE2B0000}"/>
    <cellStyle name="Percent 3 5 13 9 2 3" xfId="11186" xr:uid="{00000000-0005-0000-0000-0000DF2B0000}"/>
    <cellStyle name="Percent 3 5 13 9 3" xfId="11187" xr:uid="{00000000-0005-0000-0000-0000E02B0000}"/>
    <cellStyle name="Percent 3 5 13 9 4" xfId="11188" xr:uid="{00000000-0005-0000-0000-0000E12B0000}"/>
    <cellStyle name="Percent 3 5 14" xfId="11189" xr:uid="{00000000-0005-0000-0000-0000E22B0000}"/>
    <cellStyle name="Percent 3 5 14 10" xfId="11190" xr:uid="{00000000-0005-0000-0000-0000E32B0000}"/>
    <cellStyle name="Percent 3 5 14 10 2" xfId="11191" xr:uid="{00000000-0005-0000-0000-0000E42B0000}"/>
    <cellStyle name="Percent 3 5 14 10 3" xfId="11192" xr:uid="{00000000-0005-0000-0000-0000E52B0000}"/>
    <cellStyle name="Percent 3 5 14 11" xfId="11193" xr:uid="{00000000-0005-0000-0000-0000E62B0000}"/>
    <cellStyle name="Percent 3 5 14 11 2" xfId="11194" xr:uid="{00000000-0005-0000-0000-0000E72B0000}"/>
    <cellStyle name="Percent 3 5 14 11 3" xfId="11195" xr:uid="{00000000-0005-0000-0000-0000E82B0000}"/>
    <cellStyle name="Percent 3 5 14 12" xfId="11196" xr:uid="{00000000-0005-0000-0000-0000E92B0000}"/>
    <cellStyle name="Percent 3 5 14 12 2" xfId="11197" xr:uid="{00000000-0005-0000-0000-0000EA2B0000}"/>
    <cellStyle name="Percent 3 5 14 12 3" xfId="11198" xr:uid="{00000000-0005-0000-0000-0000EB2B0000}"/>
    <cellStyle name="Percent 3 5 14 13" xfId="11199" xr:uid="{00000000-0005-0000-0000-0000EC2B0000}"/>
    <cellStyle name="Percent 3 5 14 2" xfId="11200" xr:uid="{00000000-0005-0000-0000-0000ED2B0000}"/>
    <cellStyle name="Percent 3 5 14 2 2" xfId="11201" xr:uid="{00000000-0005-0000-0000-0000EE2B0000}"/>
    <cellStyle name="Percent 3 5 14 2 2 2" xfId="11202" xr:uid="{00000000-0005-0000-0000-0000EF2B0000}"/>
    <cellStyle name="Percent 3 5 14 2 2 2 2" xfId="11203" xr:uid="{00000000-0005-0000-0000-0000F02B0000}"/>
    <cellStyle name="Percent 3 5 14 2 2 2 3" xfId="11204" xr:uid="{00000000-0005-0000-0000-0000F12B0000}"/>
    <cellStyle name="Percent 3 5 14 2 2 3" xfId="11205" xr:uid="{00000000-0005-0000-0000-0000F22B0000}"/>
    <cellStyle name="Percent 3 5 14 2 2 4" xfId="11206" xr:uid="{00000000-0005-0000-0000-0000F32B0000}"/>
    <cellStyle name="Percent 3 5 14 2 3" xfId="11207" xr:uid="{00000000-0005-0000-0000-0000F42B0000}"/>
    <cellStyle name="Percent 3 5 14 2 3 2" xfId="11208" xr:uid="{00000000-0005-0000-0000-0000F52B0000}"/>
    <cellStyle name="Percent 3 5 14 2 3 2 2" xfId="11209" xr:uid="{00000000-0005-0000-0000-0000F62B0000}"/>
    <cellStyle name="Percent 3 5 14 2 3 2 3" xfId="11210" xr:uid="{00000000-0005-0000-0000-0000F72B0000}"/>
    <cellStyle name="Percent 3 5 14 2 3 3" xfId="11211" xr:uid="{00000000-0005-0000-0000-0000F82B0000}"/>
    <cellStyle name="Percent 3 5 14 2 3 4" xfId="11212" xr:uid="{00000000-0005-0000-0000-0000F92B0000}"/>
    <cellStyle name="Percent 3 5 14 2 4" xfId="11213" xr:uid="{00000000-0005-0000-0000-0000FA2B0000}"/>
    <cellStyle name="Percent 3 5 14 2 4 2" xfId="11214" xr:uid="{00000000-0005-0000-0000-0000FB2B0000}"/>
    <cellStyle name="Percent 3 5 14 2 4 3" xfId="11215" xr:uid="{00000000-0005-0000-0000-0000FC2B0000}"/>
    <cellStyle name="Percent 3 5 14 2 5" xfId="11216" xr:uid="{00000000-0005-0000-0000-0000FD2B0000}"/>
    <cellStyle name="Percent 3 5 14 2 5 2" xfId="11217" xr:uid="{00000000-0005-0000-0000-0000FE2B0000}"/>
    <cellStyle name="Percent 3 5 14 2 5 3" xfId="11218" xr:uid="{00000000-0005-0000-0000-0000FF2B0000}"/>
    <cellStyle name="Percent 3 5 14 2 6" xfId="11219" xr:uid="{00000000-0005-0000-0000-0000002C0000}"/>
    <cellStyle name="Percent 3 5 14 2 7" xfId="11220" xr:uid="{00000000-0005-0000-0000-0000012C0000}"/>
    <cellStyle name="Percent 3 5 14 3" xfId="11221" xr:uid="{00000000-0005-0000-0000-0000022C0000}"/>
    <cellStyle name="Percent 3 5 14 3 2" xfId="11222" xr:uid="{00000000-0005-0000-0000-0000032C0000}"/>
    <cellStyle name="Percent 3 5 14 3 2 2" xfId="11223" xr:uid="{00000000-0005-0000-0000-0000042C0000}"/>
    <cellStyle name="Percent 3 5 14 3 2 2 2" xfId="11224" xr:uid="{00000000-0005-0000-0000-0000052C0000}"/>
    <cellStyle name="Percent 3 5 14 3 2 2 3" xfId="11225" xr:uid="{00000000-0005-0000-0000-0000062C0000}"/>
    <cellStyle name="Percent 3 5 14 3 2 3" xfId="11226" xr:uid="{00000000-0005-0000-0000-0000072C0000}"/>
    <cellStyle name="Percent 3 5 14 3 2 4" xfId="11227" xr:uid="{00000000-0005-0000-0000-0000082C0000}"/>
    <cellStyle name="Percent 3 5 14 3 3" xfId="11228" xr:uid="{00000000-0005-0000-0000-0000092C0000}"/>
    <cellStyle name="Percent 3 5 14 3 3 2" xfId="11229" xr:uid="{00000000-0005-0000-0000-00000A2C0000}"/>
    <cellStyle name="Percent 3 5 14 3 3 2 2" xfId="11230" xr:uid="{00000000-0005-0000-0000-00000B2C0000}"/>
    <cellStyle name="Percent 3 5 14 3 3 2 3" xfId="11231" xr:uid="{00000000-0005-0000-0000-00000C2C0000}"/>
    <cellStyle name="Percent 3 5 14 3 3 3" xfId="11232" xr:uid="{00000000-0005-0000-0000-00000D2C0000}"/>
    <cellStyle name="Percent 3 5 14 3 3 4" xfId="11233" xr:uid="{00000000-0005-0000-0000-00000E2C0000}"/>
    <cellStyle name="Percent 3 5 14 3 4" xfId="11234" xr:uid="{00000000-0005-0000-0000-00000F2C0000}"/>
    <cellStyle name="Percent 3 5 14 3 4 2" xfId="11235" xr:uid="{00000000-0005-0000-0000-0000102C0000}"/>
    <cellStyle name="Percent 3 5 14 3 4 3" xfId="11236" xr:uid="{00000000-0005-0000-0000-0000112C0000}"/>
    <cellStyle name="Percent 3 5 14 3 5" xfId="11237" xr:uid="{00000000-0005-0000-0000-0000122C0000}"/>
    <cellStyle name="Percent 3 5 14 3 6" xfId="11238" xr:uid="{00000000-0005-0000-0000-0000132C0000}"/>
    <cellStyle name="Percent 3 5 14 4" xfId="11239" xr:uid="{00000000-0005-0000-0000-0000142C0000}"/>
    <cellStyle name="Percent 3 5 14 4 2" xfId="11240" xr:uid="{00000000-0005-0000-0000-0000152C0000}"/>
    <cellStyle name="Percent 3 5 14 4 2 2" xfId="11241" xr:uid="{00000000-0005-0000-0000-0000162C0000}"/>
    <cellStyle name="Percent 3 5 14 4 2 2 2" xfId="11242" xr:uid="{00000000-0005-0000-0000-0000172C0000}"/>
    <cellStyle name="Percent 3 5 14 4 2 2 3" xfId="11243" xr:uid="{00000000-0005-0000-0000-0000182C0000}"/>
    <cellStyle name="Percent 3 5 14 4 2 3" xfId="11244" xr:uid="{00000000-0005-0000-0000-0000192C0000}"/>
    <cellStyle name="Percent 3 5 14 4 2 4" xfId="11245" xr:uid="{00000000-0005-0000-0000-00001A2C0000}"/>
    <cellStyle name="Percent 3 5 14 4 3" xfId="11246" xr:uid="{00000000-0005-0000-0000-00001B2C0000}"/>
    <cellStyle name="Percent 3 5 14 4 3 2" xfId="11247" xr:uid="{00000000-0005-0000-0000-00001C2C0000}"/>
    <cellStyle name="Percent 3 5 14 4 3 2 2" xfId="11248" xr:uid="{00000000-0005-0000-0000-00001D2C0000}"/>
    <cellStyle name="Percent 3 5 14 4 3 2 3" xfId="11249" xr:uid="{00000000-0005-0000-0000-00001E2C0000}"/>
    <cellStyle name="Percent 3 5 14 4 3 3" xfId="11250" xr:uid="{00000000-0005-0000-0000-00001F2C0000}"/>
    <cellStyle name="Percent 3 5 14 4 3 4" xfId="11251" xr:uid="{00000000-0005-0000-0000-0000202C0000}"/>
    <cellStyle name="Percent 3 5 14 4 4" xfId="11252" xr:uid="{00000000-0005-0000-0000-0000212C0000}"/>
    <cellStyle name="Percent 3 5 14 4 4 2" xfId="11253" xr:uid="{00000000-0005-0000-0000-0000222C0000}"/>
    <cellStyle name="Percent 3 5 14 4 4 3" xfId="11254" xr:uid="{00000000-0005-0000-0000-0000232C0000}"/>
    <cellStyle name="Percent 3 5 14 4 5" xfId="11255" xr:uid="{00000000-0005-0000-0000-0000242C0000}"/>
    <cellStyle name="Percent 3 5 14 4 6" xfId="11256" xr:uid="{00000000-0005-0000-0000-0000252C0000}"/>
    <cellStyle name="Percent 3 5 14 5" xfId="11257" xr:uid="{00000000-0005-0000-0000-0000262C0000}"/>
    <cellStyle name="Percent 3 5 14 5 2" xfId="11258" xr:uid="{00000000-0005-0000-0000-0000272C0000}"/>
    <cellStyle name="Percent 3 5 14 5 2 2" xfId="11259" xr:uid="{00000000-0005-0000-0000-0000282C0000}"/>
    <cellStyle name="Percent 3 5 14 5 2 2 2" xfId="11260" xr:uid="{00000000-0005-0000-0000-0000292C0000}"/>
    <cellStyle name="Percent 3 5 14 5 2 2 3" xfId="11261" xr:uid="{00000000-0005-0000-0000-00002A2C0000}"/>
    <cellStyle name="Percent 3 5 14 5 2 3" xfId="11262" xr:uid="{00000000-0005-0000-0000-00002B2C0000}"/>
    <cellStyle name="Percent 3 5 14 5 2 4" xfId="11263" xr:uid="{00000000-0005-0000-0000-00002C2C0000}"/>
    <cellStyle name="Percent 3 5 14 5 3" xfId="11264" xr:uid="{00000000-0005-0000-0000-00002D2C0000}"/>
    <cellStyle name="Percent 3 5 14 5 3 2" xfId="11265" xr:uid="{00000000-0005-0000-0000-00002E2C0000}"/>
    <cellStyle name="Percent 3 5 14 5 3 2 2" xfId="11266" xr:uid="{00000000-0005-0000-0000-00002F2C0000}"/>
    <cellStyle name="Percent 3 5 14 5 3 2 3" xfId="11267" xr:uid="{00000000-0005-0000-0000-0000302C0000}"/>
    <cellStyle name="Percent 3 5 14 5 3 3" xfId="11268" xr:uid="{00000000-0005-0000-0000-0000312C0000}"/>
    <cellStyle name="Percent 3 5 14 5 3 4" xfId="11269" xr:uid="{00000000-0005-0000-0000-0000322C0000}"/>
    <cellStyle name="Percent 3 5 14 5 4" xfId="11270" xr:uid="{00000000-0005-0000-0000-0000332C0000}"/>
    <cellStyle name="Percent 3 5 14 5 4 2" xfId="11271" xr:uid="{00000000-0005-0000-0000-0000342C0000}"/>
    <cellStyle name="Percent 3 5 14 5 4 2 2" xfId="11272" xr:uid="{00000000-0005-0000-0000-0000352C0000}"/>
    <cellStyle name="Percent 3 5 14 5 4 2 3" xfId="11273" xr:uid="{00000000-0005-0000-0000-0000362C0000}"/>
    <cellStyle name="Percent 3 5 14 5 4 3" xfId="11274" xr:uid="{00000000-0005-0000-0000-0000372C0000}"/>
    <cellStyle name="Percent 3 5 14 5 4 4" xfId="11275" xr:uid="{00000000-0005-0000-0000-0000382C0000}"/>
    <cellStyle name="Percent 3 5 14 5 5" xfId="11276" xr:uid="{00000000-0005-0000-0000-0000392C0000}"/>
    <cellStyle name="Percent 3 5 14 5 5 2" xfId="11277" xr:uid="{00000000-0005-0000-0000-00003A2C0000}"/>
    <cellStyle name="Percent 3 5 14 5 5 3" xfId="11278" xr:uid="{00000000-0005-0000-0000-00003B2C0000}"/>
    <cellStyle name="Percent 3 5 14 5 6" xfId="11279" xr:uid="{00000000-0005-0000-0000-00003C2C0000}"/>
    <cellStyle name="Percent 3 5 14 5 7" xfId="11280" xr:uid="{00000000-0005-0000-0000-00003D2C0000}"/>
    <cellStyle name="Percent 3 5 14 6" xfId="11281" xr:uid="{00000000-0005-0000-0000-00003E2C0000}"/>
    <cellStyle name="Percent 3 5 14 6 2" xfId="11282" xr:uid="{00000000-0005-0000-0000-00003F2C0000}"/>
    <cellStyle name="Percent 3 5 14 6 2 2" xfId="11283" xr:uid="{00000000-0005-0000-0000-0000402C0000}"/>
    <cellStyle name="Percent 3 5 14 6 2 2 2" xfId="11284" xr:uid="{00000000-0005-0000-0000-0000412C0000}"/>
    <cellStyle name="Percent 3 5 14 6 2 2 3" xfId="11285" xr:uid="{00000000-0005-0000-0000-0000422C0000}"/>
    <cellStyle name="Percent 3 5 14 6 2 3" xfId="11286" xr:uid="{00000000-0005-0000-0000-0000432C0000}"/>
    <cellStyle name="Percent 3 5 14 6 2 4" xfId="11287" xr:uid="{00000000-0005-0000-0000-0000442C0000}"/>
    <cellStyle name="Percent 3 5 14 6 3" xfId="11288" xr:uid="{00000000-0005-0000-0000-0000452C0000}"/>
    <cellStyle name="Percent 3 5 14 6 3 2" xfId="11289" xr:uid="{00000000-0005-0000-0000-0000462C0000}"/>
    <cellStyle name="Percent 3 5 14 6 3 2 2" xfId="11290" xr:uid="{00000000-0005-0000-0000-0000472C0000}"/>
    <cellStyle name="Percent 3 5 14 6 3 2 3" xfId="11291" xr:uid="{00000000-0005-0000-0000-0000482C0000}"/>
    <cellStyle name="Percent 3 5 14 6 3 3" xfId="11292" xr:uid="{00000000-0005-0000-0000-0000492C0000}"/>
    <cellStyle name="Percent 3 5 14 6 3 4" xfId="11293" xr:uid="{00000000-0005-0000-0000-00004A2C0000}"/>
    <cellStyle name="Percent 3 5 14 6 4" xfId="11294" xr:uid="{00000000-0005-0000-0000-00004B2C0000}"/>
    <cellStyle name="Percent 3 5 14 6 4 2" xfId="11295" xr:uid="{00000000-0005-0000-0000-00004C2C0000}"/>
    <cellStyle name="Percent 3 5 14 6 4 3" xfId="11296" xr:uid="{00000000-0005-0000-0000-00004D2C0000}"/>
    <cellStyle name="Percent 3 5 14 6 5" xfId="11297" xr:uid="{00000000-0005-0000-0000-00004E2C0000}"/>
    <cellStyle name="Percent 3 5 14 6 6" xfId="11298" xr:uid="{00000000-0005-0000-0000-00004F2C0000}"/>
    <cellStyle name="Percent 3 5 14 7" xfId="11299" xr:uid="{00000000-0005-0000-0000-0000502C0000}"/>
    <cellStyle name="Percent 3 5 14 7 2" xfId="11300" xr:uid="{00000000-0005-0000-0000-0000512C0000}"/>
    <cellStyle name="Percent 3 5 14 7 2 2" xfId="11301" xr:uid="{00000000-0005-0000-0000-0000522C0000}"/>
    <cellStyle name="Percent 3 5 14 7 2 3" xfId="11302" xr:uid="{00000000-0005-0000-0000-0000532C0000}"/>
    <cellStyle name="Percent 3 5 14 7 3" xfId="11303" xr:uid="{00000000-0005-0000-0000-0000542C0000}"/>
    <cellStyle name="Percent 3 5 14 7 4" xfId="11304" xr:uid="{00000000-0005-0000-0000-0000552C0000}"/>
    <cellStyle name="Percent 3 5 14 8" xfId="11305" xr:uid="{00000000-0005-0000-0000-0000562C0000}"/>
    <cellStyle name="Percent 3 5 14 8 2" xfId="11306" xr:uid="{00000000-0005-0000-0000-0000572C0000}"/>
    <cellStyle name="Percent 3 5 14 8 2 2" xfId="11307" xr:uid="{00000000-0005-0000-0000-0000582C0000}"/>
    <cellStyle name="Percent 3 5 14 8 2 3" xfId="11308" xr:uid="{00000000-0005-0000-0000-0000592C0000}"/>
    <cellStyle name="Percent 3 5 14 8 3" xfId="11309" xr:uid="{00000000-0005-0000-0000-00005A2C0000}"/>
    <cellStyle name="Percent 3 5 14 8 4" xfId="11310" xr:uid="{00000000-0005-0000-0000-00005B2C0000}"/>
    <cellStyle name="Percent 3 5 14 9" xfId="11311" xr:uid="{00000000-0005-0000-0000-00005C2C0000}"/>
    <cellStyle name="Percent 3 5 14 9 2" xfId="11312" xr:uid="{00000000-0005-0000-0000-00005D2C0000}"/>
    <cellStyle name="Percent 3 5 14 9 2 2" xfId="11313" xr:uid="{00000000-0005-0000-0000-00005E2C0000}"/>
    <cellStyle name="Percent 3 5 14 9 2 3" xfId="11314" xr:uid="{00000000-0005-0000-0000-00005F2C0000}"/>
    <cellStyle name="Percent 3 5 14 9 3" xfId="11315" xr:uid="{00000000-0005-0000-0000-0000602C0000}"/>
    <cellStyle name="Percent 3 5 14 9 4" xfId="11316" xr:uid="{00000000-0005-0000-0000-0000612C0000}"/>
    <cellStyle name="Percent 3 5 15" xfId="11317" xr:uid="{00000000-0005-0000-0000-0000622C0000}"/>
    <cellStyle name="Percent 3 5 15 10" xfId="11318" xr:uid="{00000000-0005-0000-0000-0000632C0000}"/>
    <cellStyle name="Percent 3 5 15 10 2" xfId="11319" xr:uid="{00000000-0005-0000-0000-0000642C0000}"/>
    <cellStyle name="Percent 3 5 15 10 3" xfId="11320" xr:uid="{00000000-0005-0000-0000-0000652C0000}"/>
    <cellStyle name="Percent 3 5 15 11" xfId="11321" xr:uid="{00000000-0005-0000-0000-0000662C0000}"/>
    <cellStyle name="Percent 3 5 15 11 2" xfId="11322" xr:uid="{00000000-0005-0000-0000-0000672C0000}"/>
    <cellStyle name="Percent 3 5 15 11 3" xfId="11323" xr:uid="{00000000-0005-0000-0000-0000682C0000}"/>
    <cellStyle name="Percent 3 5 15 12" xfId="11324" xr:uid="{00000000-0005-0000-0000-0000692C0000}"/>
    <cellStyle name="Percent 3 5 15 12 2" xfId="11325" xr:uid="{00000000-0005-0000-0000-00006A2C0000}"/>
    <cellStyle name="Percent 3 5 15 12 3" xfId="11326" xr:uid="{00000000-0005-0000-0000-00006B2C0000}"/>
    <cellStyle name="Percent 3 5 15 13" xfId="11327" xr:uid="{00000000-0005-0000-0000-00006C2C0000}"/>
    <cellStyle name="Percent 3 5 15 2" xfId="11328" xr:uid="{00000000-0005-0000-0000-00006D2C0000}"/>
    <cellStyle name="Percent 3 5 15 2 2" xfId="11329" xr:uid="{00000000-0005-0000-0000-00006E2C0000}"/>
    <cellStyle name="Percent 3 5 15 2 2 2" xfId="11330" xr:uid="{00000000-0005-0000-0000-00006F2C0000}"/>
    <cellStyle name="Percent 3 5 15 2 2 2 2" xfId="11331" xr:uid="{00000000-0005-0000-0000-0000702C0000}"/>
    <cellStyle name="Percent 3 5 15 2 2 2 3" xfId="11332" xr:uid="{00000000-0005-0000-0000-0000712C0000}"/>
    <cellStyle name="Percent 3 5 15 2 2 3" xfId="11333" xr:uid="{00000000-0005-0000-0000-0000722C0000}"/>
    <cellStyle name="Percent 3 5 15 2 2 4" xfId="11334" xr:uid="{00000000-0005-0000-0000-0000732C0000}"/>
    <cellStyle name="Percent 3 5 15 2 3" xfId="11335" xr:uid="{00000000-0005-0000-0000-0000742C0000}"/>
    <cellStyle name="Percent 3 5 15 2 3 2" xfId="11336" xr:uid="{00000000-0005-0000-0000-0000752C0000}"/>
    <cellStyle name="Percent 3 5 15 2 3 2 2" xfId="11337" xr:uid="{00000000-0005-0000-0000-0000762C0000}"/>
    <cellStyle name="Percent 3 5 15 2 3 2 3" xfId="11338" xr:uid="{00000000-0005-0000-0000-0000772C0000}"/>
    <cellStyle name="Percent 3 5 15 2 3 3" xfId="11339" xr:uid="{00000000-0005-0000-0000-0000782C0000}"/>
    <cellStyle name="Percent 3 5 15 2 3 4" xfId="11340" xr:uid="{00000000-0005-0000-0000-0000792C0000}"/>
    <cellStyle name="Percent 3 5 15 2 4" xfId="11341" xr:uid="{00000000-0005-0000-0000-00007A2C0000}"/>
    <cellStyle name="Percent 3 5 15 2 4 2" xfId="11342" xr:uid="{00000000-0005-0000-0000-00007B2C0000}"/>
    <cellStyle name="Percent 3 5 15 2 4 3" xfId="11343" xr:uid="{00000000-0005-0000-0000-00007C2C0000}"/>
    <cellStyle name="Percent 3 5 15 2 5" xfId="11344" xr:uid="{00000000-0005-0000-0000-00007D2C0000}"/>
    <cellStyle name="Percent 3 5 15 2 5 2" xfId="11345" xr:uid="{00000000-0005-0000-0000-00007E2C0000}"/>
    <cellStyle name="Percent 3 5 15 2 5 3" xfId="11346" xr:uid="{00000000-0005-0000-0000-00007F2C0000}"/>
    <cellStyle name="Percent 3 5 15 2 6" xfId="11347" xr:uid="{00000000-0005-0000-0000-0000802C0000}"/>
    <cellStyle name="Percent 3 5 15 2 7" xfId="11348" xr:uid="{00000000-0005-0000-0000-0000812C0000}"/>
    <cellStyle name="Percent 3 5 15 3" xfId="11349" xr:uid="{00000000-0005-0000-0000-0000822C0000}"/>
    <cellStyle name="Percent 3 5 15 3 2" xfId="11350" xr:uid="{00000000-0005-0000-0000-0000832C0000}"/>
    <cellStyle name="Percent 3 5 15 3 2 2" xfId="11351" xr:uid="{00000000-0005-0000-0000-0000842C0000}"/>
    <cellStyle name="Percent 3 5 15 3 2 2 2" xfId="11352" xr:uid="{00000000-0005-0000-0000-0000852C0000}"/>
    <cellStyle name="Percent 3 5 15 3 2 2 3" xfId="11353" xr:uid="{00000000-0005-0000-0000-0000862C0000}"/>
    <cellStyle name="Percent 3 5 15 3 2 3" xfId="11354" xr:uid="{00000000-0005-0000-0000-0000872C0000}"/>
    <cellStyle name="Percent 3 5 15 3 2 4" xfId="11355" xr:uid="{00000000-0005-0000-0000-0000882C0000}"/>
    <cellStyle name="Percent 3 5 15 3 3" xfId="11356" xr:uid="{00000000-0005-0000-0000-0000892C0000}"/>
    <cellStyle name="Percent 3 5 15 3 3 2" xfId="11357" xr:uid="{00000000-0005-0000-0000-00008A2C0000}"/>
    <cellStyle name="Percent 3 5 15 3 3 2 2" xfId="11358" xr:uid="{00000000-0005-0000-0000-00008B2C0000}"/>
    <cellStyle name="Percent 3 5 15 3 3 2 3" xfId="11359" xr:uid="{00000000-0005-0000-0000-00008C2C0000}"/>
    <cellStyle name="Percent 3 5 15 3 3 3" xfId="11360" xr:uid="{00000000-0005-0000-0000-00008D2C0000}"/>
    <cellStyle name="Percent 3 5 15 3 3 4" xfId="11361" xr:uid="{00000000-0005-0000-0000-00008E2C0000}"/>
    <cellStyle name="Percent 3 5 15 3 4" xfId="11362" xr:uid="{00000000-0005-0000-0000-00008F2C0000}"/>
    <cellStyle name="Percent 3 5 15 3 4 2" xfId="11363" xr:uid="{00000000-0005-0000-0000-0000902C0000}"/>
    <cellStyle name="Percent 3 5 15 3 4 3" xfId="11364" xr:uid="{00000000-0005-0000-0000-0000912C0000}"/>
    <cellStyle name="Percent 3 5 15 3 5" xfId="11365" xr:uid="{00000000-0005-0000-0000-0000922C0000}"/>
    <cellStyle name="Percent 3 5 15 3 6" xfId="11366" xr:uid="{00000000-0005-0000-0000-0000932C0000}"/>
    <cellStyle name="Percent 3 5 15 4" xfId="11367" xr:uid="{00000000-0005-0000-0000-0000942C0000}"/>
    <cellStyle name="Percent 3 5 15 4 2" xfId="11368" xr:uid="{00000000-0005-0000-0000-0000952C0000}"/>
    <cellStyle name="Percent 3 5 15 4 2 2" xfId="11369" xr:uid="{00000000-0005-0000-0000-0000962C0000}"/>
    <cellStyle name="Percent 3 5 15 4 2 2 2" xfId="11370" xr:uid="{00000000-0005-0000-0000-0000972C0000}"/>
    <cellStyle name="Percent 3 5 15 4 2 2 3" xfId="11371" xr:uid="{00000000-0005-0000-0000-0000982C0000}"/>
    <cellStyle name="Percent 3 5 15 4 2 3" xfId="11372" xr:uid="{00000000-0005-0000-0000-0000992C0000}"/>
    <cellStyle name="Percent 3 5 15 4 2 4" xfId="11373" xr:uid="{00000000-0005-0000-0000-00009A2C0000}"/>
    <cellStyle name="Percent 3 5 15 4 3" xfId="11374" xr:uid="{00000000-0005-0000-0000-00009B2C0000}"/>
    <cellStyle name="Percent 3 5 15 4 3 2" xfId="11375" xr:uid="{00000000-0005-0000-0000-00009C2C0000}"/>
    <cellStyle name="Percent 3 5 15 4 3 2 2" xfId="11376" xr:uid="{00000000-0005-0000-0000-00009D2C0000}"/>
    <cellStyle name="Percent 3 5 15 4 3 2 3" xfId="11377" xr:uid="{00000000-0005-0000-0000-00009E2C0000}"/>
    <cellStyle name="Percent 3 5 15 4 3 3" xfId="11378" xr:uid="{00000000-0005-0000-0000-00009F2C0000}"/>
    <cellStyle name="Percent 3 5 15 4 3 4" xfId="11379" xr:uid="{00000000-0005-0000-0000-0000A02C0000}"/>
    <cellStyle name="Percent 3 5 15 4 4" xfId="11380" xr:uid="{00000000-0005-0000-0000-0000A12C0000}"/>
    <cellStyle name="Percent 3 5 15 4 4 2" xfId="11381" xr:uid="{00000000-0005-0000-0000-0000A22C0000}"/>
    <cellStyle name="Percent 3 5 15 4 4 3" xfId="11382" xr:uid="{00000000-0005-0000-0000-0000A32C0000}"/>
    <cellStyle name="Percent 3 5 15 4 5" xfId="11383" xr:uid="{00000000-0005-0000-0000-0000A42C0000}"/>
    <cellStyle name="Percent 3 5 15 4 6" xfId="11384" xr:uid="{00000000-0005-0000-0000-0000A52C0000}"/>
    <cellStyle name="Percent 3 5 15 5" xfId="11385" xr:uid="{00000000-0005-0000-0000-0000A62C0000}"/>
    <cellStyle name="Percent 3 5 15 5 2" xfId="11386" xr:uid="{00000000-0005-0000-0000-0000A72C0000}"/>
    <cellStyle name="Percent 3 5 15 5 2 2" xfId="11387" xr:uid="{00000000-0005-0000-0000-0000A82C0000}"/>
    <cellStyle name="Percent 3 5 15 5 2 2 2" xfId="11388" xr:uid="{00000000-0005-0000-0000-0000A92C0000}"/>
    <cellStyle name="Percent 3 5 15 5 2 2 3" xfId="11389" xr:uid="{00000000-0005-0000-0000-0000AA2C0000}"/>
    <cellStyle name="Percent 3 5 15 5 2 3" xfId="11390" xr:uid="{00000000-0005-0000-0000-0000AB2C0000}"/>
    <cellStyle name="Percent 3 5 15 5 2 4" xfId="11391" xr:uid="{00000000-0005-0000-0000-0000AC2C0000}"/>
    <cellStyle name="Percent 3 5 15 5 3" xfId="11392" xr:uid="{00000000-0005-0000-0000-0000AD2C0000}"/>
    <cellStyle name="Percent 3 5 15 5 3 2" xfId="11393" xr:uid="{00000000-0005-0000-0000-0000AE2C0000}"/>
    <cellStyle name="Percent 3 5 15 5 3 2 2" xfId="11394" xr:uid="{00000000-0005-0000-0000-0000AF2C0000}"/>
    <cellStyle name="Percent 3 5 15 5 3 2 3" xfId="11395" xr:uid="{00000000-0005-0000-0000-0000B02C0000}"/>
    <cellStyle name="Percent 3 5 15 5 3 3" xfId="11396" xr:uid="{00000000-0005-0000-0000-0000B12C0000}"/>
    <cellStyle name="Percent 3 5 15 5 3 4" xfId="11397" xr:uid="{00000000-0005-0000-0000-0000B22C0000}"/>
    <cellStyle name="Percent 3 5 15 5 4" xfId="11398" xr:uid="{00000000-0005-0000-0000-0000B32C0000}"/>
    <cellStyle name="Percent 3 5 15 5 4 2" xfId="11399" xr:uid="{00000000-0005-0000-0000-0000B42C0000}"/>
    <cellStyle name="Percent 3 5 15 5 4 2 2" xfId="11400" xr:uid="{00000000-0005-0000-0000-0000B52C0000}"/>
    <cellStyle name="Percent 3 5 15 5 4 2 3" xfId="11401" xr:uid="{00000000-0005-0000-0000-0000B62C0000}"/>
    <cellStyle name="Percent 3 5 15 5 4 3" xfId="11402" xr:uid="{00000000-0005-0000-0000-0000B72C0000}"/>
    <cellStyle name="Percent 3 5 15 5 4 4" xfId="11403" xr:uid="{00000000-0005-0000-0000-0000B82C0000}"/>
    <cellStyle name="Percent 3 5 15 5 5" xfId="11404" xr:uid="{00000000-0005-0000-0000-0000B92C0000}"/>
    <cellStyle name="Percent 3 5 15 5 5 2" xfId="11405" xr:uid="{00000000-0005-0000-0000-0000BA2C0000}"/>
    <cellStyle name="Percent 3 5 15 5 5 3" xfId="11406" xr:uid="{00000000-0005-0000-0000-0000BB2C0000}"/>
    <cellStyle name="Percent 3 5 15 5 6" xfId="11407" xr:uid="{00000000-0005-0000-0000-0000BC2C0000}"/>
    <cellStyle name="Percent 3 5 15 5 7" xfId="11408" xr:uid="{00000000-0005-0000-0000-0000BD2C0000}"/>
    <cellStyle name="Percent 3 5 15 6" xfId="11409" xr:uid="{00000000-0005-0000-0000-0000BE2C0000}"/>
    <cellStyle name="Percent 3 5 15 6 2" xfId="11410" xr:uid="{00000000-0005-0000-0000-0000BF2C0000}"/>
    <cellStyle name="Percent 3 5 15 6 2 2" xfId="11411" xr:uid="{00000000-0005-0000-0000-0000C02C0000}"/>
    <cellStyle name="Percent 3 5 15 6 2 2 2" xfId="11412" xr:uid="{00000000-0005-0000-0000-0000C12C0000}"/>
    <cellStyle name="Percent 3 5 15 6 2 2 3" xfId="11413" xr:uid="{00000000-0005-0000-0000-0000C22C0000}"/>
    <cellStyle name="Percent 3 5 15 6 2 3" xfId="11414" xr:uid="{00000000-0005-0000-0000-0000C32C0000}"/>
    <cellStyle name="Percent 3 5 15 6 2 4" xfId="11415" xr:uid="{00000000-0005-0000-0000-0000C42C0000}"/>
    <cellStyle name="Percent 3 5 15 6 3" xfId="11416" xr:uid="{00000000-0005-0000-0000-0000C52C0000}"/>
    <cellStyle name="Percent 3 5 15 6 3 2" xfId="11417" xr:uid="{00000000-0005-0000-0000-0000C62C0000}"/>
    <cellStyle name="Percent 3 5 15 6 3 2 2" xfId="11418" xr:uid="{00000000-0005-0000-0000-0000C72C0000}"/>
    <cellStyle name="Percent 3 5 15 6 3 2 3" xfId="11419" xr:uid="{00000000-0005-0000-0000-0000C82C0000}"/>
    <cellStyle name="Percent 3 5 15 6 3 3" xfId="11420" xr:uid="{00000000-0005-0000-0000-0000C92C0000}"/>
    <cellStyle name="Percent 3 5 15 6 3 4" xfId="11421" xr:uid="{00000000-0005-0000-0000-0000CA2C0000}"/>
    <cellStyle name="Percent 3 5 15 6 4" xfId="11422" xr:uid="{00000000-0005-0000-0000-0000CB2C0000}"/>
    <cellStyle name="Percent 3 5 15 6 4 2" xfId="11423" xr:uid="{00000000-0005-0000-0000-0000CC2C0000}"/>
    <cellStyle name="Percent 3 5 15 6 4 3" xfId="11424" xr:uid="{00000000-0005-0000-0000-0000CD2C0000}"/>
    <cellStyle name="Percent 3 5 15 6 5" xfId="11425" xr:uid="{00000000-0005-0000-0000-0000CE2C0000}"/>
    <cellStyle name="Percent 3 5 15 6 6" xfId="11426" xr:uid="{00000000-0005-0000-0000-0000CF2C0000}"/>
    <cellStyle name="Percent 3 5 15 7" xfId="11427" xr:uid="{00000000-0005-0000-0000-0000D02C0000}"/>
    <cellStyle name="Percent 3 5 15 7 2" xfId="11428" xr:uid="{00000000-0005-0000-0000-0000D12C0000}"/>
    <cellStyle name="Percent 3 5 15 7 2 2" xfId="11429" xr:uid="{00000000-0005-0000-0000-0000D22C0000}"/>
    <cellStyle name="Percent 3 5 15 7 2 3" xfId="11430" xr:uid="{00000000-0005-0000-0000-0000D32C0000}"/>
    <cellStyle name="Percent 3 5 15 7 3" xfId="11431" xr:uid="{00000000-0005-0000-0000-0000D42C0000}"/>
    <cellStyle name="Percent 3 5 15 7 4" xfId="11432" xr:uid="{00000000-0005-0000-0000-0000D52C0000}"/>
    <cellStyle name="Percent 3 5 15 8" xfId="11433" xr:uid="{00000000-0005-0000-0000-0000D62C0000}"/>
    <cellStyle name="Percent 3 5 15 8 2" xfId="11434" xr:uid="{00000000-0005-0000-0000-0000D72C0000}"/>
    <cellStyle name="Percent 3 5 15 8 2 2" xfId="11435" xr:uid="{00000000-0005-0000-0000-0000D82C0000}"/>
    <cellStyle name="Percent 3 5 15 8 2 3" xfId="11436" xr:uid="{00000000-0005-0000-0000-0000D92C0000}"/>
    <cellStyle name="Percent 3 5 15 8 3" xfId="11437" xr:uid="{00000000-0005-0000-0000-0000DA2C0000}"/>
    <cellStyle name="Percent 3 5 15 8 4" xfId="11438" xr:uid="{00000000-0005-0000-0000-0000DB2C0000}"/>
    <cellStyle name="Percent 3 5 15 9" xfId="11439" xr:uid="{00000000-0005-0000-0000-0000DC2C0000}"/>
    <cellStyle name="Percent 3 5 15 9 2" xfId="11440" xr:uid="{00000000-0005-0000-0000-0000DD2C0000}"/>
    <cellStyle name="Percent 3 5 15 9 2 2" xfId="11441" xr:uid="{00000000-0005-0000-0000-0000DE2C0000}"/>
    <cellStyle name="Percent 3 5 15 9 2 3" xfId="11442" xr:uid="{00000000-0005-0000-0000-0000DF2C0000}"/>
    <cellStyle name="Percent 3 5 15 9 3" xfId="11443" xr:uid="{00000000-0005-0000-0000-0000E02C0000}"/>
    <cellStyle name="Percent 3 5 15 9 4" xfId="11444" xr:uid="{00000000-0005-0000-0000-0000E12C0000}"/>
    <cellStyle name="Percent 3 5 16" xfId="11445" xr:uid="{00000000-0005-0000-0000-0000E22C0000}"/>
    <cellStyle name="Percent 3 5 16 2" xfId="11446" xr:uid="{00000000-0005-0000-0000-0000E32C0000}"/>
    <cellStyle name="Percent 3 5 16 2 2" xfId="11447" xr:uid="{00000000-0005-0000-0000-0000E42C0000}"/>
    <cellStyle name="Percent 3 5 16 2 2 2" xfId="11448" xr:uid="{00000000-0005-0000-0000-0000E52C0000}"/>
    <cellStyle name="Percent 3 5 16 2 2 3" xfId="11449" xr:uid="{00000000-0005-0000-0000-0000E62C0000}"/>
    <cellStyle name="Percent 3 5 16 2 3" xfId="11450" xr:uid="{00000000-0005-0000-0000-0000E72C0000}"/>
    <cellStyle name="Percent 3 5 16 2 4" xfId="11451" xr:uid="{00000000-0005-0000-0000-0000E82C0000}"/>
    <cellStyle name="Percent 3 5 16 3" xfId="11452" xr:uid="{00000000-0005-0000-0000-0000E92C0000}"/>
    <cellStyle name="Percent 3 5 16 3 2" xfId="11453" xr:uid="{00000000-0005-0000-0000-0000EA2C0000}"/>
    <cellStyle name="Percent 3 5 16 3 2 2" xfId="11454" xr:uid="{00000000-0005-0000-0000-0000EB2C0000}"/>
    <cellStyle name="Percent 3 5 16 3 2 3" xfId="11455" xr:uid="{00000000-0005-0000-0000-0000EC2C0000}"/>
    <cellStyle name="Percent 3 5 16 3 3" xfId="11456" xr:uid="{00000000-0005-0000-0000-0000ED2C0000}"/>
    <cellStyle name="Percent 3 5 16 3 4" xfId="11457" xr:uid="{00000000-0005-0000-0000-0000EE2C0000}"/>
    <cellStyle name="Percent 3 5 16 4" xfId="11458" xr:uid="{00000000-0005-0000-0000-0000EF2C0000}"/>
    <cellStyle name="Percent 3 5 16 4 2" xfId="11459" xr:uid="{00000000-0005-0000-0000-0000F02C0000}"/>
    <cellStyle name="Percent 3 5 16 4 3" xfId="11460" xr:uid="{00000000-0005-0000-0000-0000F12C0000}"/>
    <cellStyle name="Percent 3 5 16 5" xfId="11461" xr:uid="{00000000-0005-0000-0000-0000F22C0000}"/>
    <cellStyle name="Percent 3 5 16 5 2" xfId="11462" xr:uid="{00000000-0005-0000-0000-0000F32C0000}"/>
    <cellStyle name="Percent 3 5 16 5 3" xfId="11463" xr:uid="{00000000-0005-0000-0000-0000F42C0000}"/>
    <cellStyle name="Percent 3 5 16 6" xfId="11464" xr:uid="{00000000-0005-0000-0000-0000F52C0000}"/>
    <cellStyle name="Percent 3 5 16 6 2" xfId="11465" xr:uid="{00000000-0005-0000-0000-0000F62C0000}"/>
    <cellStyle name="Percent 3 5 16 6 3" xfId="11466" xr:uid="{00000000-0005-0000-0000-0000F72C0000}"/>
    <cellStyle name="Percent 3 5 16 7" xfId="11467" xr:uid="{00000000-0005-0000-0000-0000F82C0000}"/>
    <cellStyle name="Percent 3 5 17" xfId="11468" xr:uid="{00000000-0005-0000-0000-0000F92C0000}"/>
    <cellStyle name="Percent 3 5 17 2" xfId="11469" xr:uid="{00000000-0005-0000-0000-0000FA2C0000}"/>
    <cellStyle name="Percent 3 5 17 2 2" xfId="11470" xr:uid="{00000000-0005-0000-0000-0000FB2C0000}"/>
    <cellStyle name="Percent 3 5 17 2 2 2" xfId="11471" xr:uid="{00000000-0005-0000-0000-0000FC2C0000}"/>
    <cellStyle name="Percent 3 5 17 2 2 3" xfId="11472" xr:uid="{00000000-0005-0000-0000-0000FD2C0000}"/>
    <cellStyle name="Percent 3 5 17 2 3" xfId="11473" xr:uid="{00000000-0005-0000-0000-0000FE2C0000}"/>
    <cellStyle name="Percent 3 5 17 2 4" xfId="11474" xr:uid="{00000000-0005-0000-0000-0000FF2C0000}"/>
    <cellStyle name="Percent 3 5 17 3" xfId="11475" xr:uid="{00000000-0005-0000-0000-0000002D0000}"/>
    <cellStyle name="Percent 3 5 17 3 2" xfId="11476" xr:uid="{00000000-0005-0000-0000-0000012D0000}"/>
    <cellStyle name="Percent 3 5 17 3 2 2" xfId="11477" xr:uid="{00000000-0005-0000-0000-0000022D0000}"/>
    <cellStyle name="Percent 3 5 17 3 2 3" xfId="11478" xr:uid="{00000000-0005-0000-0000-0000032D0000}"/>
    <cellStyle name="Percent 3 5 17 3 3" xfId="11479" xr:uid="{00000000-0005-0000-0000-0000042D0000}"/>
    <cellStyle name="Percent 3 5 17 3 4" xfId="11480" xr:uid="{00000000-0005-0000-0000-0000052D0000}"/>
    <cellStyle name="Percent 3 5 17 4" xfId="11481" xr:uid="{00000000-0005-0000-0000-0000062D0000}"/>
    <cellStyle name="Percent 3 5 17 4 2" xfId="11482" xr:uid="{00000000-0005-0000-0000-0000072D0000}"/>
    <cellStyle name="Percent 3 5 17 4 3" xfId="11483" xr:uid="{00000000-0005-0000-0000-0000082D0000}"/>
    <cellStyle name="Percent 3 5 17 5" xfId="11484" xr:uid="{00000000-0005-0000-0000-0000092D0000}"/>
    <cellStyle name="Percent 3 5 17 5 2" xfId="11485" xr:uid="{00000000-0005-0000-0000-00000A2D0000}"/>
    <cellStyle name="Percent 3 5 17 5 3" xfId="11486" xr:uid="{00000000-0005-0000-0000-00000B2D0000}"/>
    <cellStyle name="Percent 3 5 17 6" xfId="11487" xr:uid="{00000000-0005-0000-0000-00000C2D0000}"/>
    <cellStyle name="Percent 3 5 17 7" xfId="11488" xr:uid="{00000000-0005-0000-0000-00000D2D0000}"/>
    <cellStyle name="Percent 3 5 17 8" xfId="11489" xr:uid="{00000000-0005-0000-0000-00000E2D0000}"/>
    <cellStyle name="Percent 3 5 18" xfId="11490" xr:uid="{00000000-0005-0000-0000-00000F2D0000}"/>
    <cellStyle name="Percent 3 5 18 2" xfId="11491" xr:uid="{00000000-0005-0000-0000-0000102D0000}"/>
    <cellStyle name="Percent 3 5 18 2 2" xfId="11492" xr:uid="{00000000-0005-0000-0000-0000112D0000}"/>
    <cellStyle name="Percent 3 5 18 2 2 2" xfId="11493" xr:uid="{00000000-0005-0000-0000-0000122D0000}"/>
    <cellStyle name="Percent 3 5 18 2 2 3" xfId="11494" xr:uid="{00000000-0005-0000-0000-0000132D0000}"/>
    <cellStyle name="Percent 3 5 18 2 3" xfId="11495" xr:uid="{00000000-0005-0000-0000-0000142D0000}"/>
    <cellStyle name="Percent 3 5 18 2 4" xfId="11496" xr:uid="{00000000-0005-0000-0000-0000152D0000}"/>
    <cellStyle name="Percent 3 5 18 3" xfId="11497" xr:uid="{00000000-0005-0000-0000-0000162D0000}"/>
    <cellStyle name="Percent 3 5 18 3 2" xfId="11498" xr:uid="{00000000-0005-0000-0000-0000172D0000}"/>
    <cellStyle name="Percent 3 5 18 3 2 2" xfId="11499" xr:uid="{00000000-0005-0000-0000-0000182D0000}"/>
    <cellStyle name="Percent 3 5 18 3 2 3" xfId="11500" xr:uid="{00000000-0005-0000-0000-0000192D0000}"/>
    <cellStyle name="Percent 3 5 18 3 3" xfId="11501" xr:uid="{00000000-0005-0000-0000-00001A2D0000}"/>
    <cellStyle name="Percent 3 5 18 3 4" xfId="11502" xr:uid="{00000000-0005-0000-0000-00001B2D0000}"/>
    <cellStyle name="Percent 3 5 18 4" xfId="11503" xr:uid="{00000000-0005-0000-0000-00001C2D0000}"/>
    <cellStyle name="Percent 3 5 18 4 2" xfId="11504" xr:uid="{00000000-0005-0000-0000-00001D2D0000}"/>
    <cellStyle name="Percent 3 5 18 4 3" xfId="11505" xr:uid="{00000000-0005-0000-0000-00001E2D0000}"/>
    <cellStyle name="Percent 3 5 18 5" xfId="11506" xr:uid="{00000000-0005-0000-0000-00001F2D0000}"/>
    <cellStyle name="Percent 3 5 18 6" xfId="11507" xr:uid="{00000000-0005-0000-0000-0000202D0000}"/>
    <cellStyle name="Percent 3 5 19" xfId="11508" xr:uid="{00000000-0005-0000-0000-0000212D0000}"/>
    <cellStyle name="Percent 3 5 19 2" xfId="11509" xr:uid="{00000000-0005-0000-0000-0000222D0000}"/>
    <cellStyle name="Percent 3 5 19 2 2" xfId="11510" xr:uid="{00000000-0005-0000-0000-0000232D0000}"/>
    <cellStyle name="Percent 3 5 19 2 2 2" xfId="11511" xr:uid="{00000000-0005-0000-0000-0000242D0000}"/>
    <cellStyle name="Percent 3 5 19 2 2 3" xfId="11512" xr:uid="{00000000-0005-0000-0000-0000252D0000}"/>
    <cellStyle name="Percent 3 5 19 2 3" xfId="11513" xr:uid="{00000000-0005-0000-0000-0000262D0000}"/>
    <cellStyle name="Percent 3 5 19 2 4" xfId="11514" xr:uid="{00000000-0005-0000-0000-0000272D0000}"/>
    <cellStyle name="Percent 3 5 19 3" xfId="11515" xr:uid="{00000000-0005-0000-0000-0000282D0000}"/>
    <cellStyle name="Percent 3 5 19 3 2" xfId="11516" xr:uid="{00000000-0005-0000-0000-0000292D0000}"/>
    <cellStyle name="Percent 3 5 19 3 2 2" xfId="11517" xr:uid="{00000000-0005-0000-0000-00002A2D0000}"/>
    <cellStyle name="Percent 3 5 19 3 2 3" xfId="11518" xr:uid="{00000000-0005-0000-0000-00002B2D0000}"/>
    <cellStyle name="Percent 3 5 19 3 3" xfId="11519" xr:uid="{00000000-0005-0000-0000-00002C2D0000}"/>
    <cellStyle name="Percent 3 5 19 3 4" xfId="11520" xr:uid="{00000000-0005-0000-0000-00002D2D0000}"/>
    <cellStyle name="Percent 3 5 19 4" xfId="11521" xr:uid="{00000000-0005-0000-0000-00002E2D0000}"/>
    <cellStyle name="Percent 3 5 19 4 2" xfId="11522" xr:uid="{00000000-0005-0000-0000-00002F2D0000}"/>
    <cellStyle name="Percent 3 5 19 4 2 2" xfId="11523" xr:uid="{00000000-0005-0000-0000-0000302D0000}"/>
    <cellStyle name="Percent 3 5 19 4 2 3" xfId="11524" xr:uid="{00000000-0005-0000-0000-0000312D0000}"/>
    <cellStyle name="Percent 3 5 19 4 3" xfId="11525" xr:uid="{00000000-0005-0000-0000-0000322D0000}"/>
    <cellStyle name="Percent 3 5 19 4 4" xfId="11526" xr:uid="{00000000-0005-0000-0000-0000332D0000}"/>
    <cellStyle name="Percent 3 5 19 5" xfId="11527" xr:uid="{00000000-0005-0000-0000-0000342D0000}"/>
    <cellStyle name="Percent 3 5 19 5 2" xfId="11528" xr:uid="{00000000-0005-0000-0000-0000352D0000}"/>
    <cellStyle name="Percent 3 5 19 5 3" xfId="11529" xr:uid="{00000000-0005-0000-0000-0000362D0000}"/>
    <cellStyle name="Percent 3 5 19 6" xfId="11530" xr:uid="{00000000-0005-0000-0000-0000372D0000}"/>
    <cellStyle name="Percent 3 5 19 7" xfId="11531" xr:uid="{00000000-0005-0000-0000-0000382D0000}"/>
    <cellStyle name="Percent 3 5 2" xfId="11532" xr:uid="{00000000-0005-0000-0000-0000392D0000}"/>
    <cellStyle name="Percent 3 5 2 10" xfId="11533" xr:uid="{00000000-0005-0000-0000-00003A2D0000}"/>
    <cellStyle name="Percent 3 5 2 10 2" xfId="11534" xr:uid="{00000000-0005-0000-0000-00003B2D0000}"/>
    <cellStyle name="Percent 3 5 2 10 3" xfId="11535" xr:uid="{00000000-0005-0000-0000-00003C2D0000}"/>
    <cellStyle name="Percent 3 5 2 11" xfId="11536" xr:uid="{00000000-0005-0000-0000-00003D2D0000}"/>
    <cellStyle name="Percent 3 5 2 11 2" xfId="11537" xr:uid="{00000000-0005-0000-0000-00003E2D0000}"/>
    <cellStyle name="Percent 3 5 2 11 3" xfId="11538" xr:uid="{00000000-0005-0000-0000-00003F2D0000}"/>
    <cellStyle name="Percent 3 5 2 12" xfId="11539" xr:uid="{00000000-0005-0000-0000-0000402D0000}"/>
    <cellStyle name="Percent 3 5 2 12 2" xfId="11540" xr:uid="{00000000-0005-0000-0000-0000412D0000}"/>
    <cellStyle name="Percent 3 5 2 12 3" xfId="11541" xr:uid="{00000000-0005-0000-0000-0000422D0000}"/>
    <cellStyle name="Percent 3 5 2 13" xfId="11542" xr:uid="{00000000-0005-0000-0000-0000432D0000}"/>
    <cellStyle name="Percent 3 5 2 2" xfId="11543" xr:uid="{00000000-0005-0000-0000-0000442D0000}"/>
    <cellStyle name="Percent 3 5 2 2 2" xfId="11544" xr:uid="{00000000-0005-0000-0000-0000452D0000}"/>
    <cellStyle name="Percent 3 5 2 2 2 2" xfId="11545" xr:uid="{00000000-0005-0000-0000-0000462D0000}"/>
    <cellStyle name="Percent 3 5 2 2 2 2 2" xfId="11546" xr:uid="{00000000-0005-0000-0000-0000472D0000}"/>
    <cellStyle name="Percent 3 5 2 2 2 2 3" xfId="11547" xr:uid="{00000000-0005-0000-0000-0000482D0000}"/>
    <cellStyle name="Percent 3 5 2 2 2 3" xfId="11548" xr:uid="{00000000-0005-0000-0000-0000492D0000}"/>
    <cellStyle name="Percent 3 5 2 2 2 4" xfId="11549" xr:uid="{00000000-0005-0000-0000-00004A2D0000}"/>
    <cellStyle name="Percent 3 5 2 2 3" xfId="11550" xr:uid="{00000000-0005-0000-0000-00004B2D0000}"/>
    <cellStyle name="Percent 3 5 2 2 3 2" xfId="11551" xr:uid="{00000000-0005-0000-0000-00004C2D0000}"/>
    <cellStyle name="Percent 3 5 2 2 3 2 2" xfId="11552" xr:uid="{00000000-0005-0000-0000-00004D2D0000}"/>
    <cellStyle name="Percent 3 5 2 2 3 2 3" xfId="11553" xr:uid="{00000000-0005-0000-0000-00004E2D0000}"/>
    <cellStyle name="Percent 3 5 2 2 3 3" xfId="11554" xr:uid="{00000000-0005-0000-0000-00004F2D0000}"/>
    <cellStyle name="Percent 3 5 2 2 3 4" xfId="11555" xr:uid="{00000000-0005-0000-0000-0000502D0000}"/>
    <cellStyle name="Percent 3 5 2 2 4" xfId="11556" xr:uid="{00000000-0005-0000-0000-0000512D0000}"/>
    <cellStyle name="Percent 3 5 2 2 4 2" xfId="11557" xr:uid="{00000000-0005-0000-0000-0000522D0000}"/>
    <cellStyle name="Percent 3 5 2 2 4 3" xfId="11558" xr:uid="{00000000-0005-0000-0000-0000532D0000}"/>
    <cellStyle name="Percent 3 5 2 2 5" xfId="11559" xr:uid="{00000000-0005-0000-0000-0000542D0000}"/>
    <cellStyle name="Percent 3 5 2 2 5 2" xfId="11560" xr:uid="{00000000-0005-0000-0000-0000552D0000}"/>
    <cellStyle name="Percent 3 5 2 2 5 3" xfId="11561" xr:uid="{00000000-0005-0000-0000-0000562D0000}"/>
    <cellStyle name="Percent 3 5 2 2 6" xfId="11562" xr:uid="{00000000-0005-0000-0000-0000572D0000}"/>
    <cellStyle name="Percent 3 5 2 2 7" xfId="11563" xr:uid="{00000000-0005-0000-0000-0000582D0000}"/>
    <cellStyle name="Percent 3 5 2 3" xfId="11564" xr:uid="{00000000-0005-0000-0000-0000592D0000}"/>
    <cellStyle name="Percent 3 5 2 3 2" xfId="11565" xr:uid="{00000000-0005-0000-0000-00005A2D0000}"/>
    <cellStyle name="Percent 3 5 2 3 2 2" xfId="11566" xr:uid="{00000000-0005-0000-0000-00005B2D0000}"/>
    <cellStyle name="Percent 3 5 2 3 2 2 2" xfId="11567" xr:uid="{00000000-0005-0000-0000-00005C2D0000}"/>
    <cellStyle name="Percent 3 5 2 3 2 2 3" xfId="11568" xr:uid="{00000000-0005-0000-0000-00005D2D0000}"/>
    <cellStyle name="Percent 3 5 2 3 2 3" xfId="11569" xr:uid="{00000000-0005-0000-0000-00005E2D0000}"/>
    <cellStyle name="Percent 3 5 2 3 2 4" xfId="11570" xr:uid="{00000000-0005-0000-0000-00005F2D0000}"/>
    <cellStyle name="Percent 3 5 2 3 3" xfId="11571" xr:uid="{00000000-0005-0000-0000-0000602D0000}"/>
    <cellStyle name="Percent 3 5 2 3 3 2" xfId="11572" xr:uid="{00000000-0005-0000-0000-0000612D0000}"/>
    <cellStyle name="Percent 3 5 2 3 3 2 2" xfId="11573" xr:uid="{00000000-0005-0000-0000-0000622D0000}"/>
    <cellStyle name="Percent 3 5 2 3 3 2 3" xfId="11574" xr:uid="{00000000-0005-0000-0000-0000632D0000}"/>
    <cellStyle name="Percent 3 5 2 3 3 3" xfId="11575" xr:uid="{00000000-0005-0000-0000-0000642D0000}"/>
    <cellStyle name="Percent 3 5 2 3 3 4" xfId="11576" xr:uid="{00000000-0005-0000-0000-0000652D0000}"/>
    <cellStyle name="Percent 3 5 2 3 4" xfId="11577" xr:uid="{00000000-0005-0000-0000-0000662D0000}"/>
    <cellStyle name="Percent 3 5 2 3 4 2" xfId="11578" xr:uid="{00000000-0005-0000-0000-0000672D0000}"/>
    <cellStyle name="Percent 3 5 2 3 4 3" xfId="11579" xr:uid="{00000000-0005-0000-0000-0000682D0000}"/>
    <cellStyle name="Percent 3 5 2 3 5" xfId="11580" xr:uid="{00000000-0005-0000-0000-0000692D0000}"/>
    <cellStyle name="Percent 3 5 2 3 6" xfId="11581" xr:uid="{00000000-0005-0000-0000-00006A2D0000}"/>
    <cellStyle name="Percent 3 5 2 4" xfId="11582" xr:uid="{00000000-0005-0000-0000-00006B2D0000}"/>
    <cellStyle name="Percent 3 5 2 4 2" xfId="11583" xr:uid="{00000000-0005-0000-0000-00006C2D0000}"/>
    <cellStyle name="Percent 3 5 2 4 2 2" xfId="11584" xr:uid="{00000000-0005-0000-0000-00006D2D0000}"/>
    <cellStyle name="Percent 3 5 2 4 2 2 2" xfId="11585" xr:uid="{00000000-0005-0000-0000-00006E2D0000}"/>
    <cellStyle name="Percent 3 5 2 4 2 2 3" xfId="11586" xr:uid="{00000000-0005-0000-0000-00006F2D0000}"/>
    <cellStyle name="Percent 3 5 2 4 2 3" xfId="11587" xr:uid="{00000000-0005-0000-0000-0000702D0000}"/>
    <cellStyle name="Percent 3 5 2 4 2 4" xfId="11588" xr:uid="{00000000-0005-0000-0000-0000712D0000}"/>
    <cellStyle name="Percent 3 5 2 4 3" xfId="11589" xr:uid="{00000000-0005-0000-0000-0000722D0000}"/>
    <cellStyle name="Percent 3 5 2 4 3 2" xfId="11590" xr:uid="{00000000-0005-0000-0000-0000732D0000}"/>
    <cellStyle name="Percent 3 5 2 4 3 2 2" xfId="11591" xr:uid="{00000000-0005-0000-0000-0000742D0000}"/>
    <cellStyle name="Percent 3 5 2 4 3 2 3" xfId="11592" xr:uid="{00000000-0005-0000-0000-0000752D0000}"/>
    <cellStyle name="Percent 3 5 2 4 3 3" xfId="11593" xr:uid="{00000000-0005-0000-0000-0000762D0000}"/>
    <cellStyle name="Percent 3 5 2 4 3 4" xfId="11594" xr:uid="{00000000-0005-0000-0000-0000772D0000}"/>
    <cellStyle name="Percent 3 5 2 4 4" xfId="11595" xr:uid="{00000000-0005-0000-0000-0000782D0000}"/>
    <cellStyle name="Percent 3 5 2 4 4 2" xfId="11596" xr:uid="{00000000-0005-0000-0000-0000792D0000}"/>
    <cellStyle name="Percent 3 5 2 4 4 3" xfId="11597" xr:uid="{00000000-0005-0000-0000-00007A2D0000}"/>
    <cellStyle name="Percent 3 5 2 4 5" xfId="11598" xr:uid="{00000000-0005-0000-0000-00007B2D0000}"/>
    <cellStyle name="Percent 3 5 2 4 6" xfId="11599" xr:uid="{00000000-0005-0000-0000-00007C2D0000}"/>
    <cellStyle name="Percent 3 5 2 5" xfId="11600" xr:uid="{00000000-0005-0000-0000-00007D2D0000}"/>
    <cellStyle name="Percent 3 5 2 5 2" xfId="11601" xr:uid="{00000000-0005-0000-0000-00007E2D0000}"/>
    <cellStyle name="Percent 3 5 2 5 2 2" xfId="11602" xr:uid="{00000000-0005-0000-0000-00007F2D0000}"/>
    <cellStyle name="Percent 3 5 2 5 2 2 2" xfId="11603" xr:uid="{00000000-0005-0000-0000-0000802D0000}"/>
    <cellStyle name="Percent 3 5 2 5 2 2 3" xfId="11604" xr:uid="{00000000-0005-0000-0000-0000812D0000}"/>
    <cellStyle name="Percent 3 5 2 5 2 3" xfId="11605" xr:uid="{00000000-0005-0000-0000-0000822D0000}"/>
    <cellStyle name="Percent 3 5 2 5 2 4" xfId="11606" xr:uid="{00000000-0005-0000-0000-0000832D0000}"/>
    <cellStyle name="Percent 3 5 2 5 3" xfId="11607" xr:uid="{00000000-0005-0000-0000-0000842D0000}"/>
    <cellStyle name="Percent 3 5 2 5 3 2" xfId="11608" xr:uid="{00000000-0005-0000-0000-0000852D0000}"/>
    <cellStyle name="Percent 3 5 2 5 3 2 2" xfId="11609" xr:uid="{00000000-0005-0000-0000-0000862D0000}"/>
    <cellStyle name="Percent 3 5 2 5 3 2 3" xfId="11610" xr:uid="{00000000-0005-0000-0000-0000872D0000}"/>
    <cellStyle name="Percent 3 5 2 5 3 3" xfId="11611" xr:uid="{00000000-0005-0000-0000-0000882D0000}"/>
    <cellStyle name="Percent 3 5 2 5 3 4" xfId="11612" xr:uid="{00000000-0005-0000-0000-0000892D0000}"/>
    <cellStyle name="Percent 3 5 2 5 4" xfId="11613" xr:uid="{00000000-0005-0000-0000-00008A2D0000}"/>
    <cellStyle name="Percent 3 5 2 5 4 2" xfId="11614" xr:uid="{00000000-0005-0000-0000-00008B2D0000}"/>
    <cellStyle name="Percent 3 5 2 5 4 2 2" xfId="11615" xr:uid="{00000000-0005-0000-0000-00008C2D0000}"/>
    <cellStyle name="Percent 3 5 2 5 4 2 3" xfId="11616" xr:uid="{00000000-0005-0000-0000-00008D2D0000}"/>
    <cellStyle name="Percent 3 5 2 5 4 3" xfId="11617" xr:uid="{00000000-0005-0000-0000-00008E2D0000}"/>
    <cellStyle name="Percent 3 5 2 5 4 4" xfId="11618" xr:uid="{00000000-0005-0000-0000-00008F2D0000}"/>
    <cellStyle name="Percent 3 5 2 5 5" xfId="11619" xr:uid="{00000000-0005-0000-0000-0000902D0000}"/>
    <cellStyle name="Percent 3 5 2 5 5 2" xfId="11620" xr:uid="{00000000-0005-0000-0000-0000912D0000}"/>
    <cellStyle name="Percent 3 5 2 5 5 3" xfId="11621" xr:uid="{00000000-0005-0000-0000-0000922D0000}"/>
    <cellStyle name="Percent 3 5 2 5 6" xfId="11622" xr:uid="{00000000-0005-0000-0000-0000932D0000}"/>
    <cellStyle name="Percent 3 5 2 5 7" xfId="11623" xr:uid="{00000000-0005-0000-0000-0000942D0000}"/>
    <cellStyle name="Percent 3 5 2 6" xfId="11624" xr:uid="{00000000-0005-0000-0000-0000952D0000}"/>
    <cellStyle name="Percent 3 5 2 6 2" xfId="11625" xr:uid="{00000000-0005-0000-0000-0000962D0000}"/>
    <cellStyle name="Percent 3 5 2 6 2 2" xfId="11626" xr:uid="{00000000-0005-0000-0000-0000972D0000}"/>
    <cellStyle name="Percent 3 5 2 6 2 2 2" xfId="11627" xr:uid="{00000000-0005-0000-0000-0000982D0000}"/>
    <cellStyle name="Percent 3 5 2 6 2 2 3" xfId="11628" xr:uid="{00000000-0005-0000-0000-0000992D0000}"/>
    <cellStyle name="Percent 3 5 2 6 2 3" xfId="11629" xr:uid="{00000000-0005-0000-0000-00009A2D0000}"/>
    <cellStyle name="Percent 3 5 2 6 2 4" xfId="11630" xr:uid="{00000000-0005-0000-0000-00009B2D0000}"/>
    <cellStyle name="Percent 3 5 2 6 3" xfId="11631" xr:uid="{00000000-0005-0000-0000-00009C2D0000}"/>
    <cellStyle name="Percent 3 5 2 6 3 2" xfId="11632" xr:uid="{00000000-0005-0000-0000-00009D2D0000}"/>
    <cellStyle name="Percent 3 5 2 6 3 2 2" xfId="11633" xr:uid="{00000000-0005-0000-0000-00009E2D0000}"/>
    <cellStyle name="Percent 3 5 2 6 3 2 3" xfId="11634" xr:uid="{00000000-0005-0000-0000-00009F2D0000}"/>
    <cellStyle name="Percent 3 5 2 6 3 3" xfId="11635" xr:uid="{00000000-0005-0000-0000-0000A02D0000}"/>
    <cellStyle name="Percent 3 5 2 6 3 4" xfId="11636" xr:uid="{00000000-0005-0000-0000-0000A12D0000}"/>
    <cellStyle name="Percent 3 5 2 6 4" xfId="11637" xr:uid="{00000000-0005-0000-0000-0000A22D0000}"/>
    <cellStyle name="Percent 3 5 2 6 4 2" xfId="11638" xr:uid="{00000000-0005-0000-0000-0000A32D0000}"/>
    <cellStyle name="Percent 3 5 2 6 4 3" xfId="11639" xr:uid="{00000000-0005-0000-0000-0000A42D0000}"/>
    <cellStyle name="Percent 3 5 2 6 5" xfId="11640" xr:uid="{00000000-0005-0000-0000-0000A52D0000}"/>
    <cellStyle name="Percent 3 5 2 6 6" xfId="11641" xr:uid="{00000000-0005-0000-0000-0000A62D0000}"/>
    <cellStyle name="Percent 3 5 2 7" xfId="11642" xr:uid="{00000000-0005-0000-0000-0000A72D0000}"/>
    <cellStyle name="Percent 3 5 2 7 2" xfId="11643" xr:uid="{00000000-0005-0000-0000-0000A82D0000}"/>
    <cellStyle name="Percent 3 5 2 7 2 2" xfId="11644" xr:uid="{00000000-0005-0000-0000-0000A92D0000}"/>
    <cellStyle name="Percent 3 5 2 7 2 3" xfId="11645" xr:uid="{00000000-0005-0000-0000-0000AA2D0000}"/>
    <cellStyle name="Percent 3 5 2 7 3" xfId="11646" xr:uid="{00000000-0005-0000-0000-0000AB2D0000}"/>
    <cellStyle name="Percent 3 5 2 7 4" xfId="11647" xr:uid="{00000000-0005-0000-0000-0000AC2D0000}"/>
    <cellStyle name="Percent 3 5 2 8" xfId="11648" xr:uid="{00000000-0005-0000-0000-0000AD2D0000}"/>
    <cellStyle name="Percent 3 5 2 8 2" xfId="11649" xr:uid="{00000000-0005-0000-0000-0000AE2D0000}"/>
    <cellStyle name="Percent 3 5 2 8 2 2" xfId="11650" xr:uid="{00000000-0005-0000-0000-0000AF2D0000}"/>
    <cellStyle name="Percent 3 5 2 8 2 3" xfId="11651" xr:uid="{00000000-0005-0000-0000-0000B02D0000}"/>
    <cellStyle name="Percent 3 5 2 8 3" xfId="11652" xr:uid="{00000000-0005-0000-0000-0000B12D0000}"/>
    <cellStyle name="Percent 3 5 2 8 4" xfId="11653" xr:uid="{00000000-0005-0000-0000-0000B22D0000}"/>
    <cellStyle name="Percent 3 5 2 9" xfId="11654" xr:uid="{00000000-0005-0000-0000-0000B32D0000}"/>
    <cellStyle name="Percent 3 5 2 9 2" xfId="11655" xr:uid="{00000000-0005-0000-0000-0000B42D0000}"/>
    <cellStyle name="Percent 3 5 2 9 2 2" xfId="11656" xr:uid="{00000000-0005-0000-0000-0000B52D0000}"/>
    <cellStyle name="Percent 3 5 2 9 2 3" xfId="11657" xr:uid="{00000000-0005-0000-0000-0000B62D0000}"/>
    <cellStyle name="Percent 3 5 2 9 3" xfId="11658" xr:uid="{00000000-0005-0000-0000-0000B72D0000}"/>
    <cellStyle name="Percent 3 5 2 9 4" xfId="11659" xr:uid="{00000000-0005-0000-0000-0000B82D0000}"/>
    <cellStyle name="Percent 3 5 20" xfId="11660" xr:uid="{00000000-0005-0000-0000-0000B92D0000}"/>
    <cellStyle name="Percent 3 5 20 2" xfId="11661" xr:uid="{00000000-0005-0000-0000-0000BA2D0000}"/>
    <cellStyle name="Percent 3 5 20 2 2" xfId="11662" xr:uid="{00000000-0005-0000-0000-0000BB2D0000}"/>
    <cellStyle name="Percent 3 5 20 2 2 2" xfId="11663" xr:uid="{00000000-0005-0000-0000-0000BC2D0000}"/>
    <cellStyle name="Percent 3 5 20 2 2 3" xfId="11664" xr:uid="{00000000-0005-0000-0000-0000BD2D0000}"/>
    <cellStyle name="Percent 3 5 20 2 3" xfId="11665" xr:uid="{00000000-0005-0000-0000-0000BE2D0000}"/>
    <cellStyle name="Percent 3 5 20 2 4" xfId="11666" xr:uid="{00000000-0005-0000-0000-0000BF2D0000}"/>
    <cellStyle name="Percent 3 5 20 3" xfId="11667" xr:uid="{00000000-0005-0000-0000-0000C02D0000}"/>
    <cellStyle name="Percent 3 5 20 3 2" xfId="11668" xr:uid="{00000000-0005-0000-0000-0000C12D0000}"/>
    <cellStyle name="Percent 3 5 20 3 2 2" xfId="11669" xr:uid="{00000000-0005-0000-0000-0000C22D0000}"/>
    <cellStyle name="Percent 3 5 20 3 2 3" xfId="11670" xr:uid="{00000000-0005-0000-0000-0000C32D0000}"/>
    <cellStyle name="Percent 3 5 20 3 3" xfId="11671" xr:uid="{00000000-0005-0000-0000-0000C42D0000}"/>
    <cellStyle name="Percent 3 5 20 3 4" xfId="11672" xr:uid="{00000000-0005-0000-0000-0000C52D0000}"/>
    <cellStyle name="Percent 3 5 20 4" xfId="11673" xr:uid="{00000000-0005-0000-0000-0000C62D0000}"/>
    <cellStyle name="Percent 3 5 20 4 2" xfId="11674" xr:uid="{00000000-0005-0000-0000-0000C72D0000}"/>
    <cellStyle name="Percent 3 5 20 4 3" xfId="11675" xr:uid="{00000000-0005-0000-0000-0000C82D0000}"/>
    <cellStyle name="Percent 3 5 20 5" xfId="11676" xr:uid="{00000000-0005-0000-0000-0000C92D0000}"/>
    <cellStyle name="Percent 3 5 20 6" xfId="11677" xr:uid="{00000000-0005-0000-0000-0000CA2D0000}"/>
    <cellStyle name="Percent 3 5 21" xfId="11678" xr:uid="{00000000-0005-0000-0000-0000CB2D0000}"/>
    <cellStyle name="Percent 3 5 21 2" xfId="11679" xr:uid="{00000000-0005-0000-0000-0000CC2D0000}"/>
    <cellStyle name="Percent 3 5 21 2 2" xfId="11680" xr:uid="{00000000-0005-0000-0000-0000CD2D0000}"/>
    <cellStyle name="Percent 3 5 21 2 3" xfId="11681" xr:uid="{00000000-0005-0000-0000-0000CE2D0000}"/>
    <cellStyle name="Percent 3 5 21 3" xfId="11682" xr:uid="{00000000-0005-0000-0000-0000CF2D0000}"/>
    <cellStyle name="Percent 3 5 21 4" xfId="11683" xr:uid="{00000000-0005-0000-0000-0000D02D0000}"/>
    <cellStyle name="Percent 3 5 22" xfId="11684" xr:uid="{00000000-0005-0000-0000-0000D12D0000}"/>
    <cellStyle name="Percent 3 5 22 2" xfId="11685" xr:uid="{00000000-0005-0000-0000-0000D22D0000}"/>
    <cellStyle name="Percent 3 5 22 2 2" xfId="11686" xr:uid="{00000000-0005-0000-0000-0000D32D0000}"/>
    <cellStyle name="Percent 3 5 22 2 3" xfId="11687" xr:uid="{00000000-0005-0000-0000-0000D42D0000}"/>
    <cellStyle name="Percent 3 5 22 3" xfId="11688" xr:uid="{00000000-0005-0000-0000-0000D52D0000}"/>
    <cellStyle name="Percent 3 5 22 4" xfId="11689" xr:uid="{00000000-0005-0000-0000-0000D62D0000}"/>
    <cellStyle name="Percent 3 5 23" xfId="11690" xr:uid="{00000000-0005-0000-0000-0000D72D0000}"/>
    <cellStyle name="Percent 3 5 23 2" xfId="11691" xr:uid="{00000000-0005-0000-0000-0000D82D0000}"/>
    <cellStyle name="Percent 3 5 23 2 2" xfId="11692" xr:uid="{00000000-0005-0000-0000-0000D92D0000}"/>
    <cellStyle name="Percent 3 5 23 2 3" xfId="11693" xr:uid="{00000000-0005-0000-0000-0000DA2D0000}"/>
    <cellStyle name="Percent 3 5 23 3" xfId="11694" xr:uid="{00000000-0005-0000-0000-0000DB2D0000}"/>
    <cellStyle name="Percent 3 5 23 4" xfId="11695" xr:uid="{00000000-0005-0000-0000-0000DC2D0000}"/>
    <cellStyle name="Percent 3 5 24" xfId="11696" xr:uid="{00000000-0005-0000-0000-0000DD2D0000}"/>
    <cellStyle name="Percent 3 5 24 2" xfId="11697" xr:uid="{00000000-0005-0000-0000-0000DE2D0000}"/>
    <cellStyle name="Percent 3 5 24 3" xfId="11698" xr:uid="{00000000-0005-0000-0000-0000DF2D0000}"/>
    <cellStyle name="Percent 3 5 25" xfId="11699" xr:uid="{00000000-0005-0000-0000-0000E02D0000}"/>
    <cellStyle name="Percent 3 5 25 2" xfId="11700" xr:uid="{00000000-0005-0000-0000-0000E12D0000}"/>
    <cellStyle name="Percent 3 5 25 3" xfId="11701" xr:uid="{00000000-0005-0000-0000-0000E22D0000}"/>
    <cellStyle name="Percent 3 5 26" xfId="11702" xr:uid="{00000000-0005-0000-0000-0000E32D0000}"/>
    <cellStyle name="Percent 3 5 26 2" xfId="11703" xr:uid="{00000000-0005-0000-0000-0000E42D0000}"/>
    <cellStyle name="Percent 3 5 26 3" xfId="11704" xr:uid="{00000000-0005-0000-0000-0000E52D0000}"/>
    <cellStyle name="Percent 3 5 27" xfId="11705" xr:uid="{00000000-0005-0000-0000-0000E62D0000}"/>
    <cellStyle name="Percent 3 5 3" xfId="11706" xr:uid="{00000000-0005-0000-0000-0000E72D0000}"/>
    <cellStyle name="Percent 3 5 3 10" xfId="11707" xr:uid="{00000000-0005-0000-0000-0000E82D0000}"/>
    <cellStyle name="Percent 3 5 3 10 2" xfId="11708" xr:uid="{00000000-0005-0000-0000-0000E92D0000}"/>
    <cellStyle name="Percent 3 5 3 10 3" xfId="11709" xr:uid="{00000000-0005-0000-0000-0000EA2D0000}"/>
    <cellStyle name="Percent 3 5 3 11" xfId="11710" xr:uid="{00000000-0005-0000-0000-0000EB2D0000}"/>
    <cellStyle name="Percent 3 5 3 11 2" xfId="11711" xr:uid="{00000000-0005-0000-0000-0000EC2D0000}"/>
    <cellStyle name="Percent 3 5 3 11 3" xfId="11712" xr:uid="{00000000-0005-0000-0000-0000ED2D0000}"/>
    <cellStyle name="Percent 3 5 3 12" xfId="11713" xr:uid="{00000000-0005-0000-0000-0000EE2D0000}"/>
    <cellStyle name="Percent 3 5 3 12 2" xfId="11714" xr:uid="{00000000-0005-0000-0000-0000EF2D0000}"/>
    <cellStyle name="Percent 3 5 3 12 3" xfId="11715" xr:uid="{00000000-0005-0000-0000-0000F02D0000}"/>
    <cellStyle name="Percent 3 5 3 13" xfId="11716" xr:uid="{00000000-0005-0000-0000-0000F12D0000}"/>
    <cellStyle name="Percent 3 5 3 2" xfId="11717" xr:uid="{00000000-0005-0000-0000-0000F22D0000}"/>
    <cellStyle name="Percent 3 5 3 2 2" xfId="11718" xr:uid="{00000000-0005-0000-0000-0000F32D0000}"/>
    <cellStyle name="Percent 3 5 3 2 2 2" xfId="11719" xr:uid="{00000000-0005-0000-0000-0000F42D0000}"/>
    <cellStyle name="Percent 3 5 3 2 2 2 2" xfId="11720" xr:uid="{00000000-0005-0000-0000-0000F52D0000}"/>
    <cellStyle name="Percent 3 5 3 2 2 2 3" xfId="11721" xr:uid="{00000000-0005-0000-0000-0000F62D0000}"/>
    <cellStyle name="Percent 3 5 3 2 2 3" xfId="11722" xr:uid="{00000000-0005-0000-0000-0000F72D0000}"/>
    <cellStyle name="Percent 3 5 3 2 2 4" xfId="11723" xr:uid="{00000000-0005-0000-0000-0000F82D0000}"/>
    <cellStyle name="Percent 3 5 3 2 3" xfId="11724" xr:uid="{00000000-0005-0000-0000-0000F92D0000}"/>
    <cellStyle name="Percent 3 5 3 2 3 2" xfId="11725" xr:uid="{00000000-0005-0000-0000-0000FA2D0000}"/>
    <cellStyle name="Percent 3 5 3 2 3 2 2" xfId="11726" xr:uid="{00000000-0005-0000-0000-0000FB2D0000}"/>
    <cellStyle name="Percent 3 5 3 2 3 2 3" xfId="11727" xr:uid="{00000000-0005-0000-0000-0000FC2D0000}"/>
    <cellStyle name="Percent 3 5 3 2 3 3" xfId="11728" xr:uid="{00000000-0005-0000-0000-0000FD2D0000}"/>
    <cellStyle name="Percent 3 5 3 2 3 4" xfId="11729" xr:uid="{00000000-0005-0000-0000-0000FE2D0000}"/>
    <cellStyle name="Percent 3 5 3 2 4" xfId="11730" xr:uid="{00000000-0005-0000-0000-0000FF2D0000}"/>
    <cellStyle name="Percent 3 5 3 2 4 2" xfId="11731" xr:uid="{00000000-0005-0000-0000-0000002E0000}"/>
    <cellStyle name="Percent 3 5 3 2 4 3" xfId="11732" xr:uid="{00000000-0005-0000-0000-0000012E0000}"/>
    <cellStyle name="Percent 3 5 3 2 5" xfId="11733" xr:uid="{00000000-0005-0000-0000-0000022E0000}"/>
    <cellStyle name="Percent 3 5 3 2 5 2" xfId="11734" xr:uid="{00000000-0005-0000-0000-0000032E0000}"/>
    <cellStyle name="Percent 3 5 3 2 5 3" xfId="11735" xr:uid="{00000000-0005-0000-0000-0000042E0000}"/>
    <cellStyle name="Percent 3 5 3 2 6" xfId="11736" xr:uid="{00000000-0005-0000-0000-0000052E0000}"/>
    <cellStyle name="Percent 3 5 3 2 7" xfId="11737" xr:uid="{00000000-0005-0000-0000-0000062E0000}"/>
    <cellStyle name="Percent 3 5 3 3" xfId="11738" xr:uid="{00000000-0005-0000-0000-0000072E0000}"/>
    <cellStyle name="Percent 3 5 3 3 2" xfId="11739" xr:uid="{00000000-0005-0000-0000-0000082E0000}"/>
    <cellStyle name="Percent 3 5 3 3 2 2" xfId="11740" xr:uid="{00000000-0005-0000-0000-0000092E0000}"/>
    <cellStyle name="Percent 3 5 3 3 2 2 2" xfId="11741" xr:uid="{00000000-0005-0000-0000-00000A2E0000}"/>
    <cellStyle name="Percent 3 5 3 3 2 2 3" xfId="11742" xr:uid="{00000000-0005-0000-0000-00000B2E0000}"/>
    <cellStyle name="Percent 3 5 3 3 2 3" xfId="11743" xr:uid="{00000000-0005-0000-0000-00000C2E0000}"/>
    <cellStyle name="Percent 3 5 3 3 2 4" xfId="11744" xr:uid="{00000000-0005-0000-0000-00000D2E0000}"/>
    <cellStyle name="Percent 3 5 3 3 3" xfId="11745" xr:uid="{00000000-0005-0000-0000-00000E2E0000}"/>
    <cellStyle name="Percent 3 5 3 3 3 2" xfId="11746" xr:uid="{00000000-0005-0000-0000-00000F2E0000}"/>
    <cellStyle name="Percent 3 5 3 3 3 2 2" xfId="11747" xr:uid="{00000000-0005-0000-0000-0000102E0000}"/>
    <cellStyle name="Percent 3 5 3 3 3 2 3" xfId="11748" xr:uid="{00000000-0005-0000-0000-0000112E0000}"/>
    <cellStyle name="Percent 3 5 3 3 3 3" xfId="11749" xr:uid="{00000000-0005-0000-0000-0000122E0000}"/>
    <cellStyle name="Percent 3 5 3 3 3 4" xfId="11750" xr:uid="{00000000-0005-0000-0000-0000132E0000}"/>
    <cellStyle name="Percent 3 5 3 3 4" xfId="11751" xr:uid="{00000000-0005-0000-0000-0000142E0000}"/>
    <cellStyle name="Percent 3 5 3 3 4 2" xfId="11752" xr:uid="{00000000-0005-0000-0000-0000152E0000}"/>
    <cellStyle name="Percent 3 5 3 3 4 3" xfId="11753" xr:uid="{00000000-0005-0000-0000-0000162E0000}"/>
    <cellStyle name="Percent 3 5 3 3 5" xfId="11754" xr:uid="{00000000-0005-0000-0000-0000172E0000}"/>
    <cellStyle name="Percent 3 5 3 3 6" xfId="11755" xr:uid="{00000000-0005-0000-0000-0000182E0000}"/>
    <cellStyle name="Percent 3 5 3 4" xfId="11756" xr:uid="{00000000-0005-0000-0000-0000192E0000}"/>
    <cellStyle name="Percent 3 5 3 4 2" xfId="11757" xr:uid="{00000000-0005-0000-0000-00001A2E0000}"/>
    <cellStyle name="Percent 3 5 3 4 2 2" xfId="11758" xr:uid="{00000000-0005-0000-0000-00001B2E0000}"/>
    <cellStyle name="Percent 3 5 3 4 2 2 2" xfId="11759" xr:uid="{00000000-0005-0000-0000-00001C2E0000}"/>
    <cellStyle name="Percent 3 5 3 4 2 2 3" xfId="11760" xr:uid="{00000000-0005-0000-0000-00001D2E0000}"/>
    <cellStyle name="Percent 3 5 3 4 2 3" xfId="11761" xr:uid="{00000000-0005-0000-0000-00001E2E0000}"/>
    <cellStyle name="Percent 3 5 3 4 2 4" xfId="11762" xr:uid="{00000000-0005-0000-0000-00001F2E0000}"/>
    <cellStyle name="Percent 3 5 3 4 3" xfId="11763" xr:uid="{00000000-0005-0000-0000-0000202E0000}"/>
    <cellStyle name="Percent 3 5 3 4 3 2" xfId="11764" xr:uid="{00000000-0005-0000-0000-0000212E0000}"/>
    <cellStyle name="Percent 3 5 3 4 3 2 2" xfId="11765" xr:uid="{00000000-0005-0000-0000-0000222E0000}"/>
    <cellStyle name="Percent 3 5 3 4 3 2 3" xfId="11766" xr:uid="{00000000-0005-0000-0000-0000232E0000}"/>
    <cellStyle name="Percent 3 5 3 4 3 3" xfId="11767" xr:uid="{00000000-0005-0000-0000-0000242E0000}"/>
    <cellStyle name="Percent 3 5 3 4 3 4" xfId="11768" xr:uid="{00000000-0005-0000-0000-0000252E0000}"/>
    <cellStyle name="Percent 3 5 3 4 4" xfId="11769" xr:uid="{00000000-0005-0000-0000-0000262E0000}"/>
    <cellStyle name="Percent 3 5 3 4 4 2" xfId="11770" xr:uid="{00000000-0005-0000-0000-0000272E0000}"/>
    <cellStyle name="Percent 3 5 3 4 4 3" xfId="11771" xr:uid="{00000000-0005-0000-0000-0000282E0000}"/>
    <cellStyle name="Percent 3 5 3 4 5" xfId="11772" xr:uid="{00000000-0005-0000-0000-0000292E0000}"/>
    <cellStyle name="Percent 3 5 3 4 6" xfId="11773" xr:uid="{00000000-0005-0000-0000-00002A2E0000}"/>
    <cellStyle name="Percent 3 5 3 5" xfId="11774" xr:uid="{00000000-0005-0000-0000-00002B2E0000}"/>
    <cellStyle name="Percent 3 5 3 5 2" xfId="11775" xr:uid="{00000000-0005-0000-0000-00002C2E0000}"/>
    <cellStyle name="Percent 3 5 3 5 2 2" xfId="11776" xr:uid="{00000000-0005-0000-0000-00002D2E0000}"/>
    <cellStyle name="Percent 3 5 3 5 2 2 2" xfId="11777" xr:uid="{00000000-0005-0000-0000-00002E2E0000}"/>
    <cellStyle name="Percent 3 5 3 5 2 2 3" xfId="11778" xr:uid="{00000000-0005-0000-0000-00002F2E0000}"/>
    <cellStyle name="Percent 3 5 3 5 2 3" xfId="11779" xr:uid="{00000000-0005-0000-0000-0000302E0000}"/>
    <cellStyle name="Percent 3 5 3 5 2 4" xfId="11780" xr:uid="{00000000-0005-0000-0000-0000312E0000}"/>
    <cellStyle name="Percent 3 5 3 5 3" xfId="11781" xr:uid="{00000000-0005-0000-0000-0000322E0000}"/>
    <cellStyle name="Percent 3 5 3 5 3 2" xfId="11782" xr:uid="{00000000-0005-0000-0000-0000332E0000}"/>
    <cellStyle name="Percent 3 5 3 5 3 2 2" xfId="11783" xr:uid="{00000000-0005-0000-0000-0000342E0000}"/>
    <cellStyle name="Percent 3 5 3 5 3 2 3" xfId="11784" xr:uid="{00000000-0005-0000-0000-0000352E0000}"/>
    <cellStyle name="Percent 3 5 3 5 3 3" xfId="11785" xr:uid="{00000000-0005-0000-0000-0000362E0000}"/>
    <cellStyle name="Percent 3 5 3 5 3 4" xfId="11786" xr:uid="{00000000-0005-0000-0000-0000372E0000}"/>
    <cellStyle name="Percent 3 5 3 5 4" xfId="11787" xr:uid="{00000000-0005-0000-0000-0000382E0000}"/>
    <cellStyle name="Percent 3 5 3 5 4 2" xfId="11788" xr:uid="{00000000-0005-0000-0000-0000392E0000}"/>
    <cellStyle name="Percent 3 5 3 5 4 2 2" xfId="11789" xr:uid="{00000000-0005-0000-0000-00003A2E0000}"/>
    <cellStyle name="Percent 3 5 3 5 4 2 3" xfId="11790" xr:uid="{00000000-0005-0000-0000-00003B2E0000}"/>
    <cellStyle name="Percent 3 5 3 5 4 3" xfId="11791" xr:uid="{00000000-0005-0000-0000-00003C2E0000}"/>
    <cellStyle name="Percent 3 5 3 5 4 4" xfId="11792" xr:uid="{00000000-0005-0000-0000-00003D2E0000}"/>
    <cellStyle name="Percent 3 5 3 5 5" xfId="11793" xr:uid="{00000000-0005-0000-0000-00003E2E0000}"/>
    <cellStyle name="Percent 3 5 3 5 5 2" xfId="11794" xr:uid="{00000000-0005-0000-0000-00003F2E0000}"/>
    <cellStyle name="Percent 3 5 3 5 5 3" xfId="11795" xr:uid="{00000000-0005-0000-0000-0000402E0000}"/>
    <cellStyle name="Percent 3 5 3 5 6" xfId="11796" xr:uid="{00000000-0005-0000-0000-0000412E0000}"/>
    <cellStyle name="Percent 3 5 3 5 7" xfId="11797" xr:uid="{00000000-0005-0000-0000-0000422E0000}"/>
    <cellStyle name="Percent 3 5 3 6" xfId="11798" xr:uid="{00000000-0005-0000-0000-0000432E0000}"/>
    <cellStyle name="Percent 3 5 3 6 2" xfId="11799" xr:uid="{00000000-0005-0000-0000-0000442E0000}"/>
    <cellStyle name="Percent 3 5 3 6 2 2" xfId="11800" xr:uid="{00000000-0005-0000-0000-0000452E0000}"/>
    <cellStyle name="Percent 3 5 3 6 2 2 2" xfId="11801" xr:uid="{00000000-0005-0000-0000-0000462E0000}"/>
    <cellStyle name="Percent 3 5 3 6 2 2 3" xfId="11802" xr:uid="{00000000-0005-0000-0000-0000472E0000}"/>
    <cellStyle name="Percent 3 5 3 6 2 3" xfId="11803" xr:uid="{00000000-0005-0000-0000-0000482E0000}"/>
    <cellStyle name="Percent 3 5 3 6 2 4" xfId="11804" xr:uid="{00000000-0005-0000-0000-0000492E0000}"/>
    <cellStyle name="Percent 3 5 3 6 3" xfId="11805" xr:uid="{00000000-0005-0000-0000-00004A2E0000}"/>
    <cellStyle name="Percent 3 5 3 6 3 2" xfId="11806" xr:uid="{00000000-0005-0000-0000-00004B2E0000}"/>
    <cellStyle name="Percent 3 5 3 6 3 2 2" xfId="11807" xr:uid="{00000000-0005-0000-0000-00004C2E0000}"/>
    <cellStyle name="Percent 3 5 3 6 3 2 3" xfId="11808" xr:uid="{00000000-0005-0000-0000-00004D2E0000}"/>
    <cellStyle name="Percent 3 5 3 6 3 3" xfId="11809" xr:uid="{00000000-0005-0000-0000-00004E2E0000}"/>
    <cellStyle name="Percent 3 5 3 6 3 4" xfId="11810" xr:uid="{00000000-0005-0000-0000-00004F2E0000}"/>
    <cellStyle name="Percent 3 5 3 6 4" xfId="11811" xr:uid="{00000000-0005-0000-0000-0000502E0000}"/>
    <cellStyle name="Percent 3 5 3 6 4 2" xfId="11812" xr:uid="{00000000-0005-0000-0000-0000512E0000}"/>
    <cellStyle name="Percent 3 5 3 6 4 3" xfId="11813" xr:uid="{00000000-0005-0000-0000-0000522E0000}"/>
    <cellStyle name="Percent 3 5 3 6 5" xfId="11814" xr:uid="{00000000-0005-0000-0000-0000532E0000}"/>
    <cellStyle name="Percent 3 5 3 6 6" xfId="11815" xr:uid="{00000000-0005-0000-0000-0000542E0000}"/>
    <cellStyle name="Percent 3 5 3 7" xfId="11816" xr:uid="{00000000-0005-0000-0000-0000552E0000}"/>
    <cellStyle name="Percent 3 5 3 7 2" xfId="11817" xr:uid="{00000000-0005-0000-0000-0000562E0000}"/>
    <cellStyle name="Percent 3 5 3 7 2 2" xfId="11818" xr:uid="{00000000-0005-0000-0000-0000572E0000}"/>
    <cellStyle name="Percent 3 5 3 7 2 3" xfId="11819" xr:uid="{00000000-0005-0000-0000-0000582E0000}"/>
    <cellStyle name="Percent 3 5 3 7 3" xfId="11820" xr:uid="{00000000-0005-0000-0000-0000592E0000}"/>
    <cellStyle name="Percent 3 5 3 7 4" xfId="11821" xr:uid="{00000000-0005-0000-0000-00005A2E0000}"/>
    <cellStyle name="Percent 3 5 3 8" xfId="11822" xr:uid="{00000000-0005-0000-0000-00005B2E0000}"/>
    <cellStyle name="Percent 3 5 3 8 2" xfId="11823" xr:uid="{00000000-0005-0000-0000-00005C2E0000}"/>
    <cellStyle name="Percent 3 5 3 8 2 2" xfId="11824" xr:uid="{00000000-0005-0000-0000-00005D2E0000}"/>
    <cellStyle name="Percent 3 5 3 8 2 3" xfId="11825" xr:uid="{00000000-0005-0000-0000-00005E2E0000}"/>
    <cellStyle name="Percent 3 5 3 8 3" xfId="11826" xr:uid="{00000000-0005-0000-0000-00005F2E0000}"/>
    <cellStyle name="Percent 3 5 3 8 4" xfId="11827" xr:uid="{00000000-0005-0000-0000-0000602E0000}"/>
    <cellStyle name="Percent 3 5 3 9" xfId="11828" xr:uid="{00000000-0005-0000-0000-0000612E0000}"/>
    <cellStyle name="Percent 3 5 3 9 2" xfId="11829" xr:uid="{00000000-0005-0000-0000-0000622E0000}"/>
    <cellStyle name="Percent 3 5 3 9 2 2" xfId="11830" xr:uid="{00000000-0005-0000-0000-0000632E0000}"/>
    <cellStyle name="Percent 3 5 3 9 2 3" xfId="11831" xr:uid="{00000000-0005-0000-0000-0000642E0000}"/>
    <cellStyle name="Percent 3 5 3 9 3" xfId="11832" xr:uid="{00000000-0005-0000-0000-0000652E0000}"/>
    <cellStyle name="Percent 3 5 3 9 4" xfId="11833" xr:uid="{00000000-0005-0000-0000-0000662E0000}"/>
    <cellStyle name="Percent 3 5 4" xfId="11834" xr:uid="{00000000-0005-0000-0000-0000672E0000}"/>
    <cellStyle name="Percent 3 5 4 10" xfId="11835" xr:uid="{00000000-0005-0000-0000-0000682E0000}"/>
    <cellStyle name="Percent 3 5 4 10 2" xfId="11836" xr:uid="{00000000-0005-0000-0000-0000692E0000}"/>
    <cellStyle name="Percent 3 5 4 10 3" xfId="11837" xr:uid="{00000000-0005-0000-0000-00006A2E0000}"/>
    <cellStyle name="Percent 3 5 4 11" xfId="11838" xr:uid="{00000000-0005-0000-0000-00006B2E0000}"/>
    <cellStyle name="Percent 3 5 4 11 2" xfId="11839" xr:uid="{00000000-0005-0000-0000-00006C2E0000}"/>
    <cellStyle name="Percent 3 5 4 11 3" xfId="11840" xr:uid="{00000000-0005-0000-0000-00006D2E0000}"/>
    <cellStyle name="Percent 3 5 4 12" xfId="11841" xr:uid="{00000000-0005-0000-0000-00006E2E0000}"/>
    <cellStyle name="Percent 3 5 4 12 2" xfId="11842" xr:uid="{00000000-0005-0000-0000-00006F2E0000}"/>
    <cellStyle name="Percent 3 5 4 12 3" xfId="11843" xr:uid="{00000000-0005-0000-0000-0000702E0000}"/>
    <cellStyle name="Percent 3 5 4 13" xfId="11844" xr:uid="{00000000-0005-0000-0000-0000712E0000}"/>
    <cellStyle name="Percent 3 5 4 2" xfId="11845" xr:uid="{00000000-0005-0000-0000-0000722E0000}"/>
    <cellStyle name="Percent 3 5 4 2 2" xfId="11846" xr:uid="{00000000-0005-0000-0000-0000732E0000}"/>
    <cellStyle name="Percent 3 5 4 2 2 2" xfId="11847" xr:uid="{00000000-0005-0000-0000-0000742E0000}"/>
    <cellStyle name="Percent 3 5 4 2 2 2 2" xfId="11848" xr:uid="{00000000-0005-0000-0000-0000752E0000}"/>
    <cellStyle name="Percent 3 5 4 2 2 2 3" xfId="11849" xr:uid="{00000000-0005-0000-0000-0000762E0000}"/>
    <cellStyle name="Percent 3 5 4 2 2 3" xfId="11850" xr:uid="{00000000-0005-0000-0000-0000772E0000}"/>
    <cellStyle name="Percent 3 5 4 2 2 4" xfId="11851" xr:uid="{00000000-0005-0000-0000-0000782E0000}"/>
    <cellStyle name="Percent 3 5 4 2 3" xfId="11852" xr:uid="{00000000-0005-0000-0000-0000792E0000}"/>
    <cellStyle name="Percent 3 5 4 2 3 2" xfId="11853" xr:uid="{00000000-0005-0000-0000-00007A2E0000}"/>
    <cellStyle name="Percent 3 5 4 2 3 2 2" xfId="11854" xr:uid="{00000000-0005-0000-0000-00007B2E0000}"/>
    <cellStyle name="Percent 3 5 4 2 3 2 3" xfId="11855" xr:uid="{00000000-0005-0000-0000-00007C2E0000}"/>
    <cellStyle name="Percent 3 5 4 2 3 3" xfId="11856" xr:uid="{00000000-0005-0000-0000-00007D2E0000}"/>
    <cellStyle name="Percent 3 5 4 2 3 4" xfId="11857" xr:uid="{00000000-0005-0000-0000-00007E2E0000}"/>
    <cellStyle name="Percent 3 5 4 2 4" xfId="11858" xr:uid="{00000000-0005-0000-0000-00007F2E0000}"/>
    <cellStyle name="Percent 3 5 4 2 4 2" xfId="11859" xr:uid="{00000000-0005-0000-0000-0000802E0000}"/>
    <cellStyle name="Percent 3 5 4 2 4 3" xfId="11860" xr:uid="{00000000-0005-0000-0000-0000812E0000}"/>
    <cellStyle name="Percent 3 5 4 2 5" xfId="11861" xr:uid="{00000000-0005-0000-0000-0000822E0000}"/>
    <cellStyle name="Percent 3 5 4 2 5 2" xfId="11862" xr:uid="{00000000-0005-0000-0000-0000832E0000}"/>
    <cellStyle name="Percent 3 5 4 2 5 3" xfId="11863" xr:uid="{00000000-0005-0000-0000-0000842E0000}"/>
    <cellStyle name="Percent 3 5 4 2 6" xfId="11864" xr:uid="{00000000-0005-0000-0000-0000852E0000}"/>
    <cellStyle name="Percent 3 5 4 2 7" xfId="11865" xr:uid="{00000000-0005-0000-0000-0000862E0000}"/>
    <cellStyle name="Percent 3 5 4 3" xfId="11866" xr:uid="{00000000-0005-0000-0000-0000872E0000}"/>
    <cellStyle name="Percent 3 5 4 3 2" xfId="11867" xr:uid="{00000000-0005-0000-0000-0000882E0000}"/>
    <cellStyle name="Percent 3 5 4 3 2 2" xfId="11868" xr:uid="{00000000-0005-0000-0000-0000892E0000}"/>
    <cellStyle name="Percent 3 5 4 3 2 2 2" xfId="11869" xr:uid="{00000000-0005-0000-0000-00008A2E0000}"/>
    <cellStyle name="Percent 3 5 4 3 2 2 3" xfId="11870" xr:uid="{00000000-0005-0000-0000-00008B2E0000}"/>
    <cellStyle name="Percent 3 5 4 3 2 3" xfId="11871" xr:uid="{00000000-0005-0000-0000-00008C2E0000}"/>
    <cellStyle name="Percent 3 5 4 3 2 4" xfId="11872" xr:uid="{00000000-0005-0000-0000-00008D2E0000}"/>
    <cellStyle name="Percent 3 5 4 3 3" xfId="11873" xr:uid="{00000000-0005-0000-0000-00008E2E0000}"/>
    <cellStyle name="Percent 3 5 4 3 3 2" xfId="11874" xr:uid="{00000000-0005-0000-0000-00008F2E0000}"/>
    <cellStyle name="Percent 3 5 4 3 3 2 2" xfId="11875" xr:uid="{00000000-0005-0000-0000-0000902E0000}"/>
    <cellStyle name="Percent 3 5 4 3 3 2 3" xfId="11876" xr:uid="{00000000-0005-0000-0000-0000912E0000}"/>
    <cellStyle name="Percent 3 5 4 3 3 3" xfId="11877" xr:uid="{00000000-0005-0000-0000-0000922E0000}"/>
    <cellStyle name="Percent 3 5 4 3 3 4" xfId="11878" xr:uid="{00000000-0005-0000-0000-0000932E0000}"/>
    <cellStyle name="Percent 3 5 4 3 4" xfId="11879" xr:uid="{00000000-0005-0000-0000-0000942E0000}"/>
    <cellStyle name="Percent 3 5 4 3 4 2" xfId="11880" xr:uid="{00000000-0005-0000-0000-0000952E0000}"/>
    <cellStyle name="Percent 3 5 4 3 4 3" xfId="11881" xr:uid="{00000000-0005-0000-0000-0000962E0000}"/>
    <cellStyle name="Percent 3 5 4 3 5" xfId="11882" xr:uid="{00000000-0005-0000-0000-0000972E0000}"/>
    <cellStyle name="Percent 3 5 4 3 6" xfId="11883" xr:uid="{00000000-0005-0000-0000-0000982E0000}"/>
    <cellStyle name="Percent 3 5 4 4" xfId="11884" xr:uid="{00000000-0005-0000-0000-0000992E0000}"/>
    <cellStyle name="Percent 3 5 4 4 2" xfId="11885" xr:uid="{00000000-0005-0000-0000-00009A2E0000}"/>
    <cellStyle name="Percent 3 5 4 4 2 2" xfId="11886" xr:uid="{00000000-0005-0000-0000-00009B2E0000}"/>
    <cellStyle name="Percent 3 5 4 4 2 2 2" xfId="11887" xr:uid="{00000000-0005-0000-0000-00009C2E0000}"/>
    <cellStyle name="Percent 3 5 4 4 2 2 3" xfId="11888" xr:uid="{00000000-0005-0000-0000-00009D2E0000}"/>
    <cellStyle name="Percent 3 5 4 4 2 3" xfId="11889" xr:uid="{00000000-0005-0000-0000-00009E2E0000}"/>
    <cellStyle name="Percent 3 5 4 4 2 4" xfId="11890" xr:uid="{00000000-0005-0000-0000-00009F2E0000}"/>
    <cellStyle name="Percent 3 5 4 4 3" xfId="11891" xr:uid="{00000000-0005-0000-0000-0000A02E0000}"/>
    <cellStyle name="Percent 3 5 4 4 3 2" xfId="11892" xr:uid="{00000000-0005-0000-0000-0000A12E0000}"/>
    <cellStyle name="Percent 3 5 4 4 3 2 2" xfId="11893" xr:uid="{00000000-0005-0000-0000-0000A22E0000}"/>
    <cellStyle name="Percent 3 5 4 4 3 2 3" xfId="11894" xr:uid="{00000000-0005-0000-0000-0000A32E0000}"/>
    <cellStyle name="Percent 3 5 4 4 3 3" xfId="11895" xr:uid="{00000000-0005-0000-0000-0000A42E0000}"/>
    <cellStyle name="Percent 3 5 4 4 3 4" xfId="11896" xr:uid="{00000000-0005-0000-0000-0000A52E0000}"/>
    <cellStyle name="Percent 3 5 4 4 4" xfId="11897" xr:uid="{00000000-0005-0000-0000-0000A62E0000}"/>
    <cellStyle name="Percent 3 5 4 4 4 2" xfId="11898" xr:uid="{00000000-0005-0000-0000-0000A72E0000}"/>
    <cellStyle name="Percent 3 5 4 4 4 3" xfId="11899" xr:uid="{00000000-0005-0000-0000-0000A82E0000}"/>
    <cellStyle name="Percent 3 5 4 4 5" xfId="11900" xr:uid="{00000000-0005-0000-0000-0000A92E0000}"/>
    <cellStyle name="Percent 3 5 4 4 6" xfId="11901" xr:uid="{00000000-0005-0000-0000-0000AA2E0000}"/>
    <cellStyle name="Percent 3 5 4 5" xfId="11902" xr:uid="{00000000-0005-0000-0000-0000AB2E0000}"/>
    <cellStyle name="Percent 3 5 4 5 2" xfId="11903" xr:uid="{00000000-0005-0000-0000-0000AC2E0000}"/>
    <cellStyle name="Percent 3 5 4 5 2 2" xfId="11904" xr:uid="{00000000-0005-0000-0000-0000AD2E0000}"/>
    <cellStyle name="Percent 3 5 4 5 2 2 2" xfId="11905" xr:uid="{00000000-0005-0000-0000-0000AE2E0000}"/>
    <cellStyle name="Percent 3 5 4 5 2 2 3" xfId="11906" xr:uid="{00000000-0005-0000-0000-0000AF2E0000}"/>
    <cellStyle name="Percent 3 5 4 5 2 3" xfId="11907" xr:uid="{00000000-0005-0000-0000-0000B02E0000}"/>
    <cellStyle name="Percent 3 5 4 5 2 4" xfId="11908" xr:uid="{00000000-0005-0000-0000-0000B12E0000}"/>
    <cellStyle name="Percent 3 5 4 5 3" xfId="11909" xr:uid="{00000000-0005-0000-0000-0000B22E0000}"/>
    <cellStyle name="Percent 3 5 4 5 3 2" xfId="11910" xr:uid="{00000000-0005-0000-0000-0000B32E0000}"/>
    <cellStyle name="Percent 3 5 4 5 3 2 2" xfId="11911" xr:uid="{00000000-0005-0000-0000-0000B42E0000}"/>
    <cellStyle name="Percent 3 5 4 5 3 2 3" xfId="11912" xr:uid="{00000000-0005-0000-0000-0000B52E0000}"/>
    <cellStyle name="Percent 3 5 4 5 3 3" xfId="11913" xr:uid="{00000000-0005-0000-0000-0000B62E0000}"/>
    <cellStyle name="Percent 3 5 4 5 3 4" xfId="11914" xr:uid="{00000000-0005-0000-0000-0000B72E0000}"/>
    <cellStyle name="Percent 3 5 4 5 4" xfId="11915" xr:uid="{00000000-0005-0000-0000-0000B82E0000}"/>
    <cellStyle name="Percent 3 5 4 5 4 2" xfId="11916" xr:uid="{00000000-0005-0000-0000-0000B92E0000}"/>
    <cellStyle name="Percent 3 5 4 5 4 2 2" xfId="11917" xr:uid="{00000000-0005-0000-0000-0000BA2E0000}"/>
    <cellStyle name="Percent 3 5 4 5 4 2 3" xfId="11918" xr:uid="{00000000-0005-0000-0000-0000BB2E0000}"/>
    <cellStyle name="Percent 3 5 4 5 4 3" xfId="11919" xr:uid="{00000000-0005-0000-0000-0000BC2E0000}"/>
    <cellStyle name="Percent 3 5 4 5 4 4" xfId="11920" xr:uid="{00000000-0005-0000-0000-0000BD2E0000}"/>
    <cellStyle name="Percent 3 5 4 5 5" xfId="11921" xr:uid="{00000000-0005-0000-0000-0000BE2E0000}"/>
    <cellStyle name="Percent 3 5 4 5 5 2" xfId="11922" xr:uid="{00000000-0005-0000-0000-0000BF2E0000}"/>
    <cellStyle name="Percent 3 5 4 5 5 3" xfId="11923" xr:uid="{00000000-0005-0000-0000-0000C02E0000}"/>
    <cellStyle name="Percent 3 5 4 5 6" xfId="11924" xr:uid="{00000000-0005-0000-0000-0000C12E0000}"/>
    <cellStyle name="Percent 3 5 4 5 7" xfId="11925" xr:uid="{00000000-0005-0000-0000-0000C22E0000}"/>
    <cellStyle name="Percent 3 5 4 6" xfId="11926" xr:uid="{00000000-0005-0000-0000-0000C32E0000}"/>
    <cellStyle name="Percent 3 5 4 6 2" xfId="11927" xr:uid="{00000000-0005-0000-0000-0000C42E0000}"/>
    <cellStyle name="Percent 3 5 4 6 2 2" xfId="11928" xr:uid="{00000000-0005-0000-0000-0000C52E0000}"/>
    <cellStyle name="Percent 3 5 4 6 2 2 2" xfId="11929" xr:uid="{00000000-0005-0000-0000-0000C62E0000}"/>
    <cellStyle name="Percent 3 5 4 6 2 2 3" xfId="11930" xr:uid="{00000000-0005-0000-0000-0000C72E0000}"/>
    <cellStyle name="Percent 3 5 4 6 2 3" xfId="11931" xr:uid="{00000000-0005-0000-0000-0000C82E0000}"/>
    <cellStyle name="Percent 3 5 4 6 2 4" xfId="11932" xr:uid="{00000000-0005-0000-0000-0000C92E0000}"/>
    <cellStyle name="Percent 3 5 4 6 3" xfId="11933" xr:uid="{00000000-0005-0000-0000-0000CA2E0000}"/>
    <cellStyle name="Percent 3 5 4 6 3 2" xfId="11934" xr:uid="{00000000-0005-0000-0000-0000CB2E0000}"/>
    <cellStyle name="Percent 3 5 4 6 3 2 2" xfId="11935" xr:uid="{00000000-0005-0000-0000-0000CC2E0000}"/>
    <cellStyle name="Percent 3 5 4 6 3 2 3" xfId="11936" xr:uid="{00000000-0005-0000-0000-0000CD2E0000}"/>
    <cellStyle name="Percent 3 5 4 6 3 3" xfId="11937" xr:uid="{00000000-0005-0000-0000-0000CE2E0000}"/>
    <cellStyle name="Percent 3 5 4 6 3 4" xfId="11938" xr:uid="{00000000-0005-0000-0000-0000CF2E0000}"/>
    <cellStyle name="Percent 3 5 4 6 4" xfId="11939" xr:uid="{00000000-0005-0000-0000-0000D02E0000}"/>
    <cellStyle name="Percent 3 5 4 6 4 2" xfId="11940" xr:uid="{00000000-0005-0000-0000-0000D12E0000}"/>
    <cellStyle name="Percent 3 5 4 6 4 3" xfId="11941" xr:uid="{00000000-0005-0000-0000-0000D22E0000}"/>
    <cellStyle name="Percent 3 5 4 6 5" xfId="11942" xr:uid="{00000000-0005-0000-0000-0000D32E0000}"/>
    <cellStyle name="Percent 3 5 4 6 6" xfId="11943" xr:uid="{00000000-0005-0000-0000-0000D42E0000}"/>
    <cellStyle name="Percent 3 5 4 7" xfId="11944" xr:uid="{00000000-0005-0000-0000-0000D52E0000}"/>
    <cellStyle name="Percent 3 5 4 7 2" xfId="11945" xr:uid="{00000000-0005-0000-0000-0000D62E0000}"/>
    <cellStyle name="Percent 3 5 4 7 2 2" xfId="11946" xr:uid="{00000000-0005-0000-0000-0000D72E0000}"/>
    <cellStyle name="Percent 3 5 4 7 2 3" xfId="11947" xr:uid="{00000000-0005-0000-0000-0000D82E0000}"/>
    <cellStyle name="Percent 3 5 4 7 3" xfId="11948" xr:uid="{00000000-0005-0000-0000-0000D92E0000}"/>
    <cellStyle name="Percent 3 5 4 7 4" xfId="11949" xr:uid="{00000000-0005-0000-0000-0000DA2E0000}"/>
    <cellStyle name="Percent 3 5 4 8" xfId="11950" xr:uid="{00000000-0005-0000-0000-0000DB2E0000}"/>
    <cellStyle name="Percent 3 5 4 8 2" xfId="11951" xr:uid="{00000000-0005-0000-0000-0000DC2E0000}"/>
    <cellStyle name="Percent 3 5 4 8 2 2" xfId="11952" xr:uid="{00000000-0005-0000-0000-0000DD2E0000}"/>
    <cellStyle name="Percent 3 5 4 8 2 3" xfId="11953" xr:uid="{00000000-0005-0000-0000-0000DE2E0000}"/>
    <cellStyle name="Percent 3 5 4 8 3" xfId="11954" xr:uid="{00000000-0005-0000-0000-0000DF2E0000}"/>
    <cellStyle name="Percent 3 5 4 8 4" xfId="11955" xr:uid="{00000000-0005-0000-0000-0000E02E0000}"/>
    <cellStyle name="Percent 3 5 4 9" xfId="11956" xr:uid="{00000000-0005-0000-0000-0000E12E0000}"/>
    <cellStyle name="Percent 3 5 4 9 2" xfId="11957" xr:uid="{00000000-0005-0000-0000-0000E22E0000}"/>
    <cellStyle name="Percent 3 5 4 9 2 2" xfId="11958" xr:uid="{00000000-0005-0000-0000-0000E32E0000}"/>
    <cellStyle name="Percent 3 5 4 9 2 3" xfId="11959" xr:uid="{00000000-0005-0000-0000-0000E42E0000}"/>
    <cellStyle name="Percent 3 5 4 9 3" xfId="11960" xr:uid="{00000000-0005-0000-0000-0000E52E0000}"/>
    <cellStyle name="Percent 3 5 4 9 4" xfId="11961" xr:uid="{00000000-0005-0000-0000-0000E62E0000}"/>
    <cellStyle name="Percent 3 5 5" xfId="11962" xr:uid="{00000000-0005-0000-0000-0000E72E0000}"/>
    <cellStyle name="Percent 3 5 5 10" xfId="11963" xr:uid="{00000000-0005-0000-0000-0000E82E0000}"/>
    <cellStyle name="Percent 3 5 5 10 2" xfId="11964" xr:uid="{00000000-0005-0000-0000-0000E92E0000}"/>
    <cellStyle name="Percent 3 5 5 10 3" xfId="11965" xr:uid="{00000000-0005-0000-0000-0000EA2E0000}"/>
    <cellStyle name="Percent 3 5 5 11" xfId="11966" xr:uid="{00000000-0005-0000-0000-0000EB2E0000}"/>
    <cellStyle name="Percent 3 5 5 11 2" xfId="11967" xr:uid="{00000000-0005-0000-0000-0000EC2E0000}"/>
    <cellStyle name="Percent 3 5 5 11 3" xfId="11968" xr:uid="{00000000-0005-0000-0000-0000ED2E0000}"/>
    <cellStyle name="Percent 3 5 5 12" xfId="11969" xr:uid="{00000000-0005-0000-0000-0000EE2E0000}"/>
    <cellStyle name="Percent 3 5 5 12 2" xfId="11970" xr:uid="{00000000-0005-0000-0000-0000EF2E0000}"/>
    <cellStyle name="Percent 3 5 5 12 3" xfId="11971" xr:uid="{00000000-0005-0000-0000-0000F02E0000}"/>
    <cellStyle name="Percent 3 5 5 13" xfId="11972" xr:uid="{00000000-0005-0000-0000-0000F12E0000}"/>
    <cellStyle name="Percent 3 5 5 2" xfId="11973" xr:uid="{00000000-0005-0000-0000-0000F22E0000}"/>
    <cellStyle name="Percent 3 5 5 2 2" xfId="11974" xr:uid="{00000000-0005-0000-0000-0000F32E0000}"/>
    <cellStyle name="Percent 3 5 5 2 2 2" xfId="11975" xr:uid="{00000000-0005-0000-0000-0000F42E0000}"/>
    <cellStyle name="Percent 3 5 5 2 2 2 2" xfId="11976" xr:uid="{00000000-0005-0000-0000-0000F52E0000}"/>
    <cellStyle name="Percent 3 5 5 2 2 2 3" xfId="11977" xr:uid="{00000000-0005-0000-0000-0000F62E0000}"/>
    <cellStyle name="Percent 3 5 5 2 2 3" xfId="11978" xr:uid="{00000000-0005-0000-0000-0000F72E0000}"/>
    <cellStyle name="Percent 3 5 5 2 2 4" xfId="11979" xr:uid="{00000000-0005-0000-0000-0000F82E0000}"/>
    <cellStyle name="Percent 3 5 5 2 3" xfId="11980" xr:uid="{00000000-0005-0000-0000-0000F92E0000}"/>
    <cellStyle name="Percent 3 5 5 2 3 2" xfId="11981" xr:uid="{00000000-0005-0000-0000-0000FA2E0000}"/>
    <cellStyle name="Percent 3 5 5 2 3 2 2" xfId="11982" xr:uid="{00000000-0005-0000-0000-0000FB2E0000}"/>
    <cellStyle name="Percent 3 5 5 2 3 2 3" xfId="11983" xr:uid="{00000000-0005-0000-0000-0000FC2E0000}"/>
    <cellStyle name="Percent 3 5 5 2 3 3" xfId="11984" xr:uid="{00000000-0005-0000-0000-0000FD2E0000}"/>
    <cellStyle name="Percent 3 5 5 2 3 4" xfId="11985" xr:uid="{00000000-0005-0000-0000-0000FE2E0000}"/>
    <cellStyle name="Percent 3 5 5 2 4" xfId="11986" xr:uid="{00000000-0005-0000-0000-0000FF2E0000}"/>
    <cellStyle name="Percent 3 5 5 2 4 2" xfId="11987" xr:uid="{00000000-0005-0000-0000-0000002F0000}"/>
    <cellStyle name="Percent 3 5 5 2 4 3" xfId="11988" xr:uid="{00000000-0005-0000-0000-0000012F0000}"/>
    <cellStyle name="Percent 3 5 5 2 5" xfId="11989" xr:uid="{00000000-0005-0000-0000-0000022F0000}"/>
    <cellStyle name="Percent 3 5 5 2 5 2" xfId="11990" xr:uid="{00000000-0005-0000-0000-0000032F0000}"/>
    <cellStyle name="Percent 3 5 5 2 5 3" xfId="11991" xr:uid="{00000000-0005-0000-0000-0000042F0000}"/>
    <cellStyle name="Percent 3 5 5 2 6" xfId="11992" xr:uid="{00000000-0005-0000-0000-0000052F0000}"/>
    <cellStyle name="Percent 3 5 5 2 7" xfId="11993" xr:uid="{00000000-0005-0000-0000-0000062F0000}"/>
    <cellStyle name="Percent 3 5 5 3" xfId="11994" xr:uid="{00000000-0005-0000-0000-0000072F0000}"/>
    <cellStyle name="Percent 3 5 5 3 2" xfId="11995" xr:uid="{00000000-0005-0000-0000-0000082F0000}"/>
    <cellStyle name="Percent 3 5 5 3 2 2" xfId="11996" xr:uid="{00000000-0005-0000-0000-0000092F0000}"/>
    <cellStyle name="Percent 3 5 5 3 2 2 2" xfId="11997" xr:uid="{00000000-0005-0000-0000-00000A2F0000}"/>
    <cellStyle name="Percent 3 5 5 3 2 2 3" xfId="11998" xr:uid="{00000000-0005-0000-0000-00000B2F0000}"/>
    <cellStyle name="Percent 3 5 5 3 2 3" xfId="11999" xr:uid="{00000000-0005-0000-0000-00000C2F0000}"/>
    <cellStyle name="Percent 3 5 5 3 2 4" xfId="12000" xr:uid="{00000000-0005-0000-0000-00000D2F0000}"/>
    <cellStyle name="Percent 3 5 5 3 3" xfId="12001" xr:uid="{00000000-0005-0000-0000-00000E2F0000}"/>
    <cellStyle name="Percent 3 5 5 3 3 2" xfId="12002" xr:uid="{00000000-0005-0000-0000-00000F2F0000}"/>
    <cellStyle name="Percent 3 5 5 3 3 2 2" xfId="12003" xr:uid="{00000000-0005-0000-0000-0000102F0000}"/>
    <cellStyle name="Percent 3 5 5 3 3 2 3" xfId="12004" xr:uid="{00000000-0005-0000-0000-0000112F0000}"/>
    <cellStyle name="Percent 3 5 5 3 3 3" xfId="12005" xr:uid="{00000000-0005-0000-0000-0000122F0000}"/>
    <cellStyle name="Percent 3 5 5 3 3 4" xfId="12006" xr:uid="{00000000-0005-0000-0000-0000132F0000}"/>
    <cellStyle name="Percent 3 5 5 3 4" xfId="12007" xr:uid="{00000000-0005-0000-0000-0000142F0000}"/>
    <cellStyle name="Percent 3 5 5 3 4 2" xfId="12008" xr:uid="{00000000-0005-0000-0000-0000152F0000}"/>
    <cellStyle name="Percent 3 5 5 3 4 3" xfId="12009" xr:uid="{00000000-0005-0000-0000-0000162F0000}"/>
    <cellStyle name="Percent 3 5 5 3 5" xfId="12010" xr:uid="{00000000-0005-0000-0000-0000172F0000}"/>
    <cellStyle name="Percent 3 5 5 3 6" xfId="12011" xr:uid="{00000000-0005-0000-0000-0000182F0000}"/>
    <cellStyle name="Percent 3 5 5 4" xfId="12012" xr:uid="{00000000-0005-0000-0000-0000192F0000}"/>
    <cellStyle name="Percent 3 5 5 4 2" xfId="12013" xr:uid="{00000000-0005-0000-0000-00001A2F0000}"/>
    <cellStyle name="Percent 3 5 5 4 2 2" xfId="12014" xr:uid="{00000000-0005-0000-0000-00001B2F0000}"/>
    <cellStyle name="Percent 3 5 5 4 2 2 2" xfId="12015" xr:uid="{00000000-0005-0000-0000-00001C2F0000}"/>
    <cellStyle name="Percent 3 5 5 4 2 2 3" xfId="12016" xr:uid="{00000000-0005-0000-0000-00001D2F0000}"/>
    <cellStyle name="Percent 3 5 5 4 2 3" xfId="12017" xr:uid="{00000000-0005-0000-0000-00001E2F0000}"/>
    <cellStyle name="Percent 3 5 5 4 2 4" xfId="12018" xr:uid="{00000000-0005-0000-0000-00001F2F0000}"/>
    <cellStyle name="Percent 3 5 5 4 3" xfId="12019" xr:uid="{00000000-0005-0000-0000-0000202F0000}"/>
    <cellStyle name="Percent 3 5 5 4 3 2" xfId="12020" xr:uid="{00000000-0005-0000-0000-0000212F0000}"/>
    <cellStyle name="Percent 3 5 5 4 3 2 2" xfId="12021" xr:uid="{00000000-0005-0000-0000-0000222F0000}"/>
    <cellStyle name="Percent 3 5 5 4 3 2 3" xfId="12022" xr:uid="{00000000-0005-0000-0000-0000232F0000}"/>
    <cellStyle name="Percent 3 5 5 4 3 3" xfId="12023" xr:uid="{00000000-0005-0000-0000-0000242F0000}"/>
    <cellStyle name="Percent 3 5 5 4 3 4" xfId="12024" xr:uid="{00000000-0005-0000-0000-0000252F0000}"/>
    <cellStyle name="Percent 3 5 5 4 4" xfId="12025" xr:uid="{00000000-0005-0000-0000-0000262F0000}"/>
    <cellStyle name="Percent 3 5 5 4 4 2" xfId="12026" xr:uid="{00000000-0005-0000-0000-0000272F0000}"/>
    <cellStyle name="Percent 3 5 5 4 4 3" xfId="12027" xr:uid="{00000000-0005-0000-0000-0000282F0000}"/>
    <cellStyle name="Percent 3 5 5 4 5" xfId="12028" xr:uid="{00000000-0005-0000-0000-0000292F0000}"/>
    <cellStyle name="Percent 3 5 5 4 6" xfId="12029" xr:uid="{00000000-0005-0000-0000-00002A2F0000}"/>
    <cellStyle name="Percent 3 5 5 5" xfId="12030" xr:uid="{00000000-0005-0000-0000-00002B2F0000}"/>
    <cellStyle name="Percent 3 5 5 5 2" xfId="12031" xr:uid="{00000000-0005-0000-0000-00002C2F0000}"/>
    <cellStyle name="Percent 3 5 5 5 2 2" xfId="12032" xr:uid="{00000000-0005-0000-0000-00002D2F0000}"/>
    <cellStyle name="Percent 3 5 5 5 2 2 2" xfId="12033" xr:uid="{00000000-0005-0000-0000-00002E2F0000}"/>
    <cellStyle name="Percent 3 5 5 5 2 2 3" xfId="12034" xr:uid="{00000000-0005-0000-0000-00002F2F0000}"/>
    <cellStyle name="Percent 3 5 5 5 2 3" xfId="12035" xr:uid="{00000000-0005-0000-0000-0000302F0000}"/>
    <cellStyle name="Percent 3 5 5 5 2 4" xfId="12036" xr:uid="{00000000-0005-0000-0000-0000312F0000}"/>
    <cellStyle name="Percent 3 5 5 5 3" xfId="12037" xr:uid="{00000000-0005-0000-0000-0000322F0000}"/>
    <cellStyle name="Percent 3 5 5 5 3 2" xfId="12038" xr:uid="{00000000-0005-0000-0000-0000332F0000}"/>
    <cellStyle name="Percent 3 5 5 5 3 2 2" xfId="12039" xr:uid="{00000000-0005-0000-0000-0000342F0000}"/>
    <cellStyle name="Percent 3 5 5 5 3 2 3" xfId="12040" xr:uid="{00000000-0005-0000-0000-0000352F0000}"/>
    <cellStyle name="Percent 3 5 5 5 3 3" xfId="12041" xr:uid="{00000000-0005-0000-0000-0000362F0000}"/>
    <cellStyle name="Percent 3 5 5 5 3 4" xfId="12042" xr:uid="{00000000-0005-0000-0000-0000372F0000}"/>
    <cellStyle name="Percent 3 5 5 5 4" xfId="12043" xr:uid="{00000000-0005-0000-0000-0000382F0000}"/>
    <cellStyle name="Percent 3 5 5 5 4 2" xfId="12044" xr:uid="{00000000-0005-0000-0000-0000392F0000}"/>
    <cellStyle name="Percent 3 5 5 5 4 2 2" xfId="12045" xr:uid="{00000000-0005-0000-0000-00003A2F0000}"/>
    <cellStyle name="Percent 3 5 5 5 4 2 3" xfId="12046" xr:uid="{00000000-0005-0000-0000-00003B2F0000}"/>
    <cellStyle name="Percent 3 5 5 5 4 3" xfId="12047" xr:uid="{00000000-0005-0000-0000-00003C2F0000}"/>
    <cellStyle name="Percent 3 5 5 5 4 4" xfId="12048" xr:uid="{00000000-0005-0000-0000-00003D2F0000}"/>
    <cellStyle name="Percent 3 5 5 5 5" xfId="12049" xr:uid="{00000000-0005-0000-0000-00003E2F0000}"/>
    <cellStyle name="Percent 3 5 5 5 5 2" xfId="12050" xr:uid="{00000000-0005-0000-0000-00003F2F0000}"/>
    <cellStyle name="Percent 3 5 5 5 5 3" xfId="12051" xr:uid="{00000000-0005-0000-0000-0000402F0000}"/>
    <cellStyle name="Percent 3 5 5 5 6" xfId="12052" xr:uid="{00000000-0005-0000-0000-0000412F0000}"/>
    <cellStyle name="Percent 3 5 5 5 7" xfId="12053" xr:uid="{00000000-0005-0000-0000-0000422F0000}"/>
    <cellStyle name="Percent 3 5 5 6" xfId="12054" xr:uid="{00000000-0005-0000-0000-0000432F0000}"/>
    <cellStyle name="Percent 3 5 5 6 2" xfId="12055" xr:uid="{00000000-0005-0000-0000-0000442F0000}"/>
    <cellStyle name="Percent 3 5 5 6 2 2" xfId="12056" xr:uid="{00000000-0005-0000-0000-0000452F0000}"/>
    <cellStyle name="Percent 3 5 5 6 2 2 2" xfId="12057" xr:uid="{00000000-0005-0000-0000-0000462F0000}"/>
    <cellStyle name="Percent 3 5 5 6 2 2 3" xfId="12058" xr:uid="{00000000-0005-0000-0000-0000472F0000}"/>
    <cellStyle name="Percent 3 5 5 6 2 3" xfId="12059" xr:uid="{00000000-0005-0000-0000-0000482F0000}"/>
    <cellStyle name="Percent 3 5 5 6 2 4" xfId="12060" xr:uid="{00000000-0005-0000-0000-0000492F0000}"/>
    <cellStyle name="Percent 3 5 5 6 3" xfId="12061" xr:uid="{00000000-0005-0000-0000-00004A2F0000}"/>
    <cellStyle name="Percent 3 5 5 6 3 2" xfId="12062" xr:uid="{00000000-0005-0000-0000-00004B2F0000}"/>
    <cellStyle name="Percent 3 5 5 6 3 2 2" xfId="12063" xr:uid="{00000000-0005-0000-0000-00004C2F0000}"/>
    <cellStyle name="Percent 3 5 5 6 3 2 3" xfId="12064" xr:uid="{00000000-0005-0000-0000-00004D2F0000}"/>
    <cellStyle name="Percent 3 5 5 6 3 3" xfId="12065" xr:uid="{00000000-0005-0000-0000-00004E2F0000}"/>
    <cellStyle name="Percent 3 5 5 6 3 4" xfId="12066" xr:uid="{00000000-0005-0000-0000-00004F2F0000}"/>
    <cellStyle name="Percent 3 5 5 6 4" xfId="12067" xr:uid="{00000000-0005-0000-0000-0000502F0000}"/>
    <cellStyle name="Percent 3 5 5 6 4 2" xfId="12068" xr:uid="{00000000-0005-0000-0000-0000512F0000}"/>
    <cellStyle name="Percent 3 5 5 6 4 3" xfId="12069" xr:uid="{00000000-0005-0000-0000-0000522F0000}"/>
    <cellStyle name="Percent 3 5 5 6 5" xfId="12070" xr:uid="{00000000-0005-0000-0000-0000532F0000}"/>
    <cellStyle name="Percent 3 5 5 6 6" xfId="12071" xr:uid="{00000000-0005-0000-0000-0000542F0000}"/>
    <cellStyle name="Percent 3 5 5 7" xfId="12072" xr:uid="{00000000-0005-0000-0000-0000552F0000}"/>
    <cellStyle name="Percent 3 5 5 7 2" xfId="12073" xr:uid="{00000000-0005-0000-0000-0000562F0000}"/>
    <cellStyle name="Percent 3 5 5 7 2 2" xfId="12074" xr:uid="{00000000-0005-0000-0000-0000572F0000}"/>
    <cellStyle name="Percent 3 5 5 7 2 3" xfId="12075" xr:uid="{00000000-0005-0000-0000-0000582F0000}"/>
    <cellStyle name="Percent 3 5 5 7 3" xfId="12076" xr:uid="{00000000-0005-0000-0000-0000592F0000}"/>
    <cellStyle name="Percent 3 5 5 7 4" xfId="12077" xr:uid="{00000000-0005-0000-0000-00005A2F0000}"/>
    <cellStyle name="Percent 3 5 5 8" xfId="12078" xr:uid="{00000000-0005-0000-0000-00005B2F0000}"/>
    <cellStyle name="Percent 3 5 5 8 2" xfId="12079" xr:uid="{00000000-0005-0000-0000-00005C2F0000}"/>
    <cellStyle name="Percent 3 5 5 8 2 2" xfId="12080" xr:uid="{00000000-0005-0000-0000-00005D2F0000}"/>
    <cellStyle name="Percent 3 5 5 8 2 3" xfId="12081" xr:uid="{00000000-0005-0000-0000-00005E2F0000}"/>
    <cellStyle name="Percent 3 5 5 8 3" xfId="12082" xr:uid="{00000000-0005-0000-0000-00005F2F0000}"/>
    <cellStyle name="Percent 3 5 5 8 4" xfId="12083" xr:uid="{00000000-0005-0000-0000-0000602F0000}"/>
    <cellStyle name="Percent 3 5 5 9" xfId="12084" xr:uid="{00000000-0005-0000-0000-0000612F0000}"/>
    <cellStyle name="Percent 3 5 5 9 2" xfId="12085" xr:uid="{00000000-0005-0000-0000-0000622F0000}"/>
    <cellStyle name="Percent 3 5 5 9 2 2" xfId="12086" xr:uid="{00000000-0005-0000-0000-0000632F0000}"/>
    <cellStyle name="Percent 3 5 5 9 2 3" xfId="12087" xr:uid="{00000000-0005-0000-0000-0000642F0000}"/>
    <cellStyle name="Percent 3 5 5 9 3" xfId="12088" xr:uid="{00000000-0005-0000-0000-0000652F0000}"/>
    <cellStyle name="Percent 3 5 5 9 4" xfId="12089" xr:uid="{00000000-0005-0000-0000-0000662F0000}"/>
    <cellStyle name="Percent 3 5 6" xfId="12090" xr:uid="{00000000-0005-0000-0000-0000672F0000}"/>
    <cellStyle name="Percent 3 5 6 10" xfId="12091" xr:uid="{00000000-0005-0000-0000-0000682F0000}"/>
    <cellStyle name="Percent 3 5 6 10 2" xfId="12092" xr:uid="{00000000-0005-0000-0000-0000692F0000}"/>
    <cellStyle name="Percent 3 5 6 10 3" xfId="12093" xr:uid="{00000000-0005-0000-0000-00006A2F0000}"/>
    <cellStyle name="Percent 3 5 6 11" xfId="12094" xr:uid="{00000000-0005-0000-0000-00006B2F0000}"/>
    <cellStyle name="Percent 3 5 6 11 2" xfId="12095" xr:uid="{00000000-0005-0000-0000-00006C2F0000}"/>
    <cellStyle name="Percent 3 5 6 11 3" xfId="12096" xr:uid="{00000000-0005-0000-0000-00006D2F0000}"/>
    <cellStyle name="Percent 3 5 6 12" xfId="12097" xr:uid="{00000000-0005-0000-0000-00006E2F0000}"/>
    <cellStyle name="Percent 3 5 6 12 2" xfId="12098" xr:uid="{00000000-0005-0000-0000-00006F2F0000}"/>
    <cellStyle name="Percent 3 5 6 12 3" xfId="12099" xr:uid="{00000000-0005-0000-0000-0000702F0000}"/>
    <cellStyle name="Percent 3 5 6 13" xfId="12100" xr:uid="{00000000-0005-0000-0000-0000712F0000}"/>
    <cellStyle name="Percent 3 5 6 2" xfId="12101" xr:uid="{00000000-0005-0000-0000-0000722F0000}"/>
    <cellStyle name="Percent 3 5 6 2 2" xfId="12102" xr:uid="{00000000-0005-0000-0000-0000732F0000}"/>
    <cellStyle name="Percent 3 5 6 2 2 2" xfId="12103" xr:uid="{00000000-0005-0000-0000-0000742F0000}"/>
    <cellStyle name="Percent 3 5 6 2 2 2 2" xfId="12104" xr:uid="{00000000-0005-0000-0000-0000752F0000}"/>
    <cellStyle name="Percent 3 5 6 2 2 2 3" xfId="12105" xr:uid="{00000000-0005-0000-0000-0000762F0000}"/>
    <cellStyle name="Percent 3 5 6 2 2 3" xfId="12106" xr:uid="{00000000-0005-0000-0000-0000772F0000}"/>
    <cellStyle name="Percent 3 5 6 2 2 4" xfId="12107" xr:uid="{00000000-0005-0000-0000-0000782F0000}"/>
    <cellStyle name="Percent 3 5 6 2 3" xfId="12108" xr:uid="{00000000-0005-0000-0000-0000792F0000}"/>
    <cellStyle name="Percent 3 5 6 2 3 2" xfId="12109" xr:uid="{00000000-0005-0000-0000-00007A2F0000}"/>
    <cellStyle name="Percent 3 5 6 2 3 2 2" xfId="12110" xr:uid="{00000000-0005-0000-0000-00007B2F0000}"/>
    <cellStyle name="Percent 3 5 6 2 3 2 3" xfId="12111" xr:uid="{00000000-0005-0000-0000-00007C2F0000}"/>
    <cellStyle name="Percent 3 5 6 2 3 3" xfId="12112" xr:uid="{00000000-0005-0000-0000-00007D2F0000}"/>
    <cellStyle name="Percent 3 5 6 2 3 4" xfId="12113" xr:uid="{00000000-0005-0000-0000-00007E2F0000}"/>
    <cellStyle name="Percent 3 5 6 2 4" xfId="12114" xr:uid="{00000000-0005-0000-0000-00007F2F0000}"/>
    <cellStyle name="Percent 3 5 6 2 4 2" xfId="12115" xr:uid="{00000000-0005-0000-0000-0000802F0000}"/>
    <cellStyle name="Percent 3 5 6 2 4 3" xfId="12116" xr:uid="{00000000-0005-0000-0000-0000812F0000}"/>
    <cellStyle name="Percent 3 5 6 2 5" xfId="12117" xr:uid="{00000000-0005-0000-0000-0000822F0000}"/>
    <cellStyle name="Percent 3 5 6 2 5 2" xfId="12118" xr:uid="{00000000-0005-0000-0000-0000832F0000}"/>
    <cellStyle name="Percent 3 5 6 2 5 3" xfId="12119" xr:uid="{00000000-0005-0000-0000-0000842F0000}"/>
    <cellStyle name="Percent 3 5 6 2 6" xfId="12120" xr:uid="{00000000-0005-0000-0000-0000852F0000}"/>
    <cellStyle name="Percent 3 5 6 2 7" xfId="12121" xr:uid="{00000000-0005-0000-0000-0000862F0000}"/>
    <cellStyle name="Percent 3 5 6 3" xfId="12122" xr:uid="{00000000-0005-0000-0000-0000872F0000}"/>
    <cellStyle name="Percent 3 5 6 3 2" xfId="12123" xr:uid="{00000000-0005-0000-0000-0000882F0000}"/>
    <cellStyle name="Percent 3 5 6 3 2 2" xfId="12124" xr:uid="{00000000-0005-0000-0000-0000892F0000}"/>
    <cellStyle name="Percent 3 5 6 3 2 2 2" xfId="12125" xr:uid="{00000000-0005-0000-0000-00008A2F0000}"/>
    <cellStyle name="Percent 3 5 6 3 2 2 3" xfId="12126" xr:uid="{00000000-0005-0000-0000-00008B2F0000}"/>
    <cellStyle name="Percent 3 5 6 3 2 3" xfId="12127" xr:uid="{00000000-0005-0000-0000-00008C2F0000}"/>
    <cellStyle name="Percent 3 5 6 3 2 4" xfId="12128" xr:uid="{00000000-0005-0000-0000-00008D2F0000}"/>
    <cellStyle name="Percent 3 5 6 3 3" xfId="12129" xr:uid="{00000000-0005-0000-0000-00008E2F0000}"/>
    <cellStyle name="Percent 3 5 6 3 3 2" xfId="12130" xr:uid="{00000000-0005-0000-0000-00008F2F0000}"/>
    <cellStyle name="Percent 3 5 6 3 3 2 2" xfId="12131" xr:uid="{00000000-0005-0000-0000-0000902F0000}"/>
    <cellStyle name="Percent 3 5 6 3 3 2 3" xfId="12132" xr:uid="{00000000-0005-0000-0000-0000912F0000}"/>
    <cellStyle name="Percent 3 5 6 3 3 3" xfId="12133" xr:uid="{00000000-0005-0000-0000-0000922F0000}"/>
    <cellStyle name="Percent 3 5 6 3 3 4" xfId="12134" xr:uid="{00000000-0005-0000-0000-0000932F0000}"/>
    <cellStyle name="Percent 3 5 6 3 4" xfId="12135" xr:uid="{00000000-0005-0000-0000-0000942F0000}"/>
    <cellStyle name="Percent 3 5 6 3 4 2" xfId="12136" xr:uid="{00000000-0005-0000-0000-0000952F0000}"/>
    <cellStyle name="Percent 3 5 6 3 4 3" xfId="12137" xr:uid="{00000000-0005-0000-0000-0000962F0000}"/>
    <cellStyle name="Percent 3 5 6 3 5" xfId="12138" xr:uid="{00000000-0005-0000-0000-0000972F0000}"/>
    <cellStyle name="Percent 3 5 6 3 6" xfId="12139" xr:uid="{00000000-0005-0000-0000-0000982F0000}"/>
    <cellStyle name="Percent 3 5 6 4" xfId="12140" xr:uid="{00000000-0005-0000-0000-0000992F0000}"/>
    <cellStyle name="Percent 3 5 6 4 2" xfId="12141" xr:uid="{00000000-0005-0000-0000-00009A2F0000}"/>
    <cellStyle name="Percent 3 5 6 4 2 2" xfId="12142" xr:uid="{00000000-0005-0000-0000-00009B2F0000}"/>
    <cellStyle name="Percent 3 5 6 4 2 2 2" xfId="12143" xr:uid="{00000000-0005-0000-0000-00009C2F0000}"/>
    <cellStyle name="Percent 3 5 6 4 2 2 3" xfId="12144" xr:uid="{00000000-0005-0000-0000-00009D2F0000}"/>
    <cellStyle name="Percent 3 5 6 4 2 3" xfId="12145" xr:uid="{00000000-0005-0000-0000-00009E2F0000}"/>
    <cellStyle name="Percent 3 5 6 4 2 4" xfId="12146" xr:uid="{00000000-0005-0000-0000-00009F2F0000}"/>
    <cellStyle name="Percent 3 5 6 4 3" xfId="12147" xr:uid="{00000000-0005-0000-0000-0000A02F0000}"/>
    <cellStyle name="Percent 3 5 6 4 3 2" xfId="12148" xr:uid="{00000000-0005-0000-0000-0000A12F0000}"/>
    <cellStyle name="Percent 3 5 6 4 3 2 2" xfId="12149" xr:uid="{00000000-0005-0000-0000-0000A22F0000}"/>
    <cellStyle name="Percent 3 5 6 4 3 2 3" xfId="12150" xr:uid="{00000000-0005-0000-0000-0000A32F0000}"/>
    <cellStyle name="Percent 3 5 6 4 3 3" xfId="12151" xr:uid="{00000000-0005-0000-0000-0000A42F0000}"/>
    <cellStyle name="Percent 3 5 6 4 3 4" xfId="12152" xr:uid="{00000000-0005-0000-0000-0000A52F0000}"/>
    <cellStyle name="Percent 3 5 6 4 4" xfId="12153" xr:uid="{00000000-0005-0000-0000-0000A62F0000}"/>
    <cellStyle name="Percent 3 5 6 4 4 2" xfId="12154" xr:uid="{00000000-0005-0000-0000-0000A72F0000}"/>
    <cellStyle name="Percent 3 5 6 4 4 3" xfId="12155" xr:uid="{00000000-0005-0000-0000-0000A82F0000}"/>
    <cellStyle name="Percent 3 5 6 4 5" xfId="12156" xr:uid="{00000000-0005-0000-0000-0000A92F0000}"/>
    <cellStyle name="Percent 3 5 6 4 6" xfId="12157" xr:uid="{00000000-0005-0000-0000-0000AA2F0000}"/>
    <cellStyle name="Percent 3 5 6 5" xfId="12158" xr:uid="{00000000-0005-0000-0000-0000AB2F0000}"/>
    <cellStyle name="Percent 3 5 6 5 2" xfId="12159" xr:uid="{00000000-0005-0000-0000-0000AC2F0000}"/>
    <cellStyle name="Percent 3 5 6 5 2 2" xfId="12160" xr:uid="{00000000-0005-0000-0000-0000AD2F0000}"/>
    <cellStyle name="Percent 3 5 6 5 2 2 2" xfId="12161" xr:uid="{00000000-0005-0000-0000-0000AE2F0000}"/>
    <cellStyle name="Percent 3 5 6 5 2 2 3" xfId="12162" xr:uid="{00000000-0005-0000-0000-0000AF2F0000}"/>
    <cellStyle name="Percent 3 5 6 5 2 3" xfId="12163" xr:uid="{00000000-0005-0000-0000-0000B02F0000}"/>
    <cellStyle name="Percent 3 5 6 5 2 4" xfId="12164" xr:uid="{00000000-0005-0000-0000-0000B12F0000}"/>
    <cellStyle name="Percent 3 5 6 5 3" xfId="12165" xr:uid="{00000000-0005-0000-0000-0000B22F0000}"/>
    <cellStyle name="Percent 3 5 6 5 3 2" xfId="12166" xr:uid="{00000000-0005-0000-0000-0000B32F0000}"/>
    <cellStyle name="Percent 3 5 6 5 3 2 2" xfId="12167" xr:uid="{00000000-0005-0000-0000-0000B42F0000}"/>
    <cellStyle name="Percent 3 5 6 5 3 2 3" xfId="12168" xr:uid="{00000000-0005-0000-0000-0000B52F0000}"/>
    <cellStyle name="Percent 3 5 6 5 3 3" xfId="12169" xr:uid="{00000000-0005-0000-0000-0000B62F0000}"/>
    <cellStyle name="Percent 3 5 6 5 3 4" xfId="12170" xr:uid="{00000000-0005-0000-0000-0000B72F0000}"/>
    <cellStyle name="Percent 3 5 6 5 4" xfId="12171" xr:uid="{00000000-0005-0000-0000-0000B82F0000}"/>
    <cellStyle name="Percent 3 5 6 5 4 2" xfId="12172" xr:uid="{00000000-0005-0000-0000-0000B92F0000}"/>
    <cellStyle name="Percent 3 5 6 5 4 2 2" xfId="12173" xr:uid="{00000000-0005-0000-0000-0000BA2F0000}"/>
    <cellStyle name="Percent 3 5 6 5 4 2 3" xfId="12174" xr:uid="{00000000-0005-0000-0000-0000BB2F0000}"/>
    <cellStyle name="Percent 3 5 6 5 4 3" xfId="12175" xr:uid="{00000000-0005-0000-0000-0000BC2F0000}"/>
    <cellStyle name="Percent 3 5 6 5 4 4" xfId="12176" xr:uid="{00000000-0005-0000-0000-0000BD2F0000}"/>
    <cellStyle name="Percent 3 5 6 5 5" xfId="12177" xr:uid="{00000000-0005-0000-0000-0000BE2F0000}"/>
    <cellStyle name="Percent 3 5 6 5 5 2" xfId="12178" xr:uid="{00000000-0005-0000-0000-0000BF2F0000}"/>
    <cellStyle name="Percent 3 5 6 5 5 3" xfId="12179" xr:uid="{00000000-0005-0000-0000-0000C02F0000}"/>
    <cellStyle name="Percent 3 5 6 5 6" xfId="12180" xr:uid="{00000000-0005-0000-0000-0000C12F0000}"/>
    <cellStyle name="Percent 3 5 6 5 7" xfId="12181" xr:uid="{00000000-0005-0000-0000-0000C22F0000}"/>
    <cellStyle name="Percent 3 5 6 6" xfId="12182" xr:uid="{00000000-0005-0000-0000-0000C32F0000}"/>
    <cellStyle name="Percent 3 5 6 6 2" xfId="12183" xr:uid="{00000000-0005-0000-0000-0000C42F0000}"/>
    <cellStyle name="Percent 3 5 6 6 2 2" xfId="12184" xr:uid="{00000000-0005-0000-0000-0000C52F0000}"/>
    <cellStyle name="Percent 3 5 6 6 2 2 2" xfId="12185" xr:uid="{00000000-0005-0000-0000-0000C62F0000}"/>
    <cellStyle name="Percent 3 5 6 6 2 2 3" xfId="12186" xr:uid="{00000000-0005-0000-0000-0000C72F0000}"/>
    <cellStyle name="Percent 3 5 6 6 2 3" xfId="12187" xr:uid="{00000000-0005-0000-0000-0000C82F0000}"/>
    <cellStyle name="Percent 3 5 6 6 2 4" xfId="12188" xr:uid="{00000000-0005-0000-0000-0000C92F0000}"/>
    <cellStyle name="Percent 3 5 6 6 3" xfId="12189" xr:uid="{00000000-0005-0000-0000-0000CA2F0000}"/>
    <cellStyle name="Percent 3 5 6 6 3 2" xfId="12190" xr:uid="{00000000-0005-0000-0000-0000CB2F0000}"/>
    <cellStyle name="Percent 3 5 6 6 3 2 2" xfId="12191" xr:uid="{00000000-0005-0000-0000-0000CC2F0000}"/>
    <cellStyle name="Percent 3 5 6 6 3 2 3" xfId="12192" xr:uid="{00000000-0005-0000-0000-0000CD2F0000}"/>
    <cellStyle name="Percent 3 5 6 6 3 3" xfId="12193" xr:uid="{00000000-0005-0000-0000-0000CE2F0000}"/>
    <cellStyle name="Percent 3 5 6 6 3 4" xfId="12194" xr:uid="{00000000-0005-0000-0000-0000CF2F0000}"/>
    <cellStyle name="Percent 3 5 6 6 4" xfId="12195" xr:uid="{00000000-0005-0000-0000-0000D02F0000}"/>
    <cellStyle name="Percent 3 5 6 6 4 2" xfId="12196" xr:uid="{00000000-0005-0000-0000-0000D12F0000}"/>
    <cellStyle name="Percent 3 5 6 6 4 3" xfId="12197" xr:uid="{00000000-0005-0000-0000-0000D22F0000}"/>
    <cellStyle name="Percent 3 5 6 6 5" xfId="12198" xr:uid="{00000000-0005-0000-0000-0000D32F0000}"/>
    <cellStyle name="Percent 3 5 6 6 6" xfId="12199" xr:uid="{00000000-0005-0000-0000-0000D42F0000}"/>
    <cellStyle name="Percent 3 5 6 7" xfId="12200" xr:uid="{00000000-0005-0000-0000-0000D52F0000}"/>
    <cellStyle name="Percent 3 5 6 7 2" xfId="12201" xr:uid="{00000000-0005-0000-0000-0000D62F0000}"/>
    <cellStyle name="Percent 3 5 6 7 2 2" xfId="12202" xr:uid="{00000000-0005-0000-0000-0000D72F0000}"/>
    <cellStyle name="Percent 3 5 6 7 2 3" xfId="12203" xr:uid="{00000000-0005-0000-0000-0000D82F0000}"/>
    <cellStyle name="Percent 3 5 6 7 3" xfId="12204" xr:uid="{00000000-0005-0000-0000-0000D92F0000}"/>
    <cellStyle name="Percent 3 5 6 7 4" xfId="12205" xr:uid="{00000000-0005-0000-0000-0000DA2F0000}"/>
    <cellStyle name="Percent 3 5 6 8" xfId="12206" xr:uid="{00000000-0005-0000-0000-0000DB2F0000}"/>
    <cellStyle name="Percent 3 5 6 8 2" xfId="12207" xr:uid="{00000000-0005-0000-0000-0000DC2F0000}"/>
    <cellStyle name="Percent 3 5 6 8 2 2" xfId="12208" xr:uid="{00000000-0005-0000-0000-0000DD2F0000}"/>
    <cellStyle name="Percent 3 5 6 8 2 3" xfId="12209" xr:uid="{00000000-0005-0000-0000-0000DE2F0000}"/>
    <cellStyle name="Percent 3 5 6 8 3" xfId="12210" xr:uid="{00000000-0005-0000-0000-0000DF2F0000}"/>
    <cellStyle name="Percent 3 5 6 8 4" xfId="12211" xr:uid="{00000000-0005-0000-0000-0000E02F0000}"/>
    <cellStyle name="Percent 3 5 6 9" xfId="12212" xr:uid="{00000000-0005-0000-0000-0000E12F0000}"/>
    <cellStyle name="Percent 3 5 6 9 2" xfId="12213" xr:uid="{00000000-0005-0000-0000-0000E22F0000}"/>
    <cellStyle name="Percent 3 5 6 9 2 2" xfId="12214" xr:uid="{00000000-0005-0000-0000-0000E32F0000}"/>
    <cellStyle name="Percent 3 5 6 9 2 3" xfId="12215" xr:uid="{00000000-0005-0000-0000-0000E42F0000}"/>
    <cellStyle name="Percent 3 5 6 9 3" xfId="12216" xr:uid="{00000000-0005-0000-0000-0000E52F0000}"/>
    <cellStyle name="Percent 3 5 6 9 4" xfId="12217" xr:uid="{00000000-0005-0000-0000-0000E62F0000}"/>
    <cellStyle name="Percent 3 5 7" xfId="12218" xr:uid="{00000000-0005-0000-0000-0000E72F0000}"/>
    <cellStyle name="Percent 3 5 7 10" xfId="12219" xr:uid="{00000000-0005-0000-0000-0000E82F0000}"/>
    <cellStyle name="Percent 3 5 7 10 2" xfId="12220" xr:uid="{00000000-0005-0000-0000-0000E92F0000}"/>
    <cellStyle name="Percent 3 5 7 10 3" xfId="12221" xr:uid="{00000000-0005-0000-0000-0000EA2F0000}"/>
    <cellStyle name="Percent 3 5 7 11" xfId="12222" xr:uid="{00000000-0005-0000-0000-0000EB2F0000}"/>
    <cellStyle name="Percent 3 5 7 11 2" xfId="12223" xr:uid="{00000000-0005-0000-0000-0000EC2F0000}"/>
    <cellStyle name="Percent 3 5 7 11 3" xfId="12224" xr:uid="{00000000-0005-0000-0000-0000ED2F0000}"/>
    <cellStyle name="Percent 3 5 7 12" xfId="12225" xr:uid="{00000000-0005-0000-0000-0000EE2F0000}"/>
    <cellStyle name="Percent 3 5 7 12 2" xfId="12226" xr:uid="{00000000-0005-0000-0000-0000EF2F0000}"/>
    <cellStyle name="Percent 3 5 7 12 3" xfId="12227" xr:uid="{00000000-0005-0000-0000-0000F02F0000}"/>
    <cellStyle name="Percent 3 5 7 13" xfId="12228" xr:uid="{00000000-0005-0000-0000-0000F12F0000}"/>
    <cellStyle name="Percent 3 5 7 2" xfId="12229" xr:uid="{00000000-0005-0000-0000-0000F22F0000}"/>
    <cellStyle name="Percent 3 5 7 2 2" xfId="12230" xr:uid="{00000000-0005-0000-0000-0000F32F0000}"/>
    <cellStyle name="Percent 3 5 7 2 2 2" xfId="12231" xr:uid="{00000000-0005-0000-0000-0000F42F0000}"/>
    <cellStyle name="Percent 3 5 7 2 2 2 2" xfId="12232" xr:uid="{00000000-0005-0000-0000-0000F52F0000}"/>
    <cellStyle name="Percent 3 5 7 2 2 2 3" xfId="12233" xr:uid="{00000000-0005-0000-0000-0000F62F0000}"/>
    <cellStyle name="Percent 3 5 7 2 2 3" xfId="12234" xr:uid="{00000000-0005-0000-0000-0000F72F0000}"/>
    <cellStyle name="Percent 3 5 7 2 2 4" xfId="12235" xr:uid="{00000000-0005-0000-0000-0000F82F0000}"/>
    <cellStyle name="Percent 3 5 7 2 3" xfId="12236" xr:uid="{00000000-0005-0000-0000-0000F92F0000}"/>
    <cellStyle name="Percent 3 5 7 2 3 2" xfId="12237" xr:uid="{00000000-0005-0000-0000-0000FA2F0000}"/>
    <cellStyle name="Percent 3 5 7 2 3 2 2" xfId="12238" xr:uid="{00000000-0005-0000-0000-0000FB2F0000}"/>
    <cellStyle name="Percent 3 5 7 2 3 2 3" xfId="12239" xr:uid="{00000000-0005-0000-0000-0000FC2F0000}"/>
    <cellStyle name="Percent 3 5 7 2 3 3" xfId="12240" xr:uid="{00000000-0005-0000-0000-0000FD2F0000}"/>
    <cellStyle name="Percent 3 5 7 2 3 4" xfId="12241" xr:uid="{00000000-0005-0000-0000-0000FE2F0000}"/>
    <cellStyle name="Percent 3 5 7 2 4" xfId="12242" xr:uid="{00000000-0005-0000-0000-0000FF2F0000}"/>
    <cellStyle name="Percent 3 5 7 2 4 2" xfId="12243" xr:uid="{00000000-0005-0000-0000-000000300000}"/>
    <cellStyle name="Percent 3 5 7 2 4 3" xfId="12244" xr:uid="{00000000-0005-0000-0000-000001300000}"/>
    <cellStyle name="Percent 3 5 7 2 5" xfId="12245" xr:uid="{00000000-0005-0000-0000-000002300000}"/>
    <cellStyle name="Percent 3 5 7 2 5 2" xfId="12246" xr:uid="{00000000-0005-0000-0000-000003300000}"/>
    <cellStyle name="Percent 3 5 7 2 5 3" xfId="12247" xr:uid="{00000000-0005-0000-0000-000004300000}"/>
    <cellStyle name="Percent 3 5 7 2 6" xfId="12248" xr:uid="{00000000-0005-0000-0000-000005300000}"/>
    <cellStyle name="Percent 3 5 7 2 7" xfId="12249" xr:uid="{00000000-0005-0000-0000-000006300000}"/>
    <cellStyle name="Percent 3 5 7 3" xfId="12250" xr:uid="{00000000-0005-0000-0000-000007300000}"/>
    <cellStyle name="Percent 3 5 7 3 2" xfId="12251" xr:uid="{00000000-0005-0000-0000-000008300000}"/>
    <cellStyle name="Percent 3 5 7 3 2 2" xfId="12252" xr:uid="{00000000-0005-0000-0000-000009300000}"/>
    <cellStyle name="Percent 3 5 7 3 2 2 2" xfId="12253" xr:uid="{00000000-0005-0000-0000-00000A300000}"/>
    <cellStyle name="Percent 3 5 7 3 2 2 3" xfId="12254" xr:uid="{00000000-0005-0000-0000-00000B300000}"/>
    <cellStyle name="Percent 3 5 7 3 2 3" xfId="12255" xr:uid="{00000000-0005-0000-0000-00000C300000}"/>
    <cellStyle name="Percent 3 5 7 3 2 4" xfId="12256" xr:uid="{00000000-0005-0000-0000-00000D300000}"/>
    <cellStyle name="Percent 3 5 7 3 3" xfId="12257" xr:uid="{00000000-0005-0000-0000-00000E300000}"/>
    <cellStyle name="Percent 3 5 7 3 3 2" xfId="12258" xr:uid="{00000000-0005-0000-0000-00000F300000}"/>
    <cellStyle name="Percent 3 5 7 3 3 2 2" xfId="12259" xr:uid="{00000000-0005-0000-0000-000010300000}"/>
    <cellStyle name="Percent 3 5 7 3 3 2 3" xfId="12260" xr:uid="{00000000-0005-0000-0000-000011300000}"/>
    <cellStyle name="Percent 3 5 7 3 3 3" xfId="12261" xr:uid="{00000000-0005-0000-0000-000012300000}"/>
    <cellStyle name="Percent 3 5 7 3 3 4" xfId="12262" xr:uid="{00000000-0005-0000-0000-000013300000}"/>
    <cellStyle name="Percent 3 5 7 3 4" xfId="12263" xr:uid="{00000000-0005-0000-0000-000014300000}"/>
    <cellStyle name="Percent 3 5 7 3 4 2" xfId="12264" xr:uid="{00000000-0005-0000-0000-000015300000}"/>
    <cellStyle name="Percent 3 5 7 3 4 3" xfId="12265" xr:uid="{00000000-0005-0000-0000-000016300000}"/>
    <cellStyle name="Percent 3 5 7 3 5" xfId="12266" xr:uid="{00000000-0005-0000-0000-000017300000}"/>
    <cellStyle name="Percent 3 5 7 3 6" xfId="12267" xr:uid="{00000000-0005-0000-0000-000018300000}"/>
    <cellStyle name="Percent 3 5 7 4" xfId="12268" xr:uid="{00000000-0005-0000-0000-000019300000}"/>
    <cellStyle name="Percent 3 5 7 4 2" xfId="12269" xr:uid="{00000000-0005-0000-0000-00001A300000}"/>
    <cellStyle name="Percent 3 5 7 4 2 2" xfId="12270" xr:uid="{00000000-0005-0000-0000-00001B300000}"/>
    <cellStyle name="Percent 3 5 7 4 2 2 2" xfId="12271" xr:uid="{00000000-0005-0000-0000-00001C300000}"/>
    <cellStyle name="Percent 3 5 7 4 2 2 3" xfId="12272" xr:uid="{00000000-0005-0000-0000-00001D300000}"/>
    <cellStyle name="Percent 3 5 7 4 2 3" xfId="12273" xr:uid="{00000000-0005-0000-0000-00001E300000}"/>
    <cellStyle name="Percent 3 5 7 4 2 4" xfId="12274" xr:uid="{00000000-0005-0000-0000-00001F300000}"/>
    <cellStyle name="Percent 3 5 7 4 3" xfId="12275" xr:uid="{00000000-0005-0000-0000-000020300000}"/>
    <cellStyle name="Percent 3 5 7 4 3 2" xfId="12276" xr:uid="{00000000-0005-0000-0000-000021300000}"/>
    <cellStyle name="Percent 3 5 7 4 3 2 2" xfId="12277" xr:uid="{00000000-0005-0000-0000-000022300000}"/>
    <cellStyle name="Percent 3 5 7 4 3 2 3" xfId="12278" xr:uid="{00000000-0005-0000-0000-000023300000}"/>
    <cellStyle name="Percent 3 5 7 4 3 3" xfId="12279" xr:uid="{00000000-0005-0000-0000-000024300000}"/>
    <cellStyle name="Percent 3 5 7 4 3 4" xfId="12280" xr:uid="{00000000-0005-0000-0000-000025300000}"/>
    <cellStyle name="Percent 3 5 7 4 4" xfId="12281" xr:uid="{00000000-0005-0000-0000-000026300000}"/>
    <cellStyle name="Percent 3 5 7 4 4 2" xfId="12282" xr:uid="{00000000-0005-0000-0000-000027300000}"/>
    <cellStyle name="Percent 3 5 7 4 4 3" xfId="12283" xr:uid="{00000000-0005-0000-0000-000028300000}"/>
    <cellStyle name="Percent 3 5 7 4 5" xfId="12284" xr:uid="{00000000-0005-0000-0000-000029300000}"/>
    <cellStyle name="Percent 3 5 7 4 6" xfId="12285" xr:uid="{00000000-0005-0000-0000-00002A300000}"/>
    <cellStyle name="Percent 3 5 7 5" xfId="12286" xr:uid="{00000000-0005-0000-0000-00002B300000}"/>
    <cellStyle name="Percent 3 5 7 5 2" xfId="12287" xr:uid="{00000000-0005-0000-0000-00002C300000}"/>
    <cellStyle name="Percent 3 5 7 5 2 2" xfId="12288" xr:uid="{00000000-0005-0000-0000-00002D300000}"/>
    <cellStyle name="Percent 3 5 7 5 2 2 2" xfId="12289" xr:uid="{00000000-0005-0000-0000-00002E300000}"/>
    <cellStyle name="Percent 3 5 7 5 2 2 3" xfId="12290" xr:uid="{00000000-0005-0000-0000-00002F300000}"/>
    <cellStyle name="Percent 3 5 7 5 2 3" xfId="12291" xr:uid="{00000000-0005-0000-0000-000030300000}"/>
    <cellStyle name="Percent 3 5 7 5 2 4" xfId="12292" xr:uid="{00000000-0005-0000-0000-000031300000}"/>
    <cellStyle name="Percent 3 5 7 5 3" xfId="12293" xr:uid="{00000000-0005-0000-0000-000032300000}"/>
    <cellStyle name="Percent 3 5 7 5 3 2" xfId="12294" xr:uid="{00000000-0005-0000-0000-000033300000}"/>
    <cellStyle name="Percent 3 5 7 5 3 2 2" xfId="12295" xr:uid="{00000000-0005-0000-0000-000034300000}"/>
    <cellStyle name="Percent 3 5 7 5 3 2 3" xfId="12296" xr:uid="{00000000-0005-0000-0000-000035300000}"/>
    <cellStyle name="Percent 3 5 7 5 3 3" xfId="12297" xr:uid="{00000000-0005-0000-0000-000036300000}"/>
    <cellStyle name="Percent 3 5 7 5 3 4" xfId="12298" xr:uid="{00000000-0005-0000-0000-000037300000}"/>
    <cellStyle name="Percent 3 5 7 5 4" xfId="12299" xr:uid="{00000000-0005-0000-0000-000038300000}"/>
    <cellStyle name="Percent 3 5 7 5 4 2" xfId="12300" xr:uid="{00000000-0005-0000-0000-000039300000}"/>
    <cellStyle name="Percent 3 5 7 5 4 2 2" xfId="12301" xr:uid="{00000000-0005-0000-0000-00003A300000}"/>
    <cellStyle name="Percent 3 5 7 5 4 2 3" xfId="12302" xr:uid="{00000000-0005-0000-0000-00003B300000}"/>
    <cellStyle name="Percent 3 5 7 5 4 3" xfId="12303" xr:uid="{00000000-0005-0000-0000-00003C300000}"/>
    <cellStyle name="Percent 3 5 7 5 4 4" xfId="12304" xr:uid="{00000000-0005-0000-0000-00003D300000}"/>
    <cellStyle name="Percent 3 5 7 5 5" xfId="12305" xr:uid="{00000000-0005-0000-0000-00003E300000}"/>
    <cellStyle name="Percent 3 5 7 5 5 2" xfId="12306" xr:uid="{00000000-0005-0000-0000-00003F300000}"/>
    <cellStyle name="Percent 3 5 7 5 5 3" xfId="12307" xr:uid="{00000000-0005-0000-0000-000040300000}"/>
    <cellStyle name="Percent 3 5 7 5 6" xfId="12308" xr:uid="{00000000-0005-0000-0000-000041300000}"/>
    <cellStyle name="Percent 3 5 7 5 7" xfId="12309" xr:uid="{00000000-0005-0000-0000-000042300000}"/>
    <cellStyle name="Percent 3 5 7 6" xfId="12310" xr:uid="{00000000-0005-0000-0000-000043300000}"/>
    <cellStyle name="Percent 3 5 7 6 2" xfId="12311" xr:uid="{00000000-0005-0000-0000-000044300000}"/>
    <cellStyle name="Percent 3 5 7 6 2 2" xfId="12312" xr:uid="{00000000-0005-0000-0000-000045300000}"/>
    <cellStyle name="Percent 3 5 7 6 2 2 2" xfId="12313" xr:uid="{00000000-0005-0000-0000-000046300000}"/>
    <cellStyle name="Percent 3 5 7 6 2 2 3" xfId="12314" xr:uid="{00000000-0005-0000-0000-000047300000}"/>
    <cellStyle name="Percent 3 5 7 6 2 3" xfId="12315" xr:uid="{00000000-0005-0000-0000-000048300000}"/>
    <cellStyle name="Percent 3 5 7 6 2 4" xfId="12316" xr:uid="{00000000-0005-0000-0000-000049300000}"/>
    <cellStyle name="Percent 3 5 7 6 3" xfId="12317" xr:uid="{00000000-0005-0000-0000-00004A300000}"/>
    <cellStyle name="Percent 3 5 7 6 3 2" xfId="12318" xr:uid="{00000000-0005-0000-0000-00004B300000}"/>
    <cellStyle name="Percent 3 5 7 6 3 2 2" xfId="12319" xr:uid="{00000000-0005-0000-0000-00004C300000}"/>
    <cellStyle name="Percent 3 5 7 6 3 2 3" xfId="12320" xr:uid="{00000000-0005-0000-0000-00004D300000}"/>
    <cellStyle name="Percent 3 5 7 6 3 3" xfId="12321" xr:uid="{00000000-0005-0000-0000-00004E300000}"/>
    <cellStyle name="Percent 3 5 7 6 3 4" xfId="12322" xr:uid="{00000000-0005-0000-0000-00004F300000}"/>
    <cellStyle name="Percent 3 5 7 6 4" xfId="12323" xr:uid="{00000000-0005-0000-0000-000050300000}"/>
    <cellStyle name="Percent 3 5 7 6 4 2" xfId="12324" xr:uid="{00000000-0005-0000-0000-000051300000}"/>
    <cellStyle name="Percent 3 5 7 6 4 3" xfId="12325" xr:uid="{00000000-0005-0000-0000-000052300000}"/>
    <cellStyle name="Percent 3 5 7 6 5" xfId="12326" xr:uid="{00000000-0005-0000-0000-000053300000}"/>
    <cellStyle name="Percent 3 5 7 6 6" xfId="12327" xr:uid="{00000000-0005-0000-0000-000054300000}"/>
    <cellStyle name="Percent 3 5 7 7" xfId="12328" xr:uid="{00000000-0005-0000-0000-000055300000}"/>
    <cellStyle name="Percent 3 5 7 7 2" xfId="12329" xr:uid="{00000000-0005-0000-0000-000056300000}"/>
    <cellStyle name="Percent 3 5 7 7 2 2" xfId="12330" xr:uid="{00000000-0005-0000-0000-000057300000}"/>
    <cellStyle name="Percent 3 5 7 7 2 3" xfId="12331" xr:uid="{00000000-0005-0000-0000-000058300000}"/>
    <cellStyle name="Percent 3 5 7 7 3" xfId="12332" xr:uid="{00000000-0005-0000-0000-000059300000}"/>
    <cellStyle name="Percent 3 5 7 7 4" xfId="12333" xr:uid="{00000000-0005-0000-0000-00005A300000}"/>
    <cellStyle name="Percent 3 5 7 8" xfId="12334" xr:uid="{00000000-0005-0000-0000-00005B300000}"/>
    <cellStyle name="Percent 3 5 7 8 2" xfId="12335" xr:uid="{00000000-0005-0000-0000-00005C300000}"/>
    <cellStyle name="Percent 3 5 7 8 2 2" xfId="12336" xr:uid="{00000000-0005-0000-0000-00005D300000}"/>
    <cellStyle name="Percent 3 5 7 8 2 3" xfId="12337" xr:uid="{00000000-0005-0000-0000-00005E300000}"/>
    <cellStyle name="Percent 3 5 7 8 3" xfId="12338" xr:uid="{00000000-0005-0000-0000-00005F300000}"/>
    <cellStyle name="Percent 3 5 7 8 4" xfId="12339" xr:uid="{00000000-0005-0000-0000-000060300000}"/>
    <cellStyle name="Percent 3 5 7 9" xfId="12340" xr:uid="{00000000-0005-0000-0000-000061300000}"/>
    <cellStyle name="Percent 3 5 7 9 2" xfId="12341" xr:uid="{00000000-0005-0000-0000-000062300000}"/>
    <cellStyle name="Percent 3 5 7 9 2 2" xfId="12342" xr:uid="{00000000-0005-0000-0000-000063300000}"/>
    <cellStyle name="Percent 3 5 7 9 2 3" xfId="12343" xr:uid="{00000000-0005-0000-0000-000064300000}"/>
    <cellStyle name="Percent 3 5 7 9 3" xfId="12344" xr:uid="{00000000-0005-0000-0000-000065300000}"/>
    <cellStyle name="Percent 3 5 7 9 4" xfId="12345" xr:uid="{00000000-0005-0000-0000-000066300000}"/>
    <cellStyle name="Percent 3 5 8" xfId="12346" xr:uid="{00000000-0005-0000-0000-000067300000}"/>
    <cellStyle name="Percent 3 5 8 10" xfId="12347" xr:uid="{00000000-0005-0000-0000-000068300000}"/>
    <cellStyle name="Percent 3 5 8 10 2" xfId="12348" xr:uid="{00000000-0005-0000-0000-000069300000}"/>
    <cellStyle name="Percent 3 5 8 10 3" xfId="12349" xr:uid="{00000000-0005-0000-0000-00006A300000}"/>
    <cellStyle name="Percent 3 5 8 11" xfId="12350" xr:uid="{00000000-0005-0000-0000-00006B300000}"/>
    <cellStyle name="Percent 3 5 8 11 2" xfId="12351" xr:uid="{00000000-0005-0000-0000-00006C300000}"/>
    <cellStyle name="Percent 3 5 8 11 3" xfId="12352" xr:uid="{00000000-0005-0000-0000-00006D300000}"/>
    <cellStyle name="Percent 3 5 8 12" xfId="12353" xr:uid="{00000000-0005-0000-0000-00006E300000}"/>
    <cellStyle name="Percent 3 5 8 12 2" xfId="12354" xr:uid="{00000000-0005-0000-0000-00006F300000}"/>
    <cellStyle name="Percent 3 5 8 12 3" xfId="12355" xr:uid="{00000000-0005-0000-0000-000070300000}"/>
    <cellStyle name="Percent 3 5 8 13" xfId="12356" xr:uid="{00000000-0005-0000-0000-000071300000}"/>
    <cellStyle name="Percent 3 5 8 2" xfId="12357" xr:uid="{00000000-0005-0000-0000-000072300000}"/>
    <cellStyle name="Percent 3 5 8 2 2" xfId="12358" xr:uid="{00000000-0005-0000-0000-000073300000}"/>
    <cellStyle name="Percent 3 5 8 2 2 2" xfId="12359" xr:uid="{00000000-0005-0000-0000-000074300000}"/>
    <cellStyle name="Percent 3 5 8 2 2 2 2" xfId="12360" xr:uid="{00000000-0005-0000-0000-000075300000}"/>
    <cellStyle name="Percent 3 5 8 2 2 2 3" xfId="12361" xr:uid="{00000000-0005-0000-0000-000076300000}"/>
    <cellStyle name="Percent 3 5 8 2 2 3" xfId="12362" xr:uid="{00000000-0005-0000-0000-000077300000}"/>
    <cellStyle name="Percent 3 5 8 2 2 4" xfId="12363" xr:uid="{00000000-0005-0000-0000-000078300000}"/>
    <cellStyle name="Percent 3 5 8 2 3" xfId="12364" xr:uid="{00000000-0005-0000-0000-000079300000}"/>
    <cellStyle name="Percent 3 5 8 2 3 2" xfId="12365" xr:uid="{00000000-0005-0000-0000-00007A300000}"/>
    <cellStyle name="Percent 3 5 8 2 3 2 2" xfId="12366" xr:uid="{00000000-0005-0000-0000-00007B300000}"/>
    <cellStyle name="Percent 3 5 8 2 3 2 3" xfId="12367" xr:uid="{00000000-0005-0000-0000-00007C300000}"/>
    <cellStyle name="Percent 3 5 8 2 3 3" xfId="12368" xr:uid="{00000000-0005-0000-0000-00007D300000}"/>
    <cellStyle name="Percent 3 5 8 2 3 4" xfId="12369" xr:uid="{00000000-0005-0000-0000-00007E300000}"/>
    <cellStyle name="Percent 3 5 8 2 4" xfId="12370" xr:uid="{00000000-0005-0000-0000-00007F300000}"/>
    <cellStyle name="Percent 3 5 8 2 4 2" xfId="12371" xr:uid="{00000000-0005-0000-0000-000080300000}"/>
    <cellStyle name="Percent 3 5 8 2 4 3" xfId="12372" xr:uid="{00000000-0005-0000-0000-000081300000}"/>
    <cellStyle name="Percent 3 5 8 2 5" xfId="12373" xr:uid="{00000000-0005-0000-0000-000082300000}"/>
    <cellStyle name="Percent 3 5 8 2 5 2" xfId="12374" xr:uid="{00000000-0005-0000-0000-000083300000}"/>
    <cellStyle name="Percent 3 5 8 2 5 3" xfId="12375" xr:uid="{00000000-0005-0000-0000-000084300000}"/>
    <cellStyle name="Percent 3 5 8 2 6" xfId="12376" xr:uid="{00000000-0005-0000-0000-000085300000}"/>
    <cellStyle name="Percent 3 5 8 2 7" xfId="12377" xr:uid="{00000000-0005-0000-0000-000086300000}"/>
    <cellStyle name="Percent 3 5 8 3" xfId="12378" xr:uid="{00000000-0005-0000-0000-000087300000}"/>
    <cellStyle name="Percent 3 5 8 3 2" xfId="12379" xr:uid="{00000000-0005-0000-0000-000088300000}"/>
    <cellStyle name="Percent 3 5 8 3 2 2" xfId="12380" xr:uid="{00000000-0005-0000-0000-000089300000}"/>
    <cellStyle name="Percent 3 5 8 3 2 2 2" xfId="12381" xr:uid="{00000000-0005-0000-0000-00008A300000}"/>
    <cellStyle name="Percent 3 5 8 3 2 2 3" xfId="12382" xr:uid="{00000000-0005-0000-0000-00008B300000}"/>
    <cellStyle name="Percent 3 5 8 3 2 3" xfId="12383" xr:uid="{00000000-0005-0000-0000-00008C300000}"/>
    <cellStyle name="Percent 3 5 8 3 2 4" xfId="12384" xr:uid="{00000000-0005-0000-0000-00008D300000}"/>
    <cellStyle name="Percent 3 5 8 3 3" xfId="12385" xr:uid="{00000000-0005-0000-0000-00008E300000}"/>
    <cellStyle name="Percent 3 5 8 3 3 2" xfId="12386" xr:uid="{00000000-0005-0000-0000-00008F300000}"/>
    <cellStyle name="Percent 3 5 8 3 3 2 2" xfId="12387" xr:uid="{00000000-0005-0000-0000-000090300000}"/>
    <cellStyle name="Percent 3 5 8 3 3 2 3" xfId="12388" xr:uid="{00000000-0005-0000-0000-000091300000}"/>
    <cellStyle name="Percent 3 5 8 3 3 3" xfId="12389" xr:uid="{00000000-0005-0000-0000-000092300000}"/>
    <cellStyle name="Percent 3 5 8 3 3 4" xfId="12390" xr:uid="{00000000-0005-0000-0000-000093300000}"/>
    <cellStyle name="Percent 3 5 8 3 4" xfId="12391" xr:uid="{00000000-0005-0000-0000-000094300000}"/>
    <cellStyle name="Percent 3 5 8 3 4 2" xfId="12392" xr:uid="{00000000-0005-0000-0000-000095300000}"/>
    <cellStyle name="Percent 3 5 8 3 4 3" xfId="12393" xr:uid="{00000000-0005-0000-0000-000096300000}"/>
    <cellStyle name="Percent 3 5 8 3 5" xfId="12394" xr:uid="{00000000-0005-0000-0000-000097300000}"/>
    <cellStyle name="Percent 3 5 8 3 6" xfId="12395" xr:uid="{00000000-0005-0000-0000-000098300000}"/>
    <cellStyle name="Percent 3 5 8 4" xfId="12396" xr:uid="{00000000-0005-0000-0000-000099300000}"/>
    <cellStyle name="Percent 3 5 8 4 2" xfId="12397" xr:uid="{00000000-0005-0000-0000-00009A300000}"/>
    <cellStyle name="Percent 3 5 8 4 2 2" xfId="12398" xr:uid="{00000000-0005-0000-0000-00009B300000}"/>
    <cellStyle name="Percent 3 5 8 4 2 2 2" xfId="12399" xr:uid="{00000000-0005-0000-0000-00009C300000}"/>
    <cellStyle name="Percent 3 5 8 4 2 2 3" xfId="12400" xr:uid="{00000000-0005-0000-0000-00009D300000}"/>
    <cellStyle name="Percent 3 5 8 4 2 3" xfId="12401" xr:uid="{00000000-0005-0000-0000-00009E300000}"/>
    <cellStyle name="Percent 3 5 8 4 2 4" xfId="12402" xr:uid="{00000000-0005-0000-0000-00009F300000}"/>
    <cellStyle name="Percent 3 5 8 4 3" xfId="12403" xr:uid="{00000000-0005-0000-0000-0000A0300000}"/>
    <cellStyle name="Percent 3 5 8 4 3 2" xfId="12404" xr:uid="{00000000-0005-0000-0000-0000A1300000}"/>
    <cellStyle name="Percent 3 5 8 4 3 2 2" xfId="12405" xr:uid="{00000000-0005-0000-0000-0000A2300000}"/>
    <cellStyle name="Percent 3 5 8 4 3 2 3" xfId="12406" xr:uid="{00000000-0005-0000-0000-0000A3300000}"/>
    <cellStyle name="Percent 3 5 8 4 3 3" xfId="12407" xr:uid="{00000000-0005-0000-0000-0000A4300000}"/>
    <cellStyle name="Percent 3 5 8 4 3 4" xfId="12408" xr:uid="{00000000-0005-0000-0000-0000A5300000}"/>
    <cellStyle name="Percent 3 5 8 4 4" xfId="12409" xr:uid="{00000000-0005-0000-0000-0000A6300000}"/>
    <cellStyle name="Percent 3 5 8 4 4 2" xfId="12410" xr:uid="{00000000-0005-0000-0000-0000A7300000}"/>
    <cellStyle name="Percent 3 5 8 4 4 3" xfId="12411" xr:uid="{00000000-0005-0000-0000-0000A8300000}"/>
    <cellStyle name="Percent 3 5 8 4 5" xfId="12412" xr:uid="{00000000-0005-0000-0000-0000A9300000}"/>
    <cellStyle name="Percent 3 5 8 4 6" xfId="12413" xr:uid="{00000000-0005-0000-0000-0000AA300000}"/>
    <cellStyle name="Percent 3 5 8 5" xfId="12414" xr:uid="{00000000-0005-0000-0000-0000AB300000}"/>
    <cellStyle name="Percent 3 5 8 5 2" xfId="12415" xr:uid="{00000000-0005-0000-0000-0000AC300000}"/>
    <cellStyle name="Percent 3 5 8 5 2 2" xfId="12416" xr:uid="{00000000-0005-0000-0000-0000AD300000}"/>
    <cellStyle name="Percent 3 5 8 5 2 2 2" xfId="12417" xr:uid="{00000000-0005-0000-0000-0000AE300000}"/>
    <cellStyle name="Percent 3 5 8 5 2 2 3" xfId="12418" xr:uid="{00000000-0005-0000-0000-0000AF300000}"/>
    <cellStyle name="Percent 3 5 8 5 2 3" xfId="12419" xr:uid="{00000000-0005-0000-0000-0000B0300000}"/>
    <cellStyle name="Percent 3 5 8 5 2 4" xfId="12420" xr:uid="{00000000-0005-0000-0000-0000B1300000}"/>
    <cellStyle name="Percent 3 5 8 5 3" xfId="12421" xr:uid="{00000000-0005-0000-0000-0000B2300000}"/>
    <cellStyle name="Percent 3 5 8 5 3 2" xfId="12422" xr:uid="{00000000-0005-0000-0000-0000B3300000}"/>
    <cellStyle name="Percent 3 5 8 5 3 2 2" xfId="12423" xr:uid="{00000000-0005-0000-0000-0000B4300000}"/>
    <cellStyle name="Percent 3 5 8 5 3 2 3" xfId="12424" xr:uid="{00000000-0005-0000-0000-0000B5300000}"/>
    <cellStyle name="Percent 3 5 8 5 3 3" xfId="12425" xr:uid="{00000000-0005-0000-0000-0000B6300000}"/>
    <cellStyle name="Percent 3 5 8 5 3 4" xfId="12426" xr:uid="{00000000-0005-0000-0000-0000B7300000}"/>
    <cellStyle name="Percent 3 5 8 5 4" xfId="12427" xr:uid="{00000000-0005-0000-0000-0000B8300000}"/>
    <cellStyle name="Percent 3 5 8 5 4 2" xfId="12428" xr:uid="{00000000-0005-0000-0000-0000B9300000}"/>
    <cellStyle name="Percent 3 5 8 5 4 2 2" xfId="12429" xr:uid="{00000000-0005-0000-0000-0000BA300000}"/>
    <cellStyle name="Percent 3 5 8 5 4 2 3" xfId="12430" xr:uid="{00000000-0005-0000-0000-0000BB300000}"/>
    <cellStyle name="Percent 3 5 8 5 4 3" xfId="12431" xr:uid="{00000000-0005-0000-0000-0000BC300000}"/>
    <cellStyle name="Percent 3 5 8 5 4 4" xfId="12432" xr:uid="{00000000-0005-0000-0000-0000BD300000}"/>
    <cellStyle name="Percent 3 5 8 5 5" xfId="12433" xr:uid="{00000000-0005-0000-0000-0000BE300000}"/>
    <cellStyle name="Percent 3 5 8 5 5 2" xfId="12434" xr:uid="{00000000-0005-0000-0000-0000BF300000}"/>
    <cellStyle name="Percent 3 5 8 5 5 3" xfId="12435" xr:uid="{00000000-0005-0000-0000-0000C0300000}"/>
    <cellStyle name="Percent 3 5 8 5 6" xfId="12436" xr:uid="{00000000-0005-0000-0000-0000C1300000}"/>
    <cellStyle name="Percent 3 5 8 5 7" xfId="12437" xr:uid="{00000000-0005-0000-0000-0000C2300000}"/>
    <cellStyle name="Percent 3 5 8 6" xfId="12438" xr:uid="{00000000-0005-0000-0000-0000C3300000}"/>
    <cellStyle name="Percent 3 5 8 6 2" xfId="12439" xr:uid="{00000000-0005-0000-0000-0000C4300000}"/>
    <cellStyle name="Percent 3 5 8 6 2 2" xfId="12440" xr:uid="{00000000-0005-0000-0000-0000C5300000}"/>
    <cellStyle name="Percent 3 5 8 6 2 2 2" xfId="12441" xr:uid="{00000000-0005-0000-0000-0000C6300000}"/>
    <cellStyle name="Percent 3 5 8 6 2 2 3" xfId="12442" xr:uid="{00000000-0005-0000-0000-0000C7300000}"/>
    <cellStyle name="Percent 3 5 8 6 2 3" xfId="12443" xr:uid="{00000000-0005-0000-0000-0000C8300000}"/>
    <cellStyle name="Percent 3 5 8 6 2 4" xfId="12444" xr:uid="{00000000-0005-0000-0000-0000C9300000}"/>
    <cellStyle name="Percent 3 5 8 6 3" xfId="12445" xr:uid="{00000000-0005-0000-0000-0000CA300000}"/>
    <cellStyle name="Percent 3 5 8 6 3 2" xfId="12446" xr:uid="{00000000-0005-0000-0000-0000CB300000}"/>
    <cellStyle name="Percent 3 5 8 6 3 2 2" xfId="12447" xr:uid="{00000000-0005-0000-0000-0000CC300000}"/>
    <cellStyle name="Percent 3 5 8 6 3 2 3" xfId="12448" xr:uid="{00000000-0005-0000-0000-0000CD300000}"/>
    <cellStyle name="Percent 3 5 8 6 3 3" xfId="12449" xr:uid="{00000000-0005-0000-0000-0000CE300000}"/>
    <cellStyle name="Percent 3 5 8 6 3 4" xfId="12450" xr:uid="{00000000-0005-0000-0000-0000CF300000}"/>
    <cellStyle name="Percent 3 5 8 6 4" xfId="12451" xr:uid="{00000000-0005-0000-0000-0000D0300000}"/>
    <cellStyle name="Percent 3 5 8 6 4 2" xfId="12452" xr:uid="{00000000-0005-0000-0000-0000D1300000}"/>
    <cellStyle name="Percent 3 5 8 6 4 3" xfId="12453" xr:uid="{00000000-0005-0000-0000-0000D2300000}"/>
    <cellStyle name="Percent 3 5 8 6 5" xfId="12454" xr:uid="{00000000-0005-0000-0000-0000D3300000}"/>
    <cellStyle name="Percent 3 5 8 6 6" xfId="12455" xr:uid="{00000000-0005-0000-0000-0000D4300000}"/>
    <cellStyle name="Percent 3 5 8 7" xfId="12456" xr:uid="{00000000-0005-0000-0000-0000D5300000}"/>
    <cellStyle name="Percent 3 5 8 7 2" xfId="12457" xr:uid="{00000000-0005-0000-0000-0000D6300000}"/>
    <cellStyle name="Percent 3 5 8 7 2 2" xfId="12458" xr:uid="{00000000-0005-0000-0000-0000D7300000}"/>
    <cellStyle name="Percent 3 5 8 7 2 3" xfId="12459" xr:uid="{00000000-0005-0000-0000-0000D8300000}"/>
    <cellStyle name="Percent 3 5 8 7 3" xfId="12460" xr:uid="{00000000-0005-0000-0000-0000D9300000}"/>
    <cellStyle name="Percent 3 5 8 7 4" xfId="12461" xr:uid="{00000000-0005-0000-0000-0000DA300000}"/>
    <cellStyle name="Percent 3 5 8 8" xfId="12462" xr:uid="{00000000-0005-0000-0000-0000DB300000}"/>
    <cellStyle name="Percent 3 5 8 8 2" xfId="12463" xr:uid="{00000000-0005-0000-0000-0000DC300000}"/>
    <cellStyle name="Percent 3 5 8 8 2 2" xfId="12464" xr:uid="{00000000-0005-0000-0000-0000DD300000}"/>
    <cellStyle name="Percent 3 5 8 8 2 3" xfId="12465" xr:uid="{00000000-0005-0000-0000-0000DE300000}"/>
    <cellStyle name="Percent 3 5 8 8 3" xfId="12466" xr:uid="{00000000-0005-0000-0000-0000DF300000}"/>
    <cellStyle name="Percent 3 5 8 8 4" xfId="12467" xr:uid="{00000000-0005-0000-0000-0000E0300000}"/>
    <cellStyle name="Percent 3 5 8 9" xfId="12468" xr:uid="{00000000-0005-0000-0000-0000E1300000}"/>
    <cellStyle name="Percent 3 5 8 9 2" xfId="12469" xr:uid="{00000000-0005-0000-0000-0000E2300000}"/>
    <cellStyle name="Percent 3 5 8 9 2 2" xfId="12470" xr:uid="{00000000-0005-0000-0000-0000E3300000}"/>
    <cellStyle name="Percent 3 5 8 9 2 3" xfId="12471" xr:uid="{00000000-0005-0000-0000-0000E4300000}"/>
    <cellStyle name="Percent 3 5 8 9 3" xfId="12472" xr:uid="{00000000-0005-0000-0000-0000E5300000}"/>
    <cellStyle name="Percent 3 5 8 9 4" xfId="12473" xr:uid="{00000000-0005-0000-0000-0000E6300000}"/>
    <cellStyle name="Percent 3 5 9" xfId="12474" xr:uid="{00000000-0005-0000-0000-0000E7300000}"/>
    <cellStyle name="Percent 3 5 9 10" xfId="12475" xr:uid="{00000000-0005-0000-0000-0000E8300000}"/>
    <cellStyle name="Percent 3 5 9 10 2" xfId="12476" xr:uid="{00000000-0005-0000-0000-0000E9300000}"/>
    <cellStyle name="Percent 3 5 9 10 3" xfId="12477" xr:uid="{00000000-0005-0000-0000-0000EA300000}"/>
    <cellStyle name="Percent 3 5 9 11" xfId="12478" xr:uid="{00000000-0005-0000-0000-0000EB300000}"/>
    <cellStyle name="Percent 3 5 9 11 2" xfId="12479" xr:uid="{00000000-0005-0000-0000-0000EC300000}"/>
    <cellStyle name="Percent 3 5 9 11 3" xfId="12480" xr:uid="{00000000-0005-0000-0000-0000ED300000}"/>
    <cellStyle name="Percent 3 5 9 12" xfId="12481" xr:uid="{00000000-0005-0000-0000-0000EE300000}"/>
    <cellStyle name="Percent 3 5 9 12 2" xfId="12482" xr:uid="{00000000-0005-0000-0000-0000EF300000}"/>
    <cellStyle name="Percent 3 5 9 12 3" xfId="12483" xr:uid="{00000000-0005-0000-0000-0000F0300000}"/>
    <cellStyle name="Percent 3 5 9 13" xfId="12484" xr:uid="{00000000-0005-0000-0000-0000F1300000}"/>
    <cellStyle name="Percent 3 5 9 2" xfId="12485" xr:uid="{00000000-0005-0000-0000-0000F2300000}"/>
    <cellStyle name="Percent 3 5 9 2 2" xfId="12486" xr:uid="{00000000-0005-0000-0000-0000F3300000}"/>
    <cellStyle name="Percent 3 5 9 2 2 2" xfId="12487" xr:uid="{00000000-0005-0000-0000-0000F4300000}"/>
    <cellStyle name="Percent 3 5 9 2 2 2 2" xfId="12488" xr:uid="{00000000-0005-0000-0000-0000F5300000}"/>
    <cellStyle name="Percent 3 5 9 2 2 2 3" xfId="12489" xr:uid="{00000000-0005-0000-0000-0000F6300000}"/>
    <cellStyle name="Percent 3 5 9 2 2 3" xfId="12490" xr:uid="{00000000-0005-0000-0000-0000F7300000}"/>
    <cellStyle name="Percent 3 5 9 2 2 4" xfId="12491" xr:uid="{00000000-0005-0000-0000-0000F8300000}"/>
    <cellStyle name="Percent 3 5 9 2 3" xfId="12492" xr:uid="{00000000-0005-0000-0000-0000F9300000}"/>
    <cellStyle name="Percent 3 5 9 2 3 2" xfId="12493" xr:uid="{00000000-0005-0000-0000-0000FA300000}"/>
    <cellStyle name="Percent 3 5 9 2 3 2 2" xfId="12494" xr:uid="{00000000-0005-0000-0000-0000FB300000}"/>
    <cellStyle name="Percent 3 5 9 2 3 2 3" xfId="12495" xr:uid="{00000000-0005-0000-0000-0000FC300000}"/>
    <cellStyle name="Percent 3 5 9 2 3 3" xfId="12496" xr:uid="{00000000-0005-0000-0000-0000FD300000}"/>
    <cellStyle name="Percent 3 5 9 2 3 4" xfId="12497" xr:uid="{00000000-0005-0000-0000-0000FE300000}"/>
    <cellStyle name="Percent 3 5 9 2 4" xfId="12498" xr:uid="{00000000-0005-0000-0000-0000FF300000}"/>
    <cellStyle name="Percent 3 5 9 2 4 2" xfId="12499" xr:uid="{00000000-0005-0000-0000-000000310000}"/>
    <cellStyle name="Percent 3 5 9 2 4 3" xfId="12500" xr:uid="{00000000-0005-0000-0000-000001310000}"/>
    <cellStyle name="Percent 3 5 9 2 5" xfId="12501" xr:uid="{00000000-0005-0000-0000-000002310000}"/>
    <cellStyle name="Percent 3 5 9 2 5 2" xfId="12502" xr:uid="{00000000-0005-0000-0000-000003310000}"/>
    <cellStyle name="Percent 3 5 9 2 5 3" xfId="12503" xr:uid="{00000000-0005-0000-0000-000004310000}"/>
    <cellStyle name="Percent 3 5 9 2 6" xfId="12504" xr:uid="{00000000-0005-0000-0000-000005310000}"/>
    <cellStyle name="Percent 3 5 9 2 7" xfId="12505" xr:uid="{00000000-0005-0000-0000-000006310000}"/>
    <cellStyle name="Percent 3 5 9 3" xfId="12506" xr:uid="{00000000-0005-0000-0000-000007310000}"/>
    <cellStyle name="Percent 3 5 9 3 2" xfId="12507" xr:uid="{00000000-0005-0000-0000-000008310000}"/>
    <cellStyle name="Percent 3 5 9 3 2 2" xfId="12508" xr:uid="{00000000-0005-0000-0000-000009310000}"/>
    <cellStyle name="Percent 3 5 9 3 2 2 2" xfId="12509" xr:uid="{00000000-0005-0000-0000-00000A310000}"/>
    <cellStyle name="Percent 3 5 9 3 2 2 3" xfId="12510" xr:uid="{00000000-0005-0000-0000-00000B310000}"/>
    <cellStyle name="Percent 3 5 9 3 2 3" xfId="12511" xr:uid="{00000000-0005-0000-0000-00000C310000}"/>
    <cellStyle name="Percent 3 5 9 3 2 4" xfId="12512" xr:uid="{00000000-0005-0000-0000-00000D310000}"/>
    <cellStyle name="Percent 3 5 9 3 3" xfId="12513" xr:uid="{00000000-0005-0000-0000-00000E310000}"/>
    <cellStyle name="Percent 3 5 9 3 3 2" xfId="12514" xr:uid="{00000000-0005-0000-0000-00000F310000}"/>
    <cellStyle name="Percent 3 5 9 3 3 2 2" xfId="12515" xr:uid="{00000000-0005-0000-0000-000010310000}"/>
    <cellStyle name="Percent 3 5 9 3 3 2 3" xfId="12516" xr:uid="{00000000-0005-0000-0000-000011310000}"/>
    <cellStyle name="Percent 3 5 9 3 3 3" xfId="12517" xr:uid="{00000000-0005-0000-0000-000012310000}"/>
    <cellStyle name="Percent 3 5 9 3 3 4" xfId="12518" xr:uid="{00000000-0005-0000-0000-000013310000}"/>
    <cellStyle name="Percent 3 5 9 3 4" xfId="12519" xr:uid="{00000000-0005-0000-0000-000014310000}"/>
    <cellStyle name="Percent 3 5 9 3 4 2" xfId="12520" xr:uid="{00000000-0005-0000-0000-000015310000}"/>
    <cellStyle name="Percent 3 5 9 3 4 3" xfId="12521" xr:uid="{00000000-0005-0000-0000-000016310000}"/>
    <cellStyle name="Percent 3 5 9 3 5" xfId="12522" xr:uid="{00000000-0005-0000-0000-000017310000}"/>
    <cellStyle name="Percent 3 5 9 3 6" xfId="12523" xr:uid="{00000000-0005-0000-0000-000018310000}"/>
    <cellStyle name="Percent 3 5 9 4" xfId="12524" xr:uid="{00000000-0005-0000-0000-000019310000}"/>
    <cellStyle name="Percent 3 5 9 4 2" xfId="12525" xr:uid="{00000000-0005-0000-0000-00001A310000}"/>
    <cellStyle name="Percent 3 5 9 4 2 2" xfId="12526" xr:uid="{00000000-0005-0000-0000-00001B310000}"/>
    <cellStyle name="Percent 3 5 9 4 2 2 2" xfId="12527" xr:uid="{00000000-0005-0000-0000-00001C310000}"/>
    <cellStyle name="Percent 3 5 9 4 2 2 3" xfId="12528" xr:uid="{00000000-0005-0000-0000-00001D310000}"/>
    <cellStyle name="Percent 3 5 9 4 2 3" xfId="12529" xr:uid="{00000000-0005-0000-0000-00001E310000}"/>
    <cellStyle name="Percent 3 5 9 4 2 4" xfId="12530" xr:uid="{00000000-0005-0000-0000-00001F310000}"/>
    <cellStyle name="Percent 3 5 9 4 3" xfId="12531" xr:uid="{00000000-0005-0000-0000-000020310000}"/>
    <cellStyle name="Percent 3 5 9 4 3 2" xfId="12532" xr:uid="{00000000-0005-0000-0000-000021310000}"/>
    <cellStyle name="Percent 3 5 9 4 3 2 2" xfId="12533" xr:uid="{00000000-0005-0000-0000-000022310000}"/>
    <cellStyle name="Percent 3 5 9 4 3 2 3" xfId="12534" xr:uid="{00000000-0005-0000-0000-000023310000}"/>
    <cellStyle name="Percent 3 5 9 4 3 3" xfId="12535" xr:uid="{00000000-0005-0000-0000-000024310000}"/>
    <cellStyle name="Percent 3 5 9 4 3 4" xfId="12536" xr:uid="{00000000-0005-0000-0000-000025310000}"/>
    <cellStyle name="Percent 3 5 9 4 4" xfId="12537" xr:uid="{00000000-0005-0000-0000-000026310000}"/>
    <cellStyle name="Percent 3 5 9 4 4 2" xfId="12538" xr:uid="{00000000-0005-0000-0000-000027310000}"/>
    <cellStyle name="Percent 3 5 9 4 4 3" xfId="12539" xr:uid="{00000000-0005-0000-0000-000028310000}"/>
    <cellStyle name="Percent 3 5 9 4 5" xfId="12540" xr:uid="{00000000-0005-0000-0000-000029310000}"/>
    <cellStyle name="Percent 3 5 9 4 6" xfId="12541" xr:uid="{00000000-0005-0000-0000-00002A310000}"/>
    <cellStyle name="Percent 3 5 9 5" xfId="12542" xr:uid="{00000000-0005-0000-0000-00002B310000}"/>
    <cellStyle name="Percent 3 5 9 5 2" xfId="12543" xr:uid="{00000000-0005-0000-0000-00002C310000}"/>
    <cellStyle name="Percent 3 5 9 5 2 2" xfId="12544" xr:uid="{00000000-0005-0000-0000-00002D310000}"/>
    <cellStyle name="Percent 3 5 9 5 2 2 2" xfId="12545" xr:uid="{00000000-0005-0000-0000-00002E310000}"/>
    <cellStyle name="Percent 3 5 9 5 2 2 3" xfId="12546" xr:uid="{00000000-0005-0000-0000-00002F310000}"/>
    <cellStyle name="Percent 3 5 9 5 2 3" xfId="12547" xr:uid="{00000000-0005-0000-0000-000030310000}"/>
    <cellStyle name="Percent 3 5 9 5 2 4" xfId="12548" xr:uid="{00000000-0005-0000-0000-000031310000}"/>
    <cellStyle name="Percent 3 5 9 5 3" xfId="12549" xr:uid="{00000000-0005-0000-0000-000032310000}"/>
    <cellStyle name="Percent 3 5 9 5 3 2" xfId="12550" xr:uid="{00000000-0005-0000-0000-000033310000}"/>
    <cellStyle name="Percent 3 5 9 5 3 2 2" xfId="12551" xr:uid="{00000000-0005-0000-0000-000034310000}"/>
    <cellStyle name="Percent 3 5 9 5 3 2 3" xfId="12552" xr:uid="{00000000-0005-0000-0000-000035310000}"/>
    <cellStyle name="Percent 3 5 9 5 3 3" xfId="12553" xr:uid="{00000000-0005-0000-0000-000036310000}"/>
    <cellStyle name="Percent 3 5 9 5 3 4" xfId="12554" xr:uid="{00000000-0005-0000-0000-000037310000}"/>
    <cellStyle name="Percent 3 5 9 5 4" xfId="12555" xr:uid="{00000000-0005-0000-0000-000038310000}"/>
    <cellStyle name="Percent 3 5 9 5 4 2" xfId="12556" xr:uid="{00000000-0005-0000-0000-000039310000}"/>
    <cellStyle name="Percent 3 5 9 5 4 2 2" xfId="12557" xr:uid="{00000000-0005-0000-0000-00003A310000}"/>
    <cellStyle name="Percent 3 5 9 5 4 2 3" xfId="12558" xr:uid="{00000000-0005-0000-0000-00003B310000}"/>
    <cellStyle name="Percent 3 5 9 5 4 3" xfId="12559" xr:uid="{00000000-0005-0000-0000-00003C310000}"/>
    <cellStyle name="Percent 3 5 9 5 4 4" xfId="12560" xr:uid="{00000000-0005-0000-0000-00003D310000}"/>
    <cellStyle name="Percent 3 5 9 5 5" xfId="12561" xr:uid="{00000000-0005-0000-0000-00003E310000}"/>
    <cellStyle name="Percent 3 5 9 5 5 2" xfId="12562" xr:uid="{00000000-0005-0000-0000-00003F310000}"/>
    <cellStyle name="Percent 3 5 9 5 5 3" xfId="12563" xr:uid="{00000000-0005-0000-0000-000040310000}"/>
    <cellStyle name="Percent 3 5 9 5 6" xfId="12564" xr:uid="{00000000-0005-0000-0000-000041310000}"/>
    <cellStyle name="Percent 3 5 9 5 7" xfId="12565" xr:uid="{00000000-0005-0000-0000-000042310000}"/>
    <cellStyle name="Percent 3 5 9 6" xfId="12566" xr:uid="{00000000-0005-0000-0000-000043310000}"/>
    <cellStyle name="Percent 3 5 9 6 2" xfId="12567" xr:uid="{00000000-0005-0000-0000-000044310000}"/>
    <cellStyle name="Percent 3 5 9 6 2 2" xfId="12568" xr:uid="{00000000-0005-0000-0000-000045310000}"/>
    <cellStyle name="Percent 3 5 9 6 2 2 2" xfId="12569" xr:uid="{00000000-0005-0000-0000-000046310000}"/>
    <cellStyle name="Percent 3 5 9 6 2 2 3" xfId="12570" xr:uid="{00000000-0005-0000-0000-000047310000}"/>
    <cellStyle name="Percent 3 5 9 6 2 3" xfId="12571" xr:uid="{00000000-0005-0000-0000-000048310000}"/>
    <cellStyle name="Percent 3 5 9 6 2 4" xfId="12572" xr:uid="{00000000-0005-0000-0000-000049310000}"/>
    <cellStyle name="Percent 3 5 9 6 3" xfId="12573" xr:uid="{00000000-0005-0000-0000-00004A310000}"/>
    <cellStyle name="Percent 3 5 9 6 3 2" xfId="12574" xr:uid="{00000000-0005-0000-0000-00004B310000}"/>
    <cellStyle name="Percent 3 5 9 6 3 2 2" xfId="12575" xr:uid="{00000000-0005-0000-0000-00004C310000}"/>
    <cellStyle name="Percent 3 5 9 6 3 2 3" xfId="12576" xr:uid="{00000000-0005-0000-0000-00004D310000}"/>
    <cellStyle name="Percent 3 5 9 6 3 3" xfId="12577" xr:uid="{00000000-0005-0000-0000-00004E310000}"/>
    <cellStyle name="Percent 3 5 9 6 3 4" xfId="12578" xr:uid="{00000000-0005-0000-0000-00004F310000}"/>
    <cellStyle name="Percent 3 5 9 6 4" xfId="12579" xr:uid="{00000000-0005-0000-0000-000050310000}"/>
    <cellStyle name="Percent 3 5 9 6 4 2" xfId="12580" xr:uid="{00000000-0005-0000-0000-000051310000}"/>
    <cellStyle name="Percent 3 5 9 6 4 3" xfId="12581" xr:uid="{00000000-0005-0000-0000-000052310000}"/>
    <cellStyle name="Percent 3 5 9 6 5" xfId="12582" xr:uid="{00000000-0005-0000-0000-000053310000}"/>
    <cellStyle name="Percent 3 5 9 6 6" xfId="12583" xr:uid="{00000000-0005-0000-0000-000054310000}"/>
    <cellStyle name="Percent 3 5 9 7" xfId="12584" xr:uid="{00000000-0005-0000-0000-000055310000}"/>
    <cellStyle name="Percent 3 5 9 7 2" xfId="12585" xr:uid="{00000000-0005-0000-0000-000056310000}"/>
    <cellStyle name="Percent 3 5 9 7 2 2" xfId="12586" xr:uid="{00000000-0005-0000-0000-000057310000}"/>
    <cellStyle name="Percent 3 5 9 7 2 3" xfId="12587" xr:uid="{00000000-0005-0000-0000-000058310000}"/>
    <cellStyle name="Percent 3 5 9 7 3" xfId="12588" xr:uid="{00000000-0005-0000-0000-000059310000}"/>
    <cellStyle name="Percent 3 5 9 7 4" xfId="12589" xr:uid="{00000000-0005-0000-0000-00005A310000}"/>
    <cellStyle name="Percent 3 5 9 8" xfId="12590" xr:uid="{00000000-0005-0000-0000-00005B310000}"/>
    <cellStyle name="Percent 3 5 9 8 2" xfId="12591" xr:uid="{00000000-0005-0000-0000-00005C310000}"/>
    <cellStyle name="Percent 3 5 9 8 2 2" xfId="12592" xr:uid="{00000000-0005-0000-0000-00005D310000}"/>
    <cellStyle name="Percent 3 5 9 8 2 3" xfId="12593" xr:uid="{00000000-0005-0000-0000-00005E310000}"/>
    <cellStyle name="Percent 3 5 9 8 3" xfId="12594" xr:uid="{00000000-0005-0000-0000-00005F310000}"/>
    <cellStyle name="Percent 3 5 9 8 4" xfId="12595" xr:uid="{00000000-0005-0000-0000-000060310000}"/>
    <cellStyle name="Percent 3 5 9 9" xfId="12596" xr:uid="{00000000-0005-0000-0000-000061310000}"/>
    <cellStyle name="Percent 3 5 9 9 2" xfId="12597" xr:uid="{00000000-0005-0000-0000-000062310000}"/>
    <cellStyle name="Percent 3 5 9 9 2 2" xfId="12598" xr:uid="{00000000-0005-0000-0000-000063310000}"/>
    <cellStyle name="Percent 3 5 9 9 2 3" xfId="12599" xr:uid="{00000000-0005-0000-0000-000064310000}"/>
    <cellStyle name="Percent 3 5 9 9 3" xfId="12600" xr:uid="{00000000-0005-0000-0000-000065310000}"/>
    <cellStyle name="Percent 3 5 9 9 4" xfId="12601" xr:uid="{00000000-0005-0000-0000-000066310000}"/>
    <cellStyle name="Percent 3 6" xfId="12602" xr:uid="{00000000-0005-0000-0000-000067310000}"/>
    <cellStyle name="Percent 3 6 10" xfId="12603" xr:uid="{00000000-0005-0000-0000-000068310000}"/>
    <cellStyle name="Percent 3 6 10 10" xfId="12604" xr:uid="{00000000-0005-0000-0000-000069310000}"/>
    <cellStyle name="Percent 3 6 10 10 2" xfId="12605" xr:uid="{00000000-0005-0000-0000-00006A310000}"/>
    <cellStyle name="Percent 3 6 10 10 3" xfId="12606" xr:uid="{00000000-0005-0000-0000-00006B310000}"/>
    <cellStyle name="Percent 3 6 10 11" xfId="12607" xr:uid="{00000000-0005-0000-0000-00006C310000}"/>
    <cellStyle name="Percent 3 6 10 11 2" xfId="12608" xr:uid="{00000000-0005-0000-0000-00006D310000}"/>
    <cellStyle name="Percent 3 6 10 11 3" xfId="12609" xr:uid="{00000000-0005-0000-0000-00006E310000}"/>
    <cellStyle name="Percent 3 6 10 12" xfId="12610" xr:uid="{00000000-0005-0000-0000-00006F310000}"/>
    <cellStyle name="Percent 3 6 10 12 2" xfId="12611" xr:uid="{00000000-0005-0000-0000-000070310000}"/>
    <cellStyle name="Percent 3 6 10 12 3" xfId="12612" xr:uid="{00000000-0005-0000-0000-000071310000}"/>
    <cellStyle name="Percent 3 6 10 13" xfId="12613" xr:uid="{00000000-0005-0000-0000-000072310000}"/>
    <cellStyle name="Percent 3 6 10 2" xfId="12614" xr:uid="{00000000-0005-0000-0000-000073310000}"/>
    <cellStyle name="Percent 3 6 10 2 2" xfId="12615" xr:uid="{00000000-0005-0000-0000-000074310000}"/>
    <cellStyle name="Percent 3 6 10 2 2 2" xfId="12616" xr:uid="{00000000-0005-0000-0000-000075310000}"/>
    <cellStyle name="Percent 3 6 10 2 2 2 2" xfId="12617" xr:uid="{00000000-0005-0000-0000-000076310000}"/>
    <cellStyle name="Percent 3 6 10 2 2 2 3" xfId="12618" xr:uid="{00000000-0005-0000-0000-000077310000}"/>
    <cellStyle name="Percent 3 6 10 2 2 3" xfId="12619" xr:uid="{00000000-0005-0000-0000-000078310000}"/>
    <cellStyle name="Percent 3 6 10 2 2 4" xfId="12620" xr:uid="{00000000-0005-0000-0000-000079310000}"/>
    <cellStyle name="Percent 3 6 10 2 3" xfId="12621" xr:uid="{00000000-0005-0000-0000-00007A310000}"/>
    <cellStyle name="Percent 3 6 10 2 3 2" xfId="12622" xr:uid="{00000000-0005-0000-0000-00007B310000}"/>
    <cellStyle name="Percent 3 6 10 2 3 2 2" xfId="12623" xr:uid="{00000000-0005-0000-0000-00007C310000}"/>
    <cellStyle name="Percent 3 6 10 2 3 2 3" xfId="12624" xr:uid="{00000000-0005-0000-0000-00007D310000}"/>
    <cellStyle name="Percent 3 6 10 2 3 3" xfId="12625" xr:uid="{00000000-0005-0000-0000-00007E310000}"/>
    <cellStyle name="Percent 3 6 10 2 3 4" xfId="12626" xr:uid="{00000000-0005-0000-0000-00007F310000}"/>
    <cellStyle name="Percent 3 6 10 2 4" xfId="12627" xr:uid="{00000000-0005-0000-0000-000080310000}"/>
    <cellStyle name="Percent 3 6 10 2 4 2" xfId="12628" xr:uid="{00000000-0005-0000-0000-000081310000}"/>
    <cellStyle name="Percent 3 6 10 2 4 3" xfId="12629" xr:uid="{00000000-0005-0000-0000-000082310000}"/>
    <cellStyle name="Percent 3 6 10 2 5" xfId="12630" xr:uid="{00000000-0005-0000-0000-000083310000}"/>
    <cellStyle name="Percent 3 6 10 2 5 2" xfId="12631" xr:uid="{00000000-0005-0000-0000-000084310000}"/>
    <cellStyle name="Percent 3 6 10 2 5 3" xfId="12632" xr:uid="{00000000-0005-0000-0000-000085310000}"/>
    <cellStyle name="Percent 3 6 10 2 6" xfId="12633" xr:uid="{00000000-0005-0000-0000-000086310000}"/>
    <cellStyle name="Percent 3 6 10 2 7" xfId="12634" xr:uid="{00000000-0005-0000-0000-000087310000}"/>
    <cellStyle name="Percent 3 6 10 3" xfId="12635" xr:uid="{00000000-0005-0000-0000-000088310000}"/>
    <cellStyle name="Percent 3 6 10 3 2" xfId="12636" xr:uid="{00000000-0005-0000-0000-000089310000}"/>
    <cellStyle name="Percent 3 6 10 3 2 2" xfId="12637" xr:uid="{00000000-0005-0000-0000-00008A310000}"/>
    <cellStyle name="Percent 3 6 10 3 2 2 2" xfId="12638" xr:uid="{00000000-0005-0000-0000-00008B310000}"/>
    <cellStyle name="Percent 3 6 10 3 2 2 3" xfId="12639" xr:uid="{00000000-0005-0000-0000-00008C310000}"/>
    <cellStyle name="Percent 3 6 10 3 2 3" xfId="12640" xr:uid="{00000000-0005-0000-0000-00008D310000}"/>
    <cellStyle name="Percent 3 6 10 3 2 4" xfId="12641" xr:uid="{00000000-0005-0000-0000-00008E310000}"/>
    <cellStyle name="Percent 3 6 10 3 3" xfId="12642" xr:uid="{00000000-0005-0000-0000-00008F310000}"/>
    <cellStyle name="Percent 3 6 10 3 3 2" xfId="12643" xr:uid="{00000000-0005-0000-0000-000090310000}"/>
    <cellStyle name="Percent 3 6 10 3 3 2 2" xfId="12644" xr:uid="{00000000-0005-0000-0000-000091310000}"/>
    <cellStyle name="Percent 3 6 10 3 3 2 3" xfId="12645" xr:uid="{00000000-0005-0000-0000-000092310000}"/>
    <cellStyle name="Percent 3 6 10 3 3 3" xfId="12646" xr:uid="{00000000-0005-0000-0000-000093310000}"/>
    <cellStyle name="Percent 3 6 10 3 3 4" xfId="12647" xr:uid="{00000000-0005-0000-0000-000094310000}"/>
    <cellStyle name="Percent 3 6 10 3 4" xfId="12648" xr:uid="{00000000-0005-0000-0000-000095310000}"/>
    <cellStyle name="Percent 3 6 10 3 4 2" xfId="12649" xr:uid="{00000000-0005-0000-0000-000096310000}"/>
    <cellStyle name="Percent 3 6 10 3 4 3" xfId="12650" xr:uid="{00000000-0005-0000-0000-000097310000}"/>
    <cellStyle name="Percent 3 6 10 3 5" xfId="12651" xr:uid="{00000000-0005-0000-0000-000098310000}"/>
    <cellStyle name="Percent 3 6 10 3 6" xfId="12652" xr:uid="{00000000-0005-0000-0000-000099310000}"/>
    <cellStyle name="Percent 3 6 10 4" xfId="12653" xr:uid="{00000000-0005-0000-0000-00009A310000}"/>
    <cellStyle name="Percent 3 6 10 4 2" xfId="12654" xr:uid="{00000000-0005-0000-0000-00009B310000}"/>
    <cellStyle name="Percent 3 6 10 4 2 2" xfId="12655" xr:uid="{00000000-0005-0000-0000-00009C310000}"/>
    <cellStyle name="Percent 3 6 10 4 2 2 2" xfId="12656" xr:uid="{00000000-0005-0000-0000-00009D310000}"/>
    <cellStyle name="Percent 3 6 10 4 2 2 3" xfId="12657" xr:uid="{00000000-0005-0000-0000-00009E310000}"/>
    <cellStyle name="Percent 3 6 10 4 2 3" xfId="12658" xr:uid="{00000000-0005-0000-0000-00009F310000}"/>
    <cellStyle name="Percent 3 6 10 4 2 4" xfId="12659" xr:uid="{00000000-0005-0000-0000-0000A0310000}"/>
    <cellStyle name="Percent 3 6 10 4 3" xfId="12660" xr:uid="{00000000-0005-0000-0000-0000A1310000}"/>
    <cellStyle name="Percent 3 6 10 4 3 2" xfId="12661" xr:uid="{00000000-0005-0000-0000-0000A2310000}"/>
    <cellStyle name="Percent 3 6 10 4 3 2 2" xfId="12662" xr:uid="{00000000-0005-0000-0000-0000A3310000}"/>
    <cellStyle name="Percent 3 6 10 4 3 2 3" xfId="12663" xr:uid="{00000000-0005-0000-0000-0000A4310000}"/>
    <cellStyle name="Percent 3 6 10 4 3 3" xfId="12664" xr:uid="{00000000-0005-0000-0000-0000A5310000}"/>
    <cellStyle name="Percent 3 6 10 4 3 4" xfId="12665" xr:uid="{00000000-0005-0000-0000-0000A6310000}"/>
    <cellStyle name="Percent 3 6 10 4 4" xfId="12666" xr:uid="{00000000-0005-0000-0000-0000A7310000}"/>
    <cellStyle name="Percent 3 6 10 4 4 2" xfId="12667" xr:uid="{00000000-0005-0000-0000-0000A8310000}"/>
    <cellStyle name="Percent 3 6 10 4 4 3" xfId="12668" xr:uid="{00000000-0005-0000-0000-0000A9310000}"/>
    <cellStyle name="Percent 3 6 10 4 5" xfId="12669" xr:uid="{00000000-0005-0000-0000-0000AA310000}"/>
    <cellStyle name="Percent 3 6 10 4 6" xfId="12670" xr:uid="{00000000-0005-0000-0000-0000AB310000}"/>
    <cellStyle name="Percent 3 6 10 5" xfId="12671" xr:uid="{00000000-0005-0000-0000-0000AC310000}"/>
    <cellStyle name="Percent 3 6 10 5 2" xfId="12672" xr:uid="{00000000-0005-0000-0000-0000AD310000}"/>
    <cellStyle name="Percent 3 6 10 5 2 2" xfId="12673" xr:uid="{00000000-0005-0000-0000-0000AE310000}"/>
    <cellStyle name="Percent 3 6 10 5 2 2 2" xfId="12674" xr:uid="{00000000-0005-0000-0000-0000AF310000}"/>
    <cellStyle name="Percent 3 6 10 5 2 2 3" xfId="12675" xr:uid="{00000000-0005-0000-0000-0000B0310000}"/>
    <cellStyle name="Percent 3 6 10 5 2 3" xfId="12676" xr:uid="{00000000-0005-0000-0000-0000B1310000}"/>
    <cellStyle name="Percent 3 6 10 5 2 4" xfId="12677" xr:uid="{00000000-0005-0000-0000-0000B2310000}"/>
    <cellStyle name="Percent 3 6 10 5 3" xfId="12678" xr:uid="{00000000-0005-0000-0000-0000B3310000}"/>
    <cellStyle name="Percent 3 6 10 5 3 2" xfId="12679" xr:uid="{00000000-0005-0000-0000-0000B4310000}"/>
    <cellStyle name="Percent 3 6 10 5 3 2 2" xfId="12680" xr:uid="{00000000-0005-0000-0000-0000B5310000}"/>
    <cellStyle name="Percent 3 6 10 5 3 2 3" xfId="12681" xr:uid="{00000000-0005-0000-0000-0000B6310000}"/>
    <cellStyle name="Percent 3 6 10 5 3 3" xfId="12682" xr:uid="{00000000-0005-0000-0000-0000B7310000}"/>
    <cellStyle name="Percent 3 6 10 5 3 4" xfId="12683" xr:uid="{00000000-0005-0000-0000-0000B8310000}"/>
    <cellStyle name="Percent 3 6 10 5 4" xfId="12684" xr:uid="{00000000-0005-0000-0000-0000B9310000}"/>
    <cellStyle name="Percent 3 6 10 5 4 2" xfId="12685" xr:uid="{00000000-0005-0000-0000-0000BA310000}"/>
    <cellStyle name="Percent 3 6 10 5 4 2 2" xfId="12686" xr:uid="{00000000-0005-0000-0000-0000BB310000}"/>
    <cellStyle name="Percent 3 6 10 5 4 2 3" xfId="12687" xr:uid="{00000000-0005-0000-0000-0000BC310000}"/>
    <cellStyle name="Percent 3 6 10 5 4 3" xfId="12688" xr:uid="{00000000-0005-0000-0000-0000BD310000}"/>
    <cellStyle name="Percent 3 6 10 5 4 4" xfId="12689" xr:uid="{00000000-0005-0000-0000-0000BE310000}"/>
    <cellStyle name="Percent 3 6 10 5 5" xfId="12690" xr:uid="{00000000-0005-0000-0000-0000BF310000}"/>
    <cellStyle name="Percent 3 6 10 5 5 2" xfId="12691" xr:uid="{00000000-0005-0000-0000-0000C0310000}"/>
    <cellStyle name="Percent 3 6 10 5 5 3" xfId="12692" xr:uid="{00000000-0005-0000-0000-0000C1310000}"/>
    <cellStyle name="Percent 3 6 10 5 6" xfId="12693" xr:uid="{00000000-0005-0000-0000-0000C2310000}"/>
    <cellStyle name="Percent 3 6 10 5 7" xfId="12694" xr:uid="{00000000-0005-0000-0000-0000C3310000}"/>
    <cellStyle name="Percent 3 6 10 6" xfId="12695" xr:uid="{00000000-0005-0000-0000-0000C4310000}"/>
    <cellStyle name="Percent 3 6 10 6 2" xfId="12696" xr:uid="{00000000-0005-0000-0000-0000C5310000}"/>
    <cellStyle name="Percent 3 6 10 6 2 2" xfId="12697" xr:uid="{00000000-0005-0000-0000-0000C6310000}"/>
    <cellStyle name="Percent 3 6 10 6 2 2 2" xfId="12698" xr:uid="{00000000-0005-0000-0000-0000C7310000}"/>
    <cellStyle name="Percent 3 6 10 6 2 2 3" xfId="12699" xr:uid="{00000000-0005-0000-0000-0000C8310000}"/>
    <cellStyle name="Percent 3 6 10 6 2 3" xfId="12700" xr:uid="{00000000-0005-0000-0000-0000C9310000}"/>
    <cellStyle name="Percent 3 6 10 6 2 4" xfId="12701" xr:uid="{00000000-0005-0000-0000-0000CA310000}"/>
    <cellStyle name="Percent 3 6 10 6 3" xfId="12702" xr:uid="{00000000-0005-0000-0000-0000CB310000}"/>
    <cellStyle name="Percent 3 6 10 6 3 2" xfId="12703" xr:uid="{00000000-0005-0000-0000-0000CC310000}"/>
    <cellStyle name="Percent 3 6 10 6 3 2 2" xfId="12704" xr:uid="{00000000-0005-0000-0000-0000CD310000}"/>
    <cellStyle name="Percent 3 6 10 6 3 2 3" xfId="12705" xr:uid="{00000000-0005-0000-0000-0000CE310000}"/>
    <cellStyle name="Percent 3 6 10 6 3 3" xfId="12706" xr:uid="{00000000-0005-0000-0000-0000CF310000}"/>
    <cellStyle name="Percent 3 6 10 6 3 4" xfId="12707" xr:uid="{00000000-0005-0000-0000-0000D0310000}"/>
    <cellStyle name="Percent 3 6 10 6 4" xfId="12708" xr:uid="{00000000-0005-0000-0000-0000D1310000}"/>
    <cellStyle name="Percent 3 6 10 6 4 2" xfId="12709" xr:uid="{00000000-0005-0000-0000-0000D2310000}"/>
    <cellStyle name="Percent 3 6 10 6 4 3" xfId="12710" xr:uid="{00000000-0005-0000-0000-0000D3310000}"/>
    <cellStyle name="Percent 3 6 10 6 5" xfId="12711" xr:uid="{00000000-0005-0000-0000-0000D4310000}"/>
    <cellStyle name="Percent 3 6 10 6 6" xfId="12712" xr:uid="{00000000-0005-0000-0000-0000D5310000}"/>
    <cellStyle name="Percent 3 6 10 7" xfId="12713" xr:uid="{00000000-0005-0000-0000-0000D6310000}"/>
    <cellStyle name="Percent 3 6 10 7 2" xfId="12714" xr:uid="{00000000-0005-0000-0000-0000D7310000}"/>
    <cellStyle name="Percent 3 6 10 7 2 2" xfId="12715" xr:uid="{00000000-0005-0000-0000-0000D8310000}"/>
    <cellStyle name="Percent 3 6 10 7 2 3" xfId="12716" xr:uid="{00000000-0005-0000-0000-0000D9310000}"/>
    <cellStyle name="Percent 3 6 10 7 3" xfId="12717" xr:uid="{00000000-0005-0000-0000-0000DA310000}"/>
    <cellStyle name="Percent 3 6 10 7 4" xfId="12718" xr:uid="{00000000-0005-0000-0000-0000DB310000}"/>
    <cellStyle name="Percent 3 6 10 8" xfId="12719" xr:uid="{00000000-0005-0000-0000-0000DC310000}"/>
    <cellStyle name="Percent 3 6 10 8 2" xfId="12720" xr:uid="{00000000-0005-0000-0000-0000DD310000}"/>
    <cellStyle name="Percent 3 6 10 8 2 2" xfId="12721" xr:uid="{00000000-0005-0000-0000-0000DE310000}"/>
    <cellStyle name="Percent 3 6 10 8 2 3" xfId="12722" xr:uid="{00000000-0005-0000-0000-0000DF310000}"/>
    <cellStyle name="Percent 3 6 10 8 3" xfId="12723" xr:uid="{00000000-0005-0000-0000-0000E0310000}"/>
    <cellStyle name="Percent 3 6 10 8 4" xfId="12724" xr:uid="{00000000-0005-0000-0000-0000E1310000}"/>
    <cellStyle name="Percent 3 6 10 9" xfId="12725" xr:uid="{00000000-0005-0000-0000-0000E2310000}"/>
    <cellStyle name="Percent 3 6 10 9 2" xfId="12726" xr:uid="{00000000-0005-0000-0000-0000E3310000}"/>
    <cellStyle name="Percent 3 6 10 9 2 2" xfId="12727" xr:uid="{00000000-0005-0000-0000-0000E4310000}"/>
    <cellStyle name="Percent 3 6 10 9 2 3" xfId="12728" xr:uid="{00000000-0005-0000-0000-0000E5310000}"/>
    <cellStyle name="Percent 3 6 10 9 3" xfId="12729" xr:uid="{00000000-0005-0000-0000-0000E6310000}"/>
    <cellStyle name="Percent 3 6 10 9 4" xfId="12730" xr:uid="{00000000-0005-0000-0000-0000E7310000}"/>
    <cellStyle name="Percent 3 6 11" xfId="12731" xr:uid="{00000000-0005-0000-0000-0000E8310000}"/>
    <cellStyle name="Percent 3 6 11 10" xfId="12732" xr:uid="{00000000-0005-0000-0000-0000E9310000}"/>
    <cellStyle name="Percent 3 6 11 10 2" xfId="12733" xr:uid="{00000000-0005-0000-0000-0000EA310000}"/>
    <cellStyle name="Percent 3 6 11 10 3" xfId="12734" xr:uid="{00000000-0005-0000-0000-0000EB310000}"/>
    <cellStyle name="Percent 3 6 11 11" xfId="12735" xr:uid="{00000000-0005-0000-0000-0000EC310000}"/>
    <cellStyle name="Percent 3 6 11 11 2" xfId="12736" xr:uid="{00000000-0005-0000-0000-0000ED310000}"/>
    <cellStyle name="Percent 3 6 11 11 3" xfId="12737" xr:uid="{00000000-0005-0000-0000-0000EE310000}"/>
    <cellStyle name="Percent 3 6 11 12" xfId="12738" xr:uid="{00000000-0005-0000-0000-0000EF310000}"/>
    <cellStyle name="Percent 3 6 11 12 2" xfId="12739" xr:uid="{00000000-0005-0000-0000-0000F0310000}"/>
    <cellStyle name="Percent 3 6 11 12 3" xfId="12740" xr:uid="{00000000-0005-0000-0000-0000F1310000}"/>
    <cellStyle name="Percent 3 6 11 13" xfId="12741" xr:uid="{00000000-0005-0000-0000-0000F2310000}"/>
    <cellStyle name="Percent 3 6 11 2" xfId="12742" xr:uid="{00000000-0005-0000-0000-0000F3310000}"/>
    <cellStyle name="Percent 3 6 11 2 2" xfId="12743" xr:uid="{00000000-0005-0000-0000-0000F4310000}"/>
    <cellStyle name="Percent 3 6 11 2 2 2" xfId="12744" xr:uid="{00000000-0005-0000-0000-0000F5310000}"/>
    <cellStyle name="Percent 3 6 11 2 2 2 2" xfId="12745" xr:uid="{00000000-0005-0000-0000-0000F6310000}"/>
    <cellStyle name="Percent 3 6 11 2 2 2 3" xfId="12746" xr:uid="{00000000-0005-0000-0000-0000F7310000}"/>
    <cellStyle name="Percent 3 6 11 2 2 3" xfId="12747" xr:uid="{00000000-0005-0000-0000-0000F8310000}"/>
    <cellStyle name="Percent 3 6 11 2 2 4" xfId="12748" xr:uid="{00000000-0005-0000-0000-0000F9310000}"/>
    <cellStyle name="Percent 3 6 11 2 3" xfId="12749" xr:uid="{00000000-0005-0000-0000-0000FA310000}"/>
    <cellStyle name="Percent 3 6 11 2 3 2" xfId="12750" xr:uid="{00000000-0005-0000-0000-0000FB310000}"/>
    <cellStyle name="Percent 3 6 11 2 3 2 2" xfId="12751" xr:uid="{00000000-0005-0000-0000-0000FC310000}"/>
    <cellStyle name="Percent 3 6 11 2 3 2 3" xfId="12752" xr:uid="{00000000-0005-0000-0000-0000FD310000}"/>
    <cellStyle name="Percent 3 6 11 2 3 3" xfId="12753" xr:uid="{00000000-0005-0000-0000-0000FE310000}"/>
    <cellStyle name="Percent 3 6 11 2 3 4" xfId="12754" xr:uid="{00000000-0005-0000-0000-0000FF310000}"/>
    <cellStyle name="Percent 3 6 11 2 4" xfId="12755" xr:uid="{00000000-0005-0000-0000-000000320000}"/>
    <cellStyle name="Percent 3 6 11 2 4 2" xfId="12756" xr:uid="{00000000-0005-0000-0000-000001320000}"/>
    <cellStyle name="Percent 3 6 11 2 4 3" xfId="12757" xr:uid="{00000000-0005-0000-0000-000002320000}"/>
    <cellStyle name="Percent 3 6 11 2 5" xfId="12758" xr:uid="{00000000-0005-0000-0000-000003320000}"/>
    <cellStyle name="Percent 3 6 11 2 5 2" xfId="12759" xr:uid="{00000000-0005-0000-0000-000004320000}"/>
    <cellStyle name="Percent 3 6 11 2 5 3" xfId="12760" xr:uid="{00000000-0005-0000-0000-000005320000}"/>
    <cellStyle name="Percent 3 6 11 2 6" xfId="12761" xr:uid="{00000000-0005-0000-0000-000006320000}"/>
    <cellStyle name="Percent 3 6 11 2 7" xfId="12762" xr:uid="{00000000-0005-0000-0000-000007320000}"/>
    <cellStyle name="Percent 3 6 11 3" xfId="12763" xr:uid="{00000000-0005-0000-0000-000008320000}"/>
    <cellStyle name="Percent 3 6 11 3 2" xfId="12764" xr:uid="{00000000-0005-0000-0000-000009320000}"/>
    <cellStyle name="Percent 3 6 11 3 2 2" xfId="12765" xr:uid="{00000000-0005-0000-0000-00000A320000}"/>
    <cellStyle name="Percent 3 6 11 3 2 2 2" xfId="12766" xr:uid="{00000000-0005-0000-0000-00000B320000}"/>
    <cellStyle name="Percent 3 6 11 3 2 2 3" xfId="12767" xr:uid="{00000000-0005-0000-0000-00000C320000}"/>
    <cellStyle name="Percent 3 6 11 3 2 3" xfId="12768" xr:uid="{00000000-0005-0000-0000-00000D320000}"/>
    <cellStyle name="Percent 3 6 11 3 2 4" xfId="12769" xr:uid="{00000000-0005-0000-0000-00000E320000}"/>
    <cellStyle name="Percent 3 6 11 3 3" xfId="12770" xr:uid="{00000000-0005-0000-0000-00000F320000}"/>
    <cellStyle name="Percent 3 6 11 3 3 2" xfId="12771" xr:uid="{00000000-0005-0000-0000-000010320000}"/>
    <cellStyle name="Percent 3 6 11 3 3 2 2" xfId="12772" xr:uid="{00000000-0005-0000-0000-000011320000}"/>
    <cellStyle name="Percent 3 6 11 3 3 2 3" xfId="12773" xr:uid="{00000000-0005-0000-0000-000012320000}"/>
    <cellStyle name="Percent 3 6 11 3 3 3" xfId="12774" xr:uid="{00000000-0005-0000-0000-000013320000}"/>
    <cellStyle name="Percent 3 6 11 3 3 4" xfId="12775" xr:uid="{00000000-0005-0000-0000-000014320000}"/>
    <cellStyle name="Percent 3 6 11 3 4" xfId="12776" xr:uid="{00000000-0005-0000-0000-000015320000}"/>
    <cellStyle name="Percent 3 6 11 3 4 2" xfId="12777" xr:uid="{00000000-0005-0000-0000-000016320000}"/>
    <cellStyle name="Percent 3 6 11 3 4 3" xfId="12778" xr:uid="{00000000-0005-0000-0000-000017320000}"/>
    <cellStyle name="Percent 3 6 11 3 5" xfId="12779" xr:uid="{00000000-0005-0000-0000-000018320000}"/>
    <cellStyle name="Percent 3 6 11 3 6" xfId="12780" xr:uid="{00000000-0005-0000-0000-000019320000}"/>
    <cellStyle name="Percent 3 6 11 4" xfId="12781" xr:uid="{00000000-0005-0000-0000-00001A320000}"/>
    <cellStyle name="Percent 3 6 11 4 2" xfId="12782" xr:uid="{00000000-0005-0000-0000-00001B320000}"/>
    <cellStyle name="Percent 3 6 11 4 2 2" xfId="12783" xr:uid="{00000000-0005-0000-0000-00001C320000}"/>
    <cellStyle name="Percent 3 6 11 4 2 2 2" xfId="12784" xr:uid="{00000000-0005-0000-0000-00001D320000}"/>
    <cellStyle name="Percent 3 6 11 4 2 2 3" xfId="12785" xr:uid="{00000000-0005-0000-0000-00001E320000}"/>
    <cellStyle name="Percent 3 6 11 4 2 3" xfId="12786" xr:uid="{00000000-0005-0000-0000-00001F320000}"/>
    <cellStyle name="Percent 3 6 11 4 2 4" xfId="12787" xr:uid="{00000000-0005-0000-0000-000020320000}"/>
    <cellStyle name="Percent 3 6 11 4 3" xfId="12788" xr:uid="{00000000-0005-0000-0000-000021320000}"/>
    <cellStyle name="Percent 3 6 11 4 3 2" xfId="12789" xr:uid="{00000000-0005-0000-0000-000022320000}"/>
    <cellStyle name="Percent 3 6 11 4 3 2 2" xfId="12790" xr:uid="{00000000-0005-0000-0000-000023320000}"/>
    <cellStyle name="Percent 3 6 11 4 3 2 3" xfId="12791" xr:uid="{00000000-0005-0000-0000-000024320000}"/>
    <cellStyle name="Percent 3 6 11 4 3 3" xfId="12792" xr:uid="{00000000-0005-0000-0000-000025320000}"/>
    <cellStyle name="Percent 3 6 11 4 3 4" xfId="12793" xr:uid="{00000000-0005-0000-0000-000026320000}"/>
    <cellStyle name="Percent 3 6 11 4 4" xfId="12794" xr:uid="{00000000-0005-0000-0000-000027320000}"/>
    <cellStyle name="Percent 3 6 11 4 4 2" xfId="12795" xr:uid="{00000000-0005-0000-0000-000028320000}"/>
    <cellStyle name="Percent 3 6 11 4 4 3" xfId="12796" xr:uid="{00000000-0005-0000-0000-000029320000}"/>
    <cellStyle name="Percent 3 6 11 4 5" xfId="12797" xr:uid="{00000000-0005-0000-0000-00002A320000}"/>
    <cellStyle name="Percent 3 6 11 4 6" xfId="12798" xr:uid="{00000000-0005-0000-0000-00002B320000}"/>
    <cellStyle name="Percent 3 6 11 5" xfId="12799" xr:uid="{00000000-0005-0000-0000-00002C320000}"/>
    <cellStyle name="Percent 3 6 11 5 2" xfId="12800" xr:uid="{00000000-0005-0000-0000-00002D320000}"/>
    <cellStyle name="Percent 3 6 11 5 2 2" xfId="12801" xr:uid="{00000000-0005-0000-0000-00002E320000}"/>
    <cellStyle name="Percent 3 6 11 5 2 2 2" xfId="12802" xr:uid="{00000000-0005-0000-0000-00002F320000}"/>
    <cellStyle name="Percent 3 6 11 5 2 2 3" xfId="12803" xr:uid="{00000000-0005-0000-0000-000030320000}"/>
    <cellStyle name="Percent 3 6 11 5 2 3" xfId="12804" xr:uid="{00000000-0005-0000-0000-000031320000}"/>
    <cellStyle name="Percent 3 6 11 5 2 4" xfId="12805" xr:uid="{00000000-0005-0000-0000-000032320000}"/>
    <cellStyle name="Percent 3 6 11 5 3" xfId="12806" xr:uid="{00000000-0005-0000-0000-000033320000}"/>
    <cellStyle name="Percent 3 6 11 5 3 2" xfId="12807" xr:uid="{00000000-0005-0000-0000-000034320000}"/>
    <cellStyle name="Percent 3 6 11 5 3 2 2" xfId="12808" xr:uid="{00000000-0005-0000-0000-000035320000}"/>
    <cellStyle name="Percent 3 6 11 5 3 2 3" xfId="12809" xr:uid="{00000000-0005-0000-0000-000036320000}"/>
    <cellStyle name="Percent 3 6 11 5 3 3" xfId="12810" xr:uid="{00000000-0005-0000-0000-000037320000}"/>
    <cellStyle name="Percent 3 6 11 5 3 4" xfId="12811" xr:uid="{00000000-0005-0000-0000-000038320000}"/>
    <cellStyle name="Percent 3 6 11 5 4" xfId="12812" xr:uid="{00000000-0005-0000-0000-000039320000}"/>
    <cellStyle name="Percent 3 6 11 5 4 2" xfId="12813" xr:uid="{00000000-0005-0000-0000-00003A320000}"/>
    <cellStyle name="Percent 3 6 11 5 4 2 2" xfId="12814" xr:uid="{00000000-0005-0000-0000-00003B320000}"/>
    <cellStyle name="Percent 3 6 11 5 4 2 3" xfId="12815" xr:uid="{00000000-0005-0000-0000-00003C320000}"/>
    <cellStyle name="Percent 3 6 11 5 4 3" xfId="12816" xr:uid="{00000000-0005-0000-0000-00003D320000}"/>
    <cellStyle name="Percent 3 6 11 5 4 4" xfId="12817" xr:uid="{00000000-0005-0000-0000-00003E320000}"/>
    <cellStyle name="Percent 3 6 11 5 5" xfId="12818" xr:uid="{00000000-0005-0000-0000-00003F320000}"/>
    <cellStyle name="Percent 3 6 11 5 5 2" xfId="12819" xr:uid="{00000000-0005-0000-0000-000040320000}"/>
    <cellStyle name="Percent 3 6 11 5 5 3" xfId="12820" xr:uid="{00000000-0005-0000-0000-000041320000}"/>
    <cellStyle name="Percent 3 6 11 5 6" xfId="12821" xr:uid="{00000000-0005-0000-0000-000042320000}"/>
    <cellStyle name="Percent 3 6 11 5 7" xfId="12822" xr:uid="{00000000-0005-0000-0000-000043320000}"/>
    <cellStyle name="Percent 3 6 11 6" xfId="12823" xr:uid="{00000000-0005-0000-0000-000044320000}"/>
    <cellStyle name="Percent 3 6 11 6 2" xfId="12824" xr:uid="{00000000-0005-0000-0000-000045320000}"/>
    <cellStyle name="Percent 3 6 11 6 2 2" xfId="12825" xr:uid="{00000000-0005-0000-0000-000046320000}"/>
    <cellStyle name="Percent 3 6 11 6 2 2 2" xfId="12826" xr:uid="{00000000-0005-0000-0000-000047320000}"/>
    <cellStyle name="Percent 3 6 11 6 2 2 3" xfId="12827" xr:uid="{00000000-0005-0000-0000-000048320000}"/>
    <cellStyle name="Percent 3 6 11 6 2 3" xfId="12828" xr:uid="{00000000-0005-0000-0000-000049320000}"/>
    <cellStyle name="Percent 3 6 11 6 2 4" xfId="12829" xr:uid="{00000000-0005-0000-0000-00004A320000}"/>
    <cellStyle name="Percent 3 6 11 6 3" xfId="12830" xr:uid="{00000000-0005-0000-0000-00004B320000}"/>
    <cellStyle name="Percent 3 6 11 6 3 2" xfId="12831" xr:uid="{00000000-0005-0000-0000-00004C320000}"/>
    <cellStyle name="Percent 3 6 11 6 3 2 2" xfId="12832" xr:uid="{00000000-0005-0000-0000-00004D320000}"/>
    <cellStyle name="Percent 3 6 11 6 3 2 3" xfId="12833" xr:uid="{00000000-0005-0000-0000-00004E320000}"/>
    <cellStyle name="Percent 3 6 11 6 3 3" xfId="12834" xr:uid="{00000000-0005-0000-0000-00004F320000}"/>
    <cellStyle name="Percent 3 6 11 6 3 4" xfId="12835" xr:uid="{00000000-0005-0000-0000-000050320000}"/>
    <cellStyle name="Percent 3 6 11 6 4" xfId="12836" xr:uid="{00000000-0005-0000-0000-000051320000}"/>
    <cellStyle name="Percent 3 6 11 6 4 2" xfId="12837" xr:uid="{00000000-0005-0000-0000-000052320000}"/>
    <cellStyle name="Percent 3 6 11 6 4 3" xfId="12838" xr:uid="{00000000-0005-0000-0000-000053320000}"/>
    <cellStyle name="Percent 3 6 11 6 5" xfId="12839" xr:uid="{00000000-0005-0000-0000-000054320000}"/>
    <cellStyle name="Percent 3 6 11 6 6" xfId="12840" xr:uid="{00000000-0005-0000-0000-000055320000}"/>
    <cellStyle name="Percent 3 6 11 7" xfId="12841" xr:uid="{00000000-0005-0000-0000-000056320000}"/>
    <cellStyle name="Percent 3 6 11 7 2" xfId="12842" xr:uid="{00000000-0005-0000-0000-000057320000}"/>
    <cellStyle name="Percent 3 6 11 7 2 2" xfId="12843" xr:uid="{00000000-0005-0000-0000-000058320000}"/>
    <cellStyle name="Percent 3 6 11 7 2 3" xfId="12844" xr:uid="{00000000-0005-0000-0000-000059320000}"/>
    <cellStyle name="Percent 3 6 11 7 3" xfId="12845" xr:uid="{00000000-0005-0000-0000-00005A320000}"/>
    <cellStyle name="Percent 3 6 11 7 4" xfId="12846" xr:uid="{00000000-0005-0000-0000-00005B320000}"/>
    <cellStyle name="Percent 3 6 11 8" xfId="12847" xr:uid="{00000000-0005-0000-0000-00005C320000}"/>
    <cellStyle name="Percent 3 6 11 8 2" xfId="12848" xr:uid="{00000000-0005-0000-0000-00005D320000}"/>
    <cellStyle name="Percent 3 6 11 8 2 2" xfId="12849" xr:uid="{00000000-0005-0000-0000-00005E320000}"/>
    <cellStyle name="Percent 3 6 11 8 2 3" xfId="12850" xr:uid="{00000000-0005-0000-0000-00005F320000}"/>
    <cellStyle name="Percent 3 6 11 8 3" xfId="12851" xr:uid="{00000000-0005-0000-0000-000060320000}"/>
    <cellStyle name="Percent 3 6 11 8 4" xfId="12852" xr:uid="{00000000-0005-0000-0000-000061320000}"/>
    <cellStyle name="Percent 3 6 11 9" xfId="12853" xr:uid="{00000000-0005-0000-0000-000062320000}"/>
    <cellStyle name="Percent 3 6 11 9 2" xfId="12854" xr:uid="{00000000-0005-0000-0000-000063320000}"/>
    <cellStyle name="Percent 3 6 11 9 2 2" xfId="12855" xr:uid="{00000000-0005-0000-0000-000064320000}"/>
    <cellStyle name="Percent 3 6 11 9 2 3" xfId="12856" xr:uid="{00000000-0005-0000-0000-000065320000}"/>
    <cellStyle name="Percent 3 6 11 9 3" xfId="12857" xr:uid="{00000000-0005-0000-0000-000066320000}"/>
    <cellStyle name="Percent 3 6 11 9 4" xfId="12858" xr:uid="{00000000-0005-0000-0000-000067320000}"/>
    <cellStyle name="Percent 3 6 12" xfId="12859" xr:uid="{00000000-0005-0000-0000-000068320000}"/>
    <cellStyle name="Percent 3 6 12 10" xfId="12860" xr:uid="{00000000-0005-0000-0000-000069320000}"/>
    <cellStyle name="Percent 3 6 12 10 2" xfId="12861" xr:uid="{00000000-0005-0000-0000-00006A320000}"/>
    <cellStyle name="Percent 3 6 12 10 3" xfId="12862" xr:uid="{00000000-0005-0000-0000-00006B320000}"/>
    <cellStyle name="Percent 3 6 12 11" xfId="12863" xr:uid="{00000000-0005-0000-0000-00006C320000}"/>
    <cellStyle name="Percent 3 6 12 11 2" xfId="12864" xr:uid="{00000000-0005-0000-0000-00006D320000}"/>
    <cellStyle name="Percent 3 6 12 11 3" xfId="12865" xr:uid="{00000000-0005-0000-0000-00006E320000}"/>
    <cellStyle name="Percent 3 6 12 12" xfId="12866" xr:uid="{00000000-0005-0000-0000-00006F320000}"/>
    <cellStyle name="Percent 3 6 12 12 2" xfId="12867" xr:uid="{00000000-0005-0000-0000-000070320000}"/>
    <cellStyle name="Percent 3 6 12 12 3" xfId="12868" xr:uid="{00000000-0005-0000-0000-000071320000}"/>
    <cellStyle name="Percent 3 6 12 13" xfId="12869" xr:uid="{00000000-0005-0000-0000-000072320000}"/>
    <cellStyle name="Percent 3 6 12 2" xfId="12870" xr:uid="{00000000-0005-0000-0000-000073320000}"/>
    <cellStyle name="Percent 3 6 12 2 2" xfId="12871" xr:uid="{00000000-0005-0000-0000-000074320000}"/>
    <cellStyle name="Percent 3 6 12 2 2 2" xfId="12872" xr:uid="{00000000-0005-0000-0000-000075320000}"/>
    <cellStyle name="Percent 3 6 12 2 2 2 2" xfId="12873" xr:uid="{00000000-0005-0000-0000-000076320000}"/>
    <cellStyle name="Percent 3 6 12 2 2 2 3" xfId="12874" xr:uid="{00000000-0005-0000-0000-000077320000}"/>
    <cellStyle name="Percent 3 6 12 2 2 3" xfId="12875" xr:uid="{00000000-0005-0000-0000-000078320000}"/>
    <cellStyle name="Percent 3 6 12 2 2 4" xfId="12876" xr:uid="{00000000-0005-0000-0000-000079320000}"/>
    <cellStyle name="Percent 3 6 12 2 3" xfId="12877" xr:uid="{00000000-0005-0000-0000-00007A320000}"/>
    <cellStyle name="Percent 3 6 12 2 3 2" xfId="12878" xr:uid="{00000000-0005-0000-0000-00007B320000}"/>
    <cellStyle name="Percent 3 6 12 2 3 2 2" xfId="12879" xr:uid="{00000000-0005-0000-0000-00007C320000}"/>
    <cellStyle name="Percent 3 6 12 2 3 2 3" xfId="12880" xr:uid="{00000000-0005-0000-0000-00007D320000}"/>
    <cellStyle name="Percent 3 6 12 2 3 3" xfId="12881" xr:uid="{00000000-0005-0000-0000-00007E320000}"/>
    <cellStyle name="Percent 3 6 12 2 3 4" xfId="12882" xr:uid="{00000000-0005-0000-0000-00007F320000}"/>
    <cellStyle name="Percent 3 6 12 2 4" xfId="12883" xr:uid="{00000000-0005-0000-0000-000080320000}"/>
    <cellStyle name="Percent 3 6 12 2 4 2" xfId="12884" xr:uid="{00000000-0005-0000-0000-000081320000}"/>
    <cellStyle name="Percent 3 6 12 2 4 3" xfId="12885" xr:uid="{00000000-0005-0000-0000-000082320000}"/>
    <cellStyle name="Percent 3 6 12 2 5" xfId="12886" xr:uid="{00000000-0005-0000-0000-000083320000}"/>
    <cellStyle name="Percent 3 6 12 2 5 2" xfId="12887" xr:uid="{00000000-0005-0000-0000-000084320000}"/>
    <cellStyle name="Percent 3 6 12 2 5 3" xfId="12888" xr:uid="{00000000-0005-0000-0000-000085320000}"/>
    <cellStyle name="Percent 3 6 12 2 6" xfId="12889" xr:uid="{00000000-0005-0000-0000-000086320000}"/>
    <cellStyle name="Percent 3 6 12 2 7" xfId="12890" xr:uid="{00000000-0005-0000-0000-000087320000}"/>
    <cellStyle name="Percent 3 6 12 3" xfId="12891" xr:uid="{00000000-0005-0000-0000-000088320000}"/>
    <cellStyle name="Percent 3 6 12 3 2" xfId="12892" xr:uid="{00000000-0005-0000-0000-000089320000}"/>
    <cellStyle name="Percent 3 6 12 3 2 2" xfId="12893" xr:uid="{00000000-0005-0000-0000-00008A320000}"/>
    <cellStyle name="Percent 3 6 12 3 2 2 2" xfId="12894" xr:uid="{00000000-0005-0000-0000-00008B320000}"/>
    <cellStyle name="Percent 3 6 12 3 2 2 3" xfId="12895" xr:uid="{00000000-0005-0000-0000-00008C320000}"/>
    <cellStyle name="Percent 3 6 12 3 2 3" xfId="12896" xr:uid="{00000000-0005-0000-0000-00008D320000}"/>
    <cellStyle name="Percent 3 6 12 3 2 4" xfId="12897" xr:uid="{00000000-0005-0000-0000-00008E320000}"/>
    <cellStyle name="Percent 3 6 12 3 3" xfId="12898" xr:uid="{00000000-0005-0000-0000-00008F320000}"/>
    <cellStyle name="Percent 3 6 12 3 3 2" xfId="12899" xr:uid="{00000000-0005-0000-0000-000090320000}"/>
    <cellStyle name="Percent 3 6 12 3 3 2 2" xfId="12900" xr:uid="{00000000-0005-0000-0000-000091320000}"/>
    <cellStyle name="Percent 3 6 12 3 3 2 3" xfId="12901" xr:uid="{00000000-0005-0000-0000-000092320000}"/>
    <cellStyle name="Percent 3 6 12 3 3 3" xfId="12902" xr:uid="{00000000-0005-0000-0000-000093320000}"/>
    <cellStyle name="Percent 3 6 12 3 3 4" xfId="12903" xr:uid="{00000000-0005-0000-0000-000094320000}"/>
    <cellStyle name="Percent 3 6 12 3 4" xfId="12904" xr:uid="{00000000-0005-0000-0000-000095320000}"/>
    <cellStyle name="Percent 3 6 12 3 4 2" xfId="12905" xr:uid="{00000000-0005-0000-0000-000096320000}"/>
    <cellStyle name="Percent 3 6 12 3 4 3" xfId="12906" xr:uid="{00000000-0005-0000-0000-000097320000}"/>
    <cellStyle name="Percent 3 6 12 3 5" xfId="12907" xr:uid="{00000000-0005-0000-0000-000098320000}"/>
    <cellStyle name="Percent 3 6 12 3 6" xfId="12908" xr:uid="{00000000-0005-0000-0000-000099320000}"/>
    <cellStyle name="Percent 3 6 12 4" xfId="12909" xr:uid="{00000000-0005-0000-0000-00009A320000}"/>
    <cellStyle name="Percent 3 6 12 4 2" xfId="12910" xr:uid="{00000000-0005-0000-0000-00009B320000}"/>
    <cellStyle name="Percent 3 6 12 4 2 2" xfId="12911" xr:uid="{00000000-0005-0000-0000-00009C320000}"/>
    <cellStyle name="Percent 3 6 12 4 2 2 2" xfId="12912" xr:uid="{00000000-0005-0000-0000-00009D320000}"/>
    <cellStyle name="Percent 3 6 12 4 2 2 3" xfId="12913" xr:uid="{00000000-0005-0000-0000-00009E320000}"/>
    <cellStyle name="Percent 3 6 12 4 2 3" xfId="12914" xr:uid="{00000000-0005-0000-0000-00009F320000}"/>
    <cellStyle name="Percent 3 6 12 4 2 4" xfId="12915" xr:uid="{00000000-0005-0000-0000-0000A0320000}"/>
    <cellStyle name="Percent 3 6 12 4 3" xfId="12916" xr:uid="{00000000-0005-0000-0000-0000A1320000}"/>
    <cellStyle name="Percent 3 6 12 4 3 2" xfId="12917" xr:uid="{00000000-0005-0000-0000-0000A2320000}"/>
    <cellStyle name="Percent 3 6 12 4 3 2 2" xfId="12918" xr:uid="{00000000-0005-0000-0000-0000A3320000}"/>
    <cellStyle name="Percent 3 6 12 4 3 2 3" xfId="12919" xr:uid="{00000000-0005-0000-0000-0000A4320000}"/>
    <cellStyle name="Percent 3 6 12 4 3 3" xfId="12920" xr:uid="{00000000-0005-0000-0000-0000A5320000}"/>
    <cellStyle name="Percent 3 6 12 4 3 4" xfId="12921" xr:uid="{00000000-0005-0000-0000-0000A6320000}"/>
    <cellStyle name="Percent 3 6 12 4 4" xfId="12922" xr:uid="{00000000-0005-0000-0000-0000A7320000}"/>
    <cellStyle name="Percent 3 6 12 4 4 2" xfId="12923" xr:uid="{00000000-0005-0000-0000-0000A8320000}"/>
    <cellStyle name="Percent 3 6 12 4 4 3" xfId="12924" xr:uid="{00000000-0005-0000-0000-0000A9320000}"/>
    <cellStyle name="Percent 3 6 12 4 5" xfId="12925" xr:uid="{00000000-0005-0000-0000-0000AA320000}"/>
    <cellStyle name="Percent 3 6 12 4 6" xfId="12926" xr:uid="{00000000-0005-0000-0000-0000AB320000}"/>
    <cellStyle name="Percent 3 6 12 5" xfId="12927" xr:uid="{00000000-0005-0000-0000-0000AC320000}"/>
    <cellStyle name="Percent 3 6 12 5 2" xfId="12928" xr:uid="{00000000-0005-0000-0000-0000AD320000}"/>
    <cellStyle name="Percent 3 6 12 5 2 2" xfId="12929" xr:uid="{00000000-0005-0000-0000-0000AE320000}"/>
    <cellStyle name="Percent 3 6 12 5 2 2 2" xfId="12930" xr:uid="{00000000-0005-0000-0000-0000AF320000}"/>
    <cellStyle name="Percent 3 6 12 5 2 2 3" xfId="12931" xr:uid="{00000000-0005-0000-0000-0000B0320000}"/>
    <cellStyle name="Percent 3 6 12 5 2 3" xfId="12932" xr:uid="{00000000-0005-0000-0000-0000B1320000}"/>
    <cellStyle name="Percent 3 6 12 5 2 4" xfId="12933" xr:uid="{00000000-0005-0000-0000-0000B2320000}"/>
    <cellStyle name="Percent 3 6 12 5 3" xfId="12934" xr:uid="{00000000-0005-0000-0000-0000B3320000}"/>
    <cellStyle name="Percent 3 6 12 5 3 2" xfId="12935" xr:uid="{00000000-0005-0000-0000-0000B4320000}"/>
    <cellStyle name="Percent 3 6 12 5 3 2 2" xfId="12936" xr:uid="{00000000-0005-0000-0000-0000B5320000}"/>
    <cellStyle name="Percent 3 6 12 5 3 2 3" xfId="12937" xr:uid="{00000000-0005-0000-0000-0000B6320000}"/>
    <cellStyle name="Percent 3 6 12 5 3 3" xfId="12938" xr:uid="{00000000-0005-0000-0000-0000B7320000}"/>
    <cellStyle name="Percent 3 6 12 5 3 4" xfId="12939" xr:uid="{00000000-0005-0000-0000-0000B8320000}"/>
    <cellStyle name="Percent 3 6 12 5 4" xfId="12940" xr:uid="{00000000-0005-0000-0000-0000B9320000}"/>
    <cellStyle name="Percent 3 6 12 5 4 2" xfId="12941" xr:uid="{00000000-0005-0000-0000-0000BA320000}"/>
    <cellStyle name="Percent 3 6 12 5 4 2 2" xfId="12942" xr:uid="{00000000-0005-0000-0000-0000BB320000}"/>
    <cellStyle name="Percent 3 6 12 5 4 2 3" xfId="12943" xr:uid="{00000000-0005-0000-0000-0000BC320000}"/>
    <cellStyle name="Percent 3 6 12 5 4 3" xfId="12944" xr:uid="{00000000-0005-0000-0000-0000BD320000}"/>
    <cellStyle name="Percent 3 6 12 5 4 4" xfId="12945" xr:uid="{00000000-0005-0000-0000-0000BE320000}"/>
    <cellStyle name="Percent 3 6 12 5 5" xfId="12946" xr:uid="{00000000-0005-0000-0000-0000BF320000}"/>
    <cellStyle name="Percent 3 6 12 5 5 2" xfId="12947" xr:uid="{00000000-0005-0000-0000-0000C0320000}"/>
    <cellStyle name="Percent 3 6 12 5 5 3" xfId="12948" xr:uid="{00000000-0005-0000-0000-0000C1320000}"/>
    <cellStyle name="Percent 3 6 12 5 6" xfId="12949" xr:uid="{00000000-0005-0000-0000-0000C2320000}"/>
    <cellStyle name="Percent 3 6 12 5 7" xfId="12950" xr:uid="{00000000-0005-0000-0000-0000C3320000}"/>
    <cellStyle name="Percent 3 6 12 6" xfId="12951" xr:uid="{00000000-0005-0000-0000-0000C4320000}"/>
    <cellStyle name="Percent 3 6 12 6 2" xfId="12952" xr:uid="{00000000-0005-0000-0000-0000C5320000}"/>
    <cellStyle name="Percent 3 6 12 6 2 2" xfId="12953" xr:uid="{00000000-0005-0000-0000-0000C6320000}"/>
    <cellStyle name="Percent 3 6 12 6 2 2 2" xfId="12954" xr:uid="{00000000-0005-0000-0000-0000C7320000}"/>
    <cellStyle name="Percent 3 6 12 6 2 2 3" xfId="12955" xr:uid="{00000000-0005-0000-0000-0000C8320000}"/>
    <cellStyle name="Percent 3 6 12 6 2 3" xfId="12956" xr:uid="{00000000-0005-0000-0000-0000C9320000}"/>
    <cellStyle name="Percent 3 6 12 6 2 4" xfId="12957" xr:uid="{00000000-0005-0000-0000-0000CA320000}"/>
    <cellStyle name="Percent 3 6 12 6 3" xfId="12958" xr:uid="{00000000-0005-0000-0000-0000CB320000}"/>
    <cellStyle name="Percent 3 6 12 6 3 2" xfId="12959" xr:uid="{00000000-0005-0000-0000-0000CC320000}"/>
    <cellStyle name="Percent 3 6 12 6 3 2 2" xfId="12960" xr:uid="{00000000-0005-0000-0000-0000CD320000}"/>
    <cellStyle name="Percent 3 6 12 6 3 2 3" xfId="12961" xr:uid="{00000000-0005-0000-0000-0000CE320000}"/>
    <cellStyle name="Percent 3 6 12 6 3 3" xfId="12962" xr:uid="{00000000-0005-0000-0000-0000CF320000}"/>
    <cellStyle name="Percent 3 6 12 6 3 4" xfId="12963" xr:uid="{00000000-0005-0000-0000-0000D0320000}"/>
    <cellStyle name="Percent 3 6 12 6 4" xfId="12964" xr:uid="{00000000-0005-0000-0000-0000D1320000}"/>
    <cellStyle name="Percent 3 6 12 6 4 2" xfId="12965" xr:uid="{00000000-0005-0000-0000-0000D2320000}"/>
    <cellStyle name="Percent 3 6 12 6 4 3" xfId="12966" xr:uid="{00000000-0005-0000-0000-0000D3320000}"/>
    <cellStyle name="Percent 3 6 12 6 5" xfId="12967" xr:uid="{00000000-0005-0000-0000-0000D4320000}"/>
    <cellStyle name="Percent 3 6 12 6 6" xfId="12968" xr:uid="{00000000-0005-0000-0000-0000D5320000}"/>
    <cellStyle name="Percent 3 6 12 7" xfId="12969" xr:uid="{00000000-0005-0000-0000-0000D6320000}"/>
    <cellStyle name="Percent 3 6 12 7 2" xfId="12970" xr:uid="{00000000-0005-0000-0000-0000D7320000}"/>
    <cellStyle name="Percent 3 6 12 7 2 2" xfId="12971" xr:uid="{00000000-0005-0000-0000-0000D8320000}"/>
    <cellStyle name="Percent 3 6 12 7 2 3" xfId="12972" xr:uid="{00000000-0005-0000-0000-0000D9320000}"/>
    <cellStyle name="Percent 3 6 12 7 3" xfId="12973" xr:uid="{00000000-0005-0000-0000-0000DA320000}"/>
    <cellStyle name="Percent 3 6 12 7 4" xfId="12974" xr:uid="{00000000-0005-0000-0000-0000DB320000}"/>
    <cellStyle name="Percent 3 6 12 8" xfId="12975" xr:uid="{00000000-0005-0000-0000-0000DC320000}"/>
    <cellStyle name="Percent 3 6 12 8 2" xfId="12976" xr:uid="{00000000-0005-0000-0000-0000DD320000}"/>
    <cellStyle name="Percent 3 6 12 8 2 2" xfId="12977" xr:uid="{00000000-0005-0000-0000-0000DE320000}"/>
    <cellStyle name="Percent 3 6 12 8 2 3" xfId="12978" xr:uid="{00000000-0005-0000-0000-0000DF320000}"/>
    <cellStyle name="Percent 3 6 12 8 3" xfId="12979" xr:uid="{00000000-0005-0000-0000-0000E0320000}"/>
    <cellStyle name="Percent 3 6 12 8 4" xfId="12980" xr:uid="{00000000-0005-0000-0000-0000E1320000}"/>
    <cellStyle name="Percent 3 6 12 9" xfId="12981" xr:uid="{00000000-0005-0000-0000-0000E2320000}"/>
    <cellStyle name="Percent 3 6 12 9 2" xfId="12982" xr:uid="{00000000-0005-0000-0000-0000E3320000}"/>
    <cellStyle name="Percent 3 6 12 9 2 2" xfId="12983" xr:uid="{00000000-0005-0000-0000-0000E4320000}"/>
    <cellStyle name="Percent 3 6 12 9 2 3" xfId="12984" xr:uid="{00000000-0005-0000-0000-0000E5320000}"/>
    <cellStyle name="Percent 3 6 12 9 3" xfId="12985" xr:uid="{00000000-0005-0000-0000-0000E6320000}"/>
    <cellStyle name="Percent 3 6 12 9 4" xfId="12986" xr:uid="{00000000-0005-0000-0000-0000E7320000}"/>
    <cellStyle name="Percent 3 6 13" xfId="12987" xr:uid="{00000000-0005-0000-0000-0000E8320000}"/>
    <cellStyle name="Percent 3 6 13 10" xfId="12988" xr:uid="{00000000-0005-0000-0000-0000E9320000}"/>
    <cellStyle name="Percent 3 6 13 10 2" xfId="12989" xr:uid="{00000000-0005-0000-0000-0000EA320000}"/>
    <cellStyle name="Percent 3 6 13 10 3" xfId="12990" xr:uid="{00000000-0005-0000-0000-0000EB320000}"/>
    <cellStyle name="Percent 3 6 13 11" xfId="12991" xr:uid="{00000000-0005-0000-0000-0000EC320000}"/>
    <cellStyle name="Percent 3 6 13 11 2" xfId="12992" xr:uid="{00000000-0005-0000-0000-0000ED320000}"/>
    <cellStyle name="Percent 3 6 13 11 3" xfId="12993" xr:uid="{00000000-0005-0000-0000-0000EE320000}"/>
    <cellStyle name="Percent 3 6 13 12" xfId="12994" xr:uid="{00000000-0005-0000-0000-0000EF320000}"/>
    <cellStyle name="Percent 3 6 13 12 2" xfId="12995" xr:uid="{00000000-0005-0000-0000-0000F0320000}"/>
    <cellStyle name="Percent 3 6 13 12 3" xfId="12996" xr:uid="{00000000-0005-0000-0000-0000F1320000}"/>
    <cellStyle name="Percent 3 6 13 13" xfId="12997" xr:uid="{00000000-0005-0000-0000-0000F2320000}"/>
    <cellStyle name="Percent 3 6 13 2" xfId="12998" xr:uid="{00000000-0005-0000-0000-0000F3320000}"/>
    <cellStyle name="Percent 3 6 13 2 2" xfId="12999" xr:uid="{00000000-0005-0000-0000-0000F4320000}"/>
    <cellStyle name="Percent 3 6 13 2 2 2" xfId="13000" xr:uid="{00000000-0005-0000-0000-0000F5320000}"/>
    <cellStyle name="Percent 3 6 13 2 2 2 2" xfId="13001" xr:uid="{00000000-0005-0000-0000-0000F6320000}"/>
    <cellStyle name="Percent 3 6 13 2 2 2 3" xfId="13002" xr:uid="{00000000-0005-0000-0000-0000F7320000}"/>
    <cellStyle name="Percent 3 6 13 2 2 3" xfId="13003" xr:uid="{00000000-0005-0000-0000-0000F8320000}"/>
    <cellStyle name="Percent 3 6 13 2 2 4" xfId="13004" xr:uid="{00000000-0005-0000-0000-0000F9320000}"/>
    <cellStyle name="Percent 3 6 13 2 3" xfId="13005" xr:uid="{00000000-0005-0000-0000-0000FA320000}"/>
    <cellStyle name="Percent 3 6 13 2 3 2" xfId="13006" xr:uid="{00000000-0005-0000-0000-0000FB320000}"/>
    <cellStyle name="Percent 3 6 13 2 3 2 2" xfId="13007" xr:uid="{00000000-0005-0000-0000-0000FC320000}"/>
    <cellStyle name="Percent 3 6 13 2 3 2 3" xfId="13008" xr:uid="{00000000-0005-0000-0000-0000FD320000}"/>
    <cellStyle name="Percent 3 6 13 2 3 3" xfId="13009" xr:uid="{00000000-0005-0000-0000-0000FE320000}"/>
    <cellStyle name="Percent 3 6 13 2 3 4" xfId="13010" xr:uid="{00000000-0005-0000-0000-0000FF320000}"/>
    <cellStyle name="Percent 3 6 13 2 4" xfId="13011" xr:uid="{00000000-0005-0000-0000-000000330000}"/>
    <cellStyle name="Percent 3 6 13 2 4 2" xfId="13012" xr:uid="{00000000-0005-0000-0000-000001330000}"/>
    <cellStyle name="Percent 3 6 13 2 4 3" xfId="13013" xr:uid="{00000000-0005-0000-0000-000002330000}"/>
    <cellStyle name="Percent 3 6 13 2 5" xfId="13014" xr:uid="{00000000-0005-0000-0000-000003330000}"/>
    <cellStyle name="Percent 3 6 13 2 5 2" xfId="13015" xr:uid="{00000000-0005-0000-0000-000004330000}"/>
    <cellStyle name="Percent 3 6 13 2 5 3" xfId="13016" xr:uid="{00000000-0005-0000-0000-000005330000}"/>
    <cellStyle name="Percent 3 6 13 2 6" xfId="13017" xr:uid="{00000000-0005-0000-0000-000006330000}"/>
    <cellStyle name="Percent 3 6 13 2 7" xfId="13018" xr:uid="{00000000-0005-0000-0000-000007330000}"/>
    <cellStyle name="Percent 3 6 13 3" xfId="13019" xr:uid="{00000000-0005-0000-0000-000008330000}"/>
    <cellStyle name="Percent 3 6 13 3 2" xfId="13020" xr:uid="{00000000-0005-0000-0000-000009330000}"/>
    <cellStyle name="Percent 3 6 13 3 2 2" xfId="13021" xr:uid="{00000000-0005-0000-0000-00000A330000}"/>
    <cellStyle name="Percent 3 6 13 3 2 2 2" xfId="13022" xr:uid="{00000000-0005-0000-0000-00000B330000}"/>
    <cellStyle name="Percent 3 6 13 3 2 2 3" xfId="13023" xr:uid="{00000000-0005-0000-0000-00000C330000}"/>
    <cellStyle name="Percent 3 6 13 3 2 3" xfId="13024" xr:uid="{00000000-0005-0000-0000-00000D330000}"/>
    <cellStyle name="Percent 3 6 13 3 2 4" xfId="13025" xr:uid="{00000000-0005-0000-0000-00000E330000}"/>
    <cellStyle name="Percent 3 6 13 3 3" xfId="13026" xr:uid="{00000000-0005-0000-0000-00000F330000}"/>
    <cellStyle name="Percent 3 6 13 3 3 2" xfId="13027" xr:uid="{00000000-0005-0000-0000-000010330000}"/>
    <cellStyle name="Percent 3 6 13 3 3 2 2" xfId="13028" xr:uid="{00000000-0005-0000-0000-000011330000}"/>
    <cellStyle name="Percent 3 6 13 3 3 2 3" xfId="13029" xr:uid="{00000000-0005-0000-0000-000012330000}"/>
    <cellStyle name="Percent 3 6 13 3 3 3" xfId="13030" xr:uid="{00000000-0005-0000-0000-000013330000}"/>
    <cellStyle name="Percent 3 6 13 3 3 4" xfId="13031" xr:uid="{00000000-0005-0000-0000-000014330000}"/>
    <cellStyle name="Percent 3 6 13 3 4" xfId="13032" xr:uid="{00000000-0005-0000-0000-000015330000}"/>
    <cellStyle name="Percent 3 6 13 3 4 2" xfId="13033" xr:uid="{00000000-0005-0000-0000-000016330000}"/>
    <cellStyle name="Percent 3 6 13 3 4 3" xfId="13034" xr:uid="{00000000-0005-0000-0000-000017330000}"/>
    <cellStyle name="Percent 3 6 13 3 5" xfId="13035" xr:uid="{00000000-0005-0000-0000-000018330000}"/>
    <cellStyle name="Percent 3 6 13 3 6" xfId="13036" xr:uid="{00000000-0005-0000-0000-000019330000}"/>
    <cellStyle name="Percent 3 6 13 4" xfId="13037" xr:uid="{00000000-0005-0000-0000-00001A330000}"/>
    <cellStyle name="Percent 3 6 13 4 2" xfId="13038" xr:uid="{00000000-0005-0000-0000-00001B330000}"/>
    <cellStyle name="Percent 3 6 13 4 2 2" xfId="13039" xr:uid="{00000000-0005-0000-0000-00001C330000}"/>
    <cellStyle name="Percent 3 6 13 4 2 2 2" xfId="13040" xr:uid="{00000000-0005-0000-0000-00001D330000}"/>
    <cellStyle name="Percent 3 6 13 4 2 2 3" xfId="13041" xr:uid="{00000000-0005-0000-0000-00001E330000}"/>
    <cellStyle name="Percent 3 6 13 4 2 3" xfId="13042" xr:uid="{00000000-0005-0000-0000-00001F330000}"/>
    <cellStyle name="Percent 3 6 13 4 2 4" xfId="13043" xr:uid="{00000000-0005-0000-0000-000020330000}"/>
    <cellStyle name="Percent 3 6 13 4 3" xfId="13044" xr:uid="{00000000-0005-0000-0000-000021330000}"/>
    <cellStyle name="Percent 3 6 13 4 3 2" xfId="13045" xr:uid="{00000000-0005-0000-0000-000022330000}"/>
    <cellStyle name="Percent 3 6 13 4 3 2 2" xfId="13046" xr:uid="{00000000-0005-0000-0000-000023330000}"/>
    <cellStyle name="Percent 3 6 13 4 3 2 3" xfId="13047" xr:uid="{00000000-0005-0000-0000-000024330000}"/>
    <cellStyle name="Percent 3 6 13 4 3 3" xfId="13048" xr:uid="{00000000-0005-0000-0000-000025330000}"/>
    <cellStyle name="Percent 3 6 13 4 3 4" xfId="13049" xr:uid="{00000000-0005-0000-0000-000026330000}"/>
    <cellStyle name="Percent 3 6 13 4 4" xfId="13050" xr:uid="{00000000-0005-0000-0000-000027330000}"/>
    <cellStyle name="Percent 3 6 13 4 4 2" xfId="13051" xr:uid="{00000000-0005-0000-0000-000028330000}"/>
    <cellStyle name="Percent 3 6 13 4 4 3" xfId="13052" xr:uid="{00000000-0005-0000-0000-000029330000}"/>
    <cellStyle name="Percent 3 6 13 4 5" xfId="13053" xr:uid="{00000000-0005-0000-0000-00002A330000}"/>
    <cellStyle name="Percent 3 6 13 4 6" xfId="13054" xr:uid="{00000000-0005-0000-0000-00002B330000}"/>
    <cellStyle name="Percent 3 6 13 5" xfId="13055" xr:uid="{00000000-0005-0000-0000-00002C330000}"/>
    <cellStyle name="Percent 3 6 13 5 2" xfId="13056" xr:uid="{00000000-0005-0000-0000-00002D330000}"/>
    <cellStyle name="Percent 3 6 13 5 2 2" xfId="13057" xr:uid="{00000000-0005-0000-0000-00002E330000}"/>
    <cellStyle name="Percent 3 6 13 5 2 2 2" xfId="13058" xr:uid="{00000000-0005-0000-0000-00002F330000}"/>
    <cellStyle name="Percent 3 6 13 5 2 2 3" xfId="13059" xr:uid="{00000000-0005-0000-0000-000030330000}"/>
    <cellStyle name="Percent 3 6 13 5 2 3" xfId="13060" xr:uid="{00000000-0005-0000-0000-000031330000}"/>
    <cellStyle name="Percent 3 6 13 5 2 4" xfId="13061" xr:uid="{00000000-0005-0000-0000-000032330000}"/>
    <cellStyle name="Percent 3 6 13 5 3" xfId="13062" xr:uid="{00000000-0005-0000-0000-000033330000}"/>
    <cellStyle name="Percent 3 6 13 5 3 2" xfId="13063" xr:uid="{00000000-0005-0000-0000-000034330000}"/>
    <cellStyle name="Percent 3 6 13 5 3 2 2" xfId="13064" xr:uid="{00000000-0005-0000-0000-000035330000}"/>
    <cellStyle name="Percent 3 6 13 5 3 2 3" xfId="13065" xr:uid="{00000000-0005-0000-0000-000036330000}"/>
    <cellStyle name="Percent 3 6 13 5 3 3" xfId="13066" xr:uid="{00000000-0005-0000-0000-000037330000}"/>
    <cellStyle name="Percent 3 6 13 5 3 4" xfId="13067" xr:uid="{00000000-0005-0000-0000-000038330000}"/>
    <cellStyle name="Percent 3 6 13 5 4" xfId="13068" xr:uid="{00000000-0005-0000-0000-000039330000}"/>
    <cellStyle name="Percent 3 6 13 5 4 2" xfId="13069" xr:uid="{00000000-0005-0000-0000-00003A330000}"/>
    <cellStyle name="Percent 3 6 13 5 4 2 2" xfId="13070" xr:uid="{00000000-0005-0000-0000-00003B330000}"/>
    <cellStyle name="Percent 3 6 13 5 4 2 3" xfId="13071" xr:uid="{00000000-0005-0000-0000-00003C330000}"/>
    <cellStyle name="Percent 3 6 13 5 4 3" xfId="13072" xr:uid="{00000000-0005-0000-0000-00003D330000}"/>
    <cellStyle name="Percent 3 6 13 5 4 4" xfId="13073" xr:uid="{00000000-0005-0000-0000-00003E330000}"/>
    <cellStyle name="Percent 3 6 13 5 5" xfId="13074" xr:uid="{00000000-0005-0000-0000-00003F330000}"/>
    <cellStyle name="Percent 3 6 13 5 5 2" xfId="13075" xr:uid="{00000000-0005-0000-0000-000040330000}"/>
    <cellStyle name="Percent 3 6 13 5 5 3" xfId="13076" xr:uid="{00000000-0005-0000-0000-000041330000}"/>
    <cellStyle name="Percent 3 6 13 5 6" xfId="13077" xr:uid="{00000000-0005-0000-0000-000042330000}"/>
    <cellStyle name="Percent 3 6 13 5 7" xfId="13078" xr:uid="{00000000-0005-0000-0000-000043330000}"/>
    <cellStyle name="Percent 3 6 13 6" xfId="13079" xr:uid="{00000000-0005-0000-0000-000044330000}"/>
    <cellStyle name="Percent 3 6 13 6 2" xfId="13080" xr:uid="{00000000-0005-0000-0000-000045330000}"/>
    <cellStyle name="Percent 3 6 13 6 2 2" xfId="13081" xr:uid="{00000000-0005-0000-0000-000046330000}"/>
    <cellStyle name="Percent 3 6 13 6 2 2 2" xfId="13082" xr:uid="{00000000-0005-0000-0000-000047330000}"/>
    <cellStyle name="Percent 3 6 13 6 2 2 3" xfId="13083" xr:uid="{00000000-0005-0000-0000-000048330000}"/>
    <cellStyle name="Percent 3 6 13 6 2 3" xfId="13084" xr:uid="{00000000-0005-0000-0000-000049330000}"/>
    <cellStyle name="Percent 3 6 13 6 2 4" xfId="13085" xr:uid="{00000000-0005-0000-0000-00004A330000}"/>
    <cellStyle name="Percent 3 6 13 6 3" xfId="13086" xr:uid="{00000000-0005-0000-0000-00004B330000}"/>
    <cellStyle name="Percent 3 6 13 6 3 2" xfId="13087" xr:uid="{00000000-0005-0000-0000-00004C330000}"/>
    <cellStyle name="Percent 3 6 13 6 3 2 2" xfId="13088" xr:uid="{00000000-0005-0000-0000-00004D330000}"/>
    <cellStyle name="Percent 3 6 13 6 3 2 3" xfId="13089" xr:uid="{00000000-0005-0000-0000-00004E330000}"/>
    <cellStyle name="Percent 3 6 13 6 3 3" xfId="13090" xr:uid="{00000000-0005-0000-0000-00004F330000}"/>
    <cellStyle name="Percent 3 6 13 6 3 4" xfId="13091" xr:uid="{00000000-0005-0000-0000-000050330000}"/>
    <cellStyle name="Percent 3 6 13 6 4" xfId="13092" xr:uid="{00000000-0005-0000-0000-000051330000}"/>
    <cellStyle name="Percent 3 6 13 6 4 2" xfId="13093" xr:uid="{00000000-0005-0000-0000-000052330000}"/>
    <cellStyle name="Percent 3 6 13 6 4 3" xfId="13094" xr:uid="{00000000-0005-0000-0000-000053330000}"/>
    <cellStyle name="Percent 3 6 13 6 5" xfId="13095" xr:uid="{00000000-0005-0000-0000-000054330000}"/>
    <cellStyle name="Percent 3 6 13 6 6" xfId="13096" xr:uid="{00000000-0005-0000-0000-000055330000}"/>
    <cellStyle name="Percent 3 6 13 7" xfId="13097" xr:uid="{00000000-0005-0000-0000-000056330000}"/>
    <cellStyle name="Percent 3 6 13 7 2" xfId="13098" xr:uid="{00000000-0005-0000-0000-000057330000}"/>
    <cellStyle name="Percent 3 6 13 7 2 2" xfId="13099" xr:uid="{00000000-0005-0000-0000-000058330000}"/>
    <cellStyle name="Percent 3 6 13 7 2 3" xfId="13100" xr:uid="{00000000-0005-0000-0000-000059330000}"/>
    <cellStyle name="Percent 3 6 13 7 3" xfId="13101" xr:uid="{00000000-0005-0000-0000-00005A330000}"/>
    <cellStyle name="Percent 3 6 13 7 4" xfId="13102" xr:uid="{00000000-0005-0000-0000-00005B330000}"/>
    <cellStyle name="Percent 3 6 13 8" xfId="13103" xr:uid="{00000000-0005-0000-0000-00005C330000}"/>
    <cellStyle name="Percent 3 6 13 8 2" xfId="13104" xr:uid="{00000000-0005-0000-0000-00005D330000}"/>
    <cellStyle name="Percent 3 6 13 8 2 2" xfId="13105" xr:uid="{00000000-0005-0000-0000-00005E330000}"/>
    <cellStyle name="Percent 3 6 13 8 2 3" xfId="13106" xr:uid="{00000000-0005-0000-0000-00005F330000}"/>
    <cellStyle name="Percent 3 6 13 8 3" xfId="13107" xr:uid="{00000000-0005-0000-0000-000060330000}"/>
    <cellStyle name="Percent 3 6 13 8 4" xfId="13108" xr:uid="{00000000-0005-0000-0000-000061330000}"/>
    <cellStyle name="Percent 3 6 13 9" xfId="13109" xr:uid="{00000000-0005-0000-0000-000062330000}"/>
    <cellStyle name="Percent 3 6 13 9 2" xfId="13110" xr:uid="{00000000-0005-0000-0000-000063330000}"/>
    <cellStyle name="Percent 3 6 13 9 2 2" xfId="13111" xr:uid="{00000000-0005-0000-0000-000064330000}"/>
    <cellStyle name="Percent 3 6 13 9 2 3" xfId="13112" xr:uid="{00000000-0005-0000-0000-000065330000}"/>
    <cellStyle name="Percent 3 6 13 9 3" xfId="13113" xr:uid="{00000000-0005-0000-0000-000066330000}"/>
    <cellStyle name="Percent 3 6 13 9 4" xfId="13114" xr:uid="{00000000-0005-0000-0000-000067330000}"/>
    <cellStyle name="Percent 3 6 14" xfId="13115" xr:uid="{00000000-0005-0000-0000-000068330000}"/>
    <cellStyle name="Percent 3 6 14 10" xfId="13116" xr:uid="{00000000-0005-0000-0000-000069330000}"/>
    <cellStyle name="Percent 3 6 14 10 2" xfId="13117" xr:uid="{00000000-0005-0000-0000-00006A330000}"/>
    <cellStyle name="Percent 3 6 14 10 3" xfId="13118" xr:uid="{00000000-0005-0000-0000-00006B330000}"/>
    <cellStyle name="Percent 3 6 14 11" xfId="13119" xr:uid="{00000000-0005-0000-0000-00006C330000}"/>
    <cellStyle name="Percent 3 6 14 11 2" xfId="13120" xr:uid="{00000000-0005-0000-0000-00006D330000}"/>
    <cellStyle name="Percent 3 6 14 11 3" xfId="13121" xr:uid="{00000000-0005-0000-0000-00006E330000}"/>
    <cellStyle name="Percent 3 6 14 12" xfId="13122" xr:uid="{00000000-0005-0000-0000-00006F330000}"/>
    <cellStyle name="Percent 3 6 14 12 2" xfId="13123" xr:uid="{00000000-0005-0000-0000-000070330000}"/>
    <cellStyle name="Percent 3 6 14 12 3" xfId="13124" xr:uid="{00000000-0005-0000-0000-000071330000}"/>
    <cellStyle name="Percent 3 6 14 13" xfId="13125" xr:uid="{00000000-0005-0000-0000-000072330000}"/>
    <cellStyle name="Percent 3 6 14 2" xfId="13126" xr:uid="{00000000-0005-0000-0000-000073330000}"/>
    <cellStyle name="Percent 3 6 14 2 2" xfId="13127" xr:uid="{00000000-0005-0000-0000-000074330000}"/>
    <cellStyle name="Percent 3 6 14 2 2 2" xfId="13128" xr:uid="{00000000-0005-0000-0000-000075330000}"/>
    <cellStyle name="Percent 3 6 14 2 2 2 2" xfId="13129" xr:uid="{00000000-0005-0000-0000-000076330000}"/>
    <cellStyle name="Percent 3 6 14 2 2 2 3" xfId="13130" xr:uid="{00000000-0005-0000-0000-000077330000}"/>
    <cellStyle name="Percent 3 6 14 2 2 3" xfId="13131" xr:uid="{00000000-0005-0000-0000-000078330000}"/>
    <cellStyle name="Percent 3 6 14 2 2 4" xfId="13132" xr:uid="{00000000-0005-0000-0000-000079330000}"/>
    <cellStyle name="Percent 3 6 14 2 3" xfId="13133" xr:uid="{00000000-0005-0000-0000-00007A330000}"/>
    <cellStyle name="Percent 3 6 14 2 3 2" xfId="13134" xr:uid="{00000000-0005-0000-0000-00007B330000}"/>
    <cellStyle name="Percent 3 6 14 2 3 2 2" xfId="13135" xr:uid="{00000000-0005-0000-0000-00007C330000}"/>
    <cellStyle name="Percent 3 6 14 2 3 2 3" xfId="13136" xr:uid="{00000000-0005-0000-0000-00007D330000}"/>
    <cellStyle name="Percent 3 6 14 2 3 3" xfId="13137" xr:uid="{00000000-0005-0000-0000-00007E330000}"/>
    <cellStyle name="Percent 3 6 14 2 3 4" xfId="13138" xr:uid="{00000000-0005-0000-0000-00007F330000}"/>
    <cellStyle name="Percent 3 6 14 2 4" xfId="13139" xr:uid="{00000000-0005-0000-0000-000080330000}"/>
    <cellStyle name="Percent 3 6 14 2 4 2" xfId="13140" xr:uid="{00000000-0005-0000-0000-000081330000}"/>
    <cellStyle name="Percent 3 6 14 2 4 3" xfId="13141" xr:uid="{00000000-0005-0000-0000-000082330000}"/>
    <cellStyle name="Percent 3 6 14 2 5" xfId="13142" xr:uid="{00000000-0005-0000-0000-000083330000}"/>
    <cellStyle name="Percent 3 6 14 2 5 2" xfId="13143" xr:uid="{00000000-0005-0000-0000-000084330000}"/>
    <cellStyle name="Percent 3 6 14 2 5 3" xfId="13144" xr:uid="{00000000-0005-0000-0000-000085330000}"/>
    <cellStyle name="Percent 3 6 14 2 6" xfId="13145" xr:uid="{00000000-0005-0000-0000-000086330000}"/>
    <cellStyle name="Percent 3 6 14 2 7" xfId="13146" xr:uid="{00000000-0005-0000-0000-000087330000}"/>
    <cellStyle name="Percent 3 6 14 3" xfId="13147" xr:uid="{00000000-0005-0000-0000-000088330000}"/>
    <cellStyle name="Percent 3 6 14 3 2" xfId="13148" xr:uid="{00000000-0005-0000-0000-000089330000}"/>
    <cellStyle name="Percent 3 6 14 3 2 2" xfId="13149" xr:uid="{00000000-0005-0000-0000-00008A330000}"/>
    <cellStyle name="Percent 3 6 14 3 2 2 2" xfId="13150" xr:uid="{00000000-0005-0000-0000-00008B330000}"/>
    <cellStyle name="Percent 3 6 14 3 2 2 3" xfId="13151" xr:uid="{00000000-0005-0000-0000-00008C330000}"/>
    <cellStyle name="Percent 3 6 14 3 2 3" xfId="13152" xr:uid="{00000000-0005-0000-0000-00008D330000}"/>
    <cellStyle name="Percent 3 6 14 3 2 4" xfId="13153" xr:uid="{00000000-0005-0000-0000-00008E330000}"/>
    <cellStyle name="Percent 3 6 14 3 3" xfId="13154" xr:uid="{00000000-0005-0000-0000-00008F330000}"/>
    <cellStyle name="Percent 3 6 14 3 3 2" xfId="13155" xr:uid="{00000000-0005-0000-0000-000090330000}"/>
    <cellStyle name="Percent 3 6 14 3 3 2 2" xfId="13156" xr:uid="{00000000-0005-0000-0000-000091330000}"/>
    <cellStyle name="Percent 3 6 14 3 3 2 3" xfId="13157" xr:uid="{00000000-0005-0000-0000-000092330000}"/>
    <cellStyle name="Percent 3 6 14 3 3 3" xfId="13158" xr:uid="{00000000-0005-0000-0000-000093330000}"/>
    <cellStyle name="Percent 3 6 14 3 3 4" xfId="13159" xr:uid="{00000000-0005-0000-0000-000094330000}"/>
    <cellStyle name="Percent 3 6 14 3 4" xfId="13160" xr:uid="{00000000-0005-0000-0000-000095330000}"/>
    <cellStyle name="Percent 3 6 14 3 4 2" xfId="13161" xr:uid="{00000000-0005-0000-0000-000096330000}"/>
    <cellStyle name="Percent 3 6 14 3 4 3" xfId="13162" xr:uid="{00000000-0005-0000-0000-000097330000}"/>
    <cellStyle name="Percent 3 6 14 3 5" xfId="13163" xr:uid="{00000000-0005-0000-0000-000098330000}"/>
    <cellStyle name="Percent 3 6 14 3 6" xfId="13164" xr:uid="{00000000-0005-0000-0000-000099330000}"/>
    <cellStyle name="Percent 3 6 14 4" xfId="13165" xr:uid="{00000000-0005-0000-0000-00009A330000}"/>
    <cellStyle name="Percent 3 6 14 4 2" xfId="13166" xr:uid="{00000000-0005-0000-0000-00009B330000}"/>
    <cellStyle name="Percent 3 6 14 4 2 2" xfId="13167" xr:uid="{00000000-0005-0000-0000-00009C330000}"/>
    <cellStyle name="Percent 3 6 14 4 2 2 2" xfId="13168" xr:uid="{00000000-0005-0000-0000-00009D330000}"/>
    <cellStyle name="Percent 3 6 14 4 2 2 3" xfId="13169" xr:uid="{00000000-0005-0000-0000-00009E330000}"/>
    <cellStyle name="Percent 3 6 14 4 2 3" xfId="13170" xr:uid="{00000000-0005-0000-0000-00009F330000}"/>
    <cellStyle name="Percent 3 6 14 4 2 4" xfId="13171" xr:uid="{00000000-0005-0000-0000-0000A0330000}"/>
    <cellStyle name="Percent 3 6 14 4 3" xfId="13172" xr:uid="{00000000-0005-0000-0000-0000A1330000}"/>
    <cellStyle name="Percent 3 6 14 4 3 2" xfId="13173" xr:uid="{00000000-0005-0000-0000-0000A2330000}"/>
    <cellStyle name="Percent 3 6 14 4 3 2 2" xfId="13174" xr:uid="{00000000-0005-0000-0000-0000A3330000}"/>
    <cellStyle name="Percent 3 6 14 4 3 2 3" xfId="13175" xr:uid="{00000000-0005-0000-0000-0000A4330000}"/>
    <cellStyle name="Percent 3 6 14 4 3 3" xfId="13176" xr:uid="{00000000-0005-0000-0000-0000A5330000}"/>
    <cellStyle name="Percent 3 6 14 4 3 4" xfId="13177" xr:uid="{00000000-0005-0000-0000-0000A6330000}"/>
    <cellStyle name="Percent 3 6 14 4 4" xfId="13178" xr:uid="{00000000-0005-0000-0000-0000A7330000}"/>
    <cellStyle name="Percent 3 6 14 4 4 2" xfId="13179" xr:uid="{00000000-0005-0000-0000-0000A8330000}"/>
    <cellStyle name="Percent 3 6 14 4 4 3" xfId="13180" xr:uid="{00000000-0005-0000-0000-0000A9330000}"/>
    <cellStyle name="Percent 3 6 14 4 5" xfId="13181" xr:uid="{00000000-0005-0000-0000-0000AA330000}"/>
    <cellStyle name="Percent 3 6 14 4 6" xfId="13182" xr:uid="{00000000-0005-0000-0000-0000AB330000}"/>
    <cellStyle name="Percent 3 6 14 5" xfId="13183" xr:uid="{00000000-0005-0000-0000-0000AC330000}"/>
    <cellStyle name="Percent 3 6 14 5 2" xfId="13184" xr:uid="{00000000-0005-0000-0000-0000AD330000}"/>
    <cellStyle name="Percent 3 6 14 5 2 2" xfId="13185" xr:uid="{00000000-0005-0000-0000-0000AE330000}"/>
    <cellStyle name="Percent 3 6 14 5 2 2 2" xfId="13186" xr:uid="{00000000-0005-0000-0000-0000AF330000}"/>
    <cellStyle name="Percent 3 6 14 5 2 2 3" xfId="13187" xr:uid="{00000000-0005-0000-0000-0000B0330000}"/>
    <cellStyle name="Percent 3 6 14 5 2 3" xfId="13188" xr:uid="{00000000-0005-0000-0000-0000B1330000}"/>
    <cellStyle name="Percent 3 6 14 5 2 4" xfId="13189" xr:uid="{00000000-0005-0000-0000-0000B2330000}"/>
    <cellStyle name="Percent 3 6 14 5 3" xfId="13190" xr:uid="{00000000-0005-0000-0000-0000B3330000}"/>
    <cellStyle name="Percent 3 6 14 5 3 2" xfId="13191" xr:uid="{00000000-0005-0000-0000-0000B4330000}"/>
    <cellStyle name="Percent 3 6 14 5 3 2 2" xfId="13192" xr:uid="{00000000-0005-0000-0000-0000B5330000}"/>
    <cellStyle name="Percent 3 6 14 5 3 2 3" xfId="13193" xr:uid="{00000000-0005-0000-0000-0000B6330000}"/>
    <cellStyle name="Percent 3 6 14 5 3 3" xfId="13194" xr:uid="{00000000-0005-0000-0000-0000B7330000}"/>
    <cellStyle name="Percent 3 6 14 5 3 4" xfId="13195" xr:uid="{00000000-0005-0000-0000-0000B8330000}"/>
    <cellStyle name="Percent 3 6 14 5 4" xfId="13196" xr:uid="{00000000-0005-0000-0000-0000B9330000}"/>
    <cellStyle name="Percent 3 6 14 5 4 2" xfId="13197" xr:uid="{00000000-0005-0000-0000-0000BA330000}"/>
    <cellStyle name="Percent 3 6 14 5 4 2 2" xfId="13198" xr:uid="{00000000-0005-0000-0000-0000BB330000}"/>
    <cellStyle name="Percent 3 6 14 5 4 2 3" xfId="13199" xr:uid="{00000000-0005-0000-0000-0000BC330000}"/>
    <cellStyle name="Percent 3 6 14 5 4 3" xfId="13200" xr:uid="{00000000-0005-0000-0000-0000BD330000}"/>
    <cellStyle name="Percent 3 6 14 5 4 4" xfId="13201" xr:uid="{00000000-0005-0000-0000-0000BE330000}"/>
    <cellStyle name="Percent 3 6 14 5 5" xfId="13202" xr:uid="{00000000-0005-0000-0000-0000BF330000}"/>
    <cellStyle name="Percent 3 6 14 5 5 2" xfId="13203" xr:uid="{00000000-0005-0000-0000-0000C0330000}"/>
    <cellStyle name="Percent 3 6 14 5 5 3" xfId="13204" xr:uid="{00000000-0005-0000-0000-0000C1330000}"/>
    <cellStyle name="Percent 3 6 14 5 6" xfId="13205" xr:uid="{00000000-0005-0000-0000-0000C2330000}"/>
    <cellStyle name="Percent 3 6 14 5 7" xfId="13206" xr:uid="{00000000-0005-0000-0000-0000C3330000}"/>
    <cellStyle name="Percent 3 6 14 6" xfId="13207" xr:uid="{00000000-0005-0000-0000-0000C4330000}"/>
    <cellStyle name="Percent 3 6 14 6 2" xfId="13208" xr:uid="{00000000-0005-0000-0000-0000C5330000}"/>
    <cellStyle name="Percent 3 6 14 6 2 2" xfId="13209" xr:uid="{00000000-0005-0000-0000-0000C6330000}"/>
    <cellStyle name="Percent 3 6 14 6 2 2 2" xfId="13210" xr:uid="{00000000-0005-0000-0000-0000C7330000}"/>
    <cellStyle name="Percent 3 6 14 6 2 2 3" xfId="13211" xr:uid="{00000000-0005-0000-0000-0000C8330000}"/>
    <cellStyle name="Percent 3 6 14 6 2 3" xfId="13212" xr:uid="{00000000-0005-0000-0000-0000C9330000}"/>
    <cellStyle name="Percent 3 6 14 6 2 4" xfId="13213" xr:uid="{00000000-0005-0000-0000-0000CA330000}"/>
    <cellStyle name="Percent 3 6 14 6 3" xfId="13214" xr:uid="{00000000-0005-0000-0000-0000CB330000}"/>
    <cellStyle name="Percent 3 6 14 6 3 2" xfId="13215" xr:uid="{00000000-0005-0000-0000-0000CC330000}"/>
    <cellStyle name="Percent 3 6 14 6 3 2 2" xfId="13216" xr:uid="{00000000-0005-0000-0000-0000CD330000}"/>
    <cellStyle name="Percent 3 6 14 6 3 2 3" xfId="13217" xr:uid="{00000000-0005-0000-0000-0000CE330000}"/>
    <cellStyle name="Percent 3 6 14 6 3 3" xfId="13218" xr:uid="{00000000-0005-0000-0000-0000CF330000}"/>
    <cellStyle name="Percent 3 6 14 6 3 4" xfId="13219" xr:uid="{00000000-0005-0000-0000-0000D0330000}"/>
    <cellStyle name="Percent 3 6 14 6 4" xfId="13220" xr:uid="{00000000-0005-0000-0000-0000D1330000}"/>
    <cellStyle name="Percent 3 6 14 6 4 2" xfId="13221" xr:uid="{00000000-0005-0000-0000-0000D2330000}"/>
    <cellStyle name="Percent 3 6 14 6 4 3" xfId="13222" xr:uid="{00000000-0005-0000-0000-0000D3330000}"/>
    <cellStyle name="Percent 3 6 14 6 5" xfId="13223" xr:uid="{00000000-0005-0000-0000-0000D4330000}"/>
    <cellStyle name="Percent 3 6 14 6 6" xfId="13224" xr:uid="{00000000-0005-0000-0000-0000D5330000}"/>
    <cellStyle name="Percent 3 6 14 7" xfId="13225" xr:uid="{00000000-0005-0000-0000-0000D6330000}"/>
    <cellStyle name="Percent 3 6 14 7 2" xfId="13226" xr:uid="{00000000-0005-0000-0000-0000D7330000}"/>
    <cellStyle name="Percent 3 6 14 7 2 2" xfId="13227" xr:uid="{00000000-0005-0000-0000-0000D8330000}"/>
    <cellStyle name="Percent 3 6 14 7 2 3" xfId="13228" xr:uid="{00000000-0005-0000-0000-0000D9330000}"/>
    <cellStyle name="Percent 3 6 14 7 3" xfId="13229" xr:uid="{00000000-0005-0000-0000-0000DA330000}"/>
    <cellStyle name="Percent 3 6 14 7 4" xfId="13230" xr:uid="{00000000-0005-0000-0000-0000DB330000}"/>
    <cellStyle name="Percent 3 6 14 8" xfId="13231" xr:uid="{00000000-0005-0000-0000-0000DC330000}"/>
    <cellStyle name="Percent 3 6 14 8 2" xfId="13232" xr:uid="{00000000-0005-0000-0000-0000DD330000}"/>
    <cellStyle name="Percent 3 6 14 8 2 2" xfId="13233" xr:uid="{00000000-0005-0000-0000-0000DE330000}"/>
    <cellStyle name="Percent 3 6 14 8 2 3" xfId="13234" xr:uid="{00000000-0005-0000-0000-0000DF330000}"/>
    <cellStyle name="Percent 3 6 14 8 3" xfId="13235" xr:uid="{00000000-0005-0000-0000-0000E0330000}"/>
    <cellStyle name="Percent 3 6 14 8 4" xfId="13236" xr:uid="{00000000-0005-0000-0000-0000E1330000}"/>
    <cellStyle name="Percent 3 6 14 9" xfId="13237" xr:uid="{00000000-0005-0000-0000-0000E2330000}"/>
    <cellStyle name="Percent 3 6 14 9 2" xfId="13238" xr:uid="{00000000-0005-0000-0000-0000E3330000}"/>
    <cellStyle name="Percent 3 6 14 9 2 2" xfId="13239" xr:uid="{00000000-0005-0000-0000-0000E4330000}"/>
    <cellStyle name="Percent 3 6 14 9 2 3" xfId="13240" xr:uid="{00000000-0005-0000-0000-0000E5330000}"/>
    <cellStyle name="Percent 3 6 14 9 3" xfId="13241" xr:uid="{00000000-0005-0000-0000-0000E6330000}"/>
    <cellStyle name="Percent 3 6 14 9 4" xfId="13242" xr:uid="{00000000-0005-0000-0000-0000E7330000}"/>
    <cellStyle name="Percent 3 6 15" xfId="13243" xr:uid="{00000000-0005-0000-0000-0000E8330000}"/>
    <cellStyle name="Percent 3 6 15 10" xfId="13244" xr:uid="{00000000-0005-0000-0000-0000E9330000}"/>
    <cellStyle name="Percent 3 6 15 10 2" xfId="13245" xr:uid="{00000000-0005-0000-0000-0000EA330000}"/>
    <cellStyle name="Percent 3 6 15 10 3" xfId="13246" xr:uid="{00000000-0005-0000-0000-0000EB330000}"/>
    <cellStyle name="Percent 3 6 15 11" xfId="13247" xr:uid="{00000000-0005-0000-0000-0000EC330000}"/>
    <cellStyle name="Percent 3 6 15 11 2" xfId="13248" xr:uid="{00000000-0005-0000-0000-0000ED330000}"/>
    <cellStyle name="Percent 3 6 15 11 3" xfId="13249" xr:uid="{00000000-0005-0000-0000-0000EE330000}"/>
    <cellStyle name="Percent 3 6 15 12" xfId="13250" xr:uid="{00000000-0005-0000-0000-0000EF330000}"/>
    <cellStyle name="Percent 3 6 15 12 2" xfId="13251" xr:uid="{00000000-0005-0000-0000-0000F0330000}"/>
    <cellStyle name="Percent 3 6 15 12 3" xfId="13252" xr:uid="{00000000-0005-0000-0000-0000F1330000}"/>
    <cellStyle name="Percent 3 6 15 13" xfId="13253" xr:uid="{00000000-0005-0000-0000-0000F2330000}"/>
    <cellStyle name="Percent 3 6 15 2" xfId="13254" xr:uid="{00000000-0005-0000-0000-0000F3330000}"/>
    <cellStyle name="Percent 3 6 15 2 2" xfId="13255" xr:uid="{00000000-0005-0000-0000-0000F4330000}"/>
    <cellStyle name="Percent 3 6 15 2 2 2" xfId="13256" xr:uid="{00000000-0005-0000-0000-0000F5330000}"/>
    <cellStyle name="Percent 3 6 15 2 2 2 2" xfId="13257" xr:uid="{00000000-0005-0000-0000-0000F6330000}"/>
    <cellStyle name="Percent 3 6 15 2 2 2 3" xfId="13258" xr:uid="{00000000-0005-0000-0000-0000F7330000}"/>
    <cellStyle name="Percent 3 6 15 2 2 3" xfId="13259" xr:uid="{00000000-0005-0000-0000-0000F8330000}"/>
    <cellStyle name="Percent 3 6 15 2 2 4" xfId="13260" xr:uid="{00000000-0005-0000-0000-0000F9330000}"/>
    <cellStyle name="Percent 3 6 15 2 3" xfId="13261" xr:uid="{00000000-0005-0000-0000-0000FA330000}"/>
    <cellStyle name="Percent 3 6 15 2 3 2" xfId="13262" xr:uid="{00000000-0005-0000-0000-0000FB330000}"/>
    <cellStyle name="Percent 3 6 15 2 3 2 2" xfId="13263" xr:uid="{00000000-0005-0000-0000-0000FC330000}"/>
    <cellStyle name="Percent 3 6 15 2 3 2 3" xfId="13264" xr:uid="{00000000-0005-0000-0000-0000FD330000}"/>
    <cellStyle name="Percent 3 6 15 2 3 3" xfId="13265" xr:uid="{00000000-0005-0000-0000-0000FE330000}"/>
    <cellStyle name="Percent 3 6 15 2 3 4" xfId="13266" xr:uid="{00000000-0005-0000-0000-0000FF330000}"/>
    <cellStyle name="Percent 3 6 15 2 4" xfId="13267" xr:uid="{00000000-0005-0000-0000-000000340000}"/>
    <cellStyle name="Percent 3 6 15 2 4 2" xfId="13268" xr:uid="{00000000-0005-0000-0000-000001340000}"/>
    <cellStyle name="Percent 3 6 15 2 4 3" xfId="13269" xr:uid="{00000000-0005-0000-0000-000002340000}"/>
    <cellStyle name="Percent 3 6 15 2 5" xfId="13270" xr:uid="{00000000-0005-0000-0000-000003340000}"/>
    <cellStyle name="Percent 3 6 15 2 5 2" xfId="13271" xr:uid="{00000000-0005-0000-0000-000004340000}"/>
    <cellStyle name="Percent 3 6 15 2 5 3" xfId="13272" xr:uid="{00000000-0005-0000-0000-000005340000}"/>
    <cellStyle name="Percent 3 6 15 2 6" xfId="13273" xr:uid="{00000000-0005-0000-0000-000006340000}"/>
    <cellStyle name="Percent 3 6 15 2 7" xfId="13274" xr:uid="{00000000-0005-0000-0000-000007340000}"/>
    <cellStyle name="Percent 3 6 15 3" xfId="13275" xr:uid="{00000000-0005-0000-0000-000008340000}"/>
    <cellStyle name="Percent 3 6 15 3 2" xfId="13276" xr:uid="{00000000-0005-0000-0000-000009340000}"/>
    <cellStyle name="Percent 3 6 15 3 2 2" xfId="13277" xr:uid="{00000000-0005-0000-0000-00000A340000}"/>
    <cellStyle name="Percent 3 6 15 3 2 2 2" xfId="13278" xr:uid="{00000000-0005-0000-0000-00000B340000}"/>
    <cellStyle name="Percent 3 6 15 3 2 2 3" xfId="13279" xr:uid="{00000000-0005-0000-0000-00000C340000}"/>
    <cellStyle name="Percent 3 6 15 3 2 3" xfId="13280" xr:uid="{00000000-0005-0000-0000-00000D340000}"/>
    <cellStyle name="Percent 3 6 15 3 2 4" xfId="13281" xr:uid="{00000000-0005-0000-0000-00000E340000}"/>
    <cellStyle name="Percent 3 6 15 3 3" xfId="13282" xr:uid="{00000000-0005-0000-0000-00000F340000}"/>
    <cellStyle name="Percent 3 6 15 3 3 2" xfId="13283" xr:uid="{00000000-0005-0000-0000-000010340000}"/>
    <cellStyle name="Percent 3 6 15 3 3 2 2" xfId="13284" xr:uid="{00000000-0005-0000-0000-000011340000}"/>
    <cellStyle name="Percent 3 6 15 3 3 2 3" xfId="13285" xr:uid="{00000000-0005-0000-0000-000012340000}"/>
    <cellStyle name="Percent 3 6 15 3 3 3" xfId="13286" xr:uid="{00000000-0005-0000-0000-000013340000}"/>
    <cellStyle name="Percent 3 6 15 3 3 4" xfId="13287" xr:uid="{00000000-0005-0000-0000-000014340000}"/>
    <cellStyle name="Percent 3 6 15 3 4" xfId="13288" xr:uid="{00000000-0005-0000-0000-000015340000}"/>
    <cellStyle name="Percent 3 6 15 3 4 2" xfId="13289" xr:uid="{00000000-0005-0000-0000-000016340000}"/>
    <cellStyle name="Percent 3 6 15 3 4 3" xfId="13290" xr:uid="{00000000-0005-0000-0000-000017340000}"/>
    <cellStyle name="Percent 3 6 15 3 5" xfId="13291" xr:uid="{00000000-0005-0000-0000-000018340000}"/>
    <cellStyle name="Percent 3 6 15 3 6" xfId="13292" xr:uid="{00000000-0005-0000-0000-000019340000}"/>
    <cellStyle name="Percent 3 6 15 4" xfId="13293" xr:uid="{00000000-0005-0000-0000-00001A340000}"/>
    <cellStyle name="Percent 3 6 15 4 2" xfId="13294" xr:uid="{00000000-0005-0000-0000-00001B340000}"/>
    <cellStyle name="Percent 3 6 15 4 2 2" xfId="13295" xr:uid="{00000000-0005-0000-0000-00001C340000}"/>
    <cellStyle name="Percent 3 6 15 4 2 2 2" xfId="13296" xr:uid="{00000000-0005-0000-0000-00001D340000}"/>
    <cellStyle name="Percent 3 6 15 4 2 2 3" xfId="13297" xr:uid="{00000000-0005-0000-0000-00001E340000}"/>
    <cellStyle name="Percent 3 6 15 4 2 3" xfId="13298" xr:uid="{00000000-0005-0000-0000-00001F340000}"/>
    <cellStyle name="Percent 3 6 15 4 2 4" xfId="13299" xr:uid="{00000000-0005-0000-0000-000020340000}"/>
    <cellStyle name="Percent 3 6 15 4 3" xfId="13300" xr:uid="{00000000-0005-0000-0000-000021340000}"/>
    <cellStyle name="Percent 3 6 15 4 3 2" xfId="13301" xr:uid="{00000000-0005-0000-0000-000022340000}"/>
    <cellStyle name="Percent 3 6 15 4 3 2 2" xfId="13302" xr:uid="{00000000-0005-0000-0000-000023340000}"/>
    <cellStyle name="Percent 3 6 15 4 3 2 3" xfId="13303" xr:uid="{00000000-0005-0000-0000-000024340000}"/>
    <cellStyle name="Percent 3 6 15 4 3 3" xfId="13304" xr:uid="{00000000-0005-0000-0000-000025340000}"/>
    <cellStyle name="Percent 3 6 15 4 3 4" xfId="13305" xr:uid="{00000000-0005-0000-0000-000026340000}"/>
    <cellStyle name="Percent 3 6 15 4 4" xfId="13306" xr:uid="{00000000-0005-0000-0000-000027340000}"/>
    <cellStyle name="Percent 3 6 15 4 4 2" xfId="13307" xr:uid="{00000000-0005-0000-0000-000028340000}"/>
    <cellStyle name="Percent 3 6 15 4 4 3" xfId="13308" xr:uid="{00000000-0005-0000-0000-000029340000}"/>
    <cellStyle name="Percent 3 6 15 4 5" xfId="13309" xr:uid="{00000000-0005-0000-0000-00002A340000}"/>
    <cellStyle name="Percent 3 6 15 4 6" xfId="13310" xr:uid="{00000000-0005-0000-0000-00002B340000}"/>
    <cellStyle name="Percent 3 6 15 5" xfId="13311" xr:uid="{00000000-0005-0000-0000-00002C340000}"/>
    <cellStyle name="Percent 3 6 15 5 2" xfId="13312" xr:uid="{00000000-0005-0000-0000-00002D340000}"/>
    <cellStyle name="Percent 3 6 15 5 2 2" xfId="13313" xr:uid="{00000000-0005-0000-0000-00002E340000}"/>
    <cellStyle name="Percent 3 6 15 5 2 2 2" xfId="13314" xr:uid="{00000000-0005-0000-0000-00002F340000}"/>
    <cellStyle name="Percent 3 6 15 5 2 2 3" xfId="13315" xr:uid="{00000000-0005-0000-0000-000030340000}"/>
    <cellStyle name="Percent 3 6 15 5 2 3" xfId="13316" xr:uid="{00000000-0005-0000-0000-000031340000}"/>
    <cellStyle name="Percent 3 6 15 5 2 4" xfId="13317" xr:uid="{00000000-0005-0000-0000-000032340000}"/>
    <cellStyle name="Percent 3 6 15 5 3" xfId="13318" xr:uid="{00000000-0005-0000-0000-000033340000}"/>
    <cellStyle name="Percent 3 6 15 5 3 2" xfId="13319" xr:uid="{00000000-0005-0000-0000-000034340000}"/>
    <cellStyle name="Percent 3 6 15 5 3 2 2" xfId="13320" xr:uid="{00000000-0005-0000-0000-000035340000}"/>
    <cellStyle name="Percent 3 6 15 5 3 2 3" xfId="13321" xr:uid="{00000000-0005-0000-0000-000036340000}"/>
    <cellStyle name="Percent 3 6 15 5 3 3" xfId="13322" xr:uid="{00000000-0005-0000-0000-000037340000}"/>
    <cellStyle name="Percent 3 6 15 5 3 4" xfId="13323" xr:uid="{00000000-0005-0000-0000-000038340000}"/>
    <cellStyle name="Percent 3 6 15 5 4" xfId="13324" xr:uid="{00000000-0005-0000-0000-000039340000}"/>
    <cellStyle name="Percent 3 6 15 5 4 2" xfId="13325" xr:uid="{00000000-0005-0000-0000-00003A340000}"/>
    <cellStyle name="Percent 3 6 15 5 4 2 2" xfId="13326" xr:uid="{00000000-0005-0000-0000-00003B340000}"/>
    <cellStyle name="Percent 3 6 15 5 4 2 3" xfId="13327" xr:uid="{00000000-0005-0000-0000-00003C340000}"/>
    <cellStyle name="Percent 3 6 15 5 4 3" xfId="13328" xr:uid="{00000000-0005-0000-0000-00003D340000}"/>
    <cellStyle name="Percent 3 6 15 5 4 4" xfId="13329" xr:uid="{00000000-0005-0000-0000-00003E340000}"/>
    <cellStyle name="Percent 3 6 15 5 5" xfId="13330" xr:uid="{00000000-0005-0000-0000-00003F340000}"/>
    <cellStyle name="Percent 3 6 15 5 5 2" xfId="13331" xr:uid="{00000000-0005-0000-0000-000040340000}"/>
    <cellStyle name="Percent 3 6 15 5 5 3" xfId="13332" xr:uid="{00000000-0005-0000-0000-000041340000}"/>
    <cellStyle name="Percent 3 6 15 5 6" xfId="13333" xr:uid="{00000000-0005-0000-0000-000042340000}"/>
    <cellStyle name="Percent 3 6 15 5 7" xfId="13334" xr:uid="{00000000-0005-0000-0000-000043340000}"/>
    <cellStyle name="Percent 3 6 15 6" xfId="13335" xr:uid="{00000000-0005-0000-0000-000044340000}"/>
    <cellStyle name="Percent 3 6 15 6 2" xfId="13336" xr:uid="{00000000-0005-0000-0000-000045340000}"/>
    <cellStyle name="Percent 3 6 15 6 2 2" xfId="13337" xr:uid="{00000000-0005-0000-0000-000046340000}"/>
    <cellStyle name="Percent 3 6 15 6 2 2 2" xfId="13338" xr:uid="{00000000-0005-0000-0000-000047340000}"/>
    <cellStyle name="Percent 3 6 15 6 2 2 3" xfId="13339" xr:uid="{00000000-0005-0000-0000-000048340000}"/>
    <cellStyle name="Percent 3 6 15 6 2 3" xfId="13340" xr:uid="{00000000-0005-0000-0000-000049340000}"/>
    <cellStyle name="Percent 3 6 15 6 2 4" xfId="13341" xr:uid="{00000000-0005-0000-0000-00004A340000}"/>
    <cellStyle name="Percent 3 6 15 6 3" xfId="13342" xr:uid="{00000000-0005-0000-0000-00004B340000}"/>
    <cellStyle name="Percent 3 6 15 6 3 2" xfId="13343" xr:uid="{00000000-0005-0000-0000-00004C340000}"/>
    <cellStyle name="Percent 3 6 15 6 3 2 2" xfId="13344" xr:uid="{00000000-0005-0000-0000-00004D340000}"/>
    <cellStyle name="Percent 3 6 15 6 3 2 3" xfId="13345" xr:uid="{00000000-0005-0000-0000-00004E340000}"/>
    <cellStyle name="Percent 3 6 15 6 3 3" xfId="13346" xr:uid="{00000000-0005-0000-0000-00004F340000}"/>
    <cellStyle name="Percent 3 6 15 6 3 4" xfId="13347" xr:uid="{00000000-0005-0000-0000-000050340000}"/>
    <cellStyle name="Percent 3 6 15 6 4" xfId="13348" xr:uid="{00000000-0005-0000-0000-000051340000}"/>
    <cellStyle name="Percent 3 6 15 6 4 2" xfId="13349" xr:uid="{00000000-0005-0000-0000-000052340000}"/>
    <cellStyle name="Percent 3 6 15 6 4 3" xfId="13350" xr:uid="{00000000-0005-0000-0000-000053340000}"/>
    <cellStyle name="Percent 3 6 15 6 5" xfId="13351" xr:uid="{00000000-0005-0000-0000-000054340000}"/>
    <cellStyle name="Percent 3 6 15 6 6" xfId="13352" xr:uid="{00000000-0005-0000-0000-000055340000}"/>
    <cellStyle name="Percent 3 6 15 7" xfId="13353" xr:uid="{00000000-0005-0000-0000-000056340000}"/>
    <cellStyle name="Percent 3 6 15 7 2" xfId="13354" xr:uid="{00000000-0005-0000-0000-000057340000}"/>
    <cellStyle name="Percent 3 6 15 7 2 2" xfId="13355" xr:uid="{00000000-0005-0000-0000-000058340000}"/>
    <cellStyle name="Percent 3 6 15 7 2 3" xfId="13356" xr:uid="{00000000-0005-0000-0000-000059340000}"/>
    <cellStyle name="Percent 3 6 15 7 3" xfId="13357" xr:uid="{00000000-0005-0000-0000-00005A340000}"/>
    <cellStyle name="Percent 3 6 15 7 4" xfId="13358" xr:uid="{00000000-0005-0000-0000-00005B340000}"/>
    <cellStyle name="Percent 3 6 15 8" xfId="13359" xr:uid="{00000000-0005-0000-0000-00005C340000}"/>
    <cellStyle name="Percent 3 6 15 8 2" xfId="13360" xr:uid="{00000000-0005-0000-0000-00005D340000}"/>
    <cellStyle name="Percent 3 6 15 8 2 2" xfId="13361" xr:uid="{00000000-0005-0000-0000-00005E340000}"/>
    <cellStyle name="Percent 3 6 15 8 2 3" xfId="13362" xr:uid="{00000000-0005-0000-0000-00005F340000}"/>
    <cellStyle name="Percent 3 6 15 8 3" xfId="13363" xr:uid="{00000000-0005-0000-0000-000060340000}"/>
    <cellStyle name="Percent 3 6 15 8 4" xfId="13364" xr:uid="{00000000-0005-0000-0000-000061340000}"/>
    <cellStyle name="Percent 3 6 15 9" xfId="13365" xr:uid="{00000000-0005-0000-0000-000062340000}"/>
    <cellStyle name="Percent 3 6 15 9 2" xfId="13366" xr:uid="{00000000-0005-0000-0000-000063340000}"/>
    <cellStyle name="Percent 3 6 15 9 2 2" xfId="13367" xr:uid="{00000000-0005-0000-0000-000064340000}"/>
    <cellStyle name="Percent 3 6 15 9 2 3" xfId="13368" xr:uid="{00000000-0005-0000-0000-000065340000}"/>
    <cellStyle name="Percent 3 6 15 9 3" xfId="13369" xr:uid="{00000000-0005-0000-0000-000066340000}"/>
    <cellStyle name="Percent 3 6 15 9 4" xfId="13370" xr:uid="{00000000-0005-0000-0000-000067340000}"/>
    <cellStyle name="Percent 3 6 16" xfId="13371" xr:uid="{00000000-0005-0000-0000-000068340000}"/>
    <cellStyle name="Percent 3 6 16 2" xfId="13372" xr:uid="{00000000-0005-0000-0000-000069340000}"/>
    <cellStyle name="Percent 3 6 16 2 2" xfId="13373" xr:uid="{00000000-0005-0000-0000-00006A340000}"/>
    <cellStyle name="Percent 3 6 16 2 2 2" xfId="13374" xr:uid="{00000000-0005-0000-0000-00006B340000}"/>
    <cellStyle name="Percent 3 6 16 2 2 3" xfId="13375" xr:uid="{00000000-0005-0000-0000-00006C340000}"/>
    <cellStyle name="Percent 3 6 16 2 3" xfId="13376" xr:uid="{00000000-0005-0000-0000-00006D340000}"/>
    <cellStyle name="Percent 3 6 16 2 4" xfId="13377" xr:uid="{00000000-0005-0000-0000-00006E340000}"/>
    <cellStyle name="Percent 3 6 16 3" xfId="13378" xr:uid="{00000000-0005-0000-0000-00006F340000}"/>
    <cellStyle name="Percent 3 6 16 3 2" xfId="13379" xr:uid="{00000000-0005-0000-0000-000070340000}"/>
    <cellStyle name="Percent 3 6 16 3 2 2" xfId="13380" xr:uid="{00000000-0005-0000-0000-000071340000}"/>
    <cellStyle name="Percent 3 6 16 3 2 3" xfId="13381" xr:uid="{00000000-0005-0000-0000-000072340000}"/>
    <cellStyle name="Percent 3 6 16 3 3" xfId="13382" xr:uid="{00000000-0005-0000-0000-000073340000}"/>
    <cellStyle name="Percent 3 6 16 3 4" xfId="13383" xr:uid="{00000000-0005-0000-0000-000074340000}"/>
    <cellStyle name="Percent 3 6 16 4" xfId="13384" xr:uid="{00000000-0005-0000-0000-000075340000}"/>
    <cellStyle name="Percent 3 6 16 4 2" xfId="13385" xr:uid="{00000000-0005-0000-0000-000076340000}"/>
    <cellStyle name="Percent 3 6 16 4 3" xfId="13386" xr:uid="{00000000-0005-0000-0000-000077340000}"/>
    <cellStyle name="Percent 3 6 16 5" xfId="13387" xr:uid="{00000000-0005-0000-0000-000078340000}"/>
    <cellStyle name="Percent 3 6 16 5 2" xfId="13388" xr:uid="{00000000-0005-0000-0000-000079340000}"/>
    <cellStyle name="Percent 3 6 16 5 3" xfId="13389" xr:uid="{00000000-0005-0000-0000-00007A340000}"/>
    <cellStyle name="Percent 3 6 16 6" xfId="13390" xr:uid="{00000000-0005-0000-0000-00007B340000}"/>
    <cellStyle name="Percent 3 6 16 7" xfId="13391" xr:uid="{00000000-0005-0000-0000-00007C340000}"/>
    <cellStyle name="Percent 3 6 17" xfId="13392" xr:uid="{00000000-0005-0000-0000-00007D340000}"/>
    <cellStyle name="Percent 3 6 17 2" xfId="13393" xr:uid="{00000000-0005-0000-0000-00007E340000}"/>
    <cellStyle name="Percent 3 6 17 2 2" xfId="13394" xr:uid="{00000000-0005-0000-0000-00007F340000}"/>
    <cellStyle name="Percent 3 6 17 2 2 2" xfId="13395" xr:uid="{00000000-0005-0000-0000-000080340000}"/>
    <cellStyle name="Percent 3 6 17 2 2 3" xfId="13396" xr:uid="{00000000-0005-0000-0000-000081340000}"/>
    <cellStyle name="Percent 3 6 17 2 3" xfId="13397" xr:uid="{00000000-0005-0000-0000-000082340000}"/>
    <cellStyle name="Percent 3 6 17 2 4" xfId="13398" xr:uid="{00000000-0005-0000-0000-000083340000}"/>
    <cellStyle name="Percent 3 6 17 3" xfId="13399" xr:uid="{00000000-0005-0000-0000-000084340000}"/>
    <cellStyle name="Percent 3 6 17 3 2" xfId="13400" xr:uid="{00000000-0005-0000-0000-000085340000}"/>
    <cellStyle name="Percent 3 6 17 3 2 2" xfId="13401" xr:uid="{00000000-0005-0000-0000-000086340000}"/>
    <cellStyle name="Percent 3 6 17 3 2 3" xfId="13402" xr:uid="{00000000-0005-0000-0000-000087340000}"/>
    <cellStyle name="Percent 3 6 17 3 3" xfId="13403" xr:uid="{00000000-0005-0000-0000-000088340000}"/>
    <cellStyle name="Percent 3 6 17 3 4" xfId="13404" xr:uid="{00000000-0005-0000-0000-000089340000}"/>
    <cellStyle name="Percent 3 6 17 4" xfId="13405" xr:uid="{00000000-0005-0000-0000-00008A340000}"/>
    <cellStyle name="Percent 3 6 17 4 2" xfId="13406" xr:uid="{00000000-0005-0000-0000-00008B340000}"/>
    <cellStyle name="Percent 3 6 17 4 3" xfId="13407" xr:uid="{00000000-0005-0000-0000-00008C340000}"/>
    <cellStyle name="Percent 3 6 17 5" xfId="13408" xr:uid="{00000000-0005-0000-0000-00008D340000}"/>
    <cellStyle name="Percent 3 6 17 6" xfId="13409" xr:uid="{00000000-0005-0000-0000-00008E340000}"/>
    <cellStyle name="Percent 3 6 18" xfId="13410" xr:uid="{00000000-0005-0000-0000-00008F340000}"/>
    <cellStyle name="Percent 3 6 18 2" xfId="13411" xr:uid="{00000000-0005-0000-0000-000090340000}"/>
    <cellStyle name="Percent 3 6 18 2 2" xfId="13412" xr:uid="{00000000-0005-0000-0000-000091340000}"/>
    <cellStyle name="Percent 3 6 18 2 2 2" xfId="13413" xr:uid="{00000000-0005-0000-0000-000092340000}"/>
    <cellStyle name="Percent 3 6 18 2 2 3" xfId="13414" xr:uid="{00000000-0005-0000-0000-000093340000}"/>
    <cellStyle name="Percent 3 6 18 2 3" xfId="13415" xr:uid="{00000000-0005-0000-0000-000094340000}"/>
    <cellStyle name="Percent 3 6 18 2 4" xfId="13416" xr:uid="{00000000-0005-0000-0000-000095340000}"/>
    <cellStyle name="Percent 3 6 18 3" xfId="13417" xr:uid="{00000000-0005-0000-0000-000096340000}"/>
    <cellStyle name="Percent 3 6 18 3 2" xfId="13418" xr:uid="{00000000-0005-0000-0000-000097340000}"/>
    <cellStyle name="Percent 3 6 18 3 2 2" xfId="13419" xr:uid="{00000000-0005-0000-0000-000098340000}"/>
    <cellStyle name="Percent 3 6 18 3 2 3" xfId="13420" xr:uid="{00000000-0005-0000-0000-000099340000}"/>
    <cellStyle name="Percent 3 6 18 3 3" xfId="13421" xr:uid="{00000000-0005-0000-0000-00009A340000}"/>
    <cellStyle name="Percent 3 6 18 3 4" xfId="13422" xr:uid="{00000000-0005-0000-0000-00009B340000}"/>
    <cellStyle name="Percent 3 6 18 4" xfId="13423" xr:uid="{00000000-0005-0000-0000-00009C340000}"/>
    <cellStyle name="Percent 3 6 18 4 2" xfId="13424" xr:uid="{00000000-0005-0000-0000-00009D340000}"/>
    <cellStyle name="Percent 3 6 18 4 3" xfId="13425" xr:uid="{00000000-0005-0000-0000-00009E340000}"/>
    <cellStyle name="Percent 3 6 18 5" xfId="13426" xr:uid="{00000000-0005-0000-0000-00009F340000}"/>
    <cellStyle name="Percent 3 6 18 6" xfId="13427" xr:uid="{00000000-0005-0000-0000-0000A0340000}"/>
    <cellStyle name="Percent 3 6 19" xfId="13428" xr:uid="{00000000-0005-0000-0000-0000A1340000}"/>
    <cellStyle name="Percent 3 6 19 2" xfId="13429" xr:uid="{00000000-0005-0000-0000-0000A2340000}"/>
    <cellStyle name="Percent 3 6 19 2 2" xfId="13430" xr:uid="{00000000-0005-0000-0000-0000A3340000}"/>
    <cellStyle name="Percent 3 6 19 2 2 2" xfId="13431" xr:uid="{00000000-0005-0000-0000-0000A4340000}"/>
    <cellStyle name="Percent 3 6 19 2 2 3" xfId="13432" xr:uid="{00000000-0005-0000-0000-0000A5340000}"/>
    <cellStyle name="Percent 3 6 19 2 3" xfId="13433" xr:uid="{00000000-0005-0000-0000-0000A6340000}"/>
    <cellStyle name="Percent 3 6 19 2 4" xfId="13434" xr:uid="{00000000-0005-0000-0000-0000A7340000}"/>
    <cellStyle name="Percent 3 6 19 3" xfId="13435" xr:uid="{00000000-0005-0000-0000-0000A8340000}"/>
    <cellStyle name="Percent 3 6 19 3 2" xfId="13436" xr:uid="{00000000-0005-0000-0000-0000A9340000}"/>
    <cellStyle name="Percent 3 6 19 3 2 2" xfId="13437" xr:uid="{00000000-0005-0000-0000-0000AA340000}"/>
    <cellStyle name="Percent 3 6 19 3 2 3" xfId="13438" xr:uid="{00000000-0005-0000-0000-0000AB340000}"/>
    <cellStyle name="Percent 3 6 19 3 3" xfId="13439" xr:uid="{00000000-0005-0000-0000-0000AC340000}"/>
    <cellStyle name="Percent 3 6 19 3 4" xfId="13440" xr:uid="{00000000-0005-0000-0000-0000AD340000}"/>
    <cellStyle name="Percent 3 6 19 4" xfId="13441" xr:uid="{00000000-0005-0000-0000-0000AE340000}"/>
    <cellStyle name="Percent 3 6 19 4 2" xfId="13442" xr:uid="{00000000-0005-0000-0000-0000AF340000}"/>
    <cellStyle name="Percent 3 6 19 4 2 2" xfId="13443" xr:uid="{00000000-0005-0000-0000-0000B0340000}"/>
    <cellStyle name="Percent 3 6 19 4 2 3" xfId="13444" xr:uid="{00000000-0005-0000-0000-0000B1340000}"/>
    <cellStyle name="Percent 3 6 19 4 3" xfId="13445" xr:uid="{00000000-0005-0000-0000-0000B2340000}"/>
    <cellStyle name="Percent 3 6 19 4 4" xfId="13446" xr:uid="{00000000-0005-0000-0000-0000B3340000}"/>
    <cellStyle name="Percent 3 6 19 5" xfId="13447" xr:uid="{00000000-0005-0000-0000-0000B4340000}"/>
    <cellStyle name="Percent 3 6 19 5 2" xfId="13448" xr:uid="{00000000-0005-0000-0000-0000B5340000}"/>
    <cellStyle name="Percent 3 6 19 5 3" xfId="13449" xr:uid="{00000000-0005-0000-0000-0000B6340000}"/>
    <cellStyle name="Percent 3 6 19 6" xfId="13450" xr:uid="{00000000-0005-0000-0000-0000B7340000}"/>
    <cellStyle name="Percent 3 6 19 7" xfId="13451" xr:uid="{00000000-0005-0000-0000-0000B8340000}"/>
    <cellStyle name="Percent 3 6 2" xfId="13452" xr:uid="{00000000-0005-0000-0000-0000B9340000}"/>
    <cellStyle name="Percent 3 6 2 10" xfId="13453" xr:uid="{00000000-0005-0000-0000-0000BA340000}"/>
    <cellStyle name="Percent 3 6 2 10 2" xfId="13454" xr:uid="{00000000-0005-0000-0000-0000BB340000}"/>
    <cellStyle name="Percent 3 6 2 10 3" xfId="13455" xr:uid="{00000000-0005-0000-0000-0000BC340000}"/>
    <cellStyle name="Percent 3 6 2 11" xfId="13456" xr:uid="{00000000-0005-0000-0000-0000BD340000}"/>
    <cellStyle name="Percent 3 6 2 11 2" xfId="13457" xr:uid="{00000000-0005-0000-0000-0000BE340000}"/>
    <cellStyle name="Percent 3 6 2 11 3" xfId="13458" xr:uid="{00000000-0005-0000-0000-0000BF340000}"/>
    <cellStyle name="Percent 3 6 2 12" xfId="13459" xr:uid="{00000000-0005-0000-0000-0000C0340000}"/>
    <cellStyle name="Percent 3 6 2 12 2" xfId="13460" xr:uid="{00000000-0005-0000-0000-0000C1340000}"/>
    <cellStyle name="Percent 3 6 2 12 3" xfId="13461" xr:uid="{00000000-0005-0000-0000-0000C2340000}"/>
    <cellStyle name="Percent 3 6 2 13" xfId="13462" xr:uid="{00000000-0005-0000-0000-0000C3340000}"/>
    <cellStyle name="Percent 3 6 2 2" xfId="13463" xr:uid="{00000000-0005-0000-0000-0000C4340000}"/>
    <cellStyle name="Percent 3 6 2 2 2" xfId="13464" xr:uid="{00000000-0005-0000-0000-0000C5340000}"/>
    <cellStyle name="Percent 3 6 2 2 2 2" xfId="13465" xr:uid="{00000000-0005-0000-0000-0000C6340000}"/>
    <cellStyle name="Percent 3 6 2 2 2 2 2" xfId="13466" xr:uid="{00000000-0005-0000-0000-0000C7340000}"/>
    <cellStyle name="Percent 3 6 2 2 2 2 3" xfId="13467" xr:uid="{00000000-0005-0000-0000-0000C8340000}"/>
    <cellStyle name="Percent 3 6 2 2 2 3" xfId="13468" xr:uid="{00000000-0005-0000-0000-0000C9340000}"/>
    <cellStyle name="Percent 3 6 2 2 2 4" xfId="13469" xr:uid="{00000000-0005-0000-0000-0000CA340000}"/>
    <cellStyle name="Percent 3 6 2 2 3" xfId="13470" xr:uid="{00000000-0005-0000-0000-0000CB340000}"/>
    <cellStyle name="Percent 3 6 2 2 3 2" xfId="13471" xr:uid="{00000000-0005-0000-0000-0000CC340000}"/>
    <cellStyle name="Percent 3 6 2 2 3 2 2" xfId="13472" xr:uid="{00000000-0005-0000-0000-0000CD340000}"/>
    <cellStyle name="Percent 3 6 2 2 3 2 3" xfId="13473" xr:uid="{00000000-0005-0000-0000-0000CE340000}"/>
    <cellStyle name="Percent 3 6 2 2 3 3" xfId="13474" xr:uid="{00000000-0005-0000-0000-0000CF340000}"/>
    <cellStyle name="Percent 3 6 2 2 3 4" xfId="13475" xr:uid="{00000000-0005-0000-0000-0000D0340000}"/>
    <cellStyle name="Percent 3 6 2 2 4" xfId="13476" xr:uid="{00000000-0005-0000-0000-0000D1340000}"/>
    <cellStyle name="Percent 3 6 2 2 4 2" xfId="13477" xr:uid="{00000000-0005-0000-0000-0000D2340000}"/>
    <cellStyle name="Percent 3 6 2 2 4 3" xfId="13478" xr:uid="{00000000-0005-0000-0000-0000D3340000}"/>
    <cellStyle name="Percent 3 6 2 2 5" xfId="13479" xr:uid="{00000000-0005-0000-0000-0000D4340000}"/>
    <cellStyle name="Percent 3 6 2 2 5 2" xfId="13480" xr:uid="{00000000-0005-0000-0000-0000D5340000}"/>
    <cellStyle name="Percent 3 6 2 2 5 3" xfId="13481" xr:uid="{00000000-0005-0000-0000-0000D6340000}"/>
    <cellStyle name="Percent 3 6 2 2 6" xfId="13482" xr:uid="{00000000-0005-0000-0000-0000D7340000}"/>
    <cellStyle name="Percent 3 6 2 2 7" xfId="13483" xr:uid="{00000000-0005-0000-0000-0000D8340000}"/>
    <cellStyle name="Percent 3 6 2 3" xfId="13484" xr:uid="{00000000-0005-0000-0000-0000D9340000}"/>
    <cellStyle name="Percent 3 6 2 3 2" xfId="13485" xr:uid="{00000000-0005-0000-0000-0000DA340000}"/>
    <cellStyle name="Percent 3 6 2 3 2 2" xfId="13486" xr:uid="{00000000-0005-0000-0000-0000DB340000}"/>
    <cellStyle name="Percent 3 6 2 3 2 2 2" xfId="13487" xr:uid="{00000000-0005-0000-0000-0000DC340000}"/>
    <cellStyle name="Percent 3 6 2 3 2 2 3" xfId="13488" xr:uid="{00000000-0005-0000-0000-0000DD340000}"/>
    <cellStyle name="Percent 3 6 2 3 2 3" xfId="13489" xr:uid="{00000000-0005-0000-0000-0000DE340000}"/>
    <cellStyle name="Percent 3 6 2 3 2 4" xfId="13490" xr:uid="{00000000-0005-0000-0000-0000DF340000}"/>
    <cellStyle name="Percent 3 6 2 3 3" xfId="13491" xr:uid="{00000000-0005-0000-0000-0000E0340000}"/>
    <cellStyle name="Percent 3 6 2 3 3 2" xfId="13492" xr:uid="{00000000-0005-0000-0000-0000E1340000}"/>
    <cellStyle name="Percent 3 6 2 3 3 2 2" xfId="13493" xr:uid="{00000000-0005-0000-0000-0000E2340000}"/>
    <cellStyle name="Percent 3 6 2 3 3 2 3" xfId="13494" xr:uid="{00000000-0005-0000-0000-0000E3340000}"/>
    <cellStyle name="Percent 3 6 2 3 3 3" xfId="13495" xr:uid="{00000000-0005-0000-0000-0000E4340000}"/>
    <cellStyle name="Percent 3 6 2 3 3 4" xfId="13496" xr:uid="{00000000-0005-0000-0000-0000E5340000}"/>
    <cellStyle name="Percent 3 6 2 3 4" xfId="13497" xr:uid="{00000000-0005-0000-0000-0000E6340000}"/>
    <cellStyle name="Percent 3 6 2 3 4 2" xfId="13498" xr:uid="{00000000-0005-0000-0000-0000E7340000}"/>
    <cellStyle name="Percent 3 6 2 3 4 3" xfId="13499" xr:uid="{00000000-0005-0000-0000-0000E8340000}"/>
    <cellStyle name="Percent 3 6 2 3 5" xfId="13500" xr:uid="{00000000-0005-0000-0000-0000E9340000}"/>
    <cellStyle name="Percent 3 6 2 3 6" xfId="13501" xr:uid="{00000000-0005-0000-0000-0000EA340000}"/>
    <cellStyle name="Percent 3 6 2 4" xfId="13502" xr:uid="{00000000-0005-0000-0000-0000EB340000}"/>
    <cellStyle name="Percent 3 6 2 4 2" xfId="13503" xr:uid="{00000000-0005-0000-0000-0000EC340000}"/>
    <cellStyle name="Percent 3 6 2 4 2 2" xfId="13504" xr:uid="{00000000-0005-0000-0000-0000ED340000}"/>
    <cellStyle name="Percent 3 6 2 4 2 2 2" xfId="13505" xr:uid="{00000000-0005-0000-0000-0000EE340000}"/>
    <cellStyle name="Percent 3 6 2 4 2 2 3" xfId="13506" xr:uid="{00000000-0005-0000-0000-0000EF340000}"/>
    <cellStyle name="Percent 3 6 2 4 2 3" xfId="13507" xr:uid="{00000000-0005-0000-0000-0000F0340000}"/>
    <cellStyle name="Percent 3 6 2 4 2 4" xfId="13508" xr:uid="{00000000-0005-0000-0000-0000F1340000}"/>
    <cellStyle name="Percent 3 6 2 4 3" xfId="13509" xr:uid="{00000000-0005-0000-0000-0000F2340000}"/>
    <cellStyle name="Percent 3 6 2 4 3 2" xfId="13510" xr:uid="{00000000-0005-0000-0000-0000F3340000}"/>
    <cellStyle name="Percent 3 6 2 4 3 2 2" xfId="13511" xr:uid="{00000000-0005-0000-0000-0000F4340000}"/>
    <cellStyle name="Percent 3 6 2 4 3 2 3" xfId="13512" xr:uid="{00000000-0005-0000-0000-0000F5340000}"/>
    <cellStyle name="Percent 3 6 2 4 3 3" xfId="13513" xr:uid="{00000000-0005-0000-0000-0000F6340000}"/>
    <cellStyle name="Percent 3 6 2 4 3 4" xfId="13514" xr:uid="{00000000-0005-0000-0000-0000F7340000}"/>
    <cellStyle name="Percent 3 6 2 4 4" xfId="13515" xr:uid="{00000000-0005-0000-0000-0000F8340000}"/>
    <cellStyle name="Percent 3 6 2 4 4 2" xfId="13516" xr:uid="{00000000-0005-0000-0000-0000F9340000}"/>
    <cellStyle name="Percent 3 6 2 4 4 3" xfId="13517" xr:uid="{00000000-0005-0000-0000-0000FA340000}"/>
    <cellStyle name="Percent 3 6 2 4 5" xfId="13518" xr:uid="{00000000-0005-0000-0000-0000FB340000}"/>
    <cellStyle name="Percent 3 6 2 4 6" xfId="13519" xr:uid="{00000000-0005-0000-0000-0000FC340000}"/>
    <cellStyle name="Percent 3 6 2 5" xfId="13520" xr:uid="{00000000-0005-0000-0000-0000FD340000}"/>
    <cellStyle name="Percent 3 6 2 5 2" xfId="13521" xr:uid="{00000000-0005-0000-0000-0000FE340000}"/>
    <cellStyle name="Percent 3 6 2 5 2 2" xfId="13522" xr:uid="{00000000-0005-0000-0000-0000FF340000}"/>
    <cellStyle name="Percent 3 6 2 5 2 2 2" xfId="13523" xr:uid="{00000000-0005-0000-0000-000000350000}"/>
    <cellStyle name="Percent 3 6 2 5 2 2 3" xfId="13524" xr:uid="{00000000-0005-0000-0000-000001350000}"/>
    <cellStyle name="Percent 3 6 2 5 2 3" xfId="13525" xr:uid="{00000000-0005-0000-0000-000002350000}"/>
    <cellStyle name="Percent 3 6 2 5 2 4" xfId="13526" xr:uid="{00000000-0005-0000-0000-000003350000}"/>
    <cellStyle name="Percent 3 6 2 5 3" xfId="13527" xr:uid="{00000000-0005-0000-0000-000004350000}"/>
    <cellStyle name="Percent 3 6 2 5 3 2" xfId="13528" xr:uid="{00000000-0005-0000-0000-000005350000}"/>
    <cellStyle name="Percent 3 6 2 5 3 2 2" xfId="13529" xr:uid="{00000000-0005-0000-0000-000006350000}"/>
    <cellStyle name="Percent 3 6 2 5 3 2 3" xfId="13530" xr:uid="{00000000-0005-0000-0000-000007350000}"/>
    <cellStyle name="Percent 3 6 2 5 3 3" xfId="13531" xr:uid="{00000000-0005-0000-0000-000008350000}"/>
    <cellStyle name="Percent 3 6 2 5 3 4" xfId="13532" xr:uid="{00000000-0005-0000-0000-000009350000}"/>
    <cellStyle name="Percent 3 6 2 5 4" xfId="13533" xr:uid="{00000000-0005-0000-0000-00000A350000}"/>
    <cellStyle name="Percent 3 6 2 5 4 2" xfId="13534" xr:uid="{00000000-0005-0000-0000-00000B350000}"/>
    <cellStyle name="Percent 3 6 2 5 4 2 2" xfId="13535" xr:uid="{00000000-0005-0000-0000-00000C350000}"/>
    <cellStyle name="Percent 3 6 2 5 4 2 3" xfId="13536" xr:uid="{00000000-0005-0000-0000-00000D350000}"/>
    <cellStyle name="Percent 3 6 2 5 4 3" xfId="13537" xr:uid="{00000000-0005-0000-0000-00000E350000}"/>
    <cellStyle name="Percent 3 6 2 5 4 4" xfId="13538" xr:uid="{00000000-0005-0000-0000-00000F350000}"/>
    <cellStyle name="Percent 3 6 2 5 5" xfId="13539" xr:uid="{00000000-0005-0000-0000-000010350000}"/>
    <cellStyle name="Percent 3 6 2 5 5 2" xfId="13540" xr:uid="{00000000-0005-0000-0000-000011350000}"/>
    <cellStyle name="Percent 3 6 2 5 5 3" xfId="13541" xr:uid="{00000000-0005-0000-0000-000012350000}"/>
    <cellStyle name="Percent 3 6 2 5 6" xfId="13542" xr:uid="{00000000-0005-0000-0000-000013350000}"/>
    <cellStyle name="Percent 3 6 2 5 7" xfId="13543" xr:uid="{00000000-0005-0000-0000-000014350000}"/>
    <cellStyle name="Percent 3 6 2 6" xfId="13544" xr:uid="{00000000-0005-0000-0000-000015350000}"/>
    <cellStyle name="Percent 3 6 2 6 2" xfId="13545" xr:uid="{00000000-0005-0000-0000-000016350000}"/>
    <cellStyle name="Percent 3 6 2 6 2 2" xfId="13546" xr:uid="{00000000-0005-0000-0000-000017350000}"/>
    <cellStyle name="Percent 3 6 2 6 2 2 2" xfId="13547" xr:uid="{00000000-0005-0000-0000-000018350000}"/>
    <cellStyle name="Percent 3 6 2 6 2 2 3" xfId="13548" xr:uid="{00000000-0005-0000-0000-000019350000}"/>
    <cellStyle name="Percent 3 6 2 6 2 3" xfId="13549" xr:uid="{00000000-0005-0000-0000-00001A350000}"/>
    <cellStyle name="Percent 3 6 2 6 2 4" xfId="13550" xr:uid="{00000000-0005-0000-0000-00001B350000}"/>
    <cellStyle name="Percent 3 6 2 6 3" xfId="13551" xr:uid="{00000000-0005-0000-0000-00001C350000}"/>
    <cellStyle name="Percent 3 6 2 6 3 2" xfId="13552" xr:uid="{00000000-0005-0000-0000-00001D350000}"/>
    <cellStyle name="Percent 3 6 2 6 3 2 2" xfId="13553" xr:uid="{00000000-0005-0000-0000-00001E350000}"/>
    <cellStyle name="Percent 3 6 2 6 3 2 3" xfId="13554" xr:uid="{00000000-0005-0000-0000-00001F350000}"/>
    <cellStyle name="Percent 3 6 2 6 3 3" xfId="13555" xr:uid="{00000000-0005-0000-0000-000020350000}"/>
    <cellStyle name="Percent 3 6 2 6 3 4" xfId="13556" xr:uid="{00000000-0005-0000-0000-000021350000}"/>
    <cellStyle name="Percent 3 6 2 6 4" xfId="13557" xr:uid="{00000000-0005-0000-0000-000022350000}"/>
    <cellStyle name="Percent 3 6 2 6 4 2" xfId="13558" xr:uid="{00000000-0005-0000-0000-000023350000}"/>
    <cellStyle name="Percent 3 6 2 6 4 3" xfId="13559" xr:uid="{00000000-0005-0000-0000-000024350000}"/>
    <cellStyle name="Percent 3 6 2 6 5" xfId="13560" xr:uid="{00000000-0005-0000-0000-000025350000}"/>
    <cellStyle name="Percent 3 6 2 6 6" xfId="13561" xr:uid="{00000000-0005-0000-0000-000026350000}"/>
    <cellStyle name="Percent 3 6 2 7" xfId="13562" xr:uid="{00000000-0005-0000-0000-000027350000}"/>
    <cellStyle name="Percent 3 6 2 7 2" xfId="13563" xr:uid="{00000000-0005-0000-0000-000028350000}"/>
    <cellStyle name="Percent 3 6 2 7 2 2" xfId="13564" xr:uid="{00000000-0005-0000-0000-000029350000}"/>
    <cellStyle name="Percent 3 6 2 7 2 3" xfId="13565" xr:uid="{00000000-0005-0000-0000-00002A350000}"/>
    <cellStyle name="Percent 3 6 2 7 3" xfId="13566" xr:uid="{00000000-0005-0000-0000-00002B350000}"/>
    <cellStyle name="Percent 3 6 2 7 4" xfId="13567" xr:uid="{00000000-0005-0000-0000-00002C350000}"/>
    <cellStyle name="Percent 3 6 2 8" xfId="13568" xr:uid="{00000000-0005-0000-0000-00002D350000}"/>
    <cellStyle name="Percent 3 6 2 8 2" xfId="13569" xr:uid="{00000000-0005-0000-0000-00002E350000}"/>
    <cellStyle name="Percent 3 6 2 8 2 2" xfId="13570" xr:uid="{00000000-0005-0000-0000-00002F350000}"/>
    <cellStyle name="Percent 3 6 2 8 2 3" xfId="13571" xr:uid="{00000000-0005-0000-0000-000030350000}"/>
    <cellStyle name="Percent 3 6 2 8 3" xfId="13572" xr:uid="{00000000-0005-0000-0000-000031350000}"/>
    <cellStyle name="Percent 3 6 2 8 4" xfId="13573" xr:uid="{00000000-0005-0000-0000-000032350000}"/>
    <cellStyle name="Percent 3 6 2 9" xfId="13574" xr:uid="{00000000-0005-0000-0000-000033350000}"/>
    <cellStyle name="Percent 3 6 2 9 2" xfId="13575" xr:uid="{00000000-0005-0000-0000-000034350000}"/>
    <cellStyle name="Percent 3 6 2 9 2 2" xfId="13576" xr:uid="{00000000-0005-0000-0000-000035350000}"/>
    <cellStyle name="Percent 3 6 2 9 2 3" xfId="13577" xr:uid="{00000000-0005-0000-0000-000036350000}"/>
    <cellStyle name="Percent 3 6 2 9 3" xfId="13578" xr:uid="{00000000-0005-0000-0000-000037350000}"/>
    <cellStyle name="Percent 3 6 2 9 4" xfId="13579" xr:uid="{00000000-0005-0000-0000-000038350000}"/>
    <cellStyle name="Percent 3 6 20" xfId="13580" xr:uid="{00000000-0005-0000-0000-000039350000}"/>
    <cellStyle name="Percent 3 6 20 2" xfId="13581" xr:uid="{00000000-0005-0000-0000-00003A350000}"/>
    <cellStyle name="Percent 3 6 20 2 2" xfId="13582" xr:uid="{00000000-0005-0000-0000-00003B350000}"/>
    <cellStyle name="Percent 3 6 20 2 2 2" xfId="13583" xr:uid="{00000000-0005-0000-0000-00003C350000}"/>
    <cellStyle name="Percent 3 6 20 2 2 3" xfId="13584" xr:uid="{00000000-0005-0000-0000-00003D350000}"/>
    <cellStyle name="Percent 3 6 20 2 3" xfId="13585" xr:uid="{00000000-0005-0000-0000-00003E350000}"/>
    <cellStyle name="Percent 3 6 20 2 4" xfId="13586" xr:uid="{00000000-0005-0000-0000-00003F350000}"/>
    <cellStyle name="Percent 3 6 20 3" xfId="13587" xr:uid="{00000000-0005-0000-0000-000040350000}"/>
    <cellStyle name="Percent 3 6 20 3 2" xfId="13588" xr:uid="{00000000-0005-0000-0000-000041350000}"/>
    <cellStyle name="Percent 3 6 20 3 2 2" xfId="13589" xr:uid="{00000000-0005-0000-0000-000042350000}"/>
    <cellStyle name="Percent 3 6 20 3 2 3" xfId="13590" xr:uid="{00000000-0005-0000-0000-000043350000}"/>
    <cellStyle name="Percent 3 6 20 3 3" xfId="13591" xr:uid="{00000000-0005-0000-0000-000044350000}"/>
    <cellStyle name="Percent 3 6 20 3 4" xfId="13592" xr:uid="{00000000-0005-0000-0000-000045350000}"/>
    <cellStyle name="Percent 3 6 20 4" xfId="13593" xr:uid="{00000000-0005-0000-0000-000046350000}"/>
    <cellStyle name="Percent 3 6 20 4 2" xfId="13594" xr:uid="{00000000-0005-0000-0000-000047350000}"/>
    <cellStyle name="Percent 3 6 20 4 3" xfId="13595" xr:uid="{00000000-0005-0000-0000-000048350000}"/>
    <cellStyle name="Percent 3 6 20 5" xfId="13596" xr:uid="{00000000-0005-0000-0000-000049350000}"/>
    <cellStyle name="Percent 3 6 20 6" xfId="13597" xr:uid="{00000000-0005-0000-0000-00004A350000}"/>
    <cellStyle name="Percent 3 6 21" xfId="13598" xr:uid="{00000000-0005-0000-0000-00004B350000}"/>
    <cellStyle name="Percent 3 6 21 2" xfId="13599" xr:uid="{00000000-0005-0000-0000-00004C350000}"/>
    <cellStyle name="Percent 3 6 21 2 2" xfId="13600" xr:uid="{00000000-0005-0000-0000-00004D350000}"/>
    <cellStyle name="Percent 3 6 21 2 3" xfId="13601" xr:uid="{00000000-0005-0000-0000-00004E350000}"/>
    <cellStyle name="Percent 3 6 21 3" xfId="13602" xr:uid="{00000000-0005-0000-0000-00004F350000}"/>
    <cellStyle name="Percent 3 6 21 4" xfId="13603" xr:uid="{00000000-0005-0000-0000-000050350000}"/>
    <cellStyle name="Percent 3 6 22" xfId="13604" xr:uid="{00000000-0005-0000-0000-000051350000}"/>
    <cellStyle name="Percent 3 6 22 2" xfId="13605" xr:uid="{00000000-0005-0000-0000-000052350000}"/>
    <cellStyle name="Percent 3 6 22 2 2" xfId="13606" xr:uid="{00000000-0005-0000-0000-000053350000}"/>
    <cellStyle name="Percent 3 6 22 2 3" xfId="13607" xr:uid="{00000000-0005-0000-0000-000054350000}"/>
    <cellStyle name="Percent 3 6 22 3" xfId="13608" xr:uid="{00000000-0005-0000-0000-000055350000}"/>
    <cellStyle name="Percent 3 6 22 4" xfId="13609" xr:uid="{00000000-0005-0000-0000-000056350000}"/>
    <cellStyle name="Percent 3 6 23" xfId="13610" xr:uid="{00000000-0005-0000-0000-000057350000}"/>
    <cellStyle name="Percent 3 6 23 2" xfId="13611" xr:uid="{00000000-0005-0000-0000-000058350000}"/>
    <cellStyle name="Percent 3 6 23 2 2" xfId="13612" xr:uid="{00000000-0005-0000-0000-000059350000}"/>
    <cellStyle name="Percent 3 6 23 2 3" xfId="13613" xr:uid="{00000000-0005-0000-0000-00005A350000}"/>
    <cellStyle name="Percent 3 6 23 3" xfId="13614" xr:uid="{00000000-0005-0000-0000-00005B350000}"/>
    <cellStyle name="Percent 3 6 23 4" xfId="13615" xr:uid="{00000000-0005-0000-0000-00005C350000}"/>
    <cellStyle name="Percent 3 6 24" xfId="13616" xr:uid="{00000000-0005-0000-0000-00005D350000}"/>
    <cellStyle name="Percent 3 6 24 2" xfId="13617" xr:uid="{00000000-0005-0000-0000-00005E350000}"/>
    <cellStyle name="Percent 3 6 24 3" xfId="13618" xr:uid="{00000000-0005-0000-0000-00005F350000}"/>
    <cellStyle name="Percent 3 6 25" xfId="13619" xr:uid="{00000000-0005-0000-0000-000060350000}"/>
    <cellStyle name="Percent 3 6 25 2" xfId="13620" xr:uid="{00000000-0005-0000-0000-000061350000}"/>
    <cellStyle name="Percent 3 6 25 3" xfId="13621" xr:uid="{00000000-0005-0000-0000-000062350000}"/>
    <cellStyle name="Percent 3 6 26" xfId="13622" xr:uid="{00000000-0005-0000-0000-000063350000}"/>
    <cellStyle name="Percent 3 6 26 2" xfId="13623" xr:uid="{00000000-0005-0000-0000-000064350000}"/>
    <cellStyle name="Percent 3 6 26 3" xfId="13624" xr:uid="{00000000-0005-0000-0000-000065350000}"/>
    <cellStyle name="Percent 3 6 27" xfId="13625" xr:uid="{00000000-0005-0000-0000-000066350000}"/>
    <cellStyle name="Percent 3 6 3" xfId="13626" xr:uid="{00000000-0005-0000-0000-000067350000}"/>
    <cellStyle name="Percent 3 6 3 10" xfId="13627" xr:uid="{00000000-0005-0000-0000-000068350000}"/>
    <cellStyle name="Percent 3 6 3 10 2" xfId="13628" xr:uid="{00000000-0005-0000-0000-000069350000}"/>
    <cellStyle name="Percent 3 6 3 10 3" xfId="13629" xr:uid="{00000000-0005-0000-0000-00006A350000}"/>
    <cellStyle name="Percent 3 6 3 11" xfId="13630" xr:uid="{00000000-0005-0000-0000-00006B350000}"/>
    <cellStyle name="Percent 3 6 3 11 2" xfId="13631" xr:uid="{00000000-0005-0000-0000-00006C350000}"/>
    <cellStyle name="Percent 3 6 3 11 3" xfId="13632" xr:uid="{00000000-0005-0000-0000-00006D350000}"/>
    <cellStyle name="Percent 3 6 3 12" xfId="13633" xr:uid="{00000000-0005-0000-0000-00006E350000}"/>
    <cellStyle name="Percent 3 6 3 12 2" xfId="13634" xr:uid="{00000000-0005-0000-0000-00006F350000}"/>
    <cellStyle name="Percent 3 6 3 12 3" xfId="13635" xr:uid="{00000000-0005-0000-0000-000070350000}"/>
    <cellStyle name="Percent 3 6 3 13" xfId="13636" xr:uid="{00000000-0005-0000-0000-000071350000}"/>
    <cellStyle name="Percent 3 6 3 2" xfId="13637" xr:uid="{00000000-0005-0000-0000-000072350000}"/>
    <cellStyle name="Percent 3 6 3 2 2" xfId="13638" xr:uid="{00000000-0005-0000-0000-000073350000}"/>
    <cellStyle name="Percent 3 6 3 2 2 2" xfId="13639" xr:uid="{00000000-0005-0000-0000-000074350000}"/>
    <cellStyle name="Percent 3 6 3 2 2 2 2" xfId="13640" xr:uid="{00000000-0005-0000-0000-000075350000}"/>
    <cellStyle name="Percent 3 6 3 2 2 2 3" xfId="13641" xr:uid="{00000000-0005-0000-0000-000076350000}"/>
    <cellStyle name="Percent 3 6 3 2 2 3" xfId="13642" xr:uid="{00000000-0005-0000-0000-000077350000}"/>
    <cellStyle name="Percent 3 6 3 2 2 4" xfId="13643" xr:uid="{00000000-0005-0000-0000-000078350000}"/>
    <cellStyle name="Percent 3 6 3 2 3" xfId="13644" xr:uid="{00000000-0005-0000-0000-000079350000}"/>
    <cellStyle name="Percent 3 6 3 2 3 2" xfId="13645" xr:uid="{00000000-0005-0000-0000-00007A350000}"/>
    <cellStyle name="Percent 3 6 3 2 3 2 2" xfId="13646" xr:uid="{00000000-0005-0000-0000-00007B350000}"/>
    <cellStyle name="Percent 3 6 3 2 3 2 3" xfId="13647" xr:uid="{00000000-0005-0000-0000-00007C350000}"/>
    <cellStyle name="Percent 3 6 3 2 3 3" xfId="13648" xr:uid="{00000000-0005-0000-0000-00007D350000}"/>
    <cellStyle name="Percent 3 6 3 2 3 4" xfId="13649" xr:uid="{00000000-0005-0000-0000-00007E350000}"/>
    <cellStyle name="Percent 3 6 3 2 4" xfId="13650" xr:uid="{00000000-0005-0000-0000-00007F350000}"/>
    <cellStyle name="Percent 3 6 3 2 4 2" xfId="13651" xr:uid="{00000000-0005-0000-0000-000080350000}"/>
    <cellStyle name="Percent 3 6 3 2 4 3" xfId="13652" xr:uid="{00000000-0005-0000-0000-000081350000}"/>
    <cellStyle name="Percent 3 6 3 2 5" xfId="13653" xr:uid="{00000000-0005-0000-0000-000082350000}"/>
    <cellStyle name="Percent 3 6 3 2 5 2" xfId="13654" xr:uid="{00000000-0005-0000-0000-000083350000}"/>
    <cellStyle name="Percent 3 6 3 2 5 3" xfId="13655" xr:uid="{00000000-0005-0000-0000-000084350000}"/>
    <cellStyle name="Percent 3 6 3 2 6" xfId="13656" xr:uid="{00000000-0005-0000-0000-000085350000}"/>
    <cellStyle name="Percent 3 6 3 2 7" xfId="13657" xr:uid="{00000000-0005-0000-0000-000086350000}"/>
    <cellStyle name="Percent 3 6 3 3" xfId="13658" xr:uid="{00000000-0005-0000-0000-000087350000}"/>
    <cellStyle name="Percent 3 6 3 3 2" xfId="13659" xr:uid="{00000000-0005-0000-0000-000088350000}"/>
    <cellStyle name="Percent 3 6 3 3 2 2" xfId="13660" xr:uid="{00000000-0005-0000-0000-000089350000}"/>
    <cellStyle name="Percent 3 6 3 3 2 2 2" xfId="13661" xr:uid="{00000000-0005-0000-0000-00008A350000}"/>
    <cellStyle name="Percent 3 6 3 3 2 2 3" xfId="13662" xr:uid="{00000000-0005-0000-0000-00008B350000}"/>
    <cellStyle name="Percent 3 6 3 3 2 3" xfId="13663" xr:uid="{00000000-0005-0000-0000-00008C350000}"/>
    <cellStyle name="Percent 3 6 3 3 2 4" xfId="13664" xr:uid="{00000000-0005-0000-0000-00008D350000}"/>
    <cellStyle name="Percent 3 6 3 3 3" xfId="13665" xr:uid="{00000000-0005-0000-0000-00008E350000}"/>
    <cellStyle name="Percent 3 6 3 3 3 2" xfId="13666" xr:uid="{00000000-0005-0000-0000-00008F350000}"/>
    <cellStyle name="Percent 3 6 3 3 3 2 2" xfId="13667" xr:uid="{00000000-0005-0000-0000-000090350000}"/>
    <cellStyle name="Percent 3 6 3 3 3 2 3" xfId="13668" xr:uid="{00000000-0005-0000-0000-000091350000}"/>
    <cellStyle name="Percent 3 6 3 3 3 3" xfId="13669" xr:uid="{00000000-0005-0000-0000-000092350000}"/>
    <cellStyle name="Percent 3 6 3 3 3 4" xfId="13670" xr:uid="{00000000-0005-0000-0000-000093350000}"/>
    <cellStyle name="Percent 3 6 3 3 4" xfId="13671" xr:uid="{00000000-0005-0000-0000-000094350000}"/>
    <cellStyle name="Percent 3 6 3 3 4 2" xfId="13672" xr:uid="{00000000-0005-0000-0000-000095350000}"/>
    <cellStyle name="Percent 3 6 3 3 4 3" xfId="13673" xr:uid="{00000000-0005-0000-0000-000096350000}"/>
    <cellStyle name="Percent 3 6 3 3 5" xfId="13674" xr:uid="{00000000-0005-0000-0000-000097350000}"/>
    <cellStyle name="Percent 3 6 3 3 6" xfId="13675" xr:uid="{00000000-0005-0000-0000-000098350000}"/>
    <cellStyle name="Percent 3 6 3 4" xfId="13676" xr:uid="{00000000-0005-0000-0000-000099350000}"/>
    <cellStyle name="Percent 3 6 3 4 2" xfId="13677" xr:uid="{00000000-0005-0000-0000-00009A350000}"/>
    <cellStyle name="Percent 3 6 3 4 2 2" xfId="13678" xr:uid="{00000000-0005-0000-0000-00009B350000}"/>
    <cellStyle name="Percent 3 6 3 4 2 2 2" xfId="13679" xr:uid="{00000000-0005-0000-0000-00009C350000}"/>
    <cellStyle name="Percent 3 6 3 4 2 2 3" xfId="13680" xr:uid="{00000000-0005-0000-0000-00009D350000}"/>
    <cellStyle name="Percent 3 6 3 4 2 3" xfId="13681" xr:uid="{00000000-0005-0000-0000-00009E350000}"/>
    <cellStyle name="Percent 3 6 3 4 2 4" xfId="13682" xr:uid="{00000000-0005-0000-0000-00009F350000}"/>
    <cellStyle name="Percent 3 6 3 4 3" xfId="13683" xr:uid="{00000000-0005-0000-0000-0000A0350000}"/>
    <cellStyle name="Percent 3 6 3 4 3 2" xfId="13684" xr:uid="{00000000-0005-0000-0000-0000A1350000}"/>
    <cellStyle name="Percent 3 6 3 4 3 2 2" xfId="13685" xr:uid="{00000000-0005-0000-0000-0000A2350000}"/>
    <cellStyle name="Percent 3 6 3 4 3 2 3" xfId="13686" xr:uid="{00000000-0005-0000-0000-0000A3350000}"/>
    <cellStyle name="Percent 3 6 3 4 3 3" xfId="13687" xr:uid="{00000000-0005-0000-0000-0000A4350000}"/>
    <cellStyle name="Percent 3 6 3 4 3 4" xfId="13688" xr:uid="{00000000-0005-0000-0000-0000A5350000}"/>
    <cellStyle name="Percent 3 6 3 4 4" xfId="13689" xr:uid="{00000000-0005-0000-0000-0000A6350000}"/>
    <cellStyle name="Percent 3 6 3 4 4 2" xfId="13690" xr:uid="{00000000-0005-0000-0000-0000A7350000}"/>
    <cellStyle name="Percent 3 6 3 4 4 3" xfId="13691" xr:uid="{00000000-0005-0000-0000-0000A8350000}"/>
    <cellStyle name="Percent 3 6 3 4 5" xfId="13692" xr:uid="{00000000-0005-0000-0000-0000A9350000}"/>
    <cellStyle name="Percent 3 6 3 4 6" xfId="13693" xr:uid="{00000000-0005-0000-0000-0000AA350000}"/>
    <cellStyle name="Percent 3 6 3 5" xfId="13694" xr:uid="{00000000-0005-0000-0000-0000AB350000}"/>
    <cellStyle name="Percent 3 6 3 5 2" xfId="13695" xr:uid="{00000000-0005-0000-0000-0000AC350000}"/>
    <cellStyle name="Percent 3 6 3 5 2 2" xfId="13696" xr:uid="{00000000-0005-0000-0000-0000AD350000}"/>
    <cellStyle name="Percent 3 6 3 5 2 2 2" xfId="13697" xr:uid="{00000000-0005-0000-0000-0000AE350000}"/>
    <cellStyle name="Percent 3 6 3 5 2 2 3" xfId="13698" xr:uid="{00000000-0005-0000-0000-0000AF350000}"/>
    <cellStyle name="Percent 3 6 3 5 2 3" xfId="13699" xr:uid="{00000000-0005-0000-0000-0000B0350000}"/>
    <cellStyle name="Percent 3 6 3 5 2 4" xfId="13700" xr:uid="{00000000-0005-0000-0000-0000B1350000}"/>
    <cellStyle name="Percent 3 6 3 5 3" xfId="13701" xr:uid="{00000000-0005-0000-0000-0000B2350000}"/>
    <cellStyle name="Percent 3 6 3 5 3 2" xfId="13702" xr:uid="{00000000-0005-0000-0000-0000B3350000}"/>
    <cellStyle name="Percent 3 6 3 5 3 2 2" xfId="13703" xr:uid="{00000000-0005-0000-0000-0000B4350000}"/>
    <cellStyle name="Percent 3 6 3 5 3 2 3" xfId="13704" xr:uid="{00000000-0005-0000-0000-0000B5350000}"/>
    <cellStyle name="Percent 3 6 3 5 3 3" xfId="13705" xr:uid="{00000000-0005-0000-0000-0000B6350000}"/>
    <cellStyle name="Percent 3 6 3 5 3 4" xfId="13706" xr:uid="{00000000-0005-0000-0000-0000B7350000}"/>
    <cellStyle name="Percent 3 6 3 5 4" xfId="13707" xr:uid="{00000000-0005-0000-0000-0000B8350000}"/>
    <cellStyle name="Percent 3 6 3 5 4 2" xfId="13708" xr:uid="{00000000-0005-0000-0000-0000B9350000}"/>
    <cellStyle name="Percent 3 6 3 5 4 2 2" xfId="13709" xr:uid="{00000000-0005-0000-0000-0000BA350000}"/>
    <cellStyle name="Percent 3 6 3 5 4 2 3" xfId="13710" xr:uid="{00000000-0005-0000-0000-0000BB350000}"/>
    <cellStyle name="Percent 3 6 3 5 4 3" xfId="13711" xr:uid="{00000000-0005-0000-0000-0000BC350000}"/>
    <cellStyle name="Percent 3 6 3 5 4 4" xfId="13712" xr:uid="{00000000-0005-0000-0000-0000BD350000}"/>
    <cellStyle name="Percent 3 6 3 5 5" xfId="13713" xr:uid="{00000000-0005-0000-0000-0000BE350000}"/>
    <cellStyle name="Percent 3 6 3 5 5 2" xfId="13714" xr:uid="{00000000-0005-0000-0000-0000BF350000}"/>
    <cellStyle name="Percent 3 6 3 5 5 3" xfId="13715" xr:uid="{00000000-0005-0000-0000-0000C0350000}"/>
    <cellStyle name="Percent 3 6 3 5 6" xfId="13716" xr:uid="{00000000-0005-0000-0000-0000C1350000}"/>
    <cellStyle name="Percent 3 6 3 5 7" xfId="13717" xr:uid="{00000000-0005-0000-0000-0000C2350000}"/>
    <cellStyle name="Percent 3 6 3 6" xfId="13718" xr:uid="{00000000-0005-0000-0000-0000C3350000}"/>
    <cellStyle name="Percent 3 6 3 6 2" xfId="13719" xr:uid="{00000000-0005-0000-0000-0000C4350000}"/>
    <cellStyle name="Percent 3 6 3 6 2 2" xfId="13720" xr:uid="{00000000-0005-0000-0000-0000C5350000}"/>
    <cellStyle name="Percent 3 6 3 6 2 2 2" xfId="13721" xr:uid="{00000000-0005-0000-0000-0000C6350000}"/>
    <cellStyle name="Percent 3 6 3 6 2 2 3" xfId="13722" xr:uid="{00000000-0005-0000-0000-0000C7350000}"/>
    <cellStyle name="Percent 3 6 3 6 2 3" xfId="13723" xr:uid="{00000000-0005-0000-0000-0000C8350000}"/>
    <cellStyle name="Percent 3 6 3 6 2 4" xfId="13724" xr:uid="{00000000-0005-0000-0000-0000C9350000}"/>
    <cellStyle name="Percent 3 6 3 6 3" xfId="13725" xr:uid="{00000000-0005-0000-0000-0000CA350000}"/>
    <cellStyle name="Percent 3 6 3 6 3 2" xfId="13726" xr:uid="{00000000-0005-0000-0000-0000CB350000}"/>
    <cellStyle name="Percent 3 6 3 6 3 2 2" xfId="13727" xr:uid="{00000000-0005-0000-0000-0000CC350000}"/>
    <cellStyle name="Percent 3 6 3 6 3 2 3" xfId="13728" xr:uid="{00000000-0005-0000-0000-0000CD350000}"/>
    <cellStyle name="Percent 3 6 3 6 3 3" xfId="13729" xr:uid="{00000000-0005-0000-0000-0000CE350000}"/>
    <cellStyle name="Percent 3 6 3 6 3 4" xfId="13730" xr:uid="{00000000-0005-0000-0000-0000CF350000}"/>
    <cellStyle name="Percent 3 6 3 6 4" xfId="13731" xr:uid="{00000000-0005-0000-0000-0000D0350000}"/>
    <cellStyle name="Percent 3 6 3 6 4 2" xfId="13732" xr:uid="{00000000-0005-0000-0000-0000D1350000}"/>
    <cellStyle name="Percent 3 6 3 6 4 3" xfId="13733" xr:uid="{00000000-0005-0000-0000-0000D2350000}"/>
    <cellStyle name="Percent 3 6 3 6 5" xfId="13734" xr:uid="{00000000-0005-0000-0000-0000D3350000}"/>
    <cellStyle name="Percent 3 6 3 6 6" xfId="13735" xr:uid="{00000000-0005-0000-0000-0000D4350000}"/>
    <cellStyle name="Percent 3 6 3 7" xfId="13736" xr:uid="{00000000-0005-0000-0000-0000D5350000}"/>
    <cellStyle name="Percent 3 6 3 7 2" xfId="13737" xr:uid="{00000000-0005-0000-0000-0000D6350000}"/>
    <cellStyle name="Percent 3 6 3 7 2 2" xfId="13738" xr:uid="{00000000-0005-0000-0000-0000D7350000}"/>
    <cellStyle name="Percent 3 6 3 7 2 3" xfId="13739" xr:uid="{00000000-0005-0000-0000-0000D8350000}"/>
    <cellStyle name="Percent 3 6 3 7 3" xfId="13740" xr:uid="{00000000-0005-0000-0000-0000D9350000}"/>
    <cellStyle name="Percent 3 6 3 7 4" xfId="13741" xr:uid="{00000000-0005-0000-0000-0000DA350000}"/>
    <cellStyle name="Percent 3 6 3 8" xfId="13742" xr:uid="{00000000-0005-0000-0000-0000DB350000}"/>
    <cellStyle name="Percent 3 6 3 8 2" xfId="13743" xr:uid="{00000000-0005-0000-0000-0000DC350000}"/>
    <cellStyle name="Percent 3 6 3 8 2 2" xfId="13744" xr:uid="{00000000-0005-0000-0000-0000DD350000}"/>
    <cellStyle name="Percent 3 6 3 8 2 3" xfId="13745" xr:uid="{00000000-0005-0000-0000-0000DE350000}"/>
    <cellStyle name="Percent 3 6 3 8 3" xfId="13746" xr:uid="{00000000-0005-0000-0000-0000DF350000}"/>
    <cellStyle name="Percent 3 6 3 8 4" xfId="13747" xr:uid="{00000000-0005-0000-0000-0000E0350000}"/>
    <cellStyle name="Percent 3 6 3 9" xfId="13748" xr:uid="{00000000-0005-0000-0000-0000E1350000}"/>
    <cellStyle name="Percent 3 6 3 9 2" xfId="13749" xr:uid="{00000000-0005-0000-0000-0000E2350000}"/>
    <cellStyle name="Percent 3 6 3 9 2 2" xfId="13750" xr:uid="{00000000-0005-0000-0000-0000E3350000}"/>
    <cellStyle name="Percent 3 6 3 9 2 3" xfId="13751" xr:uid="{00000000-0005-0000-0000-0000E4350000}"/>
    <cellStyle name="Percent 3 6 3 9 3" xfId="13752" xr:uid="{00000000-0005-0000-0000-0000E5350000}"/>
    <cellStyle name="Percent 3 6 3 9 4" xfId="13753" xr:uid="{00000000-0005-0000-0000-0000E6350000}"/>
    <cellStyle name="Percent 3 6 4" xfId="13754" xr:uid="{00000000-0005-0000-0000-0000E7350000}"/>
    <cellStyle name="Percent 3 6 4 10" xfId="13755" xr:uid="{00000000-0005-0000-0000-0000E8350000}"/>
    <cellStyle name="Percent 3 6 4 10 2" xfId="13756" xr:uid="{00000000-0005-0000-0000-0000E9350000}"/>
    <cellStyle name="Percent 3 6 4 10 3" xfId="13757" xr:uid="{00000000-0005-0000-0000-0000EA350000}"/>
    <cellStyle name="Percent 3 6 4 11" xfId="13758" xr:uid="{00000000-0005-0000-0000-0000EB350000}"/>
    <cellStyle name="Percent 3 6 4 11 2" xfId="13759" xr:uid="{00000000-0005-0000-0000-0000EC350000}"/>
    <cellStyle name="Percent 3 6 4 11 3" xfId="13760" xr:uid="{00000000-0005-0000-0000-0000ED350000}"/>
    <cellStyle name="Percent 3 6 4 12" xfId="13761" xr:uid="{00000000-0005-0000-0000-0000EE350000}"/>
    <cellStyle name="Percent 3 6 4 12 2" xfId="13762" xr:uid="{00000000-0005-0000-0000-0000EF350000}"/>
    <cellStyle name="Percent 3 6 4 12 3" xfId="13763" xr:uid="{00000000-0005-0000-0000-0000F0350000}"/>
    <cellStyle name="Percent 3 6 4 13" xfId="13764" xr:uid="{00000000-0005-0000-0000-0000F1350000}"/>
    <cellStyle name="Percent 3 6 4 2" xfId="13765" xr:uid="{00000000-0005-0000-0000-0000F2350000}"/>
    <cellStyle name="Percent 3 6 4 2 2" xfId="13766" xr:uid="{00000000-0005-0000-0000-0000F3350000}"/>
    <cellStyle name="Percent 3 6 4 2 2 2" xfId="13767" xr:uid="{00000000-0005-0000-0000-0000F4350000}"/>
    <cellStyle name="Percent 3 6 4 2 2 2 2" xfId="13768" xr:uid="{00000000-0005-0000-0000-0000F5350000}"/>
    <cellStyle name="Percent 3 6 4 2 2 2 3" xfId="13769" xr:uid="{00000000-0005-0000-0000-0000F6350000}"/>
    <cellStyle name="Percent 3 6 4 2 2 3" xfId="13770" xr:uid="{00000000-0005-0000-0000-0000F7350000}"/>
    <cellStyle name="Percent 3 6 4 2 2 4" xfId="13771" xr:uid="{00000000-0005-0000-0000-0000F8350000}"/>
    <cellStyle name="Percent 3 6 4 2 3" xfId="13772" xr:uid="{00000000-0005-0000-0000-0000F9350000}"/>
    <cellStyle name="Percent 3 6 4 2 3 2" xfId="13773" xr:uid="{00000000-0005-0000-0000-0000FA350000}"/>
    <cellStyle name="Percent 3 6 4 2 3 2 2" xfId="13774" xr:uid="{00000000-0005-0000-0000-0000FB350000}"/>
    <cellStyle name="Percent 3 6 4 2 3 2 3" xfId="13775" xr:uid="{00000000-0005-0000-0000-0000FC350000}"/>
    <cellStyle name="Percent 3 6 4 2 3 3" xfId="13776" xr:uid="{00000000-0005-0000-0000-0000FD350000}"/>
    <cellStyle name="Percent 3 6 4 2 3 4" xfId="13777" xr:uid="{00000000-0005-0000-0000-0000FE350000}"/>
    <cellStyle name="Percent 3 6 4 2 4" xfId="13778" xr:uid="{00000000-0005-0000-0000-0000FF350000}"/>
    <cellStyle name="Percent 3 6 4 2 4 2" xfId="13779" xr:uid="{00000000-0005-0000-0000-000000360000}"/>
    <cellStyle name="Percent 3 6 4 2 4 3" xfId="13780" xr:uid="{00000000-0005-0000-0000-000001360000}"/>
    <cellStyle name="Percent 3 6 4 2 5" xfId="13781" xr:uid="{00000000-0005-0000-0000-000002360000}"/>
    <cellStyle name="Percent 3 6 4 2 5 2" xfId="13782" xr:uid="{00000000-0005-0000-0000-000003360000}"/>
    <cellStyle name="Percent 3 6 4 2 5 3" xfId="13783" xr:uid="{00000000-0005-0000-0000-000004360000}"/>
    <cellStyle name="Percent 3 6 4 2 6" xfId="13784" xr:uid="{00000000-0005-0000-0000-000005360000}"/>
    <cellStyle name="Percent 3 6 4 2 7" xfId="13785" xr:uid="{00000000-0005-0000-0000-000006360000}"/>
    <cellStyle name="Percent 3 6 4 3" xfId="13786" xr:uid="{00000000-0005-0000-0000-000007360000}"/>
    <cellStyle name="Percent 3 6 4 3 2" xfId="13787" xr:uid="{00000000-0005-0000-0000-000008360000}"/>
    <cellStyle name="Percent 3 6 4 3 2 2" xfId="13788" xr:uid="{00000000-0005-0000-0000-000009360000}"/>
    <cellStyle name="Percent 3 6 4 3 2 2 2" xfId="13789" xr:uid="{00000000-0005-0000-0000-00000A360000}"/>
    <cellStyle name="Percent 3 6 4 3 2 2 3" xfId="13790" xr:uid="{00000000-0005-0000-0000-00000B360000}"/>
    <cellStyle name="Percent 3 6 4 3 2 3" xfId="13791" xr:uid="{00000000-0005-0000-0000-00000C360000}"/>
    <cellStyle name="Percent 3 6 4 3 2 4" xfId="13792" xr:uid="{00000000-0005-0000-0000-00000D360000}"/>
    <cellStyle name="Percent 3 6 4 3 3" xfId="13793" xr:uid="{00000000-0005-0000-0000-00000E360000}"/>
    <cellStyle name="Percent 3 6 4 3 3 2" xfId="13794" xr:uid="{00000000-0005-0000-0000-00000F360000}"/>
    <cellStyle name="Percent 3 6 4 3 3 2 2" xfId="13795" xr:uid="{00000000-0005-0000-0000-000010360000}"/>
    <cellStyle name="Percent 3 6 4 3 3 2 3" xfId="13796" xr:uid="{00000000-0005-0000-0000-000011360000}"/>
    <cellStyle name="Percent 3 6 4 3 3 3" xfId="13797" xr:uid="{00000000-0005-0000-0000-000012360000}"/>
    <cellStyle name="Percent 3 6 4 3 3 4" xfId="13798" xr:uid="{00000000-0005-0000-0000-000013360000}"/>
    <cellStyle name="Percent 3 6 4 3 4" xfId="13799" xr:uid="{00000000-0005-0000-0000-000014360000}"/>
    <cellStyle name="Percent 3 6 4 3 4 2" xfId="13800" xr:uid="{00000000-0005-0000-0000-000015360000}"/>
    <cellStyle name="Percent 3 6 4 3 4 3" xfId="13801" xr:uid="{00000000-0005-0000-0000-000016360000}"/>
    <cellStyle name="Percent 3 6 4 3 5" xfId="13802" xr:uid="{00000000-0005-0000-0000-000017360000}"/>
    <cellStyle name="Percent 3 6 4 3 6" xfId="13803" xr:uid="{00000000-0005-0000-0000-000018360000}"/>
    <cellStyle name="Percent 3 6 4 4" xfId="13804" xr:uid="{00000000-0005-0000-0000-000019360000}"/>
    <cellStyle name="Percent 3 6 4 4 2" xfId="13805" xr:uid="{00000000-0005-0000-0000-00001A360000}"/>
    <cellStyle name="Percent 3 6 4 4 2 2" xfId="13806" xr:uid="{00000000-0005-0000-0000-00001B360000}"/>
    <cellStyle name="Percent 3 6 4 4 2 2 2" xfId="13807" xr:uid="{00000000-0005-0000-0000-00001C360000}"/>
    <cellStyle name="Percent 3 6 4 4 2 2 3" xfId="13808" xr:uid="{00000000-0005-0000-0000-00001D360000}"/>
    <cellStyle name="Percent 3 6 4 4 2 3" xfId="13809" xr:uid="{00000000-0005-0000-0000-00001E360000}"/>
    <cellStyle name="Percent 3 6 4 4 2 4" xfId="13810" xr:uid="{00000000-0005-0000-0000-00001F360000}"/>
    <cellStyle name="Percent 3 6 4 4 3" xfId="13811" xr:uid="{00000000-0005-0000-0000-000020360000}"/>
    <cellStyle name="Percent 3 6 4 4 3 2" xfId="13812" xr:uid="{00000000-0005-0000-0000-000021360000}"/>
    <cellStyle name="Percent 3 6 4 4 3 2 2" xfId="13813" xr:uid="{00000000-0005-0000-0000-000022360000}"/>
    <cellStyle name="Percent 3 6 4 4 3 2 3" xfId="13814" xr:uid="{00000000-0005-0000-0000-000023360000}"/>
    <cellStyle name="Percent 3 6 4 4 3 3" xfId="13815" xr:uid="{00000000-0005-0000-0000-000024360000}"/>
    <cellStyle name="Percent 3 6 4 4 3 4" xfId="13816" xr:uid="{00000000-0005-0000-0000-000025360000}"/>
    <cellStyle name="Percent 3 6 4 4 4" xfId="13817" xr:uid="{00000000-0005-0000-0000-000026360000}"/>
    <cellStyle name="Percent 3 6 4 4 4 2" xfId="13818" xr:uid="{00000000-0005-0000-0000-000027360000}"/>
    <cellStyle name="Percent 3 6 4 4 4 3" xfId="13819" xr:uid="{00000000-0005-0000-0000-000028360000}"/>
    <cellStyle name="Percent 3 6 4 4 5" xfId="13820" xr:uid="{00000000-0005-0000-0000-000029360000}"/>
    <cellStyle name="Percent 3 6 4 4 6" xfId="13821" xr:uid="{00000000-0005-0000-0000-00002A360000}"/>
    <cellStyle name="Percent 3 6 4 5" xfId="13822" xr:uid="{00000000-0005-0000-0000-00002B360000}"/>
    <cellStyle name="Percent 3 6 4 5 2" xfId="13823" xr:uid="{00000000-0005-0000-0000-00002C360000}"/>
    <cellStyle name="Percent 3 6 4 5 2 2" xfId="13824" xr:uid="{00000000-0005-0000-0000-00002D360000}"/>
    <cellStyle name="Percent 3 6 4 5 2 2 2" xfId="13825" xr:uid="{00000000-0005-0000-0000-00002E360000}"/>
    <cellStyle name="Percent 3 6 4 5 2 2 3" xfId="13826" xr:uid="{00000000-0005-0000-0000-00002F360000}"/>
    <cellStyle name="Percent 3 6 4 5 2 3" xfId="13827" xr:uid="{00000000-0005-0000-0000-000030360000}"/>
    <cellStyle name="Percent 3 6 4 5 2 4" xfId="13828" xr:uid="{00000000-0005-0000-0000-000031360000}"/>
    <cellStyle name="Percent 3 6 4 5 3" xfId="13829" xr:uid="{00000000-0005-0000-0000-000032360000}"/>
    <cellStyle name="Percent 3 6 4 5 3 2" xfId="13830" xr:uid="{00000000-0005-0000-0000-000033360000}"/>
    <cellStyle name="Percent 3 6 4 5 3 2 2" xfId="13831" xr:uid="{00000000-0005-0000-0000-000034360000}"/>
    <cellStyle name="Percent 3 6 4 5 3 2 3" xfId="13832" xr:uid="{00000000-0005-0000-0000-000035360000}"/>
    <cellStyle name="Percent 3 6 4 5 3 3" xfId="13833" xr:uid="{00000000-0005-0000-0000-000036360000}"/>
    <cellStyle name="Percent 3 6 4 5 3 4" xfId="13834" xr:uid="{00000000-0005-0000-0000-000037360000}"/>
    <cellStyle name="Percent 3 6 4 5 4" xfId="13835" xr:uid="{00000000-0005-0000-0000-000038360000}"/>
    <cellStyle name="Percent 3 6 4 5 4 2" xfId="13836" xr:uid="{00000000-0005-0000-0000-000039360000}"/>
    <cellStyle name="Percent 3 6 4 5 4 2 2" xfId="13837" xr:uid="{00000000-0005-0000-0000-00003A360000}"/>
    <cellStyle name="Percent 3 6 4 5 4 2 3" xfId="13838" xr:uid="{00000000-0005-0000-0000-00003B360000}"/>
    <cellStyle name="Percent 3 6 4 5 4 3" xfId="13839" xr:uid="{00000000-0005-0000-0000-00003C360000}"/>
    <cellStyle name="Percent 3 6 4 5 4 4" xfId="13840" xr:uid="{00000000-0005-0000-0000-00003D360000}"/>
    <cellStyle name="Percent 3 6 4 5 5" xfId="13841" xr:uid="{00000000-0005-0000-0000-00003E360000}"/>
    <cellStyle name="Percent 3 6 4 5 5 2" xfId="13842" xr:uid="{00000000-0005-0000-0000-00003F360000}"/>
    <cellStyle name="Percent 3 6 4 5 5 3" xfId="13843" xr:uid="{00000000-0005-0000-0000-000040360000}"/>
    <cellStyle name="Percent 3 6 4 5 6" xfId="13844" xr:uid="{00000000-0005-0000-0000-000041360000}"/>
    <cellStyle name="Percent 3 6 4 5 7" xfId="13845" xr:uid="{00000000-0005-0000-0000-000042360000}"/>
    <cellStyle name="Percent 3 6 4 6" xfId="13846" xr:uid="{00000000-0005-0000-0000-000043360000}"/>
    <cellStyle name="Percent 3 6 4 6 2" xfId="13847" xr:uid="{00000000-0005-0000-0000-000044360000}"/>
    <cellStyle name="Percent 3 6 4 6 2 2" xfId="13848" xr:uid="{00000000-0005-0000-0000-000045360000}"/>
    <cellStyle name="Percent 3 6 4 6 2 2 2" xfId="13849" xr:uid="{00000000-0005-0000-0000-000046360000}"/>
    <cellStyle name="Percent 3 6 4 6 2 2 3" xfId="13850" xr:uid="{00000000-0005-0000-0000-000047360000}"/>
    <cellStyle name="Percent 3 6 4 6 2 3" xfId="13851" xr:uid="{00000000-0005-0000-0000-000048360000}"/>
    <cellStyle name="Percent 3 6 4 6 2 4" xfId="13852" xr:uid="{00000000-0005-0000-0000-000049360000}"/>
    <cellStyle name="Percent 3 6 4 6 3" xfId="13853" xr:uid="{00000000-0005-0000-0000-00004A360000}"/>
    <cellStyle name="Percent 3 6 4 6 3 2" xfId="13854" xr:uid="{00000000-0005-0000-0000-00004B360000}"/>
    <cellStyle name="Percent 3 6 4 6 3 2 2" xfId="13855" xr:uid="{00000000-0005-0000-0000-00004C360000}"/>
    <cellStyle name="Percent 3 6 4 6 3 2 3" xfId="13856" xr:uid="{00000000-0005-0000-0000-00004D360000}"/>
    <cellStyle name="Percent 3 6 4 6 3 3" xfId="13857" xr:uid="{00000000-0005-0000-0000-00004E360000}"/>
    <cellStyle name="Percent 3 6 4 6 3 4" xfId="13858" xr:uid="{00000000-0005-0000-0000-00004F360000}"/>
    <cellStyle name="Percent 3 6 4 6 4" xfId="13859" xr:uid="{00000000-0005-0000-0000-000050360000}"/>
    <cellStyle name="Percent 3 6 4 6 4 2" xfId="13860" xr:uid="{00000000-0005-0000-0000-000051360000}"/>
    <cellStyle name="Percent 3 6 4 6 4 3" xfId="13861" xr:uid="{00000000-0005-0000-0000-000052360000}"/>
    <cellStyle name="Percent 3 6 4 6 5" xfId="13862" xr:uid="{00000000-0005-0000-0000-000053360000}"/>
    <cellStyle name="Percent 3 6 4 6 6" xfId="13863" xr:uid="{00000000-0005-0000-0000-000054360000}"/>
    <cellStyle name="Percent 3 6 4 7" xfId="13864" xr:uid="{00000000-0005-0000-0000-000055360000}"/>
    <cellStyle name="Percent 3 6 4 7 2" xfId="13865" xr:uid="{00000000-0005-0000-0000-000056360000}"/>
    <cellStyle name="Percent 3 6 4 7 2 2" xfId="13866" xr:uid="{00000000-0005-0000-0000-000057360000}"/>
    <cellStyle name="Percent 3 6 4 7 2 3" xfId="13867" xr:uid="{00000000-0005-0000-0000-000058360000}"/>
    <cellStyle name="Percent 3 6 4 7 3" xfId="13868" xr:uid="{00000000-0005-0000-0000-000059360000}"/>
    <cellStyle name="Percent 3 6 4 7 4" xfId="13869" xr:uid="{00000000-0005-0000-0000-00005A360000}"/>
    <cellStyle name="Percent 3 6 4 8" xfId="13870" xr:uid="{00000000-0005-0000-0000-00005B360000}"/>
    <cellStyle name="Percent 3 6 4 8 2" xfId="13871" xr:uid="{00000000-0005-0000-0000-00005C360000}"/>
    <cellStyle name="Percent 3 6 4 8 2 2" xfId="13872" xr:uid="{00000000-0005-0000-0000-00005D360000}"/>
    <cellStyle name="Percent 3 6 4 8 2 3" xfId="13873" xr:uid="{00000000-0005-0000-0000-00005E360000}"/>
    <cellStyle name="Percent 3 6 4 8 3" xfId="13874" xr:uid="{00000000-0005-0000-0000-00005F360000}"/>
    <cellStyle name="Percent 3 6 4 8 4" xfId="13875" xr:uid="{00000000-0005-0000-0000-000060360000}"/>
    <cellStyle name="Percent 3 6 4 9" xfId="13876" xr:uid="{00000000-0005-0000-0000-000061360000}"/>
    <cellStyle name="Percent 3 6 4 9 2" xfId="13877" xr:uid="{00000000-0005-0000-0000-000062360000}"/>
    <cellStyle name="Percent 3 6 4 9 2 2" xfId="13878" xr:uid="{00000000-0005-0000-0000-000063360000}"/>
    <cellStyle name="Percent 3 6 4 9 2 3" xfId="13879" xr:uid="{00000000-0005-0000-0000-000064360000}"/>
    <cellStyle name="Percent 3 6 4 9 3" xfId="13880" xr:uid="{00000000-0005-0000-0000-000065360000}"/>
    <cellStyle name="Percent 3 6 4 9 4" xfId="13881" xr:uid="{00000000-0005-0000-0000-000066360000}"/>
    <cellStyle name="Percent 3 6 5" xfId="13882" xr:uid="{00000000-0005-0000-0000-000067360000}"/>
    <cellStyle name="Percent 3 6 5 10" xfId="13883" xr:uid="{00000000-0005-0000-0000-000068360000}"/>
    <cellStyle name="Percent 3 6 5 10 2" xfId="13884" xr:uid="{00000000-0005-0000-0000-000069360000}"/>
    <cellStyle name="Percent 3 6 5 10 3" xfId="13885" xr:uid="{00000000-0005-0000-0000-00006A360000}"/>
    <cellStyle name="Percent 3 6 5 11" xfId="13886" xr:uid="{00000000-0005-0000-0000-00006B360000}"/>
    <cellStyle name="Percent 3 6 5 11 2" xfId="13887" xr:uid="{00000000-0005-0000-0000-00006C360000}"/>
    <cellStyle name="Percent 3 6 5 11 3" xfId="13888" xr:uid="{00000000-0005-0000-0000-00006D360000}"/>
    <cellStyle name="Percent 3 6 5 12" xfId="13889" xr:uid="{00000000-0005-0000-0000-00006E360000}"/>
    <cellStyle name="Percent 3 6 5 12 2" xfId="13890" xr:uid="{00000000-0005-0000-0000-00006F360000}"/>
    <cellStyle name="Percent 3 6 5 12 3" xfId="13891" xr:uid="{00000000-0005-0000-0000-000070360000}"/>
    <cellStyle name="Percent 3 6 5 13" xfId="13892" xr:uid="{00000000-0005-0000-0000-000071360000}"/>
    <cellStyle name="Percent 3 6 5 2" xfId="13893" xr:uid="{00000000-0005-0000-0000-000072360000}"/>
    <cellStyle name="Percent 3 6 5 2 2" xfId="13894" xr:uid="{00000000-0005-0000-0000-000073360000}"/>
    <cellStyle name="Percent 3 6 5 2 2 2" xfId="13895" xr:uid="{00000000-0005-0000-0000-000074360000}"/>
    <cellStyle name="Percent 3 6 5 2 2 2 2" xfId="13896" xr:uid="{00000000-0005-0000-0000-000075360000}"/>
    <cellStyle name="Percent 3 6 5 2 2 2 3" xfId="13897" xr:uid="{00000000-0005-0000-0000-000076360000}"/>
    <cellStyle name="Percent 3 6 5 2 2 3" xfId="13898" xr:uid="{00000000-0005-0000-0000-000077360000}"/>
    <cellStyle name="Percent 3 6 5 2 2 4" xfId="13899" xr:uid="{00000000-0005-0000-0000-000078360000}"/>
    <cellStyle name="Percent 3 6 5 2 3" xfId="13900" xr:uid="{00000000-0005-0000-0000-000079360000}"/>
    <cellStyle name="Percent 3 6 5 2 3 2" xfId="13901" xr:uid="{00000000-0005-0000-0000-00007A360000}"/>
    <cellStyle name="Percent 3 6 5 2 3 2 2" xfId="13902" xr:uid="{00000000-0005-0000-0000-00007B360000}"/>
    <cellStyle name="Percent 3 6 5 2 3 2 3" xfId="13903" xr:uid="{00000000-0005-0000-0000-00007C360000}"/>
    <cellStyle name="Percent 3 6 5 2 3 3" xfId="13904" xr:uid="{00000000-0005-0000-0000-00007D360000}"/>
    <cellStyle name="Percent 3 6 5 2 3 4" xfId="13905" xr:uid="{00000000-0005-0000-0000-00007E360000}"/>
    <cellStyle name="Percent 3 6 5 2 4" xfId="13906" xr:uid="{00000000-0005-0000-0000-00007F360000}"/>
    <cellStyle name="Percent 3 6 5 2 4 2" xfId="13907" xr:uid="{00000000-0005-0000-0000-000080360000}"/>
    <cellStyle name="Percent 3 6 5 2 4 3" xfId="13908" xr:uid="{00000000-0005-0000-0000-000081360000}"/>
    <cellStyle name="Percent 3 6 5 2 5" xfId="13909" xr:uid="{00000000-0005-0000-0000-000082360000}"/>
    <cellStyle name="Percent 3 6 5 2 5 2" xfId="13910" xr:uid="{00000000-0005-0000-0000-000083360000}"/>
    <cellStyle name="Percent 3 6 5 2 5 3" xfId="13911" xr:uid="{00000000-0005-0000-0000-000084360000}"/>
    <cellStyle name="Percent 3 6 5 2 6" xfId="13912" xr:uid="{00000000-0005-0000-0000-000085360000}"/>
    <cellStyle name="Percent 3 6 5 2 7" xfId="13913" xr:uid="{00000000-0005-0000-0000-000086360000}"/>
    <cellStyle name="Percent 3 6 5 3" xfId="13914" xr:uid="{00000000-0005-0000-0000-000087360000}"/>
    <cellStyle name="Percent 3 6 5 3 2" xfId="13915" xr:uid="{00000000-0005-0000-0000-000088360000}"/>
    <cellStyle name="Percent 3 6 5 3 2 2" xfId="13916" xr:uid="{00000000-0005-0000-0000-000089360000}"/>
    <cellStyle name="Percent 3 6 5 3 2 2 2" xfId="13917" xr:uid="{00000000-0005-0000-0000-00008A360000}"/>
    <cellStyle name="Percent 3 6 5 3 2 2 3" xfId="13918" xr:uid="{00000000-0005-0000-0000-00008B360000}"/>
    <cellStyle name="Percent 3 6 5 3 2 3" xfId="13919" xr:uid="{00000000-0005-0000-0000-00008C360000}"/>
    <cellStyle name="Percent 3 6 5 3 2 4" xfId="13920" xr:uid="{00000000-0005-0000-0000-00008D360000}"/>
    <cellStyle name="Percent 3 6 5 3 3" xfId="13921" xr:uid="{00000000-0005-0000-0000-00008E360000}"/>
    <cellStyle name="Percent 3 6 5 3 3 2" xfId="13922" xr:uid="{00000000-0005-0000-0000-00008F360000}"/>
    <cellStyle name="Percent 3 6 5 3 3 2 2" xfId="13923" xr:uid="{00000000-0005-0000-0000-000090360000}"/>
    <cellStyle name="Percent 3 6 5 3 3 2 3" xfId="13924" xr:uid="{00000000-0005-0000-0000-000091360000}"/>
    <cellStyle name="Percent 3 6 5 3 3 3" xfId="13925" xr:uid="{00000000-0005-0000-0000-000092360000}"/>
    <cellStyle name="Percent 3 6 5 3 3 4" xfId="13926" xr:uid="{00000000-0005-0000-0000-000093360000}"/>
    <cellStyle name="Percent 3 6 5 3 4" xfId="13927" xr:uid="{00000000-0005-0000-0000-000094360000}"/>
    <cellStyle name="Percent 3 6 5 3 4 2" xfId="13928" xr:uid="{00000000-0005-0000-0000-000095360000}"/>
    <cellStyle name="Percent 3 6 5 3 4 3" xfId="13929" xr:uid="{00000000-0005-0000-0000-000096360000}"/>
    <cellStyle name="Percent 3 6 5 3 5" xfId="13930" xr:uid="{00000000-0005-0000-0000-000097360000}"/>
    <cellStyle name="Percent 3 6 5 3 6" xfId="13931" xr:uid="{00000000-0005-0000-0000-000098360000}"/>
    <cellStyle name="Percent 3 6 5 4" xfId="13932" xr:uid="{00000000-0005-0000-0000-000099360000}"/>
    <cellStyle name="Percent 3 6 5 4 2" xfId="13933" xr:uid="{00000000-0005-0000-0000-00009A360000}"/>
    <cellStyle name="Percent 3 6 5 4 2 2" xfId="13934" xr:uid="{00000000-0005-0000-0000-00009B360000}"/>
    <cellStyle name="Percent 3 6 5 4 2 2 2" xfId="13935" xr:uid="{00000000-0005-0000-0000-00009C360000}"/>
    <cellStyle name="Percent 3 6 5 4 2 2 3" xfId="13936" xr:uid="{00000000-0005-0000-0000-00009D360000}"/>
    <cellStyle name="Percent 3 6 5 4 2 3" xfId="13937" xr:uid="{00000000-0005-0000-0000-00009E360000}"/>
    <cellStyle name="Percent 3 6 5 4 2 4" xfId="13938" xr:uid="{00000000-0005-0000-0000-00009F360000}"/>
    <cellStyle name="Percent 3 6 5 4 3" xfId="13939" xr:uid="{00000000-0005-0000-0000-0000A0360000}"/>
    <cellStyle name="Percent 3 6 5 4 3 2" xfId="13940" xr:uid="{00000000-0005-0000-0000-0000A1360000}"/>
    <cellStyle name="Percent 3 6 5 4 3 2 2" xfId="13941" xr:uid="{00000000-0005-0000-0000-0000A2360000}"/>
    <cellStyle name="Percent 3 6 5 4 3 2 3" xfId="13942" xr:uid="{00000000-0005-0000-0000-0000A3360000}"/>
    <cellStyle name="Percent 3 6 5 4 3 3" xfId="13943" xr:uid="{00000000-0005-0000-0000-0000A4360000}"/>
    <cellStyle name="Percent 3 6 5 4 3 4" xfId="13944" xr:uid="{00000000-0005-0000-0000-0000A5360000}"/>
    <cellStyle name="Percent 3 6 5 4 4" xfId="13945" xr:uid="{00000000-0005-0000-0000-0000A6360000}"/>
    <cellStyle name="Percent 3 6 5 4 4 2" xfId="13946" xr:uid="{00000000-0005-0000-0000-0000A7360000}"/>
    <cellStyle name="Percent 3 6 5 4 4 3" xfId="13947" xr:uid="{00000000-0005-0000-0000-0000A8360000}"/>
    <cellStyle name="Percent 3 6 5 4 5" xfId="13948" xr:uid="{00000000-0005-0000-0000-0000A9360000}"/>
    <cellStyle name="Percent 3 6 5 4 6" xfId="13949" xr:uid="{00000000-0005-0000-0000-0000AA360000}"/>
    <cellStyle name="Percent 3 6 5 5" xfId="13950" xr:uid="{00000000-0005-0000-0000-0000AB360000}"/>
    <cellStyle name="Percent 3 6 5 5 2" xfId="13951" xr:uid="{00000000-0005-0000-0000-0000AC360000}"/>
    <cellStyle name="Percent 3 6 5 5 2 2" xfId="13952" xr:uid="{00000000-0005-0000-0000-0000AD360000}"/>
    <cellStyle name="Percent 3 6 5 5 2 2 2" xfId="13953" xr:uid="{00000000-0005-0000-0000-0000AE360000}"/>
    <cellStyle name="Percent 3 6 5 5 2 2 3" xfId="13954" xr:uid="{00000000-0005-0000-0000-0000AF360000}"/>
    <cellStyle name="Percent 3 6 5 5 2 3" xfId="13955" xr:uid="{00000000-0005-0000-0000-0000B0360000}"/>
    <cellStyle name="Percent 3 6 5 5 2 4" xfId="13956" xr:uid="{00000000-0005-0000-0000-0000B1360000}"/>
    <cellStyle name="Percent 3 6 5 5 3" xfId="13957" xr:uid="{00000000-0005-0000-0000-0000B2360000}"/>
    <cellStyle name="Percent 3 6 5 5 3 2" xfId="13958" xr:uid="{00000000-0005-0000-0000-0000B3360000}"/>
    <cellStyle name="Percent 3 6 5 5 3 2 2" xfId="13959" xr:uid="{00000000-0005-0000-0000-0000B4360000}"/>
    <cellStyle name="Percent 3 6 5 5 3 2 3" xfId="13960" xr:uid="{00000000-0005-0000-0000-0000B5360000}"/>
    <cellStyle name="Percent 3 6 5 5 3 3" xfId="13961" xr:uid="{00000000-0005-0000-0000-0000B6360000}"/>
    <cellStyle name="Percent 3 6 5 5 3 4" xfId="13962" xr:uid="{00000000-0005-0000-0000-0000B7360000}"/>
    <cellStyle name="Percent 3 6 5 5 4" xfId="13963" xr:uid="{00000000-0005-0000-0000-0000B8360000}"/>
    <cellStyle name="Percent 3 6 5 5 4 2" xfId="13964" xr:uid="{00000000-0005-0000-0000-0000B9360000}"/>
    <cellStyle name="Percent 3 6 5 5 4 2 2" xfId="13965" xr:uid="{00000000-0005-0000-0000-0000BA360000}"/>
    <cellStyle name="Percent 3 6 5 5 4 2 3" xfId="13966" xr:uid="{00000000-0005-0000-0000-0000BB360000}"/>
    <cellStyle name="Percent 3 6 5 5 4 3" xfId="13967" xr:uid="{00000000-0005-0000-0000-0000BC360000}"/>
    <cellStyle name="Percent 3 6 5 5 4 4" xfId="13968" xr:uid="{00000000-0005-0000-0000-0000BD360000}"/>
    <cellStyle name="Percent 3 6 5 5 5" xfId="13969" xr:uid="{00000000-0005-0000-0000-0000BE360000}"/>
    <cellStyle name="Percent 3 6 5 5 5 2" xfId="13970" xr:uid="{00000000-0005-0000-0000-0000BF360000}"/>
    <cellStyle name="Percent 3 6 5 5 5 3" xfId="13971" xr:uid="{00000000-0005-0000-0000-0000C0360000}"/>
    <cellStyle name="Percent 3 6 5 5 6" xfId="13972" xr:uid="{00000000-0005-0000-0000-0000C1360000}"/>
    <cellStyle name="Percent 3 6 5 5 7" xfId="13973" xr:uid="{00000000-0005-0000-0000-0000C2360000}"/>
    <cellStyle name="Percent 3 6 5 6" xfId="13974" xr:uid="{00000000-0005-0000-0000-0000C3360000}"/>
    <cellStyle name="Percent 3 6 5 6 2" xfId="13975" xr:uid="{00000000-0005-0000-0000-0000C4360000}"/>
    <cellStyle name="Percent 3 6 5 6 2 2" xfId="13976" xr:uid="{00000000-0005-0000-0000-0000C5360000}"/>
    <cellStyle name="Percent 3 6 5 6 2 2 2" xfId="13977" xr:uid="{00000000-0005-0000-0000-0000C6360000}"/>
    <cellStyle name="Percent 3 6 5 6 2 2 3" xfId="13978" xr:uid="{00000000-0005-0000-0000-0000C7360000}"/>
    <cellStyle name="Percent 3 6 5 6 2 3" xfId="13979" xr:uid="{00000000-0005-0000-0000-0000C8360000}"/>
    <cellStyle name="Percent 3 6 5 6 2 4" xfId="13980" xr:uid="{00000000-0005-0000-0000-0000C9360000}"/>
    <cellStyle name="Percent 3 6 5 6 3" xfId="13981" xr:uid="{00000000-0005-0000-0000-0000CA360000}"/>
    <cellStyle name="Percent 3 6 5 6 3 2" xfId="13982" xr:uid="{00000000-0005-0000-0000-0000CB360000}"/>
    <cellStyle name="Percent 3 6 5 6 3 2 2" xfId="13983" xr:uid="{00000000-0005-0000-0000-0000CC360000}"/>
    <cellStyle name="Percent 3 6 5 6 3 2 3" xfId="13984" xr:uid="{00000000-0005-0000-0000-0000CD360000}"/>
    <cellStyle name="Percent 3 6 5 6 3 3" xfId="13985" xr:uid="{00000000-0005-0000-0000-0000CE360000}"/>
    <cellStyle name="Percent 3 6 5 6 3 4" xfId="13986" xr:uid="{00000000-0005-0000-0000-0000CF360000}"/>
    <cellStyle name="Percent 3 6 5 6 4" xfId="13987" xr:uid="{00000000-0005-0000-0000-0000D0360000}"/>
    <cellStyle name="Percent 3 6 5 6 4 2" xfId="13988" xr:uid="{00000000-0005-0000-0000-0000D1360000}"/>
    <cellStyle name="Percent 3 6 5 6 4 3" xfId="13989" xr:uid="{00000000-0005-0000-0000-0000D2360000}"/>
    <cellStyle name="Percent 3 6 5 6 5" xfId="13990" xr:uid="{00000000-0005-0000-0000-0000D3360000}"/>
    <cellStyle name="Percent 3 6 5 6 6" xfId="13991" xr:uid="{00000000-0005-0000-0000-0000D4360000}"/>
    <cellStyle name="Percent 3 6 5 7" xfId="13992" xr:uid="{00000000-0005-0000-0000-0000D5360000}"/>
    <cellStyle name="Percent 3 6 5 7 2" xfId="13993" xr:uid="{00000000-0005-0000-0000-0000D6360000}"/>
    <cellStyle name="Percent 3 6 5 7 2 2" xfId="13994" xr:uid="{00000000-0005-0000-0000-0000D7360000}"/>
    <cellStyle name="Percent 3 6 5 7 2 3" xfId="13995" xr:uid="{00000000-0005-0000-0000-0000D8360000}"/>
    <cellStyle name="Percent 3 6 5 7 3" xfId="13996" xr:uid="{00000000-0005-0000-0000-0000D9360000}"/>
    <cellStyle name="Percent 3 6 5 7 4" xfId="13997" xr:uid="{00000000-0005-0000-0000-0000DA360000}"/>
    <cellStyle name="Percent 3 6 5 8" xfId="13998" xr:uid="{00000000-0005-0000-0000-0000DB360000}"/>
    <cellStyle name="Percent 3 6 5 8 2" xfId="13999" xr:uid="{00000000-0005-0000-0000-0000DC360000}"/>
    <cellStyle name="Percent 3 6 5 8 2 2" xfId="14000" xr:uid="{00000000-0005-0000-0000-0000DD360000}"/>
    <cellStyle name="Percent 3 6 5 8 2 3" xfId="14001" xr:uid="{00000000-0005-0000-0000-0000DE360000}"/>
    <cellStyle name="Percent 3 6 5 8 3" xfId="14002" xr:uid="{00000000-0005-0000-0000-0000DF360000}"/>
    <cellStyle name="Percent 3 6 5 8 4" xfId="14003" xr:uid="{00000000-0005-0000-0000-0000E0360000}"/>
    <cellStyle name="Percent 3 6 5 9" xfId="14004" xr:uid="{00000000-0005-0000-0000-0000E1360000}"/>
    <cellStyle name="Percent 3 6 5 9 2" xfId="14005" xr:uid="{00000000-0005-0000-0000-0000E2360000}"/>
    <cellStyle name="Percent 3 6 5 9 2 2" xfId="14006" xr:uid="{00000000-0005-0000-0000-0000E3360000}"/>
    <cellStyle name="Percent 3 6 5 9 2 3" xfId="14007" xr:uid="{00000000-0005-0000-0000-0000E4360000}"/>
    <cellStyle name="Percent 3 6 5 9 3" xfId="14008" xr:uid="{00000000-0005-0000-0000-0000E5360000}"/>
    <cellStyle name="Percent 3 6 5 9 4" xfId="14009" xr:uid="{00000000-0005-0000-0000-0000E6360000}"/>
    <cellStyle name="Percent 3 6 6" xfId="14010" xr:uid="{00000000-0005-0000-0000-0000E7360000}"/>
    <cellStyle name="Percent 3 6 6 10" xfId="14011" xr:uid="{00000000-0005-0000-0000-0000E8360000}"/>
    <cellStyle name="Percent 3 6 6 10 2" xfId="14012" xr:uid="{00000000-0005-0000-0000-0000E9360000}"/>
    <cellStyle name="Percent 3 6 6 10 3" xfId="14013" xr:uid="{00000000-0005-0000-0000-0000EA360000}"/>
    <cellStyle name="Percent 3 6 6 11" xfId="14014" xr:uid="{00000000-0005-0000-0000-0000EB360000}"/>
    <cellStyle name="Percent 3 6 6 11 2" xfId="14015" xr:uid="{00000000-0005-0000-0000-0000EC360000}"/>
    <cellStyle name="Percent 3 6 6 11 3" xfId="14016" xr:uid="{00000000-0005-0000-0000-0000ED360000}"/>
    <cellStyle name="Percent 3 6 6 12" xfId="14017" xr:uid="{00000000-0005-0000-0000-0000EE360000}"/>
    <cellStyle name="Percent 3 6 6 12 2" xfId="14018" xr:uid="{00000000-0005-0000-0000-0000EF360000}"/>
    <cellStyle name="Percent 3 6 6 12 3" xfId="14019" xr:uid="{00000000-0005-0000-0000-0000F0360000}"/>
    <cellStyle name="Percent 3 6 6 13" xfId="14020" xr:uid="{00000000-0005-0000-0000-0000F1360000}"/>
    <cellStyle name="Percent 3 6 6 2" xfId="14021" xr:uid="{00000000-0005-0000-0000-0000F2360000}"/>
    <cellStyle name="Percent 3 6 6 2 2" xfId="14022" xr:uid="{00000000-0005-0000-0000-0000F3360000}"/>
    <cellStyle name="Percent 3 6 6 2 2 2" xfId="14023" xr:uid="{00000000-0005-0000-0000-0000F4360000}"/>
    <cellStyle name="Percent 3 6 6 2 2 2 2" xfId="14024" xr:uid="{00000000-0005-0000-0000-0000F5360000}"/>
    <cellStyle name="Percent 3 6 6 2 2 2 3" xfId="14025" xr:uid="{00000000-0005-0000-0000-0000F6360000}"/>
    <cellStyle name="Percent 3 6 6 2 2 3" xfId="14026" xr:uid="{00000000-0005-0000-0000-0000F7360000}"/>
    <cellStyle name="Percent 3 6 6 2 2 4" xfId="14027" xr:uid="{00000000-0005-0000-0000-0000F8360000}"/>
    <cellStyle name="Percent 3 6 6 2 3" xfId="14028" xr:uid="{00000000-0005-0000-0000-0000F9360000}"/>
    <cellStyle name="Percent 3 6 6 2 3 2" xfId="14029" xr:uid="{00000000-0005-0000-0000-0000FA360000}"/>
    <cellStyle name="Percent 3 6 6 2 3 2 2" xfId="14030" xr:uid="{00000000-0005-0000-0000-0000FB360000}"/>
    <cellStyle name="Percent 3 6 6 2 3 2 3" xfId="14031" xr:uid="{00000000-0005-0000-0000-0000FC360000}"/>
    <cellStyle name="Percent 3 6 6 2 3 3" xfId="14032" xr:uid="{00000000-0005-0000-0000-0000FD360000}"/>
    <cellStyle name="Percent 3 6 6 2 3 4" xfId="14033" xr:uid="{00000000-0005-0000-0000-0000FE360000}"/>
    <cellStyle name="Percent 3 6 6 2 4" xfId="14034" xr:uid="{00000000-0005-0000-0000-0000FF360000}"/>
    <cellStyle name="Percent 3 6 6 2 4 2" xfId="14035" xr:uid="{00000000-0005-0000-0000-000000370000}"/>
    <cellStyle name="Percent 3 6 6 2 4 3" xfId="14036" xr:uid="{00000000-0005-0000-0000-000001370000}"/>
    <cellStyle name="Percent 3 6 6 2 5" xfId="14037" xr:uid="{00000000-0005-0000-0000-000002370000}"/>
    <cellStyle name="Percent 3 6 6 2 5 2" xfId="14038" xr:uid="{00000000-0005-0000-0000-000003370000}"/>
    <cellStyle name="Percent 3 6 6 2 5 3" xfId="14039" xr:uid="{00000000-0005-0000-0000-000004370000}"/>
    <cellStyle name="Percent 3 6 6 2 6" xfId="14040" xr:uid="{00000000-0005-0000-0000-000005370000}"/>
    <cellStyle name="Percent 3 6 6 2 7" xfId="14041" xr:uid="{00000000-0005-0000-0000-000006370000}"/>
    <cellStyle name="Percent 3 6 6 3" xfId="14042" xr:uid="{00000000-0005-0000-0000-000007370000}"/>
    <cellStyle name="Percent 3 6 6 3 2" xfId="14043" xr:uid="{00000000-0005-0000-0000-000008370000}"/>
    <cellStyle name="Percent 3 6 6 3 2 2" xfId="14044" xr:uid="{00000000-0005-0000-0000-000009370000}"/>
    <cellStyle name="Percent 3 6 6 3 2 2 2" xfId="14045" xr:uid="{00000000-0005-0000-0000-00000A370000}"/>
    <cellStyle name="Percent 3 6 6 3 2 2 3" xfId="14046" xr:uid="{00000000-0005-0000-0000-00000B370000}"/>
    <cellStyle name="Percent 3 6 6 3 2 3" xfId="14047" xr:uid="{00000000-0005-0000-0000-00000C370000}"/>
    <cellStyle name="Percent 3 6 6 3 2 4" xfId="14048" xr:uid="{00000000-0005-0000-0000-00000D370000}"/>
    <cellStyle name="Percent 3 6 6 3 3" xfId="14049" xr:uid="{00000000-0005-0000-0000-00000E370000}"/>
    <cellStyle name="Percent 3 6 6 3 3 2" xfId="14050" xr:uid="{00000000-0005-0000-0000-00000F370000}"/>
    <cellStyle name="Percent 3 6 6 3 3 2 2" xfId="14051" xr:uid="{00000000-0005-0000-0000-000010370000}"/>
    <cellStyle name="Percent 3 6 6 3 3 2 3" xfId="14052" xr:uid="{00000000-0005-0000-0000-000011370000}"/>
    <cellStyle name="Percent 3 6 6 3 3 3" xfId="14053" xr:uid="{00000000-0005-0000-0000-000012370000}"/>
    <cellStyle name="Percent 3 6 6 3 3 4" xfId="14054" xr:uid="{00000000-0005-0000-0000-000013370000}"/>
    <cellStyle name="Percent 3 6 6 3 4" xfId="14055" xr:uid="{00000000-0005-0000-0000-000014370000}"/>
    <cellStyle name="Percent 3 6 6 3 4 2" xfId="14056" xr:uid="{00000000-0005-0000-0000-000015370000}"/>
    <cellStyle name="Percent 3 6 6 3 4 3" xfId="14057" xr:uid="{00000000-0005-0000-0000-000016370000}"/>
    <cellStyle name="Percent 3 6 6 3 5" xfId="14058" xr:uid="{00000000-0005-0000-0000-000017370000}"/>
    <cellStyle name="Percent 3 6 6 3 6" xfId="14059" xr:uid="{00000000-0005-0000-0000-000018370000}"/>
    <cellStyle name="Percent 3 6 6 4" xfId="14060" xr:uid="{00000000-0005-0000-0000-000019370000}"/>
    <cellStyle name="Percent 3 6 6 4 2" xfId="14061" xr:uid="{00000000-0005-0000-0000-00001A370000}"/>
    <cellStyle name="Percent 3 6 6 4 2 2" xfId="14062" xr:uid="{00000000-0005-0000-0000-00001B370000}"/>
    <cellStyle name="Percent 3 6 6 4 2 2 2" xfId="14063" xr:uid="{00000000-0005-0000-0000-00001C370000}"/>
    <cellStyle name="Percent 3 6 6 4 2 2 3" xfId="14064" xr:uid="{00000000-0005-0000-0000-00001D370000}"/>
    <cellStyle name="Percent 3 6 6 4 2 3" xfId="14065" xr:uid="{00000000-0005-0000-0000-00001E370000}"/>
    <cellStyle name="Percent 3 6 6 4 2 4" xfId="14066" xr:uid="{00000000-0005-0000-0000-00001F370000}"/>
    <cellStyle name="Percent 3 6 6 4 3" xfId="14067" xr:uid="{00000000-0005-0000-0000-000020370000}"/>
    <cellStyle name="Percent 3 6 6 4 3 2" xfId="14068" xr:uid="{00000000-0005-0000-0000-000021370000}"/>
    <cellStyle name="Percent 3 6 6 4 3 2 2" xfId="14069" xr:uid="{00000000-0005-0000-0000-000022370000}"/>
    <cellStyle name="Percent 3 6 6 4 3 2 3" xfId="14070" xr:uid="{00000000-0005-0000-0000-000023370000}"/>
    <cellStyle name="Percent 3 6 6 4 3 3" xfId="14071" xr:uid="{00000000-0005-0000-0000-000024370000}"/>
    <cellStyle name="Percent 3 6 6 4 3 4" xfId="14072" xr:uid="{00000000-0005-0000-0000-000025370000}"/>
    <cellStyle name="Percent 3 6 6 4 4" xfId="14073" xr:uid="{00000000-0005-0000-0000-000026370000}"/>
    <cellStyle name="Percent 3 6 6 4 4 2" xfId="14074" xr:uid="{00000000-0005-0000-0000-000027370000}"/>
    <cellStyle name="Percent 3 6 6 4 4 3" xfId="14075" xr:uid="{00000000-0005-0000-0000-000028370000}"/>
    <cellStyle name="Percent 3 6 6 4 5" xfId="14076" xr:uid="{00000000-0005-0000-0000-000029370000}"/>
    <cellStyle name="Percent 3 6 6 4 6" xfId="14077" xr:uid="{00000000-0005-0000-0000-00002A370000}"/>
    <cellStyle name="Percent 3 6 6 5" xfId="14078" xr:uid="{00000000-0005-0000-0000-00002B370000}"/>
    <cellStyle name="Percent 3 6 6 5 2" xfId="14079" xr:uid="{00000000-0005-0000-0000-00002C370000}"/>
    <cellStyle name="Percent 3 6 6 5 2 2" xfId="14080" xr:uid="{00000000-0005-0000-0000-00002D370000}"/>
    <cellStyle name="Percent 3 6 6 5 2 2 2" xfId="14081" xr:uid="{00000000-0005-0000-0000-00002E370000}"/>
    <cellStyle name="Percent 3 6 6 5 2 2 3" xfId="14082" xr:uid="{00000000-0005-0000-0000-00002F370000}"/>
    <cellStyle name="Percent 3 6 6 5 2 3" xfId="14083" xr:uid="{00000000-0005-0000-0000-000030370000}"/>
    <cellStyle name="Percent 3 6 6 5 2 4" xfId="14084" xr:uid="{00000000-0005-0000-0000-000031370000}"/>
    <cellStyle name="Percent 3 6 6 5 3" xfId="14085" xr:uid="{00000000-0005-0000-0000-000032370000}"/>
    <cellStyle name="Percent 3 6 6 5 3 2" xfId="14086" xr:uid="{00000000-0005-0000-0000-000033370000}"/>
    <cellStyle name="Percent 3 6 6 5 3 2 2" xfId="14087" xr:uid="{00000000-0005-0000-0000-000034370000}"/>
    <cellStyle name="Percent 3 6 6 5 3 2 3" xfId="14088" xr:uid="{00000000-0005-0000-0000-000035370000}"/>
    <cellStyle name="Percent 3 6 6 5 3 3" xfId="14089" xr:uid="{00000000-0005-0000-0000-000036370000}"/>
    <cellStyle name="Percent 3 6 6 5 3 4" xfId="14090" xr:uid="{00000000-0005-0000-0000-000037370000}"/>
    <cellStyle name="Percent 3 6 6 5 4" xfId="14091" xr:uid="{00000000-0005-0000-0000-000038370000}"/>
    <cellStyle name="Percent 3 6 6 5 4 2" xfId="14092" xr:uid="{00000000-0005-0000-0000-000039370000}"/>
    <cellStyle name="Percent 3 6 6 5 4 2 2" xfId="14093" xr:uid="{00000000-0005-0000-0000-00003A370000}"/>
    <cellStyle name="Percent 3 6 6 5 4 2 3" xfId="14094" xr:uid="{00000000-0005-0000-0000-00003B370000}"/>
    <cellStyle name="Percent 3 6 6 5 4 3" xfId="14095" xr:uid="{00000000-0005-0000-0000-00003C370000}"/>
    <cellStyle name="Percent 3 6 6 5 4 4" xfId="14096" xr:uid="{00000000-0005-0000-0000-00003D370000}"/>
    <cellStyle name="Percent 3 6 6 5 5" xfId="14097" xr:uid="{00000000-0005-0000-0000-00003E370000}"/>
    <cellStyle name="Percent 3 6 6 5 5 2" xfId="14098" xr:uid="{00000000-0005-0000-0000-00003F370000}"/>
    <cellStyle name="Percent 3 6 6 5 5 3" xfId="14099" xr:uid="{00000000-0005-0000-0000-000040370000}"/>
    <cellStyle name="Percent 3 6 6 5 6" xfId="14100" xr:uid="{00000000-0005-0000-0000-000041370000}"/>
    <cellStyle name="Percent 3 6 6 5 7" xfId="14101" xr:uid="{00000000-0005-0000-0000-000042370000}"/>
    <cellStyle name="Percent 3 6 6 6" xfId="14102" xr:uid="{00000000-0005-0000-0000-000043370000}"/>
    <cellStyle name="Percent 3 6 6 6 2" xfId="14103" xr:uid="{00000000-0005-0000-0000-000044370000}"/>
    <cellStyle name="Percent 3 6 6 6 2 2" xfId="14104" xr:uid="{00000000-0005-0000-0000-000045370000}"/>
    <cellStyle name="Percent 3 6 6 6 2 2 2" xfId="14105" xr:uid="{00000000-0005-0000-0000-000046370000}"/>
    <cellStyle name="Percent 3 6 6 6 2 2 3" xfId="14106" xr:uid="{00000000-0005-0000-0000-000047370000}"/>
    <cellStyle name="Percent 3 6 6 6 2 3" xfId="14107" xr:uid="{00000000-0005-0000-0000-000048370000}"/>
    <cellStyle name="Percent 3 6 6 6 2 4" xfId="14108" xr:uid="{00000000-0005-0000-0000-000049370000}"/>
    <cellStyle name="Percent 3 6 6 6 3" xfId="14109" xr:uid="{00000000-0005-0000-0000-00004A370000}"/>
    <cellStyle name="Percent 3 6 6 6 3 2" xfId="14110" xr:uid="{00000000-0005-0000-0000-00004B370000}"/>
    <cellStyle name="Percent 3 6 6 6 3 2 2" xfId="14111" xr:uid="{00000000-0005-0000-0000-00004C370000}"/>
    <cellStyle name="Percent 3 6 6 6 3 2 3" xfId="14112" xr:uid="{00000000-0005-0000-0000-00004D370000}"/>
    <cellStyle name="Percent 3 6 6 6 3 3" xfId="14113" xr:uid="{00000000-0005-0000-0000-00004E370000}"/>
    <cellStyle name="Percent 3 6 6 6 3 4" xfId="14114" xr:uid="{00000000-0005-0000-0000-00004F370000}"/>
    <cellStyle name="Percent 3 6 6 6 4" xfId="14115" xr:uid="{00000000-0005-0000-0000-000050370000}"/>
    <cellStyle name="Percent 3 6 6 6 4 2" xfId="14116" xr:uid="{00000000-0005-0000-0000-000051370000}"/>
    <cellStyle name="Percent 3 6 6 6 4 3" xfId="14117" xr:uid="{00000000-0005-0000-0000-000052370000}"/>
    <cellStyle name="Percent 3 6 6 6 5" xfId="14118" xr:uid="{00000000-0005-0000-0000-000053370000}"/>
    <cellStyle name="Percent 3 6 6 6 6" xfId="14119" xr:uid="{00000000-0005-0000-0000-000054370000}"/>
    <cellStyle name="Percent 3 6 6 7" xfId="14120" xr:uid="{00000000-0005-0000-0000-000055370000}"/>
    <cellStyle name="Percent 3 6 6 7 2" xfId="14121" xr:uid="{00000000-0005-0000-0000-000056370000}"/>
    <cellStyle name="Percent 3 6 6 7 2 2" xfId="14122" xr:uid="{00000000-0005-0000-0000-000057370000}"/>
    <cellStyle name="Percent 3 6 6 7 2 3" xfId="14123" xr:uid="{00000000-0005-0000-0000-000058370000}"/>
    <cellStyle name="Percent 3 6 6 7 3" xfId="14124" xr:uid="{00000000-0005-0000-0000-000059370000}"/>
    <cellStyle name="Percent 3 6 6 7 4" xfId="14125" xr:uid="{00000000-0005-0000-0000-00005A370000}"/>
    <cellStyle name="Percent 3 6 6 8" xfId="14126" xr:uid="{00000000-0005-0000-0000-00005B370000}"/>
    <cellStyle name="Percent 3 6 6 8 2" xfId="14127" xr:uid="{00000000-0005-0000-0000-00005C370000}"/>
    <cellStyle name="Percent 3 6 6 8 2 2" xfId="14128" xr:uid="{00000000-0005-0000-0000-00005D370000}"/>
    <cellStyle name="Percent 3 6 6 8 2 3" xfId="14129" xr:uid="{00000000-0005-0000-0000-00005E370000}"/>
    <cellStyle name="Percent 3 6 6 8 3" xfId="14130" xr:uid="{00000000-0005-0000-0000-00005F370000}"/>
    <cellStyle name="Percent 3 6 6 8 4" xfId="14131" xr:uid="{00000000-0005-0000-0000-000060370000}"/>
    <cellStyle name="Percent 3 6 6 9" xfId="14132" xr:uid="{00000000-0005-0000-0000-000061370000}"/>
    <cellStyle name="Percent 3 6 6 9 2" xfId="14133" xr:uid="{00000000-0005-0000-0000-000062370000}"/>
    <cellStyle name="Percent 3 6 6 9 2 2" xfId="14134" xr:uid="{00000000-0005-0000-0000-000063370000}"/>
    <cellStyle name="Percent 3 6 6 9 2 3" xfId="14135" xr:uid="{00000000-0005-0000-0000-000064370000}"/>
    <cellStyle name="Percent 3 6 6 9 3" xfId="14136" xr:uid="{00000000-0005-0000-0000-000065370000}"/>
    <cellStyle name="Percent 3 6 6 9 4" xfId="14137" xr:uid="{00000000-0005-0000-0000-000066370000}"/>
    <cellStyle name="Percent 3 6 7" xfId="14138" xr:uid="{00000000-0005-0000-0000-000067370000}"/>
    <cellStyle name="Percent 3 6 7 10" xfId="14139" xr:uid="{00000000-0005-0000-0000-000068370000}"/>
    <cellStyle name="Percent 3 6 7 10 2" xfId="14140" xr:uid="{00000000-0005-0000-0000-000069370000}"/>
    <cellStyle name="Percent 3 6 7 10 3" xfId="14141" xr:uid="{00000000-0005-0000-0000-00006A370000}"/>
    <cellStyle name="Percent 3 6 7 11" xfId="14142" xr:uid="{00000000-0005-0000-0000-00006B370000}"/>
    <cellStyle name="Percent 3 6 7 11 2" xfId="14143" xr:uid="{00000000-0005-0000-0000-00006C370000}"/>
    <cellStyle name="Percent 3 6 7 11 3" xfId="14144" xr:uid="{00000000-0005-0000-0000-00006D370000}"/>
    <cellStyle name="Percent 3 6 7 12" xfId="14145" xr:uid="{00000000-0005-0000-0000-00006E370000}"/>
    <cellStyle name="Percent 3 6 7 12 2" xfId="14146" xr:uid="{00000000-0005-0000-0000-00006F370000}"/>
    <cellStyle name="Percent 3 6 7 12 3" xfId="14147" xr:uid="{00000000-0005-0000-0000-000070370000}"/>
    <cellStyle name="Percent 3 6 7 13" xfId="14148" xr:uid="{00000000-0005-0000-0000-000071370000}"/>
    <cellStyle name="Percent 3 6 7 2" xfId="14149" xr:uid="{00000000-0005-0000-0000-000072370000}"/>
    <cellStyle name="Percent 3 6 7 2 2" xfId="14150" xr:uid="{00000000-0005-0000-0000-000073370000}"/>
    <cellStyle name="Percent 3 6 7 2 2 2" xfId="14151" xr:uid="{00000000-0005-0000-0000-000074370000}"/>
    <cellStyle name="Percent 3 6 7 2 2 2 2" xfId="14152" xr:uid="{00000000-0005-0000-0000-000075370000}"/>
    <cellStyle name="Percent 3 6 7 2 2 2 3" xfId="14153" xr:uid="{00000000-0005-0000-0000-000076370000}"/>
    <cellStyle name="Percent 3 6 7 2 2 3" xfId="14154" xr:uid="{00000000-0005-0000-0000-000077370000}"/>
    <cellStyle name="Percent 3 6 7 2 2 4" xfId="14155" xr:uid="{00000000-0005-0000-0000-000078370000}"/>
    <cellStyle name="Percent 3 6 7 2 3" xfId="14156" xr:uid="{00000000-0005-0000-0000-000079370000}"/>
    <cellStyle name="Percent 3 6 7 2 3 2" xfId="14157" xr:uid="{00000000-0005-0000-0000-00007A370000}"/>
    <cellStyle name="Percent 3 6 7 2 3 2 2" xfId="14158" xr:uid="{00000000-0005-0000-0000-00007B370000}"/>
    <cellStyle name="Percent 3 6 7 2 3 2 3" xfId="14159" xr:uid="{00000000-0005-0000-0000-00007C370000}"/>
    <cellStyle name="Percent 3 6 7 2 3 3" xfId="14160" xr:uid="{00000000-0005-0000-0000-00007D370000}"/>
    <cellStyle name="Percent 3 6 7 2 3 4" xfId="14161" xr:uid="{00000000-0005-0000-0000-00007E370000}"/>
    <cellStyle name="Percent 3 6 7 2 4" xfId="14162" xr:uid="{00000000-0005-0000-0000-00007F370000}"/>
    <cellStyle name="Percent 3 6 7 2 4 2" xfId="14163" xr:uid="{00000000-0005-0000-0000-000080370000}"/>
    <cellStyle name="Percent 3 6 7 2 4 3" xfId="14164" xr:uid="{00000000-0005-0000-0000-000081370000}"/>
    <cellStyle name="Percent 3 6 7 2 5" xfId="14165" xr:uid="{00000000-0005-0000-0000-000082370000}"/>
    <cellStyle name="Percent 3 6 7 2 5 2" xfId="14166" xr:uid="{00000000-0005-0000-0000-000083370000}"/>
    <cellStyle name="Percent 3 6 7 2 5 3" xfId="14167" xr:uid="{00000000-0005-0000-0000-000084370000}"/>
    <cellStyle name="Percent 3 6 7 2 6" xfId="14168" xr:uid="{00000000-0005-0000-0000-000085370000}"/>
    <cellStyle name="Percent 3 6 7 2 7" xfId="14169" xr:uid="{00000000-0005-0000-0000-000086370000}"/>
    <cellStyle name="Percent 3 6 7 3" xfId="14170" xr:uid="{00000000-0005-0000-0000-000087370000}"/>
    <cellStyle name="Percent 3 6 7 3 2" xfId="14171" xr:uid="{00000000-0005-0000-0000-000088370000}"/>
    <cellStyle name="Percent 3 6 7 3 2 2" xfId="14172" xr:uid="{00000000-0005-0000-0000-000089370000}"/>
    <cellStyle name="Percent 3 6 7 3 2 2 2" xfId="14173" xr:uid="{00000000-0005-0000-0000-00008A370000}"/>
    <cellStyle name="Percent 3 6 7 3 2 2 3" xfId="14174" xr:uid="{00000000-0005-0000-0000-00008B370000}"/>
    <cellStyle name="Percent 3 6 7 3 2 3" xfId="14175" xr:uid="{00000000-0005-0000-0000-00008C370000}"/>
    <cellStyle name="Percent 3 6 7 3 2 4" xfId="14176" xr:uid="{00000000-0005-0000-0000-00008D370000}"/>
    <cellStyle name="Percent 3 6 7 3 3" xfId="14177" xr:uid="{00000000-0005-0000-0000-00008E370000}"/>
    <cellStyle name="Percent 3 6 7 3 3 2" xfId="14178" xr:uid="{00000000-0005-0000-0000-00008F370000}"/>
    <cellStyle name="Percent 3 6 7 3 3 2 2" xfId="14179" xr:uid="{00000000-0005-0000-0000-000090370000}"/>
    <cellStyle name="Percent 3 6 7 3 3 2 3" xfId="14180" xr:uid="{00000000-0005-0000-0000-000091370000}"/>
    <cellStyle name="Percent 3 6 7 3 3 3" xfId="14181" xr:uid="{00000000-0005-0000-0000-000092370000}"/>
    <cellStyle name="Percent 3 6 7 3 3 4" xfId="14182" xr:uid="{00000000-0005-0000-0000-000093370000}"/>
    <cellStyle name="Percent 3 6 7 3 4" xfId="14183" xr:uid="{00000000-0005-0000-0000-000094370000}"/>
    <cellStyle name="Percent 3 6 7 3 4 2" xfId="14184" xr:uid="{00000000-0005-0000-0000-000095370000}"/>
    <cellStyle name="Percent 3 6 7 3 4 3" xfId="14185" xr:uid="{00000000-0005-0000-0000-000096370000}"/>
    <cellStyle name="Percent 3 6 7 3 5" xfId="14186" xr:uid="{00000000-0005-0000-0000-000097370000}"/>
    <cellStyle name="Percent 3 6 7 3 6" xfId="14187" xr:uid="{00000000-0005-0000-0000-000098370000}"/>
    <cellStyle name="Percent 3 6 7 4" xfId="14188" xr:uid="{00000000-0005-0000-0000-000099370000}"/>
    <cellStyle name="Percent 3 6 7 4 2" xfId="14189" xr:uid="{00000000-0005-0000-0000-00009A370000}"/>
    <cellStyle name="Percent 3 6 7 4 2 2" xfId="14190" xr:uid="{00000000-0005-0000-0000-00009B370000}"/>
    <cellStyle name="Percent 3 6 7 4 2 2 2" xfId="14191" xr:uid="{00000000-0005-0000-0000-00009C370000}"/>
    <cellStyle name="Percent 3 6 7 4 2 2 3" xfId="14192" xr:uid="{00000000-0005-0000-0000-00009D370000}"/>
    <cellStyle name="Percent 3 6 7 4 2 3" xfId="14193" xr:uid="{00000000-0005-0000-0000-00009E370000}"/>
    <cellStyle name="Percent 3 6 7 4 2 4" xfId="14194" xr:uid="{00000000-0005-0000-0000-00009F370000}"/>
    <cellStyle name="Percent 3 6 7 4 3" xfId="14195" xr:uid="{00000000-0005-0000-0000-0000A0370000}"/>
    <cellStyle name="Percent 3 6 7 4 3 2" xfId="14196" xr:uid="{00000000-0005-0000-0000-0000A1370000}"/>
    <cellStyle name="Percent 3 6 7 4 3 2 2" xfId="14197" xr:uid="{00000000-0005-0000-0000-0000A2370000}"/>
    <cellStyle name="Percent 3 6 7 4 3 2 3" xfId="14198" xr:uid="{00000000-0005-0000-0000-0000A3370000}"/>
    <cellStyle name="Percent 3 6 7 4 3 3" xfId="14199" xr:uid="{00000000-0005-0000-0000-0000A4370000}"/>
    <cellStyle name="Percent 3 6 7 4 3 4" xfId="14200" xr:uid="{00000000-0005-0000-0000-0000A5370000}"/>
    <cellStyle name="Percent 3 6 7 4 4" xfId="14201" xr:uid="{00000000-0005-0000-0000-0000A6370000}"/>
    <cellStyle name="Percent 3 6 7 4 4 2" xfId="14202" xr:uid="{00000000-0005-0000-0000-0000A7370000}"/>
    <cellStyle name="Percent 3 6 7 4 4 3" xfId="14203" xr:uid="{00000000-0005-0000-0000-0000A8370000}"/>
    <cellStyle name="Percent 3 6 7 4 5" xfId="14204" xr:uid="{00000000-0005-0000-0000-0000A9370000}"/>
    <cellStyle name="Percent 3 6 7 4 6" xfId="14205" xr:uid="{00000000-0005-0000-0000-0000AA370000}"/>
    <cellStyle name="Percent 3 6 7 5" xfId="14206" xr:uid="{00000000-0005-0000-0000-0000AB370000}"/>
    <cellStyle name="Percent 3 6 7 5 2" xfId="14207" xr:uid="{00000000-0005-0000-0000-0000AC370000}"/>
    <cellStyle name="Percent 3 6 7 5 2 2" xfId="14208" xr:uid="{00000000-0005-0000-0000-0000AD370000}"/>
    <cellStyle name="Percent 3 6 7 5 2 2 2" xfId="14209" xr:uid="{00000000-0005-0000-0000-0000AE370000}"/>
    <cellStyle name="Percent 3 6 7 5 2 2 3" xfId="14210" xr:uid="{00000000-0005-0000-0000-0000AF370000}"/>
    <cellStyle name="Percent 3 6 7 5 2 3" xfId="14211" xr:uid="{00000000-0005-0000-0000-0000B0370000}"/>
    <cellStyle name="Percent 3 6 7 5 2 4" xfId="14212" xr:uid="{00000000-0005-0000-0000-0000B1370000}"/>
    <cellStyle name="Percent 3 6 7 5 3" xfId="14213" xr:uid="{00000000-0005-0000-0000-0000B2370000}"/>
    <cellStyle name="Percent 3 6 7 5 3 2" xfId="14214" xr:uid="{00000000-0005-0000-0000-0000B3370000}"/>
    <cellStyle name="Percent 3 6 7 5 3 2 2" xfId="14215" xr:uid="{00000000-0005-0000-0000-0000B4370000}"/>
    <cellStyle name="Percent 3 6 7 5 3 2 3" xfId="14216" xr:uid="{00000000-0005-0000-0000-0000B5370000}"/>
    <cellStyle name="Percent 3 6 7 5 3 3" xfId="14217" xr:uid="{00000000-0005-0000-0000-0000B6370000}"/>
    <cellStyle name="Percent 3 6 7 5 3 4" xfId="14218" xr:uid="{00000000-0005-0000-0000-0000B7370000}"/>
    <cellStyle name="Percent 3 6 7 5 4" xfId="14219" xr:uid="{00000000-0005-0000-0000-0000B8370000}"/>
    <cellStyle name="Percent 3 6 7 5 4 2" xfId="14220" xr:uid="{00000000-0005-0000-0000-0000B9370000}"/>
    <cellStyle name="Percent 3 6 7 5 4 2 2" xfId="14221" xr:uid="{00000000-0005-0000-0000-0000BA370000}"/>
    <cellStyle name="Percent 3 6 7 5 4 2 3" xfId="14222" xr:uid="{00000000-0005-0000-0000-0000BB370000}"/>
    <cellStyle name="Percent 3 6 7 5 4 3" xfId="14223" xr:uid="{00000000-0005-0000-0000-0000BC370000}"/>
    <cellStyle name="Percent 3 6 7 5 4 4" xfId="14224" xr:uid="{00000000-0005-0000-0000-0000BD370000}"/>
    <cellStyle name="Percent 3 6 7 5 5" xfId="14225" xr:uid="{00000000-0005-0000-0000-0000BE370000}"/>
    <cellStyle name="Percent 3 6 7 5 5 2" xfId="14226" xr:uid="{00000000-0005-0000-0000-0000BF370000}"/>
    <cellStyle name="Percent 3 6 7 5 5 3" xfId="14227" xr:uid="{00000000-0005-0000-0000-0000C0370000}"/>
    <cellStyle name="Percent 3 6 7 5 6" xfId="14228" xr:uid="{00000000-0005-0000-0000-0000C1370000}"/>
    <cellStyle name="Percent 3 6 7 5 7" xfId="14229" xr:uid="{00000000-0005-0000-0000-0000C2370000}"/>
    <cellStyle name="Percent 3 6 7 6" xfId="14230" xr:uid="{00000000-0005-0000-0000-0000C3370000}"/>
    <cellStyle name="Percent 3 6 7 6 2" xfId="14231" xr:uid="{00000000-0005-0000-0000-0000C4370000}"/>
    <cellStyle name="Percent 3 6 7 6 2 2" xfId="14232" xr:uid="{00000000-0005-0000-0000-0000C5370000}"/>
    <cellStyle name="Percent 3 6 7 6 2 2 2" xfId="14233" xr:uid="{00000000-0005-0000-0000-0000C6370000}"/>
    <cellStyle name="Percent 3 6 7 6 2 2 3" xfId="14234" xr:uid="{00000000-0005-0000-0000-0000C7370000}"/>
    <cellStyle name="Percent 3 6 7 6 2 3" xfId="14235" xr:uid="{00000000-0005-0000-0000-0000C8370000}"/>
    <cellStyle name="Percent 3 6 7 6 2 4" xfId="14236" xr:uid="{00000000-0005-0000-0000-0000C9370000}"/>
    <cellStyle name="Percent 3 6 7 6 3" xfId="14237" xr:uid="{00000000-0005-0000-0000-0000CA370000}"/>
    <cellStyle name="Percent 3 6 7 6 3 2" xfId="14238" xr:uid="{00000000-0005-0000-0000-0000CB370000}"/>
    <cellStyle name="Percent 3 6 7 6 3 2 2" xfId="14239" xr:uid="{00000000-0005-0000-0000-0000CC370000}"/>
    <cellStyle name="Percent 3 6 7 6 3 2 3" xfId="14240" xr:uid="{00000000-0005-0000-0000-0000CD370000}"/>
    <cellStyle name="Percent 3 6 7 6 3 3" xfId="14241" xr:uid="{00000000-0005-0000-0000-0000CE370000}"/>
    <cellStyle name="Percent 3 6 7 6 3 4" xfId="14242" xr:uid="{00000000-0005-0000-0000-0000CF370000}"/>
    <cellStyle name="Percent 3 6 7 6 4" xfId="14243" xr:uid="{00000000-0005-0000-0000-0000D0370000}"/>
    <cellStyle name="Percent 3 6 7 6 4 2" xfId="14244" xr:uid="{00000000-0005-0000-0000-0000D1370000}"/>
    <cellStyle name="Percent 3 6 7 6 4 3" xfId="14245" xr:uid="{00000000-0005-0000-0000-0000D2370000}"/>
    <cellStyle name="Percent 3 6 7 6 5" xfId="14246" xr:uid="{00000000-0005-0000-0000-0000D3370000}"/>
    <cellStyle name="Percent 3 6 7 6 6" xfId="14247" xr:uid="{00000000-0005-0000-0000-0000D4370000}"/>
    <cellStyle name="Percent 3 6 7 7" xfId="14248" xr:uid="{00000000-0005-0000-0000-0000D5370000}"/>
    <cellStyle name="Percent 3 6 7 7 2" xfId="14249" xr:uid="{00000000-0005-0000-0000-0000D6370000}"/>
    <cellStyle name="Percent 3 6 7 7 2 2" xfId="14250" xr:uid="{00000000-0005-0000-0000-0000D7370000}"/>
    <cellStyle name="Percent 3 6 7 7 2 3" xfId="14251" xr:uid="{00000000-0005-0000-0000-0000D8370000}"/>
    <cellStyle name="Percent 3 6 7 7 3" xfId="14252" xr:uid="{00000000-0005-0000-0000-0000D9370000}"/>
    <cellStyle name="Percent 3 6 7 7 4" xfId="14253" xr:uid="{00000000-0005-0000-0000-0000DA370000}"/>
    <cellStyle name="Percent 3 6 7 8" xfId="14254" xr:uid="{00000000-0005-0000-0000-0000DB370000}"/>
    <cellStyle name="Percent 3 6 7 8 2" xfId="14255" xr:uid="{00000000-0005-0000-0000-0000DC370000}"/>
    <cellStyle name="Percent 3 6 7 8 2 2" xfId="14256" xr:uid="{00000000-0005-0000-0000-0000DD370000}"/>
    <cellStyle name="Percent 3 6 7 8 2 3" xfId="14257" xr:uid="{00000000-0005-0000-0000-0000DE370000}"/>
    <cellStyle name="Percent 3 6 7 8 3" xfId="14258" xr:uid="{00000000-0005-0000-0000-0000DF370000}"/>
    <cellStyle name="Percent 3 6 7 8 4" xfId="14259" xr:uid="{00000000-0005-0000-0000-0000E0370000}"/>
    <cellStyle name="Percent 3 6 7 9" xfId="14260" xr:uid="{00000000-0005-0000-0000-0000E1370000}"/>
    <cellStyle name="Percent 3 6 7 9 2" xfId="14261" xr:uid="{00000000-0005-0000-0000-0000E2370000}"/>
    <cellStyle name="Percent 3 6 7 9 2 2" xfId="14262" xr:uid="{00000000-0005-0000-0000-0000E3370000}"/>
    <cellStyle name="Percent 3 6 7 9 2 3" xfId="14263" xr:uid="{00000000-0005-0000-0000-0000E4370000}"/>
    <cellStyle name="Percent 3 6 7 9 3" xfId="14264" xr:uid="{00000000-0005-0000-0000-0000E5370000}"/>
    <cellStyle name="Percent 3 6 7 9 4" xfId="14265" xr:uid="{00000000-0005-0000-0000-0000E6370000}"/>
    <cellStyle name="Percent 3 6 8" xfId="14266" xr:uid="{00000000-0005-0000-0000-0000E7370000}"/>
    <cellStyle name="Percent 3 6 8 10" xfId="14267" xr:uid="{00000000-0005-0000-0000-0000E8370000}"/>
    <cellStyle name="Percent 3 6 8 10 2" xfId="14268" xr:uid="{00000000-0005-0000-0000-0000E9370000}"/>
    <cellStyle name="Percent 3 6 8 10 3" xfId="14269" xr:uid="{00000000-0005-0000-0000-0000EA370000}"/>
    <cellStyle name="Percent 3 6 8 11" xfId="14270" xr:uid="{00000000-0005-0000-0000-0000EB370000}"/>
    <cellStyle name="Percent 3 6 8 11 2" xfId="14271" xr:uid="{00000000-0005-0000-0000-0000EC370000}"/>
    <cellStyle name="Percent 3 6 8 11 3" xfId="14272" xr:uid="{00000000-0005-0000-0000-0000ED370000}"/>
    <cellStyle name="Percent 3 6 8 12" xfId="14273" xr:uid="{00000000-0005-0000-0000-0000EE370000}"/>
    <cellStyle name="Percent 3 6 8 12 2" xfId="14274" xr:uid="{00000000-0005-0000-0000-0000EF370000}"/>
    <cellStyle name="Percent 3 6 8 12 3" xfId="14275" xr:uid="{00000000-0005-0000-0000-0000F0370000}"/>
    <cellStyle name="Percent 3 6 8 13" xfId="14276" xr:uid="{00000000-0005-0000-0000-0000F1370000}"/>
    <cellStyle name="Percent 3 6 8 2" xfId="14277" xr:uid="{00000000-0005-0000-0000-0000F2370000}"/>
    <cellStyle name="Percent 3 6 8 2 2" xfId="14278" xr:uid="{00000000-0005-0000-0000-0000F3370000}"/>
    <cellStyle name="Percent 3 6 8 2 2 2" xfId="14279" xr:uid="{00000000-0005-0000-0000-0000F4370000}"/>
    <cellStyle name="Percent 3 6 8 2 2 2 2" xfId="14280" xr:uid="{00000000-0005-0000-0000-0000F5370000}"/>
    <cellStyle name="Percent 3 6 8 2 2 2 3" xfId="14281" xr:uid="{00000000-0005-0000-0000-0000F6370000}"/>
    <cellStyle name="Percent 3 6 8 2 2 3" xfId="14282" xr:uid="{00000000-0005-0000-0000-0000F7370000}"/>
    <cellStyle name="Percent 3 6 8 2 2 4" xfId="14283" xr:uid="{00000000-0005-0000-0000-0000F8370000}"/>
    <cellStyle name="Percent 3 6 8 2 3" xfId="14284" xr:uid="{00000000-0005-0000-0000-0000F9370000}"/>
    <cellStyle name="Percent 3 6 8 2 3 2" xfId="14285" xr:uid="{00000000-0005-0000-0000-0000FA370000}"/>
    <cellStyle name="Percent 3 6 8 2 3 2 2" xfId="14286" xr:uid="{00000000-0005-0000-0000-0000FB370000}"/>
    <cellStyle name="Percent 3 6 8 2 3 2 3" xfId="14287" xr:uid="{00000000-0005-0000-0000-0000FC370000}"/>
    <cellStyle name="Percent 3 6 8 2 3 3" xfId="14288" xr:uid="{00000000-0005-0000-0000-0000FD370000}"/>
    <cellStyle name="Percent 3 6 8 2 3 4" xfId="14289" xr:uid="{00000000-0005-0000-0000-0000FE370000}"/>
    <cellStyle name="Percent 3 6 8 2 4" xfId="14290" xr:uid="{00000000-0005-0000-0000-0000FF370000}"/>
    <cellStyle name="Percent 3 6 8 2 4 2" xfId="14291" xr:uid="{00000000-0005-0000-0000-000000380000}"/>
    <cellStyle name="Percent 3 6 8 2 4 3" xfId="14292" xr:uid="{00000000-0005-0000-0000-000001380000}"/>
    <cellStyle name="Percent 3 6 8 2 5" xfId="14293" xr:uid="{00000000-0005-0000-0000-000002380000}"/>
    <cellStyle name="Percent 3 6 8 2 5 2" xfId="14294" xr:uid="{00000000-0005-0000-0000-000003380000}"/>
    <cellStyle name="Percent 3 6 8 2 5 3" xfId="14295" xr:uid="{00000000-0005-0000-0000-000004380000}"/>
    <cellStyle name="Percent 3 6 8 2 6" xfId="14296" xr:uid="{00000000-0005-0000-0000-000005380000}"/>
    <cellStyle name="Percent 3 6 8 2 7" xfId="14297" xr:uid="{00000000-0005-0000-0000-000006380000}"/>
    <cellStyle name="Percent 3 6 8 3" xfId="14298" xr:uid="{00000000-0005-0000-0000-000007380000}"/>
    <cellStyle name="Percent 3 6 8 3 2" xfId="14299" xr:uid="{00000000-0005-0000-0000-000008380000}"/>
    <cellStyle name="Percent 3 6 8 3 2 2" xfId="14300" xr:uid="{00000000-0005-0000-0000-000009380000}"/>
    <cellStyle name="Percent 3 6 8 3 2 2 2" xfId="14301" xr:uid="{00000000-0005-0000-0000-00000A380000}"/>
    <cellStyle name="Percent 3 6 8 3 2 2 3" xfId="14302" xr:uid="{00000000-0005-0000-0000-00000B380000}"/>
    <cellStyle name="Percent 3 6 8 3 2 3" xfId="14303" xr:uid="{00000000-0005-0000-0000-00000C380000}"/>
    <cellStyle name="Percent 3 6 8 3 2 4" xfId="14304" xr:uid="{00000000-0005-0000-0000-00000D380000}"/>
    <cellStyle name="Percent 3 6 8 3 3" xfId="14305" xr:uid="{00000000-0005-0000-0000-00000E380000}"/>
    <cellStyle name="Percent 3 6 8 3 3 2" xfId="14306" xr:uid="{00000000-0005-0000-0000-00000F380000}"/>
    <cellStyle name="Percent 3 6 8 3 3 2 2" xfId="14307" xr:uid="{00000000-0005-0000-0000-000010380000}"/>
    <cellStyle name="Percent 3 6 8 3 3 2 3" xfId="14308" xr:uid="{00000000-0005-0000-0000-000011380000}"/>
    <cellStyle name="Percent 3 6 8 3 3 3" xfId="14309" xr:uid="{00000000-0005-0000-0000-000012380000}"/>
    <cellStyle name="Percent 3 6 8 3 3 4" xfId="14310" xr:uid="{00000000-0005-0000-0000-000013380000}"/>
    <cellStyle name="Percent 3 6 8 3 4" xfId="14311" xr:uid="{00000000-0005-0000-0000-000014380000}"/>
    <cellStyle name="Percent 3 6 8 3 4 2" xfId="14312" xr:uid="{00000000-0005-0000-0000-000015380000}"/>
    <cellStyle name="Percent 3 6 8 3 4 3" xfId="14313" xr:uid="{00000000-0005-0000-0000-000016380000}"/>
    <cellStyle name="Percent 3 6 8 3 5" xfId="14314" xr:uid="{00000000-0005-0000-0000-000017380000}"/>
    <cellStyle name="Percent 3 6 8 3 6" xfId="14315" xr:uid="{00000000-0005-0000-0000-000018380000}"/>
    <cellStyle name="Percent 3 6 8 4" xfId="14316" xr:uid="{00000000-0005-0000-0000-000019380000}"/>
    <cellStyle name="Percent 3 6 8 4 2" xfId="14317" xr:uid="{00000000-0005-0000-0000-00001A380000}"/>
    <cellStyle name="Percent 3 6 8 4 2 2" xfId="14318" xr:uid="{00000000-0005-0000-0000-00001B380000}"/>
    <cellStyle name="Percent 3 6 8 4 2 2 2" xfId="14319" xr:uid="{00000000-0005-0000-0000-00001C380000}"/>
    <cellStyle name="Percent 3 6 8 4 2 2 3" xfId="14320" xr:uid="{00000000-0005-0000-0000-00001D380000}"/>
    <cellStyle name="Percent 3 6 8 4 2 3" xfId="14321" xr:uid="{00000000-0005-0000-0000-00001E380000}"/>
    <cellStyle name="Percent 3 6 8 4 2 4" xfId="14322" xr:uid="{00000000-0005-0000-0000-00001F380000}"/>
    <cellStyle name="Percent 3 6 8 4 3" xfId="14323" xr:uid="{00000000-0005-0000-0000-000020380000}"/>
    <cellStyle name="Percent 3 6 8 4 3 2" xfId="14324" xr:uid="{00000000-0005-0000-0000-000021380000}"/>
    <cellStyle name="Percent 3 6 8 4 3 2 2" xfId="14325" xr:uid="{00000000-0005-0000-0000-000022380000}"/>
    <cellStyle name="Percent 3 6 8 4 3 2 3" xfId="14326" xr:uid="{00000000-0005-0000-0000-000023380000}"/>
    <cellStyle name="Percent 3 6 8 4 3 3" xfId="14327" xr:uid="{00000000-0005-0000-0000-000024380000}"/>
    <cellStyle name="Percent 3 6 8 4 3 4" xfId="14328" xr:uid="{00000000-0005-0000-0000-000025380000}"/>
    <cellStyle name="Percent 3 6 8 4 4" xfId="14329" xr:uid="{00000000-0005-0000-0000-000026380000}"/>
    <cellStyle name="Percent 3 6 8 4 4 2" xfId="14330" xr:uid="{00000000-0005-0000-0000-000027380000}"/>
    <cellStyle name="Percent 3 6 8 4 4 3" xfId="14331" xr:uid="{00000000-0005-0000-0000-000028380000}"/>
    <cellStyle name="Percent 3 6 8 4 5" xfId="14332" xr:uid="{00000000-0005-0000-0000-000029380000}"/>
    <cellStyle name="Percent 3 6 8 4 6" xfId="14333" xr:uid="{00000000-0005-0000-0000-00002A380000}"/>
    <cellStyle name="Percent 3 6 8 5" xfId="14334" xr:uid="{00000000-0005-0000-0000-00002B380000}"/>
    <cellStyle name="Percent 3 6 8 5 2" xfId="14335" xr:uid="{00000000-0005-0000-0000-00002C380000}"/>
    <cellStyle name="Percent 3 6 8 5 2 2" xfId="14336" xr:uid="{00000000-0005-0000-0000-00002D380000}"/>
    <cellStyle name="Percent 3 6 8 5 2 2 2" xfId="14337" xr:uid="{00000000-0005-0000-0000-00002E380000}"/>
    <cellStyle name="Percent 3 6 8 5 2 2 3" xfId="14338" xr:uid="{00000000-0005-0000-0000-00002F380000}"/>
    <cellStyle name="Percent 3 6 8 5 2 3" xfId="14339" xr:uid="{00000000-0005-0000-0000-000030380000}"/>
    <cellStyle name="Percent 3 6 8 5 2 4" xfId="14340" xr:uid="{00000000-0005-0000-0000-000031380000}"/>
    <cellStyle name="Percent 3 6 8 5 3" xfId="14341" xr:uid="{00000000-0005-0000-0000-000032380000}"/>
    <cellStyle name="Percent 3 6 8 5 3 2" xfId="14342" xr:uid="{00000000-0005-0000-0000-000033380000}"/>
    <cellStyle name="Percent 3 6 8 5 3 2 2" xfId="14343" xr:uid="{00000000-0005-0000-0000-000034380000}"/>
    <cellStyle name="Percent 3 6 8 5 3 2 3" xfId="14344" xr:uid="{00000000-0005-0000-0000-000035380000}"/>
    <cellStyle name="Percent 3 6 8 5 3 3" xfId="14345" xr:uid="{00000000-0005-0000-0000-000036380000}"/>
    <cellStyle name="Percent 3 6 8 5 3 4" xfId="14346" xr:uid="{00000000-0005-0000-0000-000037380000}"/>
    <cellStyle name="Percent 3 6 8 5 4" xfId="14347" xr:uid="{00000000-0005-0000-0000-000038380000}"/>
    <cellStyle name="Percent 3 6 8 5 4 2" xfId="14348" xr:uid="{00000000-0005-0000-0000-000039380000}"/>
    <cellStyle name="Percent 3 6 8 5 4 2 2" xfId="14349" xr:uid="{00000000-0005-0000-0000-00003A380000}"/>
    <cellStyle name="Percent 3 6 8 5 4 2 3" xfId="14350" xr:uid="{00000000-0005-0000-0000-00003B380000}"/>
    <cellStyle name="Percent 3 6 8 5 4 3" xfId="14351" xr:uid="{00000000-0005-0000-0000-00003C380000}"/>
    <cellStyle name="Percent 3 6 8 5 4 4" xfId="14352" xr:uid="{00000000-0005-0000-0000-00003D380000}"/>
    <cellStyle name="Percent 3 6 8 5 5" xfId="14353" xr:uid="{00000000-0005-0000-0000-00003E380000}"/>
    <cellStyle name="Percent 3 6 8 5 5 2" xfId="14354" xr:uid="{00000000-0005-0000-0000-00003F380000}"/>
    <cellStyle name="Percent 3 6 8 5 5 3" xfId="14355" xr:uid="{00000000-0005-0000-0000-000040380000}"/>
    <cellStyle name="Percent 3 6 8 5 6" xfId="14356" xr:uid="{00000000-0005-0000-0000-000041380000}"/>
    <cellStyle name="Percent 3 6 8 5 7" xfId="14357" xr:uid="{00000000-0005-0000-0000-000042380000}"/>
    <cellStyle name="Percent 3 6 8 6" xfId="14358" xr:uid="{00000000-0005-0000-0000-000043380000}"/>
    <cellStyle name="Percent 3 6 8 6 2" xfId="14359" xr:uid="{00000000-0005-0000-0000-000044380000}"/>
    <cellStyle name="Percent 3 6 8 6 2 2" xfId="14360" xr:uid="{00000000-0005-0000-0000-000045380000}"/>
    <cellStyle name="Percent 3 6 8 6 2 2 2" xfId="14361" xr:uid="{00000000-0005-0000-0000-000046380000}"/>
    <cellStyle name="Percent 3 6 8 6 2 2 3" xfId="14362" xr:uid="{00000000-0005-0000-0000-000047380000}"/>
    <cellStyle name="Percent 3 6 8 6 2 3" xfId="14363" xr:uid="{00000000-0005-0000-0000-000048380000}"/>
    <cellStyle name="Percent 3 6 8 6 2 4" xfId="14364" xr:uid="{00000000-0005-0000-0000-000049380000}"/>
    <cellStyle name="Percent 3 6 8 6 3" xfId="14365" xr:uid="{00000000-0005-0000-0000-00004A380000}"/>
    <cellStyle name="Percent 3 6 8 6 3 2" xfId="14366" xr:uid="{00000000-0005-0000-0000-00004B380000}"/>
    <cellStyle name="Percent 3 6 8 6 3 2 2" xfId="14367" xr:uid="{00000000-0005-0000-0000-00004C380000}"/>
    <cellStyle name="Percent 3 6 8 6 3 2 3" xfId="14368" xr:uid="{00000000-0005-0000-0000-00004D380000}"/>
    <cellStyle name="Percent 3 6 8 6 3 3" xfId="14369" xr:uid="{00000000-0005-0000-0000-00004E380000}"/>
    <cellStyle name="Percent 3 6 8 6 3 4" xfId="14370" xr:uid="{00000000-0005-0000-0000-00004F380000}"/>
    <cellStyle name="Percent 3 6 8 6 4" xfId="14371" xr:uid="{00000000-0005-0000-0000-000050380000}"/>
    <cellStyle name="Percent 3 6 8 6 4 2" xfId="14372" xr:uid="{00000000-0005-0000-0000-000051380000}"/>
    <cellStyle name="Percent 3 6 8 6 4 3" xfId="14373" xr:uid="{00000000-0005-0000-0000-000052380000}"/>
    <cellStyle name="Percent 3 6 8 6 5" xfId="14374" xr:uid="{00000000-0005-0000-0000-000053380000}"/>
    <cellStyle name="Percent 3 6 8 6 6" xfId="14375" xr:uid="{00000000-0005-0000-0000-000054380000}"/>
    <cellStyle name="Percent 3 6 8 7" xfId="14376" xr:uid="{00000000-0005-0000-0000-000055380000}"/>
    <cellStyle name="Percent 3 6 8 7 2" xfId="14377" xr:uid="{00000000-0005-0000-0000-000056380000}"/>
    <cellStyle name="Percent 3 6 8 7 2 2" xfId="14378" xr:uid="{00000000-0005-0000-0000-000057380000}"/>
    <cellStyle name="Percent 3 6 8 7 2 3" xfId="14379" xr:uid="{00000000-0005-0000-0000-000058380000}"/>
    <cellStyle name="Percent 3 6 8 7 3" xfId="14380" xr:uid="{00000000-0005-0000-0000-000059380000}"/>
    <cellStyle name="Percent 3 6 8 7 4" xfId="14381" xr:uid="{00000000-0005-0000-0000-00005A380000}"/>
    <cellStyle name="Percent 3 6 8 8" xfId="14382" xr:uid="{00000000-0005-0000-0000-00005B380000}"/>
    <cellStyle name="Percent 3 6 8 8 2" xfId="14383" xr:uid="{00000000-0005-0000-0000-00005C380000}"/>
    <cellStyle name="Percent 3 6 8 8 2 2" xfId="14384" xr:uid="{00000000-0005-0000-0000-00005D380000}"/>
    <cellStyle name="Percent 3 6 8 8 2 3" xfId="14385" xr:uid="{00000000-0005-0000-0000-00005E380000}"/>
    <cellStyle name="Percent 3 6 8 8 3" xfId="14386" xr:uid="{00000000-0005-0000-0000-00005F380000}"/>
    <cellStyle name="Percent 3 6 8 8 4" xfId="14387" xr:uid="{00000000-0005-0000-0000-000060380000}"/>
    <cellStyle name="Percent 3 6 8 9" xfId="14388" xr:uid="{00000000-0005-0000-0000-000061380000}"/>
    <cellStyle name="Percent 3 6 8 9 2" xfId="14389" xr:uid="{00000000-0005-0000-0000-000062380000}"/>
    <cellStyle name="Percent 3 6 8 9 2 2" xfId="14390" xr:uid="{00000000-0005-0000-0000-000063380000}"/>
    <cellStyle name="Percent 3 6 8 9 2 3" xfId="14391" xr:uid="{00000000-0005-0000-0000-000064380000}"/>
    <cellStyle name="Percent 3 6 8 9 3" xfId="14392" xr:uid="{00000000-0005-0000-0000-000065380000}"/>
    <cellStyle name="Percent 3 6 8 9 4" xfId="14393" xr:uid="{00000000-0005-0000-0000-000066380000}"/>
    <cellStyle name="Percent 3 6 9" xfId="14394" xr:uid="{00000000-0005-0000-0000-000067380000}"/>
    <cellStyle name="Percent 3 6 9 10" xfId="14395" xr:uid="{00000000-0005-0000-0000-000068380000}"/>
    <cellStyle name="Percent 3 6 9 10 2" xfId="14396" xr:uid="{00000000-0005-0000-0000-000069380000}"/>
    <cellStyle name="Percent 3 6 9 10 3" xfId="14397" xr:uid="{00000000-0005-0000-0000-00006A380000}"/>
    <cellStyle name="Percent 3 6 9 11" xfId="14398" xr:uid="{00000000-0005-0000-0000-00006B380000}"/>
    <cellStyle name="Percent 3 6 9 11 2" xfId="14399" xr:uid="{00000000-0005-0000-0000-00006C380000}"/>
    <cellStyle name="Percent 3 6 9 11 3" xfId="14400" xr:uid="{00000000-0005-0000-0000-00006D380000}"/>
    <cellStyle name="Percent 3 6 9 12" xfId="14401" xr:uid="{00000000-0005-0000-0000-00006E380000}"/>
    <cellStyle name="Percent 3 6 9 12 2" xfId="14402" xr:uid="{00000000-0005-0000-0000-00006F380000}"/>
    <cellStyle name="Percent 3 6 9 12 3" xfId="14403" xr:uid="{00000000-0005-0000-0000-000070380000}"/>
    <cellStyle name="Percent 3 6 9 13" xfId="14404" xr:uid="{00000000-0005-0000-0000-000071380000}"/>
    <cellStyle name="Percent 3 6 9 2" xfId="14405" xr:uid="{00000000-0005-0000-0000-000072380000}"/>
    <cellStyle name="Percent 3 6 9 2 2" xfId="14406" xr:uid="{00000000-0005-0000-0000-000073380000}"/>
    <cellStyle name="Percent 3 6 9 2 2 2" xfId="14407" xr:uid="{00000000-0005-0000-0000-000074380000}"/>
    <cellStyle name="Percent 3 6 9 2 2 2 2" xfId="14408" xr:uid="{00000000-0005-0000-0000-000075380000}"/>
    <cellStyle name="Percent 3 6 9 2 2 2 3" xfId="14409" xr:uid="{00000000-0005-0000-0000-000076380000}"/>
    <cellStyle name="Percent 3 6 9 2 2 3" xfId="14410" xr:uid="{00000000-0005-0000-0000-000077380000}"/>
    <cellStyle name="Percent 3 6 9 2 2 4" xfId="14411" xr:uid="{00000000-0005-0000-0000-000078380000}"/>
    <cellStyle name="Percent 3 6 9 2 3" xfId="14412" xr:uid="{00000000-0005-0000-0000-000079380000}"/>
    <cellStyle name="Percent 3 6 9 2 3 2" xfId="14413" xr:uid="{00000000-0005-0000-0000-00007A380000}"/>
    <cellStyle name="Percent 3 6 9 2 3 2 2" xfId="14414" xr:uid="{00000000-0005-0000-0000-00007B380000}"/>
    <cellStyle name="Percent 3 6 9 2 3 2 3" xfId="14415" xr:uid="{00000000-0005-0000-0000-00007C380000}"/>
    <cellStyle name="Percent 3 6 9 2 3 3" xfId="14416" xr:uid="{00000000-0005-0000-0000-00007D380000}"/>
    <cellStyle name="Percent 3 6 9 2 3 4" xfId="14417" xr:uid="{00000000-0005-0000-0000-00007E380000}"/>
    <cellStyle name="Percent 3 6 9 2 4" xfId="14418" xr:uid="{00000000-0005-0000-0000-00007F380000}"/>
    <cellStyle name="Percent 3 6 9 2 4 2" xfId="14419" xr:uid="{00000000-0005-0000-0000-000080380000}"/>
    <cellStyle name="Percent 3 6 9 2 4 3" xfId="14420" xr:uid="{00000000-0005-0000-0000-000081380000}"/>
    <cellStyle name="Percent 3 6 9 2 5" xfId="14421" xr:uid="{00000000-0005-0000-0000-000082380000}"/>
    <cellStyle name="Percent 3 6 9 2 5 2" xfId="14422" xr:uid="{00000000-0005-0000-0000-000083380000}"/>
    <cellStyle name="Percent 3 6 9 2 5 3" xfId="14423" xr:uid="{00000000-0005-0000-0000-000084380000}"/>
    <cellStyle name="Percent 3 6 9 2 6" xfId="14424" xr:uid="{00000000-0005-0000-0000-000085380000}"/>
    <cellStyle name="Percent 3 6 9 2 7" xfId="14425" xr:uid="{00000000-0005-0000-0000-000086380000}"/>
    <cellStyle name="Percent 3 6 9 3" xfId="14426" xr:uid="{00000000-0005-0000-0000-000087380000}"/>
    <cellStyle name="Percent 3 6 9 3 2" xfId="14427" xr:uid="{00000000-0005-0000-0000-000088380000}"/>
    <cellStyle name="Percent 3 6 9 3 2 2" xfId="14428" xr:uid="{00000000-0005-0000-0000-000089380000}"/>
    <cellStyle name="Percent 3 6 9 3 2 2 2" xfId="14429" xr:uid="{00000000-0005-0000-0000-00008A380000}"/>
    <cellStyle name="Percent 3 6 9 3 2 2 3" xfId="14430" xr:uid="{00000000-0005-0000-0000-00008B380000}"/>
    <cellStyle name="Percent 3 6 9 3 2 3" xfId="14431" xr:uid="{00000000-0005-0000-0000-00008C380000}"/>
    <cellStyle name="Percent 3 6 9 3 2 4" xfId="14432" xr:uid="{00000000-0005-0000-0000-00008D380000}"/>
    <cellStyle name="Percent 3 6 9 3 3" xfId="14433" xr:uid="{00000000-0005-0000-0000-00008E380000}"/>
    <cellStyle name="Percent 3 6 9 3 3 2" xfId="14434" xr:uid="{00000000-0005-0000-0000-00008F380000}"/>
    <cellStyle name="Percent 3 6 9 3 3 2 2" xfId="14435" xr:uid="{00000000-0005-0000-0000-000090380000}"/>
    <cellStyle name="Percent 3 6 9 3 3 2 3" xfId="14436" xr:uid="{00000000-0005-0000-0000-000091380000}"/>
    <cellStyle name="Percent 3 6 9 3 3 3" xfId="14437" xr:uid="{00000000-0005-0000-0000-000092380000}"/>
    <cellStyle name="Percent 3 6 9 3 3 4" xfId="14438" xr:uid="{00000000-0005-0000-0000-000093380000}"/>
    <cellStyle name="Percent 3 6 9 3 4" xfId="14439" xr:uid="{00000000-0005-0000-0000-000094380000}"/>
    <cellStyle name="Percent 3 6 9 3 4 2" xfId="14440" xr:uid="{00000000-0005-0000-0000-000095380000}"/>
    <cellStyle name="Percent 3 6 9 3 4 3" xfId="14441" xr:uid="{00000000-0005-0000-0000-000096380000}"/>
    <cellStyle name="Percent 3 6 9 3 5" xfId="14442" xr:uid="{00000000-0005-0000-0000-000097380000}"/>
    <cellStyle name="Percent 3 6 9 3 6" xfId="14443" xr:uid="{00000000-0005-0000-0000-000098380000}"/>
    <cellStyle name="Percent 3 6 9 4" xfId="14444" xr:uid="{00000000-0005-0000-0000-000099380000}"/>
    <cellStyle name="Percent 3 6 9 4 2" xfId="14445" xr:uid="{00000000-0005-0000-0000-00009A380000}"/>
    <cellStyle name="Percent 3 6 9 4 2 2" xfId="14446" xr:uid="{00000000-0005-0000-0000-00009B380000}"/>
    <cellStyle name="Percent 3 6 9 4 2 2 2" xfId="14447" xr:uid="{00000000-0005-0000-0000-00009C380000}"/>
    <cellStyle name="Percent 3 6 9 4 2 2 3" xfId="14448" xr:uid="{00000000-0005-0000-0000-00009D380000}"/>
    <cellStyle name="Percent 3 6 9 4 2 3" xfId="14449" xr:uid="{00000000-0005-0000-0000-00009E380000}"/>
    <cellStyle name="Percent 3 6 9 4 2 4" xfId="14450" xr:uid="{00000000-0005-0000-0000-00009F380000}"/>
    <cellStyle name="Percent 3 6 9 4 3" xfId="14451" xr:uid="{00000000-0005-0000-0000-0000A0380000}"/>
    <cellStyle name="Percent 3 6 9 4 3 2" xfId="14452" xr:uid="{00000000-0005-0000-0000-0000A1380000}"/>
    <cellStyle name="Percent 3 6 9 4 3 2 2" xfId="14453" xr:uid="{00000000-0005-0000-0000-0000A2380000}"/>
    <cellStyle name="Percent 3 6 9 4 3 2 3" xfId="14454" xr:uid="{00000000-0005-0000-0000-0000A3380000}"/>
    <cellStyle name="Percent 3 6 9 4 3 3" xfId="14455" xr:uid="{00000000-0005-0000-0000-0000A4380000}"/>
    <cellStyle name="Percent 3 6 9 4 3 4" xfId="14456" xr:uid="{00000000-0005-0000-0000-0000A5380000}"/>
    <cellStyle name="Percent 3 6 9 4 4" xfId="14457" xr:uid="{00000000-0005-0000-0000-0000A6380000}"/>
    <cellStyle name="Percent 3 6 9 4 4 2" xfId="14458" xr:uid="{00000000-0005-0000-0000-0000A7380000}"/>
    <cellStyle name="Percent 3 6 9 4 4 3" xfId="14459" xr:uid="{00000000-0005-0000-0000-0000A8380000}"/>
    <cellStyle name="Percent 3 6 9 4 5" xfId="14460" xr:uid="{00000000-0005-0000-0000-0000A9380000}"/>
    <cellStyle name="Percent 3 6 9 4 6" xfId="14461" xr:uid="{00000000-0005-0000-0000-0000AA380000}"/>
    <cellStyle name="Percent 3 6 9 5" xfId="14462" xr:uid="{00000000-0005-0000-0000-0000AB380000}"/>
    <cellStyle name="Percent 3 6 9 5 2" xfId="14463" xr:uid="{00000000-0005-0000-0000-0000AC380000}"/>
    <cellStyle name="Percent 3 6 9 5 2 2" xfId="14464" xr:uid="{00000000-0005-0000-0000-0000AD380000}"/>
    <cellStyle name="Percent 3 6 9 5 2 2 2" xfId="14465" xr:uid="{00000000-0005-0000-0000-0000AE380000}"/>
    <cellStyle name="Percent 3 6 9 5 2 2 3" xfId="14466" xr:uid="{00000000-0005-0000-0000-0000AF380000}"/>
    <cellStyle name="Percent 3 6 9 5 2 3" xfId="14467" xr:uid="{00000000-0005-0000-0000-0000B0380000}"/>
    <cellStyle name="Percent 3 6 9 5 2 4" xfId="14468" xr:uid="{00000000-0005-0000-0000-0000B1380000}"/>
    <cellStyle name="Percent 3 6 9 5 3" xfId="14469" xr:uid="{00000000-0005-0000-0000-0000B2380000}"/>
    <cellStyle name="Percent 3 6 9 5 3 2" xfId="14470" xr:uid="{00000000-0005-0000-0000-0000B3380000}"/>
    <cellStyle name="Percent 3 6 9 5 3 2 2" xfId="14471" xr:uid="{00000000-0005-0000-0000-0000B4380000}"/>
    <cellStyle name="Percent 3 6 9 5 3 2 3" xfId="14472" xr:uid="{00000000-0005-0000-0000-0000B5380000}"/>
    <cellStyle name="Percent 3 6 9 5 3 3" xfId="14473" xr:uid="{00000000-0005-0000-0000-0000B6380000}"/>
    <cellStyle name="Percent 3 6 9 5 3 4" xfId="14474" xr:uid="{00000000-0005-0000-0000-0000B7380000}"/>
    <cellStyle name="Percent 3 6 9 5 4" xfId="14475" xr:uid="{00000000-0005-0000-0000-0000B8380000}"/>
    <cellStyle name="Percent 3 6 9 5 4 2" xfId="14476" xr:uid="{00000000-0005-0000-0000-0000B9380000}"/>
    <cellStyle name="Percent 3 6 9 5 4 2 2" xfId="14477" xr:uid="{00000000-0005-0000-0000-0000BA380000}"/>
    <cellStyle name="Percent 3 6 9 5 4 2 3" xfId="14478" xr:uid="{00000000-0005-0000-0000-0000BB380000}"/>
    <cellStyle name="Percent 3 6 9 5 4 3" xfId="14479" xr:uid="{00000000-0005-0000-0000-0000BC380000}"/>
    <cellStyle name="Percent 3 6 9 5 4 4" xfId="14480" xr:uid="{00000000-0005-0000-0000-0000BD380000}"/>
    <cellStyle name="Percent 3 6 9 5 5" xfId="14481" xr:uid="{00000000-0005-0000-0000-0000BE380000}"/>
    <cellStyle name="Percent 3 6 9 5 5 2" xfId="14482" xr:uid="{00000000-0005-0000-0000-0000BF380000}"/>
    <cellStyle name="Percent 3 6 9 5 5 3" xfId="14483" xr:uid="{00000000-0005-0000-0000-0000C0380000}"/>
    <cellStyle name="Percent 3 6 9 5 6" xfId="14484" xr:uid="{00000000-0005-0000-0000-0000C1380000}"/>
    <cellStyle name="Percent 3 6 9 5 7" xfId="14485" xr:uid="{00000000-0005-0000-0000-0000C2380000}"/>
    <cellStyle name="Percent 3 6 9 6" xfId="14486" xr:uid="{00000000-0005-0000-0000-0000C3380000}"/>
    <cellStyle name="Percent 3 6 9 6 2" xfId="14487" xr:uid="{00000000-0005-0000-0000-0000C4380000}"/>
    <cellStyle name="Percent 3 6 9 6 2 2" xfId="14488" xr:uid="{00000000-0005-0000-0000-0000C5380000}"/>
    <cellStyle name="Percent 3 6 9 6 2 2 2" xfId="14489" xr:uid="{00000000-0005-0000-0000-0000C6380000}"/>
    <cellStyle name="Percent 3 6 9 6 2 2 3" xfId="14490" xr:uid="{00000000-0005-0000-0000-0000C7380000}"/>
    <cellStyle name="Percent 3 6 9 6 2 3" xfId="14491" xr:uid="{00000000-0005-0000-0000-0000C8380000}"/>
    <cellStyle name="Percent 3 6 9 6 2 4" xfId="14492" xr:uid="{00000000-0005-0000-0000-0000C9380000}"/>
    <cellStyle name="Percent 3 6 9 6 3" xfId="14493" xr:uid="{00000000-0005-0000-0000-0000CA380000}"/>
    <cellStyle name="Percent 3 6 9 6 3 2" xfId="14494" xr:uid="{00000000-0005-0000-0000-0000CB380000}"/>
    <cellStyle name="Percent 3 6 9 6 3 2 2" xfId="14495" xr:uid="{00000000-0005-0000-0000-0000CC380000}"/>
    <cellStyle name="Percent 3 6 9 6 3 2 3" xfId="14496" xr:uid="{00000000-0005-0000-0000-0000CD380000}"/>
    <cellStyle name="Percent 3 6 9 6 3 3" xfId="14497" xr:uid="{00000000-0005-0000-0000-0000CE380000}"/>
    <cellStyle name="Percent 3 6 9 6 3 4" xfId="14498" xr:uid="{00000000-0005-0000-0000-0000CF380000}"/>
    <cellStyle name="Percent 3 6 9 6 4" xfId="14499" xr:uid="{00000000-0005-0000-0000-0000D0380000}"/>
    <cellStyle name="Percent 3 6 9 6 4 2" xfId="14500" xr:uid="{00000000-0005-0000-0000-0000D1380000}"/>
    <cellStyle name="Percent 3 6 9 6 4 3" xfId="14501" xr:uid="{00000000-0005-0000-0000-0000D2380000}"/>
    <cellStyle name="Percent 3 6 9 6 5" xfId="14502" xr:uid="{00000000-0005-0000-0000-0000D3380000}"/>
    <cellStyle name="Percent 3 6 9 6 6" xfId="14503" xr:uid="{00000000-0005-0000-0000-0000D4380000}"/>
    <cellStyle name="Percent 3 6 9 7" xfId="14504" xr:uid="{00000000-0005-0000-0000-0000D5380000}"/>
    <cellStyle name="Percent 3 6 9 7 2" xfId="14505" xr:uid="{00000000-0005-0000-0000-0000D6380000}"/>
    <cellStyle name="Percent 3 6 9 7 2 2" xfId="14506" xr:uid="{00000000-0005-0000-0000-0000D7380000}"/>
    <cellStyle name="Percent 3 6 9 7 2 3" xfId="14507" xr:uid="{00000000-0005-0000-0000-0000D8380000}"/>
    <cellStyle name="Percent 3 6 9 7 3" xfId="14508" xr:uid="{00000000-0005-0000-0000-0000D9380000}"/>
    <cellStyle name="Percent 3 6 9 7 4" xfId="14509" xr:uid="{00000000-0005-0000-0000-0000DA380000}"/>
    <cellStyle name="Percent 3 6 9 8" xfId="14510" xr:uid="{00000000-0005-0000-0000-0000DB380000}"/>
    <cellStyle name="Percent 3 6 9 8 2" xfId="14511" xr:uid="{00000000-0005-0000-0000-0000DC380000}"/>
    <cellStyle name="Percent 3 6 9 8 2 2" xfId="14512" xr:uid="{00000000-0005-0000-0000-0000DD380000}"/>
    <cellStyle name="Percent 3 6 9 8 2 3" xfId="14513" xr:uid="{00000000-0005-0000-0000-0000DE380000}"/>
    <cellStyle name="Percent 3 6 9 8 3" xfId="14514" xr:uid="{00000000-0005-0000-0000-0000DF380000}"/>
    <cellStyle name="Percent 3 6 9 8 4" xfId="14515" xr:uid="{00000000-0005-0000-0000-0000E0380000}"/>
    <cellStyle name="Percent 3 6 9 9" xfId="14516" xr:uid="{00000000-0005-0000-0000-0000E1380000}"/>
    <cellStyle name="Percent 3 6 9 9 2" xfId="14517" xr:uid="{00000000-0005-0000-0000-0000E2380000}"/>
    <cellStyle name="Percent 3 6 9 9 2 2" xfId="14518" xr:uid="{00000000-0005-0000-0000-0000E3380000}"/>
    <cellStyle name="Percent 3 6 9 9 2 3" xfId="14519" xr:uid="{00000000-0005-0000-0000-0000E4380000}"/>
    <cellStyle name="Percent 3 6 9 9 3" xfId="14520" xr:uid="{00000000-0005-0000-0000-0000E5380000}"/>
    <cellStyle name="Percent 3 6 9 9 4" xfId="14521" xr:uid="{00000000-0005-0000-0000-0000E6380000}"/>
    <cellStyle name="Percent 3 7" xfId="14522" xr:uid="{00000000-0005-0000-0000-0000E7380000}"/>
    <cellStyle name="Percent 3 7 10" xfId="14523" xr:uid="{00000000-0005-0000-0000-0000E8380000}"/>
    <cellStyle name="Percent 3 7 10 10" xfId="14524" xr:uid="{00000000-0005-0000-0000-0000E9380000}"/>
    <cellStyle name="Percent 3 7 10 10 2" xfId="14525" xr:uid="{00000000-0005-0000-0000-0000EA380000}"/>
    <cellStyle name="Percent 3 7 10 10 3" xfId="14526" xr:uid="{00000000-0005-0000-0000-0000EB380000}"/>
    <cellStyle name="Percent 3 7 10 11" xfId="14527" xr:uid="{00000000-0005-0000-0000-0000EC380000}"/>
    <cellStyle name="Percent 3 7 10 11 2" xfId="14528" xr:uid="{00000000-0005-0000-0000-0000ED380000}"/>
    <cellStyle name="Percent 3 7 10 11 3" xfId="14529" xr:uid="{00000000-0005-0000-0000-0000EE380000}"/>
    <cellStyle name="Percent 3 7 10 12" xfId="14530" xr:uid="{00000000-0005-0000-0000-0000EF380000}"/>
    <cellStyle name="Percent 3 7 10 12 2" xfId="14531" xr:uid="{00000000-0005-0000-0000-0000F0380000}"/>
    <cellStyle name="Percent 3 7 10 12 3" xfId="14532" xr:uid="{00000000-0005-0000-0000-0000F1380000}"/>
    <cellStyle name="Percent 3 7 10 13" xfId="14533" xr:uid="{00000000-0005-0000-0000-0000F2380000}"/>
    <cellStyle name="Percent 3 7 10 2" xfId="14534" xr:uid="{00000000-0005-0000-0000-0000F3380000}"/>
    <cellStyle name="Percent 3 7 10 2 2" xfId="14535" xr:uid="{00000000-0005-0000-0000-0000F4380000}"/>
    <cellStyle name="Percent 3 7 10 2 2 2" xfId="14536" xr:uid="{00000000-0005-0000-0000-0000F5380000}"/>
    <cellStyle name="Percent 3 7 10 2 2 2 2" xfId="14537" xr:uid="{00000000-0005-0000-0000-0000F6380000}"/>
    <cellStyle name="Percent 3 7 10 2 2 2 3" xfId="14538" xr:uid="{00000000-0005-0000-0000-0000F7380000}"/>
    <cellStyle name="Percent 3 7 10 2 2 3" xfId="14539" xr:uid="{00000000-0005-0000-0000-0000F8380000}"/>
    <cellStyle name="Percent 3 7 10 2 2 4" xfId="14540" xr:uid="{00000000-0005-0000-0000-0000F9380000}"/>
    <cellStyle name="Percent 3 7 10 2 3" xfId="14541" xr:uid="{00000000-0005-0000-0000-0000FA380000}"/>
    <cellStyle name="Percent 3 7 10 2 3 2" xfId="14542" xr:uid="{00000000-0005-0000-0000-0000FB380000}"/>
    <cellStyle name="Percent 3 7 10 2 3 2 2" xfId="14543" xr:uid="{00000000-0005-0000-0000-0000FC380000}"/>
    <cellStyle name="Percent 3 7 10 2 3 2 3" xfId="14544" xr:uid="{00000000-0005-0000-0000-0000FD380000}"/>
    <cellStyle name="Percent 3 7 10 2 3 3" xfId="14545" xr:uid="{00000000-0005-0000-0000-0000FE380000}"/>
    <cellStyle name="Percent 3 7 10 2 3 4" xfId="14546" xr:uid="{00000000-0005-0000-0000-0000FF380000}"/>
    <cellStyle name="Percent 3 7 10 2 4" xfId="14547" xr:uid="{00000000-0005-0000-0000-000000390000}"/>
    <cellStyle name="Percent 3 7 10 2 4 2" xfId="14548" xr:uid="{00000000-0005-0000-0000-000001390000}"/>
    <cellStyle name="Percent 3 7 10 2 4 3" xfId="14549" xr:uid="{00000000-0005-0000-0000-000002390000}"/>
    <cellStyle name="Percent 3 7 10 2 5" xfId="14550" xr:uid="{00000000-0005-0000-0000-000003390000}"/>
    <cellStyle name="Percent 3 7 10 2 5 2" xfId="14551" xr:uid="{00000000-0005-0000-0000-000004390000}"/>
    <cellStyle name="Percent 3 7 10 2 5 3" xfId="14552" xr:uid="{00000000-0005-0000-0000-000005390000}"/>
    <cellStyle name="Percent 3 7 10 2 6" xfId="14553" xr:uid="{00000000-0005-0000-0000-000006390000}"/>
    <cellStyle name="Percent 3 7 10 2 7" xfId="14554" xr:uid="{00000000-0005-0000-0000-000007390000}"/>
    <cellStyle name="Percent 3 7 10 3" xfId="14555" xr:uid="{00000000-0005-0000-0000-000008390000}"/>
    <cellStyle name="Percent 3 7 10 3 2" xfId="14556" xr:uid="{00000000-0005-0000-0000-000009390000}"/>
    <cellStyle name="Percent 3 7 10 3 2 2" xfId="14557" xr:uid="{00000000-0005-0000-0000-00000A390000}"/>
    <cellStyle name="Percent 3 7 10 3 2 2 2" xfId="14558" xr:uid="{00000000-0005-0000-0000-00000B390000}"/>
    <cellStyle name="Percent 3 7 10 3 2 2 3" xfId="14559" xr:uid="{00000000-0005-0000-0000-00000C390000}"/>
    <cellStyle name="Percent 3 7 10 3 2 3" xfId="14560" xr:uid="{00000000-0005-0000-0000-00000D390000}"/>
    <cellStyle name="Percent 3 7 10 3 2 4" xfId="14561" xr:uid="{00000000-0005-0000-0000-00000E390000}"/>
    <cellStyle name="Percent 3 7 10 3 3" xfId="14562" xr:uid="{00000000-0005-0000-0000-00000F390000}"/>
    <cellStyle name="Percent 3 7 10 3 3 2" xfId="14563" xr:uid="{00000000-0005-0000-0000-000010390000}"/>
    <cellStyle name="Percent 3 7 10 3 3 2 2" xfId="14564" xr:uid="{00000000-0005-0000-0000-000011390000}"/>
    <cellStyle name="Percent 3 7 10 3 3 2 3" xfId="14565" xr:uid="{00000000-0005-0000-0000-000012390000}"/>
    <cellStyle name="Percent 3 7 10 3 3 3" xfId="14566" xr:uid="{00000000-0005-0000-0000-000013390000}"/>
    <cellStyle name="Percent 3 7 10 3 3 4" xfId="14567" xr:uid="{00000000-0005-0000-0000-000014390000}"/>
    <cellStyle name="Percent 3 7 10 3 4" xfId="14568" xr:uid="{00000000-0005-0000-0000-000015390000}"/>
    <cellStyle name="Percent 3 7 10 3 4 2" xfId="14569" xr:uid="{00000000-0005-0000-0000-000016390000}"/>
    <cellStyle name="Percent 3 7 10 3 4 3" xfId="14570" xr:uid="{00000000-0005-0000-0000-000017390000}"/>
    <cellStyle name="Percent 3 7 10 3 5" xfId="14571" xr:uid="{00000000-0005-0000-0000-000018390000}"/>
    <cellStyle name="Percent 3 7 10 3 6" xfId="14572" xr:uid="{00000000-0005-0000-0000-000019390000}"/>
    <cellStyle name="Percent 3 7 10 4" xfId="14573" xr:uid="{00000000-0005-0000-0000-00001A390000}"/>
    <cellStyle name="Percent 3 7 10 4 2" xfId="14574" xr:uid="{00000000-0005-0000-0000-00001B390000}"/>
    <cellStyle name="Percent 3 7 10 4 2 2" xfId="14575" xr:uid="{00000000-0005-0000-0000-00001C390000}"/>
    <cellStyle name="Percent 3 7 10 4 2 2 2" xfId="14576" xr:uid="{00000000-0005-0000-0000-00001D390000}"/>
    <cellStyle name="Percent 3 7 10 4 2 2 3" xfId="14577" xr:uid="{00000000-0005-0000-0000-00001E390000}"/>
    <cellStyle name="Percent 3 7 10 4 2 3" xfId="14578" xr:uid="{00000000-0005-0000-0000-00001F390000}"/>
    <cellStyle name="Percent 3 7 10 4 2 4" xfId="14579" xr:uid="{00000000-0005-0000-0000-000020390000}"/>
    <cellStyle name="Percent 3 7 10 4 3" xfId="14580" xr:uid="{00000000-0005-0000-0000-000021390000}"/>
    <cellStyle name="Percent 3 7 10 4 3 2" xfId="14581" xr:uid="{00000000-0005-0000-0000-000022390000}"/>
    <cellStyle name="Percent 3 7 10 4 3 2 2" xfId="14582" xr:uid="{00000000-0005-0000-0000-000023390000}"/>
    <cellStyle name="Percent 3 7 10 4 3 2 3" xfId="14583" xr:uid="{00000000-0005-0000-0000-000024390000}"/>
    <cellStyle name="Percent 3 7 10 4 3 3" xfId="14584" xr:uid="{00000000-0005-0000-0000-000025390000}"/>
    <cellStyle name="Percent 3 7 10 4 3 4" xfId="14585" xr:uid="{00000000-0005-0000-0000-000026390000}"/>
    <cellStyle name="Percent 3 7 10 4 4" xfId="14586" xr:uid="{00000000-0005-0000-0000-000027390000}"/>
    <cellStyle name="Percent 3 7 10 4 4 2" xfId="14587" xr:uid="{00000000-0005-0000-0000-000028390000}"/>
    <cellStyle name="Percent 3 7 10 4 4 3" xfId="14588" xr:uid="{00000000-0005-0000-0000-000029390000}"/>
    <cellStyle name="Percent 3 7 10 4 5" xfId="14589" xr:uid="{00000000-0005-0000-0000-00002A390000}"/>
    <cellStyle name="Percent 3 7 10 4 6" xfId="14590" xr:uid="{00000000-0005-0000-0000-00002B390000}"/>
    <cellStyle name="Percent 3 7 10 5" xfId="14591" xr:uid="{00000000-0005-0000-0000-00002C390000}"/>
    <cellStyle name="Percent 3 7 10 5 2" xfId="14592" xr:uid="{00000000-0005-0000-0000-00002D390000}"/>
    <cellStyle name="Percent 3 7 10 5 2 2" xfId="14593" xr:uid="{00000000-0005-0000-0000-00002E390000}"/>
    <cellStyle name="Percent 3 7 10 5 2 2 2" xfId="14594" xr:uid="{00000000-0005-0000-0000-00002F390000}"/>
    <cellStyle name="Percent 3 7 10 5 2 2 3" xfId="14595" xr:uid="{00000000-0005-0000-0000-000030390000}"/>
    <cellStyle name="Percent 3 7 10 5 2 3" xfId="14596" xr:uid="{00000000-0005-0000-0000-000031390000}"/>
    <cellStyle name="Percent 3 7 10 5 2 4" xfId="14597" xr:uid="{00000000-0005-0000-0000-000032390000}"/>
    <cellStyle name="Percent 3 7 10 5 3" xfId="14598" xr:uid="{00000000-0005-0000-0000-000033390000}"/>
    <cellStyle name="Percent 3 7 10 5 3 2" xfId="14599" xr:uid="{00000000-0005-0000-0000-000034390000}"/>
    <cellStyle name="Percent 3 7 10 5 3 2 2" xfId="14600" xr:uid="{00000000-0005-0000-0000-000035390000}"/>
    <cellStyle name="Percent 3 7 10 5 3 2 3" xfId="14601" xr:uid="{00000000-0005-0000-0000-000036390000}"/>
    <cellStyle name="Percent 3 7 10 5 3 3" xfId="14602" xr:uid="{00000000-0005-0000-0000-000037390000}"/>
    <cellStyle name="Percent 3 7 10 5 3 4" xfId="14603" xr:uid="{00000000-0005-0000-0000-000038390000}"/>
    <cellStyle name="Percent 3 7 10 5 4" xfId="14604" xr:uid="{00000000-0005-0000-0000-000039390000}"/>
    <cellStyle name="Percent 3 7 10 5 4 2" xfId="14605" xr:uid="{00000000-0005-0000-0000-00003A390000}"/>
    <cellStyle name="Percent 3 7 10 5 4 2 2" xfId="14606" xr:uid="{00000000-0005-0000-0000-00003B390000}"/>
    <cellStyle name="Percent 3 7 10 5 4 2 3" xfId="14607" xr:uid="{00000000-0005-0000-0000-00003C390000}"/>
    <cellStyle name="Percent 3 7 10 5 4 3" xfId="14608" xr:uid="{00000000-0005-0000-0000-00003D390000}"/>
    <cellStyle name="Percent 3 7 10 5 4 4" xfId="14609" xr:uid="{00000000-0005-0000-0000-00003E390000}"/>
    <cellStyle name="Percent 3 7 10 5 5" xfId="14610" xr:uid="{00000000-0005-0000-0000-00003F390000}"/>
    <cellStyle name="Percent 3 7 10 5 5 2" xfId="14611" xr:uid="{00000000-0005-0000-0000-000040390000}"/>
    <cellStyle name="Percent 3 7 10 5 5 3" xfId="14612" xr:uid="{00000000-0005-0000-0000-000041390000}"/>
    <cellStyle name="Percent 3 7 10 5 6" xfId="14613" xr:uid="{00000000-0005-0000-0000-000042390000}"/>
    <cellStyle name="Percent 3 7 10 5 7" xfId="14614" xr:uid="{00000000-0005-0000-0000-000043390000}"/>
    <cellStyle name="Percent 3 7 10 6" xfId="14615" xr:uid="{00000000-0005-0000-0000-000044390000}"/>
    <cellStyle name="Percent 3 7 10 6 2" xfId="14616" xr:uid="{00000000-0005-0000-0000-000045390000}"/>
    <cellStyle name="Percent 3 7 10 6 2 2" xfId="14617" xr:uid="{00000000-0005-0000-0000-000046390000}"/>
    <cellStyle name="Percent 3 7 10 6 2 2 2" xfId="14618" xr:uid="{00000000-0005-0000-0000-000047390000}"/>
    <cellStyle name="Percent 3 7 10 6 2 2 3" xfId="14619" xr:uid="{00000000-0005-0000-0000-000048390000}"/>
    <cellStyle name="Percent 3 7 10 6 2 3" xfId="14620" xr:uid="{00000000-0005-0000-0000-000049390000}"/>
    <cellStyle name="Percent 3 7 10 6 2 4" xfId="14621" xr:uid="{00000000-0005-0000-0000-00004A390000}"/>
    <cellStyle name="Percent 3 7 10 6 3" xfId="14622" xr:uid="{00000000-0005-0000-0000-00004B390000}"/>
    <cellStyle name="Percent 3 7 10 6 3 2" xfId="14623" xr:uid="{00000000-0005-0000-0000-00004C390000}"/>
    <cellStyle name="Percent 3 7 10 6 3 2 2" xfId="14624" xr:uid="{00000000-0005-0000-0000-00004D390000}"/>
    <cellStyle name="Percent 3 7 10 6 3 2 3" xfId="14625" xr:uid="{00000000-0005-0000-0000-00004E390000}"/>
    <cellStyle name="Percent 3 7 10 6 3 3" xfId="14626" xr:uid="{00000000-0005-0000-0000-00004F390000}"/>
    <cellStyle name="Percent 3 7 10 6 3 4" xfId="14627" xr:uid="{00000000-0005-0000-0000-000050390000}"/>
    <cellStyle name="Percent 3 7 10 6 4" xfId="14628" xr:uid="{00000000-0005-0000-0000-000051390000}"/>
    <cellStyle name="Percent 3 7 10 6 4 2" xfId="14629" xr:uid="{00000000-0005-0000-0000-000052390000}"/>
    <cellStyle name="Percent 3 7 10 6 4 3" xfId="14630" xr:uid="{00000000-0005-0000-0000-000053390000}"/>
    <cellStyle name="Percent 3 7 10 6 5" xfId="14631" xr:uid="{00000000-0005-0000-0000-000054390000}"/>
    <cellStyle name="Percent 3 7 10 6 6" xfId="14632" xr:uid="{00000000-0005-0000-0000-000055390000}"/>
    <cellStyle name="Percent 3 7 10 7" xfId="14633" xr:uid="{00000000-0005-0000-0000-000056390000}"/>
    <cellStyle name="Percent 3 7 10 7 2" xfId="14634" xr:uid="{00000000-0005-0000-0000-000057390000}"/>
    <cellStyle name="Percent 3 7 10 7 2 2" xfId="14635" xr:uid="{00000000-0005-0000-0000-000058390000}"/>
    <cellStyle name="Percent 3 7 10 7 2 3" xfId="14636" xr:uid="{00000000-0005-0000-0000-000059390000}"/>
    <cellStyle name="Percent 3 7 10 7 3" xfId="14637" xr:uid="{00000000-0005-0000-0000-00005A390000}"/>
    <cellStyle name="Percent 3 7 10 7 4" xfId="14638" xr:uid="{00000000-0005-0000-0000-00005B390000}"/>
    <cellStyle name="Percent 3 7 10 8" xfId="14639" xr:uid="{00000000-0005-0000-0000-00005C390000}"/>
    <cellStyle name="Percent 3 7 10 8 2" xfId="14640" xr:uid="{00000000-0005-0000-0000-00005D390000}"/>
    <cellStyle name="Percent 3 7 10 8 2 2" xfId="14641" xr:uid="{00000000-0005-0000-0000-00005E390000}"/>
    <cellStyle name="Percent 3 7 10 8 2 3" xfId="14642" xr:uid="{00000000-0005-0000-0000-00005F390000}"/>
    <cellStyle name="Percent 3 7 10 8 3" xfId="14643" xr:uid="{00000000-0005-0000-0000-000060390000}"/>
    <cellStyle name="Percent 3 7 10 8 4" xfId="14644" xr:uid="{00000000-0005-0000-0000-000061390000}"/>
    <cellStyle name="Percent 3 7 10 9" xfId="14645" xr:uid="{00000000-0005-0000-0000-000062390000}"/>
    <cellStyle name="Percent 3 7 10 9 2" xfId="14646" xr:uid="{00000000-0005-0000-0000-000063390000}"/>
    <cellStyle name="Percent 3 7 10 9 2 2" xfId="14647" xr:uid="{00000000-0005-0000-0000-000064390000}"/>
    <cellStyle name="Percent 3 7 10 9 2 3" xfId="14648" xr:uid="{00000000-0005-0000-0000-000065390000}"/>
    <cellStyle name="Percent 3 7 10 9 3" xfId="14649" xr:uid="{00000000-0005-0000-0000-000066390000}"/>
    <cellStyle name="Percent 3 7 10 9 4" xfId="14650" xr:uid="{00000000-0005-0000-0000-000067390000}"/>
    <cellStyle name="Percent 3 7 11" xfId="14651" xr:uid="{00000000-0005-0000-0000-000068390000}"/>
    <cellStyle name="Percent 3 7 11 10" xfId="14652" xr:uid="{00000000-0005-0000-0000-000069390000}"/>
    <cellStyle name="Percent 3 7 11 10 2" xfId="14653" xr:uid="{00000000-0005-0000-0000-00006A390000}"/>
    <cellStyle name="Percent 3 7 11 10 3" xfId="14654" xr:uid="{00000000-0005-0000-0000-00006B390000}"/>
    <cellStyle name="Percent 3 7 11 11" xfId="14655" xr:uid="{00000000-0005-0000-0000-00006C390000}"/>
    <cellStyle name="Percent 3 7 11 11 2" xfId="14656" xr:uid="{00000000-0005-0000-0000-00006D390000}"/>
    <cellStyle name="Percent 3 7 11 11 3" xfId="14657" xr:uid="{00000000-0005-0000-0000-00006E390000}"/>
    <cellStyle name="Percent 3 7 11 12" xfId="14658" xr:uid="{00000000-0005-0000-0000-00006F390000}"/>
    <cellStyle name="Percent 3 7 11 12 2" xfId="14659" xr:uid="{00000000-0005-0000-0000-000070390000}"/>
    <cellStyle name="Percent 3 7 11 12 3" xfId="14660" xr:uid="{00000000-0005-0000-0000-000071390000}"/>
    <cellStyle name="Percent 3 7 11 13" xfId="14661" xr:uid="{00000000-0005-0000-0000-000072390000}"/>
    <cellStyle name="Percent 3 7 11 2" xfId="14662" xr:uid="{00000000-0005-0000-0000-000073390000}"/>
    <cellStyle name="Percent 3 7 11 2 2" xfId="14663" xr:uid="{00000000-0005-0000-0000-000074390000}"/>
    <cellStyle name="Percent 3 7 11 2 2 2" xfId="14664" xr:uid="{00000000-0005-0000-0000-000075390000}"/>
    <cellStyle name="Percent 3 7 11 2 2 2 2" xfId="14665" xr:uid="{00000000-0005-0000-0000-000076390000}"/>
    <cellStyle name="Percent 3 7 11 2 2 2 3" xfId="14666" xr:uid="{00000000-0005-0000-0000-000077390000}"/>
    <cellStyle name="Percent 3 7 11 2 2 3" xfId="14667" xr:uid="{00000000-0005-0000-0000-000078390000}"/>
    <cellStyle name="Percent 3 7 11 2 2 4" xfId="14668" xr:uid="{00000000-0005-0000-0000-000079390000}"/>
    <cellStyle name="Percent 3 7 11 2 3" xfId="14669" xr:uid="{00000000-0005-0000-0000-00007A390000}"/>
    <cellStyle name="Percent 3 7 11 2 3 2" xfId="14670" xr:uid="{00000000-0005-0000-0000-00007B390000}"/>
    <cellStyle name="Percent 3 7 11 2 3 2 2" xfId="14671" xr:uid="{00000000-0005-0000-0000-00007C390000}"/>
    <cellStyle name="Percent 3 7 11 2 3 2 3" xfId="14672" xr:uid="{00000000-0005-0000-0000-00007D390000}"/>
    <cellStyle name="Percent 3 7 11 2 3 3" xfId="14673" xr:uid="{00000000-0005-0000-0000-00007E390000}"/>
    <cellStyle name="Percent 3 7 11 2 3 4" xfId="14674" xr:uid="{00000000-0005-0000-0000-00007F390000}"/>
    <cellStyle name="Percent 3 7 11 2 4" xfId="14675" xr:uid="{00000000-0005-0000-0000-000080390000}"/>
    <cellStyle name="Percent 3 7 11 2 4 2" xfId="14676" xr:uid="{00000000-0005-0000-0000-000081390000}"/>
    <cellStyle name="Percent 3 7 11 2 4 3" xfId="14677" xr:uid="{00000000-0005-0000-0000-000082390000}"/>
    <cellStyle name="Percent 3 7 11 2 5" xfId="14678" xr:uid="{00000000-0005-0000-0000-000083390000}"/>
    <cellStyle name="Percent 3 7 11 2 5 2" xfId="14679" xr:uid="{00000000-0005-0000-0000-000084390000}"/>
    <cellStyle name="Percent 3 7 11 2 5 3" xfId="14680" xr:uid="{00000000-0005-0000-0000-000085390000}"/>
    <cellStyle name="Percent 3 7 11 2 6" xfId="14681" xr:uid="{00000000-0005-0000-0000-000086390000}"/>
    <cellStyle name="Percent 3 7 11 2 7" xfId="14682" xr:uid="{00000000-0005-0000-0000-000087390000}"/>
    <cellStyle name="Percent 3 7 11 3" xfId="14683" xr:uid="{00000000-0005-0000-0000-000088390000}"/>
    <cellStyle name="Percent 3 7 11 3 2" xfId="14684" xr:uid="{00000000-0005-0000-0000-000089390000}"/>
    <cellStyle name="Percent 3 7 11 3 2 2" xfId="14685" xr:uid="{00000000-0005-0000-0000-00008A390000}"/>
    <cellStyle name="Percent 3 7 11 3 2 2 2" xfId="14686" xr:uid="{00000000-0005-0000-0000-00008B390000}"/>
    <cellStyle name="Percent 3 7 11 3 2 2 3" xfId="14687" xr:uid="{00000000-0005-0000-0000-00008C390000}"/>
    <cellStyle name="Percent 3 7 11 3 2 3" xfId="14688" xr:uid="{00000000-0005-0000-0000-00008D390000}"/>
    <cellStyle name="Percent 3 7 11 3 2 4" xfId="14689" xr:uid="{00000000-0005-0000-0000-00008E390000}"/>
    <cellStyle name="Percent 3 7 11 3 3" xfId="14690" xr:uid="{00000000-0005-0000-0000-00008F390000}"/>
    <cellStyle name="Percent 3 7 11 3 3 2" xfId="14691" xr:uid="{00000000-0005-0000-0000-000090390000}"/>
    <cellStyle name="Percent 3 7 11 3 3 2 2" xfId="14692" xr:uid="{00000000-0005-0000-0000-000091390000}"/>
    <cellStyle name="Percent 3 7 11 3 3 2 3" xfId="14693" xr:uid="{00000000-0005-0000-0000-000092390000}"/>
    <cellStyle name="Percent 3 7 11 3 3 3" xfId="14694" xr:uid="{00000000-0005-0000-0000-000093390000}"/>
    <cellStyle name="Percent 3 7 11 3 3 4" xfId="14695" xr:uid="{00000000-0005-0000-0000-000094390000}"/>
    <cellStyle name="Percent 3 7 11 3 4" xfId="14696" xr:uid="{00000000-0005-0000-0000-000095390000}"/>
    <cellStyle name="Percent 3 7 11 3 4 2" xfId="14697" xr:uid="{00000000-0005-0000-0000-000096390000}"/>
    <cellStyle name="Percent 3 7 11 3 4 3" xfId="14698" xr:uid="{00000000-0005-0000-0000-000097390000}"/>
    <cellStyle name="Percent 3 7 11 3 5" xfId="14699" xr:uid="{00000000-0005-0000-0000-000098390000}"/>
    <cellStyle name="Percent 3 7 11 3 6" xfId="14700" xr:uid="{00000000-0005-0000-0000-000099390000}"/>
    <cellStyle name="Percent 3 7 11 4" xfId="14701" xr:uid="{00000000-0005-0000-0000-00009A390000}"/>
    <cellStyle name="Percent 3 7 11 4 2" xfId="14702" xr:uid="{00000000-0005-0000-0000-00009B390000}"/>
    <cellStyle name="Percent 3 7 11 4 2 2" xfId="14703" xr:uid="{00000000-0005-0000-0000-00009C390000}"/>
    <cellStyle name="Percent 3 7 11 4 2 2 2" xfId="14704" xr:uid="{00000000-0005-0000-0000-00009D390000}"/>
    <cellStyle name="Percent 3 7 11 4 2 2 3" xfId="14705" xr:uid="{00000000-0005-0000-0000-00009E390000}"/>
    <cellStyle name="Percent 3 7 11 4 2 3" xfId="14706" xr:uid="{00000000-0005-0000-0000-00009F390000}"/>
    <cellStyle name="Percent 3 7 11 4 2 4" xfId="14707" xr:uid="{00000000-0005-0000-0000-0000A0390000}"/>
    <cellStyle name="Percent 3 7 11 4 3" xfId="14708" xr:uid="{00000000-0005-0000-0000-0000A1390000}"/>
    <cellStyle name="Percent 3 7 11 4 3 2" xfId="14709" xr:uid="{00000000-0005-0000-0000-0000A2390000}"/>
    <cellStyle name="Percent 3 7 11 4 3 2 2" xfId="14710" xr:uid="{00000000-0005-0000-0000-0000A3390000}"/>
    <cellStyle name="Percent 3 7 11 4 3 2 3" xfId="14711" xr:uid="{00000000-0005-0000-0000-0000A4390000}"/>
    <cellStyle name="Percent 3 7 11 4 3 3" xfId="14712" xr:uid="{00000000-0005-0000-0000-0000A5390000}"/>
    <cellStyle name="Percent 3 7 11 4 3 4" xfId="14713" xr:uid="{00000000-0005-0000-0000-0000A6390000}"/>
    <cellStyle name="Percent 3 7 11 4 4" xfId="14714" xr:uid="{00000000-0005-0000-0000-0000A7390000}"/>
    <cellStyle name="Percent 3 7 11 4 4 2" xfId="14715" xr:uid="{00000000-0005-0000-0000-0000A8390000}"/>
    <cellStyle name="Percent 3 7 11 4 4 3" xfId="14716" xr:uid="{00000000-0005-0000-0000-0000A9390000}"/>
    <cellStyle name="Percent 3 7 11 4 5" xfId="14717" xr:uid="{00000000-0005-0000-0000-0000AA390000}"/>
    <cellStyle name="Percent 3 7 11 4 6" xfId="14718" xr:uid="{00000000-0005-0000-0000-0000AB390000}"/>
    <cellStyle name="Percent 3 7 11 5" xfId="14719" xr:uid="{00000000-0005-0000-0000-0000AC390000}"/>
    <cellStyle name="Percent 3 7 11 5 2" xfId="14720" xr:uid="{00000000-0005-0000-0000-0000AD390000}"/>
    <cellStyle name="Percent 3 7 11 5 2 2" xfId="14721" xr:uid="{00000000-0005-0000-0000-0000AE390000}"/>
    <cellStyle name="Percent 3 7 11 5 2 2 2" xfId="14722" xr:uid="{00000000-0005-0000-0000-0000AF390000}"/>
    <cellStyle name="Percent 3 7 11 5 2 2 3" xfId="14723" xr:uid="{00000000-0005-0000-0000-0000B0390000}"/>
    <cellStyle name="Percent 3 7 11 5 2 3" xfId="14724" xr:uid="{00000000-0005-0000-0000-0000B1390000}"/>
    <cellStyle name="Percent 3 7 11 5 2 4" xfId="14725" xr:uid="{00000000-0005-0000-0000-0000B2390000}"/>
    <cellStyle name="Percent 3 7 11 5 3" xfId="14726" xr:uid="{00000000-0005-0000-0000-0000B3390000}"/>
    <cellStyle name="Percent 3 7 11 5 3 2" xfId="14727" xr:uid="{00000000-0005-0000-0000-0000B4390000}"/>
    <cellStyle name="Percent 3 7 11 5 3 2 2" xfId="14728" xr:uid="{00000000-0005-0000-0000-0000B5390000}"/>
    <cellStyle name="Percent 3 7 11 5 3 2 3" xfId="14729" xr:uid="{00000000-0005-0000-0000-0000B6390000}"/>
    <cellStyle name="Percent 3 7 11 5 3 3" xfId="14730" xr:uid="{00000000-0005-0000-0000-0000B7390000}"/>
    <cellStyle name="Percent 3 7 11 5 3 4" xfId="14731" xr:uid="{00000000-0005-0000-0000-0000B8390000}"/>
    <cellStyle name="Percent 3 7 11 5 4" xfId="14732" xr:uid="{00000000-0005-0000-0000-0000B9390000}"/>
    <cellStyle name="Percent 3 7 11 5 4 2" xfId="14733" xr:uid="{00000000-0005-0000-0000-0000BA390000}"/>
    <cellStyle name="Percent 3 7 11 5 4 2 2" xfId="14734" xr:uid="{00000000-0005-0000-0000-0000BB390000}"/>
    <cellStyle name="Percent 3 7 11 5 4 2 3" xfId="14735" xr:uid="{00000000-0005-0000-0000-0000BC390000}"/>
    <cellStyle name="Percent 3 7 11 5 4 3" xfId="14736" xr:uid="{00000000-0005-0000-0000-0000BD390000}"/>
    <cellStyle name="Percent 3 7 11 5 4 4" xfId="14737" xr:uid="{00000000-0005-0000-0000-0000BE390000}"/>
    <cellStyle name="Percent 3 7 11 5 5" xfId="14738" xr:uid="{00000000-0005-0000-0000-0000BF390000}"/>
    <cellStyle name="Percent 3 7 11 5 5 2" xfId="14739" xr:uid="{00000000-0005-0000-0000-0000C0390000}"/>
    <cellStyle name="Percent 3 7 11 5 5 3" xfId="14740" xr:uid="{00000000-0005-0000-0000-0000C1390000}"/>
    <cellStyle name="Percent 3 7 11 5 6" xfId="14741" xr:uid="{00000000-0005-0000-0000-0000C2390000}"/>
    <cellStyle name="Percent 3 7 11 5 7" xfId="14742" xr:uid="{00000000-0005-0000-0000-0000C3390000}"/>
    <cellStyle name="Percent 3 7 11 6" xfId="14743" xr:uid="{00000000-0005-0000-0000-0000C4390000}"/>
    <cellStyle name="Percent 3 7 11 6 2" xfId="14744" xr:uid="{00000000-0005-0000-0000-0000C5390000}"/>
    <cellStyle name="Percent 3 7 11 6 2 2" xfId="14745" xr:uid="{00000000-0005-0000-0000-0000C6390000}"/>
    <cellStyle name="Percent 3 7 11 6 2 2 2" xfId="14746" xr:uid="{00000000-0005-0000-0000-0000C7390000}"/>
    <cellStyle name="Percent 3 7 11 6 2 2 3" xfId="14747" xr:uid="{00000000-0005-0000-0000-0000C8390000}"/>
    <cellStyle name="Percent 3 7 11 6 2 3" xfId="14748" xr:uid="{00000000-0005-0000-0000-0000C9390000}"/>
    <cellStyle name="Percent 3 7 11 6 2 4" xfId="14749" xr:uid="{00000000-0005-0000-0000-0000CA390000}"/>
    <cellStyle name="Percent 3 7 11 6 3" xfId="14750" xr:uid="{00000000-0005-0000-0000-0000CB390000}"/>
    <cellStyle name="Percent 3 7 11 6 3 2" xfId="14751" xr:uid="{00000000-0005-0000-0000-0000CC390000}"/>
    <cellStyle name="Percent 3 7 11 6 3 2 2" xfId="14752" xr:uid="{00000000-0005-0000-0000-0000CD390000}"/>
    <cellStyle name="Percent 3 7 11 6 3 2 3" xfId="14753" xr:uid="{00000000-0005-0000-0000-0000CE390000}"/>
    <cellStyle name="Percent 3 7 11 6 3 3" xfId="14754" xr:uid="{00000000-0005-0000-0000-0000CF390000}"/>
    <cellStyle name="Percent 3 7 11 6 3 4" xfId="14755" xr:uid="{00000000-0005-0000-0000-0000D0390000}"/>
    <cellStyle name="Percent 3 7 11 6 4" xfId="14756" xr:uid="{00000000-0005-0000-0000-0000D1390000}"/>
    <cellStyle name="Percent 3 7 11 6 4 2" xfId="14757" xr:uid="{00000000-0005-0000-0000-0000D2390000}"/>
    <cellStyle name="Percent 3 7 11 6 4 3" xfId="14758" xr:uid="{00000000-0005-0000-0000-0000D3390000}"/>
    <cellStyle name="Percent 3 7 11 6 5" xfId="14759" xr:uid="{00000000-0005-0000-0000-0000D4390000}"/>
    <cellStyle name="Percent 3 7 11 6 6" xfId="14760" xr:uid="{00000000-0005-0000-0000-0000D5390000}"/>
    <cellStyle name="Percent 3 7 11 7" xfId="14761" xr:uid="{00000000-0005-0000-0000-0000D6390000}"/>
    <cellStyle name="Percent 3 7 11 7 2" xfId="14762" xr:uid="{00000000-0005-0000-0000-0000D7390000}"/>
    <cellStyle name="Percent 3 7 11 7 2 2" xfId="14763" xr:uid="{00000000-0005-0000-0000-0000D8390000}"/>
    <cellStyle name="Percent 3 7 11 7 2 3" xfId="14764" xr:uid="{00000000-0005-0000-0000-0000D9390000}"/>
    <cellStyle name="Percent 3 7 11 7 3" xfId="14765" xr:uid="{00000000-0005-0000-0000-0000DA390000}"/>
    <cellStyle name="Percent 3 7 11 7 4" xfId="14766" xr:uid="{00000000-0005-0000-0000-0000DB390000}"/>
    <cellStyle name="Percent 3 7 11 8" xfId="14767" xr:uid="{00000000-0005-0000-0000-0000DC390000}"/>
    <cellStyle name="Percent 3 7 11 8 2" xfId="14768" xr:uid="{00000000-0005-0000-0000-0000DD390000}"/>
    <cellStyle name="Percent 3 7 11 8 2 2" xfId="14769" xr:uid="{00000000-0005-0000-0000-0000DE390000}"/>
    <cellStyle name="Percent 3 7 11 8 2 3" xfId="14770" xr:uid="{00000000-0005-0000-0000-0000DF390000}"/>
    <cellStyle name="Percent 3 7 11 8 3" xfId="14771" xr:uid="{00000000-0005-0000-0000-0000E0390000}"/>
    <cellStyle name="Percent 3 7 11 8 4" xfId="14772" xr:uid="{00000000-0005-0000-0000-0000E1390000}"/>
    <cellStyle name="Percent 3 7 11 9" xfId="14773" xr:uid="{00000000-0005-0000-0000-0000E2390000}"/>
    <cellStyle name="Percent 3 7 11 9 2" xfId="14774" xr:uid="{00000000-0005-0000-0000-0000E3390000}"/>
    <cellStyle name="Percent 3 7 11 9 2 2" xfId="14775" xr:uid="{00000000-0005-0000-0000-0000E4390000}"/>
    <cellStyle name="Percent 3 7 11 9 2 3" xfId="14776" xr:uid="{00000000-0005-0000-0000-0000E5390000}"/>
    <cellStyle name="Percent 3 7 11 9 3" xfId="14777" xr:uid="{00000000-0005-0000-0000-0000E6390000}"/>
    <cellStyle name="Percent 3 7 11 9 4" xfId="14778" xr:uid="{00000000-0005-0000-0000-0000E7390000}"/>
    <cellStyle name="Percent 3 7 12" xfId="14779" xr:uid="{00000000-0005-0000-0000-0000E8390000}"/>
    <cellStyle name="Percent 3 7 12 10" xfId="14780" xr:uid="{00000000-0005-0000-0000-0000E9390000}"/>
    <cellStyle name="Percent 3 7 12 10 2" xfId="14781" xr:uid="{00000000-0005-0000-0000-0000EA390000}"/>
    <cellStyle name="Percent 3 7 12 10 3" xfId="14782" xr:uid="{00000000-0005-0000-0000-0000EB390000}"/>
    <cellStyle name="Percent 3 7 12 11" xfId="14783" xr:uid="{00000000-0005-0000-0000-0000EC390000}"/>
    <cellStyle name="Percent 3 7 12 11 2" xfId="14784" xr:uid="{00000000-0005-0000-0000-0000ED390000}"/>
    <cellStyle name="Percent 3 7 12 11 3" xfId="14785" xr:uid="{00000000-0005-0000-0000-0000EE390000}"/>
    <cellStyle name="Percent 3 7 12 12" xfId="14786" xr:uid="{00000000-0005-0000-0000-0000EF390000}"/>
    <cellStyle name="Percent 3 7 12 12 2" xfId="14787" xr:uid="{00000000-0005-0000-0000-0000F0390000}"/>
    <cellStyle name="Percent 3 7 12 12 3" xfId="14788" xr:uid="{00000000-0005-0000-0000-0000F1390000}"/>
    <cellStyle name="Percent 3 7 12 13" xfId="14789" xr:uid="{00000000-0005-0000-0000-0000F2390000}"/>
    <cellStyle name="Percent 3 7 12 2" xfId="14790" xr:uid="{00000000-0005-0000-0000-0000F3390000}"/>
    <cellStyle name="Percent 3 7 12 2 2" xfId="14791" xr:uid="{00000000-0005-0000-0000-0000F4390000}"/>
    <cellStyle name="Percent 3 7 12 2 2 2" xfId="14792" xr:uid="{00000000-0005-0000-0000-0000F5390000}"/>
    <cellStyle name="Percent 3 7 12 2 2 2 2" xfId="14793" xr:uid="{00000000-0005-0000-0000-0000F6390000}"/>
    <cellStyle name="Percent 3 7 12 2 2 2 3" xfId="14794" xr:uid="{00000000-0005-0000-0000-0000F7390000}"/>
    <cellStyle name="Percent 3 7 12 2 2 3" xfId="14795" xr:uid="{00000000-0005-0000-0000-0000F8390000}"/>
    <cellStyle name="Percent 3 7 12 2 2 4" xfId="14796" xr:uid="{00000000-0005-0000-0000-0000F9390000}"/>
    <cellStyle name="Percent 3 7 12 2 3" xfId="14797" xr:uid="{00000000-0005-0000-0000-0000FA390000}"/>
    <cellStyle name="Percent 3 7 12 2 3 2" xfId="14798" xr:uid="{00000000-0005-0000-0000-0000FB390000}"/>
    <cellStyle name="Percent 3 7 12 2 3 2 2" xfId="14799" xr:uid="{00000000-0005-0000-0000-0000FC390000}"/>
    <cellStyle name="Percent 3 7 12 2 3 2 3" xfId="14800" xr:uid="{00000000-0005-0000-0000-0000FD390000}"/>
    <cellStyle name="Percent 3 7 12 2 3 3" xfId="14801" xr:uid="{00000000-0005-0000-0000-0000FE390000}"/>
    <cellStyle name="Percent 3 7 12 2 3 4" xfId="14802" xr:uid="{00000000-0005-0000-0000-0000FF390000}"/>
    <cellStyle name="Percent 3 7 12 2 4" xfId="14803" xr:uid="{00000000-0005-0000-0000-0000003A0000}"/>
    <cellStyle name="Percent 3 7 12 2 4 2" xfId="14804" xr:uid="{00000000-0005-0000-0000-0000013A0000}"/>
    <cellStyle name="Percent 3 7 12 2 4 3" xfId="14805" xr:uid="{00000000-0005-0000-0000-0000023A0000}"/>
    <cellStyle name="Percent 3 7 12 2 5" xfId="14806" xr:uid="{00000000-0005-0000-0000-0000033A0000}"/>
    <cellStyle name="Percent 3 7 12 2 5 2" xfId="14807" xr:uid="{00000000-0005-0000-0000-0000043A0000}"/>
    <cellStyle name="Percent 3 7 12 2 5 3" xfId="14808" xr:uid="{00000000-0005-0000-0000-0000053A0000}"/>
    <cellStyle name="Percent 3 7 12 2 6" xfId="14809" xr:uid="{00000000-0005-0000-0000-0000063A0000}"/>
    <cellStyle name="Percent 3 7 12 2 7" xfId="14810" xr:uid="{00000000-0005-0000-0000-0000073A0000}"/>
    <cellStyle name="Percent 3 7 12 3" xfId="14811" xr:uid="{00000000-0005-0000-0000-0000083A0000}"/>
    <cellStyle name="Percent 3 7 12 3 2" xfId="14812" xr:uid="{00000000-0005-0000-0000-0000093A0000}"/>
    <cellStyle name="Percent 3 7 12 3 2 2" xfId="14813" xr:uid="{00000000-0005-0000-0000-00000A3A0000}"/>
    <cellStyle name="Percent 3 7 12 3 2 2 2" xfId="14814" xr:uid="{00000000-0005-0000-0000-00000B3A0000}"/>
    <cellStyle name="Percent 3 7 12 3 2 2 3" xfId="14815" xr:uid="{00000000-0005-0000-0000-00000C3A0000}"/>
    <cellStyle name="Percent 3 7 12 3 2 3" xfId="14816" xr:uid="{00000000-0005-0000-0000-00000D3A0000}"/>
    <cellStyle name="Percent 3 7 12 3 2 4" xfId="14817" xr:uid="{00000000-0005-0000-0000-00000E3A0000}"/>
    <cellStyle name="Percent 3 7 12 3 3" xfId="14818" xr:uid="{00000000-0005-0000-0000-00000F3A0000}"/>
    <cellStyle name="Percent 3 7 12 3 3 2" xfId="14819" xr:uid="{00000000-0005-0000-0000-0000103A0000}"/>
    <cellStyle name="Percent 3 7 12 3 3 2 2" xfId="14820" xr:uid="{00000000-0005-0000-0000-0000113A0000}"/>
    <cellStyle name="Percent 3 7 12 3 3 2 3" xfId="14821" xr:uid="{00000000-0005-0000-0000-0000123A0000}"/>
    <cellStyle name="Percent 3 7 12 3 3 3" xfId="14822" xr:uid="{00000000-0005-0000-0000-0000133A0000}"/>
    <cellStyle name="Percent 3 7 12 3 3 4" xfId="14823" xr:uid="{00000000-0005-0000-0000-0000143A0000}"/>
    <cellStyle name="Percent 3 7 12 3 4" xfId="14824" xr:uid="{00000000-0005-0000-0000-0000153A0000}"/>
    <cellStyle name="Percent 3 7 12 3 4 2" xfId="14825" xr:uid="{00000000-0005-0000-0000-0000163A0000}"/>
    <cellStyle name="Percent 3 7 12 3 4 3" xfId="14826" xr:uid="{00000000-0005-0000-0000-0000173A0000}"/>
    <cellStyle name="Percent 3 7 12 3 5" xfId="14827" xr:uid="{00000000-0005-0000-0000-0000183A0000}"/>
    <cellStyle name="Percent 3 7 12 3 6" xfId="14828" xr:uid="{00000000-0005-0000-0000-0000193A0000}"/>
    <cellStyle name="Percent 3 7 12 4" xfId="14829" xr:uid="{00000000-0005-0000-0000-00001A3A0000}"/>
    <cellStyle name="Percent 3 7 12 4 2" xfId="14830" xr:uid="{00000000-0005-0000-0000-00001B3A0000}"/>
    <cellStyle name="Percent 3 7 12 4 2 2" xfId="14831" xr:uid="{00000000-0005-0000-0000-00001C3A0000}"/>
    <cellStyle name="Percent 3 7 12 4 2 2 2" xfId="14832" xr:uid="{00000000-0005-0000-0000-00001D3A0000}"/>
    <cellStyle name="Percent 3 7 12 4 2 2 3" xfId="14833" xr:uid="{00000000-0005-0000-0000-00001E3A0000}"/>
    <cellStyle name="Percent 3 7 12 4 2 3" xfId="14834" xr:uid="{00000000-0005-0000-0000-00001F3A0000}"/>
    <cellStyle name="Percent 3 7 12 4 2 4" xfId="14835" xr:uid="{00000000-0005-0000-0000-0000203A0000}"/>
    <cellStyle name="Percent 3 7 12 4 3" xfId="14836" xr:uid="{00000000-0005-0000-0000-0000213A0000}"/>
    <cellStyle name="Percent 3 7 12 4 3 2" xfId="14837" xr:uid="{00000000-0005-0000-0000-0000223A0000}"/>
    <cellStyle name="Percent 3 7 12 4 3 2 2" xfId="14838" xr:uid="{00000000-0005-0000-0000-0000233A0000}"/>
    <cellStyle name="Percent 3 7 12 4 3 2 3" xfId="14839" xr:uid="{00000000-0005-0000-0000-0000243A0000}"/>
    <cellStyle name="Percent 3 7 12 4 3 3" xfId="14840" xr:uid="{00000000-0005-0000-0000-0000253A0000}"/>
    <cellStyle name="Percent 3 7 12 4 3 4" xfId="14841" xr:uid="{00000000-0005-0000-0000-0000263A0000}"/>
    <cellStyle name="Percent 3 7 12 4 4" xfId="14842" xr:uid="{00000000-0005-0000-0000-0000273A0000}"/>
    <cellStyle name="Percent 3 7 12 4 4 2" xfId="14843" xr:uid="{00000000-0005-0000-0000-0000283A0000}"/>
    <cellStyle name="Percent 3 7 12 4 4 3" xfId="14844" xr:uid="{00000000-0005-0000-0000-0000293A0000}"/>
    <cellStyle name="Percent 3 7 12 4 5" xfId="14845" xr:uid="{00000000-0005-0000-0000-00002A3A0000}"/>
    <cellStyle name="Percent 3 7 12 4 6" xfId="14846" xr:uid="{00000000-0005-0000-0000-00002B3A0000}"/>
    <cellStyle name="Percent 3 7 12 5" xfId="14847" xr:uid="{00000000-0005-0000-0000-00002C3A0000}"/>
    <cellStyle name="Percent 3 7 12 5 2" xfId="14848" xr:uid="{00000000-0005-0000-0000-00002D3A0000}"/>
    <cellStyle name="Percent 3 7 12 5 2 2" xfId="14849" xr:uid="{00000000-0005-0000-0000-00002E3A0000}"/>
    <cellStyle name="Percent 3 7 12 5 2 2 2" xfId="14850" xr:uid="{00000000-0005-0000-0000-00002F3A0000}"/>
    <cellStyle name="Percent 3 7 12 5 2 2 3" xfId="14851" xr:uid="{00000000-0005-0000-0000-0000303A0000}"/>
    <cellStyle name="Percent 3 7 12 5 2 3" xfId="14852" xr:uid="{00000000-0005-0000-0000-0000313A0000}"/>
    <cellStyle name="Percent 3 7 12 5 2 4" xfId="14853" xr:uid="{00000000-0005-0000-0000-0000323A0000}"/>
    <cellStyle name="Percent 3 7 12 5 3" xfId="14854" xr:uid="{00000000-0005-0000-0000-0000333A0000}"/>
    <cellStyle name="Percent 3 7 12 5 3 2" xfId="14855" xr:uid="{00000000-0005-0000-0000-0000343A0000}"/>
    <cellStyle name="Percent 3 7 12 5 3 2 2" xfId="14856" xr:uid="{00000000-0005-0000-0000-0000353A0000}"/>
    <cellStyle name="Percent 3 7 12 5 3 2 3" xfId="14857" xr:uid="{00000000-0005-0000-0000-0000363A0000}"/>
    <cellStyle name="Percent 3 7 12 5 3 3" xfId="14858" xr:uid="{00000000-0005-0000-0000-0000373A0000}"/>
    <cellStyle name="Percent 3 7 12 5 3 4" xfId="14859" xr:uid="{00000000-0005-0000-0000-0000383A0000}"/>
    <cellStyle name="Percent 3 7 12 5 4" xfId="14860" xr:uid="{00000000-0005-0000-0000-0000393A0000}"/>
    <cellStyle name="Percent 3 7 12 5 4 2" xfId="14861" xr:uid="{00000000-0005-0000-0000-00003A3A0000}"/>
    <cellStyle name="Percent 3 7 12 5 4 2 2" xfId="14862" xr:uid="{00000000-0005-0000-0000-00003B3A0000}"/>
    <cellStyle name="Percent 3 7 12 5 4 2 3" xfId="14863" xr:uid="{00000000-0005-0000-0000-00003C3A0000}"/>
    <cellStyle name="Percent 3 7 12 5 4 3" xfId="14864" xr:uid="{00000000-0005-0000-0000-00003D3A0000}"/>
    <cellStyle name="Percent 3 7 12 5 4 4" xfId="14865" xr:uid="{00000000-0005-0000-0000-00003E3A0000}"/>
    <cellStyle name="Percent 3 7 12 5 5" xfId="14866" xr:uid="{00000000-0005-0000-0000-00003F3A0000}"/>
    <cellStyle name="Percent 3 7 12 5 5 2" xfId="14867" xr:uid="{00000000-0005-0000-0000-0000403A0000}"/>
    <cellStyle name="Percent 3 7 12 5 5 3" xfId="14868" xr:uid="{00000000-0005-0000-0000-0000413A0000}"/>
    <cellStyle name="Percent 3 7 12 5 6" xfId="14869" xr:uid="{00000000-0005-0000-0000-0000423A0000}"/>
    <cellStyle name="Percent 3 7 12 5 7" xfId="14870" xr:uid="{00000000-0005-0000-0000-0000433A0000}"/>
    <cellStyle name="Percent 3 7 12 6" xfId="14871" xr:uid="{00000000-0005-0000-0000-0000443A0000}"/>
    <cellStyle name="Percent 3 7 12 6 2" xfId="14872" xr:uid="{00000000-0005-0000-0000-0000453A0000}"/>
    <cellStyle name="Percent 3 7 12 6 2 2" xfId="14873" xr:uid="{00000000-0005-0000-0000-0000463A0000}"/>
    <cellStyle name="Percent 3 7 12 6 2 2 2" xfId="14874" xr:uid="{00000000-0005-0000-0000-0000473A0000}"/>
    <cellStyle name="Percent 3 7 12 6 2 2 3" xfId="14875" xr:uid="{00000000-0005-0000-0000-0000483A0000}"/>
    <cellStyle name="Percent 3 7 12 6 2 3" xfId="14876" xr:uid="{00000000-0005-0000-0000-0000493A0000}"/>
    <cellStyle name="Percent 3 7 12 6 2 4" xfId="14877" xr:uid="{00000000-0005-0000-0000-00004A3A0000}"/>
    <cellStyle name="Percent 3 7 12 6 3" xfId="14878" xr:uid="{00000000-0005-0000-0000-00004B3A0000}"/>
    <cellStyle name="Percent 3 7 12 6 3 2" xfId="14879" xr:uid="{00000000-0005-0000-0000-00004C3A0000}"/>
    <cellStyle name="Percent 3 7 12 6 3 2 2" xfId="14880" xr:uid="{00000000-0005-0000-0000-00004D3A0000}"/>
    <cellStyle name="Percent 3 7 12 6 3 2 3" xfId="14881" xr:uid="{00000000-0005-0000-0000-00004E3A0000}"/>
    <cellStyle name="Percent 3 7 12 6 3 3" xfId="14882" xr:uid="{00000000-0005-0000-0000-00004F3A0000}"/>
    <cellStyle name="Percent 3 7 12 6 3 4" xfId="14883" xr:uid="{00000000-0005-0000-0000-0000503A0000}"/>
    <cellStyle name="Percent 3 7 12 6 4" xfId="14884" xr:uid="{00000000-0005-0000-0000-0000513A0000}"/>
    <cellStyle name="Percent 3 7 12 6 4 2" xfId="14885" xr:uid="{00000000-0005-0000-0000-0000523A0000}"/>
    <cellStyle name="Percent 3 7 12 6 4 3" xfId="14886" xr:uid="{00000000-0005-0000-0000-0000533A0000}"/>
    <cellStyle name="Percent 3 7 12 6 5" xfId="14887" xr:uid="{00000000-0005-0000-0000-0000543A0000}"/>
    <cellStyle name="Percent 3 7 12 6 6" xfId="14888" xr:uid="{00000000-0005-0000-0000-0000553A0000}"/>
    <cellStyle name="Percent 3 7 12 7" xfId="14889" xr:uid="{00000000-0005-0000-0000-0000563A0000}"/>
    <cellStyle name="Percent 3 7 12 7 2" xfId="14890" xr:uid="{00000000-0005-0000-0000-0000573A0000}"/>
    <cellStyle name="Percent 3 7 12 7 2 2" xfId="14891" xr:uid="{00000000-0005-0000-0000-0000583A0000}"/>
    <cellStyle name="Percent 3 7 12 7 2 3" xfId="14892" xr:uid="{00000000-0005-0000-0000-0000593A0000}"/>
    <cellStyle name="Percent 3 7 12 7 3" xfId="14893" xr:uid="{00000000-0005-0000-0000-00005A3A0000}"/>
    <cellStyle name="Percent 3 7 12 7 4" xfId="14894" xr:uid="{00000000-0005-0000-0000-00005B3A0000}"/>
    <cellStyle name="Percent 3 7 12 8" xfId="14895" xr:uid="{00000000-0005-0000-0000-00005C3A0000}"/>
    <cellStyle name="Percent 3 7 12 8 2" xfId="14896" xr:uid="{00000000-0005-0000-0000-00005D3A0000}"/>
    <cellStyle name="Percent 3 7 12 8 2 2" xfId="14897" xr:uid="{00000000-0005-0000-0000-00005E3A0000}"/>
    <cellStyle name="Percent 3 7 12 8 2 3" xfId="14898" xr:uid="{00000000-0005-0000-0000-00005F3A0000}"/>
    <cellStyle name="Percent 3 7 12 8 3" xfId="14899" xr:uid="{00000000-0005-0000-0000-0000603A0000}"/>
    <cellStyle name="Percent 3 7 12 8 4" xfId="14900" xr:uid="{00000000-0005-0000-0000-0000613A0000}"/>
    <cellStyle name="Percent 3 7 12 9" xfId="14901" xr:uid="{00000000-0005-0000-0000-0000623A0000}"/>
    <cellStyle name="Percent 3 7 12 9 2" xfId="14902" xr:uid="{00000000-0005-0000-0000-0000633A0000}"/>
    <cellStyle name="Percent 3 7 12 9 2 2" xfId="14903" xr:uid="{00000000-0005-0000-0000-0000643A0000}"/>
    <cellStyle name="Percent 3 7 12 9 2 3" xfId="14904" xr:uid="{00000000-0005-0000-0000-0000653A0000}"/>
    <cellStyle name="Percent 3 7 12 9 3" xfId="14905" xr:uid="{00000000-0005-0000-0000-0000663A0000}"/>
    <cellStyle name="Percent 3 7 12 9 4" xfId="14906" xr:uid="{00000000-0005-0000-0000-0000673A0000}"/>
    <cellStyle name="Percent 3 7 13" xfId="14907" xr:uid="{00000000-0005-0000-0000-0000683A0000}"/>
    <cellStyle name="Percent 3 7 13 10" xfId="14908" xr:uid="{00000000-0005-0000-0000-0000693A0000}"/>
    <cellStyle name="Percent 3 7 13 10 2" xfId="14909" xr:uid="{00000000-0005-0000-0000-00006A3A0000}"/>
    <cellStyle name="Percent 3 7 13 10 3" xfId="14910" xr:uid="{00000000-0005-0000-0000-00006B3A0000}"/>
    <cellStyle name="Percent 3 7 13 11" xfId="14911" xr:uid="{00000000-0005-0000-0000-00006C3A0000}"/>
    <cellStyle name="Percent 3 7 13 11 2" xfId="14912" xr:uid="{00000000-0005-0000-0000-00006D3A0000}"/>
    <cellStyle name="Percent 3 7 13 11 3" xfId="14913" xr:uid="{00000000-0005-0000-0000-00006E3A0000}"/>
    <cellStyle name="Percent 3 7 13 12" xfId="14914" xr:uid="{00000000-0005-0000-0000-00006F3A0000}"/>
    <cellStyle name="Percent 3 7 13 12 2" xfId="14915" xr:uid="{00000000-0005-0000-0000-0000703A0000}"/>
    <cellStyle name="Percent 3 7 13 12 3" xfId="14916" xr:uid="{00000000-0005-0000-0000-0000713A0000}"/>
    <cellStyle name="Percent 3 7 13 13" xfId="14917" xr:uid="{00000000-0005-0000-0000-0000723A0000}"/>
    <cellStyle name="Percent 3 7 13 2" xfId="14918" xr:uid="{00000000-0005-0000-0000-0000733A0000}"/>
    <cellStyle name="Percent 3 7 13 2 2" xfId="14919" xr:uid="{00000000-0005-0000-0000-0000743A0000}"/>
    <cellStyle name="Percent 3 7 13 2 2 2" xfId="14920" xr:uid="{00000000-0005-0000-0000-0000753A0000}"/>
    <cellStyle name="Percent 3 7 13 2 2 2 2" xfId="14921" xr:uid="{00000000-0005-0000-0000-0000763A0000}"/>
    <cellStyle name="Percent 3 7 13 2 2 2 3" xfId="14922" xr:uid="{00000000-0005-0000-0000-0000773A0000}"/>
    <cellStyle name="Percent 3 7 13 2 2 3" xfId="14923" xr:uid="{00000000-0005-0000-0000-0000783A0000}"/>
    <cellStyle name="Percent 3 7 13 2 2 4" xfId="14924" xr:uid="{00000000-0005-0000-0000-0000793A0000}"/>
    <cellStyle name="Percent 3 7 13 2 3" xfId="14925" xr:uid="{00000000-0005-0000-0000-00007A3A0000}"/>
    <cellStyle name="Percent 3 7 13 2 3 2" xfId="14926" xr:uid="{00000000-0005-0000-0000-00007B3A0000}"/>
    <cellStyle name="Percent 3 7 13 2 3 2 2" xfId="14927" xr:uid="{00000000-0005-0000-0000-00007C3A0000}"/>
    <cellStyle name="Percent 3 7 13 2 3 2 3" xfId="14928" xr:uid="{00000000-0005-0000-0000-00007D3A0000}"/>
    <cellStyle name="Percent 3 7 13 2 3 3" xfId="14929" xr:uid="{00000000-0005-0000-0000-00007E3A0000}"/>
    <cellStyle name="Percent 3 7 13 2 3 4" xfId="14930" xr:uid="{00000000-0005-0000-0000-00007F3A0000}"/>
    <cellStyle name="Percent 3 7 13 2 4" xfId="14931" xr:uid="{00000000-0005-0000-0000-0000803A0000}"/>
    <cellStyle name="Percent 3 7 13 2 4 2" xfId="14932" xr:uid="{00000000-0005-0000-0000-0000813A0000}"/>
    <cellStyle name="Percent 3 7 13 2 4 3" xfId="14933" xr:uid="{00000000-0005-0000-0000-0000823A0000}"/>
    <cellStyle name="Percent 3 7 13 2 5" xfId="14934" xr:uid="{00000000-0005-0000-0000-0000833A0000}"/>
    <cellStyle name="Percent 3 7 13 2 5 2" xfId="14935" xr:uid="{00000000-0005-0000-0000-0000843A0000}"/>
    <cellStyle name="Percent 3 7 13 2 5 3" xfId="14936" xr:uid="{00000000-0005-0000-0000-0000853A0000}"/>
    <cellStyle name="Percent 3 7 13 2 6" xfId="14937" xr:uid="{00000000-0005-0000-0000-0000863A0000}"/>
    <cellStyle name="Percent 3 7 13 2 7" xfId="14938" xr:uid="{00000000-0005-0000-0000-0000873A0000}"/>
    <cellStyle name="Percent 3 7 13 3" xfId="14939" xr:uid="{00000000-0005-0000-0000-0000883A0000}"/>
    <cellStyle name="Percent 3 7 13 3 2" xfId="14940" xr:uid="{00000000-0005-0000-0000-0000893A0000}"/>
    <cellStyle name="Percent 3 7 13 3 2 2" xfId="14941" xr:uid="{00000000-0005-0000-0000-00008A3A0000}"/>
    <cellStyle name="Percent 3 7 13 3 2 2 2" xfId="14942" xr:uid="{00000000-0005-0000-0000-00008B3A0000}"/>
    <cellStyle name="Percent 3 7 13 3 2 2 3" xfId="14943" xr:uid="{00000000-0005-0000-0000-00008C3A0000}"/>
    <cellStyle name="Percent 3 7 13 3 2 3" xfId="14944" xr:uid="{00000000-0005-0000-0000-00008D3A0000}"/>
    <cellStyle name="Percent 3 7 13 3 2 4" xfId="14945" xr:uid="{00000000-0005-0000-0000-00008E3A0000}"/>
    <cellStyle name="Percent 3 7 13 3 3" xfId="14946" xr:uid="{00000000-0005-0000-0000-00008F3A0000}"/>
    <cellStyle name="Percent 3 7 13 3 3 2" xfId="14947" xr:uid="{00000000-0005-0000-0000-0000903A0000}"/>
    <cellStyle name="Percent 3 7 13 3 3 2 2" xfId="14948" xr:uid="{00000000-0005-0000-0000-0000913A0000}"/>
    <cellStyle name="Percent 3 7 13 3 3 2 3" xfId="14949" xr:uid="{00000000-0005-0000-0000-0000923A0000}"/>
    <cellStyle name="Percent 3 7 13 3 3 3" xfId="14950" xr:uid="{00000000-0005-0000-0000-0000933A0000}"/>
    <cellStyle name="Percent 3 7 13 3 3 4" xfId="14951" xr:uid="{00000000-0005-0000-0000-0000943A0000}"/>
    <cellStyle name="Percent 3 7 13 3 4" xfId="14952" xr:uid="{00000000-0005-0000-0000-0000953A0000}"/>
    <cellStyle name="Percent 3 7 13 3 4 2" xfId="14953" xr:uid="{00000000-0005-0000-0000-0000963A0000}"/>
    <cellStyle name="Percent 3 7 13 3 4 3" xfId="14954" xr:uid="{00000000-0005-0000-0000-0000973A0000}"/>
    <cellStyle name="Percent 3 7 13 3 5" xfId="14955" xr:uid="{00000000-0005-0000-0000-0000983A0000}"/>
    <cellStyle name="Percent 3 7 13 3 6" xfId="14956" xr:uid="{00000000-0005-0000-0000-0000993A0000}"/>
    <cellStyle name="Percent 3 7 13 4" xfId="14957" xr:uid="{00000000-0005-0000-0000-00009A3A0000}"/>
    <cellStyle name="Percent 3 7 13 4 2" xfId="14958" xr:uid="{00000000-0005-0000-0000-00009B3A0000}"/>
    <cellStyle name="Percent 3 7 13 4 2 2" xfId="14959" xr:uid="{00000000-0005-0000-0000-00009C3A0000}"/>
    <cellStyle name="Percent 3 7 13 4 2 2 2" xfId="14960" xr:uid="{00000000-0005-0000-0000-00009D3A0000}"/>
    <cellStyle name="Percent 3 7 13 4 2 2 3" xfId="14961" xr:uid="{00000000-0005-0000-0000-00009E3A0000}"/>
    <cellStyle name="Percent 3 7 13 4 2 3" xfId="14962" xr:uid="{00000000-0005-0000-0000-00009F3A0000}"/>
    <cellStyle name="Percent 3 7 13 4 2 4" xfId="14963" xr:uid="{00000000-0005-0000-0000-0000A03A0000}"/>
    <cellStyle name="Percent 3 7 13 4 3" xfId="14964" xr:uid="{00000000-0005-0000-0000-0000A13A0000}"/>
    <cellStyle name="Percent 3 7 13 4 3 2" xfId="14965" xr:uid="{00000000-0005-0000-0000-0000A23A0000}"/>
    <cellStyle name="Percent 3 7 13 4 3 2 2" xfId="14966" xr:uid="{00000000-0005-0000-0000-0000A33A0000}"/>
    <cellStyle name="Percent 3 7 13 4 3 2 3" xfId="14967" xr:uid="{00000000-0005-0000-0000-0000A43A0000}"/>
    <cellStyle name="Percent 3 7 13 4 3 3" xfId="14968" xr:uid="{00000000-0005-0000-0000-0000A53A0000}"/>
    <cellStyle name="Percent 3 7 13 4 3 4" xfId="14969" xr:uid="{00000000-0005-0000-0000-0000A63A0000}"/>
    <cellStyle name="Percent 3 7 13 4 4" xfId="14970" xr:uid="{00000000-0005-0000-0000-0000A73A0000}"/>
    <cellStyle name="Percent 3 7 13 4 4 2" xfId="14971" xr:uid="{00000000-0005-0000-0000-0000A83A0000}"/>
    <cellStyle name="Percent 3 7 13 4 4 3" xfId="14972" xr:uid="{00000000-0005-0000-0000-0000A93A0000}"/>
    <cellStyle name="Percent 3 7 13 4 5" xfId="14973" xr:uid="{00000000-0005-0000-0000-0000AA3A0000}"/>
    <cellStyle name="Percent 3 7 13 4 6" xfId="14974" xr:uid="{00000000-0005-0000-0000-0000AB3A0000}"/>
    <cellStyle name="Percent 3 7 13 5" xfId="14975" xr:uid="{00000000-0005-0000-0000-0000AC3A0000}"/>
    <cellStyle name="Percent 3 7 13 5 2" xfId="14976" xr:uid="{00000000-0005-0000-0000-0000AD3A0000}"/>
    <cellStyle name="Percent 3 7 13 5 2 2" xfId="14977" xr:uid="{00000000-0005-0000-0000-0000AE3A0000}"/>
    <cellStyle name="Percent 3 7 13 5 2 2 2" xfId="14978" xr:uid="{00000000-0005-0000-0000-0000AF3A0000}"/>
    <cellStyle name="Percent 3 7 13 5 2 2 3" xfId="14979" xr:uid="{00000000-0005-0000-0000-0000B03A0000}"/>
    <cellStyle name="Percent 3 7 13 5 2 3" xfId="14980" xr:uid="{00000000-0005-0000-0000-0000B13A0000}"/>
    <cellStyle name="Percent 3 7 13 5 2 4" xfId="14981" xr:uid="{00000000-0005-0000-0000-0000B23A0000}"/>
    <cellStyle name="Percent 3 7 13 5 3" xfId="14982" xr:uid="{00000000-0005-0000-0000-0000B33A0000}"/>
    <cellStyle name="Percent 3 7 13 5 3 2" xfId="14983" xr:uid="{00000000-0005-0000-0000-0000B43A0000}"/>
    <cellStyle name="Percent 3 7 13 5 3 2 2" xfId="14984" xr:uid="{00000000-0005-0000-0000-0000B53A0000}"/>
    <cellStyle name="Percent 3 7 13 5 3 2 3" xfId="14985" xr:uid="{00000000-0005-0000-0000-0000B63A0000}"/>
    <cellStyle name="Percent 3 7 13 5 3 3" xfId="14986" xr:uid="{00000000-0005-0000-0000-0000B73A0000}"/>
    <cellStyle name="Percent 3 7 13 5 3 4" xfId="14987" xr:uid="{00000000-0005-0000-0000-0000B83A0000}"/>
    <cellStyle name="Percent 3 7 13 5 4" xfId="14988" xr:uid="{00000000-0005-0000-0000-0000B93A0000}"/>
    <cellStyle name="Percent 3 7 13 5 4 2" xfId="14989" xr:uid="{00000000-0005-0000-0000-0000BA3A0000}"/>
    <cellStyle name="Percent 3 7 13 5 4 2 2" xfId="14990" xr:uid="{00000000-0005-0000-0000-0000BB3A0000}"/>
    <cellStyle name="Percent 3 7 13 5 4 2 3" xfId="14991" xr:uid="{00000000-0005-0000-0000-0000BC3A0000}"/>
    <cellStyle name="Percent 3 7 13 5 4 3" xfId="14992" xr:uid="{00000000-0005-0000-0000-0000BD3A0000}"/>
    <cellStyle name="Percent 3 7 13 5 4 4" xfId="14993" xr:uid="{00000000-0005-0000-0000-0000BE3A0000}"/>
    <cellStyle name="Percent 3 7 13 5 5" xfId="14994" xr:uid="{00000000-0005-0000-0000-0000BF3A0000}"/>
    <cellStyle name="Percent 3 7 13 5 5 2" xfId="14995" xr:uid="{00000000-0005-0000-0000-0000C03A0000}"/>
    <cellStyle name="Percent 3 7 13 5 5 3" xfId="14996" xr:uid="{00000000-0005-0000-0000-0000C13A0000}"/>
    <cellStyle name="Percent 3 7 13 5 6" xfId="14997" xr:uid="{00000000-0005-0000-0000-0000C23A0000}"/>
    <cellStyle name="Percent 3 7 13 5 7" xfId="14998" xr:uid="{00000000-0005-0000-0000-0000C33A0000}"/>
    <cellStyle name="Percent 3 7 13 6" xfId="14999" xr:uid="{00000000-0005-0000-0000-0000C43A0000}"/>
    <cellStyle name="Percent 3 7 13 6 2" xfId="15000" xr:uid="{00000000-0005-0000-0000-0000C53A0000}"/>
    <cellStyle name="Percent 3 7 13 6 2 2" xfId="15001" xr:uid="{00000000-0005-0000-0000-0000C63A0000}"/>
    <cellStyle name="Percent 3 7 13 6 2 2 2" xfId="15002" xr:uid="{00000000-0005-0000-0000-0000C73A0000}"/>
    <cellStyle name="Percent 3 7 13 6 2 2 3" xfId="15003" xr:uid="{00000000-0005-0000-0000-0000C83A0000}"/>
    <cellStyle name="Percent 3 7 13 6 2 3" xfId="15004" xr:uid="{00000000-0005-0000-0000-0000C93A0000}"/>
    <cellStyle name="Percent 3 7 13 6 2 4" xfId="15005" xr:uid="{00000000-0005-0000-0000-0000CA3A0000}"/>
    <cellStyle name="Percent 3 7 13 6 3" xfId="15006" xr:uid="{00000000-0005-0000-0000-0000CB3A0000}"/>
    <cellStyle name="Percent 3 7 13 6 3 2" xfId="15007" xr:uid="{00000000-0005-0000-0000-0000CC3A0000}"/>
    <cellStyle name="Percent 3 7 13 6 3 2 2" xfId="15008" xr:uid="{00000000-0005-0000-0000-0000CD3A0000}"/>
    <cellStyle name="Percent 3 7 13 6 3 2 3" xfId="15009" xr:uid="{00000000-0005-0000-0000-0000CE3A0000}"/>
    <cellStyle name="Percent 3 7 13 6 3 3" xfId="15010" xr:uid="{00000000-0005-0000-0000-0000CF3A0000}"/>
    <cellStyle name="Percent 3 7 13 6 3 4" xfId="15011" xr:uid="{00000000-0005-0000-0000-0000D03A0000}"/>
    <cellStyle name="Percent 3 7 13 6 4" xfId="15012" xr:uid="{00000000-0005-0000-0000-0000D13A0000}"/>
    <cellStyle name="Percent 3 7 13 6 4 2" xfId="15013" xr:uid="{00000000-0005-0000-0000-0000D23A0000}"/>
    <cellStyle name="Percent 3 7 13 6 4 3" xfId="15014" xr:uid="{00000000-0005-0000-0000-0000D33A0000}"/>
    <cellStyle name="Percent 3 7 13 6 5" xfId="15015" xr:uid="{00000000-0005-0000-0000-0000D43A0000}"/>
    <cellStyle name="Percent 3 7 13 6 6" xfId="15016" xr:uid="{00000000-0005-0000-0000-0000D53A0000}"/>
    <cellStyle name="Percent 3 7 13 7" xfId="15017" xr:uid="{00000000-0005-0000-0000-0000D63A0000}"/>
    <cellStyle name="Percent 3 7 13 7 2" xfId="15018" xr:uid="{00000000-0005-0000-0000-0000D73A0000}"/>
    <cellStyle name="Percent 3 7 13 7 2 2" xfId="15019" xr:uid="{00000000-0005-0000-0000-0000D83A0000}"/>
    <cellStyle name="Percent 3 7 13 7 2 3" xfId="15020" xr:uid="{00000000-0005-0000-0000-0000D93A0000}"/>
    <cellStyle name="Percent 3 7 13 7 3" xfId="15021" xr:uid="{00000000-0005-0000-0000-0000DA3A0000}"/>
    <cellStyle name="Percent 3 7 13 7 4" xfId="15022" xr:uid="{00000000-0005-0000-0000-0000DB3A0000}"/>
    <cellStyle name="Percent 3 7 13 8" xfId="15023" xr:uid="{00000000-0005-0000-0000-0000DC3A0000}"/>
    <cellStyle name="Percent 3 7 13 8 2" xfId="15024" xr:uid="{00000000-0005-0000-0000-0000DD3A0000}"/>
    <cellStyle name="Percent 3 7 13 8 2 2" xfId="15025" xr:uid="{00000000-0005-0000-0000-0000DE3A0000}"/>
    <cellStyle name="Percent 3 7 13 8 2 3" xfId="15026" xr:uid="{00000000-0005-0000-0000-0000DF3A0000}"/>
    <cellStyle name="Percent 3 7 13 8 3" xfId="15027" xr:uid="{00000000-0005-0000-0000-0000E03A0000}"/>
    <cellStyle name="Percent 3 7 13 8 4" xfId="15028" xr:uid="{00000000-0005-0000-0000-0000E13A0000}"/>
    <cellStyle name="Percent 3 7 13 9" xfId="15029" xr:uid="{00000000-0005-0000-0000-0000E23A0000}"/>
    <cellStyle name="Percent 3 7 13 9 2" xfId="15030" xr:uid="{00000000-0005-0000-0000-0000E33A0000}"/>
    <cellStyle name="Percent 3 7 13 9 2 2" xfId="15031" xr:uid="{00000000-0005-0000-0000-0000E43A0000}"/>
    <cellStyle name="Percent 3 7 13 9 2 3" xfId="15032" xr:uid="{00000000-0005-0000-0000-0000E53A0000}"/>
    <cellStyle name="Percent 3 7 13 9 3" xfId="15033" xr:uid="{00000000-0005-0000-0000-0000E63A0000}"/>
    <cellStyle name="Percent 3 7 13 9 4" xfId="15034" xr:uid="{00000000-0005-0000-0000-0000E73A0000}"/>
    <cellStyle name="Percent 3 7 14" xfId="15035" xr:uid="{00000000-0005-0000-0000-0000E83A0000}"/>
    <cellStyle name="Percent 3 7 14 10" xfId="15036" xr:uid="{00000000-0005-0000-0000-0000E93A0000}"/>
    <cellStyle name="Percent 3 7 14 10 2" xfId="15037" xr:uid="{00000000-0005-0000-0000-0000EA3A0000}"/>
    <cellStyle name="Percent 3 7 14 10 3" xfId="15038" xr:uid="{00000000-0005-0000-0000-0000EB3A0000}"/>
    <cellStyle name="Percent 3 7 14 11" xfId="15039" xr:uid="{00000000-0005-0000-0000-0000EC3A0000}"/>
    <cellStyle name="Percent 3 7 14 11 2" xfId="15040" xr:uid="{00000000-0005-0000-0000-0000ED3A0000}"/>
    <cellStyle name="Percent 3 7 14 11 3" xfId="15041" xr:uid="{00000000-0005-0000-0000-0000EE3A0000}"/>
    <cellStyle name="Percent 3 7 14 12" xfId="15042" xr:uid="{00000000-0005-0000-0000-0000EF3A0000}"/>
    <cellStyle name="Percent 3 7 14 12 2" xfId="15043" xr:uid="{00000000-0005-0000-0000-0000F03A0000}"/>
    <cellStyle name="Percent 3 7 14 12 3" xfId="15044" xr:uid="{00000000-0005-0000-0000-0000F13A0000}"/>
    <cellStyle name="Percent 3 7 14 13" xfId="15045" xr:uid="{00000000-0005-0000-0000-0000F23A0000}"/>
    <cellStyle name="Percent 3 7 14 2" xfId="15046" xr:uid="{00000000-0005-0000-0000-0000F33A0000}"/>
    <cellStyle name="Percent 3 7 14 2 2" xfId="15047" xr:uid="{00000000-0005-0000-0000-0000F43A0000}"/>
    <cellStyle name="Percent 3 7 14 2 2 2" xfId="15048" xr:uid="{00000000-0005-0000-0000-0000F53A0000}"/>
    <cellStyle name="Percent 3 7 14 2 2 2 2" xfId="15049" xr:uid="{00000000-0005-0000-0000-0000F63A0000}"/>
    <cellStyle name="Percent 3 7 14 2 2 2 3" xfId="15050" xr:uid="{00000000-0005-0000-0000-0000F73A0000}"/>
    <cellStyle name="Percent 3 7 14 2 2 3" xfId="15051" xr:uid="{00000000-0005-0000-0000-0000F83A0000}"/>
    <cellStyle name="Percent 3 7 14 2 2 4" xfId="15052" xr:uid="{00000000-0005-0000-0000-0000F93A0000}"/>
    <cellStyle name="Percent 3 7 14 2 3" xfId="15053" xr:uid="{00000000-0005-0000-0000-0000FA3A0000}"/>
    <cellStyle name="Percent 3 7 14 2 3 2" xfId="15054" xr:uid="{00000000-0005-0000-0000-0000FB3A0000}"/>
    <cellStyle name="Percent 3 7 14 2 3 2 2" xfId="15055" xr:uid="{00000000-0005-0000-0000-0000FC3A0000}"/>
    <cellStyle name="Percent 3 7 14 2 3 2 3" xfId="15056" xr:uid="{00000000-0005-0000-0000-0000FD3A0000}"/>
    <cellStyle name="Percent 3 7 14 2 3 3" xfId="15057" xr:uid="{00000000-0005-0000-0000-0000FE3A0000}"/>
    <cellStyle name="Percent 3 7 14 2 3 4" xfId="15058" xr:uid="{00000000-0005-0000-0000-0000FF3A0000}"/>
    <cellStyle name="Percent 3 7 14 2 4" xfId="15059" xr:uid="{00000000-0005-0000-0000-0000003B0000}"/>
    <cellStyle name="Percent 3 7 14 2 4 2" xfId="15060" xr:uid="{00000000-0005-0000-0000-0000013B0000}"/>
    <cellStyle name="Percent 3 7 14 2 4 3" xfId="15061" xr:uid="{00000000-0005-0000-0000-0000023B0000}"/>
    <cellStyle name="Percent 3 7 14 2 5" xfId="15062" xr:uid="{00000000-0005-0000-0000-0000033B0000}"/>
    <cellStyle name="Percent 3 7 14 2 5 2" xfId="15063" xr:uid="{00000000-0005-0000-0000-0000043B0000}"/>
    <cellStyle name="Percent 3 7 14 2 5 3" xfId="15064" xr:uid="{00000000-0005-0000-0000-0000053B0000}"/>
    <cellStyle name="Percent 3 7 14 2 6" xfId="15065" xr:uid="{00000000-0005-0000-0000-0000063B0000}"/>
    <cellStyle name="Percent 3 7 14 2 7" xfId="15066" xr:uid="{00000000-0005-0000-0000-0000073B0000}"/>
    <cellStyle name="Percent 3 7 14 3" xfId="15067" xr:uid="{00000000-0005-0000-0000-0000083B0000}"/>
    <cellStyle name="Percent 3 7 14 3 2" xfId="15068" xr:uid="{00000000-0005-0000-0000-0000093B0000}"/>
    <cellStyle name="Percent 3 7 14 3 2 2" xfId="15069" xr:uid="{00000000-0005-0000-0000-00000A3B0000}"/>
    <cellStyle name="Percent 3 7 14 3 2 2 2" xfId="15070" xr:uid="{00000000-0005-0000-0000-00000B3B0000}"/>
    <cellStyle name="Percent 3 7 14 3 2 2 3" xfId="15071" xr:uid="{00000000-0005-0000-0000-00000C3B0000}"/>
    <cellStyle name="Percent 3 7 14 3 2 3" xfId="15072" xr:uid="{00000000-0005-0000-0000-00000D3B0000}"/>
    <cellStyle name="Percent 3 7 14 3 2 4" xfId="15073" xr:uid="{00000000-0005-0000-0000-00000E3B0000}"/>
    <cellStyle name="Percent 3 7 14 3 3" xfId="15074" xr:uid="{00000000-0005-0000-0000-00000F3B0000}"/>
    <cellStyle name="Percent 3 7 14 3 3 2" xfId="15075" xr:uid="{00000000-0005-0000-0000-0000103B0000}"/>
    <cellStyle name="Percent 3 7 14 3 3 2 2" xfId="15076" xr:uid="{00000000-0005-0000-0000-0000113B0000}"/>
    <cellStyle name="Percent 3 7 14 3 3 2 3" xfId="15077" xr:uid="{00000000-0005-0000-0000-0000123B0000}"/>
    <cellStyle name="Percent 3 7 14 3 3 3" xfId="15078" xr:uid="{00000000-0005-0000-0000-0000133B0000}"/>
    <cellStyle name="Percent 3 7 14 3 3 4" xfId="15079" xr:uid="{00000000-0005-0000-0000-0000143B0000}"/>
    <cellStyle name="Percent 3 7 14 3 4" xfId="15080" xr:uid="{00000000-0005-0000-0000-0000153B0000}"/>
    <cellStyle name="Percent 3 7 14 3 4 2" xfId="15081" xr:uid="{00000000-0005-0000-0000-0000163B0000}"/>
    <cellStyle name="Percent 3 7 14 3 4 3" xfId="15082" xr:uid="{00000000-0005-0000-0000-0000173B0000}"/>
    <cellStyle name="Percent 3 7 14 3 5" xfId="15083" xr:uid="{00000000-0005-0000-0000-0000183B0000}"/>
    <cellStyle name="Percent 3 7 14 3 6" xfId="15084" xr:uid="{00000000-0005-0000-0000-0000193B0000}"/>
    <cellStyle name="Percent 3 7 14 4" xfId="15085" xr:uid="{00000000-0005-0000-0000-00001A3B0000}"/>
    <cellStyle name="Percent 3 7 14 4 2" xfId="15086" xr:uid="{00000000-0005-0000-0000-00001B3B0000}"/>
    <cellStyle name="Percent 3 7 14 4 2 2" xfId="15087" xr:uid="{00000000-0005-0000-0000-00001C3B0000}"/>
    <cellStyle name="Percent 3 7 14 4 2 2 2" xfId="15088" xr:uid="{00000000-0005-0000-0000-00001D3B0000}"/>
    <cellStyle name="Percent 3 7 14 4 2 2 3" xfId="15089" xr:uid="{00000000-0005-0000-0000-00001E3B0000}"/>
    <cellStyle name="Percent 3 7 14 4 2 3" xfId="15090" xr:uid="{00000000-0005-0000-0000-00001F3B0000}"/>
    <cellStyle name="Percent 3 7 14 4 2 4" xfId="15091" xr:uid="{00000000-0005-0000-0000-0000203B0000}"/>
    <cellStyle name="Percent 3 7 14 4 3" xfId="15092" xr:uid="{00000000-0005-0000-0000-0000213B0000}"/>
    <cellStyle name="Percent 3 7 14 4 3 2" xfId="15093" xr:uid="{00000000-0005-0000-0000-0000223B0000}"/>
    <cellStyle name="Percent 3 7 14 4 3 2 2" xfId="15094" xr:uid="{00000000-0005-0000-0000-0000233B0000}"/>
    <cellStyle name="Percent 3 7 14 4 3 2 3" xfId="15095" xr:uid="{00000000-0005-0000-0000-0000243B0000}"/>
    <cellStyle name="Percent 3 7 14 4 3 3" xfId="15096" xr:uid="{00000000-0005-0000-0000-0000253B0000}"/>
    <cellStyle name="Percent 3 7 14 4 3 4" xfId="15097" xr:uid="{00000000-0005-0000-0000-0000263B0000}"/>
    <cellStyle name="Percent 3 7 14 4 4" xfId="15098" xr:uid="{00000000-0005-0000-0000-0000273B0000}"/>
    <cellStyle name="Percent 3 7 14 4 4 2" xfId="15099" xr:uid="{00000000-0005-0000-0000-0000283B0000}"/>
    <cellStyle name="Percent 3 7 14 4 4 3" xfId="15100" xr:uid="{00000000-0005-0000-0000-0000293B0000}"/>
    <cellStyle name="Percent 3 7 14 4 5" xfId="15101" xr:uid="{00000000-0005-0000-0000-00002A3B0000}"/>
    <cellStyle name="Percent 3 7 14 4 6" xfId="15102" xr:uid="{00000000-0005-0000-0000-00002B3B0000}"/>
    <cellStyle name="Percent 3 7 14 5" xfId="15103" xr:uid="{00000000-0005-0000-0000-00002C3B0000}"/>
    <cellStyle name="Percent 3 7 14 5 2" xfId="15104" xr:uid="{00000000-0005-0000-0000-00002D3B0000}"/>
    <cellStyle name="Percent 3 7 14 5 2 2" xfId="15105" xr:uid="{00000000-0005-0000-0000-00002E3B0000}"/>
    <cellStyle name="Percent 3 7 14 5 2 2 2" xfId="15106" xr:uid="{00000000-0005-0000-0000-00002F3B0000}"/>
    <cellStyle name="Percent 3 7 14 5 2 2 3" xfId="15107" xr:uid="{00000000-0005-0000-0000-0000303B0000}"/>
    <cellStyle name="Percent 3 7 14 5 2 3" xfId="15108" xr:uid="{00000000-0005-0000-0000-0000313B0000}"/>
    <cellStyle name="Percent 3 7 14 5 2 4" xfId="15109" xr:uid="{00000000-0005-0000-0000-0000323B0000}"/>
    <cellStyle name="Percent 3 7 14 5 3" xfId="15110" xr:uid="{00000000-0005-0000-0000-0000333B0000}"/>
    <cellStyle name="Percent 3 7 14 5 3 2" xfId="15111" xr:uid="{00000000-0005-0000-0000-0000343B0000}"/>
    <cellStyle name="Percent 3 7 14 5 3 2 2" xfId="15112" xr:uid="{00000000-0005-0000-0000-0000353B0000}"/>
    <cellStyle name="Percent 3 7 14 5 3 2 3" xfId="15113" xr:uid="{00000000-0005-0000-0000-0000363B0000}"/>
    <cellStyle name="Percent 3 7 14 5 3 3" xfId="15114" xr:uid="{00000000-0005-0000-0000-0000373B0000}"/>
    <cellStyle name="Percent 3 7 14 5 3 4" xfId="15115" xr:uid="{00000000-0005-0000-0000-0000383B0000}"/>
    <cellStyle name="Percent 3 7 14 5 4" xfId="15116" xr:uid="{00000000-0005-0000-0000-0000393B0000}"/>
    <cellStyle name="Percent 3 7 14 5 4 2" xfId="15117" xr:uid="{00000000-0005-0000-0000-00003A3B0000}"/>
    <cellStyle name="Percent 3 7 14 5 4 2 2" xfId="15118" xr:uid="{00000000-0005-0000-0000-00003B3B0000}"/>
    <cellStyle name="Percent 3 7 14 5 4 2 3" xfId="15119" xr:uid="{00000000-0005-0000-0000-00003C3B0000}"/>
    <cellStyle name="Percent 3 7 14 5 4 3" xfId="15120" xr:uid="{00000000-0005-0000-0000-00003D3B0000}"/>
    <cellStyle name="Percent 3 7 14 5 4 4" xfId="15121" xr:uid="{00000000-0005-0000-0000-00003E3B0000}"/>
    <cellStyle name="Percent 3 7 14 5 5" xfId="15122" xr:uid="{00000000-0005-0000-0000-00003F3B0000}"/>
    <cellStyle name="Percent 3 7 14 5 5 2" xfId="15123" xr:uid="{00000000-0005-0000-0000-0000403B0000}"/>
    <cellStyle name="Percent 3 7 14 5 5 3" xfId="15124" xr:uid="{00000000-0005-0000-0000-0000413B0000}"/>
    <cellStyle name="Percent 3 7 14 5 6" xfId="15125" xr:uid="{00000000-0005-0000-0000-0000423B0000}"/>
    <cellStyle name="Percent 3 7 14 5 7" xfId="15126" xr:uid="{00000000-0005-0000-0000-0000433B0000}"/>
    <cellStyle name="Percent 3 7 14 6" xfId="15127" xr:uid="{00000000-0005-0000-0000-0000443B0000}"/>
    <cellStyle name="Percent 3 7 14 6 2" xfId="15128" xr:uid="{00000000-0005-0000-0000-0000453B0000}"/>
    <cellStyle name="Percent 3 7 14 6 2 2" xfId="15129" xr:uid="{00000000-0005-0000-0000-0000463B0000}"/>
    <cellStyle name="Percent 3 7 14 6 2 2 2" xfId="15130" xr:uid="{00000000-0005-0000-0000-0000473B0000}"/>
    <cellStyle name="Percent 3 7 14 6 2 2 3" xfId="15131" xr:uid="{00000000-0005-0000-0000-0000483B0000}"/>
    <cellStyle name="Percent 3 7 14 6 2 3" xfId="15132" xr:uid="{00000000-0005-0000-0000-0000493B0000}"/>
    <cellStyle name="Percent 3 7 14 6 2 4" xfId="15133" xr:uid="{00000000-0005-0000-0000-00004A3B0000}"/>
    <cellStyle name="Percent 3 7 14 6 3" xfId="15134" xr:uid="{00000000-0005-0000-0000-00004B3B0000}"/>
    <cellStyle name="Percent 3 7 14 6 3 2" xfId="15135" xr:uid="{00000000-0005-0000-0000-00004C3B0000}"/>
    <cellStyle name="Percent 3 7 14 6 3 2 2" xfId="15136" xr:uid="{00000000-0005-0000-0000-00004D3B0000}"/>
    <cellStyle name="Percent 3 7 14 6 3 2 3" xfId="15137" xr:uid="{00000000-0005-0000-0000-00004E3B0000}"/>
    <cellStyle name="Percent 3 7 14 6 3 3" xfId="15138" xr:uid="{00000000-0005-0000-0000-00004F3B0000}"/>
    <cellStyle name="Percent 3 7 14 6 3 4" xfId="15139" xr:uid="{00000000-0005-0000-0000-0000503B0000}"/>
    <cellStyle name="Percent 3 7 14 6 4" xfId="15140" xr:uid="{00000000-0005-0000-0000-0000513B0000}"/>
    <cellStyle name="Percent 3 7 14 6 4 2" xfId="15141" xr:uid="{00000000-0005-0000-0000-0000523B0000}"/>
    <cellStyle name="Percent 3 7 14 6 4 3" xfId="15142" xr:uid="{00000000-0005-0000-0000-0000533B0000}"/>
    <cellStyle name="Percent 3 7 14 6 5" xfId="15143" xr:uid="{00000000-0005-0000-0000-0000543B0000}"/>
    <cellStyle name="Percent 3 7 14 6 6" xfId="15144" xr:uid="{00000000-0005-0000-0000-0000553B0000}"/>
    <cellStyle name="Percent 3 7 14 7" xfId="15145" xr:uid="{00000000-0005-0000-0000-0000563B0000}"/>
    <cellStyle name="Percent 3 7 14 7 2" xfId="15146" xr:uid="{00000000-0005-0000-0000-0000573B0000}"/>
    <cellStyle name="Percent 3 7 14 7 2 2" xfId="15147" xr:uid="{00000000-0005-0000-0000-0000583B0000}"/>
    <cellStyle name="Percent 3 7 14 7 2 3" xfId="15148" xr:uid="{00000000-0005-0000-0000-0000593B0000}"/>
    <cellStyle name="Percent 3 7 14 7 3" xfId="15149" xr:uid="{00000000-0005-0000-0000-00005A3B0000}"/>
    <cellStyle name="Percent 3 7 14 7 4" xfId="15150" xr:uid="{00000000-0005-0000-0000-00005B3B0000}"/>
    <cellStyle name="Percent 3 7 14 8" xfId="15151" xr:uid="{00000000-0005-0000-0000-00005C3B0000}"/>
    <cellStyle name="Percent 3 7 14 8 2" xfId="15152" xr:uid="{00000000-0005-0000-0000-00005D3B0000}"/>
    <cellStyle name="Percent 3 7 14 8 2 2" xfId="15153" xr:uid="{00000000-0005-0000-0000-00005E3B0000}"/>
    <cellStyle name="Percent 3 7 14 8 2 3" xfId="15154" xr:uid="{00000000-0005-0000-0000-00005F3B0000}"/>
    <cellStyle name="Percent 3 7 14 8 3" xfId="15155" xr:uid="{00000000-0005-0000-0000-0000603B0000}"/>
    <cellStyle name="Percent 3 7 14 8 4" xfId="15156" xr:uid="{00000000-0005-0000-0000-0000613B0000}"/>
    <cellStyle name="Percent 3 7 14 9" xfId="15157" xr:uid="{00000000-0005-0000-0000-0000623B0000}"/>
    <cellStyle name="Percent 3 7 14 9 2" xfId="15158" xr:uid="{00000000-0005-0000-0000-0000633B0000}"/>
    <cellStyle name="Percent 3 7 14 9 2 2" xfId="15159" xr:uid="{00000000-0005-0000-0000-0000643B0000}"/>
    <cellStyle name="Percent 3 7 14 9 2 3" xfId="15160" xr:uid="{00000000-0005-0000-0000-0000653B0000}"/>
    <cellStyle name="Percent 3 7 14 9 3" xfId="15161" xr:uid="{00000000-0005-0000-0000-0000663B0000}"/>
    <cellStyle name="Percent 3 7 14 9 4" xfId="15162" xr:uid="{00000000-0005-0000-0000-0000673B0000}"/>
    <cellStyle name="Percent 3 7 15" xfId="15163" xr:uid="{00000000-0005-0000-0000-0000683B0000}"/>
    <cellStyle name="Percent 3 7 15 10" xfId="15164" xr:uid="{00000000-0005-0000-0000-0000693B0000}"/>
    <cellStyle name="Percent 3 7 15 10 2" xfId="15165" xr:uid="{00000000-0005-0000-0000-00006A3B0000}"/>
    <cellStyle name="Percent 3 7 15 10 3" xfId="15166" xr:uid="{00000000-0005-0000-0000-00006B3B0000}"/>
    <cellStyle name="Percent 3 7 15 11" xfId="15167" xr:uid="{00000000-0005-0000-0000-00006C3B0000}"/>
    <cellStyle name="Percent 3 7 15 11 2" xfId="15168" xr:uid="{00000000-0005-0000-0000-00006D3B0000}"/>
    <cellStyle name="Percent 3 7 15 11 3" xfId="15169" xr:uid="{00000000-0005-0000-0000-00006E3B0000}"/>
    <cellStyle name="Percent 3 7 15 12" xfId="15170" xr:uid="{00000000-0005-0000-0000-00006F3B0000}"/>
    <cellStyle name="Percent 3 7 15 12 2" xfId="15171" xr:uid="{00000000-0005-0000-0000-0000703B0000}"/>
    <cellStyle name="Percent 3 7 15 12 3" xfId="15172" xr:uid="{00000000-0005-0000-0000-0000713B0000}"/>
    <cellStyle name="Percent 3 7 15 13" xfId="15173" xr:uid="{00000000-0005-0000-0000-0000723B0000}"/>
    <cellStyle name="Percent 3 7 15 2" xfId="15174" xr:uid="{00000000-0005-0000-0000-0000733B0000}"/>
    <cellStyle name="Percent 3 7 15 2 2" xfId="15175" xr:uid="{00000000-0005-0000-0000-0000743B0000}"/>
    <cellStyle name="Percent 3 7 15 2 2 2" xfId="15176" xr:uid="{00000000-0005-0000-0000-0000753B0000}"/>
    <cellStyle name="Percent 3 7 15 2 2 2 2" xfId="15177" xr:uid="{00000000-0005-0000-0000-0000763B0000}"/>
    <cellStyle name="Percent 3 7 15 2 2 2 3" xfId="15178" xr:uid="{00000000-0005-0000-0000-0000773B0000}"/>
    <cellStyle name="Percent 3 7 15 2 2 3" xfId="15179" xr:uid="{00000000-0005-0000-0000-0000783B0000}"/>
    <cellStyle name="Percent 3 7 15 2 2 4" xfId="15180" xr:uid="{00000000-0005-0000-0000-0000793B0000}"/>
    <cellStyle name="Percent 3 7 15 2 3" xfId="15181" xr:uid="{00000000-0005-0000-0000-00007A3B0000}"/>
    <cellStyle name="Percent 3 7 15 2 3 2" xfId="15182" xr:uid="{00000000-0005-0000-0000-00007B3B0000}"/>
    <cellStyle name="Percent 3 7 15 2 3 2 2" xfId="15183" xr:uid="{00000000-0005-0000-0000-00007C3B0000}"/>
    <cellStyle name="Percent 3 7 15 2 3 2 3" xfId="15184" xr:uid="{00000000-0005-0000-0000-00007D3B0000}"/>
    <cellStyle name="Percent 3 7 15 2 3 3" xfId="15185" xr:uid="{00000000-0005-0000-0000-00007E3B0000}"/>
    <cellStyle name="Percent 3 7 15 2 3 4" xfId="15186" xr:uid="{00000000-0005-0000-0000-00007F3B0000}"/>
    <cellStyle name="Percent 3 7 15 2 4" xfId="15187" xr:uid="{00000000-0005-0000-0000-0000803B0000}"/>
    <cellStyle name="Percent 3 7 15 2 4 2" xfId="15188" xr:uid="{00000000-0005-0000-0000-0000813B0000}"/>
    <cellStyle name="Percent 3 7 15 2 4 3" xfId="15189" xr:uid="{00000000-0005-0000-0000-0000823B0000}"/>
    <cellStyle name="Percent 3 7 15 2 5" xfId="15190" xr:uid="{00000000-0005-0000-0000-0000833B0000}"/>
    <cellStyle name="Percent 3 7 15 2 5 2" xfId="15191" xr:uid="{00000000-0005-0000-0000-0000843B0000}"/>
    <cellStyle name="Percent 3 7 15 2 5 3" xfId="15192" xr:uid="{00000000-0005-0000-0000-0000853B0000}"/>
    <cellStyle name="Percent 3 7 15 2 6" xfId="15193" xr:uid="{00000000-0005-0000-0000-0000863B0000}"/>
    <cellStyle name="Percent 3 7 15 2 7" xfId="15194" xr:uid="{00000000-0005-0000-0000-0000873B0000}"/>
    <cellStyle name="Percent 3 7 15 3" xfId="15195" xr:uid="{00000000-0005-0000-0000-0000883B0000}"/>
    <cellStyle name="Percent 3 7 15 3 2" xfId="15196" xr:uid="{00000000-0005-0000-0000-0000893B0000}"/>
    <cellStyle name="Percent 3 7 15 3 2 2" xfId="15197" xr:uid="{00000000-0005-0000-0000-00008A3B0000}"/>
    <cellStyle name="Percent 3 7 15 3 2 2 2" xfId="15198" xr:uid="{00000000-0005-0000-0000-00008B3B0000}"/>
    <cellStyle name="Percent 3 7 15 3 2 2 3" xfId="15199" xr:uid="{00000000-0005-0000-0000-00008C3B0000}"/>
    <cellStyle name="Percent 3 7 15 3 2 3" xfId="15200" xr:uid="{00000000-0005-0000-0000-00008D3B0000}"/>
    <cellStyle name="Percent 3 7 15 3 2 4" xfId="15201" xr:uid="{00000000-0005-0000-0000-00008E3B0000}"/>
    <cellStyle name="Percent 3 7 15 3 3" xfId="15202" xr:uid="{00000000-0005-0000-0000-00008F3B0000}"/>
    <cellStyle name="Percent 3 7 15 3 3 2" xfId="15203" xr:uid="{00000000-0005-0000-0000-0000903B0000}"/>
    <cellStyle name="Percent 3 7 15 3 3 2 2" xfId="15204" xr:uid="{00000000-0005-0000-0000-0000913B0000}"/>
    <cellStyle name="Percent 3 7 15 3 3 2 3" xfId="15205" xr:uid="{00000000-0005-0000-0000-0000923B0000}"/>
    <cellStyle name="Percent 3 7 15 3 3 3" xfId="15206" xr:uid="{00000000-0005-0000-0000-0000933B0000}"/>
    <cellStyle name="Percent 3 7 15 3 3 4" xfId="15207" xr:uid="{00000000-0005-0000-0000-0000943B0000}"/>
    <cellStyle name="Percent 3 7 15 3 4" xfId="15208" xr:uid="{00000000-0005-0000-0000-0000953B0000}"/>
    <cellStyle name="Percent 3 7 15 3 4 2" xfId="15209" xr:uid="{00000000-0005-0000-0000-0000963B0000}"/>
    <cellStyle name="Percent 3 7 15 3 4 3" xfId="15210" xr:uid="{00000000-0005-0000-0000-0000973B0000}"/>
    <cellStyle name="Percent 3 7 15 3 5" xfId="15211" xr:uid="{00000000-0005-0000-0000-0000983B0000}"/>
    <cellStyle name="Percent 3 7 15 3 6" xfId="15212" xr:uid="{00000000-0005-0000-0000-0000993B0000}"/>
    <cellStyle name="Percent 3 7 15 4" xfId="15213" xr:uid="{00000000-0005-0000-0000-00009A3B0000}"/>
    <cellStyle name="Percent 3 7 15 4 2" xfId="15214" xr:uid="{00000000-0005-0000-0000-00009B3B0000}"/>
    <cellStyle name="Percent 3 7 15 4 2 2" xfId="15215" xr:uid="{00000000-0005-0000-0000-00009C3B0000}"/>
    <cellStyle name="Percent 3 7 15 4 2 2 2" xfId="15216" xr:uid="{00000000-0005-0000-0000-00009D3B0000}"/>
    <cellStyle name="Percent 3 7 15 4 2 2 3" xfId="15217" xr:uid="{00000000-0005-0000-0000-00009E3B0000}"/>
    <cellStyle name="Percent 3 7 15 4 2 3" xfId="15218" xr:uid="{00000000-0005-0000-0000-00009F3B0000}"/>
    <cellStyle name="Percent 3 7 15 4 2 4" xfId="15219" xr:uid="{00000000-0005-0000-0000-0000A03B0000}"/>
    <cellStyle name="Percent 3 7 15 4 3" xfId="15220" xr:uid="{00000000-0005-0000-0000-0000A13B0000}"/>
    <cellStyle name="Percent 3 7 15 4 3 2" xfId="15221" xr:uid="{00000000-0005-0000-0000-0000A23B0000}"/>
    <cellStyle name="Percent 3 7 15 4 3 2 2" xfId="15222" xr:uid="{00000000-0005-0000-0000-0000A33B0000}"/>
    <cellStyle name="Percent 3 7 15 4 3 2 3" xfId="15223" xr:uid="{00000000-0005-0000-0000-0000A43B0000}"/>
    <cellStyle name="Percent 3 7 15 4 3 3" xfId="15224" xr:uid="{00000000-0005-0000-0000-0000A53B0000}"/>
    <cellStyle name="Percent 3 7 15 4 3 4" xfId="15225" xr:uid="{00000000-0005-0000-0000-0000A63B0000}"/>
    <cellStyle name="Percent 3 7 15 4 4" xfId="15226" xr:uid="{00000000-0005-0000-0000-0000A73B0000}"/>
    <cellStyle name="Percent 3 7 15 4 4 2" xfId="15227" xr:uid="{00000000-0005-0000-0000-0000A83B0000}"/>
    <cellStyle name="Percent 3 7 15 4 4 3" xfId="15228" xr:uid="{00000000-0005-0000-0000-0000A93B0000}"/>
    <cellStyle name="Percent 3 7 15 4 5" xfId="15229" xr:uid="{00000000-0005-0000-0000-0000AA3B0000}"/>
    <cellStyle name="Percent 3 7 15 4 6" xfId="15230" xr:uid="{00000000-0005-0000-0000-0000AB3B0000}"/>
    <cellStyle name="Percent 3 7 15 5" xfId="15231" xr:uid="{00000000-0005-0000-0000-0000AC3B0000}"/>
    <cellStyle name="Percent 3 7 15 5 2" xfId="15232" xr:uid="{00000000-0005-0000-0000-0000AD3B0000}"/>
    <cellStyle name="Percent 3 7 15 5 2 2" xfId="15233" xr:uid="{00000000-0005-0000-0000-0000AE3B0000}"/>
    <cellStyle name="Percent 3 7 15 5 2 2 2" xfId="15234" xr:uid="{00000000-0005-0000-0000-0000AF3B0000}"/>
    <cellStyle name="Percent 3 7 15 5 2 2 3" xfId="15235" xr:uid="{00000000-0005-0000-0000-0000B03B0000}"/>
    <cellStyle name="Percent 3 7 15 5 2 3" xfId="15236" xr:uid="{00000000-0005-0000-0000-0000B13B0000}"/>
    <cellStyle name="Percent 3 7 15 5 2 4" xfId="15237" xr:uid="{00000000-0005-0000-0000-0000B23B0000}"/>
    <cellStyle name="Percent 3 7 15 5 3" xfId="15238" xr:uid="{00000000-0005-0000-0000-0000B33B0000}"/>
    <cellStyle name="Percent 3 7 15 5 3 2" xfId="15239" xr:uid="{00000000-0005-0000-0000-0000B43B0000}"/>
    <cellStyle name="Percent 3 7 15 5 3 2 2" xfId="15240" xr:uid="{00000000-0005-0000-0000-0000B53B0000}"/>
    <cellStyle name="Percent 3 7 15 5 3 2 3" xfId="15241" xr:uid="{00000000-0005-0000-0000-0000B63B0000}"/>
    <cellStyle name="Percent 3 7 15 5 3 3" xfId="15242" xr:uid="{00000000-0005-0000-0000-0000B73B0000}"/>
    <cellStyle name="Percent 3 7 15 5 3 4" xfId="15243" xr:uid="{00000000-0005-0000-0000-0000B83B0000}"/>
    <cellStyle name="Percent 3 7 15 5 4" xfId="15244" xr:uid="{00000000-0005-0000-0000-0000B93B0000}"/>
    <cellStyle name="Percent 3 7 15 5 4 2" xfId="15245" xr:uid="{00000000-0005-0000-0000-0000BA3B0000}"/>
    <cellStyle name="Percent 3 7 15 5 4 2 2" xfId="15246" xr:uid="{00000000-0005-0000-0000-0000BB3B0000}"/>
    <cellStyle name="Percent 3 7 15 5 4 2 3" xfId="15247" xr:uid="{00000000-0005-0000-0000-0000BC3B0000}"/>
    <cellStyle name="Percent 3 7 15 5 4 3" xfId="15248" xr:uid="{00000000-0005-0000-0000-0000BD3B0000}"/>
    <cellStyle name="Percent 3 7 15 5 4 4" xfId="15249" xr:uid="{00000000-0005-0000-0000-0000BE3B0000}"/>
    <cellStyle name="Percent 3 7 15 5 5" xfId="15250" xr:uid="{00000000-0005-0000-0000-0000BF3B0000}"/>
    <cellStyle name="Percent 3 7 15 5 5 2" xfId="15251" xr:uid="{00000000-0005-0000-0000-0000C03B0000}"/>
    <cellStyle name="Percent 3 7 15 5 5 3" xfId="15252" xr:uid="{00000000-0005-0000-0000-0000C13B0000}"/>
    <cellStyle name="Percent 3 7 15 5 6" xfId="15253" xr:uid="{00000000-0005-0000-0000-0000C23B0000}"/>
    <cellStyle name="Percent 3 7 15 5 7" xfId="15254" xr:uid="{00000000-0005-0000-0000-0000C33B0000}"/>
    <cellStyle name="Percent 3 7 15 6" xfId="15255" xr:uid="{00000000-0005-0000-0000-0000C43B0000}"/>
    <cellStyle name="Percent 3 7 15 6 2" xfId="15256" xr:uid="{00000000-0005-0000-0000-0000C53B0000}"/>
    <cellStyle name="Percent 3 7 15 6 2 2" xfId="15257" xr:uid="{00000000-0005-0000-0000-0000C63B0000}"/>
    <cellStyle name="Percent 3 7 15 6 2 2 2" xfId="15258" xr:uid="{00000000-0005-0000-0000-0000C73B0000}"/>
    <cellStyle name="Percent 3 7 15 6 2 2 3" xfId="15259" xr:uid="{00000000-0005-0000-0000-0000C83B0000}"/>
    <cellStyle name="Percent 3 7 15 6 2 3" xfId="15260" xr:uid="{00000000-0005-0000-0000-0000C93B0000}"/>
    <cellStyle name="Percent 3 7 15 6 2 4" xfId="15261" xr:uid="{00000000-0005-0000-0000-0000CA3B0000}"/>
    <cellStyle name="Percent 3 7 15 6 3" xfId="15262" xr:uid="{00000000-0005-0000-0000-0000CB3B0000}"/>
    <cellStyle name="Percent 3 7 15 6 3 2" xfId="15263" xr:uid="{00000000-0005-0000-0000-0000CC3B0000}"/>
    <cellStyle name="Percent 3 7 15 6 3 2 2" xfId="15264" xr:uid="{00000000-0005-0000-0000-0000CD3B0000}"/>
    <cellStyle name="Percent 3 7 15 6 3 2 3" xfId="15265" xr:uid="{00000000-0005-0000-0000-0000CE3B0000}"/>
    <cellStyle name="Percent 3 7 15 6 3 3" xfId="15266" xr:uid="{00000000-0005-0000-0000-0000CF3B0000}"/>
    <cellStyle name="Percent 3 7 15 6 3 4" xfId="15267" xr:uid="{00000000-0005-0000-0000-0000D03B0000}"/>
    <cellStyle name="Percent 3 7 15 6 4" xfId="15268" xr:uid="{00000000-0005-0000-0000-0000D13B0000}"/>
    <cellStyle name="Percent 3 7 15 6 4 2" xfId="15269" xr:uid="{00000000-0005-0000-0000-0000D23B0000}"/>
    <cellStyle name="Percent 3 7 15 6 4 3" xfId="15270" xr:uid="{00000000-0005-0000-0000-0000D33B0000}"/>
    <cellStyle name="Percent 3 7 15 6 5" xfId="15271" xr:uid="{00000000-0005-0000-0000-0000D43B0000}"/>
    <cellStyle name="Percent 3 7 15 6 6" xfId="15272" xr:uid="{00000000-0005-0000-0000-0000D53B0000}"/>
    <cellStyle name="Percent 3 7 15 7" xfId="15273" xr:uid="{00000000-0005-0000-0000-0000D63B0000}"/>
    <cellStyle name="Percent 3 7 15 7 2" xfId="15274" xr:uid="{00000000-0005-0000-0000-0000D73B0000}"/>
    <cellStyle name="Percent 3 7 15 7 2 2" xfId="15275" xr:uid="{00000000-0005-0000-0000-0000D83B0000}"/>
    <cellStyle name="Percent 3 7 15 7 2 3" xfId="15276" xr:uid="{00000000-0005-0000-0000-0000D93B0000}"/>
    <cellStyle name="Percent 3 7 15 7 3" xfId="15277" xr:uid="{00000000-0005-0000-0000-0000DA3B0000}"/>
    <cellStyle name="Percent 3 7 15 7 4" xfId="15278" xr:uid="{00000000-0005-0000-0000-0000DB3B0000}"/>
    <cellStyle name="Percent 3 7 15 8" xfId="15279" xr:uid="{00000000-0005-0000-0000-0000DC3B0000}"/>
    <cellStyle name="Percent 3 7 15 8 2" xfId="15280" xr:uid="{00000000-0005-0000-0000-0000DD3B0000}"/>
    <cellStyle name="Percent 3 7 15 8 2 2" xfId="15281" xr:uid="{00000000-0005-0000-0000-0000DE3B0000}"/>
    <cellStyle name="Percent 3 7 15 8 2 3" xfId="15282" xr:uid="{00000000-0005-0000-0000-0000DF3B0000}"/>
    <cellStyle name="Percent 3 7 15 8 3" xfId="15283" xr:uid="{00000000-0005-0000-0000-0000E03B0000}"/>
    <cellStyle name="Percent 3 7 15 8 4" xfId="15284" xr:uid="{00000000-0005-0000-0000-0000E13B0000}"/>
    <cellStyle name="Percent 3 7 15 9" xfId="15285" xr:uid="{00000000-0005-0000-0000-0000E23B0000}"/>
    <cellStyle name="Percent 3 7 15 9 2" xfId="15286" xr:uid="{00000000-0005-0000-0000-0000E33B0000}"/>
    <cellStyle name="Percent 3 7 15 9 2 2" xfId="15287" xr:uid="{00000000-0005-0000-0000-0000E43B0000}"/>
    <cellStyle name="Percent 3 7 15 9 2 3" xfId="15288" xr:uid="{00000000-0005-0000-0000-0000E53B0000}"/>
    <cellStyle name="Percent 3 7 15 9 3" xfId="15289" xr:uid="{00000000-0005-0000-0000-0000E63B0000}"/>
    <cellStyle name="Percent 3 7 15 9 4" xfId="15290" xr:uid="{00000000-0005-0000-0000-0000E73B0000}"/>
    <cellStyle name="Percent 3 7 16" xfId="15291" xr:uid="{00000000-0005-0000-0000-0000E83B0000}"/>
    <cellStyle name="Percent 3 7 16 2" xfId="15292" xr:uid="{00000000-0005-0000-0000-0000E93B0000}"/>
    <cellStyle name="Percent 3 7 16 2 2" xfId="15293" xr:uid="{00000000-0005-0000-0000-0000EA3B0000}"/>
    <cellStyle name="Percent 3 7 16 2 2 2" xfId="15294" xr:uid="{00000000-0005-0000-0000-0000EB3B0000}"/>
    <cellStyle name="Percent 3 7 16 2 2 3" xfId="15295" xr:uid="{00000000-0005-0000-0000-0000EC3B0000}"/>
    <cellStyle name="Percent 3 7 16 2 3" xfId="15296" xr:uid="{00000000-0005-0000-0000-0000ED3B0000}"/>
    <cellStyle name="Percent 3 7 16 2 4" xfId="15297" xr:uid="{00000000-0005-0000-0000-0000EE3B0000}"/>
    <cellStyle name="Percent 3 7 16 3" xfId="15298" xr:uid="{00000000-0005-0000-0000-0000EF3B0000}"/>
    <cellStyle name="Percent 3 7 16 3 2" xfId="15299" xr:uid="{00000000-0005-0000-0000-0000F03B0000}"/>
    <cellStyle name="Percent 3 7 16 3 2 2" xfId="15300" xr:uid="{00000000-0005-0000-0000-0000F13B0000}"/>
    <cellStyle name="Percent 3 7 16 3 2 3" xfId="15301" xr:uid="{00000000-0005-0000-0000-0000F23B0000}"/>
    <cellStyle name="Percent 3 7 16 3 3" xfId="15302" xr:uid="{00000000-0005-0000-0000-0000F33B0000}"/>
    <cellStyle name="Percent 3 7 16 3 4" xfId="15303" xr:uid="{00000000-0005-0000-0000-0000F43B0000}"/>
    <cellStyle name="Percent 3 7 16 4" xfId="15304" xr:uid="{00000000-0005-0000-0000-0000F53B0000}"/>
    <cellStyle name="Percent 3 7 16 4 2" xfId="15305" xr:uid="{00000000-0005-0000-0000-0000F63B0000}"/>
    <cellStyle name="Percent 3 7 16 4 3" xfId="15306" xr:uid="{00000000-0005-0000-0000-0000F73B0000}"/>
    <cellStyle name="Percent 3 7 16 5" xfId="15307" xr:uid="{00000000-0005-0000-0000-0000F83B0000}"/>
    <cellStyle name="Percent 3 7 16 5 2" xfId="15308" xr:uid="{00000000-0005-0000-0000-0000F93B0000}"/>
    <cellStyle name="Percent 3 7 16 5 3" xfId="15309" xr:uid="{00000000-0005-0000-0000-0000FA3B0000}"/>
    <cellStyle name="Percent 3 7 16 6" xfId="15310" xr:uid="{00000000-0005-0000-0000-0000FB3B0000}"/>
    <cellStyle name="Percent 3 7 16 7" xfId="15311" xr:uid="{00000000-0005-0000-0000-0000FC3B0000}"/>
    <cellStyle name="Percent 3 7 17" xfId="15312" xr:uid="{00000000-0005-0000-0000-0000FD3B0000}"/>
    <cellStyle name="Percent 3 7 17 2" xfId="15313" xr:uid="{00000000-0005-0000-0000-0000FE3B0000}"/>
    <cellStyle name="Percent 3 7 17 2 2" xfId="15314" xr:uid="{00000000-0005-0000-0000-0000FF3B0000}"/>
    <cellStyle name="Percent 3 7 17 2 2 2" xfId="15315" xr:uid="{00000000-0005-0000-0000-0000003C0000}"/>
    <cellStyle name="Percent 3 7 17 2 2 3" xfId="15316" xr:uid="{00000000-0005-0000-0000-0000013C0000}"/>
    <cellStyle name="Percent 3 7 17 2 3" xfId="15317" xr:uid="{00000000-0005-0000-0000-0000023C0000}"/>
    <cellStyle name="Percent 3 7 17 2 4" xfId="15318" xr:uid="{00000000-0005-0000-0000-0000033C0000}"/>
    <cellStyle name="Percent 3 7 17 3" xfId="15319" xr:uid="{00000000-0005-0000-0000-0000043C0000}"/>
    <cellStyle name="Percent 3 7 17 3 2" xfId="15320" xr:uid="{00000000-0005-0000-0000-0000053C0000}"/>
    <cellStyle name="Percent 3 7 17 3 2 2" xfId="15321" xr:uid="{00000000-0005-0000-0000-0000063C0000}"/>
    <cellStyle name="Percent 3 7 17 3 2 3" xfId="15322" xr:uid="{00000000-0005-0000-0000-0000073C0000}"/>
    <cellStyle name="Percent 3 7 17 3 3" xfId="15323" xr:uid="{00000000-0005-0000-0000-0000083C0000}"/>
    <cellStyle name="Percent 3 7 17 3 4" xfId="15324" xr:uid="{00000000-0005-0000-0000-0000093C0000}"/>
    <cellStyle name="Percent 3 7 17 4" xfId="15325" xr:uid="{00000000-0005-0000-0000-00000A3C0000}"/>
    <cellStyle name="Percent 3 7 17 4 2" xfId="15326" xr:uid="{00000000-0005-0000-0000-00000B3C0000}"/>
    <cellStyle name="Percent 3 7 17 4 3" xfId="15327" xr:uid="{00000000-0005-0000-0000-00000C3C0000}"/>
    <cellStyle name="Percent 3 7 17 5" xfId="15328" xr:uid="{00000000-0005-0000-0000-00000D3C0000}"/>
    <cellStyle name="Percent 3 7 17 6" xfId="15329" xr:uid="{00000000-0005-0000-0000-00000E3C0000}"/>
    <cellStyle name="Percent 3 7 18" xfId="15330" xr:uid="{00000000-0005-0000-0000-00000F3C0000}"/>
    <cellStyle name="Percent 3 7 18 2" xfId="15331" xr:uid="{00000000-0005-0000-0000-0000103C0000}"/>
    <cellStyle name="Percent 3 7 18 2 2" xfId="15332" xr:uid="{00000000-0005-0000-0000-0000113C0000}"/>
    <cellStyle name="Percent 3 7 18 2 2 2" xfId="15333" xr:uid="{00000000-0005-0000-0000-0000123C0000}"/>
    <cellStyle name="Percent 3 7 18 2 2 3" xfId="15334" xr:uid="{00000000-0005-0000-0000-0000133C0000}"/>
    <cellStyle name="Percent 3 7 18 2 3" xfId="15335" xr:uid="{00000000-0005-0000-0000-0000143C0000}"/>
    <cellStyle name="Percent 3 7 18 2 4" xfId="15336" xr:uid="{00000000-0005-0000-0000-0000153C0000}"/>
    <cellStyle name="Percent 3 7 18 3" xfId="15337" xr:uid="{00000000-0005-0000-0000-0000163C0000}"/>
    <cellStyle name="Percent 3 7 18 3 2" xfId="15338" xr:uid="{00000000-0005-0000-0000-0000173C0000}"/>
    <cellStyle name="Percent 3 7 18 3 2 2" xfId="15339" xr:uid="{00000000-0005-0000-0000-0000183C0000}"/>
    <cellStyle name="Percent 3 7 18 3 2 3" xfId="15340" xr:uid="{00000000-0005-0000-0000-0000193C0000}"/>
    <cellStyle name="Percent 3 7 18 3 3" xfId="15341" xr:uid="{00000000-0005-0000-0000-00001A3C0000}"/>
    <cellStyle name="Percent 3 7 18 3 4" xfId="15342" xr:uid="{00000000-0005-0000-0000-00001B3C0000}"/>
    <cellStyle name="Percent 3 7 18 4" xfId="15343" xr:uid="{00000000-0005-0000-0000-00001C3C0000}"/>
    <cellStyle name="Percent 3 7 18 4 2" xfId="15344" xr:uid="{00000000-0005-0000-0000-00001D3C0000}"/>
    <cellStyle name="Percent 3 7 18 4 3" xfId="15345" xr:uid="{00000000-0005-0000-0000-00001E3C0000}"/>
    <cellStyle name="Percent 3 7 18 5" xfId="15346" xr:uid="{00000000-0005-0000-0000-00001F3C0000}"/>
    <cellStyle name="Percent 3 7 18 6" xfId="15347" xr:uid="{00000000-0005-0000-0000-0000203C0000}"/>
    <cellStyle name="Percent 3 7 19" xfId="15348" xr:uid="{00000000-0005-0000-0000-0000213C0000}"/>
    <cellStyle name="Percent 3 7 19 2" xfId="15349" xr:uid="{00000000-0005-0000-0000-0000223C0000}"/>
    <cellStyle name="Percent 3 7 19 2 2" xfId="15350" xr:uid="{00000000-0005-0000-0000-0000233C0000}"/>
    <cellStyle name="Percent 3 7 19 2 2 2" xfId="15351" xr:uid="{00000000-0005-0000-0000-0000243C0000}"/>
    <cellStyle name="Percent 3 7 19 2 2 3" xfId="15352" xr:uid="{00000000-0005-0000-0000-0000253C0000}"/>
    <cellStyle name="Percent 3 7 19 2 3" xfId="15353" xr:uid="{00000000-0005-0000-0000-0000263C0000}"/>
    <cellStyle name="Percent 3 7 19 2 4" xfId="15354" xr:uid="{00000000-0005-0000-0000-0000273C0000}"/>
    <cellStyle name="Percent 3 7 19 3" xfId="15355" xr:uid="{00000000-0005-0000-0000-0000283C0000}"/>
    <cellStyle name="Percent 3 7 19 3 2" xfId="15356" xr:uid="{00000000-0005-0000-0000-0000293C0000}"/>
    <cellStyle name="Percent 3 7 19 3 2 2" xfId="15357" xr:uid="{00000000-0005-0000-0000-00002A3C0000}"/>
    <cellStyle name="Percent 3 7 19 3 2 3" xfId="15358" xr:uid="{00000000-0005-0000-0000-00002B3C0000}"/>
    <cellStyle name="Percent 3 7 19 3 3" xfId="15359" xr:uid="{00000000-0005-0000-0000-00002C3C0000}"/>
    <cellStyle name="Percent 3 7 19 3 4" xfId="15360" xr:uid="{00000000-0005-0000-0000-00002D3C0000}"/>
    <cellStyle name="Percent 3 7 19 4" xfId="15361" xr:uid="{00000000-0005-0000-0000-00002E3C0000}"/>
    <cellStyle name="Percent 3 7 19 4 2" xfId="15362" xr:uid="{00000000-0005-0000-0000-00002F3C0000}"/>
    <cellStyle name="Percent 3 7 19 4 2 2" xfId="15363" xr:uid="{00000000-0005-0000-0000-0000303C0000}"/>
    <cellStyle name="Percent 3 7 19 4 2 3" xfId="15364" xr:uid="{00000000-0005-0000-0000-0000313C0000}"/>
    <cellStyle name="Percent 3 7 19 4 3" xfId="15365" xr:uid="{00000000-0005-0000-0000-0000323C0000}"/>
    <cellStyle name="Percent 3 7 19 4 4" xfId="15366" xr:uid="{00000000-0005-0000-0000-0000333C0000}"/>
    <cellStyle name="Percent 3 7 19 5" xfId="15367" xr:uid="{00000000-0005-0000-0000-0000343C0000}"/>
    <cellStyle name="Percent 3 7 19 5 2" xfId="15368" xr:uid="{00000000-0005-0000-0000-0000353C0000}"/>
    <cellStyle name="Percent 3 7 19 5 3" xfId="15369" xr:uid="{00000000-0005-0000-0000-0000363C0000}"/>
    <cellStyle name="Percent 3 7 19 6" xfId="15370" xr:uid="{00000000-0005-0000-0000-0000373C0000}"/>
    <cellStyle name="Percent 3 7 19 7" xfId="15371" xr:uid="{00000000-0005-0000-0000-0000383C0000}"/>
    <cellStyle name="Percent 3 7 2" xfId="15372" xr:uid="{00000000-0005-0000-0000-0000393C0000}"/>
    <cellStyle name="Percent 3 7 2 10" xfId="15373" xr:uid="{00000000-0005-0000-0000-00003A3C0000}"/>
    <cellStyle name="Percent 3 7 2 10 2" xfId="15374" xr:uid="{00000000-0005-0000-0000-00003B3C0000}"/>
    <cellStyle name="Percent 3 7 2 10 3" xfId="15375" xr:uid="{00000000-0005-0000-0000-00003C3C0000}"/>
    <cellStyle name="Percent 3 7 2 11" xfId="15376" xr:uid="{00000000-0005-0000-0000-00003D3C0000}"/>
    <cellStyle name="Percent 3 7 2 11 2" xfId="15377" xr:uid="{00000000-0005-0000-0000-00003E3C0000}"/>
    <cellStyle name="Percent 3 7 2 11 3" xfId="15378" xr:uid="{00000000-0005-0000-0000-00003F3C0000}"/>
    <cellStyle name="Percent 3 7 2 12" xfId="15379" xr:uid="{00000000-0005-0000-0000-0000403C0000}"/>
    <cellStyle name="Percent 3 7 2 12 2" xfId="15380" xr:uid="{00000000-0005-0000-0000-0000413C0000}"/>
    <cellStyle name="Percent 3 7 2 12 3" xfId="15381" xr:uid="{00000000-0005-0000-0000-0000423C0000}"/>
    <cellStyle name="Percent 3 7 2 13" xfId="15382" xr:uid="{00000000-0005-0000-0000-0000433C0000}"/>
    <cellStyle name="Percent 3 7 2 2" xfId="15383" xr:uid="{00000000-0005-0000-0000-0000443C0000}"/>
    <cellStyle name="Percent 3 7 2 2 2" xfId="15384" xr:uid="{00000000-0005-0000-0000-0000453C0000}"/>
    <cellStyle name="Percent 3 7 2 2 2 2" xfId="15385" xr:uid="{00000000-0005-0000-0000-0000463C0000}"/>
    <cellStyle name="Percent 3 7 2 2 2 2 2" xfId="15386" xr:uid="{00000000-0005-0000-0000-0000473C0000}"/>
    <cellStyle name="Percent 3 7 2 2 2 2 3" xfId="15387" xr:uid="{00000000-0005-0000-0000-0000483C0000}"/>
    <cellStyle name="Percent 3 7 2 2 2 3" xfId="15388" xr:uid="{00000000-0005-0000-0000-0000493C0000}"/>
    <cellStyle name="Percent 3 7 2 2 2 4" xfId="15389" xr:uid="{00000000-0005-0000-0000-00004A3C0000}"/>
    <cellStyle name="Percent 3 7 2 2 3" xfId="15390" xr:uid="{00000000-0005-0000-0000-00004B3C0000}"/>
    <cellStyle name="Percent 3 7 2 2 3 2" xfId="15391" xr:uid="{00000000-0005-0000-0000-00004C3C0000}"/>
    <cellStyle name="Percent 3 7 2 2 3 2 2" xfId="15392" xr:uid="{00000000-0005-0000-0000-00004D3C0000}"/>
    <cellStyle name="Percent 3 7 2 2 3 2 3" xfId="15393" xr:uid="{00000000-0005-0000-0000-00004E3C0000}"/>
    <cellStyle name="Percent 3 7 2 2 3 3" xfId="15394" xr:uid="{00000000-0005-0000-0000-00004F3C0000}"/>
    <cellStyle name="Percent 3 7 2 2 3 4" xfId="15395" xr:uid="{00000000-0005-0000-0000-0000503C0000}"/>
    <cellStyle name="Percent 3 7 2 2 4" xfId="15396" xr:uid="{00000000-0005-0000-0000-0000513C0000}"/>
    <cellStyle name="Percent 3 7 2 2 4 2" xfId="15397" xr:uid="{00000000-0005-0000-0000-0000523C0000}"/>
    <cellStyle name="Percent 3 7 2 2 4 3" xfId="15398" xr:uid="{00000000-0005-0000-0000-0000533C0000}"/>
    <cellStyle name="Percent 3 7 2 2 5" xfId="15399" xr:uid="{00000000-0005-0000-0000-0000543C0000}"/>
    <cellStyle name="Percent 3 7 2 2 5 2" xfId="15400" xr:uid="{00000000-0005-0000-0000-0000553C0000}"/>
    <cellStyle name="Percent 3 7 2 2 5 3" xfId="15401" xr:uid="{00000000-0005-0000-0000-0000563C0000}"/>
    <cellStyle name="Percent 3 7 2 2 6" xfId="15402" xr:uid="{00000000-0005-0000-0000-0000573C0000}"/>
    <cellStyle name="Percent 3 7 2 2 7" xfId="15403" xr:uid="{00000000-0005-0000-0000-0000583C0000}"/>
    <cellStyle name="Percent 3 7 2 3" xfId="15404" xr:uid="{00000000-0005-0000-0000-0000593C0000}"/>
    <cellStyle name="Percent 3 7 2 3 2" xfId="15405" xr:uid="{00000000-0005-0000-0000-00005A3C0000}"/>
    <cellStyle name="Percent 3 7 2 3 2 2" xfId="15406" xr:uid="{00000000-0005-0000-0000-00005B3C0000}"/>
    <cellStyle name="Percent 3 7 2 3 2 2 2" xfId="15407" xr:uid="{00000000-0005-0000-0000-00005C3C0000}"/>
    <cellStyle name="Percent 3 7 2 3 2 2 3" xfId="15408" xr:uid="{00000000-0005-0000-0000-00005D3C0000}"/>
    <cellStyle name="Percent 3 7 2 3 2 3" xfId="15409" xr:uid="{00000000-0005-0000-0000-00005E3C0000}"/>
    <cellStyle name="Percent 3 7 2 3 2 4" xfId="15410" xr:uid="{00000000-0005-0000-0000-00005F3C0000}"/>
    <cellStyle name="Percent 3 7 2 3 3" xfId="15411" xr:uid="{00000000-0005-0000-0000-0000603C0000}"/>
    <cellStyle name="Percent 3 7 2 3 3 2" xfId="15412" xr:uid="{00000000-0005-0000-0000-0000613C0000}"/>
    <cellStyle name="Percent 3 7 2 3 3 2 2" xfId="15413" xr:uid="{00000000-0005-0000-0000-0000623C0000}"/>
    <cellStyle name="Percent 3 7 2 3 3 2 3" xfId="15414" xr:uid="{00000000-0005-0000-0000-0000633C0000}"/>
    <cellStyle name="Percent 3 7 2 3 3 3" xfId="15415" xr:uid="{00000000-0005-0000-0000-0000643C0000}"/>
    <cellStyle name="Percent 3 7 2 3 3 4" xfId="15416" xr:uid="{00000000-0005-0000-0000-0000653C0000}"/>
    <cellStyle name="Percent 3 7 2 3 4" xfId="15417" xr:uid="{00000000-0005-0000-0000-0000663C0000}"/>
    <cellStyle name="Percent 3 7 2 3 4 2" xfId="15418" xr:uid="{00000000-0005-0000-0000-0000673C0000}"/>
    <cellStyle name="Percent 3 7 2 3 4 3" xfId="15419" xr:uid="{00000000-0005-0000-0000-0000683C0000}"/>
    <cellStyle name="Percent 3 7 2 3 5" xfId="15420" xr:uid="{00000000-0005-0000-0000-0000693C0000}"/>
    <cellStyle name="Percent 3 7 2 3 6" xfId="15421" xr:uid="{00000000-0005-0000-0000-00006A3C0000}"/>
    <cellStyle name="Percent 3 7 2 4" xfId="15422" xr:uid="{00000000-0005-0000-0000-00006B3C0000}"/>
    <cellStyle name="Percent 3 7 2 4 2" xfId="15423" xr:uid="{00000000-0005-0000-0000-00006C3C0000}"/>
    <cellStyle name="Percent 3 7 2 4 2 2" xfId="15424" xr:uid="{00000000-0005-0000-0000-00006D3C0000}"/>
    <cellStyle name="Percent 3 7 2 4 2 2 2" xfId="15425" xr:uid="{00000000-0005-0000-0000-00006E3C0000}"/>
    <cellStyle name="Percent 3 7 2 4 2 2 3" xfId="15426" xr:uid="{00000000-0005-0000-0000-00006F3C0000}"/>
    <cellStyle name="Percent 3 7 2 4 2 3" xfId="15427" xr:uid="{00000000-0005-0000-0000-0000703C0000}"/>
    <cellStyle name="Percent 3 7 2 4 2 4" xfId="15428" xr:uid="{00000000-0005-0000-0000-0000713C0000}"/>
    <cellStyle name="Percent 3 7 2 4 3" xfId="15429" xr:uid="{00000000-0005-0000-0000-0000723C0000}"/>
    <cellStyle name="Percent 3 7 2 4 3 2" xfId="15430" xr:uid="{00000000-0005-0000-0000-0000733C0000}"/>
    <cellStyle name="Percent 3 7 2 4 3 2 2" xfId="15431" xr:uid="{00000000-0005-0000-0000-0000743C0000}"/>
    <cellStyle name="Percent 3 7 2 4 3 2 3" xfId="15432" xr:uid="{00000000-0005-0000-0000-0000753C0000}"/>
    <cellStyle name="Percent 3 7 2 4 3 3" xfId="15433" xr:uid="{00000000-0005-0000-0000-0000763C0000}"/>
    <cellStyle name="Percent 3 7 2 4 3 4" xfId="15434" xr:uid="{00000000-0005-0000-0000-0000773C0000}"/>
    <cellStyle name="Percent 3 7 2 4 4" xfId="15435" xr:uid="{00000000-0005-0000-0000-0000783C0000}"/>
    <cellStyle name="Percent 3 7 2 4 4 2" xfId="15436" xr:uid="{00000000-0005-0000-0000-0000793C0000}"/>
    <cellStyle name="Percent 3 7 2 4 4 3" xfId="15437" xr:uid="{00000000-0005-0000-0000-00007A3C0000}"/>
    <cellStyle name="Percent 3 7 2 4 5" xfId="15438" xr:uid="{00000000-0005-0000-0000-00007B3C0000}"/>
    <cellStyle name="Percent 3 7 2 4 6" xfId="15439" xr:uid="{00000000-0005-0000-0000-00007C3C0000}"/>
    <cellStyle name="Percent 3 7 2 5" xfId="15440" xr:uid="{00000000-0005-0000-0000-00007D3C0000}"/>
    <cellStyle name="Percent 3 7 2 5 2" xfId="15441" xr:uid="{00000000-0005-0000-0000-00007E3C0000}"/>
    <cellStyle name="Percent 3 7 2 5 2 2" xfId="15442" xr:uid="{00000000-0005-0000-0000-00007F3C0000}"/>
    <cellStyle name="Percent 3 7 2 5 2 2 2" xfId="15443" xr:uid="{00000000-0005-0000-0000-0000803C0000}"/>
    <cellStyle name="Percent 3 7 2 5 2 2 3" xfId="15444" xr:uid="{00000000-0005-0000-0000-0000813C0000}"/>
    <cellStyle name="Percent 3 7 2 5 2 3" xfId="15445" xr:uid="{00000000-0005-0000-0000-0000823C0000}"/>
    <cellStyle name="Percent 3 7 2 5 2 4" xfId="15446" xr:uid="{00000000-0005-0000-0000-0000833C0000}"/>
    <cellStyle name="Percent 3 7 2 5 3" xfId="15447" xr:uid="{00000000-0005-0000-0000-0000843C0000}"/>
    <cellStyle name="Percent 3 7 2 5 3 2" xfId="15448" xr:uid="{00000000-0005-0000-0000-0000853C0000}"/>
    <cellStyle name="Percent 3 7 2 5 3 2 2" xfId="15449" xr:uid="{00000000-0005-0000-0000-0000863C0000}"/>
    <cellStyle name="Percent 3 7 2 5 3 2 3" xfId="15450" xr:uid="{00000000-0005-0000-0000-0000873C0000}"/>
    <cellStyle name="Percent 3 7 2 5 3 3" xfId="15451" xr:uid="{00000000-0005-0000-0000-0000883C0000}"/>
    <cellStyle name="Percent 3 7 2 5 3 4" xfId="15452" xr:uid="{00000000-0005-0000-0000-0000893C0000}"/>
    <cellStyle name="Percent 3 7 2 5 4" xfId="15453" xr:uid="{00000000-0005-0000-0000-00008A3C0000}"/>
    <cellStyle name="Percent 3 7 2 5 4 2" xfId="15454" xr:uid="{00000000-0005-0000-0000-00008B3C0000}"/>
    <cellStyle name="Percent 3 7 2 5 4 2 2" xfId="15455" xr:uid="{00000000-0005-0000-0000-00008C3C0000}"/>
    <cellStyle name="Percent 3 7 2 5 4 2 3" xfId="15456" xr:uid="{00000000-0005-0000-0000-00008D3C0000}"/>
    <cellStyle name="Percent 3 7 2 5 4 3" xfId="15457" xr:uid="{00000000-0005-0000-0000-00008E3C0000}"/>
    <cellStyle name="Percent 3 7 2 5 4 4" xfId="15458" xr:uid="{00000000-0005-0000-0000-00008F3C0000}"/>
    <cellStyle name="Percent 3 7 2 5 5" xfId="15459" xr:uid="{00000000-0005-0000-0000-0000903C0000}"/>
    <cellStyle name="Percent 3 7 2 5 5 2" xfId="15460" xr:uid="{00000000-0005-0000-0000-0000913C0000}"/>
    <cellStyle name="Percent 3 7 2 5 5 3" xfId="15461" xr:uid="{00000000-0005-0000-0000-0000923C0000}"/>
    <cellStyle name="Percent 3 7 2 5 6" xfId="15462" xr:uid="{00000000-0005-0000-0000-0000933C0000}"/>
    <cellStyle name="Percent 3 7 2 5 7" xfId="15463" xr:uid="{00000000-0005-0000-0000-0000943C0000}"/>
    <cellStyle name="Percent 3 7 2 6" xfId="15464" xr:uid="{00000000-0005-0000-0000-0000953C0000}"/>
    <cellStyle name="Percent 3 7 2 6 2" xfId="15465" xr:uid="{00000000-0005-0000-0000-0000963C0000}"/>
    <cellStyle name="Percent 3 7 2 6 2 2" xfId="15466" xr:uid="{00000000-0005-0000-0000-0000973C0000}"/>
    <cellStyle name="Percent 3 7 2 6 2 2 2" xfId="15467" xr:uid="{00000000-0005-0000-0000-0000983C0000}"/>
    <cellStyle name="Percent 3 7 2 6 2 2 3" xfId="15468" xr:uid="{00000000-0005-0000-0000-0000993C0000}"/>
    <cellStyle name="Percent 3 7 2 6 2 3" xfId="15469" xr:uid="{00000000-0005-0000-0000-00009A3C0000}"/>
    <cellStyle name="Percent 3 7 2 6 2 4" xfId="15470" xr:uid="{00000000-0005-0000-0000-00009B3C0000}"/>
    <cellStyle name="Percent 3 7 2 6 3" xfId="15471" xr:uid="{00000000-0005-0000-0000-00009C3C0000}"/>
    <cellStyle name="Percent 3 7 2 6 3 2" xfId="15472" xr:uid="{00000000-0005-0000-0000-00009D3C0000}"/>
    <cellStyle name="Percent 3 7 2 6 3 2 2" xfId="15473" xr:uid="{00000000-0005-0000-0000-00009E3C0000}"/>
    <cellStyle name="Percent 3 7 2 6 3 2 3" xfId="15474" xr:uid="{00000000-0005-0000-0000-00009F3C0000}"/>
    <cellStyle name="Percent 3 7 2 6 3 3" xfId="15475" xr:uid="{00000000-0005-0000-0000-0000A03C0000}"/>
    <cellStyle name="Percent 3 7 2 6 3 4" xfId="15476" xr:uid="{00000000-0005-0000-0000-0000A13C0000}"/>
    <cellStyle name="Percent 3 7 2 6 4" xfId="15477" xr:uid="{00000000-0005-0000-0000-0000A23C0000}"/>
    <cellStyle name="Percent 3 7 2 6 4 2" xfId="15478" xr:uid="{00000000-0005-0000-0000-0000A33C0000}"/>
    <cellStyle name="Percent 3 7 2 6 4 3" xfId="15479" xr:uid="{00000000-0005-0000-0000-0000A43C0000}"/>
    <cellStyle name="Percent 3 7 2 6 5" xfId="15480" xr:uid="{00000000-0005-0000-0000-0000A53C0000}"/>
    <cellStyle name="Percent 3 7 2 6 6" xfId="15481" xr:uid="{00000000-0005-0000-0000-0000A63C0000}"/>
    <cellStyle name="Percent 3 7 2 7" xfId="15482" xr:uid="{00000000-0005-0000-0000-0000A73C0000}"/>
    <cellStyle name="Percent 3 7 2 7 2" xfId="15483" xr:uid="{00000000-0005-0000-0000-0000A83C0000}"/>
    <cellStyle name="Percent 3 7 2 7 2 2" xfId="15484" xr:uid="{00000000-0005-0000-0000-0000A93C0000}"/>
    <cellStyle name="Percent 3 7 2 7 2 3" xfId="15485" xr:uid="{00000000-0005-0000-0000-0000AA3C0000}"/>
    <cellStyle name="Percent 3 7 2 7 3" xfId="15486" xr:uid="{00000000-0005-0000-0000-0000AB3C0000}"/>
    <cellStyle name="Percent 3 7 2 7 4" xfId="15487" xr:uid="{00000000-0005-0000-0000-0000AC3C0000}"/>
    <cellStyle name="Percent 3 7 2 8" xfId="15488" xr:uid="{00000000-0005-0000-0000-0000AD3C0000}"/>
    <cellStyle name="Percent 3 7 2 8 2" xfId="15489" xr:uid="{00000000-0005-0000-0000-0000AE3C0000}"/>
    <cellStyle name="Percent 3 7 2 8 2 2" xfId="15490" xr:uid="{00000000-0005-0000-0000-0000AF3C0000}"/>
    <cellStyle name="Percent 3 7 2 8 2 3" xfId="15491" xr:uid="{00000000-0005-0000-0000-0000B03C0000}"/>
    <cellStyle name="Percent 3 7 2 8 3" xfId="15492" xr:uid="{00000000-0005-0000-0000-0000B13C0000}"/>
    <cellStyle name="Percent 3 7 2 8 4" xfId="15493" xr:uid="{00000000-0005-0000-0000-0000B23C0000}"/>
    <cellStyle name="Percent 3 7 2 9" xfId="15494" xr:uid="{00000000-0005-0000-0000-0000B33C0000}"/>
    <cellStyle name="Percent 3 7 2 9 2" xfId="15495" xr:uid="{00000000-0005-0000-0000-0000B43C0000}"/>
    <cellStyle name="Percent 3 7 2 9 2 2" xfId="15496" xr:uid="{00000000-0005-0000-0000-0000B53C0000}"/>
    <cellStyle name="Percent 3 7 2 9 2 3" xfId="15497" xr:uid="{00000000-0005-0000-0000-0000B63C0000}"/>
    <cellStyle name="Percent 3 7 2 9 3" xfId="15498" xr:uid="{00000000-0005-0000-0000-0000B73C0000}"/>
    <cellStyle name="Percent 3 7 2 9 4" xfId="15499" xr:uid="{00000000-0005-0000-0000-0000B83C0000}"/>
    <cellStyle name="Percent 3 7 20" xfId="15500" xr:uid="{00000000-0005-0000-0000-0000B93C0000}"/>
    <cellStyle name="Percent 3 7 20 2" xfId="15501" xr:uid="{00000000-0005-0000-0000-0000BA3C0000}"/>
    <cellStyle name="Percent 3 7 20 2 2" xfId="15502" xr:uid="{00000000-0005-0000-0000-0000BB3C0000}"/>
    <cellStyle name="Percent 3 7 20 2 2 2" xfId="15503" xr:uid="{00000000-0005-0000-0000-0000BC3C0000}"/>
    <cellStyle name="Percent 3 7 20 2 2 3" xfId="15504" xr:uid="{00000000-0005-0000-0000-0000BD3C0000}"/>
    <cellStyle name="Percent 3 7 20 2 3" xfId="15505" xr:uid="{00000000-0005-0000-0000-0000BE3C0000}"/>
    <cellStyle name="Percent 3 7 20 2 4" xfId="15506" xr:uid="{00000000-0005-0000-0000-0000BF3C0000}"/>
    <cellStyle name="Percent 3 7 20 3" xfId="15507" xr:uid="{00000000-0005-0000-0000-0000C03C0000}"/>
    <cellStyle name="Percent 3 7 20 3 2" xfId="15508" xr:uid="{00000000-0005-0000-0000-0000C13C0000}"/>
    <cellStyle name="Percent 3 7 20 3 2 2" xfId="15509" xr:uid="{00000000-0005-0000-0000-0000C23C0000}"/>
    <cellStyle name="Percent 3 7 20 3 2 3" xfId="15510" xr:uid="{00000000-0005-0000-0000-0000C33C0000}"/>
    <cellStyle name="Percent 3 7 20 3 3" xfId="15511" xr:uid="{00000000-0005-0000-0000-0000C43C0000}"/>
    <cellStyle name="Percent 3 7 20 3 4" xfId="15512" xr:uid="{00000000-0005-0000-0000-0000C53C0000}"/>
    <cellStyle name="Percent 3 7 20 4" xfId="15513" xr:uid="{00000000-0005-0000-0000-0000C63C0000}"/>
    <cellStyle name="Percent 3 7 20 4 2" xfId="15514" xr:uid="{00000000-0005-0000-0000-0000C73C0000}"/>
    <cellStyle name="Percent 3 7 20 4 3" xfId="15515" xr:uid="{00000000-0005-0000-0000-0000C83C0000}"/>
    <cellStyle name="Percent 3 7 20 5" xfId="15516" xr:uid="{00000000-0005-0000-0000-0000C93C0000}"/>
    <cellStyle name="Percent 3 7 20 6" xfId="15517" xr:uid="{00000000-0005-0000-0000-0000CA3C0000}"/>
    <cellStyle name="Percent 3 7 21" xfId="15518" xr:uid="{00000000-0005-0000-0000-0000CB3C0000}"/>
    <cellStyle name="Percent 3 7 21 2" xfId="15519" xr:uid="{00000000-0005-0000-0000-0000CC3C0000}"/>
    <cellStyle name="Percent 3 7 21 2 2" xfId="15520" xr:uid="{00000000-0005-0000-0000-0000CD3C0000}"/>
    <cellStyle name="Percent 3 7 21 2 3" xfId="15521" xr:uid="{00000000-0005-0000-0000-0000CE3C0000}"/>
    <cellStyle name="Percent 3 7 21 3" xfId="15522" xr:uid="{00000000-0005-0000-0000-0000CF3C0000}"/>
    <cellStyle name="Percent 3 7 21 4" xfId="15523" xr:uid="{00000000-0005-0000-0000-0000D03C0000}"/>
    <cellStyle name="Percent 3 7 22" xfId="15524" xr:uid="{00000000-0005-0000-0000-0000D13C0000}"/>
    <cellStyle name="Percent 3 7 22 2" xfId="15525" xr:uid="{00000000-0005-0000-0000-0000D23C0000}"/>
    <cellStyle name="Percent 3 7 22 2 2" xfId="15526" xr:uid="{00000000-0005-0000-0000-0000D33C0000}"/>
    <cellStyle name="Percent 3 7 22 2 3" xfId="15527" xr:uid="{00000000-0005-0000-0000-0000D43C0000}"/>
    <cellStyle name="Percent 3 7 22 3" xfId="15528" xr:uid="{00000000-0005-0000-0000-0000D53C0000}"/>
    <cellStyle name="Percent 3 7 22 4" xfId="15529" xr:uid="{00000000-0005-0000-0000-0000D63C0000}"/>
    <cellStyle name="Percent 3 7 23" xfId="15530" xr:uid="{00000000-0005-0000-0000-0000D73C0000}"/>
    <cellStyle name="Percent 3 7 23 2" xfId="15531" xr:uid="{00000000-0005-0000-0000-0000D83C0000}"/>
    <cellStyle name="Percent 3 7 23 2 2" xfId="15532" xr:uid="{00000000-0005-0000-0000-0000D93C0000}"/>
    <cellStyle name="Percent 3 7 23 2 3" xfId="15533" xr:uid="{00000000-0005-0000-0000-0000DA3C0000}"/>
    <cellStyle name="Percent 3 7 23 3" xfId="15534" xr:uid="{00000000-0005-0000-0000-0000DB3C0000}"/>
    <cellStyle name="Percent 3 7 23 4" xfId="15535" xr:uid="{00000000-0005-0000-0000-0000DC3C0000}"/>
    <cellStyle name="Percent 3 7 24" xfId="15536" xr:uid="{00000000-0005-0000-0000-0000DD3C0000}"/>
    <cellStyle name="Percent 3 7 24 2" xfId="15537" xr:uid="{00000000-0005-0000-0000-0000DE3C0000}"/>
    <cellStyle name="Percent 3 7 24 3" xfId="15538" xr:uid="{00000000-0005-0000-0000-0000DF3C0000}"/>
    <cellStyle name="Percent 3 7 25" xfId="15539" xr:uid="{00000000-0005-0000-0000-0000E03C0000}"/>
    <cellStyle name="Percent 3 7 25 2" xfId="15540" xr:uid="{00000000-0005-0000-0000-0000E13C0000}"/>
    <cellStyle name="Percent 3 7 25 3" xfId="15541" xr:uid="{00000000-0005-0000-0000-0000E23C0000}"/>
    <cellStyle name="Percent 3 7 26" xfId="15542" xr:uid="{00000000-0005-0000-0000-0000E33C0000}"/>
    <cellStyle name="Percent 3 7 26 2" xfId="15543" xr:uid="{00000000-0005-0000-0000-0000E43C0000}"/>
    <cellStyle name="Percent 3 7 26 3" xfId="15544" xr:uid="{00000000-0005-0000-0000-0000E53C0000}"/>
    <cellStyle name="Percent 3 7 27" xfId="15545" xr:uid="{00000000-0005-0000-0000-0000E63C0000}"/>
    <cellStyle name="Percent 3 7 3" xfId="15546" xr:uid="{00000000-0005-0000-0000-0000E73C0000}"/>
    <cellStyle name="Percent 3 7 3 10" xfId="15547" xr:uid="{00000000-0005-0000-0000-0000E83C0000}"/>
    <cellStyle name="Percent 3 7 3 10 2" xfId="15548" xr:uid="{00000000-0005-0000-0000-0000E93C0000}"/>
    <cellStyle name="Percent 3 7 3 10 3" xfId="15549" xr:uid="{00000000-0005-0000-0000-0000EA3C0000}"/>
    <cellStyle name="Percent 3 7 3 11" xfId="15550" xr:uid="{00000000-0005-0000-0000-0000EB3C0000}"/>
    <cellStyle name="Percent 3 7 3 11 2" xfId="15551" xr:uid="{00000000-0005-0000-0000-0000EC3C0000}"/>
    <cellStyle name="Percent 3 7 3 11 3" xfId="15552" xr:uid="{00000000-0005-0000-0000-0000ED3C0000}"/>
    <cellStyle name="Percent 3 7 3 12" xfId="15553" xr:uid="{00000000-0005-0000-0000-0000EE3C0000}"/>
    <cellStyle name="Percent 3 7 3 12 2" xfId="15554" xr:uid="{00000000-0005-0000-0000-0000EF3C0000}"/>
    <cellStyle name="Percent 3 7 3 12 3" xfId="15555" xr:uid="{00000000-0005-0000-0000-0000F03C0000}"/>
    <cellStyle name="Percent 3 7 3 13" xfId="15556" xr:uid="{00000000-0005-0000-0000-0000F13C0000}"/>
    <cellStyle name="Percent 3 7 3 2" xfId="15557" xr:uid="{00000000-0005-0000-0000-0000F23C0000}"/>
    <cellStyle name="Percent 3 7 3 2 2" xfId="15558" xr:uid="{00000000-0005-0000-0000-0000F33C0000}"/>
    <cellStyle name="Percent 3 7 3 2 2 2" xfId="15559" xr:uid="{00000000-0005-0000-0000-0000F43C0000}"/>
    <cellStyle name="Percent 3 7 3 2 2 2 2" xfId="15560" xr:uid="{00000000-0005-0000-0000-0000F53C0000}"/>
    <cellStyle name="Percent 3 7 3 2 2 2 3" xfId="15561" xr:uid="{00000000-0005-0000-0000-0000F63C0000}"/>
    <cellStyle name="Percent 3 7 3 2 2 3" xfId="15562" xr:uid="{00000000-0005-0000-0000-0000F73C0000}"/>
    <cellStyle name="Percent 3 7 3 2 2 4" xfId="15563" xr:uid="{00000000-0005-0000-0000-0000F83C0000}"/>
    <cellStyle name="Percent 3 7 3 2 3" xfId="15564" xr:uid="{00000000-0005-0000-0000-0000F93C0000}"/>
    <cellStyle name="Percent 3 7 3 2 3 2" xfId="15565" xr:uid="{00000000-0005-0000-0000-0000FA3C0000}"/>
    <cellStyle name="Percent 3 7 3 2 3 2 2" xfId="15566" xr:uid="{00000000-0005-0000-0000-0000FB3C0000}"/>
    <cellStyle name="Percent 3 7 3 2 3 2 3" xfId="15567" xr:uid="{00000000-0005-0000-0000-0000FC3C0000}"/>
    <cellStyle name="Percent 3 7 3 2 3 3" xfId="15568" xr:uid="{00000000-0005-0000-0000-0000FD3C0000}"/>
    <cellStyle name="Percent 3 7 3 2 3 4" xfId="15569" xr:uid="{00000000-0005-0000-0000-0000FE3C0000}"/>
    <cellStyle name="Percent 3 7 3 2 4" xfId="15570" xr:uid="{00000000-0005-0000-0000-0000FF3C0000}"/>
    <cellStyle name="Percent 3 7 3 2 4 2" xfId="15571" xr:uid="{00000000-0005-0000-0000-0000003D0000}"/>
    <cellStyle name="Percent 3 7 3 2 4 3" xfId="15572" xr:uid="{00000000-0005-0000-0000-0000013D0000}"/>
    <cellStyle name="Percent 3 7 3 2 5" xfId="15573" xr:uid="{00000000-0005-0000-0000-0000023D0000}"/>
    <cellStyle name="Percent 3 7 3 2 5 2" xfId="15574" xr:uid="{00000000-0005-0000-0000-0000033D0000}"/>
    <cellStyle name="Percent 3 7 3 2 5 3" xfId="15575" xr:uid="{00000000-0005-0000-0000-0000043D0000}"/>
    <cellStyle name="Percent 3 7 3 2 6" xfId="15576" xr:uid="{00000000-0005-0000-0000-0000053D0000}"/>
    <cellStyle name="Percent 3 7 3 2 7" xfId="15577" xr:uid="{00000000-0005-0000-0000-0000063D0000}"/>
    <cellStyle name="Percent 3 7 3 3" xfId="15578" xr:uid="{00000000-0005-0000-0000-0000073D0000}"/>
    <cellStyle name="Percent 3 7 3 3 2" xfId="15579" xr:uid="{00000000-0005-0000-0000-0000083D0000}"/>
    <cellStyle name="Percent 3 7 3 3 2 2" xfId="15580" xr:uid="{00000000-0005-0000-0000-0000093D0000}"/>
    <cellStyle name="Percent 3 7 3 3 2 2 2" xfId="15581" xr:uid="{00000000-0005-0000-0000-00000A3D0000}"/>
    <cellStyle name="Percent 3 7 3 3 2 2 3" xfId="15582" xr:uid="{00000000-0005-0000-0000-00000B3D0000}"/>
    <cellStyle name="Percent 3 7 3 3 2 3" xfId="15583" xr:uid="{00000000-0005-0000-0000-00000C3D0000}"/>
    <cellStyle name="Percent 3 7 3 3 2 4" xfId="15584" xr:uid="{00000000-0005-0000-0000-00000D3D0000}"/>
    <cellStyle name="Percent 3 7 3 3 3" xfId="15585" xr:uid="{00000000-0005-0000-0000-00000E3D0000}"/>
    <cellStyle name="Percent 3 7 3 3 3 2" xfId="15586" xr:uid="{00000000-0005-0000-0000-00000F3D0000}"/>
    <cellStyle name="Percent 3 7 3 3 3 2 2" xfId="15587" xr:uid="{00000000-0005-0000-0000-0000103D0000}"/>
    <cellStyle name="Percent 3 7 3 3 3 2 3" xfId="15588" xr:uid="{00000000-0005-0000-0000-0000113D0000}"/>
    <cellStyle name="Percent 3 7 3 3 3 3" xfId="15589" xr:uid="{00000000-0005-0000-0000-0000123D0000}"/>
    <cellStyle name="Percent 3 7 3 3 3 4" xfId="15590" xr:uid="{00000000-0005-0000-0000-0000133D0000}"/>
    <cellStyle name="Percent 3 7 3 3 4" xfId="15591" xr:uid="{00000000-0005-0000-0000-0000143D0000}"/>
    <cellStyle name="Percent 3 7 3 3 4 2" xfId="15592" xr:uid="{00000000-0005-0000-0000-0000153D0000}"/>
    <cellStyle name="Percent 3 7 3 3 4 3" xfId="15593" xr:uid="{00000000-0005-0000-0000-0000163D0000}"/>
    <cellStyle name="Percent 3 7 3 3 5" xfId="15594" xr:uid="{00000000-0005-0000-0000-0000173D0000}"/>
    <cellStyle name="Percent 3 7 3 3 6" xfId="15595" xr:uid="{00000000-0005-0000-0000-0000183D0000}"/>
    <cellStyle name="Percent 3 7 3 4" xfId="15596" xr:uid="{00000000-0005-0000-0000-0000193D0000}"/>
    <cellStyle name="Percent 3 7 3 4 2" xfId="15597" xr:uid="{00000000-0005-0000-0000-00001A3D0000}"/>
    <cellStyle name="Percent 3 7 3 4 2 2" xfId="15598" xr:uid="{00000000-0005-0000-0000-00001B3D0000}"/>
    <cellStyle name="Percent 3 7 3 4 2 2 2" xfId="15599" xr:uid="{00000000-0005-0000-0000-00001C3D0000}"/>
    <cellStyle name="Percent 3 7 3 4 2 2 3" xfId="15600" xr:uid="{00000000-0005-0000-0000-00001D3D0000}"/>
    <cellStyle name="Percent 3 7 3 4 2 3" xfId="15601" xr:uid="{00000000-0005-0000-0000-00001E3D0000}"/>
    <cellStyle name="Percent 3 7 3 4 2 4" xfId="15602" xr:uid="{00000000-0005-0000-0000-00001F3D0000}"/>
    <cellStyle name="Percent 3 7 3 4 3" xfId="15603" xr:uid="{00000000-0005-0000-0000-0000203D0000}"/>
    <cellStyle name="Percent 3 7 3 4 3 2" xfId="15604" xr:uid="{00000000-0005-0000-0000-0000213D0000}"/>
    <cellStyle name="Percent 3 7 3 4 3 2 2" xfId="15605" xr:uid="{00000000-0005-0000-0000-0000223D0000}"/>
    <cellStyle name="Percent 3 7 3 4 3 2 3" xfId="15606" xr:uid="{00000000-0005-0000-0000-0000233D0000}"/>
    <cellStyle name="Percent 3 7 3 4 3 3" xfId="15607" xr:uid="{00000000-0005-0000-0000-0000243D0000}"/>
    <cellStyle name="Percent 3 7 3 4 3 4" xfId="15608" xr:uid="{00000000-0005-0000-0000-0000253D0000}"/>
    <cellStyle name="Percent 3 7 3 4 4" xfId="15609" xr:uid="{00000000-0005-0000-0000-0000263D0000}"/>
    <cellStyle name="Percent 3 7 3 4 4 2" xfId="15610" xr:uid="{00000000-0005-0000-0000-0000273D0000}"/>
    <cellStyle name="Percent 3 7 3 4 4 3" xfId="15611" xr:uid="{00000000-0005-0000-0000-0000283D0000}"/>
    <cellStyle name="Percent 3 7 3 4 5" xfId="15612" xr:uid="{00000000-0005-0000-0000-0000293D0000}"/>
    <cellStyle name="Percent 3 7 3 4 6" xfId="15613" xr:uid="{00000000-0005-0000-0000-00002A3D0000}"/>
    <cellStyle name="Percent 3 7 3 5" xfId="15614" xr:uid="{00000000-0005-0000-0000-00002B3D0000}"/>
    <cellStyle name="Percent 3 7 3 5 2" xfId="15615" xr:uid="{00000000-0005-0000-0000-00002C3D0000}"/>
    <cellStyle name="Percent 3 7 3 5 2 2" xfId="15616" xr:uid="{00000000-0005-0000-0000-00002D3D0000}"/>
    <cellStyle name="Percent 3 7 3 5 2 2 2" xfId="15617" xr:uid="{00000000-0005-0000-0000-00002E3D0000}"/>
    <cellStyle name="Percent 3 7 3 5 2 2 3" xfId="15618" xr:uid="{00000000-0005-0000-0000-00002F3D0000}"/>
    <cellStyle name="Percent 3 7 3 5 2 3" xfId="15619" xr:uid="{00000000-0005-0000-0000-0000303D0000}"/>
    <cellStyle name="Percent 3 7 3 5 2 4" xfId="15620" xr:uid="{00000000-0005-0000-0000-0000313D0000}"/>
    <cellStyle name="Percent 3 7 3 5 3" xfId="15621" xr:uid="{00000000-0005-0000-0000-0000323D0000}"/>
    <cellStyle name="Percent 3 7 3 5 3 2" xfId="15622" xr:uid="{00000000-0005-0000-0000-0000333D0000}"/>
    <cellStyle name="Percent 3 7 3 5 3 2 2" xfId="15623" xr:uid="{00000000-0005-0000-0000-0000343D0000}"/>
    <cellStyle name="Percent 3 7 3 5 3 2 3" xfId="15624" xr:uid="{00000000-0005-0000-0000-0000353D0000}"/>
    <cellStyle name="Percent 3 7 3 5 3 3" xfId="15625" xr:uid="{00000000-0005-0000-0000-0000363D0000}"/>
    <cellStyle name="Percent 3 7 3 5 3 4" xfId="15626" xr:uid="{00000000-0005-0000-0000-0000373D0000}"/>
    <cellStyle name="Percent 3 7 3 5 4" xfId="15627" xr:uid="{00000000-0005-0000-0000-0000383D0000}"/>
    <cellStyle name="Percent 3 7 3 5 4 2" xfId="15628" xr:uid="{00000000-0005-0000-0000-0000393D0000}"/>
    <cellStyle name="Percent 3 7 3 5 4 2 2" xfId="15629" xr:uid="{00000000-0005-0000-0000-00003A3D0000}"/>
    <cellStyle name="Percent 3 7 3 5 4 2 3" xfId="15630" xr:uid="{00000000-0005-0000-0000-00003B3D0000}"/>
    <cellStyle name="Percent 3 7 3 5 4 3" xfId="15631" xr:uid="{00000000-0005-0000-0000-00003C3D0000}"/>
    <cellStyle name="Percent 3 7 3 5 4 4" xfId="15632" xr:uid="{00000000-0005-0000-0000-00003D3D0000}"/>
    <cellStyle name="Percent 3 7 3 5 5" xfId="15633" xr:uid="{00000000-0005-0000-0000-00003E3D0000}"/>
    <cellStyle name="Percent 3 7 3 5 5 2" xfId="15634" xr:uid="{00000000-0005-0000-0000-00003F3D0000}"/>
    <cellStyle name="Percent 3 7 3 5 5 3" xfId="15635" xr:uid="{00000000-0005-0000-0000-0000403D0000}"/>
    <cellStyle name="Percent 3 7 3 5 6" xfId="15636" xr:uid="{00000000-0005-0000-0000-0000413D0000}"/>
    <cellStyle name="Percent 3 7 3 5 7" xfId="15637" xr:uid="{00000000-0005-0000-0000-0000423D0000}"/>
    <cellStyle name="Percent 3 7 3 6" xfId="15638" xr:uid="{00000000-0005-0000-0000-0000433D0000}"/>
    <cellStyle name="Percent 3 7 3 6 2" xfId="15639" xr:uid="{00000000-0005-0000-0000-0000443D0000}"/>
    <cellStyle name="Percent 3 7 3 6 2 2" xfId="15640" xr:uid="{00000000-0005-0000-0000-0000453D0000}"/>
    <cellStyle name="Percent 3 7 3 6 2 2 2" xfId="15641" xr:uid="{00000000-0005-0000-0000-0000463D0000}"/>
    <cellStyle name="Percent 3 7 3 6 2 2 3" xfId="15642" xr:uid="{00000000-0005-0000-0000-0000473D0000}"/>
    <cellStyle name="Percent 3 7 3 6 2 3" xfId="15643" xr:uid="{00000000-0005-0000-0000-0000483D0000}"/>
    <cellStyle name="Percent 3 7 3 6 2 4" xfId="15644" xr:uid="{00000000-0005-0000-0000-0000493D0000}"/>
    <cellStyle name="Percent 3 7 3 6 3" xfId="15645" xr:uid="{00000000-0005-0000-0000-00004A3D0000}"/>
    <cellStyle name="Percent 3 7 3 6 3 2" xfId="15646" xr:uid="{00000000-0005-0000-0000-00004B3D0000}"/>
    <cellStyle name="Percent 3 7 3 6 3 2 2" xfId="15647" xr:uid="{00000000-0005-0000-0000-00004C3D0000}"/>
    <cellStyle name="Percent 3 7 3 6 3 2 3" xfId="15648" xr:uid="{00000000-0005-0000-0000-00004D3D0000}"/>
    <cellStyle name="Percent 3 7 3 6 3 3" xfId="15649" xr:uid="{00000000-0005-0000-0000-00004E3D0000}"/>
    <cellStyle name="Percent 3 7 3 6 3 4" xfId="15650" xr:uid="{00000000-0005-0000-0000-00004F3D0000}"/>
    <cellStyle name="Percent 3 7 3 6 4" xfId="15651" xr:uid="{00000000-0005-0000-0000-0000503D0000}"/>
    <cellStyle name="Percent 3 7 3 6 4 2" xfId="15652" xr:uid="{00000000-0005-0000-0000-0000513D0000}"/>
    <cellStyle name="Percent 3 7 3 6 4 3" xfId="15653" xr:uid="{00000000-0005-0000-0000-0000523D0000}"/>
    <cellStyle name="Percent 3 7 3 6 5" xfId="15654" xr:uid="{00000000-0005-0000-0000-0000533D0000}"/>
    <cellStyle name="Percent 3 7 3 6 6" xfId="15655" xr:uid="{00000000-0005-0000-0000-0000543D0000}"/>
    <cellStyle name="Percent 3 7 3 7" xfId="15656" xr:uid="{00000000-0005-0000-0000-0000553D0000}"/>
    <cellStyle name="Percent 3 7 3 7 2" xfId="15657" xr:uid="{00000000-0005-0000-0000-0000563D0000}"/>
    <cellStyle name="Percent 3 7 3 7 2 2" xfId="15658" xr:uid="{00000000-0005-0000-0000-0000573D0000}"/>
    <cellStyle name="Percent 3 7 3 7 2 3" xfId="15659" xr:uid="{00000000-0005-0000-0000-0000583D0000}"/>
    <cellStyle name="Percent 3 7 3 7 3" xfId="15660" xr:uid="{00000000-0005-0000-0000-0000593D0000}"/>
    <cellStyle name="Percent 3 7 3 7 4" xfId="15661" xr:uid="{00000000-0005-0000-0000-00005A3D0000}"/>
    <cellStyle name="Percent 3 7 3 8" xfId="15662" xr:uid="{00000000-0005-0000-0000-00005B3D0000}"/>
    <cellStyle name="Percent 3 7 3 8 2" xfId="15663" xr:uid="{00000000-0005-0000-0000-00005C3D0000}"/>
    <cellStyle name="Percent 3 7 3 8 2 2" xfId="15664" xr:uid="{00000000-0005-0000-0000-00005D3D0000}"/>
    <cellStyle name="Percent 3 7 3 8 2 3" xfId="15665" xr:uid="{00000000-0005-0000-0000-00005E3D0000}"/>
    <cellStyle name="Percent 3 7 3 8 3" xfId="15666" xr:uid="{00000000-0005-0000-0000-00005F3D0000}"/>
    <cellStyle name="Percent 3 7 3 8 4" xfId="15667" xr:uid="{00000000-0005-0000-0000-0000603D0000}"/>
    <cellStyle name="Percent 3 7 3 9" xfId="15668" xr:uid="{00000000-0005-0000-0000-0000613D0000}"/>
    <cellStyle name="Percent 3 7 3 9 2" xfId="15669" xr:uid="{00000000-0005-0000-0000-0000623D0000}"/>
    <cellStyle name="Percent 3 7 3 9 2 2" xfId="15670" xr:uid="{00000000-0005-0000-0000-0000633D0000}"/>
    <cellStyle name="Percent 3 7 3 9 2 3" xfId="15671" xr:uid="{00000000-0005-0000-0000-0000643D0000}"/>
    <cellStyle name="Percent 3 7 3 9 3" xfId="15672" xr:uid="{00000000-0005-0000-0000-0000653D0000}"/>
    <cellStyle name="Percent 3 7 3 9 4" xfId="15673" xr:uid="{00000000-0005-0000-0000-0000663D0000}"/>
    <cellStyle name="Percent 3 7 4" xfId="15674" xr:uid="{00000000-0005-0000-0000-0000673D0000}"/>
    <cellStyle name="Percent 3 7 4 10" xfId="15675" xr:uid="{00000000-0005-0000-0000-0000683D0000}"/>
    <cellStyle name="Percent 3 7 4 10 2" xfId="15676" xr:uid="{00000000-0005-0000-0000-0000693D0000}"/>
    <cellStyle name="Percent 3 7 4 10 3" xfId="15677" xr:uid="{00000000-0005-0000-0000-00006A3D0000}"/>
    <cellStyle name="Percent 3 7 4 11" xfId="15678" xr:uid="{00000000-0005-0000-0000-00006B3D0000}"/>
    <cellStyle name="Percent 3 7 4 11 2" xfId="15679" xr:uid="{00000000-0005-0000-0000-00006C3D0000}"/>
    <cellStyle name="Percent 3 7 4 11 3" xfId="15680" xr:uid="{00000000-0005-0000-0000-00006D3D0000}"/>
    <cellStyle name="Percent 3 7 4 12" xfId="15681" xr:uid="{00000000-0005-0000-0000-00006E3D0000}"/>
    <cellStyle name="Percent 3 7 4 12 2" xfId="15682" xr:uid="{00000000-0005-0000-0000-00006F3D0000}"/>
    <cellStyle name="Percent 3 7 4 12 3" xfId="15683" xr:uid="{00000000-0005-0000-0000-0000703D0000}"/>
    <cellStyle name="Percent 3 7 4 13" xfId="15684" xr:uid="{00000000-0005-0000-0000-0000713D0000}"/>
    <cellStyle name="Percent 3 7 4 2" xfId="15685" xr:uid="{00000000-0005-0000-0000-0000723D0000}"/>
    <cellStyle name="Percent 3 7 4 2 2" xfId="15686" xr:uid="{00000000-0005-0000-0000-0000733D0000}"/>
    <cellStyle name="Percent 3 7 4 2 2 2" xfId="15687" xr:uid="{00000000-0005-0000-0000-0000743D0000}"/>
    <cellStyle name="Percent 3 7 4 2 2 2 2" xfId="15688" xr:uid="{00000000-0005-0000-0000-0000753D0000}"/>
    <cellStyle name="Percent 3 7 4 2 2 2 3" xfId="15689" xr:uid="{00000000-0005-0000-0000-0000763D0000}"/>
    <cellStyle name="Percent 3 7 4 2 2 3" xfId="15690" xr:uid="{00000000-0005-0000-0000-0000773D0000}"/>
    <cellStyle name="Percent 3 7 4 2 2 4" xfId="15691" xr:uid="{00000000-0005-0000-0000-0000783D0000}"/>
    <cellStyle name="Percent 3 7 4 2 3" xfId="15692" xr:uid="{00000000-0005-0000-0000-0000793D0000}"/>
    <cellStyle name="Percent 3 7 4 2 3 2" xfId="15693" xr:uid="{00000000-0005-0000-0000-00007A3D0000}"/>
    <cellStyle name="Percent 3 7 4 2 3 2 2" xfId="15694" xr:uid="{00000000-0005-0000-0000-00007B3D0000}"/>
    <cellStyle name="Percent 3 7 4 2 3 2 3" xfId="15695" xr:uid="{00000000-0005-0000-0000-00007C3D0000}"/>
    <cellStyle name="Percent 3 7 4 2 3 3" xfId="15696" xr:uid="{00000000-0005-0000-0000-00007D3D0000}"/>
    <cellStyle name="Percent 3 7 4 2 3 4" xfId="15697" xr:uid="{00000000-0005-0000-0000-00007E3D0000}"/>
    <cellStyle name="Percent 3 7 4 2 4" xfId="15698" xr:uid="{00000000-0005-0000-0000-00007F3D0000}"/>
    <cellStyle name="Percent 3 7 4 2 4 2" xfId="15699" xr:uid="{00000000-0005-0000-0000-0000803D0000}"/>
    <cellStyle name="Percent 3 7 4 2 4 3" xfId="15700" xr:uid="{00000000-0005-0000-0000-0000813D0000}"/>
    <cellStyle name="Percent 3 7 4 2 5" xfId="15701" xr:uid="{00000000-0005-0000-0000-0000823D0000}"/>
    <cellStyle name="Percent 3 7 4 2 5 2" xfId="15702" xr:uid="{00000000-0005-0000-0000-0000833D0000}"/>
    <cellStyle name="Percent 3 7 4 2 5 3" xfId="15703" xr:uid="{00000000-0005-0000-0000-0000843D0000}"/>
    <cellStyle name="Percent 3 7 4 2 6" xfId="15704" xr:uid="{00000000-0005-0000-0000-0000853D0000}"/>
    <cellStyle name="Percent 3 7 4 2 7" xfId="15705" xr:uid="{00000000-0005-0000-0000-0000863D0000}"/>
    <cellStyle name="Percent 3 7 4 3" xfId="15706" xr:uid="{00000000-0005-0000-0000-0000873D0000}"/>
    <cellStyle name="Percent 3 7 4 3 2" xfId="15707" xr:uid="{00000000-0005-0000-0000-0000883D0000}"/>
    <cellStyle name="Percent 3 7 4 3 2 2" xfId="15708" xr:uid="{00000000-0005-0000-0000-0000893D0000}"/>
    <cellStyle name="Percent 3 7 4 3 2 2 2" xfId="15709" xr:uid="{00000000-0005-0000-0000-00008A3D0000}"/>
    <cellStyle name="Percent 3 7 4 3 2 2 3" xfId="15710" xr:uid="{00000000-0005-0000-0000-00008B3D0000}"/>
    <cellStyle name="Percent 3 7 4 3 2 3" xfId="15711" xr:uid="{00000000-0005-0000-0000-00008C3D0000}"/>
    <cellStyle name="Percent 3 7 4 3 2 4" xfId="15712" xr:uid="{00000000-0005-0000-0000-00008D3D0000}"/>
    <cellStyle name="Percent 3 7 4 3 3" xfId="15713" xr:uid="{00000000-0005-0000-0000-00008E3D0000}"/>
    <cellStyle name="Percent 3 7 4 3 3 2" xfId="15714" xr:uid="{00000000-0005-0000-0000-00008F3D0000}"/>
    <cellStyle name="Percent 3 7 4 3 3 2 2" xfId="15715" xr:uid="{00000000-0005-0000-0000-0000903D0000}"/>
    <cellStyle name="Percent 3 7 4 3 3 2 3" xfId="15716" xr:uid="{00000000-0005-0000-0000-0000913D0000}"/>
    <cellStyle name="Percent 3 7 4 3 3 3" xfId="15717" xr:uid="{00000000-0005-0000-0000-0000923D0000}"/>
    <cellStyle name="Percent 3 7 4 3 3 4" xfId="15718" xr:uid="{00000000-0005-0000-0000-0000933D0000}"/>
    <cellStyle name="Percent 3 7 4 3 4" xfId="15719" xr:uid="{00000000-0005-0000-0000-0000943D0000}"/>
    <cellStyle name="Percent 3 7 4 3 4 2" xfId="15720" xr:uid="{00000000-0005-0000-0000-0000953D0000}"/>
    <cellStyle name="Percent 3 7 4 3 4 3" xfId="15721" xr:uid="{00000000-0005-0000-0000-0000963D0000}"/>
    <cellStyle name="Percent 3 7 4 3 5" xfId="15722" xr:uid="{00000000-0005-0000-0000-0000973D0000}"/>
    <cellStyle name="Percent 3 7 4 3 6" xfId="15723" xr:uid="{00000000-0005-0000-0000-0000983D0000}"/>
    <cellStyle name="Percent 3 7 4 4" xfId="15724" xr:uid="{00000000-0005-0000-0000-0000993D0000}"/>
    <cellStyle name="Percent 3 7 4 4 2" xfId="15725" xr:uid="{00000000-0005-0000-0000-00009A3D0000}"/>
    <cellStyle name="Percent 3 7 4 4 2 2" xfId="15726" xr:uid="{00000000-0005-0000-0000-00009B3D0000}"/>
    <cellStyle name="Percent 3 7 4 4 2 2 2" xfId="15727" xr:uid="{00000000-0005-0000-0000-00009C3D0000}"/>
    <cellStyle name="Percent 3 7 4 4 2 2 3" xfId="15728" xr:uid="{00000000-0005-0000-0000-00009D3D0000}"/>
    <cellStyle name="Percent 3 7 4 4 2 3" xfId="15729" xr:uid="{00000000-0005-0000-0000-00009E3D0000}"/>
    <cellStyle name="Percent 3 7 4 4 2 4" xfId="15730" xr:uid="{00000000-0005-0000-0000-00009F3D0000}"/>
    <cellStyle name="Percent 3 7 4 4 3" xfId="15731" xr:uid="{00000000-0005-0000-0000-0000A03D0000}"/>
    <cellStyle name="Percent 3 7 4 4 3 2" xfId="15732" xr:uid="{00000000-0005-0000-0000-0000A13D0000}"/>
    <cellStyle name="Percent 3 7 4 4 3 2 2" xfId="15733" xr:uid="{00000000-0005-0000-0000-0000A23D0000}"/>
    <cellStyle name="Percent 3 7 4 4 3 2 3" xfId="15734" xr:uid="{00000000-0005-0000-0000-0000A33D0000}"/>
    <cellStyle name="Percent 3 7 4 4 3 3" xfId="15735" xr:uid="{00000000-0005-0000-0000-0000A43D0000}"/>
    <cellStyle name="Percent 3 7 4 4 3 4" xfId="15736" xr:uid="{00000000-0005-0000-0000-0000A53D0000}"/>
    <cellStyle name="Percent 3 7 4 4 4" xfId="15737" xr:uid="{00000000-0005-0000-0000-0000A63D0000}"/>
    <cellStyle name="Percent 3 7 4 4 4 2" xfId="15738" xr:uid="{00000000-0005-0000-0000-0000A73D0000}"/>
    <cellStyle name="Percent 3 7 4 4 4 3" xfId="15739" xr:uid="{00000000-0005-0000-0000-0000A83D0000}"/>
    <cellStyle name="Percent 3 7 4 4 5" xfId="15740" xr:uid="{00000000-0005-0000-0000-0000A93D0000}"/>
    <cellStyle name="Percent 3 7 4 4 6" xfId="15741" xr:uid="{00000000-0005-0000-0000-0000AA3D0000}"/>
    <cellStyle name="Percent 3 7 4 5" xfId="15742" xr:uid="{00000000-0005-0000-0000-0000AB3D0000}"/>
    <cellStyle name="Percent 3 7 4 5 2" xfId="15743" xr:uid="{00000000-0005-0000-0000-0000AC3D0000}"/>
    <cellStyle name="Percent 3 7 4 5 2 2" xfId="15744" xr:uid="{00000000-0005-0000-0000-0000AD3D0000}"/>
    <cellStyle name="Percent 3 7 4 5 2 2 2" xfId="15745" xr:uid="{00000000-0005-0000-0000-0000AE3D0000}"/>
    <cellStyle name="Percent 3 7 4 5 2 2 3" xfId="15746" xr:uid="{00000000-0005-0000-0000-0000AF3D0000}"/>
    <cellStyle name="Percent 3 7 4 5 2 3" xfId="15747" xr:uid="{00000000-0005-0000-0000-0000B03D0000}"/>
    <cellStyle name="Percent 3 7 4 5 2 4" xfId="15748" xr:uid="{00000000-0005-0000-0000-0000B13D0000}"/>
    <cellStyle name="Percent 3 7 4 5 3" xfId="15749" xr:uid="{00000000-0005-0000-0000-0000B23D0000}"/>
    <cellStyle name="Percent 3 7 4 5 3 2" xfId="15750" xr:uid="{00000000-0005-0000-0000-0000B33D0000}"/>
    <cellStyle name="Percent 3 7 4 5 3 2 2" xfId="15751" xr:uid="{00000000-0005-0000-0000-0000B43D0000}"/>
    <cellStyle name="Percent 3 7 4 5 3 2 3" xfId="15752" xr:uid="{00000000-0005-0000-0000-0000B53D0000}"/>
    <cellStyle name="Percent 3 7 4 5 3 3" xfId="15753" xr:uid="{00000000-0005-0000-0000-0000B63D0000}"/>
    <cellStyle name="Percent 3 7 4 5 3 4" xfId="15754" xr:uid="{00000000-0005-0000-0000-0000B73D0000}"/>
    <cellStyle name="Percent 3 7 4 5 4" xfId="15755" xr:uid="{00000000-0005-0000-0000-0000B83D0000}"/>
    <cellStyle name="Percent 3 7 4 5 4 2" xfId="15756" xr:uid="{00000000-0005-0000-0000-0000B93D0000}"/>
    <cellStyle name="Percent 3 7 4 5 4 2 2" xfId="15757" xr:uid="{00000000-0005-0000-0000-0000BA3D0000}"/>
    <cellStyle name="Percent 3 7 4 5 4 2 3" xfId="15758" xr:uid="{00000000-0005-0000-0000-0000BB3D0000}"/>
    <cellStyle name="Percent 3 7 4 5 4 3" xfId="15759" xr:uid="{00000000-0005-0000-0000-0000BC3D0000}"/>
    <cellStyle name="Percent 3 7 4 5 4 4" xfId="15760" xr:uid="{00000000-0005-0000-0000-0000BD3D0000}"/>
    <cellStyle name="Percent 3 7 4 5 5" xfId="15761" xr:uid="{00000000-0005-0000-0000-0000BE3D0000}"/>
    <cellStyle name="Percent 3 7 4 5 5 2" xfId="15762" xr:uid="{00000000-0005-0000-0000-0000BF3D0000}"/>
    <cellStyle name="Percent 3 7 4 5 5 3" xfId="15763" xr:uid="{00000000-0005-0000-0000-0000C03D0000}"/>
    <cellStyle name="Percent 3 7 4 5 6" xfId="15764" xr:uid="{00000000-0005-0000-0000-0000C13D0000}"/>
    <cellStyle name="Percent 3 7 4 5 7" xfId="15765" xr:uid="{00000000-0005-0000-0000-0000C23D0000}"/>
    <cellStyle name="Percent 3 7 4 6" xfId="15766" xr:uid="{00000000-0005-0000-0000-0000C33D0000}"/>
    <cellStyle name="Percent 3 7 4 6 2" xfId="15767" xr:uid="{00000000-0005-0000-0000-0000C43D0000}"/>
    <cellStyle name="Percent 3 7 4 6 2 2" xfId="15768" xr:uid="{00000000-0005-0000-0000-0000C53D0000}"/>
    <cellStyle name="Percent 3 7 4 6 2 2 2" xfId="15769" xr:uid="{00000000-0005-0000-0000-0000C63D0000}"/>
    <cellStyle name="Percent 3 7 4 6 2 2 3" xfId="15770" xr:uid="{00000000-0005-0000-0000-0000C73D0000}"/>
    <cellStyle name="Percent 3 7 4 6 2 3" xfId="15771" xr:uid="{00000000-0005-0000-0000-0000C83D0000}"/>
    <cellStyle name="Percent 3 7 4 6 2 4" xfId="15772" xr:uid="{00000000-0005-0000-0000-0000C93D0000}"/>
    <cellStyle name="Percent 3 7 4 6 3" xfId="15773" xr:uid="{00000000-0005-0000-0000-0000CA3D0000}"/>
    <cellStyle name="Percent 3 7 4 6 3 2" xfId="15774" xr:uid="{00000000-0005-0000-0000-0000CB3D0000}"/>
    <cellStyle name="Percent 3 7 4 6 3 2 2" xfId="15775" xr:uid="{00000000-0005-0000-0000-0000CC3D0000}"/>
    <cellStyle name="Percent 3 7 4 6 3 2 3" xfId="15776" xr:uid="{00000000-0005-0000-0000-0000CD3D0000}"/>
    <cellStyle name="Percent 3 7 4 6 3 3" xfId="15777" xr:uid="{00000000-0005-0000-0000-0000CE3D0000}"/>
    <cellStyle name="Percent 3 7 4 6 3 4" xfId="15778" xr:uid="{00000000-0005-0000-0000-0000CF3D0000}"/>
    <cellStyle name="Percent 3 7 4 6 4" xfId="15779" xr:uid="{00000000-0005-0000-0000-0000D03D0000}"/>
    <cellStyle name="Percent 3 7 4 6 4 2" xfId="15780" xr:uid="{00000000-0005-0000-0000-0000D13D0000}"/>
    <cellStyle name="Percent 3 7 4 6 4 3" xfId="15781" xr:uid="{00000000-0005-0000-0000-0000D23D0000}"/>
    <cellStyle name="Percent 3 7 4 6 5" xfId="15782" xr:uid="{00000000-0005-0000-0000-0000D33D0000}"/>
    <cellStyle name="Percent 3 7 4 6 6" xfId="15783" xr:uid="{00000000-0005-0000-0000-0000D43D0000}"/>
    <cellStyle name="Percent 3 7 4 7" xfId="15784" xr:uid="{00000000-0005-0000-0000-0000D53D0000}"/>
    <cellStyle name="Percent 3 7 4 7 2" xfId="15785" xr:uid="{00000000-0005-0000-0000-0000D63D0000}"/>
    <cellStyle name="Percent 3 7 4 7 2 2" xfId="15786" xr:uid="{00000000-0005-0000-0000-0000D73D0000}"/>
    <cellStyle name="Percent 3 7 4 7 2 3" xfId="15787" xr:uid="{00000000-0005-0000-0000-0000D83D0000}"/>
    <cellStyle name="Percent 3 7 4 7 3" xfId="15788" xr:uid="{00000000-0005-0000-0000-0000D93D0000}"/>
    <cellStyle name="Percent 3 7 4 7 4" xfId="15789" xr:uid="{00000000-0005-0000-0000-0000DA3D0000}"/>
    <cellStyle name="Percent 3 7 4 8" xfId="15790" xr:uid="{00000000-0005-0000-0000-0000DB3D0000}"/>
    <cellStyle name="Percent 3 7 4 8 2" xfId="15791" xr:uid="{00000000-0005-0000-0000-0000DC3D0000}"/>
    <cellStyle name="Percent 3 7 4 8 2 2" xfId="15792" xr:uid="{00000000-0005-0000-0000-0000DD3D0000}"/>
    <cellStyle name="Percent 3 7 4 8 2 3" xfId="15793" xr:uid="{00000000-0005-0000-0000-0000DE3D0000}"/>
    <cellStyle name="Percent 3 7 4 8 3" xfId="15794" xr:uid="{00000000-0005-0000-0000-0000DF3D0000}"/>
    <cellStyle name="Percent 3 7 4 8 4" xfId="15795" xr:uid="{00000000-0005-0000-0000-0000E03D0000}"/>
    <cellStyle name="Percent 3 7 4 9" xfId="15796" xr:uid="{00000000-0005-0000-0000-0000E13D0000}"/>
    <cellStyle name="Percent 3 7 4 9 2" xfId="15797" xr:uid="{00000000-0005-0000-0000-0000E23D0000}"/>
    <cellStyle name="Percent 3 7 4 9 2 2" xfId="15798" xr:uid="{00000000-0005-0000-0000-0000E33D0000}"/>
    <cellStyle name="Percent 3 7 4 9 2 3" xfId="15799" xr:uid="{00000000-0005-0000-0000-0000E43D0000}"/>
    <cellStyle name="Percent 3 7 4 9 3" xfId="15800" xr:uid="{00000000-0005-0000-0000-0000E53D0000}"/>
    <cellStyle name="Percent 3 7 4 9 4" xfId="15801" xr:uid="{00000000-0005-0000-0000-0000E63D0000}"/>
    <cellStyle name="Percent 3 7 5" xfId="15802" xr:uid="{00000000-0005-0000-0000-0000E73D0000}"/>
    <cellStyle name="Percent 3 7 5 10" xfId="15803" xr:uid="{00000000-0005-0000-0000-0000E83D0000}"/>
    <cellStyle name="Percent 3 7 5 10 2" xfId="15804" xr:uid="{00000000-0005-0000-0000-0000E93D0000}"/>
    <cellStyle name="Percent 3 7 5 10 3" xfId="15805" xr:uid="{00000000-0005-0000-0000-0000EA3D0000}"/>
    <cellStyle name="Percent 3 7 5 11" xfId="15806" xr:uid="{00000000-0005-0000-0000-0000EB3D0000}"/>
    <cellStyle name="Percent 3 7 5 11 2" xfId="15807" xr:uid="{00000000-0005-0000-0000-0000EC3D0000}"/>
    <cellStyle name="Percent 3 7 5 11 3" xfId="15808" xr:uid="{00000000-0005-0000-0000-0000ED3D0000}"/>
    <cellStyle name="Percent 3 7 5 12" xfId="15809" xr:uid="{00000000-0005-0000-0000-0000EE3D0000}"/>
    <cellStyle name="Percent 3 7 5 12 2" xfId="15810" xr:uid="{00000000-0005-0000-0000-0000EF3D0000}"/>
    <cellStyle name="Percent 3 7 5 12 3" xfId="15811" xr:uid="{00000000-0005-0000-0000-0000F03D0000}"/>
    <cellStyle name="Percent 3 7 5 13" xfId="15812" xr:uid="{00000000-0005-0000-0000-0000F13D0000}"/>
    <cellStyle name="Percent 3 7 5 2" xfId="15813" xr:uid="{00000000-0005-0000-0000-0000F23D0000}"/>
    <cellStyle name="Percent 3 7 5 2 2" xfId="15814" xr:uid="{00000000-0005-0000-0000-0000F33D0000}"/>
    <cellStyle name="Percent 3 7 5 2 2 2" xfId="15815" xr:uid="{00000000-0005-0000-0000-0000F43D0000}"/>
    <cellStyle name="Percent 3 7 5 2 2 2 2" xfId="15816" xr:uid="{00000000-0005-0000-0000-0000F53D0000}"/>
    <cellStyle name="Percent 3 7 5 2 2 2 3" xfId="15817" xr:uid="{00000000-0005-0000-0000-0000F63D0000}"/>
    <cellStyle name="Percent 3 7 5 2 2 3" xfId="15818" xr:uid="{00000000-0005-0000-0000-0000F73D0000}"/>
    <cellStyle name="Percent 3 7 5 2 2 4" xfId="15819" xr:uid="{00000000-0005-0000-0000-0000F83D0000}"/>
    <cellStyle name="Percent 3 7 5 2 3" xfId="15820" xr:uid="{00000000-0005-0000-0000-0000F93D0000}"/>
    <cellStyle name="Percent 3 7 5 2 3 2" xfId="15821" xr:uid="{00000000-0005-0000-0000-0000FA3D0000}"/>
    <cellStyle name="Percent 3 7 5 2 3 2 2" xfId="15822" xr:uid="{00000000-0005-0000-0000-0000FB3D0000}"/>
    <cellStyle name="Percent 3 7 5 2 3 2 3" xfId="15823" xr:uid="{00000000-0005-0000-0000-0000FC3D0000}"/>
    <cellStyle name="Percent 3 7 5 2 3 3" xfId="15824" xr:uid="{00000000-0005-0000-0000-0000FD3D0000}"/>
    <cellStyle name="Percent 3 7 5 2 3 4" xfId="15825" xr:uid="{00000000-0005-0000-0000-0000FE3D0000}"/>
    <cellStyle name="Percent 3 7 5 2 4" xfId="15826" xr:uid="{00000000-0005-0000-0000-0000FF3D0000}"/>
    <cellStyle name="Percent 3 7 5 2 4 2" xfId="15827" xr:uid="{00000000-0005-0000-0000-0000003E0000}"/>
    <cellStyle name="Percent 3 7 5 2 4 3" xfId="15828" xr:uid="{00000000-0005-0000-0000-0000013E0000}"/>
    <cellStyle name="Percent 3 7 5 2 5" xfId="15829" xr:uid="{00000000-0005-0000-0000-0000023E0000}"/>
    <cellStyle name="Percent 3 7 5 2 5 2" xfId="15830" xr:uid="{00000000-0005-0000-0000-0000033E0000}"/>
    <cellStyle name="Percent 3 7 5 2 5 3" xfId="15831" xr:uid="{00000000-0005-0000-0000-0000043E0000}"/>
    <cellStyle name="Percent 3 7 5 2 6" xfId="15832" xr:uid="{00000000-0005-0000-0000-0000053E0000}"/>
    <cellStyle name="Percent 3 7 5 2 7" xfId="15833" xr:uid="{00000000-0005-0000-0000-0000063E0000}"/>
    <cellStyle name="Percent 3 7 5 3" xfId="15834" xr:uid="{00000000-0005-0000-0000-0000073E0000}"/>
    <cellStyle name="Percent 3 7 5 3 2" xfId="15835" xr:uid="{00000000-0005-0000-0000-0000083E0000}"/>
    <cellStyle name="Percent 3 7 5 3 2 2" xfId="15836" xr:uid="{00000000-0005-0000-0000-0000093E0000}"/>
    <cellStyle name="Percent 3 7 5 3 2 2 2" xfId="15837" xr:uid="{00000000-0005-0000-0000-00000A3E0000}"/>
    <cellStyle name="Percent 3 7 5 3 2 2 3" xfId="15838" xr:uid="{00000000-0005-0000-0000-00000B3E0000}"/>
    <cellStyle name="Percent 3 7 5 3 2 3" xfId="15839" xr:uid="{00000000-0005-0000-0000-00000C3E0000}"/>
    <cellStyle name="Percent 3 7 5 3 2 4" xfId="15840" xr:uid="{00000000-0005-0000-0000-00000D3E0000}"/>
    <cellStyle name="Percent 3 7 5 3 3" xfId="15841" xr:uid="{00000000-0005-0000-0000-00000E3E0000}"/>
    <cellStyle name="Percent 3 7 5 3 3 2" xfId="15842" xr:uid="{00000000-0005-0000-0000-00000F3E0000}"/>
    <cellStyle name="Percent 3 7 5 3 3 2 2" xfId="15843" xr:uid="{00000000-0005-0000-0000-0000103E0000}"/>
    <cellStyle name="Percent 3 7 5 3 3 2 3" xfId="15844" xr:uid="{00000000-0005-0000-0000-0000113E0000}"/>
    <cellStyle name="Percent 3 7 5 3 3 3" xfId="15845" xr:uid="{00000000-0005-0000-0000-0000123E0000}"/>
    <cellStyle name="Percent 3 7 5 3 3 4" xfId="15846" xr:uid="{00000000-0005-0000-0000-0000133E0000}"/>
    <cellStyle name="Percent 3 7 5 3 4" xfId="15847" xr:uid="{00000000-0005-0000-0000-0000143E0000}"/>
    <cellStyle name="Percent 3 7 5 3 4 2" xfId="15848" xr:uid="{00000000-0005-0000-0000-0000153E0000}"/>
    <cellStyle name="Percent 3 7 5 3 4 3" xfId="15849" xr:uid="{00000000-0005-0000-0000-0000163E0000}"/>
    <cellStyle name="Percent 3 7 5 3 5" xfId="15850" xr:uid="{00000000-0005-0000-0000-0000173E0000}"/>
    <cellStyle name="Percent 3 7 5 3 6" xfId="15851" xr:uid="{00000000-0005-0000-0000-0000183E0000}"/>
    <cellStyle name="Percent 3 7 5 4" xfId="15852" xr:uid="{00000000-0005-0000-0000-0000193E0000}"/>
    <cellStyle name="Percent 3 7 5 4 2" xfId="15853" xr:uid="{00000000-0005-0000-0000-00001A3E0000}"/>
    <cellStyle name="Percent 3 7 5 4 2 2" xfId="15854" xr:uid="{00000000-0005-0000-0000-00001B3E0000}"/>
    <cellStyle name="Percent 3 7 5 4 2 2 2" xfId="15855" xr:uid="{00000000-0005-0000-0000-00001C3E0000}"/>
    <cellStyle name="Percent 3 7 5 4 2 2 3" xfId="15856" xr:uid="{00000000-0005-0000-0000-00001D3E0000}"/>
    <cellStyle name="Percent 3 7 5 4 2 3" xfId="15857" xr:uid="{00000000-0005-0000-0000-00001E3E0000}"/>
    <cellStyle name="Percent 3 7 5 4 2 4" xfId="15858" xr:uid="{00000000-0005-0000-0000-00001F3E0000}"/>
    <cellStyle name="Percent 3 7 5 4 3" xfId="15859" xr:uid="{00000000-0005-0000-0000-0000203E0000}"/>
    <cellStyle name="Percent 3 7 5 4 3 2" xfId="15860" xr:uid="{00000000-0005-0000-0000-0000213E0000}"/>
    <cellStyle name="Percent 3 7 5 4 3 2 2" xfId="15861" xr:uid="{00000000-0005-0000-0000-0000223E0000}"/>
    <cellStyle name="Percent 3 7 5 4 3 2 3" xfId="15862" xr:uid="{00000000-0005-0000-0000-0000233E0000}"/>
    <cellStyle name="Percent 3 7 5 4 3 3" xfId="15863" xr:uid="{00000000-0005-0000-0000-0000243E0000}"/>
    <cellStyle name="Percent 3 7 5 4 3 4" xfId="15864" xr:uid="{00000000-0005-0000-0000-0000253E0000}"/>
    <cellStyle name="Percent 3 7 5 4 4" xfId="15865" xr:uid="{00000000-0005-0000-0000-0000263E0000}"/>
    <cellStyle name="Percent 3 7 5 4 4 2" xfId="15866" xr:uid="{00000000-0005-0000-0000-0000273E0000}"/>
    <cellStyle name="Percent 3 7 5 4 4 3" xfId="15867" xr:uid="{00000000-0005-0000-0000-0000283E0000}"/>
    <cellStyle name="Percent 3 7 5 4 5" xfId="15868" xr:uid="{00000000-0005-0000-0000-0000293E0000}"/>
    <cellStyle name="Percent 3 7 5 4 6" xfId="15869" xr:uid="{00000000-0005-0000-0000-00002A3E0000}"/>
    <cellStyle name="Percent 3 7 5 5" xfId="15870" xr:uid="{00000000-0005-0000-0000-00002B3E0000}"/>
    <cellStyle name="Percent 3 7 5 5 2" xfId="15871" xr:uid="{00000000-0005-0000-0000-00002C3E0000}"/>
    <cellStyle name="Percent 3 7 5 5 2 2" xfId="15872" xr:uid="{00000000-0005-0000-0000-00002D3E0000}"/>
    <cellStyle name="Percent 3 7 5 5 2 2 2" xfId="15873" xr:uid="{00000000-0005-0000-0000-00002E3E0000}"/>
    <cellStyle name="Percent 3 7 5 5 2 2 3" xfId="15874" xr:uid="{00000000-0005-0000-0000-00002F3E0000}"/>
    <cellStyle name="Percent 3 7 5 5 2 3" xfId="15875" xr:uid="{00000000-0005-0000-0000-0000303E0000}"/>
    <cellStyle name="Percent 3 7 5 5 2 4" xfId="15876" xr:uid="{00000000-0005-0000-0000-0000313E0000}"/>
    <cellStyle name="Percent 3 7 5 5 3" xfId="15877" xr:uid="{00000000-0005-0000-0000-0000323E0000}"/>
    <cellStyle name="Percent 3 7 5 5 3 2" xfId="15878" xr:uid="{00000000-0005-0000-0000-0000333E0000}"/>
    <cellStyle name="Percent 3 7 5 5 3 2 2" xfId="15879" xr:uid="{00000000-0005-0000-0000-0000343E0000}"/>
    <cellStyle name="Percent 3 7 5 5 3 2 3" xfId="15880" xr:uid="{00000000-0005-0000-0000-0000353E0000}"/>
    <cellStyle name="Percent 3 7 5 5 3 3" xfId="15881" xr:uid="{00000000-0005-0000-0000-0000363E0000}"/>
    <cellStyle name="Percent 3 7 5 5 3 4" xfId="15882" xr:uid="{00000000-0005-0000-0000-0000373E0000}"/>
    <cellStyle name="Percent 3 7 5 5 4" xfId="15883" xr:uid="{00000000-0005-0000-0000-0000383E0000}"/>
    <cellStyle name="Percent 3 7 5 5 4 2" xfId="15884" xr:uid="{00000000-0005-0000-0000-0000393E0000}"/>
    <cellStyle name="Percent 3 7 5 5 4 2 2" xfId="15885" xr:uid="{00000000-0005-0000-0000-00003A3E0000}"/>
    <cellStyle name="Percent 3 7 5 5 4 2 3" xfId="15886" xr:uid="{00000000-0005-0000-0000-00003B3E0000}"/>
    <cellStyle name="Percent 3 7 5 5 4 3" xfId="15887" xr:uid="{00000000-0005-0000-0000-00003C3E0000}"/>
    <cellStyle name="Percent 3 7 5 5 4 4" xfId="15888" xr:uid="{00000000-0005-0000-0000-00003D3E0000}"/>
    <cellStyle name="Percent 3 7 5 5 5" xfId="15889" xr:uid="{00000000-0005-0000-0000-00003E3E0000}"/>
    <cellStyle name="Percent 3 7 5 5 5 2" xfId="15890" xr:uid="{00000000-0005-0000-0000-00003F3E0000}"/>
    <cellStyle name="Percent 3 7 5 5 5 3" xfId="15891" xr:uid="{00000000-0005-0000-0000-0000403E0000}"/>
    <cellStyle name="Percent 3 7 5 5 6" xfId="15892" xr:uid="{00000000-0005-0000-0000-0000413E0000}"/>
    <cellStyle name="Percent 3 7 5 5 7" xfId="15893" xr:uid="{00000000-0005-0000-0000-0000423E0000}"/>
    <cellStyle name="Percent 3 7 5 6" xfId="15894" xr:uid="{00000000-0005-0000-0000-0000433E0000}"/>
    <cellStyle name="Percent 3 7 5 6 2" xfId="15895" xr:uid="{00000000-0005-0000-0000-0000443E0000}"/>
    <cellStyle name="Percent 3 7 5 6 2 2" xfId="15896" xr:uid="{00000000-0005-0000-0000-0000453E0000}"/>
    <cellStyle name="Percent 3 7 5 6 2 2 2" xfId="15897" xr:uid="{00000000-0005-0000-0000-0000463E0000}"/>
    <cellStyle name="Percent 3 7 5 6 2 2 3" xfId="15898" xr:uid="{00000000-0005-0000-0000-0000473E0000}"/>
    <cellStyle name="Percent 3 7 5 6 2 3" xfId="15899" xr:uid="{00000000-0005-0000-0000-0000483E0000}"/>
    <cellStyle name="Percent 3 7 5 6 2 4" xfId="15900" xr:uid="{00000000-0005-0000-0000-0000493E0000}"/>
    <cellStyle name="Percent 3 7 5 6 3" xfId="15901" xr:uid="{00000000-0005-0000-0000-00004A3E0000}"/>
    <cellStyle name="Percent 3 7 5 6 3 2" xfId="15902" xr:uid="{00000000-0005-0000-0000-00004B3E0000}"/>
    <cellStyle name="Percent 3 7 5 6 3 2 2" xfId="15903" xr:uid="{00000000-0005-0000-0000-00004C3E0000}"/>
    <cellStyle name="Percent 3 7 5 6 3 2 3" xfId="15904" xr:uid="{00000000-0005-0000-0000-00004D3E0000}"/>
    <cellStyle name="Percent 3 7 5 6 3 3" xfId="15905" xr:uid="{00000000-0005-0000-0000-00004E3E0000}"/>
    <cellStyle name="Percent 3 7 5 6 3 4" xfId="15906" xr:uid="{00000000-0005-0000-0000-00004F3E0000}"/>
    <cellStyle name="Percent 3 7 5 6 4" xfId="15907" xr:uid="{00000000-0005-0000-0000-0000503E0000}"/>
    <cellStyle name="Percent 3 7 5 6 4 2" xfId="15908" xr:uid="{00000000-0005-0000-0000-0000513E0000}"/>
    <cellStyle name="Percent 3 7 5 6 4 3" xfId="15909" xr:uid="{00000000-0005-0000-0000-0000523E0000}"/>
    <cellStyle name="Percent 3 7 5 6 5" xfId="15910" xr:uid="{00000000-0005-0000-0000-0000533E0000}"/>
    <cellStyle name="Percent 3 7 5 6 6" xfId="15911" xr:uid="{00000000-0005-0000-0000-0000543E0000}"/>
    <cellStyle name="Percent 3 7 5 7" xfId="15912" xr:uid="{00000000-0005-0000-0000-0000553E0000}"/>
    <cellStyle name="Percent 3 7 5 7 2" xfId="15913" xr:uid="{00000000-0005-0000-0000-0000563E0000}"/>
    <cellStyle name="Percent 3 7 5 7 2 2" xfId="15914" xr:uid="{00000000-0005-0000-0000-0000573E0000}"/>
    <cellStyle name="Percent 3 7 5 7 2 3" xfId="15915" xr:uid="{00000000-0005-0000-0000-0000583E0000}"/>
    <cellStyle name="Percent 3 7 5 7 3" xfId="15916" xr:uid="{00000000-0005-0000-0000-0000593E0000}"/>
    <cellStyle name="Percent 3 7 5 7 4" xfId="15917" xr:uid="{00000000-0005-0000-0000-00005A3E0000}"/>
    <cellStyle name="Percent 3 7 5 8" xfId="15918" xr:uid="{00000000-0005-0000-0000-00005B3E0000}"/>
    <cellStyle name="Percent 3 7 5 8 2" xfId="15919" xr:uid="{00000000-0005-0000-0000-00005C3E0000}"/>
    <cellStyle name="Percent 3 7 5 8 2 2" xfId="15920" xr:uid="{00000000-0005-0000-0000-00005D3E0000}"/>
    <cellStyle name="Percent 3 7 5 8 2 3" xfId="15921" xr:uid="{00000000-0005-0000-0000-00005E3E0000}"/>
    <cellStyle name="Percent 3 7 5 8 3" xfId="15922" xr:uid="{00000000-0005-0000-0000-00005F3E0000}"/>
    <cellStyle name="Percent 3 7 5 8 4" xfId="15923" xr:uid="{00000000-0005-0000-0000-0000603E0000}"/>
    <cellStyle name="Percent 3 7 5 9" xfId="15924" xr:uid="{00000000-0005-0000-0000-0000613E0000}"/>
    <cellStyle name="Percent 3 7 5 9 2" xfId="15925" xr:uid="{00000000-0005-0000-0000-0000623E0000}"/>
    <cellStyle name="Percent 3 7 5 9 2 2" xfId="15926" xr:uid="{00000000-0005-0000-0000-0000633E0000}"/>
    <cellStyle name="Percent 3 7 5 9 2 3" xfId="15927" xr:uid="{00000000-0005-0000-0000-0000643E0000}"/>
    <cellStyle name="Percent 3 7 5 9 3" xfId="15928" xr:uid="{00000000-0005-0000-0000-0000653E0000}"/>
    <cellStyle name="Percent 3 7 5 9 4" xfId="15929" xr:uid="{00000000-0005-0000-0000-0000663E0000}"/>
    <cellStyle name="Percent 3 7 6" xfId="15930" xr:uid="{00000000-0005-0000-0000-0000673E0000}"/>
    <cellStyle name="Percent 3 7 6 10" xfId="15931" xr:uid="{00000000-0005-0000-0000-0000683E0000}"/>
    <cellStyle name="Percent 3 7 6 10 2" xfId="15932" xr:uid="{00000000-0005-0000-0000-0000693E0000}"/>
    <cellStyle name="Percent 3 7 6 10 3" xfId="15933" xr:uid="{00000000-0005-0000-0000-00006A3E0000}"/>
    <cellStyle name="Percent 3 7 6 11" xfId="15934" xr:uid="{00000000-0005-0000-0000-00006B3E0000}"/>
    <cellStyle name="Percent 3 7 6 11 2" xfId="15935" xr:uid="{00000000-0005-0000-0000-00006C3E0000}"/>
    <cellStyle name="Percent 3 7 6 11 3" xfId="15936" xr:uid="{00000000-0005-0000-0000-00006D3E0000}"/>
    <cellStyle name="Percent 3 7 6 12" xfId="15937" xr:uid="{00000000-0005-0000-0000-00006E3E0000}"/>
    <cellStyle name="Percent 3 7 6 12 2" xfId="15938" xr:uid="{00000000-0005-0000-0000-00006F3E0000}"/>
    <cellStyle name="Percent 3 7 6 12 3" xfId="15939" xr:uid="{00000000-0005-0000-0000-0000703E0000}"/>
    <cellStyle name="Percent 3 7 6 13" xfId="15940" xr:uid="{00000000-0005-0000-0000-0000713E0000}"/>
    <cellStyle name="Percent 3 7 6 2" xfId="15941" xr:uid="{00000000-0005-0000-0000-0000723E0000}"/>
    <cellStyle name="Percent 3 7 6 2 2" xfId="15942" xr:uid="{00000000-0005-0000-0000-0000733E0000}"/>
    <cellStyle name="Percent 3 7 6 2 2 2" xfId="15943" xr:uid="{00000000-0005-0000-0000-0000743E0000}"/>
    <cellStyle name="Percent 3 7 6 2 2 2 2" xfId="15944" xr:uid="{00000000-0005-0000-0000-0000753E0000}"/>
    <cellStyle name="Percent 3 7 6 2 2 2 3" xfId="15945" xr:uid="{00000000-0005-0000-0000-0000763E0000}"/>
    <cellStyle name="Percent 3 7 6 2 2 3" xfId="15946" xr:uid="{00000000-0005-0000-0000-0000773E0000}"/>
    <cellStyle name="Percent 3 7 6 2 2 4" xfId="15947" xr:uid="{00000000-0005-0000-0000-0000783E0000}"/>
    <cellStyle name="Percent 3 7 6 2 3" xfId="15948" xr:uid="{00000000-0005-0000-0000-0000793E0000}"/>
    <cellStyle name="Percent 3 7 6 2 3 2" xfId="15949" xr:uid="{00000000-0005-0000-0000-00007A3E0000}"/>
    <cellStyle name="Percent 3 7 6 2 3 2 2" xfId="15950" xr:uid="{00000000-0005-0000-0000-00007B3E0000}"/>
    <cellStyle name="Percent 3 7 6 2 3 2 3" xfId="15951" xr:uid="{00000000-0005-0000-0000-00007C3E0000}"/>
    <cellStyle name="Percent 3 7 6 2 3 3" xfId="15952" xr:uid="{00000000-0005-0000-0000-00007D3E0000}"/>
    <cellStyle name="Percent 3 7 6 2 3 4" xfId="15953" xr:uid="{00000000-0005-0000-0000-00007E3E0000}"/>
    <cellStyle name="Percent 3 7 6 2 4" xfId="15954" xr:uid="{00000000-0005-0000-0000-00007F3E0000}"/>
    <cellStyle name="Percent 3 7 6 2 4 2" xfId="15955" xr:uid="{00000000-0005-0000-0000-0000803E0000}"/>
    <cellStyle name="Percent 3 7 6 2 4 3" xfId="15956" xr:uid="{00000000-0005-0000-0000-0000813E0000}"/>
    <cellStyle name="Percent 3 7 6 2 5" xfId="15957" xr:uid="{00000000-0005-0000-0000-0000823E0000}"/>
    <cellStyle name="Percent 3 7 6 2 5 2" xfId="15958" xr:uid="{00000000-0005-0000-0000-0000833E0000}"/>
    <cellStyle name="Percent 3 7 6 2 5 3" xfId="15959" xr:uid="{00000000-0005-0000-0000-0000843E0000}"/>
    <cellStyle name="Percent 3 7 6 2 6" xfId="15960" xr:uid="{00000000-0005-0000-0000-0000853E0000}"/>
    <cellStyle name="Percent 3 7 6 2 7" xfId="15961" xr:uid="{00000000-0005-0000-0000-0000863E0000}"/>
    <cellStyle name="Percent 3 7 6 3" xfId="15962" xr:uid="{00000000-0005-0000-0000-0000873E0000}"/>
    <cellStyle name="Percent 3 7 6 3 2" xfId="15963" xr:uid="{00000000-0005-0000-0000-0000883E0000}"/>
    <cellStyle name="Percent 3 7 6 3 2 2" xfId="15964" xr:uid="{00000000-0005-0000-0000-0000893E0000}"/>
    <cellStyle name="Percent 3 7 6 3 2 2 2" xfId="15965" xr:uid="{00000000-0005-0000-0000-00008A3E0000}"/>
    <cellStyle name="Percent 3 7 6 3 2 2 3" xfId="15966" xr:uid="{00000000-0005-0000-0000-00008B3E0000}"/>
    <cellStyle name="Percent 3 7 6 3 2 3" xfId="15967" xr:uid="{00000000-0005-0000-0000-00008C3E0000}"/>
    <cellStyle name="Percent 3 7 6 3 2 4" xfId="15968" xr:uid="{00000000-0005-0000-0000-00008D3E0000}"/>
    <cellStyle name="Percent 3 7 6 3 3" xfId="15969" xr:uid="{00000000-0005-0000-0000-00008E3E0000}"/>
    <cellStyle name="Percent 3 7 6 3 3 2" xfId="15970" xr:uid="{00000000-0005-0000-0000-00008F3E0000}"/>
    <cellStyle name="Percent 3 7 6 3 3 2 2" xfId="15971" xr:uid="{00000000-0005-0000-0000-0000903E0000}"/>
    <cellStyle name="Percent 3 7 6 3 3 2 3" xfId="15972" xr:uid="{00000000-0005-0000-0000-0000913E0000}"/>
    <cellStyle name="Percent 3 7 6 3 3 3" xfId="15973" xr:uid="{00000000-0005-0000-0000-0000923E0000}"/>
    <cellStyle name="Percent 3 7 6 3 3 4" xfId="15974" xr:uid="{00000000-0005-0000-0000-0000933E0000}"/>
    <cellStyle name="Percent 3 7 6 3 4" xfId="15975" xr:uid="{00000000-0005-0000-0000-0000943E0000}"/>
    <cellStyle name="Percent 3 7 6 3 4 2" xfId="15976" xr:uid="{00000000-0005-0000-0000-0000953E0000}"/>
    <cellStyle name="Percent 3 7 6 3 4 3" xfId="15977" xr:uid="{00000000-0005-0000-0000-0000963E0000}"/>
    <cellStyle name="Percent 3 7 6 3 5" xfId="15978" xr:uid="{00000000-0005-0000-0000-0000973E0000}"/>
    <cellStyle name="Percent 3 7 6 3 6" xfId="15979" xr:uid="{00000000-0005-0000-0000-0000983E0000}"/>
    <cellStyle name="Percent 3 7 6 4" xfId="15980" xr:uid="{00000000-0005-0000-0000-0000993E0000}"/>
    <cellStyle name="Percent 3 7 6 4 2" xfId="15981" xr:uid="{00000000-0005-0000-0000-00009A3E0000}"/>
    <cellStyle name="Percent 3 7 6 4 2 2" xfId="15982" xr:uid="{00000000-0005-0000-0000-00009B3E0000}"/>
    <cellStyle name="Percent 3 7 6 4 2 2 2" xfId="15983" xr:uid="{00000000-0005-0000-0000-00009C3E0000}"/>
    <cellStyle name="Percent 3 7 6 4 2 2 3" xfId="15984" xr:uid="{00000000-0005-0000-0000-00009D3E0000}"/>
    <cellStyle name="Percent 3 7 6 4 2 3" xfId="15985" xr:uid="{00000000-0005-0000-0000-00009E3E0000}"/>
    <cellStyle name="Percent 3 7 6 4 2 4" xfId="15986" xr:uid="{00000000-0005-0000-0000-00009F3E0000}"/>
    <cellStyle name="Percent 3 7 6 4 3" xfId="15987" xr:uid="{00000000-0005-0000-0000-0000A03E0000}"/>
    <cellStyle name="Percent 3 7 6 4 3 2" xfId="15988" xr:uid="{00000000-0005-0000-0000-0000A13E0000}"/>
    <cellStyle name="Percent 3 7 6 4 3 2 2" xfId="15989" xr:uid="{00000000-0005-0000-0000-0000A23E0000}"/>
    <cellStyle name="Percent 3 7 6 4 3 2 3" xfId="15990" xr:uid="{00000000-0005-0000-0000-0000A33E0000}"/>
    <cellStyle name="Percent 3 7 6 4 3 3" xfId="15991" xr:uid="{00000000-0005-0000-0000-0000A43E0000}"/>
    <cellStyle name="Percent 3 7 6 4 3 4" xfId="15992" xr:uid="{00000000-0005-0000-0000-0000A53E0000}"/>
    <cellStyle name="Percent 3 7 6 4 4" xfId="15993" xr:uid="{00000000-0005-0000-0000-0000A63E0000}"/>
    <cellStyle name="Percent 3 7 6 4 4 2" xfId="15994" xr:uid="{00000000-0005-0000-0000-0000A73E0000}"/>
    <cellStyle name="Percent 3 7 6 4 4 3" xfId="15995" xr:uid="{00000000-0005-0000-0000-0000A83E0000}"/>
    <cellStyle name="Percent 3 7 6 4 5" xfId="15996" xr:uid="{00000000-0005-0000-0000-0000A93E0000}"/>
    <cellStyle name="Percent 3 7 6 4 6" xfId="15997" xr:uid="{00000000-0005-0000-0000-0000AA3E0000}"/>
    <cellStyle name="Percent 3 7 6 5" xfId="15998" xr:uid="{00000000-0005-0000-0000-0000AB3E0000}"/>
    <cellStyle name="Percent 3 7 6 5 2" xfId="15999" xr:uid="{00000000-0005-0000-0000-0000AC3E0000}"/>
    <cellStyle name="Percent 3 7 6 5 2 2" xfId="16000" xr:uid="{00000000-0005-0000-0000-0000AD3E0000}"/>
    <cellStyle name="Percent 3 7 6 5 2 2 2" xfId="16001" xr:uid="{00000000-0005-0000-0000-0000AE3E0000}"/>
    <cellStyle name="Percent 3 7 6 5 2 2 3" xfId="16002" xr:uid="{00000000-0005-0000-0000-0000AF3E0000}"/>
    <cellStyle name="Percent 3 7 6 5 2 3" xfId="16003" xr:uid="{00000000-0005-0000-0000-0000B03E0000}"/>
    <cellStyle name="Percent 3 7 6 5 2 4" xfId="16004" xr:uid="{00000000-0005-0000-0000-0000B13E0000}"/>
    <cellStyle name="Percent 3 7 6 5 3" xfId="16005" xr:uid="{00000000-0005-0000-0000-0000B23E0000}"/>
    <cellStyle name="Percent 3 7 6 5 3 2" xfId="16006" xr:uid="{00000000-0005-0000-0000-0000B33E0000}"/>
    <cellStyle name="Percent 3 7 6 5 3 2 2" xfId="16007" xr:uid="{00000000-0005-0000-0000-0000B43E0000}"/>
    <cellStyle name="Percent 3 7 6 5 3 2 3" xfId="16008" xr:uid="{00000000-0005-0000-0000-0000B53E0000}"/>
    <cellStyle name="Percent 3 7 6 5 3 3" xfId="16009" xr:uid="{00000000-0005-0000-0000-0000B63E0000}"/>
    <cellStyle name="Percent 3 7 6 5 3 4" xfId="16010" xr:uid="{00000000-0005-0000-0000-0000B73E0000}"/>
    <cellStyle name="Percent 3 7 6 5 4" xfId="16011" xr:uid="{00000000-0005-0000-0000-0000B83E0000}"/>
    <cellStyle name="Percent 3 7 6 5 4 2" xfId="16012" xr:uid="{00000000-0005-0000-0000-0000B93E0000}"/>
    <cellStyle name="Percent 3 7 6 5 4 2 2" xfId="16013" xr:uid="{00000000-0005-0000-0000-0000BA3E0000}"/>
    <cellStyle name="Percent 3 7 6 5 4 2 3" xfId="16014" xr:uid="{00000000-0005-0000-0000-0000BB3E0000}"/>
    <cellStyle name="Percent 3 7 6 5 4 3" xfId="16015" xr:uid="{00000000-0005-0000-0000-0000BC3E0000}"/>
    <cellStyle name="Percent 3 7 6 5 4 4" xfId="16016" xr:uid="{00000000-0005-0000-0000-0000BD3E0000}"/>
    <cellStyle name="Percent 3 7 6 5 5" xfId="16017" xr:uid="{00000000-0005-0000-0000-0000BE3E0000}"/>
    <cellStyle name="Percent 3 7 6 5 5 2" xfId="16018" xr:uid="{00000000-0005-0000-0000-0000BF3E0000}"/>
    <cellStyle name="Percent 3 7 6 5 5 3" xfId="16019" xr:uid="{00000000-0005-0000-0000-0000C03E0000}"/>
    <cellStyle name="Percent 3 7 6 5 6" xfId="16020" xr:uid="{00000000-0005-0000-0000-0000C13E0000}"/>
    <cellStyle name="Percent 3 7 6 5 7" xfId="16021" xr:uid="{00000000-0005-0000-0000-0000C23E0000}"/>
    <cellStyle name="Percent 3 7 6 6" xfId="16022" xr:uid="{00000000-0005-0000-0000-0000C33E0000}"/>
    <cellStyle name="Percent 3 7 6 6 2" xfId="16023" xr:uid="{00000000-0005-0000-0000-0000C43E0000}"/>
    <cellStyle name="Percent 3 7 6 6 2 2" xfId="16024" xr:uid="{00000000-0005-0000-0000-0000C53E0000}"/>
    <cellStyle name="Percent 3 7 6 6 2 2 2" xfId="16025" xr:uid="{00000000-0005-0000-0000-0000C63E0000}"/>
    <cellStyle name="Percent 3 7 6 6 2 2 3" xfId="16026" xr:uid="{00000000-0005-0000-0000-0000C73E0000}"/>
    <cellStyle name="Percent 3 7 6 6 2 3" xfId="16027" xr:uid="{00000000-0005-0000-0000-0000C83E0000}"/>
    <cellStyle name="Percent 3 7 6 6 2 4" xfId="16028" xr:uid="{00000000-0005-0000-0000-0000C93E0000}"/>
    <cellStyle name="Percent 3 7 6 6 3" xfId="16029" xr:uid="{00000000-0005-0000-0000-0000CA3E0000}"/>
    <cellStyle name="Percent 3 7 6 6 3 2" xfId="16030" xr:uid="{00000000-0005-0000-0000-0000CB3E0000}"/>
    <cellStyle name="Percent 3 7 6 6 3 2 2" xfId="16031" xr:uid="{00000000-0005-0000-0000-0000CC3E0000}"/>
    <cellStyle name="Percent 3 7 6 6 3 2 3" xfId="16032" xr:uid="{00000000-0005-0000-0000-0000CD3E0000}"/>
    <cellStyle name="Percent 3 7 6 6 3 3" xfId="16033" xr:uid="{00000000-0005-0000-0000-0000CE3E0000}"/>
    <cellStyle name="Percent 3 7 6 6 3 4" xfId="16034" xr:uid="{00000000-0005-0000-0000-0000CF3E0000}"/>
    <cellStyle name="Percent 3 7 6 6 4" xfId="16035" xr:uid="{00000000-0005-0000-0000-0000D03E0000}"/>
    <cellStyle name="Percent 3 7 6 6 4 2" xfId="16036" xr:uid="{00000000-0005-0000-0000-0000D13E0000}"/>
    <cellStyle name="Percent 3 7 6 6 4 3" xfId="16037" xr:uid="{00000000-0005-0000-0000-0000D23E0000}"/>
    <cellStyle name="Percent 3 7 6 6 5" xfId="16038" xr:uid="{00000000-0005-0000-0000-0000D33E0000}"/>
    <cellStyle name="Percent 3 7 6 6 6" xfId="16039" xr:uid="{00000000-0005-0000-0000-0000D43E0000}"/>
    <cellStyle name="Percent 3 7 6 7" xfId="16040" xr:uid="{00000000-0005-0000-0000-0000D53E0000}"/>
    <cellStyle name="Percent 3 7 6 7 2" xfId="16041" xr:uid="{00000000-0005-0000-0000-0000D63E0000}"/>
    <cellStyle name="Percent 3 7 6 7 2 2" xfId="16042" xr:uid="{00000000-0005-0000-0000-0000D73E0000}"/>
    <cellStyle name="Percent 3 7 6 7 2 3" xfId="16043" xr:uid="{00000000-0005-0000-0000-0000D83E0000}"/>
    <cellStyle name="Percent 3 7 6 7 3" xfId="16044" xr:uid="{00000000-0005-0000-0000-0000D93E0000}"/>
    <cellStyle name="Percent 3 7 6 7 4" xfId="16045" xr:uid="{00000000-0005-0000-0000-0000DA3E0000}"/>
    <cellStyle name="Percent 3 7 6 8" xfId="16046" xr:uid="{00000000-0005-0000-0000-0000DB3E0000}"/>
    <cellStyle name="Percent 3 7 6 8 2" xfId="16047" xr:uid="{00000000-0005-0000-0000-0000DC3E0000}"/>
    <cellStyle name="Percent 3 7 6 8 2 2" xfId="16048" xr:uid="{00000000-0005-0000-0000-0000DD3E0000}"/>
    <cellStyle name="Percent 3 7 6 8 2 3" xfId="16049" xr:uid="{00000000-0005-0000-0000-0000DE3E0000}"/>
    <cellStyle name="Percent 3 7 6 8 3" xfId="16050" xr:uid="{00000000-0005-0000-0000-0000DF3E0000}"/>
    <cellStyle name="Percent 3 7 6 8 4" xfId="16051" xr:uid="{00000000-0005-0000-0000-0000E03E0000}"/>
    <cellStyle name="Percent 3 7 6 9" xfId="16052" xr:uid="{00000000-0005-0000-0000-0000E13E0000}"/>
    <cellStyle name="Percent 3 7 6 9 2" xfId="16053" xr:uid="{00000000-0005-0000-0000-0000E23E0000}"/>
    <cellStyle name="Percent 3 7 6 9 2 2" xfId="16054" xr:uid="{00000000-0005-0000-0000-0000E33E0000}"/>
    <cellStyle name="Percent 3 7 6 9 2 3" xfId="16055" xr:uid="{00000000-0005-0000-0000-0000E43E0000}"/>
    <cellStyle name="Percent 3 7 6 9 3" xfId="16056" xr:uid="{00000000-0005-0000-0000-0000E53E0000}"/>
    <cellStyle name="Percent 3 7 6 9 4" xfId="16057" xr:uid="{00000000-0005-0000-0000-0000E63E0000}"/>
    <cellStyle name="Percent 3 7 7" xfId="16058" xr:uid="{00000000-0005-0000-0000-0000E73E0000}"/>
    <cellStyle name="Percent 3 7 7 10" xfId="16059" xr:uid="{00000000-0005-0000-0000-0000E83E0000}"/>
    <cellStyle name="Percent 3 7 7 10 2" xfId="16060" xr:uid="{00000000-0005-0000-0000-0000E93E0000}"/>
    <cellStyle name="Percent 3 7 7 10 3" xfId="16061" xr:uid="{00000000-0005-0000-0000-0000EA3E0000}"/>
    <cellStyle name="Percent 3 7 7 11" xfId="16062" xr:uid="{00000000-0005-0000-0000-0000EB3E0000}"/>
    <cellStyle name="Percent 3 7 7 11 2" xfId="16063" xr:uid="{00000000-0005-0000-0000-0000EC3E0000}"/>
    <cellStyle name="Percent 3 7 7 11 3" xfId="16064" xr:uid="{00000000-0005-0000-0000-0000ED3E0000}"/>
    <cellStyle name="Percent 3 7 7 12" xfId="16065" xr:uid="{00000000-0005-0000-0000-0000EE3E0000}"/>
    <cellStyle name="Percent 3 7 7 12 2" xfId="16066" xr:uid="{00000000-0005-0000-0000-0000EF3E0000}"/>
    <cellStyle name="Percent 3 7 7 12 3" xfId="16067" xr:uid="{00000000-0005-0000-0000-0000F03E0000}"/>
    <cellStyle name="Percent 3 7 7 13" xfId="16068" xr:uid="{00000000-0005-0000-0000-0000F13E0000}"/>
    <cellStyle name="Percent 3 7 7 2" xfId="16069" xr:uid="{00000000-0005-0000-0000-0000F23E0000}"/>
    <cellStyle name="Percent 3 7 7 2 2" xfId="16070" xr:uid="{00000000-0005-0000-0000-0000F33E0000}"/>
    <cellStyle name="Percent 3 7 7 2 2 2" xfId="16071" xr:uid="{00000000-0005-0000-0000-0000F43E0000}"/>
    <cellStyle name="Percent 3 7 7 2 2 2 2" xfId="16072" xr:uid="{00000000-0005-0000-0000-0000F53E0000}"/>
    <cellStyle name="Percent 3 7 7 2 2 2 3" xfId="16073" xr:uid="{00000000-0005-0000-0000-0000F63E0000}"/>
    <cellStyle name="Percent 3 7 7 2 2 3" xfId="16074" xr:uid="{00000000-0005-0000-0000-0000F73E0000}"/>
    <cellStyle name="Percent 3 7 7 2 2 4" xfId="16075" xr:uid="{00000000-0005-0000-0000-0000F83E0000}"/>
    <cellStyle name="Percent 3 7 7 2 3" xfId="16076" xr:uid="{00000000-0005-0000-0000-0000F93E0000}"/>
    <cellStyle name="Percent 3 7 7 2 3 2" xfId="16077" xr:uid="{00000000-0005-0000-0000-0000FA3E0000}"/>
    <cellStyle name="Percent 3 7 7 2 3 2 2" xfId="16078" xr:uid="{00000000-0005-0000-0000-0000FB3E0000}"/>
    <cellStyle name="Percent 3 7 7 2 3 2 3" xfId="16079" xr:uid="{00000000-0005-0000-0000-0000FC3E0000}"/>
    <cellStyle name="Percent 3 7 7 2 3 3" xfId="16080" xr:uid="{00000000-0005-0000-0000-0000FD3E0000}"/>
    <cellStyle name="Percent 3 7 7 2 3 4" xfId="16081" xr:uid="{00000000-0005-0000-0000-0000FE3E0000}"/>
    <cellStyle name="Percent 3 7 7 2 4" xfId="16082" xr:uid="{00000000-0005-0000-0000-0000FF3E0000}"/>
    <cellStyle name="Percent 3 7 7 2 4 2" xfId="16083" xr:uid="{00000000-0005-0000-0000-0000003F0000}"/>
    <cellStyle name="Percent 3 7 7 2 4 3" xfId="16084" xr:uid="{00000000-0005-0000-0000-0000013F0000}"/>
    <cellStyle name="Percent 3 7 7 2 5" xfId="16085" xr:uid="{00000000-0005-0000-0000-0000023F0000}"/>
    <cellStyle name="Percent 3 7 7 2 5 2" xfId="16086" xr:uid="{00000000-0005-0000-0000-0000033F0000}"/>
    <cellStyle name="Percent 3 7 7 2 5 3" xfId="16087" xr:uid="{00000000-0005-0000-0000-0000043F0000}"/>
    <cellStyle name="Percent 3 7 7 2 6" xfId="16088" xr:uid="{00000000-0005-0000-0000-0000053F0000}"/>
    <cellStyle name="Percent 3 7 7 2 7" xfId="16089" xr:uid="{00000000-0005-0000-0000-0000063F0000}"/>
    <cellStyle name="Percent 3 7 7 3" xfId="16090" xr:uid="{00000000-0005-0000-0000-0000073F0000}"/>
    <cellStyle name="Percent 3 7 7 3 2" xfId="16091" xr:uid="{00000000-0005-0000-0000-0000083F0000}"/>
    <cellStyle name="Percent 3 7 7 3 2 2" xfId="16092" xr:uid="{00000000-0005-0000-0000-0000093F0000}"/>
    <cellStyle name="Percent 3 7 7 3 2 2 2" xfId="16093" xr:uid="{00000000-0005-0000-0000-00000A3F0000}"/>
    <cellStyle name="Percent 3 7 7 3 2 2 3" xfId="16094" xr:uid="{00000000-0005-0000-0000-00000B3F0000}"/>
    <cellStyle name="Percent 3 7 7 3 2 3" xfId="16095" xr:uid="{00000000-0005-0000-0000-00000C3F0000}"/>
    <cellStyle name="Percent 3 7 7 3 2 4" xfId="16096" xr:uid="{00000000-0005-0000-0000-00000D3F0000}"/>
    <cellStyle name="Percent 3 7 7 3 3" xfId="16097" xr:uid="{00000000-0005-0000-0000-00000E3F0000}"/>
    <cellStyle name="Percent 3 7 7 3 3 2" xfId="16098" xr:uid="{00000000-0005-0000-0000-00000F3F0000}"/>
    <cellStyle name="Percent 3 7 7 3 3 2 2" xfId="16099" xr:uid="{00000000-0005-0000-0000-0000103F0000}"/>
    <cellStyle name="Percent 3 7 7 3 3 2 3" xfId="16100" xr:uid="{00000000-0005-0000-0000-0000113F0000}"/>
    <cellStyle name="Percent 3 7 7 3 3 3" xfId="16101" xr:uid="{00000000-0005-0000-0000-0000123F0000}"/>
    <cellStyle name="Percent 3 7 7 3 3 4" xfId="16102" xr:uid="{00000000-0005-0000-0000-0000133F0000}"/>
    <cellStyle name="Percent 3 7 7 3 4" xfId="16103" xr:uid="{00000000-0005-0000-0000-0000143F0000}"/>
    <cellStyle name="Percent 3 7 7 3 4 2" xfId="16104" xr:uid="{00000000-0005-0000-0000-0000153F0000}"/>
    <cellStyle name="Percent 3 7 7 3 4 3" xfId="16105" xr:uid="{00000000-0005-0000-0000-0000163F0000}"/>
    <cellStyle name="Percent 3 7 7 3 5" xfId="16106" xr:uid="{00000000-0005-0000-0000-0000173F0000}"/>
    <cellStyle name="Percent 3 7 7 3 6" xfId="16107" xr:uid="{00000000-0005-0000-0000-0000183F0000}"/>
    <cellStyle name="Percent 3 7 7 4" xfId="16108" xr:uid="{00000000-0005-0000-0000-0000193F0000}"/>
    <cellStyle name="Percent 3 7 7 4 2" xfId="16109" xr:uid="{00000000-0005-0000-0000-00001A3F0000}"/>
    <cellStyle name="Percent 3 7 7 4 2 2" xfId="16110" xr:uid="{00000000-0005-0000-0000-00001B3F0000}"/>
    <cellStyle name="Percent 3 7 7 4 2 2 2" xfId="16111" xr:uid="{00000000-0005-0000-0000-00001C3F0000}"/>
    <cellStyle name="Percent 3 7 7 4 2 2 3" xfId="16112" xr:uid="{00000000-0005-0000-0000-00001D3F0000}"/>
    <cellStyle name="Percent 3 7 7 4 2 3" xfId="16113" xr:uid="{00000000-0005-0000-0000-00001E3F0000}"/>
    <cellStyle name="Percent 3 7 7 4 2 4" xfId="16114" xr:uid="{00000000-0005-0000-0000-00001F3F0000}"/>
    <cellStyle name="Percent 3 7 7 4 3" xfId="16115" xr:uid="{00000000-0005-0000-0000-0000203F0000}"/>
    <cellStyle name="Percent 3 7 7 4 3 2" xfId="16116" xr:uid="{00000000-0005-0000-0000-0000213F0000}"/>
    <cellStyle name="Percent 3 7 7 4 3 2 2" xfId="16117" xr:uid="{00000000-0005-0000-0000-0000223F0000}"/>
    <cellStyle name="Percent 3 7 7 4 3 2 3" xfId="16118" xr:uid="{00000000-0005-0000-0000-0000233F0000}"/>
    <cellStyle name="Percent 3 7 7 4 3 3" xfId="16119" xr:uid="{00000000-0005-0000-0000-0000243F0000}"/>
    <cellStyle name="Percent 3 7 7 4 3 4" xfId="16120" xr:uid="{00000000-0005-0000-0000-0000253F0000}"/>
    <cellStyle name="Percent 3 7 7 4 4" xfId="16121" xr:uid="{00000000-0005-0000-0000-0000263F0000}"/>
    <cellStyle name="Percent 3 7 7 4 4 2" xfId="16122" xr:uid="{00000000-0005-0000-0000-0000273F0000}"/>
    <cellStyle name="Percent 3 7 7 4 4 3" xfId="16123" xr:uid="{00000000-0005-0000-0000-0000283F0000}"/>
    <cellStyle name="Percent 3 7 7 4 5" xfId="16124" xr:uid="{00000000-0005-0000-0000-0000293F0000}"/>
    <cellStyle name="Percent 3 7 7 4 6" xfId="16125" xr:uid="{00000000-0005-0000-0000-00002A3F0000}"/>
    <cellStyle name="Percent 3 7 7 5" xfId="16126" xr:uid="{00000000-0005-0000-0000-00002B3F0000}"/>
    <cellStyle name="Percent 3 7 7 5 2" xfId="16127" xr:uid="{00000000-0005-0000-0000-00002C3F0000}"/>
    <cellStyle name="Percent 3 7 7 5 2 2" xfId="16128" xr:uid="{00000000-0005-0000-0000-00002D3F0000}"/>
    <cellStyle name="Percent 3 7 7 5 2 2 2" xfId="16129" xr:uid="{00000000-0005-0000-0000-00002E3F0000}"/>
    <cellStyle name="Percent 3 7 7 5 2 2 3" xfId="16130" xr:uid="{00000000-0005-0000-0000-00002F3F0000}"/>
    <cellStyle name="Percent 3 7 7 5 2 3" xfId="16131" xr:uid="{00000000-0005-0000-0000-0000303F0000}"/>
    <cellStyle name="Percent 3 7 7 5 2 4" xfId="16132" xr:uid="{00000000-0005-0000-0000-0000313F0000}"/>
    <cellStyle name="Percent 3 7 7 5 3" xfId="16133" xr:uid="{00000000-0005-0000-0000-0000323F0000}"/>
    <cellStyle name="Percent 3 7 7 5 3 2" xfId="16134" xr:uid="{00000000-0005-0000-0000-0000333F0000}"/>
    <cellStyle name="Percent 3 7 7 5 3 2 2" xfId="16135" xr:uid="{00000000-0005-0000-0000-0000343F0000}"/>
    <cellStyle name="Percent 3 7 7 5 3 2 3" xfId="16136" xr:uid="{00000000-0005-0000-0000-0000353F0000}"/>
    <cellStyle name="Percent 3 7 7 5 3 3" xfId="16137" xr:uid="{00000000-0005-0000-0000-0000363F0000}"/>
    <cellStyle name="Percent 3 7 7 5 3 4" xfId="16138" xr:uid="{00000000-0005-0000-0000-0000373F0000}"/>
    <cellStyle name="Percent 3 7 7 5 4" xfId="16139" xr:uid="{00000000-0005-0000-0000-0000383F0000}"/>
    <cellStyle name="Percent 3 7 7 5 4 2" xfId="16140" xr:uid="{00000000-0005-0000-0000-0000393F0000}"/>
    <cellStyle name="Percent 3 7 7 5 4 2 2" xfId="16141" xr:uid="{00000000-0005-0000-0000-00003A3F0000}"/>
    <cellStyle name="Percent 3 7 7 5 4 2 3" xfId="16142" xr:uid="{00000000-0005-0000-0000-00003B3F0000}"/>
    <cellStyle name="Percent 3 7 7 5 4 3" xfId="16143" xr:uid="{00000000-0005-0000-0000-00003C3F0000}"/>
    <cellStyle name="Percent 3 7 7 5 4 4" xfId="16144" xr:uid="{00000000-0005-0000-0000-00003D3F0000}"/>
    <cellStyle name="Percent 3 7 7 5 5" xfId="16145" xr:uid="{00000000-0005-0000-0000-00003E3F0000}"/>
    <cellStyle name="Percent 3 7 7 5 5 2" xfId="16146" xr:uid="{00000000-0005-0000-0000-00003F3F0000}"/>
    <cellStyle name="Percent 3 7 7 5 5 3" xfId="16147" xr:uid="{00000000-0005-0000-0000-0000403F0000}"/>
    <cellStyle name="Percent 3 7 7 5 6" xfId="16148" xr:uid="{00000000-0005-0000-0000-0000413F0000}"/>
    <cellStyle name="Percent 3 7 7 5 7" xfId="16149" xr:uid="{00000000-0005-0000-0000-0000423F0000}"/>
    <cellStyle name="Percent 3 7 7 6" xfId="16150" xr:uid="{00000000-0005-0000-0000-0000433F0000}"/>
    <cellStyle name="Percent 3 7 7 6 2" xfId="16151" xr:uid="{00000000-0005-0000-0000-0000443F0000}"/>
    <cellStyle name="Percent 3 7 7 6 2 2" xfId="16152" xr:uid="{00000000-0005-0000-0000-0000453F0000}"/>
    <cellStyle name="Percent 3 7 7 6 2 2 2" xfId="16153" xr:uid="{00000000-0005-0000-0000-0000463F0000}"/>
    <cellStyle name="Percent 3 7 7 6 2 2 3" xfId="16154" xr:uid="{00000000-0005-0000-0000-0000473F0000}"/>
    <cellStyle name="Percent 3 7 7 6 2 3" xfId="16155" xr:uid="{00000000-0005-0000-0000-0000483F0000}"/>
    <cellStyle name="Percent 3 7 7 6 2 4" xfId="16156" xr:uid="{00000000-0005-0000-0000-0000493F0000}"/>
    <cellStyle name="Percent 3 7 7 6 3" xfId="16157" xr:uid="{00000000-0005-0000-0000-00004A3F0000}"/>
    <cellStyle name="Percent 3 7 7 6 3 2" xfId="16158" xr:uid="{00000000-0005-0000-0000-00004B3F0000}"/>
    <cellStyle name="Percent 3 7 7 6 3 2 2" xfId="16159" xr:uid="{00000000-0005-0000-0000-00004C3F0000}"/>
    <cellStyle name="Percent 3 7 7 6 3 2 3" xfId="16160" xr:uid="{00000000-0005-0000-0000-00004D3F0000}"/>
    <cellStyle name="Percent 3 7 7 6 3 3" xfId="16161" xr:uid="{00000000-0005-0000-0000-00004E3F0000}"/>
    <cellStyle name="Percent 3 7 7 6 3 4" xfId="16162" xr:uid="{00000000-0005-0000-0000-00004F3F0000}"/>
    <cellStyle name="Percent 3 7 7 6 4" xfId="16163" xr:uid="{00000000-0005-0000-0000-0000503F0000}"/>
    <cellStyle name="Percent 3 7 7 6 4 2" xfId="16164" xr:uid="{00000000-0005-0000-0000-0000513F0000}"/>
    <cellStyle name="Percent 3 7 7 6 4 3" xfId="16165" xr:uid="{00000000-0005-0000-0000-0000523F0000}"/>
    <cellStyle name="Percent 3 7 7 6 5" xfId="16166" xr:uid="{00000000-0005-0000-0000-0000533F0000}"/>
    <cellStyle name="Percent 3 7 7 6 6" xfId="16167" xr:uid="{00000000-0005-0000-0000-0000543F0000}"/>
    <cellStyle name="Percent 3 7 7 7" xfId="16168" xr:uid="{00000000-0005-0000-0000-0000553F0000}"/>
    <cellStyle name="Percent 3 7 7 7 2" xfId="16169" xr:uid="{00000000-0005-0000-0000-0000563F0000}"/>
    <cellStyle name="Percent 3 7 7 7 2 2" xfId="16170" xr:uid="{00000000-0005-0000-0000-0000573F0000}"/>
    <cellStyle name="Percent 3 7 7 7 2 3" xfId="16171" xr:uid="{00000000-0005-0000-0000-0000583F0000}"/>
    <cellStyle name="Percent 3 7 7 7 3" xfId="16172" xr:uid="{00000000-0005-0000-0000-0000593F0000}"/>
    <cellStyle name="Percent 3 7 7 7 4" xfId="16173" xr:uid="{00000000-0005-0000-0000-00005A3F0000}"/>
    <cellStyle name="Percent 3 7 7 8" xfId="16174" xr:uid="{00000000-0005-0000-0000-00005B3F0000}"/>
    <cellStyle name="Percent 3 7 7 8 2" xfId="16175" xr:uid="{00000000-0005-0000-0000-00005C3F0000}"/>
    <cellStyle name="Percent 3 7 7 8 2 2" xfId="16176" xr:uid="{00000000-0005-0000-0000-00005D3F0000}"/>
    <cellStyle name="Percent 3 7 7 8 2 3" xfId="16177" xr:uid="{00000000-0005-0000-0000-00005E3F0000}"/>
    <cellStyle name="Percent 3 7 7 8 3" xfId="16178" xr:uid="{00000000-0005-0000-0000-00005F3F0000}"/>
    <cellStyle name="Percent 3 7 7 8 4" xfId="16179" xr:uid="{00000000-0005-0000-0000-0000603F0000}"/>
    <cellStyle name="Percent 3 7 7 9" xfId="16180" xr:uid="{00000000-0005-0000-0000-0000613F0000}"/>
    <cellStyle name="Percent 3 7 7 9 2" xfId="16181" xr:uid="{00000000-0005-0000-0000-0000623F0000}"/>
    <cellStyle name="Percent 3 7 7 9 2 2" xfId="16182" xr:uid="{00000000-0005-0000-0000-0000633F0000}"/>
    <cellStyle name="Percent 3 7 7 9 2 3" xfId="16183" xr:uid="{00000000-0005-0000-0000-0000643F0000}"/>
    <cellStyle name="Percent 3 7 7 9 3" xfId="16184" xr:uid="{00000000-0005-0000-0000-0000653F0000}"/>
    <cellStyle name="Percent 3 7 7 9 4" xfId="16185" xr:uid="{00000000-0005-0000-0000-0000663F0000}"/>
    <cellStyle name="Percent 3 7 8" xfId="16186" xr:uid="{00000000-0005-0000-0000-0000673F0000}"/>
    <cellStyle name="Percent 3 7 8 10" xfId="16187" xr:uid="{00000000-0005-0000-0000-0000683F0000}"/>
    <cellStyle name="Percent 3 7 8 10 2" xfId="16188" xr:uid="{00000000-0005-0000-0000-0000693F0000}"/>
    <cellStyle name="Percent 3 7 8 10 3" xfId="16189" xr:uid="{00000000-0005-0000-0000-00006A3F0000}"/>
    <cellStyle name="Percent 3 7 8 11" xfId="16190" xr:uid="{00000000-0005-0000-0000-00006B3F0000}"/>
    <cellStyle name="Percent 3 7 8 11 2" xfId="16191" xr:uid="{00000000-0005-0000-0000-00006C3F0000}"/>
    <cellStyle name="Percent 3 7 8 11 3" xfId="16192" xr:uid="{00000000-0005-0000-0000-00006D3F0000}"/>
    <cellStyle name="Percent 3 7 8 12" xfId="16193" xr:uid="{00000000-0005-0000-0000-00006E3F0000}"/>
    <cellStyle name="Percent 3 7 8 12 2" xfId="16194" xr:uid="{00000000-0005-0000-0000-00006F3F0000}"/>
    <cellStyle name="Percent 3 7 8 12 3" xfId="16195" xr:uid="{00000000-0005-0000-0000-0000703F0000}"/>
    <cellStyle name="Percent 3 7 8 13" xfId="16196" xr:uid="{00000000-0005-0000-0000-0000713F0000}"/>
    <cellStyle name="Percent 3 7 8 2" xfId="16197" xr:uid="{00000000-0005-0000-0000-0000723F0000}"/>
    <cellStyle name="Percent 3 7 8 2 2" xfId="16198" xr:uid="{00000000-0005-0000-0000-0000733F0000}"/>
    <cellStyle name="Percent 3 7 8 2 2 2" xfId="16199" xr:uid="{00000000-0005-0000-0000-0000743F0000}"/>
    <cellStyle name="Percent 3 7 8 2 2 2 2" xfId="16200" xr:uid="{00000000-0005-0000-0000-0000753F0000}"/>
    <cellStyle name="Percent 3 7 8 2 2 2 3" xfId="16201" xr:uid="{00000000-0005-0000-0000-0000763F0000}"/>
    <cellStyle name="Percent 3 7 8 2 2 3" xfId="16202" xr:uid="{00000000-0005-0000-0000-0000773F0000}"/>
    <cellStyle name="Percent 3 7 8 2 2 4" xfId="16203" xr:uid="{00000000-0005-0000-0000-0000783F0000}"/>
    <cellStyle name="Percent 3 7 8 2 3" xfId="16204" xr:uid="{00000000-0005-0000-0000-0000793F0000}"/>
    <cellStyle name="Percent 3 7 8 2 3 2" xfId="16205" xr:uid="{00000000-0005-0000-0000-00007A3F0000}"/>
    <cellStyle name="Percent 3 7 8 2 3 2 2" xfId="16206" xr:uid="{00000000-0005-0000-0000-00007B3F0000}"/>
    <cellStyle name="Percent 3 7 8 2 3 2 3" xfId="16207" xr:uid="{00000000-0005-0000-0000-00007C3F0000}"/>
    <cellStyle name="Percent 3 7 8 2 3 3" xfId="16208" xr:uid="{00000000-0005-0000-0000-00007D3F0000}"/>
    <cellStyle name="Percent 3 7 8 2 3 4" xfId="16209" xr:uid="{00000000-0005-0000-0000-00007E3F0000}"/>
    <cellStyle name="Percent 3 7 8 2 4" xfId="16210" xr:uid="{00000000-0005-0000-0000-00007F3F0000}"/>
    <cellStyle name="Percent 3 7 8 2 4 2" xfId="16211" xr:uid="{00000000-0005-0000-0000-0000803F0000}"/>
    <cellStyle name="Percent 3 7 8 2 4 3" xfId="16212" xr:uid="{00000000-0005-0000-0000-0000813F0000}"/>
    <cellStyle name="Percent 3 7 8 2 5" xfId="16213" xr:uid="{00000000-0005-0000-0000-0000823F0000}"/>
    <cellStyle name="Percent 3 7 8 2 5 2" xfId="16214" xr:uid="{00000000-0005-0000-0000-0000833F0000}"/>
    <cellStyle name="Percent 3 7 8 2 5 3" xfId="16215" xr:uid="{00000000-0005-0000-0000-0000843F0000}"/>
    <cellStyle name="Percent 3 7 8 2 6" xfId="16216" xr:uid="{00000000-0005-0000-0000-0000853F0000}"/>
    <cellStyle name="Percent 3 7 8 2 7" xfId="16217" xr:uid="{00000000-0005-0000-0000-0000863F0000}"/>
    <cellStyle name="Percent 3 7 8 3" xfId="16218" xr:uid="{00000000-0005-0000-0000-0000873F0000}"/>
    <cellStyle name="Percent 3 7 8 3 2" xfId="16219" xr:uid="{00000000-0005-0000-0000-0000883F0000}"/>
    <cellStyle name="Percent 3 7 8 3 2 2" xfId="16220" xr:uid="{00000000-0005-0000-0000-0000893F0000}"/>
    <cellStyle name="Percent 3 7 8 3 2 2 2" xfId="16221" xr:uid="{00000000-0005-0000-0000-00008A3F0000}"/>
    <cellStyle name="Percent 3 7 8 3 2 2 3" xfId="16222" xr:uid="{00000000-0005-0000-0000-00008B3F0000}"/>
    <cellStyle name="Percent 3 7 8 3 2 3" xfId="16223" xr:uid="{00000000-0005-0000-0000-00008C3F0000}"/>
    <cellStyle name="Percent 3 7 8 3 2 4" xfId="16224" xr:uid="{00000000-0005-0000-0000-00008D3F0000}"/>
    <cellStyle name="Percent 3 7 8 3 3" xfId="16225" xr:uid="{00000000-0005-0000-0000-00008E3F0000}"/>
    <cellStyle name="Percent 3 7 8 3 3 2" xfId="16226" xr:uid="{00000000-0005-0000-0000-00008F3F0000}"/>
    <cellStyle name="Percent 3 7 8 3 3 2 2" xfId="16227" xr:uid="{00000000-0005-0000-0000-0000903F0000}"/>
    <cellStyle name="Percent 3 7 8 3 3 2 3" xfId="16228" xr:uid="{00000000-0005-0000-0000-0000913F0000}"/>
    <cellStyle name="Percent 3 7 8 3 3 3" xfId="16229" xr:uid="{00000000-0005-0000-0000-0000923F0000}"/>
    <cellStyle name="Percent 3 7 8 3 3 4" xfId="16230" xr:uid="{00000000-0005-0000-0000-0000933F0000}"/>
    <cellStyle name="Percent 3 7 8 3 4" xfId="16231" xr:uid="{00000000-0005-0000-0000-0000943F0000}"/>
    <cellStyle name="Percent 3 7 8 3 4 2" xfId="16232" xr:uid="{00000000-0005-0000-0000-0000953F0000}"/>
    <cellStyle name="Percent 3 7 8 3 4 3" xfId="16233" xr:uid="{00000000-0005-0000-0000-0000963F0000}"/>
    <cellStyle name="Percent 3 7 8 3 5" xfId="16234" xr:uid="{00000000-0005-0000-0000-0000973F0000}"/>
    <cellStyle name="Percent 3 7 8 3 6" xfId="16235" xr:uid="{00000000-0005-0000-0000-0000983F0000}"/>
    <cellStyle name="Percent 3 7 8 4" xfId="16236" xr:uid="{00000000-0005-0000-0000-0000993F0000}"/>
    <cellStyle name="Percent 3 7 8 4 2" xfId="16237" xr:uid="{00000000-0005-0000-0000-00009A3F0000}"/>
    <cellStyle name="Percent 3 7 8 4 2 2" xfId="16238" xr:uid="{00000000-0005-0000-0000-00009B3F0000}"/>
    <cellStyle name="Percent 3 7 8 4 2 2 2" xfId="16239" xr:uid="{00000000-0005-0000-0000-00009C3F0000}"/>
    <cellStyle name="Percent 3 7 8 4 2 2 3" xfId="16240" xr:uid="{00000000-0005-0000-0000-00009D3F0000}"/>
    <cellStyle name="Percent 3 7 8 4 2 3" xfId="16241" xr:uid="{00000000-0005-0000-0000-00009E3F0000}"/>
    <cellStyle name="Percent 3 7 8 4 2 4" xfId="16242" xr:uid="{00000000-0005-0000-0000-00009F3F0000}"/>
    <cellStyle name="Percent 3 7 8 4 3" xfId="16243" xr:uid="{00000000-0005-0000-0000-0000A03F0000}"/>
    <cellStyle name="Percent 3 7 8 4 3 2" xfId="16244" xr:uid="{00000000-0005-0000-0000-0000A13F0000}"/>
    <cellStyle name="Percent 3 7 8 4 3 2 2" xfId="16245" xr:uid="{00000000-0005-0000-0000-0000A23F0000}"/>
    <cellStyle name="Percent 3 7 8 4 3 2 3" xfId="16246" xr:uid="{00000000-0005-0000-0000-0000A33F0000}"/>
    <cellStyle name="Percent 3 7 8 4 3 3" xfId="16247" xr:uid="{00000000-0005-0000-0000-0000A43F0000}"/>
    <cellStyle name="Percent 3 7 8 4 3 4" xfId="16248" xr:uid="{00000000-0005-0000-0000-0000A53F0000}"/>
    <cellStyle name="Percent 3 7 8 4 4" xfId="16249" xr:uid="{00000000-0005-0000-0000-0000A63F0000}"/>
    <cellStyle name="Percent 3 7 8 4 4 2" xfId="16250" xr:uid="{00000000-0005-0000-0000-0000A73F0000}"/>
    <cellStyle name="Percent 3 7 8 4 4 3" xfId="16251" xr:uid="{00000000-0005-0000-0000-0000A83F0000}"/>
    <cellStyle name="Percent 3 7 8 4 5" xfId="16252" xr:uid="{00000000-0005-0000-0000-0000A93F0000}"/>
    <cellStyle name="Percent 3 7 8 4 6" xfId="16253" xr:uid="{00000000-0005-0000-0000-0000AA3F0000}"/>
    <cellStyle name="Percent 3 7 8 5" xfId="16254" xr:uid="{00000000-0005-0000-0000-0000AB3F0000}"/>
    <cellStyle name="Percent 3 7 8 5 2" xfId="16255" xr:uid="{00000000-0005-0000-0000-0000AC3F0000}"/>
    <cellStyle name="Percent 3 7 8 5 2 2" xfId="16256" xr:uid="{00000000-0005-0000-0000-0000AD3F0000}"/>
    <cellStyle name="Percent 3 7 8 5 2 2 2" xfId="16257" xr:uid="{00000000-0005-0000-0000-0000AE3F0000}"/>
    <cellStyle name="Percent 3 7 8 5 2 2 3" xfId="16258" xr:uid="{00000000-0005-0000-0000-0000AF3F0000}"/>
    <cellStyle name="Percent 3 7 8 5 2 3" xfId="16259" xr:uid="{00000000-0005-0000-0000-0000B03F0000}"/>
    <cellStyle name="Percent 3 7 8 5 2 4" xfId="16260" xr:uid="{00000000-0005-0000-0000-0000B13F0000}"/>
    <cellStyle name="Percent 3 7 8 5 3" xfId="16261" xr:uid="{00000000-0005-0000-0000-0000B23F0000}"/>
    <cellStyle name="Percent 3 7 8 5 3 2" xfId="16262" xr:uid="{00000000-0005-0000-0000-0000B33F0000}"/>
    <cellStyle name="Percent 3 7 8 5 3 2 2" xfId="16263" xr:uid="{00000000-0005-0000-0000-0000B43F0000}"/>
    <cellStyle name="Percent 3 7 8 5 3 2 3" xfId="16264" xr:uid="{00000000-0005-0000-0000-0000B53F0000}"/>
    <cellStyle name="Percent 3 7 8 5 3 3" xfId="16265" xr:uid="{00000000-0005-0000-0000-0000B63F0000}"/>
    <cellStyle name="Percent 3 7 8 5 3 4" xfId="16266" xr:uid="{00000000-0005-0000-0000-0000B73F0000}"/>
    <cellStyle name="Percent 3 7 8 5 4" xfId="16267" xr:uid="{00000000-0005-0000-0000-0000B83F0000}"/>
    <cellStyle name="Percent 3 7 8 5 4 2" xfId="16268" xr:uid="{00000000-0005-0000-0000-0000B93F0000}"/>
    <cellStyle name="Percent 3 7 8 5 4 2 2" xfId="16269" xr:uid="{00000000-0005-0000-0000-0000BA3F0000}"/>
    <cellStyle name="Percent 3 7 8 5 4 2 3" xfId="16270" xr:uid="{00000000-0005-0000-0000-0000BB3F0000}"/>
    <cellStyle name="Percent 3 7 8 5 4 3" xfId="16271" xr:uid="{00000000-0005-0000-0000-0000BC3F0000}"/>
    <cellStyle name="Percent 3 7 8 5 4 4" xfId="16272" xr:uid="{00000000-0005-0000-0000-0000BD3F0000}"/>
    <cellStyle name="Percent 3 7 8 5 5" xfId="16273" xr:uid="{00000000-0005-0000-0000-0000BE3F0000}"/>
    <cellStyle name="Percent 3 7 8 5 5 2" xfId="16274" xr:uid="{00000000-0005-0000-0000-0000BF3F0000}"/>
    <cellStyle name="Percent 3 7 8 5 5 3" xfId="16275" xr:uid="{00000000-0005-0000-0000-0000C03F0000}"/>
    <cellStyle name="Percent 3 7 8 5 6" xfId="16276" xr:uid="{00000000-0005-0000-0000-0000C13F0000}"/>
    <cellStyle name="Percent 3 7 8 5 7" xfId="16277" xr:uid="{00000000-0005-0000-0000-0000C23F0000}"/>
    <cellStyle name="Percent 3 7 8 6" xfId="16278" xr:uid="{00000000-0005-0000-0000-0000C33F0000}"/>
    <cellStyle name="Percent 3 7 8 6 2" xfId="16279" xr:uid="{00000000-0005-0000-0000-0000C43F0000}"/>
    <cellStyle name="Percent 3 7 8 6 2 2" xfId="16280" xr:uid="{00000000-0005-0000-0000-0000C53F0000}"/>
    <cellStyle name="Percent 3 7 8 6 2 2 2" xfId="16281" xr:uid="{00000000-0005-0000-0000-0000C63F0000}"/>
    <cellStyle name="Percent 3 7 8 6 2 2 3" xfId="16282" xr:uid="{00000000-0005-0000-0000-0000C73F0000}"/>
    <cellStyle name="Percent 3 7 8 6 2 3" xfId="16283" xr:uid="{00000000-0005-0000-0000-0000C83F0000}"/>
    <cellStyle name="Percent 3 7 8 6 2 4" xfId="16284" xr:uid="{00000000-0005-0000-0000-0000C93F0000}"/>
    <cellStyle name="Percent 3 7 8 6 3" xfId="16285" xr:uid="{00000000-0005-0000-0000-0000CA3F0000}"/>
    <cellStyle name="Percent 3 7 8 6 3 2" xfId="16286" xr:uid="{00000000-0005-0000-0000-0000CB3F0000}"/>
    <cellStyle name="Percent 3 7 8 6 3 2 2" xfId="16287" xr:uid="{00000000-0005-0000-0000-0000CC3F0000}"/>
    <cellStyle name="Percent 3 7 8 6 3 2 3" xfId="16288" xr:uid="{00000000-0005-0000-0000-0000CD3F0000}"/>
    <cellStyle name="Percent 3 7 8 6 3 3" xfId="16289" xr:uid="{00000000-0005-0000-0000-0000CE3F0000}"/>
    <cellStyle name="Percent 3 7 8 6 3 4" xfId="16290" xr:uid="{00000000-0005-0000-0000-0000CF3F0000}"/>
    <cellStyle name="Percent 3 7 8 6 4" xfId="16291" xr:uid="{00000000-0005-0000-0000-0000D03F0000}"/>
    <cellStyle name="Percent 3 7 8 6 4 2" xfId="16292" xr:uid="{00000000-0005-0000-0000-0000D13F0000}"/>
    <cellStyle name="Percent 3 7 8 6 4 3" xfId="16293" xr:uid="{00000000-0005-0000-0000-0000D23F0000}"/>
    <cellStyle name="Percent 3 7 8 6 5" xfId="16294" xr:uid="{00000000-0005-0000-0000-0000D33F0000}"/>
    <cellStyle name="Percent 3 7 8 6 6" xfId="16295" xr:uid="{00000000-0005-0000-0000-0000D43F0000}"/>
    <cellStyle name="Percent 3 7 8 7" xfId="16296" xr:uid="{00000000-0005-0000-0000-0000D53F0000}"/>
    <cellStyle name="Percent 3 7 8 7 2" xfId="16297" xr:uid="{00000000-0005-0000-0000-0000D63F0000}"/>
    <cellStyle name="Percent 3 7 8 7 2 2" xfId="16298" xr:uid="{00000000-0005-0000-0000-0000D73F0000}"/>
    <cellStyle name="Percent 3 7 8 7 2 3" xfId="16299" xr:uid="{00000000-0005-0000-0000-0000D83F0000}"/>
    <cellStyle name="Percent 3 7 8 7 3" xfId="16300" xr:uid="{00000000-0005-0000-0000-0000D93F0000}"/>
    <cellStyle name="Percent 3 7 8 7 4" xfId="16301" xr:uid="{00000000-0005-0000-0000-0000DA3F0000}"/>
    <cellStyle name="Percent 3 7 8 8" xfId="16302" xr:uid="{00000000-0005-0000-0000-0000DB3F0000}"/>
    <cellStyle name="Percent 3 7 8 8 2" xfId="16303" xr:uid="{00000000-0005-0000-0000-0000DC3F0000}"/>
    <cellStyle name="Percent 3 7 8 8 2 2" xfId="16304" xr:uid="{00000000-0005-0000-0000-0000DD3F0000}"/>
    <cellStyle name="Percent 3 7 8 8 2 3" xfId="16305" xr:uid="{00000000-0005-0000-0000-0000DE3F0000}"/>
    <cellStyle name="Percent 3 7 8 8 3" xfId="16306" xr:uid="{00000000-0005-0000-0000-0000DF3F0000}"/>
    <cellStyle name="Percent 3 7 8 8 4" xfId="16307" xr:uid="{00000000-0005-0000-0000-0000E03F0000}"/>
    <cellStyle name="Percent 3 7 8 9" xfId="16308" xr:uid="{00000000-0005-0000-0000-0000E13F0000}"/>
    <cellStyle name="Percent 3 7 8 9 2" xfId="16309" xr:uid="{00000000-0005-0000-0000-0000E23F0000}"/>
    <cellStyle name="Percent 3 7 8 9 2 2" xfId="16310" xr:uid="{00000000-0005-0000-0000-0000E33F0000}"/>
    <cellStyle name="Percent 3 7 8 9 2 3" xfId="16311" xr:uid="{00000000-0005-0000-0000-0000E43F0000}"/>
    <cellStyle name="Percent 3 7 8 9 3" xfId="16312" xr:uid="{00000000-0005-0000-0000-0000E53F0000}"/>
    <cellStyle name="Percent 3 7 8 9 4" xfId="16313" xr:uid="{00000000-0005-0000-0000-0000E63F0000}"/>
    <cellStyle name="Percent 3 7 9" xfId="16314" xr:uid="{00000000-0005-0000-0000-0000E73F0000}"/>
    <cellStyle name="Percent 3 7 9 10" xfId="16315" xr:uid="{00000000-0005-0000-0000-0000E83F0000}"/>
    <cellStyle name="Percent 3 7 9 10 2" xfId="16316" xr:uid="{00000000-0005-0000-0000-0000E93F0000}"/>
    <cellStyle name="Percent 3 7 9 10 3" xfId="16317" xr:uid="{00000000-0005-0000-0000-0000EA3F0000}"/>
    <cellStyle name="Percent 3 7 9 11" xfId="16318" xr:uid="{00000000-0005-0000-0000-0000EB3F0000}"/>
    <cellStyle name="Percent 3 7 9 11 2" xfId="16319" xr:uid="{00000000-0005-0000-0000-0000EC3F0000}"/>
    <cellStyle name="Percent 3 7 9 11 3" xfId="16320" xr:uid="{00000000-0005-0000-0000-0000ED3F0000}"/>
    <cellStyle name="Percent 3 7 9 12" xfId="16321" xr:uid="{00000000-0005-0000-0000-0000EE3F0000}"/>
    <cellStyle name="Percent 3 7 9 12 2" xfId="16322" xr:uid="{00000000-0005-0000-0000-0000EF3F0000}"/>
    <cellStyle name="Percent 3 7 9 12 3" xfId="16323" xr:uid="{00000000-0005-0000-0000-0000F03F0000}"/>
    <cellStyle name="Percent 3 7 9 13" xfId="16324" xr:uid="{00000000-0005-0000-0000-0000F13F0000}"/>
    <cellStyle name="Percent 3 7 9 2" xfId="16325" xr:uid="{00000000-0005-0000-0000-0000F23F0000}"/>
    <cellStyle name="Percent 3 7 9 2 2" xfId="16326" xr:uid="{00000000-0005-0000-0000-0000F33F0000}"/>
    <cellStyle name="Percent 3 7 9 2 2 2" xfId="16327" xr:uid="{00000000-0005-0000-0000-0000F43F0000}"/>
    <cellStyle name="Percent 3 7 9 2 2 2 2" xfId="16328" xr:uid="{00000000-0005-0000-0000-0000F53F0000}"/>
    <cellStyle name="Percent 3 7 9 2 2 2 3" xfId="16329" xr:uid="{00000000-0005-0000-0000-0000F63F0000}"/>
    <cellStyle name="Percent 3 7 9 2 2 3" xfId="16330" xr:uid="{00000000-0005-0000-0000-0000F73F0000}"/>
    <cellStyle name="Percent 3 7 9 2 2 4" xfId="16331" xr:uid="{00000000-0005-0000-0000-0000F83F0000}"/>
    <cellStyle name="Percent 3 7 9 2 3" xfId="16332" xr:uid="{00000000-0005-0000-0000-0000F93F0000}"/>
    <cellStyle name="Percent 3 7 9 2 3 2" xfId="16333" xr:uid="{00000000-0005-0000-0000-0000FA3F0000}"/>
    <cellStyle name="Percent 3 7 9 2 3 2 2" xfId="16334" xr:uid="{00000000-0005-0000-0000-0000FB3F0000}"/>
    <cellStyle name="Percent 3 7 9 2 3 2 3" xfId="16335" xr:uid="{00000000-0005-0000-0000-0000FC3F0000}"/>
    <cellStyle name="Percent 3 7 9 2 3 3" xfId="16336" xr:uid="{00000000-0005-0000-0000-0000FD3F0000}"/>
    <cellStyle name="Percent 3 7 9 2 3 4" xfId="16337" xr:uid="{00000000-0005-0000-0000-0000FE3F0000}"/>
    <cellStyle name="Percent 3 7 9 2 4" xfId="16338" xr:uid="{00000000-0005-0000-0000-0000FF3F0000}"/>
    <cellStyle name="Percent 3 7 9 2 4 2" xfId="16339" xr:uid="{00000000-0005-0000-0000-000000400000}"/>
    <cellStyle name="Percent 3 7 9 2 4 3" xfId="16340" xr:uid="{00000000-0005-0000-0000-000001400000}"/>
    <cellStyle name="Percent 3 7 9 2 5" xfId="16341" xr:uid="{00000000-0005-0000-0000-000002400000}"/>
    <cellStyle name="Percent 3 7 9 2 5 2" xfId="16342" xr:uid="{00000000-0005-0000-0000-000003400000}"/>
    <cellStyle name="Percent 3 7 9 2 5 3" xfId="16343" xr:uid="{00000000-0005-0000-0000-000004400000}"/>
    <cellStyle name="Percent 3 7 9 2 6" xfId="16344" xr:uid="{00000000-0005-0000-0000-000005400000}"/>
    <cellStyle name="Percent 3 7 9 2 7" xfId="16345" xr:uid="{00000000-0005-0000-0000-000006400000}"/>
    <cellStyle name="Percent 3 7 9 3" xfId="16346" xr:uid="{00000000-0005-0000-0000-000007400000}"/>
    <cellStyle name="Percent 3 7 9 3 2" xfId="16347" xr:uid="{00000000-0005-0000-0000-000008400000}"/>
    <cellStyle name="Percent 3 7 9 3 2 2" xfId="16348" xr:uid="{00000000-0005-0000-0000-000009400000}"/>
    <cellStyle name="Percent 3 7 9 3 2 2 2" xfId="16349" xr:uid="{00000000-0005-0000-0000-00000A400000}"/>
    <cellStyle name="Percent 3 7 9 3 2 2 3" xfId="16350" xr:uid="{00000000-0005-0000-0000-00000B400000}"/>
    <cellStyle name="Percent 3 7 9 3 2 3" xfId="16351" xr:uid="{00000000-0005-0000-0000-00000C400000}"/>
    <cellStyle name="Percent 3 7 9 3 2 4" xfId="16352" xr:uid="{00000000-0005-0000-0000-00000D400000}"/>
    <cellStyle name="Percent 3 7 9 3 3" xfId="16353" xr:uid="{00000000-0005-0000-0000-00000E400000}"/>
    <cellStyle name="Percent 3 7 9 3 3 2" xfId="16354" xr:uid="{00000000-0005-0000-0000-00000F400000}"/>
    <cellStyle name="Percent 3 7 9 3 3 2 2" xfId="16355" xr:uid="{00000000-0005-0000-0000-000010400000}"/>
    <cellStyle name="Percent 3 7 9 3 3 2 3" xfId="16356" xr:uid="{00000000-0005-0000-0000-000011400000}"/>
    <cellStyle name="Percent 3 7 9 3 3 3" xfId="16357" xr:uid="{00000000-0005-0000-0000-000012400000}"/>
    <cellStyle name="Percent 3 7 9 3 3 4" xfId="16358" xr:uid="{00000000-0005-0000-0000-000013400000}"/>
    <cellStyle name="Percent 3 7 9 3 4" xfId="16359" xr:uid="{00000000-0005-0000-0000-000014400000}"/>
    <cellStyle name="Percent 3 7 9 3 4 2" xfId="16360" xr:uid="{00000000-0005-0000-0000-000015400000}"/>
    <cellStyle name="Percent 3 7 9 3 4 3" xfId="16361" xr:uid="{00000000-0005-0000-0000-000016400000}"/>
    <cellStyle name="Percent 3 7 9 3 5" xfId="16362" xr:uid="{00000000-0005-0000-0000-000017400000}"/>
    <cellStyle name="Percent 3 7 9 3 6" xfId="16363" xr:uid="{00000000-0005-0000-0000-000018400000}"/>
    <cellStyle name="Percent 3 7 9 4" xfId="16364" xr:uid="{00000000-0005-0000-0000-000019400000}"/>
    <cellStyle name="Percent 3 7 9 4 2" xfId="16365" xr:uid="{00000000-0005-0000-0000-00001A400000}"/>
    <cellStyle name="Percent 3 7 9 4 2 2" xfId="16366" xr:uid="{00000000-0005-0000-0000-00001B400000}"/>
    <cellStyle name="Percent 3 7 9 4 2 2 2" xfId="16367" xr:uid="{00000000-0005-0000-0000-00001C400000}"/>
    <cellStyle name="Percent 3 7 9 4 2 2 3" xfId="16368" xr:uid="{00000000-0005-0000-0000-00001D400000}"/>
    <cellStyle name="Percent 3 7 9 4 2 3" xfId="16369" xr:uid="{00000000-0005-0000-0000-00001E400000}"/>
    <cellStyle name="Percent 3 7 9 4 2 4" xfId="16370" xr:uid="{00000000-0005-0000-0000-00001F400000}"/>
    <cellStyle name="Percent 3 7 9 4 3" xfId="16371" xr:uid="{00000000-0005-0000-0000-000020400000}"/>
    <cellStyle name="Percent 3 7 9 4 3 2" xfId="16372" xr:uid="{00000000-0005-0000-0000-000021400000}"/>
    <cellStyle name="Percent 3 7 9 4 3 2 2" xfId="16373" xr:uid="{00000000-0005-0000-0000-000022400000}"/>
    <cellStyle name="Percent 3 7 9 4 3 2 3" xfId="16374" xr:uid="{00000000-0005-0000-0000-000023400000}"/>
    <cellStyle name="Percent 3 7 9 4 3 3" xfId="16375" xr:uid="{00000000-0005-0000-0000-000024400000}"/>
    <cellStyle name="Percent 3 7 9 4 3 4" xfId="16376" xr:uid="{00000000-0005-0000-0000-000025400000}"/>
    <cellStyle name="Percent 3 7 9 4 4" xfId="16377" xr:uid="{00000000-0005-0000-0000-000026400000}"/>
    <cellStyle name="Percent 3 7 9 4 4 2" xfId="16378" xr:uid="{00000000-0005-0000-0000-000027400000}"/>
    <cellStyle name="Percent 3 7 9 4 4 3" xfId="16379" xr:uid="{00000000-0005-0000-0000-000028400000}"/>
    <cellStyle name="Percent 3 7 9 4 5" xfId="16380" xr:uid="{00000000-0005-0000-0000-000029400000}"/>
    <cellStyle name="Percent 3 7 9 4 6" xfId="16381" xr:uid="{00000000-0005-0000-0000-00002A400000}"/>
    <cellStyle name="Percent 3 7 9 5" xfId="16382" xr:uid="{00000000-0005-0000-0000-00002B400000}"/>
    <cellStyle name="Percent 3 7 9 5 2" xfId="16383" xr:uid="{00000000-0005-0000-0000-00002C400000}"/>
    <cellStyle name="Percent 3 7 9 5 2 2" xfId="16384" xr:uid="{00000000-0005-0000-0000-00002D400000}"/>
    <cellStyle name="Percent 3 7 9 5 2 2 2" xfId="16385" xr:uid="{00000000-0005-0000-0000-00002E400000}"/>
    <cellStyle name="Percent 3 7 9 5 2 2 3" xfId="16386" xr:uid="{00000000-0005-0000-0000-00002F400000}"/>
    <cellStyle name="Percent 3 7 9 5 2 3" xfId="16387" xr:uid="{00000000-0005-0000-0000-000030400000}"/>
    <cellStyle name="Percent 3 7 9 5 2 4" xfId="16388" xr:uid="{00000000-0005-0000-0000-000031400000}"/>
    <cellStyle name="Percent 3 7 9 5 3" xfId="16389" xr:uid="{00000000-0005-0000-0000-000032400000}"/>
    <cellStyle name="Percent 3 7 9 5 3 2" xfId="16390" xr:uid="{00000000-0005-0000-0000-000033400000}"/>
    <cellStyle name="Percent 3 7 9 5 3 2 2" xfId="16391" xr:uid="{00000000-0005-0000-0000-000034400000}"/>
    <cellStyle name="Percent 3 7 9 5 3 2 3" xfId="16392" xr:uid="{00000000-0005-0000-0000-000035400000}"/>
    <cellStyle name="Percent 3 7 9 5 3 3" xfId="16393" xr:uid="{00000000-0005-0000-0000-000036400000}"/>
    <cellStyle name="Percent 3 7 9 5 3 4" xfId="16394" xr:uid="{00000000-0005-0000-0000-000037400000}"/>
    <cellStyle name="Percent 3 7 9 5 4" xfId="16395" xr:uid="{00000000-0005-0000-0000-000038400000}"/>
    <cellStyle name="Percent 3 7 9 5 4 2" xfId="16396" xr:uid="{00000000-0005-0000-0000-000039400000}"/>
    <cellStyle name="Percent 3 7 9 5 4 2 2" xfId="16397" xr:uid="{00000000-0005-0000-0000-00003A400000}"/>
    <cellStyle name="Percent 3 7 9 5 4 2 3" xfId="16398" xr:uid="{00000000-0005-0000-0000-00003B400000}"/>
    <cellStyle name="Percent 3 7 9 5 4 3" xfId="16399" xr:uid="{00000000-0005-0000-0000-00003C400000}"/>
    <cellStyle name="Percent 3 7 9 5 4 4" xfId="16400" xr:uid="{00000000-0005-0000-0000-00003D400000}"/>
    <cellStyle name="Percent 3 7 9 5 5" xfId="16401" xr:uid="{00000000-0005-0000-0000-00003E400000}"/>
    <cellStyle name="Percent 3 7 9 5 5 2" xfId="16402" xr:uid="{00000000-0005-0000-0000-00003F400000}"/>
    <cellStyle name="Percent 3 7 9 5 5 3" xfId="16403" xr:uid="{00000000-0005-0000-0000-000040400000}"/>
    <cellStyle name="Percent 3 7 9 5 6" xfId="16404" xr:uid="{00000000-0005-0000-0000-000041400000}"/>
    <cellStyle name="Percent 3 7 9 5 7" xfId="16405" xr:uid="{00000000-0005-0000-0000-000042400000}"/>
    <cellStyle name="Percent 3 7 9 6" xfId="16406" xr:uid="{00000000-0005-0000-0000-000043400000}"/>
    <cellStyle name="Percent 3 7 9 6 2" xfId="16407" xr:uid="{00000000-0005-0000-0000-000044400000}"/>
    <cellStyle name="Percent 3 7 9 6 2 2" xfId="16408" xr:uid="{00000000-0005-0000-0000-000045400000}"/>
    <cellStyle name="Percent 3 7 9 6 2 2 2" xfId="16409" xr:uid="{00000000-0005-0000-0000-000046400000}"/>
    <cellStyle name="Percent 3 7 9 6 2 2 3" xfId="16410" xr:uid="{00000000-0005-0000-0000-000047400000}"/>
    <cellStyle name="Percent 3 7 9 6 2 3" xfId="16411" xr:uid="{00000000-0005-0000-0000-000048400000}"/>
    <cellStyle name="Percent 3 7 9 6 2 4" xfId="16412" xr:uid="{00000000-0005-0000-0000-000049400000}"/>
    <cellStyle name="Percent 3 7 9 6 3" xfId="16413" xr:uid="{00000000-0005-0000-0000-00004A400000}"/>
    <cellStyle name="Percent 3 7 9 6 3 2" xfId="16414" xr:uid="{00000000-0005-0000-0000-00004B400000}"/>
    <cellStyle name="Percent 3 7 9 6 3 2 2" xfId="16415" xr:uid="{00000000-0005-0000-0000-00004C400000}"/>
    <cellStyle name="Percent 3 7 9 6 3 2 3" xfId="16416" xr:uid="{00000000-0005-0000-0000-00004D400000}"/>
    <cellStyle name="Percent 3 7 9 6 3 3" xfId="16417" xr:uid="{00000000-0005-0000-0000-00004E400000}"/>
    <cellStyle name="Percent 3 7 9 6 3 4" xfId="16418" xr:uid="{00000000-0005-0000-0000-00004F400000}"/>
    <cellStyle name="Percent 3 7 9 6 4" xfId="16419" xr:uid="{00000000-0005-0000-0000-000050400000}"/>
    <cellStyle name="Percent 3 7 9 6 4 2" xfId="16420" xr:uid="{00000000-0005-0000-0000-000051400000}"/>
    <cellStyle name="Percent 3 7 9 6 4 3" xfId="16421" xr:uid="{00000000-0005-0000-0000-000052400000}"/>
    <cellStyle name="Percent 3 7 9 6 5" xfId="16422" xr:uid="{00000000-0005-0000-0000-000053400000}"/>
    <cellStyle name="Percent 3 7 9 6 6" xfId="16423" xr:uid="{00000000-0005-0000-0000-000054400000}"/>
    <cellStyle name="Percent 3 7 9 7" xfId="16424" xr:uid="{00000000-0005-0000-0000-000055400000}"/>
    <cellStyle name="Percent 3 7 9 7 2" xfId="16425" xr:uid="{00000000-0005-0000-0000-000056400000}"/>
    <cellStyle name="Percent 3 7 9 7 2 2" xfId="16426" xr:uid="{00000000-0005-0000-0000-000057400000}"/>
    <cellStyle name="Percent 3 7 9 7 2 3" xfId="16427" xr:uid="{00000000-0005-0000-0000-000058400000}"/>
    <cellStyle name="Percent 3 7 9 7 3" xfId="16428" xr:uid="{00000000-0005-0000-0000-000059400000}"/>
    <cellStyle name="Percent 3 7 9 7 4" xfId="16429" xr:uid="{00000000-0005-0000-0000-00005A400000}"/>
    <cellStyle name="Percent 3 7 9 8" xfId="16430" xr:uid="{00000000-0005-0000-0000-00005B400000}"/>
    <cellStyle name="Percent 3 7 9 8 2" xfId="16431" xr:uid="{00000000-0005-0000-0000-00005C400000}"/>
    <cellStyle name="Percent 3 7 9 8 2 2" xfId="16432" xr:uid="{00000000-0005-0000-0000-00005D400000}"/>
    <cellStyle name="Percent 3 7 9 8 2 3" xfId="16433" xr:uid="{00000000-0005-0000-0000-00005E400000}"/>
    <cellStyle name="Percent 3 7 9 8 3" xfId="16434" xr:uid="{00000000-0005-0000-0000-00005F400000}"/>
    <cellStyle name="Percent 3 7 9 8 4" xfId="16435" xr:uid="{00000000-0005-0000-0000-000060400000}"/>
    <cellStyle name="Percent 3 7 9 9" xfId="16436" xr:uid="{00000000-0005-0000-0000-000061400000}"/>
    <cellStyle name="Percent 3 7 9 9 2" xfId="16437" xr:uid="{00000000-0005-0000-0000-000062400000}"/>
    <cellStyle name="Percent 3 7 9 9 2 2" xfId="16438" xr:uid="{00000000-0005-0000-0000-000063400000}"/>
    <cellStyle name="Percent 3 7 9 9 2 3" xfId="16439" xr:uid="{00000000-0005-0000-0000-000064400000}"/>
    <cellStyle name="Percent 3 7 9 9 3" xfId="16440" xr:uid="{00000000-0005-0000-0000-000065400000}"/>
    <cellStyle name="Percent 3 7 9 9 4" xfId="16441" xr:uid="{00000000-0005-0000-0000-000066400000}"/>
    <cellStyle name="Percent 3 8" xfId="16442" xr:uid="{00000000-0005-0000-0000-000067400000}"/>
    <cellStyle name="Percent 3 8 10" xfId="16443" xr:uid="{00000000-0005-0000-0000-000068400000}"/>
    <cellStyle name="Percent 3 8 10 10" xfId="16444" xr:uid="{00000000-0005-0000-0000-000069400000}"/>
    <cellStyle name="Percent 3 8 10 10 2" xfId="16445" xr:uid="{00000000-0005-0000-0000-00006A400000}"/>
    <cellStyle name="Percent 3 8 10 10 3" xfId="16446" xr:uid="{00000000-0005-0000-0000-00006B400000}"/>
    <cellStyle name="Percent 3 8 10 11" xfId="16447" xr:uid="{00000000-0005-0000-0000-00006C400000}"/>
    <cellStyle name="Percent 3 8 10 11 2" xfId="16448" xr:uid="{00000000-0005-0000-0000-00006D400000}"/>
    <cellStyle name="Percent 3 8 10 11 3" xfId="16449" xr:uid="{00000000-0005-0000-0000-00006E400000}"/>
    <cellStyle name="Percent 3 8 10 12" xfId="16450" xr:uid="{00000000-0005-0000-0000-00006F400000}"/>
    <cellStyle name="Percent 3 8 10 12 2" xfId="16451" xr:uid="{00000000-0005-0000-0000-000070400000}"/>
    <cellStyle name="Percent 3 8 10 12 3" xfId="16452" xr:uid="{00000000-0005-0000-0000-000071400000}"/>
    <cellStyle name="Percent 3 8 10 13" xfId="16453" xr:uid="{00000000-0005-0000-0000-000072400000}"/>
    <cellStyle name="Percent 3 8 10 2" xfId="16454" xr:uid="{00000000-0005-0000-0000-000073400000}"/>
    <cellStyle name="Percent 3 8 10 2 2" xfId="16455" xr:uid="{00000000-0005-0000-0000-000074400000}"/>
    <cellStyle name="Percent 3 8 10 2 2 2" xfId="16456" xr:uid="{00000000-0005-0000-0000-000075400000}"/>
    <cellStyle name="Percent 3 8 10 2 2 2 2" xfId="16457" xr:uid="{00000000-0005-0000-0000-000076400000}"/>
    <cellStyle name="Percent 3 8 10 2 2 2 3" xfId="16458" xr:uid="{00000000-0005-0000-0000-000077400000}"/>
    <cellStyle name="Percent 3 8 10 2 2 3" xfId="16459" xr:uid="{00000000-0005-0000-0000-000078400000}"/>
    <cellStyle name="Percent 3 8 10 2 2 4" xfId="16460" xr:uid="{00000000-0005-0000-0000-000079400000}"/>
    <cellStyle name="Percent 3 8 10 2 3" xfId="16461" xr:uid="{00000000-0005-0000-0000-00007A400000}"/>
    <cellStyle name="Percent 3 8 10 2 3 2" xfId="16462" xr:uid="{00000000-0005-0000-0000-00007B400000}"/>
    <cellStyle name="Percent 3 8 10 2 3 2 2" xfId="16463" xr:uid="{00000000-0005-0000-0000-00007C400000}"/>
    <cellStyle name="Percent 3 8 10 2 3 2 3" xfId="16464" xr:uid="{00000000-0005-0000-0000-00007D400000}"/>
    <cellStyle name="Percent 3 8 10 2 3 3" xfId="16465" xr:uid="{00000000-0005-0000-0000-00007E400000}"/>
    <cellStyle name="Percent 3 8 10 2 3 4" xfId="16466" xr:uid="{00000000-0005-0000-0000-00007F400000}"/>
    <cellStyle name="Percent 3 8 10 2 4" xfId="16467" xr:uid="{00000000-0005-0000-0000-000080400000}"/>
    <cellStyle name="Percent 3 8 10 2 4 2" xfId="16468" xr:uid="{00000000-0005-0000-0000-000081400000}"/>
    <cellStyle name="Percent 3 8 10 2 4 3" xfId="16469" xr:uid="{00000000-0005-0000-0000-000082400000}"/>
    <cellStyle name="Percent 3 8 10 2 5" xfId="16470" xr:uid="{00000000-0005-0000-0000-000083400000}"/>
    <cellStyle name="Percent 3 8 10 2 5 2" xfId="16471" xr:uid="{00000000-0005-0000-0000-000084400000}"/>
    <cellStyle name="Percent 3 8 10 2 5 3" xfId="16472" xr:uid="{00000000-0005-0000-0000-000085400000}"/>
    <cellStyle name="Percent 3 8 10 2 6" xfId="16473" xr:uid="{00000000-0005-0000-0000-000086400000}"/>
    <cellStyle name="Percent 3 8 10 2 7" xfId="16474" xr:uid="{00000000-0005-0000-0000-000087400000}"/>
    <cellStyle name="Percent 3 8 10 3" xfId="16475" xr:uid="{00000000-0005-0000-0000-000088400000}"/>
    <cellStyle name="Percent 3 8 10 3 2" xfId="16476" xr:uid="{00000000-0005-0000-0000-000089400000}"/>
    <cellStyle name="Percent 3 8 10 3 2 2" xfId="16477" xr:uid="{00000000-0005-0000-0000-00008A400000}"/>
    <cellStyle name="Percent 3 8 10 3 2 2 2" xfId="16478" xr:uid="{00000000-0005-0000-0000-00008B400000}"/>
    <cellStyle name="Percent 3 8 10 3 2 2 3" xfId="16479" xr:uid="{00000000-0005-0000-0000-00008C400000}"/>
    <cellStyle name="Percent 3 8 10 3 2 3" xfId="16480" xr:uid="{00000000-0005-0000-0000-00008D400000}"/>
    <cellStyle name="Percent 3 8 10 3 2 4" xfId="16481" xr:uid="{00000000-0005-0000-0000-00008E400000}"/>
    <cellStyle name="Percent 3 8 10 3 3" xfId="16482" xr:uid="{00000000-0005-0000-0000-00008F400000}"/>
    <cellStyle name="Percent 3 8 10 3 3 2" xfId="16483" xr:uid="{00000000-0005-0000-0000-000090400000}"/>
    <cellStyle name="Percent 3 8 10 3 3 2 2" xfId="16484" xr:uid="{00000000-0005-0000-0000-000091400000}"/>
    <cellStyle name="Percent 3 8 10 3 3 2 3" xfId="16485" xr:uid="{00000000-0005-0000-0000-000092400000}"/>
    <cellStyle name="Percent 3 8 10 3 3 3" xfId="16486" xr:uid="{00000000-0005-0000-0000-000093400000}"/>
    <cellStyle name="Percent 3 8 10 3 3 4" xfId="16487" xr:uid="{00000000-0005-0000-0000-000094400000}"/>
    <cellStyle name="Percent 3 8 10 3 4" xfId="16488" xr:uid="{00000000-0005-0000-0000-000095400000}"/>
    <cellStyle name="Percent 3 8 10 3 4 2" xfId="16489" xr:uid="{00000000-0005-0000-0000-000096400000}"/>
    <cellStyle name="Percent 3 8 10 3 4 3" xfId="16490" xr:uid="{00000000-0005-0000-0000-000097400000}"/>
    <cellStyle name="Percent 3 8 10 3 5" xfId="16491" xr:uid="{00000000-0005-0000-0000-000098400000}"/>
    <cellStyle name="Percent 3 8 10 3 6" xfId="16492" xr:uid="{00000000-0005-0000-0000-000099400000}"/>
    <cellStyle name="Percent 3 8 10 4" xfId="16493" xr:uid="{00000000-0005-0000-0000-00009A400000}"/>
    <cellStyle name="Percent 3 8 10 4 2" xfId="16494" xr:uid="{00000000-0005-0000-0000-00009B400000}"/>
    <cellStyle name="Percent 3 8 10 4 2 2" xfId="16495" xr:uid="{00000000-0005-0000-0000-00009C400000}"/>
    <cellStyle name="Percent 3 8 10 4 2 2 2" xfId="16496" xr:uid="{00000000-0005-0000-0000-00009D400000}"/>
    <cellStyle name="Percent 3 8 10 4 2 2 3" xfId="16497" xr:uid="{00000000-0005-0000-0000-00009E400000}"/>
    <cellStyle name="Percent 3 8 10 4 2 3" xfId="16498" xr:uid="{00000000-0005-0000-0000-00009F400000}"/>
    <cellStyle name="Percent 3 8 10 4 2 4" xfId="16499" xr:uid="{00000000-0005-0000-0000-0000A0400000}"/>
    <cellStyle name="Percent 3 8 10 4 3" xfId="16500" xr:uid="{00000000-0005-0000-0000-0000A1400000}"/>
    <cellStyle name="Percent 3 8 10 4 3 2" xfId="16501" xr:uid="{00000000-0005-0000-0000-0000A2400000}"/>
    <cellStyle name="Percent 3 8 10 4 3 2 2" xfId="16502" xr:uid="{00000000-0005-0000-0000-0000A3400000}"/>
    <cellStyle name="Percent 3 8 10 4 3 2 3" xfId="16503" xr:uid="{00000000-0005-0000-0000-0000A4400000}"/>
    <cellStyle name="Percent 3 8 10 4 3 3" xfId="16504" xr:uid="{00000000-0005-0000-0000-0000A5400000}"/>
    <cellStyle name="Percent 3 8 10 4 3 4" xfId="16505" xr:uid="{00000000-0005-0000-0000-0000A6400000}"/>
    <cellStyle name="Percent 3 8 10 4 4" xfId="16506" xr:uid="{00000000-0005-0000-0000-0000A7400000}"/>
    <cellStyle name="Percent 3 8 10 4 4 2" xfId="16507" xr:uid="{00000000-0005-0000-0000-0000A8400000}"/>
    <cellStyle name="Percent 3 8 10 4 4 3" xfId="16508" xr:uid="{00000000-0005-0000-0000-0000A9400000}"/>
    <cellStyle name="Percent 3 8 10 4 5" xfId="16509" xr:uid="{00000000-0005-0000-0000-0000AA400000}"/>
    <cellStyle name="Percent 3 8 10 4 6" xfId="16510" xr:uid="{00000000-0005-0000-0000-0000AB400000}"/>
    <cellStyle name="Percent 3 8 10 5" xfId="16511" xr:uid="{00000000-0005-0000-0000-0000AC400000}"/>
    <cellStyle name="Percent 3 8 10 5 2" xfId="16512" xr:uid="{00000000-0005-0000-0000-0000AD400000}"/>
    <cellStyle name="Percent 3 8 10 5 2 2" xfId="16513" xr:uid="{00000000-0005-0000-0000-0000AE400000}"/>
    <cellStyle name="Percent 3 8 10 5 2 2 2" xfId="16514" xr:uid="{00000000-0005-0000-0000-0000AF400000}"/>
    <cellStyle name="Percent 3 8 10 5 2 2 3" xfId="16515" xr:uid="{00000000-0005-0000-0000-0000B0400000}"/>
    <cellStyle name="Percent 3 8 10 5 2 3" xfId="16516" xr:uid="{00000000-0005-0000-0000-0000B1400000}"/>
    <cellStyle name="Percent 3 8 10 5 2 4" xfId="16517" xr:uid="{00000000-0005-0000-0000-0000B2400000}"/>
    <cellStyle name="Percent 3 8 10 5 3" xfId="16518" xr:uid="{00000000-0005-0000-0000-0000B3400000}"/>
    <cellStyle name="Percent 3 8 10 5 3 2" xfId="16519" xr:uid="{00000000-0005-0000-0000-0000B4400000}"/>
    <cellStyle name="Percent 3 8 10 5 3 2 2" xfId="16520" xr:uid="{00000000-0005-0000-0000-0000B5400000}"/>
    <cellStyle name="Percent 3 8 10 5 3 2 3" xfId="16521" xr:uid="{00000000-0005-0000-0000-0000B6400000}"/>
    <cellStyle name="Percent 3 8 10 5 3 3" xfId="16522" xr:uid="{00000000-0005-0000-0000-0000B7400000}"/>
    <cellStyle name="Percent 3 8 10 5 3 4" xfId="16523" xr:uid="{00000000-0005-0000-0000-0000B8400000}"/>
    <cellStyle name="Percent 3 8 10 5 4" xfId="16524" xr:uid="{00000000-0005-0000-0000-0000B9400000}"/>
    <cellStyle name="Percent 3 8 10 5 4 2" xfId="16525" xr:uid="{00000000-0005-0000-0000-0000BA400000}"/>
    <cellStyle name="Percent 3 8 10 5 4 2 2" xfId="16526" xr:uid="{00000000-0005-0000-0000-0000BB400000}"/>
    <cellStyle name="Percent 3 8 10 5 4 2 3" xfId="16527" xr:uid="{00000000-0005-0000-0000-0000BC400000}"/>
    <cellStyle name="Percent 3 8 10 5 4 3" xfId="16528" xr:uid="{00000000-0005-0000-0000-0000BD400000}"/>
    <cellStyle name="Percent 3 8 10 5 4 4" xfId="16529" xr:uid="{00000000-0005-0000-0000-0000BE400000}"/>
    <cellStyle name="Percent 3 8 10 5 5" xfId="16530" xr:uid="{00000000-0005-0000-0000-0000BF400000}"/>
    <cellStyle name="Percent 3 8 10 5 5 2" xfId="16531" xr:uid="{00000000-0005-0000-0000-0000C0400000}"/>
    <cellStyle name="Percent 3 8 10 5 5 3" xfId="16532" xr:uid="{00000000-0005-0000-0000-0000C1400000}"/>
    <cellStyle name="Percent 3 8 10 5 6" xfId="16533" xr:uid="{00000000-0005-0000-0000-0000C2400000}"/>
    <cellStyle name="Percent 3 8 10 5 7" xfId="16534" xr:uid="{00000000-0005-0000-0000-0000C3400000}"/>
    <cellStyle name="Percent 3 8 10 6" xfId="16535" xr:uid="{00000000-0005-0000-0000-0000C4400000}"/>
    <cellStyle name="Percent 3 8 10 6 2" xfId="16536" xr:uid="{00000000-0005-0000-0000-0000C5400000}"/>
    <cellStyle name="Percent 3 8 10 6 2 2" xfId="16537" xr:uid="{00000000-0005-0000-0000-0000C6400000}"/>
    <cellStyle name="Percent 3 8 10 6 2 2 2" xfId="16538" xr:uid="{00000000-0005-0000-0000-0000C7400000}"/>
    <cellStyle name="Percent 3 8 10 6 2 2 3" xfId="16539" xr:uid="{00000000-0005-0000-0000-0000C8400000}"/>
    <cellStyle name="Percent 3 8 10 6 2 3" xfId="16540" xr:uid="{00000000-0005-0000-0000-0000C9400000}"/>
    <cellStyle name="Percent 3 8 10 6 2 4" xfId="16541" xr:uid="{00000000-0005-0000-0000-0000CA400000}"/>
    <cellStyle name="Percent 3 8 10 6 3" xfId="16542" xr:uid="{00000000-0005-0000-0000-0000CB400000}"/>
    <cellStyle name="Percent 3 8 10 6 3 2" xfId="16543" xr:uid="{00000000-0005-0000-0000-0000CC400000}"/>
    <cellStyle name="Percent 3 8 10 6 3 2 2" xfId="16544" xr:uid="{00000000-0005-0000-0000-0000CD400000}"/>
    <cellStyle name="Percent 3 8 10 6 3 2 3" xfId="16545" xr:uid="{00000000-0005-0000-0000-0000CE400000}"/>
    <cellStyle name="Percent 3 8 10 6 3 3" xfId="16546" xr:uid="{00000000-0005-0000-0000-0000CF400000}"/>
    <cellStyle name="Percent 3 8 10 6 3 4" xfId="16547" xr:uid="{00000000-0005-0000-0000-0000D0400000}"/>
    <cellStyle name="Percent 3 8 10 6 4" xfId="16548" xr:uid="{00000000-0005-0000-0000-0000D1400000}"/>
    <cellStyle name="Percent 3 8 10 6 4 2" xfId="16549" xr:uid="{00000000-0005-0000-0000-0000D2400000}"/>
    <cellStyle name="Percent 3 8 10 6 4 3" xfId="16550" xr:uid="{00000000-0005-0000-0000-0000D3400000}"/>
    <cellStyle name="Percent 3 8 10 6 5" xfId="16551" xr:uid="{00000000-0005-0000-0000-0000D4400000}"/>
    <cellStyle name="Percent 3 8 10 6 6" xfId="16552" xr:uid="{00000000-0005-0000-0000-0000D5400000}"/>
    <cellStyle name="Percent 3 8 10 7" xfId="16553" xr:uid="{00000000-0005-0000-0000-0000D6400000}"/>
    <cellStyle name="Percent 3 8 10 7 2" xfId="16554" xr:uid="{00000000-0005-0000-0000-0000D7400000}"/>
    <cellStyle name="Percent 3 8 10 7 2 2" xfId="16555" xr:uid="{00000000-0005-0000-0000-0000D8400000}"/>
    <cellStyle name="Percent 3 8 10 7 2 3" xfId="16556" xr:uid="{00000000-0005-0000-0000-0000D9400000}"/>
    <cellStyle name="Percent 3 8 10 7 3" xfId="16557" xr:uid="{00000000-0005-0000-0000-0000DA400000}"/>
    <cellStyle name="Percent 3 8 10 7 4" xfId="16558" xr:uid="{00000000-0005-0000-0000-0000DB400000}"/>
    <cellStyle name="Percent 3 8 10 8" xfId="16559" xr:uid="{00000000-0005-0000-0000-0000DC400000}"/>
    <cellStyle name="Percent 3 8 10 8 2" xfId="16560" xr:uid="{00000000-0005-0000-0000-0000DD400000}"/>
    <cellStyle name="Percent 3 8 10 8 2 2" xfId="16561" xr:uid="{00000000-0005-0000-0000-0000DE400000}"/>
    <cellStyle name="Percent 3 8 10 8 2 3" xfId="16562" xr:uid="{00000000-0005-0000-0000-0000DF400000}"/>
    <cellStyle name="Percent 3 8 10 8 3" xfId="16563" xr:uid="{00000000-0005-0000-0000-0000E0400000}"/>
    <cellStyle name="Percent 3 8 10 8 4" xfId="16564" xr:uid="{00000000-0005-0000-0000-0000E1400000}"/>
    <cellStyle name="Percent 3 8 10 9" xfId="16565" xr:uid="{00000000-0005-0000-0000-0000E2400000}"/>
    <cellStyle name="Percent 3 8 10 9 2" xfId="16566" xr:uid="{00000000-0005-0000-0000-0000E3400000}"/>
    <cellStyle name="Percent 3 8 10 9 2 2" xfId="16567" xr:uid="{00000000-0005-0000-0000-0000E4400000}"/>
    <cellStyle name="Percent 3 8 10 9 2 3" xfId="16568" xr:uid="{00000000-0005-0000-0000-0000E5400000}"/>
    <cellStyle name="Percent 3 8 10 9 3" xfId="16569" xr:uid="{00000000-0005-0000-0000-0000E6400000}"/>
    <cellStyle name="Percent 3 8 10 9 4" xfId="16570" xr:uid="{00000000-0005-0000-0000-0000E7400000}"/>
    <cellStyle name="Percent 3 8 11" xfId="16571" xr:uid="{00000000-0005-0000-0000-0000E8400000}"/>
    <cellStyle name="Percent 3 8 11 10" xfId="16572" xr:uid="{00000000-0005-0000-0000-0000E9400000}"/>
    <cellStyle name="Percent 3 8 11 10 2" xfId="16573" xr:uid="{00000000-0005-0000-0000-0000EA400000}"/>
    <cellStyle name="Percent 3 8 11 10 3" xfId="16574" xr:uid="{00000000-0005-0000-0000-0000EB400000}"/>
    <cellStyle name="Percent 3 8 11 11" xfId="16575" xr:uid="{00000000-0005-0000-0000-0000EC400000}"/>
    <cellStyle name="Percent 3 8 11 11 2" xfId="16576" xr:uid="{00000000-0005-0000-0000-0000ED400000}"/>
    <cellStyle name="Percent 3 8 11 11 3" xfId="16577" xr:uid="{00000000-0005-0000-0000-0000EE400000}"/>
    <cellStyle name="Percent 3 8 11 12" xfId="16578" xr:uid="{00000000-0005-0000-0000-0000EF400000}"/>
    <cellStyle name="Percent 3 8 11 12 2" xfId="16579" xr:uid="{00000000-0005-0000-0000-0000F0400000}"/>
    <cellStyle name="Percent 3 8 11 12 3" xfId="16580" xr:uid="{00000000-0005-0000-0000-0000F1400000}"/>
    <cellStyle name="Percent 3 8 11 13" xfId="16581" xr:uid="{00000000-0005-0000-0000-0000F2400000}"/>
    <cellStyle name="Percent 3 8 11 2" xfId="16582" xr:uid="{00000000-0005-0000-0000-0000F3400000}"/>
    <cellStyle name="Percent 3 8 11 2 2" xfId="16583" xr:uid="{00000000-0005-0000-0000-0000F4400000}"/>
    <cellStyle name="Percent 3 8 11 2 2 2" xfId="16584" xr:uid="{00000000-0005-0000-0000-0000F5400000}"/>
    <cellStyle name="Percent 3 8 11 2 2 2 2" xfId="16585" xr:uid="{00000000-0005-0000-0000-0000F6400000}"/>
    <cellStyle name="Percent 3 8 11 2 2 2 3" xfId="16586" xr:uid="{00000000-0005-0000-0000-0000F7400000}"/>
    <cellStyle name="Percent 3 8 11 2 2 3" xfId="16587" xr:uid="{00000000-0005-0000-0000-0000F8400000}"/>
    <cellStyle name="Percent 3 8 11 2 2 4" xfId="16588" xr:uid="{00000000-0005-0000-0000-0000F9400000}"/>
    <cellStyle name="Percent 3 8 11 2 3" xfId="16589" xr:uid="{00000000-0005-0000-0000-0000FA400000}"/>
    <cellStyle name="Percent 3 8 11 2 3 2" xfId="16590" xr:uid="{00000000-0005-0000-0000-0000FB400000}"/>
    <cellStyle name="Percent 3 8 11 2 3 2 2" xfId="16591" xr:uid="{00000000-0005-0000-0000-0000FC400000}"/>
    <cellStyle name="Percent 3 8 11 2 3 2 3" xfId="16592" xr:uid="{00000000-0005-0000-0000-0000FD400000}"/>
    <cellStyle name="Percent 3 8 11 2 3 3" xfId="16593" xr:uid="{00000000-0005-0000-0000-0000FE400000}"/>
    <cellStyle name="Percent 3 8 11 2 3 4" xfId="16594" xr:uid="{00000000-0005-0000-0000-0000FF400000}"/>
    <cellStyle name="Percent 3 8 11 2 4" xfId="16595" xr:uid="{00000000-0005-0000-0000-000000410000}"/>
    <cellStyle name="Percent 3 8 11 2 4 2" xfId="16596" xr:uid="{00000000-0005-0000-0000-000001410000}"/>
    <cellStyle name="Percent 3 8 11 2 4 3" xfId="16597" xr:uid="{00000000-0005-0000-0000-000002410000}"/>
    <cellStyle name="Percent 3 8 11 2 5" xfId="16598" xr:uid="{00000000-0005-0000-0000-000003410000}"/>
    <cellStyle name="Percent 3 8 11 2 5 2" xfId="16599" xr:uid="{00000000-0005-0000-0000-000004410000}"/>
    <cellStyle name="Percent 3 8 11 2 5 3" xfId="16600" xr:uid="{00000000-0005-0000-0000-000005410000}"/>
    <cellStyle name="Percent 3 8 11 2 6" xfId="16601" xr:uid="{00000000-0005-0000-0000-000006410000}"/>
    <cellStyle name="Percent 3 8 11 2 7" xfId="16602" xr:uid="{00000000-0005-0000-0000-000007410000}"/>
    <cellStyle name="Percent 3 8 11 3" xfId="16603" xr:uid="{00000000-0005-0000-0000-000008410000}"/>
    <cellStyle name="Percent 3 8 11 3 2" xfId="16604" xr:uid="{00000000-0005-0000-0000-000009410000}"/>
    <cellStyle name="Percent 3 8 11 3 2 2" xfId="16605" xr:uid="{00000000-0005-0000-0000-00000A410000}"/>
    <cellStyle name="Percent 3 8 11 3 2 2 2" xfId="16606" xr:uid="{00000000-0005-0000-0000-00000B410000}"/>
    <cellStyle name="Percent 3 8 11 3 2 2 3" xfId="16607" xr:uid="{00000000-0005-0000-0000-00000C410000}"/>
    <cellStyle name="Percent 3 8 11 3 2 3" xfId="16608" xr:uid="{00000000-0005-0000-0000-00000D410000}"/>
    <cellStyle name="Percent 3 8 11 3 2 4" xfId="16609" xr:uid="{00000000-0005-0000-0000-00000E410000}"/>
    <cellStyle name="Percent 3 8 11 3 3" xfId="16610" xr:uid="{00000000-0005-0000-0000-00000F410000}"/>
    <cellStyle name="Percent 3 8 11 3 3 2" xfId="16611" xr:uid="{00000000-0005-0000-0000-000010410000}"/>
    <cellStyle name="Percent 3 8 11 3 3 2 2" xfId="16612" xr:uid="{00000000-0005-0000-0000-000011410000}"/>
    <cellStyle name="Percent 3 8 11 3 3 2 3" xfId="16613" xr:uid="{00000000-0005-0000-0000-000012410000}"/>
    <cellStyle name="Percent 3 8 11 3 3 3" xfId="16614" xr:uid="{00000000-0005-0000-0000-000013410000}"/>
    <cellStyle name="Percent 3 8 11 3 3 4" xfId="16615" xr:uid="{00000000-0005-0000-0000-000014410000}"/>
    <cellStyle name="Percent 3 8 11 3 4" xfId="16616" xr:uid="{00000000-0005-0000-0000-000015410000}"/>
    <cellStyle name="Percent 3 8 11 3 4 2" xfId="16617" xr:uid="{00000000-0005-0000-0000-000016410000}"/>
    <cellStyle name="Percent 3 8 11 3 4 3" xfId="16618" xr:uid="{00000000-0005-0000-0000-000017410000}"/>
    <cellStyle name="Percent 3 8 11 3 5" xfId="16619" xr:uid="{00000000-0005-0000-0000-000018410000}"/>
    <cellStyle name="Percent 3 8 11 3 6" xfId="16620" xr:uid="{00000000-0005-0000-0000-000019410000}"/>
    <cellStyle name="Percent 3 8 11 4" xfId="16621" xr:uid="{00000000-0005-0000-0000-00001A410000}"/>
    <cellStyle name="Percent 3 8 11 4 2" xfId="16622" xr:uid="{00000000-0005-0000-0000-00001B410000}"/>
    <cellStyle name="Percent 3 8 11 4 2 2" xfId="16623" xr:uid="{00000000-0005-0000-0000-00001C410000}"/>
    <cellStyle name="Percent 3 8 11 4 2 2 2" xfId="16624" xr:uid="{00000000-0005-0000-0000-00001D410000}"/>
    <cellStyle name="Percent 3 8 11 4 2 2 3" xfId="16625" xr:uid="{00000000-0005-0000-0000-00001E410000}"/>
    <cellStyle name="Percent 3 8 11 4 2 3" xfId="16626" xr:uid="{00000000-0005-0000-0000-00001F410000}"/>
    <cellStyle name="Percent 3 8 11 4 2 4" xfId="16627" xr:uid="{00000000-0005-0000-0000-000020410000}"/>
    <cellStyle name="Percent 3 8 11 4 3" xfId="16628" xr:uid="{00000000-0005-0000-0000-000021410000}"/>
    <cellStyle name="Percent 3 8 11 4 3 2" xfId="16629" xr:uid="{00000000-0005-0000-0000-000022410000}"/>
    <cellStyle name="Percent 3 8 11 4 3 2 2" xfId="16630" xr:uid="{00000000-0005-0000-0000-000023410000}"/>
    <cellStyle name="Percent 3 8 11 4 3 2 3" xfId="16631" xr:uid="{00000000-0005-0000-0000-000024410000}"/>
    <cellStyle name="Percent 3 8 11 4 3 3" xfId="16632" xr:uid="{00000000-0005-0000-0000-000025410000}"/>
    <cellStyle name="Percent 3 8 11 4 3 4" xfId="16633" xr:uid="{00000000-0005-0000-0000-000026410000}"/>
    <cellStyle name="Percent 3 8 11 4 4" xfId="16634" xr:uid="{00000000-0005-0000-0000-000027410000}"/>
    <cellStyle name="Percent 3 8 11 4 4 2" xfId="16635" xr:uid="{00000000-0005-0000-0000-000028410000}"/>
    <cellStyle name="Percent 3 8 11 4 4 3" xfId="16636" xr:uid="{00000000-0005-0000-0000-000029410000}"/>
    <cellStyle name="Percent 3 8 11 4 5" xfId="16637" xr:uid="{00000000-0005-0000-0000-00002A410000}"/>
    <cellStyle name="Percent 3 8 11 4 6" xfId="16638" xr:uid="{00000000-0005-0000-0000-00002B410000}"/>
    <cellStyle name="Percent 3 8 11 5" xfId="16639" xr:uid="{00000000-0005-0000-0000-00002C410000}"/>
    <cellStyle name="Percent 3 8 11 5 2" xfId="16640" xr:uid="{00000000-0005-0000-0000-00002D410000}"/>
    <cellStyle name="Percent 3 8 11 5 2 2" xfId="16641" xr:uid="{00000000-0005-0000-0000-00002E410000}"/>
    <cellStyle name="Percent 3 8 11 5 2 2 2" xfId="16642" xr:uid="{00000000-0005-0000-0000-00002F410000}"/>
    <cellStyle name="Percent 3 8 11 5 2 2 3" xfId="16643" xr:uid="{00000000-0005-0000-0000-000030410000}"/>
    <cellStyle name="Percent 3 8 11 5 2 3" xfId="16644" xr:uid="{00000000-0005-0000-0000-000031410000}"/>
    <cellStyle name="Percent 3 8 11 5 2 4" xfId="16645" xr:uid="{00000000-0005-0000-0000-000032410000}"/>
    <cellStyle name="Percent 3 8 11 5 3" xfId="16646" xr:uid="{00000000-0005-0000-0000-000033410000}"/>
    <cellStyle name="Percent 3 8 11 5 3 2" xfId="16647" xr:uid="{00000000-0005-0000-0000-000034410000}"/>
    <cellStyle name="Percent 3 8 11 5 3 2 2" xfId="16648" xr:uid="{00000000-0005-0000-0000-000035410000}"/>
    <cellStyle name="Percent 3 8 11 5 3 2 3" xfId="16649" xr:uid="{00000000-0005-0000-0000-000036410000}"/>
    <cellStyle name="Percent 3 8 11 5 3 3" xfId="16650" xr:uid="{00000000-0005-0000-0000-000037410000}"/>
    <cellStyle name="Percent 3 8 11 5 3 4" xfId="16651" xr:uid="{00000000-0005-0000-0000-000038410000}"/>
    <cellStyle name="Percent 3 8 11 5 4" xfId="16652" xr:uid="{00000000-0005-0000-0000-000039410000}"/>
    <cellStyle name="Percent 3 8 11 5 4 2" xfId="16653" xr:uid="{00000000-0005-0000-0000-00003A410000}"/>
    <cellStyle name="Percent 3 8 11 5 4 2 2" xfId="16654" xr:uid="{00000000-0005-0000-0000-00003B410000}"/>
    <cellStyle name="Percent 3 8 11 5 4 2 3" xfId="16655" xr:uid="{00000000-0005-0000-0000-00003C410000}"/>
    <cellStyle name="Percent 3 8 11 5 4 3" xfId="16656" xr:uid="{00000000-0005-0000-0000-00003D410000}"/>
    <cellStyle name="Percent 3 8 11 5 4 4" xfId="16657" xr:uid="{00000000-0005-0000-0000-00003E410000}"/>
    <cellStyle name="Percent 3 8 11 5 5" xfId="16658" xr:uid="{00000000-0005-0000-0000-00003F410000}"/>
    <cellStyle name="Percent 3 8 11 5 5 2" xfId="16659" xr:uid="{00000000-0005-0000-0000-000040410000}"/>
    <cellStyle name="Percent 3 8 11 5 5 3" xfId="16660" xr:uid="{00000000-0005-0000-0000-000041410000}"/>
    <cellStyle name="Percent 3 8 11 5 6" xfId="16661" xr:uid="{00000000-0005-0000-0000-000042410000}"/>
    <cellStyle name="Percent 3 8 11 5 7" xfId="16662" xr:uid="{00000000-0005-0000-0000-000043410000}"/>
    <cellStyle name="Percent 3 8 11 6" xfId="16663" xr:uid="{00000000-0005-0000-0000-000044410000}"/>
    <cellStyle name="Percent 3 8 11 6 2" xfId="16664" xr:uid="{00000000-0005-0000-0000-000045410000}"/>
    <cellStyle name="Percent 3 8 11 6 2 2" xfId="16665" xr:uid="{00000000-0005-0000-0000-000046410000}"/>
    <cellStyle name="Percent 3 8 11 6 2 2 2" xfId="16666" xr:uid="{00000000-0005-0000-0000-000047410000}"/>
    <cellStyle name="Percent 3 8 11 6 2 2 3" xfId="16667" xr:uid="{00000000-0005-0000-0000-000048410000}"/>
    <cellStyle name="Percent 3 8 11 6 2 3" xfId="16668" xr:uid="{00000000-0005-0000-0000-000049410000}"/>
    <cellStyle name="Percent 3 8 11 6 2 4" xfId="16669" xr:uid="{00000000-0005-0000-0000-00004A410000}"/>
    <cellStyle name="Percent 3 8 11 6 3" xfId="16670" xr:uid="{00000000-0005-0000-0000-00004B410000}"/>
    <cellStyle name="Percent 3 8 11 6 3 2" xfId="16671" xr:uid="{00000000-0005-0000-0000-00004C410000}"/>
    <cellStyle name="Percent 3 8 11 6 3 2 2" xfId="16672" xr:uid="{00000000-0005-0000-0000-00004D410000}"/>
    <cellStyle name="Percent 3 8 11 6 3 2 3" xfId="16673" xr:uid="{00000000-0005-0000-0000-00004E410000}"/>
    <cellStyle name="Percent 3 8 11 6 3 3" xfId="16674" xr:uid="{00000000-0005-0000-0000-00004F410000}"/>
    <cellStyle name="Percent 3 8 11 6 3 4" xfId="16675" xr:uid="{00000000-0005-0000-0000-000050410000}"/>
    <cellStyle name="Percent 3 8 11 6 4" xfId="16676" xr:uid="{00000000-0005-0000-0000-000051410000}"/>
    <cellStyle name="Percent 3 8 11 6 4 2" xfId="16677" xr:uid="{00000000-0005-0000-0000-000052410000}"/>
    <cellStyle name="Percent 3 8 11 6 4 3" xfId="16678" xr:uid="{00000000-0005-0000-0000-000053410000}"/>
    <cellStyle name="Percent 3 8 11 6 5" xfId="16679" xr:uid="{00000000-0005-0000-0000-000054410000}"/>
    <cellStyle name="Percent 3 8 11 6 6" xfId="16680" xr:uid="{00000000-0005-0000-0000-000055410000}"/>
    <cellStyle name="Percent 3 8 11 7" xfId="16681" xr:uid="{00000000-0005-0000-0000-000056410000}"/>
    <cellStyle name="Percent 3 8 11 7 2" xfId="16682" xr:uid="{00000000-0005-0000-0000-000057410000}"/>
    <cellStyle name="Percent 3 8 11 7 2 2" xfId="16683" xr:uid="{00000000-0005-0000-0000-000058410000}"/>
    <cellStyle name="Percent 3 8 11 7 2 3" xfId="16684" xr:uid="{00000000-0005-0000-0000-000059410000}"/>
    <cellStyle name="Percent 3 8 11 7 3" xfId="16685" xr:uid="{00000000-0005-0000-0000-00005A410000}"/>
    <cellStyle name="Percent 3 8 11 7 4" xfId="16686" xr:uid="{00000000-0005-0000-0000-00005B410000}"/>
    <cellStyle name="Percent 3 8 11 8" xfId="16687" xr:uid="{00000000-0005-0000-0000-00005C410000}"/>
    <cellStyle name="Percent 3 8 11 8 2" xfId="16688" xr:uid="{00000000-0005-0000-0000-00005D410000}"/>
    <cellStyle name="Percent 3 8 11 8 2 2" xfId="16689" xr:uid="{00000000-0005-0000-0000-00005E410000}"/>
    <cellStyle name="Percent 3 8 11 8 2 3" xfId="16690" xr:uid="{00000000-0005-0000-0000-00005F410000}"/>
    <cellStyle name="Percent 3 8 11 8 3" xfId="16691" xr:uid="{00000000-0005-0000-0000-000060410000}"/>
    <cellStyle name="Percent 3 8 11 8 4" xfId="16692" xr:uid="{00000000-0005-0000-0000-000061410000}"/>
    <cellStyle name="Percent 3 8 11 9" xfId="16693" xr:uid="{00000000-0005-0000-0000-000062410000}"/>
    <cellStyle name="Percent 3 8 11 9 2" xfId="16694" xr:uid="{00000000-0005-0000-0000-000063410000}"/>
    <cellStyle name="Percent 3 8 11 9 2 2" xfId="16695" xr:uid="{00000000-0005-0000-0000-000064410000}"/>
    <cellStyle name="Percent 3 8 11 9 2 3" xfId="16696" xr:uid="{00000000-0005-0000-0000-000065410000}"/>
    <cellStyle name="Percent 3 8 11 9 3" xfId="16697" xr:uid="{00000000-0005-0000-0000-000066410000}"/>
    <cellStyle name="Percent 3 8 11 9 4" xfId="16698" xr:uid="{00000000-0005-0000-0000-000067410000}"/>
    <cellStyle name="Percent 3 8 12" xfId="16699" xr:uid="{00000000-0005-0000-0000-000068410000}"/>
    <cellStyle name="Percent 3 8 12 10" xfId="16700" xr:uid="{00000000-0005-0000-0000-000069410000}"/>
    <cellStyle name="Percent 3 8 12 10 2" xfId="16701" xr:uid="{00000000-0005-0000-0000-00006A410000}"/>
    <cellStyle name="Percent 3 8 12 10 3" xfId="16702" xr:uid="{00000000-0005-0000-0000-00006B410000}"/>
    <cellStyle name="Percent 3 8 12 11" xfId="16703" xr:uid="{00000000-0005-0000-0000-00006C410000}"/>
    <cellStyle name="Percent 3 8 12 11 2" xfId="16704" xr:uid="{00000000-0005-0000-0000-00006D410000}"/>
    <cellStyle name="Percent 3 8 12 11 3" xfId="16705" xr:uid="{00000000-0005-0000-0000-00006E410000}"/>
    <cellStyle name="Percent 3 8 12 12" xfId="16706" xr:uid="{00000000-0005-0000-0000-00006F410000}"/>
    <cellStyle name="Percent 3 8 12 12 2" xfId="16707" xr:uid="{00000000-0005-0000-0000-000070410000}"/>
    <cellStyle name="Percent 3 8 12 12 3" xfId="16708" xr:uid="{00000000-0005-0000-0000-000071410000}"/>
    <cellStyle name="Percent 3 8 12 13" xfId="16709" xr:uid="{00000000-0005-0000-0000-000072410000}"/>
    <cellStyle name="Percent 3 8 12 2" xfId="16710" xr:uid="{00000000-0005-0000-0000-000073410000}"/>
    <cellStyle name="Percent 3 8 12 2 2" xfId="16711" xr:uid="{00000000-0005-0000-0000-000074410000}"/>
    <cellStyle name="Percent 3 8 12 2 2 2" xfId="16712" xr:uid="{00000000-0005-0000-0000-000075410000}"/>
    <cellStyle name="Percent 3 8 12 2 2 2 2" xfId="16713" xr:uid="{00000000-0005-0000-0000-000076410000}"/>
    <cellStyle name="Percent 3 8 12 2 2 2 3" xfId="16714" xr:uid="{00000000-0005-0000-0000-000077410000}"/>
    <cellStyle name="Percent 3 8 12 2 2 3" xfId="16715" xr:uid="{00000000-0005-0000-0000-000078410000}"/>
    <cellStyle name="Percent 3 8 12 2 2 4" xfId="16716" xr:uid="{00000000-0005-0000-0000-000079410000}"/>
    <cellStyle name="Percent 3 8 12 2 3" xfId="16717" xr:uid="{00000000-0005-0000-0000-00007A410000}"/>
    <cellStyle name="Percent 3 8 12 2 3 2" xfId="16718" xr:uid="{00000000-0005-0000-0000-00007B410000}"/>
    <cellStyle name="Percent 3 8 12 2 3 2 2" xfId="16719" xr:uid="{00000000-0005-0000-0000-00007C410000}"/>
    <cellStyle name="Percent 3 8 12 2 3 2 3" xfId="16720" xr:uid="{00000000-0005-0000-0000-00007D410000}"/>
    <cellStyle name="Percent 3 8 12 2 3 3" xfId="16721" xr:uid="{00000000-0005-0000-0000-00007E410000}"/>
    <cellStyle name="Percent 3 8 12 2 3 4" xfId="16722" xr:uid="{00000000-0005-0000-0000-00007F410000}"/>
    <cellStyle name="Percent 3 8 12 2 4" xfId="16723" xr:uid="{00000000-0005-0000-0000-000080410000}"/>
    <cellStyle name="Percent 3 8 12 2 4 2" xfId="16724" xr:uid="{00000000-0005-0000-0000-000081410000}"/>
    <cellStyle name="Percent 3 8 12 2 4 3" xfId="16725" xr:uid="{00000000-0005-0000-0000-000082410000}"/>
    <cellStyle name="Percent 3 8 12 2 5" xfId="16726" xr:uid="{00000000-0005-0000-0000-000083410000}"/>
    <cellStyle name="Percent 3 8 12 2 5 2" xfId="16727" xr:uid="{00000000-0005-0000-0000-000084410000}"/>
    <cellStyle name="Percent 3 8 12 2 5 3" xfId="16728" xr:uid="{00000000-0005-0000-0000-000085410000}"/>
    <cellStyle name="Percent 3 8 12 2 6" xfId="16729" xr:uid="{00000000-0005-0000-0000-000086410000}"/>
    <cellStyle name="Percent 3 8 12 2 7" xfId="16730" xr:uid="{00000000-0005-0000-0000-000087410000}"/>
    <cellStyle name="Percent 3 8 12 3" xfId="16731" xr:uid="{00000000-0005-0000-0000-000088410000}"/>
    <cellStyle name="Percent 3 8 12 3 2" xfId="16732" xr:uid="{00000000-0005-0000-0000-000089410000}"/>
    <cellStyle name="Percent 3 8 12 3 2 2" xfId="16733" xr:uid="{00000000-0005-0000-0000-00008A410000}"/>
    <cellStyle name="Percent 3 8 12 3 2 2 2" xfId="16734" xr:uid="{00000000-0005-0000-0000-00008B410000}"/>
    <cellStyle name="Percent 3 8 12 3 2 2 3" xfId="16735" xr:uid="{00000000-0005-0000-0000-00008C410000}"/>
    <cellStyle name="Percent 3 8 12 3 2 3" xfId="16736" xr:uid="{00000000-0005-0000-0000-00008D410000}"/>
    <cellStyle name="Percent 3 8 12 3 2 4" xfId="16737" xr:uid="{00000000-0005-0000-0000-00008E410000}"/>
    <cellStyle name="Percent 3 8 12 3 3" xfId="16738" xr:uid="{00000000-0005-0000-0000-00008F410000}"/>
    <cellStyle name="Percent 3 8 12 3 3 2" xfId="16739" xr:uid="{00000000-0005-0000-0000-000090410000}"/>
    <cellStyle name="Percent 3 8 12 3 3 2 2" xfId="16740" xr:uid="{00000000-0005-0000-0000-000091410000}"/>
    <cellStyle name="Percent 3 8 12 3 3 2 3" xfId="16741" xr:uid="{00000000-0005-0000-0000-000092410000}"/>
    <cellStyle name="Percent 3 8 12 3 3 3" xfId="16742" xr:uid="{00000000-0005-0000-0000-000093410000}"/>
    <cellStyle name="Percent 3 8 12 3 3 4" xfId="16743" xr:uid="{00000000-0005-0000-0000-000094410000}"/>
    <cellStyle name="Percent 3 8 12 3 4" xfId="16744" xr:uid="{00000000-0005-0000-0000-000095410000}"/>
    <cellStyle name="Percent 3 8 12 3 4 2" xfId="16745" xr:uid="{00000000-0005-0000-0000-000096410000}"/>
    <cellStyle name="Percent 3 8 12 3 4 3" xfId="16746" xr:uid="{00000000-0005-0000-0000-000097410000}"/>
    <cellStyle name="Percent 3 8 12 3 5" xfId="16747" xr:uid="{00000000-0005-0000-0000-000098410000}"/>
    <cellStyle name="Percent 3 8 12 3 6" xfId="16748" xr:uid="{00000000-0005-0000-0000-000099410000}"/>
    <cellStyle name="Percent 3 8 12 4" xfId="16749" xr:uid="{00000000-0005-0000-0000-00009A410000}"/>
    <cellStyle name="Percent 3 8 12 4 2" xfId="16750" xr:uid="{00000000-0005-0000-0000-00009B410000}"/>
    <cellStyle name="Percent 3 8 12 4 2 2" xfId="16751" xr:uid="{00000000-0005-0000-0000-00009C410000}"/>
    <cellStyle name="Percent 3 8 12 4 2 2 2" xfId="16752" xr:uid="{00000000-0005-0000-0000-00009D410000}"/>
    <cellStyle name="Percent 3 8 12 4 2 2 3" xfId="16753" xr:uid="{00000000-0005-0000-0000-00009E410000}"/>
    <cellStyle name="Percent 3 8 12 4 2 3" xfId="16754" xr:uid="{00000000-0005-0000-0000-00009F410000}"/>
    <cellStyle name="Percent 3 8 12 4 2 4" xfId="16755" xr:uid="{00000000-0005-0000-0000-0000A0410000}"/>
    <cellStyle name="Percent 3 8 12 4 3" xfId="16756" xr:uid="{00000000-0005-0000-0000-0000A1410000}"/>
    <cellStyle name="Percent 3 8 12 4 3 2" xfId="16757" xr:uid="{00000000-0005-0000-0000-0000A2410000}"/>
    <cellStyle name="Percent 3 8 12 4 3 2 2" xfId="16758" xr:uid="{00000000-0005-0000-0000-0000A3410000}"/>
    <cellStyle name="Percent 3 8 12 4 3 2 3" xfId="16759" xr:uid="{00000000-0005-0000-0000-0000A4410000}"/>
    <cellStyle name="Percent 3 8 12 4 3 3" xfId="16760" xr:uid="{00000000-0005-0000-0000-0000A5410000}"/>
    <cellStyle name="Percent 3 8 12 4 3 4" xfId="16761" xr:uid="{00000000-0005-0000-0000-0000A6410000}"/>
    <cellStyle name="Percent 3 8 12 4 4" xfId="16762" xr:uid="{00000000-0005-0000-0000-0000A7410000}"/>
    <cellStyle name="Percent 3 8 12 4 4 2" xfId="16763" xr:uid="{00000000-0005-0000-0000-0000A8410000}"/>
    <cellStyle name="Percent 3 8 12 4 4 3" xfId="16764" xr:uid="{00000000-0005-0000-0000-0000A9410000}"/>
    <cellStyle name="Percent 3 8 12 4 5" xfId="16765" xr:uid="{00000000-0005-0000-0000-0000AA410000}"/>
    <cellStyle name="Percent 3 8 12 4 6" xfId="16766" xr:uid="{00000000-0005-0000-0000-0000AB410000}"/>
    <cellStyle name="Percent 3 8 12 5" xfId="16767" xr:uid="{00000000-0005-0000-0000-0000AC410000}"/>
    <cellStyle name="Percent 3 8 12 5 2" xfId="16768" xr:uid="{00000000-0005-0000-0000-0000AD410000}"/>
    <cellStyle name="Percent 3 8 12 5 2 2" xfId="16769" xr:uid="{00000000-0005-0000-0000-0000AE410000}"/>
    <cellStyle name="Percent 3 8 12 5 2 2 2" xfId="16770" xr:uid="{00000000-0005-0000-0000-0000AF410000}"/>
    <cellStyle name="Percent 3 8 12 5 2 2 3" xfId="16771" xr:uid="{00000000-0005-0000-0000-0000B0410000}"/>
    <cellStyle name="Percent 3 8 12 5 2 3" xfId="16772" xr:uid="{00000000-0005-0000-0000-0000B1410000}"/>
    <cellStyle name="Percent 3 8 12 5 2 4" xfId="16773" xr:uid="{00000000-0005-0000-0000-0000B2410000}"/>
    <cellStyle name="Percent 3 8 12 5 3" xfId="16774" xr:uid="{00000000-0005-0000-0000-0000B3410000}"/>
    <cellStyle name="Percent 3 8 12 5 3 2" xfId="16775" xr:uid="{00000000-0005-0000-0000-0000B4410000}"/>
    <cellStyle name="Percent 3 8 12 5 3 2 2" xfId="16776" xr:uid="{00000000-0005-0000-0000-0000B5410000}"/>
    <cellStyle name="Percent 3 8 12 5 3 2 3" xfId="16777" xr:uid="{00000000-0005-0000-0000-0000B6410000}"/>
    <cellStyle name="Percent 3 8 12 5 3 3" xfId="16778" xr:uid="{00000000-0005-0000-0000-0000B7410000}"/>
    <cellStyle name="Percent 3 8 12 5 3 4" xfId="16779" xr:uid="{00000000-0005-0000-0000-0000B8410000}"/>
    <cellStyle name="Percent 3 8 12 5 4" xfId="16780" xr:uid="{00000000-0005-0000-0000-0000B9410000}"/>
    <cellStyle name="Percent 3 8 12 5 4 2" xfId="16781" xr:uid="{00000000-0005-0000-0000-0000BA410000}"/>
    <cellStyle name="Percent 3 8 12 5 4 2 2" xfId="16782" xr:uid="{00000000-0005-0000-0000-0000BB410000}"/>
    <cellStyle name="Percent 3 8 12 5 4 2 3" xfId="16783" xr:uid="{00000000-0005-0000-0000-0000BC410000}"/>
    <cellStyle name="Percent 3 8 12 5 4 3" xfId="16784" xr:uid="{00000000-0005-0000-0000-0000BD410000}"/>
    <cellStyle name="Percent 3 8 12 5 4 4" xfId="16785" xr:uid="{00000000-0005-0000-0000-0000BE410000}"/>
    <cellStyle name="Percent 3 8 12 5 5" xfId="16786" xr:uid="{00000000-0005-0000-0000-0000BF410000}"/>
    <cellStyle name="Percent 3 8 12 5 5 2" xfId="16787" xr:uid="{00000000-0005-0000-0000-0000C0410000}"/>
    <cellStyle name="Percent 3 8 12 5 5 3" xfId="16788" xr:uid="{00000000-0005-0000-0000-0000C1410000}"/>
    <cellStyle name="Percent 3 8 12 5 6" xfId="16789" xr:uid="{00000000-0005-0000-0000-0000C2410000}"/>
    <cellStyle name="Percent 3 8 12 5 7" xfId="16790" xr:uid="{00000000-0005-0000-0000-0000C3410000}"/>
    <cellStyle name="Percent 3 8 12 6" xfId="16791" xr:uid="{00000000-0005-0000-0000-0000C4410000}"/>
    <cellStyle name="Percent 3 8 12 6 2" xfId="16792" xr:uid="{00000000-0005-0000-0000-0000C5410000}"/>
    <cellStyle name="Percent 3 8 12 6 2 2" xfId="16793" xr:uid="{00000000-0005-0000-0000-0000C6410000}"/>
    <cellStyle name="Percent 3 8 12 6 2 2 2" xfId="16794" xr:uid="{00000000-0005-0000-0000-0000C7410000}"/>
    <cellStyle name="Percent 3 8 12 6 2 2 3" xfId="16795" xr:uid="{00000000-0005-0000-0000-0000C8410000}"/>
    <cellStyle name="Percent 3 8 12 6 2 3" xfId="16796" xr:uid="{00000000-0005-0000-0000-0000C9410000}"/>
    <cellStyle name="Percent 3 8 12 6 2 4" xfId="16797" xr:uid="{00000000-0005-0000-0000-0000CA410000}"/>
    <cellStyle name="Percent 3 8 12 6 3" xfId="16798" xr:uid="{00000000-0005-0000-0000-0000CB410000}"/>
    <cellStyle name="Percent 3 8 12 6 3 2" xfId="16799" xr:uid="{00000000-0005-0000-0000-0000CC410000}"/>
    <cellStyle name="Percent 3 8 12 6 3 2 2" xfId="16800" xr:uid="{00000000-0005-0000-0000-0000CD410000}"/>
    <cellStyle name="Percent 3 8 12 6 3 2 3" xfId="16801" xr:uid="{00000000-0005-0000-0000-0000CE410000}"/>
    <cellStyle name="Percent 3 8 12 6 3 3" xfId="16802" xr:uid="{00000000-0005-0000-0000-0000CF410000}"/>
    <cellStyle name="Percent 3 8 12 6 3 4" xfId="16803" xr:uid="{00000000-0005-0000-0000-0000D0410000}"/>
    <cellStyle name="Percent 3 8 12 6 4" xfId="16804" xr:uid="{00000000-0005-0000-0000-0000D1410000}"/>
    <cellStyle name="Percent 3 8 12 6 4 2" xfId="16805" xr:uid="{00000000-0005-0000-0000-0000D2410000}"/>
    <cellStyle name="Percent 3 8 12 6 4 3" xfId="16806" xr:uid="{00000000-0005-0000-0000-0000D3410000}"/>
    <cellStyle name="Percent 3 8 12 6 5" xfId="16807" xr:uid="{00000000-0005-0000-0000-0000D4410000}"/>
    <cellStyle name="Percent 3 8 12 6 6" xfId="16808" xr:uid="{00000000-0005-0000-0000-0000D5410000}"/>
    <cellStyle name="Percent 3 8 12 7" xfId="16809" xr:uid="{00000000-0005-0000-0000-0000D6410000}"/>
    <cellStyle name="Percent 3 8 12 7 2" xfId="16810" xr:uid="{00000000-0005-0000-0000-0000D7410000}"/>
    <cellStyle name="Percent 3 8 12 7 2 2" xfId="16811" xr:uid="{00000000-0005-0000-0000-0000D8410000}"/>
    <cellStyle name="Percent 3 8 12 7 2 3" xfId="16812" xr:uid="{00000000-0005-0000-0000-0000D9410000}"/>
    <cellStyle name="Percent 3 8 12 7 3" xfId="16813" xr:uid="{00000000-0005-0000-0000-0000DA410000}"/>
    <cellStyle name="Percent 3 8 12 7 4" xfId="16814" xr:uid="{00000000-0005-0000-0000-0000DB410000}"/>
    <cellStyle name="Percent 3 8 12 8" xfId="16815" xr:uid="{00000000-0005-0000-0000-0000DC410000}"/>
    <cellStyle name="Percent 3 8 12 8 2" xfId="16816" xr:uid="{00000000-0005-0000-0000-0000DD410000}"/>
    <cellStyle name="Percent 3 8 12 8 2 2" xfId="16817" xr:uid="{00000000-0005-0000-0000-0000DE410000}"/>
    <cellStyle name="Percent 3 8 12 8 2 3" xfId="16818" xr:uid="{00000000-0005-0000-0000-0000DF410000}"/>
    <cellStyle name="Percent 3 8 12 8 3" xfId="16819" xr:uid="{00000000-0005-0000-0000-0000E0410000}"/>
    <cellStyle name="Percent 3 8 12 8 4" xfId="16820" xr:uid="{00000000-0005-0000-0000-0000E1410000}"/>
    <cellStyle name="Percent 3 8 12 9" xfId="16821" xr:uid="{00000000-0005-0000-0000-0000E2410000}"/>
    <cellStyle name="Percent 3 8 12 9 2" xfId="16822" xr:uid="{00000000-0005-0000-0000-0000E3410000}"/>
    <cellStyle name="Percent 3 8 12 9 2 2" xfId="16823" xr:uid="{00000000-0005-0000-0000-0000E4410000}"/>
    <cellStyle name="Percent 3 8 12 9 2 3" xfId="16824" xr:uid="{00000000-0005-0000-0000-0000E5410000}"/>
    <cellStyle name="Percent 3 8 12 9 3" xfId="16825" xr:uid="{00000000-0005-0000-0000-0000E6410000}"/>
    <cellStyle name="Percent 3 8 12 9 4" xfId="16826" xr:uid="{00000000-0005-0000-0000-0000E7410000}"/>
    <cellStyle name="Percent 3 8 13" xfId="16827" xr:uid="{00000000-0005-0000-0000-0000E8410000}"/>
    <cellStyle name="Percent 3 8 13 10" xfId="16828" xr:uid="{00000000-0005-0000-0000-0000E9410000}"/>
    <cellStyle name="Percent 3 8 13 10 2" xfId="16829" xr:uid="{00000000-0005-0000-0000-0000EA410000}"/>
    <cellStyle name="Percent 3 8 13 10 3" xfId="16830" xr:uid="{00000000-0005-0000-0000-0000EB410000}"/>
    <cellStyle name="Percent 3 8 13 11" xfId="16831" xr:uid="{00000000-0005-0000-0000-0000EC410000}"/>
    <cellStyle name="Percent 3 8 13 11 2" xfId="16832" xr:uid="{00000000-0005-0000-0000-0000ED410000}"/>
    <cellStyle name="Percent 3 8 13 11 3" xfId="16833" xr:uid="{00000000-0005-0000-0000-0000EE410000}"/>
    <cellStyle name="Percent 3 8 13 12" xfId="16834" xr:uid="{00000000-0005-0000-0000-0000EF410000}"/>
    <cellStyle name="Percent 3 8 13 12 2" xfId="16835" xr:uid="{00000000-0005-0000-0000-0000F0410000}"/>
    <cellStyle name="Percent 3 8 13 12 3" xfId="16836" xr:uid="{00000000-0005-0000-0000-0000F1410000}"/>
    <cellStyle name="Percent 3 8 13 13" xfId="16837" xr:uid="{00000000-0005-0000-0000-0000F2410000}"/>
    <cellStyle name="Percent 3 8 13 2" xfId="16838" xr:uid="{00000000-0005-0000-0000-0000F3410000}"/>
    <cellStyle name="Percent 3 8 13 2 2" xfId="16839" xr:uid="{00000000-0005-0000-0000-0000F4410000}"/>
    <cellStyle name="Percent 3 8 13 2 2 2" xfId="16840" xr:uid="{00000000-0005-0000-0000-0000F5410000}"/>
    <cellStyle name="Percent 3 8 13 2 2 2 2" xfId="16841" xr:uid="{00000000-0005-0000-0000-0000F6410000}"/>
    <cellStyle name="Percent 3 8 13 2 2 2 3" xfId="16842" xr:uid="{00000000-0005-0000-0000-0000F7410000}"/>
    <cellStyle name="Percent 3 8 13 2 2 3" xfId="16843" xr:uid="{00000000-0005-0000-0000-0000F8410000}"/>
    <cellStyle name="Percent 3 8 13 2 2 4" xfId="16844" xr:uid="{00000000-0005-0000-0000-0000F9410000}"/>
    <cellStyle name="Percent 3 8 13 2 3" xfId="16845" xr:uid="{00000000-0005-0000-0000-0000FA410000}"/>
    <cellStyle name="Percent 3 8 13 2 3 2" xfId="16846" xr:uid="{00000000-0005-0000-0000-0000FB410000}"/>
    <cellStyle name="Percent 3 8 13 2 3 2 2" xfId="16847" xr:uid="{00000000-0005-0000-0000-0000FC410000}"/>
    <cellStyle name="Percent 3 8 13 2 3 2 3" xfId="16848" xr:uid="{00000000-0005-0000-0000-0000FD410000}"/>
    <cellStyle name="Percent 3 8 13 2 3 3" xfId="16849" xr:uid="{00000000-0005-0000-0000-0000FE410000}"/>
    <cellStyle name="Percent 3 8 13 2 3 4" xfId="16850" xr:uid="{00000000-0005-0000-0000-0000FF410000}"/>
    <cellStyle name="Percent 3 8 13 2 4" xfId="16851" xr:uid="{00000000-0005-0000-0000-000000420000}"/>
    <cellStyle name="Percent 3 8 13 2 4 2" xfId="16852" xr:uid="{00000000-0005-0000-0000-000001420000}"/>
    <cellStyle name="Percent 3 8 13 2 4 3" xfId="16853" xr:uid="{00000000-0005-0000-0000-000002420000}"/>
    <cellStyle name="Percent 3 8 13 2 5" xfId="16854" xr:uid="{00000000-0005-0000-0000-000003420000}"/>
    <cellStyle name="Percent 3 8 13 2 5 2" xfId="16855" xr:uid="{00000000-0005-0000-0000-000004420000}"/>
    <cellStyle name="Percent 3 8 13 2 5 3" xfId="16856" xr:uid="{00000000-0005-0000-0000-000005420000}"/>
    <cellStyle name="Percent 3 8 13 2 6" xfId="16857" xr:uid="{00000000-0005-0000-0000-000006420000}"/>
    <cellStyle name="Percent 3 8 13 2 7" xfId="16858" xr:uid="{00000000-0005-0000-0000-000007420000}"/>
    <cellStyle name="Percent 3 8 13 3" xfId="16859" xr:uid="{00000000-0005-0000-0000-000008420000}"/>
    <cellStyle name="Percent 3 8 13 3 2" xfId="16860" xr:uid="{00000000-0005-0000-0000-000009420000}"/>
    <cellStyle name="Percent 3 8 13 3 2 2" xfId="16861" xr:uid="{00000000-0005-0000-0000-00000A420000}"/>
    <cellStyle name="Percent 3 8 13 3 2 2 2" xfId="16862" xr:uid="{00000000-0005-0000-0000-00000B420000}"/>
    <cellStyle name="Percent 3 8 13 3 2 2 3" xfId="16863" xr:uid="{00000000-0005-0000-0000-00000C420000}"/>
    <cellStyle name="Percent 3 8 13 3 2 3" xfId="16864" xr:uid="{00000000-0005-0000-0000-00000D420000}"/>
    <cellStyle name="Percent 3 8 13 3 2 4" xfId="16865" xr:uid="{00000000-0005-0000-0000-00000E420000}"/>
    <cellStyle name="Percent 3 8 13 3 3" xfId="16866" xr:uid="{00000000-0005-0000-0000-00000F420000}"/>
    <cellStyle name="Percent 3 8 13 3 3 2" xfId="16867" xr:uid="{00000000-0005-0000-0000-000010420000}"/>
    <cellStyle name="Percent 3 8 13 3 3 2 2" xfId="16868" xr:uid="{00000000-0005-0000-0000-000011420000}"/>
    <cellStyle name="Percent 3 8 13 3 3 2 3" xfId="16869" xr:uid="{00000000-0005-0000-0000-000012420000}"/>
    <cellStyle name="Percent 3 8 13 3 3 3" xfId="16870" xr:uid="{00000000-0005-0000-0000-000013420000}"/>
    <cellStyle name="Percent 3 8 13 3 3 4" xfId="16871" xr:uid="{00000000-0005-0000-0000-000014420000}"/>
    <cellStyle name="Percent 3 8 13 3 4" xfId="16872" xr:uid="{00000000-0005-0000-0000-000015420000}"/>
    <cellStyle name="Percent 3 8 13 3 4 2" xfId="16873" xr:uid="{00000000-0005-0000-0000-000016420000}"/>
    <cellStyle name="Percent 3 8 13 3 4 3" xfId="16874" xr:uid="{00000000-0005-0000-0000-000017420000}"/>
    <cellStyle name="Percent 3 8 13 3 5" xfId="16875" xr:uid="{00000000-0005-0000-0000-000018420000}"/>
    <cellStyle name="Percent 3 8 13 3 6" xfId="16876" xr:uid="{00000000-0005-0000-0000-000019420000}"/>
    <cellStyle name="Percent 3 8 13 4" xfId="16877" xr:uid="{00000000-0005-0000-0000-00001A420000}"/>
    <cellStyle name="Percent 3 8 13 4 2" xfId="16878" xr:uid="{00000000-0005-0000-0000-00001B420000}"/>
    <cellStyle name="Percent 3 8 13 4 2 2" xfId="16879" xr:uid="{00000000-0005-0000-0000-00001C420000}"/>
    <cellStyle name="Percent 3 8 13 4 2 2 2" xfId="16880" xr:uid="{00000000-0005-0000-0000-00001D420000}"/>
    <cellStyle name="Percent 3 8 13 4 2 2 3" xfId="16881" xr:uid="{00000000-0005-0000-0000-00001E420000}"/>
    <cellStyle name="Percent 3 8 13 4 2 3" xfId="16882" xr:uid="{00000000-0005-0000-0000-00001F420000}"/>
    <cellStyle name="Percent 3 8 13 4 2 4" xfId="16883" xr:uid="{00000000-0005-0000-0000-000020420000}"/>
    <cellStyle name="Percent 3 8 13 4 3" xfId="16884" xr:uid="{00000000-0005-0000-0000-000021420000}"/>
    <cellStyle name="Percent 3 8 13 4 3 2" xfId="16885" xr:uid="{00000000-0005-0000-0000-000022420000}"/>
    <cellStyle name="Percent 3 8 13 4 3 2 2" xfId="16886" xr:uid="{00000000-0005-0000-0000-000023420000}"/>
    <cellStyle name="Percent 3 8 13 4 3 2 3" xfId="16887" xr:uid="{00000000-0005-0000-0000-000024420000}"/>
    <cellStyle name="Percent 3 8 13 4 3 3" xfId="16888" xr:uid="{00000000-0005-0000-0000-000025420000}"/>
    <cellStyle name="Percent 3 8 13 4 3 4" xfId="16889" xr:uid="{00000000-0005-0000-0000-000026420000}"/>
    <cellStyle name="Percent 3 8 13 4 4" xfId="16890" xr:uid="{00000000-0005-0000-0000-000027420000}"/>
    <cellStyle name="Percent 3 8 13 4 4 2" xfId="16891" xr:uid="{00000000-0005-0000-0000-000028420000}"/>
    <cellStyle name="Percent 3 8 13 4 4 3" xfId="16892" xr:uid="{00000000-0005-0000-0000-000029420000}"/>
    <cellStyle name="Percent 3 8 13 4 5" xfId="16893" xr:uid="{00000000-0005-0000-0000-00002A420000}"/>
    <cellStyle name="Percent 3 8 13 4 6" xfId="16894" xr:uid="{00000000-0005-0000-0000-00002B420000}"/>
    <cellStyle name="Percent 3 8 13 5" xfId="16895" xr:uid="{00000000-0005-0000-0000-00002C420000}"/>
    <cellStyle name="Percent 3 8 13 5 2" xfId="16896" xr:uid="{00000000-0005-0000-0000-00002D420000}"/>
    <cellStyle name="Percent 3 8 13 5 2 2" xfId="16897" xr:uid="{00000000-0005-0000-0000-00002E420000}"/>
    <cellStyle name="Percent 3 8 13 5 2 2 2" xfId="16898" xr:uid="{00000000-0005-0000-0000-00002F420000}"/>
    <cellStyle name="Percent 3 8 13 5 2 2 3" xfId="16899" xr:uid="{00000000-0005-0000-0000-000030420000}"/>
    <cellStyle name="Percent 3 8 13 5 2 3" xfId="16900" xr:uid="{00000000-0005-0000-0000-000031420000}"/>
    <cellStyle name="Percent 3 8 13 5 2 4" xfId="16901" xr:uid="{00000000-0005-0000-0000-000032420000}"/>
    <cellStyle name="Percent 3 8 13 5 3" xfId="16902" xr:uid="{00000000-0005-0000-0000-000033420000}"/>
    <cellStyle name="Percent 3 8 13 5 3 2" xfId="16903" xr:uid="{00000000-0005-0000-0000-000034420000}"/>
    <cellStyle name="Percent 3 8 13 5 3 2 2" xfId="16904" xr:uid="{00000000-0005-0000-0000-000035420000}"/>
    <cellStyle name="Percent 3 8 13 5 3 2 3" xfId="16905" xr:uid="{00000000-0005-0000-0000-000036420000}"/>
    <cellStyle name="Percent 3 8 13 5 3 3" xfId="16906" xr:uid="{00000000-0005-0000-0000-000037420000}"/>
    <cellStyle name="Percent 3 8 13 5 3 4" xfId="16907" xr:uid="{00000000-0005-0000-0000-000038420000}"/>
    <cellStyle name="Percent 3 8 13 5 4" xfId="16908" xr:uid="{00000000-0005-0000-0000-000039420000}"/>
    <cellStyle name="Percent 3 8 13 5 4 2" xfId="16909" xr:uid="{00000000-0005-0000-0000-00003A420000}"/>
    <cellStyle name="Percent 3 8 13 5 4 2 2" xfId="16910" xr:uid="{00000000-0005-0000-0000-00003B420000}"/>
    <cellStyle name="Percent 3 8 13 5 4 2 3" xfId="16911" xr:uid="{00000000-0005-0000-0000-00003C420000}"/>
    <cellStyle name="Percent 3 8 13 5 4 3" xfId="16912" xr:uid="{00000000-0005-0000-0000-00003D420000}"/>
    <cellStyle name="Percent 3 8 13 5 4 4" xfId="16913" xr:uid="{00000000-0005-0000-0000-00003E420000}"/>
    <cellStyle name="Percent 3 8 13 5 5" xfId="16914" xr:uid="{00000000-0005-0000-0000-00003F420000}"/>
    <cellStyle name="Percent 3 8 13 5 5 2" xfId="16915" xr:uid="{00000000-0005-0000-0000-000040420000}"/>
    <cellStyle name="Percent 3 8 13 5 5 3" xfId="16916" xr:uid="{00000000-0005-0000-0000-000041420000}"/>
    <cellStyle name="Percent 3 8 13 5 6" xfId="16917" xr:uid="{00000000-0005-0000-0000-000042420000}"/>
    <cellStyle name="Percent 3 8 13 5 7" xfId="16918" xr:uid="{00000000-0005-0000-0000-000043420000}"/>
    <cellStyle name="Percent 3 8 13 6" xfId="16919" xr:uid="{00000000-0005-0000-0000-000044420000}"/>
    <cellStyle name="Percent 3 8 13 6 2" xfId="16920" xr:uid="{00000000-0005-0000-0000-000045420000}"/>
    <cellStyle name="Percent 3 8 13 6 2 2" xfId="16921" xr:uid="{00000000-0005-0000-0000-000046420000}"/>
    <cellStyle name="Percent 3 8 13 6 2 2 2" xfId="16922" xr:uid="{00000000-0005-0000-0000-000047420000}"/>
    <cellStyle name="Percent 3 8 13 6 2 2 3" xfId="16923" xr:uid="{00000000-0005-0000-0000-000048420000}"/>
    <cellStyle name="Percent 3 8 13 6 2 3" xfId="16924" xr:uid="{00000000-0005-0000-0000-000049420000}"/>
    <cellStyle name="Percent 3 8 13 6 2 4" xfId="16925" xr:uid="{00000000-0005-0000-0000-00004A420000}"/>
    <cellStyle name="Percent 3 8 13 6 3" xfId="16926" xr:uid="{00000000-0005-0000-0000-00004B420000}"/>
    <cellStyle name="Percent 3 8 13 6 3 2" xfId="16927" xr:uid="{00000000-0005-0000-0000-00004C420000}"/>
    <cellStyle name="Percent 3 8 13 6 3 2 2" xfId="16928" xr:uid="{00000000-0005-0000-0000-00004D420000}"/>
    <cellStyle name="Percent 3 8 13 6 3 2 3" xfId="16929" xr:uid="{00000000-0005-0000-0000-00004E420000}"/>
    <cellStyle name="Percent 3 8 13 6 3 3" xfId="16930" xr:uid="{00000000-0005-0000-0000-00004F420000}"/>
    <cellStyle name="Percent 3 8 13 6 3 4" xfId="16931" xr:uid="{00000000-0005-0000-0000-000050420000}"/>
    <cellStyle name="Percent 3 8 13 6 4" xfId="16932" xr:uid="{00000000-0005-0000-0000-000051420000}"/>
    <cellStyle name="Percent 3 8 13 6 4 2" xfId="16933" xr:uid="{00000000-0005-0000-0000-000052420000}"/>
    <cellStyle name="Percent 3 8 13 6 4 3" xfId="16934" xr:uid="{00000000-0005-0000-0000-000053420000}"/>
    <cellStyle name="Percent 3 8 13 6 5" xfId="16935" xr:uid="{00000000-0005-0000-0000-000054420000}"/>
    <cellStyle name="Percent 3 8 13 6 6" xfId="16936" xr:uid="{00000000-0005-0000-0000-000055420000}"/>
    <cellStyle name="Percent 3 8 13 7" xfId="16937" xr:uid="{00000000-0005-0000-0000-000056420000}"/>
    <cellStyle name="Percent 3 8 13 7 2" xfId="16938" xr:uid="{00000000-0005-0000-0000-000057420000}"/>
    <cellStyle name="Percent 3 8 13 7 2 2" xfId="16939" xr:uid="{00000000-0005-0000-0000-000058420000}"/>
    <cellStyle name="Percent 3 8 13 7 2 3" xfId="16940" xr:uid="{00000000-0005-0000-0000-000059420000}"/>
    <cellStyle name="Percent 3 8 13 7 3" xfId="16941" xr:uid="{00000000-0005-0000-0000-00005A420000}"/>
    <cellStyle name="Percent 3 8 13 7 4" xfId="16942" xr:uid="{00000000-0005-0000-0000-00005B420000}"/>
    <cellStyle name="Percent 3 8 13 8" xfId="16943" xr:uid="{00000000-0005-0000-0000-00005C420000}"/>
    <cellStyle name="Percent 3 8 13 8 2" xfId="16944" xr:uid="{00000000-0005-0000-0000-00005D420000}"/>
    <cellStyle name="Percent 3 8 13 8 2 2" xfId="16945" xr:uid="{00000000-0005-0000-0000-00005E420000}"/>
    <cellStyle name="Percent 3 8 13 8 2 3" xfId="16946" xr:uid="{00000000-0005-0000-0000-00005F420000}"/>
    <cellStyle name="Percent 3 8 13 8 3" xfId="16947" xr:uid="{00000000-0005-0000-0000-000060420000}"/>
    <cellStyle name="Percent 3 8 13 8 4" xfId="16948" xr:uid="{00000000-0005-0000-0000-000061420000}"/>
    <cellStyle name="Percent 3 8 13 9" xfId="16949" xr:uid="{00000000-0005-0000-0000-000062420000}"/>
    <cellStyle name="Percent 3 8 13 9 2" xfId="16950" xr:uid="{00000000-0005-0000-0000-000063420000}"/>
    <cellStyle name="Percent 3 8 13 9 2 2" xfId="16951" xr:uid="{00000000-0005-0000-0000-000064420000}"/>
    <cellStyle name="Percent 3 8 13 9 2 3" xfId="16952" xr:uid="{00000000-0005-0000-0000-000065420000}"/>
    <cellStyle name="Percent 3 8 13 9 3" xfId="16953" xr:uid="{00000000-0005-0000-0000-000066420000}"/>
    <cellStyle name="Percent 3 8 13 9 4" xfId="16954" xr:uid="{00000000-0005-0000-0000-000067420000}"/>
    <cellStyle name="Percent 3 8 14" xfId="16955" xr:uid="{00000000-0005-0000-0000-000068420000}"/>
    <cellStyle name="Percent 3 8 14 10" xfId="16956" xr:uid="{00000000-0005-0000-0000-000069420000}"/>
    <cellStyle name="Percent 3 8 14 10 2" xfId="16957" xr:uid="{00000000-0005-0000-0000-00006A420000}"/>
    <cellStyle name="Percent 3 8 14 10 3" xfId="16958" xr:uid="{00000000-0005-0000-0000-00006B420000}"/>
    <cellStyle name="Percent 3 8 14 11" xfId="16959" xr:uid="{00000000-0005-0000-0000-00006C420000}"/>
    <cellStyle name="Percent 3 8 14 11 2" xfId="16960" xr:uid="{00000000-0005-0000-0000-00006D420000}"/>
    <cellStyle name="Percent 3 8 14 11 3" xfId="16961" xr:uid="{00000000-0005-0000-0000-00006E420000}"/>
    <cellStyle name="Percent 3 8 14 12" xfId="16962" xr:uid="{00000000-0005-0000-0000-00006F420000}"/>
    <cellStyle name="Percent 3 8 14 12 2" xfId="16963" xr:uid="{00000000-0005-0000-0000-000070420000}"/>
    <cellStyle name="Percent 3 8 14 12 3" xfId="16964" xr:uid="{00000000-0005-0000-0000-000071420000}"/>
    <cellStyle name="Percent 3 8 14 13" xfId="16965" xr:uid="{00000000-0005-0000-0000-000072420000}"/>
    <cellStyle name="Percent 3 8 14 2" xfId="16966" xr:uid="{00000000-0005-0000-0000-000073420000}"/>
    <cellStyle name="Percent 3 8 14 2 2" xfId="16967" xr:uid="{00000000-0005-0000-0000-000074420000}"/>
    <cellStyle name="Percent 3 8 14 2 2 2" xfId="16968" xr:uid="{00000000-0005-0000-0000-000075420000}"/>
    <cellStyle name="Percent 3 8 14 2 2 2 2" xfId="16969" xr:uid="{00000000-0005-0000-0000-000076420000}"/>
    <cellStyle name="Percent 3 8 14 2 2 2 3" xfId="16970" xr:uid="{00000000-0005-0000-0000-000077420000}"/>
    <cellStyle name="Percent 3 8 14 2 2 3" xfId="16971" xr:uid="{00000000-0005-0000-0000-000078420000}"/>
    <cellStyle name="Percent 3 8 14 2 2 4" xfId="16972" xr:uid="{00000000-0005-0000-0000-000079420000}"/>
    <cellStyle name="Percent 3 8 14 2 3" xfId="16973" xr:uid="{00000000-0005-0000-0000-00007A420000}"/>
    <cellStyle name="Percent 3 8 14 2 3 2" xfId="16974" xr:uid="{00000000-0005-0000-0000-00007B420000}"/>
    <cellStyle name="Percent 3 8 14 2 3 2 2" xfId="16975" xr:uid="{00000000-0005-0000-0000-00007C420000}"/>
    <cellStyle name="Percent 3 8 14 2 3 2 3" xfId="16976" xr:uid="{00000000-0005-0000-0000-00007D420000}"/>
    <cellStyle name="Percent 3 8 14 2 3 3" xfId="16977" xr:uid="{00000000-0005-0000-0000-00007E420000}"/>
    <cellStyle name="Percent 3 8 14 2 3 4" xfId="16978" xr:uid="{00000000-0005-0000-0000-00007F420000}"/>
    <cellStyle name="Percent 3 8 14 2 4" xfId="16979" xr:uid="{00000000-0005-0000-0000-000080420000}"/>
    <cellStyle name="Percent 3 8 14 2 4 2" xfId="16980" xr:uid="{00000000-0005-0000-0000-000081420000}"/>
    <cellStyle name="Percent 3 8 14 2 4 3" xfId="16981" xr:uid="{00000000-0005-0000-0000-000082420000}"/>
    <cellStyle name="Percent 3 8 14 2 5" xfId="16982" xr:uid="{00000000-0005-0000-0000-000083420000}"/>
    <cellStyle name="Percent 3 8 14 2 5 2" xfId="16983" xr:uid="{00000000-0005-0000-0000-000084420000}"/>
    <cellStyle name="Percent 3 8 14 2 5 3" xfId="16984" xr:uid="{00000000-0005-0000-0000-000085420000}"/>
    <cellStyle name="Percent 3 8 14 2 6" xfId="16985" xr:uid="{00000000-0005-0000-0000-000086420000}"/>
    <cellStyle name="Percent 3 8 14 2 7" xfId="16986" xr:uid="{00000000-0005-0000-0000-000087420000}"/>
    <cellStyle name="Percent 3 8 14 3" xfId="16987" xr:uid="{00000000-0005-0000-0000-000088420000}"/>
    <cellStyle name="Percent 3 8 14 3 2" xfId="16988" xr:uid="{00000000-0005-0000-0000-000089420000}"/>
    <cellStyle name="Percent 3 8 14 3 2 2" xfId="16989" xr:uid="{00000000-0005-0000-0000-00008A420000}"/>
    <cellStyle name="Percent 3 8 14 3 2 2 2" xfId="16990" xr:uid="{00000000-0005-0000-0000-00008B420000}"/>
    <cellStyle name="Percent 3 8 14 3 2 2 3" xfId="16991" xr:uid="{00000000-0005-0000-0000-00008C420000}"/>
    <cellStyle name="Percent 3 8 14 3 2 3" xfId="16992" xr:uid="{00000000-0005-0000-0000-00008D420000}"/>
    <cellStyle name="Percent 3 8 14 3 2 4" xfId="16993" xr:uid="{00000000-0005-0000-0000-00008E420000}"/>
    <cellStyle name="Percent 3 8 14 3 3" xfId="16994" xr:uid="{00000000-0005-0000-0000-00008F420000}"/>
    <cellStyle name="Percent 3 8 14 3 3 2" xfId="16995" xr:uid="{00000000-0005-0000-0000-000090420000}"/>
    <cellStyle name="Percent 3 8 14 3 3 2 2" xfId="16996" xr:uid="{00000000-0005-0000-0000-000091420000}"/>
    <cellStyle name="Percent 3 8 14 3 3 2 3" xfId="16997" xr:uid="{00000000-0005-0000-0000-000092420000}"/>
    <cellStyle name="Percent 3 8 14 3 3 3" xfId="16998" xr:uid="{00000000-0005-0000-0000-000093420000}"/>
    <cellStyle name="Percent 3 8 14 3 3 4" xfId="16999" xr:uid="{00000000-0005-0000-0000-000094420000}"/>
    <cellStyle name="Percent 3 8 14 3 4" xfId="17000" xr:uid="{00000000-0005-0000-0000-000095420000}"/>
    <cellStyle name="Percent 3 8 14 3 4 2" xfId="17001" xr:uid="{00000000-0005-0000-0000-000096420000}"/>
    <cellStyle name="Percent 3 8 14 3 4 3" xfId="17002" xr:uid="{00000000-0005-0000-0000-000097420000}"/>
    <cellStyle name="Percent 3 8 14 3 5" xfId="17003" xr:uid="{00000000-0005-0000-0000-000098420000}"/>
    <cellStyle name="Percent 3 8 14 3 6" xfId="17004" xr:uid="{00000000-0005-0000-0000-000099420000}"/>
    <cellStyle name="Percent 3 8 14 4" xfId="17005" xr:uid="{00000000-0005-0000-0000-00009A420000}"/>
    <cellStyle name="Percent 3 8 14 4 2" xfId="17006" xr:uid="{00000000-0005-0000-0000-00009B420000}"/>
    <cellStyle name="Percent 3 8 14 4 2 2" xfId="17007" xr:uid="{00000000-0005-0000-0000-00009C420000}"/>
    <cellStyle name="Percent 3 8 14 4 2 2 2" xfId="17008" xr:uid="{00000000-0005-0000-0000-00009D420000}"/>
    <cellStyle name="Percent 3 8 14 4 2 2 3" xfId="17009" xr:uid="{00000000-0005-0000-0000-00009E420000}"/>
    <cellStyle name="Percent 3 8 14 4 2 3" xfId="17010" xr:uid="{00000000-0005-0000-0000-00009F420000}"/>
    <cellStyle name="Percent 3 8 14 4 2 4" xfId="17011" xr:uid="{00000000-0005-0000-0000-0000A0420000}"/>
    <cellStyle name="Percent 3 8 14 4 3" xfId="17012" xr:uid="{00000000-0005-0000-0000-0000A1420000}"/>
    <cellStyle name="Percent 3 8 14 4 3 2" xfId="17013" xr:uid="{00000000-0005-0000-0000-0000A2420000}"/>
    <cellStyle name="Percent 3 8 14 4 3 2 2" xfId="17014" xr:uid="{00000000-0005-0000-0000-0000A3420000}"/>
    <cellStyle name="Percent 3 8 14 4 3 2 3" xfId="17015" xr:uid="{00000000-0005-0000-0000-0000A4420000}"/>
    <cellStyle name="Percent 3 8 14 4 3 3" xfId="17016" xr:uid="{00000000-0005-0000-0000-0000A5420000}"/>
    <cellStyle name="Percent 3 8 14 4 3 4" xfId="17017" xr:uid="{00000000-0005-0000-0000-0000A6420000}"/>
    <cellStyle name="Percent 3 8 14 4 4" xfId="17018" xr:uid="{00000000-0005-0000-0000-0000A7420000}"/>
    <cellStyle name="Percent 3 8 14 4 4 2" xfId="17019" xr:uid="{00000000-0005-0000-0000-0000A8420000}"/>
    <cellStyle name="Percent 3 8 14 4 4 3" xfId="17020" xr:uid="{00000000-0005-0000-0000-0000A9420000}"/>
    <cellStyle name="Percent 3 8 14 4 5" xfId="17021" xr:uid="{00000000-0005-0000-0000-0000AA420000}"/>
    <cellStyle name="Percent 3 8 14 4 6" xfId="17022" xr:uid="{00000000-0005-0000-0000-0000AB420000}"/>
    <cellStyle name="Percent 3 8 14 5" xfId="17023" xr:uid="{00000000-0005-0000-0000-0000AC420000}"/>
    <cellStyle name="Percent 3 8 14 5 2" xfId="17024" xr:uid="{00000000-0005-0000-0000-0000AD420000}"/>
    <cellStyle name="Percent 3 8 14 5 2 2" xfId="17025" xr:uid="{00000000-0005-0000-0000-0000AE420000}"/>
    <cellStyle name="Percent 3 8 14 5 2 2 2" xfId="17026" xr:uid="{00000000-0005-0000-0000-0000AF420000}"/>
    <cellStyle name="Percent 3 8 14 5 2 2 3" xfId="17027" xr:uid="{00000000-0005-0000-0000-0000B0420000}"/>
    <cellStyle name="Percent 3 8 14 5 2 3" xfId="17028" xr:uid="{00000000-0005-0000-0000-0000B1420000}"/>
    <cellStyle name="Percent 3 8 14 5 2 4" xfId="17029" xr:uid="{00000000-0005-0000-0000-0000B2420000}"/>
    <cellStyle name="Percent 3 8 14 5 3" xfId="17030" xr:uid="{00000000-0005-0000-0000-0000B3420000}"/>
    <cellStyle name="Percent 3 8 14 5 3 2" xfId="17031" xr:uid="{00000000-0005-0000-0000-0000B4420000}"/>
    <cellStyle name="Percent 3 8 14 5 3 2 2" xfId="17032" xr:uid="{00000000-0005-0000-0000-0000B5420000}"/>
    <cellStyle name="Percent 3 8 14 5 3 2 3" xfId="17033" xr:uid="{00000000-0005-0000-0000-0000B6420000}"/>
    <cellStyle name="Percent 3 8 14 5 3 3" xfId="17034" xr:uid="{00000000-0005-0000-0000-0000B7420000}"/>
    <cellStyle name="Percent 3 8 14 5 3 4" xfId="17035" xr:uid="{00000000-0005-0000-0000-0000B8420000}"/>
    <cellStyle name="Percent 3 8 14 5 4" xfId="17036" xr:uid="{00000000-0005-0000-0000-0000B9420000}"/>
    <cellStyle name="Percent 3 8 14 5 4 2" xfId="17037" xr:uid="{00000000-0005-0000-0000-0000BA420000}"/>
    <cellStyle name="Percent 3 8 14 5 4 2 2" xfId="17038" xr:uid="{00000000-0005-0000-0000-0000BB420000}"/>
    <cellStyle name="Percent 3 8 14 5 4 2 3" xfId="17039" xr:uid="{00000000-0005-0000-0000-0000BC420000}"/>
    <cellStyle name="Percent 3 8 14 5 4 3" xfId="17040" xr:uid="{00000000-0005-0000-0000-0000BD420000}"/>
    <cellStyle name="Percent 3 8 14 5 4 4" xfId="17041" xr:uid="{00000000-0005-0000-0000-0000BE420000}"/>
    <cellStyle name="Percent 3 8 14 5 5" xfId="17042" xr:uid="{00000000-0005-0000-0000-0000BF420000}"/>
    <cellStyle name="Percent 3 8 14 5 5 2" xfId="17043" xr:uid="{00000000-0005-0000-0000-0000C0420000}"/>
    <cellStyle name="Percent 3 8 14 5 5 3" xfId="17044" xr:uid="{00000000-0005-0000-0000-0000C1420000}"/>
    <cellStyle name="Percent 3 8 14 5 6" xfId="17045" xr:uid="{00000000-0005-0000-0000-0000C2420000}"/>
    <cellStyle name="Percent 3 8 14 5 7" xfId="17046" xr:uid="{00000000-0005-0000-0000-0000C3420000}"/>
    <cellStyle name="Percent 3 8 14 6" xfId="17047" xr:uid="{00000000-0005-0000-0000-0000C4420000}"/>
    <cellStyle name="Percent 3 8 14 6 2" xfId="17048" xr:uid="{00000000-0005-0000-0000-0000C5420000}"/>
    <cellStyle name="Percent 3 8 14 6 2 2" xfId="17049" xr:uid="{00000000-0005-0000-0000-0000C6420000}"/>
    <cellStyle name="Percent 3 8 14 6 2 2 2" xfId="17050" xr:uid="{00000000-0005-0000-0000-0000C7420000}"/>
    <cellStyle name="Percent 3 8 14 6 2 2 3" xfId="17051" xr:uid="{00000000-0005-0000-0000-0000C8420000}"/>
    <cellStyle name="Percent 3 8 14 6 2 3" xfId="17052" xr:uid="{00000000-0005-0000-0000-0000C9420000}"/>
    <cellStyle name="Percent 3 8 14 6 2 4" xfId="17053" xr:uid="{00000000-0005-0000-0000-0000CA420000}"/>
    <cellStyle name="Percent 3 8 14 6 3" xfId="17054" xr:uid="{00000000-0005-0000-0000-0000CB420000}"/>
    <cellStyle name="Percent 3 8 14 6 3 2" xfId="17055" xr:uid="{00000000-0005-0000-0000-0000CC420000}"/>
    <cellStyle name="Percent 3 8 14 6 3 2 2" xfId="17056" xr:uid="{00000000-0005-0000-0000-0000CD420000}"/>
    <cellStyle name="Percent 3 8 14 6 3 2 3" xfId="17057" xr:uid="{00000000-0005-0000-0000-0000CE420000}"/>
    <cellStyle name="Percent 3 8 14 6 3 3" xfId="17058" xr:uid="{00000000-0005-0000-0000-0000CF420000}"/>
    <cellStyle name="Percent 3 8 14 6 3 4" xfId="17059" xr:uid="{00000000-0005-0000-0000-0000D0420000}"/>
    <cellStyle name="Percent 3 8 14 6 4" xfId="17060" xr:uid="{00000000-0005-0000-0000-0000D1420000}"/>
    <cellStyle name="Percent 3 8 14 6 4 2" xfId="17061" xr:uid="{00000000-0005-0000-0000-0000D2420000}"/>
    <cellStyle name="Percent 3 8 14 6 4 3" xfId="17062" xr:uid="{00000000-0005-0000-0000-0000D3420000}"/>
    <cellStyle name="Percent 3 8 14 6 5" xfId="17063" xr:uid="{00000000-0005-0000-0000-0000D4420000}"/>
    <cellStyle name="Percent 3 8 14 6 6" xfId="17064" xr:uid="{00000000-0005-0000-0000-0000D5420000}"/>
    <cellStyle name="Percent 3 8 14 7" xfId="17065" xr:uid="{00000000-0005-0000-0000-0000D6420000}"/>
    <cellStyle name="Percent 3 8 14 7 2" xfId="17066" xr:uid="{00000000-0005-0000-0000-0000D7420000}"/>
    <cellStyle name="Percent 3 8 14 7 2 2" xfId="17067" xr:uid="{00000000-0005-0000-0000-0000D8420000}"/>
    <cellStyle name="Percent 3 8 14 7 2 3" xfId="17068" xr:uid="{00000000-0005-0000-0000-0000D9420000}"/>
    <cellStyle name="Percent 3 8 14 7 3" xfId="17069" xr:uid="{00000000-0005-0000-0000-0000DA420000}"/>
    <cellStyle name="Percent 3 8 14 7 4" xfId="17070" xr:uid="{00000000-0005-0000-0000-0000DB420000}"/>
    <cellStyle name="Percent 3 8 14 8" xfId="17071" xr:uid="{00000000-0005-0000-0000-0000DC420000}"/>
    <cellStyle name="Percent 3 8 14 8 2" xfId="17072" xr:uid="{00000000-0005-0000-0000-0000DD420000}"/>
    <cellStyle name="Percent 3 8 14 8 2 2" xfId="17073" xr:uid="{00000000-0005-0000-0000-0000DE420000}"/>
    <cellStyle name="Percent 3 8 14 8 2 3" xfId="17074" xr:uid="{00000000-0005-0000-0000-0000DF420000}"/>
    <cellStyle name="Percent 3 8 14 8 3" xfId="17075" xr:uid="{00000000-0005-0000-0000-0000E0420000}"/>
    <cellStyle name="Percent 3 8 14 8 4" xfId="17076" xr:uid="{00000000-0005-0000-0000-0000E1420000}"/>
    <cellStyle name="Percent 3 8 14 9" xfId="17077" xr:uid="{00000000-0005-0000-0000-0000E2420000}"/>
    <cellStyle name="Percent 3 8 14 9 2" xfId="17078" xr:uid="{00000000-0005-0000-0000-0000E3420000}"/>
    <cellStyle name="Percent 3 8 14 9 2 2" xfId="17079" xr:uid="{00000000-0005-0000-0000-0000E4420000}"/>
    <cellStyle name="Percent 3 8 14 9 2 3" xfId="17080" xr:uid="{00000000-0005-0000-0000-0000E5420000}"/>
    <cellStyle name="Percent 3 8 14 9 3" xfId="17081" xr:uid="{00000000-0005-0000-0000-0000E6420000}"/>
    <cellStyle name="Percent 3 8 14 9 4" xfId="17082" xr:uid="{00000000-0005-0000-0000-0000E7420000}"/>
    <cellStyle name="Percent 3 8 15" xfId="17083" xr:uid="{00000000-0005-0000-0000-0000E8420000}"/>
    <cellStyle name="Percent 3 8 15 10" xfId="17084" xr:uid="{00000000-0005-0000-0000-0000E9420000}"/>
    <cellStyle name="Percent 3 8 15 10 2" xfId="17085" xr:uid="{00000000-0005-0000-0000-0000EA420000}"/>
    <cellStyle name="Percent 3 8 15 10 3" xfId="17086" xr:uid="{00000000-0005-0000-0000-0000EB420000}"/>
    <cellStyle name="Percent 3 8 15 11" xfId="17087" xr:uid="{00000000-0005-0000-0000-0000EC420000}"/>
    <cellStyle name="Percent 3 8 15 11 2" xfId="17088" xr:uid="{00000000-0005-0000-0000-0000ED420000}"/>
    <cellStyle name="Percent 3 8 15 11 3" xfId="17089" xr:uid="{00000000-0005-0000-0000-0000EE420000}"/>
    <cellStyle name="Percent 3 8 15 12" xfId="17090" xr:uid="{00000000-0005-0000-0000-0000EF420000}"/>
    <cellStyle name="Percent 3 8 15 12 2" xfId="17091" xr:uid="{00000000-0005-0000-0000-0000F0420000}"/>
    <cellStyle name="Percent 3 8 15 12 3" xfId="17092" xr:uid="{00000000-0005-0000-0000-0000F1420000}"/>
    <cellStyle name="Percent 3 8 15 13" xfId="17093" xr:uid="{00000000-0005-0000-0000-0000F2420000}"/>
    <cellStyle name="Percent 3 8 15 2" xfId="17094" xr:uid="{00000000-0005-0000-0000-0000F3420000}"/>
    <cellStyle name="Percent 3 8 15 2 2" xfId="17095" xr:uid="{00000000-0005-0000-0000-0000F4420000}"/>
    <cellStyle name="Percent 3 8 15 2 2 2" xfId="17096" xr:uid="{00000000-0005-0000-0000-0000F5420000}"/>
    <cellStyle name="Percent 3 8 15 2 2 2 2" xfId="17097" xr:uid="{00000000-0005-0000-0000-0000F6420000}"/>
    <cellStyle name="Percent 3 8 15 2 2 2 3" xfId="17098" xr:uid="{00000000-0005-0000-0000-0000F7420000}"/>
    <cellStyle name="Percent 3 8 15 2 2 3" xfId="17099" xr:uid="{00000000-0005-0000-0000-0000F8420000}"/>
    <cellStyle name="Percent 3 8 15 2 2 4" xfId="17100" xr:uid="{00000000-0005-0000-0000-0000F9420000}"/>
    <cellStyle name="Percent 3 8 15 2 3" xfId="17101" xr:uid="{00000000-0005-0000-0000-0000FA420000}"/>
    <cellStyle name="Percent 3 8 15 2 3 2" xfId="17102" xr:uid="{00000000-0005-0000-0000-0000FB420000}"/>
    <cellStyle name="Percent 3 8 15 2 3 2 2" xfId="17103" xr:uid="{00000000-0005-0000-0000-0000FC420000}"/>
    <cellStyle name="Percent 3 8 15 2 3 2 3" xfId="17104" xr:uid="{00000000-0005-0000-0000-0000FD420000}"/>
    <cellStyle name="Percent 3 8 15 2 3 3" xfId="17105" xr:uid="{00000000-0005-0000-0000-0000FE420000}"/>
    <cellStyle name="Percent 3 8 15 2 3 4" xfId="17106" xr:uid="{00000000-0005-0000-0000-0000FF420000}"/>
    <cellStyle name="Percent 3 8 15 2 4" xfId="17107" xr:uid="{00000000-0005-0000-0000-000000430000}"/>
    <cellStyle name="Percent 3 8 15 2 4 2" xfId="17108" xr:uid="{00000000-0005-0000-0000-000001430000}"/>
    <cellStyle name="Percent 3 8 15 2 4 3" xfId="17109" xr:uid="{00000000-0005-0000-0000-000002430000}"/>
    <cellStyle name="Percent 3 8 15 2 5" xfId="17110" xr:uid="{00000000-0005-0000-0000-000003430000}"/>
    <cellStyle name="Percent 3 8 15 2 5 2" xfId="17111" xr:uid="{00000000-0005-0000-0000-000004430000}"/>
    <cellStyle name="Percent 3 8 15 2 5 3" xfId="17112" xr:uid="{00000000-0005-0000-0000-000005430000}"/>
    <cellStyle name="Percent 3 8 15 2 6" xfId="17113" xr:uid="{00000000-0005-0000-0000-000006430000}"/>
    <cellStyle name="Percent 3 8 15 2 7" xfId="17114" xr:uid="{00000000-0005-0000-0000-000007430000}"/>
    <cellStyle name="Percent 3 8 15 3" xfId="17115" xr:uid="{00000000-0005-0000-0000-000008430000}"/>
    <cellStyle name="Percent 3 8 15 3 2" xfId="17116" xr:uid="{00000000-0005-0000-0000-000009430000}"/>
    <cellStyle name="Percent 3 8 15 3 2 2" xfId="17117" xr:uid="{00000000-0005-0000-0000-00000A430000}"/>
    <cellStyle name="Percent 3 8 15 3 2 2 2" xfId="17118" xr:uid="{00000000-0005-0000-0000-00000B430000}"/>
    <cellStyle name="Percent 3 8 15 3 2 2 3" xfId="17119" xr:uid="{00000000-0005-0000-0000-00000C430000}"/>
    <cellStyle name="Percent 3 8 15 3 2 3" xfId="17120" xr:uid="{00000000-0005-0000-0000-00000D430000}"/>
    <cellStyle name="Percent 3 8 15 3 2 4" xfId="17121" xr:uid="{00000000-0005-0000-0000-00000E430000}"/>
    <cellStyle name="Percent 3 8 15 3 3" xfId="17122" xr:uid="{00000000-0005-0000-0000-00000F430000}"/>
    <cellStyle name="Percent 3 8 15 3 3 2" xfId="17123" xr:uid="{00000000-0005-0000-0000-000010430000}"/>
    <cellStyle name="Percent 3 8 15 3 3 2 2" xfId="17124" xr:uid="{00000000-0005-0000-0000-000011430000}"/>
    <cellStyle name="Percent 3 8 15 3 3 2 3" xfId="17125" xr:uid="{00000000-0005-0000-0000-000012430000}"/>
    <cellStyle name="Percent 3 8 15 3 3 3" xfId="17126" xr:uid="{00000000-0005-0000-0000-000013430000}"/>
    <cellStyle name="Percent 3 8 15 3 3 4" xfId="17127" xr:uid="{00000000-0005-0000-0000-000014430000}"/>
    <cellStyle name="Percent 3 8 15 3 4" xfId="17128" xr:uid="{00000000-0005-0000-0000-000015430000}"/>
    <cellStyle name="Percent 3 8 15 3 4 2" xfId="17129" xr:uid="{00000000-0005-0000-0000-000016430000}"/>
    <cellStyle name="Percent 3 8 15 3 4 3" xfId="17130" xr:uid="{00000000-0005-0000-0000-000017430000}"/>
    <cellStyle name="Percent 3 8 15 3 5" xfId="17131" xr:uid="{00000000-0005-0000-0000-000018430000}"/>
    <cellStyle name="Percent 3 8 15 3 6" xfId="17132" xr:uid="{00000000-0005-0000-0000-000019430000}"/>
    <cellStyle name="Percent 3 8 15 4" xfId="17133" xr:uid="{00000000-0005-0000-0000-00001A430000}"/>
    <cellStyle name="Percent 3 8 15 4 2" xfId="17134" xr:uid="{00000000-0005-0000-0000-00001B430000}"/>
    <cellStyle name="Percent 3 8 15 4 2 2" xfId="17135" xr:uid="{00000000-0005-0000-0000-00001C430000}"/>
    <cellStyle name="Percent 3 8 15 4 2 2 2" xfId="17136" xr:uid="{00000000-0005-0000-0000-00001D430000}"/>
    <cellStyle name="Percent 3 8 15 4 2 2 3" xfId="17137" xr:uid="{00000000-0005-0000-0000-00001E430000}"/>
    <cellStyle name="Percent 3 8 15 4 2 3" xfId="17138" xr:uid="{00000000-0005-0000-0000-00001F430000}"/>
    <cellStyle name="Percent 3 8 15 4 2 4" xfId="17139" xr:uid="{00000000-0005-0000-0000-000020430000}"/>
    <cellStyle name="Percent 3 8 15 4 3" xfId="17140" xr:uid="{00000000-0005-0000-0000-000021430000}"/>
    <cellStyle name="Percent 3 8 15 4 3 2" xfId="17141" xr:uid="{00000000-0005-0000-0000-000022430000}"/>
    <cellStyle name="Percent 3 8 15 4 3 2 2" xfId="17142" xr:uid="{00000000-0005-0000-0000-000023430000}"/>
    <cellStyle name="Percent 3 8 15 4 3 2 3" xfId="17143" xr:uid="{00000000-0005-0000-0000-000024430000}"/>
    <cellStyle name="Percent 3 8 15 4 3 3" xfId="17144" xr:uid="{00000000-0005-0000-0000-000025430000}"/>
    <cellStyle name="Percent 3 8 15 4 3 4" xfId="17145" xr:uid="{00000000-0005-0000-0000-000026430000}"/>
    <cellStyle name="Percent 3 8 15 4 4" xfId="17146" xr:uid="{00000000-0005-0000-0000-000027430000}"/>
    <cellStyle name="Percent 3 8 15 4 4 2" xfId="17147" xr:uid="{00000000-0005-0000-0000-000028430000}"/>
    <cellStyle name="Percent 3 8 15 4 4 3" xfId="17148" xr:uid="{00000000-0005-0000-0000-000029430000}"/>
    <cellStyle name="Percent 3 8 15 4 5" xfId="17149" xr:uid="{00000000-0005-0000-0000-00002A430000}"/>
    <cellStyle name="Percent 3 8 15 4 6" xfId="17150" xr:uid="{00000000-0005-0000-0000-00002B430000}"/>
    <cellStyle name="Percent 3 8 15 5" xfId="17151" xr:uid="{00000000-0005-0000-0000-00002C430000}"/>
    <cellStyle name="Percent 3 8 15 5 2" xfId="17152" xr:uid="{00000000-0005-0000-0000-00002D430000}"/>
    <cellStyle name="Percent 3 8 15 5 2 2" xfId="17153" xr:uid="{00000000-0005-0000-0000-00002E430000}"/>
    <cellStyle name="Percent 3 8 15 5 2 2 2" xfId="17154" xr:uid="{00000000-0005-0000-0000-00002F430000}"/>
    <cellStyle name="Percent 3 8 15 5 2 2 3" xfId="17155" xr:uid="{00000000-0005-0000-0000-000030430000}"/>
    <cellStyle name="Percent 3 8 15 5 2 3" xfId="17156" xr:uid="{00000000-0005-0000-0000-000031430000}"/>
    <cellStyle name="Percent 3 8 15 5 2 4" xfId="17157" xr:uid="{00000000-0005-0000-0000-000032430000}"/>
    <cellStyle name="Percent 3 8 15 5 3" xfId="17158" xr:uid="{00000000-0005-0000-0000-000033430000}"/>
    <cellStyle name="Percent 3 8 15 5 3 2" xfId="17159" xr:uid="{00000000-0005-0000-0000-000034430000}"/>
    <cellStyle name="Percent 3 8 15 5 3 2 2" xfId="17160" xr:uid="{00000000-0005-0000-0000-000035430000}"/>
    <cellStyle name="Percent 3 8 15 5 3 2 3" xfId="17161" xr:uid="{00000000-0005-0000-0000-000036430000}"/>
    <cellStyle name="Percent 3 8 15 5 3 3" xfId="17162" xr:uid="{00000000-0005-0000-0000-000037430000}"/>
    <cellStyle name="Percent 3 8 15 5 3 4" xfId="17163" xr:uid="{00000000-0005-0000-0000-000038430000}"/>
    <cellStyle name="Percent 3 8 15 5 4" xfId="17164" xr:uid="{00000000-0005-0000-0000-000039430000}"/>
    <cellStyle name="Percent 3 8 15 5 4 2" xfId="17165" xr:uid="{00000000-0005-0000-0000-00003A430000}"/>
    <cellStyle name="Percent 3 8 15 5 4 2 2" xfId="17166" xr:uid="{00000000-0005-0000-0000-00003B430000}"/>
    <cellStyle name="Percent 3 8 15 5 4 2 3" xfId="17167" xr:uid="{00000000-0005-0000-0000-00003C430000}"/>
    <cellStyle name="Percent 3 8 15 5 4 3" xfId="17168" xr:uid="{00000000-0005-0000-0000-00003D430000}"/>
    <cellStyle name="Percent 3 8 15 5 4 4" xfId="17169" xr:uid="{00000000-0005-0000-0000-00003E430000}"/>
    <cellStyle name="Percent 3 8 15 5 5" xfId="17170" xr:uid="{00000000-0005-0000-0000-00003F430000}"/>
    <cellStyle name="Percent 3 8 15 5 5 2" xfId="17171" xr:uid="{00000000-0005-0000-0000-000040430000}"/>
    <cellStyle name="Percent 3 8 15 5 5 3" xfId="17172" xr:uid="{00000000-0005-0000-0000-000041430000}"/>
    <cellStyle name="Percent 3 8 15 5 6" xfId="17173" xr:uid="{00000000-0005-0000-0000-000042430000}"/>
    <cellStyle name="Percent 3 8 15 5 7" xfId="17174" xr:uid="{00000000-0005-0000-0000-000043430000}"/>
    <cellStyle name="Percent 3 8 15 6" xfId="17175" xr:uid="{00000000-0005-0000-0000-000044430000}"/>
    <cellStyle name="Percent 3 8 15 6 2" xfId="17176" xr:uid="{00000000-0005-0000-0000-000045430000}"/>
    <cellStyle name="Percent 3 8 15 6 2 2" xfId="17177" xr:uid="{00000000-0005-0000-0000-000046430000}"/>
    <cellStyle name="Percent 3 8 15 6 2 2 2" xfId="17178" xr:uid="{00000000-0005-0000-0000-000047430000}"/>
    <cellStyle name="Percent 3 8 15 6 2 2 3" xfId="17179" xr:uid="{00000000-0005-0000-0000-000048430000}"/>
    <cellStyle name="Percent 3 8 15 6 2 3" xfId="17180" xr:uid="{00000000-0005-0000-0000-000049430000}"/>
    <cellStyle name="Percent 3 8 15 6 2 4" xfId="17181" xr:uid="{00000000-0005-0000-0000-00004A430000}"/>
    <cellStyle name="Percent 3 8 15 6 3" xfId="17182" xr:uid="{00000000-0005-0000-0000-00004B430000}"/>
    <cellStyle name="Percent 3 8 15 6 3 2" xfId="17183" xr:uid="{00000000-0005-0000-0000-00004C430000}"/>
    <cellStyle name="Percent 3 8 15 6 3 2 2" xfId="17184" xr:uid="{00000000-0005-0000-0000-00004D430000}"/>
    <cellStyle name="Percent 3 8 15 6 3 2 3" xfId="17185" xr:uid="{00000000-0005-0000-0000-00004E430000}"/>
    <cellStyle name="Percent 3 8 15 6 3 3" xfId="17186" xr:uid="{00000000-0005-0000-0000-00004F430000}"/>
    <cellStyle name="Percent 3 8 15 6 3 4" xfId="17187" xr:uid="{00000000-0005-0000-0000-000050430000}"/>
    <cellStyle name="Percent 3 8 15 6 4" xfId="17188" xr:uid="{00000000-0005-0000-0000-000051430000}"/>
    <cellStyle name="Percent 3 8 15 6 4 2" xfId="17189" xr:uid="{00000000-0005-0000-0000-000052430000}"/>
    <cellStyle name="Percent 3 8 15 6 4 3" xfId="17190" xr:uid="{00000000-0005-0000-0000-000053430000}"/>
    <cellStyle name="Percent 3 8 15 6 5" xfId="17191" xr:uid="{00000000-0005-0000-0000-000054430000}"/>
    <cellStyle name="Percent 3 8 15 6 6" xfId="17192" xr:uid="{00000000-0005-0000-0000-000055430000}"/>
    <cellStyle name="Percent 3 8 15 7" xfId="17193" xr:uid="{00000000-0005-0000-0000-000056430000}"/>
    <cellStyle name="Percent 3 8 15 7 2" xfId="17194" xr:uid="{00000000-0005-0000-0000-000057430000}"/>
    <cellStyle name="Percent 3 8 15 7 2 2" xfId="17195" xr:uid="{00000000-0005-0000-0000-000058430000}"/>
    <cellStyle name="Percent 3 8 15 7 2 3" xfId="17196" xr:uid="{00000000-0005-0000-0000-000059430000}"/>
    <cellStyle name="Percent 3 8 15 7 3" xfId="17197" xr:uid="{00000000-0005-0000-0000-00005A430000}"/>
    <cellStyle name="Percent 3 8 15 7 4" xfId="17198" xr:uid="{00000000-0005-0000-0000-00005B430000}"/>
    <cellStyle name="Percent 3 8 15 8" xfId="17199" xr:uid="{00000000-0005-0000-0000-00005C430000}"/>
    <cellStyle name="Percent 3 8 15 8 2" xfId="17200" xr:uid="{00000000-0005-0000-0000-00005D430000}"/>
    <cellStyle name="Percent 3 8 15 8 2 2" xfId="17201" xr:uid="{00000000-0005-0000-0000-00005E430000}"/>
    <cellStyle name="Percent 3 8 15 8 2 3" xfId="17202" xr:uid="{00000000-0005-0000-0000-00005F430000}"/>
    <cellStyle name="Percent 3 8 15 8 3" xfId="17203" xr:uid="{00000000-0005-0000-0000-000060430000}"/>
    <cellStyle name="Percent 3 8 15 8 4" xfId="17204" xr:uid="{00000000-0005-0000-0000-000061430000}"/>
    <cellStyle name="Percent 3 8 15 9" xfId="17205" xr:uid="{00000000-0005-0000-0000-000062430000}"/>
    <cellStyle name="Percent 3 8 15 9 2" xfId="17206" xr:uid="{00000000-0005-0000-0000-000063430000}"/>
    <cellStyle name="Percent 3 8 15 9 2 2" xfId="17207" xr:uid="{00000000-0005-0000-0000-000064430000}"/>
    <cellStyle name="Percent 3 8 15 9 2 3" xfId="17208" xr:uid="{00000000-0005-0000-0000-000065430000}"/>
    <cellStyle name="Percent 3 8 15 9 3" xfId="17209" xr:uid="{00000000-0005-0000-0000-000066430000}"/>
    <cellStyle name="Percent 3 8 15 9 4" xfId="17210" xr:uid="{00000000-0005-0000-0000-000067430000}"/>
    <cellStyle name="Percent 3 8 16" xfId="17211" xr:uid="{00000000-0005-0000-0000-000068430000}"/>
    <cellStyle name="Percent 3 8 16 2" xfId="17212" xr:uid="{00000000-0005-0000-0000-000069430000}"/>
    <cellStyle name="Percent 3 8 16 2 2" xfId="17213" xr:uid="{00000000-0005-0000-0000-00006A430000}"/>
    <cellStyle name="Percent 3 8 16 2 2 2" xfId="17214" xr:uid="{00000000-0005-0000-0000-00006B430000}"/>
    <cellStyle name="Percent 3 8 16 2 2 3" xfId="17215" xr:uid="{00000000-0005-0000-0000-00006C430000}"/>
    <cellStyle name="Percent 3 8 16 2 3" xfId="17216" xr:uid="{00000000-0005-0000-0000-00006D430000}"/>
    <cellStyle name="Percent 3 8 16 2 4" xfId="17217" xr:uid="{00000000-0005-0000-0000-00006E430000}"/>
    <cellStyle name="Percent 3 8 16 3" xfId="17218" xr:uid="{00000000-0005-0000-0000-00006F430000}"/>
    <cellStyle name="Percent 3 8 16 3 2" xfId="17219" xr:uid="{00000000-0005-0000-0000-000070430000}"/>
    <cellStyle name="Percent 3 8 16 3 2 2" xfId="17220" xr:uid="{00000000-0005-0000-0000-000071430000}"/>
    <cellStyle name="Percent 3 8 16 3 2 3" xfId="17221" xr:uid="{00000000-0005-0000-0000-000072430000}"/>
    <cellStyle name="Percent 3 8 16 3 3" xfId="17222" xr:uid="{00000000-0005-0000-0000-000073430000}"/>
    <cellStyle name="Percent 3 8 16 3 4" xfId="17223" xr:uid="{00000000-0005-0000-0000-000074430000}"/>
    <cellStyle name="Percent 3 8 16 4" xfId="17224" xr:uid="{00000000-0005-0000-0000-000075430000}"/>
    <cellStyle name="Percent 3 8 16 4 2" xfId="17225" xr:uid="{00000000-0005-0000-0000-000076430000}"/>
    <cellStyle name="Percent 3 8 16 4 3" xfId="17226" xr:uid="{00000000-0005-0000-0000-000077430000}"/>
    <cellStyle name="Percent 3 8 16 5" xfId="17227" xr:uid="{00000000-0005-0000-0000-000078430000}"/>
    <cellStyle name="Percent 3 8 16 5 2" xfId="17228" xr:uid="{00000000-0005-0000-0000-000079430000}"/>
    <cellStyle name="Percent 3 8 16 5 3" xfId="17229" xr:uid="{00000000-0005-0000-0000-00007A430000}"/>
    <cellStyle name="Percent 3 8 16 6" xfId="17230" xr:uid="{00000000-0005-0000-0000-00007B430000}"/>
    <cellStyle name="Percent 3 8 16 7" xfId="17231" xr:uid="{00000000-0005-0000-0000-00007C430000}"/>
    <cellStyle name="Percent 3 8 17" xfId="17232" xr:uid="{00000000-0005-0000-0000-00007D430000}"/>
    <cellStyle name="Percent 3 8 17 2" xfId="17233" xr:uid="{00000000-0005-0000-0000-00007E430000}"/>
    <cellStyle name="Percent 3 8 17 2 2" xfId="17234" xr:uid="{00000000-0005-0000-0000-00007F430000}"/>
    <cellStyle name="Percent 3 8 17 2 2 2" xfId="17235" xr:uid="{00000000-0005-0000-0000-000080430000}"/>
    <cellStyle name="Percent 3 8 17 2 2 3" xfId="17236" xr:uid="{00000000-0005-0000-0000-000081430000}"/>
    <cellStyle name="Percent 3 8 17 2 3" xfId="17237" xr:uid="{00000000-0005-0000-0000-000082430000}"/>
    <cellStyle name="Percent 3 8 17 2 4" xfId="17238" xr:uid="{00000000-0005-0000-0000-000083430000}"/>
    <cellStyle name="Percent 3 8 17 3" xfId="17239" xr:uid="{00000000-0005-0000-0000-000084430000}"/>
    <cellStyle name="Percent 3 8 17 3 2" xfId="17240" xr:uid="{00000000-0005-0000-0000-000085430000}"/>
    <cellStyle name="Percent 3 8 17 3 2 2" xfId="17241" xr:uid="{00000000-0005-0000-0000-000086430000}"/>
    <cellStyle name="Percent 3 8 17 3 2 3" xfId="17242" xr:uid="{00000000-0005-0000-0000-000087430000}"/>
    <cellStyle name="Percent 3 8 17 3 3" xfId="17243" xr:uid="{00000000-0005-0000-0000-000088430000}"/>
    <cellStyle name="Percent 3 8 17 3 4" xfId="17244" xr:uid="{00000000-0005-0000-0000-000089430000}"/>
    <cellStyle name="Percent 3 8 17 4" xfId="17245" xr:uid="{00000000-0005-0000-0000-00008A430000}"/>
    <cellStyle name="Percent 3 8 17 4 2" xfId="17246" xr:uid="{00000000-0005-0000-0000-00008B430000}"/>
    <cellStyle name="Percent 3 8 17 4 3" xfId="17247" xr:uid="{00000000-0005-0000-0000-00008C430000}"/>
    <cellStyle name="Percent 3 8 17 5" xfId="17248" xr:uid="{00000000-0005-0000-0000-00008D430000}"/>
    <cellStyle name="Percent 3 8 17 6" xfId="17249" xr:uid="{00000000-0005-0000-0000-00008E430000}"/>
    <cellStyle name="Percent 3 8 18" xfId="17250" xr:uid="{00000000-0005-0000-0000-00008F430000}"/>
    <cellStyle name="Percent 3 8 18 2" xfId="17251" xr:uid="{00000000-0005-0000-0000-000090430000}"/>
    <cellStyle name="Percent 3 8 18 2 2" xfId="17252" xr:uid="{00000000-0005-0000-0000-000091430000}"/>
    <cellStyle name="Percent 3 8 18 2 2 2" xfId="17253" xr:uid="{00000000-0005-0000-0000-000092430000}"/>
    <cellStyle name="Percent 3 8 18 2 2 3" xfId="17254" xr:uid="{00000000-0005-0000-0000-000093430000}"/>
    <cellStyle name="Percent 3 8 18 2 3" xfId="17255" xr:uid="{00000000-0005-0000-0000-000094430000}"/>
    <cellStyle name="Percent 3 8 18 2 4" xfId="17256" xr:uid="{00000000-0005-0000-0000-000095430000}"/>
    <cellStyle name="Percent 3 8 18 3" xfId="17257" xr:uid="{00000000-0005-0000-0000-000096430000}"/>
    <cellStyle name="Percent 3 8 18 3 2" xfId="17258" xr:uid="{00000000-0005-0000-0000-000097430000}"/>
    <cellStyle name="Percent 3 8 18 3 2 2" xfId="17259" xr:uid="{00000000-0005-0000-0000-000098430000}"/>
    <cellStyle name="Percent 3 8 18 3 2 3" xfId="17260" xr:uid="{00000000-0005-0000-0000-000099430000}"/>
    <cellStyle name="Percent 3 8 18 3 3" xfId="17261" xr:uid="{00000000-0005-0000-0000-00009A430000}"/>
    <cellStyle name="Percent 3 8 18 3 4" xfId="17262" xr:uid="{00000000-0005-0000-0000-00009B430000}"/>
    <cellStyle name="Percent 3 8 18 4" xfId="17263" xr:uid="{00000000-0005-0000-0000-00009C430000}"/>
    <cellStyle name="Percent 3 8 18 4 2" xfId="17264" xr:uid="{00000000-0005-0000-0000-00009D430000}"/>
    <cellStyle name="Percent 3 8 18 4 3" xfId="17265" xr:uid="{00000000-0005-0000-0000-00009E430000}"/>
    <cellStyle name="Percent 3 8 18 5" xfId="17266" xr:uid="{00000000-0005-0000-0000-00009F430000}"/>
    <cellStyle name="Percent 3 8 18 6" xfId="17267" xr:uid="{00000000-0005-0000-0000-0000A0430000}"/>
    <cellStyle name="Percent 3 8 19" xfId="17268" xr:uid="{00000000-0005-0000-0000-0000A1430000}"/>
    <cellStyle name="Percent 3 8 19 2" xfId="17269" xr:uid="{00000000-0005-0000-0000-0000A2430000}"/>
    <cellStyle name="Percent 3 8 19 2 2" xfId="17270" xr:uid="{00000000-0005-0000-0000-0000A3430000}"/>
    <cellStyle name="Percent 3 8 19 2 2 2" xfId="17271" xr:uid="{00000000-0005-0000-0000-0000A4430000}"/>
    <cellStyle name="Percent 3 8 19 2 2 3" xfId="17272" xr:uid="{00000000-0005-0000-0000-0000A5430000}"/>
    <cellStyle name="Percent 3 8 19 2 3" xfId="17273" xr:uid="{00000000-0005-0000-0000-0000A6430000}"/>
    <cellStyle name="Percent 3 8 19 2 4" xfId="17274" xr:uid="{00000000-0005-0000-0000-0000A7430000}"/>
    <cellStyle name="Percent 3 8 19 3" xfId="17275" xr:uid="{00000000-0005-0000-0000-0000A8430000}"/>
    <cellStyle name="Percent 3 8 19 3 2" xfId="17276" xr:uid="{00000000-0005-0000-0000-0000A9430000}"/>
    <cellStyle name="Percent 3 8 19 3 2 2" xfId="17277" xr:uid="{00000000-0005-0000-0000-0000AA430000}"/>
    <cellStyle name="Percent 3 8 19 3 2 3" xfId="17278" xr:uid="{00000000-0005-0000-0000-0000AB430000}"/>
    <cellStyle name="Percent 3 8 19 3 3" xfId="17279" xr:uid="{00000000-0005-0000-0000-0000AC430000}"/>
    <cellStyle name="Percent 3 8 19 3 4" xfId="17280" xr:uid="{00000000-0005-0000-0000-0000AD430000}"/>
    <cellStyle name="Percent 3 8 19 4" xfId="17281" xr:uid="{00000000-0005-0000-0000-0000AE430000}"/>
    <cellStyle name="Percent 3 8 19 4 2" xfId="17282" xr:uid="{00000000-0005-0000-0000-0000AF430000}"/>
    <cellStyle name="Percent 3 8 19 4 2 2" xfId="17283" xr:uid="{00000000-0005-0000-0000-0000B0430000}"/>
    <cellStyle name="Percent 3 8 19 4 2 3" xfId="17284" xr:uid="{00000000-0005-0000-0000-0000B1430000}"/>
    <cellStyle name="Percent 3 8 19 4 3" xfId="17285" xr:uid="{00000000-0005-0000-0000-0000B2430000}"/>
    <cellStyle name="Percent 3 8 19 4 4" xfId="17286" xr:uid="{00000000-0005-0000-0000-0000B3430000}"/>
    <cellStyle name="Percent 3 8 19 5" xfId="17287" xr:uid="{00000000-0005-0000-0000-0000B4430000}"/>
    <cellStyle name="Percent 3 8 19 5 2" xfId="17288" xr:uid="{00000000-0005-0000-0000-0000B5430000}"/>
    <cellStyle name="Percent 3 8 19 5 3" xfId="17289" xr:uid="{00000000-0005-0000-0000-0000B6430000}"/>
    <cellStyle name="Percent 3 8 19 6" xfId="17290" xr:uid="{00000000-0005-0000-0000-0000B7430000}"/>
    <cellStyle name="Percent 3 8 19 7" xfId="17291" xr:uid="{00000000-0005-0000-0000-0000B8430000}"/>
    <cellStyle name="Percent 3 8 2" xfId="17292" xr:uid="{00000000-0005-0000-0000-0000B9430000}"/>
    <cellStyle name="Percent 3 8 2 10" xfId="17293" xr:uid="{00000000-0005-0000-0000-0000BA430000}"/>
    <cellStyle name="Percent 3 8 2 10 2" xfId="17294" xr:uid="{00000000-0005-0000-0000-0000BB430000}"/>
    <cellStyle name="Percent 3 8 2 10 3" xfId="17295" xr:uid="{00000000-0005-0000-0000-0000BC430000}"/>
    <cellStyle name="Percent 3 8 2 11" xfId="17296" xr:uid="{00000000-0005-0000-0000-0000BD430000}"/>
    <cellStyle name="Percent 3 8 2 11 2" xfId="17297" xr:uid="{00000000-0005-0000-0000-0000BE430000}"/>
    <cellStyle name="Percent 3 8 2 11 3" xfId="17298" xr:uid="{00000000-0005-0000-0000-0000BF430000}"/>
    <cellStyle name="Percent 3 8 2 12" xfId="17299" xr:uid="{00000000-0005-0000-0000-0000C0430000}"/>
    <cellStyle name="Percent 3 8 2 12 2" xfId="17300" xr:uid="{00000000-0005-0000-0000-0000C1430000}"/>
    <cellStyle name="Percent 3 8 2 12 3" xfId="17301" xr:uid="{00000000-0005-0000-0000-0000C2430000}"/>
    <cellStyle name="Percent 3 8 2 13" xfId="17302" xr:uid="{00000000-0005-0000-0000-0000C3430000}"/>
    <cellStyle name="Percent 3 8 2 2" xfId="17303" xr:uid="{00000000-0005-0000-0000-0000C4430000}"/>
    <cellStyle name="Percent 3 8 2 2 2" xfId="17304" xr:uid="{00000000-0005-0000-0000-0000C5430000}"/>
    <cellStyle name="Percent 3 8 2 2 2 2" xfId="17305" xr:uid="{00000000-0005-0000-0000-0000C6430000}"/>
    <cellStyle name="Percent 3 8 2 2 2 2 2" xfId="17306" xr:uid="{00000000-0005-0000-0000-0000C7430000}"/>
    <cellStyle name="Percent 3 8 2 2 2 2 3" xfId="17307" xr:uid="{00000000-0005-0000-0000-0000C8430000}"/>
    <cellStyle name="Percent 3 8 2 2 2 3" xfId="17308" xr:uid="{00000000-0005-0000-0000-0000C9430000}"/>
    <cellStyle name="Percent 3 8 2 2 2 4" xfId="17309" xr:uid="{00000000-0005-0000-0000-0000CA430000}"/>
    <cellStyle name="Percent 3 8 2 2 3" xfId="17310" xr:uid="{00000000-0005-0000-0000-0000CB430000}"/>
    <cellStyle name="Percent 3 8 2 2 3 2" xfId="17311" xr:uid="{00000000-0005-0000-0000-0000CC430000}"/>
    <cellStyle name="Percent 3 8 2 2 3 2 2" xfId="17312" xr:uid="{00000000-0005-0000-0000-0000CD430000}"/>
    <cellStyle name="Percent 3 8 2 2 3 2 3" xfId="17313" xr:uid="{00000000-0005-0000-0000-0000CE430000}"/>
    <cellStyle name="Percent 3 8 2 2 3 3" xfId="17314" xr:uid="{00000000-0005-0000-0000-0000CF430000}"/>
    <cellStyle name="Percent 3 8 2 2 3 4" xfId="17315" xr:uid="{00000000-0005-0000-0000-0000D0430000}"/>
    <cellStyle name="Percent 3 8 2 2 4" xfId="17316" xr:uid="{00000000-0005-0000-0000-0000D1430000}"/>
    <cellStyle name="Percent 3 8 2 2 4 2" xfId="17317" xr:uid="{00000000-0005-0000-0000-0000D2430000}"/>
    <cellStyle name="Percent 3 8 2 2 4 3" xfId="17318" xr:uid="{00000000-0005-0000-0000-0000D3430000}"/>
    <cellStyle name="Percent 3 8 2 2 5" xfId="17319" xr:uid="{00000000-0005-0000-0000-0000D4430000}"/>
    <cellStyle name="Percent 3 8 2 2 5 2" xfId="17320" xr:uid="{00000000-0005-0000-0000-0000D5430000}"/>
    <cellStyle name="Percent 3 8 2 2 5 3" xfId="17321" xr:uid="{00000000-0005-0000-0000-0000D6430000}"/>
    <cellStyle name="Percent 3 8 2 2 6" xfId="17322" xr:uid="{00000000-0005-0000-0000-0000D7430000}"/>
    <cellStyle name="Percent 3 8 2 2 7" xfId="17323" xr:uid="{00000000-0005-0000-0000-0000D8430000}"/>
    <cellStyle name="Percent 3 8 2 3" xfId="17324" xr:uid="{00000000-0005-0000-0000-0000D9430000}"/>
    <cellStyle name="Percent 3 8 2 3 2" xfId="17325" xr:uid="{00000000-0005-0000-0000-0000DA430000}"/>
    <cellStyle name="Percent 3 8 2 3 2 2" xfId="17326" xr:uid="{00000000-0005-0000-0000-0000DB430000}"/>
    <cellStyle name="Percent 3 8 2 3 2 2 2" xfId="17327" xr:uid="{00000000-0005-0000-0000-0000DC430000}"/>
    <cellStyle name="Percent 3 8 2 3 2 2 3" xfId="17328" xr:uid="{00000000-0005-0000-0000-0000DD430000}"/>
    <cellStyle name="Percent 3 8 2 3 2 3" xfId="17329" xr:uid="{00000000-0005-0000-0000-0000DE430000}"/>
    <cellStyle name="Percent 3 8 2 3 2 4" xfId="17330" xr:uid="{00000000-0005-0000-0000-0000DF430000}"/>
    <cellStyle name="Percent 3 8 2 3 3" xfId="17331" xr:uid="{00000000-0005-0000-0000-0000E0430000}"/>
    <cellStyle name="Percent 3 8 2 3 3 2" xfId="17332" xr:uid="{00000000-0005-0000-0000-0000E1430000}"/>
    <cellStyle name="Percent 3 8 2 3 3 2 2" xfId="17333" xr:uid="{00000000-0005-0000-0000-0000E2430000}"/>
    <cellStyle name="Percent 3 8 2 3 3 2 3" xfId="17334" xr:uid="{00000000-0005-0000-0000-0000E3430000}"/>
    <cellStyle name="Percent 3 8 2 3 3 3" xfId="17335" xr:uid="{00000000-0005-0000-0000-0000E4430000}"/>
    <cellStyle name="Percent 3 8 2 3 3 4" xfId="17336" xr:uid="{00000000-0005-0000-0000-0000E5430000}"/>
    <cellStyle name="Percent 3 8 2 3 4" xfId="17337" xr:uid="{00000000-0005-0000-0000-0000E6430000}"/>
    <cellStyle name="Percent 3 8 2 3 4 2" xfId="17338" xr:uid="{00000000-0005-0000-0000-0000E7430000}"/>
    <cellStyle name="Percent 3 8 2 3 4 3" xfId="17339" xr:uid="{00000000-0005-0000-0000-0000E8430000}"/>
    <cellStyle name="Percent 3 8 2 3 5" xfId="17340" xr:uid="{00000000-0005-0000-0000-0000E9430000}"/>
    <cellStyle name="Percent 3 8 2 3 6" xfId="17341" xr:uid="{00000000-0005-0000-0000-0000EA430000}"/>
    <cellStyle name="Percent 3 8 2 4" xfId="17342" xr:uid="{00000000-0005-0000-0000-0000EB430000}"/>
    <cellStyle name="Percent 3 8 2 4 2" xfId="17343" xr:uid="{00000000-0005-0000-0000-0000EC430000}"/>
    <cellStyle name="Percent 3 8 2 4 2 2" xfId="17344" xr:uid="{00000000-0005-0000-0000-0000ED430000}"/>
    <cellStyle name="Percent 3 8 2 4 2 2 2" xfId="17345" xr:uid="{00000000-0005-0000-0000-0000EE430000}"/>
    <cellStyle name="Percent 3 8 2 4 2 2 3" xfId="17346" xr:uid="{00000000-0005-0000-0000-0000EF430000}"/>
    <cellStyle name="Percent 3 8 2 4 2 3" xfId="17347" xr:uid="{00000000-0005-0000-0000-0000F0430000}"/>
    <cellStyle name="Percent 3 8 2 4 2 4" xfId="17348" xr:uid="{00000000-0005-0000-0000-0000F1430000}"/>
    <cellStyle name="Percent 3 8 2 4 3" xfId="17349" xr:uid="{00000000-0005-0000-0000-0000F2430000}"/>
    <cellStyle name="Percent 3 8 2 4 3 2" xfId="17350" xr:uid="{00000000-0005-0000-0000-0000F3430000}"/>
    <cellStyle name="Percent 3 8 2 4 3 2 2" xfId="17351" xr:uid="{00000000-0005-0000-0000-0000F4430000}"/>
    <cellStyle name="Percent 3 8 2 4 3 2 3" xfId="17352" xr:uid="{00000000-0005-0000-0000-0000F5430000}"/>
    <cellStyle name="Percent 3 8 2 4 3 3" xfId="17353" xr:uid="{00000000-0005-0000-0000-0000F6430000}"/>
    <cellStyle name="Percent 3 8 2 4 3 4" xfId="17354" xr:uid="{00000000-0005-0000-0000-0000F7430000}"/>
    <cellStyle name="Percent 3 8 2 4 4" xfId="17355" xr:uid="{00000000-0005-0000-0000-0000F8430000}"/>
    <cellStyle name="Percent 3 8 2 4 4 2" xfId="17356" xr:uid="{00000000-0005-0000-0000-0000F9430000}"/>
    <cellStyle name="Percent 3 8 2 4 4 3" xfId="17357" xr:uid="{00000000-0005-0000-0000-0000FA430000}"/>
    <cellStyle name="Percent 3 8 2 4 5" xfId="17358" xr:uid="{00000000-0005-0000-0000-0000FB430000}"/>
    <cellStyle name="Percent 3 8 2 4 6" xfId="17359" xr:uid="{00000000-0005-0000-0000-0000FC430000}"/>
    <cellStyle name="Percent 3 8 2 5" xfId="17360" xr:uid="{00000000-0005-0000-0000-0000FD430000}"/>
    <cellStyle name="Percent 3 8 2 5 2" xfId="17361" xr:uid="{00000000-0005-0000-0000-0000FE430000}"/>
    <cellStyle name="Percent 3 8 2 5 2 2" xfId="17362" xr:uid="{00000000-0005-0000-0000-0000FF430000}"/>
    <cellStyle name="Percent 3 8 2 5 2 2 2" xfId="17363" xr:uid="{00000000-0005-0000-0000-000000440000}"/>
    <cellStyle name="Percent 3 8 2 5 2 2 3" xfId="17364" xr:uid="{00000000-0005-0000-0000-000001440000}"/>
    <cellStyle name="Percent 3 8 2 5 2 3" xfId="17365" xr:uid="{00000000-0005-0000-0000-000002440000}"/>
    <cellStyle name="Percent 3 8 2 5 2 4" xfId="17366" xr:uid="{00000000-0005-0000-0000-000003440000}"/>
    <cellStyle name="Percent 3 8 2 5 3" xfId="17367" xr:uid="{00000000-0005-0000-0000-000004440000}"/>
    <cellStyle name="Percent 3 8 2 5 3 2" xfId="17368" xr:uid="{00000000-0005-0000-0000-000005440000}"/>
    <cellStyle name="Percent 3 8 2 5 3 2 2" xfId="17369" xr:uid="{00000000-0005-0000-0000-000006440000}"/>
    <cellStyle name="Percent 3 8 2 5 3 2 3" xfId="17370" xr:uid="{00000000-0005-0000-0000-000007440000}"/>
    <cellStyle name="Percent 3 8 2 5 3 3" xfId="17371" xr:uid="{00000000-0005-0000-0000-000008440000}"/>
    <cellStyle name="Percent 3 8 2 5 3 4" xfId="17372" xr:uid="{00000000-0005-0000-0000-000009440000}"/>
    <cellStyle name="Percent 3 8 2 5 4" xfId="17373" xr:uid="{00000000-0005-0000-0000-00000A440000}"/>
    <cellStyle name="Percent 3 8 2 5 4 2" xfId="17374" xr:uid="{00000000-0005-0000-0000-00000B440000}"/>
    <cellStyle name="Percent 3 8 2 5 4 2 2" xfId="17375" xr:uid="{00000000-0005-0000-0000-00000C440000}"/>
    <cellStyle name="Percent 3 8 2 5 4 2 3" xfId="17376" xr:uid="{00000000-0005-0000-0000-00000D440000}"/>
    <cellStyle name="Percent 3 8 2 5 4 3" xfId="17377" xr:uid="{00000000-0005-0000-0000-00000E440000}"/>
    <cellStyle name="Percent 3 8 2 5 4 4" xfId="17378" xr:uid="{00000000-0005-0000-0000-00000F440000}"/>
    <cellStyle name="Percent 3 8 2 5 5" xfId="17379" xr:uid="{00000000-0005-0000-0000-000010440000}"/>
    <cellStyle name="Percent 3 8 2 5 5 2" xfId="17380" xr:uid="{00000000-0005-0000-0000-000011440000}"/>
    <cellStyle name="Percent 3 8 2 5 5 3" xfId="17381" xr:uid="{00000000-0005-0000-0000-000012440000}"/>
    <cellStyle name="Percent 3 8 2 5 6" xfId="17382" xr:uid="{00000000-0005-0000-0000-000013440000}"/>
    <cellStyle name="Percent 3 8 2 5 7" xfId="17383" xr:uid="{00000000-0005-0000-0000-000014440000}"/>
    <cellStyle name="Percent 3 8 2 6" xfId="17384" xr:uid="{00000000-0005-0000-0000-000015440000}"/>
    <cellStyle name="Percent 3 8 2 6 2" xfId="17385" xr:uid="{00000000-0005-0000-0000-000016440000}"/>
    <cellStyle name="Percent 3 8 2 6 2 2" xfId="17386" xr:uid="{00000000-0005-0000-0000-000017440000}"/>
    <cellStyle name="Percent 3 8 2 6 2 2 2" xfId="17387" xr:uid="{00000000-0005-0000-0000-000018440000}"/>
    <cellStyle name="Percent 3 8 2 6 2 2 3" xfId="17388" xr:uid="{00000000-0005-0000-0000-000019440000}"/>
    <cellStyle name="Percent 3 8 2 6 2 3" xfId="17389" xr:uid="{00000000-0005-0000-0000-00001A440000}"/>
    <cellStyle name="Percent 3 8 2 6 2 4" xfId="17390" xr:uid="{00000000-0005-0000-0000-00001B440000}"/>
    <cellStyle name="Percent 3 8 2 6 3" xfId="17391" xr:uid="{00000000-0005-0000-0000-00001C440000}"/>
    <cellStyle name="Percent 3 8 2 6 3 2" xfId="17392" xr:uid="{00000000-0005-0000-0000-00001D440000}"/>
    <cellStyle name="Percent 3 8 2 6 3 2 2" xfId="17393" xr:uid="{00000000-0005-0000-0000-00001E440000}"/>
    <cellStyle name="Percent 3 8 2 6 3 2 3" xfId="17394" xr:uid="{00000000-0005-0000-0000-00001F440000}"/>
    <cellStyle name="Percent 3 8 2 6 3 3" xfId="17395" xr:uid="{00000000-0005-0000-0000-000020440000}"/>
    <cellStyle name="Percent 3 8 2 6 3 4" xfId="17396" xr:uid="{00000000-0005-0000-0000-000021440000}"/>
    <cellStyle name="Percent 3 8 2 6 4" xfId="17397" xr:uid="{00000000-0005-0000-0000-000022440000}"/>
    <cellStyle name="Percent 3 8 2 6 4 2" xfId="17398" xr:uid="{00000000-0005-0000-0000-000023440000}"/>
    <cellStyle name="Percent 3 8 2 6 4 3" xfId="17399" xr:uid="{00000000-0005-0000-0000-000024440000}"/>
    <cellStyle name="Percent 3 8 2 6 5" xfId="17400" xr:uid="{00000000-0005-0000-0000-000025440000}"/>
    <cellStyle name="Percent 3 8 2 6 6" xfId="17401" xr:uid="{00000000-0005-0000-0000-000026440000}"/>
    <cellStyle name="Percent 3 8 2 7" xfId="17402" xr:uid="{00000000-0005-0000-0000-000027440000}"/>
    <cellStyle name="Percent 3 8 2 7 2" xfId="17403" xr:uid="{00000000-0005-0000-0000-000028440000}"/>
    <cellStyle name="Percent 3 8 2 7 2 2" xfId="17404" xr:uid="{00000000-0005-0000-0000-000029440000}"/>
    <cellStyle name="Percent 3 8 2 7 2 3" xfId="17405" xr:uid="{00000000-0005-0000-0000-00002A440000}"/>
    <cellStyle name="Percent 3 8 2 7 3" xfId="17406" xr:uid="{00000000-0005-0000-0000-00002B440000}"/>
    <cellStyle name="Percent 3 8 2 7 4" xfId="17407" xr:uid="{00000000-0005-0000-0000-00002C440000}"/>
    <cellStyle name="Percent 3 8 2 8" xfId="17408" xr:uid="{00000000-0005-0000-0000-00002D440000}"/>
    <cellStyle name="Percent 3 8 2 8 2" xfId="17409" xr:uid="{00000000-0005-0000-0000-00002E440000}"/>
    <cellStyle name="Percent 3 8 2 8 2 2" xfId="17410" xr:uid="{00000000-0005-0000-0000-00002F440000}"/>
    <cellStyle name="Percent 3 8 2 8 2 3" xfId="17411" xr:uid="{00000000-0005-0000-0000-000030440000}"/>
    <cellStyle name="Percent 3 8 2 8 3" xfId="17412" xr:uid="{00000000-0005-0000-0000-000031440000}"/>
    <cellStyle name="Percent 3 8 2 8 4" xfId="17413" xr:uid="{00000000-0005-0000-0000-000032440000}"/>
    <cellStyle name="Percent 3 8 2 9" xfId="17414" xr:uid="{00000000-0005-0000-0000-000033440000}"/>
    <cellStyle name="Percent 3 8 2 9 2" xfId="17415" xr:uid="{00000000-0005-0000-0000-000034440000}"/>
    <cellStyle name="Percent 3 8 2 9 2 2" xfId="17416" xr:uid="{00000000-0005-0000-0000-000035440000}"/>
    <cellStyle name="Percent 3 8 2 9 2 3" xfId="17417" xr:uid="{00000000-0005-0000-0000-000036440000}"/>
    <cellStyle name="Percent 3 8 2 9 3" xfId="17418" xr:uid="{00000000-0005-0000-0000-000037440000}"/>
    <cellStyle name="Percent 3 8 2 9 4" xfId="17419" xr:uid="{00000000-0005-0000-0000-000038440000}"/>
    <cellStyle name="Percent 3 8 20" xfId="17420" xr:uid="{00000000-0005-0000-0000-000039440000}"/>
    <cellStyle name="Percent 3 8 20 2" xfId="17421" xr:uid="{00000000-0005-0000-0000-00003A440000}"/>
    <cellStyle name="Percent 3 8 20 2 2" xfId="17422" xr:uid="{00000000-0005-0000-0000-00003B440000}"/>
    <cellStyle name="Percent 3 8 20 2 2 2" xfId="17423" xr:uid="{00000000-0005-0000-0000-00003C440000}"/>
    <cellStyle name="Percent 3 8 20 2 2 3" xfId="17424" xr:uid="{00000000-0005-0000-0000-00003D440000}"/>
    <cellStyle name="Percent 3 8 20 2 3" xfId="17425" xr:uid="{00000000-0005-0000-0000-00003E440000}"/>
    <cellStyle name="Percent 3 8 20 2 4" xfId="17426" xr:uid="{00000000-0005-0000-0000-00003F440000}"/>
    <cellStyle name="Percent 3 8 20 3" xfId="17427" xr:uid="{00000000-0005-0000-0000-000040440000}"/>
    <cellStyle name="Percent 3 8 20 3 2" xfId="17428" xr:uid="{00000000-0005-0000-0000-000041440000}"/>
    <cellStyle name="Percent 3 8 20 3 2 2" xfId="17429" xr:uid="{00000000-0005-0000-0000-000042440000}"/>
    <cellStyle name="Percent 3 8 20 3 2 3" xfId="17430" xr:uid="{00000000-0005-0000-0000-000043440000}"/>
    <cellStyle name="Percent 3 8 20 3 3" xfId="17431" xr:uid="{00000000-0005-0000-0000-000044440000}"/>
    <cellStyle name="Percent 3 8 20 3 4" xfId="17432" xr:uid="{00000000-0005-0000-0000-000045440000}"/>
    <cellStyle name="Percent 3 8 20 4" xfId="17433" xr:uid="{00000000-0005-0000-0000-000046440000}"/>
    <cellStyle name="Percent 3 8 20 4 2" xfId="17434" xr:uid="{00000000-0005-0000-0000-000047440000}"/>
    <cellStyle name="Percent 3 8 20 4 3" xfId="17435" xr:uid="{00000000-0005-0000-0000-000048440000}"/>
    <cellStyle name="Percent 3 8 20 5" xfId="17436" xr:uid="{00000000-0005-0000-0000-000049440000}"/>
    <cellStyle name="Percent 3 8 20 6" xfId="17437" xr:uid="{00000000-0005-0000-0000-00004A440000}"/>
    <cellStyle name="Percent 3 8 21" xfId="17438" xr:uid="{00000000-0005-0000-0000-00004B440000}"/>
    <cellStyle name="Percent 3 8 21 2" xfId="17439" xr:uid="{00000000-0005-0000-0000-00004C440000}"/>
    <cellStyle name="Percent 3 8 21 2 2" xfId="17440" xr:uid="{00000000-0005-0000-0000-00004D440000}"/>
    <cellStyle name="Percent 3 8 21 2 3" xfId="17441" xr:uid="{00000000-0005-0000-0000-00004E440000}"/>
    <cellStyle name="Percent 3 8 21 3" xfId="17442" xr:uid="{00000000-0005-0000-0000-00004F440000}"/>
    <cellStyle name="Percent 3 8 21 4" xfId="17443" xr:uid="{00000000-0005-0000-0000-000050440000}"/>
    <cellStyle name="Percent 3 8 22" xfId="17444" xr:uid="{00000000-0005-0000-0000-000051440000}"/>
    <cellStyle name="Percent 3 8 22 2" xfId="17445" xr:uid="{00000000-0005-0000-0000-000052440000}"/>
    <cellStyle name="Percent 3 8 22 2 2" xfId="17446" xr:uid="{00000000-0005-0000-0000-000053440000}"/>
    <cellStyle name="Percent 3 8 22 2 3" xfId="17447" xr:uid="{00000000-0005-0000-0000-000054440000}"/>
    <cellStyle name="Percent 3 8 22 3" xfId="17448" xr:uid="{00000000-0005-0000-0000-000055440000}"/>
    <cellStyle name="Percent 3 8 22 4" xfId="17449" xr:uid="{00000000-0005-0000-0000-000056440000}"/>
    <cellStyle name="Percent 3 8 23" xfId="17450" xr:uid="{00000000-0005-0000-0000-000057440000}"/>
    <cellStyle name="Percent 3 8 23 2" xfId="17451" xr:uid="{00000000-0005-0000-0000-000058440000}"/>
    <cellStyle name="Percent 3 8 23 2 2" xfId="17452" xr:uid="{00000000-0005-0000-0000-000059440000}"/>
    <cellStyle name="Percent 3 8 23 2 3" xfId="17453" xr:uid="{00000000-0005-0000-0000-00005A440000}"/>
    <cellStyle name="Percent 3 8 23 3" xfId="17454" xr:uid="{00000000-0005-0000-0000-00005B440000}"/>
    <cellStyle name="Percent 3 8 23 4" xfId="17455" xr:uid="{00000000-0005-0000-0000-00005C440000}"/>
    <cellStyle name="Percent 3 8 24" xfId="17456" xr:uid="{00000000-0005-0000-0000-00005D440000}"/>
    <cellStyle name="Percent 3 8 24 2" xfId="17457" xr:uid="{00000000-0005-0000-0000-00005E440000}"/>
    <cellStyle name="Percent 3 8 24 3" xfId="17458" xr:uid="{00000000-0005-0000-0000-00005F440000}"/>
    <cellStyle name="Percent 3 8 25" xfId="17459" xr:uid="{00000000-0005-0000-0000-000060440000}"/>
    <cellStyle name="Percent 3 8 25 2" xfId="17460" xr:uid="{00000000-0005-0000-0000-000061440000}"/>
    <cellStyle name="Percent 3 8 25 3" xfId="17461" xr:uid="{00000000-0005-0000-0000-000062440000}"/>
    <cellStyle name="Percent 3 8 26" xfId="17462" xr:uid="{00000000-0005-0000-0000-000063440000}"/>
    <cellStyle name="Percent 3 8 26 2" xfId="17463" xr:uid="{00000000-0005-0000-0000-000064440000}"/>
    <cellStyle name="Percent 3 8 26 3" xfId="17464" xr:uid="{00000000-0005-0000-0000-000065440000}"/>
    <cellStyle name="Percent 3 8 27" xfId="17465" xr:uid="{00000000-0005-0000-0000-000066440000}"/>
    <cellStyle name="Percent 3 8 3" xfId="17466" xr:uid="{00000000-0005-0000-0000-000067440000}"/>
    <cellStyle name="Percent 3 8 3 10" xfId="17467" xr:uid="{00000000-0005-0000-0000-000068440000}"/>
    <cellStyle name="Percent 3 8 3 10 2" xfId="17468" xr:uid="{00000000-0005-0000-0000-000069440000}"/>
    <cellStyle name="Percent 3 8 3 10 3" xfId="17469" xr:uid="{00000000-0005-0000-0000-00006A440000}"/>
    <cellStyle name="Percent 3 8 3 11" xfId="17470" xr:uid="{00000000-0005-0000-0000-00006B440000}"/>
    <cellStyle name="Percent 3 8 3 11 2" xfId="17471" xr:uid="{00000000-0005-0000-0000-00006C440000}"/>
    <cellStyle name="Percent 3 8 3 11 3" xfId="17472" xr:uid="{00000000-0005-0000-0000-00006D440000}"/>
    <cellStyle name="Percent 3 8 3 12" xfId="17473" xr:uid="{00000000-0005-0000-0000-00006E440000}"/>
    <cellStyle name="Percent 3 8 3 12 2" xfId="17474" xr:uid="{00000000-0005-0000-0000-00006F440000}"/>
    <cellStyle name="Percent 3 8 3 12 3" xfId="17475" xr:uid="{00000000-0005-0000-0000-000070440000}"/>
    <cellStyle name="Percent 3 8 3 13" xfId="17476" xr:uid="{00000000-0005-0000-0000-000071440000}"/>
    <cellStyle name="Percent 3 8 3 2" xfId="17477" xr:uid="{00000000-0005-0000-0000-000072440000}"/>
    <cellStyle name="Percent 3 8 3 2 2" xfId="17478" xr:uid="{00000000-0005-0000-0000-000073440000}"/>
    <cellStyle name="Percent 3 8 3 2 2 2" xfId="17479" xr:uid="{00000000-0005-0000-0000-000074440000}"/>
    <cellStyle name="Percent 3 8 3 2 2 2 2" xfId="17480" xr:uid="{00000000-0005-0000-0000-000075440000}"/>
    <cellStyle name="Percent 3 8 3 2 2 2 3" xfId="17481" xr:uid="{00000000-0005-0000-0000-000076440000}"/>
    <cellStyle name="Percent 3 8 3 2 2 3" xfId="17482" xr:uid="{00000000-0005-0000-0000-000077440000}"/>
    <cellStyle name="Percent 3 8 3 2 2 4" xfId="17483" xr:uid="{00000000-0005-0000-0000-000078440000}"/>
    <cellStyle name="Percent 3 8 3 2 3" xfId="17484" xr:uid="{00000000-0005-0000-0000-000079440000}"/>
    <cellStyle name="Percent 3 8 3 2 3 2" xfId="17485" xr:uid="{00000000-0005-0000-0000-00007A440000}"/>
    <cellStyle name="Percent 3 8 3 2 3 2 2" xfId="17486" xr:uid="{00000000-0005-0000-0000-00007B440000}"/>
    <cellStyle name="Percent 3 8 3 2 3 2 3" xfId="17487" xr:uid="{00000000-0005-0000-0000-00007C440000}"/>
    <cellStyle name="Percent 3 8 3 2 3 3" xfId="17488" xr:uid="{00000000-0005-0000-0000-00007D440000}"/>
    <cellStyle name="Percent 3 8 3 2 3 4" xfId="17489" xr:uid="{00000000-0005-0000-0000-00007E440000}"/>
    <cellStyle name="Percent 3 8 3 2 4" xfId="17490" xr:uid="{00000000-0005-0000-0000-00007F440000}"/>
    <cellStyle name="Percent 3 8 3 2 4 2" xfId="17491" xr:uid="{00000000-0005-0000-0000-000080440000}"/>
    <cellStyle name="Percent 3 8 3 2 4 3" xfId="17492" xr:uid="{00000000-0005-0000-0000-000081440000}"/>
    <cellStyle name="Percent 3 8 3 2 5" xfId="17493" xr:uid="{00000000-0005-0000-0000-000082440000}"/>
    <cellStyle name="Percent 3 8 3 2 5 2" xfId="17494" xr:uid="{00000000-0005-0000-0000-000083440000}"/>
    <cellStyle name="Percent 3 8 3 2 5 3" xfId="17495" xr:uid="{00000000-0005-0000-0000-000084440000}"/>
    <cellStyle name="Percent 3 8 3 2 6" xfId="17496" xr:uid="{00000000-0005-0000-0000-000085440000}"/>
    <cellStyle name="Percent 3 8 3 2 7" xfId="17497" xr:uid="{00000000-0005-0000-0000-000086440000}"/>
    <cellStyle name="Percent 3 8 3 3" xfId="17498" xr:uid="{00000000-0005-0000-0000-000087440000}"/>
    <cellStyle name="Percent 3 8 3 3 2" xfId="17499" xr:uid="{00000000-0005-0000-0000-000088440000}"/>
    <cellStyle name="Percent 3 8 3 3 2 2" xfId="17500" xr:uid="{00000000-0005-0000-0000-000089440000}"/>
    <cellStyle name="Percent 3 8 3 3 2 2 2" xfId="17501" xr:uid="{00000000-0005-0000-0000-00008A440000}"/>
    <cellStyle name="Percent 3 8 3 3 2 2 3" xfId="17502" xr:uid="{00000000-0005-0000-0000-00008B440000}"/>
    <cellStyle name="Percent 3 8 3 3 2 3" xfId="17503" xr:uid="{00000000-0005-0000-0000-00008C440000}"/>
    <cellStyle name="Percent 3 8 3 3 2 4" xfId="17504" xr:uid="{00000000-0005-0000-0000-00008D440000}"/>
    <cellStyle name="Percent 3 8 3 3 3" xfId="17505" xr:uid="{00000000-0005-0000-0000-00008E440000}"/>
    <cellStyle name="Percent 3 8 3 3 3 2" xfId="17506" xr:uid="{00000000-0005-0000-0000-00008F440000}"/>
    <cellStyle name="Percent 3 8 3 3 3 2 2" xfId="17507" xr:uid="{00000000-0005-0000-0000-000090440000}"/>
    <cellStyle name="Percent 3 8 3 3 3 2 3" xfId="17508" xr:uid="{00000000-0005-0000-0000-000091440000}"/>
    <cellStyle name="Percent 3 8 3 3 3 3" xfId="17509" xr:uid="{00000000-0005-0000-0000-000092440000}"/>
    <cellStyle name="Percent 3 8 3 3 3 4" xfId="17510" xr:uid="{00000000-0005-0000-0000-000093440000}"/>
    <cellStyle name="Percent 3 8 3 3 4" xfId="17511" xr:uid="{00000000-0005-0000-0000-000094440000}"/>
    <cellStyle name="Percent 3 8 3 3 4 2" xfId="17512" xr:uid="{00000000-0005-0000-0000-000095440000}"/>
    <cellStyle name="Percent 3 8 3 3 4 3" xfId="17513" xr:uid="{00000000-0005-0000-0000-000096440000}"/>
    <cellStyle name="Percent 3 8 3 3 5" xfId="17514" xr:uid="{00000000-0005-0000-0000-000097440000}"/>
    <cellStyle name="Percent 3 8 3 3 6" xfId="17515" xr:uid="{00000000-0005-0000-0000-000098440000}"/>
    <cellStyle name="Percent 3 8 3 4" xfId="17516" xr:uid="{00000000-0005-0000-0000-000099440000}"/>
    <cellStyle name="Percent 3 8 3 4 2" xfId="17517" xr:uid="{00000000-0005-0000-0000-00009A440000}"/>
    <cellStyle name="Percent 3 8 3 4 2 2" xfId="17518" xr:uid="{00000000-0005-0000-0000-00009B440000}"/>
    <cellStyle name="Percent 3 8 3 4 2 2 2" xfId="17519" xr:uid="{00000000-0005-0000-0000-00009C440000}"/>
    <cellStyle name="Percent 3 8 3 4 2 2 3" xfId="17520" xr:uid="{00000000-0005-0000-0000-00009D440000}"/>
    <cellStyle name="Percent 3 8 3 4 2 3" xfId="17521" xr:uid="{00000000-0005-0000-0000-00009E440000}"/>
    <cellStyle name="Percent 3 8 3 4 2 4" xfId="17522" xr:uid="{00000000-0005-0000-0000-00009F440000}"/>
    <cellStyle name="Percent 3 8 3 4 3" xfId="17523" xr:uid="{00000000-0005-0000-0000-0000A0440000}"/>
    <cellStyle name="Percent 3 8 3 4 3 2" xfId="17524" xr:uid="{00000000-0005-0000-0000-0000A1440000}"/>
    <cellStyle name="Percent 3 8 3 4 3 2 2" xfId="17525" xr:uid="{00000000-0005-0000-0000-0000A2440000}"/>
    <cellStyle name="Percent 3 8 3 4 3 2 3" xfId="17526" xr:uid="{00000000-0005-0000-0000-0000A3440000}"/>
    <cellStyle name="Percent 3 8 3 4 3 3" xfId="17527" xr:uid="{00000000-0005-0000-0000-0000A4440000}"/>
    <cellStyle name="Percent 3 8 3 4 3 4" xfId="17528" xr:uid="{00000000-0005-0000-0000-0000A5440000}"/>
    <cellStyle name="Percent 3 8 3 4 4" xfId="17529" xr:uid="{00000000-0005-0000-0000-0000A6440000}"/>
    <cellStyle name="Percent 3 8 3 4 4 2" xfId="17530" xr:uid="{00000000-0005-0000-0000-0000A7440000}"/>
    <cellStyle name="Percent 3 8 3 4 4 3" xfId="17531" xr:uid="{00000000-0005-0000-0000-0000A8440000}"/>
    <cellStyle name="Percent 3 8 3 4 5" xfId="17532" xr:uid="{00000000-0005-0000-0000-0000A9440000}"/>
    <cellStyle name="Percent 3 8 3 4 6" xfId="17533" xr:uid="{00000000-0005-0000-0000-0000AA440000}"/>
    <cellStyle name="Percent 3 8 3 5" xfId="17534" xr:uid="{00000000-0005-0000-0000-0000AB440000}"/>
    <cellStyle name="Percent 3 8 3 5 2" xfId="17535" xr:uid="{00000000-0005-0000-0000-0000AC440000}"/>
    <cellStyle name="Percent 3 8 3 5 2 2" xfId="17536" xr:uid="{00000000-0005-0000-0000-0000AD440000}"/>
    <cellStyle name="Percent 3 8 3 5 2 2 2" xfId="17537" xr:uid="{00000000-0005-0000-0000-0000AE440000}"/>
    <cellStyle name="Percent 3 8 3 5 2 2 3" xfId="17538" xr:uid="{00000000-0005-0000-0000-0000AF440000}"/>
    <cellStyle name="Percent 3 8 3 5 2 3" xfId="17539" xr:uid="{00000000-0005-0000-0000-0000B0440000}"/>
    <cellStyle name="Percent 3 8 3 5 2 4" xfId="17540" xr:uid="{00000000-0005-0000-0000-0000B1440000}"/>
    <cellStyle name="Percent 3 8 3 5 3" xfId="17541" xr:uid="{00000000-0005-0000-0000-0000B2440000}"/>
    <cellStyle name="Percent 3 8 3 5 3 2" xfId="17542" xr:uid="{00000000-0005-0000-0000-0000B3440000}"/>
    <cellStyle name="Percent 3 8 3 5 3 2 2" xfId="17543" xr:uid="{00000000-0005-0000-0000-0000B4440000}"/>
    <cellStyle name="Percent 3 8 3 5 3 2 3" xfId="17544" xr:uid="{00000000-0005-0000-0000-0000B5440000}"/>
    <cellStyle name="Percent 3 8 3 5 3 3" xfId="17545" xr:uid="{00000000-0005-0000-0000-0000B6440000}"/>
    <cellStyle name="Percent 3 8 3 5 3 4" xfId="17546" xr:uid="{00000000-0005-0000-0000-0000B7440000}"/>
    <cellStyle name="Percent 3 8 3 5 4" xfId="17547" xr:uid="{00000000-0005-0000-0000-0000B8440000}"/>
    <cellStyle name="Percent 3 8 3 5 4 2" xfId="17548" xr:uid="{00000000-0005-0000-0000-0000B9440000}"/>
    <cellStyle name="Percent 3 8 3 5 4 2 2" xfId="17549" xr:uid="{00000000-0005-0000-0000-0000BA440000}"/>
    <cellStyle name="Percent 3 8 3 5 4 2 3" xfId="17550" xr:uid="{00000000-0005-0000-0000-0000BB440000}"/>
    <cellStyle name="Percent 3 8 3 5 4 3" xfId="17551" xr:uid="{00000000-0005-0000-0000-0000BC440000}"/>
    <cellStyle name="Percent 3 8 3 5 4 4" xfId="17552" xr:uid="{00000000-0005-0000-0000-0000BD440000}"/>
    <cellStyle name="Percent 3 8 3 5 5" xfId="17553" xr:uid="{00000000-0005-0000-0000-0000BE440000}"/>
    <cellStyle name="Percent 3 8 3 5 5 2" xfId="17554" xr:uid="{00000000-0005-0000-0000-0000BF440000}"/>
    <cellStyle name="Percent 3 8 3 5 5 3" xfId="17555" xr:uid="{00000000-0005-0000-0000-0000C0440000}"/>
    <cellStyle name="Percent 3 8 3 5 6" xfId="17556" xr:uid="{00000000-0005-0000-0000-0000C1440000}"/>
    <cellStyle name="Percent 3 8 3 5 7" xfId="17557" xr:uid="{00000000-0005-0000-0000-0000C2440000}"/>
    <cellStyle name="Percent 3 8 3 6" xfId="17558" xr:uid="{00000000-0005-0000-0000-0000C3440000}"/>
    <cellStyle name="Percent 3 8 3 6 2" xfId="17559" xr:uid="{00000000-0005-0000-0000-0000C4440000}"/>
    <cellStyle name="Percent 3 8 3 6 2 2" xfId="17560" xr:uid="{00000000-0005-0000-0000-0000C5440000}"/>
    <cellStyle name="Percent 3 8 3 6 2 2 2" xfId="17561" xr:uid="{00000000-0005-0000-0000-0000C6440000}"/>
    <cellStyle name="Percent 3 8 3 6 2 2 3" xfId="17562" xr:uid="{00000000-0005-0000-0000-0000C7440000}"/>
    <cellStyle name="Percent 3 8 3 6 2 3" xfId="17563" xr:uid="{00000000-0005-0000-0000-0000C8440000}"/>
    <cellStyle name="Percent 3 8 3 6 2 4" xfId="17564" xr:uid="{00000000-0005-0000-0000-0000C9440000}"/>
    <cellStyle name="Percent 3 8 3 6 3" xfId="17565" xr:uid="{00000000-0005-0000-0000-0000CA440000}"/>
    <cellStyle name="Percent 3 8 3 6 3 2" xfId="17566" xr:uid="{00000000-0005-0000-0000-0000CB440000}"/>
    <cellStyle name="Percent 3 8 3 6 3 2 2" xfId="17567" xr:uid="{00000000-0005-0000-0000-0000CC440000}"/>
    <cellStyle name="Percent 3 8 3 6 3 2 3" xfId="17568" xr:uid="{00000000-0005-0000-0000-0000CD440000}"/>
    <cellStyle name="Percent 3 8 3 6 3 3" xfId="17569" xr:uid="{00000000-0005-0000-0000-0000CE440000}"/>
    <cellStyle name="Percent 3 8 3 6 3 4" xfId="17570" xr:uid="{00000000-0005-0000-0000-0000CF440000}"/>
    <cellStyle name="Percent 3 8 3 6 4" xfId="17571" xr:uid="{00000000-0005-0000-0000-0000D0440000}"/>
    <cellStyle name="Percent 3 8 3 6 4 2" xfId="17572" xr:uid="{00000000-0005-0000-0000-0000D1440000}"/>
    <cellStyle name="Percent 3 8 3 6 4 3" xfId="17573" xr:uid="{00000000-0005-0000-0000-0000D2440000}"/>
    <cellStyle name="Percent 3 8 3 6 5" xfId="17574" xr:uid="{00000000-0005-0000-0000-0000D3440000}"/>
    <cellStyle name="Percent 3 8 3 6 6" xfId="17575" xr:uid="{00000000-0005-0000-0000-0000D4440000}"/>
    <cellStyle name="Percent 3 8 3 7" xfId="17576" xr:uid="{00000000-0005-0000-0000-0000D5440000}"/>
    <cellStyle name="Percent 3 8 3 7 2" xfId="17577" xr:uid="{00000000-0005-0000-0000-0000D6440000}"/>
    <cellStyle name="Percent 3 8 3 7 2 2" xfId="17578" xr:uid="{00000000-0005-0000-0000-0000D7440000}"/>
    <cellStyle name="Percent 3 8 3 7 2 3" xfId="17579" xr:uid="{00000000-0005-0000-0000-0000D8440000}"/>
    <cellStyle name="Percent 3 8 3 7 3" xfId="17580" xr:uid="{00000000-0005-0000-0000-0000D9440000}"/>
    <cellStyle name="Percent 3 8 3 7 4" xfId="17581" xr:uid="{00000000-0005-0000-0000-0000DA440000}"/>
    <cellStyle name="Percent 3 8 3 8" xfId="17582" xr:uid="{00000000-0005-0000-0000-0000DB440000}"/>
    <cellStyle name="Percent 3 8 3 8 2" xfId="17583" xr:uid="{00000000-0005-0000-0000-0000DC440000}"/>
    <cellStyle name="Percent 3 8 3 8 2 2" xfId="17584" xr:uid="{00000000-0005-0000-0000-0000DD440000}"/>
    <cellStyle name="Percent 3 8 3 8 2 3" xfId="17585" xr:uid="{00000000-0005-0000-0000-0000DE440000}"/>
    <cellStyle name="Percent 3 8 3 8 3" xfId="17586" xr:uid="{00000000-0005-0000-0000-0000DF440000}"/>
    <cellStyle name="Percent 3 8 3 8 4" xfId="17587" xr:uid="{00000000-0005-0000-0000-0000E0440000}"/>
    <cellStyle name="Percent 3 8 3 9" xfId="17588" xr:uid="{00000000-0005-0000-0000-0000E1440000}"/>
    <cellStyle name="Percent 3 8 3 9 2" xfId="17589" xr:uid="{00000000-0005-0000-0000-0000E2440000}"/>
    <cellStyle name="Percent 3 8 3 9 2 2" xfId="17590" xr:uid="{00000000-0005-0000-0000-0000E3440000}"/>
    <cellStyle name="Percent 3 8 3 9 2 3" xfId="17591" xr:uid="{00000000-0005-0000-0000-0000E4440000}"/>
    <cellStyle name="Percent 3 8 3 9 3" xfId="17592" xr:uid="{00000000-0005-0000-0000-0000E5440000}"/>
    <cellStyle name="Percent 3 8 3 9 4" xfId="17593" xr:uid="{00000000-0005-0000-0000-0000E6440000}"/>
    <cellStyle name="Percent 3 8 4" xfId="17594" xr:uid="{00000000-0005-0000-0000-0000E7440000}"/>
    <cellStyle name="Percent 3 8 4 10" xfId="17595" xr:uid="{00000000-0005-0000-0000-0000E8440000}"/>
    <cellStyle name="Percent 3 8 4 10 2" xfId="17596" xr:uid="{00000000-0005-0000-0000-0000E9440000}"/>
    <cellStyle name="Percent 3 8 4 10 3" xfId="17597" xr:uid="{00000000-0005-0000-0000-0000EA440000}"/>
    <cellStyle name="Percent 3 8 4 11" xfId="17598" xr:uid="{00000000-0005-0000-0000-0000EB440000}"/>
    <cellStyle name="Percent 3 8 4 11 2" xfId="17599" xr:uid="{00000000-0005-0000-0000-0000EC440000}"/>
    <cellStyle name="Percent 3 8 4 11 3" xfId="17600" xr:uid="{00000000-0005-0000-0000-0000ED440000}"/>
    <cellStyle name="Percent 3 8 4 12" xfId="17601" xr:uid="{00000000-0005-0000-0000-0000EE440000}"/>
    <cellStyle name="Percent 3 8 4 12 2" xfId="17602" xr:uid="{00000000-0005-0000-0000-0000EF440000}"/>
    <cellStyle name="Percent 3 8 4 12 3" xfId="17603" xr:uid="{00000000-0005-0000-0000-0000F0440000}"/>
    <cellStyle name="Percent 3 8 4 13" xfId="17604" xr:uid="{00000000-0005-0000-0000-0000F1440000}"/>
    <cellStyle name="Percent 3 8 4 2" xfId="17605" xr:uid="{00000000-0005-0000-0000-0000F2440000}"/>
    <cellStyle name="Percent 3 8 4 2 2" xfId="17606" xr:uid="{00000000-0005-0000-0000-0000F3440000}"/>
    <cellStyle name="Percent 3 8 4 2 2 2" xfId="17607" xr:uid="{00000000-0005-0000-0000-0000F4440000}"/>
    <cellStyle name="Percent 3 8 4 2 2 2 2" xfId="17608" xr:uid="{00000000-0005-0000-0000-0000F5440000}"/>
    <cellStyle name="Percent 3 8 4 2 2 2 3" xfId="17609" xr:uid="{00000000-0005-0000-0000-0000F6440000}"/>
    <cellStyle name="Percent 3 8 4 2 2 3" xfId="17610" xr:uid="{00000000-0005-0000-0000-0000F7440000}"/>
    <cellStyle name="Percent 3 8 4 2 2 4" xfId="17611" xr:uid="{00000000-0005-0000-0000-0000F8440000}"/>
    <cellStyle name="Percent 3 8 4 2 3" xfId="17612" xr:uid="{00000000-0005-0000-0000-0000F9440000}"/>
    <cellStyle name="Percent 3 8 4 2 3 2" xfId="17613" xr:uid="{00000000-0005-0000-0000-0000FA440000}"/>
    <cellStyle name="Percent 3 8 4 2 3 2 2" xfId="17614" xr:uid="{00000000-0005-0000-0000-0000FB440000}"/>
    <cellStyle name="Percent 3 8 4 2 3 2 3" xfId="17615" xr:uid="{00000000-0005-0000-0000-0000FC440000}"/>
    <cellStyle name="Percent 3 8 4 2 3 3" xfId="17616" xr:uid="{00000000-0005-0000-0000-0000FD440000}"/>
    <cellStyle name="Percent 3 8 4 2 3 4" xfId="17617" xr:uid="{00000000-0005-0000-0000-0000FE440000}"/>
    <cellStyle name="Percent 3 8 4 2 4" xfId="17618" xr:uid="{00000000-0005-0000-0000-0000FF440000}"/>
    <cellStyle name="Percent 3 8 4 2 4 2" xfId="17619" xr:uid="{00000000-0005-0000-0000-000000450000}"/>
    <cellStyle name="Percent 3 8 4 2 4 3" xfId="17620" xr:uid="{00000000-0005-0000-0000-000001450000}"/>
    <cellStyle name="Percent 3 8 4 2 5" xfId="17621" xr:uid="{00000000-0005-0000-0000-000002450000}"/>
    <cellStyle name="Percent 3 8 4 2 5 2" xfId="17622" xr:uid="{00000000-0005-0000-0000-000003450000}"/>
    <cellStyle name="Percent 3 8 4 2 5 3" xfId="17623" xr:uid="{00000000-0005-0000-0000-000004450000}"/>
    <cellStyle name="Percent 3 8 4 2 6" xfId="17624" xr:uid="{00000000-0005-0000-0000-000005450000}"/>
    <cellStyle name="Percent 3 8 4 2 7" xfId="17625" xr:uid="{00000000-0005-0000-0000-000006450000}"/>
    <cellStyle name="Percent 3 8 4 3" xfId="17626" xr:uid="{00000000-0005-0000-0000-000007450000}"/>
    <cellStyle name="Percent 3 8 4 3 2" xfId="17627" xr:uid="{00000000-0005-0000-0000-000008450000}"/>
    <cellStyle name="Percent 3 8 4 3 2 2" xfId="17628" xr:uid="{00000000-0005-0000-0000-000009450000}"/>
    <cellStyle name="Percent 3 8 4 3 2 2 2" xfId="17629" xr:uid="{00000000-0005-0000-0000-00000A450000}"/>
    <cellStyle name="Percent 3 8 4 3 2 2 3" xfId="17630" xr:uid="{00000000-0005-0000-0000-00000B450000}"/>
    <cellStyle name="Percent 3 8 4 3 2 3" xfId="17631" xr:uid="{00000000-0005-0000-0000-00000C450000}"/>
    <cellStyle name="Percent 3 8 4 3 2 4" xfId="17632" xr:uid="{00000000-0005-0000-0000-00000D450000}"/>
    <cellStyle name="Percent 3 8 4 3 3" xfId="17633" xr:uid="{00000000-0005-0000-0000-00000E450000}"/>
    <cellStyle name="Percent 3 8 4 3 3 2" xfId="17634" xr:uid="{00000000-0005-0000-0000-00000F450000}"/>
    <cellStyle name="Percent 3 8 4 3 3 2 2" xfId="17635" xr:uid="{00000000-0005-0000-0000-000010450000}"/>
    <cellStyle name="Percent 3 8 4 3 3 2 3" xfId="17636" xr:uid="{00000000-0005-0000-0000-000011450000}"/>
    <cellStyle name="Percent 3 8 4 3 3 3" xfId="17637" xr:uid="{00000000-0005-0000-0000-000012450000}"/>
    <cellStyle name="Percent 3 8 4 3 3 4" xfId="17638" xr:uid="{00000000-0005-0000-0000-000013450000}"/>
    <cellStyle name="Percent 3 8 4 3 4" xfId="17639" xr:uid="{00000000-0005-0000-0000-000014450000}"/>
    <cellStyle name="Percent 3 8 4 3 4 2" xfId="17640" xr:uid="{00000000-0005-0000-0000-000015450000}"/>
    <cellStyle name="Percent 3 8 4 3 4 3" xfId="17641" xr:uid="{00000000-0005-0000-0000-000016450000}"/>
    <cellStyle name="Percent 3 8 4 3 5" xfId="17642" xr:uid="{00000000-0005-0000-0000-000017450000}"/>
    <cellStyle name="Percent 3 8 4 3 6" xfId="17643" xr:uid="{00000000-0005-0000-0000-000018450000}"/>
    <cellStyle name="Percent 3 8 4 4" xfId="17644" xr:uid="{00000000-0005-0000-0000-000019450000}"/>
    <cellStyle name="Percent 3 8 4 4 2" xfId="17645" xr:uid="{00000000-0005-0000-0000-00001A450000}"/>
    <cellStyle name="Percent 3 8 4 4 2 2" xfId="17646" xr:uid="{00000000-0005-0000-0000-00001B450000}"/>
    <cellStyle name="Percent 3 8 4 4 2 2 2" xfId="17647" xr:uid="{00000000-0005-0000-0000-00001C450000}"/>
    <cellStyle name="Percent 3 8 4 4 2 2 3" xfId="17648" xr:uid="{00000000-0005-0000-0000-00001D450000}"/>
    <cellStyle name="Percent 3 8 4 4 2 3" xfId="17649" xr:uid="{00000000-0005-0000-0000-00001E450000}"/>
    <cellStyle name="Percent 3 8 4 4 2 4" xfId="17650" xr:uid="{00000000-0005-0000-0000-00001F450000}"/>
    <cellStyle name="Percent 3 8 4 4 3" xfId="17651" xr:uid="{00000000-0005-0000-0000-000020450000}"/>
    <cellStyle name="Percent 3 8 4 4 3 2" xfId="17652" xr:uid="{00000000-0005-0000-0000-000021450000}"/>
    <cellStyle name="Percent 3 8 4 4 3 2 2" xfId="17653" xr:uid="{00000000-0005-0000-0000-000022450000}"/>
    <cellStyle name="Percent 3 8 4 4 3 2 3" xfId="17654" xr:uid="{00000000-0005-0000-0000-000023450000}"/>
    <cellStyle name="Percent 3 8 4 4 3 3" xfId="17655" xr:uid="{00000000-0005-0000-0000-000024450000}"/>
    <cellStyle name="Percent 3 8 4 4 3 4" xfId="17656" xr:uid="{00000000-0005-0000-0000-000025450000}"/>
    <cellStyle name="Percent 3 8 4 4 4" xfId="17657" xr:uid="{00000000-0005-0000-0000-000026450000}"/>
    <cellStyle name="Percent 3 8 4 4 4 2" xfId="17658" xr:uid="{00000000-0005-0000-0000-000027450000}"/>
    <cellStyle name="Percent 3 8 4 4 4 3" xfId="17659" xr:uid="{00000000-0005-0000-0000-000028450000}"/>
    <cellStyle name="Percent 3 8 4 4 5" xfId="17660" xr:uid="{00000000-0005-0000-0000-000029450000}"/>
    <cellStyle name="Percent 3 8 4 4 6" xfId="17661" xr:uid="{00000000-0005-0000-0000-00002A450000}"/>
    <cellStyle name="Percent 3 8 4 5" xfId="17662" xr:uid="{00000000-0005-0000-0000-00002B450000}"/>
    <cellStyle name="Percent 3 8 4 5 2" xfId="17663" xr:uid="{00000000-0005-0000-0000-00002C450000}"/>
    <cellStyle name="Percent 3 8 4 5 2 2" xfId="17664" xr:uid="{00000000-0005-0000-0000-00002D450000}"/>
    <cellStyle name="Percent 3 8 4 5 2 2 2" xfId="17665" xr:uid="{00000000-0005-0000-0000-00002E450000}"/>
    <cellStyle name="Percent 3 8 4 5 2 2 3" xfId="17666" xr:uid="{00000000-0005-0000-0000-00002F450000}"/>
    <cellStyle name="Percent 3 8 4 5 2 3" xfId="17667" xr:uid="{00000000-0005-0000-0000-000030450000}"/>
    <cellStyle name="Percent 3 8 4 5 2 4" xfId="17668" xr:uid="{00000000-0005-0000-0000-000031450000}"/>
    <cellStyle name="Percent 3 8 4 5 3" xfId="17669" xr:uid="{00000000-0005-0000-0000-000032450000}"/>
    <cellStyle name="Percent 3 8 4 5 3 2" xfId="17670" xr:uid="{00000000-0005-0000-0000-000033450000}"/>
    <cellStyle name="Percent 3 8 4 5 3 2 2" xfId="17671" xr:uid="{00000000-0005-0000-0000-000034450000}"/>
    <cellStyle name="Percent 3 8 4 5 3 2 3" xfId="17672" xr:uid="{00000000-0005-0000-0000-000035450000}"/>
    <cellStyle name="Percent 3 8 4 5 3 3" xfId="17673" xr:uid="{00000000-0005-0000-0000-000036450000}"/>
    <cellStyle name="Percent 3 8 4 5 3 4" xfId="17674" xr:uid="{00000000-0005-0000-0000-000037450000}"/>
    <cellStyle name="Percent 3 8 4 5 4" xfId="17675" xr:uid="{00000000-0005-0000-0000-000038450000}"/>
    <cellStyle name="Percent 3 8 4 5 4 2" xfId="17676" xr:uid="{00000000-0005-0000-0000-000039450000}"/>
    <cellStyle name="Percent 3 8 4 5 4 2 2" xfId="17677" xr:uid="{00000000-0005-0000-0000-00003A450000}"/>
    <cellStyle name="Percent 3 8 4 5 4 2 3" xfId="17678" xr:uid="{00000000-0005-0000-0000-00003B450000}"/>
    <cellStyle name="Percent 3 8 4 5 4 3" xfId="17679" xr:uid="{00000000-0005-0000-0000-00003C450000}"/>
    <cellStyle name="Percent 3 8 4 5 4 4" xfId="17680" xr:uid="{00000000-0005-0000-0000-00003D450000}"/>
    <cellStyle name="Percent 3 8 4 5 5" xfId="17681" xr:uid="{00000000-0005-0000-0000-00003E450000}"/>
    <cellStyle name="Percent 3 8 4 5 5 2" xfId="17682" xr:uid="{00000000-0005-0000-0000-00003F450000}"/>
    <cellStyle name="Percent 3 8 4 5 5 3" xfId="17683" xr:uid="{00000000-0005-0000-0000-000040450000}"/>
    <cellStyle name="Percent 3 8 4 5 6" xfId="17684" xr:uid="{00000000-0005-0000-0000-000041450000}"/>
    <cellStyle name="Percent 3 8 4 5 7" xfId="17685" xr:uid="{00000000-0005-0000-0000-000042450000}"/>
    <cellStyle name="Percent 3 8 4 6" xfId="17686" xr:uid="{00000000-0005-0000-0000-000043450000}"/>
    <cellStyle name="Percent 3 8 4 6 2" xfId="17687" xr:uid="{00000000-0005-0000-0000-000044450000}"/>
    <cellStyle name="Percent 3 8 4 6 2 2" xfId="17688" xr:uid="{00000000-0005-0000-0000-000045450000}"/>
    <cellStyle name="Percent 3 8 4 6 2 2 2" xfId="17689" xr:uid="{00000000-0005-0000-0000-000046450000}"/>
    <cellStyle name="Percent 3 8 4 6 2 2 3" xfId="17690" xr:uid="{00000000-0005-0000-0000-000047450000}"/>
    <cellStyle name="Percent 3 8 4 6 2 3" xfId="17691" xr:uid="{00000000-0005-0000-0000-000048450000}"/>
    <cellStyle name="Percent 3 8 4 6 2 4" xfId="17692" xr:uid="{00000000-0005-0000-0000-000049450000}"/>
    <cellStyle name="Percent 3 8 4 6 3" xfId="17693" xr:uid="{00000000-0005-0000-0000-00004A450000}"/>
    <cellStyle name="Percent 3 8 4 6 3 2" xfId="17694" xr:uid="{00000000-0005-0000-0000-00004B450000}"/>
    <cellStyle name="Percent 3 8 4 6 3 2 2" xfId="17695" xr:uid="{00000000-0005-0000-0000-00004C450000}"/>
    <cellStyle name="Percent 3 8 4 6 3 2 3" xfId="17696" xr:uid="{00000000-0005-0000-0000-00004D450000}"/>
    <cellStyle name="Percent 3 8 4 6 3 3" xfId="17697" xr:uid="{00000000-0005-0000-0000-00004E450000}"/>
    <cellStyle name="Percent 3 8 4 6 3 4" xfId="17698" xr:uid="{00000000-0005-0000-0000-00004F450000}"/>
    <cellStyle name="Percent 3 8 4 6 4" xfId="17699" xr:uid="{00000000-0005-0000-0000-000050450000}"/>
    <cellStyle name="Percent 3 8 4 6 4 2" xfId="17700" xr:uid="{00000000-0005-0000-0000-000051450000}"/>
    <cellStyle name="Percent 3 8 4 6 4 3" xfId="17701" xr:uid="{00000000-0005-0000-0000-000052450000}"/>
    <cellStyle name="Percent 3 8 4 6 5" xfId="17702" xr:uid="{00000000-0005-0000-0000-000053450000}"/>
    <cellStyle name="Percent 3 8 4 6 6" xfId="17703" xr:uid="{00000000-0005-0000-0000-000054450000}"/>
    <cellStyle name="Percent 3 8 4 7" xfId="17704" xr:uid="{00000000-0005-0000-0000-000055450000}"/>
    <cellStyle name="Percent 3 8 4 7 2" xfId="17705" xr:uid="{00000000-0005-0000-0000-000056450000}"/>
    <cellStyle name="Percent 3 8 4 7 2 2" xfId="17706" xr:uid="{00000000-0005-0000-0000-000057450000}"/>
    <cellStyle name="Percent 3 8 4 7 2 3" xfId="17707" xr:uid="{00000000-0005-0000-0000-000058450000}"/>
    <cellStyle name="Percent 3 8 4 7 3" xfId="17708" xr:uid="{00000000-0005-0000-0000-000059450000}"/>
    <cellStyle name="Percent 3 8 4 7 4" xfId="17709" xr:uid="{00000000-0005-0000-0000-00005A450000}"/>
    <cellStyle name="Percent 3 8 4 8" xfId="17710" xr:uid="{00000000-0005-0000-0000-00005B450000}"/>
    <cellStyle name="Percent 3 8 4 8 2" xfId="17711" xr:uid="{00000000-0005-0000-0000-00005C450000}"/>
    <cellStyle name="Percent 3 8 4 8 2 2" xfId="17712" xr:uid="{00000000-0005-0000-0000-00005D450000}"/>
    <cellStyle name="Percent 3 8 4 8 2 3" xfId="17713" xr:uid="{00000000-0005-0000-0000-00005E450000}"/>
    <cellStyle name="Percent 3 8 4 8 3" xfId="17714" xr:uid="{00000000-0005-0000-0000-00005F450000}"/>
    <cellStyle name="Percent 3 8 4 8 4" xfId="17715" xr:uid="{00000000-0005-0000-0000-000060450000}"/>
    <cellStyle name="Percent 3 8 4 9" xfId="17716" xr:uid="{00000000-0005-0000-0000-000061450000}"/>
    <cellStyle name="Percent 3 8 4 9 2" xfId="17717" xr:uid="{00000000-0005-0000-0000-000062450000}"/>
    <cellStyle name="Percent 3 8 4 9 2 2" xfId="17718" xr:uid="{00000000-0005-0000-0000-000063450000}"/>
    <cellStyle name="Percent 3 8 4 9 2 3" xfId="17719" xr:uid="{00000000-0005-0000-0000-000064450000}"/>
    <cellStyle name="Percent 3 8 4 9 3" xfId="17720" xr:uid="{00000000-0005-0000-0000-000065450000}"/>
    <cellStyle name="Percent 3 8 4 9 4" xfId="17721" xr:uid="{00000000-0005-0000-0000-000066450000}"/>
    <cellStyle name="Percent 3 8 5" xfId="17722" xr:uid="{00000000-0005-0000-0000-000067450000}"/>
    <cellStyle name="Percent 3 8 5 10" xfId="17723" xr:uid="{00000000-0005-0000-0000-000068450000}"/>
    <cellStyle name="Percent 3 8 5 10 2" xfId="17724" xr:uid="{00000000-0005-0000-0000-000069450000}"/>
    <cellStyle name="Percent 3 8 5 10 3" xfId="17725" xr:uid="{00000000-0005-0000-0000-00006A450000}"/>
    <cellStyle name="Percent 3 8 5 11" xfId="17726" xr:uid="{00000000-0005-0000-0000-00006B450000}"/>
    <cellStyle name="Percent 3 8 5 11 2" xfId="17727" xr:uid="{00000000-0005-0000-0000-00006C450000}"/>
    <cellStyle name="Percent 3 8 5 11 3" xfId="17728" xr:uid="{00000000-0005-0000-0000-00006D450000}"/>
    <cellStyle name="Percent 3 8 5 12" xfId="17729" xr:uid="{00000000-0005-0000-0000-00006E450000}"/>
    <cellStyle name="Percent 3 8 5 12 2" xfId="17730" xr:uid="{00000000-0005-0000-0000-00006F450000}"/>
    <cellStyle name="Percent 3 8 5 12 3" xfId="17731" xr:uid="{00000000-0005-0000-0000-000070450000}"/>
    <cellStyle name="Percent 3 8 5 13" xfId="17732" xr:uid="{00000000-0005-0000-0000-000071450000}"/>
    <cellStyle name="Percent 3 8 5 2" xfId="17733" xr:uid="{00000000-0005-0000-0000-000072450000}"/>
    <cellStyle name="Percent 3 8 5 2 2" xfId="17734" xr:uid="{00000000-0005-0000-0000-000073450000}"/>
    <cellStyle name="Percent 3 8 5 2 2 2" xfId="17735" xr:uid="{00000000-0005-0000-0000-000074450000}"/>
    <cellStyle name="Percent 3 8 5 2 2 2 2" xfId="17736" xr:uid="{00000000-0005-0000-0000-000075450000}"/>
    <cellStyle name="Percent 3 8 5 2 2 2 3" xfId="17737" xr:uid="{00000000-0005-0000-0000-000076450000}"/>
    <cellStyle name="Percent 3 8 5 2 2 3" xfId="17738" xr:uid="{00000000-0005-0000-0000-000077450000}"/>
    <cellStyle name="Percent 3 8 5 2 2 4" xfId="17739" xr:uid="{00000000-0005-0000-0000-000078450000}"/>
    <cellStyle name="Percent 3 8 5 2 3" xfId="17740" xr:uid="{00000000-0005-0000-0000-000079450000}"/>
    <cellStyle name="Percent 3 8 5 2 3 2" xfId="17741" xr:uid="{00000000-0005-0000-0000-00007A450000}"/>
    <cellStyle name="Percent 3 8 5 2 3 2 2" xfId="17742" xr:uid="{00000000-0005-0000-0000-00007B450000}"/>
    <cellStyle name="Percent 3 8 5 2 3 2 3" xfId="17743" xr:uid="{00000000-0005-0000-0000-00007C450000}"/>
    <cellStyle name="Percent 3 8 5 2 3 3" xfId="17744" xr:uid="{00000000-0005-0000-0000-00007D450000}"/>
    <cellStyle name="Percent 3 8 5 2 3 4" xfId="17745" xr:uid="{00000000-0005-0000-0000-00007E450000}"/>
    <cellStyle name="Percent 3 8 5 2 4" xfId="17746" xr:uid="{00000000-0005-0000-0000-00007F450000}"/>
    <cellStyle name="Percent 3 8 5 2 4 2" xfId="17747" xr:uid="{00000000-0005-0000-0000-000080450000}"/>
    <cellStyle name="Percent 3 8 5 2 4 3" xfId="17748" xr:uid="{00000000-0005-0000-0000-000081450000}"/>
    <cellStyle name="Percent 3 8 5 2 5" xfId="17749" xr:uid="{00000000-0005-0000-0000-000082450000}"/>
    <cellStyle name="Percent 3 8 5 2 5 2" xfId="17750" xr:uid="{00000000-0005-0000-0000-000083450000}"/>
    <cellStyle name="Percent 3 8 5 2 5 3" xfId="17751" xr:uid="{00000000-0005-0000-0000-000084450000}"/>
    <cellStyle name="Percent 3 8 5 2 6" xfId="17752" xr:uid="{00000000-0005-0000-0000-000085450000}"/>
    <cellStyle name="Percent 3 8 5 2 7" xfId="17753" xr:uid="{00000000-0005-0000-0000-000086450000}"/>
    <cellStyle name="Percent 3 8 5 3" xfId="17754" xr:uid="{00000000-0005-0000-0000-000087450000}"/>
    <cellStyle name="Percent 3 8 5 3 2" xfId="17755" xr:uid="{00000000-0005-0000-0000-000088450000}"/>
    <cellStyle name="Percent 3 8 5 3 2 2" xfId="17756" xr:uid="{00000000-0005-0000-0000-000089450000}"/>
    <cellStyle name="Percent 3 8 5 3 2 2 2" xfId="17757" xr:uid="{00000000-0005-0000-0000-00008A450000}"/>
    <cellStyle name="Percent 3 8 5 3 2 2 3" xfId="17758" xr:uid="{00000000-0005-0000-0000-00008B450000}"/>
    <cellStyle name="Percent 3 8 5 3 2 3" xfId="17759" xr:uid="{00000000-0005-0000-0000-00008C450000}"/>
    <cellStyle name="Percent 3 8 5 3 2 4" xfId="17760" xr:uid="{00000000-0005-0000-0000-00008D450000}"/>
    <cellStyle name="Percent 3 8 5 3 3" xfId="17761" xr:uid="{00000000-0005-0000-0000-00008E450000}"/>
    <cellStyle name="Percent 3 8 5 3 3 2" xfId="17762" xr:uid="{00000000-0005-0000-0000-00008F450000}"/>
    <cellStyle name="Percent 3 8 5 3 3 2 2" xfId="17763" xr:uid="{00000000-0005-0000-0000-000090450000}"/>
    <cellStyle name="Percent 3 8 5 3 3 2 3" xfId="17764" xr:uid="{00000000-0005-0000-0000-000091450000}"/>
    <cellStyle name="Percent 3 8 5 3 3 3" xfId="17765" xr:uid="{00000000-0005-0000-0000-000092450000}"/>
    <cellStyle name="Percent 3 8 5 3 3 4" xfId="17766" xr:uid="{00000000-0005-0000-0000-000093450000}"/>
    <cellStyle name="Percent 3 8 5 3 4" xfId="17767" xr:uid="{00000000-0005-0000-0000-000094450000}"/>
    <cellStyle name="Percent 3 8 5 3 4 2" xfId="17768" xr:uid="{00000000-0005-0000-0000-000095450000}"/>
    <cellStyle name="Percent 3 8 5 3 4 3" xfId="17769" xr:uid="{00000000-0005-0000-0000-000096450000}"/>
    <cellStyle name="Percent 3 8 5 3 5" xfId="17770" xr:uid="{00000000-0005-0000-0000-000097450000}"/>
    <cellStyle name="Percent 3 8 5 3 6" xfId="17771" xr:uid="{00000000-0005-0000-0000-000098450000}"/>
    <cellStyle name="Percent 3 8 5 4" xfId="17772" xr:uid="{00000000-0005-0000-0000-000099450000}"/>
    <cellStyle name="Percent 3 8 5 4 2" xfId="17773" xr:uid="{00000000-0005-0000-0000-00009A450000}"/>
    <cellStyle name="Percent 3 8 5 4 2 2" xfId="17774" xr:uid="{00000000-0005-0000-0000-00009B450000}"/>
    <cellStyle name="Percent 3 8 5 4 2 2 2" xfId="17775" xr:uid="{00000000-0005-0000-0000-00009C450000}"/>
    <cellStyle name="Percent 3 8 5 4 2 2 3" xfId="17776" xr:uid="{00000000-0005-0000-0000-00009D450000}"/>
    <cellStyle name="Percent 3 8 5 4 2 3" xfId="17777" xr:uid="{00000000-0005-0000-0000-00009E450000}"/>
    <cellStyle name="Percent 3 8 5 4 2 4" xfId="17778" xr:uid="{00000000-0005-0000-0000-00009F450000}"/>
    <cellStyle name="Percent 3 8 5 4 3" xfId="17779" xr:uid="{00000000-0005-0000-0000-0000A0450000}"/>
    <cellStyle name="Percent 3 8 5 4 3 2" xfId="17780" xr:uid="{00000000-0005-0000-0000-0000A1450000}"/>
    <cellStyle name="Percent 3 8 5 4 3 2 2" xfId="17781" xr:uid="{00000000-0005-0000-0000-0000A2450000}"/>
    <cellStyle name="Percent 3 8 5 4 3 2 3" xfId="17782" xr:uid="{00000000-0005-0000-0000-0000A3450000}"/>
    <cellStyle name="Percent 3 8 5 4 3 3" xfId="17783" xr:uid="{00000000-0005-0000-0000-0000A4450000}"/>
    <cellStyle name="Percent 3 8 5 4 3 4" xfId="17784" xr:uid="{00000000-0005-0000-0000-0000A5450000}"/>
    <cellStyle name="Percent 3 8 5 4 4" xfId="17785" xr:uid="{00000000-0005-0000-0000-0000A6450000}"/>
    <cellStyle name="Percent 3 8 5 4 4 2" xfId="17786" xr:uid="{00000000-0005-0000-0000-0000A7450000}"/>
    <cellStyle name="Percent 3 8 5 4 4 3" xfId="17787" xr:uid="{00000000-0005-0000-0000-0000A8450000}"/>
    <cellStyle name="Percent 3 8 5 4 5" xfId="17788" xr:uid="{00000000-0005-0000-0000-0000A9450000}"/>
    <cellStyle name="Percent 3 8 5 4 6" xfId="17789" xr:uid="{00000000-0005-0000-0000-0000AA450000}"/>
    <cellStyle name="Percent 3 8 5 5" xfId="17790" xr:uid="{00000000-0005-0000-0000-0000AB450000}"/>
    <cellStyle name="Percent 3 8 5 5 2" xfId="17791" xr:uid="{00000000-0005-0000-0000-0000AC450000}"/>
    <cellStyle name="Percent 3 8 5 5 2 2" xfId="17792" xr:uid="{00000000-0005-0000-0000-0000AD450000}"/>
    <cellStyle name="Percent 3 8 5 5 2 2 2" xfId="17793" xr:uid="{00000000-0005-0000-0000-0000AE450000}"/>
    <cellStyle name="Percent 3 8 5 5 2 2 3" xfId="17794" xr:uid="{00000000-0005-0000-0000-0000AF450000}"/>
    <cellStyle name="Percent 3 8 5 5 2 3" xfId="17795" xr:uid="{00000000-0005-0000-0000-0000B0450000}"/>
    <cellStyle name="Percent 3 8 5 5 2 4" xfId="17796" xr:uid="{00000000-0005-0000-0000-0000B1450000}"/>
    <cellStyle name="Percent 3 8 5 5 3" xfId="17797" xr:uid="{00000000-0005-0000-0000-0000B2450000}"/>
    <cellStyle name="Percent 3 8 5 5 3 2" xfId="17798" xr:uid="{00000000-0005-0000-0000-0000B3450000}"/>
    <cellStyle name="Percent 3 8 5 5 3 2 2" xfId="17799" xr:uid="{00000000-0005-0000-0000-0000B4450000}"/>
    <cellStyle name="Percent 3 8 5 5 3 2 3" xfId="17800" xr:uid="{00000000-0005-0000-0000-0000B5450000}"/>
    <cellStyle name="Percent 3 8 5 5 3 3" xfId="17801" xr:uid="{00000000-0005-0000-0000-0000B6450000}"/>
    <cellStyle name="Percent 3 8 5 5 3 4" xfId="17802" xr:uid="{00000000-0005-0000-0000-0000B7450000}"/>
    <cellStyle name="Percent 3 8 5 5 4" xfId="17803" xr:uid="{00000000-0005-0000-0000-0000B8450000}"/>
    <cellStyle name="Percent 3 8 5 5 4 2" xfId="17804" xr:uid="{00000000-0005-0000-0000-0000B9450000}"/>
    <cellStyle name="Percent 3 8 5 5 4 2 2" xfId="17805" xr:uid="{00000000-0005-0000-0000-0000BA450000}"/>
    <cellStyle name="Percent 3 8 5 5 4 2 3" xfId="17806" xr:uid="{00000000-0005-0000-0000-0000BB450000}"/>
    <cellStyle name="Percent 3 8 5 5 4 3" xfId="17807" xr:uid="{00000000-0005-0000-0000-0000BC450000}"/>
    <cellStyle name="Percent 3 8 5 5 4 4" xfId="17808" xr:uid="{00000000-0005-0000-0000-0000BD450000}"/>
    <cellStyle name="Percent 3 8 5 5 5" xfId="17809" xr:uid="{00000000-0005-0000-0000-0000BE450000}"/>
    <cellStyle name="Percent 3 8 5 5 5 2" xfId="17810" xr:uid="{00000000-0005-0000-0000-0000BF450000}"/>
    <cellStyle name="Percent 3 8 5 5 5 3" xfId="17811" xr:uid="{00000000-0005-0000-0000-0000C0450000}"/>
    <cellStyle name="Percent 3 8 5 5 6" xfId="17812" xr:uid="{00000000-0005-0000-0000-0000C1450000}"/>
    <cellStyle name="Percent 3 8 5 5 7" xfId="17813" xr:uid="{00000000-0005-0000-0000-0000C2450000}"/>
    <cellStyle name="Percent 3 8 5 6" xfId="17814" xr:uid="{00000000-0005-0000-0000-0000C3450000}"/>
    <cellStyle name="Percent 3 8 5 6 2" xfId="17815" xr:uid="{00000000-0005-0000-0000-0000C4450000}"/>
    <cellStyle name="Percent 3 8 5 6 2 2" xfId="17816" xr:uid="{00000000-0005-0000-0000-0000C5450000}"/>
    <cellStyle name="Percent 3 8 5 6 2 2 2" xfId="17817" xr:uid="{00000000-0005-0000-0000-0000C6450000}"/>
    <cellStyle name="Percent 3 8 5 6 2 2 3" xfId="17818" xr:uid="{00000000-0005-0000-0000-0000C7450000}"/>
    <cellStyle name="Percent 3 8 5 6 2 3" xfId="17819" xr:uid="{00000000-0005-0000-0000-0000C8450000}"/>
    <cellStyle name="Percent 3 8 5 6 2 4" xfId="17820" xr:uid="{00000000-0005-0000-0000-0000C9450000}"/>
    <cellStyle name="Percent 3 8 5 6 3" xfId="17821" xr:uid="{00000000-0005-0000-0000-0000CA450000}"/>
    <cellStyle name="Percent 3 8 5 6 3 2" xfId="17822" xr:uid="{00000000-0005-0000-0000-0000CB450000}"/>
    <cellStyle name="Percent 3 8 5 6 3 2 2" xfId="17823" xr:uid="{00000000-0005-0000-0000-0000CC450000}"/>
    <cellStyle name="Percent 3 8 5 6 3 2 3" xfId="17824" xr:uid="{00000000-0005-0000-0000-0000CD450000}"/>
    <cellStyle name="Percent 3 8 5 6 3 3" xfId="17825" xr:uid="{00000000-0005-0000-0000-0000CE450000}"/>
    <cellStyle name="Percent 3 8 5 6 3 4" xfId="17826" xr:uid="{00000000-0005-0000-0000-0000CF450000}"/>
    <cellStyle name="Percent 3 8 5 6 4" xfId="17827" xr:uid="{00000000-0005-0000-0000-0000D0450000}"/>
    <cellStyle name="Percent 3 8 5 6 4 2" xfId="17828" xr:uid="{00000000-0005-0000-0000-0000D1450000}"/>
    <cellStyle name="Percent 3 8 5 6 4 3" xfId="17829" xr:uid="{00000000-0005-0000-0000-0000D2450000}"/>
    <cellStyle name="Percent 3 8 5 6 5" xfId="17830" xr:uid="{00000000-0005-0000-0000-0000D3450000}"/>
    <cellStyle name="Percent 3 8 5 6 6" xfId="17831" xr:uid="{00000000-0005-0000-0000-0000D4450000}"/>
    <cellStyle name="Percent 3 8 5 7" xfId="17832" xr:uid="{00000000-0005-0000-0000-0000D5450000}"/>
    <cellStyle name="Percent 3 8 5 7 2" xfId="17833" xr:uid="{00000000-0005-0000-0000-0000D6450000}"/>
    <cellStyle name="Percent 3 8 5 7 2 2" xfId="17834" xr:uid="{00000000-0005-0000-0000-0000D7450000}"/>
    <cellStyle name="Percent 3 8 5 7 2 3" xfId="17835" xr:uid="{00000000-0005-0000-0000-0000D8450000}"/>
    <cellStyle name="Percent 3 8 5 7 3" xfId="17836" xr:uid="{00000000-0005-0000-0000-0000D9450000}"/>
    <cellStyle name="Percent 3 8 5 7 4" xfId="17837" xr:uid="{00000000-0005-0000-0000-0000DA450000}"/>
    <cellStyle name="Percent 3 8 5 8" xfId="17838" xr:uid="{00000000-0005-0000-0000-0000DB450000}"/>
    <cellStyle name="Percent 3 8 5 8 2" xfId="17839" xr:uid="{00000000-0005-0000-0000-0000DC450000}"/>
    <cellStyle name="Percent 3 8 5 8 2 2" xfId="17840" xr:uid="{00000000-0005-0000-0000-0000DD450000}"/>
    <cellStyle name="Percent 3 8 5 8 2 3" xfId="17841" xr:uid="{00000000-0005-0000-0000-0000DE450000}"/>
    <cellStyle name="Percent 3 8 5 8 3" xfId="17842" xr:uid="{00000000-0005-0000-0000-0000DF450000}"/>
    <cellStyle name="Percent 3 8 5 8 4" xfId="17843" xr:uid="{00000000-0005-0000-0000-0000E0450000}"/>
    <cellStyle name="Percent 3 8 5 9" xfId="17844" xr:uid="{00000000-0005-0000-0000-0000E1450000}"/>
    <cellStyle name="Percent 3 8 5 9 2" xfId="17845" xr:uid="{00000000-0005-0000-0000-0000E2450000}"/>
    <cellStyle name="Percent 3 8 5 9 2 2" xfId="17846" xr:uid="{00000000-0005-0000-0000-0000E3450000}"/>
    <cellStyle name="Percent 3 8 5 9 2 3" xfId="17847" xr:uid="{00000000-0005-0000-0000-0000E4450000}"/>
    <cellStyle name="Percent 3 8 5 9 3" xfId="17848" xr:uid="{00000000-0005-0000-0000-0000E5450000}"/>
    <cellStyle name="Percent 3 8 5 9 4" xfId="17849" xr:uid="{00000000-0005-0000-0000-0000E6450000}"/>
    <cellStyle name="Percent 3 8 6" xfId="17850" xr:uid="{00000000-0005-0000-0000-0000E7450000}"/>
    <cellStyle name="Percent 3 8 6 10" xfId="17851" xr:uid="{00000000-0005-0000-0000-0000E8450000}"/>
    <cellStyle name="Percent 3 8 6 10 2" xfId="17852" xr:uid="{00000000-0005-0000-0000-0000E9450000}"/>
    <cellStyle name="Percent 3 8 6 10 3" xfId="17853" xr:uid="{00000000-0005-0000-0000-0000EA450000}"/>
    <cellStyle name="Percent 3 8 6 11" xfId="17854" xr:uid="{00000000-0005-0000-0000-0000EB450000}"/>
    <cellStyle name="Percent 3 8 6 11 2" xfId="17855" xr:uid="{00000000-0005-0000-0000-0000EC450000}"/>
    <cellStyle name="Percent 3 8 6 11 3" xfId="17856" xr:uid="{00000000-0005-0000-0000-0000ED450000}"/>
    <cellStyle name="Percent 3 8 6 12" xfId="17857" xr:uid="{00000000-0005-0000-0000-0000EE450000}"/>
    <cellStyle name="Percent 3 8 6 12 2" xfId="17858" xr:uid="{00000000-0005-0000-0000-0000EF450000}"/>
    <cellStyle name="Percent 3 8 6 12 3" xfId="17859" xr:uid="{00000000-0005-0000-0000-0000F0450000}"/>
    <cellStyle name="Percent 3 8 6 13" xfId="17860" xr:uid="{00000000-0005-0000-0000-0000F1450000}"/>
    <cellStyle name="Percent 3 8 6 2" xfId="17861" xr:uid="{00000000-0005-0000-0000-0000F2450000}"/>
    <cellStyle name="Percent 3 8 6 2 2" xfId="17862" xr:uid="{00000000-0005-0000-0000-0000F3450000}"/>
    <cellStyle name="Percent 3 8 6 2 2 2" xfId="17863" xr:uid="{00000000-0005-0000-0000-0000F4450000}"/>
    <cellStyle name="Percent 3 8 6 2 2 2 2" xfId="17864" xr:uid="{00000000-0005-0000-0000-0000F5450000}"/>
    <cellStyle name="Percent 3 8 6 2 2 2 3" xfId="17865" xr:uid="{00000000-0005-0000-0000-0000F6450000}"/>
    <cellStyle name="Percent 3 8 6 2 2 3" xfId="17866" xr:uid="{00000000-0005-0000-0000-0000F7450000}"/>
    <cellStyle name="Percent 3 8 6 2 2 4" xfId="17867" xr:uid="{00000000-0005-0000-0000-0000F8450000}"/>
    <cellStyle name="Percent 3 8 6 2 3" xfId="17868" xr:uid="{00000000-0005-0000-0000-0000F9450000}"/>
    <cellStyle name="Percent 3 8 6 2 3 2" xfId="17869" xr:uid="{00000000-0005-0000-0000-0000FA450000}"/>
    <cellStyle name="Percent 3 8 6 2 3 2 2" xfId="17870" xr:uid="{00000000-0005-0000-0000-0000FB450000}"/>
    <cellStyle name="Percent 3 8 6 2 3 2 3" xfId="17871" xr:uid="{00000000-0005-0000-0000-0000FC450000}"/>
    <cellStyle name="Percent 3 8 6 2 3 3" xfId="17872" xr:uid="{00000000-0005-0000-0000-0000FD450000}"/>
    <cellStyle name="Percent 3 8 6 2 3 4" xfId="17873" xr:uid="{00000000-0005-0000-0000-0000FE450000}"/>
    <cellStyle name="Percent 3 8 6 2 4" xfId="17874" xr:uid="{00000000-0005-0000-0000-0000FF450000}"/>
    <cellStyle name="Percent 3 8 6 2 4 2" xfId="17875" xr:uid="{00000000-0005-0000-0000-000000460000}"/>
    <cellStyle name="Percent 3 8 6 2 4 3" xfId="17876" xr:uid="{00000000-0005-0000-0000-000001460000}"/>
    <cellStyle name="Percent 3 8 6 2 5" xfId="17877" xr:uid="{00000000-0005-0000-0000-000002460000}"/>
    <cellStyle name="Percent 3 8 6 2 5 2" xfId="17878" xr:uid="{00000000-0005-0000-0000-000003460000}"/>
    <cellStyle name="Percent 3 8 6 2 5 3" xfId="17879" xr:uid="{00000000-0005-0000-0000-000004460000}"/>
    <cellStyle name="Percent 3 8 6 2 6" xfId="17880" xr:uid="{00000000-0005-0000-0000-000005460000}"/>
    <cellStyle name="Percent 3 8 6 2 7" xfId="17881" xr:uid="{00000000-0005-0000-0000-000006460000}"/>
    <cellStyle name="Percent 3 8 6 3" xfId="17882" xr:uid="{00000000-0005-0000-0000-000007460000}"/>
    <cellStyle name="Percent 3 8 6 3 2" xfId="17883" xr:uid="{00000000-0005-0000-0000-000008460000}"/>
    <cellStyle name="Percent 3 8 6 3 2 2" xfId="17884" xr:uid="{00000000-0005-0000-0000-000009460000}"/>
    <cellStyle name="Percent 3 8 6 3 2 2 2" xfId="17885" xr:uid="{00000000-0005-0000-0000-00000A460000}"/>
    <cellStyle name="Percent 3 8 6 3 2 2 3" xfId="17886" xr:uid="{00000000-0005-0000-0000-00000B460000}"/>
    <cellStyle name="Percent 3 8 6 3 2 3" xfId="17887" xr:uid="{00000000-0005-0000-0000-00000C460000}"/>
    <cellStyle name="Percent 3 8 6 3 2 4" xfId="17888" xr:uid="{00000000-0005-0000-0000-00000D460000}"/>
    <cellStyle name="Percent 3 8 6 3 3" xfId="17889" xr:uid="{00000000-0005-0000-0000-00000E460000}"/>
    <cellStyle name="Percent 3 8 6 3 3 2" xfId="17890" xr:uid="{00000000-0005-0000-0000-00000F460000}"/>
    <cellStyle name="Percent 3 8 6 3 3 2 2" xfId="17891" xr:uid="{00000000-0005-0000-0000-000010460000}"/>
    <cellStyle name="Percent 3 8 6 3 3 2 3" xfId="17892" xr:uid="{00000000-0005-0000-0000-000011460000}"/>
    <cellStyle name="Percent 3 8 6 3 3 3" xfId="17893" xr:uid="{00000000-0005-0000-0000-000012460000}"/>
    <cellStyle name="Percent 3 8 6 3 3 4" xfId="17894" xr:uid="{00000000-0005-0000-0000-000013460000}"/>
    <cellStyle name="Percent 3 8 6 3 4" xfId="17895" xr:uid="{00000000-0005-0000-0000-000014460000}"/>
    <cellStyle name="Percent 3 8 6 3 4 2" xfId="17896" xr:uid="{00000000-0005-0000-0000-000015460000}"/>
    <cellStyle name="Percent 3 8 6 3 4 3" xfId="17897" xr:uid="{00000000-0005-0000-0000-000016460000}"/>
    <cellStyle name="Percent 3 8 6 3 5" xfId="17898" xr:uid="{00000000-0005-0000-0000-000017460000}"/>
    <cellStyle name="Percent 3 8 6 3 6" xfId="17899" xr:uid="{00000000-0005-0000-0000-000018460000}"/>
    <cellStyle name="Percent 3 8 6 4" xfId="17900" xr:uid="{00000000-0005-0000-0000-000019460000}"/>
    <cellStyle name="Percent 3 8 6 4 2" xfId="17901" xr:uid="{00000000-0005-0000-0000-00001A460000}"/>
    <cellStyle name="Percent 3 8 6 4 2 2" xfId="17902" xr:uid="{00000000-0005-0000-0000-00001B460000}"/>
    <cellStyle name="Percent 3 8 6 4 2 2 2" xfId="17903" xr:uid="{00000000-0005-0000-0000-00001C460000}"/>
    <cellStyle name="Percent 3 8 6 4 2 2 3" xfId="17904" xr:uid="{00000000-0005-0000-0000-00001D460000}"/>
    <cellStyle name="Percent 3 8 6 4 2 3" xfId="17905" xr:uid="{00000000-0005-0000-0000-00001E460000}"/>
    <cellStyle name="Percent 3 8 6 4 2 4" xfId="17906" xr:uid="{00000000-0005-0000-0000-00001F460000}"/>
    <cellStyle name="Percent 3 8 6 4 3" xfId="17907" xr:uid="{00000000-0005-0000-0000-000020460000}"/>
    <cellStyle name="Percent 3 8 6 4 3 2" xfId="17908" xr:uid="{00000000-0005-0000-0000-000021460000}"/>
    <cellStyle name="Percent 3 8 6 4 3 2 2" xfId="17909" xr:uid="{00000000-0005-0000-0000-000022460000}"/>
    <cellStyle name="Percent 3 8 6 4 3 2 3" xfId="17910" xr:uid="{00000000-0005-0000-0000-000023460000}"/>
    <cellStyle name="Percent 3 8 6 4 3 3" xfId="17911" xr:uid="{00000000-0005-0000-0000-000024460000}"/>
    <cellStyle name="Percent 3 8 6 4 3 4" xfId="17912" xr:uid="{00000000-0005-0000-0000-000025460000}"/>
    <cellStyle name="Percent 3 8 6 4 4" xfId="17913" xr:uid="{00000000-0005-0000-0000-000026460000}"/>
    <cellStyle name="Percent 3 8 6 4 4 2" xfId="17914" xr:uid="{00000000-0005-0000-0000-000027460000}"/>
    <cellStyle name="Percent 3 8 6 4 4 3" xfId="17915" xr:uid="{00000000-0005-0000-0000-000028460000}"/>
    <cellStyle name="Percent 3 8 6 4 5" xfId="17916" xr:uid="{00000000-0005-0000-0000-000029460000}"/>
    <cellStyle name="Percent 3 8 6 4 6" xfId="17917" xr:uid="{00000000-0005-0000-0000-00002A460000}"/>
    <cellStyle name="Percent 3 8 6 5" xfId="17918" xr:uid="{00000000-0005-0000-0000-00002B460000}"/>
    <cellStyle name="Percent 3 8 6 5 2" xfId="17919" xr:uid="{00000000-0005-0000-0000-00002C460000}"/>
    <cellStyle name="Percent 3 8 6 5 2 2" xfId="17920" xr:uid="{00000000-0005-0000-0000-00002D460000}"/>
    <cellStyle name="Percent 3 8 6 5 2 2 2" xfId="17921" xr:uid="{00000000-0005-0000-0000-00002E460000}"/>
    <cellStyle name="Percent 3 8 6 5 2 2 3" xfId="17922" xr:uid="{00000000-0005-0000-0000-00002F460000}"/>
    <cellStyle name="Percent 3 8 6 5 2 3" xfId="17923" xr:uid="{00000000-0005-0000-0000-000030460000}"/>
    <cellStyle name="Percent 3 8 6 5 2 4" xfId="17924" xr:uid="{00000000-0005-0000-0000-000031460000}"/>
    <cellStyle name="Percent 3 8 6 5 3" xfId="17925" xr:uid="{00000000-0005-0000-0000-000032460000}"/>
    <cellStyle name="Percent 3 8 6 5 3 2" xfId="17926" xr:uid="{00000000-0005-0000-0000-000033460000}"/>
    <cellStyle name="Percent 3 8 6 5 3 2 2" xfId="17927" xr:uid="{00000000-0005-0000-0000-000034460000}"/>
    <cellStyle name="Percent 3 8 6 5 3 2 3" xfId="17928" xr:uid="{00000000-0005-0000-0000-000035460000}"/>
    <cellStyle name="Percent 3 8 6 5 3 3" xfId="17929" xr:uid="{00000000-0005-0000-0000-000036460000}"/>
    <cellStyle name="Percent 3 8 6 5 3 4" xfId="17930" xr:uid="{00000000-0005-0000-0000-000037460000}"/>
    <cellStyle name="Percent 3 8 6 5 4" xfId="17931" xr:uid="{00000000-0005-0000-0000-000038460000}"/>
    <cellStyle name="Percent 3 8 6 5 4 2" xfId="17932" xr:uid="{00000000-0005-0000-0000-000039460000}"/>
    <cellStyle name="Percent 3 8 6 5 4 2 2" xfId="17933" xr:uid="{00000000-0005-0000-0000-00003A460000}"/>
    <cellStyle name="Percent 3 8 6 5 4 2 3" xfId="17934" xr:uid="{00000000-0005-0000-0000-00003B460000}"/>
    <cellStyle name="Percent 3 8 6 5 4 3" xfId="17935" xr:uid="{00000000-0005-0000-0000-00003C460000}"/>
    <cellStyle name="Percent 3 8 6 5 4 4" xfId="17936" xr:uid="{00000000-0005-0000-0000-00003D460000}"/>
    <cellStyle name="Percent 3 8 6 5 5" xfId="17937" xr:uid="{00000000-0005-0000-0000-00003E460000}"/>
    <cellStyle name="Percent 3 8 6 5 5 2" xfId="17938" xr:uid="{00000000-0005-0000-0000-00003F460000}"/>
    <cellStyle name="Percent 3 8 6 5 5 3" xfId="17939" xr:uid="{00000000-0005-0000-0000-000040460000}"/>
    <cellStyle name="Percent 3 8 6 5 6" xfId="17940" xr:uid="{00000000-0005-0000-0000-000041460000}"/>
    <cellStyle name="Percent 3 8 6 5 7" xfId="17941" xr:uid="{00000000-0005-0000-0000-000042460000}"/>
    <cellStyle name="Percent 3 8 6 6" xfId="17942" xr:uid="{00000000-0005-0000-0000-000043460000}"/>
    <cellStyle name="Percent 3 8 6 6 2" xfId="17943" xr:uid="{00000000-0005-0000-0000-000044460000}"/>
    <cellStyle name="Percent 3 8 6 6 2 2" xfId="17944" xr:uid="{00000000-0005-0000-0000-000045460000}"/>
    <cellStyle name="Percent 3 8 6 6 2 2 2" xfId="17945" xr:uid="{00000000-0005-0000-0000-000046460000}"/>
    <cellStyle name="Percent 3 8 6 6 2 2 3" xfId="17946" xr:uid="{00000000-0005-0000-0000-000047460000}"/>
    <cellStyle name="Percent 3 8 6 6 2 3" xfId="17947" xr:uid="{00000000-0005-0000-0000-000048460000}"/>
    <cellStyle name="Percent 3 8 6 6 2 4" xfId="17948" xr:uid="{00000000-0005-0000-0000-000049460000}"/>
    <cellStyle name="Percent 3 8 6 6 3" xfId="17949" xr:uid="{00000000-0005-0000-0000-00004A460000}"/>
    <cellStyle name="Percent 3 8 6 6 3 2" xfId="17950" xr:uid="{00000000-0005-0000-0000-00004B460000}"/>
    <cellStyle name="Percent 3 8 6 6 3 2 2" xfId="17951" xr:uid="{00000000-0005-0000-0000-00004C460000}"/>
    <cellStyle name="Percent 3 8 6 6 3 2 3" xfId="17952" xr:uid="{00000000-0005-0000-0000-00004D460000}"/>
    <cellStyle name="Percent 3 8 6 6 3 3" xfId="17953" xr:uid="{00000000-0005-0000-0000-00004E460000}"/>
    <cellStyle name="Percent 3 8 6 6 3 4" xfId="17954" xr:uid="{00000000-0005-0000-0000-00004F460000}"/>
    <cellStyle name="Percent 3 8 6 6 4" xfId="17955" xr:uid="{00000000-0005-0000-0000-000050460000}"/>
    <cellStyle name="Percent 3 8 6 6 4 2" xfId="17956" xr:uid="{00000000-0005-0000-0000-000051460000}"/>
    <cellStyle name="Percent 3 8 6 6 4 3" xfId="17957" xr:uid="{00000000-0005-0000-0000-000052460000}"/>
    <cellStyle name="Percent 3 8 6 6 5" xfId="17958" xr:uid="{00000000-0005-0000-0000-000053460000}"/>
    <cellStyle name="Percent 3 8 6 6 6" xfId="17959" xr:uid="{00000000-0005-0000-0000-000054460000}"/>
    <cellStyle name="Percent 3 8 6 7" xfId="17960" xr:uid="{00000000-0005-0000-0000-000055460000}"/>
    <cellStyle name="Percent 3 8 6 7 2" xfId="17961" xr:uid="{00000000-0005-0000-0000-000056460000}"/>
    <cellStyle name="Percent 3 8 6 7 2 2" xfId="17962" xr:uid="{00000000-0005-0000-0000-000057460000}"/>
    <cellStyle name="Percent 3 8 6 7 2 3" xfId="17963" xr:uid="{00000000-0005-0000-0000-000058460000}"/>
    <cellStyle name="Percent 3 8 6 7 3" xfId="17964" xr:uid="{00000000-0005-0000-0000-000059460000}"/>
    <cellStyle name="Percent 3 8 6 7 4" xfId="17965" xr:uid="{00000000-0005-0000-0000-00005A460000}"/>
    <cellStyle name="Percent 3 8 6 8" xfId="17966" xr:uid="{00000000-0005-0000-0000-00005B460000}"/>
    <cellStyle name="Percent 3 8 6 8 2" xfId="17967" xr:uid="{00000000-0005-0000-0000-00005C460000}"/>
    <cellStyle name="Percent 3 8 6 8 2 2" xfId="17968" xr:uid="{00000000-0005-0000-0000-00005D460000}"/>
    <cellStyle name="Percent 3 8 6 8 2 3" xfId="17969" xr:uid="{00000000-0005-0000-0000-00005E460000}"/>
    <cellStyle name="Percent 3 8 6 8 3" xfId="17970" xr:uid="{00000000-0005-0000-0000-00005F460000}"/>
    <cellStyle name="Percent 3 8 6 8 4" xfId="17971" xr:uid="{00000000-0005-0000-0000-000060460000}"/>
    <cellStyle name="Percent 3 8 6 9" xfId="17972" xr:uid="{00000000-0005-0000-0000-000061460000}"/>
    <cellStyle name="Percent 3 8 6 9 2" xfId="17973" xr:uid="{00000000-0005-0000-0000-000062460000}"/>
    <cellStyle name="Percent 3 8 6 9 2 2" xfId="17974" xr:uid="{00000000-0005-0000-0000-000063460000}"/>
    <cellStyle name="Percent 3 8 6 9 2 3" xfId="17975" xr:uid="{00000000-0005-0000-0000-000064460000}"/>
    <cellStyle name="Percent 3 8 6 9 3" xfId="17976" xr:uid="{00000000-0005-0000-0000-000065460000}"/>
    <cellStyle name="Percent 3 8 6 9 4" xfId="17977" xr:uid="{00000000-0005-0000-0000-000066460000}"/>
    <cellStyle name="Percent 3 8 7" xfId="17978" xr:uid="{00000000-0005-0000-0000-000067460000}"/>
    <cellStyle name="Percent 3 8 7 10" xfId="17979" xr:uid="{00000000-0005-0000-0000-000068460000}"/>
    <cellStyle name="Percent 3 8 7 10 2" xfId="17980" xr:uid="{00000000-0005-0000-0000-000069460000}"/>
    <cellStyle name="Percent 3 8 7 10 3" xfId="17981" xr:uid="{00000000-0005-0000-0000-00006A460000}"/>
    <cellStyle name="Percent 3 8 7 11" xfId="17982" xr:uid="{00000000-0005-0000-0000-00006B460000}"/>
    <cellStyle name="Percent 3 8 7 11 2" xfId="17983" xr:uid="{00000000-0005-0000-0000-00006C460000}"/>
    <cellStyle name="Percent 3 8 7 11 3" xfId="17984" xr:uid="{00000000-0005-0000-0000-00006D460000}"/>
    <cellStyle name="Percent 3 8 7 12" xfId="17985" xr:uid="{00000000-0005-0000-0000-00006E460000}"/>
    <cellStyle name="Percent 3 8 7 12 2" xfId="17986" xr:uid="{00000000-0005-0000-0000-00006F460000}"/>
    <cellStyle name="Percent 3 8 7 12 3" xfId="17987" xr:uid="{00000000-0005-0000-0000-000070460000}"/>
    <cellStyle name="Percent 3 8 7 13" xfId="17988" xr:uid="{00000000-0005-0000-0000-000071460000}"/>
    <cellStyle name="Percent 3 8 7 2" xfId="17989" xr:uid="{00000000-0005-0000-0000-000072460000}"/>
    <cellStyle name="Percent 3 8 7 2 2" xfId="17990" xr:uid="{00000000-0005-0000-0000-000073460000}"/>
    <cellStyle name="Percent 3 8 7 2 2 2" xfId="17991" xr:uid="{00000000-0005-0000-0000-000074460000}"/>
    <cellStyle name="Percent 3 8 7 2 2 2 2" xfId="17992" xr:uid="{00000000-0005-0000-0000-000075460000}"/>
    <cellStyle name="Percent 3 8 7 2 2 2 3" xfId="17993" xr:uid="{00000000-0005-0000-0000-000076460000}"/>
    <cellStyle name="Percent 3 8 7 2 2 3" xfId="17994" xr:uid="{00000000-0005-0000-0000-000077460000}"/>
    <cellStyle name="Percent 3 8 7 2 2 4" xfId="17995" xr:uid="{00000000-0005-0000-0000-000078460000}"/>
    <cellStyle name="Percent 3 8 7 2 3" xfId="17996" xr:uid="{00000000-0005-0000-0000-000079460000}"/>
    <cellStyle name="Percent 3 8 7 2 3 2" xfId="17997" xr:uid="{00000000-0005-0000-0000-00007A460000}"/>
    <cellStyle name="Percent 3 8 7 2 3 2 2" xfId="17998" xr:uid="{00000000-0005-0000-0000-00007B460000}"/>
    <cellStyle name="Percent 3 8 7 2 3 2 3" xfId="17999" xr:uid="{00000000-0005-0000-0000-00007C460000}"/>
    <cellStyle name="Percent 3 8 7 2 3 3" xfId="18000" xr:uid="{00000000-0005-0000-0000-00007D460000}"/>
    <cellStyle name="Percent 3 8 7 2 3 4" xfId="18001" xr:uid="{00000000-0005-0000-0000-00007E460000}"/>
    <cellStyle name="Percent 3 8 7 2 4" xfId="18002" xr:uid="{00000000-0005-0000-0000-00007F460000}"/>
    <cellStyle name="Percent 3 8 7 2 4 2" xfId="18003" xr:uid="{00000000-0005-0000-0000-000080460000}"/>
    <cellStyle name="Percent 3 8 7 2 4 3" xfId="18004" xr:uid="{00000000-0005-0000-0000-000081460000}"/>
    <cellStyle name="Percent 3 8 7 2 5" xfId="18005" xr:uid="{00000000-0005-0000-0000-000082460000}"/>
    <cellStyle name="Percent 3 8 7 2 5 2" xfId="18006" xr:uid="{00000000-0005-0000-0000-000083460000}"/>
    <cellStyle name="Percent 3 8 7 2 5 3" xfId="18007" xr:uid="{00000000-0005-0000-0000-000084460000}"/>
    <cellStyle name="Percent 3 8 7 2 6" xfId="18008" xr:uid="{00000000-0005-0000-0000-000085460000}"/>
    <cellStyle name="Percent 3 8 7 2 7" xfId="18009" xr:uid="{00000000-0005-0000-0000-000086460000}"/>
    <cellStyle name="Percent 3 8 7 3" xfId="18010" xr:uid="{00000000-0005-0000-0000-000087460000}"/>
    <cellStyle name="Percent 3 8 7 3 2" xfId="18011" xr:uid="{00000000-0005-0000-0000-000088460000}"/>
    <cellStyle name="Percent 3 8 7 3 2 2" xfId="18012" xr:uid="{00000000-0005-0000-0000-000089460000}"/>
    <cellStyle name="Percent 3 8 7 3 2 2 2" xfId="18013" xr:uid="{00000000-0005-0000-0000-00008A460000}"/>
    <cellStyle name="Percent 3 8 7 3 2 2 3" xfId="18014" xr:uid="{00000000-0005-0000-0000-00008B460000}"/>
    <cellStyle name="Percent 3 8 7 3 2 3" xfId="18015" xr:uid="{00000000-0005-0000-0000-00008C460000}"/>
    <cellStyle name="Percent 3 8 7 3 2 4" xfId="18016" xr:uid="{00000000-0005-0000-0000-00008D460000}"/>
    <cellStyle name="Percent 3 8 7 3 3" xfId="18017" xr:uid="{00000000-0005-0000-0000-00008E460000}"/>
    <cellStyle name="Percent 3 8 7 3 3 2" xfId="18018" xr:uid="{00000000-0005-0000-0000-00008F460000}"/>
    <cellStyle name="Percent 3 8 7 3 3 2 2" xfId="18019" xr:uid="{00000000-0005-0000-0000-000090460000}"/>
    <cellStyle name="Percent 3 8 7 3 3 2 3" xfId="18020" xr:uid="{00000000-0005-0000-0000-000091460000}"/>
    <cellStyle name="Percent 3 8 7 3 3 3" xfId="18021" xr:uid="{00000000-0005-0000-0000-000092460000}"/>
    <cellStyle name="Percent 3 8 7 3 3 4" xfId="18022" xr:uid="{00000000-0005-0000-0000-000093460000}"/>
    <cellStyle name="Percent 3 8 7 3 4" xfId="18023" xr:uid="{00000000-0005-0000-0000-000094460000}"/>
    <cellStyle name="Percent 3 8 7 3 4 2" xfId="18024" xr:uid="{00000000-0005-0000-0000-000095460000}"/>
    <cellStyle name="Percent 3 8 7 3 4 3" xfId="18025" xr:uid="{00000000-0005-0000-0000-000096460000}"/>
    <cellStyle name="Percent 3 8 7 3 5" xfId="18026" xr:uid="{00000000-0005-0000-0000-000097460000}"/>
    <cellStyle name="Percent 3 8 7 3 6" xfId="18027" xr:uid="{00000000-0005-0000-0000-000098460000}"/>
    <cellStyle name="Percent 3 8 7 4" xfId="18028" xr:uid="{00000000-0005-0000-0000-000099460000}"/>
    <cellStyle name="Percent 3 8 7 4 2" xfId="18029" xr:uid="{00000000-0005-0000-0000-00009A460000}"/>
    <cellStyle name="Percent 3 8 7 4 2 2" xfId="18030" xr:uid="{00000000-0005-0000-0000-00009B460000}"/>
    <cellStyle name="Percent 3 8 7 4 2 2 2" xfId="18031" xr:uid="{00000000-0005-0000-0000-00009C460000}"/>
    <cellStyle name="Percent 3 8 7 4 2 2 3" xfId="18032" xr:uid="{00000000-0005-0000-0000-00009D460000}"/>
    <cellStyle name="Percent 3 8 7 4 2 3" xfId="18033" xr:uid="{00000000-0005-0000-0000-00009E460000}"/>
    <cellStyle name="Percent 3 8 7 4 2 4" xfId="18034" xr:uid="{00000000-0005-0000-0000-00009F460000}"/>
    <cellStyle name="Percent 3 8 7 4 3" xfId="18035" xr:uid="{00000000-0005-0000-0000-0000A0460000}"/>
    <cellStyle name="Percent 3 8 7 4 3 2" xfId="18036" xr:uid="{00000000-0005-0000-0000-0000A1460000}"/>
    <cellStyle name="Percent 3 8 7 4 3 2 2" xfId="18037" xr:uid="{00000000-0005-0000-0000-0000A2460000}"/>
    <cellStyle name="Percent 3 8 7 4 3 2 3" xfId="18038" xr:uid="{00000000-0005-0000-0000-0000A3460000}"/>
    <cellStyle name="Percent 3 8 7 4 3 3" xfId="18039" xr:uid="{00000000-0005-0000-0000-0000A4460000}"/>
    <cellStyle name="Percent 3 8 7 4 3 4" xfId="18040" xr:uid="{00000000-0005-0000-0000-0000A5460000}"/>
    <cellStyle name="Percent 3 8 7 4 4" xfId="18041" xr:uid="{00000000-0005-0000-0000-0000A6460000}"/>
    <cellStyle name="Percent 3 8 7 4 4 2" xfId="18042" xr:uid="{00000000-0005-0000-0000-0000A7460000}"/>
    <cellStyle name="Percent 3 8 7 4 4 3" xfId="18043" xr:uid="{00000000-0005-0000-0000-0000A8460000}"/>
    <cellStyle name="Percent 3 8 7 4 5" xfId="18044" xr:uid="{00000000-0005-0000-0000-0000A9460000}"/>
    <cellStyle name="Percent 3 8 7 4 6" xfId="18045" xr:uid="{00000000-0005-0000-0000-0000AA460000}"/>
    <cellStyle name="Percent 3 8 7 5" xfId="18046" xr:uid="{00000000-0005-0000-0000-0000AB460000}"/>
    <cellStyle name="Percent 3 8 7 5 2" xfId="18047" xr:uid="{00000000-0005-0000-0000-0000AC460000}"/>
    <cellStyle name="Percent 3 8 7 5 2 2" xfId="18048" xr:uid="{00000000-0005-0000-0000-0000AD460000}"/>
    <cellStyle name="Percent 3 8 7 5 2 2 2" xfId="18049" xr:uid="{00000000-0005-0000-0000-0000AE460000}"/>
    <cellStyle name="Percent 3 8 7 5 2 2 3" xfId="18050" xr:uid="{00000000-0005-0000-0000-0000AF460000}"/>
    <cellStyle name="Percent 3 8 7 5 2 3" xfId="18051" xr:uid="{00000000-0005-0000-0000-0000B0460000}"/>
    <cellStyle name="Percent 3 8 7 5 2 4" xfId="18052" xr:uid="{00000000-0005-0000-0000-0000B1460000}"/>
    <cellStyle name="Percent 3 8 7 5 3" xfId="18053" xr:uid="{00000000-0005-0000-0000-0000B2460000}"/>
    <cellStyle name="Percent 3 8 7 5 3 2" xfId="18054" xr:uid="{00000000-0005-0000-0000-0000B3460000}"/>
    <cellStyle name="Percent 3 8 7 5 3 2 2" xfId="18055" xr:uid="{00000000-0005-0000-0000-0000B4460000}"/>
    <cellStyle name="Percent 3 8 7 5 3 2 3" xfId="18056" xr:uid="{00000000-0005-0000-0000-0000B5460000}"/>
    <cellStyle name="Percent 3 8 7 5 3 3" xfId="18057" xr:uid="{00000000-0005-0000-0000-0000B6460000}"/>
    <cellStyle name="Percent 3 8 7 5 3 4" xfId="18058" xr:uid="{00000000-0005-0000-0000-0000B7460000}"/>
    <cellStyle name="Percent 3 8 7 5 4" xfId="18059" xr:uid="{00000000-0005-0000-0000-0000B8460000}"/>
    <cellStyle name="Percent 3 8 7 5 4 2" xfId="18060" xr:uid="{00000000-0005-0000-0000-0000B9460000}"/>
    <cellStyle name="Percent 3 8 7 5 4 2 2" xfId="18061" xr:uid="{00000000-0005-0000-0000-0000BA460000}"/>
    <cellStyle name="Percent 3 8 7 5 4 2 3" xfId="18062" xr:uid="{00000000-0005-0000-0000-0000BB460000}"/>
    <cellStyle name="Percent 3 8 7 5 4 3" xfId="18063" xr:uid="{00000000-0005-0000-0000-0000BC460000}"/>
    <cellStyle name="Percent 3 8 7 5 4 4" xfId="18064" xr:uid="{00000000-0005-0000-0000-0000BD460000}"/>
    <cellStyle name="Percent 3 8 7 5 5" xfId="18065" xr:uid="{00000000-0005-0000-0000-0000BE460000}"/>
    <cellStyle name="Percent 3 8 7 5 5 2" xfId="18066" xr:uid="{00000000-0005-0000-0000-0000BF460000}"/>
    <cellStyle name="Percent 3 8 7 5 5 3" xfId="18067" xr:uid="{00000000-0005-0000-0000-0000C0460000}"/>
    <cellStyle name="Percent 3 8 7 5 6" xfId="18068" xr:uid="{00000000-0005-0000-0000-0000C1460000}"/>
    <cellStyle name="Percent 3 8 7 5 7" xfId="18069" xr:uid="{00000000-0005-0000-0000-0000C2460000}"/>
    <cellStyle name="Percent 3 8 7 6" xfId="18070" xr:uid="{00000000-0005-0000-0000-0000C3460000}"/>
    <cellStyle name="Percent 3 8 7 6 2" xfId="18071" xr:uid="{00000000-0005-0000-0000-0000C4460000}"/>
    <cellStyle name="Percent 3 8 7 6 2 2" xfId="18072" xr:uid="{00000000-0005-0000-0000-0000C5460000}"/>
    <cellStyle name="Percent 3 8 7 6 2 2 2" xfId="18073" xr:uid="{00000000-0005-0000-0000-0000C6460000}"/>
    <cellStyle name="Percent 3 8 7 6 2 2 3" xfId="18074" xr:uid="{00000000-0005-0000-0000-0000C7460000}"/>
    <cellStyle name="Percent 3 8 7 6 2 3" xfId="18075" xr:uid="{00000000-0005-0000-0000-0000C8460000}"/>
    <cellStyle name="Percent 3 8 7 6 2 4" xfId="18076" xr:uid="{00000000-0005-0000-0000-0000C9460000}"/>
    <cellStyle name="Percent 3 8 7 6 3" xfId="18077" xr:uid="{00000000-0005-0000-0000-0000CA460000}"/>
    <cellStyle name="Percent 3 8 7 6 3 2" xfId="18078" xr:uid="{00000000-0005-0000-0000-0000CB460000}"/>
    <cellStyle name="Percent 3 8 7 6 3 2 2" xfId="18079" xr:uid="{00000000-0005-0000-0000-0000CC460000}"/>
    <cellStyle name="Percent 3 8 7 6 3 2 3" xfId="18080" xr:uid="{00000000-0005-0000-0000-0000CD460000}"/>
    <cellStyle name="Percent 3 8 7 6 3 3" xfId="18081" xr:uid="{00000000-0005-0000-0000-0000CE460000}"/>
    <cellStyle name="Percent 3 8 7 6 3 4" xfId="18082" xr:uid="{00000000-0005-0000-0000-0000CF460000}"/>
    <cellStyle name="Percent 3 8 7 6 4" xfId="18083" xr:uid="{00000000-0005-0000-0000-0000D0460000}"/>
    <cellStyle name="Percent 3 8 7 6 4 2" xfId="18084" xr:uid="{00000000-0005-0000-0000-0000D1460000}"/>
    <cellStyle name="Percent 3 8 7 6 4 3" xfId="18085" xr:uid="{00000000-0005-0000-0000-0000D2460000}"/>
    <cellStyle name="Percent 3 8 7 6 5" xfId="18086" xr:uid="{00000000-0005-0000-0000-0000D3460000}"/>
    <cellStyle name="Percent 3 8 7 6 6" xfId="18087" xr:uid="{00000000-0005-0000-0000-0000D4460000}"/>
    <cellStyle name="Percent 3 8 7 7" xfId="18088" xr:uid="{00000000-0005-0000-0000-0000D5460000}"/>
    <cellStyle name="Percent 3 8 7 7 2" xfId="18089" xr:uid="{00000000-0005-0000-0000-0000D6460000}"/>
    <cellStyle name="Percent 3 8 7 7 2 2" xfId="18090" xr:uid="{00000000-0005-0000-0000-0000D7460000}"/>
    <cellStyle name="Percent 3 8 7 7 2 3" xfId="18091" xr:uid="{00000000-0005-0000-0000-0000D8460000}"/>
    <cellStyle name="Percent 3 8 7 7 3" xfId="18092" xr:uid="{00000000-0005-0000-0000-0000D9460000}"/>
    <cellStyle name="Percent 3 8 7 7 4" xfId="18093" xr:uid="{00000000-0005-0000-0000-0000DA460000}"/>
    <cellStyle name="Percent 3 8 7 8" xfId="18094" xr:uid="{00000000-0005-0000-0000-0000DB460000}"/>
    <cellStyle name="Percent 3 8 7 8 2" xfId="18095" xr:uid="{00000000-0005-0000-0000-0000DC460000}"/>
    <cellStyle name="Percent 3 8 7 8 2 2" xfId="18096" xr:uid="{00000000-0005-0000-0000-0000DD460000}"/>
    <cellStyle name="Percent 3 8 7 8 2 3" xfId="18097" xr:uid="{00000000-0005-0000-0000-0000DE460000}"/>
    <cellStyle name="Percent 3 8 7 8 3" xfId="18098" xr:uid="{00000000-0005-0000-0000-0000DF460000}"/>
    <cellStyle name="Percent 3 8 7 8 4" xfId="18099" xr:uid="{00000000-0005-0000-0000-0000E0460000}"/>
    <cellStyle name="Percent 3 8 7 9" xfId="18100" xr:uid="{00000000-0005-0000-0000-0000E1460000}"/>
    <cellStyle name="Percent 3 8 7 9 2" xfId="18101" xr:uid="{00000000-0005-0000-0000-0000E2460000}"/>
    <cellStyle name="Percent 3 8 7 9 2 2" xfId="18102" xr:uid="{00000000-0005-0000-0000-0000E3460000}"/>
    <cellStyle name="Percent 3 8 7 9 2 3" xfId="18103" xr:uid="{00000000-0005-0000-0000-0000E4460000}"/>
    <cellStyle name="Percent 3 8 7 9 3" xfId="18104" xr:uid="{00000000-0005-0000-0000-0000E5460000}"/>
    <cellStyle name="Percent 3 8 7 9 4" xfId="18105" xr:uid="{00000000-0005-0000-0000-0000E6460000}"/>
    <cellStyle name="Percent 3 8 8" xfId="18106" xr:uid="{00000000-0005-0000-0000-0000E7460000}"/>
    <cellStyle name="Percent 3 8 8 10" xfId="18107" xr:uid="{00000000-0005-0000-0000-0000E8460000}"/>
    <cellStyle name="Percent 3 8 8 10 2" xfId="18108" xr:uid="{00000000-0005-0000-0000-0000E9460000}"/>
    <cellStyle name="Percent 3 8 8 10 3" xfId="18109" xr:uid="{00000000-0005-0000-0000-0000EA460000}"/>
    <cellStyle name="Percent 3 8 8 11" xfId="18110" xr:uid="{00000000-0005-0000-0000-0000EB460000}"/>
    <cellStyle name="Percent 3 8 8 11 2" xfId="18111" xr:uid="{00000000-0005-0000-0000-0000EC460000}"/>
    <cellStyle name="Percent 3 8 8 11 3" xfId="18112" xr:uid="{00000000-0005-0000-0000-0000ED460000}"/>
    <cellStyle name="Percent 3 8 8 12" xfId="18113" xr:uid="{00000000-0005-0000-0000-0000EE460000}"/>
    <cellStyle name="Percent 3 8 8 12 2" xfId="18114" xr:uid="{00000000-0005-0000-0000-0000EF460000}"/>
    <cellStyle name="Percent 3 8 8 12 3" xfId="18115" xr:uid="{00000000-0005-0000-0000-0000F0460000}"/>
    <cellStyle name="Percent 3 8 8 13" xfId="18116" xr:uid="{00000000-0005-0000-0000-0000F1460000}"/>
    <cellStyle name="Percent 3 8 8 2" xfId="18117" xr:uid="{00000000-0005-0000-0000-0000F2460000}"/>
    <cellStyle name="Percent 3 8 8 2 2" xfId="18118" xr:uid="{00000000-0005-0000-0000-0000F3460000}"/>
    <cellStyle name="Percent 3 8 8 2 2 2" xfId="18119" xr:uid="{00000000-0005-0000-0000-0000F4460000}"/>
    <cellStyle name="Percent 3 8 8 2 2 2 2" xfId="18120" xr:uid="{00000000-0005-0000-0000-0000F5460000}"/>
    <cellStyle name="Percent 3 8 8 2 2 2 3" xfId="18121" xr:uid="{00000000-0005-0000-0000-0000F6460000}"/>
    <cellStyle name="Percent 3 8 8 2 2 3" xfId="18122" xr:uid="{00000000-0005-0000-0000-0000F7460000}"/>
    <cellStyle name="Percent 3 8 8 2 2 4" xfId="18123" xr:uid="{00000000-0005-0000-0000-0000F8460000}"/>
    <cellStyle name="Percent 3 8 8 2 3" xfId="18124" xr:uid="{00000000-0005-0000-0000-0000F9460000}"/>
    <cellStyle name="Percent 3 8 8 2 3 2" xfId="18125" xr:uid="{00000000-0005-0000-0000-0000FA460000}"/>
    <cellStyle name="Percent 3 8 8 2 3 2 2" xfId="18126" xr:uid="{00000000-0005-0000-0000-0000FB460000}"/>
    <cellStyle name="Percent 3 8 8 2 3 2 3" xfId="18127" xr:uid="{00000000-0005-0000-0000-0000FC460000}"/>
    <cellStyle name="Percent 3 8 8 2 3 3" xfId="18128" xr:uid="{00000000-0005-0000-0000-0000FD460000}"/>
    <cellStyle name="Percent 3 8 8 2 3 4" xfId="18129" xr:uid="{00000000-0005-0000-0000-0000FE460000}"/>
    <cellStyle name="Percent 3 8 8 2 4" xfId="18130" xr:uid="{00000000-0005-0000-0000-0000FF460000}"/>
    <cellStyle name="Percent 3 8 8 2 4 2" xfId="18131" xr:uid="{00000000-0005-0000-0000-000000470000}"/>
    <cellStyle name="Percent 3 8 8 2 4 3" xfId="18132" xr:uid="{00000000-0005-0000-0000-000001470000}"/>
    <cellStyle name="Percent 3 8 8 2 5" xfId="18133" xr:uid="{00000000-0005-0000-0000-000002470000}"/>
    <cellStyle name="Percent 3 8 8 2 5 2" xfId="18134" xr:uid="{00000000-0005-0000-0000-000003470000}"/>
    <cellStyle name="Percent 3 8 8 2 5 3" xfId="18135" xr:uid="{00000000-0005-0000-0000-000004470000}"/>
    <cellStyle name="Percent 3 8 8 2 6" xfId="18136" xr:uid="{00000000-0005-0000-0000-000005470000}"/>
    <cellStyle name="Percent 3 8 8 2 7" xfId="18137" xr:uid="{00000000-0005-0000-0000-000006470000}"/>
    <cellStyle name="Percent 3 8 8 3" xfId="18138" xr:uid="{00000000-0005-0000-0000-000007470000}"/>
    <cellStyle name="Percent 3 8 8 3 2" xfId="18139" xr:uid="{00000000-0005-0000-0000-000008470000}"/>
    <cellStyle name="Percent 3 8 8 3 2 2" xfId="18140" xr:uid="{00000000-0005-0000-0000-000009470000}"/>
    <cellStyle name="Percent 3 8 8 3 2 2 2" xfId="18141" xr:uid="{00000000-0005-0000-0000-00000A470000}"/>
    <cellStyle name="Percent 3 8 8 3 2 2 3" xfId="18142" xr:uid="{00000000-0005-0000-0000-00000B470000}"/>
    <cellStyle name="Percent 3 8 8 3 2 3" xfId="18143" xr:uid="{00000000-0005-0000-0000-00000C470000}"/>
    <cellStyle name="Percent 3 8 8 3 2 4" xfId="18144" xr:uid="{00000000-0005-0000-0000-00000D470000}"/>
    <cellStyle name="Percent 3 8 8 3 3" xfId="18145" xr:uid="{00000000-0005-0000-0000-00000E470000}"/>
    <cellStyle name="Percent 3 8 8 3 3 2" xfId="18146" xr:uid="{00000000-0005-0000-0000-00000F470000}"/>
    <cellStyle name="Percent 3 8 8 3 3 2 2" xfId="18147" xr:uid="{00000000-0005-0000-0000-000010470000}"/>
    <cellStyle name="Percent 3 8 8 3 3 2 3" xfId="18148" xr:uid="{00000000-0005-0000-0000-000011470000}"/>
    <cellStyle name="Percent 3 8 8 3 3 3" xfId="18149" xr:uid="{00000000-0005-0000-0000-000012470000}"/>
    <cellStyle name="Percent 3 8 8 3 3 4" xfId="18150" xr:uid="{00000000-0005-0000-0000-000013470000}"/>
    <cellStyle name="Percent 3 8 8 3 4" xfId="18151" xr:uid="{00000000-0005-0000-0000-000014470000}"/>
    <cellStyle name="Percent 3 8 8 3 4 2" xfId="18152" xr:uid="{00000000-0005-0000-0000-000015470000}"/>
    <cellStyle name="Percent 3 8 8 3 4 3" xfId="18153" xr:uid="{00000000-0005-0000-0000-000016470000}"/>
    <cellStyle name="Percent 3 8 8 3 5" xfId="18154" xr:uid="{00000000-0005-0000-0000-000017470000}"/>
    <cellStyle name="Percent 3 8 8 3 6" xfId="18155" xr:uid="{00000000-0005-0000-0000-000018470000}"/>
    <cellStyle name="Percent 3 8 8 4" xfId="18156" xr:uid="{00000000-0005-0000-0000-000019470000}"/>
    <cellStyle name="Percent 3 8 8 4 2" xfId="18157" xr:uid="{00000000-0005-0000-0000-00001A470000}"/>
    <cellStyle name="Percent 3 8 8 4 2 2" xfId="18158" xr:uid="{00000000-0005-0000-0000-00001B470000}"/>
    <cellStyle name="Percent 3 8 8 4 2 2 2" xfId="18159" xr:uid="{00000000-0005-0000-0000-00001C470000}"/>
    <cellStyle name="Percent 3 8 8 4 2 2 3" xfId="18160" xr:uid="{00000000-0005-0000-0000-00001D470000}"/>
    <cellStyle name="Percent 3 8 8 4 2 3" xfId="18161" xr:uid="{00000000-0005-0000-0000-00001E470000}"/>
    <cellStyle name="Percent 3 8 8 4 2 4" xfId="18162" xr:uid="{00000000-0005-0000-0000-00001F470000}"/>
    <cellStyle name="Percent 3 8 8 4 3" xfId="18163" xr:uid="{00000000-0005-0000-0000-000020470000}"/>
    <cellStyle name="Percent 3 8 8 4 3 2" xfId="18164" xr:uid="{00000000-0005-0000-0000-000021470000}"/>
    <cellStyle name="Percent 3 8 8 4 3 2 2" xfId="18165" xr:uid="{00000000-0005-0000-0000-000022470000}"/>
    <cellStyle name="Percent 3 8 8 4 3 2 3" xfId="18166" xr:uid="{00000000-0005-0000-0000-000023470000}"/>
    <cellStyle name="Percent 3 8 8 4 3 3" xfId="18167" xr:uid="{00000000-0005-0000-0000-000024470000}"/>
    <cellStyle name="Percent 3 8 8 4 3 4" xfId="18168" xr:uid="{00000000-0005-0000-0000-000025470000}"/>
    <cellStyle name="Percent 3 8 8 4 4" xfId="18169" xr:uid="{00000000-0005-0000-0000-000026470000}"/>
    <cellStyle name="Percent 3 8 8 4 4 2" xfId="18170" xr:uid="{00000000-0005-0000-0000-000027470000}"/>
    <cellStyle name="Percent 3 8 8 4 4 3" xfId="18171" xr:uid="{00000000-0005-0000-0000-000028470000}"/>
    <cellStyle name="Percent 3 8 8 4 5" xfId="18172" xr:uid="{00000000-0005-0000-0000-000029470000}"/>
    <cellStyle name="Percent 3 8 8 4 6" xfId="18173" xr:uid="{00000000-0005-0000-0000-00002A470000}"/>
    <cellStyle name="Percent 3 8 8 5" xfId="18174" xr:uid="{00000000-0005-0000-0000-00002B470000}"/>
    <cellStyle name="Percent 3 8 8 5 2" xfId="18175" xr:uid="{00000000-0005-0000-0000-00002C470000}"/>
    <cellStyle name="Percent 3 8 8 5 2 2" xfId="18176" xr:uid="{00000000-0005-0000-0000-00002D470000}"/>
    <cellStyle name="Percent 3 8 8 5 2 2 2" xfId="18177" xr:uid="{00000000-0005-0000-0000-00002E470000}"/>
    <cellStyle name="Percent 3 8 8 5 2 2 3" xfId="18178" xr:uid="{00000000-0005-0000-0000-00002F470000}"/>
    <cellStyle name="Percent 3 8 8 5 2 3" xfId="18179" xr:uid="{00000000-0005-0000-0000-000030470000}"/>
    <cellStyle name="Percent 3 8 8 5 2 4" xfId="18180" xr:uid="{00000000-0005-0000-0000-000031470000}"/>
    <cellStyle name="Percent 3 8 8 5 3" xfId="18181" xr:uid="{00000000-0005-0000-0000-000032470000}"/>
    <cellStyle name="Percent 3 8 8 5 3 2" xfId="18182" xr:uid="{00000000-0005-0000-0000-000033470000}"/>
    <cellStyle name="Percent 3 8 8 5 3 2 2" xfId="18183" xr:uid="{00000000-0005-0000-0000-000034470000}"/>
    <cellStyle name="Percent 3 8 8 5 3 2 3" xfId="18184" xr:uid="{00000000-0005-0000-0000-000035470000}"/>
    <cellStyle name="Percent 3 8 8 5 3 3" xfId="18185" xr:uid="{00000000-0005-0000-0000-000036470000}"/>
    <cellStyle name="Percent 3 8 8 5 3 4" xfId="18186" xr:uid="{00000000-0005-0000-0000-000037470000}"/>
    <cellStyle name="Percent 3 8 8 5 4" xfId="18187" xr:uid="{00000000-0005-0000-0000-000038470000}"/>
    <cellStyle name="Percent 3 8 8 5 4 2" xfId="18188" xr:uid="{00000000-0005-0000-0000-000039470000}"/>
    <cellStyle name="Percent 3 8 8 5 4 2 2" xfId="18189" xr:uid="{00000000-0005-0000-0000-00003A470000}"/>
    <cellStyle name="Percent 3 8 8 5 4 2 3" xfId="18190" xr:uid="{00000000-0005-0000-0000-00003B470000}"/>
    <cellStyle name="Percent 3 8 8 5 4 3" xfId="18191" xr:uid="{00000000-0005-0000-0000-00003C470000}"/>
    <cellStyle name="Percent 3 8 8 5 4 4" xfId="18192" xr:uid="{00000000-0005-0000-0000-00003D470000}"/>
    <cellStyle name="Percent 3 8 8 5 5" xfId="18193" xr:uid="{00000000-0005-0000-0000-00003E470000}"/>
    <cellStyle name="Percent 3 8 8 5 5 2" xfId="18194" xr:uid="{00000000-0005-0000-0000-00003F470000}"/>
    <cellStyle name="Percent 3 8 8 5 5 3" xfId="18195" xr:uid="{00000000-0005-0000-0000-000040470000}"/>
    <cellStyle name="Percent 3 8 8 5 6" xfId="18196" xr:uid="{00000000-0005-0000-0000-000041470000}"/>
    <cellStyle name="Percent 3 8 8 5 7" xfId="18197" xr:uid="{00000000-0005-0000-0000-000042470000}"/>
    <cellStyle name="Percent 3 8 8 6" xfId="18198" xr:uid="{00000000-0005-0000-0000-000043470000}"/>
    <cellStyle name="Percent 3 8 8 6 2" xfId="18199" xr:uid="{00000000-0005-0000-0000-000044470000}"/>
    <cellStyle name="Percent 3 8 8 6 2 2" xfId="18200" xr:uid="{00000000-0005-0000-0000-000045470000}"/>
    <cellStyle name="Percent 3 8 8 6 2 2 2" xfId="18201" xr:uid="{00000000-0005-0000-0000-000046470000}"/>
    <cellStyle name="Percent 3 8 8 6 2 2 3" xfId="18202" xr:uid="{00000000-0005-0000-0000-000047470000}"/>
    <cellStyle name="Percent 3 8 8 6 2 3" xfId="18203" xr:uid="{00000000-0005-0000-0000-000048470000}"/>
    <cellStyle name="Percent 3 8 8 6 2 4" xfId="18204" xr:uid="{00000000-0005-0000-0000-000049470000}"/>
    <cellStyle name="Percent 3 8 8 6 3" xfId="18205" xr:uid="{00000000-0005-0000-0000-00004A470000}"/>
    <cellStyle name="Percent 3 8 8 6 3 2" xfId="18206" xr:uid="{00000000-0005-0000-0000-00004B470000}"/>
    <cellStyle name="Percent 3 8 8 6 3 2 2" xfId="18207" xr:uid="{00000000-0005-0000-0000-00004C470000}"/>
    <cellStyle name="Percent 3 8 8 6 3 2 3" xfId="18208" xr:uid="{00000000-0005-0000-0000-00004D470000}"/>
    <cellStyle name="Percent 3 8 8 6 3 3" xfId="18209" xr:uid="{00000000-0005-0000-0000-00004E470000}"/>
    <cellStyle name="Percent 3 8 8 6 3 4" xfId="18210" xr:uid="{00000000-0005-0000-0000-00004F470000}"/>
    <cellStyle name="Percent 3 8 8 6 4" xfId="18211" xr:uid="{00000000-0005-0000-0000-000050470000}"/>
    <cellStyle name="Percent 3 8 8 6 4 2" xfId="18212" xr:uid="{00000000-0005-0000-0000-000051470000}"/>
    <cellStyle name="Percent 3 8 8 6 4 3" xfId="18213" xr:uid="{00000000-0005-0000-0000-000052470000}"/>
    <cellStyle name="Percent 3 8 8 6 5" xfId="18214" xr:uid="{00000000-0005-0000-0000-000053470000}"/>
    <cellStyle name="Percent 3 8 8 6 6" xfId="18215" xr:uid="{00000000-0005-0000-0000-000054470000}"/>
    <cellStyle name="Percent 3 8 8 7" xfId="18216" xr:uid="{00000000-0005-0000-0000-000055470000}"/>
    <cellStyle name="Percent 3 8 8 7 2" xfId="18217" xr:uid="{00000000-0005-0000-0000-000056470000}"/>
    <cellStyle name="Percent 3 8 8 7 2 2" xfId="18218" xr:uid="{00000000-0005-0000-0000-000057470000}"/>
    <cellStyle name="Percent 3 8 8 7 2 3" xfId="18219" xr:uid="{00000000-0005-0000-0000-000058470000}"/>
    <cellStyle name="Percent 3 8 8 7 3" xfId="18220" xr:uid="{00000000-0005-0000-0000-000059470000}"/>
    <cellStyle name="Percent 3 8 8 7 4" xfId="18221" xr:uid="{00000000-0005-0000-0000-00005A470000}"/>
    <cellStyle name="Percent 3 8 8 8" xfId="18222" xr:uid="{00000000-0005-0000-0000-00005B470000}"/>
    <cellStyle name="Percent 3 8 8 8 2" xfId="18223" xr:uid="{00000000-0005-0000-0000-00005C470000}"/>
    <cellStyle name="Percent 3 8 8 8 2 2" xfId="18224" xr:uid="{00000000-0005-0000-0000-00005D470000}"/>
    <cellStyle name="Percent 3 8 8 8 2 3" xfId="18225" xr:uid="{00000000-0005-0000-0000-00005E470000}"/>
    <cellStyle name="Percent 3 8 8 8 3" xfId="18226" xr:uid="{00000000-0005-0000-0000-00005F470000}"/>
    <cellStyle name="Percent 3 8 8 8 4" xfId="18227" xr:uid="{00000000-0005-0000-0000-000060470000}"/>
    <cellStyle name="Percent 3 8 8 9" xfId="18228" xr:uid="{00000000-0005-0000-0000-000061470000}"/>
    <cellStyle name="Percent 3 8 8 9 2" xfId="18229" xr:uid="{00000000-0005-0000-0000-000062470000}"/>
    <cellStyle name="Percent 3 8 8 9 2 2" xfId="18230" xr:uid="{00000000-0005-0000-0000-000063470000}"/>
    <cellStyle name="Percent 3 8 8 9 2 3" xfId="18231" xr:uid="{00000000-0005-0000-0000-000064470000}"/>
    <cellStyle name="Percent 3 8 8 9 3" xfId="18232" xr:uid="{00000000-0005-0000-0000-000065470000}"/>
    <cellStyle name="Percent 3 8 8 9 4" xfId="18233" xr:uid="{00000000-0005-0000-0000-000066470000}"/>
    <cellStyle name="Percent 3 8 9" xfId="18234" xr:uid="{00000000-0005-0000-0000-000067470000}"/>
    <cellStyle name="Percent 3 8 9 10" xfId="18235" xr:uid="{00000000-0005-0000-0000-000068470000}"/>
    <cellStyle name="Percent 3 8 9 10 2" xfId="18236" xr:uid="{00000000-0005-0000-0000-000069470000}"/>
    <cellStyle name="Percent 3 8 9 10 3" xfId="18237" xr:uid="{00000000-0005-0000-0000-00006A470000}"/>
    <cellStyle name="Percent 3 8 9 11" xfId="18238" xr:uid="{00000000-0005-0000-0000-00006B470000}"/>
    <cellStyle name="Percent 3 8 9 11 2" xfId="18239" xr:uid="{00000000-0005-0000-0000-00006C470000}"/>
    <cellStyle name="Percent 3 8 9 11 3" xfId="18240" xr:uid="{00000000-0005-0000-0000-00006D470000}"/>
    <cellStyle name="Percent 3 8 9 12" xfId="18241" xr:uid="{00000000-0005-0000-0000-00006E470000}"/>
    <cellStyle name="Percent 3 8 9 12 2" xfId="18242" xr:uid="{00000000-0005-0000-0000-00006F470000}"/>
    <cellStyle name="Percent 3 8 9 12 3" xfId="18243" xr:uid="{00000000-0005-0000-0000-000070470000}"/>
    <cellStyle name="Percent 3 8 9 13" xfId="18244" xr:uid="{00000000-0005-0000-0000-000071470000}"/>
    <cellStyle name="Percent 3 8 9 2" xfId="18245" xr:uid="{00000000-0005-0000-0000-000072470000}"/>
    <cellStyle name="Percent 3 8 9 2 2" xfId="18246" xr:uid="{00000000-0005-0000-0000-000073470000}"/>
    <cellStyle name="Percent 3 8 9 2 2 2" xfId="18247" xr:uid="{00000000-0005-0000-0000-000074470000}"/>
    <cellStyle name="Percent 3 8 9 2 2 2 2" xfId="18248" xr:uid="{00000000-0005-0000-0000-000075470000}"/>
    <cellStyle name="Percent 3 8 9 2 2 2 3" xfId="18249" xr:uid="{00000000-0005-0000-0000-000076470000}"/>
    <cellStyle name="Percent 3 8 9 2 2 3" xfId="18250" xr:uid="{00000000-0005-0000-0000-000077470000}"/>
    <cellStyle name="Percent 3 8 9 2 2 4" xfId="18251" xr:uid="{00000000-0005-0000-0000-000078470000}"/>
    <cellStyle name="Percent 3 8 9 2 3" xfId="18252" xr:uid="{00000000-0005-0000-0000-000079470000}"/>
    <cellStyle name="Percent 3 8 9 2 3 2" xfId="18253" xr:uid="{00000000-0005-0000-0000-00007A470000}"/>
    <cellStyle name="Percent 3 8 9 2 3 2 2" xfId="18254" xr:uid="{00000000-0005-0000-0000-00007B470000}"/>
    <cellStyle name="Percent 3 8 9 2 3 2 3" xfId="18255" xr:uid="{00000000-0005-0000-0000-00007C470000}"/>
    <cellStyle name="Percent 3 8 9 2 3 3" xfId="18256" xr:uid="{00000000-0005-0000-0000-00007D470000}"/>
    <cellStyle name="Percent 3 8 9 2 3 4" xfId="18257" xr:uid="{00000000-0005-0000-0000-00007E470000}"/>
    <cellStyle name="Percent 3 8 9 2 4" xfId="18258" xr:uid="{00000000-0005-0000-0000-00007F470000}"/>
    <cellStyle name="Percent 3 8 9 2 4 2" xfId="18259" xr:uid="{00000000-0005-0000-0000-000080470000}"/>
    <cellStyle name="Percent 3 8 9 2 4 3" xfId="18260" xr:uid="{00000000-0005-0000-0000-000081470000}"/>
    <cellStyle name="Percent 3 8 9 2 5" xfId="18261" xr:uid="{00000000-0005-0000-0000-000082470000}"/>
    <cellStyle name="Percent 3 8 9 2 5 2" xfId="18262" xr:uid="{00000000-0005-0000-0000-000083470000}"/>
    <cellStyle name="Percent 3 8 9 2 5 3" xfId="18263" xr:uid="{00000000-0005-0000-0000-000084470000}"/>
    <cellStyle name="Percent 3 8 9 2 6" xfId="18264" xr:uid="{00000000-0005-0000-0000-000085470000}"/>
    <cellStyle name="Percent 3 8 9 2 7" xfId="18265" xr:uid="{00000000-0005-0000-0000-000086470000}"/>
    <cellStyle name="Percent 3 8 9 3" xfId="18266" xr:uid="{00000000-0005-0000-0000-000087470000}"/>
    <cellStyle name="Percent 3 8 9 3 2" xfId="18267" xr:uid="{00000000-0005-0000-0000-000088470000}"/>
    <cellStyle name="Percent 3 8 9 3 2 2" xfId="18268" xr:uid="{00000000-0005-0000-0000-000089470000}"/>
    <cellStyle name="Percent 3 8 9 3 2 2 2" xfId="18269" xr:uid="{00000000-0005-0000-0000-00008A470000}"/>
    <cellStyle name="Percent 3 8 9 3 2 2 3" xfId="18270" xr:uid="{00000000-0005-0000-0000-00008B470000}"/>
    <cellStyle name="Percent 3 8 9 3 2 3" xfId="18271" xr:uid="{00000000-0005-0000-0000-00008C470000}"/>
    <cellStyle name="Percent 3 8 9 3 2 4" xfId="18272" xr:uid="{00000000-0005-0000-0000-00008D470000}"/>
    <cellStyle name="Percent 3 8 9 3 3" xfId="18273" xr:uid="{00000000-0005-0000-0000-00008E470000}"/>
    <cellStyle name="Percent 3 8 9 3 3 2" xfId="18274" xr:uid="{00000000-0005-0000-0000-00008F470000}"/>
    <cellStyle name="Percent 3 8 9 3 3 2 2" xfId="18275" xr:uid="{00000000-0005-0000-0000-000090470000}"/>
    <cellStyle name="Percent 3 8 9 3 3 2 3" xfId="18276" xr:uid="{00000000-0005-0000-0000-000091470000}"/>
    <cellStyle name="Percent 3 8 9 3 3 3" xfId="18277" xr:uid="{00000000-0005-0000-0000-000092470000}"/>
    <cellStyle name="Percent 3 8 9 3 3 4" xfId="18278" xr:uid="{00000000-0005-0000-0000-000093470000}"/>
    <cellStyle name="Percent 3 8 9 3 4" xfId="18279" xr:uid="{00000000-0005-0000-0000-000094470000}"/>
    <cellStyle name="Percent 3 8 9 3 4 2" xfId="18280" xr:uid="{00000000-0005-0000-0000-000095470000}"/>
    <cellStyle name="Percent 3 8 9 3 4 3" xfId="18281" xr:uid="{00000000-0005-0000-0000-000096470000}"/>
    <cellStyle name="Percent 3 8 9 3 5" xfId="18282" xr:uid="{00000000-0005-0000-0000-000097470000}"/>
    <cellStyle name="Percent 3 8 9 3 6" xfId="18283" xr:uid="{00000000-0005-0000-0000-000098470000}"/>
    <cellStyle name="Percent 3 8 9 4" xfId="18284" xr:uid="{00000000-0005-0000-0000-000099470000}"/>
    <cellStyle name="Percent 3 8 9 4 2" xfId="18285" xr:uid="{00000000-0005-0000-0000-00009A470000}"/>
    <cellStyle name="Percent 3 8 9 4 2 2" xfId="18286" xr:uid="{00000000-0005-0000-0000-00009B470000}"/>
    <cellStyle name="Percent 3 8 9 4 2 2 2" xfId="18287" xr:uid="{00000000-0005-0000-0000-00009C470000}"/>
    <cellStyle name="Percent 3 8 9 4 2 2 3" xfId="18288" xr:uid="{00000000-0005-0000-0000-00009D470000}"/>
    <cellStyle name="Percent 3 8 9 4 2 3" xfId="18289" xr:uid="{00000000-0005-0000-0000-00009E470000}"/>
    <cellStyle name="Percent 3 8 9 4 2 4" xfId="18290" xr:uid="{00000000-0005-0000-0000-00009F470000}"/>
    <cellStyle name="Percent 3 8 9 4 3" xfId="18291" xr:uid="{00000000-0005-0000-0000-0000A0470000}"/>
    <cellStyle name="Percent 3 8 9 4 3 2" xfId="18292" xr:uid="{00000000-0005-0000-0000-0000A1470000}"/>
    <cellStyle name="Percent 3 8 9 4 3 2 2" xfId="18293" xr:uid="{00000000-0005-0000-0000-0000A2470000}"/>
    <cellStyle name="Percent 3 8 9 4 3 2 3" xfId="18294" xr:uid="{00000000-0005-0000-0000-0000A3470000}"/>
    <cellStyle name="Percent 3 8 9 4 3 3" xfId="18295" xr:uid="{00000000-0005-0000-0000-0000A4470000}"/>
    <cellStyle name="Percent 3 8 9 4 3 4" xfId="18296" xr:uid="{00000000-0005-0000-0000-0000A5470000}"/>
    <cellStyle name="Percent 3 8 9 4 4" xfId="18297" xr:uid="{00000000-0005-0000-0000-0000A6470000}"/>
    <cellStyle name="Percent 3 8 9 4 4 2" xfId="18298" xr:uid="{00000000-0005-0000-0000-0000A7470000}"/>
    <cellStyle name="Percent 3 8 9 4 4 3" xfId="18299" xr:uid="{00000000-0005-0000-0000-0000A8470000}"/>
    <cellStyle name="Percent 3 8 9 4 5" xfId="18300" xr:uid="{00000000-0005-0000-0000-0000A9470000}"/>
    <cellStyle name="Percent 3 8 9 4 6" xfId="18301" xr:uid="{00000000-0005-0000-0000-0000AA470000}"/>
    <cellStyle name="Percent 3 8 9 5" xfId="18302" xr:uid="{00000000-0005-0000-0000-0000AB470000}"/>
    <cellStyle name="Percent 3 8 9 5 2" xfId="18303" xr:uid="{00000000-0005-0000-0000-0000AC470000}"/>
    <cellStyle name="Percent 3 8 9 5 2 2" xfId="18304" xr:uid="{00000000-0005-0000-0000-0000AD470000}"/>
    <cellStyle name="Percent 3 8 9 5 2 2 2" xfId="18305" xr:uid="{00000000-0005-0000-0000-0000AE470000}"/>
    <cellStyle name="Percent 3 8 9 5 2 2 3" xfId="18306" xr:uid="{00000000-0005-0000-0000-0000AF470000}"/>
    <cellStyle name="Percent 3 8 9 5 2 3" xfId="18307" xr:uid="{00000000-0005-0000-0000-0000B0470000}"/>
    <cellStyle name="Percent 3 8 9 5 2 4" xfId="18308" xr:uid="{00000000-0005-0000-0000-0000B1470000}"/>
    <cellStyle name="Percent 3 8 9 5 3" xfId="18309" xr:uid="{00000000-0005-0000-0000-0000B2470000}"/>
    <cellStyle name="Percent 3 8 9 5 3 2" xfId="18310" xr:uid="{00000000-0005-0000-0000-0000B3470000}"/>
    <cellStyle name="Percent 3 8 9 5 3 2 2" xfId="18311" xr:uid="{00000000-0005-0000-0000-0000B4470000}"/>
    <cellStyle name="Percent 3 8 9 5 3 2 3" xfId="18312" xr:uid="{00000000-0005-0000-0000-0000B5470000}"/>
    <cellStyle name="Percent 3 8 9 5 3 3" xfId="18313" xr:uid="{00000000-0005-0000-0000-0000B6470000}"/>
    <cellStyle name="Percent 3 8 9 5 3 4" xfId="18314" xr:uid="{00000000-0005-0000-0000-0000B7470000}"/>
    <cellStyle name="Percent 3 8 9 5 4" xfId="18315" xr:uid="{00000000-0005-0000-0000-0000B8470000}"/>
    <cellStyle name="Percent 3 8 9 5 4 2" xfId="18316" xr:uid="{00000000-0005-0000-0000-0000B9470000}"/>
    <cellStyle name="Percent 3 8 9 5 4 2 2" xfId="18317" xr:uid="{00000000-0005-0000-0000-0000BA470000}"/>
    <cellStyle name="Percent 3 8 9 5 4 2 3" xfId="18318" xr:uid="{00000000-0005-0000-0000-0000BB470000}"/>
    <cellStyle name="Percent 3 8 9 5 4 3" xfId="18319" xr:uid="{00000000-0005-0000-0000-0000BC470000}"/>
    <cellStyle name="Percent 3 8 9 5 4 4" xfId="18320" xr:uid="{00000000-0005-0000-0000-0000BD470000}"/>
    <cellStyle name="Percent 3 8 9 5 5" xfId="18321" xr:uid="{00000000-0005-0000-0000-0000BE470000}"/>
    <cellStyle name="Percent 3 8 9 5 5 2" xfId="18322" xr:uid="{00000000-0005-0000-0000-0000BF470000}"/>
    <cellStyle name="Percent 3 8 9 5 5 3" xfId="18323" xr:uid="{00000000-0005-0000-0000-0000C0470000}"/>
    <cellStyle name="Percent 3 8 9 5 6" xfId="18324" xr:uid="{00000000-0005-0000-0000-0000C1470000}"/>
    <cellStyle name="Percent 3 8 9 5 7" xfId="18325" xr:uid="{00000000-0005-0000-0000-0000C2470000}"/>
    <cellStyle name="Percent 3 8 9 6" xfId="18326" xr:uid="{00000000-0005-0000-0000-0000C3470000}"/>
    <cellStyle name="Percent 3 8 9 6 2" xfId="18327" xr:uid="{00000000-0005-0000-0000-0000C4470000}"/>
    <cellStyle name="Percent 3 8 9 6 2 2" xfId="18328" xr:uid="{00000000-0005-0000-0000-0000C5470000}"/>
    <cellStyle name="Percent 3 8 9 6 2 2 2" xfId="18329" xr:uid="{00000000-0005-0000-0000-0000C6470000}"/>
    <cellStyle name="Percent 3 8 9 6 2 2 3" xfId="18330" xr:uid="{00000000-0005-0000-0000-0000C7470000}"/>
    <cellStyle name="Percent 3 8 9 6 2 3" xfId="18331" xr:uid="{00000000-0005-0000-0000-0000C8470000}"/>
    <cellStyle name="Percent 3 8 9 6 2 4" xfId="18332" xr:uid="{00000000-0005-0000-0000-0000C9470000}"/>
    <cellStyle name="Percent 3 8 9 6 3" xfId="18333" xr:uid="{00000000-0005-0000-0000-0000CA470000}"/>
    <cellStyle name="Percent 3 8 9 6 3 2" xfId="18334" xr:uid="{00000000-0005-0000-0000-0000CB470000}"/>
    <cellStyle name="Percent 3 8 9 6 3 2 2" xfId="18335" xr:uid="{00000000-0005-0000-0000-0000CC470000}"/>
    <cellStyle name="Percent 3 8 9 6 3 2 3" xfId="18336" xr:uid="{00000000-0005-0000-0000-0000CD470000}"/>
    <cellStyle name="Percent 3 8 9 6 3 3" xfId="18337" xr:uid="{00000000-0005-0000-0000-0000CE470000}"/>
    <cellStyle name="Percent 3 8 9 6 3 4" xfId="18338" xr:uid="{00000000-0005-0000-0000-0000CF470000}"/>
    <cellStyle name="Percent 3 8 9 6 4" xfId="18339" xr:uid="{00000000-0005-0000-0000-0000D0470000}"/>
    <cellStyle name="Percent 3 8 9 6 4 2" xfId="18340" xr:uid="{00000000-0005-0000-0000-0000D1470000}"/>
    <cellStyle name="Percent 3 8 9 6 4 3" xfId="18341" xr:uid="{00000000-0005-0000-0000-0000D2470000}"/>
    <cellStyle name="Percent 3 8 9 6 5" xfId="18342" xr:uid="{00000000-0005-0000-0000-0000D3470000}"/>
    <cellStyle name="Percent 3 8 9 6 6" xfId="18343" xr:uid="{00000000-0005-0000-0000-0000D4470000}"/>
    <cellStyle name="Percent 3 8 9 7" xfId="18344" xr:uid="{00000000-0005-0000-0000-0000D5470000}"/>
    <cellStyle name="Percent 3 8 9 7 2" xfId="18345" xr:uid="{00000000-0005-0000-0000-0000D6470000}"/>
    <cellStyle name="Percent 3 8 9 7 2 2" xfId="18346" xr:uid="{00000000-0005-0000-0000-0000D7470000}"/>
    <cellStyle name="Percent 3 8 9 7 2 3" xfId="18347" xr:uid="{00000000-0005-0000-0000-0000D8470000}"/>
    <cellStyle name="Percent 3 8 9 7 3" xfId="18348" xr:uid="{00000000-0005-0000-0000-0000D9470000}"/>
    <cellStyle name="Percent 3 8 9 7 4" xfId="18349" xr:uid="{00000000-0005-0000-0000-0000DA470000}"/>
    <cellStyle name="Percent 3 8 9 8" xfId="18350" xr:uid="{00000000-0005-0000-0000-0000DB470000}"/>
    <cellStyle name="Percent 3 8 9 8 2" xfId="18351" xr:uid="{00000000-0005-0000-0000-0000DC470000}"/>
    <cellStyle name="Percent 3 8 9 8 2 2" xfId="18352" xr:uid="{00000000-0005-0000-0000-0000DD470000}"/>
    <cellStyle name="Percent 3 8 9 8 2 3" xfId="18353" xr:uid="{00000000-0005-0000-0000-0000DE470000}"/>
    <cellStyle name="Percent 3 8 9 8 3" xfId="18354" xr:uid="{00000000-0005-0000-0000-0000DF470000}"/>
    <cellStyle name="Percent 3 8 9 8 4" xfId="18355" xr:uid="{00000000-0005-0000-0000-0000E0470000}"/>
    <cellStyle name="Percent 3 8 9 9" xfId="18356" xr:uid="{00000000-0005-0000-0000-0000E1470000}"/>
    <cellStyle name="Percent 3 8 9 9 2" xfId="18357" xr:uid="{00000000-0005-0000-0000-0000E2470000}"/>
    <cellStyle name="Percent 3 8 9 9 2 2" xfId="18358" xr:uid="{00000000-0005-0000-0000-0000E3470000}"/>
    <cellStyle name="Percent 3 8 9 9 2 3" xfId="18359" xr:uid="{00000000-0005-0000-0000-0000E4470000}"/>
    <cellStyle name="Percent 3 8 9 9 3" xfId="18360" xr:uid="{00000000-0005-0000-0000-0000E5470000}"/>
    <cellStyle name="Percent 3 8 9 9 4" xfId="18361" xr:uid="{00000000-0005-0000-0000-0000E6470000}"/>
    <cellStyle name="Percent 3 9" xfId="18362" xr:uid="{00000000-0005-0000-0000-0000E7470000}"/>
    <cellStyle name="Percent 3 9 10" xfId="18363" xr:uid="{00000000-0005-0000-0000-0000E8470000}"/>
    <cellStyle name="Percent 3 9 10 10" xfId="18364" xr:uid="{00000000-0005-0000-0000-0000E9470000}"/>
    <cellStyle name="Percent 3 9 10 10 2" xfId="18365" xr:uid="{00000000-0005-0000-0000-0000EA470000}"/>
    <cellStyle name="Percent 3 9 10 10 3" xfId="18366" xr:uid="{00000000-0005-0000-0000-0000EB470000}"/>
    <cellStyle name="Percent 3 9 10 11" xfId="18367" xr:uid="{00000000-0005-0000-0000-0000EC470000}"/>
    <cellStyle name="Percent 3 9 10 11 2" xfId="18368" xr:uid="{00000000-0005-0000-0000-0000ED470000}"/>
    <cellStyle name="Percent 3 9 10 11 3" xfId="18369" xr:uid="{00000000-0005-0000-0000-0000EE470000}"/>
    <cellStyle name="Percent 3 9 10 12" xfId="18370" xr:uid="{00000000-0005-0000-0000-0000EF470000}"/>
    <cellStyle name="Percent 3 9 10 12 2" xfId="18371" xr:uid="{00000000-0005-0000-0000-0000F0470000}"/>
    <cellStyle name="Percent 3 9 10 12 3" xfId="18372" xr:uid="{00000000-0005-0000-0000-0000F1470000}"/>
    <cellStyle name="Percent 3 9 10 13" xfId="18373" xr:uid="{00000000-0005-0000-0000-0000F2470000}"/>
    <cellStyle name="Percent 3 9 10 2" xfId="18374" xr:uid="{00000000-0005-0000-0000-0000F3470000}"/>
    <cellStyle name="Percent 3 9 10 2 2" xfId="18375" xr:uid="{00000000-0005-0000-0000-0000F4470000}"/>
    <cellStyle name="Percent 3 9 10 2 2 2" xfId="18376" xr:uid="{00000000-0005-0000-0000-0000F5470000}"/>
    <cellStyle name="Percent 3 9 10 2 2 2 2" xfId="18377" xr:uid="{00000000-0005-0000-0000-0000F6470000}"/>
    <cellStyle name="Percent 3 9 10 2 2 2 3" xfId="18378" xr:uid="{00000000-0005-0000-0000-0000F7470000}"/>
    <cellStyle name="Percent 3 9 10 2 2 3" xfId="18379" xr:uid="{00000000-0005-0000-0000-0000F8470000}"/>
    <cellStyle name="Percent 3 9 10 2 2 4" xfId="18380" xr:uid="{00000000-0005-0000-0000-0000F9470000}"/>
    <cellStyle name="Percent 3 9 10 2 3" xfId="18381" xr:uid="{00000000-0005-0000-0000-0000FA470000}"/>
    <cellStyle name="Percent 3 9 10 2 3 2" xfId="18382" xr:uid="{00000000-0005-0000-0000-0000FB470000}"/>
    <cellStyle name="Percent 3 9 10 2 3 2 2" xfId="18383" xr:uid="{00000000-0005-0000-0000-0000FC470000}"/>
    <cellStyle name="Percent 3 9 10 2 3 2 3" xfId="18384" xr:uid="{00000000-0005-0000-0000-0000FD470000}"/>
    <cellStyle name="Percent 3 9 10 2 3 3" xfId="18385" xr:uid="{00000000-0005-0000-0000-0000FE470000}"/>
    <cellStyle name="Percent 3 9 10 2 3 4" xfId="18386" xr:uid="{00000000-0005-0000-0000-0000FF470000}"/>
    <cellStyle name="Percent 3 9 10 2 4" xfId="18387" xr:uid="{00000000-0005-0000-0000-000000480000}"/>
    <cellStyle name="Percent 3 9 10 2 4 2" xfId="18388" xr:uid="{00000000-0005-0000-0000-000001480000}"/>
    <cellStyle name="Percent 3 9 10 2 4 3" xfId="18389" xr:uid="{00000000-0005-0000-0000-000002480000}"/>
    <cellStyle name="Percent 3 9 10 2 5" xfId="18390" xr:uid="{00000000-0005-0000-0000-000003480000}"/>
    <cellStyle name="Percent 3 9 10 2 5 2" xfId="18391" xr:uid="{00000000-0005-0000-0000-000004480000}"/>
    <cellStyle name="Percent 3 9 10 2 5 3" xfId="18392" xr:uid="{00000000-0005-0000-0000-000005480000}"/>
    <cellStyle name="Percent 3 9 10 2 6" xfId="18393" xr:uid="{00000000-0005-0000-0000-000006480000}"/>
    <cellStyle name="Percent 3 9 10 2 7" xfId="18394" xr:uid="{00000000-0005-0000-0000-000007480000}"/>
    <cellStyle name="Percent 3 9 10 3" xfId="18395" xr:uid="{00000000-0005-0000-0000-000008480000}"/>
    <cellStyle name="Percent 3 9 10 3 2" xfId="18396" xr:uid="{00000000-0005-0000-0000-000009480000}"/>
    <cellStyle name="Percent 3 9 10 3 2 2" xfId="18397" xr:uid="{00000000-0005-0000-0000-00000A480000}"/>
    <cellStyle name="Percent 3 9 10 3 2 2 2" xfId="18398" xr:uid="{00000000-0005-0000-0000-00000B480000}"/>
    <cellStyle name="Percent 3 9 10 3 2 2 3" xfId="18399" xr:uid="{00000000-0005-0000-0000-00000C480000}"/>
    <cellStyle name="Percent 3 9 10 3 2 3" xfId="18400" xr:uid="{00000000-0005-0000-0000-00000D480000}"/>
    <cellStyle name="Percent 3 9 10 3 2 4" xfId="18401" xr:uid="{00000000-0005-0000-0000-00000E480000}"/>
    <cellStyle name="Percent 3 9 10 3 3" xfId="18402" xr:uid="{00000000-0005-0000-0000-00000F480000}"/>
    <cellStyle name="Percent 3 9 10 3 3 2" xfId="18403" xr:uid="{00000000-0005-0000-0000-000010480000}"/>
    <cellStyle name="Percent 3 9 10 3 3 2 2" xfId="18404" xr:uid="{00000000-0005-0000-0000-000011480000}"/>
    <cellStyle name="Percent 3 9 10 3 3 2 3" xfId="18405" xr:uid="{00000000-0005-0000-0000-000012480000}"/>
    <cellStyle name="Percent 3 9 10 3 3 3" xfId="18406" xr:uid="{00000000-0005-0000-0000-000013480000}"/>
    <cellStyle name="Percent 3 9 10 3 3 4" xfId="18407" xr:uid="{00000000-0005-0000-0000-000014480000}"/>
    <cellStyle name="Percent 3 9 10 3 4" xfId="18408" xr:uid="{00000000-0005-0000-0000-000015480000}"/>
    <cellStyle name="Percent 3 9 10 3 4 2" xfId="18409" xr:uid="{00000000-0005-0000-0000-000016480000}"/>
    <cellStyle name="Percent 3 9 10 3 4 3" xfId="18410" xr:uid="{00000000-0005-0000-0000-000017480000}"/>
    <cellStyle name="Percent 3 9 10 3 5" xfId="18411" xr:uid="{00000000-0005-0000-0000-000018480000}"/>
    <cellStyle name="Percent 3 9 10 3 6" xfId="18412" xr:uid="{00000000-0005-0000-0000-000019480000}"/>
    <cellStyle name="Percent 3 9 10 4" xfId="18413" xr:uid="{00000000-0005-0000-0000-00001A480000}"/>
    <cellStyle name="Percent 3 9 10 4 2" xfId="18414" xr:uid="{00000000-0005-0000-0000-00001B480000}"/>
    <cellStyle name="Percent 3 9 10 4 2 2" xfId="18415" xr:uid="{00000000-0005-0000-0000-00001C480000}"/>
    <cellStyle name="Percent 3 9 10 4 2 2 2" xfId="18416" xr:uid="{00000000-0005-0000-0000-00001D480000}"/>
    <cellStyle name="Percent 3 9 10 4 2 2 3" xfId="18417" xr:uid="{00000000-0005-0000-0000-00001E480000}"/>
    <cellStyle name="Percent 3 9 10 4 2 3" xfId="18418" xr:uid="{00000000-0005-0000-0000-00001F480000}"/>
    <cellStyle name="Percent 3 9 10 4 2 4" xfId="18419" xr:uid="{00000000-0005-0000-0000-000020480000}"/>
    <cellStyle name="Percent 3 9 10 4 3" xfId="18420" xr:uid="{00000000-0005-0000-0000-000021480000}"/>
    <cellStyle name="Percent 3 9 10 4 3 2" xfId="18421" xr:uid="{00000000-0005-0000-0000-000022480000}"/>
    <cellStyle name="Percent 3 9 10 4 3 2 2" xfId="18422" xr:uid="{00000000-0005-0000-0000-000023480000}"/>
    <cellStyle name="Percent 3 9 10 4 3 2 3" xfId="18423" xr:uid="{00000000-0005-0000-0000-000024480000}"/>
    <cellStyle name="Percent 3 9 10 4 3 3" xfId="18424" xr:uid="{00000000-0005-0000-0000-000025480000}"/>
    <cellStyle name="Percent 3 9 10 4 3 4" xfId="18425" xr:uid="{00000000-0005-0000-0000-000026480000}"/>
    <cellStyle name="Percent 3 9 10 4 4" xfId="18426" xr:uid="{00000000-0005-0000-0000-000027480000}"/>
    <cellStyle name="Percent 3 9 10 4 4 2" xfId="18427" xr:uid="{00000000-0005-0000-0000-000028480000}"/>
    <cellStyle name="Percent 3 9 10 4 4 3" xfId="18428" xr:uid="{00000000-0005-0000-0000-000029480000}"/>
    <cellStyle name="Percent 3 9 10 4 5" xfId="18429" xr:uid="{00000000-0005-0000-0000-00002A480000}"/>
    <cellStyle name="Percent 3 9 10 4 6" xfId="18430" xr:uid="{00000000-0005-0000-0000-00002B480000}"/>
    <cellStyle name="Percent 3 9 10 5" xfId="18431" xr:uid="{00000000-0005-0000-0000-00002C480000}"/>
    <cellStyle name="Percent 3 9 10 5 2" xfId="18432" xr:uid="{00000000-0005-0000-0000-00002D480000}"/>
    <cellStyle name="Percent 3 9 10 5 2 2" xfId="18433" xr:uid="{00000000-0005-0000-0000-00002E480000}"/>
    <cellStyle name="Percent 3 9 10 5 2 2 2" xfId="18434" xr:uid="{00000000-0005-0000-0000-00002F480000}"/>
    <cellStyle name="Percent 3 9 10 5 2 2 3" xfId="18435" xr:uid="{00000000-0005-0000-0000-000030480000}"/>
    <cellStyle name="Percent 3 9 10 5 2 3" xfId="18436" xr:uid="{00000000-0005-0000-0000-000031480000}"/>
    <cellStyle name="Percent 3 9 10 5 2 4" xfId="18437" xr:uid="{00000000-0005-0000-0000-000032480000}"/>
    <cellStyle name="Percent 3 9 10 5 3" xfId="18438" xr:uid="{00000000-0005-0000-0000-000033480000}"/>
    <cellStyle name="Percent 3 9 10 5 3 2" xfId="18439" xr:uid="{00000000-0005-0000-0000-000034480000}"/>
    <cellStyle name="Percent 3 9 10 5 3 2 2" xfId="18440" xr:uid="{00000000-0005-0000-0000-000035480000}"/>
    <cellStyle name="Percent 3 9 10 5 3 2 3" xfId="18441" xr:uid="{00000000-0005-0000-0000-000036480000}"/>
    <cellStyle name="Percent 3 9 10 5 3 3" xfId="18442" xr:uid="{00000000-0005-0000-0000-000037480000}"/>
    <cellStyle name="Percent 3 9 10 5 3 4" xfId="18443" xr:uid="{00000000-0005-0000-0000-000038480000}"/>
    <cellStyle name="Percent 3 9 10 5 4" xfId="18444" xr:uid="{00000000-0005-0000-0000-000039480000}"/>
    <cellStyle name="Percent 3 9 10 5 4 2" xfId="18445" xr:uid="{00000000-0005-0000-0000-00003A480000}"/>
    <cellStyle name="Percent 3 9 10 5 4 2 2" xfId="18446" xr:uid="{00000000-0005-0000-0000-00003B480000}"/>
    <cellStyle name="Percent 3 9 10 5 4 2 3" xfId="18447" xr:uid="{00000000-0005-0000-0000-00003C480000}"/>
    <cellStyle name="Percent 3 9 10 5 4 3" xfId="18448" xr:uid="{00000000-0005-0000-0000-00003D480000}"/>
    <cellStyle name="Percent 3 9 10 5 4 4" xfId="18449" xr:uid="{00000000-0005-0000-0000-00003E480000}"/>
    <cellStyle name="Percent 3 9 10 5 5" xfId="18450" xr:uid="{00000000-0005-0000-0000-00003F480000}"/>
    <cellStyle name="Percent 3 9 10 5 5 2" xfId="18451" xr:uid="{00000000-0005-0000-0000-000040480000}"/>
    <cellStyle name="Percent 3 9 10 5 5 3" xfId="18452" xr:uid="{00000000-0005-0000-0000-000041480000}"/>
    <cellStyle name="Percent 3 9 10 5 6" xfId="18453" xr:uid="{00000000-0005-0000-0000-000042480000}"/>
    <cellStyle name="Percent 3 9 10 5 7" xfId="18454" xr:uid="{00000000-0005-0000-0000-000043480000}"/>
    <cellStyle name="Percent 3 9 10 6" xfId="18455" xr:uid="{00000000-0005-0000-0000-000044480000}"/>
    <cellStyle name="Percent 3 9 10 6 2" xfId="18456" xr:uid="{00000000-0005-0000-0000-000045480000}"/>
    <cellStyle name="Percent 3 9 10 6 2 2" xfId="18457" xr:uid="{00000000-0005-0000-0000-000046480000}"/>
    <cellStyle name="Percent 3 9 10 6 2 2 2" xfId="18458" xr:uid="{00000000-0005-0000-0000-000047480000}"/>
    <cellStyle name="Percent 3 9 10 6 2 2 3" xfId="18459" xr:uid="{00000000-0005-0000-0000-000048480000}"/>
    <cellStyle name="Percent 3 9 10 6 2 3" xfId="18460" xr:uid="{00000000-0005-0000-0000-000049480000}"/>
    <cellStyle name="Percent 3 9 10 6 2 4" xfId="18461" xr:uid="{00000000-0005-0000-0000-00004A480000}"/>
    <cellStyle name="Percent 3 9 10 6 3" xfId="18462" xr:uid="{00000000-0005-0000-0000-00004B480000}"/>
    <cellStyle name="Percent 3 9 10 6 3 2" xfId="18463" xr:uid="{00000000-0005-0000-0000-00004C480000}"/>
    <cellStyle name="Percent 3 9 10 6 3 2 2" xfId="18464" xr:uid="{00000000-0005-0000-0000-00004D480000}"/>
    <cellStyle name="Percent 3 9 10 6 3 2 3" xfId="18465" xr:uid="{00000000-0005-0000-0000-00004E480000}"/>
    <cellStyle name="Percent 3 9 10 6 3 3" xfId="18466" xr:uid="{00000000-0005-0000-0000-00004F480000}"/>
    <cellStyle name="Percent 3 9 10 6 3 4" xfId="18467" xr:uid="{00000000-0005-0000-0000-000050480000}"/>
    <cellStyle name="Percent 3 9 10 6 4" xfId="18468" xr:uid="{00000000-0005-0000-0000-000051480000}"/>
    <cellStyle name="Percent 3 9 10 6 4 2" xfId="18469" xr:uid="{00000000-0005-0000-0000-000052480000}"/>
    <cellStyle name="Percent 3 9 10 6 4 3" xfId="18470" xr:uid="{00000000-0005-0000-0000-000053480000}"/>
    <cellStyle name="Percent 3 9 10 6 5" xfId="18471" xr:uid="{00000000-0005-0000-0000-000054480000}"/>
    <cellStyle name="Percent 3 9 10 6 6" xfId="18472" xr:uid="{00000000-0005-0000-0000-000055480000}"/>
    <cellStyle name="Percent 3 9 10 7" xfId="18473" xr:uid="{00000000-0005-0000-0000-000056480000}"/>
    <cellStyle name="Percent 3 9 10 7 2" xfId="18474" xr:uid="{00000000-0005-0000-0000-000057480000}"/>
    <cellStyle name="Percent 3 9 10 7 2 2" xfId="18475" xr:uid="{00000000-0005-0000-0000-000058480000}"/>
    <cellStyle name="Percent 3 9 10 7 2 3" xfId="18476" xr:uid="{00000000-0005-0000-0000-000059480000}"/>
    <cellStyle name="Percent 3 9 10 7 3" xfId="18477" xr:uid="{00000000-0005-0000-0000-00005A480000}"/>
    <cellStyle name="Percent 3 9 10 7 4" xfId="18478" xr:uid="{00000000-0005-0000-0000-00005B480000}"/>
    <cellStyle name="Percent 3 9 10 8" xfId="18479" xr:uid="{00000000-0005-0000-0000-00005C480000}"/>
    <cellStyle name="Percent 3 9 10 8 2" xfId="18480" xr:uid="{00000000-0005-0000-0000-00005D480000}"/>
    <cellStyle name="Percent 3 9 10 8 2 2" xfId="18481" xr:uid="{00000000-0005-0000-0000-00005E480000}"/>
    <cellStyle name="Percent 3 9 10 8 2 3" xfId="18482" xr:uid="{00000000-0005-0000-0000-00005F480000}"/>
    <cellStyle name="Percent 3 9 10 8 3" xfId="18483" xr:uid="{00000000-0005-0000-0000-000060480000}"/>
    <cellStyle name="Percent 3 9 10 8 4" xfId="18484" xr:uid="{00000000-0005-0000-0000-000061480000}"/>
    <cellStyle name="Percent 3 9 10 9" xfId="18485" xr:uid="{00000000-0005-0000-0000-000062480000}"/>
    <cellStyle name="Percent 3 9 10 9 2" xfId="18486" xr:uid="{00000000-0005-0000-0000-000063480000}"/>
    <cellStyle name="Percent 3 9 10 9 2 2" xfId="18487" xr:uid="{00000000-0005-0000-0000-000064480000}"/>
    <cellStyle name="Percent 3 9 10 9 2 3" xfId="18488" xr:uid="{00000000-0005-0000-0000-000065480000}"/>
    <cellStyle name="Percent 3 9 10 9 3" xfId="18489" xr:uid="{00000000-0005-0000-0000-000066480000}"/>
    <cellStyle name="Percent 3 9 10 9 4" xfId="18490" xr:uid="{00000000-0005-0000-0000-000067480000}"/>
    <cellStyle name="Percent 3 9 11" xfId="18491" xr:uid="{00000000-0005-0000-0000-000068480000}"/>
    <cellStyle name="Percent 3 9 11 10" xfId="18492" xr:uid="{00000000-0005-0000-0000-000069480000}"/>
    <cellStyle name="Percent 3 9 11 10 2" xfId="18493" xr:uid="{00000000-0005-0000-0000-00006A480000}"/>
    <cellStyle name="Percent 3 9 11 10 3" xfId="18494" xr:uid="{00000000-0005-0000-0000-00006B480000}"/>
    <cellStyle name="Percent 3 9 11 11" xfId="18495" xr:uid="{00000000-0005-0000-0000-00006C480000}"/>
    <cellStyle name="Percent 3 9 11 11 2" xfId="18496" xr:uid="{00000000-0005-0000-0000-00006D480000}"/>
    <cellStyle name="Percent 3 9 11 11 3" xfId="18497" xr:uid="{00000000-0005-0000-0000-00006E480000}"/>
    <cellStyle name="Percent 3 9 11 12" xfId="18498" xr:uid="{00000000-0005-0000-0000-00006F480000}"/>
    <cellStyle name="Percent 3 9 11 12 2" xfId="18499" xr:uid="{00000000-0005-0000-0000-000070480000}"/>
    <cellStyle name="Percent 3 9 11 12 3" xfId="18500" xr:uid="{00000000-0005-0000-0000-000071480000}"/>
    <cellStyle name="Percent 3 9 11 13" xfId="18501" xr:uid="{00000000-0005-0000-0000-000072480000}"/>
    <cellStyle name="Percent 3 9 11 2" xfId="18502" xr:uid="{00000000-0005-0000-0000-000073480000}"/>
    <cellStyle name="Percent 3 9 11 2 2" xfId="18503" xr:uid="{00000000-0005-0000-0000-000074480000}"/>
    <cellStyle name="Percent 3 9 11 2 2 2" xfId="18504" xr:uid="{00000000-0005-0000-0000-000075480000}"/>
    <cellStyle name="Percent 3 9 11 2 2 2 2" xfId="18505" xr:uid="{00000000-0005-0000-0000-000076480000}"/>
    <cellStyle name="Percent 3 9 11 2 2 2 3" xfId="18506" xr:uid="{00000000-0005-0000-0000-000077480000}"/>
    <cellStyle name="Percent 3 9 11 2 2 3" xfId="18507" xr:uid="{00000000-0005-0000-0000-000078480000}"/>
    <cellStyle name="Percent 3 9 11 2 2 4" xfId="18508" xr:uid="{00000000-0005-0000-0000-000079480000}"/>
    <cellStyle name="Percent 3 9 11 2 3" xfId="18509" xr:uid="{00000000-0005-0000-0000-00007A480000}"/>
    <cellStyle name="Percent 3 9 11 2 3 2" xfId="18510" xr:uid="{00000000-0005-0000-0000-00007B480000}"/>
    <cellStyle name="Percent 3 9 11 2 3 2 2" xfId="18511" xr:uid="{00000000-0005-0000-0000-00007C480000}"/>
    <cellStyle name="Percent 3 9 11 2 3 2 3" xfId="18512" xr:uid="{00000000-0005-0000-0000-00007D480000}"/>
    <cellStyle name="Percent 3 9 11 2 3 3" xfId="18513" xr:uid="{00000000-0005-0000-0000-00007E480000}"/>
    <cellStyle name="Percent 3 9 11 2 3 4" xfId="18514" xr:uid="{00000000-0005-0000-0000-00007F480000}"/>
    <cellStyle name="Percent 3 9 11 2 4" xfId="18515" xr:uid="{00000000-0005-0000-0000-000080480000}"/>
    <cellStyle name="Percent 3 9 11 2 4 2" xfId="18516" xr:uid="{00000000-0005-0000-0000-000081480000}"/>
    <cellStyle name="Percent 3 9 11 2 4 3" xfId="18517" xr:uid="{00000000-0005-0000-0000-000082480000}"/>
    <cellStyle name="Percent 3 9 11 2 5" xfId="18518" xr:uid="{00000000-0005-0000-0000-000083480000}"/>
    <cellStyle name="Percent 3 9 11 2 5 2" xfId="18519" xr:uid="{00000000-0005-0000-0000-000084480000}"/>
    <cellStyle name="Percent 3 9 11 2 5 3" xfId="18520" xr:uid="{00000000-0005-0000-0000-000085480000}"/>
    <cellStyle name="Percent 3 9 11 2 6" xfId="18521" xr:uid="{00000000-0005-0000-0000-000086480000}"/>
    <cellStyle name="Percent 3 9 11 2 7" xfId="18522" xr:uid="{00000000-0005-0000-0000-000087480000}"/>
    <cellStyle name="Percent 3 9 11 3" xfId="18523" xr:uid="{00000000-0005-0000-0000-000088480000}"/>
    <cellStyle name="Percent 3 9 11 3 2" xfId="18524" xr:uid="{00000000-0005-0000-0000-000089480000}"/>
    <cellStyle name="Percent 3 9 11 3 2 2" xfId="18525" xr:uid="{00000000-0005-0000-0000-00008A480000}"/>
    <cellStyle name="Percent 3 9 11 3 2 2 2" xfId="18526" xr:uid="{00000000-0005-0000-0000-00008B480000}"/>
    <cellStyle name="Percent 3 9 11 3 2 2 3" xfId="18527" xr:uid="{00000000-0005-0000-0000-00008C480000}"/>
    <cellStyle name="Percent 3 9 11 3 2 3" xfId="18528" xr:uid="{00000000-0005-0000-0000-00008D480000}"/>
    <cellStyle name="Percent 3 9 11 3 2 4" xfId="18529" xr:uid="{00000000-0005-0000-0000-00008E480000}"/>
    <cellStyle name="Percent 3 9 11 3 3" xfId="18530" xr:uid="{00000000-0005-0000-0000-00008F480000}"/>
    <cellStyle name="Percent 3 9 11 3 3 2" xfId="18531" xr:uid="{00000000-0005-0000-0000-000090480000}"/>
    <cellStyle name="Percent 3 9 11 3 3 2 2" xfId="18532" xr:uid="{00000000-0005-0000-0000-000091480000}"/>
    <cellStyle name="Percent 3 9 11 3 3 2 3" xfId="18533" xr:uid="{00000000-0005-0000-0000-000092480000}"/>
    <cellStyle name="Percent 3 9 11 3 3 3" xfId="18534" xr:uid="{00000000-0005-0000-0000-000093480000}"/>
    <cellStyle name="Percent 3 9 11 3 3 4" xfId="18535" xr:uid="{00000000-0005-0000-0000-000094480000}"/>
    <cellStyle name="Percent 3 9 11 3 4" xfId="18536" xr:uid="{00000000-0005-0000-0000-000095480000}"/>
    <cellStyle name="Percent 3 9 11 3 4 2" xfId="18537" xr:uid="{00000000-0005-0000-0000-000096480000}"/>
    <cellStyle name="Percent 3 9 11 3 4 3" xfId="18538" xr:uid="{00000000-0005-0000-0000-000097480000}"/>
    <cellStyle name="Percent 3 9 11 3 5" xfId="18539" xr:uid="{00000000-0005-0000-0000-000098480000}"/>
    <cellStyle name="Percent 3 9 11 3 6" xfId="18540" xr:uid="{00000000-0005-0000-0000-000099480000}"/>
    <cellStyle name="Percent 3 9 11 4" xfId="18541" xr:uid="{00000000-0005-0000-0000-00009A480000}"/>
    <cellStyle name="Percent 3 9 11 4 2" xfId="18542" xr:uid="{00000000-0005-0000-0000-00009B480000}"/>
    <cellStyle name="Percent 3 9 11 4 2 2" xfId="18543" xr:uid="{00000000-0005-0000-0000-00009C480000}"/>
    <cellStyle name="Percent 3 9 11 4 2 2 2" xfId="18544" xr:uid="{00000000-0005-0000-0000-00009D480000}"/>
    <cellStyle name="Percent 3 9 11 4 2 2 3" xfId="18545" xr:uid="{00000000-0005-0000-0000-00009E480000}"/>
    <cellStyle name="Percent 3 9 11 4 2 3" xfId="18546" xr:uid="{00000000-0005-0000-0000-00009F480000}"/>
    <cellStyle name="Percent 3 9 11 4 2 4" xfId="18547" xr:uid="{00000000-0005-0000-0000-0000A0480000}"/>
    <cellStyle name="Percent 3 9 11 4 3" xfId="18548" xr:uid="{00000000-0005-0000-0000-0000A1480000}"/>
    <cellStyle name="Percent 3 9 11 4 3 2" xfId="18549" xr:uid="{00000000-0005-0000-0000-0000A2480000}"/>
    <cellStyle name="Percent 3 9 11 4 3 2 2" xfId="18550" xr:uid="{00000000-0005-0000-0000-0000A3480000}"/>
    <cellStyle name="Percent 3 9 11 4 3 2 3" xfId="18551" xr:uid="{00000000-0005-0000-0000-0000A4480000}"/>
    <cellStyle name="Percent 3 9 11 4 3 3" xfId="18552" xr:uid="{00000000-0005-0000-0000-0000A5480000}"/>
    <cellStyle name="Percent 3 9 11 4 3 4" xfId="18553" xr:uid="{00000000-0005-0000-0000-0000A6480000}"/>
    <cellStyle name="Percent 3 9 11 4 4" xfId="18554" xr:uid="{00000000-0005-0000-0000-0000A7480000}"/>
    <cellStyle name="Percent 3 9 11 4 4 2" xfId="18555" xr:uid="{00000000-0005-0000-0000-0000A8480000}"/>
    <cellStyle name="Percent 3 9 11 4 4 3" xfId="18556" xr:uid="{00000000-0005-0000-0000-0000A9480000}"/>
    <cellStyle name="Percent 3 9 11 4 5" xfId="18557" xr:uid="{00000000-0005-0000-0000-0000AA480000}"/>
    <cellStyle name="Percent 3 9 11 4 6" xfId="18558" xr:uid="{00000000-0005-0000-0000-0000AB480000}"/>
    <cellStyle name="Percent 3 9 11 5" xfId="18559" xr:uid="{00000000-0005-0000-0000-0000AC480000}"/>
    <cellStyle name="Percent 3 9 11 5 2" xfId="18560" xr:uid="{00000000-0005-0000-0000-0000AD480000}"/>
    <cellStyle name="Percent 3 9 11 5 2 2" xfId="18561" xr:uid="{00000000-0005-0000-0000-0000AE480000}"/>
    <cellStyle name="Percent 3 9 11 5 2 2 2" xfId="18562" xr:uid="{00000000-0005-0000-0000-0000AF480000}"/>
    <cellStyle name="Percent 3 9 11 5 2 2 3" xfId="18563" xr:uid="{00000000-0005-0000-0000-0000B0480000}"/>
    <cellStyle name="Percent 3 9 11 5 2 3" xfId="18564" xr:uid="{00000000-0005-0000-0000-0000B1480000}"/>
    <cellStyle name="Percent 3 9 11 5 2 4" xfId="18565" xr:uid="{00000000-0005-0000-0000-0000B2480000}"/>
    <cellStyle name="Percent 3 9 11 5 3" xfId="18566" xr:uid="{00000000-0005-0000-0000-0000B3480000}"/>
    <cellStyle name="Percent 3 9 11 5 3 2" xfId="18567" xr:uid="{00000000-0005-0000-0000-0000B4480000}"/>
    <cellStyle name="Percent 3 9 11 5 3 2 2" xfId="18568" xr:uid="{00000000-0005-0000-0000-0000B5480000}"/>
    <cellStyle name="Percent 3 9 11 5 3 2 3" xfId="18569" xr:uid="{00000000-0005-0000-0000-0000B6480000}"/>
    <cellStyle name="Percent 3 9 11 5 3 3" xfId="18570" xr:uid="{00000000-0005-0000-0000-0000B7480000}"/>
    <cellStyle name="Percent 3 9 11 5 3 4" xfId="18571" xr:uid="{00000000-0005-0000-0000-0000B8480000}"/>
    <cellStyle name="Percent 3 9 11 5 4" xfId="18572" xr:uid="{00000000-0005-0000-0000-0000B9480000}"/>
    <cellStyle name="Percent 3 9 11 5 4 2" xfId="18573" xr:uid="{00000000-0005-0000-0000-0000BA480000}"/>
    <cellStyle name="Percent 3 9 11 5 4 2 2" xfId="18574" xr:uid="{00000000-0005-0000-0000-0000BB480000}"/>
    <cellStyle name="Percent 3 9 11 5 4 2 3" xfId="18575" xr:uid="{00000000-0005-0000-0000-0000BC480000}"/>
    <cellStyle name="Percent 3 9 11 5 4 3" xfId="18576" xr:uid="{00000000-0005-0000-0000-0000BD480000}"/>
    <cellStyle name="Percent 3 9 11 5 4 4" xfId="18577" xr:uid="{00000000-0005-0000-0000-0000BE480000}"/>
    <cellStyle name="Percent 3 9 11 5 5" xfId="18578" xr:uid="{00000000-0005-0000-0000-0000BF480000}"/>
    <cellStyle name="Percent 3 9 11 5 5 2" xfId="18579" xr:uid="{00000000-0005-0000-0000-0000C0480000}"/>
    <cellStyle name="Percent 3 9 11 5 5 3" xfId="18580" xr:uid="{00000000-0005-0000-0000-0000C1480000}"/>
    <cellStyle name="Percent 3 9 11 5 6" xfId="18581" xr:uid="{00000000-0005-0000-0000-0000C2480000}"/>
    <cellStyle name="Percent 3 9 11 5 7" xfId="18582" xr:uid="{00000000-0005-0000-0000-0000C3480000}"/>
    <cellStyle name="Percent 3 9 11 6" xfId="18583" xr:uid="{00000000-0005-0000-0000-0000C4480000}"/>
    <cellStyle name="Percent 3 9 11 6 2" xfId="18584" xr:uid="{00000000-0005-0000-0000-0000C5480000}"/>
    <cellStyle name="Percent 3 9 11 6 2 2" xfId="18585" xr:uid="{00000000-0005-0000-0000-0000C6480000}"/>
    <cellStyle name="Percent 3 9 11 6 2 2 2" xfId="18586" xr:uid="{00000000-0005-0000-0000-0000C7480000}"/>
    <cellStyle name="Percent 3 9 11 6 2 2 3" xfId="18587" xr:uid="{00000000-0005-0000-0000-0000C8480000}"/>
    <cellStyle name="Percent 3 9 11 6 2 3" xfId="18588" xr:uid="{00000000-0005-0000-0000-0000C9480000}"/>
    <cellStyle name="Percent 3 9 11 6 2 4" xfId="18589" xr:uid="{00000000-0005-0000-0000-0000CA480000}"/>
    <cellStyle name="Percent 3 9 11 6 3" xfId="18590" xr:uid="{00000000-0005-0000-0000-0000CB480000}"/>
    <cellStyle name="Percent 3 9 11 6 3 2" xfId="18591" xr:uid="{00000000-0005-0000-0000-0000CC480000}"/>
    <cellStyle name="Percent 3 9 11 6 3 2 2" xfId="18592" xr:uid="{00000000-0005-0000-0000-0000CD480000}"/>
    <cellStyle name="Percent 3 9 11 6 3 2 3" xfId="18593" xr:uid="{00000000-0005-0000-0000-0000CE480000}"/>
    <cellStyle name="Percent 3 9 11 6 3 3" xfId="18594" xr:uid="{00000000-0005-0000-0000-0000CF480000}"/>
    <cellStyle name="Percent 3 9 11 6 3 4" xfId="18595" xr:uid="{00000000-0005-0000-0000-0000D0480000}"/>
    <cellStyle name="Percent 3 9 11 6 4" xfId="18596" xr:uid="{00000000-0005-0000-0000-0000D1480000}"/>
    <cellStyle name="Percent 3 9 11 6 4 2" xfId="18597" xr:uid="{00000000-0005-0000-0000-0000D2480000}"/>
    <cellStyle name="Percent 3 9 11 6 4 3" xfId="18598" xr:uid="{00000000-0005-0000-0000-0000D3480000}"/>
    <cellStyle name="Percent 3 9 11 6 5" xfId="18599" xr:uid="{00000000-0005-0000-0000-0000D4480000}"/>
    <cellStyle name="Percent 3 9 11 6 6" xfId="18600" xr:uid="{00000000-0005-0000-0000-0000D5480000}"/>
    <cellStyle name="Percent 3 9 11 7" xfId="18601" xr:uid="{00000000-0005-0000-0000-0000D6480000}"/>
    <cellStyle name="Percent 3 9 11 7 2" xfId="18602" xr:uid="{00000000-0005-0000-0000-0000D7480000}"/>
    <cellStyle name="Percent 3 9 11 7 2 2" xfId="18603" xr:uid="{00000000-0005-0000-0000-0000D8480000}"/>
    <cellStyle name="Percent 3 9 11 7 2 3" xfId="18604" xr:uid="{00000000-0005-0000-0000-0000D9480000}"/>
    <cellStyle name="Percent 3 9 11 7 3" xfId="18605" xr:uid="{00000000-0005-0000-0000-0000DA480000}"/>
    <cellStyle name="Percent 3 9 11 7 4" xfId="18606" xr:uid="{00000000-0005-0000-0000-0000DB480000}"/>
    <cellStyle name="Percent 3 9 11 8" xfId="18607" xr:uid="{00000000-0005-0000-0000-0000DC480000}"/>
    <cellStyle name="Percent 3 9 11 8 2" xfId="18608" xr:uid="{00000000-0005-0000-0000-0000DD480000}"/>
    <cellStyle name="Percent 3 9 11 8 2 2" xfId="18609" xr:uid="{00000000-0005-0000-0000-0000DE480000}"/>
    <cellStyle name="Percent 3 9 11 8 2 3" xfId="18610" xr:uid="{00000000-0005-0000-0000-0000DF480000}"/>
    <cellStyle name="Percent 3 9 11 8 3" xfId="18611" xr:uid="{00000000-0005-0000-0000-0000E0480000}"/>
    <cellStyle name="Percent 3 9 11 8 4" xfId="18612" xr:uid="{00000000-0005-0000-0000-0000E1480000}"/>
    <cellStyle name="Percent 3 9 11 9" xfId="18613" xr:uid="{00000000-0005-0000-0000-0000E2480000}"/>
    <cellStyle name="Percent 3 9 11 9 2" xfId="18614" xr:uid="{00000000-0005-0000-0000-0000E3480000}"/>
    <cellStyle name="Percent 3 9 11 9 2 2" xfId="18615" xr:uid="{00000000-0005-0000-0000-0000E4480000}"/>
    <cellStyle name="Percent 3 9 11 9 2 3" xfId="18616" xr:uid="{00000000-0005-0000-0000-0000E5480000}"/>
    <cellStyle name="Percent 3 9 11 9 3" xfId="18617" xr:uid="{00000000-0005-0000-0000-0000E6480000}"/>
    <cellStyle name="Percent 3 9 11 9 4" xfId="18618" xr:uid="{00000000-0005-0000-0000-0000E7480000}"/>
    <cellStyle name="Percent 3 9 12" xfId="18619" xr:uid="{00000000-0005-0000-0000-0000E8480000}"/>
    <cellStyle name="Percent 3 9 12 10" xfId="18620" xr:uid="{00000000-0005-0000-0000-0000E9480000}"/>
    <cellStyle name="Percent 3 9 12 10 2" xfId="18621" xr:uid="{00000000-0005-0000-0000-0000EA480000}"/>
    <cellStyle name="Percent 3 9 12 10 3" xfId="18622" xr:uid="{00000000-0005-0000-0000-0000EB480000}"/>
    <cellStyle name="Percent 3 9 12 11" xfId="18623" xr:uid="{00000000-0005-0000-0000-0000EC480000}"/>
    <cellStyle name="Percent 3 9 12 11 2" xfId="18624" xr:uid="{00000000-0005-0000-0000-0000ED480000}"/>
    <cellStyle name="Percent 3 9 12 11 3" xfId="18625" xr:uid="{00000000-0005-0000-0000-0000EE480000}"/>
    <cellStyle name="Percent 3 9 12 12" xfId="18626" xr:uid="{00000000-0005-0000-0000-0000EF480000}"/>
    <cellStyle name="Percent 3 9 12 12 2" xfId="18627" xr:uid="{00000000-0005-0000-0000-0000F0480000}"/>
    <cellStyle name="Percent 3 9 12 12 3" xfId="18628" xr:uid="{00000000-0005-0000-0000-0000F1480000}"/>
    <cellStyle name="Percent 3 9 12 13" xfId="18629" xr:uid="{00000000-0005-0000-0000-0000F2480000}"/>
    <cellStyle name="Percent 3 9 12 2" xfId="18630" xr:uid="{00000000-0005-0000-0000-0000F3480000}"/>
    <cellStyle name="Percent 3 9 12 2 2" xfId="18631" xr:uid="{00000000-0005-0000-0000-0000F4480000}"/>
    <cellStyle name="Percent 3 9 12 2 2 2" xfId="18632" xr:uid="{00000000-0005-0000-0000-0000F5480000}"/>
    <cellStyle name="Percent 3 9 12 2 2 2 2" xfId="18633" xr:uid="{00000000-0005-0000-0000-0000F6480000}"/>
    <cellStyle name="Percent 3 9 12 2 2 2 3" xfId="18634" xr:uid="{00000000-0005-0000-0000-0000F7480000}"/>
    <cellStyle name="Percent 3 9 12 2 2 3" xfId="18635" xr:uid="{00000000-0005-0000-0000-0000F8480000}"/>
    <cellStyle name="Percent 3 9 12 2 2 4" xfId="18636" xr:uid="{00000000-0005-0000-0000-0000F9480000}"/>
    <cellStyle name="Percent 3 9 12 2 3" xfId="18637" xr:uid="{00000000-0005-0000-0000-0000FA480000}"/>
    <cellStyle name="Percent 3 9 12 2 3 2" xfId="18638" xr:uid="{00000000-0005-0000-0000-0000FB480000}"/>
    <cellStyle name="Percent 3 9 12 2 3 2 2" xfId="18639" xr:uid="{00000000-0005-0000-0000-0000FC480000}"/>
    <cellStyle name="Percent 3 9 12 2 3 2 3" xfId="18640" xr:uid="{00000000-0005-0000-0000-0000FD480000}"/>
    <cellStyle name="Percent 3 9 12 2 3 3" xfId="18641" xr:uid="{00000000-0005-0000-0000-0000FE480000}"/>
    <cellStyle name="Percent 3 9 12 2 3 4" xfId="18642" xr:uid="{00000000-0005-0000-0000-0000FF480000}"/>
    <cellStyle name="Percent 3 9 12 2 4" xfId="18643" xr:uid="{00000000-0005-0000-0000-000000490000}"/>
    <cellStyle name="Percent 3 9 12 2 4 2" xfId="18644" xr:uid="{00000000-0005-0000-0000-000001490000}"/>
    <cellStyle name="Percent 3 9 12 2 4 3" xfId="18645" xr:uid="{00000000-0005-0000-0000-000002490000}"/>
    <cellStyle name="Percent 3 9 12 2 5" xfId="18646" xr:uid="{00000000-0005-0000-0000-000003490000}"/>
    <cellStyle name="Percent 3 9 12 2 5 2" xfId="18647" xr:uid="{00000000-0005-0000-0000-000004490000}"/>
    <cellStyle name="Percent 3 9 12 2 5 3" xfId="18648" xr:uid="{00000000-0005-0000-0000-000005490000}"/>
    <cellStyle name="Percent 3 9 12 2 6" xfId="18649" xr:uid="{00000000-0005-0000-0000-000006490000}"/>
    <cellStyle name="Percent 3 9 12 2 7" xfId="18650" xr:uid="{00000000-0005-0000-0000-000007490000}"/>
    <cellStyle name="Percent 3 9 12 3" xfId="18651" xr:uid="{00000000-0005-0000-0000-000008490000}"/>
    <cellStyle name="Percent 3 9 12 3 2" xfId="18652" xr:uid="{00000000-0005-0000-0000-000009490000}"/>
    <cellStyle name="Percent 3 9 12 3 2 2" xfId="18653" xr:uid="{00000000-0005-0000-0000-00000A490000}"/>
    <cellStyle name="Percent 3 9 12 3 2 2 2" xfId="18654" xr:uid="{00000000-0005-0000-0000-00000B490000}"/>
    <cellStyle name="Percent 3 9 12 3 2 2 3" xfId="18655" xr:uid="{00000000-0005-0000-0000-00000C490000}"/>
    <cellStyle name="Percent 3 9 12 3 2 3" xfId="18656" xr:uid="{00000000-0005-0000-0000-00000D490000}"/>
    <cellStyle name="Percent 3 9 12 3 2 4" xfId="18657" xr:uid="{00000000-0005-0000-0000-00000E490000}"/>
    <cellStyle name="Percent 3 9 12 3 3" xfId="18658" xr:uid="{00000000-0005-0000-0000-00000F490000}"/>
    <cellStyle name="Percent 3 9 12 3 3 2" xfId="18659" xr:uid="{00000000-0005-0000-0000-000010490000}"/>
    <cellStyle name="Percent 3 9 12 3 3 2 2" xfId="18660" xr:uid="{00000000-0005-0000-0000-000011490000}"/>
    <cellStyle name="Percent 3 9 12 3 3 2 3" xfId="18661" xr:uid="{00000000-0005-0000-0000-000012490000}"/>
    <cellStyle name="Percent 3 9 12 3 3 3" xfId="18662" xr:uid="{00000000-0005-0000-0000-000013490000}"/>
    <cellStyle name="Percent 3 9 12 3 3 4" xfId="18663" xr:uid="{00000000-0005-0000-0000-000014490000}"/>
    <cellStyle name="Percent 3 9 12 3 4" xfId="18664" xr:uid="{00000000-0005-0000-0000-000015490000}"/>
    <cellStyle name="Percent 3 9 12 3 4 2" xfId="18665" xr:uid="{00000000-0005-0000-0000-000016490000}"/>
    <cellStyle name="Percent 3 9 12 3 4 3" xfId="18666" xr:uid="{00000000-0005-0000-0000-000017490000}"/>
    <cellStyle name="Percent 3 9 12 3 5" xfId="18667" xr:uid="{00000000-0005-0000-0000-000018490000}"/>
    <cellStyle name="Percent 3 9 12 3 6" xfId="18668" xr:uid="{00000000-0005-0000-0000-000019490000}"/>
    <cellStyle name="Percent 3 9 12 4" xfId="18669" xr:uid="{00000000-0005-0000-0000-00001A490000}"/>
    <cellStyle name="Percent 3 9 12 4 2" xfId="18670" xr:uid="{00000000-0005-0000-0000-00001B490000}"/>
    <cellStyle name="Percent 3 9 12 4 2 2" xfId="18671" xr:uid="{00000000-0005-0000-0000-00001C490000}"/>
    <cellStyle name="Percent 3 9 12 4 2 2 2" xfId="18672" xr:uid="{00000000-0005-0000-0000-00001D490000}"/>
    <cellStyle name="Percent 3 9 12 4 2 2 3" xfId="18673" xr:uid="{00000000-0005-0000-0000-00001E490000}"/>
    <cellStyle name="Percent 3 9 12 4 2 3" xfId="18674" xr:uid="{00000000-0005-0000-0000-00001F490000}"/>
    <cellStyle name="Percent 3 9 12 4 2 4" xfId="18675" xr:uid="{00000000-0005-0000-0000-000020490000}"/>
    <cellStyle name="Percent 3 9 12 4 3" xfId="18676" xr:uid="{00000000-0005-0000-0000-000021490000}"/>
    <cellStyle name="Percent 3 9 12 4 3 2" xfId="18677" xr:uid="{00000000-0005-0000-0000-000022490000}"/>
    <cellStyle name="Percent 3 9 12 4 3 2 2" xfId="18678" xr:uid="{00000000-0005-0000-0000-000023490000}"/>
    <cellStyle name="Percent 3 9 12 4 3 2 3" xfId="18679" xr:uid="{00000000-0005-0000-0000-000024490000}"/>
    <cellStyle name="Percent 3 9 12 4 3 3" xfId="18680" xr:uid="{00000000-0005-0000-0000-000025490000}"/>
    <cellStyle name="Percent 3 9 12 4 3 4" xfId="18681" xr:uid="{00000000-0005-0000-0000-000026490000}"/>
    <cellStyle name="Percent 3 9 12 4 4" xfId="18682" xr:uid="{00000000-0005-0000-0000-000027490000}"/>
    <cellStyle name="Percent 3 9 12 4 4 2" xfId="18683" xr:uid="{00000000-0005-0000-0000-000028490000}"/>
    <cellStyle name="Percent 3 9 12 4 4 3" xfId="18684" xr:uid="{00000000-0005-0000-0000-000029490000}"/>
    <cellStyle name="Percent 3 9 12 4 5" xfId="18685" xr:uid="{00000000-0005-0000-0000-00002A490000}"/>
    <cellStyle name="Percent 3 9 12 4 6" xfId="18686" xr:uid="{00000000-0005-0000-0000-00002B490000}"/>
    <cellStyle name="Percent 3 9 12 5" xfId="18687" xr:uid="{00000000-0005-0000-0000-00002C490000}"/>
    <cellStyle name="Percent 3 9 12 5 2" xfId="18688" xr:uid="{00000000-0005-0000-0000-00002D490000}"/>
    <cellStyle name="Percent 3 9 12 5 2 2" xfId="18689" xr:uid="{00000000-0005-0000-0000-00002E490000}"/>
    <cellStyle name="Percent 3 9 12 5 2 2 2" xfId="18690" xr:uid="{00000000-0005-0000-0000-00002F490000}"/>
    <cellStyle name="Percent 3 9 12 5 2 2 3" xfId="18691" xr:uid="{00000000-0005-0000-0000-000030490000}"/>
    <cellStyle name="Percent 3 9 12 5 2 3" xfId="18692" xr:uid="{00000000-0005-0000-0000-000031490000}"/>
    <cellStyle name="Percent 3 9 12 5 2 4" xfId="18693" xr:uid="{00000000-0005-0000-0000-000032490000}"/>
    <cellStyle name="Percent 3 9 12 5 3" xfId="18694" xr:uid="{00000000-0005-0000-0000-000033490000}"/>
    <cellStyle name="Percent 3 9 12 5 3 2" xfId="18695" xr:uid="{00000000-0005-0000-0000-000034490000}"/>
    <cellStyle name="Percent 3 9 12 5 3 2 2" xfId="18696" xr:uid="{00000000-0005-0000-0000-000035490000}"/>
    <cellStyle name="Percent 3 9 12 5 3 2 3" xfId="18697" xr:uid="{00000000-0005-0000-0000-000036490000}"/>
    <cellStyle name="Percent 3 9 12 5 3 3" xfId="18698" xr:uid="{00000000-0005-0000-0000-000037490000}"/>
    <cellStyle name="Percent 3 9 12 5 3 4" xfId="18699" xr:uid="{00000000-0005-0000-0000-000038490000}"/>
    <cellStyle name="Percent 3 9 12 5 4" xfId="18700" xr:uid="{00000000-0005-0000-0000-000039490000}"/>
    <cellStyle name="Percent 3 9 12 5 4 2" xfId="18701" xr:uid="{00000000-0005-0000-0000-00003A490000}"/>
    <cellStyle name="Percent 3 9 12 5 4 2 2" xfId="18702" xr:uid="{00000000-0005-0000-0000-00003B490000}"/>
    <cellStyle name="Percent 3 9 12 5 4 2 3" xfId="18703" xr:uid="{00000000-0005-0000-0000-00003C490000}"/>
    <cellStyle name="Percent 3 9 12 5 4 3" xfId="18704" xr:uid="{00000000-0005-0000-0000-00003D490000}"/>
    <cellStyle name="Percent 3 9 12 5 4 4" xfId="18705" xr:uid="{00000000-0005-0000-0000-00003E490000}"/>
    <cellStyle name="Percent 3 9 12 5 5" xfId="18706" xr:uid="{00000000-0005-0000-0000-00003F490000}"/>
    <cellStyle name="Percent 3 9 12 5 5 2" xfId="18707" xr:uid="{00000000-0005-0000-0000-000040490000}"/>
    <cellStyle name="Percent 3 9 12 5 5 3" xfId="18708" xr:uid="{00000000-0005-0000-0000-000041490000}"/>
    <cellStyle name="Percent 3 9 12 5 6" xfId="18709" xr:uid="{00000000-0005-0000-0000-000042490000}"/>
    <cellStyle name="Percent 3 9 12 5 7" xfId="18710" xr:uid="{00000000-0005-0000-0000-000043490000}"/>
    <cellStyle name="Percent 3 9 12 6" xfId="18711" xr:uid="{00000000-0005-0000-0000-000044490000}"/>
    <cellStyle name="Percent 3 9 12 6 2" xfId="18712" xr:uid="{00000000-0005-0000-0000-000045490000}"/>
    <cellStyle name="Percent 3 9 12 6 2 2" xfId="18713" xr:uid="{00000000-0005-0000-0000-000046490000}"/>
    <cellStyle name="Percent 3 9 12 6 2 2 2" xfId="18714" xr:uid="{00000000-0005-0000-0000-000047490000}"/>
    <cellStyle name="Percent 3 9 12 6 2 2 3" xfId="18715" xr:uid="{00000000-0005-0000-0000-000048490000}"/>
    <cellStyle name="Percent 3 9 12 6 2 3" xfId="18716" xr:uid="{00000000-0005-0000-0000-000049490000}"/>
    <cellStyle name="Percent 3 9 12 6 2 4" xfId="18717" xr:uid="{00000000-0005-0000-0000-00004A490000}"/>
    <cellStyle name="Percent 3 9 12 6 3" xfId="18718" xr:uid="{00000000-0005-0000-0000-00004B490000}"/>
    <cellStyle name="Percent 3 9 12 6 3 2" xfId="18719" xr:uid="{00000000-0005-0000-0000-00004C490000}"/>
    <cellStyle name="Percent 3 9 12 6 3 2 2" xfId="18720" xr:uid="{00000000-0005-0000-0000-00004D490000}"/>
    <cellStyle name="Percent 3 9 12 6 3 2 3" xfId="18721" xr:uid="{00000000-0005-0000-0000-00004E490000}"/>
    <cellStyle name="Percent 3 9 12 6 3 3" xfId="18722" xr:uid="{00000000-0005-0000-0000-00004F490000}"/>
    <cellStyle name="Percent 3 9 12 6 3 4" xfId="18723" xr:uid="{00000000-0005-0000-0000-000050490000}"/>
    <cellStyle name="Percent 3 9 12 6 4" xfId="18724" xr:uid="{00000000-0005-0000-0000-000051490000}"/>
    <cellStyle name="Percent 3 9 12 6 4 2" xfId="18725" xr:uid="{00000000-0005-0000-0000-000052490000}"/>
    <cellStyle name="Percent 3 9 12 6 4 3" xfId="18726" xr:uid="{00000000-0005-0000-0000-000053490000}"/>
    <cellStyle name="Percent 3 9 12 6 5" xfId="18727" xr:uid="{00000000-0005-0000-0000-000054490000}"/>
    <cellStyle name="Percent 3 9 12 6 6" xfId="18728" xr:uid="{00000000-0005-0000-0000-000055490000}"/>
    <cellStyle name="Percent 3 9 12 7" xfId="18729" xr:uid="{00000000-0005-0000-0000-000056490000}"/>
    <cellStyle name="Percent 3 9 12 7 2" xfId="18730" xr:uid="{00000000-0005-0000-0000-000057490000}"/>
    <cellStyle name="Percent 3 9 12 7 2 2" xfId="18731" xr:uid="{00000000-0005-0000-0000-000058490000}"/>
    <cellStyle name="Percent 3 9 12 7 2 3" xfId="18732" xr:uid="{00000000-0005-0000-0000-000059490000}"/>
    <cellStyle name="Percent 3 9 12 7 3" xfId="18733" xr:uid="{00000000-0005-0000-0000-00005A490000}"/>
    <cellStyle name="Percent 3 9 12 7 4" xfId="18734" xr:uid="{00000000-0005-0000-0000-00005B490000}"/>
    <cellStyle name="Percent 3 9 12 8" xfId="18735" xr:uid="{00000000-0005-0000-0000-00005C490000}"/>
    <cellStyle name="Percent 3 9 12 8 2" xfId="18736" xr:uid="{00000000-0005-0000-0000-00005D490000}"/>
    <cellStyle name="Percent 3 9 12 8 2 2" xfId="18737" xr:uid="{00000000-0005-0000-0000-00005E490000}"/>
    <cellStyle name="Percent 3 9 12 8 2 3" xfId="18738" xr:uid="{00000000-0005-0000-0000-00005F490000}"/>
    <cellStyle name="Percent 3 9 12 8 3" xfId="18739" xr:uid="{00000000-0005-0000-0000-000060490000}"/>
    <cellStyle name="Percent 3 9 12 8 4" xfId="18740" xr:uid="{00000000-0005-0000-0000-000061490000}"/>
    <cellStyle name="Percent 3 9 12 9" xfId="18741" xr:uid="{00000000-0005-0000-0000-000062490000}"/>
    <cellStyle name="Percent 3 9 12 9 2" xfId="18742" xr:uid="{00000000-0005-0000-0000-000063490000}"/>
    <cellStyle name="Percent 3 9 12 9 2 2" xfId="18743" xr:uid="{00000000-0005-0000-0000-000064490000}"/>
    <cellStyle name="Percent 3 9 12 9 2 3" xfId="18744" xr:uid="{00000000-0005-0000-0000-000065490000}"/>
    <cellStyle name="Percent 3 9 12 9 3" xfId="18745" xr:uid="{00000000-0005-0000-0000-000066490000}"/>
    <cellStyle name="Percent 3 9 12 9 4" xfId="18746" xr:uid="{00000000-0005-0000-0000-000067490000}"/>
    <cellStyle name="Percent 3 9 13" xfId="18747" xr:uid="{00000000-0005-0000-0000-000068490000}"/>
    <cellStyle name="Percent 3 9 13 10" xfId="18748" xr:uid="{00000000-0005-0000-0000-000069490000}"/>
    <cellStyle name="Percent 3 9 13 10 2" xfId="18749" xr:uid="{00000000-0005-0000-0000-00006A490000}"/>
    <cellStyle name="Percent 3 9 13 10 3" xfId="18750" xr:uid="{00000000-0005-0000-0000-00006B490000}"/>
    <cellStyle name="Percent 3 9 13 11" xfId="18751" xr:uid="{00000000-0005-0000-0000-00006C490000}"/>
    <cellStyle name="Percent 3 9 13 11 2" xfId="18752" xr:uid="{00000000-0005-0000-0000-00006D490000}"/>
    <cellStyle name="Percent 3 9 13 11 3" xfId="18753" xr:uid="{00000000-0005-0000-0000-00006E490000}"/>
    <cellStyle name="Percent 3 9 13 12" xfId="18754" xr:uid="{00000000-0005-0000-0000-00006F490000}"/>
    <cellStyle name="Percent 3 9 13 12 2" xfId="18755" xr:uid="{00000000-0005-0000-0000-000070490000}"/>
    <cellStyle name="Percent 3 9 13 12 3" xfId="18756" xr:uid="{00000000-0005-0000-0000-000071490000}"/>
    <cellStyle name="Percent 3 9 13 13" xfId="18757" xr:uid="{00000000-0005-0000-0000-000072490000}"/>
    <cellStyle name="Percent 3 9 13 2" xfId="18758" xr:uid="{00000000-0005-0000-0000-000073490000}"/>
    <cellStyle name="Percent 3 9 13 2 2" xfId="18759" xr:uid="{00000000-0005-0000-0000-000074490000}"/>
    <cellStyle name="Percent 3 9 13 2 2 2" xfId="18760" xr:uid="{00000000-0005-0000-0000-000075490000}"/>
    <cellStyle name="Percent 3 9 13 2 2 2 2" xfId="18761" xr:uid="{00000000-0005-0000-0000-000076490000}"/>
    <cellStyle name="Percent 3 9 13 2 2 2 3" xfId="18762" xr:uid="{00000000-0005-0000-0000-000077490000}"/>
    <cellStyle name="Percent 3 9 13 2 2 3" xfId="18763" xr:uid="{00000000-0005-0000-0000-000078490000}"/>
    <cellStyle name="Percent 3 9 13 2 2 4" xfId="18764" xr:uid="{00000000-0005-0000-0000-000079490000}"/>
    <cellStyle name="Percent 3 9 13 2 3" xfId="18765" xr:uid="{00000000-0005-0000-0000-00007A490000}"/>
    <cellStyle name="Percent 3 9 13 2 3 2" xfId="18766" xr:uid="{00000000-0005-0000-0000-00007B490000}"/>
    <cellStyle name="Percent 3 9 13 2 3 2 2" xfId="18767" xr:uid="{00000000-0005-0000-0000-00007C490000}"/>
    <cellStyle name="Percent 3 9 13 2 3 2 3" xfId="18768" xr:uid="{00000000-0005-0000-0000-00007D490000}"/>
    <cellStyle name="Percent 3 9 13 2 3 3" xfId="18769" xr:uid="{00000000-0005-0000-0000-00007E490000}"/>
    <cellStyle name="Percent 3 9 13 2 3 4" xfId="18770" xr:uid="{00000000-0005-0000-0000-00007F490000}"/>
    <cellStyle name="Percent 3 9 13 2 4" xfId="18771" xr:uid="{00000000-0005-0000-0000-000080490000}"/>
    <cellStyle name="Percent 3 9 13 2 4 2" xfId="18772" xr:uid="{00000000-0005-0000-0000-000081490000}"/>
    <cellStyle name="Percent 3 9 13 2 4 3" xfId="18773" xr:uid="{00000000-0005-0000-0000-000082490000}"/>
    <cellStyle name="Percent 3 9 13 2 5" xfId="18774" xr:uid="{00000000-0005-0000-0000-000083490000}"/>
    <cellStyle name="Percent 3 9 13 2 5 2" xfId="18775" xr:uid="{00000000-0005-0000-0000-000084490000}"/>
    <cellStyle name="Percent 3 9 13 2 5 3" xfId="18776" xr:uid="{00000000-0005-0000-0000-000085490000}"/>
    <cellStyle name="Percent 3 9 13 2 6" xfId="18777" xr:uid="{00000000-0005-0000-0000-000086490000}"/>
    <cellStyle name="Percent 3 9 13 2 7" xfId="18778" xr:uid="{00000000-0005-0000-0000-000087490000}"/>
    <cellStyle name="Percent 3 9 13 3" xfId="18779" xr:uid="{00000000-0005-0000-0000-000088490000}"/>
    <cellStyle name="Percent 3 9 13 3 2" xfId="18780" xr:uid="{00000000-0005-0000-0000-000089490000}"/>
    <cellStyle name="Percent 3 9 13 3 2 2" xfId="18781" xr:uid="{00000000-0005-0000-0000-00008A490000}"/>
    <cellStyle name="Percent 3 9 13 3 2 2 2" xfId="18782" xr:uid="{00000000-0005-0000-0000-00008B490000}"/>
    <cellStyle name="Percent 3 9 13 3 2 2 3" xfId="18783" xr:uid="{00000000-0005-0000-0000-00008C490000}"/>
    <cellStyle name="Percent 3 9 13 3 2 3" xfId="18784" xr:uid="{00000000-0005-0000-0000-00008D490000}"/>
    <cellStyle name="Percent 3 9 13 3 2 4" xfId="18785" xr:uid="{00000000-0005-0000-0000-00008E490000}"/>
    <cellStyle name="Percent 3 9 13 3 3" xfId="18786" xr:uid="{00000000-0005-0000-0000-00008F490000}"/>
    <cellStyle name="Percent 3 9 13 3 3 2" xfId="18787" xr:uid="{00000000-0005-0000-0000-000090490000}"/>
    <cellStyle name="Percent 3 9 13 3 3 2 2" xfId="18788" xr:uid="{00000000-0005-0000-0000-000091490000}"/>
    <cellStyle name="Percent 3 9 13 3 3 2 3" xfId="18789" xr:uid="{00000000-0005-0000-0000-000092490000}"/>
    <cellStyle name="Percent 3 9 13 3 3 3" xfId="18790" xr:uid="{00000000-0005-0000-0000-000093490000}"/>
    <cellStyle name="Percent 3 9 13 3 3 4" xfId="18791" xr:uid="{00000000-0005-0000-0000-000094490000}"/>
    <cellStyle name="Percent 3 9 13 3 4" xfId="18792" xr:uid="{00000000-0005-0000-0000-000095490000}"/>
    <cellStyle name="Percent 3 9 13 3 4 2" xfId="18793" xr:uid="{00000000-0005-0000-0000-000096490000}"/>
    <cellStyle name="Percent 3 9 13 3 4 3" xfId="18794" xr:uid="{00000000-0005-0000-0000-000097490000}"/>
    <cellStyle name="Percent 3 9 13 3 5" xfId="18795" xr:uid="{00000000-0005-0000-0000-000098490000}"/>
    <cellStyle name="Percent 3 9 13 3 6" xfId="18796" xr:uid="{00000000-0005-0000-0000-000099490000}"/>
    <cellStyle name="Percent 3 9 13 4" xfId="18797" xr:uid="{00000000-0005-0000-0000-00009A490000}"/>
    <cellStyle name="Percent 3 9 13 4 2" xfId="18798" xr:uid="{00000000-0005-0000-0000-00009B490000}"/>
    <cellStyle name="Percent 3 9 13 4 2 2" xfId="18799" xr:uid="{00000000-0005-0000-0000-00009C490000}"/>
    <cellStyle name="Percent 3 9 13 4 2 2 2" xfId="18800" xr:uid="{00000000-0005-0000-0000-00009D490000}"/>
    <cellStyle name="Percent 3 9 13 4 2 2 3" xfId="18801" xr:uid="{00000000-0005-0000-0000-00009E490000}"/>
    <cellStyle name="Percent 3 9 13 4 2 3" xfId="18802" xr:uid="{00000000-0005-0000-0000-00009F490000}"/>
    <cellStyle name="Percent 3 9 13 4 2 4" xfId="18803" xr:uid="{00000000-0005-0000-0000-0000A0490000}"/>
    <cellStyle name="Percent 3 9 13 4 3" xfId="18804" xr:uid="{00000000-0005-0000-0000-0000A1490000}"/>
    <cellStyle name="Percent 3 9 13 4 3 2" xfId="18805" xr:uid="{00000000-0005-0000-0000-0000A2490000}"/>
    <cellStyle name="Percent 3 9 13 4 3 2 2" xfId="18806" xr:uid="{00000000-0005-0000-0000-0000A3490000}"/>
    <cellStyle name="Percent 3 9 13 4 3 2 3" xfId="18807" xr:uid="{00000000-0005-0000-0000-0000A4490000}"/>
    <cellStyle name="Percent 3 9 13 4 3 3" xfId="18808" xr:uid="{00000000-0005-0000-0000-0000A5490000}"/>
    <cellStyle name="Percent 3 9 13 4 3 4" xfId="18809" xr:uid="{00000000-0005-0000-0000-0000A6490000}"/>
    <cellStyle name="Percent 3 9 13 4 4" xfId="18810" xr:uid="{00000000-0005-0000-0000-0000A7490000}"/>
    <cellStyle name="Percent 3 9 13 4 4 2" xfId="18811" xr:uid="{00000000-0005-0000-0000-0000A8490000}"/>
    <cellStyle name="Percent 3 9 13 4 4 3" xfId="18812" xr:uid="{00000000-0005-0000-0000-0000A9490000}"/>
    <cellStyle name="Percent 3 9 13 4 5" xfId="18813" xr:uid="{00000000-0005-0000-0000-0000AA490000}"/>
    <cellStyle name="Percent 3 9 13 4 6" xfId="18814" xr:uid="{00000000-0005-0000-0000-0000AB490000}"/>
    <cellStyle name="Percent 3 9 13 5" xfId="18815" xr:uid="{00000000-0005-0000-0000-0000AC490000}"/>
    <cellStyle name="Percent 3 9 13 5 2" xfId="18816" xr:uid="{00000000-0005-0000-0000-0000AD490000}"/>
    <cellStyle name="Percent 3 9 13 5 2 2" xfId="18817" xr:uid="{00000000-0005-0000-0000-0000AE490000}"/>
    <cellStyle name="Percent 3 9 13 5 2 2 2" xfId="18818" xr:uid="{00000000-0005-0000-0000-0000AF490000}"/>
    <cellStyle name="Percent 3 9 13 5 2 2 3" xfId="18819" xr:uid="{00000000-0005-0000-0000-0000B0490000}"/>
    <cellStyle name="Percent 3 9 13 5 2 3" xfId="18820" xr:uid="{00000000-0005-0000-0000-0000B1490000}"/>
    <cellStyle name="Percent 3 9 13 5 2 4" xfId="18821" xr:uid="{00000000-0005-0000-0000-0000B2490000}"/>
    <cellStyle name="Percent 3 9 13 5 3" xfId="18822" xr:uid="{00000000-0005-0000-0000-0000B3490000}"/>
    <cellStyle name="Percent 3 9 13 5 3 2" xfId="18823" xr:uid="{00000000-0005-0000-0000-0000B4490000}"/>
    <cellStyle name="Percent 3 9 13 5 3 2 2" xfId="18824" xr:uid="{00000000-0005-0000-0000-0000B5490000}"/>
    <cellStyle name="Percent 3 9 13 5 3 2 3" xfId="18825" xr:uid="{00000000-0005-0000-0000-0000B6490000}"/>
    <cellStyle name="Percent 3 9 13 5 3 3" xfId="18826" xr:uid="{00000000-0005-0000-0000-0000B7490000}"/>
    <cellStyle name="Percent 3 9 13 5 3 4" xfId="18827" xr:uid="{00000000-0005-0000-0000-0000B8490000}"/>
    <cellStyle name="Percent 3 9 13 5 4" xfId="18828" xr:uid="{00000000-0005-0000-0000-0000B9490000}"/>
    <cellStyle name="Percent 3 9 13 5 4 2" xfId="18829" xr:uid="{00000000-0005-0000-0000-0000BA490000}"/>
    <cellStyle name="Percent 3 9 13 5 4 2 2" xfId="18830" xr:uid="{00000000-0005-0000-0000-0000BB490000}"/>
    <cellStyle name="Percent 3 9 13 5 4 2 3" xfId="18831" xr:uid="{00000000-0005-0000-0000-0000BC490000}"/>
    <cellStyle name="Percent 3 9 13 5 4 3" xfId="18832" xr:uid="{00000000-0005-0000-0000-0000BD490000}"/>
    <cellStyle name="Percent 3 9 13 5 4 4" xfId="18833" xr:uid="{00000000-0005-0000-0000-0000BE490000}"/>
    <cellStyle name="Percent 3 9 13 5 5" xfId="18834" xr:uid="{00000000-0005-0000-0000-0000BF490000}"/>
    <cellStyle name="Percent 3 9 13 5 5 2" xfId="18835" xr:uid="{00000000-0005-0000-0000-0000C0490000}"/>
    <cellStyle name="Percent 3 9 13 5 5 3" xfId="18836" xr:uid="{00000000-0005-0000-0000-0000C1490000}"/>
    <cellStyle name="Percent 3 9 13 5 6" xfId="18837" xr:uid="{00000000-0005-0000-0000-0000C2490000}"/>
    <cellStyle name="Percent 3 9 13 5 7" xfId="18838" xr:uid="{00000000-0005-0000-0000-0000C3490000}"/>
    <cellStyle name="Percent 3 9 13 6" xfId="18839" xr:uid="{00000000-0005-0000-0000-0000C4490000}"/>
    <cellStyle name="Percent 3 9 13 6 2" xfId="18840" xr:uid="{00000000-0005-0000-0000-0000C5490000}"/>
    <cellStyle name="Percent 3 9 13 6 2 2" xfId="18841" xr:uid="{00000000-0005-0000-0000-0000C6490000}"/>
    <cellStyle name="Percent 3 9 13 6 2 2 2" xfId="18842" xr:uid="{00000000-0005-0000-0000-0000C7490000}"/>
    <cellStyle name="Percent 3 9 13 6 2 2 3" xfId="18843" xr:uid="{00000000-0005-0000-0000-0000C8490000}"/>
    <cellStyle name="Percent 3 9 13 6 2 3" xfId="18844" xr:uid="{00000000-0005-0000-0000-0000C9490000}"/>
    <cellStyle name="Percent 3 9 13 6 2 4" xfId="18845" xr:uid="{00000000-0005-0000-0000-0000CA490000}"/>
    <cellStyle name="Percent 3 9 13 6 3" xfId="18846" xr:uid="{00000000-0005-0000-0000-0000CB490000}"/>
    <cellStyle name="Percent 3 9 13 6 3 2" xfId="18847" xr:uid="{00000000-0005-0000-0000-0000CC490000}"/>
    <cellStyle name="Percent 3 9 13 6 3 2 2" xfId="18848" xr:uid="{00000000-0005-0000-0000-0000CD490000}"/>
    <cellStyle name="Percent 3 9 13 6 3 2 3" xfId="18849" xr:uid="{00000000-0005-0000-0000-0000CE490000}"/>
    <cellStyle name="Percent 3 9 13 6 3 3" xfId="18850" xr:uid="{00000000-0005-0000-0000-0000CF490000}"/>
    <cellStyle name="Percent 3 9 13 6 3 4" xfId="18851" xr:uid="{00000000-0005-0000-0000-0000D0490000}"/>
    <cellStyle name="Percent 3 9 13 6 4" xfId="18852" xr:uid="{00000000-0005-0000-0000-0000D1490000}"/>
    <cellStyle name="Percent 3 9 13 6 4 2" xfId="18853" xr:uid="{00000000-0005-0000-0000-0000D2490000}"/>
    <cellStyle name="Percent 3 9 13 6 4 3" xfId="18854" xr:uid="{00000000-0005-0000-0000-0000D3490000}"/>
    <cellStyle name="Percent 3 9 13 6 5" xfId="18855" xr:uid="{00000000-0005-0000-0000-0000D4490000}"/>
    <cellStyle name="Percent 3 9 13 6 6" xfId="18856" xr:uid="{00000000-0005-0000-0000-0000D5490000}"/>
    <cellStyle name="Percent 3 9 13 7" xfId="18857" xr:uid="{00000000-0005-0000-0000-0000D6490000}"/>
    <cellStyle name="Percent 3 9 13 7 2" xfId="18858" xr:uid="{00000000-0005-0000-0000-0000D7490000}"/>
    <cellStyle name="Percent 3 9 13 7 2 2" xfId="18859" xr:uid="{00000000-0005-0000-0000-0000D8490000}"/>
    <cellStyle name="Percent 3 9 13 7 2 3" xfId="18860" xr:uid="{00000000-0005-0000-0000-0000D9490000}"/>
    <cellStyle name="Percent 3 9 13 7 3" xfId="18861" xr:uid="{00000000-0005-0000-0000-0000DA490000}"/>
    <cellStyle name="Percent 3 9 13 7 4" xfId="18862" xr:uid="{00000000-0005-0000-0000-0000DB490000}"/>
    <cellStyle name="Percent 3 9 13 8" xfId="18863" xr:uid="{00000000-0005-0000-0000-0000DC490000}"/>
    <cellStyle name="Percent 3 9 13 8 2" xfId="18864" xr:uid="{00000000-0005-0000-0000-0000DD490000}"/>
    <cellStyle name="Percent 3 9 13 8 2 2" xfId="18865" xr:uid="{00000000-0005-0000-0000-0000DE490000}"/>
    <cellStyle name="Percent 3 9 13 8 2 3" xfId="18866" xr:uid="{00000000-0005-0000-0000-0000DF490000}"/>
    <cellStyle name="Percent 3 9 13 8 3" xfId="18867" xr:uid="{00000000-0005-0000-0000-0000E0490000}"/>
    <cellStyle name="Percent 3 9 13 8 4" xfId="18868" xr:uid="{00000000-0005-0000-0000-0000E1490000}"/>
    <cellStyle name="Percent 3 9 13 9" xfId="18869" xr:uid="{00000000-0005-0000-0000-0000E2490000}"/>
    <cellStyle name="Percent 3 9 13 9 2" xfId="18870" xr:uid="{00000000-0005-0000-0000-0000E3490000}"/>
    <cellStyle name="Percent 3 9 13 9 2 2" xfId="18871" xr:uid="{00000000-0005-0000-0000-0000E4490000}"/>
    <cellStyle name="Percent 3 9 13 9 2 3" xfId="18872" xr:uid="{00000000-0005-0000-0000-0000E5490000}"/>
    <cellStyle name="Percent 3 9 13 9 3" xfId="18873" xr:uid="{00000000-0005-0000-0000-0000E6490000}"/>
    <cellStyle name="Percent 3 9 13 9 4" xfId="18874" xr:uid="{00000000-0005-0000-0000-0000E7490000}"/>
    <cellStyle name="Percent 3 9 14" xfId="18875" xr:uid="{00000000-0005-0000-0000-0000E8490000}"/>
    <cellStyle name="Percent 3 9 14 10" xfId="18876" xr:uid="{00000000-0005-0000-0000-0000E9490000}"/>
    <cellStyle name="Percent 3 9 14 10 2" xfId="18877" xr:uid="{00000000-0005-0000-0000-0000EA490000}"/>
    <cellStyle name="Percent 3 9 14 10 3" xfId="18878" xr:uid="{00000000-0005-0000-0000-0000EB490000}"/>
    <cellStyle name="Percent 3 9 14 11" xfId="18879" xr:uid="{00000000-0005-0000-0000-0000EC490000}"/>
    <cellStyle name="Percent 3 9 14 11 2" xfId="18880" xr:uid="{00000000-0005-0000-0000-0000ED490000}"/>
    <cellStyle name="Percent 3 9 14 11 3" xfId="18881" xr:uid="{00000000-0005-0000-0000-0000EE490000}"/>
    <cellStyle name="Percent 3 9 14 12" xfId="18882" xr:uid="{00000000-0005-0000-0000-0000EF490000}"/>
    <cellStyle name="Percent 3 9 14 12 2" xfId="18883" xr:uid="{00000000-0005-0000-0000-0000F0490000}"/>
    <cellStyle name="Percent 3 9 14 12 3" xfId="18884" xr:uid="{00000000-0005-0000-0000-0000F1490000}"/>
    <cellStyle name="Percent 3 9 14 13" xfId="18885" xr:uid="{00000000-0005-0000-0000-0000F2490000}"/>
    <cellStyle name="Percent 3 9 14 2" xfId="18886" xr:uid="{00000000-0005-0000-0000-0000F3490000}"/>
    <cellStyle name="Percent 3 9 14 2 2" xfId="18887" xr:uid="{00000000-0005-0000-0000-0000F4490000}"/>
    <cellStyle name="Percent 3 9 14 2 2 2" xfId="18888" xr:uid="{00000000-0005-0000-0000-0000F5490000}"/>
    <cellStyle name="Percent 3 9 14 2 2 2 2" xfId="18889" xr:uid="{00000000-0005-0000-0000-0000F6490000}"/>
    <cellStyle name="Percent 3 9 14 2 2 2 3" xfId="18890" xr:uid="{00000000-0005-0000-0000-0000F7490000}"/>
    <cellStyle name="Percent 3 9 14 2 2 3" xfId="18891" xr:uid="{00000000-0005-0000-0000-0000F8490000}"/>
    <cellStyle name="Percent 3 9 14 2 2 4" xfId="18892" xr:uid="{00000000-0005-0000-0000-0000F9490000}"/>
    <cellStyle name="Percent 3 9 14 2 3" xfId="18893" xr:uid="{00000000-0005-0000-0000-0000FA490000}"/>
    <cellStyle name="Percent 3 9 14 2 3 2" xfId="18894" xr:uid="{00000000-0005-0000-0000-0000FB490000}"/>
    <cellStyle name="Percent 3 9 14 2 3 2 2" xfId="18895" xr:uid="{00000000-0005-0000-0000-0000FC490000}"/>
    <cellStyle name="Percent 3 9 14 2 3 2 3" xfId="18896" xr:uid="{00000000-0005-0000-0000-0000FD490000}"/>
    <cellStyle name="Percent 3 9 14 2 3 3" xfId="18897" xr:uid="{00000000-0005-0000-0000-0000FE490000}"/>
    <cellStyle name="Percent 3 9 14 2 3 4" xfId="18898" xr:uid="{00000000-0005-0000-0000-0000FF490000}"/>
    <cellStyle name="Percent 3 9 14 2 4" xfId="18899" xr:uid="{00000000-0005-0000-0000-0000004A0000}"/>
    <cellStyle name="Percent 3 9 14 2 4 2" xfId="18900" xr:uid="{00000000-0005-0000-0000-0000014A0000}"/>
    <cellStyle name="Percent 3 9 14 2 4 3" xfId="18901" xr:uid="{00000000-0005-0000-0000-0000024A0000}"/>
    <cellStyle name="Percent 3 9 14 2 5" xfId="18902" xr:uid="{00000000-0005-0000-0000-0000034A0000}"/>
    <cellStyle name="Percent 3 9 14 2 5 2" xfId="18903" xr:uid="{00000000-0005-0000-0000-0000044A0000}"/>
    <cellStyle name="Percent 3 9 14 2 5 3" xfId="18904" xr:uid="{00000000-0005-0000-0000-0000054A0000}"/>
    <cellStyle name="Percent 3 9 14 2 6" xfId="18905" xr:uid="{00000000-0005-0000-0000-0000064A0000}"/>
    <cellStyle name="Percent 3 9 14 2 7" xfId="18906" xr:uid="{00000000-0005-0000-0000-0000074A0000}"/>
    <cellStyle name="Percent 3 9 14 3" xfId="18907" xr:uid="{00000000-0005-0000-0000-0000084A0000}"/>
    <cellStyle name="Percent 3 9 14 3 2" xfId="18908" xr:uid="{00000000-0005-0000-0000-0000094A0000}"/>
    <cellStyle name="Percent 3 9 14 3 2 2" xfId="18909" xr:uid="{00000000-0005-0000-0000-00000A4A0000}"/>
    <cellStyle name="Percent 3 9 14 3 2 2 2" xfId="18910" xr:uid="{00000000-0005-0000-0000-00000B4A0000}"/>
    <cellStyle name="Percent 3 9 14 3 2 2 3" xfId="18911" xr:uid="{00000000-0005-0000-0000-00000C4A0000}"/>
    <cellStyle name="Percent 3 9 14 3 2 3" xfId="18912" xr:uid="{00000000-0005-0000-0000-00000D4A0000}"/>
    <cellStyle name="Percent 3 9 14 3 2 4" xfId="18913" xr:uid="{00000000-0005-0000-0000-00000E4A0000}"/>
    <cellStyle name="Percent 3 9 14 3 3" xfId="18914" xr:uid="{00000000-0005-0000-0000-00000F4A0000}"/>
    <cellStyle name="Percent 3 9 14 3 3 2" xfId="18915" xr:uid="{00000000-0005-0000-0000-0000104A0000}"/>
    <cellStyle name="Percent 3 9 14 3 3 2 2" xfId="18916" xr:uid="{00000000-0005-0000-0000-0000114A0000}"/>
    <cellStyle name="Percent 3 9 14 3 3 2 3" xfId="18917" xr:uid="{00000000-0005-0000-0000-0000124A0000}"/>
    <cellStyle name="Percent 3 9 14 3 3 3" xfId="18918" xr:uid="{00000000-0005-0000-0000-0000134A0000}"/>
    <cellStyle name="Percent 3 9 14 3 3 4" xfId="18919" xr:uid="{00000000-0005-0000-0000-0000144A0000}"/>
    <cellStyle name="Percent 3 9 14 3 4" xfId="18920" xr:uid="{00000000-0005-0000-0000-0000154A0000}"/>
    <cellStyle name="Percent 3 9 14 3 4 2" xfId="18921" xr:uid="{00000000-0005-0000-0000-0000164A0000}"/>
    <cellStyle name="Percent 3 9 14 3 4 3" xfId="18922" xr:uid="{00000000-0005-0000-0000-0000174A0000}"/>
    <cellStyle name="Percent 3 9 14 3 5" xfId="18923" xr:uid="{00000000-0005-0000-0000-0000184A0000}"/>
    <cellStyle name="Percent 3 9 14 3 6" xfId="18924" xr:uid="{00000000-0005-0000-0000-0000194A0000}"/>
    <cellStyle name="Percent 3 9 14 4" xfId="18925" xr:uid="{00000000-0005-0000-0000-00001A4A0000}"/>
    <cellStyle name="Percent 3 9 14 4 2" xfId="18926" xr:uid="{00000000-0005-0000-0000-00001B4A0000}"/>
    <cellStyle name="Percent 3 9 14 4 2 2" xfId="18927" xr:uid="{00000000-0005-0000-0000-00001C4A0000}"/>
    <cellStyle name="Percent 3 9 14 4 2 2 2" xfId="18928" xr:uid="{00000000-0005-0000-0000-00001D4A0000}"/>
    <cellStyle name="Percent 3 9 14 4 2 2 3" xfId="18929" xr:uid="{00000000-0005-0000-0000-00001E4A0000}"/>
    <cellStyle name="Percent 3 9 14 4 2 3" xfId="18930" xr:uid="{00000000-0005-0000-0000-00001F4A0000}"/>
    <cellStyle name="Percent 3 9 14 4 2 4" xfId="18931" xr:uid="{00000000-0005-0000-0000-0000204A0000}"/>
    <cellStyle name="Percent 3 9 14 4 3" xfId="18932" xr:uid="{00000000-0005-0000-0000-0000214A0000}"/>
    <cellStyle name="Percent 3 9 14 4 3 2" xfId="18933" xr:uid="{00000000-0005-0000-0000-0000224A0000}"/>
    <cellStyle name="Percent 3 9 14 4 3 2 2" xfId="18934" xr:uid="{00000000-0005-0000-0000-0000234A0000}"/>
    <cellStyle name="Percent 3 9 14 4 3 2 3" xfId="18935" xr:uid="{00000000-0005-0000-0000-0000244A0000}"/>
    <cellStyle name="Percent 3 9 14 4 3 3" xfId="18936" xr:uid="{00000000-0005-0000-0000-0000254A0000}"/>
    <cellStyle name="Percent 3 9 14 4 3 4" xfId="18937" xr:uid="{00000000-0005-0000-0000-0000264A0000}"/>
    <cellStyle name="Percent 3 9 14 4 4" xfId="18938" xr:uid="{00000000-0005-0000-0000-0000274A0000}"/>
    <cellStyle name="Percent 3 9 14 4 4 2" xfId="18939" xr:uid="{00000000-0005-0000-0000-0000284A0000}"/>
    <cellStyle name="Percent 3 9 14 4 4 3" xfId="18940" xr:uid="{00000000-0005-0000-0000-0000294A0000}"/>
    <cellStyle name="Percent 3 9 14 4 5" xfId="18941" xr:uid="{00000000-0005-0000-0000-00002A4A0000}"/>
    <cellStyle name="Percent 3 9 14 4 6" xfId="18942" xr:uid="{00000000-0005-0000-0000-00002B4A0000}"/>
    <cellStyle name="Percent 3 9 14 5" xfId="18943" xr:uid="{00000000-0005-0000-0000-00002C4A0000}"/>
    <cellStyle name="Percent 3 9 14 5 2" xfId="18944" xr:uid="{00000000-0005-0000-0000-00002D4A0000}"/>
    <cellStyle name="Percent 3 9 14 5 2 2" xfId="18945" xr:uid="{00000000-0005-0000-0000-00002E4A0000}"/>
    <cellStyle name="Percent 3 9 14 5 2 2 2" xfId="18946" xr:uid="{00000000-0005-0000-0000-00002F4A0000}"/>
    <cellStyle name="Percent 3 9 14 5 2 2 3" xfId="18947" xr:uid="{00000000-0005-0000-0000-0000304A0000}"/>
    <cellStyle name="Percent 3 9 14 5 2 3" xfId="18948" xr:uid="{00000000-0005-0000-0000-0000314A0000}"/>
    <cellStyle name="Percent 3 9 14 5 2 4" xfId="18949" xr:uid="{00000000-0005-0000-0000-0000324A0000}"/>
    <cellStyle name="Percent 3 9 14 5 3" xfId="18950" xr:uid="{00000000-0005-0000-0000-0000334A0000}"/>
    <cellStyle name="Percent 3 9 14 5 3 2" xfId="18951" xr:uid="{00000000-0005-0000-0000-0000344A0000}"/>
    <cellStyle name="Percent 3 9 14 5 3 2 2" xfId="18952" xr:uid="{00000000-0005-0000-0000-0000354A0000}"/>
    <cellStyle name="Percent 3 9 14 5 3 2 3" xfId="18953" xr:uid="{00000000-0005-0000-0000-0000364A0000}"/>
    <cellStyle name="Percent 3 9 14 5 3 3" xfId="18954" xr:uid="{00000000-0005-0000-0000-0000374A0000}"/>
    <cellStyle name="Percent 3 9 14 5 3 4" xfId="18955" xr:uid="{00000000-0005-0000-0000-0000384A0000}"/>
    <cellStyle name="Percent 3 9 14 5 4" xfId="18956" xr:uid="{00000000-0005-0000-0000-0000394A0000}"/>
    <cellStyle name="Percent 3 9 14 5 4 2" xfId="18957" xr:uid="{00000000-0005-0000-0000-00003A4A0000}"/>
    <cellStyle name="Percent 3 9 14 5 4 2 2" xfId="18958" xr:uid="{00000000-0005-0000-0000-00003B4A0000}"/>
    <cellStyle name="Percent 3 9 14 5 4 2 3" xfId="18959" xr:uid="{00000000-0005-0000-0000-00003C4A0000}"/>
    <cellStyle name="Percent 3 9 14 5 4 3" xfId="18960" xr:uid="{00000000-0005-0000-0000-00003D4A0000}"/>
    <cellStyle name="Percent 3 9 14 5 4 4" xfId="18961" xr:uid="{00000000-0005-0000-0000-00003E4A0000}"/>
    <cellStyle name="Percent 3 9 14 5 5" xfId="18962" xr:uid="{00000000-0005-0000-0000-00003F4A0000}"/>
    <cellStyle name="Percent 3 9 14 5 5 2" xfId="18963" xr:uid="{00000000-0005-0000-0000-0000404A0000}"/>
    <cellStyle name="Percent 3 9 14 5 5 3" xfId="18964" xr:uid="{00000000-0005-0000-0000-0000414A0000}"/>
    <cellStyle name="Percent 3 9 14 5 6" xfId="18965" xr:uid="{00000000-0005-0000-0000-0000424A0000}"/>
    <cellStyle name="Percent 3 9 14 5 7" xfId="18966" xr:uid="{00000000-0005-0000-0000-0000434A0000}"/>
    <cellStyle name="Percent 3 9 14 6" xfId="18967" xr:uid="{00000000-0005-0000-0000-0000444A0000}"/>
    <cellStyle name="Percent 3 9 14 6 2" xfId="18968" xr:uid="{00000000-0005-0000-0000-0000454A0000}"/>
    <cellStyle name="Percent 3 9 14 6 2 2" xfId="18969" xr:uid="{00000000-0005-0000-0000-0000464A0000}"/>
    <cellStyle name="Percent 3 9 14 6 2 2 2" xfId="18970" xr:uid="{00000000-0005-0000-0000-0000474A0000}"/>
    <cellStyle name="Percent 3 9 14 6 2 2 3" xfId="18971" xr:uid="{00000000-0005-0000-0000-0000484A0000}"/>
    <cellStyle name="Percent 3 9 14 6 2 3" xfId="18972" xr:uid="{00000000-0005-0000-0000-0000494A0000}"/>
    <cellStyle name="Percent 3 9 14 6 2 4" xfId="18973" xr:uid="{00000000-0005-0000-0000-00004A4A0000}"/>
    <cellStyle name="Percent 3 9 14 6 3" xfId="18974" xr:uid="{00000000-0005-0000-0000-00004B4A0000}"/>
    <cellStyle name="Percent 3 9 14 6 3 2" xfId="18975" xr:uid="{00000000-0005-0000-0000-00004C4A0000}"/>
    <cellStyle name="Percent 3 9 14 6 3 2 2" xfId="18976" xr:uid="{00000000-0005-0000-0000-00004D4A0000}"/>
    <cellStyle name="Percent 3 9 14 6 3 2 3" xfId="18977" xr:uid="{00000000-0005-0000-0000-00004E4A0000}"/>
    <cellStyle name="Percent 3 9 14 6 3 3" xfId="18978" xr:uid="{00000000-0005-0000-0000-00004F4A0000}"/>
    <cellStyle name="Percent 3 9 14 6 3 4" xfId="18979" xr:uid="{00000000-0005-0000-0000-0000504A0000}"/>
    <cellStyle name="Percent 3 9 14 6 4" xfId="18980" xr:uid="{00000000-0005-0000-0000-0000514A0000}"/>
    <cellStyle name="Percent 3 9 14 6 4 2" xfId="18981" xr:uid="{00000000-0005-0000-0000-0000524A0000}"/>
    <cellStyle name="Percent 3 9 14 6 4 3" xfId="18982" xr:uid="{00000000-0005-0000-0000-0000534A0000}"/>
    <cellStyle name="Percent 3 9 14 6 5" xfId="18983" xr:uid="{00000000-0005-0000-0000-0000544A0000}"/>
    <cellStyle name="Percent 3 9 14 6 6" xfId="18984" xr:uid="{00000000-0005-0000-0000-0000554A0000}"/>
    <cellStyle name="Percent 3 9 14 7" xfId="18985" xr:uid="{00000000-0005-0000-0000-0000564A0000}"/>
    <cellStyle name="Percent 3 9 14 7 2" xfId="18986" xr:uid="{00000000-0005-0000-0000-0000574A0000}"/>
    <cellStyle name="Percent 3 9 14 7 2 2" xfId="18987" xr:uid="{00000000-0005-0000-0000-0000584A0000}"/>
    <cellStyle name="Percent 3 9 14 7 2 3" xfId="18988" xr:uid="{00000000-0005-0000-0000-0000594A0000}"/>
    <cellStyle name="Percent 3 9 14 7 3" xfId="18989" xr:uid="{00000000-0005-0000-0000-00005A4A0000}"/>
    <cellStyle name="Percent 3 9 14 7 4" xfId="18990" xr:uid="{00000000-0005-0000-0000-00005B4A0000}"/>
    <cellStyle name="Percent 3 9 14 8" xfId="18991" xr:uid="{00000000-0005-0000-0000-00005C4A0000}"/>
    <cellStyle name="Percent 3 9 14 8 2" xfId="18992" xr:uid="{00000000-0005-0000-0000-00005D4A0000}"/>
    <cellStyle name="Percent 3 9 14 8 2 2" xfId="18993" xr:uid="{00000000-0005-0000-0000-00005E4A0000}"/>
    <cellStyle name="Percent 3 9 14 8 2 3" xfId="18994" xr:uid="{00000000-0005-0000-0000-00005F4A0000}"/>
    <cellStyle name="Percent 3 9 14 8 3" xfId="18995" xr:uid="{00000000-0005-0000-0000-0000604A0000}"/>
    <cellStyle name="Percent 3 9 14 8 4" xfId="18996" xr:uid="{00000000-0005-0000-0000-0000614A0000}"/>
    <cellStyle name="Percent 3 9 14 9" xfId="18997" xr:uid="{00000000-0005-0000-0000-0000624A0000}"/>
    <cellStyle name="Percent 3 9 14 9 2" xfId="18998" xr:uid="{00000000-0005-0000-0000-0000634A0000}"/>
    <cellStyle name="Percent 3 9 14 9 2 2" xfId="18999" xr:uid="{00000000-0005-0000-0000-0000644A0000}"/>
    <cellStyle name="Percent 3 9 14 9 2 3" xfId="19000" xr:uid="{00000000-0005-0000-0000-0000654A0000}"/>
    <cellStyle name="Percent 3 9 14 9 3" xfId="19001" xr:uid="{00000000-0005-0000-0000-0000664A0000}"/>
    <cellStyle name="Percent 3 9 14 9 4" xfId="19002" xr:uid="{00000000-0005-0000-0000-0000674A0000}"/>
    <cellStyle name="Percent 3 9 15" xfId="19003" xr:uid="{00000000-0005-0000-0000-0000684A0000}"/>
    <cellStyle name="Percent 3 9 15 10" xfId="19004" xr:uid="{00000000-0005-0000-0000-0000694A0000}"/>
    <cellStyle name="Percent 3 9 15 10 2" xfId="19005" xr:uid="{00000000-0005-0000-0000-00006A4A0000}"/>
    <cellStyle name="Percent 3 9 15 10 3" xfId="19006" xr:uid="{00000000-0005-0000-0000-00006B4A0000}"/>
    <cellStyle name="Percent 3 9 15 11" xfId="19007" xr:uid="{00000000-0005-0000-0000-00006C4A0000}"/>
    <cellStyle name="Percent 3 9 15 11 2" xfId="19008" xr:uid="{00000000-0005-0000-0000-00006D4A0000}"/>
    <cellStyle name="Percent 3 9 15 11 3" xfId="19009" xr:uid="{00000000-0005-0000-0000-00006E4A0000}"/>
    <cellStyle name="Percent 3 9 15 12" xfId="19010" xr:uid="{00000000-0005-0000-0000-00006F4A0000}"/>
    <cellStyle name="Percent 3 9 15 12 2" xfId="19011" xr:uid="{00000000-0005-0000-0000-0000704A0000}"/>
    <cellStyle name="Percent 3 9 15 12 3" xfId="19012" xr:uid="{00000000-0005-0000-0000-0000714A0000}"/>
    <cellStyle name="Percent 3 9 15 13" xfId="19013" xr:uid="{00000000-0005-0000-0000-0000724A0000}"/>
    <cellStyle name="Percent 3 9 15 2" xfId="19014" xr:uid="{00000000-0005-0000-0000-0000734A0000}"/>
    <cellStyle name="Percent 3 9 15 2 2" xfId="19015" xr:uid="{00000000-0005-0000-0000-0000744A0000}"/>
    <cellStyle name="Percent 3 9 15 2 2 2" xfId="19016" xr:uid="{00000000-0005-0000-0000-0000754A0000}"/>
    <cellStyle name="Percent 3 9 15 2 2 2 2" xfId="19017" xr:uid="{00000000-0005-0000-0000-0000764A0000}"/>
    <cellStyle name="Percent 3 9 15 2 2 2 3" xfId="19018" xr:uid="{00000000-0005-0000-0000-0000774A0000}"/>
    <cellStyle name="Percent 3 9 15 2 2 3" xfId="19019" xr:uid="{00000000-0005-0000-0000-0000784A0000}"/>
    <cellStyle name="Percent 3 9 15 2 2 4" xfId="19020" xr:uid="{00000000-0005-0000-0000-0000794A0000}"/>
    <cellStyle name="Percent 3 9 15 2 3" xfId="19021" xr:uid="{00000000-0005-0000-0000-00007A4A0000}"/>
    <cellStyle name="Percent 3 9 15 2 3 2" xfId="19022" xr:uid="{00000000-0005-0000-0000-00007B4A0000}"/>
    <cellStyle name="Percent 3 9 15 2 3 2 2" xfId="19023" xr:uid="{00000000-0005-0000-0000-00007C4A0000}"/>
    <cellStyle name="Percent 3 9 15 2 3 2 3" xfId="19024" xr:uid="{00000000-0005-0000-0000-00007D4A0000}"/>
    <cellStyle name="Percent 3 9 15 2 3 3" xfId="19025" xr:uid="{00000000-0005-0000-0000-00007E4A0000}"/>
    <cellStyle name="Percent 3 9 15 2 3 4" xfId="19026" xr:uid="{00000000-0005-0000-0000-00007F4A0000}"/>
    <cellStyle name="Percent 3 9 15 2 4" xfId="19027" xr:uid="{00000000-0005-0000-0000-0000804A0000}"/>
    <cellStyle name="Percent 3 9 15 2 4 2" xfId="19028" xr:uid="{00000000-0005-0000-0000-0000814A0000}"/>
    <cellStyle name="Percent 3 9 15 2 4 3" xfId="19029" xr:uid="{00000000-0005-0000-0000-0000824A0000}"/>
    <cellStyle name="Percent 3 9 15 2 5" xfId="19030" xr:uid="{00000000-0005-0000-0000-0000834A0000}"/>
    <cellStyle name="Percent 3 9 15 2 5 2" xfId="19031" xr:uid="{00000000-0005-0000-0000-0000844A0000}"/>
    <cellStyle name="Percent 3 9 15 2 5 3" xfId="19032" xr:uid="{00000000-0005-0000-0000-0000854A0000}"/>
    <cellStyle name="Percent 3 9 15 2 6" xfId="19033" xr:uid="{00000000-0005-0000-0000-0000864A0000}"/>
    <cellStyle name="Percent 3 9 15 2 7" xfId="19034" xr:uid="{00000000-0005-0000-0000-0000874A0000}"/>
    <cellStyle name="Percent 3 9 15 3" xfId="19035" xr:uid="{00000000-0005-0000-0000-0000884A0000}"/>
    <cellStyle name="Percent 3 9 15 3 2" xfId="19036" xr:uid="{00000000-0005-0000-0000-0000894A0000}"/>
    <cellStyle name="Percent 3 9 15 3 2 2" xfId="19037" xr:uid="{00000000-0005-0000-0000-00008A4A0000}"/>
    <cellStyle name="Percent 3 9 15 3 2 2 2" xfId="19038" xr:uid="{00000000-0005-0000-0000-00008B4A0000}"/>
    <cellStyle name="Percent 3 9 15 3 2 2 3" xfId="19039" xr:uid="{00000000-0005-0000-0000-00008C4A0000}"/>
    <cellStyle name="Percent 3 9 15 3 2 3" xfId="19040" xr:uid="{00000000-0005-0000-0000-00008D4A0000}"/>
    <cellStyle name="Percent 3 9 15 3 2 4" xfId="19041" xr:uid="{00000000-0005-0000-0000-00008E4A0000}"/>
    <cellStyle name="Percent 3 9 15 3 3" xfId="19042" xr:uid="{00000000-0005-0000-0000-00008F4A0000}"/>
    <cellStyle name="Percent 3 9 15 3 3 2" xfId="19043" xr:uid="{00000000-0005-0000-0000-0000904A0000}"/>
    <cellStyle name="Percent 3 9 15 3 3 2 2" xfId="19044" xr:uid="{00000000-0005-0000-0000-0000914A0000}"/>
    <cellStyle name="Percent 3 9 15 3 3 2 3" xfId="19045" xr:uid="{00000000-0005-0000-0000-0000924A0000}"/>
    <cellStyle name="Percent 3 9 15 3 3 3" xfId="19046" xr:uid="{00000000-0005-0000-0000-0000934A0000}"/>
    <cellStyle name="Percent 3 9 15 3 3 4" xfId="19047" xr:uid="{00000000-0005-0000-0000-0000944A0000}"/>
    <cellStyle name="Percent 3 9 15 3 4" xfId="19048" xr:uid="{00000000-0005-0000-0000-0000954A0000}"/>
    <cellStyle name="Percent 3 9 15 3 4 2" xfId="19049" xr:uid="{00000000-0005-0000-0000-0000964A0000}"/>
    <cellStyle name="Percent 3 9 15 3 4 3" xfId="19050" xr:uid="{00000000-0005-0000-0000-0000974A0000}"/>
    <cellStyle name="Percent 3 9 15 3 5" xfId="19051" xr:uid="{00000000-0005-0000-0000-0000984A0000}"/>
    <cellStyle name="Percent 3 9 15 3 6" xfId="19052" xr:uid="{00000000-0005-0000-0000-0000994A0000}"/>
    <cellStyle name="Percent 3 9 15 4" xfId="19053" xr:uid="{00000000-0005-0000-0000-00009A4A0000}"/>
    <cellStyle name="Percent 3 9 15 4 2" xfId="19054" xr:uid="{00000000-0005-0000-0000-00009B4A0000}"/>
    <cellStyle name="Percent 3 9 15 4 2 2" xfId="19055" xr:uid="{00000000-0005-0000-0000-00009C4A0000}"/>
    <cellStyle name="Percent 3 9 15 4 2 2 2" xfId="19056" xr:uid="{00000000-0005-0000-0000-00009D4A0000}"/>
    <cellStyle name="Percent 3 9 15 4 2 2 3" xfId="19057" xr:uid="{00000000-0005-0000-0000-00009E4A0000}"/>
    <cellStyle name="Percent 3 9 15 4 2 3" xfId="19058" xr:uid="{00000000-0005-0000-0000-00009F4A0000}"/>
    <cellStyle name="Percent 3 9 15 4 2 4" xfId="19059" xr:uid="{00000000-0005-0000-0000-0000A04A0000}"/>
    <cellStyle name="Percent 3 9 15 4 3" xfId="19060" xr:uid="{00000000-0005-0000-0000-0000A14A0000}"/>
    <cellStyle name="Percent 3 9 15 4 3 2" xfId="19061" xr:uid="{00000000-0005-0000-0000-0000A24A0000}"/>
    <cellStyle name="Percent 3 9 15 4 3 2 2" xfId="19062" xr:uid="{00000000-0005-0000-0000-0000A34A0000}"/>
    <cellStyle name="Percent 3 9 15 4 3 2 3" xfId="19063" xr:uid="{00000000-0005-0000-0000-0000A44A0000}"/>
    <cellStyle name="Percent 3 9 15 4 3 3" xfId="19064" xr:uid="{00000000-0005-0000-0000-0000A54A0000}"/>
    <cellStyle name="Percent 3 9 15 4 3 4" xfId="19065" xr:uid="{00000000-0005-0000-0000-0000A64A0000}"/>
    <cellStyle name="Percent 3 9 15 4 4" xfId="19066" xr:uid="{00000000-0005-0000-0000-0000A74A0000}"/>
    <cellStyle name="Percent 3 9 15 4 4 2" xfId="19067" xr:uid="{00000000-0005-0000-0000-0000A84A0000}"/>
    <cellStyle name="Percent 3 9 15 4 4 3" xfId="19068" xr:uid="{00000000-0005-0000-0000-0000A94A0000}"/>
    <cellStyle name="Percent 3 9 15 4 5" xfId="19069" xr:uid="{00000000-0005-0000-0000-0000AA4A0000}"/>
    <cellStyle name="Percent 3 9 15 4 6" xfId="19070" xr:uid="{00000000-0005-0000-0000-0000AB4A0000}"/>
    <cellStyle name="Percent 3 9 15 5" xfId="19071" xr:uid="{00000000-0005-0000-0000-0000AC4A0000}"/>
    <cellStyle name="Percent 3 9 15 5 2" xfId="19072" xr:uid="{00000000-0005-0000-0000-0000AD4A0000}"/>
    <cellStyle name="Percent 3 9 15 5 2 2" xfId="19073" xr:uid="{00000000-0005-0000-0000-0000AE4A0000}"/>
    <cellStyle name="Percent 3 9 15 5 2 2 2" xfId="19074" xr:uid="{00000000-0005-0000-0000-0000AF4A0000}"/>
    <cellStyle name="Percent 3 9 15 5 2 2 3" xfId="19075" xr:uid="{00000000-0005-0000-0000-0000B04A0000}"/>
    <cellStyle name="Percent 3 9 15 5 2 3" xfId="19076" xr:uid="{00000000-0005-0000-0000-0000B14A0000}"/>
    <cellStyle name="Percent 3 9 15 5 2 4" xfId="19077" xr:uid="{00000000-0005-0000-0000-0000B24A0000}"/>
    <cellStyle name="Percent 3 9 15 5 3" xfId="19078" xr:uid="{00000000-0005-0000-0000-0000B34A0000}"/>
    <cellStyle name="Percent 3 9 15 5 3 2" xfId="19079" xr:uid="{00000000-0005-0000-0000-0000B44A0000}"/>
    <cellStyle name="Percent 3 9 15 5 3 2 2" xfId="19080" xr:uid="{00000000-0005-0000-0000-0000B54A0000}"/>
    <cellStyle name="Percent 3 9 15 5 3 2 3" xfId="19081" xr:uid="{00000000-0005-0000-0000-0000B64A0000}"/>
    <cellStyle name="Percent 3 9 15 5 3 3" xfId="19082" xr:uid="{00000000-0005-0000-0000-0000B74A0000}"/>
    <cellStyle name="Percent 3 9 15 5 3 4" xfId="19083" xr:uid="{00000000-0005-0000-0000-0000B84A0000}"/>
    <cellStyle name="Percent 3 9 15 5 4" xfId="19084" xr:uid="{00000000-0005-0000-0000-0000B94A0000}"/>
    <cellStyle name="Percent 3 9 15 5 4 2" xfId="19085" xr:uid="{00000000-0005-0000-0000-0000BA4A0000}"/>
    <cellStyle name="Percent 3 9 15 5 4 2 2" xfId="19086" xr:uid="{00000000-0005-0000-0000-0000BB4A0000}"/>
    <cellStyle name="Percent 3 9 15 5 4 2 3" xfId="19087" xr:uid="{00000000-0005-0000-0000-0000BC4A0000}"/>
    <cellStyle name="Percent 3 9 15 5 4 3" xfId="19088" xr:uid="{00000000-0005-0000-0000-0000BD4A0000}"/>
    <cellStyle name="Percent 3 9 15 5 4 4" xfId="19089" xr:uid="{00000000-0005-0000-0000-0000BE4A0000}"/>
    <cellStyle name="Percent 3 9 15 5 5" xfId="19090" xr:uid="{00000000-0005-0000-0000-0000BF4A0000}"/>
    <cellStyle name="Percent 3 9 15 5 5 2" xfId="19091" xr:uid="{00000000-0005-0000-0000-0000C04A0000}"/>
    <cellStyle name="Percent 3 9 15 5 5 3" xfId="19092" xr:uid="{00000000-0005-0000-0000-0000C14A0000}"/>
    <cellStyle name="Percent 3 9 15 5 6" xfId="19093" xr:uid="{00000000-0005-0000-0000-0000C24A0000}"/>
    <cellStyle name="Percent 3 9 15 5 7" xfId="19094" xr:uid="{00000000-0005-0000-0000-0000C34A0000}"/>
    <cellStyle name="Percent 3 9 15 6" xfId="19095" xr:uid="{00000000-0005-0000-0000-0000C44A0000}"/>
    <cellStyle name="Percent 3 9 15 6 2" xfId="19096" xr:uid="{00000000-0005-0000-0000-0000C54A0000}"/>
    <cellStyle name="Percent 3 9 15 6 2 2" xfId="19097" xr:uid="{00000000-0005-0000-0000-0000C64A0000}"/>
    <cellStyle name="Percent 3 9 15 6 2 2 2" xfId="19098" xr:uid="{00000000-0005-0000-0000-0000C74A0000}"/>
    <cellStyle name="Percent 3 9 15 6 2 2 3" xfId="19099" xr:uid="{00000000-0005-0000-0000-0000C84A0000}"/>
    <cellStyle name="Percent 3 9 15 6 2 3" xfId="19100" xr:uid="{00000000-0005-0000-0000-0000C94A0000}"/>
    <cellStyle name="Percent 3 9 15 6 2 4" xfId="19101" xr:uid="{00000000-0005-0000-0000-0000CA4A0000}"/>
    <cellStyle name="Percent 3 9 15 6 3" xfId="19102" xr:uid="{00000000-0005-0000-0000-0000CB4A0000}"/>
    <cellStyle name="Percent 3 9 15 6 3 2" xfId="19103" xr:uid="{00000000-0005-0000-0000-0000CC4A0000}"/>
    <cellStyle name="Percent 3 9 15 6 3 2 2" xfId="19104" xr:uid="{00000000-0005-0000-0000-0000CD4A0000}"/>
    <cellStyle name="Percent 3 9 15 6 3 2 3" xfId="19105" xr:uid="{00000000-0005-0000-0000-0000CE4A0000}"/>
    <cellStyle name="Percent 3 9 15 6 3 3" xfId="19106" xr:uid="{00000000-0005-0000-0000-0000CF4A0000}"/>
    <cellStyle name="Percent 3 9 15 6 3 4" xfId="19107" xr:uid="{00000000-0005-0000-0000-0000D04A0000}"/>
    <cellStyle name="Percent 3 9 15 6 4" xfId="19108" xr:uid="{00000000-0005-0000-0000-0000D14A0000}"/>
    <cellStyle name="Percent 3 9 15 6 4 2" xfId="19109" xr:uid="{00000000-0005-0000-0000-0000D24A0000}"/>
    <cellStyle name="Percent 3 9 15 6 4 3" xfId="19110" xr:uid="{00000000-0005-0000-0000-0000D34A0000}"/>
    <cellStyle name="Percent 3 9 15 6 5" xfId="19111" xr:uid="{00000000-0005-0000-0000-0000D44A0000}"/>
    <cellStyle name="Percent 3 9 15 6 6" xfId="19112" xr:uid="{00000000-0005-0000-0000-0000D54A0000}"/>
    <cellStyle name="Percent 3 9 15 7" xfId="19113" xr:uid="{00000000-0005-0000-0000-0000D64A0000}"/>
    <cellStyle name="Percent 3 9 15 7 2" xfId="19114" xr:uid="{00000000-0005-0000-0000-0000D74A0000}"/>
    <cellStyle name="Percent 3 9 15 7 2 2" xfId="19115" xr:uid="{00000000-0005-0000-0000-0000D84A0000}"/>
    <cellStyle name="Percent 3 9 15 7 2 3" xfId="19116" xr:uid="{00000000-0005-0000-0000-0000D94A0000}"/>
    <cellStyle name="Percent 3 9 15 7 3" xfId="19117" xr:uid="{00000000-0005-0000-0000-0000DA4A0000}"/>
    <cellStyle name="Percent 3 9 15 7 4" xfId="19118" xr:uid="{00000000-0005-0000-0000-0000DB4A0000}"/>
    <cellStyle name="Percent 3 9 15 8" xfId="19119" xr:uid="{00000000-0005-0000-0000-0000DC4A0000}"/>
    <cellStyle name="Percent 3 9 15 8 2" xfId="19120" xr:uid="{00000000-0005-0000-0000-0000DD4A0000}"/>
    <cellStyle name="Percent 3 9 15 8 2 2" xfId="19121" xr:uid="{00000000-0005-0000-0000-0000DE4A0000}"/>
    <cellStyle name="Percent 3 9 15 8 2 3" xfId="19122" xr:uid="{00000000-0005-0000-0000-0000DF4A0000}"/>
    <cellStyle name="Percent 3 9 15 8 3" xfId="19123" xr:uid="{00000000-0005-0000-0000-0000E04A0000}"/>
    <cellStyle name="Percent 3 9 15 8 4" xfId="19124" xr:uid="{00000000-0005-0000-0000-0000E14A0000}"/>
    <cellStyle name="Percent 3 9 15 9" xfId="19125" xr:uid="{00000000-0005-0000-0000-0000E24A0000}"/>
    <cellStyle name="Percent 3 9 15 9 2" xfId="19126" xr:uid="{00000000-0005-0000-0000-0000E34A0000}"/>
    <cellStyle name="Percent 3 9 15 9 2 2" xfId="19127" xr:uid="{00000000-0005-0000-0000-0000E44A0000}"/>
    <cellStyle name="Percent 3 9 15 9 2 3" xfId="19128" xr:uid="{00000000-0005-0000-0000-0000E54A0000}"/>
    <cellStyle name="Percent 3 9 15 9 3" xfId="19129" xr:uid="{00000000-0005-0000-0000-0000E64A0000}"/>
    <cellStyle name="Percent 3 9 15 9 4" xfId="19130" xr:uid="{00000000-0005-0000-0000-0000E74A0000}"/>
    <cellStyle name="Percent 3 9 16" xfId="19131" xr:uid="{00000000-0005-0000-0000-0000E84A0000}"/>
    <cellStyle name="Percent 3 9 16 2" xfId="19132" xr:uid="{00000000-0005-0000-0000-0000E94A0000}"/>
    <cellStyle name="Percent 3 9 16 2 2" xfId="19133" xr:uid="{00000000-0005-0000-0000-0000EA4A0000}"/>
    <cellStyle name="Percent 3 9 16 2 2 2" xfId="19134" xr:uid="{00000000-0005-0000-0000-0000EB4A0000}"/>
    <cellStyle name="Percent 3 9 16 2 2 3" xfId="19135" xr:uid="{00000000-0005-0000-0000-0000EC4A0000}"/>
    <cellStyle name="Percent 3 9 16 2 3" xfId="19136" xr:uid="{00000000-0005-0000-0000-0000ED4A0000}"/>
    <cellStyle name="Percent 3 9 16 2 4" xfId="19137" xr:uid="{00000000-0005-0000-0000-0000EE4A0000}"/>
    <cellStyle name="Percent 3 9 16 3" xfId="19138" xr:uid="{00000000-0005-0000-0000-0000EF4A0000}"/>
    <cellStyle name="Percent 3 9 16 3 2" xfId="19139" xr:uid="{00000000-0005-0000-0000-0000F04A0000}"/>
    <cellStyle name="Percent 3 9 16 3 2 2" xfId="19140" xr:uid="{00000000-0005-0000-0000-0000F14A0000}"/>
    <cellStyle name="Percent 3 9 16 3 2 3" xfId="19141" xr:uid="{00000000-0005-0000-0000-0000F24A0000}"/>
    <cellStyle name="Percent 3 9 16 3 3" xfId="19142" xr:uid="{00000000-0005-0000-0000-0000F34A0000}"/>
    <cellStyle name="Percent 3 9 16 3 4" xfId="19143" xr:uid="{00000000-0005-0000-0000-0000F44A0000}"/>
    <cellStyle name="Percent 3 9 16 4" xfId="19144" xr:uid="{00000000-0005-0000-0000-0000F54A0000}"/>
    <cellStyle name="Percent 3 9 16 4 2" xfId="19145" xr:uid="{00000000-0005-0000-0000-0000F64A0000}"/>
    <cellStyle name="Percent 3 9 16 4 3" xfId="19146" xr:uid="{00000000-0005-0000-0000-0000F74A0000}"/>
    <cellStyle name="Percent 3 9 16 5" xfId="19147" xr:uid="{00000000-0005-0000-0000-0000F84A0000}"/>
    <cellStyle name="Percent 3 9 16 5 2" xfId="19148" xr:uid="{00000000-0005-0000-0000-0000F94A0000}"/>
    <cellStyle name="Percent 3 9 16 5 3" xfId="19149" xr:uid="{00000000-0005-0000-0000-0000FA4A0000}"/>
    <cellStyle name="Percent 3 9 16 6" xfId="19150" xr:uid="{00000000-0005-0000-0000-0000FB4A0000}"/>
    <cellStyle name="Percent 3 9 16 7" xfId="19151" xr:uid="{00000000-0005-0000-0000-0000FC4A0000}"/>
    <cellStyle name="Percent 3 9 17" xfId="19152" xr:uid="{00000000-0005-0000-0000-0000FD4A0000}"/>
    <cellStyle name="Percent 3 9 17 2" xfId="19153" xr:uid="{00000000-0005-0000-0000-0000FE4A0000}"/>
    <cellStyle name="Percent 3 9 17 2 2" xfId="19154" xr:uid="{00000000-0005-0000-0000-0000FF4A0000}"/>
    <cellStyle name="Percent 3 9 17 2 2 2" xfId="19155" xr:uid="{00000000-0005-0000-0000-0000004B0000}"/>
    <cellStyle name="Percent 3 9 17 2 2 3" xfId="19156" xr:uid="{00000000-0005-0000-0000-0000014B0000}"/>
    <cellStyle name="Percent 3 9 17 2 3" xfId="19157" xr:uid="{00000000-0005-0000-0000-0000024B0000}"/>
    <cellStyle name="Percent 3 9 17 2 4" xfId="19158" xr:uid="{00000000-0005-0000-0000-0000034B0000}"/>
    <cellStyle name="Percent 3 9 17 3" xfId="19159" xr:uid="{00000000-0005-0000-0000-0000044B0000}"/>
    <cellStyle name="Percent 3 9 17 3 2" xfId="19160" xr:uid="{00000000-0005-0000-0000-0000054B0000}"/>
    <cellStyle name="Percent 3 9 17 3 2 2" xfId="19161" xr:uid="{00000000-0005-0000-0000-0000064B0000}"/>
    <cellStyle name="Percent 3 9 17 3 2 3" xfId="19162" xr:uid="{00000000-0005-0000-0000-0000074B0000}"/>
    <cellStyle name="Percent 3 9 17 3 3" xfId="19163" xr:uid="{00000000-0005-0000-0000-0000084B0000}"/>
    <cellStyle name="Percent 3 9 17 3 4" xfId="19164" xr:uid="{00000000-0005-0000-0000-0000094B0000}"/>
    <cellStyle name="Percent 3 9 17 4" xfId="19165" xr:uid="{00000000-0005-0000-0000-00000A4B0000}"/>
    <cellStyle name="Percent 3 9 17 4 2" xfId="19166" xr:uid="{00000000-0005-0000-0000-00000B4B0000}"/>
    <cellStyle name="Percent 3 9 17 4 3" xfId="19167" xr:uid="{00000000-0005-0000-0000-00000C4B0000}"/>
    <cellStyle name="Percent 3 9 17 5" xfId="19168" xr:uid="{00000000-0005-0000-0000-00000D4B0000}"/>
    <cellStyle name="Percent 3 9 17 6" xfId="19169" xr:uid="{00000000-0005-0000-0000-00000E4B0000}"/>
    <cellStyle name="Percent 3 9 18" xfId="19170" xr:uid="{00000000-0005-0000-0000-00000F4B0000}"/>
    <cellStyle name="Percent 3 9 18 2" xfId="19171" xr:uid="{00000000-0005-0000-0000-0000104B0000}"/>
    <cellStyle name="Percent 3 9 18 2 2" xfId="19172" xr:uid="{00000000-0005-0000-0000-0000114B0000}"/>
    <cellStyle name="Percent 3 9 18 2 2 2" xfId="19173" xr:uid="{00000000-0005-0000-0000-0000124B0000}"/>
    <cellStyle name="Percent 3 9 18 2 2 3" xfId="19174" xr:uid="{00000000-0005-0000-0000-0000134B0000}"/>
    <cellStyle name="Percent 3 9 18 2 3" xfId="19175" xr:uid="{00000000-0005-0000-0000-0000144B0000}"/>
    <cellStyle name="Percent 3 9 18 2 4" xfId="19176" xr:uid="{00000000-0005-0000-0000-0000154B0000}"/>
    <cellStyle name="Percent 3 9 18 3" xfId="19177" xr:uid="{00000000-0005-0000-0000-0000164B0000}"/>
    <cellStyle name="Percent 3 9 18 3 2" xfId="19178" xr:uid="{00000000-0005-0000-0000-0000174B0000}"/>
    <cellStyle name="Percent 3 9 18 3 2 2" xfId="19179" xr:uid="{00000000-0005-0000-0000-0000184B0000}"/>
    <cellStyle name="Percent 3 9 18 3 2 3" xfId="19180" xr:uid="{00000000-0005-0000-0000-0000194B0000}"/>
    <cellStyle name="Percent 3 9 18 3 3" xfId="19181" xr:uid="{00000000-0005-0000-0000-00001A4B0000}"/>
    <cellStyle name="Percent 3 9 18 3 4" xfId="19182" xr:uid="{00000000-0005-0000-0000-00001B4B0000}"/>
    <cellStyle name="Percent 3 9 18 4" xfId="19183" xr:uid="{00000000-0005-0000-0000-00001C4B0000}"/>
    <cellStyle name="Percent 3 9 18 4 2" xfId="19184" xr:uid="{00000000-0005-0000-0000-00001D4B0000}"/>
    <cellStyle name="Percent 3 9 18 4 3" xfId="19185" xr:uid="{00000000-0005-0000-0000-00001E4B0000}"/>
    <cellStyle name="Percent 3 9 18 5" xfId="19186" xr:uid="{00000000-0005-0000-0000-00001F4B0000}"/>
    <cellStyle name="Percent 3 9 18 6" xfId="19187" xr:uid="{00000000-0005-0000-0000-0000204B0000}"/>
    <cellStyle name="Percent 3 9 19" xfId="19188" xr:uid="{00000000-0005-0000-0000-0000214B0000}"/>
    <cellStyle name="Percent 3 9 19 2" xfId="19189" xr:uid="{00000000-0005-0000-0000-0000224B0000}"/>
    <cellStyle name="Percent 3 9 19 2 2" xfId="19190" xr:uid="{00000000-0005-0000-0000-0000234B0000}"/>
    <cellStyle name="Percent 3 9 19 2 2 2" xfId="19191" xr:uid="{00000000-0005-0000-0000-0000244B0000}"/>
    <cellStyle name="Percent 3 9 19 2 2 3" xfId="19192" xr:uid="{00000000-0005-0000-0000-0000254B0000}"/>
    <cellStyle name="Percent 3 9 19 2 3" xfId="19193" xr:uid="{00000000-0005-0000-0000-0000264B0000}"/>
    <cellStyle name="Percent 3 9 19 2 4" xfId="19194" xr:uid="{00000000-0005-0000-0000-0000274B0000}"/>
    <cellStyle name="Percent 3 9 19 3" xfId="19195" xr:uid="{00000000-0005-0000-0000-0000284B0000}"/>
    <cellStyle name="Percent 3 9 19 3 2" xfId="19196" xr:uid="{00000000-0005-0000-0000-0000294B0000}"/>
    <cellStyle name="Percent 3 9 19 3 2 2" xfId="19197" xr:uid="{00000000-0005-0000-0000-00002A4B0000}"/>
    <cellStyle name="Percent 3 9 19 3 2 3" xfId="19198" xr:uid="{00000000-0005-0000-0000-00002B4B0000}"/>
    <cellStyle name="Percent 3 9 19 3 3" xfId="19199" xr:uid="{00000000-0005-0000-0000-00002C4B0000}"/>
    <cellStyle name="Percent 3 9 19 3 4" xfId="19200" xr:uid="{00000000-0005-0000-0000-00002D4B0000}"/>
    <cellStyle name="Percent 3 9 19 4" xfId="19201" xr:uid="{00000000-0005-0000-0000-00002E4B0000}"/>
    <cellStyle name="Percent 3 9 19 4 2" xfId="19202" xr:uid="{00000000-0005-0000-0000-00002F4B0000}"/>
    <cellStyle name="Percent 3 9 19 4 2 2" xfId="19203" xr:uid="{00000000-0005-0000-0000-0000304B0000}"/>
    <cellStyle name="Percent 3 9 19 4 2 3" xfId="19204" xr:uid="{00000000-0005-0000-0000-0000314B0000}"/>
    <cellStyle name="Percent 3 9 19 4 3" xfId="19205" xr:uid="{00000000-0005-0000-0000-0000324B0000}"/>
    <cellStyle name="Percent 3 9 19 4 4" xfId="19206" xr:uid="{00000000-0005-0000-0000-0000334B0000}"/>
    <cellStyle name="Percent 3 9 19 5" xfId="19207" xr:uid="{00000000-0005-0000-0000-0000344B0000}"/>
    <cellStyle name="Percent 3 9 19 5 2" xfId="19208" xr:uid="{00000000-0005-0000-0000-0000354B0000}"/>
    <cellStyle name="Percent 3 9 19 5 3" xfId="19209" xr:uid="{00000000-0005-0000-0000-0000364B0000}"/>
    <cellStyle name="Percent 3 9 19 6" xfId="19210" xr:uid="{00000000-0005-0000-0000-0000374B0000}"/>
    <cellStyle name="Percent 3 9 19 7" xfId="19211" xr:uid="{00000000-0005-0000-0000-0000384B0000}"/>
    <cellStyle name="Percent 3 9 2" xfId="19212" xr:uid="{00000000-0005-0000-0000-0000394B0000}"/>
    <cellStyle name="Percent 3 9 2 10" xfId="19213" xr:uid="{00000000-0005-0000-0000-00003A4B0000}"/>
    <cellStyle name="Percent 3 9 2 10 2" xfId="19214" xr:uid="{00000000-0005-0000-0000-00003B4B0000}"/>
    <cellStyle name="Percent 3 9 2 10 3" xfId="19215" xr:uid="{00000000-0005-0000-0000-00003C4B0000}"/>
    <cellStyle name="Percent 3 9 2 11" xfId="19216" xr:uid="{00000000-0005-0000-0000-00003D4B0000}"/>
    <cellStyle name="Percent 3 9 2 11 2" xfId="19217" xr:uid="{00000000-0005-0000-0000-00003E4B0000}"/>
    <cellStyle name="Percent 3 9 2 11 3" xfId="19218" xr:uid="{00000000-0005-0000-0000-00003F4B0000}"/>
    <cellStyle name="Percent 3 9 2 12" xfId="19219" xr:uid="{00000000-0005-0000-0000-0000404B0000}"/>
    <cellStyle name="Percent 3 9 2 12 2" xfId="19220" xr:uid="{00000000-0005-0000-0000-0000414B0000}"/>
    <cellStyle name="Percent 3 9 2 12 3" xfId="19221" xr:uid="{00000000-0005-0000-0000-0000424B0000}"/>
    <cellStyle name="Percent 3 9 2 13" xfId="19222" xr:uid="{00000000-0005-0000-0000-0000434B0000}"/>
    <cellStyle name="Percent 3 9 2 2" xfId="19223" xr:uid="{00000000-0005-0000-0000-0000444B0000}"/>
    <cellStyle name="Percent 3 9 2 2 2" xfId="19224" xr:uid="{00000000-0005-0000-0000-0000454B0000}"/>
    <cellStyle name="Percent 3 9 2 2 2 2" xfId="19225" xr:uid="{00000000-0005-0000-0000-0000464B0000}"/>
    <cellStyle name="Percent 3 9 2 2 2 2 2" xfId="19226" xr:uid="{00000000-0005-0000-0000-0000474B0000}"/>
    <cellStyle name="Percent 3 9 2 2 2 2 3" xfId="19227" xr:uid="{00000000-0005-0000-0000-0000484B0000}"/>
    <cellStyle name="Percent 3 9 2 2 2 3" xfId="19228" xr:uid="{00000000-0005-0000-0000-0000494B0000}"/>
    <cellStyle name="Percent 3 9 2 2 2 4" xfId="19229" xr:uid="{00000000-0005-0000-0000-00004A4B0000}"/>
    <cellStyle name="Percent 3 9 2 2 3" xfId="19230" xr:uid="{00000000-0005-0000-0000-00004B4B0000}"/>
    <cellStyle name="Percent 3 9 2 2 3 2" xfId="19231" xr:uid="{00000000-0005-0000-0000-00004C4B0000}"/>
    <cellStyle name="Percent 3 9 2 2 3 2 2" xfId="19232" xr:uid="{00000000-0005-0000-0000-00004D4B0000}"/>
    <cellStyle name="Percent 3 9 2 2 3 2 3" xfId="19233" xr:uid="{00000000-0005-0000-0000-00004E4B0000}"/>
    <cellStyle name="Percent 3 9 2 2 3 3" xfId="19234" xr:uid="{00000000-0005-0000-0000-00004F4B0000}"/>
    <cellStyle name="Percent 3 9 2 2 3 4" xfId="19235" xr:uid="{00000000-0005-0000-0000-0000504B0000}"/>
    <cellStyle name="Percent 3 9 2 2 4" xfId="19236" xr:uid="{00000000-0005-0000-0000-0000514B0000}"/>
    <cellStyle name="Percent 3 9 2 2 4 2" xfId="19237" xr:uid="{00000000-0005-0000-0000-0000524B0000}"/>
    <cellStyle name="Percent 3 9 2 2 4 3" xfId="19238" xr:uid="{00000000-0005-0000-0000-0000534B0000}"/>
    <cellStyle name="Percent 3 9 2 2 5" xfId="19239" xr:uid="{00000000-0005-0000-0000-0000544B0000}"/>
    <cellStyle name="Percent 3 9 2 2 5 2" xfId="19240" xr:uid="{00000000-0005-0000-0000-0000554B0000}"/>
    <cellStyle name="Percent 3 9 2 2 5 3" xfId="19241" xr:uid="{00000000-0005-0000-0000-0000564B0000}"/>
    <cellStyle name="Percent 3 9 2 2 6" xfId="19242" xr:uid="{00000000-0005-0000-0000-0000574B0000}"/>
    <cellStyle name="Percent 3 9 2 2 7" xfId="19243" xr:uid="{00000000-0005-0000-0000-0000584B0000}"/>
    <cellStyle name="Percent 3 9 2 3" xfId="19244" xr:uid="{00000000-0005-0000-0000-0000594B0000}"/>
    <cellStyle name="Percent 3 9 2 3 2" xfId="19245" xr:uid="{00000000-0005-0000-0000-00005A4B0000}"/>
    <cellStyle name="Percent 3 9 2 3 2 2" xfId="19246" xr:uid="{00000000-0005-0000-0000-00005B4B0000}"/>
    <cellStyle name="Percent 3 9 2 3 2 2 2" xfId="19247" xr:uid="{00000000-0005-0000-0000-00005C4B0000}"/>
    <cellStyle name="Percent 3 9 2 3 2 2 3" xfId="19248" xr:uid="{00000000-0005-0000-0000-00005D4B0000}"/>
    <cellStyle name="Percent 3 9 2 3 2 3" xfId="19249" xr:uid="{00000000-0005-0000-0000-00005E4B0000}"/>
    <cellStyle name="Percent 3 9 2 3 2 4" xfId="19250" xr:uid="{00000000-0005-0000-0000-00005F4B0000}"/>
    <cellStyle name="Percent 3 9 2 3 3" xfId="19251" xr:uid="{00000000-0005-0000-0000-0000604B0000}"/>
    <cellStyle name="Percent 3 9 2 3 3 2" xfId="19252" xr:uid="{00000000-0005-0000-0000-0000614B0000}"/>
    <cellStyle name="Percent 3 9 2 3 3 2 2" xfId="19253" xr:uid="{00000000-0005-0000-0000-0000624B0000}"/>
    <cellStyle name="Percent 3 9 2 3 3 2 3" xfId="19254" xr:uid="{00000000-0005-0000-0000-0000634B0000}"/>
    <cellStyle name="Percent 3 9 2 3 3 3" xfId="19255" xr:uid="{00000000-0005-0000-0000-0000644B0000}"/>
    <cellStyle name="Percent 3 9 2 3 3 4" xfId="19256" xr:uid="{00000000-0005-0000-0000-0000654B0000}"/>
    <cellStyle name="Percent 3 9 2 3 4" xfId="19257" xr:uid="{00000000-0005-0000-0000-0000664B0000}"/>
    <cellStyle name="Percent 3 9 2 3 4 2" xfId="19258" xr:uid="{00000000-0005-0000-0000-0000674B0000}"/>
    <cellStyle name="Percent 3 9 2 3 4 3" xfId="19259" xr:uid="{00000000-0005-0000-0000-0000684B0000}"/>
    <cellStyle name="Percent 3 9 2 3 5" xfId="19260" xr:uid="{00000000-0005-0000-0000-0000694B0000}"/>
    <cellStyle name="Percent 3 9 2 3 6" xfId="19261" xr:uid="{00000000-0005-0000-0000-00006A4B0000}"/>
    <cellStyle name="Percent 3 9 2 4" xfId="19262" xr:uid="{00000000-0005-0000-0000-00006B4B0000}"/>
    <cellStyle name="Percent 3 9 2 4 2" xfId="19263" xr:uid="{00000000-0005-0000-0000-00006C4B0000}"/>
    <cellStyle name="Percent 3 9 2 4 2 2" xfId="19264" xr:uid="{00000000-0005-0000-0000-00006D4B0000}"/>
    <cellStyle name="Percent 3 9 2 4 2 2 2" xfId="19265" xr:uid="{00000000-0005-0000-0000-00006E4B0000}"/>
    <cellStyle name="Percent 3 9 2 4 2 2 3" xfId="19266" xr:uid="{00000000-0005-0000-0000-00006F4B0000}"/>
    <cellStyle name="Percent 3 9 2 4 2 3" xfId="19267" xr:uid="{00000000-0005-0000-0000-0000704B0000}"/>
    <cellStyle name="Percent 3 9 2 4 2 4" xfId="19268" xr:uid="{00000000-0005-0000-0000-0000714B0000}"/>
    <cellStyle name="Percent 3 9 2 4 3" xfId="19269" xr:uid="{00000000-0005-0000-0000-0000724B0000}"/>
    <cellStyle name="Percent 3 9 2 4 3 2" xfId="19270" xr:uid="{00000000-0005-0000-0000-0000734B0000}"/>
    <cellStyle name="Percent 3 9 2 4 3 2 2" xfId="19271" xr:uid="{00000000-0005-0000-0000-0000744B0000}"/>
    <cellStyle name="Percent 3 9 2 4 3 2 3" xfId="19272" xr:uid="{00000000-0005-0000-0000-0000754B0000}"/>
    <cellStyle name="Percent 3 9 2 4 3 3" xfId="19273" xr:uid="{00000000-0005-0000-0000-0000764B0000}"/>
    <cellStyle name="Percent 3 9 2 4 3 4" xfId="19274" xr:uid="{00000000-0005-0000-0000-0000774B0000}"/>
    <cellStyle name="Percent 3 9 2 4 4" xfId="19275" xr:uid="{00000000-0005-0000-0000-0000784B0000}"/>
    <cellStyle name="Percent 3 9 2 4 4 2" xfId="19276" xr:uid="{00000000-0005-0000-0000-0000794B0000}"/>
    <cellStyle name="Percent 3 9 2 4 4 3" xfId="19277" xr:uid="{00000000-0005-0000-0000-00007A4B0000}"/>
    <cellStyle name="Percent 3 9 2 4 5" xfId="19278" xr:uid="{00000000-0005-0000-0000-00007B4B0000}"/>
    <cellStyle name="Percent 3 9 2 4 6" xfId="19279" xr:uid="{00000000-0005-0000-0000-00007C4B0000}"/>
    <cellStyle name="Percent 3 9 2 5" xfId="19280" xr:uid="{00000000-0005-0000-0000-00007D4B0000}"/>
    <cellStyle name="Percent 3 9 2 5 2" xfId="19281" xr:uid="{00000000-0005-0000-0000-00007E4B0000}"/>
    <cellStyle name="Percent 3 9 2 5 2 2" xfId="19282" xr:uid="{00000000-0005-0000-0000-00007F4B0000}"/>
    <cellStyle name="Percent 3 9 2 5 2 2 2" xfId="19283" xr:uid="{00000000-0005-0000-0000-0000804B0000}"/>
    <cellStyle name="Percent 3 9 2 5 2 2 3" xfId="19284" xr:uid="{00000000-0005-0000-0000-0000814B0000}"/>
    <cellStyle name="Percent 3 9 2 5 2 3" xfId="19285" xr:uid="{00000000-0005-0000-0000-0000824B0000}"/>
    <cellStyle name="Percent 3 9 2 5 2 4" xfId="19286" xr:uid="{00000000-0005-0000-0000-0000834B0000}"/>
    <cellStyle name="Percent 3 9 2 5 3" xfId="19287" xr:uid="{00000000-0005-0000-0000-0000844B0000}"/>
    <cellStyle name="Percent 3 9 2 5 3 2" xfId="19288" xr:uid="{00000000-0005-0000-0000-0000854B0000}"/>
    <cellStyle name="Percent 3 9 2 5 3 2 2" xfId="19289" xr:uid="{00000000-0005-0000-0000-0000864B0000}"/>
    <cellStyle name="Percent 3 9 2 5 3 2 3" xfId="19290" xr:uid="{00000000-0005-0000-0000-0000874B0000}"/>
    <cellStyle name="Percent 3 9 2 5 3 3" xfId="19291" xr:uid="{00000000-0005-0000-0000-0000884B0000}"/>
    <cellStyle name="Percent 3 9 2 5 3 4" xfId="19292" xr:uid="{00000000-0005-0000-0000-0000894B0000}"/>
    <cellStyle name="Percent 3 9 2 5 4" xfId="19293" xr:uid="{00000000-0005-0000-0000-00008A4B0000}"/>
    <cellStyle name="Percent 3 9 2 5 4 2" xfId="19294" xr:uid="{00000000-0005-0000-0000-00008B4B0000}"/>
    <cellStyle name="Percent 3 9 2 5 4 2 2" xfId="19295" xr:uid="{00000000-0005-0000-0000-00008C4B0000}"/>
    <cellStyle name="Percent 3 9 2 5 4 2 3" xfId="19296" xr:uid="{00000000-0005-0000-0000-00008D4B0000}"/>
    <cellStyle name="Percent 3 9 2 5 4 3" xfId="19297" xr:uid="{00000000-0005-0000-0000-00008E4B0000}"/>
    <cellStyle name="Percent 3 9 2 5 4 4" xfId="19298" xr:uid="{00000000-0005-0000-0000-00008F4B0000}"/>
    <cellStyle name="Percent 3 9 2 5 5" xfId="19299" xr:uid="{00000000-0005-0000-0000-0000904B0000}"/>
    <cellStyle name="Percent 3 9 2 5 5 2" xfId="19300" xr:uid="{00000000-0005-0000-0000-0000914B0000}"/>
    <cellStyle name="Percent 3 9 2 5 5 3" xfId="19301" xr:uid="{00000000-0005-0000-0000-0000924B0000}"/>
    <cellStyle name="Percent 3 9 2 5 6" xfId="19302" xr:uid="{00000000-0005-0000-0000-0000934B0000}"/>
    <cellStyle name="Percent 3 9 2 5 7" xfId="19303" xr:uid="{00000000-0005-0000-0000-0000944B0000}"/>
    <cellStyle name="Percent 3 9 2 6" xfId="19304" xr:uid="{00000000-0005-0000-0000-0000954B0000}"/>
    <cellStyle name="Percent 3 9 2 6 2" xfId="19305" xr:uid="{00000000-0005-0000-0000-0000964B0000}"/>
    <cellStyle name="Percent 3 9 2 6 2 2" xfId="19306" xr:uid="{00000000-0005-0000-0000-0000974B0000}"/>
    <cellStyle name="Percent 3 9 2 6 2 2 2" xfId="19307" xr:uid="{00000000-0005-0000-0000-0000984B0000}"/>
    <cellStyle name="Percent 3 9 2 6 2 2 3" xfId="19308" xr:uid="{00000000-0005-0000-0000-0000994B0000}"/>
    <cellStyle name="Percent 3 9 2 6 2 3" xfId="19309" xr:uid="{00000000-0005-0000-0000-00009A4B0000}"/>
    <cellStyle name="Percent 3 9 2 6 2 4" xfId="19310" xr:uid="{00000000-0005-0000-0000-00009B4B0000}"/>
    <cellStyle name="Percent 3 9 2 6 3" xfId="19311" xr:uid="{00000000-0005-0000-0000-00009C4B0000}"/>
    <cellStyle name="Percent 3 9 2 6 3 2" xfId="19312" xr:uid="{00000000-0005-0000-0000-00009D4B0000}"/>
    <cellStyle name="Percent 3 9 2 6 3 2 2" xfId="19313" xr:uid="{00000000-0005-0000-0000-00009E4B0000}"/>
    <cellStyle name="Percent 3 9 2 6 3 2 3" xfId="19314" xr:uid="{00000000-0005-0000-0000-00009F4B0000}"/>
    <cellStyle name="Percent 3 9 2 6 3 3" xfId="19315" xr:uid="{00000000-0005-0000-0000-0000A04B0000}"/>
    <cellStyle name="Percent 3 9 2 6 3 4" xfId="19316" xr:uid="{00000000-0005-0000-0000-0000A14B0000}"/>
    <cellStyle name="Percent 3 9 2 6 4" xfId="19317" xr:uid="{00000000-0005-0000-0000-0000A24B0000}"/>
    <cellStyle name="Percent 3 9 2 6 4 2" xfId="19318" xr:uid="{00000000-0005-0000-0000-0000A34B0000}"/>
    <cellStyle name="Percent 3 9 2 6 4 3" xfId="19319" xr:uid="{00000000-0005-0000-0000-0000A44B0000}"/>
    <cellStyle name="Percent 3 9 2 6 5" xfId="19320" xr:uid="{00000000-0005-0000-0000-0000A54B0000}"/>
    <cellStyle name="Percent 3 9 2 6 6" xfId="19321" xr:uid="{00000000-0005-0000-0000-0000A64B0000}"/>
    <cellStyle name="Percent 3 9 2 7" xfId="19322" xr:uid="{00000000-0005-0000-0000-0000A74B0000}"/>
    <cellStyle name="Percent 3 9 2 7 2" xfId="19323" xr:uid="{00000000-0005-0000-0000-0000A84B0000}"/>
    <cellStyle name="Percent 3 9 2 7 2 2" xfId="19324" xr:uid="{00000000-0005-0000-0000-0000A94B0000}"/>
    <cellStyle name="Percent 3 9 2 7 2 3" xfId="19325" xr:uid="{00000000-0005-0000-0000-0000AA4B0000}"/>
    <cellStyle name="Percent 3 9 2 7 3" xfId="19326" xr:uid="{00000000-0005-0000-0000-0000AB4B0000}"/>
    <cellStyle name="Percent 3 9 2 7 4" xfId="19327" xr:uid="{00000000-0005-0000-0000-0000AC4B0000}"/>
    <cellStyle name="Percent 3 9 2 8" xfId="19328" xr:uid="{00000000-0005-0000-0000-0000AD4B0000}"/>
    <cellStyle name="Percent 3 9 2 8 2" xfId="19329" xr:uid="{00000000-0005-0000-0000-0000AE4B0000}"/>
    <cellStyle name="Percent 3 9 2 8 2 2" xfId="19330" xr:uid="{00000000-0005-0000-0000-0000AF4B0000}"/>
    <cellStyle name="Percent 3 9 2 8 2 3" xfId="19331" xr:uid="{00000000-0005-0000-0000-0000B04B0000}"/>
    <cellStyle name="Percent 3 9 2 8 3" xfId="19332" xr:uid="{00000000-0005-0000-0000-0000B14B0000}"/>
    <cellStyle name="Percent 3 9 2 8 4" xfId="19333" xr:uid="{00000000-0005-0000-0000-0000B24B0000}"/>
    <cellStyle name="Percent 3 9 2 9" xfId="19334" xr:uid="{00000000-0005-0000-0000-0000B34B0000}"/>
    <cellStyle name="Percent 3 9 2 9 2" xfId="19335" xr:uid="{00000000-0005-0000-0000-0000B44B0000}"/>
    <cellStyle name="Percent 3 9 2 9 2 2" xfId="19336" xr:uid="{00000000-0005-0000-0000-0000B54B0000}"/>
    <cellStyle name="Percent 3 9 2 9 2 3" xfId="19337" xr:uid="{00000000-0005-0000-0000-0000B64B0000}"/>
    <cellStyle name="Percent 3 9 2 9 3" xfId="19338" xr:uid="{00000000-0005-0000-0000-0000B74B0000}"/>
    <cellStyle name="Percent 3 9 2 9 4" xfId="19339" xr:uid="{00000000-0005-0000-0000-0000B84B0000}"/>
    <cellStyle name="Percent 3 9 20" xfId="19340" xr:uid="{00000000-0005-0000-0000-0000B94B0000}"/>
    <cellStyle name="Percent 3 9 20 2" xfId="19341" xr:uid="{00000000-0005-0000-0000-0000BA4B0000}"/>
    <cellStyle name="Percent 3 9 20 2 2" xfId="19342" xr:uid="{00000000-0005-0000-0000-0000BB4B0000}"/>
    <cellStyle name="Percent 3 9 20 2 2 2" xfId="19343" xr:uid="{00000000-0005-0000-0000-0000BC4B0000}"/>
    <cellStyle name="Percent 3 9 20 2 2 3" xfId="19344" xr:uid="{00000000-0005-0000-0000-0000BD4B0000}"/>
    <cellStyle name="Percent 3 9 20 2 3" xfId="19345" xr:uid="{00000000-0005-0000-0000-0000BE4B0000}"/>
    <cellStyle name="Percent 3 9 20 2 4" xfId="19346" xr:uid="{00000000-0005-0000-0000-0000BF4B0000}"/>
    <cellStyle name="Percent 3 9 20 3" xfId="19347" xr:uid="{00000000-0005-0000-0000-0000C04B0000}"/>
    <cellStyle name="Percent 3 9 20 3 2" xfId="19348" xr:uid="{00000000-0005-0000-0000-0000C14B0000}"/>
    <cellStyle name="Percent 3 9 20 3 2 2" xfId="19349" xr:uid="{00000000-0005-0000-0000-0000C24B0000}"/>
    <cellStyle name="Percent 3 9 20 3 2 3" xfId="19350" xr:uid="{00000000-0005-0000-0000-0000C34B0000}"/>
    <cellStyle name="Percent 3 9 20 3 3" xfId="19351" xr:uid="{00000000-0005-0000-0000-0000C44B0000}"/>
    <cellStyle name="Percent 3 9 20 3 4" xfId="19352" xr:uid="{00000000-0005-0000-0000-0000C54B0000}"/>
    <cellStyle name="Percent 3 9 20 4" xfId="19353" xr:uid="{00000000-0005-0000-0000-0000C64B0000}"/>
    <cellStyle name="Percent 3 9 20 4 2" xfId="19354" xr:uid="{00000000-0005-0000-0000-0000C74B0000}"/>
    <cellStyle name="Percent 3 9 20 4 3" xfId="19355" xr:uid="{00000000-0005-0000-0000-0000C84B0000}"/>
    <cellStyle name="Percent 3 9 20 5" xfId="19356" xr:uid="{00000000-0005-0000-0000-0000C94B0000}"/>
    <cellStyle name="Percent 3 9 20 6" xfId="19357" xr:uid="{00000000-0005-0000-0000-0000CA4B0000}"/>
    <cellStyle name="Percent 3 9 21" xfId="19358" xr:uid="{00000000-0005-0000-0000-0000CB4B0000}"/>
    <cellStyle name="Percent 3 9 21 2" xfId="19359" xr:uid="{00000000-0005-0000-0000-0000CC4B0000}"/>
    <cellStyle name="Percent 3 9 21 2 2" xfId="19360" xr:uid="{00000000-0005-0000-0000-0000CD4B0000}"/>
    <cellStyle name="Percent 3 9 21 2 3" xfId="19361" xr:uid="{00000000-0005-0000-0000-0000CE4B0000}"/>
    <cellStyle name="Percent 3 9 21 3" xfId="19362" xr:uid="{00000000-0005-0000-0000-0000CF4B0000}"/>
    <cellStyle name="Percent 3 9 21 4" xfId="19363" xr:uid="{00000000-0005-0000-0000-0000D04B0000}"/>
    <cellStyle name="Percent 3 9 22" xfId="19364" xr:uid="{00000000-0005-0000-0000-0000D14B0000}"/>
    <cellStyle name="Percent 3 9 22 2" xfId="19365" xr:uid="{00000000-0005-0000-0000-0000D24B0000}"/>
    <cellStyle name="Percent 3 9 22 2 2" xfId="19366" xr:uid="{00000000-0005-0000-0000-0000D34B0000}"/>
    <cellStyle name="Percent 3 9 22 2 3" xfId="19367" xr:uid="{00000000-0005-0000-0000-0000D44B0000}"/>
    <cellStyle name="Percent 3 9 22 3" xfId="19368" xr:uid="{00000000-0005-0000-0000-0000D54B0000}"/>
    <cellStyle name="Percent 3 9 22 4" xfId="19369" xr:uid="{00000000-0005-0000-0000-0000D64B0000}"/>
    <cellStyle name="Percent 3 9 23" xfId="19370" xr:uid="{00000000-0005-0000-0000-0000D74B0000}"/>
    <cellStyle name="Percent 3 9 23 2" xfId="19371" xr:uid="{00000000-0005-0000-0000-0000D84B0000}"/>
    <cellStyle name="Percent 3 9 23 2 2" xfId="19372" xr:uid="{00000000-0005-0000-0000-0000D94B0000}"/>
    <cellStyle name="Percent 3 9 23 2 3" xfId="19373" xr:uid="{00000000-0005-0000-0000-0000DA4B0000}"/>
    <cellStyle name="Percent 3 9 23 3" xfId="19374" xr:uid="{00000000-0005-0000-0000-0000DB4B0000}"/>
    <cellStyle name="Percent 3 9 23 4" xfId="19375" xr:uid="{00000000-0005-0000-0000-0000DC4B0000}"/>
    <cellStyle name="Percent 3 9 24" xfId="19376" xr:uid="{00000000-0005-0000-0000-0000DD4B0000}"/>
    <cellStyle name="Percent 3 9 24 2" xfId="19377" xr:uid="{00000000-0005-0000-0000-0000DE4B0000}"/>
    <cellStyle name="Percent 3 9 24 3" xfId="19378" xr:uid="{00000000-0005-0000-0000-0000DF4B0000}"/>
    <cellStyle name="Percent 3 9 25" xfId="19379" xr:uid="{00000000-0005-0000-0000-0000E04B0000}"/>
    <cellStyle name="Percent 3 9 25 2" xfId="19380" xr:uid="{00000000-0005-0000-0000-0000E14B0000}"/>
    <cellStyle name="Percent 3 9 25 3" xfId="19381" xr:uid="{00000000-0005-0000-0000-0000E24B0000}"/>
    <cellStyle name="Percent 3 9 26" xfId="19382" xr:uid="{00000000-0005-0000-0000-0000E34B0000}"/>
    <cellStyle name="Percent 3 9 26 2" xfId="19383" xr:uid="{00000000-0005-0000-0000-0000E44B0000}"/>
    <cellStyle name="Percent 3 9 26 3" xfId="19384" xr:uid="{00000000-0005-0000-0000-0000E54B0000}"/>
    <cellStyle name="Percent 3 9 27" xfId="19385" xr:uid="{00000000-0005-0000-0000-0000E64B0000}"/>
    <cellStyle name="Percent 3 9 3" xfId="19386" xr:uid="{00000000-0005-0000-0000-0000E74B0000}"/>
    <cellStyle name="Percent 3 9 3 10" xfId="19387" xr:uid="{00000000-0005-0000-0000-0000E84B0000}"/>
    <cellStyle name="Percent 3 9 3 10 2" xfId="19388" xr:uid="{00000000-0005-0000-0000-0000E94B0000}"/>
    <cellStyle name="Percent 3 9 3 10 3" xfId="19389" xr:uid="{00000000-0005-0000-0000-0000EA4B0000}"/>
    <cellStyle name="Percent 3 9 3 11" xfId="19390" xr:uid="{00000000-0005-0000-0000-0000EB4B0000}"/>
    <cellStyle name="Percent 3 9 3 11 2" xfId="19391" xr:uid="{00000000-0005-0000-0000-0000EC4B0000}"/>
    <cellStyle name="Percent 3 9 3 11 3" xfId="19392" xr:uid="{00000000-0005-0000-0000-0000ED4B0000}"/>
    <cellStyle name="Percent 3 9 3 12" xfId="19393" xr:uid="{00000000-0005-0000-0000-0000EE4B0000}"/>
    <cellStyle name="Percent 3 9 3 12 2" xfId="19394" xr:uid="{00000000-0005-0000-0000-0000EF4B0000}"/>
    <cellStyle name="Percent 3 9 3 12 3" xfId="19395" xr:uid="{00000000-0005-0000-0000-0000F04B0000}"/>
    <cellStyle name="Percent 3 9 3 13" xfId="19396" xr:uid="{00000000-0005-0000-0000-0000F14B0000}"/>
    <cellStyle name="Percent 3 9 3 2" xfId="19397" xr:uid="{00000000-0005-0000-0000-0000F24B0000}"/>
    <cellStyle name="Percent 3 9 3 2 2" xfId="19398" xr:uid="{00000000-0005-0000-0000-0000F34B0000}"/>
    <cellStyle name="Percent 3 9 3 2 2 2" xfId="19399" xr:uid="{00000000-0005-0000-0000-0000F44B0000}"/>
    <cellStyle name="Percent 3 9 3 2 2 2 2" xfId="19400" xr:uid="{00000000-0005-0000-0000-0000F54B0000}"/>
    <cellStyle name="Percent 3 9 3 2 2 2 3" xfId="19401" xr:uid="{00000000-0005-0000-0000-0000F64B0000}"/>
    <cellStyle name="Percent 3 9 3 2 2 3" xfId="19402" xr:uid="{00000000-0005-0000-0000-0000F74B0000}"/>
    <cellStyle name="Percent 3 9 3 2 2 4" xfId="19403" xr:uid="{00000000-0005-0000-0000-0000F84B0000}"/>
    <cellStyle name="Percent 3 9 3 2 3" xfId="19404" xr:uid="{00000000-0005-0000-0000-0000F94B0000}"/>
    <cellStyle name="Percent 3 9 3 2 3 2" xfId="19405" xr:uid="{00000000-0005-0000-0000-0000FA4B0000}"/>
    <cellStyle name="Percent 3 9 3 2 3 2 2" xfId="19406" xr:uid="{00000000-0005-0000-0000-0000FB4B0000}"/>
    <cellStyle name="Percent 3 9 3 2 3 2 3" xfId="19407" xr:uid="{00000000-0005-0000-0000-0000FC4B0000}"/>
    <cellStyle name="Percent 3 9 3 2 3 3" xfId="19408" xr:uid="{00000000-0005-0000-0000-0000FD4B0000}"/>
    <cellStyle name="Percent 3 9 3 2 3 4" xfId="19409" xr:uid="{00000000-0005-0000-0000-0000FE4B0000}"/>
    <cellStyle name="Percent 3 9 3 2 4" xfId="19410" xr:uid="{00000000-0005-0000-0000-0000FF4B0000}"/>
    <cellStyle name="Percent 3 9 3 2 4 2" xfId="19411" xr:uid="{00000000-0005-0000-0000-0000004C0000}"/>
    <cellStyle name="Percent 3 9 3 2 4 3" xfId="19412" xr:uid="{00000000-0005-0000-0000-0000014C0000}"/>
    <cellStyle name="Percent 3 9 3 2 5" xfId="19413" xr:uid="{00000000-0005-0000-0000-0000024C0000}"/>
    <cellStyle name="Percent 3 9 3 2 5 2" xfId="19414" xr:uid="{00000000-0005-0000-0000-0000034C0000}"/>
    <cellStyle name="Percent 3 9 3 2 5 3" xfId="19415" xr:uid="{00000000-0005-0000-0000-0000044C0000}"/>
    <cellStyle name="Percent 3 9 3 2 6" xfId="19416" xr:uid="{00000000-0005-0000-0000-0000054C0000}"/>
    <cellStyle name="Percent 3 9 3 2 7" xfId="19417" xr:uid="{00000000-0005-0000-0000-0000064C0000}"/>
    <cellStyle name="Percent 3 9 3 3" xfId="19418" xr:uid="{00000000-0005-0000-0000-0000074C0000}"/>
    <cellStyle name="Percent 3 9 3 3 2" xfId="19419" xr:uid="{00000000-0005-0000-0000-0000084C0000}"/>
    <cellStyle name="Percent 3 9 3 3 2 2" xfId="19420" xr:uid="{00000000-0005-0000-0000-0000094C0000}"/>
    <cellStyle name="Percent 3 9 3 3 2 2 2" xfId="19421" xr:uid="{00000000-0005-0000-0000-00000A4C0000}"/>
    <cellStyle name="Percent 3 9 3 3 2 2 3" xfId="19422" xr:uid="{00000000-0005-0000-0000-00000B4C0000}"/>
    <cellStyle name="Percent 3 9 3 3 2 3" xfId="19423" xr:uid="{00000000-0005-0000-0000-00000C4C0000}"/>
    <cellStyle name="Percent 3 9 3 3 2 4" xfId="19424" xr:uid="{00000000-0005-0000-0000-00000D4C0000}"/>
    <cellStyle name="Percent 3 9 3 3 3" xfId="19425" xr:uid="{00000000-0005-0000-0000-00000E4C0000}"/>
    <cellStyle name="Percent 3 9 3 3 3 2" xfId="19426" xr:uid="{00000000-0005-0000-0000-00000F4C0000}"/>
    <cellStyle name="Percent 3 9 3 3 3 2 2" xfId="19427" xr:uid="{00000000-0005-0000-0000-0000104C0000}"/>
    <cellStyle name="Percent 3 9 3 3 3 2 3" xfId="19428" xr:uid="{00000000-0005-0000-0000-0000114C0000}"/>
    <cellStyle name="Percent 3 9 3 3 3 3" xfId="19429" xr:uid="{00000000-0005-0000-0000-0000124C0000}"/>
    <cellStyle name="Percent 3 9 3 3 3 4" xfId="19430" xr:uid="{00000000-0005-0000-0000-0000134C0000}"/>
    <cellStyle name="Percent 3 9 3 3 4" xfId="19431" xr:uid="{00000000-0005-0000-0000-0000144C0000}"/>
    <cellStyle name="Percent 3 9 3 3 4 2" xfId="19432" xr:uid="{00000000-0005-0000-0000-0000154C0000}"/>
    <cellStyle name="Percent 3 9 3 3 4 3" xfId="19433" xr:uid="{00000000-0005-0000-0000-0000164C0000}"/>
    <cellStyle name="Percent 3 9 3 3 5" xfId="19434" xr:uid="{00000000-0005-0000-0000-0000174C0000}"/>
    <cellStyle name="Percent 3 9 3 3 6" xfId="19435" xr:uid="{00000000-0005-0000-0000-0000184C0000}"/>
    <cellStyle name="Percent 3 9 3 4" xfId="19436" xr:uid="{00000000-0005-0000-0000-0000194C0000}"/>
    <cellStyle name="Percent 3 9 3 4 2" xfId="19437" xr:uid="{00000000-0005-0000-0000-00001A4C0000}"/>
    <cellStyle name="Percent 3 9 3 4 2 2" xfId="19438" xr:uid="{00000000-0005-0000-0000-00001B4C0000}"/>
    <cellStyle name="Percent 3 9 3 4 2 2 2" xfId="19439" xr:uid="{00000000-0005-0000-0000-00001C4C0000}"/>
    <cellStyle name="Percent 3 9 3 4 2 2 3" xfId="19440" xr:uid="{00000000-0005-0000-0000-00001D4C0000}"/>
    <cellStyle name="Percent 3 9 3 4 2 3" xfId="19441" xr:uid="{00000000-0005-0000-0000-00001E4C0000}"/>
    <cellStyle name="Percent 3 9 3 4 2 4" xfId="19442" xr:uid="{00000000-0005-0000-0000-00001F4C0000}"/>
    <cellStyle name="Percent 3 9 3 4 3" xfId="19443" xr:uid="{00000000-0005-0000-0000-0000204C0000}"/>
    <cellStyle name="Percent 3 9 3 4 3 2" xfId="19444" xr:uid="{00000000-0005-0000-0000-0000214C0000}"/>
    <cellStyle name="Percent 3 9 3 4 3 2 2" xfId="19445" xr:uid="{00000000-0005-0000-0000-0000224C0000}"/>
    <cellStyle name="Percent 3 9 3 4 3 2 3" xfId="19446" xr:uid="{00000000-0005-0000-0000-0000234C0000}"/>
    <cellStyle name="Percent 3 9 3 4 3 3" xfId="19447" xr:uid="{00000000-0005-0000-0000-0000244C0000}"/>
    <cellStyle name="Percent 3 9 3 4 3 4" xfId="19448" xr:uid="{00000000-0005-0000-0000-0000254C0000}"/>
    <cellStyle name="Percent 3 9 3 4 4" xfId="19449" xr:uid="{00000000-0005-0000-0000-0000264C0000}"/>
    <cellStyle name="Percent 3 9 3 4 4 2" xfId="19450" xr:uid="{00000000-0005-0000-0000-0000274C0000}"/>
    <cellStyle name="Percent 3 9 3 4 4 3" xfId="19451" xr:uid="{00000000-0005-0000-0000-0000284C0000}"/>
    <cellStyle name="Percent 3 9 3 4 5" xfId="19452" xr:uid="{00000000-0005-0000-0000-0000294C0000}"/>
    <cellStyle name="Percent 3 9 3 4 6" xfId="19453" xr:uid="{00000000-0005-0000-0000-00002A4C0000}"/>
    <cellStyle name="Percent 3 9 3 5" xfId="19454" xr:uid="{00000000-0005-0000-0000-00002B4C0000}"/>
    <cellStyle name="Percent 3 9 3 5 2" xfId="19455" xr:uid="{00000000-0005-0000-0000-00002C4C0000}"/>
    <cellStyle name="Percent 3 9 3 5 2 2" xfId="19456" xr:uid="{00000000-0005-0000-0000-00002D4C0000}"/>
    <cellStyle name="Percent 3 9 3 5 2 2 2" xfId="19457" xr:uid="{00000000-0005-0000-0000-00002E4C0000}"/>
    <cellStyle name="Percent 3 9 3 5 2 2 3" xfId="19458" xr:uid="{00000000-0005-0000-0000-00002F4C0000}"/>
    <cellStyle name="Percent 3 9 3 5 2 3" xfId="19459" xr:uid="{00000000-0005-0000-0000-0000304C0000}"/>
    <cellStyle name="Percent 3 9 3 5 2 4" xfId="19460" xr:uid="{00000000-0005-0000-0000-0000314C0000}"/>
    <cellStyle name="Percent 3 9 3 5 3" xfId="19461" xr:uid="{00000000-0005-0000-0000-0000324C0000}"/>
    <cellStyle name="Percent 3 9 3 5 3 2" xfId="19462" xr:uid="{00000000-0005-0000-0000-0000334C0000}"/>
    <cellStyle name="Percent 3 9 3 5 3 2 2" xfId="19463" xr:uid="{00000000-0005-0000-0000-0000344C0000}"/>
    <cellStyle name="Percent 3 9 3 5 3 2 3" xfId="19464" xr:uid="{00000000-0005-0000-0000-0000354C0000}"/>
    <cellStyle name="Percent 3 9 3 5 3 3" xfId="19465" xr:uid="{00000000-0005-0000-0000-0000364C0000}"/>
    <cellStyle name="Percent 3 9 3 5 3 4" xfId="19466" xr:uid="{00000000-0005-0000-0000-0000374C0000}"/>
    <cellStyle name="Percent 3 9 3 5 4" xfId="19467" xr:uid="{00000000-0005-0000-0000-0000384C0000}"/>
    <cellStyle name="Percent 3 9 3 5 4 2" xfId="19468" xr:uid="{00000000-0005-0000-0000-0000394C0000}"/>
    <cellStyle name="Percent 3 9 3 5 4 2 2" xfId="19469" xr:uid="{00000000-0005-0000-0000-00003A4C0000}"/>
    <cellStyle name="Percent 3 9 3 5 4 2 3" xfId="19470" xr:uid="{00000000-0005-0000-0000-00003B4C0000}"/>
    <cellStyle name="Percent 3 9 3 5 4 3" xfId="19471" xr:uid="{00000000-0005-0000-0000-00003C4C0000}"/>
    <cellStyle name="Percent 3 9 3 5 4 4" xfId="19472" xr:uid="{00000000-0005-0000-0000-00003D4C0000}"/>
    <cellStyle name="Percent 3 9 3 5 5" xfId="19473" xr:uid="{00000000-0005-0000-0000-00003E4C0000}"/>
    <cellStyle name="Percent 3 9 3 5 5 2" xfId="19474" xr:uid="{00000000-0005-0000-0000-00003F4C0000}"/>
    <cellStyle name="Percent 3 9 3 5 5 3" xfId="19475" xr:uid="{00000000-0005-0000-0000-0000404C0000}"/>
    <cellStyle name="Percent 3 9 3 5 6" xfId="19476" xr:uid="{00000000-0005-0000-0000-0000414C0000}"/>
    <cellStyle name="Percent 3 9 3 5 7" xfId="19477" xr:uid="{00000000-0005-0000-0000-0000424C0000}"/>
    <cellStyle name="Percent 3 9 3 6" xfId="19478" xr:uid="{00000000-0005-0000-0000-0000434C0000}"/>
    <cellStyle name="Percent 3 9 3 6 2" xfId="19479" xr:uid="{00000000-0005-0000-0000-0000444C0000}"/>
    <cellStyle name="Percent 3 9 3 6 2 2" xfId="19480" xr:uid="{00000000-0005-0000-0000-0000454C0000}"/>
    <cellStyle name="Percent 3 9 3 6 2 2 2" xfId="19481" xr:uid="{00000000-0005-0000-0000-0000464C0000}"/>
    <cellStyle name="Percent 3 9 3 6 2 2 3" xfId="19482" xr:uid="{00000000-0005-0000-0000-0000474C0000}"/>
    <cellStyle name="Percent 3 9 3 6 2 3" xfId="19483" xr:uid="{00000000-0005-0000-0000-0000484C0000}"/>
    <cellStyle name="Percent 3 9 3 6 2 4" xfId="19484" xr:uid="{00000000-0005-0000-0000-0000494C0000}"/>
    <cellStyle name="Percent 3 9 3 6 3" xfId="19485" xr:uid="{00000000-0005-0000-0000-00004A4C0000}"/>
    <cellStyle name="Percent 3 9 3 6 3 2" xfId="19486" xr:uid="{00000000-0005-0000-0000-00004B4C0000}"/>
    <cellStyle name="Percent 3 9 3 6 3 2 2" xfId="19487" xr:uid="{00000000-0005-0000-0000-00004C4C0000}"/>
    <cellStyle name="Percent 3 9 3 6 3 2 3" xfId="19488" xr:uid="{00000000-0005-0000-0000-00004D4C0000}"/>
    <cellStyle name="Percent 3 9 3 6 3 3" xfId="19489" xr:uid="{00000000-0005-0000-0000-00004E4C0000}"/>
    <cellStyle name="Percent 3 9 3 6 3 4" xfId="19490" xr:uid="{00000000-0005-0000-0000-00004F4C0000}"/>
    <cellStyle name="Percent 3 9 3 6 4" xfId="19491" xr:uid="{00000000-0005-0000-0000-0000504C0000}"/>
    <cellStyle name="Percent 3 9 3 6 4 2" xfId="19492" xr:uid="{00000000-0005-0000-0000-0000514C0000}"/>
    <cellStyle name="Percent 3 9 3 6 4 3" xfId="19493" xr:uid="{00000000-0005-0000-0000-0000524C0000}"/>
    <cellStyle name="Percent 3 9 3 6 5" xfId="19494" xr:uid="{00000000-0005-0000-0000-0000534C0000}"/>
    <cellStyle name="Percent 3 9 3 6 6" xfId="19495" xr:uid="{00000000-0005-0000-0000-0000544C0000}"/>
    <cellStyle name="Percent 3 9 3 7" xfId="19496" xr:uid="{00000000-0005-0000-0000-0000554C0000}"/>
    <cellStyle name="Percent 3 9 3 7 2" xfId="19497" xr:uid="{00000000-0005-0000-0000-0000564C0000}"/>
    <cellStyle name="Percent 3 9 3 7 2 2" xfId="19498" xr:uid="{00000000-0005-0000-0000-0000574C0000}"/>
    <cellStyle name="Percent 3 9 3 7 2 3" xfId="19499" xr:uid="{00000000-0005-0000-0000-0000584C0000}"/>
    <cellStyle name="Percent 3 9 3 7 3" xfId="19500" xr:uid="{00000000-0005-0000-0000-0000594C0000}"/>
    <cellStyle name="Percent 3 9 3 7 4" xfId="19501" xr:uid="{00000000-0005-0000-0000-00005A4C0000}"/>
    <cellStyle name="Percent 3 9 3 8" xfId="19502" xr:uid="{00000000-0005-0000-0000-00005B4C0000}"/>
    <cellStyle name="Percent 3 9 3 8 2" xfId="19503" xr:uid="{00000000-0005-0000-0000-00005C4C0000}"/>
    <cellStyle name="Percent 3 9 3 8 2 2" xfId="19504" xr:uid="{00000000-0005-0000-0000-00005D4C0000}"/>
    <cellStyle name="Percent 3 9 3 8 2 3" xfId="19505" xr:uid="{00000000-0005-0000-0000-00005E4C0000}"/>
    <cellStyle name="Percent 3 9 3 8 3" xfId="19506" xr:uid="{00000000-0005-0000-0000-00005F4C0000}"/>
    <cellStyle name="Percent 3 9 3 8 4" xfId="19507" xr:uid="{00000000-0005-0000-0000-0000604C0000}"/>
    <cellStyle name="Percent 3 9 3 9" xfId="19508" xr:uid="{00000000-0005-0000-0000-0000614C0000}"/>
    <cellStyle name="Percent 3 9 3 9 2" xfId="19509" xr:uid="{00000000-0005-0000-0000-0000624C0000}"/>
    <cellStyle name="Percent 3 9 3 9 2 2" xfId="19510" xr:uid="{00000000-0005-0000-0000-0000634C0000}"/>
    <cellStyle name="Percent 3 9 3 9 2 3" xfId="19511" xr:uid="{00000000-0005-0000-0000-0000644C0000}"/>
    <cellStyle name="Percent 3 9 3 9 3" xfId="19512" xr:uid="{00000000-0005-0000-0000-0000654C0000}"/>
    <cellStyle name="Percent 3 9 3 9 4" xfId="19513" xr:uid="{00000000-0005-0000-0000-0000664C0000}"/>
    <cellStyle name="Percent 3 9 4" xfId="19514" xr:uid="{00000000-0005-0000-0000-0000674C0000}"/>
    <cellStyle name="Percent 3 9 4 10" xfId="19515" xr:uid="{00000000-0005-0000-0000-0000684C0000}"/>
    <cellStyle name="Percent 3 9 4 10 2" xfId="19516" xr:uid="{00000000-0005-0000-0000-0000694C0000}"/>
    <cellStyle name="Percent 3 9 4 10 3" xfId="19517" xr:uid="{00000000-0005-0000-0000-00006A4C0000}"/>
    <cellStyle name="Percent 3 9 4 11" xfId="19518" xr:uid="{00000000-0005-0000-0000-00006B4C0000}"/>
    <cellStyle name="Percent 3 9 4 11 2" xfId="19519" xr:uid="{00000000-0005-0000-0000-00006C4C0000}"/>
    <cellStyle name="Percent 3 9 4 11 3" xfId="19520" xr:uid="{00000000-0005-0000-0000-00006D4C0000}"/>
    <cellStyle name="Percent 3 9 4 12" xfId="19521" xr:uid="{00000000-0005-0000-0000-00006E4C0000}"/>
    <cellStyle name="Percent 3 9 4 12 2" xfId="19522" xr:uid="{00000000-0005-0000-0000-00006F4C0000}"/>
    <cellStyle name="Percent 3 9 4 12 3" xfId="19523" xr:uid="{00000000-0005-0000-0000-0000704C0000}"/>
    <cellStyle name="Percent 3 9 4 13" xfId="19524" xr:uid="{00000000-0005-0000-0000-0000714C0000}"/>
    <cellStyle name="Percent 3 9 4 2" xfId="19525" xr:uid="{00000000-0005-0000-0000-0000724C0000}"/>
    <cellStyle name="Percent 3 9 4 2 2" xfId="19526" xr:uid="{00000000-0005-0000-0000-0000734C0000}"/>
    <cellStyle name="Percent 3 9 4 2 2 2" xfId="19527" xr:uid="{00000000-0005-0000-0000-0000744C0000}"/>
    <cellStyle name="Percent 3 9 4 2 2 2 2" xfId="19528" xr:uid="{00000000-0005-0000-0000-0000754C0000}"/>
    <cellStyle name="Percent 3 9 4 2 2 2 3" xfId="19529" xr:uid="{00000000-0005-0000-0000-0000764C0000}"/>
    <cellStyle name="Percent 3 9 4 2 2 3" xfId="19530" xr:uid="{00000000-0005-0000-0000-0000774C0000}"/>
    <cellStyle name="Percent 3 9 4 2 2 4" xfId="19531" xr:uid="{00000000-0005-0000-0000-0000784C0000}"/>
    <cellStyle name="Percent 3 9 4 2 3" xfId="19532" xr:uid="{00000000-0005-0000-0000-0000794C0000}"/>
    <cellStyle name="Percent 3 9 4 2 3 2" xfId="19533" xr:uid="{00000000-0005-0000-0000-00007A4C0000}"/>
    <cellStyle name="Percent 3 9 4 2 3 2 2" xfId="19534" xr:uid="{00000000-0005-0000-0000-00007B4C0000}"/>
    <cellStyle name="Percent 3 9 4 2 3 2 3" xfId="19535" xr:uid="{00000000-0005-0000-0000-00007C4C0000}"/>
    <cellStyle name="Percent 3 9 4 2 3 3" xfId="19536" xr:uid="{00000000-0005-0000-0000-00007D4C0000}"/>
    <cellStyle name="Percent 3 9 4 2 3 4" xfId="19537" xr:uid="{00000000-0005-0000-0000-00007E4C0000}"/>
    <cellStyle name="Percent 3 9 4 2 4" xfId="19538" xr:uid="{00000000-0005-0000-0000-00007F4C0000}"/>
    <cellStyle name="Percent 3 9 4 2 4 2" xfId="19539" xr:uid="{00000000-0005-0000-0000-0000804C0000}"/>
    <cellStyle name="Percent 3 9 4 2 4 3" xfId="19540" xr:uid="{00000000-0005-0000-0000-0000814C0000}"/>
    <cellStyle name="Percent 3 9 4 2 5" xfId="19541" xr:uid="{00000000-0005-0000-0000-0000824C0000}"/>
    <cellStyle name="Percent 3 9 4 2 5 2" xfId="19542" xr:uid="{00000000-0005-0000-0000-0000834C0000}"/>
    <cellStyle name="Percent 3 9 4 2 5 3" xfId="19543" xr:uid="{00000000-0005-0000-0000-0000844C0000}"/>
    <cellStyle name="Percent 3 9 4 2 6" xfId="19544" xr:uid="{00000000-0005-0000-0000-0000854C0000}"/>
    <cellStyle name="Percent 3 9 4 2 7" xfId="19545" xr:uid="{00000000-0005-0000-0000-0000864C0000}"/>
    <cellStyle name="Percent 3 9 4 3" xfId="19546" xr:uid="{00000000-0005-0000-0000-0000874C0000}"/>
    <cellStyle name="Percent 3 9 4 3 2" xfId="19547" xr:uid="{00000000-0005-0000-0000-0000884C0000}"/>
    <cellStyle name="Percent 3 9 4 3 2 2" xfId="19548" xr:uid="{00000000-0005-0000-0000-0000894C0000}"/>
    <cellStyle name="Percent 3 9 4 3 2 2 2" xfId="19549" xr:uid="{00000000-0005-0000-0000-00008A4C0000}"/>
    <cellStyle name="Percent 3 9 4 3 2 2 3" xfId="19550" xr:uid="{00000000-0005-0000-0000-00008B4C0000}"/>
    <cellStyle name="Percent 3 9 4 3 2 3" xfId="19551" xr:uid="{00000000-0005-0000-0000-00008C4C0000}"/>
    <cellStyle name="Percent 3 9 4 3 2 4" xfId="19552" xr:uid="{00000000-0005-0000-0000-00008D4C0000}"/>
    <cellStyle name="Percent 3 9 4 3 3" xfId="19553" xr:uid="{00000000-0005-0000-0000-00008E4C0000}"/>
    <cellStyle name="Percent 3 9 4 3 3 2" xfId="19554" xr:uid="{00000000-0005-0000-0000-00008F4C0000}"/>
    <cellStyle name="Percent 3 9 4 3 3 2 2" xfId="19555" xr:uid="{00000000-0005-0000-0000-0000904C0000}"/>
    <cellStyle name="Percent 3 9 4 3 3 2 3" xfId="19556" xr:uid="{00000000-0005-0000-0000-0000914C0000}"/>
    <cellStyle name="Percent 3 9 4 3 3 3" xfId="19557" xr:uid="{00000000-0005-0000-0000-0000924C0000}"/>
    <cellStyle name="Percent 3 9 4 3 3 4" xfId="19558" xr:uid="{00000000-0005-0000-0000-0000934C0000}"/>
    <cellStyle name="Percent 3 9 4 3 4" xfId="19559" xr:uid="{00000000-0005-0000-0000-0000944C0000}"/>
    <cellStyle name="Percent 3 9 4 3 4 2" xfId="19560" xr:uid="{00000000-0005-0000-0000-0000954C0000}"/>
    <cellStyle name="Percent 3 9 4 3 4 3" xfId="19561" xr:uid="{00000000-0005-0000-0000-0000964C0000}"/>
    <cellStyle name="Percent 3 9 4 3 5" xfId="19562" xr:uid="{00000000-0005-0000-0000-0000974C0000}"/>
    <cellStyle name="Percent 3 9 4 3 6" xfId="19563" xr:uid="{00000000-0005-0000-0000-0000984C0000}"/>
    <cellStyle name="Percent 3 9 4 4" xfId="19564" xr:uid="{00000000-0005-0000-0000-0000994C0000}"/>
    <cellStyle name="Percent 3 9 4 4 2" xfId="19565" xr:uid="{00000000-0005-0000-0000-00009A4C0000}"/>
    <cellStyle name="Percent 3 9 4 4 2 2" xfId="19566" xr:uid="{00000000-0005-0000-0000-00009B4C0000}"/>
    <cellStyle name="Percent 3 9 4 4 2 2 2" xfId="19567" xr:uid="{00000000-0005-0000-0000-00009C4C0000}"/>
    <cellStyle name="Percent 3 9 4 4 2 2 3" xfId="19568" xr:uid="{00000000-0005-0000-0000-00009D4C0000}"/>
    <cellStyle name="Percent 3 9 4 4 2 3" xfId="19569" xr:uid="{00000000-0005-0000-0000-00009E4C0000}"/>
    <cellStyle name="Percent 3 9 4 4 2 4" xfId="19570" xr:uid="{00000000-0005-0000-0000-00009F4C0000}"/>
    <cellStyle name="Percent 3 9 4 4 3" xfId="19571" xr:uid="{00000000-0005-0000-0000-0000A04C0000}"/>
    <cellStyle name="Percent 3 9 4 4 3 2" xfId="19572" xr:uid="{00000000-0005-0000-0000-0000A14C0000}"/>
    <cellStyle name="Percent 3 9 4 4 3 2 2" xfId="19573" xr:uid="{00000000-0005-0000-0000-0000A24C0000}"/>
    <cellStyle name="Percent 3 9 4 4 3 2 3" xfId="19574" xr:uid="{00000000-0005-0000-0000-0000A34C0000}"/>
    <cellStyle name="Percent 3 9 4 4 3 3" xfId="19575" xr:uid="{00000000-0005-0000-0000-0000A44C0000}"/>
    <cellStyle name="Percent 3 9 4 4 3 4" xfId="19576" xr:uid="{00000000-0005-0000-0000-0000A54C0000}"/>
    <cellStyle name="Percent 3 9 4 4 4" xfId="19577" xr:uid="{00000000-0005-0000-0000-0000A64C0000}"/>
    <cellStyle name="Percent 3 9 4 4 4 2" xfId="19578" xr:uid="{00000000-0005-0000-0000-0000A74C0000}"/>
    <cellStyle name="Percent 3 9 4 4 4 3" xfId="19579" xr:uid="{00000000-0005-0000-0000-0000A84C0000}"/>
    <cellStyle name="Percent 3 9 4 4 5" xfId="19580" xr:uid="{00000000-0005-0000-0000-0000A94C0000}"/>
    <cellStyle name="Percent 3 9 4 4 6" xfId="19581" xr:uid="{00000000-0005-0000-0000-0000AA4C0000}"/>
    <cellStyle name="Percent 3 9 4 5" xfId="19582" xr:uid="{00000000-0005-0000-0000-0000AB4C0000}"/>
    <cellStyle name="Percent 3 9 4 5 2" xfId="19583" xr:uid="{00000000-0005-0000-0000-0000AC4C0000}"/>
    <cellStyle name="Percent 3 9 4 5 2 2" xfId="19584" xr:uid="{00000000-0005-0000-0000-0000AD4C0000}"/>
    <cellStyle name="Percent 3 9 4 5 2 2 2" xfId="19585" xr:uid="{00000000-0005-0000-0000-0000AE4C0000}"/>
    <cellStyle name="Percent 3 9 4 5 2 2 3" xfId="19586" xr:uid="{00000000-0005-0000-0000-0000AF4C0000}"/>
    <cellStyle name="Percent 3 9 4 5 2 3" xfId="19587" xr:uid="{00000000-0005-0000-0000-0000B04C0000}"/>
    <cellStyle name="Percent 3 9 4 5 2 4" xfId="19588" xr:uid="{00000000-0005-0000-0000-0000B14C0000}"/>
    <cellStyle name="Percent 3 9 4 5 3" xfId="19589" xr:uid="{00000000-0005-0000-0000-0000B24C0000}"/>
    <cellStyle name="Percent 3 9 4 5 3 2" xfId="19590" xr:uid="{00000000-0005-0000-0000-0000B34C0000}"/>
    <cellStyle name="Percent 3 9 4 5 3 2 2" xfId="19591" xr:uid="{00000000-0005-0000-0000-0000B44C0000}"/>
    <cellStyle name="Percent 3 9 4 5 3 2 3" xfId="19592" xr:uid="{00000000-0005-0000-0000-0000B54C0000}"/>
    <cellStyle name="Percent 3 9 4 5 3 3" xfId="19593" xr:uid="{00000000-0005-0000-0000-0000B64C0000}"/>
    <cellStyle name="Percent 3 9 4 5 3 4" xfId="19594" xr:uid="{00000000-0005-0000-0000-0000B74C0000}"/>
    <cellStyle name="Percent 3 9 4 5 4" xfId="19595" xr:uid="{00000000-0005-0000-0000-0000B84C0000}"/>
    <cellStyle name="Percent 3 9 4 5 4 2" xfId="19596" xr:uid="{00000000-0005-0000-0000-0000B94C0000}"/>
    <cellStyle name="Percent 3 9 4 5 4 2 2" xfId="19597" xr:uid="{00000000-0005-0000-0000-0000BA4C0000}"/>
    <cellStyle name="Percent 3 9 4 5 4 2 3" xfId="19598" xr:uid="{00000000-0005-0000-0000-0000BB4C0000}"/>
    <cellStyle name="Percent 3 9 4 5 4 3" xfId="19599" xr:uid="{00000000-0005-0000-0000-0000BC4C0000}"/>
    <cellStyle name="Percent 3 9 4 5 4 4" xfId="19600" xr:uid="{00000000-0005-0000-0000-0000BD4C0000}"/>
    <cellStyle name="Percent 3 9 4 5 5" xfId="19601" xr:uid="{00000000-0005-0000-0000-0000BE4C0000}"/>
    <cellStyle name="Percent 3 9 4 5 5 2" xfId="19602" xr:uid="{00000000-0005-0000-0000-0000BF4C0000}"/>
    <cellStyle name="Percent 3 9 4 5 5 3" xfId="19603" xr:uid="{00000000-0005-0000-0000-0000C04C0000}"/>
    <cellStyle name="Percent 3 9 4 5 6" xfId="19604" xr:uid="{00000000-0005-0000-0000-0000C14C0000}"/>
    <cellStyle name="Percent 3 9 4 5 7" xfId="19605" xr:uid="{00000000-0005-0000-0000-0000C24C0000}"/>
    <cellStyle name="Percent 3 9 4 6" xfId="19606" xr:uid="{00000000-0005-0000-0000-0000C34C0000}"/>
    <cellStyle name="Percent 3 9 4 6 2" xfId="19607" xr:uid="{00000000-0005-0000-0000-0000C44C0000}"/>
    <cellStyle name="Percent 3 9 4 6 2 2" xfId="19608" xr:uid="{00000000-0005-0000-0000-0000C54C0000}"/>
    <cellStyle name="Percent 3 9 4 6 2 2 2" xfId="19609" xr:uid="{00000000-0005-0000-0000-0000C64C0000}"/>
    <cellStyle name="Percent 3 9 4 6 2 2 3" xfId="19610" xr:uid="{00000000-0005-0000-0000-0000C74C0000}"/>
    <cellStyle name="Percent 3 9 4 6 2 3" xfId="19611" xr:uid="{00000000-0005-0000-0000-0000C84C0000}"/>
    <cellStyle name="Percent 3 9 4 6 2 4" xfId="19612" xr:uid="{00000000-0005-0000-0000-0000C94C0000}"/>
    <cellStyle name="Percent 3 9 4 6 3" xfId="19613" xr:uid="{00000000-0005-0000-0000-0000CA4C0000}"/>
    <cellStyle name="Percent 3 9 4 6 3 2" xfId="19614" xr:uid="{00000000-0005-0000-0000-0000CB4C0000}"/>
    <cellStyle name="Percent 3 9 4 6 3 2 2" xfId="19615" xr:uid="{00000000-0005-0000-0000-0000CC4C0000}"/>
    <cellStyle name="Percent 3 9 4 6 3 2 3" xfId="19616" xr:uid="{00000000-0005-0000-0000-0000CD4C0000}"/>
    <cellStyle name="Percent 3 9 4 6 3 3" xfId="19617" xr:uid="{00000000-0005-0000-0000-0000CE4C0000}"/>
    <cellStyle name="Percent 3 9 4 6 3 4" xfId="19618" xr:uid="{00000000-0005-0000-0000-0000CF4C0000}"/>
    <cellStyle name="Percent 3 9 4 6 4" xfId="19619" xr:uid="{00000000-0005-0000-0000-0000D04C0000}"/>
    <cellStyle name="Percent 3 9 4 6 4 2" xfId="19620" xr:uid="{00000000-0005-0000-0000-0000D14C0000}"/>
    <cellStyle name="Percent 3 9 4 6 4 3" xfId="19621" xr:uid="{00000000-0005-0000-0000-0000D24C0000}"/>
    <cellStyle name="Percent 3 9 4 6 5" xfId="19622" xr:uid="{00000000-0005-0000-0000-0000D34C0000}"/>
    <cellStyle name="Percent 3 9 4 6 6" xfId="19623" xr:uid="{00000000-0005-0000-0000-0000D44C0000}"/>
    <cellStyle name="Percent 3 9 4 7" xfId="19624" xr:uid="{00000000-0005-0000-0000-0000D54C0000}"/>
    <cellStyle name="Percent 3 9 4 7 2" xfId="19625" xr:uid="{00000000-0005-0000-0000-0000D64C0000}"/>
    <cellStyle name="Percent 3 9 4 7 2 2" xfId="19626" xr:uid="{00000000-0005-0000-0000-0000D74C0000}"/>
    <cellStyle name="Percent 3 9 4 7 2 3" xfId="19627" xr:uid="{00000000-0005-0000-0000-0000D84C0000}"/>
    <cellStyle name="Percent 3 9 4 7 3" xfId="19628" xr:uid="{00000000-0005-0000-0000-0000D94C0000}"/>
    <cellStyle name="Percent 3 9 4 7 4" xfId="19629" xr:uid="{00000000-0005-0000-0000-0000DA4C0000}"/>
    <cellStyle name="Percent 3 9 4 8" xfId="19630" xr:uid="{00000000-0005-0000-0000-0000DB4C0000}"/>
    <cellStyle name="Percent 3 9 4 8 2" xfId="19631" xr:uid="{00000000-0005-0000-0000-0000DC4C0000}"/>
    <cellStyle name="Percent 3 9 4 8 2 2" xfId="19632" xr:uid="{00000000-0005-0000-0000-0000DD4C0000}"/>
    <cellStyle name="Percent 3 9 4 8 2 3" xfId="19633" xr:uid="{00000000-0005-0000-0000-0000DE4C0000}"/>
    <cellStyle name="Percent 3 9 4 8 3" xfId="19634" xr:uid="{00000000-0005-0000-0000-0000DF4C0000}"/>
    <cellStyle name="Percent 3 9 4 8 4" xfId="19635" xr:uid="{00000000-0005-0000-0000-0000E04C0000}"/>
    <cellStyle name="Percent 3 9 4 9" xfId="19636" xr:uid="{00000000-0005-0000-0000-0000E14C0000}"/>
    <cellStyle name="Percent 3 9 4 9 2" xfId="19637" xr:uid="{00000000-0005-0000-0000-0000E24C0000}"/>
    <cellStyle name="Percent 3 9 4 9 2 2" xfId="19638" xr:uid="{00000000-0005-0000-0000-0000E34C0000}"/>
    <cellStyle name="Percent 3 9 4 9 2 3" xfId="19639" xr:uid="{00000000-0005-0000-0000-0000E44C0000}"/>
    <cellStyle name="Percent 3 9 4 9 3" xfId="19640" xr:uid="{00000000-0005-0000-0000-0000E54C0000}"/>
    <cellStyle name="Percent 3 9 4 9 4" xfId="19641" xr:uid="{00000000-0005-0000-0000-0000E64C0000}"/>
    <cellStyle name="Percent 3 9 5" xfId="19642" xr:uid="{00000000-0005-0000-0000-0000E74C0000}"/>
    <cellStyle name="Percent 3 9 5 10" xfId="19643" xr:uid="{00000000-0005-0000-0000-0000E84C0000}"/>
    <cellStyle name="Percent 3 9 5 10 2" xfId="19644" xr:uid="{00000000-0005-0000-0000-0000E94C0000}"/>
    <cellStyle name="Percent 3 9 5 10 3" xfId="19645" xr:uid="{00000000-0005-0000-0000-0000EA4C0000}"/>
    <cellStyle name="Percent 3 9 5 11" xfId="19646" xr:uid="{00000000-0005-0000-0000-0000EB4C0000}"/>
    <cellStyle name="Percent 3 9 5 11 2" xfId="19647" xr:uid="{00000000-0005-0000-0000-0000EC4C0000}"/>
    <cellStyle name="Percent 3 9 5 11 3" xfId="19648" xr:uid="{00000000-0005-0000-0000-0000ED4C0000}"/>
    <cellStyle name="Percent 3 9 5 12" xfId="19649" xr:uid="{00000000-0005-0000-0000-0000EE4C0000}"/>
    <cellStyle name="Percent 3 9 5 12 2" xfId="19650" xr:uid="{00000000-0005-0000-0000-0000EF4C0000}"/>
    <cellStyle name="Percent 3 9 5 12 3" xfId="19651" xr:uid="{00000000-0005-0000-0000-0000F04C0000}"/>
    <cellStyle name="Percent 3 9 5 13" xfId="19652" xr:uid="{00000000-0005-0000-0000-0000F14C0000}"/>
    <cellStyle name="Percent 3 9 5 2" xfId="19653" xr:uid="{00000000-0005-0000-0000-0000F24C0000}"/>
    <cellStyle name="Percent 3 9 5 2 2" xfId="19654" xr:uid="{00000000-0005-0000-0000-0000F34C0000}"/>
    <cellStyle name="Percent 3 9 5 2 2 2" xfId="19655" xr:uid="{00000000-0005-0000-0000-0000F44C0000}"/>
    <cellStyle name="Percent 3 9 5 2 2 2 2" xfId="19656" xr:uid="{00000000-0005-0000-0000-0000F54C0000}"/>
    <cellStyle name="Percent 3 9 5 2 2 2 3" xfId="19657" xr:uid="{00000000-0005-0000-0000-0000F64C0000}"/>
    <cellStyle name="Percent 3 9 5 2 2 3" xfId="19658" xr:uid="{00000000-0005-0000-0000-0000F74C0000}"/>
    <cellStyle name="Percent 3 9 5 2 2 4" xfId="19659" xr:uid="{00000000-0005-0000-0000-0000F84C0000}"/>
    <cellStyle name="Percent 3 9 5 2 3" xfId="19660" xr:uid="{00000000-0005-0000-0000-0000F94C0000}"/>
    <cellStyle name="Percent 3 9 5 2 3 2" xfId="19661" xr:uid="{00000000-0005-0000-0000-0000FA4C0000}"/>
    <cellStyle name="Percent 3 9 5 2 3 2 2" xfId="19662" xr:uid="{00000000-0005-0000-0000-0000FB4C0000}"/>
    <cellStyle name="Percent 3 9 5 2 3 2 3" xfId="19663" xr:uid="{00000000-0005-0000-0000-0000FC4C0000}"/>
    <cellStyle name="Percent 3 9 5 2 3 3" xfId="19664" xr:uid="{00000000-0005-0000-0000-0000FD4C0000}"/>
    <cellStyle name="Percent 3 9 5 2 3 4" xfId="19665" xr:uid="{00000000-0005-0000-0000-0000FE4C0000}"/>
    <cellStyle name="Percent 3 9 5 2 4" xfId="19666" xr:uid="{00000000-0005-0000-0000-0000FF4C0000}"/>
    <cellStyle name="Percent 3 9 5 2 4 2" xfId="19667" xr:uid="{00000000-0005-0000-0000-0000004D0000}"/>
    <cellStyle name="Percent 3 9 5 2 4 3" xfId="19668" xr:uid="{00000000-0005-0000-0000-0000014D0000}"/>
    <cellStyle name="Percent 3 9 5 2 5" xfId="19669" xr:uid="{00000000-0005-0000-0000-0000024D0000}"/>
    <cellStyle name="Percent 3 9 5 2 5 2" xfId="19670" xr:uid="{00000000-0005-0000-0000-0000034D0000}"/>
    <cellStyle name="Percent 3 9 5 2 5 3" xfId="19671" xr:uid="{00000000-0005-0000-0000-0000044D0000}"/>
    <cellStyle name="Percent 3 9 5 2 6" xfId="19672" xr:uid="{00000000-0005-0000-0000-0000054D0000}"/>
    <cellStyle name="Percent 3 9 5 2 7" xfId="19673" xr:uid="{00000000-0005-0000-0000-0000064D0000}"/>
    <cellStyle name="Percent 3 9 5 3" xfId="19674" xr:uid="{00000000-0005-0000-0000-0000074D0000}"/>
    <cellStyle name="Percent 3 9 5 3 2" xfId="19675" xr:uid="{00000000-0005-0000-0000-0000084D0000}"/>
    <cellStyle name="Percent 3 9 5 3 2 2" xfId="19676" xr:uid="{00000000-0005-0000-0000-0000094D0000}"/>
    <cellStyle name="Percent 3 9 5 3 2 2 2" xfId="19677" xr:uid="{00000000-0005-0000-0000-00000A4D0000}"/>
    <cellStyle name="Percent 3 9 5 3 2 2 3" xfId="19678" xr:uid="{00000000-0005-0000-0000-00000B4D0000}"/>
    <cellStyle name="Percent 3 9 5 3 2 3" xfId="19679" xr:uid="{00000000-0005-0000-0000-00000C4D0000}"/>
    <cellStyle name="Percent 3 9 5 3 2 4" xfId="19680" xr:uid="{00000000-0005-0000-0000-00000D4D0000}"/>
    <cellStyle name="Percent 3 9 5 3 3" xfId="19681" xr:uid="{00000000-0005-0000-0000-00000E4D0000}"/>
    <cellStyle name="Percent 3 9 5 3 3 2" xfId="19682" xr:uid="{00000000-0005-0000-0000-00000F4D0000}"/>
    <cellStyle name="Percent 3 9 5 3 3 2 2" xfId="19683" xr:uid="{00000000-0005-0000-0000-0000104D0000}"/>
    <cellStyle name="Percent 3 9 5 3 3 2 3" xfId="19684" xr:uid="{00000000-0005-0000-0000-0000114D0000}"/>
    <cellStyle name="Percent 3 9 5 3 3 3" xfId="19685" xr:uid="{00000000-0005-0000-0000-0000124D0000}"/>
    <cellStyle name="Percent 3 9 5 3 3 4" xfId="19686" xr:uid="{00000000-0005-0000-0000-0000134D0000}"/>
    <cellStyle name="Percent 3 9 5 3 4" xfId="19687" xr:uid="{00000000-0005-0000-0000-0000144D0000}"/>
    <cellStyle name="Percent 3 9 5 3 4 2" xfId="19688" xr:uid="{00000000-0005-0000-0000-0000154D0000}"/>
    <cellStyle name="Percent 3 9 5 3 4 3" xfId="19689" xr:uid="{00000000-0005-0000-0000-0000164D0000}"/>
    <cellStyle name="Percent 3 9 5 3 5" xfId="19690" xr:uid="{00000000-0005-0000-0000-0000174D0000}"/>
    <cellStyle name="Percent 3 9 5 3 6" xfId="19691" xr:uid="{00000000-0005-0000-0000-0000184D0000}"/>
    <cellStyle name="Percent 3 9 5 4" xfId="19692" xr:uid="{00000000-0005-0000-0000-0000194D0000}"/>
    <cellStyle name="Percent 3 9 5 4 2" xfId="19693" xr:uid="{00000000-0005-0000-0000-00001A4D0000}"/>
    <cellStyle name="Percent 3 9 5 4 2 2" xfId="19694" xr:uid="{00000000-0005-0000-0000-00001B4D0000}"/>
    <cellStyle name="Percent 3 9 5 4 2 2 2" xfId="19695" xr:uid="{00000000-0005-0000-0000-00001C4D0000}"/>
    <cellStyle name="Percent 3 9 5 4 2 2 3" xfId="19696" xr:uid="{00000000-0005-0000-0000-00001D4D0000}"/>
    <cellStyle name="Percent 3 9 5 4 2 3" xfId="19697" xr:uid="{00000000-0005-0000-0000-00001E4D0000}"/>
    <cellStyle name="Percent 3 9 5 4 2 4" xfId="19698" xr:uid="{00000000-0005-0000-0000-00001F4D0000}"/>
    <cellStyle name="Percent 3 9 5 4 3" xfId="19699" xr:uid="{00000000-0005-0000-0000-0000204D0000}"/>
    <cellStyle name="Percent 3 9 5 4 3 2" xfId="19700" xr:uid="{00000000-0005-0000-0000-0000214D0000}"/>
    <cellStyle name="Percent 3 9 5 4 3 2 2" xfId="19701" xr:uid="{00000000-0005-0000-0000-0000224D0000}"/>
    <cellStyle name="Percent 3 9 5 4 3 2 3" xfId="19702" xr:uid="{00000000-0005-0000-0000-0000234D0000}"/>
    <cellStyle name="Percent 3 9 5 4 3 3" xfId="19703" xr:uid="{00000000-0005-0000-0000-0000244D0000}"/>
    <cellStyle name="Percent 3 9 5 4 3 4" xfId="19704" xr:uid="{00000000-0005-0000-0000-0000254D0000}"/>
    <cellStyle name="Percent 3 9 5 4 4" xfId="19705" xr:uid="{00000000-0005-0000-0000-0000264D0000}"/>
    <cellStyle name="Percent 3 9 5 4 4 2" xfId="19706" xr:uid="{00000000-0005-0000-0000-0000274D0000}"/>
    <cellStyle name="Percent 3 9 5 4 4 3" xfId="19707" xr:uid="{00000000-0005-0000-0000-0000284D0000}"/>
    <cellStyle name="Percent 3 9 5 4 5" xfId="19708" xr:uid="{00000000-0005-0000-0000-0000294D0000}"/>
    <cellStyle name="Percent 3 9 5 4 6" xfId="19709" xr:uid="{00000000-0005-0000-0000-00002A4D0000}"/>
    <cellStyle name="Percent 3 9 5 5" xfId="19710" xr:uid="{00000000-0005-0000-0000-00002B4D0000}"/>
    <cellStyle name="Percent 3 9 5 5 2" xfId="19711" xr:uid="{00000000-0005-0000-0000-00002C4D0000}"/>
    <cellStyle name="Percent 3 9 5 5 2 2" xfId="19712" xr:uid="{00000000-0005-0000-0000-00002D4D0000}"/>
    <cellStyle name="Percent 3 9 5 5 2 2 2" xfId="19713" xr:uid="{00000000-0005-0000-0000-00002E4D0000}"/>
    <cellStyle name="Percent 3 9 5 5 2 2 3" xfId="19714" xr:uid="{00000000-0005-0000-0000-00002F4D0000}"/>
    <cellStyle name="Percent 3 9 5 5 2 3" xfId="19715" xr:uid="{00000000-0005-0000-0000-0000304D0000}"/>
    <cellStyle name="Percent 3 9 5 5 2 4" xfId="19716" xr:uid="{00000000-0005-0000-0000-0000314D0000}"/>
    <cellStyle name="Percent 3 9 5 5 3" xfId="19717" xr:uid="{00000000-0005-0000-0000-0000324D0000}"/>
    <cellStyle name="Percent 3 9 5 5 3 2" xfId="19718" xr:uid="{00000000-0005-0000-0000-0000334D0000}"/>
    <cellStyle name="Percent 3 9 5 5 3 2 2" xfId="19719" xr:uid="{00000000-0005-0000-0000-0000344D0000}"/>
    <cellStyle name="Percent 3 9 5 5 3 2 3" xfId="19720" xr:uid="{00000000-0005-0000-0000-0000354D0000}"/>
    <cellStyle name="Percent 3 9 5 5 3 3" xfId="19721" xr:uid="{00000000-0005-0000-0000-0000364D0000}"/>
    <cellStyle name="Percent 3 9 5 5 3 4" xfId="19722" xr:uid="{00000000-0005-0000-0000-0000374D0000}"/>
    <cellStyle name="Percent 3 9 5 5 4" xfId="19723" xr:uid="{00000000-0005-0000-0000-0000384D0000}"/>
    <cellStyle name="Percent 3 9 5 5 4 2" xfId="19724" xr:uid="{00000000-0005-0000-0000-0000394D0000}"/>
    <cellStyle name="Percent 3 9 5 5 4 2 2" xfId="19725" xr:uid="{00000000-0005-0000-0000-00003A4D0000}"/>
    <cellStyle name="Percent 3 9 5 5 4 2 3" xfId="19726" xr:uid="{00000000-0005-0000-0000-00003B4D0000}"/>
    <cellStyle name="Percent 3 9 5 5 4 3" xfId="19727" xr:uid="{00000000-0005-0000-0000-00003C4D0000}"/>
    <cellStyle name="Percent 3 9 5 5 4 4" xfId="19728" xr:uid="{00000000-0005-0000-0000-00003D4D0000}"/>
    <cellStyle name="Percent 3 9 5 5 5" xfId="19729" xr:uid="{00000000-0005-0000-0000-00003E4D0000}"/>
    <cellStyle name="Percent 3 9 5 5 5 2" xfId="19730" xr:uid="{00000000-0005-0000-0000-00003F4D0000}"/>
    <cellStyle name="Percent 3 9 5 5 5 3" xfId="19731" xr:uid="{00000000-0005-0000-0000-0000404D0000}"/>
    <cellStyle name="Percent 3 9 5 5 6" xfId="19732" xr:uid="{00000000-0005-0000-0000-0000414D0000}"/>
    <cellStyle name="Percent 3 9 5 5 7" xfId="19733" xr:uid="{00000000-0005-0000-0000-0000424D0000}"/>
    <cellStyle name="Percent 3 9 5 6" xfId="19734" xr:uid="{00000000-0005-0000-0000-0000434D0000}"/>
    <cellStyle name="Percent 3 9 5 6 2" xfId="19735" xr:uid="{00000000-0005-0000-0000-0000444D0000}"/>
    <cellStyle name="Percent 3 9 5 6 2 2" xfId="19736" xr:uid="{00000000-0005-0000-0000-0000454D0000}"/>
    <cellStyle name="Percent 3 9 5 6 2 2 2" xfId="19737" xr:uid="{00000000-0005-0000-0000-0000464D0000}"/>
    <cellStyle name="Percent 3 9 5 6 2 2 3" xfId="19738" xr:uid="{00000000-0005-0000-0000-0000474D0000}"/>
    <cellStyle name="Percent 3 9 5 6 2 3" xfId="19739" xr:uid="{00000000-0005-0000-0000-0000484D0000}"/>
    <cellStyle name="Percent 3 9 5 6 2 4" xfId="19740" xr:uid="{00000000-0005-0000-0000-0000494D0000}"/>
    <cellStyle name="Percent 3 9 5 6 3" xfId="19741" xr:uid="{00000000-0005-0000-0000-00004A4D0000}"/>
    <cellStyle name="Percent 3 9 5 6 3 2" xfId="19742" xr:uid="{00000000-0005-0000-0000-00004B4D0000}"/>
    <cellStyle name="Percent 3 9 5 6 3 2 2" xfId="19743" xr:uid="{00000000-0005-0000-0000-00004C4D0000}"/>
    <cellStyle name="Percent 3 9 5 6 3 2 3" xfId="19744" xr:uid="{00000000-0005-0000-0000-00004D4D0000}"/>
    <cellStyle name="Percent 3 9 5 6 3 3" xfId="19745" xr:uid="{00000000-0005-0000-0000-00004E4D0000}"/>
    <cellStyle name="Percent 3 9 5 6 3 4" xfId="19746" xr:uid="{00000000-0005-0000-0000-00004F4D0000}"/>
    <cellStyle name="Percent 3 9 5 6 4" xfId="19747" xr:uid="{00000000-0005-0000-0000-0000504D0000}"/>
    <cellStyle name="Percent 3 9 5 6 4 2" xfId="19748" xr:uid="{00000000-0005-0000-0000-0000514D0000}"/>
    <cellStyle name="Percent 3 9 5 6 4 3" xfId="19749" xr:uid="{00000000-0005-0000-0000-0000524D0000}"/>
    <cellStyle name="Percent 3 9 5 6 5" xfId="19750" xr:uid="{00000000-0005-0000-0000-0000534D0000}"/>
    <cellStyle name="Percent 3 9 5 6 6" xfId="19751" xr:uid="{00000000-0005-0000-0000-0000544D0000}"/>
    <cellStyle name="Percent 3 9 5 7" xfId="19752" xr:uid="{00000000-0005-0000-0000-0000554D0000}"/>
    <cellStyle name="Percent 3 9 5 7 2" xfId="19753" xr:uid="{00000000-0005-0000-0000-0000564D0000}"/>
    <cellStyle name="Percent 3 9 5 7 2 2" xfId="19754" xr:uid="{00000000-0005-0000-0000-0000574D0000}"/>
    <cellStyle name="Percent 3 9 5 7 2 3" xfId="19755" xr:uid="{00000000-0005-0000-0000-0000584D0000}"/>
    <cellStyle name="Percent 3 9 5 7 3" xfId="19756" xr:uid="{00000000-0005-0000-0000-0000594D0000}"/>
    <cellStyle name="Percent 3 9 5 7 4" xfId="19757" xr:uid="{00000000-0005-0000-0000-00005A4D0000}"/>
    <cellStyle name="Percent 3 9 5 8" xfId="19758" xr:uid="{00000000-0005-0000-0000-00005B4D0000}"/>
    <cellStyle name="Percent 3 9 5 8 2" xfId="19759" xr:uid="{00000000-0005-0000-0000-00005C4D0000}"/>
    <cellStyle name="Percent 3 9 5 8 2 2" xfId="19760" xr:uid="{00000000-0005-0000-0000-00005D4D0000}"/>
    <cellStyle name="Percent 3 9 5 8 2 3" xfId="19761" xr:uid="{00000000-0005-0000-0000-00005E4D0000}"/>
    <cellStyle name="Percent 3 9 5 8 3" xfId="19762" xr:uid="{00000000-0005-0000-0000-00005F4D0000}"/>
    <cellStyle name="Percent 3 9 5 8 4" xfId="19763" xr:uid="{00000000-0005-0000-0000-0000604D0000}"/>
    <cellStyle name="Percent 3 9 5 9" xfId="19764" xr:uid="{00000000-0005-0000-0000-0000614D0000}"/>
    <cellStyle name="Percent 3 9 5 9 2" xfId="19765" xr:uid="{00000000-0005-0000-0000-0000624D0000}"/>
    <cellStyle name="Percent 3 9 5 9 2 2" xfId="19766" xr:uid="{00000000-0005-0000-0000-0000634D0000}"/>
    <cellStyle name="Percent 3 9 5 9 2 3" xfId="19767" xr:uid="{00000000-0005-0000-0000-0000644D0000}"/>
    <cellStyle name="Percent 3 9 5 9 3" xfId="19768" xr:uid="{00000000-0005-0000-0000-0000654D0000}"/>
    <cellStyle name="Percent 3 9 5 9 4" xfId="19769" xr:uid="{00000000-0005-0000-0000-0000664D0000}"/>
    <cellStyle name="Percent 3 9 6" xfId="19770" xr:uid="{00000000-0005-0000-0000-0000674D0000}"/>
    <cellStyle name="Percent 3 9 6 10" xfId="19771" xr:uid="{00000000-0005-0000-0000-0000684D0000}"/>
    <cellStyle name="Percent 3 9 6 10 2" xfId="19772" xr:uid="{00000000-0005-0000-0000-0000694D0000}"/>
    <cellStyle name="Percent 3 9 6 10 3" xfId="19773" xr:uid="{00000000-0005-0000-0000-00006A4D0000}"/>
    <cellStyle name="Percent 3 9 6 11" xfId="19774" xr:uid="{00000000-0005-0000-0000-00006B4D0000}"/>
    <cellStyle name="Percent 3 9 6 11 2" xfId="19775" xr:uid="{00000000-0005-0000-0000-00006C4D0000}"/>
    <cellStyle name="Percent 3 9 6 11 3" xfId="19776" xr:uid="{00000000-0005-0000-0000-00006D4D0000}"/>
    <cellStyle name="Percent 3 9 6 12" xfId="19777" xr:uid="{00000000-0005-0000-0000-00006E4D0000}"/>
    <cellStyle name="Percent 3 9 6 12 2" xfId="19778" xr:uid="{00000000-0005-0000-0000-00006F4D0000}"/>
    <cellStyle name="Percent 3 9 6 12 3" xfId="19779" xr:uid="{00000000-0005-0000-0000-0000704D0000}"/>
    <cellStyle name="Percent 3 9 6 13" xfId="19780" xr:uid="{00000000-0005-0000-0000-0000714D0000}"/>
    <cellStyle name="Percent 3 9 6 2" xfId="19781" xr:uid="{00000000-0005-0000-0000-0000724D0000}"/>
    <cellStyle name="Percent 3 9 6 2 2" xfId="19782" xr:uid="{00000000-0005-0000-0000-0000734D0000}"/>
    <cellStyle name="Percent 3 9 6 2 2 2" xfId="19783" xr:uid="{00000000-0005-0000-0000-0000744D0000}"/>
    <cellStyle name="Percent 3 9 6 2 2 2 2" xfId="19784" xr:uid="{00000000-0005-0000-0000-0000754D0000}"/>
    <cellStyle name="Percent 3 9 6 2 2 2 3" xfId="19785" xr:uid="{00000000-0005-0000-0000-0000764D0000}"/>
    <cellStyle name="Percent 3 9 6 2 2 3" xfId="19786" xr:uid="{00000000-0005-0000-0000-0000774D0000}"/>
    <cellStyle name="Percent 3 9 6 2 2 4" xfId="19787" xr:uid="{00000000-0005-0000-0000-0000784D0000}"/>
    <cellStyle name="Percent 3 9 6 2 3" xfId="19788" xr:uid="{00000000-0005-0000-0000-0000794D0000}"/>
    <cellStyle name="Percent 3 9 6 2 3 2" xfId="19789" xr:uid="{00000000-0005-0000-0000-00007A4D0000}"/>
    <cellStyle name="Percent 3 9 6 2 3 2 2" xfId="19790" xr:uid="{00000000-0005-0000-0000-00007B4D0000}"/>
    <cellStyle name="Percent 3 9 6 2 3 2 3" xfId="19791" xr:uid="{00000000-0005-0000-0000-00007C4D0000}"/>
    <cellStyle name="Percent 3 9 6 2 3 3" xfId="19792" xr:uid="{00000000-0005-0000-0000-00007D4D0000}"/>
    <cellStyle name="Percent 3 9 6 2 3 4" xfId="19793" xr:uid="{00000000-0005-0000-0000-00007E4D0000}"/>
    <cellStyle name="Percent 3 9 6 2 4" xfId="19794" xr:uid="{00000000-0005-0000-0000-00007F4D0000}"/>
    <cellStyle name="Percent 3 9 6 2 4 2" xfId="19795" xr:uid="{00000000-0005-0000-0000-0000804D0000}"/>
    <cellStyle name="Percent 3 9 6 2 4 3" xfId="19796" xr:uid="{00000000-0005-0000-0000-0000814D0000}"/>
    <cellStyle name="Percent 3 9 6 2 5" xfId="19797" xr:uid="{00000000-0005-0000-0000-0000824D0000}"/>
    <cellStyle name="Percent 3 9 6 2 5 2" xfId="19798" xr:uid="{00000000-0005-0000-0000-0000834D0000}"/>
    <cellStyle name="Percent 3 9 6 2 5 3" xfId="19799" xr:uid="{00000000-0005-0000-0000-0000844D0000}"/>
    <cellStyle name="Percent 3 9 6 2 6" xfId="19800" xr:uid="{00000000-0005-0000-0000-0000854D0000}"/>
    <cellStyle name="Percent 3 9 6 2 7" xfId="19801" xr:uid="{00000000-0005-0000-0000-0000864D0000}"/>
    <cellStyle name="Percent 3 9 6 3" xfId="19802" xr:uid="{00000000-0005-0000-0000-0000874D0000}"/>
    <cellStyle name="Percent 3 9 6 3 2" xfId="19803" xr:uid="{00000000-0005-0000-0000-0000884D0000}"/>
    <cellStyle name="Percent 3 9 6 3 2 2" xfId="19804" xr:uid="{00000000-0005-0000-0000-0000894D0000}"/>
    <cellStyle name="Percent 3 9 6 3 2 2 2" xfId="19805" xr:uid="{00000000-0005-0000-0000-00008A4D0000}"/>
    <cellStyle name="Percent 3 9 6 3 2 2 3" xfId="19806" xr:uid="{00000000-0005-0000-0000-00008B4D0000}"/>
    <cellStyle name="Percent 3 9 6 3 2 3" xfId="19807" xr:uid="{00000000-0005-0000-0000-00008C4D0000}"/>
    <cellStyle name="Percent 3 9 6 3 2 4" xfId="19808" xr:uid="{00000000-0005-0000-0000-00008D4D0000}"/>
    <cellStyle name="Percent 3 9 6 3 3" xfId="19809" xr:uid="{00000000-0005-0000-0000-00008E4D0000}"/>
    <cellStyle name="Percent 3 9 6 3 3 2" xfId="19810" xr:uid="{00000000-0005-0000-0000-00008F4D0000}"/>
    <cellStyle name="Percent 3 9 6 3 3 2 2" xfId="19811" xr:uid="{00000000-0005-0000-0000-0000904D0000}"/>
    <cellStyle name="Percent 3 9 6 3 3 2 3" xfId="19812" xr:uid="{00000000-0005-0000-0000-0000914D0000}"/>
    <cellStyle name="Percent 3 9 6 3 3 3" xfId="19813" xr:uid="{00000000-0005-0000-0000-0000924D0000}"/>
    <cellStyle name="Percent 3 9 6 3 3 4" xfId="19814" xr:uid="{00000000-0005-0000-0000-0000934D0000}"/>
    <cellStyle name="Percent 3 9 6 3 4" xfId="19815" xr:uid="{00000000-0005-0000-0000-0000944D0000}"/>
    <cellStyle name="Percent 3 9 6 3 4 2" xfId="19816" xr:uid="{00000000-0005-0000-0000-0000954D0000}"/>
    <cellStyle name="Percent 3 9 6 3 4 3" xfId="19817" xr:uid="{00000000-0005-0000-0000-0000964D0000}"/>
    <cellStyle name="Percent 3 9 6 3 5" xfId="19818" xr:uid="{00000000-0005-0000-0000-0000974D0000}"/>
    <cellStyle name="Percent 3 9 6 3 6" xfId="19819" xr:uid="{00000000-0005-0000-0000-0000984D0000}"/>
    <cellStyle name="Percent 3 9 6 4" xfId="19820" xr:uid="{00000000-0005-0000-0000-0000994D0000}"/>
    <cellStyle name="Percent 3 9 6 4 2" xfId="19821" xr:uid="{00000000-0005-0000-0000-00009A4D0000}"/>
    <cellStyle name="Percent 3 9 6 4 2 2" xfId="19822" xr:uid="{00000000-0005-0000-0000-00009B4D0000}"/>
    <cellStyle name="Percent 3 9 6 4 2 2 2" xfId="19823" xr:uid="{00000000-0005-0000-0000-00009C4D0000}"/>
    <cellStyle name="Percent 3 9 6 4 2 2 3" xfId="19824" xr:uid="{00000000-0005-0000-0000-00009D4D0000}"/>
    <cellStyle name="Percent 3 9 6 4 2 3" xfId="19825" xr:uid="{00000000-0005-0000-0000-00009E4D0000}"/>
    <cellStyle name="Percent 3 9 6 4 2 4" xfId="19826" xr:uid="{00000000-0005-0000-0000-00009F4D0000}"/>
    <cellStyle name="Percent 3 9 6 4 3" xfId="19827" xr:uid="{00000000-0005-0000-0000-0000A04D0000}"/>
    <cellStyle name="Percent 3 9 6 4 3 2" xfId="19828" xr:uid="{00000000-0005-0000-0000-0000A14D0000}"/>
    <cellStyle name="Percent 3 9 6 4 3 2 2" xfId="19829" xr:uid="{00000000-0005-0000-0000-0000A24D0000}"/>
    <cellStyle name="Percent 3 9 6 4 3 2 3" xfId="19830" xr:uid="{00000000-0005-0000-0000-0000A34D0000}"/>
    <cellStyle name="Percent 3 9 6 4 3 3" xfId="19831" xr:uid="{00000000-0005-0000-0000-0000A44D0000}"/>
    <cellStyle name="Percent 3 9 6 4 3 4" xfId="19832" xr:uid="{00000000-0005-0000-0000-0000A54D0000}"/>
    <cellStyle name="Percent 3 9 6 4 4" xfId="19833" xr:uid="{00000000-0005-0000-0000-0000A64D0000}"/>
    <cellStyle name="Percent 3 9 6 4 4 2" xfId="19834" xr:uid="{00000000-0005-0000-0000-0000A74D0000}"/>
    <cellStyle name="Percent 3 9 6 4 4 3" xfId="19835" xr:uid="{00000000-0005-0000-0000-0000A84D0000}"/>
    <cellStyle name="Percent 3 9 6 4 5" xfId="19836" xr:uid="{00000000-0005-0000-0000-0000A94D0000}"/>
    <cellStyle name="Percent 3 9 6 4 6" xfId="19837" xr:uid="{00000000-0005-0000-0000-0000AA4D0000}"/>
    <cellStyle name="Percent 3 9 6 5" xfId="19838" xr:uid="{00000000-0005-0000-0000-0000AB4D0000}"/>
    <cellStyle name="Percent 3 9 6 5 2" xfId="19839" xr:uid="{00000000-0005-0000-0000-0000AC4D0000}"/>
    <cellStyle name="Percent 3 9 6 5 2 2" xfId="19840" xr:uid="{00000000-0005-0000-0000-0000AD4D0000}"/>
    <cellStyle name="Percent 3 9 6 5 2 2 2" xfId="19841" xr:uid="{00000000-0005-0000-0000-0000AE4D0000}"/>
    <cellStyle name="Percent 3 9 6 5 2 2 3" xfId="19842" xr:uid="{00000000-0005-0000-0000-0000AF4D0000}"/>
    <cellStyle name="Percent 3 9 6 5 2 3" xfId="19843" xr:uid="{00000000-0005-0000-0000-0000B04D0000}"/>
    <cellStyle name="Percent 3 9 6 5 2 4" xfId="19844" xr:uid="{00000000-0005-0000-0000-0000B14D0000}"/>
    <cellStyle name="Percent 3 9 6 5 3" xfId="19845" xr:uid="{00000000-0005-0000-0000-0000B24D0000}"/>
    <cellStyle name="Percent 3 9 6 5 3 2" xfId="19846" xr:uid="{00000000-0005-0000-0000-0000B34D0000}"/>
    <cellStyle name="Percent 3 9 6 5 3 2 2" xfId="19847" xr:uid="{00000000-0005-0000-0000-0000B44D0000}"/>
    <cellStyle name="Percent 3 9 6 5 3 2 3" xfId="19848" xr:uid="{00000000-0005-0000-0000-0000B54D0000}"/>
    <cellStyle name="Percent 3 9 6 5 3 3" xfId="19849" xr:uid="{00000000-0005-0000-0000-0000B64D0000}"/>
    <cellStyle name="Percent 3 9 6 5 3 4" xfId="19850" xr:uid="{00000000-0005-0000-0000-0000B74D0000}"/>
    <cellStyle name="Percent 3 9 6 5 4" xfId="19851" xr:uid="{00000000-0005-0000-0000-0000B84D0000}"/>
    <cellStyle name="Percent 3 9 6 5 4 2" xfId="19852" xr:uid="{00000000-0005-0000-0000-0000B94D0000}"/>
    <cellStyle name="Percent 3 9 6 5 4 2 2" xfId="19853" xr:uid="{00000000-0005-0000-0000-0000BA4D0000}"/>
    <cellStyle name="Percent 3 9 6 5 4 2 3" xfId="19854" xr:uid="{00000000-0005-0000-0000-0000BB4D0000}"/>
    <cellStyle name="Percent 3 9 6 5 4 3" xfId="19855" xr:uid="{00000000-0005-0000-0000-0000BC4D0000}"/>
    <cellStyle name="Percent 3 9 6 5 4 4" xfId="19856" xr:uid="{00000000-0005-0000-0000-0000BD4D0000}"/>
    <cellStyle name="Percent 3 9 6 5 5" xfId="19857" xr:uid="{00000000-0005-0000-0000-0000BE4D0000}"/>
    <cellStyle name="Percent 3 9 6 5 5 2" xfId="19858" xr:uid="{00000000-0005-0000-0000-0000BF4D0000}"/>
    <cellStyle name="Percent 3 9 6 5 5 3" xfId="19859" xr:uid="{00000000-0005-0000-0000-0000C04D0000}"/>
    <cellStyle name="Percent 3 9 6 5 6" xfId="19860" xr:uid="{00000000-0005-0000-0000-0000C14D0000}"/>
    <cellStyle name="Percent 3 9 6 5 7" xfId="19861" xr:uid="{00000000-0005-0000-0000-0000C24D0000}"/>
    <cellStyle name="Percent 3 9 6 6" xfId="19862" xr:uid="{00000000-0005-0000-0000-0000C34D0000}"/>
    <cellStyle name="Percent 3 9 6 6 2" xfId="19863" xr:uid="{00000000-0005-0000-0000-0000C44D0000}"/>
    <cellStyle name="Percent 3 9 6 6 2 2" xfId="19864" xr:uid="{00000000-0005-0000-0000-0000C54D0000}"/>
    <cellStyle name="Percent 3 9 6 6 2 2 2" xfId="19865" xr:uid="{00000000-0005-0000-0000-0000C64D0000}"/>
    <cellStyle name="Percent 3 9 6 6 2 2 3" xfId="19866" xr:uid="{00000000-0005-0000-0000-0000C74D0000}"/>
    <cellStyle name="Percent 3 9 6 6 2 3" xfId="19867" xr:uid="{00000000-0005-0000-0000-0000C84D0000}"/>
    <cellStyle name="Percent 3 9 6 6 2 4" xfId="19868" xr:uid="{00000000-0005-0000-0000-0000C94D0000}"/>
    <cellStyle name="Percent 3 9 6 6 3" xfId="19869" xr:uid="{00000000-0005-0000-0000-0000CA4D0000}"/>
    <cellStyle name="Percent 3 9 6 6 3 2" xfId="19870" xr:uid="{00000000-0005-0000-0000-0000CB4D0000}"/>
    <cellStyle name="Percent 3 9 6 6 3 2 2" xfId="19871" xr:uid="{00000000-0005-0000-0000-0000CC4D0000}"/>
    <cellStyle name="Percent 3 9 6 6 3 2 3" xfId="19872" xr:uid="{00000000-0005-0000-0000-0000CD4D0000}"/>
    <cellStyle name="Percent 3 9 6 6 3 3" xfId="19873" xr:uid="{00000000-0005-0000-0000-0000CE4D0000}"/>
    <cellStyle name="Percent 3 9 6 6 3 4" xfId="19874" xr:uid="{00000000-0005-0000-0000-0000CF4D0000}"/>
    <cellStyle name="Percent 3 9 6 6 4" xfId="19875" xr:uid="{00000000-0005-0000-0000-0000D04D0000}"/>
    <cellStyle name="Percent 3 9 6 6 4 2" xfId="19876" xr:uid="{00000000-0005-0000-0000-0000D14D0000}"/>
    <cellStyle name="Percent 3 9 6 6 4 3" xfId="19877" xr:uid="{00000000-0005-0000-0000-0000D24D0000}"/>
    <cellStyle name="Percent 3 9 6 6 5" xfId="19878" xr:uid="{00000000-0005-0000-0000-0000D34D0000}"/>
    <cellStyle name="Percent 3 9 6 6 6" xfId="19879" xr:uid="{00000000-0005-0000-0000-0000D44D0000}"/>
    <cellStyle name="Percent 3 9 6 7" xfId="19880" xr:uid="{00000000-0005-0000-0000-0000D54D0000}"/>
    <cellStyle name="Percent 3 9 6 7 2" xfId="19881" xr:uid="{00000000-0005-0000-0000-0000D64D0000}"/>
    <cellStyle name="Percent 3 9 6 7 2 2" xfId="19882" xr:uid="{00000000-0005-0000-0000-0000D74D0000}"/>
    <cellStyle name="Percent 3 9 6 7 2 3" xfId="19883" xr:uid="{00000000-0005-0000-0000-0000D84D0000}"/>
    <cellStyle name="Percent 3 9 6 7 3" xfId="19884" xr:uid="{00000000-0005-0000-0000-0000D94D0000}"/>
    <cellStyle name="Percent 3 9 6 7 4" xfId="19885" xr:uid="{00000000-0005-0000-0000-0000DA4D0000}"/>
    <cellStyle name="Percent 3 9 6 8" xfId="19886" xr:uid="{00000000-0005-0000-0000-0000DB4D0000}"/>
    <cellStyle name="Percent 3 9 6 8 2" xfId="19887" xr:uid="{00000000-0005-0000-0000-0000DC4D0000}"/>
    <cellStyle name="Percent 3 9 6 8 2 2" xfId="19888" xr:uid="{00000000-0005-0000-0000-0000DD4D0000}"/>
    <cellStyle name="Percent 3 9 6 8 2 3" xfId="19889" xr:uid="{00000000-0005-0000-0000-0000DE4D0000}"/>
    <cellStyle name="Percent 3 9 6 8 3" xfId="19890" xr:uid="{00000000-0005-0000-0000-0000DF4D0000}"/>
    <cellStyle name="Percent 3 9 6 8 4" xfId="19891" xr:uid="{00000000-0005-0000-0000-0000E04D0000}"/>
    <cellStyle name="Percent 3 9 6 9" xfId="19892" xr:uid="{00000000-0005-0000-0000-0000E14D0000}"/>
    <cellStyle name="Percent 3 9 6 9 2" xfId="19893" xr:uid="{00000000-0005-0000-0000-0000E24D0000}"/>
    <cellStyle name="Percent 3 9 6 9 2 2" xfId="19894" xr:uid="{00000000-0005-0000-0000-0000E34D0000}"/>
    <cellStyle name="Percent 3 9 6 9 2 3" xfId="19895" xr:uid="{00000000-0005-0000-0000-0000E44D0000}"/>
    <cellStyle name="Percent 3 9 6 9 3" xfId="19896" xr:uid="{00000000-0005-0000-0000-0000E54D0000}"/>
    <cellStyle name="Percent 3 9 6 9 4" xfId="19897" xr:uid="{00000000-0005-0000-0000-0000E64D0000}"/>
    <cellStyle name="Percent 3 9 7" xfId="19898" xr:uid="{00000000-0005-0000-0000-0000E74D0000}"/>
    <cellStyle name="Percent 3 9 7 10" xfId="19899" xr:uid="{00000000-0005-0000-0000-0000E84D0000}"/>
    <cellStyle name="Percent 3 9 7 10 2" xfId="19900" xr:uid="{00000000-0005-0000-0000-0000E94D0000}"/>
    <cellStyle name="Percent 3 9 7 10 3" xfId="19901" xr:uid="{00000000-0005-0000-0000-0000EA4D0000}"/>
    <cellStyle name="Percent 3 9 7 11" xfId="19902" xr:uid="{00000000-0005-0000-0000-0000EB4D0000}"/>
    <cellStyle name="Percent 3 9 7 11 2" xfId="19903" xr:uid="{00000000-0005-0000-0000-0000EC4D0000}"/>
    <cellStyle name="Percent 3 9 7 11 3" xfId="19904" xr:uid="{00000000-0005-0000-0000-0000ED4D0000}"/>
    <cellStyle name="Percent 3 9 7 12" xfId="19905" xr:uid="{00000000-0005-0000-0000-0000EE4D0000}"/>
    <cellStyle name="Percent 3 9 7 12 2" xfId="19906" xr:uid="{00000000-0005-0000-0000-0000EF4D0000}"/>
    <cellStyle name="Percent 3 9 7 12 3" xfId="19907" xr:uid="{00000000-0005-0000-0000-0000F04D0000}"/>
    <cellStyle name="Percent 3 9 7 13" xfId="19908" xr:uid="{00000000-0005-0000-0000-0000F14D0000}"/>
    <cellStyle name="Percent 3 9 7 2" xfId="19909" xr:uid="{00000000-0005-0000-0000-0000F24D0000}"/>
    <cellStyle name="Percent 3 9 7 2 2" xfId="19910" xr:uid="{00000000-0005-0000-0000-0000F34D0000}"/>
    <cellStyle name="Percent 3 9 7 2 2 2" xfId="19911" xr:uid="{00000000-0005-0000-0000-0000F44D0000}"/>
    <cellStyle name="Percent 3 9 7 2 2 2 2" xfId="19912" xr:uid="{00000000-0005-0000-0000-0000F54D0000}"/>
    <cellStyle name="Percent 3 9 7 2 2 2 3" xfId="19913" xr:uid="{00000000-0005-0000-0000-0000F64D0000}"/>
    <cellStyle name="Percent 3 9 7 2 2 3" xfId="19914" xr:uid="{00000000-0005-0000-0000-0000F74D0000}"/>
    <cellStyle name="Percent 3 9 7 2 2 4" xfId="19915" xr:uid="{00000000-0005-0000-0000-0000F84D0000}"/>
    <cellStyle name="Percent 3 9 7 2 3" xfId="19916" xr:uid="{00000000-0005-0000-0000-0000F94D0000}"/>
    <cellStyle name="Percent 3 9 7 2 3 2" xfId="19917" xr:uid="{00000000-0005-0000-0000-0000FA4D0000}"/>
    <cellStyle name="Percent 3 9 7 2 3 2 2" xfId="19918" xr:uid="{00000000-0005-0000-0000-0000FB4D0000}"/>
    <cellStyle name="Percent 3 9 7 2 3 2 3" xfId="19919" xr:uid="{00000000-0005-0000-0000-0000FC4D0000}"/>
    <cellStyle name="Percent 3 9 7 2 3 3" xfId="19920" xr:uid="{00000000-0005-0000-0000-0000FD4D0000}"/>
    <cellStyle name="Percent 3 9 7 2 3 4" xfId="19921" xr:uid="{00000000-0005-0000-0000-0000FE4D0000}"/>
    <cellStyle name="Percent 3 9 7 2 4" xfId="19922" xr:uid="{00000000-0005-0000-0000-0000FF4D0000}"/>
    <cellStyle name="Percent 3 9 7 2 4 2" xfId="19923" xr:uid="{00000000-0005-0000-0000-0000004E0000}"/>
    <cellStyle name="Percent 3 9 7 2 4 3" xfId="19924" xr:uid="{00000000-0005-0000-0000-0000014E0000}"/>
    <cellStyle name="Percent 3 9 7 2 5" xfId="19925" xr:uid="{00000000-0005-0000-0000-0000024E0000}"/>
    <cellStyle name="Percent 3 9 7 2 5 2" xfId="19926" xr:uid="{00000000-0005-0000-0000-0000034E0000}"/>
    <cellStyle name="Percent 3 9 7 2 5 3" xfId="19927" xr:uid="{00000000-0005-0000-0000-0000044E0000}"/>
    <cellStyle name="Percent 3 9 7 2 6" xfId="19928" xr:uid="{00000000-0005-0000-0000-0000054E0000}"/>
    <cellStyle name="Percent 3 9 7 2 7" xfId="19929" xr:uid="{00000000-0005-0000-0000-0000064E0000}"/>
    <cellStyle name="Percent 3 9 7 3" xfId="19930" xr:uid="{00000000-0005-0000-0000-0000074E0000}"/>
    <cellStyle name="Percent 3 9 7 3 2" xfId="19931" xr:uid="{00000000-0005-0000-0000-0000084E0000}"/>
    <cellStyle name="Percent 3 9 7 3 2 2" xfId="19932" xr:uid="{00000000-0005-0000-0000-0000094E0000}"/>
    <cellStyle name="Percent 3 9 7 3 2 2 2" xfId="19933" xr:uid="{00000000-0005-0000-0000-00000A4E0000}"/>
    <cellStyle name="Percent 3 9 7 3 2 2 3" xfId="19934" xr:uid="{00000000-0005-0000-0000-00000B4E0000}"/>
    <cellStyle name="Percent 3 9 7 3 2 3" xfId="19935" xr:uid="{00000000-0005-0000-0000-00000C4E0000}"/>
    <cellStyle name="Percent 3 9 7 3 2 4" xfId="19936" xr:uid="{00000000-0005-0000-0000-00000D4E0000}"/>
    <cellStyle name="Percent 3 9 7 3 3" xfId="19937" xr:uid="{00000000-0005-0000-0000-00000E4E0000}"/>
    <cellStyle name="Percent 3 9 7 3 3 2" xfId="19938" xr:uid="{00000000-0005-0000-0000-00000F4E0000}"/>
    <cellStyle name="Percent 3 9 7 3 3 2 2" xfId="19939" xr:uid="{00000000-0005-0000-0000-0000104E0000}"/>
    <cellStyle name="Percent 3 9 7 3 3 2 3" xfId="19940" xr:uid="{00000000-0005-0000-0000-0000114E0000}"/>
    <cellStyle name="Percent 3 9 7 3 3 3" xfId="19941" xr:uid="{00000000-0005-0000-0000-0000124E0000}"/>
    <cellStyle name="Percent 3 9 7 3 3 4" xfId="19942" xr:uid="{00000000-0005-0000-0000-0000134E0000}"/>
    <cellStyle name="Percent 3 9 7 3 4" xfId="19943" xr:uid="{00000000-0005-0000-0000-0000144E0000}"/>
    <cellStyle name="Percent 3 9 7 3 4 2" xfId="19944" xr:uid="{00000000-0005-0000-0000-0000154E0000}"/>
    <cellStyle name="Percent 3 9 7 3 4 3" xfId="19945" xr:uid="{00000000-0005-0000-0000-0000164E0000}"/>
    <cellStyle name="Percent 3 9 7 3 5" xfId="19946" xr:uid="{00000000-0005-0000-0000-0000174E0000}"/>
    <cellStyle name="Percent 3 9 7 3 6" xfId="19947" xr:uid="{00000000-0005-0000-0000-0000184E0000}"/>
    <cellStyle name="Percent 3 9 7 4" xfId="19948" xr:uid="{00000000-0005-0000-0000-0000194E0000}"/>
    <cellStyle name="Percent 3 9 7 4 2" xfId="19949" xr:uid="{00000000-0005-0000-0000-00001A4E0000}"/>
    <cellStyle name="Percent 3 9 7 4 2 2" xfId="19950" xr:uid="{00000000-0005-0000-0000-00001B4E0000}"/>
    <cellStyle name="Percent 3 9 7 4 2 2 2" xfId="19951" xr:uid="{00000000-0005-0000-0000-00001C4E0000}"/>
    <cellStyle name="Percent 3 9 7 4 2 2 3" xfId="19952" xr:uid="{00000000-0005-0000-0000-00001D4E0000}"/>
    <cellStyle name="Percent 3 9 7 4 2 3" xfId="19953" xr:uid="{00000000-0005-0000-0000-00001E4E0000}"/>
    <cellStyle name="Percent 3 9 7 4 2 4" xfId="19954" xr:uid="{00000000-0005-0000-0000-00001F4E0000}"/>
    <cellStyle name="Percent 3 9 7 4 3" xfId="19955" xr:uid="{00000000-0005-0000-0000-0000204E0000}"/>
    <cellStyle name="Percent 3 9 7 4 3 2" xfId="19956" xr:uid="{00000000-0005-0000-0000-0000214E0000}"/>
    <cellStyle name="Percent 3 9 7 4 3 2 2" xfId="19957" xr:uid="{00000000-0005-0000-0000-0000224E0000}"/>
    <cellStyle name="Percent 3 9 7 4 3 2 3" xfId="19958" xr:uid="{00000000-0005-0000-0000-0000234E0000}"/>
    <cellStyle name="Percent 3 9 7 4 3 3" xfId="19959" xr:uid="{00000000-0005-0000-0000-0000244E0000}"/>
    <cellStyle name="Percent 3 9 7 4 3 4" xfId="19960" xr:uid="{00000000-0005-0000-0000-0000254E0000}"/>
    <cellStyle name="Percent 3 9 7 4 4" xfId="19961" xr:uid="{00000000-0005-0000-0000-0000264E0000}"/>
    <cellStyle name="Percent 3 9 7 4 4 2" xfId="19962" xr:uid="{00000000-0005-0000-0000-0000274E0000}"/>
    <cellStyle name="Percent 3 9 7 4 4 3" xfId="19963" xr:uid="{00000000-0005-0000-0000-0000284E0000}"/>
    <cellStyle name="Percent 3 9 7 4 5" xfId="19964" xr:uid="{00000000-0005-0000-0000-0000294E0000}"/>
    <cellStyle name="Percent 3 9 7 4 6" xfId="19965" xr:uid="{00000000-0005-0000-0000-00002A4E0000}"/>
    <cellStyle name="Percent 3 9 7 5" xfId="19966" xr:uid="{00000000-0005-0000-0000-00002B4E0000}"/>
    <cellStyle name="Percent 3 9 7 5 2" xfId="19967" xr:uid="{00000000-0005-0000-0000-00002C4E0000}"/>
    <cellStyle name="Percent 3 9 7 5 2 2" xfId="19968" xr:uid="{00000000-0005-0000-0000-00002D4E0000}"/>
    <cellStyle name="Percent 3 9 7 5 2 2 2" xfId="19969" xr:uid="{00000000-0005-0000-0000-00002E4E0000}"/>
    <cellStyle name="Percent 3 9 7 5 2 2 3" xfId="19970" xr:uid="{00000000-0005-0000-0000-00002F4E0000}"/>
    <cellStyle name="Percent 3 9 7 5 2 3" xfId="19971" xr:uid="{00000000-0005-0000-0000-0000304E0000}"/>
    <cellStyle name="Percent 3 9 7 5 2 4" xfId="19972" xr:uid="{00000000-0005-0000-0000-0000314E0000}"/>
    <cellStyle name="Percent 3 9 7 5 3" xfId="19973" xr:uid="{00000000-0005-0000-0000-0000324E0000}"/>
    <cellStyle name="Percent 3 9 7 5 3 2" xfId="19974" xr:uid="{00000000-0005-0000-0000-0000334E0000}"/>
    <cellStyle name="Percent 3 9 7 5 3 2 2" xfId="19975" xr:uid="{00000000-0005-0000-0000-0000344E0000}"/>
    <cellStyle name="Percent 3 9 7 5 3 2 3" xfId="19976" xr:uid="{00000000-0005-0000-0000-0000354E0000}"/>
    <cellStyle name="Percent 3 9 7 5 3 3" xfId="19977" xr:uid="{00000000-0005-0000-0000-0000364E0000}"/>
    <cellStyle name="Percent 3 9 7 5 3 4" xfId="19978" xr:uid="{00000000-0005-0000-0000-0000374E0000}"/>
    <cellStyle name="Percent 3 9 7 5 4" xfId="19979" xr:uid="{00000000-0005-0000-0000-0000384E0000}"/>
    <cellStyle name="Percent 3 9 7 5 4 2" xfId="19980" xr:uid="{00000000-0005-0000-0000-0000394E0000}"/>
    <cellStyle name="Percent 3 9 7 5 4 2 2" xfId="19981" xr:uid="{00000000-0005-0000-0000-00003A4E0000}"/>
    <cellStyle name="Percent 3 9 7 5 4 2 3" xfId="19982" xr:uid="{00000000-0005-0000-0000-00003B4E0000}"/>
    <cellStyle name="Percent 3 9 7 5 4 3" xfId="19983" xr:uid="{00000000-0005-0000-0000-00003C4E0000}"/>
    <cellStyle name="Percent 3 9 7 5 4 4" xfId="19984" xr:uid="{00000000-0005-0000-0000-00003D4E0000}"/>
    <cellStyle name="Percent 3 9 7 5 5" xfId="19985" xr:uid="{00000000-0005-0000-0000-00003E4E0000}"/>
    <cellStyle name="Percent 3 9 7 5 5 2" xfId="19986" xr:uid="{00000000-0005-0000-0000-00003F4E0000}"/>
    <cellStyle name="Percent 3 9 7 5 5 3" xfId="19987" xr:uid="{00000000-0005-0000-0000-0000404E0000}"/>
    <cellStyle name="Percent 3 9 7 5 6" xfId="19988" xr:uid="{00000000-0005-0000-0000-0000414E0000}"/>
    <cellStyle name="Percent 3 9 7 5 7" xfId="19989" xr:uid="{00000000-0005-0000-0000-0000424E0000}"/>
    <cellStyle name="Percent 3 9 7 6" xfId="19990" xr:uid="{00000000-0005-0000-0000-0000434E0000}"/>
    <cellStyle name="Percent 3 9 7 6 2" xfId="19991" xr:uid="{00000000-0005-0000-0000-0000444E0000}"/>
    <cellStyle name="Percent 3 9 7 6 2 2" xfId="19992" xr:uid="{00000000-0005-0000-0000-0000454E0000}"/>
    <cellStyle name="Percent 3 9 7 6 2 2 2" xfId="19993" xr:uid="{00000000-0005-0000-0000-0000464E0000}"/>
    <cellStyle name="Percent 3 9 7 6 2 2 3" xfId="19994" xr:uid="{00000000-0005-0000-0000-0000474E0000}"/>
    <cellStyle name="Percent 3 9 7 6 2 3" xfId="19995" xr:uid="{00000000-0005-0000-0000-0000484E0000}"/>
    <cellStyle name="Percent 3 9 7 6 2 4" xfId="19996" xr:uid="{00000000-0005-0000-0000-0000494E0000}"/>
    <cellStyle name="Percent 3 9 7 6 3" xfId="19997" xr:uid="{00000000-0005-0000-0000-00004A4E0000}"/>
    <cellStyle name="Percent 3 9 7 6 3 2" xfId="19998" xr:uid="{00000000-0005-0000-0000-00004B4E0000}"/>
    <cellStyle name="Percent 3 9 7 6 3 2 2" xfId="19999" xr:uid="{00000000-0005-0000-0000-00004C4E0000}"/>
    <cellStyle name="Percent 3 9 7 6 3 2 3" xfId="20000" xr:uid="{00000000-0005-0000-0000-00004D4E0000}"/>
    <cellStyle name="Percent 3 9 7 6 3 3" xfId="20001" xr:uid="{00000000-0005-0000-0000-00004E4E0000}"/>
    <cellStyle name="Percent 3 9 7 6 3 4" xfId="20002" xr:uid="{00000000-0005-0000-0000-00004F4E0000}"/>
    <cellStyle name="Percent 3 9 7 6 4" xfId="20003" xr:uid="{00000000-0005-0000-0000-0000504E0000}"/>
    <cellStyle name="Percent 3 9 7 6 4 2" xfId="20004" xr:uid="{00000000-0005-0000-0000-0000514E0000}"/>
    <cellStyle name="Percent 3 9 7 6 4 3" xfId="20005" xr:uid="{00000000-0005-0000-0000-0000524E0000}"/>
    <cellStyle name="Percent 3 9 7 6 5" xfId="20006" xr:uid="{00000000-0005-0000-0000-0000534E0000}"/>
    <cellStyle name="Percent 3 9 7 6 6" xfId="20007" xr:uid="{00000000-0005-0000-0000-0000544E0000}"/>
    <cellStyle name="Percent 3 9 7 7" xfId="20008" xr:uid="{00000000-0005-0000-0000-0000554E0000}"/>
    <cellStyle name="Percent 3 9 7 7 2" xfId="20009" xr:uid="{00000000-0005-0000-0000-0000564E0000}"/>
    <cellStyle name="Percent 3 9 7 7 2 2" xfId="20010" xr:uid="{00000000-0005-0000-0000-0000574E0000}"/>
    <cellStyle name="Percent 3 9 7 7 2 3" xfId="20011" xr:uid="{00000000-0005-0000-0000-0000584E0000}"/>
    <cellStyle name="Percent 3 9 7 7 3" xfId="20012" xr:uid="{00000000-0005-0000-0000-0000594E0000}"/>
    <cellStyle name="Percent 3 9 7 7 4" xfId="20013" xr:uid="{00000000-0005-0000-0000-00005A4E0000}"/>
    <cellStyle name="Percent 3 9 7 8" xfId="20014" xr:uid="{00000000-0005-0000-0000-00005B4E0000}"/>
    <cellStyle name="Percent 3 9 7 8 2" xfId="20015" xr:uid="{00000000-0005-0000-0000-00005C4E0000}"/>
    <cellStyle name="Percent 3 9 7 8 2 2" xfId="20016" xr:uid="{00000000-0005-0000-0000-00005D4E0000}"/>
    <cellStyle name="Percent 3 9 7 8 2 3" xfId="20017" xr:uid="{00000000-0005-0000-0000-00005E4E0000}"/>
    <cellStyle name="Percent 3 9 7 8 3" xfId="20018" xr:uid="{00000000-0005-0000-0000-00005F4E0000}"/>
    <cellStyle name="Percent 3 9 7 8 4" xfId="20019" xr:uid="{00000000-0005-0000-0000-0000604E0000}"/>
    <cellStyle name="Percent 3 9 7 9" xfId="20020" xr:uid="{00000000-0005-0000-0000-0000614E0000}"/>
    <cellStyle name="Percent 3 9 7 9 2" xfId="20021" xr:uid="{00000000-0005-0000-0000-0000624E0000}"/>
    <cellStyle name="Percent 3 9 7 9 2 2" xfId="20022" xr:uid="{00000000-0005-0000-0000-0000634E0000}"/>
    <cellStyle name="Percent 3 9 7 9 2 3" xfId="20023" xr:uid="{00000000-0005-0000-0000-0000644E0000}"/>
    <cellStyle name="Percent 3 9 7 9 3" xfId="20024" xr:uid="{00000000-0005-0000-0000-0000654E0000}"/>
    <cellStyle name="Percent 3 9 7 9 4" xfId="20025" xr:uid="{00000000-0005-0000-0000-0000664E0000}"/>
    <cellStyle name="Percent 3 9 8" xfId="20026" xr:uid="{00000000-0005-0000-0000-0000674E0000}"/>
    <cellStyle name="Percent 3 9 8 10" xfId="20027" xr:uid="{00000000-0005-0000-0000-0000684E0000}"/>
    <cellStyle name="Percent 3 9 8 10 2" xfId="20028" xr:uid="{00000000-0005-0000-0000-0000694E0000}"/>
    <cellStyle name="Percent 3 9 8 10 3" xfId="20029" xr:uid="{00000000-0005-0000-0000-00006A4E0000}"/>
    <cellStyle name="Percent 3 9 8 11" xfId="20030" xr:uid="{00000000-0005-0000-0000-00006B4E0000}"/>
    <cellStyle name="Percent 3 9 8 11 2" xfId="20031" xr:uid="{00000000-0005-0000-0000-00006C4E0000}"/>
    <cellStyle name="Percent 3 9 8 11 3" xfId="20032" xr:uid="{00000000-0005-0000-0000-00006D4E0000}"/>
    <cellStyle name="Percent 3 9 8 12" xfId="20033" xr:uid="{00000000-0005-0000-0000-00006E4E0000}"/>
    <cellStyle name="Percent 3 9 8 12 2" xfId="20034" xr:uid="{00000000-0005-0000-0000-00006F4E0000}"/>
    <cellStyle name="Percent 3 9 8 12 3" xfId="20035" xr:uid="{00000000-0005-0000-0000-0000704E0000}"/>
    <cellStyle name="Percent 3 9 8 13" xfId="20036" xr:uid="{00000000-0005-0000-0000-0000714E0000}"/>
    <cellStyle name="Percent 3 9 8 2" xfId="20037" xr:uid="{00000000-0005-0000-0000-0000724E0000}"/>
    <cellStyle name="Percent 3 9 8 2 2" xfId="20038" xr:uid="{00000000-0005-0000-0000-0000734E0000}"/>
    <cellStyle name="Percent 3 9 8 2 2 2" xfId="20039" xr:uid="{00000000-0005-0000-0000-0000744E0000}"/>
    <cellStyle name="Percent 3 9 8 2 2 2 2" xfId="20040" xr:uid="{00000000-0005-0000-0000-0000754E0000}"/>
    <cellStyle name="Percent 3 9 8 2 2 2 3" xfId="20041" xr:uid="{00000000-0005-0000-0000-0000764E0000}"/>
    <cellStyle name="Percent 3 9 8 2 2 3" xfId="20042" xr:uid="{00000000-0005-0000-0000-0000774E0000}"/>
    <cellStyle name="Percent 3 9 8 2 2 4" xfId="20043" xr:uid="{00000000-0005-0000-0000-0000784E0000}"/>
    <cellStyle name="Percent 3 9 8 2 3" xfId="20044" xr:uid="{00000000-0005-0000-0000-0000794E0000}"/>
    <cellStyle name="Percent 3 9 8 2 3 2" xfId="20045" xr:uid="{00000000-0005-0000-0000-00007A4E0000}"/>
    <cellStyle name="Percent 3 9 8 2 3 2 2" xfId="20046" xr:uid="{00000000-0005-0000-0000-00007B4E0000}"/>
    <cellStyle name="Percent 3 9 8 2 3 2 3" xfId="20047" xr:uid="{00000000-0005-0000-0000-00007C4E0000}"/>
    <cellStyle name="Percent 3 9 8 2 3 3" xfId="20048" xr:uid="{00000000-0005-0000-0000-00007D4E0000}"/>
    <cellStyle name="Percent 3 9 8 2 3 4" xfId="20049" xr:uid="{00000000-0005-0000-0000-00007E4E0000}"/>
    <cellStyle name="Percent 3 9 8 2 4" xfId="20050" xr:uid="{00000000-0005-0000-0000-00007F4E0000}"/>
    <cellStyle name="Percent 3 9 8 2 4 2" xfId="20051" xr:uid="{00000000-0005-0000-0000-0000804E0000}"/>
    <cellStyle name="Percent 3 9 8 2 4 3" xfId="20052" xr:uid="{00000000-0005-0000-0000-0000814E0000}"/>
    <cellStyle name="Percent 3 9 8 2 5" xfId="20053" xr:uid="{00000000-0005-0000-0000-0000824E0000}"/>
    <cellStyle name="Percent 3 9 8 2 5 2" xfId="20054" xr:uid="{00000000-0005-0000-0000-0000834E0000}"/>
    <cellStyle name="Percent 3 9 8 2 5 3" xfId="20055" xr:uid="{00000000-0005-0000-0000-0000844E0000}"/>
    <cellStyle name="Percent 3 9 8 2 6" xfId="20056" xr:uid="{00000000-0005-0000-0000-0000854E0000}"/>
    <cellStyle name="Percent 3 9 8 2 7" xfId="20057" xr:uid="{00000000-0005-0000-0000-0000864E0000}"/>
    <cellStyle name="Percent 3 9 8 3" xfId="20058" xr:uid="{00000000-0005-0000-0000-0000874E0000}"/>
    <cellStyle name="Percent 3 9 8 3 2" xfId="20059" xr:uid="{00000000-0005-0000-0000-0000884E0000}"/>
    <cellStyle name="Percent 3 9 8 3 2 2" xfId="20060" xr:uid="{00000000-0005-0000-0000-0000894E0000}"/>
    <cellStyle name="Percent 3 9 8 3 2 2 2" xfId="20061" xr:uid="{00000000-0005-0000-0000-00008A4E0000}"/>
    <cellStyle name="Percent 3 9 8 3 2 2 3" xfId="20062" xr:uid="{00000000-0005-0000-0000-00008B4E0000}"/>
    <cellStyle name="Percent 3 9 8 3 2 3" xfId="20063" xr:uid="{00000000-0005-0000-0000-00008C4E0000}"/>
    <cellStyle name="Percent 3 9 8 3 2 4" xfId="20064" xr:uid="{00000000-0005-0000-0000-00008D4E0000}"/>
    <cellStyle name="Percent 3 9 8 3 3" xfId="20065" xr:uid="{00000000-0005-0000-0000-00008E4E0000}"/>
    <cellStyle name="Percent 3 9 8 3 3 2" xfId="20066" xr:uid="{00000000-0005-0000-0000-00008F4E0000}"/>
    <cellStyle name="Percent 3 9 8 3 3 2 2" xfId="20067" xr:uid="{00000000-0005-0000-0000-0000904E0000}"/>
    <cellStyle name="Percent 3 9 8 3 3 2 3" xfId="20068" xr:uid="{00000000-0005-0000-0000-0000914E0000}"/>
    <cellStyle name="Percent 3 9 8 3 3 3" xfId="20069" xr:uid="{00000000-0005-0000-0000-0000924E0000}"/>
    <cellStyle name="Percent 3 9 8 3 3 4" xfId="20070" xr:uid="{00000000-0005-0000-0000-0000934E0000}"/>
    <cellStyle name="Percent 3 9 8 3 4" xfId="20071" xr:uid="{00000000-0005-0000-0000-0000944E0000}"/>
    <cellStyle name="Percent 3 9 8 3 4 2" xfId="20072" xr:uid="{00000000-0005-0000-0000-0000954E0000}"/>
    <cellStyle name="Percent 3 9 8 3 4 3" xfId="20073" xr:uid="{00000000-0005-0000-0000-0000964E0000}"/>
    <cellStyle name="Percent 3 9 8 3 5" xfId="20074" xr:uid="{00000000-0005-0000-0000-0000974E0000}"/>
    <cellStyle name="Percent 3 9 8 3 6" xfId="20075" xr:uid="{00000000-0005-0000-0000-0000984E0000}"/>
    <cellStyle name="Percent 3 9 8 4" xfId="20076" xr:uid="{00000000-0005-0000-0000-0000994E0000}"/>
    <cellStyle name="Percent 3 9 8 4 2" xfId="20077" xr:uid="{00000000-0005-0000-0000-00009A4E0000}"/>
    <cellStyle name="Percent 3 9 8 4 2 2" xfId="20078" xr:uid="{00000000-0005-0000-0000-00009B4E0000}"/>
    <cellStyle name="Percent 3 9 8 4 2 2 2" xfId="20079" xr:uid="{00000000-0005-0000-0000-00009C4E0000}"/>
    <cellStyle name="Percent 3 9 8 4 2 2 3" xfId="20080" xr:uid="{00000000-0005-0000-0000-00009D4E0000}"/>
    <cellStyle name="Percent 3 9 8 4 2 3" xfId="20081" xr:uid="{00000000-0005-0000-0000-00009E4E0000}"/>
    <cellStyle name="Percent 3 9 8 4 2 4" xfId="20082" xr:uid="{00000000-0005-0000-0000-00009F4E0000}"/>
    <cellStyle name="Percent 3 9 8 4 3" xfId="20083" xr:uid="{00000000-0005-0000-0000-0000A04E0000}"/>
    <cellStyle name="Percent 3 9 8 4 3 2" xfId="20084" xr:uid="{00000000-0005-0000-0000-0000A14E0000}"/>
    <cellStyle name="Percent 3 9 8 4 3 2 2" xfId="20085" xr:uid="{00000000-0005-0000-0000-0000A24E0000}"/>
    <cellStyle name="Percent 3 9 8 4 3 2 3" xfId="20086" xr:uid="{00000000-0005-0000-0000-0000A34E0000}"/>
    <cellStyle name="Percent 3 9 8 4 3 3" xfId="20087" xr:uid="{00000000-0005-0000-0000-0000A44E0000}"/>
    <cellStyle name="Percent 3 9 8 4 3 4" xfId="20088" xr:uid="{00000000-0005-0000-0000-0000A54E0000}"/>
    <cellStyle name="Percent 3 9 8 4 4" xfId="20089" xr:uid="{00000000-0005-0000-0000-0000A64E0000}"/>
    <cellStyle name="Percent 3 9 8 4 4 2" xfId="20090" xr:uid="{00000000-0005-0000-0000-0000A74E0000}"/>
    <cellStyle name="Percent 3 9 8 4 4 3" xfId="20091" xr:uid="{00000000-0005-0000-0000-0000A84E0000}"/>
    <cellStyle name="Percent 3 9 8 4 5" xfId="20092" xr:uid="{00000000-0005-0000-0000-0000A94E0000}"/>
    <cellStyle name="Percent 3 9 8 4 6" xfId="20093" xr:uid="{00000000-0005-0000-0000-0000AA4E0000}"/>
    <cellStyle name="Percent 3 9 8 5" xfId="20094" xr:uid="{00000000-0005-0000-0000-0000AB4E0000}"/>
    <cellStyle name="Percent 3 9 8 5 2" xfId="20095" xr:uid="{00000000-0005-0000-0000-0000AC4E0000}"/>
    <cellStyle name="Percent 3 9 8 5 2 2" xfId="20096" xr:uid="{00000000-0005-0000-0000-0000AD4E0000}"/>
    <cellStyle name="Percent 3 9 8 5 2 2 2" xfId="20097" xr:uid="{00000000-0005-0000-0000-0000AE4E0000}"/>
    <cellStyle name="Percent 3 9 8 5 2 2 3" xfId="20098" xr:uid="{00000000-0005-0000-0000-0000AF4E0000}"/>
    <cellStyle name="Percent 3 9 8 5 2 3" xfId="20099" xr:uid="{00000000-0005-0000-0000-0000B04E0000}"/>
    <cellStyle name="Percent 3 9 8 5 2 4" xfId="20100" xr:uid="{00000000-0005-0000-0000-0000B14E0000}"/>
    <cellStyle name="Percent 3 9 8 5 3" xfId="20101" xr:uid="{00000000-0005-0000-0000-0000B24E0000}"/>
    <cellStyle name="Percent 3 9 8 5 3 2" xfId="20102" xr:uid="{00000000-0005-0000-0000-0000B34E0000}"/>
    <cellStyle name="Percent 3 9 8 5 3 2 2" xfId="20103" xr:uid="{00000000-0005-0000-0000-0000B44E0000}"/>
    <cellStyle name="Percent 3 9 8 5 3 2 3" xfId="20104" xr:uid="{00000000-0005-0000-0000-0000B54E0000}"/>
    <cellStyle name="Percent 3 9 8 5 3 3" xfId="20105" xr:uid="{00000000-0005-0000-0000-0000B64E0000}"/>
    <cellStyle name="Percent 3 9 8 5 3 4" xfId="20106" xr:uid="{00000000-0005-0000-0000-0000B74E0000}"/>
    <cellStyle name="Percent 3 9 8 5 4" xfId="20107" xr:uid="{00000000-0005-0000-0000-0000B84E0000}"/>
    <cellStyle name="Percent 3 9 8 5 4 2" xfId="20108" xr:uid="{00000000-0005-0000-0000-0000B94E0000}"/>
    <cellStyle name="Percent 3 9 8 5 4 2 2" xfId="20109" xr:uid="{00000000-0005-0000-0000-0000BA4E0000}"/>
    <cellStyle name="Percent 3 9 8 5 4 2 3" xfId="20110" xr:uid="{00000000-0005-0000-0000-0000BB4E0000}"/>
    <cellStyle name="Percent 3 9 8 5 4 3" xfId="20111" xr:uid="{00000000-0005-0000-0000-0000BC4E0000}"/>
    <cellStyle name="Percent 3 9 8 5 4 4" xfId="20112" xr:uid="{00000000-0005-0000-0000-0000BD4E0000}"/>
    <cellStyle name="Percent 3 9 8 5 5" xfId="20113" xr:uid="{00000000-0005-0000-0000-0000BE4E0000}"/>
    <cellStyle name="Percent 3 9 8 5 5 2" xfId="20114" xr:uid="{00000000-0005-0000-0000-0000BF4E0000}"/>
    <cellStyle name="Percent 3 9 8 5 5 3" xfId="20115" xr:uid="{00000000-0005-0000-0000-0000C04E0000}"/>
    <cellStyle name="Percent 3 9 8 5 6" xfId="20116" xr:uid="{00000000-0005-0000-0000-0000C14E0000}"/>
    <cellStyle name="Percent 3 9 8 5 7" xfId="20117" xr:uid="{00000000-0005-0000-0000-0000C24E0000}"/>
    <cellStyle name="Percent 3 9 8 6" xfId="20118" xr:uid="{00000000-0005-0000-0000-0000C34E0000}"/>
    <cellStyle name="Percent 3 9 8 6 2" xfId="20119" xr:uid="{00000000-0005-0000-0000-0000C44E0000}"/>
    <cellStyle name="Percent 3 9 8 6 2 2" xfId="20120" xr:uid="{00000000-0005-0000-0000-0000C54E0000}"/>
    <cellStyle name="Percent 3 9 8 6 2 2 2" xfId="20121" xr:uid="{00000000-0005-0000-0000-0000C64E0000}"/>
    <cellStyle name="Percent 3 9 8 6 2 2 3" xfId="20122" xr:uid="{00000000-0005-0000-0000-0000C74E0000}"/>
    <cellStyle name="Percent 3 9 8 6 2 3" xfId="20123" xr:uid="{00000000-0005-0000-0000-0000C84E0000}"/>
    <cellStyle name="Percent 3 9 8 6 2 4" xfId="20124" xr:uid="{00000000-0005-0000-0000-0000C94E0000}"/>
    <cellStyle name="Percent 3 9 8 6 3" xfId="20125" xr:uid="{00000000-0005-0000-0000-0000CA4E0000}"/>
    <cellStyle name="Percent 3 9 8 6 3 2" xfId="20126" xr:uid="{00000000-0005-0000-0000-0000CB4E0000}"/>
    <cellStyle name="Percent 3 9 8 6 3 2 2" xfId="20127" xr:uid="{00000000-0005-0000-0000-0000CC4E0000}"/>
    <cellStyle name="Percent 3 9 8 6 3 2 3" xfId="20128" xr:uid="{00000000-0005-0000-0000-0000CD4E0000}"/>
    <cellStyle name="Percent 3 9 8 6 3 3" xfId="20129" xr:uid="{00000000-0005-0000-0000-0000CE4E0000}"/>
    <cellStyle name="Percent 3 9 8 6 3 4" xfId="20130" xr:uid="{00000000-0005-0000-0000-0000CF4E0000}"/>
    <cellStyle name="Percent 3 9 8 6 4" xfId="20131" xr:uid="{00000000-0005-0000-0000-0000D04E0000}"/>
    <cellStyle name="Percent 3 9 8 6 4 2" xfId="20132" xr:uid="{00000000-0005-0000-0000-0000D14E0000}"/>
    <cellStyle name="Percent 3 9 8 6 4 3" xfId="20133" xr:uid="{00000000-0005-0000-0000-0000D24E0000}"/>
    <cellStyle name="Percent 3 9 8 6 5" xfId="20134" xr:uid="{00000000-0005-0000-0000-0000D34E0000}"/>
    <cellStyle name="Percent 3 9 8 6 6" xfId="20135" xr:uid="{00000000-0005-0000-0000-0000D44E0000}"/>
    <cellStyle name="Percent 3 9 8 7" xfId="20136" xr:uid="{00000000-0005-0000-0000-0000D54E0000}"/>
    <cellStyle name="Percent 3 9 8 7 2" xfId="20137" xr:uid="{00000000-0005-0000-0000-0000D64E0000}"/>
    <cellStyle name="Percent 3 9 8 7 2 2" xfId="20138" xr:uid="{00000000-0005-0000-0000-0000D74E0000}"/>
    <cellStyle name="Percent 3 9 8 7 2 3" xfId="20139" xr:uid="{00000000-0005-0000-0000-0000D84E0000}"/>
    <cellStyle name="Percent 3 9 8 7 3" xfId="20140" xr:uid="{00000000-0005-0000-0000-0000D94E0000}"/>
    <cellStyle name="Percent 3 9 8 7 4" xfId="20141" xr:uid="{00000000-0005-0000-0000-0000DA4E0000}"/>
    <cellStyle name="Percent 3 9 8 8" xfId="20142" xr:uid="{00000000-0005-0000-0000-0000DB4E0000}"/>
    <cellStyle name="Percent 3 9 8 8 2" xfId="20143" xr:uid="{00000000-0005-0000-0000-0000DC4E0000}"/>
    <cellStyle name="Percent 3 9 8 8 2 2" xfId="20144" xr:uid="{00000000-0005-0000-0000-0000DD4E0000}"/>
    <cellStyle name="Percent 3 9 8 8 2 3" xfId="20145" xr:uid="{00000000-0005-0000-0000-0000DE4E0000}"/>
    <cellStyle name="Percent 3 9 8 8 3" xfId="20146" xr:uid="{00000000-0005-0000-0000-0000DF4E0000}"/>
    <cellStyle name="Percent 3 9 8 8 4" xfId="20147" xr:uid="{00000000-0005-0000-0000-0000E04E0000}"/>
    <cellStyle name="Percent 3 9 8 9" xfId="20148" xr:uid="{00000000-0005-0000-0000-0000E14E0000}"/>
    <cellStyle name="Percent 3 9 8 9 2" xfId="20149" xr:uid="{00000000-0005-0000-0000-0000E24E0000}"/>
    <cellStyle name="Percent 3 9 8 9 2 2" xfId="20150" xr:uid="{00000000-0005-0000-0000-0000E34E0000}"/>
    <cellStyle name="Percent 3 9 8 9 2 3" xfId="20151" xr:uid="{00000000-0005-0000-0000-0000E44E0000}"/>
    <cellStyle name="Percent 3 9 8 9 3" xfId="20152" xr:uid="{00000000-0005-0000-0000-0000E54E0000}"/>
    <cellStyle name="Percent 3 9 8 9 4" xfId="20153" xr:uid="{00000000-0005-0000-0000-0000E64E0000}"/>
    <cellStyle name="Percent 3 9 9" xfId="20154" xr:uid="{00000000-0005-0000-0000-0000E74E0000}"/>
    <cellStyle name="Percent 3 9 9 10" xfId="20155" xr:uid="{00000000-0005-0000-0000-0000E84E0000}"/>
    <cellStyle name="Percent 3 9 9 10 2" xfId="20156" xr:uid="{00000000-0005-0000-0000-0000E94E0000}"/>
    <cellStyle name="Percent 3 9 9 10 3" xfId="20157" xr:uid="{00000000-0005-0000-0000-0000EA4E0000}"/>
    <cellStyle name="Percent 3 9 9 11" xfId="20158" xr:uid="{00000000-0005-0000-0000-0000EB4E0000}"/>
    <cellStyle name="Percent 3 9 9 11 2" xfId="20159" xr:uid="{00000000-0005-0000-0000-0000EC4E0000}"/>
    <cellStyle name="Percent 3 9 9 11 3" xfId="20160" xr:uid="{00000000-0005-0000-0000-0000ED4E0000}"/>
    <cellStyle name="Percent 3 9 9 12" xfId="20161" xr:uid="{00000000-0005-0000-0000-0000EE4E0000}"/>
    <cellStyle name="Percent 3 9 9 12 2" xfId="20162" xr:uid="{00000000-0005-0000-0000-0000EF4E0000}"/>
    <cellStyle name="Percent 3 9 9 12 3" xfId="20163" xr:uid="{00000000-0005-0000-0000-0000F04E0000}"/>
    <cellStyle name="Percent 3 9 9 13" xfId="20164" xr:uid="{00000000-0005-0000-0000-0000F14E0000}"/>
    <cellStyle name="Percent 3 9 9 2" xfId="20165" xr:uid="{00000000-0005-0000-0000-0000F24E0000}"/>
    <cellStyle name="Percent 3 9 9 2 2" xfId="20166" xr:uid="{00000000-0005-0000-0000-0000F34E0000}"/>
    <cellStyle name="Percent 3 9 9 2 2 2" xfId="20167" xr:uid="{00000000-0005-0000-0000-0000F44E0000}"/>
    <cellStyle name="Percent 3 9 9 2 2 2 2" xfId="20168" xr:uid="{00000000-0005-0000-0000-0000F54E0000}"/>
    <cellStyle name="Percent 3 9 9 2 2 2 3" xfId="20169" xr:uid="{00000000-0005-0000-0000-0000F64E0000}"/>
    <cellStyle name="Percent 3 9 9 2 2 3" xfId="20170" xr:uid="{00000000-0005-0000-0000-0000F74E0000}"/>
    <cellStyle name="Percent 3 9 9 2 2 4" xfId="20171" xr:uid="{00000000-0005-0000-0000-0000F84E0000}"/>
    <cellStyle name="Percent 3 9 9 2 3" xfId="20172" xr:uid="{00000000-0005-0000-0000-0000F94E0000}"/>
    <cellStyle name="Percent 3 9 9 2 3 2" xfId="20173" xr:uid="{00000000-0005-0000-0000-0000FA4E0000}"/>
    <cellStyle name="Percent 3 9 9 2 3 2 2" xfId="20174" xr:uid="{00000000-0005-0000-0000-0000FB4E0000}"/>
    <cellStyle name="Percent 3 9 9 2 3 2 3" xfId="20175" xr:uid="{00000000-0005-0000-0000-0000FC4E0000}"/>
    <cellStyle name="Percent 3 9 9 2 3 3" xfId="20176" xr:uid="{00000000-0005-0000-0000-0000FD4E0000}"/>
    <cellStyle name="Percent 3 9 9 2 3 4" xfId="20177" xr:uid="{00000000-0005-0000-0000-0000FE4E0000}"/>
    <cellStyle name="Percent 3 9 9 2 4" xfId="20178" xr:uid="{00000000-0005-0000-0000-0000FF4E0000}"/>
    <cellStyle name="Percent 3 9 9 2 4 2" xfId="20179" xr:uid="{00000000-0005-0000-0000-0000004F0000}"/>
    <cellStyle name="Percent 3 9 9 2 4 3" xfId="20180" xr:uid="{00000000-0005-0000-0000-0000014F0000}"/>
    <cellStyle name="Percent 3 9 9 2 5" xfId="20181" xr:uid="{00000000-0005-0000-0000-0000024F0000}"/>
    <cellStyle name="Percent 3 9 9 2 5 2" xfId="20182" xr:uid="{00000000-0005-0000-0000-0000034F0000}"/>
    <cellStyle name="Percent 3 9 9 2 5 3" xfId="20183" xr:uid="{00000000-0005-0000-0000-0000044F0000}"/>
    <cellStyle name="Percent 3 9 9 2 6" xfId="20184" xr:uid="{00000000-0005-0000-0000-0000054F0000}"/>
    <cellStyle name="Percent 3 9 9 2 7" xfId="20185" xr:uid="{00000000-0005-0000-0000-0000064F0000}"/>
    <cellStyle name="Percent 3 9 9 3" xfId="20186" xr:uid="{00000000-0005-0000-0000-0000074F0000}"/>
    <cellStyle name="Percent 3 9 9 3 2" xfId="20187" xr:uid="{00000000-0005-0000-0000-0000084F0000}"/>
    <cellStyle name="Percent 3 9 9 3 2 2" xfId="20188" xr:uid="{00000000-0005-0000-0000-0000094F0000}"/>
    <cellStyle name="Percent 3 9 9 3 2 2 2" xfId="20189" xr:uid="{00000000-0005-0000-0000-00000A4F0000}"/>
    <cellStyle name="Percent 3 9 9 3 2 2 3" xfId="20190" xr:uid="{00000000-0005-0000-0000-00000B4F0000}"/>
    <cellStyle name="Percent 3 9 9 3 2 3" xfId="20191" xr:uid="{00000000-0005-0000-0000-00000C4F0000}"/>
    <cellStyle name="Percent 3 9 9 3 2 4" xfId="20192" xr:uid="{00000000-0005-0000-0000-00000D4F0000}"/>
    <cellStyle name="Percent 3 9 9 3 3" xfId="20193" xr:uid="{00000000-0005-0000-0000-00000E4F0000}"/>
    <cellStyle name="Percent 3 9 9 3 3 2" xfId="20194" xr:uid="{00000000-0005-0000-0000-00000F4F0000}"/>
    <cellStyle name="Percent 3 9 9 3 3 2 2" xfId="20195" xr:uid="{00000000-0005-0000-0000-0000104F0000}"/>
    <cellStyle name="Percent 3 9 9 3 3 2 3" xfId="20196" xr:uid="{00000000-0005-0000-0000-0000114F0000}"/>
    <cellStyle name="Percent 3 9 9 3 3 3" xfId="20197" xr:uid="{00000000-0005-0000-0000-0000124F0000}"/>
    <cellStyle name="Percent 3 9 9 3 3 4" xfId="20198" xr:uid="{00000000-0005-0000-0000-0000134F0000}"/>
    <cellStyle name="Percent 3 9 9 3 4" xfId="20199" xr:uid="{00000000-0005-0000-0000-0000144F0000}"/>
    <cellStyle name="Percent 3 9 9 3 4 2" xfId="20200" xr:uid="{00000000-0005-0000-0000-0000154F0000}"/>
    <cellStyle name="Percent 3 9 9 3 4 3" xfId="20201" xr:uid="{00000000-0005-0000-0000-0000164F0000}"/>
    <cellStyle name="Percent 3 9 9 3 5" xfId="20202" xr:uid="{00000000-0005-0000-0000-0000174F0000}"/>
    <cellStyle name="Percent 3 9 9 3 6" xfId="20203" xr:uid="{00000000-0005-0000-0000-0000184F0000}"/>
    <cellStyle name="Percent 3 9 9 4" xfId="20204" xr:uid="{00000000-0005-0000-0000-0000194F0000}"/>
    <cellStyle name="Percent 3 9 9 4 2" xfId="20205" xr:uid="{00000000-0005-0000-0000-00001A4F0000}"/>
    <cellStyle name="Percent 3 9 9 4 2 2" xfId="20206" xr:uid="{00000000-0005-0000-0000-00001B4F0000}"/>
    <cellStyle name="Percent 3 9 9 4 2 2 2" xfId="20207" xr:uid="{00000000-0005-0000-0000-00001C4F0000}"/>
    <cellStyle name="Percent 3 9 9 4 2 2 3" xfId="20208" xr:uid="{00000000-0005-0000-0000-00001D4F0000}"/>
    <cellStyle name="Percent 3 9 9 4 2 3" xfId="20209" xr:uid="{00000000-0005-0000-0000-00001E4F0000}"/>
    <cellStyle name="Percent 3 9 9 4 2 4" xfId="20210" xr:uid="{00000000-0005-0000-0000-00001F4F0000}"/>
    <cellStyle name="Percent 3 9 9 4 3" xfId="20211" xr:uid="{00000000-0005-0000-0000-0000204F0000}"/>
    <cellStyle name="Percent 3 9 9 4 3 2" xfId="20212" xr:uid="{00000000-0005-0000-0000-0000214F0000}"/>
    <cellStyle name="Percent 3 9 9 4 3 2 2" xfId="20213" xr:uid="{00000000-0005-0000-0000-0000224F0000}"/>
    <cellStyle name="Percent 3 9 9 4 3 2 3" xfId="20214" xr:uid="{00000000-0005-0000-0000-0000234F0000}"/>
    <cellStyle name="Percent 3 9 9 4 3 3" xfId="20215" xr:uid="{00000000-0005-0000-0000-0000244F0000}"/>
    <cellStyle name="Percent 3 9 9 4 3 4" xfId="20216" xr:uid="{00000000-0005-0000-0000-0000254F0000}"/>
    <cellStyle name="Percent 3 9 9 4 4" xfId="20217" xr:uid="{00000000-0005-0000-0000-0000264F0000}"/>
    <cellStyle name="Percent 3 9 9 4 4 2" xfId="20218" xr:uid="{00000000-0005-0000-0000-0000274F0000}"/>
    <cellStyle name="Percent 3 9 9 4 4 3" xfId="20219" xr:uid="{00000000-0005-0000-0000-0000284F0000}"/>
    <cellStyle name="Percent 3 9 9 4 5" xfId="20220" xr:uid="{00000000-0005-0000-0000-0000294F0000}"/>
    <cellStyle name="Percent 3 9 9 4 6" xfId="20221" xr:uid="{00000000-0005-0000-0000-00002A4F0000}"/>
    <cellStyle name="Percent 3 9 9 5" xfId="20222" xr:uid="{00000000-0005-0000-0000-00002B4F0000}"/>
    <cellStyle name="Percent 3 9 9 5 2" xfId="20223" xr:uid="{00000000-0005-0000-0000-00002C4F0000}"/>
    <cellStyle name="Percent 3 9 9 5 2 2" xfId="20224" xr:uid="{00000000-0005-0000-0000-00002D4F0000}"/>
    <cellStyle name="Percent 3 9 9 5 2 2 2" xfId="20225" xr:uid="{00000000-0005-0000-0000-00002E4F0000}"/>
    <cellStyle name="Percent 3 9 9 5 2 2 3" xfId="20226" xr:uid="{00000000-0005-0000-0000-00002F4F0000}"/>
    <cellStyle name="Percent 3 9 9 5 2 3" xfId="20227" xr:uid="{00000000-0005-0000-0000-0000304F0000}"/>
    <cellStyle name="Percent 3 9 9 5 2 4" xfId="20228" xr:uid="{00000000-0005-0000-0000-0000314F0000}"/>
    <cellStyle name="Percent 3 9 9 5 3" xfId="20229" xr:uid="{00000000-0005-0000-0000-0000324F0000}"/>
    <cellStyle name="Percent 3 9 9 5 3 2" xfId="20230" xr:uid="{00000000-0005-0000-0000-0000334F0000}"/>
    <cellStyle name="Percent 3 9 9 5 3 2 2" xfId="20231" xr:uid="{00000000-0005-0000-0000-0000344F0000}"/>
    <cellStyle name="Percent 3 9 9 5 3 2 3" xfId="20232" xr:uid="{00000000-0005-0000-0000-0000354F0000}"/>
    <cellStyle name="Percent 3 9 9 5 3 3" xfId="20233" xr:uid="{00000000-0005-0000-0000-0000364F0000}"/>
    <cellStyle name="Percent 3 9 9 5 3 4" xfId="20234" xr:uid="{00000000-0005-0000-0000-0000374F0000}"/>
    <cellStyle name="Percent 3 9 9 5 4" xfId="20235" xr:uid="{00000000-0005-0000-0000-0000384F0000}"/>
    <cellStyle name="Percent 3 9 9 5 4 2" xfId="20236" xr:uid="{00000000-0005-0000-0000-0000394F0000}"/>
    <cellStyle name="Percent 3 9 9 5 4 2 2" xfId="20237" xr:uid="{00000000-0005-0000-0000-00003A4F0000}"/>
    <cellStyle name="Percent 3 9 9 5 4 2 3" xfId="20238" xr:uid="{00000000-0005-0000-0000-00003B4F0000}"/>
    <cellStyle name="Percent 3 9 9 5 4 3" xfId="20239" xr:uid="{00000000-0005-0000-0000-00003C4F0000}"/>
    <cellStyle name="Percent 3 9 9 5 4 4" xfId="20240" xr:uid="{00000000-0005-0000-0000-00003D4F0000}"/>
    <cellStyle name="Percent 3 9 9 5 5" xfId="20241" xr:uid="{00000000-0005-0000-0000-00003E4F0000}"/>
    <cellStyle name="Percent 3 9 9 5 5 2" xfId="20242" xr:uid="{00000000-0005-0000-0000-00003F4F0000}"/>
    <cellStyle name="Percent 3 9 9 5 5 3" xfId="20243" xr:uid="{00000000-0005-0000-0000-0000404F0000}"/>
    <cellStyle name="Percent 3 9 9 5 6" xfId="20244" xr:uid="{00000000-0005-0000-0000-0000414F0000}"/>
    <cellStyle name="Percent 3 9 9 5 7" xfId="20245" xr:uid="{00000000-0005-0000-0000-0000424F0000}"/>
    <cellStyle name="Percent 3 9 9 6" xfId="20246" xr:uid="{00000000-0005-0000-0000-0000434F0000}"/>
    <cellStyle name="Percent 3 9 9 6 2" xfId="20247" xr:uid="{00000000-0005-0000-0000-0000444F0000}"/>
    <cellStyle name="Percent 3 9 9 6 2 2" xfId="20248" xr:uid="{00000000-0005-0000-0000-0000454F0000}"/>
    <cellStyle name="Percent 3 9 9 6 2 2 2" xfId="20249" xr:uid="{00000000-0005-0000-0000-0000464F0000}"/>
    <cellStyle name="Percent 3 9 9 6 2 2 3" xfId="20250" xr:uid="{00000000-0005-0000-0000-0000474F0000}"/>
    <cellStyle name="Percent 3 9 9 6 2 3" xfId="20251" xr:uid="{00000000-0005-0000-0000-0000484F0000}"/>
    <cellStyle name="Percent 3 9 9 6 2 4" xfId="20252" xr:uid="{00000000-0005-0000-0000-0000494F0000}"/>
    <cellStyle name="Percent 3 9 9 6 3" xfId="20253" xr:uid="{00000000-0005-0000-0000-00004A4F0000}"/>
    <cellStyle name="Percent 3 9 9 6 3 2" xfId="20254" xr:uid="{00000000-0005-0000-0000-00004B4F0000}"/>
    <cellStyle name="Percent 3 9 9 6 3 2 2" xfId="20255" xr:uid="{00000000-0005-0000-0000-00004C4F0000}"/>
    <cellStyle name="Percent 3 9 9 6 3 2 3" xfId="20256" xr:uid="{00000000-0005-0000-0000-00004D4F0000}"/>
    <cellStyle name="Percent 3 9 9 6 3 3" xfId="20257" xr:uid="{00000000-0005-0000-0000-00004E4F0000}"/>
    <cellStyle name="Percent 3 9 9 6 3 4" xfId="20258" xr:uid="{00000000-0005-0000-0000-00004F4F0000}"/>
    <cellStyle name="Percent 3 9 9 6 4" xfId="20259" xr:uid="{00000000-0005-0000-0000-0000504F0000}"/>
    <cellStyle name="Percent 3 9 9 6 4 2" xfId="20260" xr:uid="{00000000-0005-0000-0000-0000514F0000}"/>
    <cellStyle name="Percent 3 9 9 6 4 3" xfId="20261" xr:uid="{00000000-0005-0000-0000-0000524F0000}"/>
    <cellStyle name="Percent 3 9 9 6 5" xfId="20262" xr:uid="{00000000-0005-0000-0000-0000534F0000}"/>
    <cellStyle name="Percent 3 9 9 6 6" xfId="20263" xr:uid="{00000000-0005-0000-0000-0000544F0000}"/>
    <cellStyle name="Percent 3 9 9 7" xfId="20264" xr:uid="{00000000-0005-0000-0000-0000554F0000}"/>
    <cellStyle name="Percent 3 9 9 7 2" xfId="20265" xr:uid="{00000000-0005-0000-0000-0000564F0000}"/>
    <cellStyle name="Percent 3 9 9 7 2 2" xfId="20266" xr:uid="{00000000-0005-0000-0000-0000574F0000}"/>
    <cellStyle name="Percent 3 9 9 7 2 3" xfId="20267" xr:uid="{00000000-0005-0000-0000-0000584F0000}"/>
    <cellStyle name="Percent 3 9 9 7 3" xfId="20268" xr:uid="{00000000-0005-0000-0000-0000594F0000}"/>
    <cellStyle name="Percent 3 9 9 7 4" xfId="20269" xr:uid="{00000000-0005-0000-0000-00005A4F0000}"/>
    <cellStyle name="Percent 3 9 9 8" xfId="20270" xr:uid="{00000000-0005-0000-0000-00005B4F0000}"/>
    <cellStyle name="Percent 3 9 9 8 2" xfId="20271" xr:uid="{00000000-0005-0000-0000-00005C4F0000}"/>
    <cellStyle name="Percent 3 9 9 8 2 2" xfId="20272" xr:uid="{00000000-0005-0000-0000-00005D4F0000}"/>
    <cellStyle name="Percent 3 9 9 8 2 3" xfId="20273" xr:uid="{00000000-0005-0000-0000-00005E4F0000}"/>
    <cellStyle name="Percent 3 9 9 8 3" xfId="20274" xr:uid="{00000000-0005-0000-0000-00005F4F0000}"/>
    <cellStyle name="Percent 3 9 9 8 4" xfId="20275" xr:uid="{00000000-0005-0000-0000-0000604F0000}"/>
    <cellStyle name="Percent 3 9 9 9" xfId="20276" xr:uid="{00000000-0005-0000-0000-0000614F0000}"/>
    <cellStyle name="Percent 3 9 9 9 2" xfId="20277" xr:uid="{00000000-0005-0000-0000-0000624F0000}"/>
    <cellStyle name="Percent 3 9 9 9 2 2" xfId="20278" xr:uid="{00000000-0005-0000-0000-0000634F0000}"/>
    <cellStyle name="Percent 3 9 9 9 2 3" xfId="20279" xr:uid="{00000000-0005-0000-0000-0000644F0000}"/>
    <cellStyle name="Percent 3 9 9 9 3" xfId="20280" xr:uid="{00000000-0005-0000-0000-0000654F0000}"/>
    <cellStyle name="Percent 3 9 9 9 4" xfId="20281" xr:uid="{00000000-0005-0000-0000-0000664F0000}"/>
    <cellStyle name="Percent 30" xfId="20282" xr:uid="{00000000-0005-0000-0000-0000674F0000}"/>
    <cellStyle name="Percent 31" xfId="20283" xr:uid="{00000000-0005-0000-0000-0000684F0000}"/>
    <cellStyle name="Percent 31 10" xfId="20284" xr:uid="{00000000-0005-0000-0000-0000694F0000}"/>
    <cellStyle name="Percent 31 10 2" xfId="20285" xr:uid="{00000000-0005-0000-0000-00006A4F0000}"/>
    <cellStyle name="Percent 31 10 3" xfId="20286" xr:uid="{00000000-0005-0000-0000-00006B4F0000}"/>
    <cellStyle name="Percent 31 11" xfId="20287" xr:uid="{00000000-0005-0000-0000-00006C4F0000}"/>
    <cellStyle name="Percent 31 11 2" xfId="20288" xr:uid="{00000000-0005-0000-0000-00006D4F0000}"/>
    <cellStyle name="Percent 31 11 3" xfId="20289" xr:uid="{00000000-0005-0000-0000-00006E4F0000}"/>
    <cellStyle name="Percent 31 12" xfId="20290" xr:uid="{00000000-0005-0000-0000-00006F4F0000}"/>
    <cellStyle name="Percent 31 12 2" xfId="20291" xr:uid="{00000000-0005-0000-0000-0000704F0000}"/>
    <cellStyle name="Percent 31 12 3" xfId="20292" xr:uid="{00000000-0005-0000-0000-0000714F0000}"/>
    <cellStyle name="Percent 31 13" xfId="20293" xr:uid="{00000000-0005-0000-0000-0000724F0000}"/>
    <cellStyle name="Percent 31 2" xfId="20294" xr:uid="{00000000-0005-0000-0000-0000734F0000}"/>
    <cellStyle name="Percent 31 2 2" xfId="20295" xr:uid="{00000000-0005-0000-0000-0000744F0000}"/>
    <cellStyle name="Percent 31 2 2 2" xfId="20296" xr:uid="{00000000-0005-0000-0000-0000754F0000}"/>
    <cellStyle name="Percent 31 2 2 2 2" xfId="20297" xr:uid="{00000000-0005-0000-0000-0000764F0000}"/>
    <cellStyle name="Percent 31 2 2 2 3" xfId="20298" xr:uid="{00000000-0005-0000-0000-0000774F0000}"/>
    <cellStyle name="Percent 31 2 2 3" xfId="20299" xr:uid="{00000000-0005-0000-0000-0000784F0000}"/>
    <cellStyle name="Percent 31 2 2 4" xfId="20300" xr:uid="{00000000-0005-0000-0000-0000794F0000}"/>
    <cellStyle name="Percent 31 2 3" xfId="20301" xr:uid="{00000000-0005-0000-0000-00007A4F0000}"/>
    <cellStyle name="Percent 31 2 3 2" xfId="20302" xr:uid="{00000000-0005-0000-0000-00007B4F0000}"/>
    <cellStyle name="Percent 31 2 3 2 2" xfId="20303" xr:uid="{00000000-0005-0000-0000-00007C4F0000}"/>
    <cellStyle name="Percent 31 2 3 2 3" xfId="20304" xr:uid="{00000000-0005-0000-0000-00007D4F0000}"/>
    <cellStyle name="Percent 31 2 3 3" xfId="20305" xr:uid="{00000000-0005-0000-0000-00007E4F0000}"/>
    <cellStyle name="Percent 31 2 3 4" xfId="20306" xr:uid="{00000000-0005-0000-0000-00007F4F0000}"/>
    <cellStyle name="Percent 31 2 4" xfId="20307" xr:uid="{00000000-0005-0000-0000-0000804F0000}"/>
    <cellStyle name="Percent 31 2 4 2" xfId="20308" xr:uid="{00000000-0005-0000-0000-0000814F0000}"/>
    <cellStyle name="Percent 31 2 4 3" xfId="20309" xr:uid="{00000000-0005-0000-0000-0000824F0000}"/>
    <cellStyle name="Percent 31 2 5" xfId="20310" xr:uid="{00000000-0005-0000-0000-0000834F0000}"/>
    <cellStyle name="Percent 31 2 5 2" xfId="20311" xr:uid="{00000000-0005-0000-0000-0000844F0000}"/>
    <cellStyle name="Percent 31 2 5 3" xfId="20312" xr:uid="{00000000-0005-0000-0000-0000854F0000}"/>
    <cellStyle name="Percent 31 2 6" xfId="20313" xr:uid="{00000000-0005-0000-0000-0000864F0000}"/>
    <cellStyle name="Percent 31 2 7" xfId="20314" xr:uid="{00000000-0005-0000-0000-0000874F0000}"/>
    <cellStyle name="Percent 31 3" xfId="20315" xr:uid="{00000000-0005-0000-0000-0000884F0000}"/>
    <cellStyle name="Percent 31 3 2" xfId="20316" xr:uid="{00000000-0005-0000-0000-0000894F0000}"/>
    <cellStyle name="Percent 31 3 2 2" xfId="20317" xr:uid="{00000000-0005-0000-0000-00008A4F0000}"/>
    <cellStyle name="Percent 31 3 2 2 2" xfId="20318" xr:uid="{00000000-0005-0000-0000-00008B4F0000}"/>
    <cellStyle name="Percent 31 3 2 2 3" xfId="20319" xr:uid="{00000000-0005-0000-0000-00008C4F0000}"/>
    <cellStyle name="Percent 31 3 2 3" xfId="20320" xr:uid="{00000000-0005-0000-0000-00008D4F0000}"/>
    <cellStyle name="Percent 31 3 2 4" xfId="20321" xr:uid="{00000000-0005-0000-0000-00008E4F0000}"/>
    <cellStyle name="Percent 31 3 3" xfId="20322" xr:uid="{00000000-0005-0000-0000-00008F4F0000}"/>
    <cellStyle name="Percent 31 3 3 2" xfId="20323" xr:uid="{00000000-0005-0000-0000-0000904F0000}"/>
    <cellStyle name="Percent 31 3 3 2 2" xfId="20324" xr:uid="{00000000-0005-0000-0000-0000914F0000}"/>
    <cellStyle name="Percent 31 3 3 2 3" xfId="20325" xr:uid="{00000000-0005-0000-0000-0000924F0000}"/>
    <cellStyle name="Percent 31 3 3 3" xfId="20326" xr:uid="{00000000-0005-0000-0000-0000934F0000}"/>
    <cellStyle name="Percent 31 3 3 4" xfId="20327" xr:uid="{00000000-0005-0000-0000-0000944F0000}"/>
    <cellStyle name="Percent 31 3 4" xfId="20328" xr:uid="{00000000-0005-0000-0000-0000954F0000}"/>
    <cellStyle name="Percent 31 3 4 2" xfId="20329" xr:uid="{00000000-0005-0000-0000-0000964F0000}"/>
    <cellStyle name="Percent 31 3 4 3" xfId="20330" xr:uid="{00000000-0005-0000-0000-0000974F0000}"/>
    <cellStyle name="Percent 31 3 5" xfId="20331" xr:uid="{00000000-0005-0000-0000-0000984F0000}"/>
    <cellStyle name="Percent 31 3 6" xfId="20332" xr:uid="{00000000-0005-0000-0000-0000994F0000}"/>
    <cellStyle name="Percent 31 4" xfId="20333" xr:uid="{00000000-0005-0000-0000-00009A4F0000}"/>
    <cellStyle name="Percent 31 4 2" xfId="20334" xr:uid="{00000000-0005-0000-0000-00009B4F0000}"/>
    <cellStyle name="Percent 31 4 2 2" xfId="20335" xr:uid="{00000000-0005-0000-0000-00009C4F0000}"/>
    <cellStyle name="Percent 31 4 2 2 2" xfId="20336" xr:uid="{00000000-0005-0000-0000-00009D4F0000}"/>
    <cellStyle name="Percent 31 4 2 2 3" xfId="20337" xr:uid="{00000000-0005-0000-0000-00009E4F0000}"/>
    <cellStyle name="Percent 31 4 2 3" xfId="20338" xr:uid="{00000000-0005-0000-0000-00009F4F0000}"/>
    <cellStyle name="Percent 31 4 2 4" xfId="20339" xr:uid="{00000000-0005-0000-0000-0000A04F0000}"/>
    <cellStyle name="Percent 31 4 3" xfId="20340" xr:uid="{00000000-0005-0000-0000-0000A14F0000}"/>
    <cellStyle name="Percent 31 4 3 2" xfId="20341" xr:uid="{00000000-0005-0000-0000-0000A24F0000}"/>
    <cellStyle name="Percent 31 4 3 2 2" xfId="20342" xr:uid="{00000000-0005-0000-0000-0000A34F0000}"/>
    <cellStyle name="Percent 31 4 3 2 3" xfId="20343" xr:uid="{00000000-0005-0000-0000-0000A44F0000}"/>
    <cellStyle name="Percent 31 4 3 3" xfId="20344" xr:uid="{00000000-0005-0000-0000-0000A54F0000}"/>
    <cellStyle name="Percent 31 4 3 4" xfId="20345" xr:uid="{00000000-0005-0000-0000-0000A64F0000}"/>
    <cellStyle name="Percent 31 4 4" xfId="20346" xr:uid="{00000000-0005-0000-0000-0000A74F0000}"/>
    <cellStyle name="Percent 31 4 4 2" xfId="20347" xr:uid="{00000000-0005-0000-0000-0000A84F0000}"/>
    <cellStyle name="Percent 31 4 4 3" xfId="20348" xr:uid="{00000000-0005-0000-0000-0000A94F0000}"/>
    <cellStyle name="Percent 31 4 5" xfId="20349" xr:uid="{00000000-0005-0000-0000-0000AA4F0000}"/>
    <cellStyle name="Percent 31 4 6" xfId="20350" xr:uid="{00000000-0005-0000-0000-0000AB4F0000}"/>
    <cellStyle name="Percent 31 5" xfId="20351" xr:uid="{00000000-0005-0000-0000-0000AC4F0000}"/>
    <cellStyle name="Percent 31 5 2" xfId="20352" xr:uid="{00000000-0005-0000-0000-0000AD4F0000}"/>
    <cellStyle name="Percent 31 5 2 2" xfId="20353" xr:uid="{00000000-0005-0000-0000-0000AE4F0000}"/>
    <cellStyle name="Percent 31 5 2 2 2" xfId="20354" xr:uid="{00000000-0005-0000-0000-0000AF4F0000}"/>
    <cellStyle name="Percent 31 5 2 2 3" xfId="20355" xr:uid="{00000000-0005-0000-0000-0000B04F0000}"/>
    <cellStyle name="Percent 31 5 2 3" xfId="20356" xr:uid="{00000000-0005-0000-0000-0000B14F0000}"/>
    <cellStyle name="Percent 31 5 2 4" xfId="20357" xr:uid="{00000000-0005-0000-0000-0000B24F0000}"/>
    <cellStyle name="Percent 31 5 3" xfId="20358" xr:uid="{00000000-0005-0000-0000-0000B34F0000}"/>
    <cellStyle name="Percent 31 5 3 2" xfId="20359" xr:uid="{00000000-0005-0000-0000-0000B44F0000}"/>
    <cellStyle name="Percent 31 5 3 2 2" xfId="20360" xr:uid="{00000000-0005-0000-0000-0000B54F0000}"/>
    <cellStyle name="Percent 31 5 3 2 3" xfId="20361" xr:uid="{00000000-0005-0000-0000-0000B64F0000}"/>
    <cellStyle name="Percent 31 5 3 3" xfId="20362" xr:uid="{00000000-0005-0000-0000-0000B74F0000}"/>
    <cellStyle name="Percent 31 5 3 4" xfId="20363" xr:uid="{00000000-0005-0000-0000-0000B84F0000}"/>
    <cellStyle name="Percent 31 5 4" xfId="20364" xr:uid="{00000000-0005-0000-0000-0000B94F0000}"/>
    <cellStyle name="Percent 31 5 4 2" xfId="20365" xr:uid="{00000000-0005-0000-0000-0000BA4F0000}"/>
    <cellStyle name="Percent 31 5 4 2 2" xfId="20366" xr:uid="{00000000-0005-0000-0000-0000BB4F0000}"/>
    <cellStyle name="Percent 31 5 4 2 3" xfId="20367" xr:uid="{00000000-0005-0000-0000-0000BC4F0000}"/>
    <cellStyle name="Percent 31 5 4 3" xfId="20368" xr:uid="{00000000-0005-0000-0000-0000BD4F0000}"/>
    <cellStyle name="Percent 31 5 4 4" xfId="20369" xr:uid="{00000000-0005-0000-0000-0000BE4F0000}"/>
    <cellStyle name="Percent 31 5 5" xfId="20370" xr:uid="{00000000-0005-0000-0000-0000BF4F0000}"/>
    <cellStyle name="Percent 31 5 5 2" xfId="20371" xr:uid="{00000000-0005-0000-0000-0000C04F0000}"/>
    <cellStyle name="Percent 31 5 5 3" xfId="20372" xr:uid="{00000000-0005-0000-0000-0000C14F0000}"/>
    <cellStyle name="Percent 31 5 6" xfId="20373" xr:uid="{00000000-0005-0000-0000-0000C24F0000}"/>
    <cellStyle name="Percent 31 5 7" xfId="20374" xr:uid="{00000000-0005-0000-0000-0000C34F0000}"/>
    <cellStyle name="Percent 31 6" xfId="20375" xr:uid="{00000000-0005-0000-0000-0000C44F0000}"/>
    <cellStyle name="Percent 31 6 2" xfId="20376" xr:uid="{00000000-0005-0000-0000-0000C54F0000}"/>
    <cellStyle name="Percent 31 6 2 2" xfId="20377" xr:uid="{00000000-0005-0000-0000-0000C64F0000}"/>
    <cellStyle name="Percent 31 6 2 2 2" xfId="20378" xr:uid="{00000000-0005-0000-0000-0000C74F0000}"/>
    <cellStyle name="Percent 31 6 2 2 3" xfId="20379" xr:uid="{00000000-0005-0000-0000-0000C84F0000}"/>
    <cellStyle name="Percent 31 6 2 3" xfId="20380" xr:uid="{00000000-0005-0000-0000-0000C94F0000}"/>
    <cellStyle name="Percent 31 6 2 4" xfId="20381" xr:uid="{00000000-0005-0000-0000-0000CA4F0000}"/>
    <cellStyle name="Percent 31 6 3" xfId="20382" xr:uid="{00000000-0005-0000-0000-0000CB4F0000}"/>
    <cellStyle name="Percent 31 6 3 2" xfId="20383" xr:uid="{00000000-0005-0000-0000-0000CC4F0000}"/>
    <cellStyle name="Percent 31 6 3 2 2" xfId="20384" xr:uid="{00000000-0005-0000-0000-0000CD4F0000}"/>
    <cellStyle name="Percent 31 6 3 2 3" xfId="20385" xr:uid="{00000000-0005-0000-0000-0000CE4F0000}"/>
    <cellStyle name="Percent 31 6 3 3" xfId="20386" xr:uid="{00000000-0005-0000-0000-0000CF4F0000}"/>
    <cellStyle name="Percent 31 6 3 4" xfId="20387" xr:uid="{00000000-0005-0000-0000-0000D04F0000}"/>
    <cellStyle name="Percent 31 6 4" xfId="20388" xr:uid="{00000000-0005-0000-0000-0000D14F0000}"/>
    <cellStyle name="Percent 31 6 4 2" xfId="20389" xr:uid="{00000000-0005-0000-0000-0000D24F0000}"/>
    <cellStyle name="Percent 31 6 4 3" xfId="20390" xr:uid="{00000000-0005-0000-0000-0000D34F0000}"/>
    <cellStyle name="Percent 31 6 5" xfId="20391" xr:uid="{00000000-0005-0000-0000-0000D44F0000}"/>
    <cellStyle name="Percent 31 6 6" xfId="20392" xr:uid="{00000000-0005-0000-0000-0000D54F0000}"/>
    <cellStyle name="Percent 31 7" xfId="20393" xr:uid="{00000000-0005-0000-0000-0000D64F0000}"/>
    <cellStyle name="Percent 31 7 2" xfId="20394" xr:uid="{00000000-0005-0000-0000-0000D74F0000}"/>
    <cellStyle name="Percent 31 7 2 2" xfId="20395" xr:uid="{00000000-0005-0000-0000-0000D84F0000}"/>
    <cellStyle name="Percent 31 7 2 3" xfId="20396" xr:uid="{00000000-0005-0000-0000-0000D94F0000}"/>
    <cellStyle name="Percent 31 7 3" xfId="20397" xr:uid="{00000000-0005-0000-0000-0000DA4F0000}"/>
    <cellStyle name="Percent 31 7 4" xfId="20398" xr:uid="{00000000-0005-0000-0000-0000DB4F0000}"/>
    <cellStyle name="Percent 31 8" xfId="20399" xr:uid="{00000000-0005-0000-0000-0000DC4F0000}"/>
    <cellStyle name="Percent 31 8 2" xfId="20400" xr:uid="{00000000-0005-0000-0000-0000DD4F0000}"/>
    <cellStyle name="Percent 31 8 2 2" xfId="20401" xr:uid="{00000000-0005-0000-0000-0000DE4F0000}"/>
    <cellStyle name="Percent 31 8 2 3" xfId="20402" xr:uid="{00000000-0005-0000-0000-0000DF4F0000}"/>
    <cellStyle name="Percent 31 8 3" xfId="20403" xr:uid="{00000000-0005-0000-0000-0000E04F0000}"/>
    <cellStyle name="Percent 31 8 4" xfId="20404" xr:uid="{00000000-0005-0000-0000-0000E14F0000}"/>
    <cellStyle name="Percent 31 9" xfId="20405" xr:uid="{00000000-0005-0000-0000-0000E24F0000}"/>
    <cellStyle name="Percent 31 9 2" xfId="20406" xr:uid="{00000000-0005-0000-0000-0000E34F0000}"/>
    <cellStyle name="Percent 31 9 2 2" xfId="20407" xr:uid="{00000000-0005-0000-0000-0000E44F0000}"/>
    <cellStyle name="Percent 31 9 2 3" xfId="20408" xr:uid="{00000000-0005-0000-0000-0000E54F0000}"/>
    <cellStyle name="Percent 31 9 3" xfId="20409" xr:uid="{00000000-0005-0000-0000-0000E64F0000}"/>
    <cellStyle name="Percent 31 9 4" xfId="20410" xr:uid="{00000000-0005-0000-0000-0000E74F0000}"/>
    <cellStyle name="Percent 32" xfId="20411" xr:uid="{00000000-0005-0000-0000-0000E84F0000}"/>
    <cellStyle name="Percent 4" xfId="20412" xr:uid="{00000000-0005-0000-0000-0000E94F0000}"/>
    <cellStyle name="Percent 4 10" xfId="20413" xr:uid="{00000000-0005-0000-0000-0000EA4F0000}"/>
    <cellStyle name="Percent 4 10 10" xfId="20414" xr:uid="{00000000-0005-0000-0000-0000EB4F0000}"/>
    <cellStyle name="Percent 4 10 10 2" xfId="20415" xr:uid="{00000000-0005-0000-0000-0000EC4F0000}"/>
    <cellStyle name="Percent 4 10 10 3" xfId="20416" xr:uid="{00000000-0005-0000-0000-0000ED4F0000}"/>
    <cellStyle name="Percent 4 10 11" xfId="20417" xr:uid="{00000000-0005-0000-0000-0000EE4F0000}"/>
    <cellStyle name="Percent 4 10 11 2" xfId="20418" xr:uid="{00000000-0005-0000-0000-0000EF4F0000}"/>
    <cellStyle name="Percent 4 10 11 3" xfId="20419" xr:uid="{00000000-0005-0000-0000-0000F04F0000}"/>
    <cellStyle name="Percent 4 10 12" xfId="20420" xr:uid="{00000000-0005-0000-0000-0000F14F0000}"/>
    <cellStyle name="Percent 4 10 12 2" xfId="20421" xr:uid="{00000000-0005-0000-0000-0000F24F0000}"/>
    <cellStyle name="Percent 4 10 12 3" xfId="20422" xr:uid="{00000000-0005-0000-0000-0000F34F0000}"/>
    <cellStyle name="Percent 4 10 13" xfId="20423" xr:uid="{00000000-0005-0000-0000-0000F44F0000}"/>
    <cellStyle name="Percent 4 10 2" xfId="20424" xr:uid="{00000000-0005-0000-0000-0000F54F0000}"/>
    <cellStyle name="Percent 4 10 2 2" xfId="20425" xr:uid="{00000000-0005-0000-0000-0000F64F0000}"/>
    <cellStyle name="Percent 4 10 2 2 2" xfId="20426" xr:uid="{00000000-0005-0000-0000-0000F74F0000}"/>
    <cellStyle name="Percent 4 10 2 2 2 2" xfId="20427" xr:uid="{00000000-0005-0000-0000-0000F84F0000}"/>
    <cellStyle name="Percent 4 10 2 2 2 3" xfId="20428" xr:uid="{00000000-0005-0000-0000-0000F94F0000}"/>
    <cellStyle name="Percent 4 10 2 2 3" xfId="20429" xr:uid="{00000000-0005-0000-0000-0000FA4F0000}"/>
    <cellStyle name="Percent 4 10 2 2 4" xfId="20430" xr:uid="{00000000-0005-0000-0000-0000FB4F0000}"/>
    <cellStyle name="Percent 4 10 2 3" xfId="20431" xr:uid="{00000000-0005-0000-0000-0000FC4F0000}"/>
    <cellStyle name="Percent 4 10 2 3 2" xfId="20432" xr:uid="{00000000-0005-0000-0000-0000FD4F0000}"/>
    <cellStyle name="Percent 4 10 2 3 2 2" xfId="20433" xr:uid="{00000000-0005-0000-0000-0000FE4F0000}"/>
    <cellStyle name="Percent 4 10 2 3 2 3" xfId="20434" xr:uid="{00000000-0005-0000-0000-0000FF4F0000}"/>
    <cellStyle name="Percent 4 10 2 3 3" xfId="20435" xr:uid="{00000000-0005-0000-0000-000000500000}"/>
    <cellStyle name="Percent 4 10 2 3 4" xfId="20436" xr:uid="{00000000-0005-0000-0000-000001500000}"/>
    <cellStyle name="Percent 4 10 2 4" xfId="20437" xr:uid="{00000000-0005-0000-0000-000002500000}"/>
    <cellStyle name="Percent 4 10 2 4 2" xfId="20438" xr:uid="{00000000-0005-0000-0000-000003500000}"/>
    <cellStyle name="Percent 4 10 2 4 3" xfId="20439" xr:uid="{00000000-0005-0000-0000-000004500000}"/>
    <cellStyle name="Percent 4 10 2 5" xfId="20440" xr:uid="{00000000-0005-0000-0000-000005500000}"/>
    <cellStyle name="Percent 4 10 2 5 2" xfId="20441" xr:uid="{00000000-0005-0000-0000-000006500000}"/>
    <cellStyle name="Percent 4 10 2 5 3" xfId="20442" xr:uid="{00000000-0005-0000-0000-000007500000}"/>
    <cellStyle name="Percent 4 10 2 6" xfId="20443" xr:uid="{00000000-0005-0000-0000-000008500000}"/>
    <cellStyle name="Percent 4 10 2 7" xfId="20444" xr:uid="{00000000-0005-0000-0000-000009500000}"/>
    <cellStyle name="Percent 4 10 3" xfId="20445" xr:uid="{00000000-0005-0000-0000-00000A500000}"/>
    <cellStyle name="Percent 4 10 3 2" xfId="20446" xr:uid="{00000000-0005-0000-0000-00000B500000}"/>
    <cellStyle name="Percent 4 10 3 2 2" xfId="20447" xr:uid="{00000000-0005-0000-0000-00000C500000}"/>
    <cellStyle name="Percent 4 10 3 2 2 2" xfId="20448" xr:uid="{00000000-0005-0000-0000-00000D500000}"/>
    <cellStyle name="Percent 4 10 3 2 2 3" xfId="20449" xr:uid="{00000000-0005-0000-0000-00000E500000}"/>
    <cellStyle name="Percent 4 10 3 2 3" xfId="20450" xr:uid="{00000000-0005-0000-0000-00000F500000}"/>
    <cellStyle name="Percent 4 10 3 2 4" xfId="20451" xr:uid="{00000000-0005-0000-0000-000010500000}"/>
    <cellStyle name="Percent 4 10 3 3" xfId="20452" xr:uid="{00000000-0005-0000-0000-000011500000}"/>
    <cellStyle name="Percent 4 10 3 3 2" xfId="20453" xr:uid="{00000000-0005-0000-0000-000012500000}"/>
    <cellStyle name="Percent 4 10 3 3 2 2" xfId="20454" xr:uid="{00000000-0005-0000-0000-000013500000}"/>
    <cellStyle name="Percent 4 10 3 3 2 3" xfId="20455" xr:uid="{00000000-0005-0000-0000-000014500000}"/>
    <cellStyle name="Percent 4 10 3 3 3" xfId="20456" xr:uid="{00000000-0005-0000-0000-000015500000}"/>
    <cellStyle name="Percent 4 10 3 3 4" xfId="20457" xr:uid="{00000000-0005-0000-0000-000016500000}"/>
    <cellStyle name="Percent 4 10 3 4" xfId="20458" xr:uid="{00000000-0005-0000-0000-000017500000}"/>
    <cellStyle name="Percent 4 10 3 4 2" xfId="20459" xr:uid="{00000000-0005-0000-0000-000018500000}"/>
    <cellStyle name="Percent 4 10 3 4 3" xfId="20460" xr:uid="{00000000-0005-0000-0000-000019500000}"/>
    <cellStyle name="Percent 4 10 3 5" xfId="20461" xr:uid="{00000000-0005-0000-0000-00001A500000}"/>
    <cellStyle name="Percent 4 10 3 6" xfId="20462" xr:uid="{00000000-0005-0000-0000-00001B500000}"/>
    <cellStyle name="Percent 4 10 4" xfId="20463" xr:uid="{00000000-0005-0000-0000-00001C500000}"/>
    <cellStyle name="Percent 4 10 4 2" xfId="20464" xr:uid="{00000000-0005-0000-0000-00001D500000}"/>
    <cellStyle name="Percent 4 10 4 2 2" xfId="20465" xr:uid="{00000000-0005-0000-0000-00001E500000}"/>
    <cellStyle name="Percent 4 10 4 2 2 2" xfId="20466" xr:uid="{00000000-0005-0000-0000-00001F500000}"/>
    <cellStyle name="Percent 4 10 4 2 2 3" xfId="20467" xr:uid="{00000000-0005-0000-0000-000020500000}"/>
    <cellStyle name="Percent 4 10 4 2 3" xfId="20468" xr:uid="{00000000-0005-0000-0000-000021500000}"/>
    <cellStyle name="Percent 4 10 4 2 4" xfId="20469" xr:uid="{00000000-0005-0000-0000-000022500000}"/>
    <cellStyle name="Percent 4 10 4 3" xfId="20470" xr:uid="{00000000-0005-0000-0000-000023500000}"/>
    <cellStyle name="Percent 4 10 4 3 2" xfId="20471" xr:uid="{00000000-0005-0000-0000-000024500000}"/>
    <cellStyle name="Percent 4 10 4 3 2 2" xfId="20472" xr:uid="{00000000-0005-0000-0000-000025500000}"/>
    <cellStyle name="Percent 4 10 4 3 2 3" xfId="20473" xr:uid="{00000000-0005-0000-0000-000026500000}"/>
    <cellStyle name="Percent 4 10 4 3 3" xfId="20474" xr:uid="{00000000-0005-0000-0000-000027500000}"/>
    <cellStyle name="Percent 4 10 4 3 4" xfId="20475" xr:uid="{00000000-0005-0000-0000-000028500000}"/>
    <cellStyle name="Percent 4 10 4 4" xfId="20476" xr:uid="{00000000-0005-0000-0000-000029500000}"/>
    <cellStyle name="Percent 4 10 4 4 2" xfId="20477" xr:uid="{00000000-0005-0000-0000-00002A500000}"/>
    <cellStyle name="Percent 4 10 4 4 3" xfId="20478" xr:uid="{00000000-0005-0000-0000-00002B500000}"/>
    <cellStyle name="Percent 4 10 4 5" xfId="20479" xr:uid="{00000000-0005-0000-0000-00002C500000}"/>
    <cellStyle name="Percent 4 10 4 6" xfId="20480" xr:uid="{00000000-0005-0000-0000-00002D500000}"/>
    <cellStyle name="Percent 4 10 5" xfId="20481" xr:uid="{00000000-0005-0000-0000-00002E500000}"/>
    <cellStyle name="Percent 4 10 5 2" xfId="20482" xr:uid="{00000000-0005-0000-0000-00002F500000}"/>
    <cellStyle name="Percent 4 10 5 2 2" xfId="20483" xr:uid="{00000000-0005-0000-0000-000030500000}"/>
    <cellStyle name="Percent 4 10 5 2 2 2" xfId="20484" xr:uid="{00000000-0005-0000-0000-000031500000}"/>
    <cellStyle name="Percent 4 10 5 2 2 3" xfId="20485" xr:uid="{00000000-0005-0000-0000-000032500000}"/>
    <cellStyle name="Percent 4 10 5 2 3" xfId="20486" xr:uid="{00000000-0005-0000-0000-000033500000}"/>
    <cellStyle name="Percent 4 10 5 2 4" xfId="20487" xr:uid="{00000000-0005-0000-0000-000034500000}"/>
    <cellStyle name="Percent 4 10 5 3" xfId="20488" xr:uid="{00000000-0005-0000-0000-000035500000}"/>
    <cellStyle name="Percent 4 10 5 3 2" xfId="20489" xr:uid="{00000000-0005-0000-0000-000036500000}"/>
    <cellStyle name="Percent 4 10 5 3 2 2" xfId="20490" xr:uid="{00000000-0005-0000-0000-000037500000}"/>
    <cellStyle name="Percent 4 10 5 3 2 3" xfId="20491" xr:uid="{00000000-0005-0000-0000-000038500000}"/>
    <cellStyle name="Percent 4 10 5 3 3" xfId="20492" xr:uid="{00000000-0005-0000-0000-000039500000}"/>
    <cellStyle name="Percent 4 10 5 3 4" xfId="20493" xr:uid="{00000000-0005-0000-0000-00003A500000}"/>
    <cellStyle name="Percent 4 10 5 4" xfId="20494" xr:uid="{00000000-0005-0000-0000-00003B500000}"/>
    <cellStyle name="Percent 4 10 5 4 2" xfId="20495" xr:uid="{00000000-0005-0000-0000-00003C500000}"/>
    <cellStyle name="Percent 4 10 5 4 2 2" xfId="20496" xr:uid="{00000000-0005-0000-0000-00003D500000}"/>
    <cellStyle name="Percent 4 10 5 4 2 3" xfId="20497" xr:uid="{00000000-0005-0000-0000-00003E500000}"/>
    <cellStyle name="Percent 4 10 5 4 3" xfId="20498" xr:uid="{00000000-0005-0000-0000-00003F500000}"/>
    <cellStyle name="Percent 4 10 5 4 4" xfId="20499" xr:uid="{00000000-0005-0000-0000-000040500000}"/>
    <cellStyle name="Percent 4 10 5 5" xfId="20500" xr:uid="{00000000-0005-0000-0000-000041500000}"/>
    <cellStyle name="Percent 4 10 5 5 2" xfId="20501" xr:uid="{00000000-0005-0000-0000-000042500000}"/>
    <cellStyle name="Percent 4 10 5 5 3" xfId="20502" xr:uid="{00000000-0005-0000-0000-000043500000}"/>
    <cellStyle name="Percent 4 10 5 6" xfId="20503" xr:uid="{00000000-0005-0000-0000-000044500000}"/>
    <cellStyle name="Percent 4 10 5 7" xfId="20504" xr:uid="{00000000-0005-0000-0000-000045500000}"/>
    <cellStyle name="Percent 4 10 6" xfId="20505" xr:uid="{00000000-0005-0000-0000-000046500000}"/>
    <cellStyle name="Percent 4 10 6 2" xfId="20506" xr:uid="{00000000-0005-0000-0000-000047500000}"/>
    <cellStyle name="Percent 4 10 6 2 2" xfId="20507" xr:uid="{00000000-0005-0000-0000-000048500000}"/>
    <cellStyle name="Percent 4 10 6 2 2 2" xfId="20508" xr:uid="{00000000-0005-0000-0000-000049500000}"/>
    <cellStyle name="Percent 4 10 6 2 2 3" xfId="20509" xr:uid="{00000000-0005-0000-0000-00004A500000}"/>
    <cellStyle name="Percent 4 10 6 2 3" xfId="20510" xr:uid="{00000000-0005-0000-0000-00004B500000}"/>
    <cellStyle name="Percent 4 10 6 2 4" xfId="20511" xr:uid="{00000000-0005-0000-0000-00004C500000}"/>
    <cellStyle name="Percent 4 10 6 3" xfId="20512" xr:uid="{00000000-0005-0000-0000-00004D500000}"/>
    <cellStyle name="Percent 4 10 6 3 2" xfId="20513" xr:uid="{00000000-0005-0000-0000-00004E500000}"/>
    <cellStyle name="Percent 4 10 6 3 2 2" xfId="20514" xr:uid="{00000000-0005-0000-0000-00004F500000}"/>
    <cellStyle name="Percent 4 10 6 3 2 3" xfId="20515" xr:uid="{00000000-0005-0000-0000-000050500000}"/>
    <cellStyle name="Percent 4 10 6 3 3" xfId="20516" xr:uid="{00000000-0005-0000-0000-000051500000}"/>
    <cellStyle name="Percent 4 10 6 3 4" xfId="20517" xr:uid="{00000000-0005-0000-0000-000052500000}"/>
    <cellStyle name="Percent 4 10 6 4" xfId="20518" xr:uid="{00000000-0005-0000-0000-000053500000}"/>
    <cellStyle name="Percent 4 10 6 4 2" xfId="20519" xr:uid="{00000000-0005-0000-0000-000054500000}"/>
    <cellStyle name="Percent 4 10 6 4 3" xfId="20520" xr:uid="{00000000-0005-0000-0000-000055500000}"/>
    <cellStyle name="Percent 4 10 6 5" xfId="20521" xr:uid="{00000000-0005-0000-0000-000056500000}"/>
    <cellStyle name="Percent 4 10 6 6" xfId="20522" xr:uid="{00000000-0005-0000-0000-000057500000}"/>
    <cellStyle name="Percent 4 10 7" xfId="20523" xr:uid="{00000000-0005-0000-0000-000058500000}"/>
    <cellStyle name="Percent 4 10 7 2" xfId="20524" xr:uid="{00000000-0005-0000-0000-000059500000}"/>
    <cellStyle name="Percent 4 10 7 2 2" xfId="20525" xr:uid="{00000000-0005-0000-0000-00005A500000}"/>
    <cellStyle name="Percent 4 10 7 2 3" xfId="20526" xr:uid="{00000000-0005-0000-0000-00005B500000}"/>
    <cellStyle name="Percent 4 10 7 3" xfId="20527" xr:uid="{00000000-0005-0000-0000-00005C500000}"/>
    <cellStyle name="Percent 4 10 7 4" xfId="20528" xr:uid="{00000000-0005-0000-0000-00005D500000}"/>
    <cellStyle name="Percent 4 10 8" xfId="20529" xr:uid="{00000000-0005-0000-0000-00005E500000}"/>
    <cellStyle name="Percent 4 10 8 2" xfId="20530" xr:uid="{00000000-0005-0000-0000-00005F500000}"/>
    <cellStyle name="Percent 4 10 8 2 2" xfId="20531" xr:uid="{00000000-0005-0000-0000-000060500000}"/>
    <cellStyle name="Percent 4 10 8 2 3" xfId="20532" xr:uid="{00000000-0005-0000-0000-000061500000}"/>
    <cellStyle name="Percent 4 10 8 3" xfId="20533" xr:uid="{00000000-0005-0000-0000-000062500000}"/>
    <cellStyle name="Percent 4 10 8 4" xfId="20534" xr:uid="{00000000-0005-0000-0000-000063500000}"/>
    <cellStyle name="Percent 4 10 9" xfId="20535" xr:uid="{00000000-0005-0000-0000-000064500000}"/>
    <cellStyle name="Percent 4 10 9 2" xfId="20536" xr:uid="{00000000-0005-0000-0000-000065500000}"/>
    <cellStyle name="Percent 4 10 9 2 2" xfId="20537" xr:uid="{00000000-0005-0000-0000-000066500000}"/>
    <cellStyle name="Percent 4 10 9 2 3" xfId="20538" xr:uid="{00000000-0005-0000-0000-000067500000}"/>
    <cellStyle name="Percent 4 10 9 3" xfId="20539" xr:uid="{00000000-0005-0000-0000-000068500000}"/>
    <cellStyle name="Percent 4 10 9 4" xfId="20540" xr:uid="{00000000-0005-0000-0000-000069500000}"/>
    <cellStyle name="Percent 4 11" xfId="20541" xr:uid="{00000000-0005-0000-0000-00006A500000}"/>
    <cellStyle name="Percent 4 11 10" xfId="20542" xr:uid="{00000000-0005-0000-0000-00006B500000}"/>
    <cellStyle name="Percent 4 11 10 2" xfId="20543" xr:uid="{00000000-0005-0000-0000-00006C500000}"/>
    <cellStyle name="Percent 4 11 10 3" xfId="20544" xr:uid="{00000000-0005-0000-0000-00006D500000}"/>
    <cellStyle name="Percent 4 11 11" xfId="20545" xr:uid="{00000000-0005-0000-0000-00006E500000}"/>
    <cellStyle name="Percent 4 11 11 2" xfId="20546" xr:uid="{00000000-0005-0000-0000-00006F500000}"/>
    <cellStyle name="Percent 4 11 11 3" xfId="20547" xr:uid="{00000000-0005-0000-0000-000070500000}"/>
    <cellStyle name="Percent 4 11 12" xfId="20548" xr:uid="{00000000-0005-0000-0000-000071500000}"/>
    <cellStyle name="Percent 4 11 12 2" xfId="20549" xr:uid="{00000000-0005-0000-0000-000072500000}"/>
    <cellStyle name="Percent 4 11 12 3" xfId="20550" xr:uid="{00000000-0005-0000-0000-000073500000}"/>
    <cellStyle name="Percent 4 11 13" xfId="20551" xr:uid="{00000000-0005-0000-0000-000074500000}"/>
    <cellStyle name="Percent 4 11 2" xfId="20552" xr:uid="{00000000-0005-0000-0000-000075500000}"/>
    <cellStyle name="Percent 4 11 2 2" xfId="20553" xr:uid="{00000000-0005-0000-0000-000076500000}"/>
    <cellStyle name="Percent 4 11 2 2 2" xfId="20554" xr:uid="{00000000-0005-0000-0000-000077500000}"/>
    <cellStyle name="Percent 4 11 2 2 2 2" xfId="20555" xr:uid="{00000000-0005-0000-0000-000078500000}"/>
    <cellStyle name="Percent 4 11 2 2 2 3" xfId="20556" xr:uid="{00000000-0005-0000-0000-000079500000}"/>
    <cellStyle name="Percent 4 11 2 2 3" xfId="20557" xr:uid="{00000000-0005-0000-0000-00007A500000}"/>
    <cellStyle name="Percent 4 11 2 2 4" xfId="20558" xr:uid="{00000000-0005-0000-0000-00007B500000}"/>
    <cellStyle name="Percent 4 11 2 3" xfId="20559" xr:uid="{00000000-0005-0000-0000-00007C500000}"/>
    <cellStyle name="Percent 4 11 2 3 2" xfId="20560" xr:uid="{00000000-0005-0000-0000-00007D500000}"/>
    <cellStyle name="Percent 4 11 2 3 2 2" xfId="20561" xr:uid="{00000000-0005-0000-0000-00007E500000}"/>
    <cellStyle name="Percent 4 11 2 3 2 3" xfId="20562" xr:uid="{00000000-0005-0000-0000-00007F500000}"/>
    <cellStyle name="Percent 4 11 2 3 3" xfId="20563" xr:uid="{00000000-0005-0000-0000-000080500000}"/>
    <cellStyle name="Percent 4 11 2 3 4" xfId="20564" xr:uid="{00000000-0005-0000-0000-000081500000}"/>
    <cellStyle name="Percent 4 11 2 4" xfId="20565" xr:uid="{00000000-0005-0000-0000-000082500000}"/>
    <cellStyle name="Percent 4 11 2 4 2" xfId="20566" xr:uid="{00000000-0005-0000-0000-000083500000}"/>
    <cellStyle name="Percent 4 11 2 4 3" xfId="20567" xr:uid="{00000000-0005-0000-0000-000084500000}"/>
    <cellStyle name="Percent 4 11 2 5" xfId="20568" xr:uid="{00000000-0005-0000-0000-000085500000}"/>
    <cellStyle name="Percent 4 11 2 5 2" xfId="20569" xr:uid="{00000000-0005-0000-0000-000086500000}"/>
    <cellStyle name="Percent 4 11 2 5 3" xfId="20570" xr:uid="{00000000-0005-0000-0000-000087500000}"/>
    <cellStyle name="Percent 4 11 2 6" xfId="20571" xr:uid="{00000000-0005-0000-0000-000088500000}"/>
    <cellStyle name="Percent 4 11 2 7" xfId="20572" xr:uid="{00000000-0005-0000-0000-000089500000}"/>
    <cellStyle name="Percent 4 11 3" xfId="20573" xr:uid="{00000000-0005-0000-0000-00008A500000}"/>
    <cellStyle name="Percent 4 11 3 2" xfId="20574" xr:uid="{00000000-0005-0000-0000-00008B500000}"/>
    <cellStyle name="Percent 4 11 3 2 2" xfId="20575" xr:uid="{00000000-0005-0000-0000-00008C500000}"/>
    <cellStyle name="Percent 4 11 3 2 2 2" xfId="20576" xr:uid="{00000000-0005-0000-0000-00008D500000}"/>
    <cellStyle name="Percent 4 11 3 2 2 3" xfId="20577" xr:uid="{00000000-0005-0000-0000-00008E500000}"/>
    <cellStyle name="Percent 4 11 3 2 3" xfId="20578" xr:uid="{00000000-0005-0000-0000-00008F500000}"/>
    <cellStyle name="Percent 4 11 3 2 4" xfId="20579" xr:uid="{00000000-0005-0000-0000-000090500000}"/>
    <cellStyle name="Percent 4 11 3 3" xfId="20580" xr:uid="{00000000-0005-0000-0000-000091500000}"/>
    <cellStyle name="Percent 4 11 3 3 2" xfId="20581" xr:uid="{00000000-0005-0000-0000-000092500000}"/>
    <cellStyle name="Percent 4 11 3 3 2 2" xfId="20582" xr:uid="{00000000-0005-0000-0000-000093500000}"/>
    <cellStyle name="Percent 4 11 3 3 2 3" xfId="20583" xr:uid="{00000000-0005-0000-0000-000094500000}"/>
    <cellStyle name="Percent 4 11 3 3 3" xfId="20584" xr:uid="{00000000-0005-0000-0000-000095500000}"/>
    <cellStyle name="Percent 4 11 3 3 4" xfId="20585" xr:uid="{00000000-0005-0000-0000-000096500000}"/>
    <cellStyle name="Percent 4 11 3 4" xfId="20586" xr:uid="{00000000-0005-0000-0000-000097500000}"/>
    <cellStyle name="Percent 4 11 3 4 2" xfId="20587" xr:uid="{00000000-0005-0000-0000-000098500000}"/>
    <cellStyle name="Percent 4 11 3 4 3" xfId="20588" xr:uid="{00000000-0005-0000-0000-000099500000}"/>
    <cellStyle name="Percent 4 11 3 5" xfId="20589" xr:uid="{00000000-0005-0000-0000-00009A500000}"/>
    <cellStyle name="Percent 4 11 3 6" xfId="20590" xr:uid="{00000000-0005-0000-0000-00009B500000}"/>
    <cellStyle name="Percent 4 11 4" xfId="20591" xr:uid="{00000000-0005-0000-0000-00009C500000}"/>
    <cellStyle name="Percent 4 11 4 2" xfId="20592" xr:uid="{00000000-0005-0000-0000-00009D500000}"/>
    <cellStyle name="Percent 4 11 4 2 2" xfId="20593" xr:uid="{00000000-0005-0000-0000-00009E500000}"/>
    <cellStyle name="Percent 4 11 4 2 2 2" xfId="20594" xr:uid="{00000000-0005-0000-0000-00009F500000}"/>
    <cellStyle name="Percent 4 11 4 2 2 3" xfId="20595" xr:uid="{00000000-0005-0000-0000-0000A0500000}"/>
    <cellStyle name="Percent 4 11 4 2 3" xfId="20596" xr:uid="{00000000-0005-0000-0000-0000A1500000}"/>
    <cellStyle name="Percent 4 11 4 2 4" xfId="20597" xr:uid="{00000000-0005-0000-0000-0000A2500000}"/>
    <cellStyle name="Percent 4 11 4 3" xfId="20598" xr:uid="{00000000-0005-0000-0000-0000A3500000}"/>
    <cellStyle name="Percent 4 11 4 3 2" xfId="20599" xr:uid="{00000000-0005-0000-0000-0000A4500000}"/>
    <cellStyle name="Percent 4 11 4 3 2 2" xfId="20600" xr:uid="{00000000-0005-0000-0000-0000A5500000}"/>
    <cellStyle name="Percent 4 11 4 3 2 3" xfId="20601" xr:uid="{00000000-0005-0000-0000-0000A6500000}"/>
    <cellStyle name="Percent 4 11 4 3 3" xfId="20602" xr:uid="{00000000-0005-0000-0000-0000A7500000}"/>
    <cellStyle name="Percent 4 11 4 3 4" xfId="20603" xr:uid="{00000000-0005-0000-0000-0000A8500000}"/>
    <cellStyle name="Percent 4 11 4 4" xfId="20604" xr:uid="{00000000-0005-0000-0000-0000A9500000}"/>
    <cellStyle name="Percent 4 11 4 4 2" xfId="20605" xr:uid="{00000000-0005-0000-0000-0000AA500000}"/>
    <cellStyle name="Percent 4 11 4 4 3" xfId="20606" xr:uid="{00000000-0005-0000-0000-0000AB500000}"/>
    <cellStyle name="Percent 4 11 4 5" xfId="20607" xr:uid="{00000000-0005-0000-0000-0000AC500000}"/>
    <cellStyle name="Percent 4 11 4 6" xfId="20608" xr:uid="{00000000-0005-0000-0000-0000AD500000}"/>
    <cellStyle name="Percent 4 11 5" xfId="20609" xr:uid="{00000000-0005-0000-0000-0000AE500000}"/>
    <cellStyle name="Percent 4 11 5 2" xfId="20610" xr:uid="{00000000-0005-0000-0000-0000AF500000}"/>
    <cellStyle name="Percent 4 11 5 2 2" xfId="20611" xr:uid="{00000000-0005-0000-0000-0000B0500000}"/>
    <cellStyle name="Percent 4 11 5 2 2 2" xfId="20612" xr:uid="{00000000-0005-0000-0000-0000B1500000}"/>
    <cellStyle name="Percent 4 11 5 2 2 3" xfId="20613" xr:uid="{00000000-0005-0000-0000-0000B2500000}"/>
    <cellStyle name="Percent 4 11 5 2 3" xfId="20614" xr:uid="{00000000-0005-0000-0000-0000B3500000}"/>
    <cellStyle name="Percent 4 11 5 2 4" xfId="20615" xr:uid="{00000000-0005-0000-0000-0000B4500000}"/>
    <cellStyle name="Percent 4 11 5 3" xfId="20616" xr:uid="{00000000-0005-0000-0000-0000B5500000}"/>
    <cellStyle name="Percent 4 11 5 3 2" xfId="20617" xr:uid="{00000000-0005-0000-0000-0000B6500000}"/>
    <cellStyle name="Percent 4 11 5 3 2 2" xfId="20618" xr:uid="{00000000-0005-0000-0000-0000B7500000}"/>
    <cellStyle name="Percent 4 11 5 3 2 3" xfId="20619" xr:uid="{00000000-0005-0000-0000-0000B8500000}"/>
    <cellStyle name="Percent 4 11 5 3 3" xfId="20620" xr:uid="{00000000-0005-0000-0000-0000B9500000}"/>
    <cellStyle name="Percent 4 11 5 3 4" xfId="20621" xr:uid="{00000000-0005-0000-0000-0000BA500000}"/>
    <cellStyle name="Percent 4 11 5 4" xfId="20622" xr:uid="{00000000-0005-0000-0000-0000BB500000}"/>
    <cellStyle name="Percent 4 11 5 4 2" xfId="20623" xr:uid="{00000000-0005-0000-0000-0000BC500000}"/>
    <cellStyle name="Percent 4 11 5 4 2 2" xfId="20624" xr:uid="{00000000-0005-0000-0000-0000BD500000}"/>
    <cellStyle name="Percent 4 11 5 4 2 3" xfId="20625" xr:uid="{00000000-0005-0000-0000-0000BE500000}"/>
    <cellStyle name="Percent 4 11 5 4 3" xfId="20626" xr:uid="{00000000-0005-0000-0000-0000BF500000}"/>
    <cellStyle name="Percent 4 11 5 4 4" xfId="20627" xr:uid="{00000000-0005-0000-0000-0000C0500000}"/>
    <cellStyle name="Percent 4 11 5 5" xfId="20628" xr:uid="{00000000-0005-0000-0000-0000C1500000}"/>
    <cellStyle name="Percent 4 11 5 5 2" xfId="20629" xr:uid="{00000000-0005-0000-0000-0000C2500000}"/>
    <cellStyle name="Percent 4 11 5 5 3" xfId="20630" xr:uid="{00000000-0005-0000-0000-0000C3500000}"/>
    <cellStyle name="Percent 4 11 5 6" xfId="20631" xr:uid="{00000000-0005-0000-0000-0000C4500000}"/>
    <cellStyle name="Percent 4 11 5 7" xfId="20632" xr:uid="{00000000-0005-0000-0000-0000C5500000}"/>
    <cellStyle name="Percent 4 11 6" xfId="20633" xr:uid="{00000000-0005-0000-0000-0000C6500000}"/>
    <cellStyle name="Percent 4 11 6 2" xfId="20634" xr:uid="{00000000-0005-0000-0000-0000C7500000}"/>
    <cellStyle name="Percent 4 11 6 2 2" xfId="20635" xr:uid="{00000000-0005-0000-0000-0000C8500000}"/>
    <cellStyle name="Percent 4 11 6 2 2 2" xfId="20636" xr:uid="{00000000-0005-0000-0000-0000C9500000}"/>
    <cellStyle name="Percent 4 11 6 2 2 3" xfId="20637" xr:uid="{00000000-0005-0000-0000-0000CA500000}"/>
    <cellStyle name="Percent 4 11 6 2 3" xfId="20638" xr:uid="{00000000-0005-0000-0000-0000CB500000}"/>
    <cellStyle name="Percent 4 11 6 2 4" xfId="20639" xr:uid="{00000000-0005-0000-0000-0000CC500000}"/>
    <cellStyle name="Percent 4 11 6 3" xfId="20640" xr:uid="{00000000-0005-0000-0000-0000CD500000}"/>
    <cellStyle name="Percent 4 11 6 3 2" xfId="20641" xr:uid="{00000000-0005-0000-0000-0000CE500000}"/>
    <cellStyle name="Percent 4 11 6 3 2 2" xfId="20642" xr:uid="{00000000-0005-0000-0000-0000CF500000}"/>
    <cellStyle name="Percent 4 11 6 3 2 3" xfId="20643" xr:uid="{00000000-0005-0000-0000-0000D0500000}"/>
    <cellStyle name="Percent 4 11 6 3 3" xfId="20644" xr:uid="{00000000-0005-0000-0000-0000D1500000}"/>
    <cellStyle name="Percent 4 11 6 3 4" xfId="20645" xr:uid="{00000000-0005-0000-0000-0000D2500000}"/>
    <cellStyle name="Percent 4 11 6 4" xfId="20646" xr:uid="{00000000-0005-0000-0000-0000D3500000}"/>
    <cellStyle name="Percent 4 11 6 4 2" xfId="20647" xr:uid="{00000000-0005-0000-0000-0000D4500000}"/>
    <cellStyle name="Percent 4 11 6 4 3" xfId="20648" xr:uid="{00000000-0005-0000-0000-0000D5500000}"/>
    <cellStyle name="Percent 4 11 6 5" xfId="20649" xr:uid="{00000000-0005-0000-0000-0000D6500000}"/>
    <cellStyle name="Percent 4 11 6 6" xfId="20650" xr:uid="{00000000-0005-0000-0000-0000D7500000}"/>
    <cellStyle name="Percent 4 11 7" xfId="20651" xr:uid="{00000000-0005-0000-0000-0000D8500000}"/>
    <cellStyle name="Percent 4 11 7 2" xfId="20652" xr:uid="{00000000-0005-0000-0000-0000D9500000}"/>
    <cellStyle name="Percent 4 11 7 2 2" xfId="20653" xr:uid="{00000000-0005-0000-0000-0000DA500000}"/>
    <cellStyle name="Percent 4 11 7 2 3" xfId="20654" xr:uid="{00000000-0005-0000-0000-0000DB500000}"/>
    <cellStyle name="Percent 4 11 7 3" xfId="20655" xr:uid="{00000000-0005-0000-0000-0000DC500000}"/>
    <cellStyle name="Percent 4 11 7 4" xfId="20656" xr:uid="{00000000-0005-0000-0000-0000DD500000}"/>
    <cellStyle name="Percent 4 11 8" xfId="20657" xr:uid="{00000000-0005-0000-0000-0000DE500000}"/>
    <cellStyle name="Percent 4 11 8 2" xfId="20658" xr:uid="{00000000-0005-0000-0000-0000DF500000}"/>
    <cellStyle name="Percent 4 11 8 2 2" xfId="20659" xr:uid="{00000000-0005-0000-0000-0000E0500000}"/>
    <cellStyle name="Percent 4 11 8 2 3" xfId="20660" xr:uid="{00000000-0005-0000-0000-0000E1500000}"/>
    <cellStyle name="Percent 4 11 8 3" xfId="20661" xr:uid="{00000000-0005-0000-0000-0000E2500000}"/>
    <cellStyle name="Percent 4 11 8 4" xfId="20662" xr:uid="{00000000-0005-0000-0000-0000E3500000}"/>
    <cellStyle name="Percent 4 11 9" xfId="20663" xr:uid="{00000000-0005-0000-0000-0000E4500000}"/>
    <cellStyle name="Percent 4 11 9 2" xfId="20664" xr:uid="{00000000-0005-0000-0000-0000E5500000}"/>
    <cellStyle name="Percent 4 11 9 2 2" xfId="20665" xr:uid="{00000000-0005-0000-0000-0000E6500000}"/>
    <cellStyle name="Percent 4 11 9 2 3" xfId="20666" xr:uid="{00000000-0005-0000-0000-0000E7500000}"/>
    <cellStyle name="Percent 4 11 9 3" xfId="20667" xr:uid="{00000000-0005-0000-0000-0000E8500000}"/>
    <cellStyle name="Percent 4 11 9 4" xfId="20668" xr:uid="{00000000-0005-0000-0000-0000E9500000}"/>
    <cellStyle name="Percent 4 12" xfId="20669" xr:uid="{00000000-0005-0000-0000-0000EA500000}"/>
    <cellStyle name="Percent 4 12 10" xfId="20670" xr:uid="{00000000-0005-0000-0000-0000EB500000}"/>
    <cellStyle name="Percent 4 12 10 2" xfId="20671" xr:uid="{00000000-0005-0000-0000-0000EC500000}"/>
    <cellStyle name="Percent 4 12 10 3" xfId="20672" xr:uid="{00000000-0005-0000-0000-0000ED500000}"/>
    <cellStyle name="Percent 4 12 11" xfId="20673" xr:uid="{00000000-0005-0000-0000-0000EE500000}"/>
    <cellStyle name="Percent 4 12 11 2" xfId="20674" xr:uid="{00000000-0005-0000-0000-0000EF500000}"/>
    <cellStyle name="Percent 4 12 11 3" xfId="20675" xr:uid="{00000000-0005-0000-0000-0000F0500000}"/>
    <cellStyle name="Percent 4 12 12" xfId="20676" xr:uid="{00000000-0005-0000-0000-0000F1500000}"/>
    <cellStyle name="Percent 4 12 12 2" xfId="20677" xr:uid="{00000000-0005-0000-0000-0000F2500000}"/>
    <cellStyle name="Percent 4 12 12 3" xfId="20678" xr:uid="{00000000-0005-0000-0000-0000F3500000}"/>
    <cellStyle name="Percent 4 12 13" xfId="20679" xr:uid="{00000000-0005-0000-0000-0000F4500000}"/>
    <cellStyle name="Percent 4 12 2" xfId="20680" xr:uid="{00000000-0005-0000-0000-0000F5500000}"/>
    <cellStyle name="Percent 4 12 2 2" xfId="20681" xr:uid="{00000000-0005-0000-0000-0000F6500000}"/>
    <cellStyle name="Percent 4 12 2 2 2" xfId="20682" xr:uid="{00000000-0005-0000-0000-0000F7500000}"/>
    <cellStyle name="Percent 4 12 2 2 2 2" xfId="20683" xr:uid="{00000000-0005-0000-0000-0000F8500000}"/>
    <cellStyle name="Percent 4 12 2 2 2 3" xfId="20684" xr:uid="{00000000-0005-0000-0000-0000F9500000}"/>
    <cellStyle name="Percent 4 12 2 2 3" xfId="20685" xr:uid="{00000000-0005-0000-0000-0000FA500000}"/>
    <cellStyle name="Percent 4 12 2 2 4" xfId="20686" xr:uid="{00000000-0005-0000-0000-0000FB500000}"/>
    <cellStyle name="Percent 4 12 2 3" xfId="20687" xr:uid="{00000000-0005-0000-0000-0000FC500000}"/>
    <cellStyle name="Percent 4 12 2 3 2" xfId="20688" xr:uid="{00000000-0005-0000-0000-0000FD500000}"/>
    <cellStyle name="Percent 4 12 2 3 2 2" xfId="20689" xr:uid="{00000000-0005-0000-0000-0000FE500000}"/>
    <cellStyle name="Percent 4 12 2 3 2 3" xfId="20690" xr:uid="{00000000-0005-0000-0000-0000FF500000}"/>
    <cellStyle name="Percent 4 12 2 3 3" xfId="20691" xr:uid="{00000000-0005-0000-0000-000000510000}"/>
    <cellStyle name="Percent 4 12 2 3 4" xfId="20692" xr:uid="{00000000-0005-0000-0000-000001510000}"/>
    <cellStyle name="Percent 4 12 2 4" xfId="20693" xr:uid="{00000000-0005-0000-0000-000002510000}"/>
    <cellStyle name="Percent 4 12 2 4 2" xfId="20694" xr:uid="{00000000-0005-0000-0000-000003510000}"/>
    <cellStyle name="Percent 4 12 2 4 3" xfId="20695" xr:uid="{00000000-0005-0000-0000-000004510000}"/>
    <cellStyle name="Percent 4 12 2 5" xfId="20696" xr:uid="{00000000-0005-0000-0000-000005510000}"/>
    <cellStyle name="Percent 4 12 2 5 2" xfId="20697" xr:uid="{00000000-0005-0000-0000-000006510000}"/>
    <cellStyle name="Percent 4 12 2 5 3" xfId="20698" xr:uid="{00000000-0005-0000-0000-000007510000}"/>
    <cellStyle name="Percent 4 12 2 6" xfId="20699" xr:uid="{00000000-0005-0000-0000-000008510000}"/>
    <cellStyle name="Percent 4 12 2 7" xfId="20700" xr:uid="{00000000-0005-0000-0000-000009510000}"/>
    <cellStyle name="Percent 4 12 3" xfId="20701" xr:uid="{00000000-0005-0000-0000-00000A510000}"/>
    <cellStyle name="Percent 4 12 3 2" xfId="20702" xr:uid="{00000000-0005-0000-0000-00000B510000}"/>
    <cellStyle name="Percent 4 12 3 2 2" xfId="20703" xr:uid="{00000000-0005-0000-0000-00000C510000}"/>
    <cellStyle name="Percent 4 12 3 2 2 2" xfId="20704" xr:uid="{00000000-0005-0000-0000-00000D510000}"/>
    <cellStyle name="Percent 4 12 3 2 2 3" xfId="20705" xr:uid="{00000000-0005-0000-0000-00000E510000}"/>
    <cellStyle name="Percent 4 12 3 2 3" xfId="20706" xr:uid="{00000000-0005-0000-0000-00000F510000}"/>
    <cellStyle name="Percent 4 12 3 2 4" xfId="20707" xr:uid="{00000000-0005-0000-0000-000010510000}"/>
    <cellStyle name="Percent 4 12 3 3" xfId="20708" xr:uid="{00000000-0005-0000-0000-000011510000}"/>
    <cellStyle name="Percent 4 12 3 3 2" xfId="20709" xr:uid="{00000000-0005-0000-0000-000012510000}"/>
    <cellStyle name="Percent 4 12 3 3 2 2" xfId="20710" xr:uid="{00000000-0005-0000-0000-000013510000}"/>
    <cellStyle name="Percent 4 12 3 3 2 3" xfId="20711" xr:uid="{00000000-0005-0000-0000-000014510000}"/>
    <cellStyle name="Percent 4 12 3 3 3" xfId="20712" xr:uid="{00000000-0005-0000-0000-000015510000}"/>
    <cellStyle name="Percent 4 12 3 3 4" xfId="20713" xr:uid="{00000000-0005-0000-0000-000016510000}"/>
    <cellStyle name="Percent 4 12 3 4" xfId="20714" xr:uid="{00000000-0005-0000-0000-000017510000}"/>
    <cellStyle name="Percent 4 12 3 4 2" xfId="20715" xr:uid="{00000000-0005-0000-0000-000018510000}"/>
    <cellStyle name="Percent 4 12 3 4 3" xfId="20716" xr:uid="{00000000-0005-0000-0000-000019510000}"/>
    <cellStyle name="Percent 4 12 3 5" xfId="20717" xr:uid="{00000000-0005-0000-0000-00001A510000}"/>
    <cellStyle name="Percent 4 12 3 6" xfId="20718" xr:uid="{00000000-0005-0000-0000-00001B510000}"/>
    <cellStyle name="Percent 4 12 4" xfId="20719" xr:uid="{00000000-0005-0000-0000-00001C510000}"/>
    <cellStyle name="Percent 4 12 4 2" xfId="20720" xr:uid="{00000000-0005-0000-0000-00001D510000}"/>
    <cellStyle name="Percent 4 12 4 2 2" xfId="20721" xr:uid="{00000000-0005-0000-0000-00001E510000}"/>
    <cellStyle name="Percent 4 12 4 2 2 2" xfId="20722" xr:uid="{00000000-0005-0000-0000-00001F510000}"/>
    <cellStyle name="Percent 4 12 4 2 2 3" xfId="20723" xr:uid="{00000000-0005-0000-0000-000020510000}"/>
    <cellStyle name="Percent 4 12 4 2 3" xfId="20724" xr:uid="{00000000-0005-0000-0000-000021510000}"/>
    <cellStyle name="Percent 4 12 4 2 4" xfId="20725" xr:uid="{00000000-0005-0000-0000-000022510000}"/>
    <cellStyle name="Percent 4 12 4 3" xfId="20726" xr:uid="{00000000-0005-0000-0000-000023510000}"/>
    <cellStyle name="Percent 4 12 4 3 2" xfId="20727" xr:uid="{00000000-0005-0000-0000-000024510000}"/>
    <cellStyle name="Percent 4 12 4 3 2 2" xfId="20728" xr:uid="{00000000-0005-0000-0000-000025510000}"/>
    <cellStyle name="Percent 4 12 4 3 2 3" xfId="20729" xr:uid="{00000000-0005-0000-0000-000026510000}"/>
    <cellStyle name="Percent 4 12 4 3 3" xfId="20730" xr:uid="{00000000-0005-0000-0000-000027510000}"/>
    <cellStyle name="Percent 4 12 4 3 4" xfId="20731" xr:uid="{00000000-0005-0000-0000-000028510000}"/>
    <cellStyle name="Percent 4 12 4 4" xfId="20732" xr:uid="{00000000-0005-0000-0000-000029510000}"/>
    <cellStyle name="Percent 4 12 4 4 2" xfId="20733" xr:uid="{00000000-0005-0000-0000-00002A510000}"/>
    <cellStyle name="Percent 4 12 4 4 3" xfId="20734" xr:uid="{00000000-0005-0000-0000-00002B510000}"/>
    <cellStyle name="Percent 4 12 4 5" xfId="20735" xr:uid="{00000000-0005-0000-0000-00002C510000}"/>
    <cellStyle name="Percent 4 12 4 6" xfId="20736" xr:uid="{00000000-0005-0000-0000-00002D510000}"/>
    <cellStyle name="Percent 4 12 5" xfId="20737" xr:uid="{00000000-0005-0000-0000-00002E510000}"/>
    <cellStyle name="Percent 4 12 5 2" xfId="20738" xr:uid="{00000000-0005-0000-0000-00002F510000}"/>
    <cellStyle name="Percent 4 12 5 2 2" xfId="20739" xr:uid="{00000000-0005-0000-0000-000030510000}"/>
    <cellStyle name="Percent 4 12 5 2 2 2" xfId="20740" xr:uid="{00000000-0005-0000-0000-000031510000}"/>
    <cellStyle name="Percent 4 12 5 2 2 3" xfId="20741" xr:uid="{00000000-0005-0000-0000-000032510000}"/>
    <cellStyle name="Percent 4 12 5 2 3" xfId="20742" xr:uid="{00000000-0005-0000-0000-000033510000}"/>
    <cellStyle name="Percent 4 12 5 2 4" xfId="20743" xr:uid="{00000000-0005-0000-0000-000034510000}"/>
    <cellStyle name="Percent 4 12 5 3" xfId="20744" xr:uid="{00000000-0005-0000-0000-000035510000}"/>
    <cellStyle name="Percent 4 12 5 3 2" xfId="20745" xr:uid="{00000000-0005-0000-0000-000036510000}"/>
    <cellStyle name="Percent 4 12 5 3 2 2" xfId="20746" xr:uid="{00000000-0005-0000-0000-000037510000}"/>
    <cellStyle name="Percent 4 12 5 3 2 3" xfId="20747" xr:uid="{00000000-0005-0000-0000-000038510000}"/>
    <cellStyle name="Percent 4 12 5 3 3" xfId="20748" xr:uid="{00000000-0005-0000-0000-000039510000}"/>
    <cellStyle name="Percent 4 12 5 3 4" xfId="20749" xr:uid="{00000000-0005-0000-0000-00003A510000}"/>
    <cellStyle name="Percent 4 12 5 4" xfId="20750" xr:uid="{00000000-0005-0000-0000-00003B510000}"/>
    <cellStyle name="Percent 4 12 5 4 2" xfId="20751" xr:uid="{00000000-0005-0000-0000-00003C510000}"/>
    <cellStyle name="Percent 4 12 5 4 2 2" xfId="20752" xr:uid="{00000000-0005-0000-0000-00003D510000}"/>
    <cellStyle name="Percent 4 12 5 4 2 3" xfId="20753" xr:uid="{00000000-0005-0000-0000-00003E510000}"/>
    <cellStyle name="Percent 4 12 5 4 3" xfId="20754" xr:uid="{00000000-0005-0000-0000-00003F510000}"/>
    <cellStyle name="Percent 4 12 5 4 4" xfId="20755" xr:uid="{00000000-0005-0000-0000-000040510000}"/>
    <cellStyle name="Percent 4 12 5 5" xfId="20756" xr:uid="{00000000-0005-0000-0000-000041510000}"/>
    <cellStyle name="Percent 4 12 5 5 2" xfId="20757" xr:uid="{00000000-0005-0000-0000-000042510000}"/>
    <cellStyle name="Percent 4 12 5 5 3" xfId="20758" xr:uid="{00000000-0005-0000-0000-000043510000}"/>
    <cellStyle name="Percent 4 12 5 6" xfId="20759" xr:uid="{00000000-0005-0000-0000-000044510000}"/>
    <cellStyle name="Percent 4 12 5 7" xfId="20760" xr:uid="{00000000-0005-0000-0000-000045510000}"/>
    <cellStyle name="Percent 4 12 6" xfId="20761" xr:uid="{00000000-0005-0000-0000-000046510000}"/>
    <cellStyle name="Percent 4 12 6 2" xfId="20762" xr:uid="{00000000-0005-0000-0000-000047510000}"/>
    <cellStyle name="Percent 4 12 6 2 2" xfId="20763" xr:uid="{00000000-0005-0000-0000-000048510000}"/>
    <cellStyle name="Percent 4 12 6 2 2 2" xfId="20764" xr:uid="{00000000-0005-0000-0000-000049510000}"/>
    <cellStyle name="Percent 4 12 6 2 2 3" xfId="20765" xr:uid="{00000000-0005-0000-0000-00004A510000}"/>
    <cellStyle name="Percent 4 12 6 2 3" xfId="20766" xr:uid="{00000000-0005-0000-0000-00004B510000}"/>
    <cellStyle name="Percent 4 12 6 2 4" xfId="20767" xr:uid="{00000000-0005-0000-0000-00004C510000}"/>
    <cellStyle name="Percent 4 12 6 3" xfId="20768" xr:uid="{00000000-0005-0000-0000-00004D510000}"/>
    <cellStyle name="Percent 4 12 6 3 2" xfId="20769" xr:uid="{00000000-0005-0000-0000-00004E510000}"/>
    <cellStyle name="Percent 4 12 6 3 2 2" xfId="20770" xr:uid="{00000000-0005-0000-0000-00004F510000}"/>
    <cellStyle name="Percent 4 12 6 3 2 3" xfId="20771" xr:uid="{00000000-0005-0000-0000-000050510000}"/>
    <cellStyle name="Percent 4 12 6 3 3" xfId="20772" xr:uid="{00000000-0005-0000-0000-000051510000}"/>
    <cellStyle name="Percent 4 12 6 3 4" xfId="20773" xr:uid="{00000000-0005-0000-0000-000052510000}"/>
    <cellStyle name="Percent 4 12 6 4" xfId="20774" xr:uid="{00000000-0005-0000-0000-000053510000}"/>
    <cellStyle name="Percent 4 12 6 4 2" xfId="20775" xr:uid="{00000000-0005-0000-0000-000054510000}"/>
    <cellStyle name="Percent 4 12 6 4 3" xfId="20776" xr:uid="{00000000-0005-0000-0000-000055510000}"/>
    <cellStyle name="Percent 4 12 6 5" xfId="20777" xr:uid="{00000000-0005-0000-0000-000056510000}"/>
    <cellStyle name="Percent 4 12 6 6" xfId="20778" xr:uid="{00000000-0005-0000-0000-000057510000}"/>
    <cellStyle name="Percent 4 12 7" xfId="20779" xr:uid="{00000000-0005-0000-0000-000058510000}"/>
    <cellStyle name="Percent 4 12 7 2" xfId="20780" xr:uid="{00000000-0005-0000-0000-000059510000}"/>
    <cellStyle name="Percent 4 12 7 2 2" xfId="20781" xr:uid="{00000000-0005-0000-0000-00005A510000}"/>
    <cellStyle name="Percent 4 12 7 2 3" xfId="20782" xr:uid="{00000000-0005-0000-0000-00005B510000}"/>
    <cellStyle name="Percent 4 12 7 3" xfId="20783" xr:uid="{00000000-0005-0000-0000-00005C510000}"/>
    <cellStyle name="Percent 4 12 7 4" xfId="20784" xr:uid="{00000000-0005-0000-0000-00005D510000}"/>
    <cellStyle name="Percent 4 12 8" xfId="20785" xr:uid="{00000000-0005-0000-0000-00005E510000}"/>
    <cellStyle name="Percent 4 12 8 2" xfId="20786" xr:uid="{00000000-0005-0000-0000-00005F510000}"/>
    <cellStyle name="Percent 4 12 8 2 2" xfId="20787" xr:uid="{00000000-0005-0000-0000-000060510000}"/>
    <cellStyle name="Percent 4 12 8 2 3" xfId="20788" xr:uid="{00000000-0005-0000-0000-000061510000}"/>
    <cellStyle name="Percent 4 12 8 3" xfId="20789" xr:uid="{00000000-0005-0000-0000-000062510000}"/>
    <cellStyle name="Percent 4 12 8 4" xfId="20790" xr:uid="{00000000-0005-0000-0000-000063510000}"/>
    <cellStyle name="Percent 4 12 9" xfId="20791" xr:uid="{00000000-0005-0000-0000-000064510000}"/>
    <cellStyle name="Percent 4 12 9 2" xfId="20792" xr:uid="{00000000-0005-0000-0000-000065510000}"/>
    <cellStyle name="Percent 4 12 9 2 2" xfId="20793" xr:uid="{00000000-0005-0000-0000-000066510000}"/>
    <cellStyle name="Percent 4 12 9 2 3" xfId="20794" xr:uid="{00000000-0005-0000-0000-000067510000}"/>
    <cellStyle name="Percent 4 12 9 3" xfId="20795" xr:uid="{00000000-0005-0000-0000-000068510000}"/>
    <cellStyle name="Percent 4 12 9 4" xfId="20796" xr:uid="{00000000-0005-0000-0000-000069510000}"/>
    <cellStyle name="Percent 4 13" xfId="20797" xr:uid="{00000000-0005-0000-0000-00006A510000}"/>
    <cellStyle name="Percent 4 13 10" xfId="20798" xr:uid="{00000000-0005-0000-0000-00006B510000}"/>
    <cellStyle name="Percent 4 13 10 2" xfId="20799" xr:uid="{00000000-0005-0000-0000-00006C510000}"/>
    <cellStyle name="Percent 4 13 10 3" xfId="20800" xr:uid="{00000000-0005-0000-0000-00006D510000}"/>
    <cellStyle name="Percent 4 13 11" xfId="20801" xr:uid="{00000000-0005-0000-0000-00006E510000}"/>
    <cellStyle name="Percent 4 13 11 2" xfId="20802" xr:uid="{00000000-0005-0000-0000-00006F510000}"/>
    <cellStyle name="Percent 4 13 11 3" xfId="20803" xr:uid="{00000000-0005-0000-0000-000070510000}"/>
    <cellStyle name="Percent 4 13 12" xfId="20804" xr:uid="{00000000-0005-0000-0000-000071510000}"/>
    <cellStyle name="Percent 4 13 12 2" xfId="20805" xr:uid="{00000000-0005-0000-0000-000072510000}"/>
    <cellStyle name="Percent 4 13 12 3" xfId="20806" xr:uid="{00000000-0005-0000-0000-000073510000}"/>
    <cellStyle name="Percent 4 13 13" xfId="20807" xr:uid="{00000000-0005-0000-0000-000074510000}"/>
    <cellStyle name="Percent 4 13 2" xfId="20808" xr:uid="{00000000-0005-0000-0000-000075510000}"/>
    <cellStyle name="Percent 4 13 2 2" xfId="20809" xr:uid="{00000000-0005-0000-0000-000076510000}"/>
    <cellStyle name="Percent 4 13 2 2 2" xfId="20810" xr:uid="{00000000-0005-0000-0000-000077510000}"/>
    <cellStyle name="Percent 4 13 2 2 2 2" xfId="20811" xr:uid="{00000000-0005-0000-0000-000078510000}"/>
    <cellStyle name="Percent 4 13 2 2 2 3" xfId="20812" xr:uid="{00000000-0005-0000-0000-000079510000}"/>
    <cellStyle name="Percent 4 13 2 2 3" xfId="20813" xr:uid="{00000000-0005-0000-0000-00007A510000}"/>
    <cellStyle name="Percent 4 13 2 2 4" xfId="20814" xr:uid="{00000000-0005-0000-0000-00007B510000}"/>
    <cellStyle name="Percent 4 13 2 3" xfId="20815" xr:uid="{00000000-0005-0000-0000-00007C510000}"/>
    <cellStyle name="Percent 4 13 2 3 2" xfId="20816" xr:uid="{00000000-0005-0000-0000-00007D510000}"/>
    <cellStyle name="Percent 4 13 2 3 2 2" xfId="20817" xr:uid="{00000000-0005-0000-0000-00007E510000}"/>
    <cellStyle name="Percent 4 13 2 3 2 3" xfId="20818" xr:uid="{00000000-0005-0000-0000-00007F510000}"/>
    <cellStyle name="Percent 4 13 2 3 3" xfId="20819" xr:uid="{00000000-0005-0000-0000-000080510000}"/>
    <cellStyle name="Percent 4 13 2 3 4" xfId="20820" xr:uid="{00000000-0005-0000-0000-000081510000}"/>
    <cellStyle name="Percent 4 13 2 4" xfId="20821" xr:uid="{00000000-0005-0000-0000-000082510000}"/>
    <cellStyle name="Percent 4 13 2 4 2" xfId="20822" xr:uid="{00000000-0005-0000-0000-000083510000}"/>
    <cellStyle name="Percent 4 13 2 4 3" xfId="20823" xr:uid="{00000000-0005-0000-0000-000084510000}"/>
    <cellStyle name="Percent 4 13 2 5" xfId="20824" xr:uid="{00000000-0005-0000-0000-000085510000}"/>
    <cellStyle name="Percent 4 13 2 5 2" xfId="20825" xr:uid="{00000000-0005-0000-0000-000086510000}"/>
    <cellStyle name="Percent 4 13 2 5 3" xfId="20826" xr:uid="{00000000-0005-0000-0000-000087510000}"/>
    <cellStyle name="Percent 4 13 2 6" xfId="20827" xr:uid="{00000000-0005-0000-0000-000088510000}"/>
    <cellStyle name="Percent 4 13 2 7" xfId="20828" xr:uid="{00000000-0005-0000-0000-000089510000}"/>
    <cellStyle name="Percent 4 13 3" xfId="20829" xr:uid="{00000000-0005-0000-0000-00008A510000}"/>
    <cellStyle name="Percent 4 13 3 2" xfId="20830" xr:uid="{00000000-0005-0000-0000-00008B510000}"/>
    <cellStyle name="Percent 4 13 3 2 2" xfId="20831" xr:uid="{00000000-0005-0000-0000-00008C510000}"/>
    <cellStyle name="Percent 4 13 3 2 2 2" xfId="20832" xr:uid="{00000000-0005-0000-0000-00008D510000}"/>
    <cellStyle name="Percent 4 13 3 2 2 3" xfId="20833" xr:uid="{00000000-0005-0000-0000-00008E510000}"/>
    <cellStyle name="Percent 4 13 3 2 3" xfId="20834" xr:uid="{00000000-0005-0000-0000-00008F510000}"/>
    <cellStyle name="Percent 4 13 3 2 4" xfId="20835" xr:uid="{00000000-0005-0000-0000-000090510000}"/>
    <cellStyle name="Percent 4 13 3 3" xfId="20836" xr:uid="{00000000-0005-0000-0000-000091510000}"/>
    <cellStyle name="Percent 4 13 3 3 2" xfId="20837" xr:uid="{00000000-0005-0000-0000-000092510000}"/>
    <cellStyle name="Percent 4 13 3 3 2 2" xfId="20838" xr:uid="{00000000-0005-0000-0000-000093510000}"/>
    <cellStyle name="Percent 4 13 3 3 2 3" xfId="20839" xr:uid="{00000000-0005-0000-0000-000094510000}"/>
    <cellStyle name="Percent 4 13 3 3 3" xfId="20840" xr:uid="{00000000-0005-0000-0000-000095510000}"/>
    <cellStyle name="Percent 4 13 3 3 4" xfId="20841" xr:uid="{00000000-0005-0000-0000-000096510000}"/>
    <cellStyle name="Percent 4 13 3 4" xfId="20842" xr:uid="{00000000-0005-0000-0000-000097510000}"/>
    <cellStyle name="Percent 4 13 3 4 2" xfId="20843" xr:uid="{00000000-0005-0000-0000-000098510000}"/>
    <cellStyle name="Percent 4 13 3 4 3" xfId="20844" xr:uid="{00000000-0005-0000-0000-000099510000}"/>
    <cellStyle name="Percent 4 13 3 5" xfId="20845" xr:uid="{00000000-0005-0000-0000-00009A510000}"/>
    <cellStyle name="Percent 4 13 3 6" xfId="20846" xr:uid="{00000000-0005-0000-0000-00009B510000}"/>
    <cellStyle name="Percent 4 13 4" xfId="20847" xr:uid="{00000000-0005-0000-0000-00009C510000}"/>
    <cellStyle name="Percent 4 13 4 2" xfId="20848" xr:uid="{00000000-0005-0000-0000-00009D510000}"/>
    <cellStyle name="Percent 4 13 4 2 2" xfId="20849" xr:uid="{00000000-0005-0000-0000-00009E510000}"/>
    <cellStyle name="Percent 4 13 4 2 2 2" xfId="20850" xr:uid="{00000000-0005-0000-0000-00009F510000}"/>
    <cellStyle name="Percent 4 13 4 2 2 3" xfId="20851" xr:uid="{00000000-0005-0000-0000-0000A0510000}"/>
    <cellStyle name="Percent 4 13 4 2 3" xfId="20852" xr:uid="{00000000-0005-0000-0000-0000A1510000}"/>
    <cellStyle name="Percent 4 13 4 2 4" xfId="20853" xr:uid="{00000000-0005-0000-0000-0000A2510000}"/>
    <cellStyle name="Percent 4 13 4 3" xfId="20854" xr:uid="{00000000-0005-0000-0000-0000A3510000}"/>
    <cellStyle name="Percent 4 13 4 3 2" xfId="20855" xr:uid="{00000000-0005-0000-0000-0000A4510000}"/>
    <cellStyle name="Percent 4 13 4 3 2 2" xfId="20856" xr:uid="{00000000-0005-0000-0000-0000A5510000}"/>
    <cellStyle name="Percent 4 13 4 3 2 3" xfId="20857" xr:uid="{00000000-0005-0000-0000-0000A6510000}"/>
    <cellStyle name="Percent 4 13 4 3 3" xfId="20858" xr:uid="{00000000-0005-0000-0000-0000A7510000}"/>
    <cellStyle name="Percent 4 13 4 3 4" xfId="20859" xr:uid="{00000000-0005-0000-0000-0000A8510000}"/>
    <cellStyle name="Percent 4 13 4 4" xfId="20860" xr:uid="{00000000-0005-0000-0000-0000A9510000}"/>
    <cellStyle name="Percent 4 13 4 4 2" xfId="20861" xr:uid="{00000000-0005-0000-0000-0000AA510000}"/>
    <cellStyle name="Percent 4 13 4 4 3" xfId="20862" xr:uid="{00000000-0005-0000-0000-0000AB510000}"/>
    <cellStyle name="Percent 4 13 4 5" xfId="20863" xr:uid="{00000000-0005-0000-0000-0000AC510000}"/>
    <cellStyle name="Percent 4 13 4 6" xfId="20864" xr:uid="{00000000-0005-0000-0000-0000AD510000}"/>
    <cellStyle name="Percent 4 13 5" xfId="20865" xr:uid="{00000000-0005-0000-0000-0000AE510000}"/>
    <cellStyle name="Percent 4 13 5 2" xfId="20866" xr:uid="{00000000-0005-0000-0000-0000AF510000}"/>
    <cellStyle name="Percent 4 13 5 2 2" xfId="20867" xr:uid="{00000000-0005-0000-0000-0000B0510000}"/>
    <cellStyle name="Percent 4 13 5 2 2 2" xfId="20868" xr:uid="{00000000-0005-0000-0000-0000B1510000}"/>
    <cellStyle name="Percent 4 13 5 2 2 3" xfId="20869" xr:uid="{00000000-0005-0000-0000-0000B2510000}"/>
    <cellStyle name="Percent 4 13 5 2 3" xfId="20870" xr:uid="{00000000-0005-0000-0000-0000B3510000}"/>
    <cellStyle name="Percent 4 13 5 2 4" xfId="20871" xr:uid="{00000000-0005-0000-0000-0000B4510000}"/>
    <cellStyle name="Percent 4 13 5 3" xfId="20872" xr:uid="{00000000-0005-0000-0000-0000B5510000}"/>
    <cellStyle name="Percent 4 13 5 3 2" xfId="20873" xr:uid="{00000000-0005-0000-0000-0000B6510000}"/>
    <cellStyle name="Percent 4 13 5 3 2 2" xfId="20874" xr:uid="{00000000-0005-0000-0000-0000B7510000}"/>
    <cellStyle name="Percent 4 13 5 3 2 3" xfId="20875" xr:uid="{00000000-0005-0000-0000-0000B8510000}"/>
    <cellStyle name="Percent 4 13 5 3 3" xfId="20876" xr:uid="{00000000-0005-0000-0000-0000B9510000}"/>
    <cellStyle name="Percent 4 13 5 3 4" xfId="20877" xr:uid="{00000000-0005-0000-0000-0000BA510000}"/>
    <cellStyle name="Percent 4 13 5 4" xfId="20878" xr:uid="{00000000-0005-0000-0000-0000BB510000}"/>
    <cellStyle name="Percent 4 13 5 4 2" xfId="20879" xr:uid="{00000000-0005-0000-0000-0000BC510000}"/>
    <cellStyle name="Percent 4 13 5 4 2 2" xfId="20880" xr:uid="{00000000-0005-0000-0000-0000BD510000}"/>
    <cellStyle name="Percent 4 13 5 4 2 3" xfId="20881" xr:uid="{00000000-0005-0000-0000-0000BE510000}"/>
    <cellStyle name="Percent 4 13 5 4 3" xfId="20882" xr:uid="{00000000-0005-0000-0000-0000BF510000}"/>
    <cellStyle name="Percent 4 13 5 4 4" xfId="20883" xr:uid="{00000000-0005-0000-0000-0000C0510000}"/>
    <cellStyle name="Percent 4 13 5 5" xfId="20884" xr:uid="{00000000-0005-0000-0000-0000C1510000}"/>
    <cellStyle name="Percent 4 13 5 5 2" xfId="20885" xr:uid="{00000000-0005-0000-0000-0000C2510000}"/>
    <cellStyle name="Percent 4 13 5 5 3" xfId="20886" xr:uid="{00000000-0005-0000-0000-0000C3510000}"/>
    <cellStyle name="Percent 4 13 5 6" xfId="20887" xr:uid="{00000000-0005-0000-0000-0000C4510000}"/>
    <cellStyle name="Percent 4 13 5 7" xfId="20888" xr:uid="{00000000-0005-0000-0000-0000C5510000}"/>
    <cellStyle name="Percent 4 13 6" xfId="20889" xr:uid="{00000000-0005-0000-0000-0000C6510000}"/>
    <cellStyle name="Percent 4 13 6 2" xfId="20890" xr:uid="{00000000-0005-0000-0000-0000C7510000}"/>
    <cellStyle name="Percent 4 13 6 2 2" xfId="20891" xr:uid="{00000000-0005-0000-0000-0000C8510000}"/>
    <cellStyle name="Percent 4 13 6 2 2 2" xfId="20892" xr:uid="{00000000-0005-0000-0000-0000C9510000}"/>
    <cellStyle name="Percent 4 13 6 2 2 3" xfId="20893" xr:uid="{00000000-0005-0000-0000-0000CA510000}"/>
    <cellStyle name="Percent 4 13 6 2 3" xfId="20894" xr:uid="{00000000-0005-0000-0000-0000CB510000}"/>
    <cellStyle name="Percent 4 13 6 2 4" xfId="20895" xr:uid="{00000000-0005-0000-0000-0000CC510000}"/>
    <cellStyle name="Percent 4 13 6 3" xfId="20896" xr:uid="{00000000-0005-0000-0000-0000CD510000}"/>
    <cellStyle name="Percent 4 13 6 3 2" xfId="20897" xr:uid="{00000000-0005-0000-0000-0000CE510000}"/>
    <cellStyle name="Percent 4 13 6 3 2 2" xfId="20898" xr:uid="{00000000-0005-0000-0000-0000CF510000}"/>
    <cellStyle name="Percent 4 13 6 3 2 3" xfId="20899" xr:uid="{00000000-0005-0000-0000-0000D0510000}"/>
    <cellStyle name="Percent 4 13 6 3 3" xfId="20900" xr:uid="{00000000-0005-0000-0000-0000D1510000}"/>
    <cellStyle name="Percent 4 13 6 3 4" xfId="20901" xr:uid="{00000000-0005-0000-0000-0000D2510000}"/>
    <cellStyle name="Percent 4 13 6 4" xfId="20902" xr:uid="{00000000-0005-0000-0000-0000D3510000}"/>
    <cellStyle name="Percent 4 13 6 4 2" xfId="20903" xr:uid="{00000000-0005-0000-0000-0000D4510000}"/>
    <cellStyle name="Percent 4 13 6 4 3" xfId="20904" xr:uid="{00000000-0005-0000-0000-0000D5510000}"/>
    <cellStyle name="Percent 4 13 6 5" xfId="20905" xr:uid="{00000000-0005-0000-0000-0000D6510000}"/>
    <cellStyle name="Percent 4 13 6 6" xfId="20906" xr:uid="{00000000-0005-0000-0000-0000D7510000}"/>
    <cellStyle name="Percent 4 13 7" xfId="20907" xr:uid="{00000000-0005-0000-0000-0000D8510000}"/>
    <cellStyle name="Percent 4 13 7 2" xfId="20908" xr:uid="{00000000-0005-0000-0000-0000D9510000}"/>
    <cellStyle name="Percent 4 13 7 2 2" xfId="20909" xr:uid="{00000000-0005-0000-0000-0000DA510000}"/>
    <cellStyle name="Percent 4 13 7 2 3" xfId="20910" xr:uid="{00000000-0005-0000-0000-0000DB510000}"/>
    <cellStyle name="Percent 4 13 7 3" xfId="20911" xr:uid="{00000000-0005-0000-0000-0000DC510000}"/>
    <cellStyle name="Percent 4 13 7 4" xfId="20912" xr:uid="{00000000-0005-0000-0000-0000DD510000}"/>
    <cellStyle name="Percent 4 13 8" xfId="20913" xr:uid="{00000000-0005-0000-0000-0000DE510000}"/>
    <cellStyle name="Percent 4 13 8 2" xfId="20914" xr:uid="{00000000-0005-0000-0000-0000DF510000}"/>
    <cellStyle name="Percent 4 13 8 2 2" xfId="20915" xr:uid="{00000000-0005-0000-0000-0000E0510000}"/>
    <cellStyle name="Percent 4 13 8 2 3" xfId="20916" xr:uid="{00000000-0005-0000-0000-0000E1510000}"/>
    <cellStyle name="Percent 4 13 8 3" xfId="20917" xr:uid="{00000000-0005-0000-0000-0000E2510000}"/>
    <cellStyle name="Percent 4 13 8 4" xfId="20918" xr:uid="{00000000-0005-0000-0000-0000E3510000}"/>
    <cellStyle name="Percent 4 13 9" xfId="20919" xr:uid="{00000000-0005-0000-0000-0000E4510000}"/>
    <cellStyle name="Percent 4 13 9 2" xfId="20920" xr:uid="{00000000-0005-0000-0000-0000E5510000}"/>
    <cellStyle name="Percent 4 13 9 2 2" xfId="20921" xr:uid="{00000000-0005-0000-0000-0000E6510000}"/>
    <cellStyle name="Percent 4 13 9 2 3" xfId="20922" xr:uid="{00000000-0005-0000-0000-0000E7510000}"/>
    <cellStyle name="Percent 4 13 9 3" xfId="20923" xr:uid="{00000000-0005-0000-0000-0000E8510000}"/>
    <cellStyle name="Percent 4 13 9 4" xfId="20924" xr:uid="{00000000-0005-0000-0000-0000E9510000}"/>
    <cellStyle name="Percent 4 14" xfId="20925" xr:uid="{00000000-0005-0000-0000-0000EA510000}"/>
    <cellStyle name="Percent 4 14 10" xfId="20926" xr:uid="{00000000-0005-0000-0000-0000EB510000}"/>
    <cellStyle name="Percent 4 14 10 2" xfId="20927" xr:uid="{00000000-0005-0000-0000-0000EC510000}"/>
    <cellStyle name="Percent 4 14 10 2 2" xfId="20928" xr:uid="{00000000-0005-0000-0000-0000ED510000}"/>
    <cellStyle name="Percent 4 14 10 2 3" xfId="20929" xr:uid="{00000000-0005-0000-0000-0000EE510000}"/>
    <cellStyle name="Percent 4 14 10 3" xfId="20930" xr:uid="{00000000-0005-0000-0000-0000EF510000}"/>
    <cellStyle name="Percent 4 14 10 4" xfId="20931" xr:uid="{00000000-0005-0000-0000-0000F0510000}"/>
    <cellStyle name="Percent 4 14 11" xfId="20932" xr:uid="{00000000-0005-0000-0000-0000F1510000}"/>
    <cellStyle name="Percent 4 14 11 2" xfId="20933" xr:uid="{00000000-0005-0000-0000-0000F2510000}"/>
    <cellStyle name="Percent 4 14 11 3" xfId="20934" xr:uid="{00000000-0005-0000-0000-0000F3510000}"/>
    <cellStyle name="Percent 4 14 12" xfId="20935" xr:uid="{00000000-0005-0000-0000-0000F4510000}"/>
    <cellStyle name="Percent 4 14 12 2" xfId="20936" xr:uid="{00000000-0005-0000-0000-0000F5510000}"/>
    <cellStyle name="Percent 4 14 12 3" xfId="20937" xr:uid="{00000000-0005-0000-0000-0000F6510000}"/>
    <cellStyle name="Percent 4 14 13" xfId="20938" xr:uid="{00000000-0005-0000-0000-0000F7510000}"/>
    <cellStyle name="Percent 4 14 13 2" xfId="20939" xr:uid="{00000000-0005-0000-0000-0000F8510000}"/>
    <cellStyle name="Percent 4 14 13 3" xfId="20940" xr:uid="{00000000-0005-0000-0000-0000F9510000}"/>
    <cellStyle name="Percent 4 14 14" xfId="20941" xr:uid="{00000000-0005-0000-0000-0000FA510000}"/>
    <cellStyle name="Percent 4 14 2" xfId="20942" xr:uid="{00000000-0005-0000-0000-0000FB510000}"/>
    <cellStyle name="Percent 4 14 2 10" xfId="20943" xr:uid="{00000000-0005-0000-0000-0000FC510000}"/>
    <cellStyle name="Percent 4 14 2 10 2" xfId="20944" xr:uid="{00000000-0005-0000-0000-0000FD510000}"/>
    <cellStyle name="Percent 4 14 2 10 3" xfId="20945" xr:uid="{00000000-0005-0000-0000-0000FE510000}"/>
    <cellStyle name="Percent 4 14 2 11" xfId="20946" xr:uid="{00000000-0005-0000-0000-0000FF510000}"/>
    <cellStyle name="Percent 4 14 2 12" xfId="20947" xr:uid="{00000000-0005-0000-0000-000000520000}"/>
    <cellStyle name="Percent 4 14 2 2" xfId="20948" xr:uid="{00000000-0005-0000-0000-000001520000}"/>
    <cellStyle name="Percent 4 14 2 2 2" xfId="20949" xr:uid="{00000000-0005-0000-0000-000002520000}"/>
    <cellStyle name="Percent 4 14 2 2 2 2" xfId="20950" xr:uid="{00000000-0005-0000-0000-000003520000}"/>
    <cellStyle name="Percent 4 14 2 2 2 2 2" xfId="20951" xr:uid="{00000000-0005-0000-0000-000004520000}"/>
    <cellStyle name="Percent 4 14 2 2 2 2 3" xfId="20952" xr:uid="{00000000-0005-0000-0000-000005520000}"/>
    <cellStyle name="Percent 4 14 2 2 2 3" xfId="20953" xr:uid="{00000000-0005-0000-0000-000006520000}"/>
    <cellStyle name="Percent 4 14 2 2 2 4" xfId="20954" xr:uid="{00000000-0005-0000-0000-000007520000}"/>
    <cellStyle name="Percent 4 14 2 2 3" xfId="20955" xr:uid="{00000000-0005-0000-0000-000008520000}"/>
    <cellStyle name="Percent 4 14 2 2 3 2" xfId="20956" xr:uid="{00000000-0005-0000-0000-000009520000}"/>
    <cellStyle name="Percent 4 14 2 2 3 2 2" xfId="20957" xr:uid="{00000000-0005-0000-0000-00000A520000}"/>
    <cellStyle name="Percent 4 14 2 2 3 2 3" xfId="20958" xr:uid="{00000000-0005-0000-0000-00000B520000}"/>
    <cellStyle name="Percent 4 14 2 2 3 3" xfId="20959" xr:uid="{00000000-0005-0000-0000-00000C520000}"/>
    <cellStyle name="Percent 4 14 2 2 3 4" xfId="20960" xr:uid="{00000000-0005-0000-0000-00000D520000}"/>
    <cellStyle name="Percent 4 14 2 2 4" xfId="20961" xr:uid="{00000000-0005-0000-0000-00000E520000}"/>
    <cellStyle name="Percent 4 14 2 2 4 2" xfId="20962" xr:uid="{00000000-0005-0000-0000-00000F520000}"/>
    <cellStyle name="Percent 4 14 2 2 4 3" xfId="20963" xr:uid="{00000000-0005-0000-0000-000010520000}"/>
    <cellStyle name="Percent 4 14 2 2 5" xfId="20964" xr:uid="{00000000-0005-0000-0000-000011520000}"/>
    <cellStyle name="Percent 4 14 2 2 6" xfId="20965" xr:uid="{00000000-0005-0000-0000-000012520000}"/>
    <cellStyle name="Percent 4 14 2 3" xfId="20966" xr:uid="{00000000-0005-0000-0000-000013520000}"/>
    <cellStyle name="Percent 4 14 2 3 2" xfId="20967" xr:uid="{00000000-0005-0000-0000-000014520000}"/>
    <cellStyle name="Percent 4 14 2 3 2 2" xfId="20968" xr:uid="{00000000-0005-0000-0000-000015520000}"/>
    <cellStyle name="Percent 4 14 2 3 2 2 2" xfId="20969" xr:uid="{00000000-0005-0000-0000-000016520000}"/>
    <cellStyle name="Percent 4 14 2 3 2 2 3" xfId="20970" xr:uid="{00000000-0005-0000-0000-000017520000}"/>
    <cellStyle name="Percent 4 14 2 3 2 3" xfId="20971" xr:uid="{00000000-0005-0000-0000-000018520000}"/>
    <cellStyle name="Percent 4 14 2 3 2 4" xfId="20972" xr:uid="{00000000-0005-0000-0000-000019520000}"/>
    <cellStyle name="Percent 4 14 2 3 3" xfId="20973" xr:uid="{00000000-0005-0000-0000-00001A520000}"/>
    <cellStyle name="Percent 4 14 2 3 3 2" xfId="20974" xr:uid="{00000000-0005-0000-0000-00001B520000}"/>
    <cellStyle name="Percent 4 14 2 3 3 2 2" xfId="20975" xr:uid="{00000000-0005-0000-0000-00001C520000}"/>
    <cellStyle name="Percent 4 14 2 3 3 2 3" xfId="20976" xr:uid="{00000000-0005-0000-0000-00001D520000}"/>
    <cellStyle name="Percent 4 14 2 3 3 3" xfId="20977" xr:uid="{00000000-0005-0000-0000-00001E520000}"/>
    <cellStyle name="Percent 4 14 2 3 3 4" xfId="20978" xr:uid="{00000000-0005-0000-0000-00001F520000}"/>
    <cellStyle name="Percent 4 14 2 3 4" xfId="20979" xr:uid="{00000000-0005-0000-0000-000020520000}"/>
    <cellStyle name="Percent 4 14 2 3 4 2" xfId="20980" xr:uid="{00000000-0005-0000-0000-000021520000}"/>
    <cellStyle name="Percent 4 14 2 3 4 3" xfId="20981" xr:uid="{00000000-0005-0000-0000-000022520000}"/>
    <cellStyle name="Percent 4 14 2 3 5" xfId="20982" xr:uid="{00000000-0005-0000-0000-000023520000}"/>
    <cellStyle name="Percent 4 14 2 3 6" xfId="20983" xr:uid="{00000000-0005-0000-0000-000024520000}"/>
    <cellStyle name="Percent 4 14 2 4" xfId="20984" xr:uid="{00000000-0005-0000-0000-000025520000}"/>
    <cellStyle name="Percent 4 14 2 4 2" xfId="20985" xr:uid="{00000000-0005-0000-0000-000026520000}"/>
    <cellStyle name="Percent 4 14 2 4 2 2" xfId="20986" xr:uid="{00000000-0005-0000-0000-000027520000}"/>
    <cellStyle name="Percent 4 14 2 4 2 2 2" xfId="20987" xr:uid="{00000000-0005-0000-0000-000028520000}"/>
    <cellStyle name="Percent 4 14 2 4 2 2 3" xfId="20988" xr:uid="{00000000-0005-0000-0000-000029520000}"/>
    <cellStyle name="Percent 4 14 2 4 2 3" xfId="20989" xr:uid="{00000000-0005-0000-0000-00002A520000}"/>
    <cellStyle name="Percent 4 14 2 4 2 4" xfId="20990" xr:uid="{00000000-0005-0000-0000-00002B520000}"/>
    <cellStyle name="Percent 4 14 2 4 3" xfId="20991" xr:uid="{00000000-0005-0000-0000-00002C520000}"/>
    <cellStyle name="Percent 4 14 2 4 3 2" xfId="20992" xr:uid="{00000000-0005-0000-0000-00002D520000}"/>
    <cellStyle name="Percent 4 14 2 4 3 2 2" xfId="20993" xr:uid="{00000000-0005-0000-0000-00002E520000}"/>
    <cellStyle name="Percent 4 14 2 4 3 2 3" xfId="20994" xr:uid="{00000000-0005-0000-0000-00002F520000}"/>
    <cellStyle name="Percent 4 14 2 4 3 3" xfId="20995" xr:uid="{00000000-0005-0000-0000-000030520000}"/>
    <cellStyle name="Percent 4 14 2 4 3 4" xfId="20996" xr:uid="{00000000-0005-0000-0000-000031520000}"/>
    <cellStyle name="Percent 4 14 2 4 4" xfId="20997" xr:uid="{00000000-0005-0000-0000-000032520000}"/>
    <cellStyle name="Percent 4 14 2 4 4 2" xfId="20998" xr:uid="{00000000-0005-0000-0000-000033520000}"/>
    <cellStyle name="Percent 4 14 2 4 4 2 2" xfId="20999" xr:uid="{00000000-0005-0000-0000-000034520000}"/>
    <cellStyle name="Percent 4 14 2 4 4 2 3" xfId="21000" xr:uid="{00000000-0005-0000-0000-000035520000}"/>
    <cellStyle name="Percent 4 14 2 4 4 3" xfId="21001" xr:uid="{00000000-0005-0000-0000-000036520000}"/>
    <cellStyle name="Percent 4 14 2 4 4 4" xfId="21002" xr:uid="{00000000-0005-0000-0000-000037520000}"/>
    <cellStyle name="Percent 4 14 2 4 5" xfId="21003" xr:uid="{00000000-0005-0000-0000-000038520000}"/>
    <cellStyle name="Percent 4 14 2 4 5 2" xfId="21004" xr:uid="{00000000-0005-0000-0000-000039520000}"/>
    <cellStyle name="Percent 4 14 2 4 5 3" xfId="21005" xr:uid="{00000000-0005-0000-0000-00003A520000}"/>
    <cellStyle name="Percent 4 14 2 4 6" xfId="21006" xr:uid="{00000000-0005-0000-0000-00003B520000}"/>
    <cellStyle name="Percent 4 14 2 4 7" xfId="21007" xr:uid="{00000000-0005-0000-0000-00003C520000}"/>
    <cellStyle name="Percent 4 14 2 5" xfId="21008" xr:uid="{00000000-0005-0000-0000-00003D520000}"/>
    <cellStyle name="Percent 4 14 2 5 2" xfId="21009" xr:uid="{00000000-0005-0000-0000-00003E520000}"/>
    <cellStyle name="Percent 4 14 2 5 2 2" xfId="21010" xr:uid="{00000000-0005-0000-0000-00003F520000}"/>
    <cellStyle name="Percent 4 14 2 5 2 2 2" xfId="21011" xr:uid="{00000000-0005-0000-0000-000040520000}"/>
    <cellStyle name="Percent 4 14 2 5 2 2 3" xfId="21012" xr:uid="{00000000-0005-0000-0000-000041520000}"/>
    <cellStyle name="Percent 4 14 2 5 2 3" xfId="21013" xr:uid="{00000000-0005-0000-0000-000042520000}"/>
    <cellStyle name="Percent 4 14 2 5 2 4" xfId="21014" xr:uid="{00000000-0005-0000-0000-000043520000}"/>
    <cellStyle name="Percent 4 14 2 5 3" xfId="21015" xr:uid="{00000000-0005-0000-0000-000044520000}"/>
    <cellStyle name="Percent 4 14 2 5 3 2" xfId="21016" xr:uid="{00000000-0005-0000-0000-000045520000}"/>
    <cellStyle name="Percent 4 14 2 5 3 2 2" xfId="21017" xr:uid="{00000000-0005-0000-0000-000046520000}"/>
    <cellStyle name="Percent 4 14 2 5 3 2 3" xfId="21018" xr:uid="{00000000-0005-0000-0000-000047520000}"/>
    <cellStyle name="Percent 4 14 2 5 3 3" xfId="21019" xr:uid="{00000000-0005-0000-0000-000048520000}"/>
    <cellStyle name="Percent 4 14 2 5 3 4" xfId="21020" xr:uid="{00000000-0005-0000-0000-000049520000}"/>
    <cellStyle name="Percent 4 14 2 5 4" xfId="21021" xr:uid="{00000000-0005-0000-0000-00004A520000}"/>
    <cellStyle name="Percent 4 14 2 5 4 2" xfId="21022" xr:uid="{00000000-0005-0000-0000-00004B520000}"/>
    <cellStyle name="Percent 4 14 2 5 4 3" xfId="21023" xr:uid="{00000000-0005-0000-0000-00004C520000}"/>
    <cellStyle name="Percent 4 14 2 5 5" xfId="21024" xr:uid="{00000000-0005-0000-0000-00004D520000}"/>
    <cellStyle name="Percent 4 14 2 5 6" xfId="21025" xr:uid="{00000000-0005-0000-0000-00004E520000}"/>
    <cellStyle name="Percent 4 14 2 6" xfId="21026" xr:uid="{00000000-0005-0000-0000-00004F520000}"/>
    <cellStyle name="Percent 4 14 2 6 2" xfId="21027" xr:uid="{00000000-0005-0000-0000-000050520000}"/>
    <cellStyle name="Percent 4 14 2 6 2 2" xfId="21028" xr:uid="{00000000-0005-0000-0000-000051520000}"/>
    <cellStyle name="Percent 4 14 2 6 2 3" xfId="21029" xr:uid="{00000000-0005-0000-0000-000052520000}"/>
    <cellStyle name="Percent 4 14 2 6 3" xfId="21030" xr:uid="{00000000-0005-0000-0000-000053520000}"/>
    <cellStyle name="Percent 4 14 2 6 4" xfId="21031" xr:uid="{00000000-0005-0000-0000-000054520000}"/>
    <cellStyle name="Percent 4 14 2 7" xfId="21032" xr:uid="{00000000-0005-0000-0000-000055520000}"/>
    <cellStyle name="Percent 4 14 2 7 2" xfId="21033" xr:uid="{00000000-0005-0000-0000-000056520000}"/>
    <cellStyle name="Percent 4 14 2 7 2 2" xfId="21034" xr:uid="{00000000-0005-0000-0000-000057520000}"/>
    <cellStyle name="Percent 4 14 2 7 2 3" xfId="21035" xr:uid="{00000000-0005-0000-0000-000058520000}"/>
    <cellStyle name="Percent 4 14 2 7 3" xfId="21036" xr:uid="{00000000-0005-0000-0000-000059520000}"/>
    <cellStyle name="Percent 4 14 2 7 4" xfId="21037" xr:uid="{00000000-0005-0000-0000-00005A520000}"/>
    <cellStyle name="Percent 4 14 2 8" xfId="21038" xr:uid="{00000000-0005-0000-0000-00005B520000}"/>
    <cellStyle name="Percent 4 14 2 8 2" xfId="21039" xr:uid="{00000000-0005-0000-0000-00005C520000}"/>
    <cellStyle name="Percent 4 14 2 8 2 2" xfId="21040" xr:uid="{00000000-0005-0000-0000-00005D520000}"/>
    <cellStyle name="Percent 4 14 2 8 2 3" xfId="21041" xr:uid="{00000000-0005-0000-0000-00005E520000}"/>
    <cellStyle name="Percent 4 14 2 8 3" xfId="21042" xr:uid="{00000000-0005-0000-0000-00005F520000}"/>
    <cellStyle name="Percent 4 14 2 8 4" xfId="21043" xr:uid="{00000000-0005-0000-0000-000060520000}"/>
    <cellStyle name="Percent 4 14 2 9" xfId="21044" xr:uid="{00000000-0005-0000-0000-000061520000}"/>
    <cellStyle name="Percent 4 14 2 9 2" xfId="21045" xr:uid="{00000000-0005-0000-0000-000062520000}"/>
    <cellStyle name="Percent 4 14 2 9 3" xfId="21046" xr:uid="{00000000-0005-0000-0000-000063520000}"/>
    <cellStyle name="Percent 4 14 3" xfId="21047" xr:uid="{00000000-0005-0000-0000-000064520000}"/>
    <cellStyle name="Percent 4 14 3 2" xfId="21048" xr:uid="{00000000-0005-0000-0000-000065520000}"/>
    <cellStyle name="Percent 4 14 3 2 2" xfId="21049" xr:uid="{00000000-0005-0000-0000-000066520000}"/>
    <cellStyle name="Percent 4 14 3 2 2 2" xfId="21050" xr:uid="{00000000-0005-0000-0000-000067520000}"/>
    <cellStyle name="Percent 4 14 3 2 2 3" xfId="21051" xr:uid="{00000000-0005-0000-0000-000068520000}"/>
    <cellStyle name="Percent 4 14 3 2 3" xfId="21052" xr:uid="{00000000-0005-0000-0000-000069520000}"/>
    <cellStyle name="Percent 4 14 3 2 4" xfId="21053" xr:uid="{00000000-0005-0000-0000-00006A520000}"/>
    <cellStyle name="Percent 4 14 3 3" xfId="21054" xr:uid="{00000000-0005-0000-0000-00006B520000}"/>
    <cellStyle name="Percent 4 14 3 3 2" xfId="21055" xr:uid="{00000000-0005-0000-0000-00006C520000}"/>
    <cellStyle name="Percent 4 14 3 3 2 2" xfId="21056" xr:uid="{00000000-0005-0000-0000-00006D520000}"/>
    <cellStyle name="Percent 4 14 3 3 2 3" xfId="21057" xr:uid="{00000000-0005-0000-0000-00006E520000}"/>
    <cellStyle name="Percent 4 14 3 3 3" xfId="21058" xr:uid="{00000000-0005-0000-0000-00006F520000}"/>
    <cellStyle name="Percent 4 14 3 3 4" xfId="21059" xr:uid="{00000000-0005-0000-0000-000070520000}"/>
    <cellStyle name="Percent 4 14 3 4" xfId="21060" xr:uid="{00000000-0005-0000-0000-000071520000}"/>
    <cellStyle name="Percent 4 14 3 4 2" xfId="21061" xr:uid="{00000000-0005-0000-0000-000072520000}"/>
    <cellStyle name="Percent 4 14 3 4 3" xfId="21062" xr:uid="{00000000-0005-0000-0000-000073520000}"/>
    <cellStyle name="Percent 4 14 3 5" xfId="21063" xr:uid="{00000000-0005-0000-0000-000074520000}"/>
    <cellStyle name="Percent 4 14 3 5 2" xfId="21064" xr:uid="{00000000-0005-0000-0000-000075520000}"/>
    <cellStyle name="Percent 4 14 3 5 3" xfId="21065" xr:uid="{00000000-0005-0000-0000-000076520000}"/>
    <cellStyle name="Percent 4 14 3 6" xfId="21066" xr:uid="{00000000-0005-0000-0000-000077520000}"/>
    <cellStyle name="Percent 4 14 3 7" xfId="21067" xr:uid="{00000000-0005-0000-0000-000078520000}"/>
    <cellStyle name="Percent 4 14 4" xfId="21068" xr:uid="{00000000-0005-0000-0000-000079520000}"/>
    <cellStyle name="Percent 4 14 4 2" xfId="21069" xr:uid="{00000000-0005-0000-0000-00007A520000}"/>
    <cellStyle name="Percent 4 14 4 2 2" xfId="21070" xr:uid="{00000000-0005-0000-0000-00007B520000}"/>
    <cellStyle name="Percent 4 14 4 2 2 2" xfId="21071" xr:uid="{00000000-0005-0000-0000-00007C520000}"/>
    <cellStyle name="Percent 4 14 4 2 2 3" xfId="21072" xr:uid="{00000000-0005-0000-0000-00007D520000}"/>
    <cellStyle name="Percent 4 14 4 2 3" xfId="21073" xr:uid="{00000000-0005-0000-0000-00007E520000}"/>
    <cellStyle name="Percent 4 14 4 2 4" xfId="21074" xr:uid="{00000000-0005-0000-0000-00007F520000}"/>
    <cellStyle name="Percent 4 14 4 3" xfId="21075" xr:uid="{00000000-0005-0000-0000-000080520000}"/>
    <cellStyle name="Percent 4 14 4 3 2" xfId="21076" xr:uid="{00000000-0005-0000-0000-000081520000}"/>
    <cellStyle name="Percent 4 14 4 3 2 2" xfId="21077" xr:uid="{00000000-0005-0000-0000-000082520000}"/>
    <cellStyle name="Percent 4 14 4 3 2 3" xfId="21078" xr:uid="{00000000-0005-0000-0000-000083520000}"/>
    <cellStyle name="Percent 4 14 4 3 3" xfId="21079" xr:uid="{00000000-0005-0000-0000-000084520000}"/>
    <cellStyle name="Percent 4 14 4 3 4" xfId="21080" xr:uid="{00000000-0005-0000-0000-000085520000}"/>
    <cellStyle name="Percent 4 14 4 4" xfId="21081" xr:uid="{00000000-0005-0000-0000-000086520000}"/>
    <cellStyle name="Percent 4 14 4 4 2" xfId="21082" xr:uid="{00000000-0005-0000-0000-000087520000}"/>
    <cellStyle name="Percent 4 14 4 4 3" xfId="21083" xr:uid="{00000000-0005-0000-0000-000088520000}"/>
    <cellStyle name="Percent 4 14 4 5" xfId="21084" xr:uid="{00000000-0005-0000-0000-000089520000}"/>
    <cellStyle name="Percent 4 14 4 6" xfId="21085" xr:uid="{00000000-0005-0000-0000-00008A520000}"/>
    <cellStyle name="Percent 4 14 5" xfId="21086" xr:uid="{00000000-0005-0000-0000-00008B520000}"/>
    <cellStyle name="Percent 4 14 5 2" xfId="21087" xr:uid="{00000000-0005-0000-0000-00008C520000}"/>
    <cellStyle name="Percent 4 14 5 2 2" xfId="21088" xr:uid="{00000000-0005-0000-0000-00008D520000}"/>
    <cellStyle name="Percent 4 14 5 2 2 2" xfId="21089" xr:uid="{00000000-0005-0000-0000-00008E520000}"/>
    <cellStyle name="Percent 4 14 5 2 2 3" xfId="21090" xr:uid="{00000000-0005-0000-0000-00008F520000}"/>
    <cellStyle name="Percent 4 14 5 2 3" xfId="21091" xr:uid="{00000000-0005-0000-0000-000090520000}"/>
    <cellStyle name="Percent 4 14 5 2 4" xfId="21092" xr:uid="{00000000-0005-0000-0000-000091520000}"/>
    <cellStyle name="Percent 4 14 5 3" xfId="21093" xr:uid="{00000000-0005-0000-0000-000092520000}"/>
    <cellStyle name="Percent 4 14 5 3 2" xfId="21094" xr:uid="{00000000-0005-0000-0000-000093520000}"/>
    <cellStyle name="Percent 4 14 5 3 2 2" xfId="21095" xr:uid="{00000000-0005-0000-0000-000094520000}"/>
    <cellStyle name="Percent 4 14 5 3 2 3" xfId="21096" xr:uid="{00000000-0005-0000-0000-000095520000}"/>
    <cellStyle name="Percent 4 14 5 3 3" xfId="21097" xr:uid="{00000000-0005-0000-0000-000096520000}"/>
    <cellStyle name="Percent 4 14 5 3 4" xfId="21098" xr:uid="{00000000-0005-0000-0000-000097520000}"/>
    <cellStyle name="Percent 4 14 5 4" xfId="21099" xr:uid="{00000000-0005-0000-0000-000098520000}"/>
    <cellStyle name="Percent 4 14 5 4 2" xfId="21100" xr:uid="{00000000-0005-0000-0000-000099520000}"/>
    <cellStyle name="Percent 4 14 5 4 3" xfId="21101" xr:uid="{00000000-0005-0000-0000-00009A520000}"/>
    <cellStyle name="Percent 4 14 5 5" xfId="21102" xr:uid="{00000000-0005-0000-0000-00009B520000}"/>
    <cellStyle name="Percent 4 14 5 6" xfId="21103" xr:uid="{00000000-0005-0000-0000-00009C520000}"/>
    <cellStyle name="Percent 4 14 6" xfId="21104" xr:uid="{00000000-0005-0000-0000-00009D520000}"/>
    <cellStyle name="Percent 4 14 6 2" xfId="21105" xr:uid="{00000000-0005-0000-0000-00009E520000}"/>
    <cellStyle name="Percent 4 14 6 2 2" xfId="21106" xr:uid="{00000000-0005-0000-0000-00009F520000}"/>
    <cellStyle name="Percent 4 14 6 2 2 2" xfId="21107" xr:uid="{00000000-0005-0000-0000-0000A0520000}"/>
    <cellStyle name="Percent 4 14 6 2 2 3" xfId="21108" xr:uid="{00000000-0005-0000-0000-0000A1520000}"/>
    <cellStyle name="Percent 4 14 6 2 3" xfId="21109" xr:uid="{00000000-0005-0000-0000-0000A2520000}"/>
    <cellStyle name="Percent 4 14 6 2 4" xfId="21110" xr:uid="{00000000-0005-0000-0000-0000A3520000}"/>
    <cellStyle name="Percent 4 14 6 3" xfId="21111" xr:uid="{00000000-0005-0000-0000-0000A4520000}"/>
    <cellStyle name="Percent 4 14 6 3 2" xfId="21112" xr:uid="{00000000-0005-0000-0000-0000A5520000}"/>
    <cellStyle name="Percent 4 14 6 3 2 2" xfId="21113" xr:uid="{00000000-0005-0000-0000-0000A6520000}"/>
    <cellStyle name="Percent 4 14 6 3 2 3" xfId="21114" xr:uid="{00000000-0005-0000-0000-0000A7520000}"/>
    <cellStyle name="Percent 4 14 6 3 3" xfId="21115" xr:uid="{00000000-0005-0000-0000-0000A8520000}"/>
    <cellStyle name="Percent 4 14 6 3 4" xfId="21116" xr:uid="{00000000-0005-0000-0000-0000A9520000}"/>
    <cellStyle name="Percent 4 14 6 4" xfId="21117" xr:uid="{00000000-0005-0000-0000-0000AA520000}"/>
    <cellStyle name="Percent 4 14 6 4 2" xfId="21118" xr:uid="{00000000-0005-0000-0000-0000AB520000}"/>
    <cellStyle name="Percent 4 14 6 4 2 2" xfId="21119" xr:uid="{00000000-0005-0000-0000-0000AC520000}"/>
    <cellStyle name="Percent 4 14 6 4 2 3" xfId="21120" xr:uid="{00000000-0005-0000-0000-0000AD520000}"/>
    <cellStyle name="Percent 4 14 6 4 3" xfId="21121" xr:uid="{00000000-0005-0000-0000-0000AE520000}"/>
    <cellStyle name="Percent 4 14 6 4 4" xfId="21122" xr:uid="{00000000-0005-0000-0000-0000AF520000}"/>
    <cellStyle name="Percent 4 14 6 5" xfId="21123" xr:uid="{00000000-0005-0000-0000-0000B0520000}"/>
    <cellStyle name="Percent 4 14 6 5 2" xfId="21124" xr:uid="{00000000-0005-0000-0000-0000B1520000}"/>
    <cellStyle name="Percent 4 14 6 5 3" xfId="21125" xr:uid="{00000000-0005-0000-0000-0000B2520000}"/>
    <cellStyle name="Percent 4 14 6 6" xfId="21126" xr:uid="{00000000-0005-0000-0000-0000B3520000}"/>
    <cellStyle name="Percent 4 14 6 7" xfId="21127" xr:uid="{00000000-0005-0000-0000-0000B4520000}"/>
    <cellStyle name="Percent 4 14 7" xfId="21128" xr:uid="{00000000-0005-0000-0000-0000B5520000}"/>
    <cellStyle name="Percent 4 14 7 2" xfId="21129" xr:uid="{00000000-0005-0000-0000-0000B6520000}"/>
    <cellStyle name="Percent 4 14 7 2 2" xfId="21130" xr:uid="{00000000-0005-0000-0000-0000B7520000}"/>
    <cellStyle name="Percent 4 14 7 2 2 2" xfId="21131" xr:uid="{00000000-0005-0000-0000-0000B8520000}"/>
    <cellStyle name="Percent 4 14 7 2 2 3" xfId="21132" xr:uid="{00000000-0005-0000-0000-0000B9520000}"/>
    <cellStyle name="Percent 4 14 7 2 3" xfId="21133" xr:uid="{00000000-0005-0000-0000-0000BA520000}"/>
    <cellStyle name="Percent 4 14 7 2 4" xfId="21134" xr:uid="{00000000-0005-0000-0000-0000BB520000}"/>
    <cellStyle name="Percent 4 14 7 3" xfId="21135" xr:uid="{00000000-0005-0000-0000-0000BC520000}"/>
    <cellStyle name="Percent 4 14 7 3 2" xfId="21136" xr:uid="{00000000-0005-0000-0000-0000BD520000}"/>
    <cellStyle name="Percent 4 14 7 3 2 2" xfId="21137" xr:uid="{00000000-0005-0000-0000-0000BE520000}"/>
    <cellStyle name="Percent 4 14 7 3 2 3" xfId="21138" xr:uid="{00000000-0005-0000-0000-0000BF520000}"/>
    <cellStyle name="Percent 4 14 7 3 3" xfId="21139" xr:uid="{00000000-0005-0000-0000-0000C0520000}"/>
    <cellStyle name="Percent 4 14 7 3 4" xfId="21140" xr:uid="{00000000-0005-0000-0000-0000C1520000}"/>
    <cellStyle name="Percent 4 14 7 4" xfId="21141" xr:uid="{00000000-0005-0000-0000-0000C2520000}"/>
    <cellStyle name="Percent 4 14 7 4 2" xfId="21142" xr:uid="{00000000-0005-0000-0000-0000C3520000}"/>
    <cellStyle name="Percent 4 14 7 4 3" xfId="21143" xr:uid="{00000000-0005-0000-0000-0000C4520000}"/>
    <cellStyle name="Percent 4 14 7 5" xfId="21144" xr:uid="{00000000-0005-0000-0000-0000C5520000}"/>
    <cellStyle name="Percent 4 14 7 6" xfId="21145" xr:uid="{00000000-0005-0000-0000-0000C6520000}"/>
    <cellStyle name="Percent 4 14 8" xfId="21146" xr:uid="{00000000-0005-0000-0000-0000C7520000}"/>
    <cellStyle name="Percent 4 14 8 2" xfId="21147" xr:uid="{00000000-0005-0000-0000-0000C8520000}"/>
    <cellStyle name="Percent 4 14 8 2 2" xfId="21148" xr:uid="{00000000-0005-0000-0000-0000C9520000}"/>
    <cellStyle name="Percent 4 14 8 2 3" xfId="21149" xr:uid="{00000000-0005-0000-0000-0000CA520000}"/>
    <cellStyle name="Percent 4 14 8 3" xfId="21150" xr:uid="{00000000-0005-0000-0000-0000CB520000}"/>
    <cellStyle name="Percent 4 14 8 4" xfId="21151" xr:uid="{00000000-0005-0000-0000-0000CC520000}"/>
    <cellStyle name="Percent 4 14 9" xfId="21152" xr:uid="{00000000-0005-0000-0000-0000CD520000}"/>
    <cellStyle name="Percent 4 14 9 2" xfId="21153" xr:uid="{00000000-0005-0000-0000-0000CE520000}"/>
    <cellStyle name="Percent 4 14 9 2 2" xfId="21154" xr:uid="{00000000-0005-0000-0000-0000CF520000}"/>
    <cellStyle name="Percent 4 14 9 2 3" xfId="21155" xr:uid="{00000000-0005-0000-0000-0000D0520000}"/>
    <cellStyle name="Percent 4 14 9 3" xfId="21156" xr:uid="{00000000-0005-0000-0000-0000D1520000}"/>
    <cellStyle name="Percent 4 14 9 4" xfId="21157" xr:uid="{00000000-0005-0000-0000-0000D2520000}"/>
    <cellStyle name="Percent 4 15" xfId="21158" xr:uid="{00000000-0005-0000-0000-0000D3520000}"/>
    <cellStyle name="Percent 4 15 10" xfId="21159" xr:uid="{00000000-0005-0000-0000-0000D4520000}"/>
    <cellStyle name="Percent 4 15 10 2" xfId="21160" xr:uid="{00000000-0005-0000-0000-0000D5520000}"/>
    <cellStyle name="Percent 4 15 10 3" xfId="21161" xr:uid="{00000000-0005-0000-0000-0000D6520000}"/>
    <cellStyle name="Percent 4 15 11" xfId="21162" xr:uid="{00000000-0005-0000-0000-0000D7520000}"/>
    <cellStyle name="Percent 4 15 11 2" xfId="21163" xr:uid="{00000000-0005-0000-0000-0000D8520000}"/>
    <cellStyle name="Percent 4 15 11 3" xfId="21164" xr:uid="{00000000-0005-0000-0000-0000D9520000}"/>
    <cellStyle name="Percent 4 15 12" xfId="21165" xr:uid="{00000000-0005-0000-0000-0000DA520000}"/>
    <cellStyle name="Percent 4 15 12 2" xfId="21166" xr:uid="{00000000-0005-0000-0000-0000DB520000}"/>
    <cellStyle name="Percent 4 15 12 3" xfId="21167" xr:uid="{00000000-0005-0000-0000-0000DC520000}"/>
    <cellStyle name="Percent 4 15 13" xfId="21168" xr:uid="{00000000-0005-0000-0000-0000DD520000}"/>
    <cellStyle name="Percent 4 15 2" xfId="21169" xr:uid="{00000000-0005-0000-0000-0000DE520000}"/>
    <cellStyle name="Percent 4 15 2 2" xfId="21170" xr:uid="{00000000-0005-0000-0000-0000DF520000}"/>
    <cellStyle name="Percent 4 15 2 2 2" xfId="21171" xr:uid="{00000000-0005-0000-0000-0000E0520000}"/>
    <cellStyle name="Percent 4 15 2 2 2 2" xfId="21172" xr:uid="{00000000-0005-0000-0000-0000E1520000}"/>
    <cellStyle name="Percent 4 15 2 2 2 3" xfId="21173" xr:uid="{00000000-0005-0000-0000-0000E2520000}"/>
    <cellStyle name="Percent 4 15 2 2 3" xfId="21174" xr:uid="{00000000-0005-0000-0000-0000E3520000}"/>
    <cellStyle name="Percent 4 15 2 2 4" xfId="21175" xr:uid="{00000000-0005-0000-0000-0000E4520000}"/>
    <cellStyle name="Percent 4 15 2 3" xfId="21176" xr:uid="{00000000-0005-0000-0000-0000E5520000}"/>
    <cellStyle name="Percent 4 15 2 3 2" xfId="21177" xr:uid="{00000000-0005-0000-0000-0000E6520000}"/>
    <cellStyle name="Percent 4 15 2 3 2 2" xfId="21178" xr:uid="{00000000-0005-0000-0000-0000E7520000}"/>
    <cellStyle name="Percent 4 15 2 3 2 3" xfId="21179" xr:uid="{00000000-0005-0000-0000-0000E8520000}"/>
    <cellStyle name="Percent 4 15 2 3 3" xfId="21180" xr:uid="{00000000-0005-0000-0000-0000E9520000}"/>
    <cellStyle name="Percent 4 15 2 3 4" xfId="21181" xr:uid="{00000000-0005-0000-0000-0000EA520000}"/>
    <cellStyle name="Percent 4 15 2 4" xfId="21182" xr:uid="{00000000-0005-0000-0000-0000EB520000}"/>
    <cellStyle name="Percent 4 15 2 4 2" xfId="21183" xr:uid="{00000000-0005-0000-0000-0000EC520000}"/>
    <cellStyle name="Percent 4 15 2 4 3" xfId="21184" xr:uid="{00000000-0005-0000-0000-0000ED520000}"/>
    <cellStyle name="Percent 4 15 2 5" xfId="21185" xr:uid="{00000000-0005-0000-0000-0000EE520000}"/>
    <cellStyle name="Percent 4 15 2 5 2" xfId="21186" xr:uid="{00000000-0005-0000-0000-0000EF520000}"/>
    <cellStyle name="Percent 4 15 2 5 3" xfId="21187" xr:uid="{00000000-0005-0000-0000-0000F0520000}"/>
    <cellStyle name="Percent 4 15 2 6" xfId="21188" xr:uid="{00000000-0005-0000-0000-0000F1520000}"/>
    <cellStyle name="Percent 4 15 2 7" xfId="21189" xr:uid="{00000000-0005-0000-0000-0000F2520000}"/>
    <cellStyle name="Percent 4 15 3" xfId="21190" xr:uid="{00000000-0005-0000-0000-0000F3520000}"/>
    <cellStyle name="Percent 4 15 3 2" xfId="21191" xr:uid="{00000000-0005-0000-0000-0000F4520000}"/>
    <cellStyle name="Percent 4 15 3 2 2" xfId="21192" xr:uid="{00000000-0005-0000-0000-0000F5520000}"/>
    <cellStyle name="Percent 4 15 3 2 2 2" xfId="21193" xr:uid="{00000000-0005-0000-0000-0000F6520000}"/>
    <cellStyle name="Percent 4 15 3 2 2 3" xfId="21194" xr:uid="{00000000-0005-0000-0000-0000F7520000}"/>
    <cellStyle name="Percent 4 15 3 2 3" xfId="21195" xr:uid="{00000000-0005-0000-0000-0000F8520000}"/>
    <cellStyle name="Percent 4 15 3 2 4" xfId="21196" xr:uid="{00000000-0005-0000-0000-0000F9520000}"/>
    <cellStyle name="Percent 4 15 3 3" xfId="21197" xr:uid="{00000000-0005-0000-0000-0000FA520000}"/>
    <cellStyle name="Percent 4 15 3 3 2" xfId="21198" xr:uid="{00000000-0005-0000-0000-0000FB520000}"/>
    <cellStyle name="Percent 4 15 3 3 2 2" xfId="21199" xr:uid="{00000000-0005-0000-0000-0000FC520000}"/>
    <cellStyle name="Percent 4 15 3 3 2 3" xfId="21200" xr:uid="{00000000-0005-0000-0000-0000FD520000}"/>
    <cellStyle name="Percent 4 15 3 3 3" xfId="21201" xr:uid="{00000000-0005-0000-0000-0000FE520000}"/>
    <cellStyle name="Percent 4 15 3 3 4" xfId="21202" xr:uid="{00000000-0005-0000-0000-0000FF520000}"/>
    <cellStyle name="Percent 4 15 3 4" xfId="21203" xr:uid="{00000000-0005-0000-0000-000000530000}"/>
    <cellStyle name="Percent 4 15 3 4 2" xfId="21204" xr:uid="{00000000-0005-0000-0000-000001530000}"/>
    <cellStyle name="Percent 4 15 3 4 3" xfId="21205" xr:uid="{00000000-0005-0000-0000-000002530000}"/>
    <cellStyle name="Percent 4 15 3 5" xfId="21206" xr:uid="{00000000-0005-0000-0000-000003530000}"/>
    <cellStyle name="Percent 4 15 3 6" xfId="21207" xr:uid="{00000000-0005-0000-0000-000004530000}"/>
    <cellStyle name="Percent 4 15 4" xfId="21208" xr:uid="{00000000-0005-0000-0000-000005530000}"/>
    <cellStyle name="Percent 4 15 4 2" xfId="21209" xr:uid="{00000000-0005-0000-0000-000006530000}"/>
    <cellStyle name="Percent 4 15 4 2 2" xfId="21210" xr:uid="{00000000-0005-0000-0000-000007530000}"/>
    <cellStyle name="Percent 4 15 4 2 2 2" xfId="21211" xr:uid="{00000000-0005-0000-0000-000008530000}"/>
    <cellStyle name="Percent 4 15 4 2 2 3" xfId="21212" xr:uid="{00000000-0005-0000-0000-000009530000}"/>
    <cellStyle name="Percent 4 15 4 2 3" xfId="21213" xr:uid="{00000000-0005-0000-0000-00000A530000}"/>
    <cellStyle name="Percent 4 15 4 2 4" xfId="21214" xr:uid="{00000000-0005-0000-0000-00000B530000}"/>
    <cellStyle name="Percent 4 15 4 3" xfId="21215" xr:uid="{00000000-0005-0000-0000-00000C530000}"/>
    <cellStyle name="Percent 4 15 4 3 2" xfId="21216" xr:uid="{00000000-0005-0000-0000-00000D530000}"/>
    <cellStyle name="Percent 4 15 4 3 2 2" xfId="21217" xr:uid="{00000000-0005-0000-0000-00000E530000}"/>
    <cellStyle name="Percent 4 15 4 3 2 3" xfId="21218" xr:uid="{00000000-0005-0000-0000-00000F530000}"/>
    <cellStyle name="Percent 4 15 4 3 3" xfId="21219" xr:uid="{00000000-0005-0000-0000-000010530000}"/>
    <cellStyle name="Percent 4 15 4 3 4" xfId="21220" xr:uid="{00000000-0005-0000-0000-000011530000}"/>
    <cellStyle name="Percent 4 15 4 4" xfId="21221" xr:uid="{00000000-0005-0000-0000-000012530000}"/>
    <cellStyle name="Percent 4 15 4 4 2" xfId="21222" xr:uid="{00000000-0005-0000-0000-000013530000}"/>
    <cellStyle name="Percent 4 15 4 4 3" xfId="21223" xr:uid="{00000000-0005-0000-0000-000014530000}"/>
    <cellStyle name="Percent 4 15 4 5" xfId="21224" xr:uid="{00000000-0005-0000-0000-000015530000}"/>
    <cellStyle name="Percent 4 15 4 6" xfId="21225" xr:uid="{00000000-0005-0000-0000-000016530000}"/>
    <cellStyle name="Percent 4 15 5" xfId="21226" xr:uid="{00000000-0005-0000-0000-000017530000}"/>
    <cellStyle name="Percent 4 15 5 2" xfId="21227" xr:uid="{00000000-0005-0000-0000-000018530000}"/>
    <cellStyle name="Percent 4 15 5 2 2" xfId="21228" xr:uid="{00000000-0005-0000-0000-000019530000}"/>
    <cellStyle name="Percent 4 15 5 2 2 2" xfId="21229" xr:uid="{00000000-0005-0000-0000-00001A530000}"/>
    <cellStyle name="Percent 4 15 5 2 2 3" xfId="21230" xr:uid="{00000000-0005-0000-0000-00001B530000}"/>
    <cellStyle name="Percent 4 15 5 2 3" xfId="21231" xr:uid="{00000000-0005-0000-0000-00001C530000}"/>
    <cellStyle name="Percent 4 15 5 2 4" xfId="21232" xr:uid="{00000000-0005-0000-0000-00001D530000}"/>
    <cellStyle name="Percent 4 15 5 3" xfId="21233" xr:uid="{00000000-0005-0000-0000-00001E530000}"/>
    <cellStyle name="Percent 4 15 5 3 2" xfId="21234" xr:uid="{00000000-0005-0000-0000-00001F530000}"/>
    <cellStyle name="Percent 4 15 5 3 2 2" xfId="21235" xr:uid="{00000000-0005-0000-0000-000020530000}"/>
    <cellStyle name="Percent 4 15 5 3 2 3" xfId="21236" xr:uid="{00000000-0005-0000-0000-000021530000}"/>
    <cellStyle name="Percent 4 15 5 3 3" xfId="21237" xr:uid="{00000000-0005-0000-0000-000022530000}"/>
    <cellStyle name="Percent 4 15 5 3 4" xfId="21238" xr:uid="{00000000-0005-0000-0000-000023530000}"/>
    <cellStyle name="Percent 4 15 5 4" xfId="21239" xr:uid="{00000000-0005-0000-0000-000024530000}"/>
    <cellStyle name="Percent 4 15 5 4 2" xfId="21240" xr:uid="{00000000-0005-0000-0000-000025530000}"/>
    <cellStyle name="Percent 4 15 5 4 2 2" xfId="21241" xr:uid="{00000000-0005-0000-0000-000026530000}"/>
    <cellStyle name="Percent 4 15 5 4 2 3" xfId="21242" xr:uid="{00000000-0005-0000-0000-000027530000}"/>
    <cellStyle name="Percent 4 15 5 4 3" xfId="21243" xr:uid="{00000000-0005-0000-0000-000028530000}"/>
    <cellStyle name="Percent 4 15 5 4 4" xfId="21244" xr:uid="{00000000-0005-0000-0000-000029530000}"/>
    <cellStyle name="Percent 4 15 5 5" xfId="21245" xr:uid="{00000000-0005-0000-0000-00002A530000}"/>
    <cellStyle name="Percent 4 15 5 5 2" xfId="21246" xr:uid="{00000000-0005-0000-0000-00002B530000}"/>
    <cellStyle name="Percent 4 15 5 5 3" xfId="21247" xr:uid="{00000000-0005-0000-0000-00002C530000}"/>
    <cellStyle name="Percent 4 15 5 6" xfId="21248" xr:uid="{00000000-0005-0000-0000-00002D530000}"/>
    <cellStyle name="Percent 4 15 5 7" xfId="21249" xr:uid="{00000000-0005-0000-0000-00002E530000}"/>
    <cellStyle name="Percent 4 15 6" xfId="21250" xr:uid="{00000000-0005-0000-0000-00002F530000}"/>
    <cellStyle name="Percent 4 15 6 2" xfId="21251" xr:uid="{00000000-0005-0000-0000-000030530000}"/>
    <cellStyle name="Percent 4 15 6 2 2" xfId="21252" xr:uid="{00000000-0005-0000-0000-000031530000}"/>
    <cellStyle name="Percent 4 15 6 2 2 2" xfId="21253" xr:uid="{00000000-0005-0000-0000-000032530000}"/>
    <cellStyle name="Percent 4 15 6 2 2 3" xfId="21254" xr:uid="{00000000-0005-0000-0000-000033530000}"/>
    <cellStyle name="Percent 4 15 6 2 3" xfId="21255" xr:uid="{00000000-0005-0000-0000-000034530000}"/>
    <cellStyle name="Percent 4 15 6 2 4" xfId="21256" xr:uid="{00000000-0005-0000-0000-000035530000}"/>
    <cellStyle name="Percent 4 15 6 3" xfId="21257" xr:uid="{00000000-0005-0000-0000-000036530000}"/>
    <cellStyle name="Percent 4 15 6 3 2" xfId="21258" xr:uid="{00000000-0005-0000-0000-000037530000}"/>
    <cellStyle name="Percent 4 15 6 3 2 2" xfId="21259" xr:uid="{00000000-0005-0000-0000-000038530000}"/>
    <cellStyle name="Percent 4 15 6 3 2 3" xfId="21260" xr:uid="{00000000-0005-0000-0000-000039530000}"/>
    <cellStyle name="Percent 4 15 6 3 3" xfId="21261" xr:uid="{00000000-0005-0000-0000-00003A530000}"/>
    <cellStyle name="Percent 4 15 6 3 4" xfId="21262" xr:uid="{00000000-0005-0000-0000-00003B530000}"/>
    <cellStyle name="Percent 4 15 6 4" xfId="21263" xr:uid="{00000000-0005-0000-0000-00003C530000}"/>
    <cellStyle name="Percent 4 15 6 4 2" xfId="21264" xr:uid="{00000000-0005-0000-0000-00003D530000}"/>
    <cellStyle name="Percent 4 15 6 4 3" xfId="21265" xr:uid="{00000000-0005-0000-0000-00003E530000}"/>
    <cellStyle name="Percent 4 15 6 5" xfId="21266" xr:uid="{00000000-0005-0000-0000-00003F530000}"/>
    <cellStyle name="Percent 4 15 6 6" xfId="21267" xr:uid="{00000000-0005-0000-0000-000040530000}"/>
    <cellStyle name="Percent 4 15 7" xfId="21268" xr:uid="{00000000-0005-0000-0000-000041530000}"/>
    <cellStyle name="Percent 4 15 7 2" xfId="21269" xr:uid="{00000000-0005-0000-0000-000042530000}"/>
    <cellStyle name="Percent 4 15 7 2 2" xfId="21270" xr:uid="{00000000-0005-0000-0000-000043530000}"/>
    <cellStyle name="Percent 4 15 7 2 3" xfId="21271" xr:uid="{00000000-0005-0000-0000-000044530000}"/>
    <cellStyle name="Percent 4 15 7 3" xfId="21272" xr:uid="{00000000-0005-0000-0000-000045530000}"/>
    <cellStyle name="Percent 4 15 7 4" xfId="21273" xr:uid="{00000000-0005-0000-0000-000046530000}"/>
    <cellStyle name="Percent 4 15 8" xfId="21274" xr:uid="{00000000-0005-0000-0000-000047530000}"/>
    <cellStyle name="Percent 4 15 8 2" xfId="21275" xr:uid="{00000000-0005-0000-0000-000048530000}"/>
    <cellStyle name="Percent 4 15 8 2 2" xfId="21276" xr:uid="{00000000-0005-0000-0000-000049530000}"/>
    <cellStyle name="Percent 4 15 8 2 3" xfId="21277" xr:uid="{00000000-0005-0000-0000-00004A530000}"/>
    <cellStyle name="Percent 4 15 8 3" xfId="21278" xr:uid="{00000000-0005-0000-0000-00004B530000}"/>
    <cellStyle name="Percent 4 15 8 4" xfId="21279" xr:uid="{00000000-0005-0000-0000-00004C530000}"/>
    <cellStyle name="Percent 4 15 9" xfId="21280" xr:uid="{00000000-0005-0000-0000-00004D530000}"/>
    <cellStyle name="Percent 4 15 9 2" xfId="21281" xr:uid="{00000000-0005-0000-0000-00004E530000}"/>
    <cellStyle name="Percent 4 15 9 2 2" xfId="21282" xr:uid="{00000000-0005-0000-0000-00004F530000}"/>
    <cellStyle name="Percent 4 15 9 2 3" xfId="21283" xr:uid="{00000000-0005-0000-0000-000050530000}"/>
    <cellStyle name="Percent 4 15 9 3" xfId="21284" xr:uid="{00000000-0005-0000-0000-000051530000}"/>
    <cellStyle name="Percent 4 15 9 4" xfId="21285" xr:uid="{00000000-0005-0000-0000-000052530000}"/>
    <cellStyle name="Percent 4 16" xfId="21286" xr:uid="{00000000-0005-0000-0000-000053530000}"/>
    <cellStyle name="Percent 4 16 10" xfId="21287" xr:uid="{00000000-0005-0000-0000-000054530000}"/>
    <cellStyle name="Percent 4 16 10 2" xfId="21288" xr:uid="{00000000-0005-0000-0000-000055530000}"/>
    <cellStyle name="Percent 4 16 10 3" xfId="21289" xr:uid="{00000000-0005-0000-0000-000056530000}"/>
    <cellStyle name="Percent 4 16 11" xfId="21290" xr:uid="{00000000-0005-0000-0000-000057530000}"/>
    <cellStyle name="Percent 4 16 11 2" xfId="21291" xr:uid="{00000000-0005-0000-0000-000058530000}"/>
    <cellStyle name="Percent 4 16 11 3" xfId="21292" xr:uid="{00000000-0005-0000-0000-000059530000}"/>
    <cellStyle name="Percent 4 16 12" xfId="21293" xr:uid="{00000000-0005-0000-0000-00005A530000}"/>
    <cellStyle name="Percent 4 16 12 2" xfId="21294" xr:uid="{00000000-0005-0000-0000-00005B530000}"/>
    <cellStyle name="Percent 4 16 12 3" xfId="21295" xr:uid="{00000000-0005-0000-0000-00005C530000}"/>
    <cellStyle name="Percent 4 16 13" xfId="21296" xr:uid="{00000000-0005-0000-0000-00005D530000}"/>
    <cellStyle name="Percent 4 16 2" xfId="21297" xr:uid="{00000000-0005-0000-0000-00005E530000}"/>
    <cellStyle name="Percent 4 16 2 2" xfId="21298" xr:uid="{00000000-0005-0000-0000-00005F530000}"/>
    <cellStyle name="Percent 4 16 2 2 2" xfId="21299" xr:uid="{00000000-0005-0000-0000-000060530000}"/>
    <cellStyle name="Percent 4 16 2 2 2 2" xfId="21300" xr:uid="{00000000-0005-0000-0000-000061530000}"/>
    <cellStyle name="Percent 4 16 2 2 2 3" xfId="21301" xr:uid="{00000000-0005-0000-0000-000062530000}"/>
    <cellStyle name="Percent 4 16 2 2 3" xfId="21302" xr:uid="{00000000-0005-0000-0000-000063530000}"/>
    <cellStyle name="Percent 4 16 2 2 4" xfId="21303" xr:uid="{00000000-0005-0000-0000-000064530000}"/>
    <cellStyle name="Percent 4 16 2 3" xfId="21304" xr:uid="{00000000-0005-0000-0000-000065530000}"/>
    <cellStyle name="Percent 4 16 2 3 2" xfId="21305" xr:uid="{00000000-0005-0000-0000-000066530000}"/>
    <cellStyle name="Percent 4 16 2 3 2 2" xfId="21306" xr:uid="{00000000-0005-0000-0000-000067530000}"/>
    <cellStyle name="Percent 4 16 2 3 2 3" xfId="21307" xr:uid="{00000000-0005-0000-0000-000068530000}"/>
    <cellStyle name="Percent 4 16 2 3 3" xfId="21308" xr:uid="{00000000-0005-0000-0000-000069530000}"/>
    <cellStyle name="Percent 4 16 2 3 4" xfId="21309" xr:uid="{00000000-0005-0000-0000-00006A530000}"/>
    <cellStyle name="Percent 4 16 2 4" xfId="21310" xr:uid="{00000000-0005-0000-0000-00006B530000}"/>
    <cellStyle name="Percent 4 16 2 4 2" xfId="21311" xr:uid="{00000000-0005-0000-0000-00006C530000}"/>
    <cellStyle name="Percent 4 16 2 4 3" xfId="21312" xr:uid="{00000000-0005-0000-0000-00006D530000}"/>
    <cellStyle name="Percent 4 16 2 5" xfId="21313" xr:uid="{00000000-0005-0000-0000-00006E530000}"/>
    <cellStyle name="Percent 4 16 2 5 2" xfId="21314" xr:uid="{00000000-0005-0000-0000-00006F530000}"/>
    <cellStyle name="Percent 4 16 2 5 3" xfId="21315" xr:uid="{00000000-0005-0000-0000-000070530000}"/>
    <cellStyle name="Percent 4 16 2 6" xfId="21316" xr:uid="{00000000-0005-0000-0000-000071530000}"/>
    <cellStyle name="Percent 4 16 2 6 2" xfId="21317" xr:uid="{00000000-0005-0000-0000-000072530000}"/>
    <cellStyle name="Percent 4 16 2 6 3" xfId="21318" xr:uid="{00000000-0005-0000-0000-000073530000}"/>
    <cellStyle name="Percent 4 16 2 7" xfId="21319" xr:uid="{00000000-0005-0000-0000-000074530000}"/>
    <cellStyle name="Percent 4 16 3" xfId="21320" xr:uid="{00000000-0005-0000-0000-000075530000}"/>
    <cellStyle name="Percent 4 16 3 2" xfId="21321" xr:uid="{00000000-0005-0000-0000-000076530000}"/>
    <cellStyle name="Percent 4 16 3 2 2" xfId="21322" xr:uid="{00000000-0005-0000-0000-000077530000}"/>
    <cellStyle name="Percent 4 16 3 2 2 2" xfId="21323" xr:uid="{00000000-0005-0000-0000-000078530000}"/>
    <cellStyle name="Percent 4 16 3 2 2 3" xfId="21324" xr:uid="{00000000-0005-0000-0000-000079530000}"/>
    <cellStyle name="Percent 4 16 3 2 3" xfId="21325" xr:uid="{00000000-0005-0000-0000-00007A530000}"/>
    <cellStyle name="Percent 4 16 3 2 4" xfId="21326" xr:uid="{00000000-0005-0000-0000-00007B530000}"/>
    <cellStyle name="Percent 4 16 3 3" xfId="21327" xr:uid="{00000000-0005-0000-0000-00007C530000}"/>
    <cellStyle name="Percent 4 16 3 3 2" xfId="21328" xr:uid="{00000000-0005-0000-0000-00007D530000}"/>
    <cellStyle name="Percent 4 16 3 3 2 2" xfId="21329" xr:uid="{00000000-0005-0000-0000-00007E530000}"/>
    <cellStyle name="Percent 4 16 3 3 2 3" xfId="21330" xr:uid="{00000000-0005-0000-0000-00007F530000}"/>
    <cellStyle name="Percent 4 16 3 3 3" xfId="21331" xr:uid="{00000000-0005-0000-0000-000080530000}"/>
    <cellStyle name="Percent 4 16 3 3 4" xfId="21332" xr:uid="{00000000-0005-0000-0000-000081530000}"/>
    <cellStyle name="Percent 4 16 3 4" xfId="21333" xr:uid="{00000000-0005-0000-0000-000082530000}"/>
    <cellStyle name="Percent 4 16 3 4 2" xfId="21334" xr:uid="{00000000-0005-0000-0000-000083530000}"/>
    <cellStyle name="Percent 4 16 3 4 3" xfId="21335" xr:uid="{00000000-0005-0000-0000-000084530000}"/>
    <cellStyle name="Percent 4 16 3 5" xfId="21336" xr:uid="{00000000-0005-0000-0000-000085530000}"/>
    <cellStyle name="Percent 4 16 3 6" xfId="21337" xr:uid="{00000000-0005-0000-0000-000086530000}"/>
    <cellStyle name="Percent 4 16 4" xfId="21338" xr:uid="{00000000-0005-0000-0000-000087530000}"/>
    <cellStyle name="Percent 4 16 4 2" xfId="21339" xr:uid="{00000000-0005-0000-0000-000088530000}"/>
    <cellStyle name="Percent 4 16 4 2 2" xfId="21340" xr:uid="{00000000-0005-0000-0000-000089530000}"/>
    <cellStyle name="Percent 4 16 4 2 2 2" xfId="21341" xr:uid="{00000000-0005-0000-0000-00008A530000}"/>
    <cellStyle name="Percent 4 16 4 2 2 3" xfId="21342" xr:uid="{00000000-0005-0000-0000-00008B530000}"/>
    <cellStyle name="Percent 4 16 4 2 3" xfId="21343" xr:uid="{00000000-0005-0000-0000-00008C530000}"/>
    <cellStyle name="Percent 4 16 4 2 4" xfId="21344" xr:uid="{00000000-0005-0000-0000-00008D530000}"/>
    <cellStyle name="Percent 4 16 4 3" xfId="21345" xr:uid="{00000000-0005-0000-0000-00008E530000}"/>
    <cellStyle name="Percent 4 16 4 3 2" xfId="21346" xr:uid="{00000000-0005-0000-0000-00008F530000}"/>
    <cellStyle name="Percent 4 16 4 3 2 2" xfId="21347" xr:uid="{00000000-0005-0000-0000-000090530000}"/>
    <cellStyle name="Percent 4 16 4 3 2 3" xfId="21348" xr:uid="{00000000-0005-0000-0000-000091530000}"/>
    <cellStyle name="Percent 4 16 4 3 3" xfId="21349" xr:uid="{00000000-0005-0000-0000-000092530000}"/>
    <cellStyle name="Percent 4 16 4 3 4" xfId="21350" xr:uid="{00000000-0005-0000-0000-000093530000}"/>
    <cellStyle name="Percent 4 16 4 4" xfId="21351" xr:uid="{00000000-0005-0000-0000-000094530000}"/>
    <cellStyle name="Percent 4 16 4 4 2" xfId="21352" xr:uid="{00000000-0005-0000-0000-000095530000}"/>
    <cellStyle name="Percent 4 16 4 4 3" xfId="21353" xr:uid="{00000000-0005-0000-0000-000096530000}"/>
    <cellStyle name="Percent 4 16 4 5" xfId="21354" xr:uid="{00000000-0005-0000-0000-000097530000}"/>
    <cellStyle name="Percent 4 16 4 6" xfId="21355" xr:uid="{00000000-0005-0000-0000-000098530000}"/>
    <cellStyle name="Percent 4 16 5" xfId="21356" xr:uid="{00000000-0005-0000-0000-000099530000}"/>
    <cellStyle name="Percent 4 16 5 2" xfId="21357" xr:uid="{00000000-0005-0000-0000-00009A530000}"/>
    <cellStyle name="Percent 4 16 5 2 2" xfId="21358" xr:uid="{00000000-0005-0000-0000-00009B530000}"/>
    <cellStyle name="Percent 4 16 5 2 2 2" xfId="21359" xr:uid="{00000000-0005-0000-0000-00009C530000}"/>
    <cellStyle name="Percent 4 16 5 2 2 3" xfId="21360" xr:uid="{00000000-0005-0000-0000-00009D530000}"/>
    <cellStyle name="Percent 4 16 5 2 3" xfId="21361" xr:uid="{00000000-0005-0000-0000-00009E530000}"/>
    <cellStyle name="Percent 4 16 5 2 4" xfId="21362" xr:uid="{00000000-0005-0000-0000-00009F530000}"/>
    <cellStyle name="Percent 4 16 5 3" xfId="21363" xr:uid="{00000000-0005-0000-0000-0000A0530000}"/>
    <cellStyle name="Percent 4 16 5 3 2" xfId="21364" xr:uid="{00000000-0005-0000-0000-0000A1530000}"/>
    <cellStyle name="Percent 4 16 5 3 2 2" xfId="21365" xr:uid="{00000000-0005-0000-0000-0000A2530000}"/>
    <cellStyle name="Percent 4 16 5 3 2 3" xfId="21366" xr:uid="{00000000-0005-0000-0000-0000A3530000}"/>
    <cellStyle name="Percent 4 16 5 3 3" xfId="21367" xr:uid="{00000000-0005-0000-0000-0000A4530000}"/>
    <cellStyle name="Percent 4 16 5 3 4" xfId="21368" xr:uid="{00000000-0005-0000-0000-0000A5530000}"/>
    <cellStyle name="Percent 4 16 5 4" xfId="21369" xr:uid="{00000000-0005-0000-0000-0000A6530000}"/>
    <cellStyle name="Percent 4 16 5 4 2" xfId="21370" xr:uid="{00000000-0005-0000-0000-0000A7530000}"/>
    <cellStyle name="Percent 4 16 5 4 2 2" xfId="21371" xr:uid="{00000000-0005-0000-0000-0000A8530000}"/>
    <cellStyle name="Percent 4 16 5 4 2 3" xfId="21372" xr:uid="{00000000-0005-0000-0000-0000A9530000}"/>
    <cellStyle name="Percent 4 16 5 4 3" xfId="21373" xr:uid="{00000000-0005-0000-0000-0000AA530000}"/>
    <cellStyle name="Percent 4 16 5 4 4" xfId="21374" xr:uid="{00000000-0005-0000-0000-0000AB530000}"/>
    <cellStyle name="Percent 4 16 5 5" xfId="21375" xr:uid="{00000000-0005-0000-0000-0000AC530000}"/>
    <cellStyle name="Percent 4 16 5 5 2" xfId="21376" xr:uid="{00000000-0005-0000-0000-0000AD530000}"/>
    <cellStyle name="Percent 4 16 5 5 3" xfId="21377" xr:uid="{00000000-0005-0000-0000-0000AE530000}"/>
    <cellStyle name="Percent 4 16 5 6" xfId="21378" xr:uid="{00000000-0005-0000-0000-0000AF530000}"/>
    <cellStyle name="Percent 4 16 5 7" xfId="21379" xr:uid="{00000000-0005-0000-0000-0000B0530000}"/>
    <cellStyle name="Percent 4 16 6" xfId="21380" xr:uid="{00000000-0005-0000-0000-0000B1530000}"/>
    <cellStyle name="Percent 4 16 6 2" xfId="21381" xr:uid="{00000000-0005-0000-0000-0000B2530000}"/>
    <cellStyle name="Percent 4 16 6 2 2" xfId="21382" xr:uid="{00000000-0005-0000-0000-0000B3530000}"/>
    <cellStyle name="Percent 4 16 6 2 2 2" xfId="21383" xr:uid="{00000000-0005-0000-0000-0000B4530000}"/>
    <cellStyle name="Percent 4 16 6 2 2 3" xfId="21384" xr:uid="{00000000-0005-0000-0000-0000B5530000}"/>
    <cellStyle name="Percent 4 16 6 2 3" xfId="21385" xr:uid="{00000000-0005-0000-0000-0000B6530000}"/>
    <cellStyle name="Percent 4 16 6 2 4" xfId="21386" xr:uid="{00000000-0005-0000-0000-0000B7530000}"/>
    <cellStyle name="Percent 4 16 6 3" xfId="21387" xr:uid="{00000000-0005-0000-0000-0000B8530000}"/>
    <cellStyle name="Percent 4 16 6 3 2" xfId="21388" xr:uid="{00000000-0005-0000-0000-0000B9530000}"/>
    <cellStyle name="Percent 4 16 6 3 2 2" xfId="21389" xr:uid="{00000000-0005-0000-0000-0000BA530000}"/>
    <cellStyle name="Percent 4 16 6 3 2 3" xfId="21390" xr:uid="{00000000-0005-0000-0000-0000BB530000}"/>
    <cellStyle name="Percent 4 16 6 3 3" xfId="21391" xr:uid="{00000000-0005-0000-0000-0000BC530000}"/>
    <cellStyle name="Percent 4 16 6 3 4" xfId="21392" xr:uid="{00000000-0005-0000-0000-0000BD530000}"/>
    <cellStyle name="Percent 4 16 6 4" xfId="21393" xr:uid="{00000000-0005-0000-0000-0000BE530000}"/>
    <cellStyle name="Percent 4 16 6 4 2" xfId="21394" xr:uid="{00000000-0005-0000-0000-0000BF530000}"/>
    <cellStyle name="Percent 4 16 6 4 3" xfId="21395" xr:uid="{00000000-0005-0000-0000-0000C0530000}"/>
    <cellStyle name="Percent 4 16 6 5" xfId="21396" xr:uid="{00000000-0005-0000-0000-0000C1530000}"/>
    <cellStyle name="Percent 4 16 6 6" xfId="21397" xr:uid="{00000000-0005-0000-0000-0000C2530000}"/>
    <cellStyle name="Percent 4 16 7" xfId="21398" xr:uid="{00000000-0005-0000-0000-0000C3530000}"/>
    <cellStyle name="Percent 4 16 7 2" xfId="21399" xr:uid="{00000000-0005-0000-0000-0000C4530000}"/>
    <cellStyle name="Percent 4 16 7 2 2" xfId="21400" xr:uid="{00000000-0005-0000-0000-0000C5530000}"/>
    <cellStyle name="Percent 4 16 7 2 3" xfId="21401" xr:uid="{00000000-0005-0000-0000-0000C6530000}"/>
    <cellStyle name="Percent 4 16 7 3" xfId="21402" xr:uid="{00000000-0005-0000-0000-0000C7530000}"/>
    <cellStyle name="Percent 4 16 7 4" xfId="21403" xr:uid="{00000000-0005-0000-0000-0000C8530000}"/>
    <cellStyle name="Percent 4 16 8" xfId="21404" xr:uid="{00000000-0005-0000-0000-0000C9530000}"/>
    <cellStyle name="Percent 4 16 8 2" xfId="21405" xr:uid="{00000000-0005-0000-0000-0000CA530000}"/>
    <cellStyle name="Percent 4 16 8 2 2" xfId="21406" xr:uid="{00000000-0005-0000-0000-0000CB530000}"/>
    <cellStyle name="Percent 4 16 8 2 3" xfId="21407" xr:uid="{00000000-0005-0000-0000-0000CC530000}"/>
    <cellStyle name="Percent 4 16 8 3" xfId="21408" xr:uid="{00000000-0005-0000-0000-0000CD530000}"/>
    <cellStyle name="Percent 4 16 8 4" xfId="21409" xr:uid="{00000000-0005-0000-0000-0000CE530000}"/>
    <cellStyle name="Percent 4 16 9" xfId="21410" xr:uid="{00000000-0005-0000-0000-0000CF530000}"/>
    <cellStyle name="Percent 4 16 9 2" xfId="21411" xr:uid="{00000000-0005-0000-0000-0000D0530000}"/>
    <cellStyle name="Percent 4 16 9 2 2" xfId="21412" xr:uid="{00000000-0005-0000-0000-0000D1530000}"/>
    <cellStyle name="Percent 4 16 9 2 3" xfId="21413" xr:uid="{00000000-0005-0000-0000-0000D2530000}"/>
    <cellStyle name="Percent 4 16 9 3" xfId="21414" xr:uid="{00000000-0005-0000-0000-0000D3530000}"/>
    <cellStyle name="Percent 4 16 9 4" xfId="21415" xr:uid="{00000000-0005-0000-0000-0000D4530000}"/>
    <cellStyle name="Percent 4 17" xfId="21416" xr:uid="{00000000-0005-0000-0000-0000D5530000}"/>
    <cellStyle name="Percent 4 17 10" xfId="21417" xr:uid="{00000000-0005-0000-0000-0000D6530000}"/>
    <cellStyle name="Percent 4 17 10 2" xfId="21418" xr:uid="{00000000-0005-0000-0000-0000D7530000}"/>
    <cellStyle name="Percent 4 17 10 3" xfId="21419" xr:uid="{00000000-0005-0000-0000-0000D8530000}"/>
    <cellStyle name="Percent 4 17 11" xfId="21420" xr:uid="{00000000-0005-0000-0000-0000D9530000}"/>
    <cellStyle name="Percent 4 17 11 2" xfId="21421" xr:uid="{00000000-0005-0000-0000-0000DA530000}"/>
    <cellStyle name="Percent 4 17 11 3" xfId="21422" xr:uid="{00000000-0005-0000-0000-0000DB530000}"/>
    <cellStyle name="Percent 4 17 12" xfId="21423" xr:uid="{00000000-0005-0000-0000-0000DC530000}"/>
    <cellStyle name="Percent 4 17 12 2" xfId="21424" xr:uid="{00000000-0005-0000-0000-0000DD530000}"/>
    <cellStyle name="Percent 4 17 12 3" xfId="21425" xr:uid="{00000000-0005-0000-0000-0000DE530000}"/>
    <cellStyle name="Percent 4 17 13" xfId="21426" xr:uid="{00000000-0005-0000-0000-0000DF530000}"/>
    <cellStyle name="Percent 4 17 2" xfId="21427" xr:uid="{00000000-0005-0000-0000-0000E0530000}"/>
    <cellStyle name="Percent 4 17 2 2" xfId="21428" xr:uid="{00000000-0005-0000-0000-0000E1530000}"/>
    <cellStyle name="Percent 4 17 2 2 2" xfId="21429" xr:uid="{00000000-0005-0000-0000-0000E2530000}"/>
    <cellStyle name="Percent 4 17 2 2 2 2" xfId="21430" xr:uid="{00000000-0005-0000-0000-0000E3530000}"/>
    <cellStyle name="Percent 4 17 2 2 2 3" xfId="21431" xr:uid="{00000000-0005-0000-0000-0000E4530000}"/>
    <cellStyle name="Percent 4 17 2 2 3" xfId="21432" xr:uid="{00000000-0005-0000-0000-0000E5530000}"/>
    <cellStyle name="Percent 4 17 2 2 4" xfId="21433" xr:uid="{00000000-0005-0000-0000-0000E6530000}"/>
    <cellStyle name="Percent 4 17 2 3" xfId="21434" xr:uid="{00000000-0005-0000-0000-0000E7530000}"/>
    <cellStyle name="Percent 4 17 2 3 2" xfId="21435" xr:uid="{00000000-0005-0000-0000-0000E8530000}"/>
    <cellStyle name="Percent 4 17 2 3 2 2" xfId="21436" xr:uid="{00000000-0005-0000-0000-0000E9530000}"/>
    <cellStyle name="Percent 4 17 2 3 2 3" xfId="21437" xr:uid="{00000000-0005-0000-0000-0000EA530000}"/>
    <cellStyle name="Percent 4 17 2 3 3" xfId="21438" xr:uid="{00000000-0005-0000-0000-0000EB530000}"/>
    <cellStyle name="Percent 4 17 2 3 4" xfId="21439" xr:uid="{00000000-0005-0000-0000-0000EC530000}"/>
    <cellStyle name="Percent 4 17 2 4" xfId="21440" xr:uid="{00000000-0005-0000-0000-0000ED530000}"/>
    <cellStyle name="Percent 4 17 2 4 2" xfId="21441" xr:uid="{00000000-0005-0000-0000-0000EE530000}"/>
    <cellStyle name="Percent 4 17 2 4 3" xfId="21442" xr:uid="{00000000-0005-0000-0000-0000EF530000}"/>
    <cellStyle name="Percent 4 17 2 5" xfId="21443" xr:uid="{00000000-0005-0000-0000-0000F0530000}"/>
    <cellStyle name="Percent 4 17 2 5 2" xfId="21444" xr:uid="{00000000-0005-0000-0000-0000F1530000}"/>
    <cellStyle name="Percent 4 17 2 5 3" xfId="21445" xr:uid="{00000000-0005-0000-0000-0000F2530000}"/>
    <cellStyle name="Percent 4 17 2 6" xfId="21446" xr:uid="{00000000-0005-0000-0000-0000F3530000}"/>
    <cellStyle name="Percent 4 17 2 7" xfId="21447" xr:uid="{00000000-0005-0000-0000-0000F4530000}"/>
    <cellStyle name="Percent 4 17 3" xfId="21448" xr:uid="{00000000-0005-0000-0000-0000F5530000}"/>
    <cellStyle name="Percent 4 17 3 2" xfId="21449" xr:uid="{00000000-0005-0000-0000-0000F6530000}"/>
    <cellStyle name="Percent 4 17 3 2 2" xfId="21450" xr:uid="{00000000-0005-0000-0000-0000F7530000}"/>
    <cellStyle name="Percent 4 17 3 2 2 2" xfId="21451" xr:uid="{00000000-0005-0000-0000-0000F8530000}"/>
    <cellStyle name="Percent 4 17 3 2 2 3" xfId="21452" xr:uid="{00000000-0005-0000-0000-0000F9530000}"/>
    <cellStyle name="Percent 4 17 3 2 3" xfId="21453" xr:uid="{00000000-0005-0000-0000-0000FA530000}"/>
    <cellStyle name="Percent 4 17 3 2 4" xfId="21454" xr:uid="{00000000-0005-0000-0000-0000FB530000}"/>
    <cellStyle name="Percent 4 17 3 3" xfId="21455" xr:uid="{00000000-0005-0000-0000-0000FC530000}"/>
    <cellStyle name="Percent 4 17 3 3 2" xfId="21456" xr:uid="{00000000-0005-0000-0000-0000FD530000}"/>
    <cellStyle name="Percent 4 17 3 3 2 2" xfId="21457" xr:uid="{00000000-0005-0000-0000-0000FE530000}"/>
    <cellStyle name="Percent 4 17 3 3 2 3" xfId="21458" xr:uid="{00000000-0005-0000-0000-0000FF530000}"/>
    <cellStyle name="Percent 4 17 3 3 3" xfId="21459" xr:uid="{00000000-0005-0000-0000-000000540000}"/>
    <cellStyle name="Percent 4 17 3 3 4" xfId="21460" xr:uid="{00000000-0005-0000-0000-000001540000}"/>
    <cellStyle name="Percent 4 17 3 4" xfId="21461" xr:uid="{00000000-0005-0000-0000-000002540000}"/>
    <cellStyle name="Percent 4 17 3 4 2" xfId="21462" xr:uid="{00000000-0005-0000-0000-000003540000}"/>
    <cellStyle name="Percent 4 17 3 4 3" xfId="21463" xr:uid="{00000000-0005-0000-0000-000004540000}"/>
    <cellStyle name="Percent 4 17 3 5" xfId="21464" xr:uid="{00000000-0005-0000-0000-000005540000}"/>
    <cellStyle name="Percent 4 17 3 6" xfId="21465" xr:uid="{00000000-0005-0000-0000-000006540000}"/>
    <cellStyle name="Percent 4 17 4" xfId="21466" xr:uid="{00000000-0005-0000-0000-000007540000}"/>
    <cellStyle name="Percent 4 17 4 2" xfId="21467" xr:uid="{00000000-0005-0000-0000-000008540000}"/>
    <cellStyle name="Percent 4 17 4 2 2" xfId="21468" xr:uid="{00000000-0005-0000-0000-000009540000}"/>
    <cellStyle name="Percent 4 17 4 2 2 2" xfId="21469" xr:uid="{00000000-0005-0000-0000-00000A540000}"/>
    <cellStyle name="Percent 4 17 4 2 2 3" xfId="21470" xr:uid="{00000000-0005-0000-0000-00000B540000}"/>
    <cellStyle name="Percent 4 17 4 2 3" xfId="21471" xr:uid="{00000000-0005-0000-0000-00000C540000}"/>
    <cellStyle name="Percent 4 17 4 2 4" xfId="21472" xr:uid="{00000000-0005-0000-0000-00000D540000}"/>
    <cellStyle name="Percent 4 17 4 3" xfId="21473" xr:uid="{00000000-0005-0000-0000-00000E540000}"/>
    <cellStyle name="Percent 4 17 4 3 2" xfId="21474" xr:uid="{00000000-0005-0000-0000-00000F540000}"/>
    <cellStyle name="Percent 4 17 4 3 2 2" xfId="21475" xr:uid="{00000000-0005-0000-0000-000010540000}"/>
    <cellStyle name="Percent 4 17 4 3 2 3" xfId="21476" xr:uid="{00000000-0005-0000-0000-000011540000}"/>
    <cellStyle name="Percent 4 17 4 3 3" xfId="21477" xr:uid="{00000000-0005-0000-0000-000012540000}"/>
    <cellStyle name="Percent 4 17 4 3 4" xfId="21478" xr:uid="{00000000-0005-0000-0000-000013540000}"/>
    <cellStyle name="Percent 4 17 4 4" xfId="21479" xr:uid="{00000000-0005-0000-0000-000014540000}"/>
    <cellStyle name="Percent 4 17 4 4 2" xfId="21480" xr:uid="{00000000-0005-0000-0000-000015540000}"/>
    <cellStyle name="Percent 4 17 4 4 3" xfId="21481" xr:uid="{00000000-0005-0000-0000-000016540000}"/>
    <cellStyle name="Percent 4 17 4 5" xfId="21482" xr:uid="{00000000-0005-0000-0000-000017540000}"/>
    <cellStyle name="Percent 4 17 4 6" xfId="21483" xr:uid="{00000000-0005-0000-0000-000018540000}"/>
    <cellStyle name="Percent 4 17 5" xfId="21484" xr:uid="{00000000-0005-0000-0000-000019540000}"/>
    <cellStyle name="Percent 4 17 5 2" xfId="21485" xr:uid="{00000000-0005-0000-0000-00001A540000}"/>
    <cellStyle name="Percent 4 17 5 2 2" xfId="21486" xr:uid="{00000000-0005-0000-0000-00001B540000}"/>
    <cellStyle name="Percent 4 17 5 2 2 2" xfId="21487" xr:uid="{00000000-0005-0000-0000-00001C540000}"/>
    <cellStyle name="Percent 4 17 5 2 2 3" xfId="21488" xr:uid="{00000000-0005-0000-0000-00001D540000}"/>
    <cellStyle name="Percent 4 17 5 2 3" xfId="21489" xr:uid="{00000000-0005-0000-0000-00001E540000}"/>
    <cellStyle name="Percent 4 17 5 2 4" xfId="21490" xr:uid="{00000000-0005-0000-0000-00001F540000}"/>
    <cellStyle name="Percent 4 17 5 3" xfId="21491" xr:uid="{00000000-0005-0000-0000-000020540000}"/>
    <cellStyle name="Percent 4 17 5 3 2" xfId="21492" xr:uid="{00000000-0005-0000-0000-000021540000}"/>
    <cellStyle name="Percent 4 17 5 3 2 2" xfId="21493" xr:uid="{00000000-0005-0000-0000-000022540000}"/>
    <cellStyle name="Percent 4 17 5 3 2 3" xfId="21494" xr:uid="{00000000-0005-0000-0000-000023540000}"/>
    <cellStyle name="Percent 4 17 5 3 3" xfId="21495" xr:uid="{00000000-0005-0000-0000-000024540000}"/>
    <cellStyle name="Percent 4 17 5 3 4" xfId="21496" xr:uid="{00000000-0005-0000-0000-000025540000}"/>
    <cellStyle name="Percent 4 17 5 4" xfId="21497" xr:uid="{00000000-0005-0000-0000-000026540000}"/>
    <cellStyle name="Percent 4 17 5 4 2" xfId="21498" xr:uid="{00000000-0005-0000-0000-000027540000}"/>
    <cellStyle name="Percent 4 17 5 4 2 2" xfId="21499" xr:uid="{00000000-0005-0000-0000-000028540000}"/>
    <cellStyle name="Percent 4 17 5 4 2 3" xfId="21500" xr:uid="{00000000-0005-0000-0000-000029540000}"/>
    <cellStyle name="Percent 4 17 5 4 3" xfId="21501" xr:uid="{00000000-0005-0000-0000-00002A540000}"/>
    <cellStyle name="Percent 4 17 5 4 4" xfId="21502" xr:uid="{00000000-0005-0000-0000-00002B540000}"/>
    <cellStyle name="Percent 4 17 5 5" xfId="21503" xr:uid="{00000000-0005-0000-0000-00002C540000}"/>
    <cellStyle name="Percent 4 17 5 5 2" xfId="21504" xr:uid="{00000000-0005-0000-0000-00002D540000}"/>
    <cellStyle name="Percent 4 17 5 5 3" xfId="21505" xr:uid="{00000000-0005-0000-0000-00002E540000}"/>
    <cellStyle name="Percent 4 17 5 6" xfId="21506" xr:uid="{00000000-0005-0000-0000-00002F540000}"/>
    <cellStyle name="Percent 4 17 5 7" xfId="21507" xr:uid="{00000000-0005-0000-0000-000030540000}"/>
    <cellStyle name="Percent 4 17 6" xfId="21508" xr:uid="{00000000-0005-0000-0000-000031540000}"/>
    <cellStyle name="Percent 4 17 6 2" xfId="21509" xr:uid="{00000000-0005-0000-0000-000032540000}"/>
    <cellStyle name="Percent 4 17 6 2 2" xfId="21510" xr:uid="{00000000-0005-0000-0000-000033540000}"/>
    <cellStyle name="Percent 4 17 6 2 2 2" xfId="21511" xr:uid="{00000000-0005-0000-0000-000034540000}"/>
    <cellStyle name="Percent 4 17 6 2 2 3" xfId="21512" xr:uid="{00000000-0005-0000-0000-000035540000}"/>
    <cellStyle name="Percent 4 17 6 2 3" xfId="21513" xr:uid="{00000000-0005-0000-0000-000036540000}"/>
    <cellStyle name="Percent 4 17 6 2 4" xfId="21514" xr:uid="{00000000-0005-0000-0000-000037540000}"/>
    <cellStyle name="Percent 4 17 6 3" xfId="21515" xr:uid="{00000000-0005-0000-0000-000038540000}"/>
    <cellStyle name="Percent 4 17 6 3 2" xfId="21516" xr:uid="{00000000-0005-0000-0000-000039540000}"/>
    <cellStyle name="Percent 4 17 6 3 2 2" xfId="21517" xr:uid="{00000000-0005-0000-0000-00003A540000}"/>
    <cellStyle name="Percent 4 17 6 3 2 3" xfId="21518" xr:uid="{00000000-0005-0000-0000-00003B540000}"/>
    <cellStyle name="Percent 4 17 6 3 3" xfId="21519" xr:uid="{00000000-0005-0000-0000-00003C540000}"/>
    <cellStyle name="Percent 4 17 6 3 4" xfId="21520" xr:uid="{00000000-0005-0000-0000-00003D540000}"/>
    <cellStyle name="Percent 4 17 6 4" xfId="21521" xr:uid="{00000000-0005-0000-0000-00003E540000}"/>
    <cellStyle name="Percent 4 17 6 4 2" xfId="21522" xr:uid="{00000000-0005-0000-0000-00003F540000}"/>
    <cellStyle name="Percent 4 17 6 4 3" xfId="21523" xr:uid="{00000000-0005-0000-0000-000040540000}"/>
    <cellStyle name="Percent 4 17 6 5" xfId="21524" xr:uid="{00000000-0005-0000-0000-000041540000}"/>
    <cellStyle name="Percent 4 17 6 6" xfId="21525" xr:uid="{00000000-0005-0000-0000-000042540000}"/>
    <cellStyle name="Percent 4 17 7" xfId="21526" xr:uid="{00000000-0005-0000-0000-000043540000}"/>
    <cellStyle name="Percent 4 17 7 2" xfId="21527" xr:uid="{00000000-0005-0000-0000-000044540000}"/>
    <cellStyle name="Percent 4 17 7 2 2" xfId="21528" xr:uid="{00000000-0005-0000-0000-000045540000}"/>
    <cellStyle name="Percent 4 17 7 2 3" xfId="21529" xr:uid="{00000000-0005-0000-0000-000046540000}"/>
    <cellStyle name="Percent 4 17 7 3" xfId="21530" xr:uid="{00000000-0005-0000-0000-000047540000}"/>
    <cellStyle name="Percent 4 17 7 4" xfId="21531" xr:uid="{00000000-0005-0000-0000-000048540000}"/>
    <cellStyle name="Percent 4 17 8" xfId="21532" xr:uid="{00000000-0005-0000-0000-000049540000}"/>
    <cellStyle name="Percent 4 17 8 2" xfId="21533" xr:uid="{00000000-0005-0000-0000-00004A540000}"/>
    <cellStyle name="Percent 4 17 8 2 2" xfId="21534" xr:uid="{00000000-0005-0000-0000-00004B540000}"/>
    <cellStyle name="Percent 4 17 8 2 3" xfId="21535" xr:uid="{00000000-0005-0000-0000-00004C540000}"/>
    <cellStyle name="Percent 4 17 8 3" xfId="21536" xr:uid="{00000000-0005-0000-0000-00004D540000}"/>
    <cellStyle name="Percent 4 17 8 4" xfId="21537" xr:uid="{00000000-0005-0000-0000-00004E540000}"/>
    <cellStyle name="Percent 4 17 9" xfId="21538" xr:uid="{00000000-0005-0000-0000-00004F540000}"/>
    <cellStyle name="Percent 4 17 9 2" xfId="21539" xr:uid="{00000000-0005-0000-0000-000050540000}"/>
    <cellStyle name="Percent 4 17 9 2 2" xfId="21540" xr:uid="{00000000-0005-0000-0000-000051540000}"/>
    <cellStyle name="Percent 4 17 9 2 3" xfId="21541" xr:uid="{00000000-0005-0000-0000-000052540000}"/>
    <cellStyle name="Percent 4 17 9 3" xfId="21542" xr:uid="{00000000-0005-0000-0000-000053540000}"/>
    <cellStyle name="Percent 4 17 9 4" xfId="21543" xr:uid="{00000000-0005-0000-0000-000054540000}"/>
    <cellStyle name="Percent 4 18" xfId="21544" xr:uid="{00000000-0005-0000-0000-000055540000}"/>
    <cellStyle name="Percent 4 18 10" xfId="21545" xr:uid="{00000000-0005-0000-0000-000056540000}"/>
    <cellStyle name="Percent 4 18 10 2" xfId="21546" xr:uid="{00000000-0005-0000-0000-000057540000}"/>
    <cellStyle name="Percent 4 18 10 3" xfId="21547" xr:uid="{00000000-0005-0000-0000-000058540000}"/>
    <cellStyle name="Percent 4 18 11" xfId="21548" xr:uid="{00000000-0005-0000-0000-000059540000}"/>
    <cellStyle name="Percent 4 18 11 2" xfId="21549" xr:uid="{00000000-0005-0000-0000-00005A540000}"/>
    <cellStyle name="Percent 4 18 11 3" xfId="21550" xr:uid="{00000000-0005-0000-0000-00005B540000}"/>
    <cellStyle name="Percent 4 18 12" xfId="21551" xr:uid="{00000000-0005-0000-0000-00005C540000}"/>
    <cellStyle name="Percent 4 18 12 2" xfId="21552" xr:uid="{00000000-0005-0000-0000-00005D540000}"/>
    <cellStyle name="Percent 4 18 12 3" xfId="21553" xr:uid="{00000000-0005-0000-0000-00005E540000}"/>
    <cellStyle name="Percent 4 18 13" xfId="21554" xr:uid="{00000000-0005-0000-0000-00005F540000}"/>
    <cellStyle name="Percent 4 18 2" xfId="21555" xr:uid="{00000000-0005-0000-0000-000060540000}"/>
    <cellStyle name="Percent 4 18 2 2" xfId="21556" xr:uid="{00000000-0005-0000-0000-000061540000}"/>
    <cellStyle name="Percent 4 18 2 2 2" xfId="21557" xr:uid="{00000000-0005-0000-0000-000062540000}"/>
    <cellStyle name="Percent 4 18 2 2 2 2" xfId="21558" xr:uid="{00000000-0005-0000-0000-000063540000}"/>
    <cellStyle name="Percent 4 18 2 2 2 3" xfId="21559" xr:uid="{00000000-0005-0000-0000-000064540000}"/>
    <cellStyle name="Percent 4 18 2 2 3" xfId="21560" xr:uid="{00000000-0005-0000-0000-000065540000}"/>
    <cellStyle name="Percent 4 18 2 2 4" xfId="21561" xr:uid="{00000000-0005-0000-0000-000066540000}"/>
    <cellStyle name="Percent 4 18 2 3" xfId="21562" xr:uid="{00000000-0005-0000-0000-000067540000}"/>
    <cellStyle name="Percent 4 18 2 3 2" xfId="21563" xr:uid="{00000000-0005-0000-0000-000068540000}"/>
    <cellStyle name="Percent 4 18 2 3 2 2" xfId="21564" xr:uid="{00000000-0005-0000-0000-000069540000}"/>
    <cellStyle name="Percent 4 18 2 3 2 3" xfId="21565" xr:uid="{00000000-0005-0000-0000-00006A540000}"/>
    <cellStyle name="Percent 4 18 2 3 3" xfId="21566" xr:uid="{00000000-0005-0000-0000-00006B540000}"/>
    <cellStyle name="Percent 4 18 2 3 4" xfId="21567" xr:uid="{00000000-0005-0000-0000-00006C540000}"/>
    <cellStyle name="Percent 4 18 2 4" xfId="21568" xr:uid="{00000000-0005-0000-0000-00006D540000}"/>
    <cellStyle name="Percent 4 18 2 4 2" xfId="21569" xr:uid="{00000000-0005-0000-0000-00006E540000}"/>
    <cellStyle name="Percent 4 18 2 4 3" xfId="21570" xr:uid="{00000000-0005-0000-0000-00006F540000}"/>
    <cellStyle name="Percent 4 18 2 5" xfId="21571" xr:uid="{00000000-0005-0000-0000-000070540000}"/>
    <cellStyle name="Percent 4 18 2 5 2" xfId="21572" xr:uid="{00000000-0005-0000-0000-000071540000}"/>
    <cellStyle name="Percent 4 18 2 5 3" xfId="21573" xr:uid="{00000000-0005-0000-0000-000072540000}"/>
    <cellStyle name="Percent 4 18 2 6" xfId="21574" xr:uid="{00000000-0005-0000-0000-000073540000}"/>
    <cellStyle name="Percent 4 18 2 7" xfId="21575" xr:uid="{00000000-0005-0000-0000-000074540000}"/>
    <cellStyle name="Percent 4 18 2 8" xfId="21576" xr:uid="{00000000-0005-0000-0000-000075540000}"/>
    <cellStyle name="Percent 4 18 3" xfId="21577" xr:uid="{00000000-0005-0000-0000-000076540000}"/>
    <cellStyle name="Percent 4 18 3 2" xfId="21578" xr:uid="{00000000-0005-0000-0000-000077540000}"/>
    <cellStyle name="Percent 4 18 3 2 2" xfId="21579" xr:uid="{00000000-0005-0000-0000-000078540000}"/>
    <cellStyle name="Percent 4 18 3 2 2 2" xfId="21580" xr:uid="{00000000-0005-0000-0000-000079540000}"/>
    <cellStyle name="Percent 4 18 3 2 2 3" xfId="21581" xr:uid="{00000000-0005-0000-0000-00007A540000}"/>
    <cellStyle name="Percent 4 18 3 2 3" xfId="21582" xr:uid="{00000000-0005-0000-0000-00007B540000}"/>
    <cellStyle name="Percent 4 18 3 2 4" xfId="21583" xr:uid="{00000000-0005-0000-0000-00007C540000}"/>
    <cellStyle name="Percent 4 18 3 3" xfId="21584" xr:uid="{00000000-0005-0000-0000-00007D540000}"/>
    <cellStyle name="Percent 4 18 3 3 2" xfId="21585" xr:uid="{00000000-0005-0000-0000-00007E540000}"/>
    <cellStyle name="Percent 4 18 3 3 2 2" xfId="21586" xr:uid="{00000000-0005-0000-0000-00007F540000}"/>
    <cellStyle name="Percent 4 18 3 3 2 3" xfId="21587" xr:uid="{00000000-0005-0000-0000-000080540000}"/>
    <cellStyle name="Percent 4 18 3 3 3" xfId="21588" xr:uid="{00000000-0005-0000-0000-000081540000}"/>
    <cellStyle name="Percent 4 18 3 3 4" xfId="21589" xr:uid="{00000000-0005-0000-0000-000082540000}"/>
    <cellStyle name="Percent 4 18 3 4" xfId="21590" xr:uid="{00000000-0005-0000-0000-000083540000}"/>
    <cellStyle name="Percent 4 18 3 4 2" xfId="21591" xr:uid="{00000000-0005-0000-0000-000084540000}"/>
    <cellStyle name="Percent 4 18 3 4 3" xfId="21592" xr:uid="{00000000-0005-0000-0000-000085540000}"/>
    <cellStyle name="Percent 4 18 3 5" xfId="21593" xr:uid="{00000000-0005-0000-0000-000086540000}"/>
    <cellStyle name="Percent 4 18 3 6" xfId="21594" xr:uid="{00000000-0005-0000-0000-000087540000}"/>
    <cellStyle name="Percent 4 18 4" xfId="21595" xr:uid="{00000000-0005-0000-0000-000088540000}"/>
    <cellStyle name="Percent 4 18 4 2" xfId="21596" xr:uid="{00000000-0005-0000-0000-000089540000}"/>
    <cellStyle name="Percent 4 18 4 2 2" xfId="21597" xr:uid="{00000000-0005-0000-0000-00008A540000}"/>
    <cellStyle name="Percent 4 18 4 2 2 2" xfId="21598" xr:uid="{00000000-0005-0000-0000-00008B540000}"/>
    <cellStyle name="Percent 4 18 4 2 2 3" xfId="21599" xr:uid="{00000000-0005-0000-0000-00008C540000}"/>
    <cellStyle name="Percent 4 18 4 2 3" xfId="21600" xr:uid="{00000000-0005-0000-0000-00008D540000}"/>
    <cellStyle name="Percent 4 18 4 2 4" xfId="21601" xr:uid="{00000000-0005-0000-0000-00008E540000}"/>
    <cellStyle name="Percent 4 18 4 3" xfId="21602" xr:uid="{00000000-0005-0000-0000-00008F540000}"/>
    <cellStyle name="Percent 4 18 4 3 2" xfId="21603" xr:uid="{00000000-0005-0000-0000-000090540000}"/>
    <cellStyle name="Percent 4 18 4 3 2 2" xfId="21604" xr:uid="{00000000-0005-0000-0000-000091540000}"/>
    <cellStyle name="Percent 4 18 4 3 2 3" xfId="21605" xr:uid="{00000000-0005-0000-0000-000092540000}"/>
    <cellStyle name="Percent 4 18 4 3 3" xfId="21606" xr:uid="{00000000-0005-0000-0000-000093540000}"/>
    <cellStyle name="Percent 4 18 4 3 4" xfId="21607" xr:uid="{00000000-0005-0000-0000-000094540000}"/>
    <cellStyle name="Percent 4 18 4 4" xfId="21608" xr:uid="{00000000-0005-0000-0000-000095540000}"/>
    <cellStyle name="Percent 4 18 4 4 2" xfId="21609" xr:uid="{00000000-0005-0000-0000-000096540000}"/>
    <cellStyle name="Percent 4 18 4 4 3" xfId="21610" xr:uid="{00000000-0005-0000-0000-000097540000}"/>
    <cellStyle name="Percent 4 18 4 5" xfId="21611" xr:uid="{00000000-0005-0000-0000-000098540000}"/>
    <cellStyle name="Percent 4 18 4 6" xfId="21612" xr:uid="{00000000-0005-0000-0000-000099540000}"/>
    <cellStyle name="Percent 4 18 5" xfId="21613" xr:uid="{00000000-0005-0000-0000-00009A540000}"/>
    <cellStyle name="Percent 4 18 5 2" xfId="21614" xr:uid="{00000000-0005-0000-0000-00009B540000}"/>
    <cellStyle name="Percent 4 18 5 2 2" xfId="21615" xr:uid="{00000000-0005-0000-0000-00009C540000}"/>
    <cellStyle name="Percent 4 18 5 2 2 2" xfId="21616" xr:uid="{00000000-0005-0000-0000-00009D540000}"/>
    <cellStyle name="Percent 4 18 5 2 2 3" xfId="21617" xr:uid="{00000000-0005-0000-0000-00009E540000}"/>
    <cellStyle name="Percent 4 18 5 2 3" xfId="21618" xr:uid="{00000000-0005-0000-0000-00009F540000}"/>
    <cellStyle name="Percent 4 18 5 2 4" xfId="21619" xr:uid="{00000000-0005-0000-0000-0000A0540000}"/>
    <cellStyle name="Percent 4 18 5 3" xfId="21620" xr:uid="{00000000-0005-0000-0000-0000A1540000}"/>
    <cellStyle name="Percent 4 18 5 3 2" xfId="21621" xr:uid="{00000000-0005-0000-0000-0000A2540000}"/>
    <cellStyle name="Percent 4 18 5 3 2 2" xfId="21622" xr:uid="{00000000-0005-0000-0000-0000A3540000}"/>
    <cellStyle name="Percent 4 18 5 3 2 3" xfId="21623" xr:uid="{00000000-0005-0000-0000-0000A4540000}"/>
    <cellStyle name="Percent 4 18 5 3 3" xfId="21624" xr:uid="{00000000-0005-0000-0000-0000A5540000}"/>
    <cellStyle name="Percent 4 18 5 3 4" xfId="21625" xr:uid="{00000000-0005-0000-0000-0000A6540000}"/>
    <cellStyle name="Percent 4 18 5 4" xfId="21626" xr:uid="{00000000-0005-0000-0000-0000A7540000}"/>
    <cellStyle name="Percent 4 18 5 4 2" xfId="21627" xr:uid="{00000000-0005-0000-0000-0000A8540000}"/>
    <cellStyle name="Percent 4 18 5 4 2 2" xfId="21628" xr:uid="{00000000-0005-0000-0000-0000A9540000}"/>
    <cellStyle name="Percent 4 18 5 4 2 3" xfId="21629" xr:uid="{00000000-0005-0000-0000-0000AA540000}"/>
    <cellStyle name="Percent 4 18 5 4 3" xfId="21630" xr:uid="{00000000-0005-0000-0000-0000AB540000}"/>
    <cellStyle name="Percent 4 18 5 4 4" xfId="21631" xr:uid="{00000000-0005-0000-0000-0000AC540000}"/>
    <cellStyle name="Percent 4 18 5 5" xfId="21632" xr:uid="{00000000-0005-0000-0000-0000AD540000}"/>
    <cellStyle name="Percent 4 18 5 5 2" xfId="21633" xr:uid="{00000000-0005-0000-0000-0000AE540000}"/>
    <cellStyle name="Percent 4 18 5 5 3" xfId="21634" xr:uid="{00000000-0005-0000-0000-0000AF540000}"/>
    <cellStyle name="Percent 4 18 5 6" xfId="21635" xr:uid="{00000000-0005-0000-0000-0000B0540000}"/>
    <cellStyle name="Percent 4 18 5 7" xfId="21636" xr:uid="{00000000-0005-0000-0000-0000B1540000}"/>
    <cellStyle name="Percent 4 18 6" xfId="21637" xr:uid="{00000000-0005-0000-0000-0000B2540000}"/>
    <cellStyle name="Percent 4 18 6 2" xfId="21638" xr:uid="{00000000-0005-0000-0000-0000B3540000}"/>
    <cellStyle name="Percent 4 18 6 2 2" xfId="21639" xr:uid="{00000000-0005-0000-0000-0000B4540000}"/>
    <cellStyle name="Percent 4 18 6 2 2 2" xfId="21640" xr:uid="{00000000-0005-0000-0000-0000B5540000}"/>
    <cellStyle name="Percent 4 18 6 2 2 3" xfId="21641" xr:uid="{00000000-0005-0000-0000-0000B6540000}"/>
    <cellStyle name="Percent 4 18 6 2 3" xfId="21642" xr:uid="{00000000-0005-0000-0000-0000B7540000}"/>
    <cellStyle name="Percent 4 18 6 2 4" xfId="21643" xr:uid="{00000000-0005-0000-0000-0000B8540000}"/>
    <cellStyle name="Percent 4 18 6 3" xfId="21644" xr:uid="{00000000-0005-0000-0000-0000B9540000}"/>
    <cellStyle name="Percent 4 18 6 3 2" xfId="21645" xr:uid="{00000000-0005-0000-0000-0000BA540000}"/>
    <cellStyle name="Percent 4 18 6 3 2 2" xfId="21646" xr:uid="{00000000-0005-0000-0000-0000BB540000}"/>
    <cellStyle name="Percent 4 18 6 3 2 3" xfId="21647" xr:uid="{00000000-0005-0000-0000-0000BC540000}"/>
    <cellStyle name="Percent 4 18 6 3 3" xfId="21648" xr:uid="{00000000-0005-0000-0000-0000BD540000}"/>
    <cellStyle name="Percent 4 18 6 3 4" xfId="21649" xr:uid="{00000000-0005-0000-0000-0000BE540000}"/>
    <cellStyle name="Percent 4 18 6 4" xfId="21650" xr:uid="{00000000-0005-0000-0000-0000BF540000}"/>
    <cellStyle name="Percent 4 18 6 4 2" xfId="21651" xr:uid="{00000000-0005-0000-0000-0000C0540000}"/>
    <cellStyle name="Percent 4 18 6 4 3" xfId="21652" xr:uid="{00000000-0005-0000-0000-0000C1540000}"/>
    <cellStyle name="Percent 4 18 6 5" xfId="21653" xr:uid="{00000000-0005-0000-0000-0000C2540000}"/>
    <cellStyle name="Percent 4 18 6 6" xfId="21654" xr:uid="{00000000-0005-0000-0000-0000C3540000}"/>
    <cellStyle name="Percent 4 18 7" xfId="21655" xr:uid="{00000000-0005-0000-0000-0000C4540000}"/>
    <cellStyle name="Percent 4 18 7 2" xfId="21656" xr:uid="{00000000-0005-0000-0000-0000C5540000}"/>
    <cellStyle name="Percent 4 18 7 2 2" xfId="21657" xr:uid="{00000000-0005-0000-0000-0000C6540000}"/>
    <cellStyle name="Percent 4 18 7 2 3" xfId="21658" xr:uid="{00000000-0005-0000-0000-0000C7540000}"/>
    <cellStyle name="Percent 4 18 7 3" xfId="21659" xr:uid="{00000000-0005-0000-0000-0000C8540000}"/>
    <cellStyle name="Percent 4 18 7 4" xfId="21660" xr:uid="{00000000-0005-0000-0000-0000C9540000}"/>
    <cellStyle name="Percent 4 18 8" xfId="21661" xr:uid="{00000000-0005-0000-0000-0000CA540000}"/>
    <cellStyle name="Percent 4 18 8 2" xfId="21662" xr:uid="{00000000-0005-0000-0000-0000CB540000}"/>
    <cellStyle name="Percent 4 18 8 2 2" xfId="21663" xr:uid="{00000000-0005-0000-0000-0000CC540000}"/>
    <cellStyle name="Percent 4 18 8 2 3" xfId="21664" xr:uid="{00000000-0005-0000-0000-0000CD540000}"/>
    <cellStyle name="Percent 4 18 8 3" xfId="21665" xr:uid="{00000000-0005-0000-0000-0000CE540000}"/>
    <cellStyle name="Percent 4 18 8 4" xfId="21666" xr:uid="{00000000-0005-0000-0000-0000CF540000}"/>
    <cellStyle name="Percent 4 18 9" xfId="21667" xr:uid="{00000000-0005-0000-0000-0000D0540000}"/>
    <cellStyle name="Percent 4 18 9 2" xfId="21668" xr:uid="{00000000-0005-0000-0000-0000D1540000}"/>
    <cellStyle name="Percent 4 18 9 2 2" xfId="21669" xr:uid="{00000000-0005-0000-0000-0000D2540000}"/>
    <cellStyle name="Percent 4 18 9 2 3" xfId="21670" xr:uid="{00000000-0005-0000-0000-0000D3540000}"/>
    <cellStyle name="Percent 4 18 9 3" xfId="21671" xr:uid="{00000000-0005-0000-0000-0000D4540000}"/>
    <cellStyle name="Percent 4 18 9 4" xfId="21672" xr:uid="{00000000-0005-0000-0000-0000D5540000}"/>
    <cellStyle name="Percent 4 19" xfId="21673" xr:uid="{00000000-0005-0000-0000-0000D6540000}"/>
    <cellStyle name="Percent 4 19 10" xfId="21674" xr:uid="{00000000-0005-0000-0000-0000D7540000}"/>
    <cellStyle name="Percent 4 19 10 2" xfId="21675" xr:uid="{00000000-0005-0000-0000-0000D8540000}"/>
    <cellStyle name="Percent 4 19 10 3" xfId="21676" xr:uid="{00000000-0005-0000-0000-0000D9540000}"/>
    <cellStyle name="Percent 4 19 11" xfId="21677" xr:uid="{00000000-0005-0000-0000-0000DA540000}"/>
    <cellStyle name="Percent 4 19 11 2" xfId="21678" xr:uid="{00000000-0005-0000-0000-0000DB540000}"/>
    <cellStyle name="Percent 4 19 11 3" xfId="21679" xr:uid="{00000000-0005-0000-0000-0000DC540000}"/>
    <cellStyle name="Percent 4 19 12" xfId="21680" xr:uid="{00000000-0005-0000-0000-0000DD540000}"/>
    <cellStyle name="Percent 4 19 12 2" xfId="21681" xr:uid="{00000000-0005-0000-0000-0000DE540000}"/>
    <cellStyle name="Percent 4 19 12 3" xfId="21682" xr:uid="{00000000-0005-0000-0000-0000DF540000}"/>
    <cellStyle name="Percent 4 19 13" xfId="21683" xr:uid="{00000000-0005-0000-0000-0000E0540000}"/>
    <cellStyle name="Percent 4 19 2" xfId="21684" xr:uid="{00000000-0005-0000-0000-0000E1540000}"/>
    <cellStyle name="Percent 4 19 2 2" xfId="21685" xr:uid="{00000000-0005-0000-0000-0000E2540000}"/>
    <cellStyle name="Percent 4 19 2 2 2" xfId="21686" xr:uid="{00000000-0005-0000-0000-0000E3540000}"/>
    <cellStyle name="Percent 4 19 2 2 2 2" xfId="21687" xr:uid="{00000000-0005-0000-0000-0000E4540000}"/>
    <cellStyle name="Percent 4 19 2 2 2 3" xfId="21688" xr:uid="{00000000-0005-0000-0000-0000E5540000}"/>
    <cellStyle name="Percent 4 19 2 2 3" xfId="21689" xr:uid="{00000000-0005-0000-0000-0000E6540000}"/>
    <cellStyle name="Percent 4 19 2 2 4" xfId="21690" xr:uid="{00000000-0005-0000-0000-0000E7540000}"/>
    <cellStyle name="Percent 4 19 2 3" xfId="21691" xr:uid="{00000000-0005-0000-0000-0000E8540000}"/>
    <cellStyle name="Percent 4 19 2 3 2" xfId="21692" xr:uid="{00000000-0005-0000-0000-0000E9540000}"/>
    <cellStyle name="Percent 4 19 2 3 2 2" xfId="21693" xr:uid="{00000000-0005-0000-0000-0000EA540000}"/>
    <cellStyle name="Percent 4 19 2 3 2 3" xfId="21694" xr:uid="{00000000-0005-0000-0000-0000EB540000}"/>
    <cellStyle name="Percent 4 19 2 3 3" xfId="21695" xr:uid="{00000000-0005-0000-0000-0000EC540000}"/>
    <cellStyle name="Percent 4 19 2 3 4" xfId="21696" xr:uid="{00000000-0005-0000-0000-0000ED540000}"/>
    <cellStyle name="Percent 4 19 2 4" xfId="21697" xr:uid="{00000000-0005-0000-0000-0000EE540000}"/>
    <cellStyle name="Percent 4 19 2 4 2" xfId="21698" xr:uid="{00000000-0005-0000-0000-0000EF540000}"/>
    <cellStyle name="Percent 4 19 2 4 3" xfId="21699" xr:uid="{00000000-0005-0000-0000-0000F0540000}"/>
    <cellStyle name="Percent 4 19 2 5" xfId="21700" xr:uid="{00000000-0005-0000-0000-0000F1540000}"/>
    <cellStyle name="Percent 4 19 2 5 2" xfId="21701" xr:uid="{00000000-0005-0000-0000-0000F2540000}"/>
    <cellStyle name="Percent 4 19 2 5 3" xfId="21702" xr:uid="{00000000-0005-0000-0000-0000F3540000}"/>
    <cellStyle name="Percent 4 19 2 6" xfId="21703" xr:uid="{00000000-0005-0000-0000-0000F4540000}"/>
    <cellStyle name="Percent 4 19 2 7" xfId="21704" xr:uid="{00000000-0005-0000-0000-0000F5540000}"/>
    <cellStyle name="Percent 4 19 3" xfId="21705" xr:uid="{00000000-0005-0000-0000-0000F6540000}"/>
    <cellStyle name="Percent 4 19 3 2" xfId="21706" xr:uid="{00000000-0005-0000-0000-0000F7540000}"/>
    <cellStyle name="Percent 4 19 3 2 2" xfId="21707" xr:uid="{00000000-0005-0000-0000-0000F8540000}"/>
    <cellStyle name="Percent 4 19 3 2 2 2" xfId="21708" xr:uid="{00000000-0005-0000-0000-0000F9540000}"/>
    <cellStyle name="Percent 4 19 3 2 2 3" xfId="21709" xr:uid="{00000000-0005-0000-0000-0000FA540000}"/>
    <cellStyle name="Percent 4 19 3 2 3" xfId="21710" xr:uid="{00000000-0005-0000-0000-0000FB540000}"/>
    <cellStyle name="Percent 4 19 3 2 4" xfId="21711" xr:uid="{00000000-0005-0000-0000-0000FC540000}"/>
    <cellStyle name="Percent 4 19 3 3" xfId="21712" xr:uid="{00000000-0005-0000-0000-0000FD540000}"/>
    <cellStyle name="Percent 4 19 3 3 2" xfId="21713" xr:uid="{00000000-0005-0000-0000-0000FE540000}"/>
    <cellStyle name="Percent 4 19 3 3 2 2" xfId="21714" xr:uid="{00000000-0005-0000-0000-0000FF540000}"/>
    <cellStyle name="Percent 4 19 3 3 2 3" xfId="21715" xr:uid="{00000000-0005-0000-0000-000000550000}"/>
    <cellStyle name="Percent 4 19 3 3 3" xfId="21716" xr:uid="{00000000-0005-0000-0000-000001550000}"/>
    <cellStyle name="Percent 4 19 3 3 4" xfId="21717" xr:uid="{00000000-0005-0000-0000-000002550000}"/>
    <cellStyle name="Percent 4 19 3 4" xfId="21718" xr:uid="{00000000-0005-0000-0000-000003550000}"/>
    <cellStyle name="Percent 4 19 3 4 2" xfId="21719" xr:uid="{00000000-0005-0000-0000-000004550000}"/>
    <cellStyle name="Percent 4 19 3 4 3" xfId="21720" xr:uid="{00000000-0005-0000-0000-000005550000}"/>
    <cellStyle name="Percent 4 19 3 5" xfId="21721" xr:uid="{00000000-0005-0000-0000-000006550000}"/>
    <cellStyle name="Percent 4 19 3 6" xfId="21722" xr:uid="{00000000-0005-0000-0000-000007550000}"/>
    <cellStyle name="Percent 4 19 4" xfId="21723" xr:uid="{00000000-0005-0000-0000-000008550000}"/>
    <cellStyle name="Percent 4 19 4 2" xfId="21724" xr:uid="{00000000-0005-0000-0000-000009550000}"/>
    <cellStyle name="Percent 4 19 4 2 2" xfId="21725" xr:uid="{00000000-0005-0000-0000-00000A550000}"/>
    <cellStyle name="Percent 4 19 4 2 2 2" xfId="21726" xr:uid="{00000000-0005-0000-0000-00000B550000}"/>
    <cellStyle name="Percent 4 19 4 2 2 3" xfId="21727" xr:uid="{00000000-0005-0000-0000-00000C550000}"/>
    <cellStyle name="Percent 4 19 4 2 3" xfId="21728" xr:uid="{00000000-0005-0000-0000-00000D550000}"/>
    <cellStyle name="Percent 4 19 4 2 4" xfId="21729" xr:uid="{00000000-0005-0000-0000-00000E550000}"/>
    <cellStyle name="Percent 4 19 4 3" xfId="21730" xr:uid="{00000000-0005-0000-0000-00000F550000}"/>
    <cellStyle name="Percent 4 19 4 3 2" xfId="21731" xr:uid="{00000000-0005-0000-0000-000010550000}"/>
    <cellStyle name="Percent 4 19 4 3 2 2" xfId="21732" xr:uid="{00000000-0005-0000-0000-000011550000}"/>
    <cellStyle name="Percent 4 19 4 3 2 3" xfId="21733" xr:uid="{00000000-0005-0000-0000-000012550000}"/>
    <cellStyle name="Percent 4 19 4 3 3" xfId="21734" xr:uid="{00000000-0005-0000-0000-000013550000}"/>
    <cellStyle name="Percent 4 19 4 3 4" xfId="21735" xr:uid="{00000000-0005-0000-0000-000014550000}"/>
    <cellStyle name="Percent 4 19 4 4" xfId="21736" xr:uid="{00000000-0005-0000-0000-000015550000}"/>
    <cellStyle name="Percent 4 19 4 4 2" xfId="21737" xr:uid="{00000000-0005-0000-0000-000016550000}"/>
    <cellStyle name="Percent 4 19 4 4 3" xfId="21738" xr:uid="{00000000-0005-0000-0000-000017550000}"/>
    <cellStyle name="Percent 4 19 4 5" xfId="21739" xr:uid="{00000000-0005-0000-0000-000018550000}"/>
    <cellStyle name="Percent 4 19 4 6" xfId="21740" xr:uid="{00000000-0005-0000-0000-000019550000}"/>
    <cellStyle name="Percent 4 19 5" xfId="21741" xr:uid="{00000000-0005-0000-0000-00001A550000}"/>
    <cellStyle name="Percent 4 19 5 2" xfId="21742" xr:uid="{00000000-0005-0000-0000-00001B550000}"/>
    <cellStyle name="Percent 4 19 5 2 2" xfId="21743" xr:uid="{00000000-0005-0000-0000-00001C550000}"/>
    <cellStyle name="Percent 4 19 5 2 2 2" xfId="21744" xr:uid="{00000000-0005-0000-0000-00001D550000}"/>
    <cellStyle name="Percent 4 19 5 2 2 3" xfId="21745" xr:uid="{00000000-0005-0000-0000-00001E550000}"/>
    <cellStyle name="Percent 4 19 5 2 3" xfId="21746" xr:uid="{00000000-0005-0000-0000-00001F550000}"/>
    <cellStyle name="Percent 4 19 5 2 4" xfId="21747" xr:uid="{00000000-0005-0000-0000-000020550000}"/>
    <cellStyle name="Percent 4 19 5 3" xfId="21748" xr:uid="{00000000-0005-0000-0000-000021550000}"/>
    <cellStyle name="Percent 4 19 5 3 2" xfId="21749" xr:uid="{00000000-0005-0000-0000-000022550000}"/>
    <cellStyle name="Percent 4 19 5 3 2 2" xfId="21750" xr:uid="{00000000-0005-0000-0000-000023550000}"/>
    <cellStyle name="Percent 4 19 5 3 2 3" xfId="21751" xr:uid="{00000000-0005-0000-0000-000024550000}"/>
    <cellStyle name="Percent 4 19 5 3 3" xfId="21752" xr:uid="{00000000-0005-0000-0000-000025550000}"/>
    <cellStyle name="Percent 4 19 5 3 4" xfId="21753" xr:uid="{00000000-0005-0000-0000-000026550000}"/>
    <cellStyle name="Percent 4 19 5 4" xfId="21754" xr:uid="{00000000-0005-0000-0000-000027550000}"/>
    <cellStyle name="Percent 4 19 5 4 2" xfId="21755" xr:uid="{00000000-0005-0000-0000-000028550000}"/>
    <cellStyle name="Percent 4 19 5 4 2 2" xfId="21756" xr:uid="{00000000-0005-0000-0000-000029550000}"/>
    <cellStyle name="Percent 4 19 5 4 2 3" xfId="21757" xr:uid="{00000000-0005-0000-0000-00002A550000}"/>
    <cellStyle name="Percent 4 19 5 4 3" xfId="21758" xr:uid="{00000000-0005-0000-0000-00002B550000}"/>
    <cellStyle name="Percent 4 19 5 4 4" xfId="21759" xr:uid="{00000000-0005-0000-0000-00002C550000}"/>
    <cellStyle name="Percent 4 19 5 5" xfId="21760" xr:uid="{00000000-0005-0000-0000-00002D550000}"/>
    <cellStyle name="Percent 4 19 5 5 2" xfId="21761" xr:uid="{00000000-0005-0000-0000-00002E550000}"/>
    <cellStyle name="Percent 4 19 5 5 3" xfId="21762" xr:uid="{00000000-0005-0000-0000-00002F550000}"/>
    <cellStyle name="Percent 4 19 5 6" xfId="21763" xr:uid="{00000000-0005-0000-0000-000030550000}"/>
    <cellStyle name="Percent 4 19 5 7" xfId="21764" xr:uid="{00000000-0005-0000-0000-000031550000}"/>
    <cellStyle name="Percent 4 19 6" xfId="21765" xr:uid="{00000000-0005-0000-0000-000032550000}"/>
    <cellStyle name="Percent 4 19 6 2" xfId="21766" xr:uid="{00000000-0005-0000-0000-000033550000}"/>
    <cellStyle name="Percent 4 19 6 2 2" xfId="21767" xr:uid="{00000000-0005-0000-0000-000034550000}"/>
    <cellStyle name="Percent 4 19 6 2 2 2" xfId="21768" xr:uid="{00000000-0005-0000-0000-000035550000}"/>
    <cellStyle name="Percent 4 19 6 2 2 3" xfId="21769" xr:uid="{00000000-0005-0000-0000-000036550000}"/>
    <cellStyle name="Percent 4 19 6 2 3" xfId="21770" xr:uid="{00000000-0005-0000-0000-000037550000}"/>
    <cellStyle name="Percent 4 19 6 2 4" xfId="21771" xr:uid="{00000000-0005-0000-0000-000038550000}"/>
    <cellStyle name="Percent 4 19 6 3" xfId="21772" xr:uid="{00000000-0005-0000-0000-000039550000}"/>
    <cellStyle name="Percent 4 19 6 3 2" xfId="21773" xr:uid="{00000000-0005-0000-0000-00003A550000}"/>
    <cellStyle name="Percent 4 19 6 3 2 2" xfId="21774" xr:uid="{00000000-0005-0000-0000-00003B550000}"/>
    <cellStyle name="Percent 4 19 6 3 2 3" xfId="21775" xr:uid="{00000000-0005-0000-0000-00003C550000}"/>
    <cellStyle name="Percent 4 19 6 3 3" xfId="21776" xr:uid="{00000000-0005-0000-0000-00003D550000}"/>
    <cellStyle name="Percent 4 19 6 3 4" xfId="21777" xr:uid="{00000000-0005-0000-0000-00003E550000}"/>
    <cellStyle name="Percent 4 19 6 4" xfId="21778" xr:uid="{00000000-0005-0000-0000-00003F550000}"/>
    <cellStyle name="Percent 4 19 6 4 2" xfId="21779" xr:uid="{00000000-0005-0000-0000-000040550000}"/>
    <cellStyle name="Percent 4 19 6 4 3" xfId="21780" xr:uid="{00000000-0005-0000-0000-000041550000}"/>
    <cellStyle name="Percent 4 19 6 5" xfId="21781" xr:uid="{00000000-0005-0000-0000-000042550000}"/>
    <cellStyle name="Percent 4 19 6 6" xfId="21782" xr:uid="{00000000-0005-0000-0000-000043550000}"/>
    <cellStyle name="Percent 4 19 7" xfId="21783" xr:uid="{00000000-0005-0000-0000-000044550000}"/>
    <cellStyle name="Percent 4 19 7 2" xfId="21784" xr:uid="{00000000-0005-0000-0000-000045550000}"/>
    <cellStyle name="Percent 4 19 7 2 2" xfId="21785" xr:uid="{00000000-0005-0000-0000-000046550000}"/>
    <cellStyle name="Percent 4 19 7 2 3" xfId="21786" xr:uid="{00000000-0005-0000-0000-000047550000}"/>
    <cellStyle name="Percent 4 19 7 3" xfId="21787" xr:uid="{00000000-0005-0000-0000-000048550000}"/>
    <cellStyle name="Percent 4 19 7 4" xfId="21788" xr:uid="{00000000-0005-0000-0000-000049550000}"/>
    <cellStyle name="Percent 4 19 8" xfId="21789" xr:uid="{00000000-0005-0000-0000-00004A550000}"/>
    <cellStyle name="Percent 4 19 8 2" xfId="21790" xr:uid="{00000000-0005-0000-0000-00004B550000}"/>
    <cellStyle name="Percent 4 19 8 2 2" xfId="21791" xr:uid="{00000000-0005-0000-0000-00004C550000}"/>
    <cellStyle name="Percent 4 19 8 2 3" xfId="21792" xr:uid="{00000000-0005-0000-0000-00004D550000}"/>
    <cellStyle name="Percent 4 19 8 3" xfId="21793" xr:uid="{00000000-0005-0000-0000-00004E550000}"/>
    <cellStyle name="Percent 4 19 8 4" xfId="21794" xr:uid="{00000000-0005-0000-0000-00004F550000}"/>
    <cellStyle name="Percent 4 19 9" xfId="21795" xr:uid="{00000000-0005-0000-0000-000050550000}"/>
    <cellStyle name="Percent 4 19 9 2" xfId="21796" xr:uid="{00000000-0005-0000-0000-000051550000}"/>
    <cellStyle name="Percent 4 19 9 2 2" xfId="21797" xr:uid="{00000000-0005-0000-0000-000052550000}"/>
    <cellStyle name="Percent 4 19 9 2 3" xfId="21798" xr:uid="{00000000-0005-0000-0000-000053550000}"/>
    <cellStyle name="Percent 4 19 9 3" xfId="21799" xr:uid="{00000000-0005-0000-0000-000054550000}"/>
    <cellStyle name="Percent 4 19 9 4" xfId="21800" xr:uid="{00000000-0005-0000-0000-000055550000}"/>
    <cellStyle name="Percent 4 2" xfId="21801" xr:uid="{00000000-0005-0000-0000-000056550000}"/>
    <cellStyle name="Percent 4 2 10" xfId="21802" xr:uid="{00000000-0005-0000-0000-000057550000}"/>
    <cellStyle name="Percent 4 2 10 2" xfId="21803" xr:uid="{00000000-0005-0000-0000-000058550000}"/>
    <cellStyle name="Percent 4 2 10 2 2" xfId="21804" xr:uid="{00000000-0005-0000-0000-000059550000}"/>
    <cellStyle name="Percent 4 2 10 2 2 2" xfId="21805" xr:uid="{00000000-0005-0000-0000-00005A550000}"/>
    <cellStyle name="Percent 4 2 10 2 2 3" xfId="21806" xr:uid="{00000000-0005-0000-0000-00005B550000}"/>
    <cellStyle name="Percent 4 2 10 2 3" xfId="21807" xr:uid="{00000000-0005-0000-0000-00005C550000}"/>
    <cellStyle name="Percent 4 2 10 2 4" xfId="21808" xr:uid="{00000000-0005-0000-0000-00005D550000}"/>
    <cellStyle name="Percent 4 2 10 3" xfId="21809" xr:uid="{00000000-0005-0000-0000-00005E550000}"/>
    <cellStyle name="Percent 4 2 10 3 2" xfId="21810" xr:uid="{00000000-0005-0000-0000-00005F550000}"/>
    <cellStyle name="Percent 4 2 10 3 2 2" xfId="21811" xr:uid="{00000000-0005-0000-0000-000060550000}"/>
    <cellStyle name="Percent 4 2 10 3 2 3" xfId="21812" xr:uid="{00000000-0005-0000-0000-000061550000}"/>
    <cellStyle name="Percent 4 2 10 3 3" xfId="21813" xr:uid="{00000000-0005-0000-0000-000062550000}"/>
    <cellStyle name="Percent 4 2 10 3 4" xfId="21814" xr:uid="{00000000-0005-0000-0000-000063550000}"/>
    <cellStyle name="Percent 4 2 10 4" xfId="21815" xr:uid="{00000000-0005-0000-0000-000064550000}"/>
    <cellStyle name="Percent 4 2 10 4 2" xfId="21816" xr:uid="{00000000-0005-0000-0000-000065550000}"/>
    <cellStyle name="Percent 4 2 10 4 3" xfId="21817" xr:uid="{00000000-0005-0000-0000-000066550000}"/>
    <cellStyle name="Percent 4 2 10 5" xfId="21818" xr:uid="{00000000-0005-0000-0000-000067550000}"/>
    <cellStyle name="Percent 4 2 10 6" xfId="21819" xr:uid="{00000000-0005-0000-0000-000068550000}"/>
    <cellStyle name="Percent 4 2 11" xfId="21820" xr:uid="{00000000-0005-0000-0000-000069550000}"/>
    <cellStyle name="Percent 4 2 11 2" xfId="21821" xr:uid="{00000000-0005-0000-0000-00006A550000}"/>
    <cellStyle name="Percent 4 2 11 2 2" xfId="21822" xr:uid="{00000000-0005-0000-0000-00006B550000}"/>
    <cellStyle name="Percent 4 2 11 2 2 2" xfId="21823" xr:uid="{00000000-0005-0000-0000-00006C550000}"/>
    <cellStyle name="Percent 4 2 11 2 2 3" xfId="21824" xr:uid="{00000000-0005-0000-0000-00006D550000}"/>
    <cellStyle name="Percent 4 2 11 2 3" xfId="21825" xr:uid="{00000000-0005-0000-0000-00006E550000}"/>
    <cellStyle name="Percent 4 2 11 2 4" xfId="21826" xr:uid="{00000000-0005-0000-0000-00006F550000}"/>
    <cellStyle name="Percent 4 2 11 3" xfId="21827" xr:uid="{00000000-0005-0000-0000-000070550000}"/>
    <cellStyle name="Percent 4 2 11 3 2" xfId="21828" xr:uid="{00000000-0005-0000-0000-000071550000}"/>
    <cellStyle name="Percent 4 2 11 3 2 2" xfId="21829" xr:uid="{00000000-0005-0000-0000-000072550000}"/>
    <cellStyle name="Percent 4 2 11 3 2 3" xfId="21830" xr:uid="{00000000-0005-0000-0000-000073550000}"/>
    <cellStyle name="Percent 4 2 11 3 3" xfId="21831" xr:uid="{00000000-0005-0000-0000-000074550000}"/>
    <cellStyle name="Percent 4 2 11 3 4" xfId="21832" xr:uid="{00000000-0005-0000-0000-000075550000}"/>
    <cellStyle name="Percent 4 2 11 4" xfId="21833" xr:uid="{00000000-0005-0000-0000-000076550000}"/>
    <cellStyle name="Percent 4 2 11 4 2" xfId="21834" xr:uid="{00000000-0005-0000-0000-000077550000}"/>
    <cellStyle name="Percent 4 2 11 4 3" xfId="21835" xr:uid="{00000000-0005-0000-0000-000078550000}"/>
    <cellStyle name="Percent 4 2 11 5" xfId="21836" xr:uid="{00000000-0005-0000-0000-000079550000}"/>
    <cellStyle name="Percent 4 2 11 6" xfId="21837" xr:uid="{00000000-0005-0000-0000-00007A550000}"/>
    <cellStyle name="Percent 4 2 12" xfId="21838" xr:uid="{00000000-0005-0000-0000-00007B550000}"/>
    <cellStyle name="Percent 4 2 12 2" xfId="21839" xr:uid="{00000000-0005-0000-0000-00007C550000}"/>
    <cellStyle name="Percent 4 2 12 2 2" xfId="21840" xr:uid="{00000000-0005-0000-0000-00007D550000}"/>
    <cellStyle name="Percent 4 2 12 2 2 2" xfId="21841" xr:uid="{00000000-0005-0000-0000-00007E550000}"/>
    <cellStyle name="Percent 4 2 12 2 2 3" xfId="21842" xr:uid="{00000000-0005-0000-0000-00007F550000}"/>
    <cellStyle name="Percent 4 2 12 2 3" xfId="21843" xr:uid="{00000000-0005-0000-0000-000080550000}"/>
    <cellStyle name="Percent 4 2 12 2 4" xfId="21844" xr:uid="{00000000-0005-0000-0000-000081550000}"/>
    <cellStyle name="Percent 4 2 12 3" xfId="21845" xr:uid="{00000000-0005-0000-0000-000082550000}"/>
    <cellStyle name="Percent 4 2 12 3 2" xfId="21846" xr:uid="{00000000-0005-0000-0000-000083550000}"/>
    <cellStyle name="Percent 4 2 12 3 2 2" xfId="21847" xr:uid="{00000000-0005-0000-0000-000084550000}"/>
    <cellStyle name="Percent 4 2 12 3 2 3" xfId="21848" xr:uid="{00000000-0005-0000-0000-000085550000}"/>
    <cellStyle name="Percent 4 2 12 3 3" xfId="21849" xr:uid="{00000000-0005-0000-0000-000086550000}"/>
    <cellStyle name="Percent 4 2 12 3 4" xfId="21850" xr:uid="{00000000-0005-0000-0000-000087550000}"/>
    <cellStyle name="Percent 4 2 12 4" xfId="21851" xr:uid="{00000000-0005-0000-0000-000088550000}"/>
    <cellStyle name="Percent 4 2 12 4 2" xfId="21852" xr:uid="{00000000-0005-0000-0000-000089550000}"/>
    <cellStyle name="Percent 4 2 12 4 2 2" xfId="21853" xr:uid="{00000000-0005-0000-0000-00008A550000}"/>
    <cellStyle name="Percent 4 2 12 4 2 3" xfId="21854" xr:uid="{00000000-0005-0000-0000-00008B550000}"/>
    <cellStyle name="Percent 4 2 12 4 3" xfId="21855" xr:uid="{00000000-0005-0000-0000-00008C550000}"/>
    <cellStyle name="Percent 4 2 12 4 4" xfId="21856" xr:uid="{00000000-0005-0000-0000-00008D550000}"/>
    <cellStyle name="Percent 4 2 12 5" xfId="21857" xr:uid="{00000000-0005-0000-0000-00008E550000}"/>
    <cellStyle name="Percent 4 2 12 5 2" xfId="21858" xr:uid="{00000000-0005-0000-0000-00008F550000}"/>
    <cellStyle name="Percent 4 2 12 5 3" xfId="21859" xr:uid="{00000000-0005-0000-0000-000090550000}"/>
    <cellStyle name="Percent 4 2 12 6" xfId="21860" xr:uid="{00000000-0005-0000-0000-000091550000}"/>
    <cellStyle name="Percent 4 2 12 7" xfId="21861" xr:uid="{00000000-0005-0000-0000-000092550000}"/>
    <cellStyle name="Percent 4 2 13" xfId="21862" xr:uid="{00000000-0005-0000-0000-000093550000}"/>
    <cellStyle name="Percent 4 2 13 2" xfId="21863" xr:uid="{00000000-0005-0000-0000-000094550000}"/>
    <cellStyle name="Percent 4 2 13 2 2" xfId="21864" xr:uid="{00000000-0005-0000-0000-000095550000}"/>
    <cellStyle name="Percent 4 2 13 2 2 2" xfId="21865" xr:uid="{00000000-0005-0000-0000-000096550000}"/>
    <cellStyle name="Percent 4 2 13 2 2 3" xfId="21866" xr:uid="{00000000-0005-0000-0000-000097550000}"/>
    <cellStyle name="Percent 4 2 13 2 3" xfId="21867" xr:uid="{00000000-0005-0000-0000-000098550000}"/>
    <cellStyle name="Percent 4 2 13 2 4" xfId="21868" xr:uid="{00000000-0005-0000-0000-000099550000}"/>
    <cellStyle name="Percent 4 2 13 3" xfId="21869" xr:uid="{00000000-0005-0000-0000-00009A550000}"/>
    <cellStyle name="Percent 4 2 13 3 2" xfId="21870" xr:uid="{00000000-0005-0000-0000-00009B550000}"/>
    <cellStyle name="Percent 4 2 13 3 2 2" xfId="21871" xr:uid="{00000000-0005-0000-0000-00009C550000}"/>
    <cellStyle name="Percent 4 2 13 3 2 3" xfId="21872" xr:uid="{00000000-0005-0000-0000-00009D550000}"/>
    <cellStyle name="Percent 4 2 13 3 3" xfId="21873" xr:uid="{00000000-0005-0000-0000-00009E550000}"/>
    <cellStyle name="Percent 4 2 13 3 4" xfId="21874" xr:uid="{00000000-0005-0000-0000-00009F550000}"/>
    <cellStyle name="Percent 4 2 13 4" xfId="21875" xr:uid="{00000000-0005-0000-0000-0000A0550000}"/>
    <cellStyle name="Percent 4 2 13 4 2" xfId="21876" xr:uid="{00000000-0005-0000-0000-0000A1550000}"/>
    <cellStyle name="Percent 4 2 13 4 3" xfId="21877" xr:uid="{00000000-0005-0000-0000-0000A2550000}"/>
    <cellStyle name="Percent 4 2 13 5" xfId="21878" xr:uid="{00000000-0005-0000-0000-0000A3550000}"/>
    <cellStyle name="Percent 4 2 13 6" xfId="21879" xr:uid="{00000000-0005-0000-0000-0000A4550000}"/>
    <cellStyle name="Percent 4 2 14" xfId="21880" xr:uid="{00000000-0005-0000-0000-0000A5550000}"/>
    <cellStyle name="Percent 4 2 14 2" xfId="21881" xr:uid="{00000000-0005-0000-0000-0000A6550000}"/>
    <cellStyle name="Percent 4 2 14 2 2" xfId="21882" xr:uid="{00000000-0005-0000-0000-0000A7550000}"/>
    <cellStyle name="Percent 4 2 14 2 3" xfId="21883" xr:uid="{00000000-0005-0000-0000-0000A8550000}"/>
    <cellStyle name="Percent 4 2 14 3" xfId="21884" xr:uid="{00000000-0005-0000-0000-0000A9550000}"/>
    <cellStyle name="Percent 4 2 14 4" xfId="21885" xr:uid="{00000000-0005-0000-0000-0000AA550000}"/>
    <cellStyle name="Percent 4 2 15" xfId="21886" xr:uid="{00000000-0005-0000-0000-0000AB550000}"/>
    <cellStyle name="Percent 4 2 15 2" xfId="21887" xr:uid="{00000000-0005-0000-0000-0000AC550000}"/>
    <cellStyle name="Percent 4 2 15 2 2" xfId="21888" xr:uid="{00000000-0005-0000-0000-0000AD550000}"/>
    <cellStyle name="Percent 4 2 15 2 3" xfId="21889" xr:uid="{00000000-0005-0000-0000-0000AE550000}"/>
    <cellStyle name="Percent 4 2 15 3" xfId="21890" xr:uid="{00000000-0005-0000-0000-0000AF550000}"/>
    <cellStyle name="Percent 4 2 15 4" xfId="21891" xr:uid="{00000000-0005-0000-0000-0000B0550000}"/>
    <cellStyle name="Percent 4 2 16" xfId="21892" xr:uid="{00000000-0005-0000-0000-0000B1550000}"/>
    <cellStyle name="Percent 4 2 16 2" xfId="21893" xr:uid="{00000000-0005-0000-0000-0000B2550000}"/>
    <cellStyle name="Percent 4 2 16 2 2" xfId="21894" xr:uid="{00000000-0005-0000-0000-0000B3550000}"/>
    <cellStyle name="Percent 4 2 16 2 3" xfId="21895" xr:uid="{00000000-0005-0000-0000-0000B4550000}"/>
    <cellStyle name="Percent 4 2 16 3" xfId="21896" xr:uid="{00000000-0005-0000-0000-0000B5550000}"/>
    <cellStyle name="Percent 4 2 16 4" xfId="21897" xr:uid="{00000000-0005-0000-0000-0000B6550000}"/>
    <cellStyle name="Percent 4 2 17" xfId="21898" xr:uid="{00000000-0005-0000-0000-0000B7550000}"/>
    <cellStyle name="Percent 4 2 17 2" xfId="21899" xr:uid="{00000000-0005-0000-0000-0000B8550000}"/>
    <cellStyle name="Percent 4 2 17 3" xfId="21900" xr:uid="{00000000-0005-0000-0000-0000B9550000}"/>
    <cellStyle name="Percent 4 2 18" xfId="21901" xr:uid="{00000000-0005-0000-0000-0000BA550000}"/>
    <cellStyle name="Percent 4 2 18 2" xfId="21902" xr:uid="{00000000-0005-0000-0000-0000BB550000}"/>
    <cellStyle name="Percent 4 2 18 3" xfId="21903" xr:uid="{00000000-0005-0000-0000-0000BC550000}"/>
    <cellStyle name="Percent 4 2 19" xfId="21904" xr:uid="{00000000-0005-0000-0000-0000BD550000}"/>
    <cellStyle name="Percent 4 2 19 2" xfId="21905" xr:uid="{00000000-0005-0000-0000-0000BE550000}"/>
    <cellStyle name="Percent 4 2 19 3" xfId="21906" xr:uid="{00000000-0005-0000-0000-0000BF550000}"/>
    <cellStyle name="Percent 4 2 2" xfId="21907" xr:uid="{00000000-0005-0000-0000-0000C0550000}"/>
    <cellStyle name="Percent 4 2 2 10" xfId="21908" xr:uid="{00000000-0005-0000-0000-0000C1550000}"/>
    <cellStyle name="Percent 4 2 2 10 2" xfId="21909" xr:uid="{00000000-0005-0000-0000-0000C2550000}"/>
    <cellStyle name="Percent 4 2 2 10 3" xfId="21910" xr:uid="{00000000-0005-0000-0000-0000C3550000}"/>
    <cellStyle name="Percent 4 2 2 11" xfId="21911" xr:uid="{00000000-0005-0000-0000-0000C4550000}"/>
    <cellStyle name="Percent 4 2 2 11 2" xfId="21912" xr:uid="{00000000-0005-0000-0000-0000C5550000}"/>
    <cellStyle name="Percent 4 2 2 11 3" xfId="21913" xr:uid="{00000000-0005-0000-0000-0000C6550000}"/>
    <cellStyle name="Percent 4 2 2 12" xfId="21914" xr:uid="{00000000-0005-0000-0000-0000C7550000}"/>
    <cellStyle name="Percent 4 2 2 2" xfId="21915" xr:uid="{00000000-0005-0000-0000-0000C8550000}"/>
    <cellStyle name="Percent 4 2 2 2 2" xfId="21916" xr:uid="{00000000-0005-0000-0000-0000C9550000}"/>
    <cellStyle name="Percent 4 2 2 2 2 2" xfId="21917" xr:uid="{00000000-0005-0000-0000-0000CA550000}"/>
    <cellStyle name="Percent 4 2 2 2 2 2 2" xfId="21918" xr:uid="{00000000-0005-0000-0000-0000CB550000}"/>
    <cellStyle name="Percent 4 2 2 2 2 2 3" xfId="21919" xr:uid="{00000000-0005-0000-0000-0000CC550000}"/>
    <cellStyle name="Percent 4 2 2 2 2 3" xfId="21920" xr:uid="{00000000-0005-0000-0000-0000CD550000}"/>
    <cellStyle name="Percent 4 2 2 2 2 4" xfId="21921" xr:uid="{00000000-0005-0000-0000-0000CE550000}"/>
    <cellStyle name="Percent 4 2 2 2 3" xfId="21922" xr:uid="{00000000-0005-0000-0000-0000CF550000}"/>
    <cellStyle name="Percent 4 2 2 2 3 2" xfId="21923" xr:uid="{00000000-0005-0000-0000-0000D0550000}"/>
    <cellStyle name="Percent 4 2 2 2 3 2 2" xfId="21924" xr:uid="{00000000-0005-0000-0000-0000D1550000}"/>
    <cellStyle name="Percent 4 2 2 2 3 2 3" xfId="21925" xr:uid="{00000000-0005-0000-0000-0000D2550000}"/>
    <cellStyle name="Percent 4 2 2 2 3 3" xfId="21926" xr:uid="{00000000-0005-0000-0000-0000D3550000}"/>
    <cellStyle name="Percent 4 2 2 2 3 4" xfId="21927" xr:uid="{00000000-0005-0000-0000-0000D4550000}"/>
    <cellStyle name="Percent 4 2 2 2 4" xfId="21928" xr:uid="{00000000-0005-0000-0000-0000D5550000}"/>
    <cellStyle name="Percent 4 2 2 2 4 2" xfId="21929" xr:uid="{00000000-0005-0000-0000-0000D6550000}"/>
    <cellStyle name="Percent 4 2 2 2 4 3" xfId="21930" xr:uid="{00000000-0005-0000-0000-0000D7550000}"/>
    <cellStyle name="Percent 4 2 2 2 5" xfId="21931" xr:uid="{00000000-0005-0000-0000-0000D8550000}"/>
    <cellStyle name="Percent 4 2 2 2 5 2" xfId="21932" xr:uid="{00000000-0005-0000-0000-0000D9550000}"/>
    <cellStyle name="Percent 4 2 2 2 5 3" xfId="21933" xr:uid="{00000000-0005-0000-0000-0000DA550000}"/>
    <cellStyle name="Percent 4 2 2 2 6" xfId="21934" xr:uid="{00000000-0005-0000-0000-0000DB550000}"/>
    <cellStyle name="Percent 4 2 2 2 7" xfId="21935" xr:uid="{00000000-0005-0000-0000-0000DC550000}"/>
    <cellStyle name="Percent 4 2 2 3" xfId="21936" xr:uid="{00000000-0005-0000-0000-0000DD550000}"/>
    <cellStyle name="Percent 4 2 2 3 2" xfId="21937" xr:uid="{00000000-0005-0000-0000-0000DE550000}"/>
    <cellStyle name="Percent 4 2 2 3 2 2" xfId="21938" xr:uid="{00000000-0005-0000-0000-0000DF550000}"/>
    <cellStyle name="Percent 4 2 2 3 2 2 2" xfId="21939" xr:uid="{00000000-0005-0000-0000-0000E0550000}"/>
    <cellStyle name="Percent 4 2 2 3 2 2 3" xfId="21940" xr:uid="{00000000-0005-0000-0000-0000E1550000}"/>
    <cellStyle name="Percent 4 2 2 3 2 3" xfId="21941" xr:uid="{00000000-0005-0000-0000-0000E2550000}"/>
    <cellStyle name="Percent 4 2 2 3 2 4" xfId="21942" xr:uid="{00000000-0005-0000-0000-0000E3550000}"/>
    <cellStyle name="Percent 4 2 2 3 3" xfId="21943" xr:uid="{00000000-0005-0000-0000-0000E4550000}"/>
    <cellStyle name="Percent 4 2 2 3 3 2" xfId="21944" xr:uid="{00000000-0005-0000-0000-0000E5550000}"/>
    <cellStyle name="Percent 4 2 2 3 3 2 2" xfId="21945" xr:uid="{00000000-0005-0000-0000-0000E6550000}"/>
    <cellStyle name="Percent 4 2 2 3 3 2 3" xfId="21946" xr:uid="{00000000-0005-0000-0000-0000E7550000}"/>
    <cellStyle name="Percent 4 2 2 3 3 3" xfId="21947" xr:uid="{00000000-0005-0000-0000-0000E8550000}"/>
    <cellStyle name="Percent 4 2 2 3 3 4" xfId="21948" xr:uid="{00000000-0005-0000-0000-0000E9550000}"/>
    <cellStyle name="Percent 4 2 2 3 4" xfId="21949" xr:uid="{00000000-0005-0000-0000-0000EA550000}"/>
    <cellStyle name="Percent 4 2 2 3 4 2" xfId="21950" xr:uid="{00000000-0005-0000-0000-0000EB550000}"/>
    <cellStyle name="Percent 4 2 2 3 4 3" xfId="21951" xr:uid="{00000000-0005-0000-0000-0000EC550000}"/>
    <cellStyle name="Percent 4 2 2 3 5" xfId="21952" xr:uid="{00000000-0005-0000-0000-0000ED550000}"/>
    <cellStyle name="Percent 4 2 2 3 6" xfId="21953" xr:uid="{00000000-0005-0000-0000-0000EE550000}"/>
    <cellStyle name="Percent 4 2 2 4" xfId="21954" xr:uid="{00000000-0005-0000-0000-0000EF550000}"/>
    <cellStyle name="Percent 4 2 2 4 2" xfId="21955" xr:uid="{00000000-0005-0000-0000-0000F0550000}"/>
    <cellStyle name="Percent 4 2 2 4 2 2" xfId="21956" xr:uid="{00000000-0005-0000-0000-0000F1550000}"/>
    <cellStyle name="Percent 4 2 2 4 2 2 2" xfId="21957" xr:uid="{00000000-0005-0000-0000-0000F2550000}"/>
    <cellStyle name="Percent 4 2 2 4 2 2 3" xfId="21958" xr:uid="{00000000-0005-0000-0000-0000F3550000}"/>
    <cellStyle name="Percent 4 2 2 4 2 3" xfId="21959" xr:uid="{00000000-0005-0000-0000-0000F4550000}"/>
    <cellStyle name="Percent 4 2 2 4 2 4" xfId="21960" xr:uid="{00000000-0005-0000-0000-0000F5550000}"/>
    <cellStyle name="Percent 4 2 2 4 3" xfId="21961" xr:uid="{00000000-0005-0000-0000-0000F6550000}"/>
    <cellStyle name="Percent 4 2 2 4 3 2" xfId="21962" xr:uid="{00000000-0005-0000-0000-0000F7550000}"/>
    <cellStyle name="Percent 4 2 2 4 3 2 2" xfId="21963" xr:uid="{00000000-0005-0000-0000-0000F8550000}"/>
    <cellStyle name="Percent 4 2 2 4 3 2 3" xfId="21964" xr:uid="{00000000-0005-0000-0000-0000F9550000}"/>
    <cellStyle name="Percent 4 2 2 4 3 3" xfId="21965" xr:uid="{00000000-0005-0000-0000-0000FA550000}"/>
    <cellStyle name="Percent 4 2 2 4 3 4" xfId="21966" xr:uid="{00000000-0005-0000-0000-0000FB550000}"/>
    <cellStyle name="Percent 4 2 2 4 4" xfId="21967" xr:uid="{00000000-0005-0000-0000-0000FC550000}"/>
    <cellStyle name="Percent 4 2 2 4 4 2" xfId="21968" xr:uid="{00000000-0005-0000-0000-0000FD550000}"/>
    <cellStyle name="Percent 4 2 2 4 4 2 2" xfId="21969" xr:uid="{00000000-0005-0000-0000-0000FE550000}"/>
    <cellStyle name="Percent 4 2 2 4 4 2 3" xfId="21970" xr:uid="{00000000-0005-0000-0000-0000FF550000}"/>
    <cellStyle name="Percent 4 2 2 4 4 3" xfId="21971" xr:uid="{00000000-0005-0000-0000-000000560000}"/>
    <cellStyle name="Percent 4 2 2 4 4 4" xfId="21972" xr:uid="{00000000-0005-0000-0000-000001560000}"/>
    <cellStyle name="Percent 4 2 2 4 5" xfId="21973" xr:uid="{00000000-0005-0000-0000-000002560000}"/>
    <cellStyle name="Percent 4 2 2 4 5 2" xfId="21974" xr:uid="{00000000-0005-0000-0000-000003560000}"/>
    <cellStyle name="Percent 4 2 2 4 5 3" xfId="21975" xr:uid="{00000000-0005-0000-0000-000004560000}"/>
    <cellStyle name="Percent 4 2 2 4 6" xfId="21976" xr:uid="{00000000-0005-0000-0000-000005560000}"/>
    <cellStyle name="Percent 4 2 2 4 7" xfId="21977" xr:uid="{00000000-0005-0000-0000-000006560000}"/>
    <cellStyle name="Percent 4 2 2 5" xfId="21978" xr:uid="{00000000-0005-0000-0000-000007560000}"/>
    <cellStyle name="Percent 4 2 2 5 2" xfId="21979" xr:uid="{00000000-0005-0000-0000-000008560000}"/>
    <cellStyle name="Percent 4 2 2 5 2 2" xfId="21980" xr:uid="{00000000-0005-0000-0000-000009560000}"/>
    <cellStyle name="Percent 4 2 2 5 2 2 2" xfId="21981" xr:uid="{00000000-0005-0000-0000-00000A560000}"/>
    <cellStyle name="Percent 4 2 2 5 2 2 3" xfId="21982" xr:uid="{00000000-0005-0000-0000-00000B560000}"/>
    <cellStyle name="Percent 4 2 2 5 2 3" xfId="21983" xr:uid="{00000000-0005-0000-0000-00000C560000}"/>
    <cellStyle name="Percent 4 2 2 5 2 4" xfId="21984" xr:uid="{00000000-0005-0000-0000-00000D560000}"/>
    <cellStyle name="Percent 4 2 2 5 3" xfId="21985" xr:uid="{00000000-0005-0000-0000-00000E560000}"/>
    <cellStyle name="Percent 4 2 2 5 3 2" xfId="21986" xr:uid="{00000000-0005-0000-0000-00000F560000}"/>
    <cellStyle name="Percent 4 2 2 5 3 2 2" xfId="21987" xr:uid="{00000000-0005-0000-0000-000010560000}"/>
    <cellStyle name="Percent 4 2 2 5 3 2 3" xfId="21988" xr:uid="{00000000-0005-0000-0000-000011560000}"/>
    <cellStyle name="Percent 4 2 2 5 3 3" xfId="21989" xr:uid="{00000000-0005-0000-0000-000012560000}"/>
    <cellStyle name="Percent 4 2 2 5 3 4" xfId="21990" xr:uid="{00000000-0005-0000-0000-000013560000}"/>
    <cellStyle name="Percent 4 2 2 5 4" xfId="21991" xr:uid="{00000000-0005-0000-0000-000014560000}"/>
    <cellStyle name="Percent 4 2 2 5 4 2" xfId="21992" xr:uid="{00000000-0005-0000-0000-000015560000}"/>
    <cellStyle name="Percent 4 2 2 5 4 3" xfId="21993" xr:uid="{00000000-0005-0000-0000-000016560000}"/>
    <cellStyle name="Percent 4 2 2 5 5" xfId="21994" xr:uid="{00000000-0005-0000-0000-000017560000}"/>
    <cellStyle name="Percent 4 2 2 5 6" xfId="21995" xr:uid="{00000000-0005-0000-0000-000018560000}"/>
    <cellStyle name="Percent 4 2 2 6" xfId="21996" xr:uid="{00000000-0005-0000-0000-000019560000}"/>
    <cellStyle name="Percent 4 2 2 6 2" xfId="21997" xr:uid="{00000000-0005-0000-0000-00001A560000}"/>
    <cellStyle name="Percent 4 2 2 6 2 2" xfId="21998" xr:uid="{00000000-0005-0000-0000-00001B560000}"/>
    <cellStyle name="Percent 4 2 2 6 2 3" xfId="21999" xr:uid="{00000000-0005-0000-0000-00001C560000}"/>
    <cellStyle name="Percent 4 2 2 6 3" xfId="22000" xr:uid="{00000000-0005-0000-0000-00001D560000}"/>
    <cellStyle name="Percent 4 2 2 6 4" xfId="22001" xr:uid="{00000000-0005-0000-0000-00001E560000}"/>
    <cellStyle name="Percent 4 2 2 7" xfId="22002" xr:uid="{00000000-0005-0000-0000-00001F560000}"/>
    <cellStyle name="Percent 4 2 2 7 2" xfId="22003" xr:uid="{00000000-0005-0000-0000-000020560000}"/>
    <cellStyle name="Percent 4 2 2 7 2 2" xfId="22004" xr:uid="{00000000-0005-0000-0000-000021560000}"/>
    <cellStyle name="Percent 4 2 2 7 2 3" xfId="22005" xr:uid="{00000000-0005-0000-0000-000022560000}"/>
    <cellStyle name="Percent 4 2 2 7 3" xfId="22006" xr:uid="{00000000-0005-0000-0000-000023560000}"/>
    <cellStyle name="Percent 4 2 2 7 4" xfId="22007" xr:uid="{00000000-0005-0000-0000-000024560000}"/>
    <cellStyle name="Percent 4 2 2 8" xfId="22008" xr:uid="{00000000-0005-0000-0000-000025560000}"/>
    <cellStyle name="Percent 4 2 2 8 2" xfId="22009" xr:uid="{00000000-0005-0000-0000-000026560000}"/>
    <cellStyle name="Percent 4 2 2 8 2 2" xfId="22010" xr:uid="{00000000-0005-0000-0000-000027560000}"/>
    <cellStyle name="Percent 4 2 2 8 2 3" xfId="22011" xr:uid="{00000000-0005-0000-0000-000028560000}"/>
    <cellStyle name="Percent 4 2 2 8 3" xfId="22012" xr:uid="{00000000-0005-0000-0000-000029560000}"/>
    <cellStyle name="Percent 4 2 2 8 4" xfId="22013" xr:uid="{00000000-0005-0000-0000-00002A560000}"/>
    <cellStyle name="Percent 4 2 2 9" xfId="22014" xr:uid="{00000000-0005-0000-0000-00002B560000}"/>
    <cellStyle name="Percent 4 2 2 9 2" xfId="22015" xr:uid="{00000000-0005-0000-0000-00002C560000}"/>
    <cellStyle name="Percent 4 2 2 9 3" xfId="22016" xr:uid="{00000000-0005-0000-0000-00002D560000}"/>
    <cellStyle name="Percent 4 2 20" xfId="22017" xr:uid="{00000000-0005-0000-0000-00002E560000}"/>
    <cellStyle name="Percent 4 2 3" xfId="22018" xr:uid="{00000000-0005-0000-0000-00002F560000}"/>
    <cellStyle name="Percent 4 2 3 10" xfId="22019" xr:uid="{00000000-0005-0000-0000-000030560000}"/>
    <cellStyle name="Percent 4 2 3 10 2" xfId="22020" xr:uid="{00000000-0005-0000-0000-000031560000}"/>
    <cellStyle name="Percent 4 2 3 10 3" xfId="22021" xr:uid="{00000000-0005-0000-0000-000032560000}"/>
    <cellStyle name="Percent 4 2 3 11" xfId="22022" xr:uid="{00000000-0005-0000-0000-000033560000}"/>
    <cellStyle name="Percent 4 2 3 11 2" xfId="22023" xr:uid="{00000000-0005-0000-0000-000034560000}"/>
    <cellStyle name="Percent 4 2 3 11 3" xfId="22024" xr:uid="{00000000-0005-0000-0000-000035560000}"/>
    <cellStyle name="Percent 4 2 3 12" xfId="22025" xr:uid="{00000000-0005-0000-0000-000036560000}"/>
    <cellStyle name="Percent 4 2 3 2" xfId="22026" xr:uid="{00000000-0005-0000-0000-000037560000}"/>
    <cellStyle name="Percent 4 2 3 2 2" xfId="22027" xr:uid="{00000000-0005-0000-0000-000038560000}"/>
    <cellStyle name="Percent 4 2 3 2 2 2" xfId="22028" xr:uid="{00000000-0005-0000-0000-000039560000}"/>
    <cellStyle name="Percent 4 2 3 2 2 2 2" xfId="22029" xr:uid="{00000000-0005-0000-0000-00003A560000}"/>
    <cellStyle name="Percent 4 2 3 2 2 2 3" xfId="22030" xr:uid="{00000000-0005-0000-0000-00003B560000}"/>
    <cellStyle name="Percent 4 2 3 2 2 3" xfId="22031" xr:uid="{00000000-0005-0000-0000-00003C560000}"/>
    <cellStyle name="Percent 4 2 3 2 2 4" xfId="22032" xr:uid="{00000000-0005-0000-0000-00003D560000}"/>
    <cellStyle name="Percent 4 2 3 2 3" xfId="22033" xr:uid="{00000000-0005-0000-0000-00003E560000}"/>
    <cellStyle name="Percent 4 2 3 2 3 2" xfId="22034" xr:uid="{00000000-0005-0000-0000-00003F560000}"/>
    <cellStyle name="Percent 4 2 3 2 3 2 2" xfId="22035" xr:uid="{00000000-0005-0000-0000-000040560000}"/>
    <cellStyle name="Percent 4 2 3 2 3 2 3" xfId="22036" xr:uid="{00000000-0005-0000-0000-000041560000}"/>
    <cellStyle name="Percent 4 2 3 2 3 3" xfId="22037" xr:uid="{00000000-0005-0000-0000-000042560000}"/>
    <cellStyle name="Percent 4 2 3 2 3 4" xfId="22038" xr:uid="{00000000-0005-0000-0000-000043560000}"/>
    <cellStyle name="Percent 4 2 3 2 4" xfId="22039" xr:uid="{00000000-0005-0000-0000-000044560000}"/>
    <cellStyle name="Percent 4 2 3 2 4 2" xfId="22040" xr:uid="{00000000-0005-0000-0000-000045560000}"/>
    <cellStyle name="Percent 4 2 3 2 4 3" xfId="22041" xr:uid="{00000000-0005-0000-0000-000046560000}"/>
    <cellStyle name="Percent 4 2 3 2 5" xfId="22042" xr:uid="{00000000-0005-0000-0000-000047560000}"/>
    <cellStyle name="Percent 4 2 3 2 5 2" xfId="22043" xr:uid="{00000000-0005-0000-0000-000048560000}"/>
    <cellStyle name="Percent 4 2 3 2 5 3" xfId="22044" xr:uid="{00000000-0005-0000-0000-000049560000}"/>
    <cellStyle name="Percent 4 2 3 2 6" xfId="22045" xr:uid="{00000000-0005-0000-0000-00004A560000}"/>
    <cellStyle name="Percent 4 2 3 2 7" xfId="22046" xr:uid="{00000000-0005-0000-0000-00004B560000}"/>
    <cellStyle name="Percent 4 2 3 3" xfId="22047" xr:uid="{00000000-0005-0000-0000-00004C560000}"/>
    <cellStyle name="Percent 4 2 3 3 2" xfId="22048" xr:uid="{00000000-0005-0000-0000-00004D560000}"/>
    <cellStyle name="Percent 4 2 3 3 2 2" xfId="22049" xr:uid="{00000000-0005-0000-0000-00004E560000}"/>
    <cellStyle name="Percent 4 2 3 3 2 2 2" xfId="22050" xr:uid="{00000000-0005-0000-0000-00004F560000}"/>
    <cellStyle name="Percent 4 2 3 3 2 2 3" xfId="22051" xr:uid="{00000000-0005-0000-0000-000050560000}"/>
    <cellStyle name="Percent 4 2 3 3 2 3" xfId="22052" xr:uid="{00000000-0005-0000-0000-000051560000}"/>
    <cellStyle name="Percent 4 2 3 3 2 4" xfId="22053" xr:uid="{00000000-0005-0000-0000-000052560000}"/>
    <cellStyle name="Percent 4 2 3 3 3" xfId="22054" xr:uid="{00000000-0005-0000-0000-000053560000}"/>
    <cellStyle name="Percent 4 2 3 3 3 2" xfId="22055" xr:uid="{00000000-0005-0000-0000-000054560000}"/>
    <cellStyle name="Percent 4 2 3 3 3 2 2" xfId="22056" xr:uid="{00000000-0005-0000-0000-000055560000}"/>
    <cellStyle name="Percent 4 2 3 3 3 2 3" xfId="22057" xr:uid="{00000000-0005-0000-0000-000056560000}"/>
    <cellStyle name="Percent 4 2 3 3 3 3" xfId="22058" xr:uid="{00000000-0005-0000-0000-000057560000}"/>
    <cellStyle name="Percent 4 2 3 3 3 4" xfId="22059" xr:uid="{00000000-0005-0000-0000-000058560000}"/>
    <cellStyle name="Percent 4 2 3 3 4" xfId="22060" xr:uid="{00000000-0005-0000-0000-000059560000}"/>
    <cellStyle name="Percent 4 2 3 3 4 2" xfId="22061" xr:uid="{00000000-0005-0000-0000-00005A560000}"/>
    <cellStyle name="Percent 4 2 3 3 4 3" xfId="22062" xr:uid="{00000000-0005-0000-0000-00005B560000}"/>
    <cellStyle name="Percent 4 2 3 3 5" xfId="22063" xr:uid="{00000000-0005-0000-0000-00005C560000}"/>
    <cellStyle name="Percent 4 2 3 3 6" xfId="22064" xr:uid="{00000000-0005-0000-0000-00005D560000}"/>
    <cellStyle name="Percent 4 2 3 4" xfId="22065" xr:uid="{00000000-0005-0000-0000-00005E560000}"/>
    <cellStyle name="Percent 4 2 3 4 2" xfId="22066" xr:uid="{00000000-0005-0000-0000-00005F560000}"/>
    <cellStyle name="Percent 4 2 3 4 2 2" xfId="22067" xr:uid="{00000000-0005-0000-0000-000060560000}"/>
    <cellStyle name="Percent 4 2 3 4 2 2 2" xfId="22068" xr:uid="{00000000-0005-0000-0000-000061560000}"/>
    <cellStyle name="Percent 4 2 3 4 2 2 3" xfId="22069" xr:uid="{00000000-0005-0000-0000-000062560000}"/>
    <cellStyle name="Percent 4 2 3 4 2 3" xfId="22070" xr:uid="{00000000-0005-0000-0000-000063560000}"/>
    <cellStyle name="Percent 4 2 3 4 2 4" xfId="22071" xr:uid="{00000000-0005-0000-0000-000064560000}"/>
    <cellStyle name="Percent 4 2 3 4 3" xfId="22072" xr:uid="{00000000-0005-0000-0000-000065560000}"/>
    <cellStyle name="Percent 4 2 3 4 3 2" xfId="22073" xr:uid="{00000000-0005-0000-0000-000066560000}"/>
    <cellStyle name="Percent 4 2 3 4 3 2 2" xfId="22074" xr:uid="{00000000-0005-0000-0000-000067560000}"/>
    <cellStyle name="Percent 4 2 3 4 3 2 3" xfId="22075" xr:uid="{00000000-0005-0000-0000-000068560000}"/>
    <cellStyle name="Percent 4 2 3 4 3 3" xfId="22076" xr:uid="{00000000-0005-0000-0000-000069560000}"/>
    <cellStyle name="Percent 4 2 3 4 3 4" xfId="22077" xr:uid="{00000000-0005-0000-0000-00006A560000}"/>
    <cellStyle name="Percent 4 2 3 4 4" xfId="22078" xr:uid="{00000000-0005-0000-0000-00006B560000}"/>
    <cellStyle name="Percent 4 2 3 4 4 2" xfId="22079" xr:uid="{00000000-0005-0000-0000-00006C560000}"/>
    <cellStyle name="Percent 4 2 3 4 4 2 2" xfId="22080" xr:uid="{00000000-0005-0000-0000-00006D560000}"/>
    <cellStyle name="Percent 4 2 3 4 4 2 3" xfId="22081" xr:uid="{00000000-0005-0000-0000-00006E560000}"/>
    <cellStyle name="Percent 4 2 3 4 4 3" xfId="22082" xr:uid="{00000000-0005-0000-0000-00006F560000}"/>
    <cellStyle name="Percent 4 2 3 4 4 4" xfId="22083" xr:uid="{00000000-0005-0000-0000-000070560000}"/>
    <cellStyle name="Percent 4 2 3 4 5" xfId="22084" xr:uid="{00000000-0005-0000-0000-000071560000}"/>
    <cellStyle name="Percent 4 2 3 4 5 2" xfId="22085" xr:uid="{00000000-0005-0000-0000-000072560000}"/>
    <cellStyle name="Percent 4 2 3 4 5 3" xfId="22086" xr:uid="{00000000-0005-0000-0000-000073560000}"/>
    <cellStyle name="Percent 4 2 3 4 6" xfId="22087" xr:uid="{00000000-0005-0000-0000-000074560000}"/>
    <cellStyle name="Percent 4 2 3 4 7" xfId="22088" xr:uid="{00000000-0005-0000-0000-000075560000}"/>
    <cellStyle name="Percent 4 2 3 5" xfId="22089" xr:uid="{00000000-0005-0000-0000-000076560000}"/>
    <cellStyle name="Percent 4 2 3 5 2" xfId="22090" xr:uid="{00000000-0005-0000-0000-000077560000}"/>
    <cellStyle name="Percent 4 2 3 5 2 2" xfId="22091" xr:uid="{00000000-0005-0000-0000-000078560000}"/>
    <cellStyle name="Percent 4 2 3 5 2 2 2" xfId="22092" xr:uid="{00000000-0005-0000-0000-000079560000}"/>
    <cellStyle name="Percent 4 2 3 5 2 2 3" xfId="22093" xr:uid="{00000000-0005-0000-0000-00007A560000}"/>
    <cellStyle name="Percent 4 2 3 5 2 3" xfId="22094" xr:uid="{00000000-0005-0000-0000-00007B560000}"/>
    <cellStyle name="Percent 4 2 3 5 2 4" xfId="22095" xr:uid="{00000000-0005-0000-0000-00007C560000}"/>
    <cellStyle name="Percent 4 2 3 5 3" xfId="22096" xr:uid="{00000000-0005-0000-0000-00007D560000}"/>
    <cellStyle name="Percent 4 2 3 5 3 2" xfId="22097" xr:uid="{00000000-0005-0000-0000-00007E560000}"/>
    <cellStyle name="Percent 4 2 3 5 3 2 2" xfId="22098" xr:uid="{00000000-0005-0000-0000-00007F560000}"/>
    <cellStyle name="Percent 4 2 3 5 3 2 3" xfId="22099" xr:uid="{00000000-0005-0000-0000-000080560000}"/>
    <cellStyle name="Percent 4 2 3 5 3 3" xfId="22100" xr:uid="{00000000-0005-0000-0000-000081560000}"/>
    <cellStyle name="Percent 4 2 3 5 3 4" xfId="22101" xr:uid="{00000000-0005-0000-0000-000082560000}"/>
    <cellStyle name="Percent 4 2 3 5 4" xfId="22102" xr:uid="{00000000-0005-0000-0000-000083560000}"/>
    <cellStyle name="Percent 4 2 3 5 4 2" xfId="22103" xr:uid="{00000000-0005-0000-0000-000084560000}"/>
    <cellStyle name="Percent 4 2 3 5 4 3" xfId="22104" xr:uid="{00000000-0005-0000-0000-000085560000}"/>
    <cellStyle name="Percent 4 2 3 5 5" xfId="22105" xr:uid="{00000000-0005-0000-0000-000086560000}"/>
    <cellStyle name="Percent 4 2 3 5 6" xfId="22106" xr:uid="{00000000-0005-0000-0000-000087560000}"/>
    <cellStyle name="Percent 4 2 3 6" xfId="22107" xr:uid="{00000000-0005-0000-0000-000088560000}"/>
    <cellStyle name="Percent 4 2 3 6 2" xfId="22108" xr:uid="{00000000-0005-0000-0000-000089560000}"/>
    <cellStyle name="Percent 4 2 3 6 2 2" xfId="22109" xr:uid="{00000000-0005-0000-0000-00008A560000}"/>
    <cellStyle name="Percent 4 2 3 6 2 3" xfId="22110" xr:uid="{00000000-0005-0000-0000-00008B560000}"/>
    <cellStyle name="Percent 4 2 3 6 3" xfId="22111" xr:uid="{00000000-0005-0000-0000-00008C560000}"/>
    <cellStyle name="Percent 4 2 3 6 4" xfId="22112" xr:uid="{00000000-0005-0000-0000-00008D560000}"/>
    <cellStyle name="Percent 4 2 3 7" xfId="22113" xr:uid="{00000000-0005-0000-0000-00008E560000}"/>
    <cellStyle name="Percent 4 2 3 7 2" xfId="22114" xr:uid="{00000000-0005-0000-0000-00008F560000}"/>
    <cellStyle name="Percent 4 2 3 7 2 2" xfId="22115" xr:uid="{00000000-0005-0000-0000-000090560000}"/>
    <cellStyle name="Percent 4 2 3 7 2 3" xfId="22116" xr:uid="{00000000-0005-0000-0000-000091560000}"/>
    <cellStyle name="Percent 4 2 3 7 3" xfId="22117" xr:uid="{00000000-0005-0000-0000-000092560000}"/>
    <cellStyle name="Percent 4 2 3 7 4" xfId="22118" xr:uid="{00000000-0005-0000-0000-000093560000}"/>
    <cellStyle name="Percent 4 2 3 8" xfId="22119" xr:uid="{00000000-0005-0000-0000-000094560000}"/>
    <cellStyle name="Percent 4 2 3 8 2" xfId="22120" xr:uid="{00000000-0005-0000-0000-000095560000}"/>
    <cellStyle name="Percent 4 2 3 8 2 2" xfId="22121" xr:uid="{00000000-0005-0000-0000-000096560000}"/>
    <cellStyle name="Percent 4 2 3 8 2 3" xfId="22122" xr:uid="{00000000-0005-0000-0000-000097560000}"/>
    <cellStyle name="Percent 4 2 3 8 3" xfId="22123" xr:uid="{00000000-0005-0000-0000-000098560000}"/>
    <cellStyle name="Percent 4 2 3 8 4" xfId="22124" xr:uid="{00000000-0005-0000-0000-000099560000}"/>
    <cellStyle name="Percent 4 2 3 9" xfId="22125" xr:uid="{00000000-0005-0000-0000-00009A560000}"/>
    <cellStyle name="Percent 4 2 3 9 2" xfId="22126" xr:uid="{00000000-0005-0000-0000-00009B560000}"/>
    <cellStyle name="Percent 4 2 3 9 3" xfId="22127" xr:uid="{00000000-0005-0000-0000-00009C560000}"/>
    <cellStyle name="Percent 4 2 4" xfId="22128" xr:uid="{00000000-0005-0000-0000-00009D560000}"/>
    <cellStyle name="Percent 4 2 4 10" xfId="22129" xr:uid="{00000000-0005-0000-0000-00009E560000}"/>
    <cellStyle name="Percent 4 2 4 10 2" xfId="22130" xr:uid="{00000000-0005-0000-0000-00009F560000}"/>
    <cellStyle name="Percent 4 2 4 10 3" xfId="22131" xr:uid="{00000000-0005-0000-0000-0000A0560000}"/>
    <cellStyle name="Percent 4 2 4 11" xfId="22132" xr:uid="{00000000-0005-0000-0000-0000A1560000}"/>
    <cellStyle name="Percent 4 2 4 11 2" xfId="22133" xr:uid="{00000000-0005-0000-0000-0000A2560000}"/>
    <cellStyle name="Percent 4 2 4 11 3" xfId="22134" xr:uid="{00000000-0005-0000-0000-0000A3560000}"/>
    <cellStyle name="Percent 4 2 4 12" xfId="22135" xr:uid="{00000000-0005-0000-0000-0000A4560000}"/>
    <cellStyle name="Percent 4 2 4 2" xfId="22136" xr:uid="{00000000-0005-0000-0000-0000A5560000}"/>
    <cellStyle name="Percent 4 2 4 2 2" xfId="22137" xr:uid="{00000000-0005-0000-0000-0000A6560000}"/>
    <cellStyle name="Percent 4 2 4 2 2 2" xfId="22138" xr:uid="{00000000-0005-0000-0000-0000A7560000}"/>
    <cellStyle name="Percent 4 2 4 2 2 2 2" xfId="22139" xr:uid="{00000000-0005-0000-0000-0000A8560000}"/>
    <cellStyle name="Percent 4 2 4 2 2 2 3" xfId="22140" xr:uid="{00000000-0005-0000-0000-0000A9560000}"/>
    <cellStyle name="Percent 4 2 4 2 2 3" xfId="22141" xr:uid="{00000000-0005-0000-0000-0000AA560000}"/>
    <cellStyle name="Percent 4 2 4 2 2 4" xfId="22142" xr:uid="{00000000-0005-0000-0000-0000AB560000}"/>
    <cellStyle name="Percent 4 2 4 2 3" xfId="22143" xr:uid="{00000000-0005-0000-0000-0000AC560000}"/>
    <cellStyle name="Percent 4 2 4 2 3 2" xfId="22144" xr:uid="{00000000-0005-0000-0000-0000AD560000}"/>
    <cellStyle name="Percent 4 2 4 2 3 2 2" xfId="22145" xr:uid="{00000000-0005-0000-0000-0000AE560000}"/>
    <cellStyle name="Percent 4 2 4 2 3 2 3" xfId="22146" xr:uid="{00000000-0005-0000-0000-0000AF560000}"/>
    <cellStyle name="Percent 4 2 4 2 3 3" xfId="22147" xr:uid="{00000000-0005-0000-0000-0000B0560000}"/>
    <cellStyle name="Percent 4 2 4 2 3 4" xfId="22148" xr:uid="{00000000-0005-0000-0000-0000B1560000}"/>
    <cellStyle name="Percent 4 2 4 2 4" xfId="22149" xr:uid="{00000000-0005-0000-0000-0000B2560000}"/>
    <cellStyle name="Percent 4 2 4 2 4 2" xfId="22150" xr:uid="{00000000-0005-0000-0000-0000B3560000}"/>
    <cellStyle name="Percent 4 2 4 2 4 3" xfId="22151" xr:uid="{00000000-0005-0000-0000-0000B4560000}"/>
    <cellStyle name="Percent 4 2 4 2 5" xfId="22152" xr:uid="{00000000-0005-0000-0000-0000B5560000}"/>
    <cellStyle name="Percent 4 2 4 2 5 2" xfId="22153" xr:uid="{00000000-0005-0000-0000-0000B6560000}"/>
    <cellStyle name="Percent 4 2 4 2 5 3" xfId="22154" xr:uid="{00000000-0005-0000-0000-0000B7560000}"/>
    <cellStyle name="Percent 4 2 4 2 6" xfId="22155" xr:uid="{00000000-0005-0000-0000-0000B8560000}"/>
    <cellStyle name="Percent 4 2 4 2 6 2" xfId="22156" xr:uid="{00000000-0005-0000-0000-0000B9560000}"/>
    <cellStyle name="Percent 4 2 4 2 6 3" xfId="22157" xr:uid="{00000000-0005-0000-0000-0000BA560000}"/>
    <cellStyle name="Percent 4 2 4 2 7" xfId="22158" xr:uid="{00000000-0005-0000-0000-0000BB560000}"/>
    <cellStyle name="Percent 4 2 4 3" xfId="22159" xr:uid="{00000000-0005-0000-0000-0000BC560000}"/>
    <cellStyle name="Percent 4 2 4 3 2" xfId="22160" xr:uid="{00000000-0005-0000-0000-0000BD560000}"/>
    <cellStyle name="Percent 4 2 4 3 2 2" xfId="22161" xr:uid="{00000000-0005-0000-0000-0000BE560000}"/>
    <cellStyle name="Percent 4 2 4 3 2 2 2" xfId="22162" xr:uid="{00000000-0005-0000-0000-0000BF560000}"/>
    <cellStyle name="Percent 4 2 4 3 2 2 3" xfId="22163" xr:uid="{00000000-0005-0000-0000-0000C0560000}"/>
    <cellStyle name="Percent 4 2 4 3 2 3" xfId="22164" xr:uid="{00000000-0005-0000-0000-0000C1560000}"/>
    <cellStyle name="Percent 4 2 4 3 2 4" xfId="22165" xr:uid="{00000000-0005-0000-0000-0000C2560000}"/>
    <cellStyle name="Percent 4 2 4 3 3" xfId="22166" xr:uid="{00000000-0005-0000-0000-0000C3560000}"/>
    <cellStyle name="Percent 4 2 4 3 3 2" xfId="22167" xr:uid="{00000000-0005-0000-0000-0000C4560000}"/>
    <cellStyle name="Percent 4 2 4 3 3 2 2" xfId="22168" xr:uid="{00000000-0005-0000-0000-0000C5560000}"/>
    <cellStyle name="Percent 4 2 4 3 3 2 3" xfId="22169" xr:uid="{00000000-0005-0000-0000-0000C6560000}"/>
    <cellStyle name="Percent 4 2 4 3 3 3" xfId="22170" xr:uid="{00000000-0005-0000-0000-0000C7560000}"/>
    <cellStyle name="Percent 4 2 4 3 3 4" xfId="22171" xr:uid="{00000000-0005-0000-0000-0000C8560000}"/>
    <cellStyle name="Percent 4 2 4 3 4" xfId="22172" xr:uid="{00000000-0005-0000-0000-0000C9560000}"/>
    <cellStyle name="Percent 4 2 4 3 4 2" xfId="22173" xr:uid="{00000000-0005-0000-0000-0000CA560000}"/>
    <cellStyle name="Percent 4 2 4 3 4 3" xfId="22174" xr:uid="{00000000-0005-0000-0000-0000CB560000}"/>
    <cellStyle name="Percent 4 2 4 3 5" xfId="22175" xr:uid="{00000000-0005-0000-0000-0000CC560000}"/>
    <cellStyle name="Percent 4 2 4 3 5 2" xfId="22176" xr:uid="{00000000-0005-0000-0000-0000CD560000}"/>
    <cellStyle name="Percent 4 2 4 3 5 3" xfId="22177" xr:uid="{00000000-0005-0000-0000-0000CE560000}"/>
    <cellStyle name="Percent 4 2 4 3 6" xfId="22178" xr:uid="{00000000-0005-0000-0000-0000CF560000}"/>
    <cellStyle name="Percent 4 2 4 4" xfId="22179" xr:uid="{00000000-0005-0000-0000-0000D0560000}"/>
    <cellStyle name="Percent 4 2 4 4 2" xfId="22180" xr:uid="{00000000-0005-0000-0000-0000D1560000}"/>
    <cellStyle name="Percent 4 2 4 4 2 2" xfId="22181" xr:uid="{00000000-0005-0000-0000-0000D2560000}"/>
    <cellStyle name="Percent 4 2 4 4 2 2 2" xfId="22182" xr:uid="{00000000-0005-0000-0000-0000D3560000}"/>
    <cellStyle name="Percent 4 2 4 4 2 2 3" xfId="22183" xr:uid="{00000000-0005-0000-0000-0000D4560000}"/>
    <cellStyle name="Percent 4 2 4 4 2 3" xfId="22184" xr:uid="{00000000-0005-0000-0000-0000D5560000}"/>
    <cellStyle name="Percent 4 2 4 4 2 4" xfId="22185" xr:uid="{00000000-0005-0000-0000-0000D6560000}"/>
    <cellStyle name="Percent 4 2 4 4 3" xfId="22186" xr:uid="{00000000-0005-0000-0000-0000D7560000}"/>
    <cellStyle name="Percent 4 2 4 4 3 2" xfId="22187" xr:uid="{00000000-0005-0000-0000-0000D8560000}"/>
    <cellStyle name="Percent 4 2 4 4 3 2 2" xfId="22188" xr:uid="{00000000-0005-0000-0000-0000D9560000}"/>
    <cellStyle name="Percent 4 2 4 4 3 2 3" xfId="22189" xr:uid="{00000000-0005-0000-0000-0000DA560000}"/>
    <cellStyle name="Percent 4 2 4 4 3 3" xfId="22190" xr:uid="{00000000-0005-0000-0000-0000DB560000}"/>
    <cellStyle name="Percent 4 2 4 4 3 4" xfId="22191" xr:uid="{00000000-0005-0000-0000-0000DC560000}"/>
    <cellStyle name="Percent 4 2 4 4 4" xfId="22192" xr:uid="{00000000-0005-0000-0000-0000DD560000}"/>
    <cellStyle name="Percent 4 2 4 4 4 2" xfId="22193" xr:uid="{00000000-0005-0000-0000-0000DE560000}"/>
    <cellStyle name="Percent 4 2 4 4 4 2 2" xfId="22194" xr:uid="{00000000-0005-0000-0000-0000DF560000}"/>
    <cellStyle name="Percent 4 2 4 4 4 2 3" xfId="22195" xr:uid="{00000000-0005-0000-0000-0000E0560000}"/>
    <cellStyle name="Percent 4 2 4 4 4 3" xfId="22196" xr:uid="{00000000-0005-0000-0000-0000E1560000}"/>
    <cellStyle name="Percent 4 2 4 4 4 4" xfId="22197" xr:uid="{00000000-0005-0000-0000-0000E2560000}"/>
    <cellStyle name="Percent 4 2 4 4 5" xfId="22198" xr:uid="{00000000-0005-0000-0000-0000E3560000}"/>
    <cellStyle name="Percent 4 2 4 4 5 2" xfId="22199" xr:uid="{00000000-0005-0000-0000-0000E4560000}"/>
    <cellStyle name="Percent 4 2 4 4 5 3" xfId="22200" xr:uid="{00000000-0005-0000-0000-0000E5560000}"/>
    <cellStyle name="Percent 4 2 4 4 6" xfId="22201" xr:uid="{00000000-0005-0000-0000-0000E6560000}"/>
    <cellStyle name="Percent 4 2 4 4 7" xfId="22202" xr:uid="{00000000-0005-0000-0000-0000E7560000}"/>
    <cellStyle name="Percent 4 2 4 5" xfId="22203" xr:uid="{00000000-0005-0000-0000-0000E8560000}"/>
    <cellStyle name="Percent 4 2 4 5 2" xfId="22204" xr:uid="{00000000-0005-0000-0000-0000E9560000}"/>
    <cellStyle name="Percent 4 2 4 5 2 2" xfId="22205" xr:uid="{00000000-0005-0000-0000-0000EA560000}"/>
    <cellStyle name="Percent 4 2 4 5 2 2 2" xfId="22206" xr:uid="{00000000-0005-0000-0000-0000EB560000}"/>
    <cellStyle name="Percent 4 2 4 5 2 2 3" xfId="22207" xr:uid="{00000000-0005-0000-0000-0000EC560000}"/>
    <cellStyle name="Percent 4 2 4 5 2 3" xfId="22208" xr:uid="{00000000-0005-0000-0000-0000ED560000}"/>
    <cellStyle name="Percent 4 2 4 5 2 4" xfId="22209" xr:uid="{00000000-0005-0000-0000-0000EE560000}"/>
    <cellStyle name="Percent 4 2 4 5 3" xfId="22210" xr:uid="{00000000-0005-0000-0000-0000EF560000}"/>
    <cellStyle name="Percent 4 2 4 5 3 2" xfId="22211" xr:uid="{00000000-0005-0000-0000-0000F0560000}"/>
    <cellStyle name="Percent 4 2 4 5 3 2 2" xfId="22212" xr:uid="{00000000-0005-0000-0000-0000F1560000}"/>
    <cellStyle name="Percent 4 2 4 5 3 2 3" xfId="22213" xr:uid="{00000000-0005-0000-0000-0000F2560000}"/>
    <cellStyle name="Percent 4 2 4 5 3 3" xfId="22214" xr:uid="{00000000-0005-0000-0000-0000F3560000}"/>
    <cellStyle name="Percent 4 2 4 5 3 4" xfId="22215" xr:uid="{00000000-0005-0000-0000-0000F4560000}"/>
    <cellStyle name="Percent 4 2 4 5 4" xfId="22216" xr:uid="{00000000-0005-0000-0000-0000F5560000}"/>
    <cellStyle name="Percent 4 2 4 5 4 2" xfId="22217" xr:uid="{00000000-0005-0000-0000-0000F6560000}"/>
    <cellStyle name="Percent 4 2 4 5 4 3" xfId="22218" xr:uid="{00000000-0005-0000-0000-0000F7560000}"/>
    <cellStyle name="Percent 4 2 4 5 5" xfId="22219" xr:uid="{00000000-0005-0000-0000-0000F8560000}"/>
    <cellStyle name="Percent 4 2 4 5 6" xfId="22220" xr:uid="{00000000-0005-0000-0000-0000F9560000}"/>
    <cellStyle name="Percent 4 2 4 6" xfId="22221" xr:uid="{00000000-0005-0000-0000-0000FA560000}"/>
    <cellStyle name="Percent 4 2 4 6 2" xfId="22222" xr:uid="{00000000-0005-0000-0000-0000FB560000}"/>
    <cellStyle name="Percent 4 2 4 6 2 2" xfId="22223" xr:uid="{00000000-0005-0000-0000-0000FC560000}"/>
    <cellStyle name="Percent 4 2 4 6 2 3" xfId="22224" xr:uid="{00000000-0005-0000-0000-0000FD560000}"/>
    <cellStyle name="Percent 4 2 4 6 3" xfId="22225" xr:uid="{00000000-0005-0000-0000-0000FE560000}"/>
    <cellStyle name="Percent 4 2 4 6 4" xfId="22226" xr:uid="{00000000-0005-0000-0000-0000FF560000}"/>
    <cellStyle name="Percent 4 2 4 7" xfId="22227" xr:uid="{00000000-0005-0000-0000-000000570000}"/>
    <cellStyle name="Percent 4 2 4 7 2" xfId="22228" xr:uid="{00000000-0005-0000-0000-000001570000}"/>
    <cellStyle name="Percent 4 2 4 7 2 2" xfId="22229" xr:uid="{00000000-0005-0000-0000-000002570000}"/>
    <cellStyle name="Percent 4 2 4 7 2 3" xfId="22230" xr:uid="{00000000-0005-0000-0000-000003570000}"/>
    <cellStyle name="Percent 4 2 4 7 3" xfId="22231" xr:uid="{00000000-0005-0000-0000-000004570000}"/>
    <cellStyle name="Percent 4 2 4 7 4" xfId="22232" xr:uid="{00000000-0005-0000-0000-000005570000}"/>
    <cellStyle name="Percent 4 2 4 8" xfId="22233" xr:uid="{00000000-0005-0000-0000-000006570000}"/>
    <cellStyle name="Percent 4 2 4 8 2" xfId="22234" xr:uid="{00000000-0005-0000-0000-000007570000}"/>
    <cellStyle name="Percent 4 2 4 8 2 2" xfId="22235" xr:uid="{00000000-0005-0000-0000-000008570000}"/>
    <cellStyle name="Percent 4 2 4 8 2 3" xfId="22236" xr:uid="{00000000-0005-0000-0000-000009570000}"/>
    <cellStyle name="Percent 4 2 4 8 3" xfId="22237" xr:uid="{00000000-0005-0000-0000-00000A570000}"/>
    <cellStyle name="Percent 4 2 4 8 4" xfId="22238" xr:uid="{00000000-0005-0000-0000-00000B570000}"/>
    <cellStyle name="Percent 4 2 4 9" xfId="22239" xr:uid="{00000000-0005-0000-0000-00000C570000}"/>
    <cellStyle name="Percent 4 2 4 9 2" xfId="22240" xr:uid="{00000000-0005-0000-0000-00000D570000}"/>
    <cellStyle name="Percent 4 2 4 9 3" xfId="22241" xr:uid="{00000000-0005-0000-0000-00000E570000}"/>
    <cellStyle name="Percent 4 2 5" xfId="22242" xr:uid="{00000000-0005-0000-0000-00000F570000}"/>
    <cellStyle name="Percent 4 2 5 10" xfId="22243" xr:uid="{00000000-0005-0000-0000-000010570000}"/>
    <cellStyle name="Percent 4 2 5 10 2" xfId="22244" xr:uid="{00000000-0005-0000-0000-000011570000}"/>
    <cellStyle name="Percent 4 2 5 10 3" xfId="22245" xr:uid="{00000000-0005-0000-0000-000012570000}"/>
    <cellStyle name="Percent 4 2 5 11" xfId="22246" xr:uid="{00000000-0005-0000-0000-000013570000}"/>
    <cellStyle name="Percent 4 2 5 11 2" xfId="22247" xr:uid="{00000000-0005-0000-0000-000014570000}"/>
    <cellStyle name="Percent 4 2 5 11 3" xfId="22248" xr:uid="{00000000-0005-0000-0000-000015570000}"/>
    <cellStyle name="Percent 4 2 5 12" xfId="22249" xr:uid="{00000000-0005-0000-0000-000016570000}"/>
    <cellStyle name="Percent 4 2 5 2" xfId="22250" xr:uid="{00000000-0005-0000-0000-000017570000}"/>
    <cellStyle name="Percent 4 2 5 2 2" xfId="22251" xr:uid="{00000000-0005-0000-0000-000018570000}"/>
    <cellStyle name="Percent 4 2 5 2 2 2" xfId="22252" xr:uid="{00000000-0005-0000-0000-000019570000}"/>
    <cellStyle name="Percent 4 2 5 2 2 2 2" xfId="22253" xr:uid="{00000000-0005-0000-0000-00001A570000}"/>
    <cellStyle name="Percent 4 2 5 2 2 2 3" xfId="22254" xr:uid="{00000000-0005-0000-0000-00001B570000}"/>
    <cellStyle name="Percent 4 2 5 2 2 3" xfId="22255" xr:uid="{00000000-0005-0000-0000-00001C570000}"/>
    <cellStyle name="Percent 4 2 5 2 2 4" xfId="22256" xr:uid="{00000000-0005-0000-0000-00001D570000}"/>
    <cellStyle name="Percent 4 2 5 2 3" xfId="22257" xr:uid="{00000000-0005-0000-0000-00001E570000}"/>
    <cellStyle name="Percent 4 2 5 2 3 2" xfId="22258" xr:uid="{00000000-0005-0000-0000-00001F570000}"/>
    <cellStyle name="Percent 4 2 5 2 3 2 2" xfId="22259" xr:uid="{00000000-0005-0000-0000-000020570000}"/>
    <cellStyle name="Percent 4 2 5 2 3 2 3" xfId="22260" xr:uid="{00000000-0005-0000-0000-000021570000}"/>
    <cellStyle name="Percent 4 2 5 2 3 3" xfId="22261" xr:uid="{00000000-0005-0000-0000-000022570000}"/>
    <cellStyle name="Percent 4 2 5 2 3 4" xfId="22262" xr:uid="{00000000-0005-0000-0000-000023570000}"/>
    <cellStyle name="Percent 4 2 5 2 4" xfId="22263" xr:uid="{00000000-0005-0000-0000-000024570000}"/>
    <cellStyle name="Percent 4 2 5 2 4 2" xfId="22264" xr:uid="{00000000-0005-0000-0000-000025570000}"/>
    <cellStyle name="Percent 4 2 5 2 4 3" xfId="22265" xr:uid="{00000000-0005-0000-0000-000026570000}"/>
    <cellStyle name="Percent 4 2 5 2 5" xfId="22266" xr:uid="{00000000-0005-0000-0000-000027570000}"/>
    <cellStyle name="Percent 4 2 5 2 6" xfId="22267" xr:uid="{00000000-0005-0000-0000-000028570000}"/>
    <cellStyle name="Percent 4 2 5 3" xfId="22268" xr:uid="{00000000-0005-0000-0000-000029570000}"/>
    <cellStyle name="Percent 4 2 5 3 2" xfId="22269" xr:uid="{00000000-0005-0000-0000-00002A570000}"/>
    <cellStyle name="Percent 4 2 5 3 2 2" xfId="22270" xr:uid="{00000000-0005-0000-0000-00002B570000}"/>
    <cellStyle name="Percent 4 2 5 3 2 2 2" xfId="22271" xr:uid="{00000000-0005-0000-0000-00002C570000}"/>
    <cellStyle name="Percent 4 2 5 3 2 2 3" xfId="22272" xr:uid="{00000000-0005-0000-0000-00002D570000}"/>
    <cellStyle name="Percent 4 2 5 3 2 3" xfId="22273" xr:uid="{00000000-0005-0000-0000-00002E570000}"/>
    <cellStyle name="Percent 4 2 5 3 2 4" xfId="22274" xr:uid="{00000000-0005-0000-0000-00002F570000}"/>
    <cellStyle name="Percent 4 2 5 3 3" xfId="22275" xr:uid="{00000000-0005-0000-0000-000030570000}"/>
    <cellStyle name="Percent 4 2 5 3 3 2" xfId="22276" xr:uid="{00000000-0005-0000-0000-000031570000}"/>
    <cellStyle name="Percent 4 2 5 3 3 2 2" xfId="22277" xr:uid="{00000000-0005-0000-0000-000032570000}"/>
    <cellStyle name="Percent 4 2 5 3 3 2 3" xfId="22278" xr:uid="{00000000-0005-0000-0000-000033570000}"/>
    <cellStyle name="Percent 4 2 5 3 3 3" xfId="22279" xr:uid="{00000000-0005-0000-0000-000034570000}"/>
    <cellStyle name="Percent 4 2 5 3 3 4" xfId="22280" xr:uid="{00000000-0005-0000-0000-000035570000}"/>
    <cellStyle name="Percent 4 2 5 3 4" xfId="22281" xr:uid="{00000000-0005-0000-0000-000036570000}"/>
    <cellStyle name="Percent 4 2 5 3 4 2" xfId="22282" xr:uid="{00000000-0005-0000-0000-000037570000}"/>
    <cellStyle name="Percent 4 2 5 3 4 3" xfId="22283" xr:uid="{00000000-0005-0000-0000-000038570000}"/>
    <cellStyle name="Percent 4 2 5 3 5" xfId="22284" xr:uid="{00000000-0005-0000-0000-000039570000}"/>
    <cellStyle name="Percent 4 2 5 3 6" xfId="22285" xr:uid="{00000000-0005-0000-0000-00003A570000}"/>
    <cellStyle name="Percent 4 2 5 4" xfId="22286" xr:uid="{00000000-0005-0000-0000-00003B570000}"/>
    <cellStyle name="Percent 4 2 5 4 2" xfId="22287" xr:uid="{00000000-0005-0000-0000-00003C570000}"/>
    <cellStyle name="Percent 4 2 5 4 2 2" xfId="22288" xr:uid="{00000000-0005-0000-0000-00003D570000}"/>
    <cellStyle name="Percent 4 2 5 4 2 2 2" xfId="22289" xr:uid="{00000000-0005-0000-0000-00003E570000}"/>
    <cellStyle name="Percent 4 2 5 4 2 2 3" xfId="22290" xr:uid="{00000000-0005-0000-0000-00003F570000}"/>
    <cellStyle name="Percent 4 2 5 4 2 3" xfId="22291" xr:uid="{00000000-0005-0000-0000-000040570000}"/>
    <cellStyle name="Percent 4 2 5 4 2 4" xfId="22292" xr:uid="{00000000-0005-0000-0000-000041570000}"/>
    <cellStyle name="Percent 4 2 5 4 3" xfId="22293" xr:uid="{00000000-0005-0000-0000-000042570000}"/>
    <cellStyle name="Percent 4 2 5 4 3 2" xfId="22294" xr:uid="{00000000-0005-0000-0000-000043570000}"/>
    <cellStyle name="Percent 4 2 5 4 3 2 2" xfId="22295" xr:uid="{00000000-0005-0000-0000-000044570000}"/>
    <cellStyle name="Percent 4 2 5 4 3 2 3" xfId="22296" xr:uid="{00000000-0005-0000-0000-000045570000}"/>
    <cellStyle name="Percent 4 2 5 4 3 3" xfId="22297" xr:uid="{00000000-0005-0000-0000-000046570000}"/>
    <cellStyle name="Percent 4 2 5 4 3 4" xfId="22298" xr:uid="{00000000-0005-0000-0000-000047570000}"/>
    <cellStyle name="Percent 4 2 5 4 4" xfId="22299" xr:uid="{00000000-0005-0000-0000-000048570000}"/>
    <cellStyle name="Percent 4 2 5 4 4 2" xfId="22300" xr:uid="{00000000-0005-0000-0000-000049570000}"/>
    <cellStyle name="Percent 4 2 5 4 4 2 2" xfId="22301" xr:uid="{00000000-0005-0000-0000-00004A570000}"/>
    <cellStyle name="Percent 4 2 5 4 4 2 3" xfId="22302" xr:uid="{00000000-0005-0000-0000-00004B570000}"/>
    <cellStyle name="Percent 4 2 5 4 4 3" xfId="22303" xr:uid="{00000000-0005-0000-0000-00004C570000}"/>
    <cellStyle name="Percent 4 2 5 4 4 4" xfId="22304" xr:uid="{00000000-0005-0000-0000-00004D570000}"/>
    <cellStyle name="Percent 4 2 5 4 5" xfId="22305" xr:uid="{00000000-0005-0000-0000-00004E570000}"/>
    <cellStyle name="Percent 4 2 5 4 5 2" xfId="22306" xr:uid="{00000000-0005-0000-0000-00004F570000}"/>
    <cellStyle name="Percent 4 2 5 4 5 3" xfId="22307" xr:uid="{00000000-0005-0000-0000-000050570000}"/>
    <cellStyle name="Percent 4 2 5 4 6" xfId="22308" xr:uid="{00000000-0005-0000-0000-000051570000}"/>
    <cellStyle name="Percent 4 2 5 4 7" xfId="22309" xr:uid="{00000000-0005-0000-0000-000052570000}"/>
    <cellStyle name="Percent 4 2 5 5" xfId="22310" xr:uid="{00000000-0005-0000-0000-000053570000}"/>
    <cellStyle name="Percent 4 2 5 5 2" xfId="22311" xr:uid="{00000000-0005-0000-0000-000054570000}"/>
    <cellStyle name="Percent 4 2 5 5 2 2" xfId="22312" xr:uid="{00000000-0005-0000-0000-000055570000}"/>
    <cellStyle name="Percent 4 2 5 5 2 2 2" xfId="22313" xr:uid="{00000000-0005-0000-0000-000056570000}"/>
    <cellStyle name="Percent 4 2 5 5 2 2 3" xfId="22314" xr:uid="{00000000-0005-0000-0000-000057570000}"/>
    <cellStyle name="Percent 4 2 5 5 2 3" xfId="22315" xr:uid="{00000000-0005-0000-0000-000058570000}"/>
    <cellStyle name="Percent 4 2 5 5 2 4" xfId="22316" xr:uid="{00000000-0005-0000-0000-000059570000}"/>
    <cellStyle name="Percent 4 2 5 5 3" xfId="22317" xr:uid="{00000000-0005-0000-0000-00005A570000}"/>
    <cellStyle name="Percent 4 2 5 5 3 2" xfId="22318" xr:uid="{00000000-0005-0000-0000-00005B570000}"/>
    <cellStyle name="Percent 4 2 5 5 3 2 2" xfId="22319" xr:uid="{00000000-0005-0000-0000-00005C570000}"/>
    <cellStyle name="Percent 4 2 5 5 3 2 3" xfId="22320" xr:uid="{00000000-0005-0000-0000-00005D570000}"/>
    <cellStyle name="Percent 4 2 5 5 3 3" xfId="22321" xr:uid="{00000000-0005-0000-0000-00005E570000}"/>
    <cellStyle name="Percent 4 2 5 5 3 4" xfId="22322" xr:uid="{00000000-0005-0000-0000-00005F570000}"/>
    <cellStyle name="Percent 4 2 5 5 4" xfId="22323" xr:uid="{00000000-0005-0000-0000-000060570000}"/>
    <cellStyle name="Percent 4 2 5 5 4 2" xfId="22324" xr:uid="{00000000-0005-0000-0000-000061570000}"/>
    <cellStyle name="Percent 4 2 5 5 4 3" xfId="22325" xr:uid="{00000000-0005-0000-0000-000062570000}"/>
    <cellStyle name="Percent 4 2 5 5 5" xfId="22326" xr:uid="{00000000-0005-0000-0000-000063570000}"/>
    <cellStyle name="Percent 4 2 5 5 6" xfId="22327" xr:uid="{00000000-0005-0000-0000-000064570000}"/>
    <cellStyle name="Percent 4 2 5 6" xfId="22328" xr:uid="{00000000-0005-0000-0000-000065570000}"/>
    <cellStyle name="Percent 4 2 5 6 2" xfId="22329" xr:uid="{00000000-0005-0000-0000-000066570000}"/>
    <cellStyle name="Percent 4 2 5 6 2 2" xfId="22330" xr:uid="{00000000-0005-0000-0000-000067570000}"/>
    <cellStyle name="Percent 4 2 5 6 2 3" xfId="22331" xr:uid="{00000000-0005-0000-0000-000068570000}"/>
    <cellStyle name="Percent 4 2 5 6 3" xfId="22332" xr:uid="{00000000-0005-0000-0000-000069570000}"/>
    <cellStyle name="Percent 4 2 5 6 4" xfId="22333" xr:uid="{00000000-0005-0000-0000-00006A570000}"/>
    <cellStyle name="Percent 4 2 5 7" xfId="22334" xr:uid="{00000000-0005-0000-0000-00006B570000}"/>
    <cellStyle name="Percent 4 2 5 7 2" xfId="22335" xr:uid="{00000000-0005-0000-0000-00006C570000}"/>
    <cellStyle name="Percent 4 2 5 7 2 2" xfId="22336" xr:uid="{00000000-0005-0000-0000-00006D570000}"/>
    <cellStyle name="Percent 4 2 5 7 2 3" xfId="22337" xr:uid="{00000000-0005-0000-0000-00006E570000}"/>
    <cellStyle name="Percent 4 2 5 7 3" xfId="22338" xr:uid="{00000000-0005-0000-0000-00006F570000}"/>
    <cellStyle name="Percent 4 2 5 7 4" xfId="22339" xr:uid="{00000000-0005-0000-0000-000070570000}"/>
    <cellStyle name="Percent 4 2 5 8" xfId="22340" xr:uid="{00000000-0005-0000-0000-000071570000}"/>
    <cellStyle name="Percent 4 2 5 8 2" xfId="22341" xr:uid="{00000000-0005-0000-0000-000072570000}"/>
    <cellStyle name="Percent 4 2 5 8 2 2" xfId="22342" xr:uid="{00000000-0005-0000-0000-000073570000}"/>
    <cellStyle name="Percent 4 2 5 8 2 3" xfId="22343" xr:uid="{00000000-0005-0000-0000-000074570000}"/>
    <cellStyle name="Percent 4 2 5 8 3" xfId="22344" xr:uid="{00000000-0005-0000-0000-000075570000}"/>
    <cellStyle name="Percent 4 2 5 8 4" xfId="22345" xr:uid="{00000000-0005-0000-0000-000076570000}"/>
    <cellStyle name="Percent 4 2 5 9" xfId="22346" xr:uid="{00000000-0005-0000-0000-000077570000}"/>
    <cellStyle name="Percent 4 2 5 9 2" xfId="22347" xr:uid="{00000000-0005-0000-0000-000078570000}"/>
    <cellStyle name="Percent 4 2 5 9 3" xfId="22348" xr:uid="{00000000-0005-0000-0000-000079570000}"/>
    <cellStyle name="Percent 4 2 6" xfId="22349" xr:uid="{00000000-0005-0000-0000-00007A570000}"/>
    <cellStyle name="Percent 4 2 6 10" xfId="22350" xr:uid="{00000000-0005-0000-0000-00007B570000}"/>
    <cellStyle name="Percent 4 2 6 10 2" xfId="22351" xr:uid="{00000000-0005-0000-0000-00007C570000}"/>
    <cellStyle name="Percent 4 2 6 10 3" xfId="22352" xr:uid="{00000000-0005-0000-0000-00007D570000}"/>
    <cellStyle name="Percent 4 2 6 11" xfId="22353" xr:uid="{00000000-0005-0000-0000-00007E570000}"/>
    <cellStyle name="Percent 4 2 6 11 2" xfId="22354" xr:uid="{00000000-0005-0000-0000-00007F570000}"/>
    <cellStyle name="Percent 4 2 6 11 3" xfId="22355" xr:uid="{00000000-0005-0000-0000-000080570000}"/>
    <cellStyle name="Percent 4 2 6 12" xfId="22356" xr:uid="{00000000-0005-0000-0000-000081570000}"/>
    <cellStyle name="Percent 4 2 6 2" xfId="22357" xr:uid="{00000000-0005-0000-0000-000082570000}"/>
    <cellStyle name="Percent 4 2 6 2 2" xfId="22358" xr:uid="{00000000-0005-0000-0000-000083570000}"/>
    <cellStyle name="Percent 4 2 6 2 2 2" xfId="22359" xr:uid="{00000000-0005-0000-0000-000084570000}"/>
    <cellStyle name="Percent 4 2 6 2 2 2 2" xfId="22360" xr:uid="{00000000-0005-0000-0000-000085570000}"/>
    <cellStyle name="Percent 4 2 6 2 2 2 3" xfId="22361" xr:uid="{00000000-0005-0000-0000-000086570000}"/>
    <cellStyle name="Percent 4 2 6 2 2 3" xfId="22362" xr:uid="{00000000-0005-0000-0000-000087570000}"/>
    <cellStyle name="Percent 4 2 6 2 2 4" xfId="22363" xr:uid="{00000000-0005-0000-0000-000088570000}"/>
    <cellStyle name="Percent 4 2 6 2 3" xfId="22364" xr:uid="{00000000-0005-0000-0000-000089570000}"/>
    <cellStyle name="Percent 4 2 6 2 3 2" xfId="22365" xr:uid="{00000000-0005-0000-0000-00008A570000}"/>
    <cellStyle name="Percent 4 2 6 2 3 2 2" xfId="22366" xr:uid="{00000000-0005-0000-0000-00008B570000}"/>
    <cellStyle name="Percent 4 2 6 2 3 2 3" xfId="22367" xr:uid="{00000000-0005-0000-0000-00008C570000}"/>
    <cellStyle name="Percent 4 2 6 2 3 3" xfId="22368" xr:uid="{00000000-0005-0000-0000-00008D570000}"/>
    <cellStyle name="Percent 4 2 6 2 3 4" xfId="22369" xr:uid="{00000000-0005-0000-0000-00008E570000}"/>
    <cellStyle name="Percent 4 2 6 2 4" xfId="22370" xr:uid="{00000000-0005-0000-0000-00008F570000}"/>
    <cellStyle name="Percent 4 2 6 2 4 2" xfId="22371" xr:uid="{00000000-0005-0000-0000-000090570000}"/>
    <cellStyle name="Percent 4 2 6 2 4 3" xfId="22372" xr:uid="{00000000-0005-0000-0000-000091570000}"/>
    <cellStyle name="Percent 4 2 6 2 5" xfId="22373" xr:uid="{00000000-0005-0000-0000-000092570000}"/>
    <cellStyle name="Percent 4 2 6 2 5 2" xfId="22374" xr:uid="{00000000-0005-0000-0000-000093570000}"/>
    <cellStyle name="Percent 4 2 6 2 5 3" xfId="22375" xr:uid="{00000000-0005-0000-0000-000094570000}"/>
    <cellStyle name="Percent 4 2 6 2 6" xfId="22376" xr:uid="{00000000-0005-0000-0000-000095570000}"/>
    <cellStyle name="Percent 4 2 6 3" xfId="22377" xr:uid="{00000000-0005-0000-0000-000096570000}"/>
    <cellStyle name="Percent 4 2 6 3 2" xfId="22378" xr:uid="{00000000-0005-0000-0000-000097570000}"/>
    <cellStyle name="Percent 4 2 6 3 2 2" xfId="22379" xr:uid="{00000000-0005-0000-0000-000098570000}"/>
    <cellStyle name="Percent 4 2 6 3 2 2 2" xfId="22380" xr:uid="{00000000-0005-0000-0000-000099570000}"/>
    <cellStyle name="Percent 4 2 6 3 2 2 3" xfId="22381" xr:uid="{00000000-0005-0000-0000-00009A570000}"/>
    <cellStyle name="Percent 4 2 6 3 2 3" xfId="22382" xr:uid="{00000000-0005-0000-0000-00009B570000}"/>
    <cellStyle name="Percent 4 2 6 3 2 4" xfId="22383" xr:uid="{00000000-0005-0000-0000-00009C570000}"/>
    <cellStyle name="Percent 4 2 6 3 3" xfId="22384" xr:uid="{00000000-0005-0000-0000-00009D570000}"/>
    <cellStyle name="Percent 4 2 6 3 3 2" xfId="22385" xr:uid="{00000000-0005-0000-0000-00009E570000}"/>
    <cellStyle name="Percent 4 2 6 3 3 2 2" xfId="22386" xr:uid="{00000000-0005-0000-0000-00009F570000}"/>
    <cellStyle name="Percent 4 2 6 3 3 2 3" xfId="22387" xr:uid="{00000000-0005-0000-0000-0000A0570000}"/>
    <cellStyle name="Percent 4 2 6 3 3 3" xfId="22388" xr:uid="{00000000-0005-0000-0000-0000A1570000}"/>
    <cellStyle name="Percent 4 2 6 3 3 4" xfId="22389" xr:uid="{00000000-0005-0000-0000-0000A2570000}"/>
    <cellStyle name="Percent 4 2 6 3 4" xfId="22390" xr:uid="{00000000-0005-0000-0000-0000A3570000}"/>
    <cellStyle name="Percent 4 2 6 3 4 2" xfId="22391" xr:uid="{00000000-0005-0000-0000-0000A4570000}"/>
    <cellStyle name="Percent 4 2 6 3 4 3" xfId="22392" xr:uid="{00000000-0005-0000-0000-0000A5570000}"/>
    <cellStyle name="Percent 4 2 6 3 5" xfId="22393" xr:uid="{00000000-0005-0000-0000-0000A6570000}"/>
    <cellStyle name="Percent 4 2 6 3 6" xfId="22394" xr:uid="{00000000-0005-0000-0000-0000A7570000}"/>
    <cellStyle name="Percent 4 2 6 3 7" xfId="22395" xr:uid="{00000000-0005-0000-0000-0000A8570000}"/>
    <cellStyle name="Percent 4 2 6 4" xfId="22396" xr:uid="{00000000-0005-0000-0000-0000A9570000}"/>
    <cellStyle name="Percent 4 2 6 4 2" xfId="22397" xr:uid="{00000000-0005-0000-0000-0000AA570000}"/>
    <cellStyle name="Percent 4 2 6 4 2 2" xfId="22398" xr:uid="{00000000-0005-0000-0000-0000AB570000}"/>
    <cellStyle name="Percent 4 2 6 4 2 2 2" xfId="22399" xr:uid="{00000000-0005-0000-0000-0000AC570000}"/>
    <cellStyle name="Percent 4 2 6 4 2 2 3" xfId="22400" xr:uid="{00000000-0005-0000-0000-0000AD570000}"/>
    <cellStyle name="Percent 4 2 6 4 2 3" xfId="22401" xr:uid="{00000000-0005-0000-0000-0000AE570000}"/>
    <cellStyle name="Percent 4 2 6 4 2 4" xfId="22402" xr:uid="{00000000-0005-0000-0000-0000AF570000}"/>
    <cellStyle name="Percent 4 2 6 4 3" xfId="22403" xr:uid="{00000000-0005-0000-0000-0000B0570000}"/>
    <cellStyle name="Percent 4 2 6 4 3 2" xfId="22404" xr:uid="{00000000-0005-0000-0000-0000B1570000}"/>
    <cellStyle name="Percent 4 2 6 4 3 2 2" xfId="22405" xr:uid="{00000000-0005-0000-0000-0000B2570000}"/>
    <cellStyle name="Percent 4 2 6 4 3 2 3" xfId="22406" xr:uid="{00000000-0005-0000-0000-0000B3570000}"/>
    <cellStyle name="Percent 4 2 6 4 3 3" xfId="22407" xr:uid="{00000000-0005-0000-0000-0000B4570000}"/>
    <cellStyle name="Percent 4 2 6 4 3 4" xfId="22408" xr:uid="{00000000-0005-0000-0000-0000B5570000}"/>
    <cellStyle name="Percent 4 2 6 4 4" xfId="22409" xr:uid="{00000000-0005-0000-0000-0000B6570000}"/>
    <cellStyle name="Percent 4 2 6 4 4 2" xfId="22410" xr:uid="{00000000-0005-0000-0000-0000B7570000}"/>
    <cellStyle name="Percent 4 2 6 4 4 2 2" xfId="22411" xr:uid="{00000000-0005-0000-0000-0000B8570000}"/>
    <cellStyle name="Percent 4 2 6 4 4 2 3" xfId="22412" xr:uid="{00000000-0005-0000-0000-0000B9570000}"/>
    <cellStyle name="Percent 4 2 6 4 4 3" xfId="22413" xr:uid="{00000000-0005-0000-0000-0000BA570000}"/>
    <cellStyle name="Percent 4 2 6 4 4 4" xfId="22414" xr:uid="{00000000-0005-0000-0000-0000BB570000}"/>
    <cellStyle name="Percent 4 2 6 4 5" xfId="22415" xr:uid="{00000000-0005-0000-0000-0000BC570000}"/>
    <cellStyle name="Percent 4 2 6 4 5 2" xfId="22416" xr:uid="{00000000-0005-0000-0000-0000BD570000}"/>
    <cellStyle name="Percent 4 2 6 4 5 3" xfId="22417" xr:uid="{00000000-0005-0000-0000-0000BE570000}"/>
    <cellStyle name="Percent 4 2 6 4 6" xfId="22418" xr:uid="{00000000-0005-0000-0000-0000BF570000}"/>
    <cellStyle name="Percent 4 2 6 4 7" xfId="22419" xr:uid="{00000000-0005-0000-0000-0000C0570000}"/>
    <cellStyle name="Percent 4 2 6 5" xfId="22420" xr:uid="{00000000-0005-0000-0000-0000C1570000}"/>
    <cellStyle name="Percent 4 2 6 5 2" xfId="22421" xr:uid="{00000000-0005-0000-0000-0000C2570000}"/>
    <cellStyle name="Percent 4 2 6 5 2 2" xfId="22422" xr:uid="{00000000-0005-0000-0000-0000C3570000}"/>
    <cellStyle name="Percent 4 2 6 5 2 2 2" xfId="22423" xr:uid="{00000000-0005-0000-0000-0000C4570000}"/>
    <cellStyle name="Percent 4 2 6 5 2 2 3" xfId="22424" xr:uid="{00000000-0005-0000-0000-0000C5570000}"/>
    <cellStyle name="Percent 4 2 6 5 2 3" xfId="22425" xr:uid="{00000000-0005-0000-0000-0000C6570000}"/>
    <cellStyle name="Percent 4 2 6 5 2 4" xfId="22426" xr:uid="{00000000-0005-0000-0000-0000C7570000}"/>
    <cellStyle name="Percent 4 2 6 5 3" xfId="22427" xr:uid="{00000000-0005-0000-0000-0000C8570000}"/>
    <cellStyle name="Percent 4 2 6 5 3 2" xfId="22428" xr:uid="{00000000-0005-0000-0000-0000C9570000}"/>
    <cellStyle name="Percent 4 2 6 5 3 2 2" xfId="22429" xr:uid="{00000000-0005-0000-0000-0000CA570000}"/>
    <cellStyle name="Percent 4 2 6 5 3 2 3" xfId="22430" xr:uid="{00000000-0005-0000-0000-0000CB570000}"/>
    <cellStyle name="Percent 4 2 6 5 3 3" xfId="22431" xr:uid="{00000000-0005-0000-0000-0000CC570000}"/>
    <cellStyle name="Percent 4 2 6 5 3 4" xfId="22432" xr:uid="{00000000-0005-0000-0000-0000CD570000}"/>
    <cellStyle name="Percent 4 2 6 5 4" xfId="22433" xr:uid="{00000000-0005-0000-0000-0000CE570000}"/>
    <cellStyle name="Percent 4 2 6 5 4 2" xfId="22434" xr:uid="{00000000-0005-0000-0000-0000CF570000}"/>
    <cellStyle name="Percent 4 2 6 5 4 3" xfId="22435" xr:uid="{00000000-0005-0000-0000-0000D0570000}"/>
    <cellStyle name="Percent 4 2 6 5 5" xfId="22436" xr:uid="{00000000-0005-0000-0000-0000D1570000}"/>
    <cellStyle name="Percent 4 2 6 5 6" xfId="22437" xr:uid="{00000000-0005-0000-0000-0000D2570000}"/>
    <cellStyle name="Percent 4 2 6 6" xfId="22438" xr:uid="{00000000-0005-0000-0000-0000D3570000}"/>
    <cellStyle name="Percent 4 2 6 6 2" xfId="22439" xr:uid="{00000000-0005-0000-0000-0000D4570000}"/>
    <cellStyle name="Percent 4 2 6 6 2 2" xfId="22440" xr:uid="{00000000-0005-0000-0000-0000D5570000}"/>
    <cellStyle name="Percent 4 2 6 6 2 3" xfId="22441" xr:uid="{00000000-0005-0000-0000-0000D6570000}"/>
    <cellStyle name="Percent 4 2 6 6 3" xfId="22442" xr:uid="{00000000-0005-0000-0000-0000D7570000}"/>
    <cellStyle name="Percent 4 2 6 6 4" xfId="22443" xr:uid="{00000000-0005-0000-0000-0000D8570000}"/>
    <cellStyle name="Percent 4 2 6 7" xfId="22444" xr:uid="{00000000-0005-0000-0000-0000D9570000}"/>
    <cellStyle name="Percent 4 2 6 7 2" xfId="22445" xr:uid="{00000000-0005-0000-0000-0000DA570000}"/>
    <cellStyle name="Percent 4 2 6 7 2 2" xfId="22446" xr:uid="{00000000-0005-0000-0000-0000DB570000}"/>
    <cellStyle name="Percent 4 2 6 7 2 3" xfId="22447" xr:uid="{00000000-0005-0000-0000-0000DC570000}"/>
    <cellStyle name="Percent 4 2 6 7 3" xfId="22448" xr:uid="{00000000-0005-0000-0000-0000DD570000}"/>
    <cellStyle name="Percent 4 2 6 7 4" xfId="22449" xr:uid="{00000000-0005-0000-0000-0000DE570000}"/>
    <cellStyle name="Percent 4 2 6 8" xfId="22450" xr:uid="{00000000-0005-0000-0000-0000DF570000}"/>
    <cellStyle name="Percent 4 2 6 8 2" xfId="22451" xr:uid="{00000000-0005-0000-0000-0000E0570000}"/>
    <cellStyle name="Percent 4 2 6 8 2 2" xfId="22452" xr:uid="{00000000-0005-0000-0000-0000E1570000}"/>
    <cellStyle name="Percent 4 2 6 8 2 3" xfId="22453" xr:uid="{00000000-0005-0000-0000-0000E2570000}"/>
    <cellStyle name="Percent 4 2 6 8 3" xfId="22454" xr:uid="{00000000-0005-0000-0000-0000E3570000}"/>
    <cellStyle name="Percent 4 2 6 8 4" xfId="22455" xr:uid="{00000000-0005-0000-0000-0000E4570000}"/>
    <cellStyle name="Percent 4 2 6 9" xfId="22456" xr:uid="{00000000-0005-0000-0000-0000E5570000}"/>
    <cellStyle name="Percent 4 2 6 9 2" xfId="22457" xr:uid="{00000000-0005-0000-0000-0000E6570000}"/>
    <cellStyle name="Percent 4 2 6 9 3" xfId="22458" xr:uid="{00000000-0005-0000-0000-0000E7570000}"/>
    <cellStyle name="Percent 4 2 7" xfId="22459" xr:uid="{00000000-0005-0000-0000-0000E8570000}"/>
    <cellStyle name="Percent 4 2 7 10" xfId="22460" xr:uid="{00000000-0005-0000-0000-0000E9570000}"/>
    <cellStyle name="Percent 4 2 7 10 2" xfId="22461" xr:uid="{00000000-0005-0000-0000-0000EA570000}"/>
    <cellStyle name="Percent 4 2 7 10 3" xfId="22462" xr:uid="{00000000-0005-0000-0000-0000EB570000}"/>
    <cellStyle name="Percent 4 2 7 11" xfId="22463" xr:uid="{00000000-0005-0000-0000-0000EC570000}"/>
    <cellStyle name="Percent 4 2 7 11 2" xfId="22464" xr:uid="{00000000-0005-0000-0000-0000ED570000}"/>
    <cellStyle name="Percent 4 2 7 11 3" xfId="22465" xr:uid="{00000000-0005-0000-0000-0000EE570000}"/>
    <cellStyle name="Percent 4 2 7 12" xfId="22466" xr:uid="{00000000-0005-0000-0000-0000EF570000}"/>
    <cellStyle name="Percent 4 2 7 2" xfId="22467" xr:uid="{00000000-0005-0000-0000-0000F0570000}"/>
    <cellStyle name="Percent 4 2 7 2 2" xfId="22468" xr:uid="{00000000-0005-0000-0000-0000F1570000}"/>
    <cellStyle name="Percent 4 2 7 2 2 2" xfId="22469" xr:uid="{00000000-0005-0000-0000-0000F2570000}"/>
    <cellStyle name="Percent 4 2 7 2 2 2 2" xfId="22470" xr:uid="{00000000-0005-0000-0000-0000F3570000}"/>
    <cellStyle name="Percent 4 2 7 2 2 2 3" xfId="22471" xr:uid="{00000000-0005-0000-0000-0000F4570000}"/>
    <cellStyle name="Percent 4 2 7 2 2 3" xfId="22472" xr:uid="{00000000-0005-0000-0000-0000F5570000}"/>
    <cellStyle name="Percent 4 2 7 2 2 4" xfId="22473" xr:uid="{00000000-0005-0000-0000-0000F6570000}"/>
    <cellStyle name="Percent 4 2 7 2 3" xfId="22474" xr:uid="{00000000-0005-0000-0000-0000F7570000}"/>
    <cellStyle name="Percent 4 2 7 2 3 2" xfId="22475" xr:uid="{00000000-0005-0000-0000-0000F8570000}"/>
    <cellStyle name="Percent 4 2 7 2 3 2 2" xfId="22476" xr:uid="{00000000-0005-0000-0000-0000F9570000}"/>
    <cellStyle name="Percent 4 2 7 2 3 2 3" xfId="22477" xr:uid="{00000000-0005-0000-0000-0000FA570000}"/>
    <cellStyle name="Percent 4 2 7 2 3 3" xfId="22478" xr:uid="{00000000-0005-0000-0000-0000FB570000}"/>
    <cellStyle name="Percent 4 2 7 2 3 4" xfId="22479" xr:uid="{00000000-0005-0000-0000-0000FC570000}"/>
    <cellStyle name="Percent 4 2 7 2 4" xfId="22480" xr:uid="{00000000-0005-0000-0000-0000FD570000}"/>
    <cellStyle name="Percent 4 2 7 2 4 2" xfId="22481" xr:uid="{00000000-0005-0000-0000-0000FE570000}"/>
    <cellStyle name="Percent 4 2 7 2 4 3" xfId="22482" xr:uid="{00000000-0005-0000-0000-0000FF570000}"/>
    <cellStyle name="Percent 4 2 7 2 5" xfId="22483" xr:uid="{00000000-0005-0000-0000-000000580000}"/>
    <cellStyle name="Percent 4 2 7 2 6" xfId="22484" xr:uid="{00000000-0005-0000-0000-000001580000}"/>
    <cellStyle name="Percent 4 2 7 3" xfId="22485" xr:uid="{00000000-0005-0000-0000-000002580000}"/>
    <cellStyle name="Percent 4 2 7 3 2" xfId="22486" xr:uid="{00000000-0005-0000-0000-000003580000}"/>
    <cellStyle name="Percent 4 2 7 3 2 2" xfId="22487" xr:uid="{00000000-0005-0000-0000-000004580000}"/>
    <cellStyle name="Percent 4 2 7 3 2 2 2" xfId="22488" xr:uid="{00000000-0005-0000-0000-000005580000}"/>
    <cellStyle name="Percent 4 2 7 3 2 2 3" xfId="22489" xr:uid="{00000000-0005-0000-0000-000006580000}"/>
    <cellStyle name="Percent 4 2 7 3 2 3" xfId="22490" xr:uid="{00000000-0005-0000-0000-000007580000}"/>
    <cellStyle name="Percent 4 2 7 3 2 4" xfId="22491" xr:uid="{00000000-0005-0000-0000-000008580000}"/>
    <cellStyle name="Percent 4 2 7 3 3" xfId="22492" xr:uid="{00000000-0005-0000-0000-000009580000}"/>
    <cellStyle name="Percent 4 2 7 3 3 2" xfId="22493" xr:uid="{00000000-0005-0000-0000-00000A580000}"/>
    <cellStyle name="Percent 4 2 7 3 3 2 2" xfId="22494" xr:uid="{00000000-0005-0000-0000-00000B580000}"/>
    <cellStyle name="Percent 4 2 7 3 3 2 3" xfId="22495" xr:uid="{00000000-0005-0000-0000-00000C580000}"/>
    <cellStyle name="Percent 4 2 7 3 3 3" xfId="22496" xr:uid="{00000000-0005-0000-0000-00000D580000}"/>
    <cellStyle name="Percent 4 2 7 3 3 4" xfId="22497" xr:uid="{00000000-0005-0000-0000-00000E580000}"/>
    <cellStyle name="Percent 4 2 7 3 4" xfId="22498" xr:uid="{00000000-0005-0000-0000-00000F580000}"/>
    <cellStyle name="Percent 4 2 7 3 4 2" xfId="22499" xr:uid="{00000000-0005-0000-0000-000010580000}"/>
    <cellStyle name="Percent 4 2 7 3 4 3" xfId="22500" xr:uid="{00000000-0005-0000-0000-000011580000}"/>
    <cellStyle name="Percent 4 2 7 3 5" xfId="22501" xr:uid="{00000000-0005-0000-0000-000012580000}"/>
    <cellStyle name="Percent 4 2 7 3 6" xfId="22502" xr:uid="{00000000-0005-0000-0000-000013580000}"/>
    <cellStyle name="Percent 4 2 7 4" xfId="22503" xr:uid="{00000000-0005-0000-0000-000014580000}"/>
    <cellStyle name="Percent 4 2 7 4 2" xfId="22504" xr:uid="{00000000-0005-0000-0000-000015580000}"/>
    <cellStyle name="Percent 4 2 7 4 2 2" xfId="22505" xr:uid="{00000000-0005-0000-0000-000016580000}"/>
    <cellStyle name="Percent 4 2 7 4 2 2 2" xfId="22506" xr:uid="{00000000-0005-0000-0000-000017580000}"/>
    <cellStyle name="Percent 4 2 7 4 2 2 3" xfId="22507" xr:uid="{00000000-0005-0000-0000-000018580000}"/>
    <cellStyle name="Percent 4 2 7 4 2 3" xfId="22508" xr:uid="{00000000-0005-0000-0000-000019580000}"/>
    <cellStyle name="Percent 4 2 7 4 2 4" xfId="22509" xr:uid="{00000000-0005-0000-0000-00001A580000}"/>
    <cellStyle name="Percent 4 2 7 4 3" xfId="22510" xr:uid="{00000000-0005-0000-0000-00001B580000}"/>
    <cellStyle name="Percent 4 2 7 4 3 2" xfId="22511" xr:uid="{00000000-0005-0000-0000-00001C580000}"/>
    <cellStyle name="Percent 4 2 7 4 3 2 2" xfId="22512" xr:uid="{00000000-0005-0000-0000-00001D580000}"/>
    <cellStyle name="Percent 4 2 7 4 3 2 3" xfId="22513" xr:uid="{00000000-0005-0000-0000-00001E580000}"/>
    <cellStyle name="Percent 4 2 7 4 3 3" xfId="22514" xr:uid="{00000000-0005-0000-0000-00001F580000}"/>
    <cellStyle name="Percent 4 2 7 4 3 4" xfId="22515" xr:uid="{00000000-0005-0000-0000-000020580000}"/>
    <cellStyle name="Percent 4 2 7 4 4" xfId="22516" xr:uid="{00000000-0005-0000-0000-000021580000}"/>
    <cellStyle name="Percent 4 2 7 4 4 2" xfId="22517" xr:uid="{00000000-0005-0000-0000-000022580000}"/>
    <cellStyle name="Percent 4 2 7 4 4 2 2" xfId="22518" xr:uid="{00000000-0005-0000-0000-000023580000}"/>
    <cellStyle name="Percent 4 2 7 4 4 2 3" xfId="22519" xr:uid="{00000000-0005-0000-0000-000024580000}"/>
    <cellStyle name="Percent 4 2 7 4 4 3" xfId="22520" xr:uid="{00000000-0005-0000-0000-000025580000}"/>
    <cellStyle name="Percent 4 2 7 4 4 4" xfId="22521" xr:uid="{00000000-0005-0000-0000-000026580000}"/>
    <cellStyle name="Percent 4 2 7 4 5" xfId="22522" xr:uid="{00000000-0005-0000-0000-000027580000}"/>
    <cellStyle name="Percent 4 2 7 4 5 2" xfId="22523" xr:uid="{00000000-0005-0000-0000-000028580000}"/>
    <cellStyle name="Percent 4 2 7 4 5 3" xfId="22524" xr:uid="{00000000-0005-0000-0000-000029580000}"/>
    <cellStyle name="Percent 4 2 7 4 6" xfId="22525" xr:uid="{00000000-0005-0000-0000-00002A580000}"/>
    <cellStyle name="Percent 4 2 7 4 7" xfId="22526" xr:uid="{00000000-0005-0000-0000-00002B580000}"/>
    <cellStyle name="Percent 4 2 7 5" xfId="22527" xr:uid="{00000000-0005-0000-0000-00002C580000}"/>
    <cellStyle name="Percent 4 2 7 5 2" xfId="22528" xr:uid="{00000000-0005-0000-0000-00002D580000}"/>
    <cellStyle name="Percent 4 2 7 5 2 2" xfId="22529" xr:uid="{00000000-0005-0000-0000-00002E580000}"/>
    <cellStyle name="Percent 4 2 7 5 2 2 2" xfId="22530" xr:uid="{00000000-0005-0000-0000-00002F580000}"/>
    <cellStyle name="Percent 4 2 7 5 2 2 3" xfId="22531" xr:uid="{00000000-0005-0000-0000-000030580000}"/>
    <cellStyle name="Percent 4 2 7 5 2 3" xfId="22532" xr:uid="{00000000-0005-0000-0000-000031580000}"/>
    <cellStyle name="Percent 4 2 7 5 2 4" xfId="22533" xr:uid="{00000000-0005-0000-0000-000032580000}"/>
    <cellStyle name="Percent 4 2 7 5 3" xfId="22534" xr:uid="{00000000-0005-0000-0000-000033580000}"/>
    <cellStyle name="Percent 4 2 7 5 3 2" xfId="22535" xr:uid="{00000000-0005-0000-0000-000034580000}"/>
    <cellStyle name="Percent 4 2 7 5 3 2 2" xfId="22536" xr:uid="{00000000-0005-0000-0000-000035580000}"/>
    <cellStyle name="Percent 4 2 7 5 3 2 3" xfId="22537" xr:uid="{00000000-0005-0000-0000-000036580000}"/>
    <cellStyle name="Percent 4 2 7 5 3 3" xfId="22538" xr:uid="{00000000-0005-0000-0000-000037580000}"/>
    <cellStyle name="Percent 4 2 7 5 3 4" xfId="22539" xr:uid="{00000000-0005-0000-0000-000038580000}"/>
    <cellStyle name="Percent 4 2 7 5 4" xfId="22540" xr:uid="{00000000-0005-0000-0000-000039580000}"/>
    <cellStyle name="Percent 4 2 7 5 4 2" xfId="22541" xr:uid="{00000000-0005-0000-0000-00003A580000}"/>
    <cellStyle name="Percent 4 2 7 5 4 3" xfId="22542" xr:uid="{00000000-0005-0000-0000-00003B580000}"/>
    <cellStyle name="Percent 4 2 7 5 5" xfId="22543" xr:uid="{00000000-0005-0000-0000-00003C580000}"/>
    <cellStyle name="Percent 4 2 7 5 6" xfId="22544" xr:uid="{00000000-0005-0000-0000-00003D580000}"/>
    <cellStyle name="Percent 4 2 7 6" xfId="22545" xr:uid="{00000000-0005-0000-0000-00003E580000}"/>
    <cellStyle name="Percent 4 2 7 6 2" xfId="22546" xr:uid="{00000000-0005-0000-0000-00003F580000}"/>
    <cellStyle name="Percent 4 2 7 6 2 2" xfId="22547" xr:uid="{00000000-0005-0000-0000-000040580000}"/>
    <cellStyle name="Percent 4 2 7 6 2 3" xfId="22548" xr:uid="{00000000-0005-0000-0000-000041580000}"/>
    <cellStyle name="Percent 4 2 7 6 3" xfId="22549" xr:uid="{00000000-0005-0000-0000-000042580000}"/>
    <cellStyle name="Percent 4 2 7 6 4" xfId="22550" xr:uid="{00000000-0005-0000-0000-000043580000}"/>
    <cellStyle name="Percent 4 2 7 7" xfId="22551" xr:uid="{00000000-0005-0000-0000-000044580000}"/>
    <cellStyle name="Percent 4 2 7 7 2" xfId="22552" xr:uid="{00000000-0005-0000-0000-000045580000}"/>
    <cellStyle name="Percent 4 2 7 7 2 2" xfId="22553" xr:uid="{00000000-0005-0000-0000-000046580000}"/>
    <cellStyle name="Percent 4 2 7 7 2 3" xfId="22554" xr:uid="{00000000-0005-0000-0000-000047580000}"/>
    <cellStyle name="Percent 4 2 7 7 3" xfId="22555" xr:uid="{00000000-0005-0000-0000-000048580000}"/>
    <cellStyle name="Percent 4 2 7 7 4" xfId="22556" xr:uid="{00000000-0005-0000-0000-000049580000}"/>
    <cellStyle name="Percent 4 2 7 8" xfId="22557" xr:uid="{00000000-0005-0000-0000-00004A580000}"/>
    <cellStyle name="Percent 4 2 7 8 2" xfId="22558" xr:uid="{00000000-0005-0000-0000-00004B580000}"/>
    <cellStyle name="Percent 4 2 7 8 2 2" xfId="22559" xr:uid="{00000000-0005-0000-0000-00004C580000}"/>
    <cellStyle name="Percent 4 2 7 8 2 3" xfId="22560" xr:uid="{00000000-0005-0000-0000-00004D580000}"/>
    <cellStyle name="Percent 4 2 7 8 3" xfId="22561" xr:uid="{00000000-0005-0000-0000-00004E580000}"/>
    <cellStyle name="Percent 4 2 7 8 4" xfId="22562" xr:uid="{00000000-0005-0000-0000-00004F580000}"/>
    <cellStyle name="Percent 4 2 7 9" xfId="22563" xr:uid="{00000000-0005-0000-0000-000050580000}"/>
    <cellStyle name="Percent 4 2 7 9 2" xfId="22564" xr:uid="{00000000-0005-0000-0000-000051580000}"/>
    <cellStyle name="Percent 4 2 7 9 3" xfId="22565" xr:uid="{00000000-0005-0000-0000-000052580000}"/>
    <cellStyle name="Percent 4 2 8" xfId="22566" xr:uid="{00000000-0005-0000-0000-000053580000}"/>
    <cellStyle name="Percent 4 2 8 10" xfId="22567" xr:uid="{00000000-0005-0000-0000-000054580000}"/>
    <cellStyle name="Percent 4 2 8 10 2" xfId="22568" xr:uid="{00000000-0005-0000-0000-000055580000}"/>
    <cellStyle name="Percent 4 2 8 10 3" xfId="22569" xr:uid="{00000000-0005-0000-0000-000056580000}"/>
    <cellStyle name="Percent 4 2 8 11" xfId="22570" xr:uid="{00000000-0005-0000-0000-000057580000}"/>
    <cellStyle name="Percent 4 2 8 11 2" xfId="22571" xr:uid="{00000000-0005-0000-0000-000058580000}"/>
    <cellStyle name="Percent 4 2 8 11 3" xfId="22572" xr:uid="{00000000-0005-0000-0000-000059580000}"/>
    <cellStyle name="Percent 4 2 8 12" xfId="22573" xr:uid="{00000000-0005-0000-0000-00005A580000}"/>
    <cellStyle name="Percent 4 2 8 2" xfId="22574" xr:uid="{00000000-0005-0000-0000-00005B580000}"/>
    <cellStyle name="Percent 4 2 8 2 2" xfId="22575" xr:uid="{00000000-0005-0000-0000-00005C580000}"/>
    <cellStyle name="Percent 4 2 8 2 2 2" xfId="22576" xr:uid="{00000000-0005-0000-0000-00005D580000}"/>
    <cellStyle name="Percent 4 2 8 2 2 2 2" xfId="22577" xr:uid="{00000000-0005-0000-0000-00005E580000}"/>
    <cellStyle name="Percent 4 2 8 2 2 2 3" xfId="22578" xr:uid="{00000000-0005-0000-0000-00005F580000}"/>
    <cellStyle name="Percent 4 2 8 2 2 3" xfId="22579" xr:uid="{00000000-0005-0000-0000-000060580000}"/>
    <cellStyle name="Percent 4 2 8 2 2 4" xfId="22580" xr:uid="{00000000-0005-0000-0000-000061580000}"/>
    <cellStyle name="Percent 4 2 8 2 3" xfId="22581" xr:uid="{00000000-0005-0000-0000-000062580000}"/>
    <cellStyle name="Percent 4 2 8 2 3 2" xfId="22582" xr:uid="{00000000-0005-0000-0000-000063580000}"/>
    <cellStyle name="Percent 4 2 8 2 3 2 2" xfId="22583" xr:uid="{00000000-0005-0000-0000-000064580000}"/>
    <cellStyle name="Percent 4 2 8 2 3 2 3" xfId="22584" xr:uid="{00000000-0005-0000-0000-000065580000}"/>
    <cellStyle name="Percent 4 2 8 2 3 3" xfId="22585" xr:uid="{00000000-0005-0000-0000-000066580000}"/>
    <cellStyle name="Percent 4 2 8 2 3 4" xfId="22586" xr:uid="{00000000-0005-0000-0000-000067580000}"/>
    <cellStyle name="Percent 4 2 8 2 4" xfId="22587" xr:uid="{00000000-0005-0000-0000-000068580000}"/>
    <cellStyle name="Percent 4 2 8 2 4 2" xfId="22588" xr:uid="{00000000-0005-0000-0000-000069580000}"/>
    <cellStyle name="Percent 4 2 8 2 4 3" xfId="22589" xr:uid="{00000000-0005-0000-0000-00006A580000}"/>
    <cellStyle name="Percent 4 2 8 2 5" xfId="22590" xr:uid="{00000000-0005-0000-0000-00006B580000}"/>
    <cellStyle name="Percent 4 2 8 2 6" xfId="22591" xr:uid="{00000000-0005-0000-0000-00006C580000}"/>
    <cellStyle name="Percent 4 2 8 3" xfId="22592" xr:uid="{00000000-0005-0000-0000-00006D580000}"/>
    <cellStyle name="Percent 4 2 8 3 2" xfId="22593" xr:uid="{00000000-0005-0000-0000-00006E580000}"/>
    <cellStyle name="Percent 4 2 8 3 2 2" xfId="22594" xr:uid="{00000000-0005-0000-0000-00006F580000}"/>
    <cellStyle name="Percent 4 2 8 3 2 2 2" xfId="22595" xr:uid="{00000000-0005-0000-0000-000070580000}"/>
    <cellStyle name="Percent 4 2 8 3 2 2 3" xfId="22596" xr:uid="{00000000-0005-0000-0000-000071580000}"/>
    <cellStyle name="Percent 4 2 8 3 2 3" xfId="22597" xr:uid="{00000000-0005-0000-0000-000072580000}"/>
    <cellStyle name="Percent 4 2 8 3 2 4" xfId="22598" xr:uid="{00000000-0005-0000-0000-000073580000}"/>
    <cellStyle name="Percent 4 2 8 3 3" xfId="22599" xr:uid="{00000000-0005-0000-0000-000074580000}"/>
    <cellStyle name="Percent 4 2 8 3 3 2" xfId="22600" xr:uid="{00000000-0005-0000-0000-000075580000}"/>
    <cellStyle name="Percent 4 2 8 3 3 2 2" xfId="22601" xr:uid="{00000000-0005-0000-0000-000076580000}"/>
    <cellStyle name="Percent 4 2 8 3 3 2 3" xfId="22602" xr:uid="{00000000-0005-0000-0000-000077580000}"/>
    <cellStyle name="Percent 4 2 8 3 3 3" xfId="22603" xr:uid="{00000000-0005-0000-0000-000078580000}"/>
    <cellStyle name="Percent 4 2 8 3 3 4" xfId="22604" xr:uid="{00000000-0005-0000-0000-000079580000}"/>
    <cellStyle name="Percent 4 2 8 3 4" xfId="22605" xr:uid="{00000000-0005-0000-0000-00007A580000}"/>
    <cellStyle name="Percent 4 2 8 3 4 2" xfId="22606" xr:uid="{00000000-0005-0000-0000-00007B580000}"/>
    <cellStyle name="Percent 4 2 8 3 4 3" xfId="22607" xr:uid="{00000000-0005-0000-0000-00007C580000}"/>
    <cellStyle name="Percent 4 2 8 3 5" xfId="22608" xr:uid="{00000000-0005-0000-0000-00007D580000}"/>
    <cellStyle name="Percent 4 2 8 3 6" xfId="22609" xr:uid="{00000000-0005-0000-0000-00007E580000}"/>
    <cellStyle name="Percent 4 2 8 4" xfId="22610" xr:uid="{00000000-0005-0000-0000-00007F580000}"/>
    <cellStyle name="Percent 4 2 8 4 2" xfId="22611" xr:uid="{00000000-0005-0000-0000-000080580000}"/>
    <cellStyle name="Percent 4 2 8 4 2 2" xfId="22612" xr:uid="{00000000-0005-0000-0000-000081580000}"/>
    <cellStyle name="Percent 4 2 8 4 2 2 2" xfId="22613" xr:uid="{00000000-0005-0000-0000-000082580000}"/>
    <cellStyle name="Percent 4 2 8 4 2 2 3" xfId="22614" xr:uid="{00000000-0005-0000-0000-000083580000}"/>
    <cellStyle name="Percent 4 2 8 4 2 3" xfId="22615" xr:uid="{00000000-0005-0000-0000-000084580000}"/>
    <cellStyle name="Percent 4 2 8 4 2 4" xfId="22616" xr:uid="{00000000-0005-0000-0000-000085580000}"/>
    <cellStyle name="Percent 4 2 8 4 3" xfId="22617" xr:uid="{00000000-0005-0000-0000-000086580000}"/>
    <cellStyle name="Percent 4 2 8 4 3 2" xfId="22618" xr:uid="{00000000-0005-0000-0000-000087580000}"/>
    <cellStyle name="Percent 4 2 8 4 3 2 2" xfId="22619" xr:uid="{00000000-0005-0000-0000-000088580000}"/>
    <cellStyle name="Percent 4 2 8 4 3 2 3" xfId="22620" xr:uid="{00000000-0005-0000-0000-000089580000}"/>
    <cellStyle name="Percent 4 2 8 4 3 3" xfId="22621" xr:uid="{00000000-0005-0000-0000-00008A580000}"/>
    <cellStyle name="Percent 4 2 8 4 3 4" xfId="22622" xr:uid="{00000000-0005-0000-0000-00008B580000}"/>
    <cellStyle name="Percent 4 2 8 4 4" xfId="22623" xr:uid="{00000000-0005-0000-0000-00008C580000}"/>
    <cellStyle name="Percent 4 2 8 4 4 2" xfId="22624" xr:uid="{00000000-0005-0000-0000-00008D580000}"/>
    <cellStyle name="Percent 4 2 8 4 4 2 2" xfId="22625" xr:uid="{00000000-0005-0000-0000-00008E580000}"/>
    <cellStyle name="Percent 4 2 8 4 4 2 3" xfId="22626" xr:uid="{00000000-0005-0000-0000-00008F580000}"/>
    <cellStyle name="Percent 4 2 8 4 4 3" xfId="22627" xr:uid="{00000000-0005-0000-0000-000090580000}"/>
    <cellStyle name="Percent 4 2 8 4 4 4" xfId="22628" xr:uid="{00000000-0005-0000-0000-000091580000}"/>
    <cellStyle name="Percent 4 2 8 4 5" xfId="22629" xr:uid="{00000000-0005-0000-0000-000092580000}"/>
    <cellStyle name="Percent 4 2 8 4 5 2" xfId="22630" xr:uid="{00000000-0005-0000-0000-000093580000}"/>
    <cellStyle name="Percent 4 2 8 4 5 3" xfId="22631" xr:uid="{00000000-0005-0000-0000-000094580000}"/>
    <cellStyle name="Percent 4 2 8 4 6" xfId="22632" xr:uid="{00000000-0005-0000-0000-000095580000}"/>
    <cellStyle name="Percent 4 2 8 4 7" xfId="22633" xr:uid="{00000000-0005-0000-0000-000096580000}"/>
    <cellStyle name="Percent 4 2 8 5" xfId="22634" xr:uid="{00000000-0005-0000-0000-000097580000}"/>
    <cellStyle name="Percent 4 2 8 5 2" xfId="22635" xr:uid="{00000000-0005-0000-0000-000098580000}"/>
    <cellStyle name="Percent 4 2 8 5 2 2" xfId="22636" xr:uid="{00000000-0005-0000-0000-000099580000}"/>
    <cellStyle name="Percent 4 2 8 5 2 2 2" xfId="22637" xr:uid="{00000000-0005-0000-0000-00009A580000}"/>
    <cellStyle name="Percent 4 2 8 5 2 2 3" xfId="22638" xr:uid="{00000000-0005-0000-0000-00009B580000}"/>
    <cellStyle name="Percent 4 2 8 5 2 3" xfId="22639" xr:uid="{00000000-0005-0000-0000-00009C580000}"/>
    <cellStyle name="Percent 4 2 8 5 2 4" xfId="22640" xr:uid="{00000000-0005-0000-0000-00009D580000}"/>
    <cellStyle name="Percent 4 2 8 5 3" xfId="22641" xr:uid="{00000000-0005-0000-0000-00009E580000}"/>
    <cellStyle name="Percent 4 2 8 5 3 2" xfId="22642" xr:uid="{00000000-0005-0000-0000-00009F580000}"/>
    <cellStyle name="Percent 4 2 8 5 3 2 2" xfId="22643" xr:uid="{00000000-0005-0000-0000-0000A0580000}"/>
    <cellStyle name="Percent 4 2 8 5 3 2 3" xfId="22644" xr:uid="{00000000-0005-0000-0000-0000A1580000}"/>
    <cellStyle name="Percent 4 2 8 5 3 3" xfId="22645" xr:uid="{00000000-0005-0000-0000-0000A2580000}"/>
    <cellStyle name="Percent 4 2 8 5 3 4" xfId="22646" xr:uid="{00000000-0005-0000-0000-0000A3580000}"/>
    <cellStyle name="Percent 4 2 8 5 4" xfId="22647" xr:uid="{00000000-0005-0000-0000-0000A4580000}"/>
    <cellStyle name="Percent 4 2 8 5 4 2" xfId="22648" xr:uid="{00000000-0005-0000-0000-0000A5580000}"/>
    <cellStyle name="Percent 4 2 8 5 4 3" xfId="22649" xr:uid="{00000000-0005-0000-0000-0000A6580000}"/>
    <cellStyle name="Percent 4 2 8 5 5" xfId="22650" xr:uid="{00000000-0005-0000-0000-0000A7580000}"/>
    <cellStyle name="Percent 4 2 8 5 6" xfId="22651" xr:uid="{00000000-0005-0000-0000-0000A8580000}"/>
    <cellStyle name="Percent 4 2 8 6" xfId="22652" xr:uid="{00000000-0005-0000-0000-0000A9580000}"/>
    <cellStyle name="Percent 4 2 8 6 2" xfId="22653" xr:uid="{00000000-0005-0000-0000-0000AA580000}"/>
    <cellStyle name="Percent 4 2 8 6 2 2" xfId="22654" xr:uid="{00000000-0005-0000-0000-0000AB580000}"/>
    <cellStyle name="Percent 4 2 8 6 2 3" xfId="22655" xr:uid="{00000000-0005-0000-0000-0000AC580000}"/>
    <cellStyle name="Percent 4 2 8 6 3" xfId="22656" xr:uid="{00000000-0005-0000-0000-0000AD580000}"/>
    <cellStyle name="Percent 4 2 8 6 4" xfId="22657" xr:uid="{00000000-0005-0000-0000-0000AE580000}"/>
    <cellStyle name="Percent 4 2 8 7" xfId="22658" xr:uid="{00000000-0005-0000-0000-0000AF580000}"/>
    <cellStyle name="Percent 4 2 8 7 2" xfId="22659" xr:uid="{00000000-0005-0000-0000-0000B0580000}"/>
    <cellStyle name="Percent 4 2 8 7 2 2" xfId="22660" xr:uid="{00000000-0005-0000-0000-0000B1580000}"/>
    <cellStyle name="Percent 4 2 8 7 2 3" xfId="22661" xr:uid="{00000000-0005-0000-0000-0000B2580000}"/>
    <cellStyle name="Percent 4 2 8 7 3" xfId="22662" xr:uid="{00000000-0005-0000-0000-0000B3580000}"/>
    <cellStyle name="Percent 4 2 8 7 4" xfId="22663" xr:uid="{00000000-0005-0000-0000-0000B4580000}"/>
    <cellStyle name="Percent 4 2 8 8" xfId="22664" xr:uid="{00000000-0005-0000-0000-0000B5580000}"/>
    <cellStyle name="Percent 4 2 8 8 2" xfId="22665" xr:uid="{00000000-0005-0000-0000-0000B6580000}"/>
    <cellStyle name="Percent 4 2 8 8 2 2" xfId="22666" xr:uid="{00000000-0005-0000-0000-0000B7580000}"/>
    <cellStyle name="Percent 4 2 8 8 2 3" xfId="22667" xr:uid="{00000000-0005-0000-0000-0000B8580000}"/>
    <cellStyle name="Percent 4 2 8 8 3" xfId="22668" xr:uid="{00000000-0005-0000-0000-0000B9580000}"/>
    <cellStyle name="Percent 4 2 8 8 4" xfId="22669" xr:uid="{00000000-0005-0000-0000-0000BA580000}"/>
    <cellStyle name="Percent 4 2 8 9" xfId="22670" xr:uid="{00000000-0005-0000-0000-0000BB580000}"/>
    <cellStyle name="Percent 4 2 8 9 2" xfId="22671" xr:uid="{00000000-0005-0000-0000-0000BC580000}"/>
    <cellStyle name="Percent 4 2 8 9 3" xfId="22672" xr:uid="{00000000-0005-0000-0000-0000BD580000}"/>
    <cellStyle name="Percent 4 2 9" xfId="22673" xr:uid="{00000000-0005-0000-0000-0000BE580000}"/>
    <cellStyle name="Percent 4 2 9 2" xfId="22674" xr:uid="{00000000-0005-0000-0000-0000BF580000}"/>
    <cellStyle name="Percent 4 2 9 2 2" xfId="22675" xr:uid="{00000000-0005-0000-0000-0000C0580000}"/>
    <cellStyle name="Percent 4 2 9 2 2 2" xfId="22676" xr:uid="{00000000-0005-0000-0000-0000C1580000}"/>
    <cellStyle name="Percent 4 2 9 2 2 3" xfId="22677" xr:uid="{00000000-0005-0000-0000-0000C2580000}"/>
    <cellStyle name="Percent 4 2 9 2 3" xfId="22678" xr:uid="{00000000-0005-0000-0000-0000C3580000}"/>
    <cellStyle name="Percent 4 2 9 2 4" xfId="22679" xr:uid="{00000000-0005-0000-0000-0000C4580000}"/>
    <cellStyle name="Percent 4 2 9 3" xfId="22680" xr:uid="{00000000-0005-0000-0000-0000C5580000}"/>
    <cellStyle name="Percent 4 2 9 3 2" xfId="22681" xr:uid="{00000000-0005-0000-0000-0000C6580000}"/>
    <cellStyle name="Percent 4 2 9 3 2 2" xfId="22682" xr:uid="{00000000-0005-0000-0000-0000C7580000}"/>
    <cellStyle name="Percent 4 2 9 3 2 3" xfId="22683" xr:uid="{00000000-0005-0000-0000-0000C8580000}"/>
    <cellStyle name="Percent 4 2 9 3 3" xfId="22684" xr:uid="{00000000-0005-0000-0000-0000C9580000}"/>
    <cellStyle name="Percent 4 2 9 3 4" xfId="22685" xr:uid="{00000000-0005-0000-0000-0000CA580000}"/>
    <cellStyle name="Percent 4 2 9 4" xfId="22686" xr:uid="{00000000-0005-0000-0000-0000CB580000}"/>
    <cellStyle name="Percent 4 2 9 4 2" xfId="22687" xr:uid="{00000000-0005-0000-0000-0000CC580000}"/>
    <cellStyle name="Percent 4 2 9 4 3" xfId="22688" xr:uid="{00000000-0005-0000-0000-0000CD580000}"/>
    <cellStyle name="Percent 4 2 9 5" xfId="22689" xr:uid="{00000000-0005-0000-0000-0000CE580000}"/>
    <cellStyle name="Percent 4 2 9 5 2" xfId="22690" xr:uid="{00000000-0005-0000-0000-0000CF580000}"/>
    <cellStyle name="Percent 4 2 9 5 3" xfId="22691" xr:uid="{00000000-0005-0000-0000-0000D0580000}"/>
    <cellStyle name="Percent 4 2 9 6" xfId="22692" xr:uid="{00000000-0005-0000-0000-0000D1580000}"/>
    <cellStyle name="Percent 4 2 9 6 2" xfId="22693" xr:uid="{00000000-0005-0000-0000-0000D2580000}"/>
    <cellStyle name="Percent 4 2 9 6 3" xfId="22694" xr:uid="{00000000-0005-0000-0000-0000D3580000}"/>
    <cellStyle name="Percent 4 2 9 7" xfId="22695" xr:uid="{00000000-0005-0000-0000-0000D4580000}"/>
    <cellStyle name="Percent 4 20" xfId="22696" xr:uid="{00000000-0005-0000-0000-0000D5580000}"/>
    <cellStyle name="Percent 4 20 10" xfId="22697" xr:uid="{00000000-0005-0000-0000-0000D6580000}"/>
    <cellStyle name="Percent 4 20 10 2" xfId="22698" xr:uid="{00000000-0005-0000-0000-0000D7580000}"/>
    <cellStyle name="Percent 4 20 10 3" xfId="22699" xr:uid="{00000000-0005-0000-0000-0000D8580000}"/>
    <cellStyle name="Percent 4 20 11" xfId="22700" xr:uid="{00000000-0005-0000-0000-0000D9580000}"/>
    <cellStyle name="Percent 4 20 11 2" xfId="22701" xr:uid="{00000000-0005-0000-0000-0000DA580000}"/>
    <cellStyle name="Percent 4 20 11 3" xfId="22702" xr:uid="{00000000-0005-0000-0000-0000DB580000}"/>
    <cellStyle name="Percent 4 20 12" xfId="22703" xr:uid="{00000000-0005-0000-0000-0000DC580000}"/>
    <cellStyle name="Percent 4 20 12 2" xfId="22704" xr:uid="{00000000-0005-0000-0000-0000DD580000}"/>
    <cellStyle name="Percent 4 20 12 3" xfId="22705" xr:uid="{00000000-0005-0000-0000-0000DE580000}"/>
    <cellStyle name="Percent 4 20 13" xfId="22706" xr:uid="{00000000-0005-0000-0000-0000DF580000}"/>
    <cellStyle name="Percent 4 20 2" xfId="22707" xr:uid="{00000000-0005-0000-0000-0000E0580000}"/>
    <cellStyle name="Percent 4 20 2 2" xfId="22708" xr:uid="{00000000-0005-0000-0000-0000E1580000}"/>
    <cellStyle name="Percent 4 20 2 2 2" xfId="22709" xr:uid="{00000000-0005-0000-0000-0000E2580000}"/>
    <cellStyle name="Percent 4 20 2 2 2 2" xfId="22710" xr:uid="{00000000-0005-0000-0000-0000E3580000}"/>
    <cellStyle name="Percent 4 20 2 2 2 3" xfId="22711" xr:uid="{00000000-0005-0000-0000-0000E4580000}"/>
    <cellStyle name="Percent 4 20 2 2 3" xfId="22712" xr:uid="{00000000-0005-0000-0000-0000E5580000}"/>
    <cellStyle name="Percent 4 20 2 2 4" xfId="22713" xr:uid="{00000000-0005-0000-0000-0000E6580000}"/>
    <cellStyle name="Percent 4 20 2 3" xfId="22714" xr:uid="{00000000-0005-0000-0000-0000E7580000}"/>
    <cellStyle name="Percent 4 20 2 3 2" xfId="22715" xr:uid="{00000000-0005-0000-0000-0000E8580000}"/>
    <cellStyle name="Percent 4 20 2 3 2 2" xfId="22716" xr:uid="{00000000-0005-0000-0000-0000E9580000}"/>
    <cellStyle name="Percent 4 20 2 3 2 3" xfId="22717" xr:uid="{00000000-0005-0000-0000-0000EA580000}"/>
    <cellStyle name="Percent 4 20 2 3 3" xfId="22718" xr:uid="{00000000-0005-0000-0000-0000EB580000}"/>
    <cellStyle name="Percent 4 20 2 3 4" xfId="22719" xr:uid="{00000000-0005-0000-0000-0000EC580000}"/>
    <cellStyle name="Percent 4 20 2 4" xfId="22720" xr:uid="{00000000-0005-0000-0000-0000ED580000}"/>
    <cellStyle name="Percent 4 20 2 4 2" xfId="22721" xr:uid="{00000000-0005-0000-0000-0000EE580000}"/>
    <cellStyle name="Percent 4 20 2 4 3" xfId="22722" xr:uid="{00000000-0005-0000-0000-0000EF580000}"/>
    <cellStyle name="Percent 4 20 2 5" xfId="22723" xr:uid="{00000000-0005-0000-0000-0000F0580000}"/>
    <cellStyle name="Percent 4 20 2 5 2" xfId="22724" xr:uid="{00000000-0005-0000-0000-0000F1580000}"/>
    <cellStyle name="Percent 4 20 2 5 3" xfId="22725" xr:uid="{00000000-0005-0000-0000-0000F2580000}"/>
    <cellStyle name="Percent 4 20 2 6" xfId="22726" xr:uid="{00000000-0005-0000-0000-0000F3580000}"/>
    <cellStyle name="Percent 4 20 2 7" xfId="22727" xr:uid="{00000000-0005-0000-0000-0000F4580000}"/>
    <cellStyle name="Percent 4 20 3" xfId="22728" xr:uid="{00000000-0005-0000-0000-0000F5580000}"/>
    <cellStyle name="Percent 4 20 3 2" xfId="22729" xr:uid="{00000000-0005-0000-0000-0000F6580000}"/>
    <cellStyle name="Percent 4 20 3 2 2" xfId="22730" xr:uid="{00000000-0005-0000-0000-0000F7580000}"/>
    <cellStyle name="Percent 4 20 3 2 2 2" xfId="22731" xr:uid="{00000000-0005-0000-0000-0000F8580000}"/>
    <cellStyle name="Percent 4 20 3 2 2 3" xfId="22732" xr:uid="{00000000-0005-0000-0000-0000F9580000}"/>
    <cellStyle name="Percent 4 20 3 2 3" xfId="22733" xr:uid="{00000000-0005-0000-0000-0000FA580000}"/>
    <cellStyle name="Percent 4 20 3 2 4" xfId="22734" xr:uid="{00000000-0005-0000-0000-0000FB580000}"/>
    <cellStyle name="Percent 4 20 3 3" xfId="22735" xr:uid="{00000000-0005-0000-0000-0000FC580000}"/>
    <cellStyle name="Percent 4 20 3 3 2" xfId="22736" xr:uid="{00000000-0005-0000-0000-0000FD580000}"/>
    <cellStyle name="Percent 4 20 3 3 2 2" xfId="22737" xr:uid="{00000000-0005-0000-0000-0000FE580000}"/>
    <cellStyle name="Percent 4 20 3 3 2 3" xfId="22738" xr:uid="{00000000-0005-0000-0000-0000FF580000}"/>
    <cellStyle name="Percent 4 20 3 3 3" xfId="22739" xr:uid="{00000000-0005-0000-0000-000000590000}"/>
    <cellStyle name="Percent 4 20 3 3 4" xfId="22740" xr:uid="{00000000-0005-0000-0000-000001590000}"/>
    <cellStyle name="Percent 4 20 3 4" xfId="22741" xr:uid="{00000000-0005-0000-0000-000002590000}"/>
    <cellStyle name="Percent 4 20 3 4 2" xfId="22742" xr:uid="{00000000-0005-0000-0000-000003590000}"/>
    <cellStyle name="Percent 4 20 3 4 3" xfId="22743" xr:uid="{00000000-0005-0000-0000-000004590000}"/>
    <cellStyle name="Percent 4 20 3 5" xfId="22744" xr:uid="{00000000-0005-0000-0000-000005590000}"/>
    <cellStyle name="Percent 4 20 3 6" xfId="22745" xr:uid="{00000000-0005-0000-0000-000006590000}"/>
    <cellStyle name="Percent 4 20 4" xfId="22746" xr:uid="{00000000-0005-0000-0000-000007590000}"/>
    <cellStyle name="Percent 4 20 4 2" xfId="22747" xr:uid="{00000000-0005-0000-0000-000008590000}"/>
    <cellStyle name="Percent 4 20 4 2 2" xfId="22748" xr:uid="{00000000-0005-0000-0000-000009590000}"/>
    <cellStyle name="Percent 4 20 4 2 2 2" xfId="22749" xr:uid="{00000000-0005-0000-0000-00000A590000}"/>
    <cellStyle name="Percent 4 20 4 2 2 3" xfId="22750" xr:uid="{00000000-0005-0000-0000-00000B590000}"/>
    <cellStyle name="Percent 4 20 4 2 3" xfId="22751" xr:uid="{00000000-0005-0000-0000-00000C590000}"/>
    <cellStyle name="Percent 4 20 4 2 4" xfId="22752" xr:uid="{00000000-0005-0000-0000-00000D590000}"/>
    <cellStyle name="Percent 4 20 4 3" xfId="22753" xr:uid="{00000000-0005-0000-0000-00000E590000}"/>
    <cellStyle name="Percent 4 20 4 3 2" xfId="22754" xr:uid="{00000000-0005-0000-0000-00000F590000}"/>
    <cellStyle name="Percent 4 20 4 3 2 2" xfId="22755" xr:uid="{00000000-0005-0000-0000-000010590000}"/>
    <cellStyle name="Percent 4 20 4 3 2 3" xfId="22756" xr:uid="{00000000-0005-0000-0000-000011590000}"/>
    <cellStyle name="Percent 4 20 4 3 3" xfId="22757" xr:uid="{00000000-0005-0000-0000-000012590000}"/>
    <cellStyle name="Percent 4 20 4 3 4" xfId="22758" xr:uid="{00000000-0005-0000-0000-000013590000}"/>
    <cellStyle name="Percent 4 20 4 4" xfId="22759" xr:uid="{00000000-0005-0000-0000-000014590000}"/>
    <cellStyle name="Percent 4 20 4 4 2" xfId="22760" xr:uid="{00000000-0005-0000-0000-000015590000}"/>
    <cellStyle name="Percent 4 20 4 4 3" xfId="22761" xr:uid="{00000000-0005-0000-0000-000016590000}"/>
    <cellStyle name="Percent 4 20 4 5" xfId="22762" xr:uid="{00000000-0005-0000-0000-000017590000}"/>
    <cellStyle name="Percent 4 20 4 6" xfId="22763" xr:uid="{00000000-0005-0000-0000-000018590000}"/>
    <cellStyle name="Percent 4 20 5" xfId="22764" xr:uid="{00000000-0005-0000-0000-000019590000}"/>
    <cellStyle name="Percent 4 20 5 2" xfId="22765" xr:uid="{00000000-0005-0000-0000-00001A590000}"/>
    <cellStyle name="Percent 4 20 5 2 2" xfId="22766" xr:uid="{00000000-0005-0000-0000-00001B590000}"/>
    <cellStyle name="Percent 4 20 5 2 2 2" xfId="22767" xr:uid="{00000000-0005-0000-0000-00001C590000}"/>
    <cellStyle name="Percent 4 20 5 2 2 3" xfId="22768" xr:uid="{00000000-0005-0000-0000-00001D590000}"/>
    <cellStyle name="Percent 4 20 5 2 3" xfId="22769" xr:uid="{00000000-0005-0000-0000-00001E590000}"/>
    <cellStyle name="Percent 4 20 5 2 4" xfId="22770" xr:uid="{00000000-0005-0000-0000-00001F590000}"/>
    <cellStyle name="Percent 4 20 5 3" xfId="22771" xr:uid="{00000000-0005-0000-0000-000020590000}"/>
    <cellStyle name="Percent 4 20 5 3 2" xfId="22772" xr:uid="{00000000-0005-0000-0000-000021590000}"/>
    <cellStyle name="Percent 4 20 5 3 2 2" xfId="22773" xr:uid="{00000000-0005-0000-0000-000022590000}"/>
    <cellStyle name="Percent 4 20 5 3 2 3" xfId="22774" xr:uid="{00000000-0005-0000-0000-000023590000}"/>
    <cellStyle name="Percent 4 20 5 3 3" xfId="22775" xr:uid="{00000000-0005-0000-0000-000024590000}"/>
    <cellStyle name="Percent 4 20 5 3 4" xfId="22776" xr:uid="{00000000-0005-0000-0000-000025590000}"/>
    <cellStyle name="Percent 4 20 5 4" xfId="22777" xr:uid="{00000000-0005-0000-0000-000026590000}"/>
    <cellStyle name="Percent 4 20 5 4 2" xfId="22778" xr:uid="{00000000-0005-0000-0000-000027590000}"/>
    <cellStyle name="Percent 4 20 5 4 2 2" xfId="22779" xr:uid="{00000000-0005-0000-0000-000028590000}"/>
    <cellStyle name="Percent 4 20 5 4 2 3" xfId="22780" xr:uid="{00000000-0005-0000-0000-000029590000}"/>
    <cellStyle name="Percent 4 20 5 4 3" xfId="22781" xr:uid="{00000000-0005-0000-0000-00002A590000}"/>
    <cellStyle name="Percent 4 20 5 4 4" xfId="22782" xr:uid="{00000000-0005-0000-0000-00002B590000}"/>
    <cellStyle name="Percent 4 20 5 5" xfId="22783" xr:uid="{00000000-0005-0000-0000-00002C590000}"/>
    <cellStyle name="Percent 4 20 5 5 2" xfId="22784" xr:uid="{00000000-0005-0000-0000-00002D590000}"/>
    <cellStyle name="Percent 4 20 5 5 3" xfId="22785" xr:uid="{00000000-0005-0000-0000-00002E590000}"/>
    <cellStyle name="Percent 4 20 5 6" xfId="22786" xr:uid="{00000000-0005-0000-0000-00002F590000}"/>
    <cellStyle name="Percent 4 20 5 7" xfId="22787" xr:uid="{00000000-0005-0000-0000-000030590000}"/>
    <cellStyle name="Percent 4 20 6" xfId="22788" xr:uid="{00000000-0005-0000-0000-000031590000}"/>
    <cellStyle name="Percent 4 20 6 2" xfId="22789" xr:uid="{00000000-0005-0000-0000-000032590000}"/>
    <cellStyle name="Percent 4 20 6 2 2" xfId="22790" xr:uid="{00000000-0005-0000-0000-000033590000}"/>
    <cellStyle name="Percent 4 20 6 2 2 2" xfId="22791" xr:uid="{00000000-0005-0000-0000-000034590000}"/>
    <cellStyle name="Percent 4 20 6 2 2 3" xfId="22792" xr:uid="{00000000-0005-0000-0000-000035590000}"/>
    <cellStyle name="Percent 4 20 6 2 3" xfId="22793" xr:uid="{00000000-0005-0000-0000-000036590000}"/>
    <cellStyle name="Percent 4 20 6 2 4" xfId="22794" xr:uid="{00000000-0005-0000-0000-000037590000}"/>
    <cellStyle name="Percent 4 20 6 3" xfId="22795" xr:uid="{00000000-0005-0000-0000-000038590000}"/>
    <cellStyle name="Percent 4 20 6 3 2" xfId="22796" xr:uid="{00000000-0005-0000-0000-000039590000}"/>
    <cellStyle name="Percent 4 20 6 3 2 2" xfId="22797" xr:uid="{00000000-0005-0000-0000-00003A590000}"/>
    <cellStyle name="Percent 4 20 6 3 2 3" xfId="22798" xr:uid="{00000000-0005-0000-0000-00003B590000}"/>
    <cellStyle name="Percent 4 20 6 3 3" xfId="22799" xr:uid="{00000000-0005-0000-0000-00003C590000}"/>
    <cellStyle name="Percent 4 20 6 3 4" xfId="22800" xr:uid="{00000000-0005-0000-0000-00003D590000}"/>
    <cellStyle name="Percent 4 20 6 4" xfId="22801" xr:uid="{00000000-0005-0000-0000-00003E590000}"/>
    <cellStyle name="Percent 4 20 6 4 2" xfId="22802" xr:uid="{00000000-0005-0000-0000-00003F590000}"/>
    <cellStyle name="Percent 4 20 6 4 3" xfId="22803" xr:uid="{00000000-0005-0000-0000-000040590000}"/>
    <cellStyle name="Percent 4 20 6 5" xfId="22804" xr:uid="{00000000-0005-0000-0000-000041590000}"/>
    <cellStyle name="Percent 4 20 6 6" xfId="22805" xr:uid="{00000000-0005-0000-0000-000042590000}"/>
    <cellStyle name="Percent 4 20 7" xfId="22806" xr:uid="{00000000-0005-0000-0000-000043590000}"/>
    <cellStyle name="Percent 4 20 7 2" xfId="22807" xr:uid="{00000000-0005-0000-0000-000044590000}"/>
    <cellStyle name="Percent 4 20 7 2 2" xfId="22808" xr:uid="{00000000-0005-0000-0000-000045590000}"/>
    <cellStyle name="Percent 4 20 7 2 3" xfId="22809" xr:uid="{00000000-0005-0000-0000-000046590000}"/>
    <cellStyle name="Percent 4 20 7 3" xfId="22810" xr:uid="{00000000-0005-0000-0000-000047590000}"/>
    <cellStyle name="Percent 4 20 7 4" xfId="22811" xr:uid="{00000000-0005-0000-0000-000048590000}"/>
    <cellStyle name="Percent 4 20 8" xfId="22812" xr:uid="{00000000-0005-0000-0000-000049590000}"/>
    <cellStyle name="Percent 4 20 8 2" xfId="22813" xr:uid="{00000000-0005-0000-0000-00004A590000}"/>
    <cellStyle name="Percent 4 20 8 2 2" xfId="22814" xr:uid="{00000000-0005-0000-0000-00004B590000}"/>
    <cellStyle name="Percent 4 20 8 2 3" xfId="22815" xr:uid="{00000000-0005-0000-0000-00004C590000}"/>
    <cellStyle name="Percent 4 20 8 3" xfId="22816" xr:uid="{00000000-0005-0000-0000-00004D590000}"/>
    <cellStyle name="Percent 4 20 8 4" xfId="22817" xr:uid="{00000000-0005-0000-0000-00004E590000}"/>
    <cellStyle name="Percent 4 20 9" xfId="22818" xr:uid="{00000000-0005-0000-0000-00004F590000}"/>
    <cellStyle name="Percent 4 20 9 2" xfId="22819" xr:uid="{00000000-0005-0000-0000-000050590000}"/>
    <cellStyle name="Percent 4 20 9 2 2" xfId="22820" xr:uid="{00000000-0005-0000-0000-000051590000}"/>
    <cellStyle name="Percent 4 20 9 2 3" xfId="22821" xr:uid="{00000000-0005-0000-0000-000052590000}"/>
    <cellStyle name="Percent 4 20 9 3" xfId="22822" xr:uid="{00000000-0005-0000-0000-000053590000}"/>
    <cellStyle name="Percent 4 20 9 4" xfId="22823" xr:uid="{00000000-0005-0000-0000-000054590000}"/>
    <cellStyle name="Percent 4 21" xfId="22824" xr:uid="{00000000-0005-0000-0000-000055590000}"/>
    <cellStyle name="Percent 4 21 10" xfId="22825" xr:uid="{00000000-0005-0000-0000-000056590000}"/>
    <cellStyle name="Percent 4 21 10 2" xfId="22826" xr:uid="{00000000-0005-0000-0000-000057590000}"/>
    <cellStyle name="Percent 4 21 10 3" xfId="22827" xr:uid="{00000000-0005-0000-0000-000058590000}"/>
    <cellStyle name="Percent 4 21 11" xfId="22828" xr:uid="{00000000-0005-0000-0000-000059590000}"/>
    <cellStyle name="Percent 4 21 11 2" xfId="22829" xr:uid="{00000000-0005-0000-0000-00005A590000}"/>
    <cellStyle name="Percent 4 21 11 3" xfId="22830" xr:uid="{00000000-0005-0000-0000-00005B590000}"/>
    <cellStyle name="Percent 4 21 12" xfId="22831" xr:uid="{00000000-0005-0000-0000-00005C590000}"/>
    <cellStyle name="Percent 4 21 12 2" xfId="22832" xr:uid="{00000000-0005-0000-0000-00005D590000}"/>
    <cellStyle name="Percent 4 21 12 3" xfId="22833" xr:uid="{00000000-0005-0000-0000-00005E590000}"/>
    <cellStyle name="Percent 4 21 13" xfId="22834" xr:uid="{00000000-0005-0000-0000-00005F590000}"/>
    <cellStyle name="Percent 4 21 2" xfId="22835" xr:uid="{00000000-0005-0000-0000-000060590000}"/>
    <cellStyle name="Percent 4 21 2 2" xfId="22836" xr:uid="{00000000-0005-0000-0000-000061590000}"/>
    <cellStyle name="Percent 4 21 2 2 2" xfId="22837" xr:uid="{00000000-0005-0000-0000-000062590000}"/>
    <cellStyle name="Percent 4 21 2 2 2 2" xfId="22838" xr:uid="{00000000-0005-0000-0000-000063590000}"/>
    <cellStyle name="Percent 4 21 2 2 2 3" xfId="22839" xr:uid="{00000000-0005-0000-0000-000064590000}"/>
    <cellStyle name="Percent 4 21 2 2 3" xfId="22840" xr:uid="{00000000-0005-0000-0000-000065590000}"/>
    <cellStyle name="Percent 4 21 2 2 4" xfId="22841" xr:uid="{00000000-0005-0000-0000-000066590000}"/>
    <cellStyle name="Percent 4 21 2 3" xfId="22842" xr:uid="{00000000-0005-0000-0000-000067590000}"/>
    <cellStyle name="Percent 4 21 2 3 2" xfId="22843" xr:uid="{00000000-0005-0000-0000-000068590000}"/>
    <cellStyle name="Percent 4 21 2 3 2 2" xfId="22844" xr:uid="{00000000-0005-0000-0000-000069590000}"/>
    <cellStyle name="Percent 4 21 2 3 2 3" xfId="22845" xr:uid="{00000000-0005-0000-0000-00006A590000}"/>
    <cellStyle name="Percent 4 21 2 3 3" xfId="22846" xr:uid="{00000000-0005-0000-0000-00006B590000}"/>
    <cellStyle name="Percent 4 21 2 3 4" xfId="22847" xr:uid="{00000000-0005-0000-0000-00006C590000}"/>
    <cellStyle name="Percent 4 21 2 4" xfId="22848" xr:uid="{00000000-0005-0000-0000-00006D590000}"/>
    <cellStyle name="Percent 4 21 2 4 2" xfId="22849" xr:uid="{00000000-0005-0000-0000-00006E590000}"/>
    <cellStyle name="Percent 4 21 2 4 3" xfId="22850" xr:uid="{00000000-0005-0000-0000-00006F590000}"/>
    <cellStyle name="Percent 4 21 2 5" xfId="22851" xr:uid="{00000000-0005-0000-0000-000070590000}"/>
    <cellStyle name="Percent 4 21 2 5 2" xfId="22852" xr:uid="{00000000-0005-0000-0000-000071590000}"/>
    <cellStyle name="Percent 4 21 2 5 3" xfId="22853" xr:uid="{00000000-0005-0000-0000-000072590000}"/>
    <cellStyle name="Percent 4 21 2 6" xfId="22854" xr:uid="{00000000-0005-0000-0000-000073590000}"/>
    <cellStyle name="Percent 4 21 2 7" xfId="22855" xr:uid="{00000000-0005-0000-0000-000074590000}"/>
    <cellStyle name="Percent 4 21 3" xfId="22856" xr:uid="{00000000-0005-0000-0000-000075590000}"/>
    <cellStyle name="Percent 4 21 3 2" xfId="22857" xr:uid="{00000000-0005-0000-0000-000076590000}"/>
    <cellStyle name="Percent 4 21 3 2 2" xfId="22858" xr:uid="{00000000-0005-0000-0000-000077590000}"/>
    <cellStyle name="Percent 4 21 3 2 2 2" xfId="22859" xr:uid="{00000000-0005-0000-0000-000078590000}"/>
    <cellStyle name="Percent 4 21 3 2 2 3" xfId="22860" xr:uid="{00000000-0005-0000-0000-000079590000}"/>
    <cellStyle name="Percent 4 21 3 2 3" xfId="22861" xr:uid="{00000000-0005-0000-0000-00007A590000}"/>
    <cellStyle name="Percent 4 21 3 2 4" xfId="22862" xr:uid="{00000000-0005-0000-0000-00007B590000}"/>
    <cellStyle name="Percent 4 21 3 3" xfId="22863" xr:uid="{00000000-0005-0000-0000-00007C590000}"/>
    <cellStyle name="Percent 4 21 3 3 2" xfId="22864" xr:uid="{00000000-0005-0000-0000-00007D590000}"/>
    <cellStyle name="Percent 4 21 3 3 2 2" xfId="22865" xr:uid="{00000000-0005-0000-0000-00007E590000}"/>
    <cellStyle name="Percent 4 21 3 3 2 3" xfId="22866" xr:uid="{00000000-0005-0000-0000-00007F590000}"/>
    <cellStyle name="Percent 4 21 3 3 3" xfId="22867" xr:uid="{00000000-0005-0000-0000-000080590000}"/>
    <cellStyle name="Percent 4 21 3 3 4" xfId="22868" xr:uid="{00000000-0005-0000-0000-000081590000}"/>
    <cellStyle name="Percent 4 21 3 4" xfId="22869" xr:uid="{00000000-0005-0000-0000-000082590000}"/>
    <cellStyle name="Percent 4 21 3 4 2" xfId="22870" xr:uid="{00000000-0005-0000-0000-000083590000}"/>
    <cellStyle name="Percent 4 21 3 4 3" xfId="22871" xr:uid="{00000000-0005-0000-0000-000084590000}"/>
    <cellStyle name="Percent 4 21 3 5" xfId="22872" xr:uid="{00000000-0005-0000-0000-000085590000}"/>
    <cellStyle name="Percent 4 21 3 6" xfId="22873" xr:uid="{00000000-0005-0000-0000-000086590000}"/>
    <cellStyle name="Percent 4 21 4" xfId="22874" xr:uid="{00000000-0005-0000-0000-000087590000}"/>
    <cellStyle name="Percent 4 21 4 2" xfId="22875" xr:uid="{00000000-0005-0000-0000-000088590000}"/>
    <cellStyle name="Percent 4 21 4 2 2" xfId="22876" xr:uid="{00000000-0005-0000-0000-000089590000}"/>
    <cellStyle name="Percent 4 21 4 2 2 2" xfId="22877" xr:uid="{00000000-0005-0000-0000-00008A590000}"/>
    <cellStyle name="Percent 4 21 4 2 2 3" xfId="22878" xr:uid="{00000000-0005-0000-0000-00008B590000}"/>
    <cellStyle name="Percent 4 21 4 2 3" xfId="22879" xr:uid="{00000000-0005-0000-0000-00008C590000}"/>
    <cellStyle name="Percent 4 21 4 2 4" xfId="22880" xr:uid="{00000000-0005-0000-0000-00008D590000}"/>
    <cellStyle name="Percent 4 21 4 3" xfId="22881" xr:uid="{00000000-0005-0000-0000-00008E590000}"/>
    <cellStyle name="Percent 4 21 4 3 2" xfId="22882" xr:uid="{00000000-0005-0000-0000-00008F590000}"/>
    <cellStyle name="Percent 4 21 4 3 2 2" xfId="22883" xr:uid="{00000000-0005-0000-0000-000090590000}"/>
    <cellStyle name="Percent 4 21 4 3 2 3" xfId="22884" xr:uid="{00000000-0005-0000-0000-000091590000}"/>
    <cellStyle name="Percent 4 21 4 3 3" xfId="22885" xr:uid="{00000000-0005-0000-0000-000092590000}"/>
    <cellStyle name="Percent 4 21 4 3 4" xfId="22886" xr:uid="{00000000-0005-0000-0000-000093590000}"/>
    <cellStyle name="Percent 4 21 4 4" xfId="22887" xr:uid="{00000000-0005-0000-0000-000094590000}"/>
    <cellStyle name="Percent 4 21 4 4 2" xfId="22888" xr:uid="{00000000-0005-0000-0000-000095590000}"/>
    <cellStyle name="Percent 4 21 4 4 3" xfId="22889" xr:uid="{00000000-0005-0000-0000-000096590000}"/>
    <cellStyle name="Percent 4 21 4 5" xfId="22890" xr:uid="{00000000-0005-0000-0000-000097590000}"/>
    <cellStyle name="Percent 4 21 4 6" xfId="22891" xr:uid="{00000000-0005-0000-0000-000098590000}"/>
    <cellStyle name="Percent 4 21 5" xfId="22892" xr:uid="{00000000-0005-0000-0000-000099590000}"/>
    <cellStyle name="Percent 4 21 5 2" xfId="22893" xr:uid="{00000000-0005-0000-0000-00009A590000}"/>
    <cellStyle name="Percent 4 21 5 2 2" xfId="22894" xr:uid="{00000000-0005-0000-0000-00009B590000}"/>
    <cellStyle name="Percent 4 21 5 2 2 2" xfId="22895" xr:uid="{00000000-0005-0000-0000-00009C590000}"/>
    <cellStyle name="Percent 4 21 5 2 2 3" xfId="22896" xr:uid="{00000000-0005-0000-0000-00009D590000}"/>
    <cellStyle name="Percent 4 21 5 2 3" xfId="22897" xr:uid="{00000000-0005-0000-0000-00009E590000}"/>
    <cellStyle name="Percent 4 21 5 2 4" xfId="22898" xr:uid="{00000000-0005-0000-0000-00009F590000}"/>
    <cellStyle name="Percent 4 21 5 3" xfId="22899" xr:uid="{00000000-0005-0000-0000-0000A0590000}"/>
    <cellStyle name="Percent 4 21 5 3 2" xfId="22900" xr:uid="{00000000-0005-0000-0000-0000A1590000}"/>
    <cellStyle name="Percent 4 21 5 3 2 2" xfId="22901" xr:uid="{00000000-0005-0000-0000-0000A2590000}"/>
    <cellStyle name="Percent 4 21 5 3 2 3" xfId="22902" xr:uid="{00000000-0005-0000-0000-0000A3590000}"/>
    <cellStyle name="Percent 4 21 5 3 3" xfId="22903" xr:uid="{00000000-0005-0000-0000-0000A4590000}"/>
    <cellStyle name="Percent 4 21 5 3 4" xfId="22904" xr:uid="{00000000-0005-0000-0000-0000A5590000}"/>
    <cellStyle name="Percent 4 21 5 4" xfId="22905" xr:uid="{00000000-0005-0000-0000-0000A6590000}"/>
    <cellStyle name="Percent 4 21 5 4 2" xfId="22906" xr:uid="{00000000-0005-0000-0000-0000A7590000}"/>
    <cellStyle name="Percent 4 21 5 4 2 2" xfId="22907" xr:uid="{00000000-0005-0000-0000-0000A8590000}"/>
    <cellStyle name="Percent 4 21 5 4 2 3" xfId="22908" xr:uid="{00000000-0005-0000-0000-0000A9590000}"/>
    <cellStyle name="Percent 4 21 5 4 3" xfId="22909" xr:uid="{00000000-0005-0000-0000-0000AA590000}"/>
    <cellStyle name="Percent 4 21 5 4 4" xfId="22910" xr:uid="{00000000-0005-0000-0000-0000AB590000}"/>
    <cellStyle name="Percent 4 21 5 5" xfId="22911" xr:uid="{00000000-0005-0000-0000-0000AC590000}"/>
    <cellStyle name="Percent 4 21 5 5 2" xfId="22912" xr:uid="{00000000-0005-0000-0000-0000AD590000}"/>
    <cellStyle name="Percent 4 21 5 5 3" xfId="22913" xr:uid="{00000000-0005-0000-0000-0000AE590000}"/>
    <cellStyle name="Percent 4 21 5 6" xfId="22914" xr:uid="{00000000-0005-0000-0000-0000AF590000}"/>
    <cellStyle name="Percent 4 21 5 7" xfId="22915" xr:uid="{00000000-0005-0000-0000-0000B0590000}"/>
    <cellStyle name="Percent 4 21 6" xfId="22916" xr:uid="{00000000-0005-0000-0000-0000B1590000}"/>
    <cellStyle name="Percent 4 21 6 2" xfId="22917" xr:uid="{00000000-0005-0000-0000-0000B2590000}"/>
    <cellStyle name="Percent 4 21 6 2 2" xfId="22918" xr:uid="{00000000-0005-0000-0000-0000B3590000}"/>
    <cellStyle name="Percent 4 21 6 2 2 2" xfId="22919" xr:uid="{00000000-0005-0000-0000-0000B4590000}"/>
    <cellStyle name="Percent 4 21 6 2 2 3" xfId="22920" xr:uid="{00000000-0005-0000-0000-0000B5590000}"/>
    <cellStyle name="Percent 4 21 6 2 3" xfId="22921" xr:uid="{00000000-0005-0000-0000-0000B6590000}"/>
    <cellStyle name="Percent 4 21 6 2 4" xfId="22922" xr:uid="{00000000-0005-0000-0000-0000B7590000}"/>
    <cellStyle name="Percent 4 21 6 3" xfId="22923" xr:uid="{00000000-0005-0000-0000-0000B8590000}"/>
    <cellStyle name="Percent 4 21 6 3 2" xfId="22924" xr:uid="{00000000-0005-0000-0000-0000B9590000}"/>
    <cellStyle name="Percent 4 21 6 3 2 2" xfId="22925" xr:uid="{00000000-0005-0000-0000-0000BA590000}"/>
    <cellStyle name="Percent 4 21 6 3 2 3" xfId="22926" xr:uid="{00000000-0005-0000-0000-0000BB590000}"/>
    <cellStyle name="Percent 4 21 6 3 3" xfId="22927" xr:uid="{00000000-0005-0000-0000-0000BC590000}"/>
    <cellStyle name="Percent 4 21 6 3 4" xfId="22928" xr:uid="{00000000-0005-0000-0000-0000BD590000}"/>
    <cellStyle name="Percent 4 21 6 4" xfId="22929" xr:uid="{00000000-0005-0000-0000-0000BE590000}"/>
    <cellStyle name="Percent 4 21 6 4 2" xfId="22930" xr:uid="{00000000-0005-0000-0000-0000BF590000}"/>
    <cellStyle name="Percent 4 21 6 4 3" xfId="22931" xr:uid="{00000000-0005-0000-0000-0000C0590000}"/>
    <cellStyle name="Percent 4 21 6 5" xfId="22932" xr:uid="{00000000-0005-0000-0000-0000C1590000}"/>
    <cellStyle name="Percent 4 21 6 6" xfId="22933" xr:uid="{00000000-0005-0000-0000-0000C2590000}"/>
    <cellStyle name="Percent 4 21 7" xfId="22934" xr:uid="{00000000-0005-0000-0000-0000C3590000}"/>
    <cellStyle name="Percent 4 21 7 2" xfId="22935" xr:uid="{00000000-0005-0000-0000-0000C4590000}"/>
    <cellStyle name="Percent 4 21 7 2 2" xfId="22936" xr:uid="{00000000-0005-0000-0000-0000C5590000}"/>
    <cellStyle name="Percent 4 21 7 2 3" xfId="22937" xr:uid="{00000000-0005-0000-0000-0000C6590000}"/>
    <cellStyle name="Percent 4 21 7 3" xfId="22938" xr:uid="{00000000-0005-0000-0000-0000C7590000}"/>
    <cellStyle name="Percent 4 21 7 4" xfId="22939" xr:uid="{00000000-0005-0000-0000-0000C8590000}"/>
    <cellStyle name="Percent 4 21 8" xfId="22940" xr:uid="{00000000-0005-0000-0000-0000C9590000}"/>
    <cellStyle name="Percent 4 21 8 2" xfId="22941" xr:uid="{00000000-0005-0000-0000-0000CA590000}"/>
    <cellStyle name="Percent 4 21 8 2 2" xfId="22942" xr:uid="{00000000-0005-0000-0000-0000CB590000}"/>
    <cellStyle name="Percent 4 21 8 2 3" xfId="22943" xr:uid="{00000000-0005-0000-0000-0000CC590000}"/>
    <cellStyle name="Percent 4 21 8 3" xfId="22944" xr:uid="{00000000-0005-0000-0000-0000CD590000}"/>
    <cellStyle name="Percent 4 21 8 4" xfId="22945" xr:uid="{00000000-0005-0000-0000-0000CE590000}"/>
    <cellStyle name="Percent 4 21 9" xfId="22946" xr:uid="{00000000-0005-0000-0000-0000CF590000}"/>
    <cellStyle name="Percent 4 21 9 2" xfId="22947" xr:uid="{00000000-0005-0000-0000-0000D0590000}"/>
    <cellStyle name="Percent 4 21 9 2 2" xfId="22948" xr:uid="{00000000-0005-0000-0000-0000D1590000}"/>
    <cellStyle name="Percent 4 21 9 2 3" xfId="22949" xr:uid="{00000000-0005-0000-0000-0000D2590000}"/>
    <cellStyle name="Percent 4 21 9 3" xfId="22950" xr:uid="{00000000-0005-0000-0000-0000D3590000}"/>
    <cellStyle name="Percent 4 21 9 4" xfId="22951" xr:uid="{00000000-0005-0000-0000-0000D4590000}"/>
    <cellStyle name="Percent 4 22" xfId="22952" xr:uid="{00000000-0005-0000-0000-0000D5590000}"/>
    <cellStyle name="Percent 4 22 10" xfId="22953" xr:uid="{00000000-0005-0000-0000-0000D6590000}"/>
    <cellStyle name="Percent 4 22 10 2" xfId="22954" xr:uid="{00000000-0005-0000-0000-0000D7590000}"/>
    <cellStyle name="Percent 4 22 10 3" xfId="22955" xr:uid="{00000000-0005-0000-0000-0000D8590000}"/>
    <cellStyle name="Percent 4 22 11" xfId="22956" xr:uid="{00000000-0005-0000-0000-0000D9590000}"/>
    <cellStyle name="Percent 4 22 11 2" xfId="22957" xr:uid="{00000000-0005-0000-0000-0000DA590000}"/>
    <cellStyle name="Percent 4 22 11 3" xfId="22958" xr:uid="{00000000-0005-0000-0000-0000DB590000}"/>
    <cellStyle name="Percent 4 22 12" xfId="22959" xr:uid="{00000000-0005-0000-0000-0000DC590000}"/>
    <cellStyle name="Percent 4 22 12 2" xfId="22960" xr:uid="{00000000-0005-0000-0000-0000DD590000}"/>
    <cellStyle name="Percent 4 22 12 3" xfId="22961" xr:uid="{00000000-0005-0000-0000-0000DE590000}"/>
    <cellStyle name="Percent 4 22 13" xfId="22962" xr:uid="{00000000-0005-0000-0000-0000DF590000}"/>
    <cellStyle name="Percent 4 22 2" xfId="22963" xr:uid="{00000000-0005-0000-0000-0000E0590000}"/>
    <cellStyle name="Percent 4 22 2 2" xfId="22964" xr:uid="{00000000-0005-0000-0000-0000E1590000}"/>
    <cellStyle name="Percent 4 22 2 2 2" xfId="22965" xr:uid="{00000000-0005-0000-0000-0000E2590000}"/>
    <cellStyle name="Percent 4 22 2 2 2 2" xfId="22966" xr:uid="{00000000-0005-0000-0000-0000E3590000}"/>
    <cellStyle name="Percent 4 22 2 2 2 3" xfId="22967" xr:uid="{00000000-0005-0000-0000-0000E4590000}"/>
    <cellStyle name="Percent 4 22 2 2 3" xfId="22968" xr:uid="{00000000-0005-0000-0000-0000E5590000}"/>
    <cellStyle name="Percent 4 22 2 2 4" xfId="22969" xr:uid="{00000000-0005-0000-0000-0000E6590000}"/>
    <cellStyle name="Percent 4 22 2 3" xfId="22970" xr:uid="{00000000-0005-0000-0000-0000E7590000}"/>
    <cellStyle name="Percent 4 22 2 3 2" xfId="22971" xr:uid="{00000000-0005-0000-0000-0000E8590000}"/>
    <cellStyle name="Percent 4 22 2 3 2 2" xfId="22972" xr:uid="{00000000-0005-0000-0000-0000E9590000}"/>
    <cellStyle name="Percent 4 22 2 3 2 3" xfId="22973" xr:uid="{00000000-0005-0000-0000-0000EA590000}"/>
    <cellStyle name="Percent 4 22 2 3 3" xfId="22974" xr:uid="{00000000-0005-0000-0000-0000EB590000}"/>
    <cellStyle name="Percent 4 22 2 3 4" xfId="22975" xr:uid="{00000000-0005-0000-0000-0000EC590000}"/>
    <cellStyle name="Percent 4 22 2 4" xfId="22976" xr:uid="{00000000-0005-0000-0000-0000ED590000}"/>
    <cellStyle name="Percent 4 22 2 4 2" xfId="22977" xr:uid="{00000000-0005-0000-0000-0000EE590000}"/>
    <cellStyle name="Percent 4 22 2 4 3" xfId="22978" xr:uid="{00000000-0005-0000-0000-0000EF590000}"/>
    <cellStyle name="Percent 4 22 2 5" xfId="22979" xr:uid="{00000000-0005-0000-0000-0000F0590000}"/>
    <cellStyle name="Percent 4 22 2 5 2" xfId="22980" xr:uid="{00000000-0005-0000-0000-0000F1590000}"/>
    <cellStyle name="Percent 4 22 2 5 3" xfId="22981" xr:uid="{00000000-0005-0000-0000-0000F2590000}"/>
    <cellStyle name="Percent 4 22 2 6" xfId="22982" xr:uid="{00000000-0005-0000-0000-0000F3590000}"/>
    <cellStyle name="Percent 4 22 2 7" xfId="22983" xr:uid="{00000000-0005-0000-0000-0000F4590000}"/>
    <cellStyle name="Percent 4 22 3" xfId="22984" xr:uid="{00000000-0005-0000-0000-0000F5590000}"/>
    <cellStyle name="Percent 4 22 3 2" xfId="22985" xr:uid="{00000000-0005-0000-0000-0000F6590000}"/>
    <cellStyle name="Percent 4 22 3 2 2" xfId="22986" xr:uid="{00000000-0005-0000-0000-0000F7590000}"/>
    <cellStyle name="Percent 4 22 3 2 2 2" xfId="22987" xr:uid="{00000000-0005-0000-0000-0000F8590000}"/>
    <cellStyle name="Percent 4 22 3 2 2 3" xfId="22988" xr:uid="{00000000-0005-0000-0000-0000F9590000}"/>
    <cellStyle name="Percent 4 22 3 2 3" xfId="22989" xr:uid="{00000000-0005-0000-0000-0000FA590000}"/>
    <cellStyle name="Percent 4 22 3 2 4" xfId="22990" xr:uid="{00000000-0005-0000-0000-0000FB590000}"/>
    <cellStyle name="Percent 4 22 3 3" xfId="22991" xr:uid="{00000000-0005-0000-0000-0000FC590000}"/>
    <cellStyle name="Percent 4 22 3 3 2" xfId="22992" xr:uid="{00000000-0005-0000-0000-0000FD590000}"/>
    <cellStyle name="Percent 4 22 3 3 2 2" xfId="22993" xr:uid="{00000000-0005-0000-0000-0000FE590000}"/>
    <cellStyle name="Percent 4 22 3 3 2 3" xfId="22994" xr:uid="{00000000-0005-0000-0000-0000FF590000}"/>
    <cellStyle name="Percent 4 22 3 3 3" xfId="22995" xr:uid="{00000000-0005-0000-0000-0000005A0000}"/>
    <cellStyle name="Percent 4 22 3 3 4" xfId="22996" xr:uid="{00000000-0005-0000-0000-0000015A0000}"/>
    <cellStyle name="Percent 4 22 3 4" xfId="22997" xr:uid="{00000000-0005-0000-0000-0000025A0000}"/>
    <cellStyle name="Percent 4 22 3 4 2" xfId="22998" xr:uid="{00000000-0005-0000-0000-0000035A0000}"/>
    <cellStyle name="Percent 4 22 3 4 3" xfId="22999" xr:uid="{00000000-0005-0000-0000-0000045A0000}"/>
    <cellStyle name="Percent 4 22 3 5" xfId="23000" xr:uid="{00000000-0005-0000-0000-0000055A0000}"/>
    <cellStyle name="Percent 4 22 3 6" xfId="23001" xr:uid="{00000000-0005-0000-0000-0000065A0000}"/>
    <cellStyle name="Percent 4 22 4" xfId="23002" xr:uid="{00000000-0005-0000-0000-0000075A0000}"/>
    <cellStyle name="Percent 4 22 4 2" xfId="23003" xr:uid="{00000000-0005-0000-0000-0000085A0000}"/>
    <cellStyle name="Percent 4 22 4 2 2" xfId="23004" xr:uid="{00000000-0005-0000-0000-0000095A0000}"/>
    <cellStyle name="Percent 4 22 4 2 2 2" xfId="23005" xr:uid="{00000000-0005-0000-0000-00000A5A0000}"/>
    <cellStyle name="Percent 4 22 4 2 2 3" xfId="23006" xr:uid="{00000000-0005-0000-0000-00000B5A0000}"/>
    <cellStyle name="Percent 4 22 4 2 3" xfId="23007" xr:uid="{00000000-0005-0000-0000-00000C5A0000}"/>
    <cellStyle name="Percent 4 22 4 2 4" xfId="23008" xr:uid="{00000000-0005-0000-0000-00000D5A0000}"/>
    <cellStyle name="Percent 4 22 4 3" xfId="23009" xr:uid="{00000000-0005-0000-0000-00000E5A0000}"/>
    <cellStyle name="Percent 4 22 4 3 2" xfId="23010" xr:uid="{00000000-0005-0000-0000-00000F5A0000}"/>
    <cellStyle name="Percent 4 22 4 3 2 2" xfId="23011" xr:uid="{00000000-0005-0000-0000-0000105A0000}"/>
    <cellStyle name="Percent 4 22 4 3 2 3" xfId="23012" xr:uid="{00000000-0005-0000-0000-0000115A0000}"/>
    <cellStyle name="Percent 4 22 4 3 3" xfId="23013" xr:uid="{00000000-0005-0000-0000-0000125A0000}"/>
    <cellStyle name="Percent 4 22 4 3 4" xfId="23014" xr:uid="{00000000-0005-0000-0000-0000135A0000}"/>
    <cellStyle name="Percent 4 22 4 4" xfId="23015" xr:uid="{00000000-0005-0000-0000-0000145A0000}"/>
    <cellStyle name="Percent 4 22 4 4 2" xfId="23016" xr:uid="{00000000-0005-0000-0000-0000155A0000}"/>
    <cellStyle name="Percent 4 22 4 4 3" xfId="23017" xr:uid="{00000000-0005-0000-0000-0000165A0000}"/>
    <cellStyle name="Percent 4 22 4 5" xfId="23018" xr:uid="{00000000-0005-0000-0000-0000175A0000}"/>
    <cellStyle name="Percent 4 22 4 6" xfId="23019" xr:uid="{00000000-0005-0000-0000-0000185A0000}"/>
    <cellStyle name="Percent 4 22 5" xfId="23020" xr:uid="{00000000-0005-0000-0000-0000195A0000}"/>
    <cellStyle name="Percent 4 22 5 2" xfId="23021" xr:uid="{00000000-0005-0000-0000-00001A5A0000}"/>
    <cellStyle name="Percent 4 22 5 2 2" xfId="23022" xr:uid="{00000000-0005-0000-0000-00001B5A0000}"/>
    <cellStyle name="Percent 4 22 5 2 2 2" xfId="23023" xr:uid="{00000000-0005-0000-0000-00001C5A0000}"/>
    <cellStyle name="Percent 4 22 5 2 2 3" xfId="23024" xr:uid="{00000000-0005-0000-0000-00001D5A0000}"/>
    <cellStyle name="Percent 4 22 5 2 3" xfId="23025" xr:uid="{00000000-0005-0000-0000-00001E5A0000}"/>
    <cellStyle name="Percent 4 22 5 2 4" xfId="23026" xr:uid="{00000000-0005-0000-0000-00001F5A0000}"/>
    <cellStyle name="Percent 4 22 5 3" xfId="23027" xr:uid="{00000000-0005-0000-0000-0000205A0000}"/>
    <cellStyle name="Percent 4 22 5 3 2" xfId="23028" xr:uid="{00000000-0005-0000-0000-0000215A0000}"/>
    <cellStyle name="Percent 4 22 5 3 2 2" xfId="23029" xr:uid="{00000000-0005-0000-0000-0000225A0000}"/>
    <cellStyle name="Percent 4 22 5 3 2 3" xfId="23030" xr:uid="{00000000-0005-0000-0000-0000235A0000}"/>
    <cellStyle name="Percent 4 22 5 3 3" xfId="23031" xr:uid="{00000000-0005-0000-0000-0000245A0000}"/>
    <cellStyle name="Percent 4 22 5 3 4" xfId="23032" xr:uid="{00000000-0005-0000-0000-0000255A0000}"/>
    <cellStyle name="Percent 4 22 5 4" xfId="23033" xr:uid="{00000000-0005-0000-0000-0000265A0000}"/>
    <cellStyle name="Percent 4 22 5 4 2" xfId="23034" xr:uid="{00000000-0005-0000-0000-0000275A0000}"/>
    <cellStyle name="Percent 4 22 5 4 2 2" xfId="23035" xr:uid="{00000000-0005-0000-0000-0000285A0000}"/>
    <cellStyle name="Percent 4 22 5 4 2 3" xfId="23036" xr:uid="{00000000-0005-0000-0000-0000295A0000}"/>
    <cellStyle name="Percent 4 22 5 4 3" xfId="23037" xr:uid="{00000000-0005-0000-0000-00002A5A0000}"/>
    <cellStyle name="Percent 4 22 5 4 4" xfId="23038" xr:uid="{00000000-0005-0000-0000-00002B5A0000}"/>
    <cellStyle name="Percent 4 22 5 5" xfId="23039" xr:uid="{00000000-0005-0000-0000-00002C5A0000}"/>
    <cellStyle name="Percent 4 22 5 5 2" xfId="23040" xr:uid="{00000000-0005-0000-0000-00002D5A0000}"/>
    <cellStyle name="Percent 4 22 5 5 3" xfId="23041" xr:uid="{00000000-0005-0000-0000-00002E5A0000}"/>
    <cellStyle name="Percent 4 22 5 6" xfId="23042" xr:uid="{00000000-0005-0000-0000-00002F5A0000}"/>
    <cellStyle name="Percent 4 22 5 7" xfId="23043" xr:uid="{00000000-0005-0000-0000-0000305A0000}"/>
    <cellStyle name="Percent 4 22 6" xfId="23044" xr:uid="{00000000-0005-0000-0000-0000315A0000}"/>
    <cellStyle name="Percent 4 22 6 2" xfId="23045" xr:uid="{00000000-0005-0000-0000-0000325A0000}"/>
    <cellStyle name="Percent 4 22 6 2 2" xfId="23046" xr:uid="{00000000-0005-0000-0000-0000335A0000}"/>
    <cellStyle name="Percent 4 22 6 2 2 2" xfId="23047" xr:uid="{00000000-0005-0000-0000-0000345A0000}"/>
    <cellStyle name="Percent 4 22 6 2 2 3" xfId="23048" xr:uid="{00000000-0005-0000-0000-0000355A0000}"/>
    <cellStyle name="Percent 4 22 6 2 3" xfId="23049" xr:uid="{00000000-0005-0000-0000-0000365A0000}"/>
    <cellStyle name="Percent 4 22 6 2 4" xfId="23050" xr:uid="{00000000-0005-0000-0000-0000375A0000}"/>
    <cellStyle name="Percent 4 22 6 3" xfId="23051" xr:uid="{00000000-0005-0000-0000-0000385A0000}"/>
    <cellStyle name="Percent 4 22 6 3 2" xfId="23052" xr:uid="{00000000-0005-0000-0000-0000395A0000}"/>
    <cellStyle name="Percent 4 22 6 3 2 2" xfId="23053" xr:uid="{00000000-0005-0000-0000-00003A5A0000}"/>
    <cellStyle name="Percent 4 22 6 3 2 3" xfId="23054" xr:uid="{00000000-0005-0000-0000-00003B5A0000}"/>
    <cellStyle name="Percent 4 22 6 3 3" xfId="23055" xr:uid="{00000000-0005-0000-0000-00003C5A0000}"/>
    <cellStyle name="Percent 4 22 6 3 4" xfId="23056" xr:uid="{00000000-0005-0000-0000-00003D5A0000}"/>
    <cellStyle name="Percent 4 22 6 4" xfId="23057" xr:uid="{00000000-0005-0000-0000-00003E5A0000}"/>
    <cellStyle name="Percent 4 22 6 4 2" xfId="23058" xr:uid="{00000000-0005-0000-0000-00003F5A0000}"/>
    <cellStyle name="Percent 4 22 6 4 3" xfId="23059" xr:uid="{00000000-0005-0000-0000-0000405A0000}"/>
    <cellStyle name="Percent 4 22 6 5" xfId="23060" xr:uid="{00000000-0005-0000-0000-0000415A0000}"/>
    <cellStyle name="Percent 4 22 6 6" xfId="23061" xr:uid="{00000000-0005-0000-0000-0000425A0000}"/>
    <cellStyle name="Percent 4 22 7" xfId="23062" xr:uid="{00000000-0005-0000-0000-0000435A0000}"/>
    <cellStyle name="Percent 4 22 7 2" xfId="23063" xr:uid="{00000000-0005-0000-0000-0000445A0000}"/>
    <cellStyle name="Percent 4 22 7 2 2" xfId="23064" xr:uid="{00000000-0005-0000-0000-0000455A0000}"/>
    <cellStyle name="Percent 4 22 7 2 3" xfId="23065" xr:uid="{00000000-0005-0000-0000-0000465A0000}"/>
    <cellStyle name="Percent 4 22 7 3" xfId="23066" xr:uid="{00000000-0005-0000-0000-0000475A0000}"/>
    <cellStyle name="Percent 4 22 7 4" xfId="23067" xr:uid="{00000000-0005-0000-0000-0000485A0000}"/>
    <cellStyle name="Percent 4 22 8" xfId="23068" xr:uid="{00000000-0005-0000-0000-0000495A0000}"/>
    <cellStyle name="Percent 4 22 8 2" xfId="23069" xr:uid="{00000000-0005-0000-0000-00004A5A0000}"/>
    <cellStyle name="Percent 4 22 8 2 2" xfId="23070" xr:uid="{00000000-0005-0000-0000-00004B5A0000}"/>
    <cellStyle name="Percent 4 22 8 2 3" xfId="23071" xr:uid="{00000000-0005-0000-0000-00004C5A0000}"/>
    <cellStyle name="Percent 4 22 8 3" xfId="23072" xr:uid="{00000000-0005-0000-0000-00004D5A0000}"/>
    <cellStyle name="Percent 4 22 8 4" xfId="23073" xr:uid="{00000000-0005-0000-0000-00004E5A0000}"/>
    <cellStyle name="Percent 4 22 9" xfId="23074" xr:uid="{00000000-0005-0000-0000-00004F5A0000}"/>
    <cellStyle name="Percent 4 22 9 2" xfId="23075" xr:uid="{00000000-0005-0000-0000-0000505A0000}"/>
    <cellStyle name="Percent 4 22 9 2 2" xfId="23076" xr:uid="{00000000-0005-0000-0000-0000515A0000}"/>
    <cellStyle name="Percent 4 22 9 2 3" xfId="23077" xr:uid="{00000000-0005-0000-0000-0000525A0000}"/>
    <cellStyle name="Percent 4 22 9 3" xfId="23078" xr:uid="{00000000-0005-0000-0000-0000535A0000}"/>
    <cellStyle name="Percent 4 22 9 4" xfId="23079" xr:uid="{00000000-0005-0000-0000-0000545A0000}"/>
    <cellStyle name="Percent 4 23" xfId="23080" xr:uid="{00000000-0005-0000-0000-0000555A0000}"/>
    <cellStyle name="Percent 4 23 10" xfId="23081" xr:uid="{00000000-0005-0000-0000-0000565A0000}"/>
    <cellStyle name="Percent 4 23 10 2" xfId="23082" xr:uid="{00000000-0005-0000-0000-0000575A0000}"/>
    <cellStyle name="Percent 4 23 10 3" xfId="23083" xr:uid="{00000000-0005-0000-0000-0000585A0000}"/>
    <cellStyle name="Percent 4 23 11" xfId="23084" xr:uid="{00000000-0005-0000-0000-0000595A0000}"/>
    <cellStyle name="Percent 4 23 11 2" xfId="23085" xr:uid="{00000000-0005-0000-0000-00005A5A0000}"/>
    <cellStyle name="Percent 4 23 11 3" xfId="23086" xr:uid="{00000000-0005-0000-0000-00005B5A0000}"/>
    <cellStyle name="Percent 4 23 12" xfId="23087" xr:uid="{00000000-0005-0000-0000-00005C5A0000}"/>
    <cellStyle name="Percent 4 23 12 2" xfId="23088" xr:uid="{00000000-0005-0000-0000-00005D5A0000}"/>
    <cellStyle name="Percent 4 23 12 3" xfId="23089" xr:uid="{00000000-0005-0000-0000-00005E5A0000}"/>
    <cellStyle name="Percent 4 23 13" xfId="23090" xr:uid="{00000000-0005-0000-0000-00005F5A0000}"/>
    <cellStyle name="Percent 4 23 2" xfId="23091" xr:uid="{00000000-0005-0000-0000-0000605A0000}"/>
    <cellStyle name="Percent 4 23 2 2" xfId="23092" xr:uid="{00000000-0005-0000-0000-0000615A0000}"/>
    <cellStyle name="Percent 4 23 2 2 2" xfId="23093" xr:uid="{00000000-0005-0000-0000-0000625A0000}"/>
    <cellStyle name="Percent 4 23 2 2 2 2" xfId="23094" xr:uid="{00000000-0005-0000-0000-0000635A0000}"/>
    <cellStyle name="Percent 4 23 2 2 2 3" xfId="23095" xr:uid="{00000000-0005-0000-0000-0000645A0000}"/>
    <cellStyle name="Percent 4 23 2 2 3" xfId="23096" xr:uid="{00000000-0005-0000-0000-0000655A0000}"/>
    <cellStyle name="Percent 4 23 2 2 4" xfId="23097" xr:uid="{00000000-0005-0000-0000-0000665A0000}"/>
    <cellStyle name="Percent 4 23 2 3" xfId="23098" xr:uid="{00000000-0005-0000-0000-0000675A0000}"/>
    <cellStyle name="Percent 4 23 2 3 2" xfId="23099" xr:uid="{00000000-0005-0000-0000-0000685A0000}"/>
    <cellStyle name="Percent 4 23 2 3 2 2" xfId="23100" xr:uid="{00000000-0005-0000-0000-0000695A0000}"/>
    <cellStyle name="Percent 4 23 2 3 2 3" xfId="23101" xr:uid="{00000000-0005-0000-0000-00006A5A0000}"/>
    <cellStyle name="Percent 4 23 2 3 3" xfId="23102" xr:uid="{00000000-0005-0000-0000-00006B5A0000}"/>
    <cellStyle name="Percent 4 23 2 3 4" xfId="23103" xr:uid="{00000000-0005-0000-0000-00006C5A0000}"/>
    <cellStyle name="Percent 4 23 2 4" xfId="23104" xr:uid="{00000000-0005-0000-0000-00006D5A0000}"/>
    <cellStyle name="Percent 4 23 2 4 2" xfId="23105" xr:uid="{00000000-0005-0000-0000-00006E5A0000}"/>
    <cellStyle name="Percent 4 23 2 4 3" xfId="23106" xr:uid="{00000000-0005-0000-0000-00006F5A0000}"/>
    <cellStyle name="Percent 4 23 2 5" xfId="23107" xr:uid="{00000000-0005-0000-0000-0000705A0000}"/>
    <cellStyle name="Percent 4 23 2 5 2" xfId="23108" xr:uid="{00000000-0005-0000-0000-0000715A0000}"/>
    <cellStyle name="Percent 4 23 2 5 3" xfId="23109" xr:uid="{00000000-0005-0000-0000-0000725A0000}"/>
    <cellStyle name="Percent 4 23 2 6" xfId="23110" xr:uid="{00000000-0005-0000-0000-0000735A0000}"/>
    <cellStyle name="Percent 4 23 2 7" xfId="23111" xr:uid="{00000000-0005-0000-0000-0000745A0000}"/>
    <cellStyle name="Percent 4 23 3" xfId="23112" xr:uid="{00000000-0005-0000-0000-0000755A0000}"/>
    <cellStyle name="Percent 4 23 3 2" xfId="23113" xr:uid="{00000000-0005-0000-0000-0000765A0000}"/>
    <cellStyle name="Percent 4 23 3 2 2" xfId="23114" xr:uid="{00000000-0005-0000-0000-0000775A0000}"/>
    <cellStyle name="Percent 4 23 3 2 2 2" xfId="23115" xr:uid="{00000000-0005-0000-0000-0000785A0000}"/>
    <cellStyle name="Percent 4 23 3 2 2 3" xfId="23116" xr:uid="{00000000-0005-0000-0000-0000795A0000}"/>
    <cellStyle name="Percent 4 23 3 2 3" xfId="23117" xr:uid="{00000000-0005-0000-0000-00007A5A0000}"/>
    <cellStyle name="Percent 4 23 3 2 4" xfId="23118" xr:uid="{00000000-0005-0000-0000-00007B5A0000}"/>
    <cellStyle name="Percent 4 23 3 3" xfId="23119" xr:uid="{00000000-0005-0000-0000-00007C5A0000}"/>
    <cellStyle name="Percent 4 23 3 3 2" xfId="23120" xr:uid="{00000000-0005-0000-0000-00007D5A0000}"/>
    <cellStyle name="Percent 4 23 3 3 2 2" xfId="23121" xr:uid="{00000000-0005-0000-0000-00007E5A0000}"/>
    <cellStyle name="Percent 4 23 3 3 2 3" xfId="23122" xr:uid="{00000000-0005-0000-0000-00007F5A0000}"/>
    <cellStyle name="Percent 4 23 3 3 3" xfId="23123" xr:uid="{00000000-0005-0000-0000-0000805A0000}"/>
    <cellStyle name="Percent 4 23 3 3 4" xfId="23124" xr:uid="{00000000-0005-0000-0000-0000815A0000}"/>
    <cellStyle name="Percent 4 23 3 4" xfId="23125" xr:uid="{00000000-0005-0000-0000-0000825A0000}"/>
    <cellStyle name="Percent 4 23 3 4 2" xfId="23126" xr:uid="{00000000-0005-0000-0000-0000835A0000}"/>
    <cellStyle name="Percent 4 23 3 4 3" xfId="23127" xr:uid="{00000000-0005-0000-0000-0000845A0000}"/>
    <cellStyle name="Percent 4 23 3 5" xfId="23128" xr:uid="{00000000-0005-0000-0000-0000855A0000}"/>
    <cellStyle name="Percent 4 23 3 6" xfId="23129" xr:uid="{00000000-0005-0000-0000-0000865A0000}"/>
    <cellStyle name="Percent 4 23 4" xfId="23130" xr:uid="{00000000-0005-0000-0000-0000875A0000}"/>
    <cellStyle name="Percent 4 23 4 2" xfId="23131" xr:uid="{00000000-0005-0000-0000-0000885A0000}"/>
    <cellStyle name="Percent 4 23 4 2 2" xfId="23132" xr:uid="{00000000-0005-0000-0000-0000895A0000}"/>
    <cellStyle name="Percent 4 23 4 2 2 2" xfId="23133" xr:uid="{00000000-0005-0000-0000-00008A5A0000}"/>
    <cellStyle name="Percent 4 23 4 2 2 3" xfId="23134" xr:uid="{00000000-0005-0000-0000-00008B5A0000}"/>
    <cellStyle name="Percent 4 23 4 2 3" xfId="23135" xr:uid="{00000000-0005-0000-0000-00008C5A0000}"/>
    <cellStyle name="Percent 4 23 4 2 4" xfId="23136" xr:uid="{00000000-0005-0000-0000-00008D5A0000}"/>
    <cellStyle name="Percent 4 23 4 3" xfId="23137" xr:uid="{00000000-0005-0000-0000-00008E5A0000}"/>
    <cellStyle name="Percent 4 23 4 3 2" xfId="23138" xr:uid="{00000000-0005-0000-0000-00008F5A0000}"/>
    <cellStyle name="Percent 4 23 4 3 2 2" xfId="23139" xr:uid="{00000000-0005-0000-0000-0000905A0000}"/>
    <cellStyle name="Percent 4 23 4 3 2 3" xfId="23140" xr:uid="{00000000-0005-0000-0000-0000915A0000}"/>
    <cellStyle name="Percent 4 23 4 3 3" xfId="23141" xr:uid="{00000000-0005-0000-0000-0000925A0000}"/>
    <cellStyle name="Percent 4 23 4 3 4" xfId="23142" xr:uid="{00000000-0005-0000-0000-0000935A0000}"/>
    <cellStyle name="Percent 4 23 4 4" xfId="23143" xr:uid="{00000000-0005-0000-0000-0000945A0000}"/>
    <cellStyle name="Percent 4 23 4 4 2" xfId="23144" xr:uid="{00000000-0005-0000-0000-0000955A0000}"/>
    <cellStyle name="Percent 4 23 4 4 3" xfId="23145" xr:uid="{00000000-0005-0000-0000-0000965A0000}"/>
    <cellStyle name="Percent 4 23 4 5" xfId="23146" xr:uid="{00000000-0005-0000-0000-0000975A0000}"/>
    <cellStyle name="Percent 4 23 4 6" xfId="23147" xr:uid="{00000000-0005-0000-0000-0000985A0000}"/>
    <cellStyle name="Percent 4 23 5" xfId="23148" xr:uid="{00000000-0005-0000-0000-0000995A0000}"/>
    <cellStyle name="Percent 4 23 5 2" xfId="23149" xr:uid="{00000000-0005-0000-0000-00009A5A0000}"/>
    <cellStyle name="Percent 4 23 5 2 2" xfId="23150" xr:uid="{00000000-0005-0000-0000-00009B5A0000}"/>
    <cellStyle name="Percent 4 23 5 2 2 2" xfId="23151" xr:uid="{00000000-0005-0000-0000-00009C5A0000}"/>
    <cellStyle name="Percent 4 23 5 2 2 3" xfId="23152" xr:uid="{00000000-0005-0000-0000-00009D5A0000}"/>
    <cellStyle name="Percent 4 23 5 2 3" xfId="23153" xr:uid="{00000000-0005-0000-0000-00009E5A0000}"/>
    <cellStyle name="Percent 4 23 5 2 4" xfId="23154" xr:uid="{00000000-0005-0000-0000-00009F5A0000}"/>
    <cellStyle name="Percent 4 23 5 3" xfId="23155" xr:uid="{00000000-0005-0000-0000-0000A05A0000}"/>
    <cellStyle name="Percent 4 23 5 3 2" xfId="23156" xr:uid="{00000000-0005-0000-0000-0000A15A0000}"/>
    <cellStyle name="Percent 4 23 5 3 2 2" xfId="23157" xr:uid="{00000000-0005-0000-0000-0000A25A0000}"/>
    <cellStyle name="Percent 4 23 5 3 2 3" xfId="23158" xr:uid="{00000000-0005-0000-0000-0000A35A0000}"/>
    <cellStyle name="Percent 4 23 5 3 3" xfId="23159" xr:uid="{00000000-0005-0000-0000-0000A45A0000}"/>
    <cellStyle name="Percent 4 23 5 3 4" xfId="23160" xr:uid="{00000000-0005-0000-0000-0000A55A0000}"/>
    <cellStyle name="Percent 4 23 5 4" xfId="23161" xr:uid="{00000000-0005-0000-0000-0000A65A0000}"/>
    <cellStyle name="Percent 4 23 5 4 2" xfId="23162" xr:uid="{00000000-0005-0000-0000-0000A75A0000}"/>
    <cellStyle name="Percent 4 23 5 4 2 2" xfId="23163" xr:uid="{00000000-0005-0000-0000-0000A85A0000}"/>
    <cellStyle name="Percent 4 23 5 4 2 3" xfId="23164" xr:uid="{00000000-0005-0000-0000-0000A95A0000}"/>
    <cellStyle name="Percent 4 23 5 4 3" xfId="23165" xr:uid="{00000000-0005-0000-0000-0000AA5A0000}"/>
    <cellStyle name="Percent 4 23 5 4 4" xfId="23166" xr:uid="{00000000-0005-0000-0000-0000AB5A0000}"/>
    <cellStyle name="Percent 4 23 5 5" xfId="23167" xr:uid="{00000000-0005-0000-0000-0000AC5A0000}"/>
    <cellStyle name="Percent 4 23 5 5 2" xfId="23168" xr:uid="{00000000-0005-0000-0000-0000AD5A0000}"/>
    <cellStyle name="Percent 4 23 5 5 3" xfId="23169" xr:uid="{00000000-0005-0000-0000-0000AE5A0000}"/>
    <cellStyle name="Percent 4 23 5 6" xfId="23170" xr:uid="{00000000-0005-0000-0000-0000AF5A0000}"/>
    <cellStyle name="Percent 4 23 5 7" xfId="23171" xr:uid="{00000000-0005-0000-0000-0000B05A0000}"/>
    <cellStyle name="Percent 4 23 6" xfId="23172" xr:uid="{00000000-0005-0000-0000-0000B15A0000}"/>
    <cellStyle name="Percent 4 23 6 2" xfId="23173" xr:uid="{00000000-0005-0000-0000-0000B25A0000}"/>
    <cellStyle name="Percent 4 23 6 2 2" xfId="23174" xr:uid="{00000000-0005-0000-0000-0000B35A0000}"/>
    <cellStyle name="Percent 4 23 6 2 2 2" xfId="23175" xr:uid="{00000000-0005-0000-0000-0000B45A0000}"/>
    <cellStyle name="Percent 4 23 6 2 2 3" xfId="23176" xr:uid="{00000000-0005-0000-0000-0000B55A0000}"/>
    <cellStyle name="Percent 4 23 6 2 3" xfId="23177" xr:uid="{00000000-0005-0000-0000-0000B65A0000}"/>
    <cellStyle name="Percent 4 23 6 2 4" xfId="23178" xr:uid="{00000000-0005-0000-0000-0000B75A0000}"/>
    <cellStyle name="Percent 4 23 6 3" xfId="23179" xr:uid="{00000000-0005-0000-0000-0000B85A0000}"/>
    <cellStyle name="Percent 4 23 6 3 2" xfId="23180" xr:uid="{00000000-0005-0000-0000-0000B95A0000}"/>
    <cellStyle name="Percent 4 23 6 3 2 2" xfId="23181" xr:uid="{00000000-0005-0000-0000-0000BA5A0000}"/>
    <cellStyle name="Percent 4 23 6 3 2 3" xfId="23182" xr:uid="{00000000-0005-0000-0000-0000BB5A0000}"/>
    <cellStyle name="Percent 4 23 6 3 3" xfId="23183" xr:uid="{00000000-0005-0000-0000-0000BC5A0000}"/>
    <cellStyle name="Percent 4 23 6 3 4" xfId="23184" xr:uid="{00000000-0005-0000-0000-0000BD5A0000}"/>
    <cellStyle name="Percent 4 23 6 4" xfId="23185" xr:uid="{00000000-0005-0000-0000-0000BE5A0000}"/>
    <cellStyle name="Percent 4 23 6 4 2" xfId="23186" xr:uid="{00000000-0005-0000-0000-0000BF5A0000}"/>
    <cellStyle name="Percent 4 23 6 4 3" xfId="23187" xr:uid="{00000000-0005-0000-0000-0000C05A0000}"/>
    <cellStyle name="Percent 4 23 6 5" xfId="23188" xr:uid="{00000000-0005-0000-0000-0000C15A0000}"/>
    <cellStyle name="Percent 4 23 6 6" xfId="23189" xr:uid="{00000000-0005-0000-0000-0000C25A0000}"/>
    <cellStyle name="Percent 4 23 7" xfId="23190" xr:uid="{00000000-0005-0000-0000-0000C35A0000}"/>
    <cellStyle name="Percent 4 23 7 2" xfId="23191" xr:uid="{00000000-0005-0000-0000-0000C45A0000}"/>
    <cellStyle name="Percent 4 23 7 2 2" xfId="23192" xr:uid="{00000000-0005-0000-0000-0000C55A0000}"/>
    <cellStyle name="Percent 4 23 7 2 3" xfId="23193" xr:uid="{00000000-0005-0000-0000-0000C65A0000}"/>
    <cellStyle name="Percent 4 23 7 3" xfId="23194" xr:uid="{00000000-0005-0000-0000-0000C75A0000}"/>
    <cellStyle name="Percent 4 23 7 4" xfId="23195" xr:uid="{00000000-0005-0000-0000-0000C85A0000}"/>
    <cellStyle name="Percent 4 23 8" xfId="23196" xr:uid="{00000000-0005-0000-0000-0000C95A0000}"/>
    <cellStyle name="Percent 4 23 8 2" xfId="23197" xr:uid="{00000000-0005-0000-0000-0000CA5A0000}"/>
    <cellStyle name="Percent 4 23 8 2 2" xfId="23198" xr:uid="{00000000-0005-0000-0000-0000CB5A0000}"/>
    <cellStyle name="Percent 4 23 8 2 3" xfId="23199" xr:uid="{00000000-0005-0000-0000-0000CC5A0000}"/>
    <cellStyle name="Percent 4 23 8 3" xfId="23200" xr:uid="{00000000-0005-0000-0000-0000CD5A0000}"/>
    <cellStyle name="Percent 4 23 8 4" xfId="23201" xr:uid="{00000000-0005-0000-0000-0000CE5A0000}"/>
    <cellStyle name="Percent 4 23 9" xfId="23202" xr:uid="{00000000-0005-0000-0000-0000CF5A0000}"/>
    <cellStyle name="Percent 4 23 9 2" xfId="23203" xr:uid="{00000000-0005-0000-0000-0000D05A0000}"/>
    <cellStyle name="Percent 4 23 9 2 2" xfId="23204" xr:uid="{00000000-0005-0000-0000-0000D15A0000}"/>
    <cellStyle name="Percent 4 23 9 2 3" xfId="23205" xr:uid="{00000000-0005-0000-0000-0000D25A0000}"/>
    <cellStyle name="Percent 4 23 9 3" xfId="23206" xr:uid="{00000000-0005-0000-0000-0000D35A0000}"/>
    <cellStyle name="Percent 4 23 9 4" xfId="23207" xr:uid="{00000000-0005-0000-0000-0000D45A0000}"/>
    <cellStyle name="Percent 4 24" xfId="23208" xr:uid="{00000000-0005-0000-0000-0000D55A0000}"/>
    <cellStyle name="Percent 4 24 10" xfId="23209" xr:uid="{00000000-0005-0000-0000-0000D65A0000}"/>
    <cellStyle name="Percent 4 24 10 2" xfId="23210" xr:uid="{00000000-0005-0000-0000-0000D75A0000}"/>
    <cellStyle name="Percent 4 24 10 3" xfId="23211" xr:uid="{00000000-0005-0000-0000-0000D85A0000}"/>
    <cellStyle name="Percent 4 24 11" xfId="23212" xr:uid="{00000000-0005-0000-0000-0000D95A0000}"/>
    <cellStyle name="Percent 4 24 11 2" xfId="23213" xr:uid="{00000000-0005-0000-0000-0000DA5A0000}"/>
    <cellStyle name="Percent 4 24 11 3" xfId="23214" xr:uid="{00000000-0005-0000-0000-0000DB5A0000}"/>
    <cellStyle name="Percent 4 24 12" xfId="23215" xr:uid="{00000000-0005-0000-0000-0000DC5A0000}"/>
    <cellStyle name="Percent 4 24 12 2" xfId="23216" xr:uid="{00000000-0005-0000-0000-0000DD5A0000}"/>
    <cellStyle name="Percent 4 24 12 3" xfId="23217" xr:uid="{00000000-0005-0000-0000-0000DE5A0000}"/>
    <cellStyle name="Percent 4 24 13" xfId="23218" xr:uid="{00000000-0005-0000-0000-0000DF5A0000}"/>
    <cellStyle name="Percent 4 24 2" xfId="23219" xr:uid="{00000000-0005-0000-0000-0000E05A0000}"/>
    <cellStyle name="Percent 4 24 2 2" xfId="23220" xr:uid="{00000000-0005-0000-0000-0000E15A0000}"/>
    <cellStyle name="Percent 4 24 2 2 2" xfId="23221" xr:uid="{00000000-0005-0000-0000-0000E25A0000}"/>
    <cellStyle name="Percent 4 24 2 2 2 2" xfId="23222" xr:uid="{00000000-0005-0000-0000-0000E35A0000}"/>
    <cellStyle name="Percent 4 24 2 2 2 3" xfId="23223" xr:uid="{00000000-0005-0000-0000-0000E45A0000}"/>
    <cellStyle name="Percent 4 24 2 2 3" xfId="23224" xr:uid="{00000000-0005-0000-0000-0000E55A0000}"/>
    <cellStyle name="Percent 4 24 2 2 4" xfId="23225" xr:uid="{00000000-0005-0000-0000-0000E65A0000}"/>
    <cellStyle name="Percent 4 24 2 3" xfId="23226" xr:uid="{00000000-0005-0000-0000-0000E75A0000}"/>
    <cellStyle name="Percent 4 24 2 3 2" xfId="23227" xr:uid="{00000000-0005-0000-0000-0000E85A0000}"/>
    <cellStyle name="Percent 4 24 2 3 2 2" xfId="23228" xr:uid="{00000000-0005-0000-0000-0000E95A0000}"/>
    <cellStyle name="Percent 4 24 2 3 2 3" xfId="23229" xr:uid="{00000000-0005-0000-0000-0000EA5A0000}"/>
    <cellStyle name="Percent 4 24 2 3 3" xfId="23230" xr:uid="{00000000-0005-0000-0000-0000EB5A0000}"/>
    <cellStyle name="Percent 4 24 2 3 4" xfId="23231" xr:uid="{00000000-0005-0000-0000-0000EC5A0000}"/>
    <cellStyle name="Percent 4 24 2 4" xfId="23232" xr:uid="{00000000-0005-0000-0000-0000ED5A0000}"/>
    <cellStyle name="Percent 4 24 2 4 2" xfId="23233" xr:uid="{00000000-0005-0000-0000-0000EE5A0000}"/>
    <cellStyle name="Percent 4 24 2 4 3" xfId="23234" xr:uid="{00000000-0005-0000-0000-0000EF5A0000}"/>
    <cellStyle name="Percent 4 24 2 5" xfId="23235" xr:uid="{00000000-0005-0000-0000-0000F05A0000}"/>
    <cellStyle name="Percent 4 24 2 5 2" xfId="23236" xr:uid="{00000000-0005-0000-0000-0000F15A0000}"/>
    <cellStyle name="Percent 4 24 2 5 3" xfId="23237" xr:uid="{00000000-0005-0000-0000-0000F25A0000}"/>
    <cellStyle name="Percent 4 24 2 6" xfId="23238" xr:uid="{00000000-0005-0000-0000-0000F35A0000}"/>
    <cellStyle name="Percent 4 24 2 7" xfId="23239" xr:uid="{00000000-0005-0000-0000-0000F45A0000}"/>
    <cellStyle name="Percent 4 24 3" xfId="23240" xr:uid="{00000000-0005-0000-0000-0000F55A0000}"/>
    <cellStyle name="Percent 4 24 3 2" xfId="23241" xr:uid="{00000000-0005-0000-0000-0000F65A0000}"/>
    <cellStyle name="Percent 4 24 3 2 2" xfId="23242" xr:uid="{00000000-0005-0000-0000-0000F75A0000}"/>
    <cellStyle name="Percent 4 24 3 2 2 2" xfId="23243" xr:uid="{00000000-0005-0000-0000-0000F85A0000}"/>
    <cellStyle name="Percent 4 24 3 2 2 3" xfId="23244" xr:uid="{00000000-0005-0000-0000-0000F95A0000}"/>
    <cellStyle name="Percent 4 24 3 2 3" xfId="23245" xr:uid="{00000000-0005-0000-0000-0000FA5A0000}"/>
    <cellStyle name="Percent 4 24 3 2 4" xfId="23246" xr:uid="{00000000-0005-0000-0000-0000FB5A0000}"/>
    <cellStyle name="Percent 4 24 3 3" xfId="23247" xr:uid="{00000000-0005-0000-0000-0000FC5A0000}"/>
    <cellStyle name="Percent 4 24 3 3 2" xfId="23248" xr:uid="{00000000-0005-0000-0000-0000FD5A0000}"/>
    <cellStyle name="Percent 4 24 3 3 2 2" xfId="23249" xr:uid="{00000000-0005-0000-0000-0000FE5A0000}"/>
    <cellStyle name="Percent 4 24 3 3 2 3" xfId="23250" xr:uid="{00000000-0005-0000-0000-0000FF5A0000}"/>
    <cellStyle name="Percent 4 24 3 3 3" xfId="23251" xr:uid="{00000000-0005-0000-0000-0000005B0000}"/>
    <cellStyle name="Percent 4 24 3 3 4" xfId="23252" xr:uid="{00000000-0005-0000-0000-0000015B0000}"/>
    <cellStyle name="Percent 4 24 3 4" xfId="23253" xr:uid="{00000000-0005-0000-0000-0000025B0000}"/>
    <cellStyle name="Percent 4 24 3 4 2" xfId="23254" xr:uid="{00000000-0005-0000-0000-0000035B0000}"/>
    <cellStyle name="Percent 4 24 3 4 3" xfId="23255" xr:uid="{00000000-0005-0000-0000-0000045B0000}"/>
    <cellStyle name="Percent 4 24 3 5" xfId="23256" xr:uid="{00000000-0005-0000-0000-0000055B0000}"/>
    <cellStyle name="Percent 4 24 3 6" xfId="23257" xr:uid="{00000000-0005-0000-0000-0000065B0000}"/>
    <cellStyle name="Percent 4 24 4" xfId="23258" xr:uid="{00000000-0005-0000-0000-0000075B0000}"/>
    <cellStyle name="Percent 4 24 4 2" xfId="23259" xr:uid="{00000000-0005-0000-0000-0000085B0000}"/>
    <cellStyle name="Percent 4 24 4 2 2" xfId="23260" xr:uid="{00000000-0005-0000-0000-0000095B0000}"/>
    <cellStyle name="Percent 4 24 4 2 2 2" xfId="23261" xr:uid="{00000000-0005-0000-0000-00000A5B0000}"/>
    <cellStyle name="Percent 4 24 4 2 2 3" xfId="23262" xr:uid="{00000000-0005-0000-0000-00000B5B0000}"/>
    <cellStyle name="Percent 4 24 4 2 3" xfId="23263" xr:uid="{00000000-0005-0000-0000-00000C5B0000}"/>
    <cellStyle name="Percent 4 24 4 2 4" xfId="23264" xr:uid="{00000000-0005-0000-0000-00000D5B0000}"/>
    <cellStyle name="Percent 4 24 4 3" xfId="23265" xr:uid="{00000000-0005-0000-0000-00000E5B0000}"/>
    <cellStyle name="Percent 4 24 4 3 2" xfId="23266" xr:uid="{00000000-0005-0000-0000-00000F5B0000}"/>
    <cellStyle name="Percent 4 24 4 3 2 2" xfId="23267" xr:uid="{00000000-0005-0000-0000-0000105B0000}"/>
    <cellStyle name="Percent 4 24 4 3 2 3" xfId="23268" xr:uid="{00000000-0005-0000-0000-0000115B0000}"/>
    <cellStyle name="Percent 4 24 4 3 3" xfId="23269" xr:uid="{00000000-0005-0000-0000-0000125B0000}"/>
    <cellStyle name="Percent 4 24 4 3 4" xfId="23270" xr:uid="{00000000-0005-0000-0000-0000135B0000}"/>
    <cellStyle name="Percent 4 24 4 4" xfId="23271" xr:uid="{00000000-0005-0000-0000-0000145B0000}"/>
    <cellStyle name="Percent 4 24 4 4 2" xfId="23272" xr:uid="{00000000-0005-0000-0000-0000155B0000}"/>
    <cellStyle name="Percent 4 24 4 4 3" xfId="23273" xr:uid="{00000000-0005-0000-0000-0000165B0000}"/>
    <cellStyle name="Percent 4 24 4 5" xfId="23274" xr:uid="{00000000-0005-0000-0000-0000175B0000}"/>
    <cellStyle name="Percent 4 24 4 6" xfId="23275" xr:uid="{00000000-0005-0000-0000-0000185B0000}"/>
    <cellStyle name="Percent 4 24 5" xfId="23276" xr:uid="{00000000-0005-0000-0000-0000195B0000}"/>
    <cellStyle name="Percent 4 24 5 2" xfId="23277" xr:uid="{00000000-0005-0000-0000-00001A5B0000}"/>
    <cellStyle name="Percent 4 24 5 2 2" xfId="23278" xr:uid="{00000000-0005-0000-0000-00001B5B0000}"/>
    <cellStyle name="Percent 4 24 5 2 2 2" xfId="23279" xr:uid="{00000000-0005-0000-0000-00001C5B0000}"/>
    <cellStyle name="Percent 4 24 5 2 2 3" xfId="23280" xr:uid="{00000000-0005-0000-0000-00001D5B0000}"/>
    <cellStyle name="Percent 4 24 5 2 3" xfId="23281" xr:uid="{00000000-0005-0000-0000-00001E5B0000}"/>
    <cellStyle name="Percent 4 24 5 2 4" xfId="23282" xr:uid="{00000000-0005-0000-0000-00001F5B0000}"/>
    <cellStyle name="Percent 4 24 5 3" xfId="23283" xr:uid="{00000000-0005-0000-0000-0000205B0000}"/>
    <cellStyle name="Percent 4 24 5 3 2" xfId="23284" xr:uid="{00000000-0005-0000-0000-0000215B0000}"/>
    <cellStyle name="Percent 4 24 5 3 2 2" xfId="23285" xr:uid="{00000000-0005-0000-0000-0000225B0000}"/>
    <cellStyle name="Percent 4 24 5 3 2 3" xfId="23286" xr:uid="{00000000-0005-0000-0000-0000235B0000}"/>
    <cellStyle name="Percent 4 24 5 3 3" xfId="23287" xr:uid="{00000000-0005-0000-0000-0000245B0000}"/>
    <cellStyle name="Percent 4 24 5 3 4" xfId="23288" xr:uid="{00000000-0005-0000-0000-0000255B0000}"/>
    <cellStyle name="Percent 4 24 5 4" xfId="23289" xr:uid="{00000000-0005-0000-0000-0000265B0000}"/>
    <cellStyle name="Percent 4 24 5 4 2" xfId="23290" xr:uid="{00000000-0005-0000-0000-0000275B0000}"/>
    <cellStyle name="Percent 4 24 5 4 2 2" xfId="23291" xr:uid="{00000000-0005-0000-0000-0000285B0000}"/>
    <cellStyle name="Percent 4 24 5 4 2 3" xfId="23292" xr:uid="{00000000-0005-0000-0000-0000295B0000}"/>
    <cellStyle name="Percent 4 24 5 4 3" xfId="23293" xr:uid="{00000000-0005-0000-0000-00002A5B0000}"/>
    <cellStyle name="Percent 4 24 5 4 4" xfId="23294" xr:uid="{00000000-0005-0000-0000-00002B5B0000}"/>
    <cellStyle name="Percent 4 24 5 5" xfId="23295" xr:uid="{00000000-0005-0000-0000-00002C5B0000}"/>
    <cellStyle name="Percent 4 24 5 5 2" xfId="23296" xr:uid="{00000000-0005-0000-0000-00002D5B0000}"/>
    <cellStyle name="Percent 4 24 5 5 3" xfId="23297" xr:uid="{00000000-0005-0000-0000-00002E5B0000}"/>
    <cellStyle name="Percent 4 24 5 6" xfId="23298" xr:uid="{00000000-0005-0000-0000-00002F5B0000}"/>
    <cellStyle name="Percent 4 24 5 7" xfId="23299" xr:uid="{00000000-0005-0000-0000-0000305B0000}"/>
    <cellStyle name="Percent 4 24 6" xfId="23300" xr:uid="{00000000-0005-0000-0000-0000315B0000}"/>
    <cellStyle name="Percent 4 24 6 2" xfId="23301" xr:uid="{00000000-0005-0000-0000-0000325B0000}"/>
    <cellStyle name="Percent 4 24 6 2 2" xfId="23302" xr:uid="{00000000-0005-0000-0000-0000335B0000}"/>
    <cellStyle name="Percent 4 24 6 2 2 2" xfId="23303" xr:uid="{00000000-0005-0000-0000-0000345B0000}"/>
    <cellStyle name="Percent 4 24 6 2 2 3" xfId="23304" xr:uid="{00000000-0005-0000-0000-0000355B0000}"/>
    <cellStyle name="Percent 4 24 6 2 3" xfId="23305" xr:uid="{00000000-0005-0000-0000-0000365B0000}"/>
    <cellStyle name="Percent 4 24 6 2 4" xfId="23306" xr:uid="{00000000-0005-0000-0000-0000375B0000}"/>
    <cellStyle name="Percent 4 24 6 3" xfId="23307" xr:uid="{00000000-0005-0000-0000-0000385B0000}"/>
    <cellStyle name="Percent 4 24 6 3 2" xfId="23308" xr:uid="{00000000-0005-0000-0000-0000395B0000}"/>
    <cellStyle name="Percent 4 24 6 3 2 2" xfId="23309" xr:uid="{00000000-0005-0000-0000-00003A5B0000}"/>
    <cellStyle name="Percent 4 24 6 3 2 3" xfId="23310" xr:uid="{00000000-0005-0000-0000-00003B5B0000}"/>
    <cellStyle name="Percent 4 24 6 3 3" xfId="23311" xr:uid="{00000000-0005-0000-0000-00003C5B0000}"/>
    <cellStyle name="Percent 4 24 6 3 4" xfId="23312" xr:uid="{00000000-0005-0000-0000-00003D5B0000}"/>
    <cellStyle name="Percent 4 24 6 4" xfId="23313" xr:uid="{00000000-0005-0000-0000-00003E5B0000}"/>
    <cellStyle name="Percent 4 24 6 4 2" xfId="23314" xr:uid="{00000000-0005-0000-0000-00003F5B0000}"/>
    <cellStyle name="Percent 4 24 6 4 3" xfId="23315" xr:uid="{00000000-0005-0000-0000-0000405B0000}"/>
    <cellStyle name="Percent 4 24 6 5" xfId="23316" xr:uid="{00000000-0005-0000-0000-0000415B0000}"/>
    <cellStyle name="Percent 4 24 6 6" xfId="23317" xr:uid="{00000000-0005-0000-0000-0000425B0000}"/>
    <cellStyle name="Percent 4 24 7" xfId="23318" xr:uid="{00000000-0005-0000-0000-0000435B0000}"/>
    <cellStyle name="Percent 4 24 7 2" xfId="23319" xr:uid="{00000000-0005-0000-0000-0000445B0000}"/>
    <cellStyle name="Percent 4 24 7 2 2" xfId="23320" xr:uid="{00000000-0005-0000-0000-0000455B0000}"/>
    <cellStyle name="Percent 4 24 7 2 3" xfId="23321" xr:uid="{00000000-0005-0000-0000-0000465B0000}"/>
    <cellStyle name="Percent 4 24 7 3" xfId="23322" xr:uid="{00000000-0005-0000-0000-0000475B0000}"/>
    <cellStyle name="Percent 4 24 7 4" xfId="23323" xr:uid="{00000000-0005-0000-0000-0000485B0000}"/>
    <cellStyle name="Percent 4 24 8" xfId="23324" xr:uid="{00000000-0005-0000-0000-0000495B0000}"/>
    <cellStyle name="Percent 4 24 8 2" xfId="23325" xr:uid="{00000000-0005-0000-0000-00004A5B0000}"/>
    <cellStyle name="Percent 4 24 8 2 2" xfId="23326" xr:uid="{00000000-0005-0000-0000-00004B5B0000}"/>
    <cellStyle name="Percent 4 24 8 2 3" xfId="23327" xr:uid="{00000000-0005-0000-0000-00004C5B0000}"/>
    <cellStyle name="Percent 4 24 8 3" xfId="23328" xr:uid="{00000000-0005-0000-0000-00004D5B0000}"/>
    <cellStyle name="Percent 4 24 8 4" xfId="23329" xr:uid="{00000000-0005-0000-0000-00004E5B0000}"/>
    <cellStyle name="Percent 4 24 9" xfId="23330" xr:uid="{00000000-0005-0000-0000-00004F5B0000}"/>
    <cellStyle name="Percent 4 24 9 2" xfId="23331" xr:uid="{00000000-0005-0000-0000-0000505B0000}"/>
    <cellStyle name="Percent 4 24 9 2 2" xfId="23332" xr:uid="{00000000-0005-0000-0000-0000515B0000}"/>
    <cellStyle name="Percent 4 24 9 2 3" xfId="23333" xr:uid="{00000000-0005-0000-0000-0000525B0000}"/>
    <cellStyle name="Percent 4 24 9 3" xfId="23334" xr:uid="{00000000-0005-0000-0000-0000535B0000}"/>
    <cellStyle name="Percent 4 24 9 4" xfId="23335" xr:uid="{00000000-0005-0000-0000-0000545B0000}"/>
    <cellStyle name="Percent 4 25" xfId="23336" xr:uid="{00000000-0005-0000-0000-0000555B0000}"/>
    <cellStyle name="Percent 4 25 10" xfId="23337" xr:uid="{00000000-0005-0000-0000-0000565B0000}"/>
    <cellStyle name="Percent 4 25 10 2" xfId="23338" xr:uid="{00000000-0005-0000-0000-0000575B0000}"/>
    <cellStyle name="Percent 4 25 10 3" xfId="23339" xr:uid="{00000000-0005-0000-0000-0000585B0000}"/>
    <cellStyle name="Percent 4 25 11" xfId="23340" xr:uid="{00000000-0005-0000-0000-0000595B0000}"/>
    <cellStyle name="Percent 4 25 11 2" xfId="23341" xr:uid="{00000000-0005-0000-0000-00005A5B0000}"/>
    <cellStyle name="Percent 4 25 11 3" xfId="23342" xr:uid="{00000000-0005-0000-0000-00005B5B0000}"/>
    <cellStyle name="Percent 4 25 12" xfId="23343" xr:uid="{00000000-0005-0000-0000-00005C5B0000}"/>
    <cellStyle name="Percent 4 25 12 2" xfId="23344" xr:uid="{00000000-0005-0000-0000-00005D5B0000}"/>
    <cellStyle name="Percent 4 25 12 3" xfId="23345" xr:uid="{00000000-0005-0000-0000-00005E5B0000}"/>
    <cellStyle name="Percent 4 25 13" xfId="23346" xr:uid="{00000000-0005-0000-0000-00005F5B0000}"/>
    <cellStyle name="Percent 4 25 2" xfId="23347" xr:uid="{00000000-0005-0000-0000-0000605B0000}"/>
    <cellStyle name="Percent 4 25 2 2" xfId="23348" xr:uid="{00000000-0005-0000-0000-0000615B0000}"/>
    <cellStyle name="Percent 4 25 2 2 2" xfId="23349" xr:uid="{00000000-0005-0000-0000-0000625B0000}"/>
    <cellStyle name="Percent 4 25 2 2 2 2" xfId="23350" xr:uid="{00000000-0005-0000-0000-0000635B0000}"/>
    <cellStyle name="Percent 4 25 2 2 2 3" xfId="23351" xr:uid="{00000000-0005-0000-0000-0000645B0000}"/>
    <cellStyle name="Percent 4 25 2 2 3" xfId="23352" xr:uid="{00000000-0005-0000-0000-0000655B0000}"/>
    <cellStyle name="Percent 4 25 2 2 4" xfId="23353" xr:uid="{00000000-0005-0000-0000-0000665B0000}"/>
    <cellStyle name="Percent 4 25 2 3" xfId="23354" xr:uid="{00000000-0005-0000-0000-0000675B0000}"/>
    <cellStyle name="Percent 4 25 2 3 2" xfId="23355" xr:uid="{00000000-0005-0000-0000-0000685B0000}"/>
    <cellStyle name="Percent 4 25 2 3 2 2" xfId="23356" xr:uid="{00000000-0005-0000-0000-0000695B0000}"/>
    <cellStyle name="Percent 4 25 2 3 2 3" xfId="23357" xr:uid="{00000000-0005-0000-0000-00006A5B0000}"/>
    <cellStyle name="Percent 4 25 2 3 3" xfId="23358" xr:uid="{00000000-0005-0000-0000-00006B5B0000}"/>
    <cellStyle name="Percent 4 25 2 3 4" xfId="23359" xr:uid="{00000000-0005-0000-0000-00006C5B0000}"/>
    <cellStyle name="Percent 4 25 2 4" xfId="23360" xr:uid="{00000000-0005-0000-0000-00006D5B0000}"/>
    <cellStyle name="Percent 4 25 2 4 2" xfId="23361" xr:uid="{00000000-0005-0000-0000-00006E5B0000}"/>
    <cellStyle name="Percent 4 25 2 4 3" xfId="23362" xr:uid="{00000000-0005-0000-0000-00006F5B0000}"/>
    <cellStyle name="Percent 4 25 2 5" xfId="23363" xr:uid="{00000000-0005-0000-0000-0000705B0000}"/>
    <cellStyle name="Percent 4 25 2 5 2" xfId="23364" xr:uid="{00000000-0005-0000-0000-0000715B0000}"/>
    <cellStyle name="Percent 4 25 2 5 3" xfId="23365" xr:uid="{00000000-0005-0000-0000-0000725B0000}"/>
    <cellStyle name="Percent 4 25 2 6" xfId="23366" xr:uid="{00000000-0005-0000-0000-0000735B0000}"/>
    <cellStyle name="Percent 4 25 2 7" xfId="23367" xr:uid="{00000000-0005-0000-0000-0000745B0000}"/>
    <cellStyle name="Percent 4 25 3" xfId="23368" xr:uid="{00000000-0005-0000-0000-0000755B0000}"/>
    <cellStyle name="Percent 4 25 3 2" xfId="23369" xr:uid="{00000000-0005-0000-0000-0000765B0000}"/>
    <cellStyle name="Percent 4 25 3 2 2" xfId="23370" xr:uid="{00000000-0005-0000-0000-0000775B0000}"/>
    <cellStyle name="Percent 4 25 3 2 2 2" xfId="23371" xr:uid="{00000000-0005-0000-0000-0000785B0000}"/>
    <cellStyle name="Percent 4 25 3 2 2 3" xfId="23372" xr:uid="{00000000-0005-0000-0000-0000795B0000}"/>
    <cellStyle name="Percent 4 25 3 2 3" xfId="23373" xr:uid="{00000000-0005-0000-0000-00007A5B0000}"/>
    <cellStyle name="Percent 4 25 3 2 4" xfId="23374" xr:uid="{00000000-0005-0000-0000-00007B5B0000}"/>
    <cellStyle name="Percent 4 25 3 3" xfId="23375" xr:uid="{00000000-0005-0000-0000-00007C5B0000}"/>
    <cellStyle name="Percent 4 25 3 3 2" xfId="23376" xr:uid="{00000000-0005-0000-0000-00007D5B0000}"/>
    <cellStyle name="Percent 4 25 3 3 2 2" xfId="23377" xr:uid="{00000000-0005-0000-0000-00007E5B0000}"/>
    <cellStyle name="Percent 4 25 3 3 2 3" xfId="23378" xr:uid="{00000000-0005-0000-0000-00007F5B0000}"/>
    <cellStyle name="Percent 4 25 3 3 3" xfId="23379" xr:uid="{00000000-0005-0000-0000-0000805B0000}"/>
    <cellStyle name="Percent 4 25 3 3 4" xfId="23380" xr:uid="{00000000-0005-0000-0000-0000815B0000}"/>
    <cellStyle name="Percent 4 25 3 4" xfId="23381" xr:uid="{00000000-0005-0000-0000-0000825B0000}"/>
    <cellStyle name="Percent 4 25 3 4 2" xfId="23382" xr:uid="{00000000-0005-0000-0000-0000835B0000}"/>
    <cellStyle name="Percent 4 25 3 4 3" xfId="23383" xr:uid="{00000000-0005-0000-0000-0000845B0000}"/>
    <cellStyle name="Percent 4 25 3 5" xfId="23384" xr:uid="{00000000-0005-0000-0000-0000855B0000}"/>
    <cellStyle name="Percent 4 25 3 6" xfId="23385" xr:uid="{00000000-0005-0000-0000-0000865B0000}"/>
    <cellStyle name="Percent 4 25 4" xfId="23386" xr:uid="{00000000-0005-0000-0000-0000875B0000}"/>
    <cellStyle name="Percent 4 25 4 2" xfId="23387" xr:uid="{00000000-0005-0000-0000-0000885B0000}"/>
    <cellStyle name="Percent 4 25 4 2 2" xfId="23388" xr:uid="{00000000-0005-0000-0000-0000895B0000}"/>
    <cellStyle name="Percent 4 25 4 2 2 2" xfId="23389" xr:uid="{00000000-0005-0000-0000-00008A5B0000}"/>
    <cellStyle name="Percent 4 25 4 2 2 3" xfId="23390" xr:uid="{00000000-0005-0000-0000-00008B5B0000}"/>
    <cellStyle name="Percent 4 25 4 2 3" xfId="23391" xr:uid="{00000000-0005-0000-0000-00008C5B0000}"/>
    <cellStyle name="Percent 4 25 4 2 4" xfId="23392" xr:uid="{00000000-0005-0000-0000-00008D5B0000}"/>
    <cellStyle name="Percent 4 25 4 3" xfId="23393" xr:uid="{00000000-0005-0000-0000-00008E5B0000}"/>
    <cellStyle name="Percent 4 25 4 3 2" xfId="23394" xr:uid="{00000000-0005-0000-0000-00008F5B0000}"/>
    <cellStyle name="Percent 4 25 4 3 2 2" xfId="23395" xr:uid="{00000000-0005-0000-0000-0000905B0000}"/>
    <cellStyle name="Percent 4 25 4 3 2 3" xfId="23396" xr:uid="{00000000-0005-0000-0000-0000915B0000}"/>
    <cellStyle name="Percent 4 25 4 3 3" xfId="23397" xr:uid="{00000000-0005-0000-0000-0000925B0000}"/>
    <cellStyle name="Percent 4 25 4 3 4" xfId="23398" xr:uid="{00000000-0005-0000-0000-0000935B0000}"/>
    <cellStyle name="Percent 4 25 4 4" xfId="23399" xr:uid="{00000000-0005-0000-0000-0000945B0000}"/>
    <cellStyle name="Percent 4 25 4 4 2" xfId="23400" xr:uid="{00000000-0005-0000-0000-0000955B0000}"/>
    <cellStyle name="Percent 4 25 4 4 3" xfId="23401" xr:uid="{00000000-0005-0000-0000-0000965B0000}"/>
    <cellStyle name="Percent 4 25 4 5" xfId="23402" xr:uid="{00000000-0005-0000-0000-0000975B0000}"/>
    <cellStyle name="Percent 4 25 4 6" xfId="23403" xr:uid="{00000000-0005-0000-0000-0000985B0000}"/>
    <cellStyle name="Percent 4 25 5" xfId="23404" xr:uid="{00000000-0005-0000-0000-0000995B0000}"/>
    <cellStyle name="Percent 4 25 5 2" xfId="23405" xr:uid="{00000000-0005-0000-0000-00009A5B0000}"/>
    <cellStyle name="Percent 4 25 5 2 2" xfId="23406" xr:uid="{00000000-0005-0000-0000-00009B5B0000}"/>
    <cellStyle name="Percent 4 25 5 2 2 2" xfId="23407" xr:uid="{00000000-0005-0000-0000-00009C5B0000}"/>
    <cellStyle name="Percent 4 25 5 2 2 3" xfId="23408" xr:uid="{00000000-0005-0000-0000-00009D5B0000}"/>
    <cellStyle name="Percent 4 25 5 2 3" xfId="23409" xr:uid="{00000000-0005-0000-0000-00009E5B0000}"/>
    <cellStyle name="Percent 4 25 5 2 4" xfId="23410" xr:uid="{00000000-0005-0000-0000-00009F5B0000}"/>
    <cellStyle name="Percent 4 25 5 3" xfId="23411" xr:uid="{00000000-0005-0000-0000-0000A05B0000}"/>
    <cellStyle name="Percent 4 25 5 3 2" xfId="23412" xr:uid="{00000000-0005-0000-0000-0000A15B0000}"/>
    <cellStyle name="Percent 4 25 5 3 2 2" xfId="23413" xr:uid="{00000000-0005-0000-0000-0000A25B0000}"/>
    <cellStyle name="Percent 4 25 5 3 2 3" xfId="23414" xr:uid="{00000000-0005-0000-0000-0000A35B0000}"/>
    <cellStyle name="Percent 4 25 5 3 3" xfId="23415" xr:uid="{00000000-0005-0000-0000-0000A45B0000}"/>
    <cellStyle name="Percent 4 25 5 3 4" xfId="23416" xr:uid="{00000000-0005-0000-0000-0000A55B0000}"/>
    <cellStyle name="Percent 4 25 5 4" xfId="23417" xr:uid="{00000000-0005-0000-0000-0000A65B0000}"/>
    <cellStyle name="Percent 4 25 5 4 2" xfId="23418" xr:uid="{00000000-0005-0000-0000-0000A75B0000}"/>
    <cellStyle name="Percent 4 25 5 4 2 2" xfId="23419" xr:uid="{00000000-0005-0000-0000-0000A85B0000}"/>
    <cellStyle name="Percent 4 25 5 4 2 3" xfId="23420" xr:uid="{00000000-0005-0000-0000-0000A95B0000}"/>
    <cellStyle name="Percent 4 25 5 4 3" xfId="23421" xr:uid="{00000000-0005-0000-0000-0000AA5B0000}"/>
    <cellStyle name="Percent 4 25 5 4 4" xfId="23422" xr:uid="{00000000-0005-0000-0000-0000AB5B0000}"/>
    <cellStyle name="Percent 4 25 5 5" xfId="23423" xr:uid="{00000000-0005-0000-0000-0000AC5B0000}"/>
    <cellStyle name="Percent 4 25 5 5 2" xfId="23424" xr:uid="{00000000-0005-0000-0000-0000AD5B0000}"/>
    <cellStyle name="Percent 4 25 5 5 3" xfId="23425" xr:uid="{00000000-0005-0000-0000-0000AE5B0000}"/>
    <cellStyle name="Percent 4 25 5 6" xfId="23426" xr:uid="{00000000-0005-0000-0000-0000AF5B0000}"/>
    <cellStyle name="Percent 4 25 5 7" xfId="23427" xr:uid="{00000000-0005-0000-0000-0000B05B0000}"/>
    <cellStyle name="Percent 4 25 6" xfId="23428" xr:uid="{00000000-0005-0000-0000-0000B15B0000}"/>
    <cellStyle name="Percent 4 25 6 2" xfId="23429" xr:uid="{00000000-0005-0000-0000-0000B25B0000}"/>
    <cellStyle name="Percent 4 25 6 2 2" xfId="23430" xr:uid="{00000000-0005-0000-0000-0000B35B0000}"/>
    <cellStyle name="Percent 4 25 6 2 2 2" xfId="23431" xr:uid="{00000000-0005-0000-0000-0000B45B0000}"/>
    <cellStyle name="Percent 4 25 6 2 2 3" xfId="23432" xr:uid="{00000000-0005-0000-0000-0000B55B0000}"/>
    <cellStyle name="Percent 4 25 6 2 3" xfId="23433" xr:uid="{00000000-0005-0000-0000-0000B65B0000}"/>
    <cellStyle name="Percent 4 25 6 2 4" xfId="23434" xr:uid="{00000000-0005-0000-0000-0000B75B0000}"/>
    <cellStyle name="Percent 4 25 6 3" xfId="23435" xr:uid="{00000000-0005-0000-0000-0000B85B0000}"/>
    <cellStyle name="Percent 4 25 6 3 2" xfId="23436" xr:uid="{00000000-0005-0000-0000-0000B95B0000}"/>
    <cellStyle name="Percent 4 25 6 3 2 2" xfId="23437" xr:uid="{00000000-0005-0000-0000-0000BA5B0000}"/>
    <cellStyle name="Percent 4 25 6 3 2 3" xfId="23438" xr:uid="{00000000-0005-0000-0000-0000BB5B0000}"/>
    <cellStyle name="Percent 4 25 6 3 3" xfId="23439" xr:uid="{00000000-0005-0000-0000-0000BC5B0000}"/>
    <cellStyle name="Percent 4 25 6 3 4" xfId="23440" xr:uid="{00000000-0005-0000-0000-0000BD5B0000}"/>
    <cellStyle name="Percent 4 25 6 4" xfId="23441" xr:uid="{00000000-0005-0000-0000-0000BE5B0000}"/>
    <cellStyle name="Percent 4 25 6 4 2" xfId="23442" xr:uid="{00000000-0005-0000-0000-0000BF5B0000}"/>
    <cellStyle name="Percent 4 25 6 4 3" xfId="23443" xr:uid="{00000000-0005-0000-0000-0000C05B0000}"/>
    <cellStyle name="Percent 4 25 6 5" xfId="23444" xr:uid="{00000000-0005-0000-0000-0000C15B0000}"/>
    <cellStyle name="Percent 4 25 6 6" xfId="23445" xr:uid="{00000000-0005-0000-0000-0000C25B0000}"/>
    <cellStyle name="Percent 4 25 7" xfId="23446" xr:uid="{00000000-0005-0000-0000-0000C35B0000}"/>
    <cellStyle name="Percent 4 25 7 2" xfId="23447" xr:uid="{00000000-0005-0000-0000-0000C45B0000}"/>
    <cellStyle name="Percent 4 25 7 2 2" xfId="23448" xr:uid="{00000000-0005-0000-0000-0000C55B0000}"/>
    <cellStyle name="Percent 4 25 7 2 3" xfId="23449" xr:uid="{00000000-0005-0000-0000-0000C65B0000}"/>
    <cellStyle name="Percent 4 25 7 3" xfId="23450" xr:uid="{00000000-0005-0000-0000-0000C75B0000}"/>
    <cellStyle name="Percent 4 25 7 4" xfId="23451" xr:uid="{00000000-0005-0000-0000-0000C85B0000}"/>
    <cellStyle name="Percent 4 25 8" xfId="23452" xr:uid="{00000000-0005-0000-0000-0000C95B0000}"/>
    <cellStyle name="Percent 4 25 8 2" xfId="23453" xr:uid="{00000000-0005-0000-0000-0000CA5B0000}"/>
    <cellStyle name="Percent 4 25 8 2 2" xfId="23454" xr:uid="{00000000-0005-0000-0000-0000CB5B0000}"/>
    <cellStyle name="Percent 4 25 8 2 3" xfId="23455" xr:uid="{00000000-0005-0000-0000-0000CC5B0000}"/>
    <cellStyle name="Percent 4 25 8 3" xfId="23456" xr:uid="{00000000-0005-0000-0000-0000CD5B0000}"/>
    <cellStyle name="Percent 4 25 8 4" xfId="23457" xr:uid="{00000000-0005-0000-0000-0000CE5B0000}"/>
    <cellStyle name="Percent 4 25 9" xfId="23458" xr:uid="{00000000-0005-0000-0000-0000CF5B0000}"/>
    <cellStyle name="Percent 4 25 9 2" xfId="23459" xr:uid="{00000000-0005-0000-0000-0000D05B0000}"/>
    <cellStyle name="Percent 4 25 9 2 2" xfId="23460" xr:uid="{00000000-0005-0000-0000-0000D15B0000}"/>
    <cellStyle name="Percent 4 25 9 2 3" xfId="23461" xr:uid="{00000000-0005-0000-0000-0000D25B0000}"/>
    <cellStyle name="Percent 4 25 9 3" xfId="23462" xr:uid="{00000000-0005-0000-0000-0000D35B0000}"/>
    <cellStyle name="Percent 4 25 9 4" xfId="23463" xr:uid="{00000000-0005-0000-0000-0000D45B0000}"/>
    <cellStyle name="Percent 4 26" xfId="23464" xr:uid="{00000000-0005-0000-0000-0000D55B0000}"/>
    <cellStyle name="Percent 4 26 10" xfId="23465" xr:uid="{00000000-0005-0000-0000-0000D65B0000}"/>
    <cellStyle name="Percent 4 26 10 2" xfId="23466" xr:uid="{00000000-0005-0000-0000-0000D75B0000}"/>
    <cellStyle name="Percent 4 26 10 3" xfId="23467" xr:uid="{00000000-0005-0000-0000-0000D85B0000}"/>
    <cellStyle name="Percent 4 26 11" xfId="23468" xr:uid="{00000000-0005-0000-0000-0000D95B0000}"/>
    <cellStyle name="Percent 4 26 11 2" xfId="23469" xr:uid="{00000000-0005-0000-0000-0000DA5B0000}"/>
    <cellStyle name="Percent 4 26 11 3" xfId="23470" xr:uid="{00000000-0005-0000-0000-0000DB5B0000}"/>
    <cellStyle name="Percent 4 26 12" xfId="23471" xr:uid="{00000000-0005-0000-0000-0000DC5B0000}"/>
    <cellStyle name="Percent 4 26 12 2" xfId="23472" xr:uid="{00000000-0005-0000-0000-0000DD5B0000}"/>
    <cellStyle name="Percent 4 26 12 3" xfId="23473" xr:uid="{00000000-0005-0000-0000-0000DE5B0000}"/>
    <cellStyle name="Percent 4 26 13" xfId="23474" xr:uid="{00000000-0005-0000-0000-0000DF5B0000}"/>
    <cellStyle name="Percent 4 26 2" xfId="23475" xr:uid="{00000000-0005-0000-0000-0000E05B0000}"/>
    <cellStyle name="Percent 4 26 2 2" xfId="23476" xr:uid="{00000000-0005-0000-0000-0000E15B0000}"/>
    <cellStyle name="Percent 4 26 2 2 2" xfId="23477" xr:uid="{00000000-0005-0000-0000-0000E25B0000}"/>
    <cellStyle name="Percent 4 26 2 2 2 2" xfId="23478" xr:uid="{00000000-0005-0000-0000-0000E35B0000}"/>
    <cellStyle name="Percent 4 26 2 2 2 3" xfId="23479" xr:uid="{00000000-0005-0000-0000-0000E45B0000}"/>
    <cellStyle name="Percent 4 26 2 2 3" xfId="23480" xr:uid="{00000000-0005-0000-0000-0000E55B0000}"/>
    <cellStyle name="Percent 4 26 2 2 4" xfId="23481" xr:uid="{00000000-0005-0000-0000-0000E65B0000}"/>
    <cellStyle name="Percent 4 26 2 3" xfId="23482" xr:uid="{00000000-0005-0000-0000-0000E75B0000}"/>
    <cellStyle name="Percent 4 26 2 3 2" xfId="23483" xr:uid="{00000000-0005-0000-0000-0000E85B0000}"/>
    <cellStyle name="Percent 4 26 2 3 2 2" xfId="23484" xr:uid="{00000000-0005-0000-0000-0000E95B0000}"/>
    <cellStyle name="Percent 4 26 2 3 2 3" xfId="23485" xr:uid="{00000000-0005-0000-0000-0000EA5B0000}"/>
    <cellStyle name="Percent 4 26 2 3 3" xfId="23486" xr:uid="{00000000-0005-0000-0000-0000EB5B0000}"/>
    <cellStyle name="Percent 4 26 2 3 4" xfId="23487" xr:uid="{00000000-0005-0000-0000-0000EC5B0000}"/>
    <cellStyle name="Percent 4 26 2 4" xfId="23488" xr:uid="{00000000-0005-0000-0000-0000ED5B0000}"/>
    <cellStyle name="Percent 4 26 2 4 2" xfId="23489" xr:uid="{00000000-0005-0000-0000-0000EE5B0000}"/>
    <cellStyle name="Percent 4 26 2 4 3" xfId="23490" xr:uid="{00000000-0005-0000-0000-0000EF5B0000}"/>
    <cellStyle name="Percent 4 26 2 5" xfId="23491" xr:uid="{00000000-0005-0000-0000-0000F05B0000}"/>
    <cellStyle name="Percent 4 26 2 5 2" xfId="23492" xr:uid="{00000000-0005-0000-0000-0000F15B0000}"/>
    <cellStyle name="Percent 4 26 2 5 3" xfId="23493" xr:uid="{00000000-0005-0000-0000-0000F25B0000}"/>
    <cellStyle name="Percent 4 26 2 6" xfId="23494" xr:uid="{00000000-0005-0000-0000-0000F35B0000}"/>
    <cellStyle name="Percent 4 26 2 7" xfId="23495" xr:uid="{00000000-0005-0000-0000-0000F45B0000}"/>
    <cellStyle name="Percent 4 26 3" xfId="23496" xr:uid="{00000000-0005-0000-0000-0000F55B0000}"/>
    <cellStyle name="Percent 4 26 3 2" xfId="23497" xr:uid="{00000000-0005-0000-0000-0000F65B0000}"/>
    <cellStyle name="Percent 4 26 3 2 2" xfId="23498" xr:uid="{00000000-0005-0000-0000-0000F75B0000}"/>
    <cellStyle name="Percent 4 26 3 2 2 2" xfId="23499" xr:uid="{00000000-0005-0000-0000-0000F85B0000}"/>
    <cellStyle name="Percent 4 26 3 2 2 3" xfId="23500" xr:uid="{00000000-0005-0000-0000-0000F95B0000}"/>
    <cellStyle name="Percent 4 26 3 2 3" xfId="23501" xr:uid="{00000000-0005-0000-0000-0000FA5B0000}"/>
    <cellStyle name="Percent 4 26 3 2 4" xfId="23502" xr:uid="{00000000-0005-0000-0000-0000FB5B0000}"/>
    <cellStyle name="Percent 4 26 3 3" xfId="23503" xr:uid="{00000000-0005-0000-0000-0000FC5B0000}"/>
    <cellStyle name="Percent 4 26 3 3 2" xfId="23504" xr:uid="{00000000-0005-0000-0000-0000FD5B0000}"/>
    <cellStyle name="Percent 4 26 3 3 2 2" xfId="23505" xr:uid="{00000000-0005-0000-0000-0000FE5B0000}"/>
    <cellStyle name="Percent 4 26 3 3 2 3" xfId="23506" xr:uid="{00000000-0005-0000-0000-0000FF5B0000}"/>
    <cellStyle name="Percent 4 26 3 3 3" xfId="23507" xr:uid="{00000000-0005-0000-0000-0000005C0000}"/>
    <cellStyle name="Percent 4 26 3 3 4" xfId="23508" xr:uid="{00000000-0005-0000-0000-0000015C0000}"/>
    <cellStyle name="Percent 4 26 3 4" xfId="23509" xr:uid="{00000000-0005-0000-0000-0000025C0000}"/>
    <cellStyle name="Percent 4 26 3 4 2" xfId="23510" xr:uid="{00000000-0005-0000-0000-0000035C0000}"/>
    <cellStyle name="Percent 4 26 3 4 3" xfId="23511" xr:uid="{00000000-0005-0000-0000-0000045C0000}"/>
    <cellStyle name="Percent 4 26 3 5" xfId="23512" xr:uid="{00000000-0005-0000-0000-0000055C0000}"/>
    <cellStyle name="Percent 4 26 3 6" xfId="23513" xr:uid="{00000000-0005-0000-0000-0000065C0000}"/>
    <cellStyle name="Percent 4 26 4" xfId="23514" xr:uid="{00000000-0005-0000-0000-0000075C0000}"/>
    <cellStyle name="Percent 4 26 4 2" xfId="23515" xr:uid="{00000000-0005-0000-0000-0000085C0000}"/>
    <cellStyle name="Percent 4 26 4 2 2" xfId="23516" xr:uid="{00000000-0005-0000-0000-0000095C0000}"/>
    <cellStyle name="Percent 4 26 4 2 2 2" xfId="23517" xr:uid="{00000000-0005-0000-0000-00000A5C0000}"/>
    <cellStyle name="Percent 4 26 4 2 2 3" xfId="23518" xr:uid="{00000000-0005-0000-0000-00000B5C0000}"/>
    <cellStyle name="Percent 4 26 4 2 3" xfId="23519" xr:uid="{00000000-0005-0000-0000-00000C5C0000}"/>
    <cellStyle name="Percent 4 26 4 2 4" xfId="23520" xr:uid="{00000000-0005-0000-0000-00000D5C0000}"/>
    <cellStyle name="Percent 4 26 4 3" xfId="23521" xr:uid="{00000000-0005-0000-0000-00000E5C0000}"/>
    <cellStyle name="Percent 4 26 4 3 2" xfId="23522" xr:uid="{00000000-0005-0000-0000-00000F5C0000}"/>
    <cellStyle name="Percent 4 26 4 3 2 2" xfId="23523" xr:uid="{00000000-0005-0000-0000-0000105C0000}"/>
    <cellStyle name="Percent 4 26 4 3 2 3" xfId="23524" xr:uid="{00000000-0005-0000-0000-0000115C0000}"/>
    <cellStyle name="Percent 4 26 4 3 3" xfId="23525" xr:uid="{00000000-0005-0000-0000-0000125C0000}"/>
    <cellStyle name="Percent 4 26 4 3 4" xfId="23526" xr:uid="{00000000-0005-0000-0000-0000135C0000}"/>
    <cellStyle name="Percent 4 26 4 4" xfId="23527" xr:uid="{00000000-0005-0000-0000-0000145C0000}"/>
    <cellStyle name="Percent 4 26 4 4 2" xfId="23528" xr:uid="{00000000-0005-0000-0000-0000155C0000}"/>
    <cellStyle name="Percent 4 26 4 4 3" xfId="23529" xr:uid="{00000000-0005-0000-0000-0000165C0000}"/>
    <cellStyle name="Percent 4 26 4 5" xfId="23530" xr:uid="{00000000-0005-0000-0000-0000175C0000}"/>
    <cellStyle name="Percent 4 26 4 6" xfId="23531" xr:uid="{00000000-0005-0000-0000-0000185C0000}"/>
    <cellStyle name="Percent 4 26 5" xfId="23532" xr:uid="{00000000-0005-0000-0000-0000195C0000}"/>
    <cellStyle name="Percent 4 26 5 2" xfId="23533" xr:uid="{00000000-0005-0000-0000-00001A5C0000}"/>
    <cellStyle name="Percent 4 26 5 2 2" xfId="23534" xr:uid="{00000000-0005-0000-0000-00001B5C0000}"/>
    <cellStyle name="Percent 4 26 5 2 2 2" xfId="23535" xr:uid="{00000000-0005-0000-0000-00001C5C0000}"/>
    <cellStyle name="Percent 4 26 5 2 2 3" xfId="23536" xr:uid="{00000000-0005-0000-0000-00001D5C0000}"/>
    <cellStyle name="Percent 4 26 5 2 3" xfId="23537" xr:uid="{00000000-0005-0000-0000-00001E5C0000}"/>
    <cellStyle name="Percent 4 26 5 2 4" xfId="23538" xr:uid="{00000000-0005-0000-0000-00001F5C0000}"/>
    <cellStyle name="Percent 4 26 5 3" xfId="23539" xr:uid="{00000000-0005-0000-0000-0000205C0000}"/>
    <cellStyle name="Percent 4 26 5 3 2" xfId="23540" xr:uid="{00000000-0005-0000-0000-0000215C0000}"/>
    <cellStyle name="Percent 4 26 5 3 2 2" xfId="23541" xr:uid="{00000000-0005-0000-0000-0000225C0000}"/>
    <cellStyle name="Percent 4 26 5 3 2 3" xfId="23542" xr:uid="{00000000-0005-0000-0000-0000235C0000}"/>
    <cellStyle name="Percent 4 26 5 3 3" xfId="23543" xr:uid="{00000000-0005-0000-0000-0000245C0000}"/>
    <cellStyle name="Percent 4 26 5 3 4" xfId="23544" xr:uid="{00000000-0005-0000-0000-0000255C0000}"/>
    <cellStyle name="Percent 4 26 5 4" xfId="23545" xr:uid="{00000000-0005-0000-0000-0000265C0000}"/>
    <cellStyle name="Percent 4 26 5 4 2" xfId="23546" xr:uid="{00000000-0005-0000-0000-0000275C0000}"/>
    <cellStyle name="Percent 4 26 5 4 2 2" xfId="23547" xr:uid="{00000000-0005-0000-0000-0000285C0000}"/>
    <cellStyle name="Percent 4 26 5 4 2 3" xfId="23548" xr:uid="{00000000-0005-0000-0000-0000295C0000}"/>
    <cellStyle name="Percent 4 26 5 4 3" xfId="23549" xr:uid="{00000000-0005-0000-0000-00002A5C0000}"/>
    <cellStyle name="Percent 4 26 5 4 4" xfId="23550" xr:uid="{00000000-0005-0000-0000-00002B5C0000}"/>
    <cellStyle name="Percent 4 26 5 5" xfId="23551" xr:uid="{00000000-0005-0000-0000-00002C5C0000}"/>
    <cellStyle name="Percent 4 26 5 5 2" xfId="23552" xr:uid="{00000000-0005-0000-0000-00002D5C0000}"/>
    <cellStyle name="Percent 4 26 5 5 3" xfId="23553" xr:uid="{00000000-0005-0000-0000-00002E5C0000}"/>
    <cellStyle name="Percent 4 26 5 6" xfId="23554" xr:uid="{00000000-0005-0000-0000-00002F5C0000}"/>
    <cellStyle name="Percent 4 26 5 7" xfId="23555" xr:uid="{00000000-0005-0000-0000-0000305C0000}"/>
    <cellStyle name="Percent 4 26 6" xfId="23556" xr:uid="{00000000-0005-0000-0000-0000315C0000}"/>
    <cellStyle name="Percent 4 26 6 2" xfId="23557" xr:uid="{00000000-0005-0000-0000-0000325C0000}"/>
    <cellStyle name="Percent 4 26 6 2 2" xfId="23558" xr:uid="{00000000-0005-0000-0000-0000335C0000}"/>
    <cellStyle name="Percent 4 26 6 2 2 2" xfId="23559" xr:uid="{00000000-0005-0000-0000-0000345C0000}"/>
    <cellStyle name="Percent 4 26 6 2 2 3" xfId="23560" xr:uid="{00000000-0005-0000-0000-0000355C0000}"/>
    <cellStyle name="Percent 4 26 6 2 3" xfId="23561" xr:uid="{00000000-0005-0000-0000-0000365C0000}"/>
    <cellStyle name="Percent 4 26 6 2 4" xfId="23562" xr:uid="{00000000-0005-0000-0000-0000375C0000}"/>
    <cellStyle name="Percent 4 26 6 3" xfId="23563" xr:uid="{00000000-0005-0000-0000-0000385C0000}"/>
    <cellStyle name="Percent 4 26 6 3 2" xfId="23564" xr:uid="{00000000-0005-0000-0000-0000395C0000}"/>
    <cellStyle name="Percent 4 26 6 3 2 2" xfId="23565" xr:uid="{00000000-0005-0000-0000-00003A5C0000}"/>
    <cellStyle name="Percent 4 26 6 3 2 3" xfId="23566" xr:uid="{00000000-0005-0000-0000-00003B5C0000}"/>
    <cellStyle name="Percent 4 26 6 3 3" xfId="23567" xr:uid="{00000000-0005-0000-0000-00003C5C0000}"/>
    <cellStyle name="Percent 4 26 6 3 4" xfId="23568" xr:uid="{00000000-0005-0000-0000-00003D5C0000}"/>
    <cellStyle name="Percent 4 26 6 4" xfId="23569" xr:uid="{00000000-0005-0000-0000-00003E5C0000}"/>
    <cellStyle name="Percent 4 26 6 4 2" xfId="23570" xr:uid="{00000000-0005-0000-0000-00003F5C0000}"/>
    <cellStyle name="Percent 4 26 6 4 3" xfId="23571" xr:uid="{00000000-0005-0000-0000-0000405C0000}"/>
    <cellStyle name="Percent 4 26 6 5" xfId="23572" xr:uid="{00000000-0005-0000-0000-0000415C0000}"/>
    <cellStyle name="Percent 4 26 6 6" xfId="23573" xr:uid="{00000000-0005-0000-0000-0000425C0000}"/>
    <cellStyle name="Percent 4 26 7" xfId="23574" xr:uid="{00000000-0005-0000-0000-0000435C0000}"/>
    <cellStyle name="Percent 4 26 7 2" xfId="23575" xr:uid="{00000000-0005-0000-0000-0000445C0000}"/>
    <cellStyle name="Percent 4 26 7 2 2" xfId="23576" xr:uid="{00000000-0005-0000-0000-0000455C0000}"/>
    <cellStyle name="Percent 4 26 7 2 3" xfId="23577" xr:uid="{00000000-0005-0000-0000-0000465C0000}"/>
    <cellStyle name="Percent 4 26 7 3" xfId="23578" xr:uid="{00000000-0005-0000-0000-0000475C0000}"/>
    <cellStyle name="Percent 4 26 7 4" xfId="23579" xr:uid="{00000000-0005-0000-0000-0000485C0000}"/>
    <cellStyle name="Percent 4 26 8" xfId="23580" xr:uid="{00000000-0005-0000-0000-0000495C0000}"/>
    <cellStyle name="Percent 4 26 8 2" xfId="23581" xr:uid="{00000000-0005-0000-0000-00004A5C0000}"/>
    <cellStyle name="Percent 4 26 8 2 2" xfId="23582" xr:uid="{00000000-0005-0000-0000-00004B5C0000}"/>
    <cellStyle name="Percent 4 26 8 2 3" xfId="23583" xr:uid="{00000000-0005-0000-0000-00004C5C0000}"/>
    <cellStyle name="Percent 4 26 8 3" xfId="23584" xr:uid="{00000000-0005-0000-0000-00004D5C0000}"/>
    <cellStyle name="Percent 4 26 8 4" xfId="23585" xr:uid="{00000000-0005-0000-0000-00004E5C0000}"/>
    <cellStyle name="Percent 4 26 9" xfId="23586" xr:uid="{00000000-0005-0000-0000-00004F5C0000}"/>
    <cellStyle name="Percent 4 26 9 2" xfId="23587" xr:uid="{00000000-0005-0000-0000-0000505C0000}"/>
    <cellStyle name="Percent 4 26 9 2 2" xfId="23588" xr:uid="{00000000-0005-0000-0000-0000515C0000}"/>
    <cellStyle name="Percent 4 26 9 2 3" xfId="23589" xr:uid="{00000000-0005-0000-0000-0000525C0000}"/>
    <cellStyle name="Percent 4 26 9 3" xfId="23590" xr:uid="{00000000-0005-0000-0000-0000535C0000}"/>
    <cellStyle name="Percent 4 26 9 4" xfId="23591" xr:uid="{00000000-0005-0000-0000-0000545C0000}"/>
    <cellStyle name="Percent 4 27" xfId="23592" xr:uid="{00000000-0005-0000-0000-0000555C0000}"/>
    <cellStyle name="Percent 4 27 10" xfId="23593" xr:uid="{00000000-0005-0000-0000-0000565C0000}"/>
    <cellStyle name="Percent 4 27 10 2" xfId="23594" xr:uid="{00000000-0005-0000-0000-0000575C0000}"/>
    <cellStyle name="Percent 4 27 10 3" xfId="23595" xr:uid="{00000000-0005-0000-0000-0000585C0000}"/>
    <cellStyle name="Percent 4 27 11" xfId="23596" xr:uid="{00000000-0005-0000-0000-0000595C0000}"/>
    <cellStyle name="Percent 4 27 11 2" xfId="23597" xr:uid="{00000000-0005-0000-0000-00005A5C0000}"/>
    <cellStyle name="Percent 4 27 11 3" xfId="23598" xr:uid="{00000000-0005-0000-0000-00005B5C0000}"/>
    <cellStyle name="Percent 4 27 12" xfId="23599" xr:uid="{00000000-0005-0000-0000-00005C5C0000}"/>
    <cellStyle name="Percent 4 27 12 2" xfId="23600" xr:uid="{00000000-0005-0000-0000-00005D5C0000}"/>
    <cellStyle name="Percent 4 27 12 3" xfId="23601" xr:uid="{00000000-0005-0000-0000-00005E5C0000}"/>
    <cellStyle name="Percent 4 27 13" xfId="23602" xr:uid="{00000000-0005-0000-0000-00005F5C0000}"/>
    <cellStyle name="Percent 4 27 2" xfId="23603" xr:uid="{00000000-0005-0000-0000-0000605C0000}"/>
    <cellStyle name="Percent 4 27 2 2" xfId="23604" xr:uid="{00000000-0005-0000-0000-0000615C0000}"/>
    <cellStyle name="Percent 4 27 2 2 2" xfId="23605" xr:uid="{00000000-0005-0000-0000-0000625C0000}"/>
    <cellStyle name="Percent 4 27 2 2 2 2" xfId="23606" xr:uid="{00000000-0005-0000-0000-0000635C0000}"/>
    <cellStyle name="Percent 4 27 2 2 2 3" xfId="23607" xr:uid="{00000000-0005-0000-0000-0000645C0000}"/>
    <cellStyle name="Percent 4 27 2 2 3" xfId="23608" xr:uid="{00000000-0005-0000-0000-0000655C0000}"/>
    <cellStyle name="Percent 4 27 2 2 4" xfId="23609" xr:uid="{00000000-0005-0000-0000-0000665C0000}"/>
    <cellStyle name="Percent 4 27 2 3" xfId="23610" xr:uid="{00000000-0005-0000-0000-0000675C0000}"/>
    <cellStyle name="Percent 4 27 2 3 2" xfId="23611" xr:uid="{00000000-0005-0000-0000-0000685C0000}"/>
    <cellStyle name="Percent 4 27 2 3 2 2" xfId="23612" xr:uid="{00000000-0005-0000-0000-0000695C0000}"/>
    <cellStyle name="Percent 4 27 2 3 2 3" xfId="23613" xr:uid="{00000000-0005-0000-0000-00006A5C0000}"/>
    <cellStyle name="Percent 4 27 2 3 3" xfId="23614" xr:uid="{00000000-0005-0000-0000-00006B5C0000}"/>
    <cellStyle name="Percent 4 27 2 3 4" xfId="23615" xr:uid="{00000000-0005-0000-0000-00006C5C0000}"/>
    <cellStyle name="Percent 4 27 2 4" xfId="23616" xr:uid="{00000000-0005-0000-0000-00006D5C0000}"/>
    <cellStyle name="Percent 4 27 2 4 2" xfId="23617" xr:uid="{00000000-0005-0000-0000-00006E5C0000}"/>
    <cellStyle name="Percent 4 27 2 4 3" xfId="23618" xr:uid="{00000000-0005-0000-0000-00006F5C0000}"/>
    <cellStyle name="Percent 4 27 2 5" xfId="23619" xr:uid="{00000000-0005-0000-0000-0000705C0000}"/>
    <cellStyle name="Percent 4 27 2 5 2" xfId="23620" xr:uid="{00000000-0005-0000-0000-0000715C0000}"/>
    <cellStyle name="Percent 4 27 2 5 3" xfId="23621" xr:uid="{00000000-0005-0000-0000-0000725C0000}"/>
    <cellStyle name="Percent 4 27 2 6" xfId="23622" xr:uid="{00000000-0005-0000-0000-0000735C0000}"/>
    <cellStyle name="Percent 4 27 2 7" xfId="23623" xr:uid="{00000000-0005-0000-0000-0000745C0000}"/>
    <cellStyle name="Percent 4 27 3" xfId="23624" xr:uid="{00000000-0005-0000-0000-0000755C0000}"/>
    <cellStyle name="Percent 4 27 3 2" xfId="23625" xr:uid="{00000000-0005-0000-0000-0000765C0000}"/>
    <cellStyle name="Percent 4 27 3 2 2" xfId="23626" xr:uid="{00000000-0005-0000-0000-0000775C0000}"/>
    <cellStyle name="Percent 4 27 3 2 2 2" xfId="23627" xr:uid="{00000000-0005-0000-0000-0000785C0000}"/>
    <cellStyle name="Percent 4 27 3 2 2 3" xfId="23628" xr:uid="{00000000-0005-0000-0000-0000795C0000}"/>
    <cellStyle name="Percent 4 27 3 2 3" xfId="23629" xr:uid="{00000000-0005-0000-0000-00007A5C0000}"/>
    <cellStyle name="Percent 4 27 3 2 4" xfId="23630" xr:uid="{00000000-0005-0000-0000-00007B5C0000}"/>
    <cellStyle name="Percent 4 27 3 3" xfId="23631" xr:uid="{00000000-0005-0000-0000-00007C5C0000}"/>
    <cellStyle name="Percent 4 27 3 3 2" xfId="23632" xr:uid="{00000000-0005-0000-0000-00007D5C0000}"/>
    <cellStyle name="Percent 4 27 3 3 2 2" xfId="23633" xr:uid="{00000000-0005-0000-0000-00007E5C0000}"/>
    <cellStyle name="Percent 4 27 3 3 2 3" xfId="23634" xr:uid="{00000000-0005-0000-0000-00007F5C0000}"/>
    <cellStyle name="Percent 4 27 3 3 3" xfId="23635" xr:uid="{00000000-0005-0000-0000-0000805C0000}"/>
    <cellStyle name="Percent 4 27 3 3 4" xfId="23636" xr:uid="{00000000-0005-0000-0000-0000815C0000}"/>
    <cellStyle name="Percent 4 27 3 4" xfId="23637" xr:uid="{00000000-0005-0000-0000-0000825C0000}"/>
    <cellStyle name="Percent 4 27 3 4 2" xfId="23638" xr:uid="{00000000-0005-0000-0000-0000835C0000}"/>
    <cellStyle name="Percent 4 27 3 4 3" xfId="23639" xr:uid="{00000000-0005-0000-0000-0000845C0000}"/>
    <cellStyle name="Percent 4 27 3 5" xfId="23640" xr:uid="{00000000-0005-0000-0000-0000855C0000}"/>
    <cellStyle name="Percent 4 27 3 6" xfId="23641" xr:uid="{00000000-0005-0000-0000-0000865C0000}"/>
    <cellStyle name="Percent 4 27 4" xfId="23642" xr:uid="{00000000-0005-0000-0000-0000875C0000}"/>
    <cellStyle name="Percent 4 27 4 2" xfId="23643" xr:uid="{00000000-0005-0000-0000-0000885C0000}"/>
    <cellStyle name="Percent 4 27 4 2 2" xfId="23644" xr:uid="{00000000-0005-0000-0000-0000895C0000}"/>
    <cellStyle name="Percent 4 27 4 2 2 2" xfId="23645" xr:uid="{00000000-0005-0000-0000-00008A5C0000}"/>
    <cellStyle name="Percent 4 27 4 2 2 3" xfId="23646" xr:uid="{00000000-0005-0000-0000-00008B5C0000}"/>
    <cellStyle name="Percent 4 27 4 2 3" xfId="23647" xr:uid="{00000000-0005-0000-0000-00008C5C0000}"/>
    <cellStyle name="Percent 4 27 4 2 4" xfId="23648" xr:uid="{00000000-0005-0000-0000-00008D5C0000}"/>
    <cellStyle name="Percent 4 27 4 3" xfId="23649" xr:uid="{00000000-0005-0000-0000-00008E5C0000}"/>
    <cellStyle name="Percent 4 27 4 3 2" xfId="23650" xr:uid="{00000000-0005-0000-0000-00008F5C0000}"/>
    <cellStyle name="Percent 4 27 4 3 2 2" xfId="23651" xr:uid="{00000000-0005-0000-0000-0000905C0000}"/>
    <cellStyle name="Percent 4 27 4 3 2 3" xfId="23652" xr:uid="{00000000-0005-0000-0000-0000915C0000}"/>
    <cellStyle name="Percent 4 27 4 3 3" xfId="23653" xr:uid="{00000000-0005-0000-0000-0000925C0000}"/>
    <cellStyle name="Percent 4 27 4 3 4" xfId="23654" xr:uid="{00000000-0005-0000-0000-0000935C0000}"/>
    <cellStyle name="Percent 4 27 4 4" xfId="23655" xr:uid="{00000000-0005-0000-0000-0000945C0000}"/>
    <cellStyle name="Percent 4 27 4 4 2" xfId="23656" xr:uid="{00000000-0005-0000-0000-0000955C0000}"/>
    <cellStyle name="Percent 4 27 4 4 3" xfId="23657" xr:uid="{00000000-0005-0000-0000-0000965C0000}"/>
    <cellStyle name="Percent 4 27 4 5" xfId="23658" xr:uid="{00000000-0005-0000-0000-0000975C0000}"/>
    <cellStyle name="Percent 4 27 4 6" xfId="23659" xr:uid="{00000000-0005-0000-0000-0000985C0000}"/>
    <cellStyle name="Percent 4 27 5" xfId="23660" xr:uid="{00000000-0005-0000-0000-0000995C0000}"/>
    <cellStyle name="Percent 4 27 5 2" xfId="23661" xr:uid="{00000000-0005-0000-0000-00009A5C0000}"/>
    <cellStyle name="Percent 4 27 5 2 2" xfId="23662" xr:uid="{00000000-0005-0000-0000-00009B5C0000}"/>
    <cellStyle name="Percent 4 27 5 2 2 2" xfId="23663" xr:uid="{00000000-0005-0000-0000-00009C5C0000}"/>
    <cellStyle name="Percent 4 27 5 2 2 3" xfId="23664" xr:uid="{00000000-0005-0000-0000-00009D5C0000}"/>
    <cellStyle name="Percent 4 27 5 2 3" xfId="23665" xr:uid="{00000000-0005-0000-0000-00009E5C0000}"/>
    <cellStyle name="Percent 4 27 5 2 4" xfId="23666" xr:uid="{00000000-0005-0000-0000-00009F5C0000}"/>
    <cellStyle name="Percent 4 27 5 3" xfId="23667" xr:uid="{00000000-0005-0000-0000-0000A05C0000}"/>
    <cellStyle name="Percent 4 27 5 3 2" xfId="23668" xr:uid="{00000000-0005-0000-0000-0000A15C0000}"/>
    <cellStyle name="Percent 4 27 5 3 2 2" xfId="23669" xr:uid="{00000000-0005-0000-0000-0000A25C0000}"/>
    <cellStyle name="Percent 4 27 5 3 2 3" xfId="23670" xr:uid="{00000000-0005-0000-0000-0000A35C0000}"/>
    <cellStyle name="Percent 4 27 5 3 3" xfId="23671" xr:uid="{00000000-0005-0000-0000-0000A45C0000}"/>
    <cellStyle name="Percent 4 27 5 3 4" xfId="23672" xr:uid="{00000000-0005-0000-0000-0000A55C0000}"/>
    <cellStyle name="Percent 4 27 5 4" xfId="23673" xr:uid="{00000000-0005-0000-0000-0000A65C0000}"/>
    <cellStyle name="Percent 4 27 5 4 2" xfId="23674" xr:uid="{00000000-0005-0000-0000-0000A75C0000}"/>
    <cellStyle name="Percent 4 27 5 4 2 2" xfId="23675" xr:uid="{00000000-0005-0000-0000-0000A85C0000}"/>
    <cellStyle name="Percent 4 27 5 4 2 3" xfId="23676" xr:uid="{00000000-0005-0000-0000-0000A95C0000}"/>
    <cellStyle name="Percent 4 27 5 4 3" xfId="23677" xr:uid="{00000000-0005-0000-0000-0000AA5C0000}"/>
    <cellStyle name="Percent 4 27 5 4 4" xfId="23678" xr:uid="{00000000-0005-0000-0000-0000AB5C0000}"/>
    <cellStyle name="Percent 4 27 5 5" xfId="23679" xr:uid="{00000000-0005-0000-0000-0000AC5C0000}"/>
    <cellStyle name="Percent 4 27 5 5 2" xfId="23680" xr:uid="{00000000-0005-0000-0000-0000AD5C0000}"/>
    <cellStyle name="Percent 4 27 5 5 3" xfId="23681" xr:uid="{00000000-0005-0000-0000-0000AE5C0000}"/>
    <cellStyle name="Percent 4 27 5 6" xfId="23682" xr:uid="{00000000-0005-0000-0000-0000AF5C0000}"/>
    <cellStyle name="Percent 4 27 5 7" xfId="23683" xr:uid="{00000000-0005-0000-0000-0000B05C0000}"/>
    <cellStyle name="Percent 4 27 6" xfId="23684" xr:uid="{00000000-0005-0000-0000-0000B15C0000}"/>
    <cellStyle name="Percent 4 27 6 2" xfId="23685" xr:uid="{00000000-0005-0000-0000-0000B25C0000}"/>
    <cellStyle name="Percent 4 27 6 2 2" xfId="23686" xr:uid="{00000000-0005-0000-0000-0000B35C0000}"/>
    <cellStyle name="Percent 4 27 6 2 2 2" xfId="23687" xr:uid="{00000000-0005-0000-0000-0000B45C0000}"/>
    <cellStyle name="Percent 4 27 6 2 2 3" xfId="23688" xr:uid="{00000000-0005-0000-0000-0000B55C0000}"/>
    <cellStyle name="Percent 4 27 6 2 3" xfId="23689" xr:uid="{00000000-0005-0000-0000-0000B65C0000}"/>
    <cellStyle name="Percent 4 27 6 2 4" xfId="23690" xr:uid="{00000000-0005-0000-0000-0000B75C0000}"/>
    <cellStyle name="Percent 4 27 6 3" xfId="23691" xr:uid="{00000000-0005-0000-0000-0000B85C0000}"/>
    <cellStyle name="Percent 4 27 6 3 2" xfId="23692" xr:uid="{00000000-0005-0000-0000-0000B95C0000}"/>
    <cellStyle name="Percent 4 27 6 3 2 2" xfId="23693" xr:uid="{00000000-0005-0000-0000-0000BA5C0000}"/>
    <cellStyle name="Percent 4 27 6 3 2 3" xfId="23694" xr:uid="{00000000-0005-0000-0000-0000BB5C0000}"/>
    <cellStyle name="Percent 4 27 6 3 3" xfId="23695" xr:uid="{00000000-0005-0000-0000-0000BC5C0000}"/>
    <cellStyle name="Percent 4 27 6 3 4" xfId="23696" xr:uid="{00000000-0005-0000-0000-0000BD5C0000}"/>
    <cellStyle name="Percent 4 27 6 4" xfId="23697" xr:uid="{00000000-0005-0000-0000-0000BE5C0000}"/>
    <cellStyle name="Percent 4 27 6 4 2" xfId="23698" xr:uid="{00000000-0005-0000-0000-0000BF5C0000}"/>
    <cellStyle name="Percent 4 27 6 4 3" xfId="23699" xr:uid="{00000000-0005-0000-0000-0000C05C0000}"/>
    <cellStyle name="Percent 4 27 6 5" xfId="23700" xr:uid="{00000000-0005-0000-0000-0000C15C0000}"/>
    <cellStyle name="Percent 4 27 6 6" xfId="23701" xr:uid="{00000000-0005-0000-0000-0000C25C0000}"/>
    <cellStyle name="Percent 4 27 7" xfId="23702" xr:uid="{00000000-0005-0000-0000-0000C35C0000}"/>
    <cellStyle name="Percent 4 27 7 2" xfId="23703" xr:uid="{00000000-0005-0000-0000-0000C45C0000}"/>
    <cellStyle name="Percent 4 27 7 2 2" xfId="23704" xr:uid="{00000000-0005-0000-0000-0000C55C0000}"/>
    <cellStyle name="Percent 4 27 7 2 3" xfId="23705" xr:uid="{00000000-0005-0000-0000-0000C65C0000}"/>
    <cellStyle name="Percent 4 27 7 3" xfId="23706" xr:uid="{00000000-0005-0000-0000-0000C75C0000}"/>
    <cellStyle name="Percent 4 27 7 4" xfId="23707" xr:uid="{00000000-0005-0000-0000-0000C85C0000}"/>
    <cellStyle name="Percent 4 27 8" xfId="23708" xr:uid="{00000000-0005-0000-0000-0000C95C0000}"/>
    <cellStyle name="Percent 4 27 8 2" xfId="23709" xr:uid="{00000000-0005-0000-0000-0000CA5C0000}"/>
    <cellStyle name="Percent 4 27 8 2 2" xfId="23710" xr:uid="{00000000-0005-0000-0000-0000CB5C0000}"/>
    <cellStyle name="Percent 4 27 8 2 3" xfId="23711" xr:uid="{00000000-0005-0000-0000-0000CC5C0000}"/>
    <cellStyle name="Percent 4 27 8 3" xfId="23712" xr:uid="{00000000-0005-0000-0000-0000CD5C0000}"/>
    <cellStyle name="Percent 4 27 8 4" xfId="23713" xr:uid="{00000000-0005-0000-0000-0000CE5C0000}"/>
    <cellStyle name="Percent 4 27 9" xfId="23714" xr:uid="{00000000-0005-0000-0000-0000CF5C0000}"/>
    <cellStyle name="Percent 4 27 9 2" xfId="23715" xr:uid="{00000000-0005-0000-0000-0000D05C0000}"/>
    <cellStyle name="Percent 4 27 9 2 2" xfId="23716" xr:uid="{00000000-0005-0000-0000-0000D15C0000}"/>
    <cellStyle name="Percent 4 27 9 2 3" xfId="23717" xr:uid="{00000000-0005-0000-0000-0000D25C0000}"/>
    <cellStyle name="Percent 4 27 9 3" xfId="23718" xr:uid="{00000000-0005-0000-0000-0000D35C0000}"/>
    <cellStyle name="Percent 4 27 9 4" xfId="23719" xr:uid="{00000000-0005-0000-0000-0000D45C0000}"/>
    <cellStyle name="Percent 4 28" xfId="23720" xr:uid="{00000000-0005-0000-0000-0000D55C0000}"/>
    <cellStyle name="Percent 4 28 10" xfId="23721" xr:uid="{00000000-0005-0000-0000-0000D65C0000}"/>
    <cellStyle name="Percent 4 28 10 2" xfId="23722" xr:uid="{00000000-0005-0000-0000-0000D75C0000}"/>
    <cellStyle name="Percent 4 28 10 3" xfId="23723" xr:uid="{00000000-0005-0000-0000-0000D85C0000}"/>
    <cellStyle name="Percent 4 28 11" xfId="23724" xr:uid="{00000000-0005-0000-0000-0000D95C0000}"/>
    <cellStyle name="Percent 4 28 11 2" xfId="23725" xr:uid="{00000000-0005-0000-0000-0000DA5C0000}"/>
    <cellStyle name="Percent 4 28 11 3" xfId="23726" xr:uid="{00000000-0005-0000-0000-0000DB5C0000}"/>
    <cellStyle name="Percent 4 28 12" xfId="23727" xr:uid="{00000000-0005-0000-0000-0000DC5C0000}"/>
    <cellStyle name="Percent 4 28 12 2" xfId="23728" xr:uid="{00000000-0005-0000-0000-0000DD5C0000}"/>
    <cellStyle name="Percent 4 28 12 3" xfId="23729" xr:uid="{00000000-0005-0000-0000-0000DE5C0000}"/>
    <cellStyle name="Percent 4 28 13" xfId="23730" xr:uid="{00000000-0005-0000-0000-0000DF5C0000}"/>
    <cellStyle name="Percent 4 28 2" xfId="23731" xr:uid="{00000000-0005-0000-0000-0000E05C0000}"/>
    <cellStyle name="Percent 4 28 2 2" xfId="23732" xr:uid="{00000000-0005-0000-0000-0000E15C0000}"/>
    <cellStyle name="Percent 4 28 2 2 2" xfId="23733" xr:uid="{00000000-0005-0000-0000-0000E25C0000}"/>
    <cellStyle name="Percent 4 28 2 2 2 2" xfId="23734" xr:uid="{00000000-0005-0000-0000-0000E35C0000}"/>
    <cellStyle name="Percent 4 28 2 2 2 3" xfId="23735" xr:uid="{00000000-0005-0000-0000-0000E45C0000}"/>
    <cellStyle name="Percent 4 28 2 2 3" xfId="23736" xr:uid="{00000000-0005-0000-0000-0000E55C0000}"/>
    <cellStyle name="Percent 4 28 2 2 4" xfId="23737" xr:uid="{00000000-0005-0000-0000-0000E65C0000}"/>
    <cellStyle name="Percent 4 28 2 3" xfId="23738" xr:uid="{00000000-0005-0000-0000-0000E75C0000}"/>
    <cellStyle name="Percent 4 28 2 3 2" xfId="23739" xr:uid="{00000000-0005-0000-0000-0000E85C0000}"/>
    <cellStyle name="Percent 4 28 2 3 2 2" xfId="23740" xr:uid="{00000000-0005-0000-0000-0000E95C0000}"/>
    <cellStyle name="Percent 4 28 2 3 2 3" xfId="23741" xr:uid="{00000000-0005-0000-0000-0000EA5C0000}"/>
    <cellStyle name="Percent 4 28 2 3 3" xfId="23742" xr:uid="{00000000-0005-0000-0000-0000EB5C0000}"/>
    <cellStyle name="Percent 4 28 2 3 4" xfId="23743" xr:uid="{00000000-0005-0000-0000-0000EC5C0000}"/>
    <cellStyle name="Percent 4 28 2 4" xfId="23744" xr:uid="{00000000-0005-0000-0000-0000ED5C0000}"/>
    <cellStyle name="Percent 4 28 2 4 2" xfId="23745" xr:uid="{00000000-0005-0000-0000-0000EE5C0000}"/>
    <cellStyle name="Percent 4 28 2 4 3" xfId="23746" xr:uid="{00000000-0005-0000-0000-0000EF5C0000}"/>
    <cellStyle name="Percent 4 28 2 5" xfId="23747" xr:uid="{00000000-0005-0000-0000-0000F05C0000}"/>
    <cellStyle name="Percent 4 28 2 5 2" xfId="23748" xr:uid="{00000000-0005-0000-0000-0000F15C0000}"/>
    <cellStyle name="Percent 4 28 2 5 3" xfId="23749" xr:uid="{00000000-0005-0000-0000-0000F25C0000}"/>
    <cellStyle name="Percent 4 28 2 6" xfId="23750" xr:uid="{00000000-0005-0000-0000-0000F35C0000}"/>
    <cellStyle name="Percent 4 28 2 7" xfId="23751" xr:uid="{00000000-0005-0000-0000-0000F45C0000}"/>
    <cellStyle name="Percent 4 28 3" xfId="23752" xr:uid="{00000000-0005-0000-0000-0000F55C0000}"/>
    <cellStyle name="Percent 4 28 3 2" xfId="23753" xr:uid="{00000000-0005-0000-0000-0000F65C0000}"/>
    <cellStyle name="Percent 4 28 3 2 2" xfId="23754" xr:uid="{00000000-0005-0000-0000-0000F75C0000}"/>
    <cellStyle name="Percent 4 28 3 2 2 2" xfId="23755" xr:uid="{00000000-0005-0000-0000-0000F85C0000}"/>
    <cellStyle name="Percent 4 28 3 2 2 3" xfId="23756" xr:uid="{00000000-0005-0000-0000-0000F95C0000}"/>
    <cellStyle name="Percent 4 28 3 2 3" xfId="23757" xr:uid="{00000000-0005-0000-0000-0000FA5C0000}"/>
    <cellStyle name="Percent 4 28 3 2 4" xfId="23758" xr:uid="{00000000-0005-0000-0000-0000FB5C0000}"/>
    <cellStyle name="Percent 4 28 3 3" xfId="23759" xr:uid="{00000000-0005-0000-0000-0000FC5C0000}"/>
    <cellStyle name="Percent 4 28 3 3 2" xfId="23760" xr:uid="{00000000-0005-0000-0000-0000FD5C0000}"/>
    <cellStyle name="Percent 4 28 3 3 2 2" xfId="23761" xr:uid="{00000000-0005-0000-0000-0000FE5C0000}"/>
    <cellStyle name="Percent 4 28 3 3 2 3" xfId="23762" xr:uid="{00000000-0005-0000-0000-0000FF5C0000}"/>
    <cellStyle name="Percent 4 28 3 3 3" xfId="23763" xr:uid="{00000000-0005-0000-0000-0000005D0000}"/>
    <cellStyle name="Percent 4 28 3 3 4" xfId="23764" xr:uid="{00000000-0005-0000-0000-0000015D0000}"/>
    <cellStyle name="Percent 4 28 3 4" xfId="23765" xr:uid="{00000000-0005-0000-0000-0000025D0000}"/>
    <cellStyle name="Percent 4 28 3 4 2" xfId="23766" xr:uid="{00000000-0005-0000-0000-0000035D0000}"/>
    <cellStyle name="Percent 4 28 3 4 3" xfId="23767" xr:uid="{00000000-0005-0000-0000-0000045D0000}"/>
    <cellStyle name="Percent 4 28 3 5" xfId="23768" xr:uid="{00000000-0005-0000-0000-0000055D0000}"/>
    <cellStyle name="Percent 4 28 3 6" xfId="23769" xr:uid="{00000000-0005-0000-0000-0000065D0000}"/>
    <cellStyle name="Percent 4 28 4" xfId="23770" xr:uid="{00000000-0005-0000-0000-0000075D0000}"/>
    <cellStyle name="Percent 4 28 4 2" xfId="23771" xr:uid="{00000000-0005-0000-0000-0000085D0000}"/>
    <cellStyle name="Percent 4 28 4 2 2" xfId="23772" xr:uid="{00000000-0005-0000-0000-0000095D0000}"/>
    <cellStyle name="Percent 4 28 4 2 2 2" xfId="23773" xr:uid="{00000000-0005-0000-0000-00000A5D0000}"/>
    <cellStyle name="Percent 4 28 4 2 2 3" xfId="23774" xr:uid="{00000000-0005-0000-0000-00000B5D0000}"/>
    <cellStyle name="Percent 4 28 4 2 3" xfId="23775" xr:uid="{00000000-0005-0000-0000-00000C5D0000}"/>
    <cellStyle name="Percent 4 28 4 2 4" xfId="23776" xr:uid="{00000000-0005-0000-0000-00000D5D0000}"/>
    <cellStyle name="Percent 4 28 4 3" xfId="23777" xr:uid="{00000000-0005-0000-0000-00000E5D0000}"/>
    <cellStyle name="Percent 4 28 4 3 2" xfId="23778" xr:uid="{00000000-0005-0000-0000-00000F5D0000}"/>
    <cellStyle name="Percent 4 28 4 3 2 2" xfId="23779" xr:uid="{00000000-0005-0000-0000-0000105D0000}"/>
    <cellStyle name="Percent 4 28 4 3 2 3" xfId="23780" xr:uid="{00000000-0005-0000-0000-0000115D0000}"/>
    <cellStyle name="Percent 4 28 4 3 3" xfId="23781" xr:uid="{00000000-0005-0000-0000-0000125D0000}"/>
    <cellStyle name="Percent 4 28 4 3 4" xfId="23782" xr:uid="{00000000-0005-0000-0000-0000135D0000}"/>
    <cellStyle name="Percent 4 28 4 4" xfId="23783" xr:uid="{00000000-0005-0000-0000-0000145D0000}"/>
    <cellStyle name="Percent 4 28 4 4 2" xfId="23784" xr:uid="{00000000-0005-0000-0000-0000155D0000}"/>
    <cellStyle name="Percent 4 28 4 4 3" xfId="23785" xr:uid="{00000000-0005-0000-0000-0000165D0000}"/>
    <cellStyle name="Percent 4 28 4 5" xfId="23786" xr:uid="{00000000-0005-0000-0000-0000175D0000}"/>
    <cellStyle name="Percent 4 28 4 6" xfId="23787" xr:uid="{00000000-0005-0000-0000-0000185D0000}"/>
    <cellStyle name="Percent 4 28 5" xfId="23788" xr:uid="{00000000-0005-0000-0000-0000195D0000}"/>
    <cellStyle name="Percent 4 28 5 2" xfId="23789" xr:uid="{00000000-0005-0000-0000-00001A5D0000}"/>
    <cellStyle name="Percent 4 28 5 2 2" xfId="23790" xr:uid="{00000000-0005-0000-0000-00001B5D0000}"/>
    <cellStyle name="Percent 4 28 5 2 2 2" xfId="23791" xr:uid="{00000000-0005-0000-0000-00001C5D0000}"/>
    <cellStyle name="Percent 4 28 5 2 2 3" xfId="23792" xr:uid="{00000000-0005-0000-0000-00001D5D0000}"/>
    <cellStyle name="Percent 4 28 5 2 3" xfId="23793" xr:uid="{00000000-0005-0000-0000-00001E5D0000}"/>
    <cellStyle name="Percent 4 28 5 2 4" xfId="23794" xr:uid="{00000000-0005-0000-0000-00001F5D0000}"/>
    <cellStyle name="Percent 4 28 5 3" xfId="23795" xr:uid="{00000000-0005-0000-0000-0000205D0000}"/>
    <cellStyle name="Percent 4 28 5 3 2" xfId="23796" xr:uid="{00000000-0005-0000-0000-0000215D0000}"/>
    <cellStyle name="Percent 4 28 5 3 2 2" xfId="23797" xr:uid="{00000000-0005-0000-0000-0000225D0000}"/>
    <cellStyle name="Percent 4 28 5 3 2 3" xfId="23798" xr:uid="{00000000-0005-0000-0000-0000235D0000}"/>
    <cellStyle name="Percent 4 28 5 3 3" xfId="23799" xr:uid="{00000000-0005-0000-0000-0000245D0000}"/>
    <cellStyle name="Percent 4 28 5 3 4" xfId="23800" xr:uid="{00000000-0005-0000-0000-0000255D0000}"/>
    <cellStyle name="Percent 4 28 5 4" xfId="23801" xr:uid="{00000000-0005-0000-0000-0000265D0000}"/>
    <cellStyle name="Percent 4 28 5 4 2" xfId="23802" xr:uid="{00000000-0005-0000-0000-0000275D0000}"/>
    <cellStyle name="Percent 4 28 5 4 2 2" xfId="23803" xr:uid="{00000000-0005-0000-0000-0000285D0000}"/>
    <cellStyle name="Percent 4 28 5 4 2 3" xfId="23804" xr:uid="{00000000-0005-0000-0000-0000295D0000}"/>
    <cellStyle name="Percent 4 28 5 4 3" xfId="23805" xr:uid="{00000000-0005-0000-0000-00002A5D0000}"/>
    <cellStyle name="Percent 4 28 5 4 4" xfId="23806" xr:uid="{00000000-0005-0000-0000-00002B5D0000}"/>
    <cellStyle name="Percent 4 28 5 5" xfId="23807" xr:uid="{00000000-0005-0000-0000-00002C5D0000}"/>
    <cellStyle name="Percent 4 28 5 5 2" xfId="23808" xr:uid="{00000000-0005-0000-0000-00002D5D0000}"/>
    <cellStyle name="Percent 4 28 5 5 3" xfId="23809" xr:uid="{00000000-0005-0000-0000-00002E5D0000}"/>
    <cellStyle name="Percent 4 28 5 6" xfId="23810" xr:uid="{00000000-0005-0000-0000-00002F5D0000}"/>
    <cellStyle name="Percent 4 28 5 7" xfId="23811" xr:uid="{00000000-0005-0000-0000-0000305D0000}"/>
    <cellStyle name="Percent 4 28 6" xfId="23812" xr:uid="{00000000-0005-0000-0000-0000315D0000}"/>
    <cellStyle name="Percent 4 28 6 2" xfId="23813" xr:uid="{00000000-0005-0000-0000-0000325D0000}"/>
    <cellStyle name="Percent 4 28 6 2 2" xfId="23814" xr:uid="{00000000-0005-0000-0000-0000335D0000}"/>
    <cellStyle name="Percent 4 28 6 2 2 2" xfId="23815" xr:uid="{00000000-0005-0000-0000-0000345D0000}"/>
    <cellStyle name="Percent 4 28 6 2 2 3" xfId="23816" xr:uid="{00000000-0005-0000-0000-0000355D0000}"/>
    <cellStyle name="Percent 4 28 6 2 3" xfId="23817" xr:uid="{00000000-0005-0000-0000-0000365D0000}"/>
    <cellStyle name="Percent 4 28 6 2 4" xfId="23818" xr:uid="{00000000-0005-0000-0000-0000375D0000}"/>
    <cellStyle name="Percent 4 28 6 3" xfId="23819" xr:uid="{00000000-0005-0000-0000-0000385D0000}"/>
    <cellStyle name="Percent 4 28 6 3 2" xfId="23820" xr:uid="{00000000-0005-0000-0000-0000395D0000}"/>
    <cellStyle name="Percent 4 28 6 3 2 2" xfId="23821" xr:uid="{00000000-0005-0000-0000-00003A5D0000}"/>
    <cellStyle name="Percent 4 28 6 3 2 3" xfId="23822" xr:uid="{00000000-0005-0000-0000-00003B5D0000}"/>
    <cellStyle name="Percent 4 28 6 3 3" xfId="23823" xr:uid="{00000000-0005-0000-0000-00003C5D0000}"/>
    <cellStyle name="Percent 4 28 6 3 4" xfId="23824" xr:uid="{00000000-0005-0000-0000-00003D5D0000}"/>
    <cellStyle name="Percent 4 28 6 4" xfId="23825" xr:uid="{00000000-0005-0000-0000-00003E5D0000}"/>
    <cellStyle name="Percent 4 28 6 4 2" xfId="23826" xr:uid="{00000000-0005-0000-0000-00003F5D0000}"/>
    <cellStyle name="Percent 4 28 6 4 3" xfId="23827" xr:uid="{00000000-0005-0000-0000-0000405D0000}"/>
    <cellStyle name="Percent 4 28 6 5" xfId="23828" xr:uid="{00000000-0005-0000-0000-0000415D0000}"/>
    <cellStyle name="Percent 4 28 6 6" xfId="23829" xr:uid="{00000000-0005-0000-0000-0000425D0000}"/>
    <cellStyle name="Percent 4 28 7" xfId="23830" xr:uid="{00000000-0005-0000-0000-0000435D0000}"/>
    <cellStyle name="Percent 4 28 7 2" xfId="23831" xr:uid="{00000000-0005-0000-0000-0000445D0000}"/>
    <cellStyle name="Percent 4 28 7 2 2" xfId="23832" xr:uid="{00000000-0005-0000-0000-0000455D0000}"/>
    <cellStyle name="Percent 4 28 7 2 3" xfId="23833" xr:uid="{00000000-0005-0000-0000-0000465D0000}"/>
    <cellStyle name="Percent 4 28 7 3" xfId="23834" xr:uid="{00000000-0005-0000-0000-0000475D0000}"/>
    <cellStyle name="Percent 4 28 7 4" xfId="23835" xr:uid="{00000000-0005-0000-0000-0000485D0000}"/>
    <cellStyle name="Percent 4 28 8" xfId="23836" xr:uid="{00000000-0005-0000-0000-0000495D0000}"/>
    <cellStyle name="Percent 4 28 8 2" xfId="23837" xr:uid="{00000000-0005-0000-0000-00004A5D0000}"/>
    <cellStyle name="Percent 4 28 8 2 2" xfId="23838" xr:uid="{00000000-0005-0000-0000-00004B5D0000}"/>
    <cellStyle name="Percent 4 28 8 2 3" xfId="23839" xr:uid="{00000000-0005-0000-0000-00004C5D0000}"/>
    <cellStyle name="Percent 4 28 8 3" xfId="23840" xr:uid="{00000000-0005-0000-0000-00004D5D0000}"/>
    <cellStyle name="Percent 4 28 8 4" xfId="23841" xr:uid="{00000000-0005-0000-0000-00004E5D0000}"/>
    <cellStyle name="Percent 4 28 9" xfId="23842" xr:uid="{00000000-0005-0000-0000-00004F5D0000}"/>
    <cellStyle name="Percent 4 28 9 2" xfId="23843" xr:uid="{00000000-0005-0000-0000-0000505D0000}"/>
    <cellStyle name="Percent 4 28 9 2 2" xfId="23844" xr:uid="{00000000-0005-0000-0000-0000515D0000}"/>
    <cellStyle name="Percent 4 28 9 2 3" xfId="23845" xr:uid="{00000000-0005-0000-0000-0000525D0000}"/>
    <cellStyle name="Percent 4 28 9 3" xfId="23846" xr:uid="{00000000-0005-0000-0000-0000535D0000}"/>
    <cellStyle name="Percent 4 28 9 4" xfId="23847" xr:uid="{00000000-0005-0000-0000-0000545D0000}"/>
    <cellStyle name="Percent 4 29" xfId="23848" xr:uid="{00000000-0005-0000-0000-0000555D0000}"/>
    <cellStyle name="Percent 4 29 10" xfId="23849" xr:uid="{00000000-0005-0000-0000-0000565D0000}"/>
    <cellStyle name="Percent 4 29 10 2" xfId="23850" xr:uid="{00000000-0005-0000-0000-0000575D0000}"/>
    <cellStyle name="Percent 4 29 10 3" xfId="23851" xr:uid="{00000000-0005-0000-0000-0000585D0000}"/>
    <cellStyle name="Percent 4 29 11" xfId="23852" xr:uid="{00000000-0005-0000-0000-0000595D0000}"/>
    <cellStyle name="Percent 4 29 11 2" xfId="23853" xr:uid="{00000000-0005-0000-0000-00005A5D0000}"/>
    <cellStyle name="Percent 4 29 11 3" xfId="23854" xr:uid="{00000000-0005-0000-0000-00005B5D0000}"/>
    <cellStyle name="Percent 4 29 12" xfId="23855" xr:uid="{00000000-0005-0000-0000-00005C5D0000}"/>
    <cellStyle name="Percent 4 29 12 2" xfId="23856" xr:uid="{00000000-0005-0000-0000-00005D5D0000}"/>
    <cellStyle name="Percent 4 29 12 3" xfId="23857" xr:uid="{00000000-0005-0000-0000-00005E5D0000}"/>
    <cellStyle name="Percent 4 29 13" xfId="23858" xr:uid="{00000000-0005-0000-0000-00005F5D0000}"/>
    <cellStyle name="Percent 4 29 14" xfId="23859" xr:uid="{00000000-0005-0000-0000-0000605D0000}"/>
    <cellStyle name="Percent 4 29 15" xfId="23860" xr:uid="{00000000-0005-0000-0000-0000615D0000}"/>
    <cellStyle name="Percent 4 29 2" xfId="23861" xr:uid="{00000000-0005-0000-0000-0000625D0000}"/>
    <cellStyle name="Percent 4 29 2 2" xfId="23862" xr:uid="{00000000-0005-0000-0000-0000635D0000}"/>
    <cellStyle name="Percent 4 29 2 2 2" xfId="23863" xr:uid="{00000000-0005-0000-0000-0000645D0000}"/>
    <cellStyle name="Percent 4 29 2 2 2 2" xfId="23864" xr:uid="{00000000-0005-0000-0000-0000655D0000}"/>
    <cellStyle name="Percent 4 29 2 2 2 3" xfId="23865" xr:uid="{00000000-0005-0000-0000-0000665D0000}"/>
    <cellStyle name="Percent 4 29 2 2 3" xfId="23866" xr:uid="{00000000-0005-0000-0000-0000675D0000}"/>
    <cellStyle name="Percent 4 29 2 2 3 2" xfId="23867" xr:uid="{00000000-0005-0000-0000-0000685D0000}"/>
    <cellStyle name="Percent 4 29 2 2 3 3" xfId="23868" xr:uid="{00000000-0005-0000-0000-0000695D0000}"/>
    <cellStyle name="Percent 4 29 2 2 4" xfId="23869" xr:uid="{00000000-0005-0000-0000-00006A5D0000}"/>
    <cellStyle name="Percent 4 29 2 2 5" xfId="23870" xr:uid="{00000000-0005-0000-0000-00006B5D0000}"/>
    <cellStyle name="Percent 4 29 2 3" xfId="23871" xr:uid="{00000000-0005-0000-0000-00006C5D0000}"/>
    <cellStyle name="Percent 4 29 2 3 2" xfId="23872" xr:uid="{00000000-0005-0000-0000-00006D5D0000}"/>
    <cellStyle name="Percent 4 29 2 3 2 2" xfId="23873" xr:uid="{00000000-0005-0000-0000-00006E5D0000}"/>
    <cellStyle name="Percent 4 29 2 3 2 3" xfId="23874" xr:uid="{00000000-0005-0000-0000-00006F5D0000}"/>
    <cellStyle name="Percent 4 29 2 3 3" xfId="23875" xr:uid="{00000000-0005-0000-0000-0000705D0000}"/>
    <cellStyle name="Percent 4 29 2 3 4" xfId="23876" xr:uid="{00000000-0005-0000-0000-0000715D0000}"/>
    <cellStyle name="Percent 4 29 2 4" xfId="23877" xr:uid="{00000000-0005-0000-0000-0000725D0000}"/>
    <cellStyle name="Percent 4 29 2 4 2" xfId="23878" xr:uid="{00000000-0005-0000-0000-0000735D0000}"/>
    <cellStyle name="Percent 4 29 2 4 3" xfId="23879" xr:uid="{00000000-0005-0000-0000-0000745D0000}"/>
    <cellStyle name="Percent 4 29 2 5" xfId="23880" xr:uid="{00000000-0005-0000-0000-0000755D0000}"/>
    <cellStyle name="Percent 4 29 2 5 2" xfId="23881" xr:uid="{00000000-0005-0000-0000-0000765D0000}"/>
    <cellStyle name="Percent 4 29 2 5 3" xfId="23882" xr:uid="{00000000-0005-0000-0000-0000775D0000}"/>
    <cellStyle name="Percent 4 29 2 6" xfId="23883" xr:uid="{00000000-0005-0000-0000-0000785D0000}"/>
    <cellStyle name="Percent 4 29 2 6 2" xfId="23884" xr:uid="{00000000-0005-0000-0000-0000795D0000}"/>
    <cellStyle name="Percent 4 29 2 6 3" xfId="23885" xr:uid="{00000000-0005-0000-0000-00007A5D0000}"/>
    <cellStyle name="Percent 4 29 2 7" xfId="23886" xr:uid="{00000000-0005-0000-0000-00007B5D0000}"/>
    <cellStyle name="Percent 4 29 3" xfId="23887" xr:uid="{00000000-0005-0000-0000-00007C5D0000}"/>
    <cellStyle name="Percent 4 29 3 2" xfId="23888" xr:uid="{00000000-0005-0000-0000-00007D5D0000}"/>
    <cellStyle name="Percent 4 29 3 2 2" xfId="23889" xr:uid="{00000000-0005-0000-0000-00007E5D0000}"/>
    <cellStyle name="Percent 4 29 3 2 2 2" xfId="23890" xr:uid="{00000000-0005-0000-0000-00007F5D0000}"/>
    <cellStyle name="Percent 4 29 3 2 2 3" xfId="23891" xr:uid="{00000000-0005-0000-0000-0000805D0000}"/>
    <cellStyle name="Percent 4 29 3 2 3" xfId="23892" xr:uid="{00000000-0005-0000-0000-0000815D0000}"/>
    <cellStyle name="Percent 4 29 3 2 4" xfId="23893" xr:uid="{00000000-0005-0000-0000-0000825D0000}"/>
    <cellStyle name="Percent 4 29 3 3" xfId="23894" xr:uid="{00000000-0005-0000-0000-0000835D0000}"/>
    <cellStyle name="Percent 4 29 3 3 2" xfId="23895" xr:uid="{00000000-0005-0000-0000-0000845D0000}"/>
    <cellStyle name="Percent 4 29 3 3 2 2" xfId="23896" xr:uid="{00000000-0005-0000-0000-0000855D0000}"/>
    <cellStyle name="Percent 4 29 3 3 2 3" xfId="23897" xr:uid="{00000000-0005-0000-0000-0000865D0000}"/>
    <cellStyle name="Percent 4 29 3 3 3" xfId="23898" xr:uid="{00000000-0005-0000-0000-0000875D0000}"/>
    <cellStyle name="Percent 4 29 3 3 4" xfId="23899" xr:uid="{00000000-0005-0000-0000-0000885D0000}"/>
    <cellStyle name="Percent 4 29 3 4" xfId="23900" xr:uid="{00000000-0005-0000-0000-0000895D0000}"/>
    <cellStyle name="Percent 4 29 3 4 2" xfId="23901" xr:uid="{00000000-0005-0000-0000-00008A5D0000}"/>
    <cellStyle name="Percent 4 29 3 4 3" xfId="23902" xr:uid="{00000000-0005-0000-0000-00008B5D0000}"/>
    <cellStyle name="Percent 4 29 3 5" xfId="23903" xr:uid="{00000000-0005-0000-0000-00008C5D0000}"/>
    <cellStyle name="Percent 4 29 3 5 2" xfId="23904" xr:uid="{00000000-0005-0000-0000-00008D5D0000}"/>
    <cellStyle name="Percent 4 29 3 5 3" xfId="23905" xr:uid="{00000000-0005-0000-0000-00008E5D0000}"/>
    <cellStyle name="Percent 4 29 3 6" xfId="23906" xr:uid="{00000000-0005-0000-0000-00008F5D0000}"/>
    <cellStyle name="Percent 4 29 3 7" xfId="23907" xr:uid="{00000000-0005-0000-0000-0000905D0000}"/>
    <cellStyle name="Percent 4 29 3 8" xfId="23908" xr:uid="{00000000-0005-0000-0000-0000915D0000}"/>
    <cellStyle name="Percent 4 29 4" xfId="23909" xr:uid="{00000000-0005-0000-0000-0000925D0000}"/>
    <cellStyle name="Percent 4 29 4 2" xfId="23910" xr:uid="{00000000-0005-0000-0000-0000935D0000}"/>
    <cellStyle name="Percent 4 29 4 2 2" xfId="23911" xr:uid="{00000000-0005-0000-0000-0000945D0000}"/>
    <cellStyle name="Percent 4 29 4 2 2 2" xfId="23912" xr:uid="{00000000-0005-0000-0000-0000955D0000}"/>
    <cellStyle name="Percent 4 29 4 2 2 3" xfId="23913" xr:uid="{00000000-0005-0000-0000-0000965D0000}"/>
    <cellStyle name="Percent 4 29 4 2 3" xfId="23914" xr:uid="{00000000-0005-0000-0000-0000975D0000}"/>
    <cellStyle name="Percent 4 29 4 2 4" xfId="23915" xr:uid="{00000000-0005-0000-0000-0000985D0000}"/>
    <cellStyle name="Percent 4 29 4 3" xfId="23916" xr:uid="{00000000-0005-0000-0000-0000995D0000}"/>
    <cellStyle name="Percent 4 29 4 3 2" xfId="23917" xr:uid="{00000000-0005-0000-0000-00009A5D0000}"/>
    <cellStyle name="Percent 4 29 4 3 2 2" xfId="23918" xr:uid="{00000000-0005-0000-0000-00009B5D0000}"/>
    <cellStyle name="Percent 4 29 4 3 2 3" xfId="23919" xr:uid="{00000000-0005-0000-0000-00009C5D0000}"/>
    <cellStyle name="Percent 4 29 4 3 3" xfId="23920" xr:uid="{00000000-0005-0000-0000-00009D5D0000}"/>
    <cellStyle name="Percent 4 29 4 3 4" xfId="23921" xr:uid="{00000000-0005-0000-0000-00009E5D0000}"/>
    <cellStyle name="Percent 4 29 4 4" xfId="23922" xr:uid="{00000000-0005-0000-0000-00009F5D0000}"/>
    <cellStyle name="Percent 4 29 4 4 2" xfId="23923" xr:uid="{00000000-0005-0000-0000-0000A05D0000}"/>
    <cellStyle name="Percent 4 29 4 4 3" xfId="23924" xr:uid="{00000000-0005-0000-0000-0000A15D0000}"/>
    <cellStyle name="Percent 4 29 4 5" xfId="23925" xr:uid="{00000000-0005-0000-0000-0000A25D0000}"/>
    <cellStyle name="Percent 4 29 4 5 2" xfId="23926" xr:uid="{00000000-0005-0000-0000-0000A35D0000}"/>
    <cellStyle name="Percent 4 29 4 5 3" xfId="23927" xr:uid="{00000000-0005-0000-0000-0000A45D0000}"/>
    <cellStyle name="Percent 4 29 4 6" xfId="23928" xr:uid="{00000000-0005-0000-0000-0000A55D0000}"/>
    <cellStyle name="Percent 4 29 4 7" xfId="23929" xr:uid="{00000000-0005-0000-0000-0000A65D0000}"/>
    <cellStyle name="Percent 4 29 5" xfId="23930" xr:uid="{00000000-0005-0000-0000-0000A75D0000}"/>
    <cellStyle name="Percent 4 29 5 2" xfId="23931" xr:uid="{00000000-0005-0000-0000-0000A85D0000}"/>
    <cellStyle name="Percent 4 29 5 2 2" xfId="23932" xr:uid="{00000000-0005-0000-0000-0000A95D0000}"/>
    <cellStyle name="Percent 4 29 5 2 2 2" xfId="23933" xr:uid="{00000000-0005-0000-0000-0000AA5D0000}"/>
    <cellStyle name="Percent 4 29 5 2 2 3" xfId="23934" xr:uid="{00000000-0005-0000-0000-0000AB5D0000}"/>
    <cellStyle name="Percent 4 29 5 2 3" xfId="23935" xr:uid="{00000000-0005-0000-0000-0000AC5D0000}"/>
    <cellStyle name="Percent 4 29 5 2 4" xfId="23936" xr:uid="{00000000-0005-0000-0000-0000AD5D0000}"/>
    <cellStyle name="Percent 4 29 5 3" xfId="23937" xr:uid="{00000000-0005-0000-0000-0000AE5D0000}"/>
    <cellStyle name="Percent 4 29 5 3 2" xfId="23938" xr:uid="{00000000-0005-0000-0000-0000AF5D0000}"/>
    <cellStyle name="Percent 4 29 5 3 2 2" xfId="23939" xr:uid="{00000000-0005-0000-0000-0000B05D0000}"/>
    <cellStyle name="Percent 4 29 5 3 2 3" xfId="23940" xr:uid="{00000000-0005-0000-0000-0000B15D0000}"/>
    <cellStyle name="Percent 4 29 5 3 3" xfId="23941" xr:uid="{00000000-0005-0000-0000-0000B25D0000}"/>
    <cellStyle name="Percent 4 29 5 3 4" xfId="23942" xr:uid="{00000000-0005-0000-0000-0000B35D0000}"/>
    <cellStyle name="Percent 4 29 5 4" xfId="23943" xr:uid="{00000000-0005-0000-0000-0000B45D0000}"/>
    <cellStyle name="Percent 4 29 5 4 2" xfId="23944" xr:uid="{00000000-0005-0000-0000-0000B55D0000}"/>
    <cellStyle name="Percent 4 29 5 4 2 2" xfId="23945" xr:uid="{00000000-0005-0000-0000-0000B65D0000}"/>
    <cellStyle name="Percent 4 29 5 4 2 3" xfId="23946" xr:uid="{00000000-0005-0000-0000-0000B75D0000}"/>
    <cellStyle name="Percent 4 29 5 4 3" xfId="23947" xr:uid="{00000000-0005-0000-0000-0000B85D0000}"/>
    <cellStyle name="Percent 4 29 5 4 4" xfId="23948" xr:uid="{00000000-0005-0000-0000-0000B95D0000}"/>
    <cellStyle name="Percent 4 29 5 5" xfId="23949" xr:uid="{00000000-0005-0000-0000-0000BA5D0000}"/>
    <cellStyle name="Percent 4 29 5 5 2" xfId="23950" xr:uid="{00000000-0005-0000-0000-0000BB5D0000}"/>
    <cellStyle name="Percent 4 29 5 5 3" xfId="23951" xr:uid="{00000000-0005-0000-0000-0000BC5D0000}"/>
    <cellStyle name="Percent 4 29 5 6" xfId="23952" xr:uid="{00000000-0005-0000-0000-0000BD5D0000}"/>
    <cellStyle name="Percent 4 29 5 7" xfId="23953" xr:uid="{00000000-0005-0000-0000-0000BE5D0000}"/>
    <cellStyle name="Percent 4 29 6" xfId="23954" xr:uid="{00000000-0005-0000-0000-0000BF5D0000}"/>
    <cellStyle name="Percent 4 29 6 2" xfId="23955" xr:uid="{00000000-0005-0000-0000-0000C05D0000}"/>
    <cellStyle name="Percent 4 29 6 2 2" xfId="23956" xr:uid="{00000000-0005-0000-0000-0000C15D0000}"/>
    <cellStyle name="Percent 4 29 6 2 2 2" xfId="23957" xr:uid="{00000000-0005-0000-0000-0000C25D0000}"/>
    <cellStyle name="Percent 4 29 6 2 2 3" xfId="23958" xr:uid="{00000000-0005-0000-0000-0000C35D0000}"/>
    <cellStyle name="Percent 4 29 6 2 3" xfId="23959" xr:uid="{00000000-0005-0000-0000-0000C45D0000}"/>
    <cellStyle name="Percent 4 29 6 2 4" xfId="23960" xr:uid="{00000000-0005-0000-0000-0000C55D0000}"/>
    <cellStyle name="Percent 4 29 6 3" xfId="23961" xr:uid="{00000000-0005-0000-0000-0000C65D0000}"/>
    <cellStyle name="Percent 4 29 6 3 2" xfId="23962" xr:uid="{00000000-0005-0000-0000-0000C75D0000}"/>
    <cellStyle name="Percent 4 29 6 3 2 2" xfId="23963" xr:uid="{00000000-0005-0000-0000-0000C85D0000}"/>
    <cellStyle name="Percent 4 29 6 3 2 3" xfId="23964" xr:uid="{00000000-0005-0000-0000-0000C95D0000}"/>
    <cellStyle name="Percent 4 29 6 3 3" xfId="23965" xr:uid="{00000000-0005-0000-0000-0000CA5D0000}"/>
    <cellStyle name="Percent 4 29 6 3 4" xfId="23966" xr:uid="{00000000-0005-0000-0000-0000CB5D0000}"/>
    <cellStyle name="Percent 4 29 6 4" xfId="23967" xr:uid="{00000000-0005-0000-0000-0000CC5D0000}"/>
    <cellStyle name="Percent 4 29 6 4 2" xfId="23968" xr:uid="{00000000-0005-0000-0000-0000CD5D0000}"/>
    <cellStyle name="Percent 4 29 6 4 3" xfId="23969" xr:uid="{00000000-0005-0000-0000-0000CE5D0000}"/>
    <cellStyle name="Percent 4 29 6 5" xfId="23970" xr:uid="{00000000-0005-0000-0000-0000CF5D0000}"/>
    <cellStyle name="Percent 4 29 6 6" xfId="23971" xr:uid="{00000000-0005-0000-0000-0000D05D0000}"/>
    <cellStyle name="Percent 4 29 7" xfId="23972" xr:uid="{00000000-0005-0000-0000-0000D15D0000}"/>
    <cellStyle name="Percent 4 29 7 2" xfId="23973" xr:uid="{00000000-0005-0000-0000-0000D25D0000}"/>
    <cellStyle name="Percent 4 29 7 2 2" xfId="23974" xr:uid="{00000000-0005-0000-0000-0000D35D0000}"/>
    <cellStyle name="Percent 4 29 7 2 3" xfId="23975" xr:uid="{00000000-0005-0000-0000-0000D45D0000}"/>
    <cellStyle name="Percent 4 29 7 3" xfId="23976" xr:uid="{00000000-0005-0000-0000-0000D55D0000}"/>
    <cellStyle name="Percent 4 29 7 4" xfId="23977" xr:uid="{00000000-0005-0000-0000-0000D65D0000}"/>
    <cellStyle name="Percent 4 29 8" xfId="23978" xr:uid="{00000000-0005-0000-0000-0000D75D0000}"/>
    <cellStyle name="Percent 4 29 8 2" xfId="23979" xr:uid="{00000000-0005-0000-0000-0000D85D0000}"/>
    <cellStyle name="Percent 4 29 8 2 2" xfId="23980" xr:uid="{00000000-0005-0000-0000-0000D95D0000}"/>
    <cellStyle name="Percent 4 29 8 2 3" xfId="23981" xr:uid="{00000000-0005-0000-0000-0000DA5D0000}"/>
    <cellStyle name="Percent 4 29 8 3" xfId="23982" xr:uid="{00000000-0005-0000-0000-0000DB5D0000}"/>
    <cellStyle name="Percent 4 29 8 4" xfId="23983" xr:uid="{00000000-0005-0000-0000-0000DC5D0000}"/>
    <cellStyle name="Percent 4 29 9" xfId="23984" xr:uid="{00000000-0005-0000-0000-0000DD5D0000}"/>
    <cellStyle name="Percent 4 29 9 2" xfId="23985" xr:uid="{00000000-0005-0000-0000-0000DE5D0000}"/>
    <cellStyle name="Percent 4 29 9 2 2" xfId="23986" xr:uid="{00000000-0005-0000-0000-0000DF5D0000}"/>
    <cellStyle name="Percent 4 29 9 2 3" xfId="23987" xr:uid="{00000000-0005-0000-0000-0000E05D0000}"/>
    <cellStyle name="Percent 4 29 9 3" xfId="23988" xr:uid="{00000000-0005-0000-0000-0000E15D0000}"/>
    <cellStyle name="Percent 4 29 9 4" xfId="23989" xr:uid="{00000000-0005-0000-0000-0000E25D0000}"/>
    <cellStyle name="Percent 4 3" xfId="23990" xr:uid="{00000000-0005-0000-0000-0000E35D0000}"/>
    <cellStyle name="Percent 4 3 10" xfId="23991" xr:uid="{00000000-0005-0000-0000-0000E45D0000}"/>
    <cellStyle name="Percent 4 3 10 2" xfId="23992" xr:uid="{00000000-0005-0000-0000-0000E55D0000}"/>
    <cellStyle name="Percent 4 3 10 2 2" xfId="23993" xr:uid="{00000000-0005-0000-0000-0000E65D0000}"/>
    <cellStyle name="Percent 4 3 10 2 2 2" xfId="23994" xr:uid="{00000000-0005-0000-0000-0000E75D0000}"/>
    <cellStyle name="Percent 4 3 10 2 2 3" xfId="23995" xr:uid="{00000000-0005-0000-0000-0000E85D0000}"/>
    <cellStyle name="Percent 4 3 10 2 3" xfId="23996" xr:uid="{00000000-0005-0000-0000-0000E95D0000}"/>
    <cellStyle name="Percent 4 3 10 2 4" xfId="23997" xr:uid="{00000000-0005-0000-0000-0000EA5D0000}"/>
    <cellStyle name="Percent 4 3 10 3" xfId="23998" xr:uid="{00000000-0005-0000-0000-0000EB5D0000}"/>
    <cellStyle name="Percent 4 3 10 3 2" xfId="23999" xr:uid="{00000000-0005-0000-0000-0000EC5D0000}"/>
    <cellStyle name="Percent 4 3 10 3 2 2" xfId="24000" xr:uid="{00000000-0005-0000-0000-0000ED5D0000}"/>
    <cellStyle name="Percent 4 3 10 3 2 3" xfId="24001" xr:uid="{00000000-0005-0000-0000-0000EE5D0000}"/>
    <cellStyle name="Percent 4 3 10 3 3" xfId="24002" xr:uid="{00000000-0005-0000-0000-0000EF5D0000}"/>
    <cellStyle name="Percent 4 3 10 3 4" xfId="24003" xr:uid="{00000000-0005-0000-0000-0000F05D0000}"/>
    <cellStyle name="Percent 4 3 10 4" xfId="24004" xr:uid="{00000000-0005-0000-0000-0000F15D0000}"/>
    <cellStyle name="Percent 4 3 10 4 2" xfId="24005" xr:uid="{00000000-0005-0000-0000-0000F25D0000}"/>
    <cellStyle name="Percent 4 3 10 4 3" xfId="24006" xr:uid="{00000000-0005-0000-0000-0000F35D0000}"/>
    <cellStyle name="Percent 4 3 10 5" xfId="24007" xr:uid="{00000000-0005-0000-0000-0000F45D0000}"/>
    <cellStyle name="Percent 4 3 10 6" xfId="24008" xr:uid="{00000000-0005-0000-0000-0000F55D0000}"/>
    <cellStyle name="Percent 4 3 11" xfId="24009" xr:uid="{00000000-0005-0000-0000-0000F65D0000}"/>
    <cellStyle name="Percent 4 3 11 2" xfId="24010" xr:uid="{00000000-0005-0000-0000-0000F75D0000}"/>
    <cellStyle name="Percent 4 3 11 2 2" xfId="24011" xr:uid="{00000000-0005-0000-0000-0000F85D0000}"/>
    <cellStyle name="Percent 4 3 11 2 2 2" xfId="24012" xr:uid="{00000000-0005-0000-0000-0000F95D0000}"/>
    <cellStyle name="Percent 4 3 11 2 2 3" xfId="24013" xr:uid="{00000000-0005-0000-0000-0000FA5D0000}"/>
    <cellStyle name="Percent 4 3 11 2 3" xfId="24014" xr:uid="{00000000-0005-0000-0000-0000FB5D0000}"/>
    <cellStyle name="Percent 4 3 11 2 4" xfId="24015" xr:uid="{00000000-0005-0000-0000-0000FC5D0000}"/>
    <cellStyle name="Percent 4 3 11 3" xfId="24016" xr:uid="{00000000-0005-0000-0000-0000FD5D0000}"/>
    <cellStyle name="Percent 4 3 11 3 2" xfId="24017" xr:uid="{00000000-0005-0000-0000-0000FE5D0000}"/>
    <cellStyle name="Percent 4 3 11 3 2 2" xfId="24018" xr:uid="{00000000-0005-0000-0000-0000FF5D0000}"/>
    <cellStyle name="Percent 4 3 11 3 2 3" xfId="24019" xr:uid="{00000000-0005-0000-0000-0000005E0000}"/>
    <cellStyle name="Percent 4 3 11 3 3" xfId="24020" xr:uid="{00000000-0005-0000-0000-0000015E0000}"/>
    <cellStyle name="Percent 4 3 11 3 4" xfId="24021" xr:uid="{00000000-0005-0000-0000-0000025E0000}"/>
    <cellStyle name="Percent 4 3 11 4" xfId="24022" xr:uid="{00000000-0005-0000-0000-0000035E0000}"/>
    <cellStyle name="Percent 4 3 11 4 2" xfId="24023" xr:uid="{00000000-0005-0000-0000-0000045E0000}"/>
    <cellStyle name="Percent 4 3 11 4 3" xfId="24024" xr:uid="{00000000-0005-0000-0000-0000055E0000}"/>
    <cellStyle name="Percent 4 3 11 5" xfId="24025" xr:uid="{00000000-0005-0000-0000-0000065E0000}"/>
    <cellStyle name="Percent 4 3 11 6" xfId="24026" xr:uid="{00000000-0005-0000-0000-0000075E0000}"/>
    <cellStyle name="Percent 4 3 12" xfId="24027" xr:uid="{00000000-0005-0000-0000-0000085E0000}"/>
    <cellStyle name="Percent 4 3 12 2" xfId="24028" xr:uid="{00000000-0005-0000-0000-0000095E0000}"/>
    <cellStyle name="Percent 4 3 12 2 2" xfId="24029" xr:uid="{00000000-0005-0000-0000-00000A5E0000}"/>
    <cellStyle name="Percent 4 3 12 2 2 2" xfId="24030" xr:uid="{00000000-0005-0000-0000-00000B5E0000}"/>
    <cellStyle name="Percent 4 3 12 2 2 3" xfId="24031" xr:uid="{00000000-0005-0000-0000-00000C5E0000}"/>
    <cellStyle name="Percent 4 3 12 2 3" xfId="24032" xr:uid="{00000000-0005-0000-0000-00000D5E0000}"/>
    <cellStyle name="Percent 4 3 12 2 4" xfId="24033" xr:uid="{00000000-0005-0000-0000-00000E5E0000}"/>
    <cellStyle name="Percent 4 3 12 3" xfId="24034" xr:uid="{00000000-0005-0000-0000-00000F5E0000}"/>
    <cellStyle name="Percent 4 3 12 3 2" xfId="24035" xr:uid="{00000000-0005-0000-0000-0000105E0000}"/>
    <cellStyle name="Percent 4 3 12 3 2 2" xfId="24036" xr:uid="{00000000-0005-0000-0000-0000115E0000}"/>
    <cellStyle name="Percent 4 3 12 3 2 3" xfId="24037" xr:uid="{00000000-0005-0000-0000-0000125E0000}"/>
    <cellStyle name="Percent 4 3 12 3 3" xfId="24038" xr:uid="{00000000-0005-0000-0000-0000135E0000}"/>
    <cellStyle name="Percent 4 3 12 3 4" xfId="24039" xr:uid="{00000000-0005-0000-0000-0000145E0000}"/>
    <cellStyle name="Percent 4 3 12 4" xfId="24040" xr:uid="{00000000-0005-0000-0000-0000155E0000}"/>
    <cellStyle name="Percent 4 3 12 4 2" xfId="24041" xr:uid="{00000000-0005-0000-0000-0000165E0000}"/>
    <cellStyle name="Percent 4 3 12 4 2 2" xfId="24042" xr:uid="{00000000-0005-0000-0000-0000175E0000}"/>
    <cellStyle name="Percent 4 3 12 4 2 3" xfId="24043" xr:uid="{00000000-0005-0000-0000-0000185E0000}"/>
    <cellStyle name="Percent 4 3 12 4 3" xfId="24044" xr:uid="{00000000-0005-0000-0000-0000195E0000}"/>
    <cellStyle name="Percent 4 3 12 4 4" xfId="24045" xr:uid="{00000000-0005-0000-0000-00001A5E0000}"/>
    <cellStyle name="Percent 4 3 12 5" xfId="24046" xr:uid="{00000000-0005-0000-0000-00001B5E0000}"/>
    <cellStyle name="Percent 4 3 12 5 2" xfId="24047" xr:uid="{00000000-0005-0000-0000-00001C5E0000}"/>
    <cellStyle name="Percent 4 3 12 5 3" xfId="24048" xr:uid="{00000000-0005-0000-0000-00001D5E0000}"/>
    <cellStyle name="Percent 4 3 12 6" xfId="24049" xr:uid="{00000000-0005-0000-0000-00001E5E0000}"/>
    <cellStyle name="Percent 4 3 12 7" xfId="24050" xr:uid="{00000000-0005-0000-0000-00001F5E0000}"/>
    <cellStyle name="Percent 4 3 13" xfId="24051" xr:uid="{00000000-0005-0000-0000-0000205E0000}"/>
    <cellStyle name="Percent 4 3 13 2" xfId="24052" xr:uid="{00000000-0005-0000-0000-0000215E0000}"/>
    <cellStyle name="Percent 4 3 13 2 2" xfId="24053" xr:uid="{00000000-0005-0000-0000-0000225E0000}"/>
    <cellStyle name="Percent 4 3 13 2 2 2" xfId="24054" xr:uid="{00000000-0005-0000-0000-0000235E0000}"/>
    <cellStyle name="Percent 4 3 13 2 2 3" xfId="24055" xr:uid="{00000000-0005-0000-0000-0000245E0000}"/>
    <cellStyle name="Percent 4 3 13 2 3" xfId="24056" xr:uid="{00000000-0005-0000-0000-0000255E0000}"/>
    <cellStyle name="Percent 4 3 13 2 4" xfId="24057" xr:uid="{00000000-0005-0000-0000-0000265E0000}"/>
    <cellStyle name="Percent 4 3 13 3" xfId="24058" xr:uid="{00000000-0005-0000-0000-0000275E0000}"/>
    <cellStyle name="Percent 4 3 13 3 2" xfId="24059" xr:uid="{00000000-0005-0000-0000-0000285E0000}"/>
    <cellStyle name="Percent 4 3 13 3 2 2" xfId="24060" xr:uid="{00000000-0005-0000-0000-0000295E0000}"/>
    <cellStyle name="Percent 4 3 13 3 2 3" xfId="24061" xr:uid="{00000000-0005-0000-0000-00002A5E0000}"/>
    <cellStyle name="Percent 4 3 13 3 3" xfId="24062" xr:uid="{00000000-0005-0000-0000-00002B5E0000}"/>
    <cellStyle name="Percent 4 3 13 3 4" xfId="24063" xr:uid="{00000000-0005-0000-0000-00002C5E0000}"/>
    <cellStyle name="Percent 4 3 13 4" xfId="24064" xr:uid="{00000000-0005-0000-0000-00002D5E0000}"/>
    <cellStyle name="Percent 4 3 13 4 2" xfId="24065" xr:uid="{00000000-0005-0000-0000-00002E5E0000}"/>
    <cellStyle name="Percent 4 3 13 4 3" xfId="24066" xr:uid="{00000000-0005-0000-0000-00002F5E0000}"/>
    <cellStyle name="Percent 4 3 13 5" xfId="24067" xr:uid="{00000000-0005-0000-0000-0000305E0000}"/>
    <cellStyle name="Percent 4 3 13 6" xfId="24068" xr:uid="{00000000-0005-0000-0000-0000315E0000}"/>
    <cellStyle name="Percent 4 3 14" xfId="24069" xr:uid="{00000000-0005-0000-0000-0000325E0000}"/>
    <cellStyle name="Percent 4 3 14 2" xfId="24070" xr:uid="{00000000-0005-0000-0000-0000335E0000}"/>
    <cellStyle name="Percent 4 3 14 2 2" xfId="24071" xr:uid="{00000000-0005-0000-0000-0000345E0000}"/>
    <cellStyle name="Percent 4 3 14 2 3" xfId="24072" xr:uid="{00000000-0005-0000-0000-0000355E0000}"/>
    <cellStyle name="Percent 4 3 14 3" xfId="24073" xr:uid="{00000000-0005-0000-0000-0000365E0000}"/>
    <cellStyle name="Percent 4 3 14 4" xfId="24074" xr:uid="{00000000-0005-0000-0000-0000375E0000}"/>
    <cellStyle name="Percent 4 3 15" xfId="24075" xr:uid="{00000000-0005-0000-0000-0000385E0000}"/>
    <cellStyle name="Percent 4 3 15 2" xfId="24076" xr:uid="{00000000-0005-0000-0000-0000395E0000}"/>
    <cellStyle name="Percent 4 3 15 2 2" xfId="24077" xr:uid="{00000000-0005-0000-0000-00003A5E0000}"/>
    <cellStyle name="Percent 4 3 15 2 3" xfId="24078" xr:uid="{00000000-0005-0000-0000-00003B5E0000}"/>
    <cellStyle name="Percent 4 3 15 3" xfId="24079" xr:uid="{00000000-0005-0000-0000-00003C5E0000}"/>
    <cellStyle name="Percent 4 3 15 4" xfId="24080" xr:uid="{00000000-0005-0000-0000-00003D5E0000}"/>
    <cellStyle name="Percent 4 3 16" xfId="24081" xr:uid="{00000000-0005-0000-0000-00003E5E0000}"/>
    <cellStyle name="Percent 4 3 16 2" xfId="24082" xr:uid="{00000000-0005-0000-0000-00003F5E0000}"/>
    <cellStyle name="Percent 4 3 16 2 2" xfId="24083" xr:uid="{00000000-0005-0000-0000-0000405E0000}"/>
    <cellStyle name="Percent 4 3 16 2 3" xfId="24084" xr:uid="{00000000-0005-0000-0000-0000415E0000}"/>
    <cellStyle name="Percent 4 3 16 3" xfId="24085" xr:uid="{00000000-0005-0000-0000-0000425E0000}"/>
    <cellStyle name="Percent 4 3 16 4" xfId="24086" xr:uid="{00000000-0005-0000-0000-0000435E0000}"/>
    <cellStyle name="Percent 4 3 17" xfId="24087" xr:uid="{00000000-0005-0000-0000-0000445E0000}"/>
    <cellStyle name="Percent 4 3 17 2" xfId="24088" xr:uid="{00000000-0005-0000-0000-0000455E0000}"/>
    <cellStyle name="Percent 4 3 17 3" xfId="24089" xr:uid="{00000000-0005-0000-0000-0000465E0000}"/>
    <cellStyle name="Percent 4 3 18" xfId="24090" xr:uid="{00000000-0005-0000-0000-0000475E0000}"/>
    <cellStyle name="Percent 4 3 18 2" xfId="24091" xr:uid="{00000000-0005-0000-0000-0000485E0000}"/>
    <cellStyle name="Percent 4 3 18 3" xfId="24092" xr:uid="{00000000-0005-0000-0000-0000495E0000}"/>
    <cellStyle name="Percent 4 3 19" xfId="24093" xr:uid="{00000000-0005-0000-0000-00004A5E0000}"/>
    <cellStyle name="Percent 4 3 19 2" xfId="24094" xr:uid="{00000000-0005-0000-0000-00004B5E0000}"/>
    <cellStyle name="Percent 4 3 19 3" xfId="24095" xr:uid="{00000000-0005-0000-0000-00004C5E0000}"/>
    <cellStyle name="Percent 4 3 2" xfId="24096" xr:uid="{00000000-0005-0000-0000-00004D5E0000}"/>
    <cellStyle name="Percent 4 3 2 10" xfId="24097" xr:uid="{00000000-0005-0000-0000-00004E5E0000}"/>
    <cellStyle name="Percent 4 3 2 10 2" xfId="24098" xr:uid="{00000000-0005-0000-0000-00004F5E0000}"/>
    <cellStyle name="Percent 4 3 2 10 3" xfId="24099" xr:uid="{00000000-0005-0000-0000-0000505E0000}"/>
    <cellStyle name="Percent 4 3 2 11" xfId="24100" xr:uid="{00000000-0005-0000-0000-0000515E0000}"/>
    <cellStyle name="Percent 4 3 2 11 2" xfId="24101" xr:uid="{00000000-0005-0000-0000-0000525E0000}"/>
    <cellStyle name="Percent 4 3 2 11 3" xfId="24102" xr:uid="{00000000-0005-0000-0000-0000535E0000}"/>
    <cellStyle name="Percent 4 3 2 12" xfId="24103" xr:uid="{00000000-0005-0000-0000-0000545E0000}"/>
    <cellStyle name="Percent 4 3 2 2" xfId="24104" xr:uid="{00000000-0005-0000-0000-0000555E0000}"/>
    <cellStyle name="Percent 4 3 2 2 2" xfId="24105" xr:uid="{00000000-0005-0000-0000-0000565E0000}"/>
    <cellStyle name="Percent 4 3 2 2 2 2" xfId="24106" xr:uid="{00000000-0005-0000-0000-0000575E0000}"/>
    <cellStyle name="Percent 4 3 2 2 2 2 2" xfId="24107" xr:uid="{00000000-0005-0000-0000-0000585E0000}"/>
    <cellStyle name="Percent 4 3 2 2 2 2 3" xfId="24108" xr:uid="{00000000-0005-0000-0000-0000595E0000}"/>
    <cellStyle name="Percent 4 3 2 2 2 3" xfId="24109" xr:uid="{00000000-0005-0000-0000-00005A5E0000}"/>
    <cellStyle name="Percent 4 3 2 2 2 4" xfId="24110" xr:uid="{00000000-0005-0000-0000-00005B5E0000}"/>
    <cellStyle name="Percent 4 3 2 2 3" xfId="24111" xr:uid="{00000000-0005-0000-0000-00005C5E0000}"/>
    <cellStyle name="Percent 4 3 2 2 3 2" xfId="24112" xr:uid="{00000000-0005-0000-0000-00005D5E0000}"/>
    <cellStyle name="Percent 4 3 2 2 3 2 2" xfId="24113" xr:uid="{00000000-0005-0000-0000-00005E5E0000}"/>
    <cellStyle name="Percent 4 3 2 2 3 2 3" xfId="24114" xr:uid="{00000000-0005-0000-0000-00005F5E0000}"/>
    <cellStyle name="Percent 4 3 2 2 3 3" xfId="24115" xr:uid="{00000000-0005-0000-0000-0000605E0000}"/>
    <cellStyle name="Percent 4 3 2 2 3 4" xfId="24116" xr:uid="{00000000-0005-0000-0000-0000615E0000}"/>
    <cellStyle name="Percent 4 3 2 2 4" xfId="24117" xr:uid="{00000000-0005-0000-0000-0000625E0000}"/>
    <cellStyle name="Percent 4 3 2 2 4 2" xfId="24118" xr:uid="{00000000-0005-0000-0000-0000635E0000}"/>
    <cellStyle name="Percent 4 3 2 2 4 3" xfId="24119" xr:uid="{00000000-0005-0000-0000-0000645E0000}"/>
    <cellStyle name="Percent 4 3 2 2 5" xfId="24120" xr:uid="{00000000-0005-0000-0000-0000655E0000}"/>
    <cellStyle name="Percent 4 3 2 2 6" xfId="24121" xr:uid="{00000000-0005-0000-0000-0000665E0000}"/>
    <cellStyle name="Percent 4 3 2 3" xfId="24122" xr:uid="{00000000-0005-0000-0000-0000675E0000}"/>
    <cellStyle name="Percent 4 3 2 3 2" xfId="24123" xr:uid="{00000000-0005-0000-0000-0000685E0000}"/>
    <cellStyle name="Percent 4 3 2 3 2 2" xfId="24124" xr:uid="{00000000-0005-0000-0000-0000695E0000}"/>
    <cellStyle name="Percent 4 3 2 3 2 2 2" xfId="24125" xr:uid="{00000000-0005-0000-0000-00006A5E0000}"/>
    <cellStyle name="Percent 4 3 2 3 2 2 3" xfId="24126" xr:uid="{00000000-0005-0000-0000-00006B5E0000}"/>
    <cellStyle name="Percent 4 3 2 3 2 3" xfId="24127" xr:uid="{00000000-0005-0000-0000-00006C5E0000}"/>
    <cellStyle name="Percent 4 3 2 3 2 4" xfId="24128" xr:uid="{00000000-0005-0000-0000-00006D5E0000}"/>
    <cellStyle name="Percent 4 3 2 3 3" xfId="24129" xr:uid="{00000000-0005-0000-0000-00006E5E0000}"/>
    <cellStyle name="Percent 4 3 2 3 3 2" xfId="24130" xr:uid="{00000000-0005-0000-0000-00006F5E0000}"/>
    <cellStyle name="Percent 4 3 2 3 3 2 2" xfId="24131" xr:uid="{00000000-0005-0000-0000-0000705E0000}"/>
    <cellStyle name="Percent 4 3 2 3 3 2 3" xfId="24132" xr:uid="{00000000-0005-0000-0000-0000715E0000}"/>
    <cellStyle name="Percent 4 3 2 3 3 3" xfId="24133" xr:uid="{00000000-0005-0000-0000-0000725E0000}"/>
    <cellStyle name="Percent 4 3 2 3 3 4" xfId="24134" xr:uid="{00000000-0005-0000-0000-0000735E0000}"/>
    <cellStyle name="Percent 4 3 2 3 4" xfId="24135" xr:uid="{00000000-0005-0000-0000-0000745E0000}"/>
    <cellStyle name="Percent 4 3 2 3 4 2" xfId="24136" xr:uid="{00000000-0005-0000-0000-0000755E0000}"/>
    <cellStyle name="Percent 4 3 2 3 4 3" xfId="24137" xr:uid="{00000000-0005-0000-0000-0000765E0000}"/>
    <cellStyle name="Percent 4 3 2 3 5" xfId="24138" xr:uid="{00000000-0005-0000-0000-0000775E0000}"/>
    <cellStyle name="Percent 4 3 2 3 6" xfId="24139" xr:uid="{00000000-0005-0000-0000-0000785E0000}"/>
    <cellStyle name="Percent 4 3 2 4" xfId="24140" xr:uid="{00000000-0005-0000-0000-0000795E0000}"/>
    <cellStyle name="Percent 4 3 2 4 2" xfId="24141" xr:uid="{00000000-0005-0000-0000-00007A5E0000}"/>
    <cellStyle name="Percent 4 3 2 4 2 2" xfId="24142" xr:uid="{00000000-0005-0000-0000-00007B5E0000}"/>
    <cellStyle name="Percent 4 3 2 4 2 2 2" xfId="24143" xr:uid="{00000000-0005-0000-0000-00007C5E0000}"/>
    <cellStyle name="Percent 4 3 2 4 2 2 3" xfId="24144" xr:uid="{00000000-0005-0000-0000-00007D5E0000}"/>
    <cellStyle name="Percent 4 3 2 4 2 3" xfId="24145" xr:uid="{00000000-0005-0000-0000-00007E5E0000}"/>
    <cellStyle name="Percent 4 3 2 4 2 4" xfId="24146" xr:uid="{00000000-0005-0000-0000-00007F5E0000}"/>
    <cellStyle name="Percent 4 3 2 4 3" xfId="24147" xr:uid="{00000000-0005-0000-0000-0000805E0000}"/>
    <cellStyle name="Percent 4 3 2 4 3 2" xfId="24148" xr:uid="{00000000-0005-0000-0000-0000815E0000}"/>
    <cellStyle name="Percent 4 3 2 4 3 2 2" xfId="24149" xr:uid="{00000000-0005-0000-0000-0000825E0000}"/>
    <cellStyle name="Percent 4 3 2 4 3 2 3" xfId="24150" xr:uid="{00000000-0005-0000-0000-0000835E0000}"/>
    <cellStyle name="Percent 4 3 2 4 3 3" xfId="24151" xr:uid="{00000000-0005-0000-0000-0000845E0000}"/>
    <cellStyle name="Percent 4 3 2 4 3 4" xfId="24152" xr:uid="{00000000-0005-0000-0000-0000855E0000}"/>
    <cellStyle name="Percent 4 3 2 4 4" xfId="24153" xr:uid="{00000000-0005-0000-0000-0000865E0000}"/>
    <cellStyle name="Percent 4 3 2 4 4 2" xfId="24154" xr:uid="{00000000-0005-0000-0000-0000875E0000}"/>
    <cellStyle name="Percent 4 3 2 4 4 2 2" xfId="24155" xr:uid="{00000000-0005-0000-0000-0000885E0000}"/>
    <cellStyle name="Percent 4 3 2 4 4 2 3" xfId="24156" xr:uid="{00000000-0005-0000-0000-0000895E0000}"/>
    <cellStyle name="Percent 4 3 2 4 4 3" xfId="24157" xr:uid="{00000000-0005-0000-0000-00008A5E0000}"/>
    <cellStyle name="Percent 4 3 2 4 4 4" xfId="24158" xr:uid="{00000000-0005-0000-0000-00008B5E0000}"/>
    <cellStyle name="Percent 4 3 2 4 5" xfId="24159" xr:uid="{00000000-0005-0000-0000-00008C5E0000}"/>
    <cellStyle name="Percent 4 3 2 4 5 2" xfId="24160" xr:uid="{00000000-0005-0000-0000-00008D5E0000}"/>
    <cellStyle name="Percent 4 3 2 4 5 3" xfId="24161" xr:uid="{00000000-0005-0000-0000-00008E5E0000}"/>
    <cellStyle name="Percent 4 3 2 4 6" xfId="24162" xr:uid="{00000000-0005-0000-0000-00008F5E0000}"/>
    <cellStyle name="Percent 4 3 2 4 7" xfId="24163" xr:uid="{00000000-0005-0000-0000-0000905E0000}"/>
    <cellStyle name="Percent 4 3 2 5" xfId="24164" xr:uid="{00000000-0005-0000-0000-0000915E0000}"/>
    <cellStyle name="Percent 4 3 2 5 2" xfId="24165" xr:uid="{00000000-0005-0000-0000-0000925E0000}"/>
    <cellStyle name="Percent 4 3 2 5 2 2" xfId="24166" xr:uid="{00000000-0005-0000-0000-0000935E0000}"/>
    <cellStyle name="Percent 4 3 2 5 2 2 2" xfId="24167" xr:uid="{00000000-0005-0000-0000-0000945E0000}"/>
    <cellStyle name="Percent 4 3 2 5 2 2 3" xfId="24168" xr:uid="{00000000-0005-0000-0000-0000955E0000}"/>
    <cellStyle name="Percent 4 3 2 5 2 3" xfId="24169" xr:uid="{00000000-0005-0000-0000-0000965E0000}"/>
    <cellStyle name="Percent 4 3 2 5 2 4" xfId="24170" xr:uid="{00000000-0005-0000-0000-0000975E0000}"/>
    <cellStyle name="Percent 4 3 2 5 3" xfId="24171" xr:uid="{00000000-0005-0000-0000-0000985E0000}"/>
    <cellStyle name="Percent 4 3 2 5 3 2" xfId="24172" xr:uid="{00000000-0005-0000-0000-0000995E0000}"/>
    <cellStyle name="Percent 4 3 2 5 3 2 2" xfId="24173" xr:uid="{00000000-0005-0000-0000-00009A5E0000}"/>
    <cellStyle name="Percent 4 3 2 5 3 2 3" xfId="24174" xr:uid="{00000000-0005-0000-0000-00009B5E0000}"/>
    <cellStyle name="Percent 4 3 2 5 3 3" xfId="24175" xr:uid="{00000000-0005-0000-0000-00009C5E0000}"/>
    <cellStyle name="Percent 4 3 2 5 3 4" xfId="24176" xr:uid="{00000000-0005-0000-0000-00009D5E0000}"/>
    <cellStyle name="Percent 4 3 2 5 4" xfId="24177" xr:uid="{00000000-0005-0000-0000-00009E5E0000}"/>
    <cellStyle name="Percent 4 3 2 5 4 2" xfId="24178" xr:uid="{00000000-0005-0000-0000-00009F5E0000}"/>
    <cellStyle name="Percent 4 3 2 5 4 3" xfId="24179" xr:uid="{00000000-0005-0000-0000-0000A05E0000}"/>
    <cellStyle name="Percent 4 3 2 5 5" xfId="24180" xr:uid="{00000000-0005-0000-0000-0000A15E0000}"/>
    <cellStyle name="Percent 4 3 2 5 6" xfId="24181" xr:uid="{00000000-0005-0000-0000-0000A25E0000}"/>
    <cellStyle name="Percent 4 3 2 6" xfId="24182" xr:uid="{00000000-0005-0000-0000-0000A35E0000}"/>
    <cellStyle name="Percent 4 3 2 6 2" xfId="24183" xr:uid="{00000000-0005-0000-0000-0000A45E0000}"/>
    <cellStyle name="Percent 4 3 2 6 2 2" xfId="24184" xr:uid="{00000000-0005-0000-0000-0000A55E0000}"/>
    <cellStyle name="Percent 4 3 2 6 2 3" xfId="24185" xr:uid="{00000000-0005-0000-0000-0000A65E0000}"/>
    <cellStyle name="Percent 4 3 2 6 3" xfId="24186" xr:uid="{00000000-0005-0000-0000-0000A75E0000}"/>
    <cellStyle name="Percent 4 3 2 6 4" xfId="24187" xr:uid="{00000000-0005-0000-0000-0000A85E0000}"/>
    <cellStyle name="Percent 4 3 2 7" xfId="24188" xr:uid="{00000000-0005-0000-0000-0000A95E0000}"/>
    <cellStyle name="Percent 4 3 2 7 2" xfId="24189" xr:uid="{00000000-0005-0000-0000-0000AA5E0000}"/>
    <cellStyle name="Percent 4 3 2 7 2 2" xfId="24190" xr:uid="{00000000-0005-0000-0000-0000AB5E0000}"/>
    <cellStyle name="Percent 4 3 2 7 2 3" xfId="24191" xr:uid="{00000000-0005-0000-0000-0000AC5E0000}"/>
    <cellStyle name="Percent 4 3 2 7 3" xfId="24192" xr:uid="{00000000-0005-0000-0000-0000AD5E0000}"/>
    <cellStyle name="Percent 4 3 2 7 4" xfId="24193" xr:uid="{00000000-0005-0000-0000-0000AE5E0000}"/>
    <cellStyle name="Percent 4 3 2 8" xfId="24194" xr:uid="{00000000-0005-0000-0000-0000AF5E0000}"/>
    <cellStyle name="Percent 4 3 2 8 2" xfId="24195" xr:uid="{00000000-0005-0000-0000-0000B05E0000}"/>
    <cellStyle name="Percent 4 3 2 8 2 2" xfId="24196" xr:uid="{00000000-0005-0000-0000-0000B15E0000}"/>
    <cellStyle name="Percent 4 3 2 8 2 3" xfId="24197" xr:uid="{00000000-0005-0000-0000-0000B25E0000}"/>
    <cellStyle name="Percent 4 3 2 8 3" xfId="24198" xr:uid="{00000000-0005-0000-0000-0000B35E0000}"/>
    <cellStyle name="Percent 4 3 2 8 4" xfId="24199" xr:uid="{00000000-0005-0000-0000-0000B45E0000}"/>
    <cellStyle name="Percent 4 3 2 9" xfId="24200" xr:uid="{00000000-0005-0000-0000-0000B55E0000}"/>
    <cellStyle name="Percent 4 3 2 9 2" xfId="24201" xr:uid="{00000000-0005-0000-0000-0000B65E0000}"/>
    <cellStyle name="Percent 4 3 2 9 3" xfId="24202" xr:uid="{00000000-0005-0000-0000-0000B75E0000}"/>
    <cellStyle name="Percent 4 3 20" xfId="24203" xr:uid="{00000000-0005-0000-0000-0000B85E0000}"/>
    <cellStyle name="Percent 4 3 3" xfId="24204" xr:uid="{00000000-0005-0000-0000-0000B95E0000}"/>
    <cellStyle name="Percent 4 3 3 10" xfId="24205" xr:uid="{00000000-0005-0000-0000-0000BA5E0000}"/>
    <cellStyle name="Percent 4 3 3 10 2" xfId="24206" xr:uid="{00000000-0005-0000-0000-0000BB5E0000}"/>
    <cellStyle name="Percent 4 3 3 10 3" xfId="24207" xr:uid="{00000000-0005-0000-0000-0000BC5E0000}"/>
    <cellStyle name="Percent 4 3 3 11" xfId="24208" xr:uid="{00000000-0005-0000-0000-0000BD5E0000}"/>
    <cellStyle name="Percent 4 3 3 11 2" xfId="24209" xr:uid="{00000000-0005-0000-0000-0000BE5E0000}"/>
    <cellStyle name="Percent 4 3 3 11 3" xfId="24210" xr:uid="{00000000-0005-0000-0000-0000BF5E0000}"/>
    <cellStyle name="Percent 4 3 3 12" xfId="24211" xr:uid="{00000000-0005-0000-0000-0000C05E0000}"/>
    <cellStyle name="Percent 4 3 3 2" xfId="24212" xr:uid="{00000000-0005-0000-0000-0000C15E0000}"/>
    <cellStyle name="Percent 4 3 3 2 2" xfId="24213" xr:uid="{00000000-0005-0000-0000-0000C25E0000}"/>
    <cellStyle name="Percent 4 3 3 2 2 2" xfId="24214" xr:uid="{00000000-0005-0000-0000-0000C35E0000}"/>
    <cellStyle name="Percent 4 3 3 2 2 2 2" xfId="24215" xr:uid="{00000000-0005-0000-0000-0000C45E0000}"/>
    <cellStyle name="Percent 4 3 3 2 2 2 3" xfId="24216" xr:uid="{00000000-0005-0000-0000-0000C55E0000}"/>
    <cellStyle name="Percent 4 3 3 2 2 3" xfId="24217" xr:uid="{00000000-0005-0000-0000-0000C65E0000}"/>
    <cellStyle name="Percent 4 3 3 2 2 4" xfId="24218" xr:uid="{00000000-0005-0000-0000-0000C75E0000}"/>
    <cellStyle name="Percent 4 3 3 2 3" xfId="24219" xr:uid="{00000000-0005-0000-0000-0000C85E0000}"/>
    <cellStyle name="Percent 4 3 3 2 3 2" xfId="24220" xr:uid="{00000000-0005-0000-0000-0000C95E0000}"/>
    <cellStyle name="Percent 4 3 3 2 3 2 2" xfId="24221" xr:uid="{00000000-0005-0000-0000-0000CA5E0000}"/>
    <cellStyle name="Percent 4 3 3 2 3 2 3" xfId="24222" xr:uid="{00000000-0005-0000-0000-0000CB5E0000}"/>
    <cellStyle name="Percent 4 3 3 2 3 3" xfId="24223" xr:uid="{00000000-0005-0000-0000-0000CC5E0000}"/>
    <cellStyle name="Percent 4 3 3 2 3 4" xfId="24224" xr:uid="{00000000-0005-0000-0000-0000CD5E0000}"/>
    <cellStyle name="Percent 4 3 3 2 4" xfId="24225" xr:uid="{00000000-0005-0000-0000-0000CE5E0000}"/>
    <cellStyle name="Percent 4 3 3 2 4 2" xfId="24226" xr:uid="{00000000-0005-0000-0000-0000CF5E0000}"/>
    <cellStyle name="Percent 4 3 3 2 4 3" xfId="24227" xr:uid="{00000000-0005-0000-0000-0000D05E0000}"/>
    <cellStyle name="Percent 4 3 3 2 5" xfId="24228" xr:uid="{00000000-0005-0000-0000-0000D15E0000}"/>
    <cellStyle name="Percent 4 3 3 2 6" xfId="24229" xr:uid="{00000000-0005-0000-0000-0000D25E0000}"/>
    <cellStyle name="Percent 4 3 3 3" xfId="24230" xr:uid="{00000000-0005-0000-0000-0000D35E0000}"/>
    <cellStyle name="Percent 4 3 3 3 2" xfId="24231" xr:uid="{00000000-0005-0000-0000-0000D45E0000}"/>
    <cellStyle name="Percent 4 3 3 3 2 2" xfId="24232" xr:uid="{00000000-0005-0000-0000-0000D55E0000}"/>
    <cellStyle name="Percent 4 3 3 3 2 2 2" xfId="24233" xr:uid="{00000000-0005-0000-0000-0000D65E0000}"/>
    <cellStyle name="Percent 4 3 3 3 2 2 3" xfId="24234" xr:uid="{00000000-0005-0000-0000-0000D75E0000}"/>
    <cellStyle name="Percent 4 3 3 3 2 3" xfId="24235" xr:uid="{00000000-0005-0000-0000-0000D85E0000}"/>
    <cellStyle name="Percent 4 3 3 3 2 4" xfId="24236" xr:uid="{00000000-0005-0000-0000-0000D95E0000}"/>
    <cellStyle name="Percent 4 3 3 3 3" xfId="24237" xr:uid="{00000000-0005-0000-0000-0000DA5E0000}"/>
    <cellStyle name="Percent 4 3 3 3 3 2" xfId="24238" xr:uid="{00000000-0005-0000-0000-0000DB5E0000}"/>
    <cellStyle name="Percent 4 3 3 3 3 2 2" xfId="24239" xr:uid="{00000000-0005-0000-0000-0000DC5E0000}"/>
    <cellStyle name="Percent 4 3 3 3 3 2 3" xfId="24240" xr:uid="{00000000-0005-0000-0000-0000DD5E0000}"/>
    <cellStyle name="Percent 4 3 3 3 3 3" xfId="24241" xr:uid="{00000000-0005-0000-0000-0000DE5E0000}"/>
    <cellStyle name="Percent 4 3 3 3 3 4" xfId="24242" xr:uid="{00000000-0005-0000-0000-0000DF5E0000}"/>
    <cellStyle name="Percent 4 3 3 3 4" xfId="24243" xr:uid="{00000000-0005-0000-0000-0000E05E0000}"/>
    <cellStyle name="Percent 4 3 3 3 4 2" xfId="24244" xr:uid="{00000000-0005-0000-0000-0000E15E0000}"/>
    <cellStyle name="Percent 4 3 3 3 4 3" xfId="24245" xr:uid="{00000000-0005-0000-0000-0000E25E0000}"/>
    <cellStyle name="Percent 4 3 3 3 5" xfId="24246" xr:uid="{00000000-0005-0000-0000-0000E35E0000}"/>
    <cellStyle name="Percent 4 3 3 3 6" xfId="24247" xr:uid="{00000000-0005-0000-0000-0000E45E0000}"/>
    <cellStyle name="Percent 4 3 3 4" xfId="24248" xr:uid="{00000000-0005-0000-0000-0000E55E0000}"/>
    <cellStyle name="Percent 4 3 3 4 2" xfId="24249" xr:uid="{00000000-0005-0000-0000-0000E65E0000}"/>
    <cellStyle name="Percent 4 3 3 4 2 2" xfId="24250" xr:uid="{00000000-0005-0000-0000-0000E75E0000}"/>
    <cellStyle name="Percent 4 3 3 4 2 2 2" xfId="24251" xr:uid="{00000000-0005-0000-0000-0000E85E0000}"/>
    <cellStyle name="Percent 4 3 3 4 2 2 3" xfId="24252" xr:uid="{00000000-0005-0000-0000-0000E95E0000}"/>
    <cellStyle name="Percent 4 3 3 4 2 3" xfId="24253" xr:uid="{00000000-0005-0000-0000-0000EA5E0000}"/>
    <cellStyle name="Percent 4 3 3 4 2 4" xfId="24254" xr:uid="{00000000-0005-0000-0000-0000EB5E0000}"/>
    <cellStyle name="Percent 4 3 3 4 3" xfId="24255" xr:uid="{00000000-0005-0000-0000-0000EC5E0000}"/>
    <cellStyle name="Percent 4 3 3 4 3 2" xfId="24256" xr:uid="{00000000-0005-0000-0000-0000ED5E0000}"/>
    <cellStyle name="Percent 4 3 3 4 3 2 2" xfId="24257" xr:uid="{00000000-0005-0000-0000-0000EE5E0000}"/>
    <cellStyle name="Percent 4 3 3 4 3 2 3" xfId="24258" xr:uid="{00000000-0005-0000-0000-0000EF5E0000}"/>
    <cellStyle name="Percent 4 3 3 4 3 3" xfId="24259" xr:uid="{00000000-0005-0000-0000-0000F05E0000}"/>
    <cellStyle name="Percent 4 3 3 4 3 4" xfId="24260" xr:uid="{00000000-0005-0000-0000-0000F15E0000}"/>
    <cellStyle name="Percent 4 3 3 4 4" xfId="24261" xr:uid="{00000000-0005-0000-0000-0000F25E0000}"/>
    <cellStyle name="Percent 4 3 3 4 4 2" xfId="24262" xr:uid="{00000000-0005-0000-0000-0000F35E0000}"/>
    <cellStyle name="Percent 4 3 3 4 4 2 2" xfId="24263" xr:uid="{00000000-0005-0000-0000-0000F45E0000}"/>
    <cellStyle name="Percent 4 3 3 4 4 2 3" xfId="24264" xr:uid="{00000000-0005-0000-0000-0000F55E0000}"/>
    <cellStyle name="Percent 4 3 3 4 4 3" xfId="24265" xr:uid="{00000000-0005-0000-0000-0000F65E0000}"/>
    <cellStyle name="Percent 4 3 3 4 4 4" xfId="24266" xr:uid="{00000000-0005-0000-0000-0000F75E0000}"/>
    <cellStyle name="Percent 4 3 3 4 5" xfId="24267" xr:uid="{00000000-0005-0000-0000-0000F85E0000}"/>
    <cellStyle name="Percent 4 3 3 4 5 2" xfId="24268" xr:uid="{00000000-0005-0000-0000-0000F95E0000}"/>
    <cellStyle name="Percent 4 3 3 4 5 3" xfId="24269" xr:uid="{00000000-0005-0000-0000-0000FA5E0000}"/>
    <cellStyle name="Percent 4 3 3 4 6" xfId="24270" xr:uid="{00000000-0005-0000-0000-0000FB5E0000}"/>
    <cellStyle name="Percent 4 3 3 4 7" xfId="24271" xr:uid="{00000000-0005-0000-0000-0000FC5E0000}"/>
    <cellStyle name="Percent 4 3 3 5" xfId="24272" xr:uid="{00000000-0005-0000-0000-0000FD5E0000}"/>
    <cellStyle name="Percent 4 3 3 5 2" xfId="24273" xr:uid="{00000000-0005-0000-0000-0000FE5E0000}"/>
    <cellStyle name="Percent 4 3 3 5 2 2" xfId="24274" xr:uid="{00000000-0005-0000-0000-0000FF5E0000}"/>
    <cellStyle name="Percent 4 3 3 5 2 2 2" xfId="24275" xr:uid="{00000000-0005-0000-0000-0000005F0000}"/>
    <cellStyle name="Percent 4 3 3 5 2 2 3" xfId="24276" xr:uid="{00000000-0005-0000-0000-0000015F0000}"/>
    <cellStyle name="Percent 4 3 3 5 2 3" xfId="24277" xr:uid="{00000000-0005-0000-0000-0000025F0000}"/>
    <cellStyle name="Percent 4 3 3 5 2 4" xfId="24278" xr:uid="{00000000-0005-0000-0000-0000035F0000}"/>
    <cellStyle name="Percent 4 3 3 5 3" xfId="24279" xr:uid="{00000000-0005-0000-0000-0000045F0000}"/>
    <cellStyle name="Percent 4 3 3 5 3 2" xfId="24280" xr:uid="{00000000-0005-0000-0000-0000055F0000}"/>
    <cellStyle name="Percent 4 3 3 5 3 2 2" xfId="24281" xr:uid="{00000000-0005-0000-0000-0000065F0000}"/>
    <cellStyle name="Percent 4 3 3 5 3 2 3" xfId="24282" xr:uid="{00000000-0005-0000-0000-0000075F0000}"/>
    <cellStyle name="Percent 4 3 3 5 3 3" xfId="24283" xr:uid="{00000000-0005-0000-0000-0000085F0000}"/>
    <cellStyle name="Percent 4 3 3 5 3 4" xfId="24284" xr:uid="{00000000-0005-0000-0000-0000095F0000}"/>
    <cellStyle name="Percent 4 3 3 5 4" xfId="24285" xr:uid="{00000000-0005-0000-0000-00000A5F0000}"/>
    <cellStyle name="Percent 4 3 3 5 4 2" xfId="24286" xr:uid="{00000000-0005-0000-0000-00000B5F0000}"/>
    <cellStyle name="Percent 4 3 3 5 4 3" xfId="24287" xr:uid="{00000000-0005-0000-0000-00000C5F0000}"/>
    <cellStyle name="Percent 4 3 3 5 5" xfId="24288" xr:uid="{00000000-0005-0000-0000-00000D5F0000}"/>
    <cellStyle name="Percent 4 3 3 5 6" xfId="24289" xr:uid="{00000000-0005-0000-0000-00000E5F0000}"/>
    <cellStyle name="Percent 4 3 3 6" xfId="24290" xr:uid="{00000000-0005-0000-0000-00000F5F0000}"/>
    <cellStyle name="Percent 4 3 3 6 2" xfId="24291" xr:uid="{00000000-0005-0000-0000-0000105F0000}"/>
    <cellStyle name="Percent 4 3 3 6 2 2" xfId="24292" xr:uid="{00000000-0005-0000-0000-0000115F0000}"/>
    <cellStyle name="Percent 4 3 3 6 2 3" xfId="24293" xr:uid="{00000000-0005-0000-0000-0000125F0000}"/>
    <cellStyle name="Percent 4 3 3 6 3" xfId="24294" xr:uid="{00000000-0005-0000-0000-0000135F0000}"/>
    <cellStyle name="Percent 4 3 3 6 4" xfId="24295" xr:uid="{00000000-0005-0000-0000-0000145F0000}"/>
    <cellStyle name="Percent 4 3 3 7" xfId="24296" xr:uid="{00000000-0005-0000-0000-0000155F0000}"/>
    <cellStyle name="Percent 4 3 3 7 2" xfId="24297" xr:uid="{00000000-0005-0000-0000-0000165F0000}"/>
    <cellStyle name="Percent 4 3 3 7 2 2" xfId="24298" xr:uid="{00000000-0005-0000-0000-0000175F0000}"/>
    <cellStyle name="Percent 4 3 3 7 2 3" xfId="24299" xr:uid="{00000000-0005-0000-0000-0000185F0000}"/>
    <cellStyle name="Percent 4 3 3 7 3" xfId="24300" xr:uid="{00000000-0005-0000-0000-0000195F0000}"/>
    <cellStyle name="Percent 4 3 3 7 4" xfId="24301" xr:uid="{00000000-0005-0000-0000-00001A5F0000}"/>
    <cellStyle name="Percent 4 3 3 8" xfId="24302" xr:uid="{00000000-0005-0000-0000-00001B5F0000}"/>
    <cellStyle name="Percent 4 3 3 8 2" xfId="24303" xr:uid="{00000000-0005-0000-0000-00001C5F0000}"/>
    <cellStyle name="Percent 4 3 3 8 2 2" xfId="24304" xr:uid="{00000000-0005-0000-0000-00001D5F0000}"/>
    <cellStyle name="Percent 4 3 3 8 2 3" xfId="24305" xr:uid="{00000000-0005-0000-0000-00001E5F0000}"/>
    <cellStyle name="Percent 4 3 3 8 3" xfId="24306" xr:uid="{00000000-0005-0000-0000-00001F5F0000}"/>
    <cellStyle name="Percent 4 3 3 8 4" xfId="24307" xr:uid="{00000000-0005-0000-0000-0000205F0000}"/>
    <cellStyle name="Percent 4 3 3 9" xfId="24308" xr:uid="{00000000-0005-0000-0000-0000215F0000}"/>
    <cellStyle name="Percent 4 3 3 9 2" xfId="24309" xr:uid="{00000000-0005-0000-0000-0000225F0000}"/>
    <cellStyle name="Percent 4 3 3 9 3" xfId="24310" xr:uid="{00000000-0005-0000-0000-0000235F0000}"/>
    <cellStyle name="Percent 4 3 4" xfId="24311" xr:uid="{00000000-0005-0000-0000-0000245F0000}"/>
    <cellStyle name="Percent 4 3 4 10" xfId="24312" xr:uid="{00000000-0005-0000-0000-0000255F0000}"/>
    <cellStyle name="Percent 4 3 4 10 2" xfId="24313" xr:uid="{00000000-0005-0000-0000-0000265F0000}"/>
    <cellStyle name="Percent 4 3 4 10 3" xfId="24314" xr:uid="{00000000-0005-0000-0000-0000275F0000}"/>
    <cellStyle name="Percent 4 3 4 11" xfId="24315" xr:uid="{00000000-0005-0000-0000-0000285F0000}"/>
    <cellStyle name="Percent 4 3 4 11 2" xfId="24316" xr:uid="{00000000-0005-0000-0000-0000295F0000}"/>
    <cellStyle name="Percent 4 3 4 11 3" xfId="24317" xr:uid="{00000000-0005-0000-0000-00002A5F0000}"/>
    <cellStyle name="Percent 4 3 4 12" xfId="24318" xr:uid="{00000000-0005-0000-0000-00002B5F0000}"/>
    <cellStyle name="Percent 4 3 4 2" xfId="24319" xr:uid="{00000000-0005-0000-0000-00002C5F0000}"/>
    <cellStyle name="Percent 4 3 4 2 2" xfId="24320" xr:uid="{00000000-0005-0000-0000-00002D5F0000}"/>
    <cellStyle name="Percent 4 3 4 2 2 2" xfId="24321" xr:uid="{00000000-0005-0000-0000-00002E5F0000}"/>
    <cellStyle name="Percent 4 3 4 2 2 2 2" xfId="24322" xr:uid="{00000000-0005-0000-0000-00002F5F0000}"/>
    <cellStyle name="Percent 4 3 4 2 2 2 3" xfId="24323" xr:uid="{00000000-0005-0000-0000-0000305F0000}"/>
    <cellStyle name="Percent 4 3 4 2 2 3" xfId="24324" xr:uid="{00000000-0005-0000-0000-0000315F0000}"/>
    <cellStyle name="Percent 4 3 4 2 2 4" xfId="24325" xr:uid="{00000000-0005-0000-0000-0000325F0000}"/>
    <cellStyle name="Percent 4 3 4 2 3" xfId="24326" xr:uid="{00000000-0005-0000-0000-0000335F0000}"/>
    <cellStyle name="Percent 4 3 4 2 3 2" xfId="24327" xr:uid="{00000000-0005-0000-0000-0000345F0000}"/>
    <cellStyle name="Percent 4 3 4 2 3 2 2" xfId="24328" xr:uid="{00000000-0005-0000-0000-0000355F0000}"/>
    <cellStyle name="Percent 4 3 4 2 3 2 3" xfId="24329" xr:uid="{00000000-0005-0000-0000-0000365F0000}"/>
    <cellStyle name="Percent 4 3 4 2 3 3" xfId="24330" xr:uid="{00000000-0005-0000-0000-0000375F0000}"/>
    <cellStyle name="Percent 4 3 4 2 3 4" xfId="24331" xr:uid="{00000000-0005-0000-0000-0000385F0000}"/>
    <cellStyle name="Percent 4 3 4 2 4" xfId="24332" xr:uid="{00000000-0005-0000-0000-0000395F0000}"/>
    <cellStyle name="Percent 4 3 4 2 4 2" xfId="24333" xr:uid="{00000000-0005-0000-0000-00003A5F0000}"/>
    <cellStyle name="Percent 4 3 4 2 4 3" xfId="24334" xr:uid="{00000000-0005-0000-0000-00003B5F0000}"/>
    <cellStyle name="Percent 4 3 4 2 5" xfId="24335" xr:uid="{00000000-0005-0000-0000-00003C5F0000}"/>
    <cellStyle name="Percent 4 3 4 2 6" xfId="24336" xr:uid="{00000000-0005-0000-0000-00003D5F0000}"/>
    <cellStyle name="Percent 4 3 4 3" xfId="24337" xr:uid="{00000000-0005-0000-0000-00003E5F0000}"/>
    <cellStyle name="Percent 4 3 4 3 2" xfId="24338" xr:uid="{00000000-0005-0000-0000-00003F5F0000}"/>
    <cellStyle name="Percent 4 3 4 3 2 2" xfId="24339" xr:uid="{00000000-0005-0000-0000-0000405F0000}"/>
    <cellStyle name="Percent 4 3 4 3 2 2 2" xfId="24340" xr:uid="{00000000-0005-0000-0000-0000415F0000}"/>
    <cellStyle name="Percent 4 3 4 3 2 2 3" xfId="24341" xr:uid="{00000000-0005-0000-0000-0000425F0000}"/>
    <cellStyle name="Percent 4 3 4 3 2 3" xfId="24342" xr:uid="{00000000-0005-0000-0000-0000435F0000}"/>
    <cellStyle name="Percent 4 3 4 3 2 4" xfId="24343" xr:uid="{00000000-0005-0000-0000-0000445F0000}"/>
    <cellStyle name="Percent 4 3 4 3 3" xfId="24344" xr:uid="{00000000-0005-0000-0000-0000455F0000}"/>
    <cellStyle name="Percent 4 3 4 3 3 2" xfId="24345" xr:uid="{00000000-0005-0000-0000-0000465F0000}"/>
    <cellStyle name="Percent 4 3 4 3 3 2 2" xfId="24346" xr:uid="{00000000-0005-0000-0000-0000475F0000}"/>
    <cellStyle name="Percent 4 3 4 3 3 2 3" xfId="24347" xr:uid="{00000000-0005-0000-0000-0000485F0000}"/>
    <cellStyle name="Percent 4 3 4 3 3 3" xfId="24348" xr:uid="{00000000-0005-0000-0000-0000495F0000}"/>
    <cellStyle name="Percent 4 3 4 3 3 4" xfId="24349" xr:uid="{00000000-0005-0000-0000-00004A5F0000}"/>
    <cellStyle name="Percent 4 3 4 3 4" xfId="24350" xr:uid="{00000000-0005-0000-0000-00004B5F0000}"/>
    <cellStyle name="Percent 4 3 4 3 4 2" xfId="24351" xr:uid="{00000000-0005-0000-0000-00004C5F0000}"/>
    <cellStyle name="Percent 4 3 4 3 4 3" xfId="24352" xr:uid="{00000000-0005-0000-0000-00004D5F0000}"/>
    <cellStyle name="Percent 4 3 4 3 5" xfId="24353" xr:uid="{00000000-0005-0000-0000-00004E5F0000}"/>
    <cellStyle name="Percent 4 3 4 3 6" xfId="24354" xr:uid="{00000000-0005-0000-0000-00004F5F0000}"/>
    <cellStyle name="Percent 4 3 4 4" xfId="24355" xr:uid="{00000000-0005-0000-0000-0000505F0000}"/>
    <cellStyle name="Percent 4 3 4 4 2" xfId="24356" xr:uid="{00000000-0005-0000-0000-0000515F0000}"/>
    <cellStyle name="Percent 4 3 4 4 2 2" xfId="24357" xr:uid="{00000000-0005-0000-0000-0000525F0000}"/>
    <cellStyle name="Percent 4 3 4 4 2 2 2" xfId="24358" xr:uid="{00000000-0005-0000-0000-0000535F0000}"/>
    <cellStyle name="Percent 4 3 4 4 2 2 3" xfId="24359" xr:uid="{00000000-0005-0000-0000-0000545F0000}"/>
    <cellStyle name="Percent 4 3 4 4 2 3" xfId="24360" xr:uid="{00000000-0005-0000-0000-0000555F0000}"/>
    <cellStyle name="Percent 4 3 4 4 2 4" xfId="24361" xr:uid="{00000000-0005-0000-0000-0000565F0000}"/>
    <cellStyle name="Percent 4 3 4 4 3" xfId="24362" xr:uid="{00000000-0005-0000-0000-0000575F0000}"/>
    <cellStyle name="Percent 4 3 4 4 3 2" xfId="24363" xr:uid="{00000000-0005-0000-0000-0000585F0000}"/>
    <cellStyle name="Percent 4 3 4 4 3 2 2" xfId="24364" xr:uid="{00000000-0005-0000-0000-0000595F0000}"/>
    <cellStyle name="Percent 4 3 4 4 3 2 3" xfId="24365" xr:uid="{00000000-0005-0000-0000-00005A5F0000}"/>
    <cellStyle name="Percent 4 3 4 4 3 3" xfId="24366" xr:uid="{00000000-0005-0000-0000-00005B5F0000}"/>
    <cellStyle name="Percent 4 3 4 4 3 4" xfId="24367" xr:uid="{00000000-0005-0000-0000-00005C5F0000}"/>
    <cellStyle name="Percent 4 3 4 4 4" xfId="24368" xr:uid="{00000000-0005-0000-0000-00005D5F0000}"/>
    <cellStyle name="Percent 4 3 4 4 4 2" xfId="24369" xr:uid="{00000000-0005-0000-0000-00005E5F0000}"/>
    <cellStyle name="Percent 4 3 4 4 4 2 2" xfId="24370" xr:uid="{00000000-0005-0000-0000-00005F5F0000}"/>
    <cellStyle name="Percent 4 3 4 4 4 2 3" xfId="24371" xr:uid="{00000000-0005-0000-0000-0000605F0000}"/>
    <cellStyle name="Percent 4 3 4 4 4 3" xfId="24372" xr:uid="{00000000-0005-0000-0000-0000615F0000}"/>
    <cellStyle name="Percent 4 3 4 4 4 4" xfId="24373" xr:uid="{00000000-0005-0000-0000-0000625F0000}"/>
    <cellStyle name="Percent 4 3 4 4 5" xfId="24374" xr:uid="{00000000-0005-0000-0000-0000635F0000}"/>
    <cellStyle name="Percent 4 3 4 4 5 2" xfId="24375" xr:uid="{00000000-0005-0000-0000-0000645F0000}"/>
    <cellStyle name="Percent 4 3 4 4 5 3" xfId="24376" xr:uid="{00000000-0005-0000-0000-0000655F0000}"/>
    <cellStyle name="Percent 4 3 4 4 6" xfId="24377" xr:uid="{00000000-0005-0000-0000-0000665F0000}"/>
    <cellStyle name="Percent 4 3 4 4 7" xfId="24378" xr:uid="{00000000-0005-0000-0000-0000675F0000}"/>
    <cellStyle name="Percent 4 3 4 5" xfId="24379" xr:uid="{00000000-0005-0000-0000-0000685F0000}"/>
    <cellStyle name="Percent 4 3 4 5 2" xfId="24380" xr:uid="{00000000-0005-0000-0000-0000695F0000}"/>
    <cellStyle name="Percent 4 3 4 5 2 2" xfId="24381" xr:uid="{00000000-0005-0000-0000-00006A5F0000}"/>
    <cellStyle name="Percent 4 3 4 5 2 2 2" xfId="24382" xr:uid="{00000000-0005-0000-0000-00006B5F0000}"/>
    <cellStyle name="Percent 4 3 4 5 2 2 3" xfId="24383" xr:uid="{00000000-0005-0000-0000-00006C5F0000}"/>
    <cellStyle name="Percent 4 3 4 5 2 3" xfId="24384" xr:uid="{00000000-0005-0000-0000-00006D5F0000}"/>
    <cellStyle name="Percent 4 3 4 5 2 4" xfId="24385" xr:uid="{00000000-0005-0000-0000-00006E5F0000}"/>
    <cellStyle name="Percent 4 3 4 5 3" xfId="24386" xr:uid="{00000000-0005-0000-0000-00006F5F0000}"/>
    <cellStyle name="Percent 4 3 4 5 3 2" xfId="24387" xr:uid="{00000000-0005-0000-0000-0000705F0000}"/>
    <cellStyle name="Percent 4 3 4 5 3 2 2" xfId="24388" xr:uid="{00000000-0005-0000-0000-0000715F0000}"/>
    <cellStyle name="Percent 4 3 4 5 3 2 3" xfId="24389" xr:uid="{00000000-0005-0000-0000-0000725F0000}"/>
    <cellStyle name="Percent 4 3 4 5 3 3" xfId="24390" xr:uid="{00000000-0005-0000-0000-0000735F0000}"/>
    <cellStyle name="Percent 4 3 4 5 3 4" xfId="24391" xr:uid="{00000000-0005-0000-0000-0000745F0000}"/>
    <cellStyle name="Percent 4 3 4 5 4" xfId="24392" xr:uid="{00000000-0005-0000-0000-0000755F0000}"/>
    <cellStyle name="Percent 4 3 4 5 4 2" xfId="24393" xr:uid="{00000000-0005-0000-0000-0000765F0000}"/>
    <cellStyle name="Percent 4 3 4 5 4 3" xfId="24394" xr:uid="{00000000-0005-0000-0000-0000775F0000}"/>
    <cellStyle name="Percent 4 3 4 5 5" xfId="24395" xr:uid="{00000000-0005-0000-0000-0000785F0000}"/>
    <cellStyle name="Percent 4 3 4 5 6" xfId="24396" xr:uid="{00000000-0005-0000-0000-0000795F0000}"/>
    <cellStyle name="Percent 4 3 4 6" xfId="24397" xr:uid="{00000000-0005-0000-0000-00007A5F0000}"/>
    <cellStyle name="Percent 4 3 4 6 2" xfId="24398" xr:uid="{00000000-0005-0000-0000-00007B5F0000}"/>
    <cellStyle name="Percent 4 3 4 6 2 2" xfId="24399" xr:uid="{00000000-0005-0000-0000-00007C5F0000}"/>
    <cellStyle name="Percent 4 3 4 6 2 3" xfId="24400" xr:uid="{00000000-0005-0000-0000-00007D5F0000}"/>
    <cellStyle name="Percent 4 3 4 6 3" xfId="24401" xr:uid="{00000000-0005-0000-0000-00007E5F0000}"/>
    <cellStyle name="Percent 4 3 4 6 4" xfId="24402" xr:uid="{00000000-0005-0000-0000-00007F5F0000}"/>
    <cellStyle name="Percent 4 3 4 7" xfId="24403" xr:uid="{00000000-0005-0000-0000-0000805F0000}"/>
    <cellStyle name="Percent 4 3 4 7 2" xfId="24404" xr:uid="{00000000-0005-0000-0000-0000815F0000}"/>
    <cellStyle name="Percent 4 3 4 7 2 2" xfId="24405" xr:uid="{00000000-0005-0000-0000-0000825F0000}"/>
    <cellStyle name="Percent 4 3 4 7 2 3" xfId="24406" xr:uid="{00000000-0005-0000-0000-0000835F0000}"/>
    <cellStyle name="Percent 4 3 4 7 3" xfId="24407" xr:uid="{00000000-0005-0000-0000-0000845F0000}"/>
    <cellStyle name="Percent 4 3 4 7 4" xfId="24408" xr:uid="{00000000-0005-0000-0000-0000855F0000}"/>
    <cellStyle name="Percent 4 3 4 8" xfId="24409" xr:uid="{00000000-0005-0000-0000-0000865F0000}"/>
    <cellStyle name="Percent 4 3 4 8 2" xfId="24410" xr:uid="{00000000-0005-0000-0000-0000875F0000}"/>
    <cellStyle name="Percent 4 3 4 8 2 2" xfId="24411" xr:uid="{00000000-0005-0000-0000-0000885F0000}"/>
    <cellStyle name="Percent 4 3 4 8 2 3" xfId="24412" xr:uid="{00000000-0005-0000-0000-0000895F0000}"/>
    <cellStyle name="Percent 4 3 4 8 3" xfId="24413" xr:uid="{00000000-0005-0000-0000-00008A5F0000}"/>
    <cellStyle name="Percent 4 3 4 8 4" xfId="24414" xr:uid="{00000000-0005-0000-0000-00008B5F0000}"/>
    <cellStyle name="Percent 4 3 4 9" xfId="24415" xr:uid="{00000000-0005-0000-0000-00008C5F0000}"/>
    <cellStyle name="Percent 4 3 4 9 2" xfId="24416" xr:uid="{00000000-0005-0000-0000-00008D5F0000}"/>
    <cellStyle name="Percent 4 3 4 9 3" xfId="24417" xr:uid="{00000000-0005-0000-0000-00008E5F0000}"/>
    <cellStyle name="Percent 4 3 5" xfId="24418" xr:uid="{00000000-0005-0000-0000-00008F5F0000}"/>
    <cellStyle name="Percent 4 3 5 10" xfId="24419" xr:uid="{00000000-0005-0000-0000-0000905F0000}"/>
    <cellStyle name="Percent 4 3 5 10 2" xfId="24420" xr:uid="{00000000-0005-0000-0000-0000915F0000}"/>
    <cellStyle name="Percent 4 3 5 10 3" xfId="24421" xr:uid="{00000000-0005-0000-0000-0000925F0000}"/>
    <cellStyle name="Percent 4 3 5 11" xfId="24422" xr:uid="{00000000-0005-0000-0000-0000935F0000}"/>
    <cellStyle name="Percent 4 3 5 11 2" xfId="24423" xr:uid="{00000000-0005-0000-0000-0000945F0000}"/>
    <cellStyle name="Percent 4 3 5 11 3" xfId="24424" xr:uid="{00000000-0005-0000-0000-0000955F0000}"/>
    <cellStyle name="Percent 4 3 5 12" xfId="24425" xr:uid="{00000000-0005-0000-0000-0000965F0000}"/>
    <cellStyle name="Percent 4 3 5 2" xfId="24426" xr:uid="{00000000-0005-0000-0000-0000975F0000}"/>
    <cellStyle name="Percent 4 3 5 2 2" xfId="24427" xr:uid="{00000000-0005-0000-0000-0000985F0000}"/>
    <cellStyle name="Percent 4 3 5 2 2 2" xfId="24428" xr:uid="{00000000-0005-0000-0000-0000995F0000}"/>
    <cellStyle name="Percent 4 3 5 2 2 2 2" xfId="24429" xr:uid="{00000000-0005-0000-0000-00009A5F0000}"/>
    <cellStyle name="Percent 4 3 5 2 2 2 3" xfId="24430" xr:uid="{00000000-0005-0000-0000-00009B5F0000}"/>
    <cellStyle name="Percent 4 3 5 2 2 3" xfId="24431" xr:uid="{00000000-0005-0000-0000-00009C5F0000}"/>
    <cellStyle name="Percent 4 3 5 2 2 4" xfId="24432" xr:uid="{00000000-0005-0000-0000-00009D5F0000}"/>
    <cellStyle name="Percent 4 3 5 2 3" xfId="24433" xr:uid="{00000000-0005-0000-0000-00009E5F0000}"/>
    <cellStyle name="Percent 4 3 5 2 3 2" xfId="24434" xr:uid="{00000000-0005-0000-0000-00009F5F0000}"/>
    <cellStyle name="Percent 4 3 5 2 3 2 2" xfId="24435" xr:uid="{00000000-0005-0000-0000-0000A05F0000}"/>
    <cellStyle name="Percent 4 3 5 2 3 2 3" xfId="24436" xr:uid="{00000000-0005-0000-0000-0000A15F0000}"/>
    <cellStyle name="Percent 4 3 5 2 3 3" xfId="24437" xr:uid="{00000000-0005-0000-0000-0000A25F0000}"/>
    <cellStyle name="Percent 4 3 5 2 3 4" xfId="24438" xr:uid="{00000000-0005-0000-0000-0000A35F0000}"/>
    <cellStyle name="Percent 4 3 5 2 4" xfId="24439" xr:uid="{00000000-0005-0000-0000-0000A45F0000}"/>
    <cellStyle name="Percent 4 3 5 2 4 2" xfId="24440" xr:uid="{00000000-0005-0000-0000-0000A55F0000}"/>
    <cellStyle name="Percent 4 3 5 2 4 3" xfId="24441" xr:uid="{00000000-0005-0000-0000-0000A65F0000}"/>
    <cellStyle name="Percent 4 3 5 2 5" xfId="24442" xr:uid="{00000000-0005-0000-0000-0000A75F0000}"/>
    <cellStyle name="Percent 4 3 5 2 6" xfId="24443" xr:uid="{00000000-0005-0000-0000-0000A85F0000}"/>
    <cellStyle name="Percent 4 3 5 3" xfId="24444" xr:uid="{00000000-0005-0000-0000-0000A95F0000}"/>
    <cellStyle name="Percent 4 3 5 3 2" xfId="24445" xr:uid="{00000000-0005-0000-0000-0000AA5F0000}"/>
    <cellStyle name="Percent 4 3 5 3 2 2" xfId="24446" xr:uid="{00000000-0005-0000-0000-0000AB5F0000}"/>
    <cellStyle name="Percent 4 3 5 3 2 2 2" xfId="24447" xr:uid="{00000000-0005-0000-0000-0000AC5F0000}"/>
    <cellStyle name="Percent 4 3 5 3 2 2 3" xfId="24448" xr:uid="{00000000-0005-0000-0000-0000AD5F0000}"/>
    <cellStyle name="Percent 4 3 5 3 2 3" xfId="24449" xr:uid="{00000000-0005-0000-0000-0000AE5F0000}"/>
    <cellStyle name="Percent 4 3 5 3 2 4" xfId="24450" xr:uid="{00000000-0005-0000-0000-0000AF5F0000}"/>
    <cellStyle name="Percent 4 3 5 3 3" xfId="24451" xr:uid="{00000000-0005-0000-0000-0000B05F0000}"/>
    <cellStyle name="Percent 4 3 5 3 3 2" xfId="24452" xr:uid="{00000000-0005-0000-0000-0000B15F0000}"/>
    <cellStyle name="Percent 4 3 5 3 3 2 2" xfId="24453" xr:uid="{00000000-0005-0000-0000-0000B25F0000}"/>
    <cellStyle name="Percent 4 3 5 3 3 2 3" xfId="24454" xr:uid="{00000000-0005-0000-0000-0000B35F0000}"/>
    <cellStyle name="Percent 4 3 5 3 3 3" xfId="24455" xr:uid="{00000000-0005-0000-0000-0000B45F0000}"/>
    <cellStyle name="Percent 4 3 5 3 3 4" xfId="24456" xr:uid="{00000000-0005-0000-0000-0000B55F0000}"/>
    <cellStyle name="Percent 4 3 5 3 4" xfId="24457" xr:uid="{00000000-0005-0000-0000-0000B65F0000}"/>
    <cellStyle name="Percent 4 3 5 3 4 2" xfId="24458" xr:uid="{00000000-0005-0000-0000-0000B75F0000}"/>
    <cellStyle name="Percent 4 3 5 3 4 3" xfId="24459" xr:uid="{00000000-0005-0000-0000-0000B85F0000}"/>
    <cellStyle name="Percent 4 3 5 3 5" xfId="24460" xr:uid="{00000000-0005-0000-0000-0000B95F0000}"/>
    <cellStyle name="Percent 4 3 5 3 6" xfId="24461" xr:uid="{00000000-0005-0000-0000-0000BA5F0000}"/>
    <cellStyle name="Percent 4 3 5 4" xfId="24462" xr:uid="{00000000-0005-0000-0000-0000BB5F0000}"/>
    <cellStyle name="Percent 4 3 5 4 2" xfId="24463" xr:uid="{00000000-0005-0000-0000-0000BC5F0000}"/>
    <cellStyle name="Percent 4 3 5 4 2 2" xfId="24464" xr:uid="{00000000-0005-0000-0000-0000BD5F0000}"/>
    <cellStyle name="Percent 4 3 5 4 2 2 2" xfId="24465" xr:uid="{00000000-0005-0000-0000-0000BE5F0000}"/>
    <cellStyle name="Percent 4 3 5 4 2 2 3" xfId="24466" xr:uid="{00000000-0005-0000-0000-0000BF5F0000}"/>
    <cellStyle name="Percent 4 3 5 4 2 3" xfId="24467" xr:uid="{00000000-0005-0000-0000-0000C05F0000}"/>
    <cellStyle name="Percent 4 3 5 4 2 4" xfId="24468" xr:uid="{00000000-0005-0000-0000-0000C15F0000}"/>
    <cellStyle name="Percent 4 3 5 4 3" xfId="24469" xr:uid="{00000000-0005-0000-0000-0000C25F0000}"/>
    <cellStyle name="Percent 4 3 5 4 3 2" xfId="24470" xr:uid="{00000000-0005-0000-0000-0000C35F0000}"/>
    <cellStyle name="Percent 4 3 5 4 3 2 2" xfId="24471" xr:uid="{00000000-0005-0000-0000-0000C45F0000}"/>
    <cellStyle name="Percent 4 3 5 4 3 2 3" xfId="24472" xr:uid="{00000000-0005-0000-0000-0000C55F0000}"/>
    <cellStyle name="Percent 4 3 5 4 3 3" xfId="24473" xr:uid="{00000000-0005-0000-0000-0000C65F0000}"/>
    <cellStyle name="Percent 4 3 5 4 3 4" xfId="24474" xr:uid="{00000000-0005-0000-0000-0000C75F0000}"/>
    <cellStyle name="Percent 4 3 5 4 4" xfId="24475" xr:uid="{00000000-0005-0000-0000-0000C85F0000}"/>
    <cellStyle name="Percent 4 3 5 4 4 2" xfId="24476" xr:uid="{00000000-0005-0000-0000-0000C95F0000}"/>
    <cellStyle name="Percent 4 3 5 4 4 2 2" xfId="24477" xr:uid="{00000000-0005-0000-0000-0000CA5F0000}"/>
    <cellStyle name="Percent 4 3 5 4 4 2 3" xfId="24478" xr:uid="{00000000-0005-0000-0000-0000CB5F0000}"/>
    <cellStyle name="Percent 4 3 5 4 4 3" xfId="24479" xr:uid="{00000000-0005-0000-0000-0000CC5F0000}"/>
    <cellStyle name="Percent 4 3 5 4 4 4" xfId="24480" xr:uid="{00000000-0005-0000-0000-0000CD5F0000}"/>
    <cellStyle name="Percent 4 3 5 4 5" xfId="24481" xr:uid="{00000000-0005-0000-0000-0000CE5F0000}"/>
    <cellStyle name="Percent 4 3 5 4 5 2" xfId="24482" xr:uid="{00000000-0005-0000-0000-0000CF5F0000}"/>
    <cellStyle name="Percent 4 3 5 4 5 3" xfId="24483" xr:uid="{00000000-0005-0000-0000-0000D05F0000}"/>
    <cellStyle name="Percent 4 3 5 4 6" xfId="24484" xr:uid="{00000000-0005-0000-0000-0000D15F0000}"/>
    <cellStyle name="Percent 4 3 5 4 7" xfId="24485" xr:uid="{00000000-0005-0000-0000-0000D25F0000}"/>
    <cellStyle name="Percent 4 3 5 5" xfId="24486" xr:uid="{00000000-0005-0000-0000-0000D35F0000}"/>
    <cellStyle name="Percent 4 3 5 5 2" xfId="24487" xr:uid="{00000000-0005-0000-0000-0000D45F0000}"/>
    <cellStyle name="Percent 4 3 5 5 2 2" xfId="24488" xr:uid="{00000000-0005-0000-0000-0000D55F0000}"/>
    <cellStyle name="Percent 4 3 5 5 2 2 2" xfId="24489" xr:uid="{00000000-0005-0000-0000-0000D65F0000}"/>
    <cellStyle name="Percent 4 3 5 5 2 2 3" xfId="24490" xr:uid="{00000000-0005-0000-0000-0000D75F0000}"/>
    <cellStyle name="Percent 4 3 5 5 2 3" xfId="24491" xr:uid="{00000000-0005-0000-0000-0000D85F0000}"/>
    <cellStyle name="Percent 4 3 5 5 2 4" xfId="24492" xr:uid="{00000000-0005-0000-0000-0000D95F0000}"/>
    <cellStyle name="Percent 4 3 5 5 3" xfId="24493" xr:uid="{00000000-0005-0000-0000-0000DA5F0000}"/>
    <cellStyle name="Percent 4 3 5 5 3 2" xfId="24494" xr:uid="{00000000-0005-0000-0000-0000DB5F0000}"/>
    <cellStyle name="Percent 4 3 5 5 3 2 2" xfId="24495" xr:uid="{00000000-0005-0000-0000-0000DC5F0000}"/>
    <cellStyle name="Percent 4 3 5 5 3 2 3" xfId="24496" xr:uid="{00000000-0005-0000-0000-0000DD5F0000}"/>
    <cellStyle name="Percent 4 3 5 5 3 3" xfId="24497" xr:uid="{00000000-0005-0000-0000-0000DE5F0000}"/>
    <cellStyle name="Percent 4 3 5 5 3 4" xfId="24498" xr:uid="{00000000-0005-0000-0000-0000DF5F0000}"/>
    <cellStyle name="Percent 4 3 5 5 4" xfId="24499" xr:uid="{00000000-0005-0000-0000-0000E05F0000}"/>
    <cellStyle name="Percent 4 3 5 5 4 2" xfId="24500" xr:uid="{00000000-0005-0000-0000-0000E15F0000}"/>
    <cellStyle name="Percent 4 3 5 5 4 3" xfId="24501" xr:uid="{00000000-0005-0000-0000-0000E25F0000}"/>
    <cellStyle name="Percent 4 3 5 5 5" xfId="24502" xr:uid="{00000000-0005-0000-0000-0000E35F0000}"/>
    <cellStyle name="Percent 4 3 5 5 6" xfId="24503" xr:uid="{00000000-0005-0000-0000-0000E45F0000}"/>
    <cellStyle name="Percent 4 3 5 6" xfId="24504" xr:uid="{00000000-0005-0000-0000-0000E55F0000}"/>
    <cellStyle name="Percent 4 3 5 6 2" xfId="24505" xr:uid="{00000000-0005-0000-0000-0000E65F0000}"/>
    <cellStyle name="Percent 4 3 5 6 2 2" xfId="24506" xr:uid="{00000000-0005-0000-0000-0000E75F0000}"/>
    <cellStyle name="Percent 4 3 5 6 2 3" xfId="24507" xr:uid="{00000000-0005-0000-0000-0000E85F0000}"/>
    <cellStyle name="Percent 4 3 5 6 3" xfId="24508" xr:uid="{00000000-0005-0000-0000-0000E95F0000}"/>
    <cellStyle name="Percent 4 3 5 6 4" xfId="24509" xr:uid="{00000000-0005-0000-0000-0000EA5F0000}"/>
    <cellStyle name="Percent 4 3 5 7" xfId="24510" xr:uid="{00000000-0005-0000-0000-0000EB5F0000}"/>
    <cellStyle name="Percent 4 3 5 7 2" xfId="24511" xr:uid="{00000000-0005-0000-0000-0000EC5F0000}"/>
    <cellStyle name="Percent 4 3 5 7 2 2" xfId="24512" xr:uid="{00000000-0005-0000-0000-0000ED5F0000}"/>
    <cellStyle name="Percent 4 3 5 7 2 3" xfId="24513" xr:uid="{00000000-0005-0000-0000-0000EE5F0000}"/>
    <cellStyle name="Percent 4 3 5 7 3" xfId="24514" xr:uid="{00000000-0005-0000-0000-0000EF5F0000}"/>
    <cellStyle name="Percent 4 3 5 7 4" xfId="24515" xr:uid="{00000000-0005-0000-0000-0000F05F0000}"/>
    <cellStyle name="Percent 4 3 5 8" xfId="24516" xr:uid="{00000000-0005-0000-0000-0000F15F0000}"/>
    <cellStyle name="Percent 4 3 5 8 2" xfId="24517" xr:uid="{00000000-0005-0000-0000-0000F25F0000}"/>
    <cellStyle name="Percent 4 3 5 8 2 2" xfId="24518" xr:uid="{00000000-0005-0000-0000-0000F35F0000}"/>
    <cellStyle name="Percent 4 3 5 8 2 3" xfId="24519" xr:uid="{00000000-0005-0000-0000-0000F45F0000}"/>
    <cellStyle name="Percent 4 3 5 8 3" xfId="24520" xr:uid="{00000000-0005-0000-0000-0000F55F0000}"/>
    <cellStyle name="Percent 4 3 5 8 4" xfId="24521" xr:uid="{00000000-0005-0000-0000-0000F65F0000}"/>
    <cellStyle name="Percent 4 3 5 9" xfId="24522" xr:uid="{00000000-0005-0000-0000-0000F75F0000}"/>
    <cellStyle name="Percent 4 3 5 9 2" xfId="24523" xr:uid="{00000000-0005-0000-0000-0000F85F0000}"/>
    <cellStyle name="Percent 4 3 5 9 3" xfId="24524" xr:uid="{00000000-0005-0000-0000-0000F95F0000}"/>
    <cellStyle name="Percent 4 3 6" xfId="24525" xr:uid="{00000000-0005-0000-0000-0000FA5F0000}"/>
    <cellStyle name="Percent 4 3 6 10" xfId="24526" xr:uid="{00000000-0005-0000-0000-0000FB5F0000}"/>
    <cellStyle name="Percent 4 3 6 10 2" xfId="24527" xr:uid="{00000000-0005-0000-0000-0000FC5F0000}"/>
    <cellStyle name="Percent 4 3 6 10 3" xfId="24528" xr:uid="{00000000-0005-0000-0000-0000FD5F0000}"/>
    <cellStyle name="Percent 4 3 6 11" xfId="24529" xr:uid="{00000000-0005-0000-0000-0000FE5F0000}"/>
    <cellStyle name="Percent 4 3 6 11 2" xfId="24530" xr:uid="{00000000-0005-0000-0000-0000FF5F0000}"/>
    <cellStyle name="Percent 4 3 6 11 3" xfId="24531" xr:uid="{00000000-0005-0000-0000-000000600000}"/>
    <cellStyle name="Percent 4 3 6 12" xfId="24532" xr:uid="{00000000-0005-0000-0000-000001600000}"/>
    <cellStyle name="Percent 4 3 6 2" xfId="24533" xr:uid="{00000000-0005-0000-0000-000002600000}"/>
    <cellStyle name="Percent 4 3 6 2 2" xfId="24534" xr:uid="{00000000-0005-0000-0000-000003600000}"/>
    <cellStyle name="Percent 4 3 6 2 2 2" xfId="24535" xr:uid="{00000000-0005-0000-0000-000004600000}"/>
    <cellStyle name="Percent 4 3 6 2 2 2 2" xfId="24536" xr:uid="{00000000-0005-0000-0000-000005600000}"/>
    <cellStyle name="Percent 4 3 6 2 2 2 3" xfId="24537" xr:uid="{00000000-0005-0000-0000-000006600000}"/>
    <cellStyle name="Percent 4 3 6 2 2 3" xfId="24538" xr:uid="{00000000-0005-0000-0000-000007600000}"/>
    <cellStyle name="Percent 4 3 6 2 2 4" xfId="24539" xr:uid="{00000000-0005-0000-0000-000008600000}"/>
    <cellStyle name="Percent 4 3 6 2 3" xfId="24540" xr:uid="{00000000-0005-0000-0000-000009600000}"/>
    <cellStyle name="Percent 4 3 6 2 3 2" xfId="24541" xr:uid="{00000000-0005-0000-0000-00000A600000}"/>
    <cellStyle name="Percent 4 3 6 2 3 2 2" xfId="24542" xr:uid="{00000000-0005-0000-0000-00000B600000}"/>
    <cellStyle name="Percent 4 3 6 2 3 2 3" xfId="24543" xr:uid="{00000000-0005-0000-0000-00000C600000}"/>
    <cellStyle name="Percent 4 3 6 2 3 3" xfId="24544" xr:uid="{00000000-0005-0000-0000-00000D600000}"/>
    <cellStyle name="Percent 4 3 6 2 3 4" xfId="24545" xr:uid="{00000000-0005-0000-0000-00000E600000}"/>
    <cellStyle name="Percent 4 3 6 2 4" xfId="24546" xr:uid="{00000000-0005-0000-0000-00000F600000}"/>
    <cellStyle name="Percent 4 3 6 2 4 2" xfId="24547" xr:uid="{00000000-0005-0000-0000-000010600000}"/>
    <cellStyle name="Percent 4 3 6 2 4 3" xfId="24548" xr:uid="{00000000-0005-0000-0000-000011600000}"/>
    <cellStyle name="Percent 4 3 6 2 5" xfId="24549" xr:uid="{00000000-0005-0000-0000-000012600000}"/>
    <cellStyle name="Percent 4 3 6 2 6" xfId="24550" xr:uid="{00000000-0005-0000-0000-000013600000}"/>
    <cellStyle name="Percent 4 3 6 3" xfId="24551" xr:uid="{00000000-0005-0000-0000-000014600000}"/>
    <cellStyle name="Percent 4 3 6 3 2" xfId="24552" xr:uid="{00000000-0005-0000-0000-000015600000}"/>
    <cellStyle name="Percent 4 3 6 3 2 2" xfId="24553" xr:uid="{00000000-0005-0000-0000-000016600000}"/>
    <cellStyle name="Percent 4 3 6 3 2 2 2" xfId="24554" xr:uid="{00000000-0005-0000-0000-000017600000}"/>
    <cellStyle name="Percent 4 3 6 3 2 2 3" xfId="24555" xr:uid="{00000000-0005-0000-0000-000018600000}"/>
    <cellStyle name="Percent 4 3 6 3 2 3" xfId="24556" xr:uid="{00000000-0005-0000-0000-000019600000}"/>
    <cellStyle name="Percent 4 3 6 3 2 4" xfId="24557" xr:uid="{00000000-0005-0000-0000-00001A600000}"/>
    <cellStyle name="Percent 4 3 6 3 3" xfId="24558" xr:uid="{00000000-0005-0000-0000-00001B600000}"/>
    <cellStyle name="Percent 4 3 6 3 3 2" xfId="24559" xr:uid="{00000000-0005-0000-0000-00001C600000}"/>
    <cellStyle name="Percent 4 3 6 3 3 2 2" xfId="24560" xr:uid="{00000000-0005-0000-0000-00001D600000}"/>
    <cellStyle name="Percent 4 3 6 3 3 2 3" xfId="24561" xr:uid="{00000000-0005-0000-0000-00001E600000}"/>
    <cellStyle name="Percent 4 3 6 3 3 3" xfId="24562" xr:uid="{00000000-0005-0000-0000-00001F600000}"/>
    <cellStyle name="Percent 4 3 6 3 3 4" xfId="24563" xr:uid="{00000000-0005-0000-0000-000020600000}"/>
    <cellStyle name="Percent 4 3 6 3 4" xfId="24564" xr:uid="{00000000-0005-0000-0000-000021600000}"/>
    <cellStyle name="Percent 4 3 6 3 4 2" xfId="24565" xr:uid="{00000000-0005-0000-0000-000022600000}"/>
    <cellStyle name="Percent 4 3 6 3 4 3" xfId="24566" xr:uid="{00000000-0005-0000-0000-000023600000}"/>
    <cellStyle name="Percent 4 3 6 3 5" xfId="24567" xr:uid="{00000000-0005-0000-0000-000024600000}"/>
    <cellStyle name="Percent 4 3 6 3 6" xfId="24568" xr:uid="{00000000-0005-0000-0000-000025600000}"/>
    <cellStyle name="Percent 4 3 6 4" xfId="24569" xr:uid="{00000000-0005-0000-0000-000026600000}"/>
    <cellStyle name="Percent 4 3 6 4 2" xfId="24570" xr:uid="{00000000-0005-0000-0000-000027600000}"/>
    <cellStyle name="Percent 4 3 6 4 2 2" xfId="24571" xr:uid="{00000000-0005-0000-0000-000028600000}"/>
    <cellStyle name="Percent 4 3 6 4 2 2 2" xfId="24572" xr:uid="{00000000-0005-0000-0000-000029600000}"/>
    <cellStyle name="Percent 4 3 6 4 2 2 3" xfId="24573" xr:uid="{00000000-0005-0000-0000-00002A600000}"/>
    <cellStyle name="Percent 4 3 6 4 2 3" xfId="24574" xr:uid="{00000000-0005-0000-0000-00002B600000}"/>
    <cellStyle name="Percent 4 3 6 4 2 4" xfId="24575" xr:uid="{00000000-0005-0000-0000-00002C600000}"/>
    <cellStyle name="Percent 4 3 6 4 3" xfId="24576" xr:uid="{00000000-0005-0000-0000-00002D600000}"/>
    <cellStyle name="Percent 4 3 6 4 3 2" xfId="24577" xr:uid="{00000000-0005-0000-0000-00002E600000}"/>
    <cellStyle name="Percent 4 3 6 4 3 2 2" xfId="24578" xr:uid="{00000000-0005-0000-0000-00002F600000}"/>
    <cellStyle name="Percent 4 3 6 4 3 2 3" xfId="24579" xr:uid="{00000000-0005-0000-0000-000030600000}"/>
    <cellStyle name="Percent 4 3 6 4 3 3" xfId="24580" xr:uid="{00000000-0005-0000-0000-000031600000}"/>
    <cellStyle name="Percent 4 3 6 4 3 4" xfId="24581" xr:uid="{00000000-0005-0000-0000-000032600000}"/>
    <cellStyle name="Percent 4 3 6 4 4" xfId="24582" xr:uid="{00000000-0005-0000-0000-000033600000}"/>
    <cellStyle name="Percent 4 3 6 4 4 2" xfId="24583" xr:uid="{00000000-0005-0000-0000-000034600000}"/>
    <cellStyle name="Percent 4 3 6 4 4 2 2" xfId="24584" xr:uid="{00000000-0005-0000-0000-000035600000}"/>
    <cellStyle name="Percent 4 3 6 4 4 2 3" xfId="24585" xr:uid="{00000000-0005-0000-0000-000036600000}"/>
    <cellStyle name="Percent 4 3 6 4 4 3" xfId="24586" xr:uid="{00000000-0005-0000-0000-000037600000}"/>
    <cellStyle name="Percent 4 3 6 4 4 4" xfId="24587" xr:uid="{00000000-0005-0000-0000-000038600000}"/>
    <cellStyle name="Percent 4 3 6 4 5" xfId="24588" xr:uid="{00000000-0005-0000-0000-000039600000}"/>
    <cellStyle name="Percent 4 3 6 4 5 2" xfId="24589" xr:uid="{00000000-0005-0000-0000-00003A600000}"/>
    <cellStyle name="Percent 4 3 6 4 5 3" xfId="24590" xr:uid="{00000000-0005-0000-0000-00003B600000}"/>
    <cellStyle name="Percent 4 3 6 4 6" xfId="24591" xr:uid="{00000000-0005-0000-0000-00003C600000}"/>
    <cellStyle name="Percent 4 3 6 4 7" xfId="24592" xr:uid="{00000000-0005-0000-0000-00003D600000}"/>
    <cellStyle name="Percent 4 3 6 5" xfId="24593" xr:uid="{00000000-0005-0000-0000-00003E600000}"/>
    <cellStyle name="Percent 4 3 6 5 2" xfId="24594" xr:uid="{00000000-0005-0000-0000-00003F600000}"/>
    <cellStyle name="Percent 4 3 6 5 2 2" xfId="24595" xr:uid="{00000000-0005-0000-0000-000040600000}"/>
    <cellStyle name="Percent 4 3 6 5 2 2 2" xfId="24596" xr:uid="{00000000-0005-0000-0000-000041600000}"/>
    <cellStyle name="Percent 4 3 6 5 2 2 3" xfId="24597" xr:uid="{00000000-0005-0000-0000-000042600000}"/>
    <cellStyle name="Percent 4 3 6 5 2 3" xfId="24598" xr:uid="{00000000-0005-0000-0000-000043600000}"/>
    <cellStyle name="Percent 4 3 6 5 2 4" xfId="24599" xr:uid="{00000000-0005-0000-0000-000044600000}"/>
    <cellStyle name="Percent 4 3 6 5 3" xfId="24600" xr:uid="{00000000-0005-0000-0000-000045600000}"/>
    <cellStyle name="Percent 4 3 6 5 3 2" xfId="24601" xr:uid="{00000000-0005-0000-0000-000046600000}"/>
    <cellStyle name="Percent 4 3 6 5 3 2 2" xfId="24602" xr:uid="{00000000-0005-0000-0000-000047600000}"/>
    <cellStyle name="Percent 4 3 6 5 3 2 3" xfId="24603" xr:uid="{00000000-0005-0000-0000-000048600000}"/>
    <cellStyle name="Percent 4 3 6 5 3 3" xfId="24604" xr:uid="{00000000-0005-0000-0000-000049600000}"/>
    <cellStyle name="Percent 4 3 6 5 3 4" xfId="24605" xr:uid="{00000000-0005-0000-0000-00004A600000}"/>
    <cellStyle name="Percent 4 3 6 5 4" xfId="24606" xr:uid="{00000000-0005-0000-0000-00004B600000}"/>
    <cellStyle name="Percent 4 3 6 5 4 2" xfId="24607" xr:uid="{00000000-0005-0000-0000-00004C600000}"/>
    <cellStyle name="Percent 4 3 6 5 4 3" xfId="24608" xr:uid="{00000000-0005-0000-0000-00004D600000}"/>
    <cellStyle name="Percent 4 3 6 5 5" xfId="24609" xr:uid="{00000000-0005-0000-0000-00004E600000}"/>
    <cellStyle name="Percent 4 3 6 5 6" xfId="24610" xr:uid="{00000000-0005-0000-0000-00004F600000}"/>
    <cellStyle name="Percent 4 3 6 6" xfId="24611" xr:uid="{00000000-0005-0000-0000-000050600000}"/>
    <cellStyle name="Percent 4 3 6 6 2" xfId="24612" xr:uid="{00000000-0005-0000-0000-000051600000}"/>
    <cellStyle name="Percent 4 3 6 6 2 2" xfId="24613" xr:uid="{00000000-0005-0000-0000-000052600000}"/>
    <cellStyle name="Percent 4 3 6 6 2 3" xfId="24614" xr:uid="{00000000-0005-0000-0000-000053600000}"/>
    <cellStyle name="Percent 4 3 6 6 3" xfId="24615" xr:uid="{00000000-0005-0000-0000-000054600000}"/>
    <cellStyle name="Percent 4 3 6 6 4" xfId="24616" xr:uid="{00000000-0005-0000-0000-000055600000}"/>
    <cellStyle name="Percent 4 3 6 7" xfId="24617" xr:uid="{00000000-0005-0000-0000-000056600000}"/>
    <cellStyle name="Percent 4 3 6 7 2" xfId="24618" xr:uid="{00000000-0005-0000-0000-000057600000}"/>
    <cellStyle name="Percent 4 3 6 7 2 2" xfId="24619" xr:uid="{00000000-0005-0000-0000-000058600000}"/>
    <cellStyle name="Percent 4 3 6 7 2 3" xfId="24620" xr:uid="{00000000-0005-0000-0000-000059600000}"/>
    <cellStyle name="Percent 4 3 6 7 3" xfId="24621" xr:uid="{00000000-0005-0000-0000-00005A600000}"/>
    <cellStyle name="Percent 4 3 6 7 4" xfId="24622" xr:uid="{00000000-0005-0000-0000-00005B600000}"/>
    <cellStyle name="Percent 4 3 6 8" xfId="24623" xr:uid="{00000000-0005-0000-0000-00005C600000}"/>
    <cellStyle name="Percent 4 3 6 8 2" xfId="24624" xr:uid="{00000000-0005-0000-0000-00005D600000}"/>
    <cellStyle name="Percent 4 3 6 8 2 2" xfId="24625" xr:uid="{00000000-0005-0000-0000-00005E600000}"/>
    <cellStyle name="Percent 4 3 6 8 2 3" xfId="24626" xr:uid="{00000000-0005-0000-0000-00005F600000}"/>
    <cellStyle name="Percent 4 3 6 8 3" xfId="24627" xr:uid="{00000000-0005-0000-0000-000060600000}"/>
    <cellStyle name="Percent 4 3 6 8 4" xfId="24628" xr:uid="{00000000-0005-0000-0000-000061600000}"/>
    <cellStyle name="Percent 4 3 6 9" xfId="24629" xr:uid="{00000000-0005-0000-0000-000062600000}"/>
    <cellStyle name="Percent 4 3 6 9 2" xfId="24630" xr:uid="{00000000-0005-0000-0000-000063600000}"/>
    <cellStyle name="Percent 4 3 6 9 3" xfId="24631" xr:uid="{00000000-0005-0000-0000-000064600000}"/>
    <cellStyle name="Percent 4 3 7" xfId="24632" xr:uid="{00000000-0005-0000-0000-000065600000}"/>
    <cellStyle name="Percent 4 3 7 10" xfId="24633" xr:uid="{00000000-0005-0000-0000-000066600000}"/>
    <cellStyle name="Percent 4 3 7 10 2" xfId="24634" xr:uid="{00000000-0005-0000-0000-000067600000}"/>
    <cellStyle name="Percent 4 3 7 10 3" xfId="24635" xr:uid="{00000000-0005-0000-0000-000068600000}"/>
    <cellStyle name="Percent 4 3 7 11" xfId="24636" xr:uid="{00000000-0005-0000-0000-000069600000}"/>
    <cellStyle name="Percent 4 3 7 11 2" xfId="24637" xr:uid="{00000000-0005-0000-0000-00006A600000}"/>
    <cellStyle name="Percent 4 3 7 11 3" xfId="24638" xr:uid="{00000000-0005-0000-0000-00006B600000}"/>
    <cellStyle name="Percent 4 3 7 12" xfId="24639" xr:uid="{00000000-0005-0000-0000-00006C600000}"/>
    <cellStyle name="Percent 4 3 7 2" xfId="24640" xr:uid="{00000000-0005-0000-0000-00006D600000}"/>
    <cellStyle name="Percent 4 3 7 2 2" xfId="24641" xr:uid="{00000000-0005-0000-0000-00006E600000}"/>
    <cellStyle name="Percent 4 3 7 2 2 2" xfId="24642" xr:uid="{00000000-0005-0000-0000-00006F600000}"/>
    <cellStyle name="Percent 4 3 7 2 2 2 2" xfId="24643" xr:uid="{00000000-0005-0000-0000-000070600000}"/>
    <cellStyle name="Percent 4 3 7 2 2 2 3" xfId="24644" xr:uid="{00000000-0005-0000-0000-000071600000}"/>
    <cellStyle name="Percent 4 3 7 2 2 3" xfId="24645" xr:uid="{00000000-0005-0000-0000-000072600000}"/>
    <cellStyle name="Percent 4 3 7 2 2 4" xfId="24646" xr:uid="{00000000-0005-0000-0000-000073600000}"/>
    <cellStyle name="Percent 4 3 7 2 3" xfId="24647" xr:uid="{00000000-0005-0000-0000-000074600000}"/>
    <cellStyle name="Percent 4 3 7 2 3 2" xfId="24648" xr:uid="{00000000-0005-0000-0000-000075600000}"/>
    <cellStyle name="Percent 4 3 7 2 3 2 2" xfId="24649" xr:uid="{00000000-0005-0000-0000-000076600000}"/>
    <cellStyle name="Percent 4 3 7 2 3 2 3" xfId="24650" xr:uid="{00000000-0005-0000-0000-000077600000}"/>
    <cellStyle name="Percent 4 3 7 2 3 3" xfId="24651" xr:uid="{00000000-0005-0000-0000-000078600000}"/>
    <cellStyle name="Percent 4 3 7 2 3 4" xfId="24652" xr:uid="{00000000-0005-0000-0000-000079600000}"/>
    <cellStyle name="Percent 4 3 7 2 4" xfId="24653" xr:uid="{00000000-0005-0000-0000-00007A600000}"/>
    <cellStyle name="Percent 4 3 7 2 4 2" xfId="24654" xr:uid="{00000000-0005-0000-0000-00007B600000}"/>
    <cellStyle name="Percent 4 3 7 2 4 3" xfId="24655" xr:uid="{00000000-0005-0000-0000-00007C600000}"/>
    <cellStyle name="Percent 4 3 7 2 5" xfId="24656" xr:uid="{00000000-0005-0000-0000-00007D600000}"/>
    <cellStyle name="Percent 4 3 7 2 6" xfId="24657" xr:uid="{00000000-0005-0000-0000-00007E600000}"/>
    <cellStyle name="Percent 4 3 7 3" xfId="24658" xr:uid="{00000000-0005-0000-0000-00007F600000}"/>
    <cellStyle name="Percent 4 3 7 3 2" xfId="24659" xr:uid="{00000000-0005-0000-0000-000080600000}"/>
    <cellStyle name="Percent 4 3 7 3 2 2" xfId="24660" xr:uid="{00000000-0005-0000-0000-000081600000}"/>
    <cellStyle name="Percent 4 3 7 3 2 2 2" xfId="24661" xr:uid="{00000000-0005-0000-0000-000082600000}"/>
    <cellStyle name="Percent 4 3 7 3 2 2 3" xfId="24662" xr:uid="{00000000-0005-0000-0000-000083600000}"/>
    <cellStyle name="Percent 4 3 7 3 2 3" xfId="24663" xr:uid="{00000000-0005-0000-0000-000084600000}"/>
    <cellStyle name="Percent 4 3 7 3 2 4" xfId="24664" xr:uid="{00000000-0005-0000-0000-000085600000}"/>
    <cellStyle name="Percent 4 3 7 3 3" xfId="24665" xr:uid="{00000000-0005-0000-0000-000086600000}"/>
    <cellStyle name="Percent 4 3 7 3 3 2" xfId="24666" xr:uid="{00000000-0005-0000-0000-000087600000}"/>
    <cellStyle name="Percent 4 3 7 3 3 2 2" xfId="24667" xr:uid="{00000000-0005-0000-0000-000088600000}"/>
    <cellStyle name="Percent 4 3 7 3 3 2 3" xfId="24668" xr:uid="{00000000-0005-0000-0000-000089600000}"/>
    <cellStyle name="Percent 4 3 7 3 3 3" xfId="24669" xr:uid="{00000000-0005-0000-0000-00008A600000}"/>
    <cellStyle name="Percent 4 3 7 3 3 4" xfId="24670" xr:uid="{00000000-0005-0000-0000-00008B600000}"/>
    <cellStyle name="Percent 4 3 7 3 4" xfId="24671" xr:uid="{00000000-0005-0000-0000-00008C600000}"/>
    <cellStyle name="Percent 4 3 7 3 4 2" xfId="24672" xr:uid="{00000000-0005-0000-0000-00008D600000}"/>
    <cellStyle name="Percent 4 3 7 3 4 3" xfId="24673" xr:uid="{00000000-0005-0000-0000-00008E600000}"/>
    <cellStyle name="Percent 4 3 7 3 5" xfId="24674" xr:uid="{00000000-0005-0000-0000-00008F600000}"/>
    <cellStyle name="Percent 4 3 7 3 6" xfId="24675" xr:uid="{00000000-0005-0000-0000-000090600000}"/>
    <cellStyle name="Percent 4 3 7 4" xfId="24676" xr:uid="{00000000-0005-0000-0000-000091600000}"/>
    <cellStyle name="Percent 4 3 7 4 2" xfId="24677" xr:uid="{00000000-0005-0000-0000-000092600000}"/>
    <cellStyle name="Percent 4 3 7 4 2 2" xfId="24678" xr:uid="{00000000-0005-0000-0000-000093600000}"/>
    <cellStyle name="Percent 4 3 7 4 2 2 2" xfId="24679" xr:uid="{00000000-0005-0000-0000-000094600000}"/>
    <cellStyle name="Percent 4 3 7 4 2 2 3" xfId="24680" xr:uid="{00000000-0005-0000-0000-000095600000}"/>
    <cellStyle name="Percent 4 3 7 4 2 3" xfId="24681" xr:uid="{00000000-0005-0000-0000-000096600000}"/>
    <cellStyle name="Percent 4 3 7 4 2 4" xfId="24682" xr:uid="{00000000-0005-0000-0000-000097600000}"/>
    <cellStyle name="Percent 4 3 7 4 3" xfId="24683" xr:uid="{00000000-0005-0000-0000-000098600000}"/>
    <cellStyle name="Percent 4 3 7 4 3 2" xfId="24684" xr:uid="{00000000-0005-0000-0000-000099600000}"/>
    <cellStyle name="Percent 4 3 7 4 3 2 2" xfId="24685" xr:uid="{00000000-0005-0000-0000-00009A600000}"/>
    <cellStyle name="Percent 4 3 7 4 3 2 3" xfId="24686" xr:uid="{00000000-0005-0000-0000-00009B600000}"/>
    <cellStyle name="Percent 4 3 7 4 3 3" xfId="24687" xr:uid="{00000000-0005-0000-0000-00009C600000}"/>
    <cellStyle name="Percent 4 3 7 4 3 4" xfId="24688" xr:uid="{00000000-0005-0000-0000-00009D600000}"/>
    <cellStyle name="Percent 4 3 7 4 4" xfId="24689" xr:uid="{00000000-0005-0000-0000-00009E600000}"/>
    <cellStyle name="Percent 4 3 7 4 4 2" xfId="24690" xr:uid="{00000000-0005-0000-0000-00009F600000}"/>
    <cellStyle name="Percent 4 3 7 4 4 2 2" xfId="24691" xr:uid="{00000000-0005-0000-0000-0000A0600000}"/>
    <cellStyle name="Percent 4 3 7 4 4 2 3" xfId="24692" xr:uid="{00000000-0005-0000-0000-0000A1600000}"/>
    <cellStyle name="Percent 4 3 7 4 4 3" xfId="24693" xr:uid="{00000000-0005-0000-0000-0000A2600000}"/>
    <cellStyle name="Percent 4 3 7 4 4 4" xfId="24694" xr:uid="{00000000-0005-0000-0000-0000A3600000}"/>
    <cellStyle name="Percent 4 3 7 4 5" xfId="24695" xr:uid="{00000000-0005-0000-0000-0000A4600000}"/>
    <cellStyle name="Percent 4 3 7 4 5 2" xfId="24696" xr:uid="{00000000-0005-0000-0000-0000A5600000}"/>
    <cellStyle name="Percent 4 3 7 4 5 3" xfId="24697" xr:uid="{00000000-0005-0000-0000-0000A6600000}"/>
    <cellStyle name="Percent 4 3 7 4 6" xfId="24698" xr:uid="{00000000-0005-0000-0000-0000A7600000}"/>
    <cellStyle name="Percent 4 3 7 4 7" xfId="24699" xr:uid="{00000000-0005-0000-0000-0000A8600000}"/>
    <cellStyle name="Percent 4 3 7 5" xfId="24700" xr:uid="{00000000-0005-0000-0000-0000A9600000}"/>
    <cellStyle name="Percent 4 3 7 5 2" xfId="24701" xr:uid="{00000000-0005-0000-0000-0000AA600000}"/>
    <cellStyle name="Percent 4 3 7 5 2 2" xfId="24702" xr:uid="{00000000-0005-0000-0000-0000AB600000}"/>
    <cellStyle name="Percent 4 3 7 5 2 2 2" xfId="24703" xr:uid="{00000000-0005-0000-0000-0000AC600000}"/>
    <cellStyle name="Percent 4 3 7 5 2 2 3" xfId="24704" xr:uid="{00000000-0005-0000-0000-0000AD600000}"/>
    <cellStyle name="Percent 4 3 7 5 2 3" xfId="24705" xr:uid="{00000000-0005-0000-0000-0000AE600000}"/>
    <cellStyle name="Percent 4 3 7 5 2 4" xfId="24706" xr:uid="{00000000-0005-0000-0000-0000AF600000}"/>
    <cellStyle name="Percent 4 3 7 5 3" xfId="24707" xr:uid="{00000000-0005-0000-0000-0000B0600000}"/>
    <cellStyle name="Percent 4 3 7 5 3 2" xfId="24708" xr:uid="{00000000-0005-0000-0000-0000B1600000}"/>
    <cellStyle name="Percent 4 3 7 5 3 2 2" xfId="24709" xr:uid="{00000000-0005-0000-0000-0000B2600000}"/>
    <cellStyle name="Percent 4 3 7 5 3 2 3" xfId="24710" xr:uid="{00000000-0005-0000-0000-0000B3600000}"/>
    <cellStyle name="Percent 4 3 7 5 3 3" xfId="24711" xr:uid="{00000000-0005-0000-0000-0000B4600000}"/>
    <cellStyle name="Percent 4 3 7 5 3 4" xfId="24712" xr:uid="{00000000-0005-0000-0000-0000B5600000}"/>
    <cellStyle name="Percent 4 3 7 5 4" xfId="24713" xr:uid="{00000000-0005-0000-0000-0000B6600000}"/>
    <cellStyle name="Percent 4 3 7 5 4 2" xfId="24714" xr:uid="{00000000-0005-0000-0000-0000B7600000}"/>
    <cellStyle name="Percent 4 3 7 5 4 3" xfId="24715" xr:uid="{00000000-0005-0000-0000-0000B8600000}"/>
    <cellStyle name="Percent 4 3 7 5 5" xfId="24716" xr:uid="{00000000-0005-0000-0000-0000B9600000}"/>
    <cellStyle name="Percent 4 3 7 5 6" xfId="24717" xr:uid="{00000000-0005-0000-0000-0000BA600000}"/>
    <cellStyle name="Percent 4 3 7 6" xfId="24718" xr:uid="{00000000-0005-0000-0000-0000BB600000}"/>
    <cellStyle name="Percent 4 3 7 6 2" xfId="24719" xr:uid="{00000000-0005-0000-0000-0000BC600000}"/>
    <cellStyle name="Percent 4 3 7 6 2 2" xfId="24720" xr:uid="{00000000-0005-0000-0000-0000BD600000}"/>
    <cellStyle name="Percent 4 3 7 6 2 3" xfId="24721" xr:uid="{00000000-0005-0000-0000-0000BE600000}"/>
    <cellStyle name="Percent 4 3 7 6 3" xfId="24722" xr:uid="{00000000-0005-0000-0000-0000BF600000}"/>
    <cellStyle name="Percent 4 3 7 6 4" xfId="24723" xr:uid="{00000000-0005-0000-0000-0000C0600000}"/>
    <cellStyle name="Percent 4 3 7 7" xfId="24724" xr:uid="{00000000-0005-0000-0000-0000C1600000}"/>
    <cellStyle name="Percent 4 3 7 7 2" xfId="24725" xr:uid="{00000000-0005-0000-0000-0000C2600000}"/>
    <cellStyle name="Percent 4 3 7 7 2 2" xfId="24726" xr:uid="{00000000-0005-0000-0000-0000C3600000}"/>
    <cellStyle name="Percent 4 3 7 7 2 3" xfId="24727" xr:uid="{00000000-0005-0000-0000-0000C4600000}"/>
    <cellStyle name="Percent 4 3 7 7 3" xfId="24728" xr:uid="{00000000-0005-0000-0000-0000C5600000}"/>
    <cellStyle name="Percent 4 3 7 7 4" xfId="24729" xr:uid="{00000000-0005-0000-0000-0000C6600000}"/>
    <cellStyle name="Percent 4 3 7 8" xfId="24730" xr:uid="{00000000-0005-0000-0000-0000C7600000}"/>
    <cellStyle name="Percent 4 3 7 8 2" xfId="24731" xr:uid="{00000000-0005-0000-0000-0000C8600000}"/>
    <cellStyle name="Percent 4 3 7 8 2 2" xfId="24732" xr:uid="{00000000-0005-0000-0000-0000C9600000}"/>
    <cellStyle name="Percent 4 3 7 8 2 3" xfId="24733" xr:uid="{00000000-0005-0000-0000-0000CA600000}"/>
    <cellStyle name="Percent 4 3 7 8 3" xfId="24734" xr:uid="{00000000-0005-0000-0000-0000CB600000}"/>
    <cellStyle name="Percent 4 3 7 8 4" xfId="24735" xr:uid="{00000000-0005-0000-0000-0000CC600000}"/>
    <cellStyle name="Percent 4 3 7 9" xfId="24736" xr:uid="{00000000-0005-0000-0000-0000CD600000}"/>
    <cellStyle name="Percent 4 3 7 9 2" xfId="24737" xr:uid="{00000000-0005-0000-0000-0000CE600000}"/>
    <cellStyle name="Percent 4 3 7 9 3" xfId="24738" xr:uid="{00000000-0005-0000-0000-0000CF600000}"/>
    <cellStyle name="Percent 4 3 8" xfId="24739" xr:uid="{00000000-0005-0000-0000-0000D0600000}"/>
    <cellStyle name="Percent 4 3 8 10" xfId="24740" xr:uid="{00000000-0005-0000-0000-0000D1600000}"/>
    <cellStyle name="Percent 4 3 8 10 2" xfId="24741" xr:uid="{00000000-0005-0000-0000-0000D2600000}"/>
    <cellStyle name="Percent 4 3 8 10 3" xfId="24742" xr:uid="{00000000-0005-0000-0000-0000D3600000}"/>
    <cellStyle name="Percent 4 3 8 11" xfId="24743" xr:uid="{00000000-0005-0000-0000-0000D4600000}"/>
    <cellStyle name="Percent 4 3 8 11 2" xfId="24744" xr:uid="{00000000-0005-0000-0000-0000D5600000}"/>
    <cellStyle name="Percent 4 3 8 11 3" xfId="24745" xr:uid="{00000000-0005-0000-0000-0000D6600000}"/>
    <cellStyle name="Percent 4 3 8 12" xfId="24746" xr:uid="{00000000-0005-0000-0000-0000D7600000}"/>
    <cellStyle name="Percent 4 3 8 2" xfId="24747" xr:uid="{00000000-0005-0000-0000-0000D8600000}"/>
    <cellStyle name="Percent 4 3 8 2 2" xfId="24748" xr:uid="{00000000-0005-0000-0000-0000D9600000}"/>
    <cellStyle name="Percent 4 3 8 2 2 2" xfId="24749" xr:uid="{00000000-0005-0000-0000-0000DA600000}"/>
    <cellStyle name="Percent 4 3 8 2 2 2 2" xfId="24750" xr:uid="{00000000-0005-0000-0000-0000DB600000}"/>
    <cellStyle name="Percent 4 3 8 2 2 2 3" xfId="24751" xr:uid="{00000000-0005-0000-0000-0000DC600000}"/>
    <cellStyle name="Percent 4 3 8 2 2 3" xfId="24752" xr:uid="{00000000-0005-0000-0000-0000DD600000}"/>
    <cellStyle name="Percent 4 3 8 2 2 4" xfId="24753" xr:uid="{00000000-0005-0000-0000-0000DE600000}"/>
    <cellStyle name="Percent 4 3 8 2 3" xfId="24754" xr:uid="{00000000-0005-0000-0000-0000DF600000}"/>
    <cellStyle name="Percent 4 3 8 2 3 2" xfId="24755" xr:uid="{00000000-0005-0000-0000-0000E0600000}"/>
    <cellStyle name="Percent 4 3 8 2 3 2 2" xfId="24756" xr:uid="{00000000-0005-0000-0000-0000E1600000}"/>
    <cellStyle name="Percent 4 3 8 2 3 2 3" xfId="24757" xr:uid="{00000000-0005-0000-0000-0000E2600000}"/>
    <cellStyle name="Percent 4 3 8 2 3 3" xfId="24758" xr:uid="{00000000-0005-0000-0000-0000E3600000}"/>
    <cellStyle name="Percent 4 3 8 2 3 4" xfId="24759" xr:uid="{00000000-0005-0000-0000-0000E4600000}"/>
    <cellStyle name="Percent 4 3 8 2 4" xfId="24760" xr:uid="{00000000-0005-0000-0000-0000E5600000}"/>
    <cellStyle name="Percent 4 3 8 2 4 2" xfId="24761" xr:uid="{00000000-0005-0000-0000-0000E6600000}"/>
    <cellStyle name="Percent 4 3 8 2 4 3" xfId="24762" xr:uid="{00000000-0005-0000-0000-0000E7600000}"/>
    <cellStyle name="Percent 4 3 8 2 5" xfId="24763" xr:uid="{00000000-0005-0000-0000-0000E8600000}"/>
    <cellStyle name="Percent 4 3 8 2 6" xfId="24764" xr:uid="{00000000-0005-0000-0000-0000E9600000}"/>
    <cellStyle name="Percent 4 3 8 3" xfId="24765" xr:uid="{00000000-0005-0000-0000-0000EA600000}"/>
    <cellStyle name="Percent 4 3 8 3 2" xfId="24766" xr:uid="{00000000-0005-0000-0000-0000EB600000}"/>
    <cellStyle name="Percent 4 3 8 3 2 2" xfId="24767" xr:uid="{00000000-0005-0000-0000-0000EC600000}"/>
    <cellStyle name="Percent 4 3 8 3 2 2 2" xfId="24768" xr:uid="{00000000-0005-0000-0000-0000ED600000}"/>
    <cellStyle name="Percent 4 3 8 3 2 2 3" xfId="24769" xr:uid="{00000000-0005-0000-0000-0000EE600000}"/>
    <cellStyle name="Percent 4 3 8 3 2 3" xfId="24770" xr:uid="{00000000-0005-0000-0000-0000EF600000}"/>
    <cellStyle name="Percent 4 3 8 3 2 4" xfId="24771" xr:uid="{00000000-0005-0000-0000-0000F0600000}"/>
    <cellStyle name="Percent 4 3 8 3 3" xfId="24772" xr:uid="{00000000-0005-0000-0000-0000F1600000}"/>
    <cellStyle name="Percent 4 3 8 3 3 2" xfId="24773" xr:uid="{00000000-0005-0000-0000-0000F2600000}"/>
    <cellStyle name="Percent 4 3 8 3 3 2 2" xfId="24774" xr:uid="{00000000-0005-0000-0000-0000F3600000}"/>
    <cellStyle name="Percent 4 3 8 3 3 2 3" xfId="24775" xr:uid="{00000000-0005-0000-0000-0000F4600000}"/>
    <cellStyle name="Percent 4 3 8 3 3 3" xfId="24776" xr:uid="{00000000-0005-0000-0000-0000F5600000}"/>
    <cellStyle name="Percent 4 3 8 3 3 4" xfId="24777" xr:uid="{00000000-0005-0000-0000-0000F6600000}"/>
    <cellStyle name="Percent 4 3 8 3 4" xfId="24778" xr:uid="{00000000-0005-0000-0000-0000F7600000}"/>
    <cellStyle name="Percent 4 3 8 3 4 2" xfId="24779" xr:uid="{00000000-0005-0000-0000-0000F8600000}"/>
    <cellStyle name="Percent 4 3 8 3 4 3" xfId="24780" xr:uid="{00000000-0005-0000-0000-0000F9600000}"/>
    <cellStyle name="Percent 4 3 8 3 5" xfId="24781" xr:uid="{00000000-0005-0000-0000-0000FA600000}"/>
    <cellStyle name="Percent 4 3 8 3 6" xfId="24782" xr:uid="{00000000-0005-0000-0000-0000FB600000}"/>
    <cellStyle name="Percent 4 3 8 4" xfId="24783" xr:uid="{00000000-0005-0000-0000-0000FC600000}"/>
    <cellStyle name="Percent 4 3 8 4 2" xfId="24784" xr:uid="{00000000-0005-0000-0000-0000FD600000}"/>
    <cellStyle name="Percent 4 3 8 4 2 2" xfId="24785" xr:uid="{00000000-0005-0000-0000-0000FE600000}"/>
    <cellStyle name="Percent 4 3 8 4 2 2 2" xfId="24786" xr:uid="{00000000-0005-0000-0000-0000FF600000}"/>
    <cellStyle name="Percent 4 3 8 4 2 2 3" xfId="24787" xr:uid="{00000000-0005-0000-0000-000000610000}"/>
    <cellStyle name="Percent 4 3 8 4 2 3" xfId="24788" xr:uid="{00000000-0005-0000-0000-000001610000}"/>
    <cellStyle name="Percent 4 3 8 4 2 4" xfId="24789" xr:uid="{00000000-0005-0000-0000-000002610000}"/>
    <cellStyle name="Percent 4 3 8 4 3" xfId="24790" xr:uid="{00000000-0005-0000-0000-000003610000}"/>
    <cellStyle name="Percent 4 3 8 4 3 2" xfId="24791" xr:uid="{00000000-0005-0000-0000-000004610000}"/>
    <cellStyle name="Percent 4 3 8 4 3 2 2" xfId="24792" xr:uid="{00000000-0005-0000-0000-000005610000}"/>
    <cellStyle name="Percent 4 3 8 4 3 2 3" xfId="24793" xr:uid="{00000000-0005-0000-0000-000006610000}"/>
    <cellStyle name="Percent 4 3 8 4 3 3" xfId="24794" xr:uid="{00000000-0005-0000-0000-000007610000}"/>
    <cellStyle name="Percent 4 3 8 4 3 4" xfId="24795" xr:uid="{00000000-0005-0000-0000-000008610000}"/>
    <cellStyle name="Percent 4 3 8 4 4" xfId="24796" xr:uid="{00000000-0005-0000-0000-000009610000}"/>
    <cellStyle name="Percent 4 3 8 4 4 2" xfId="24797" xr:uid="{00000000-0005-0000-0000-00000A610000}"/>
    <cellStyle name="Percent 4 3 8 4 4 2 2" xfId="24798" xr:uid="{00000000-0005-0000-0000-00000B610000}"/>
    <cellStyle name="Percent 4 3 8 4 4 2 3" xfId="24799" xr:uid="{00000000-0005-0000-0000-00000C610000}"/>
    <cellStyle name="Percent 4 3 8 4 4 3" xfId="24800" xr:uid="{00000000-0005-0000-0000-00000D610000}"/>
    <cellStyle name="Percent 4 3 8 4 4 4" xfId="24801" xr:uid="{00000000-0005-0000-0000-00000E610000}"/>
    <cellStyle name="Percent 4 3 8 4 5" xfId="24802" xr:uid="{00000000-0005-0000-0000-00000F610000}"/>
    <cellStyle name="Percent 4 3 8 4 5 2" xfId="24803" xr:uid="{00000000-0005-0000-0000-000010610000}"/>
    <cellStyle name="Percent 4 3 8 4 5 3" xfId="24804" xr:uid="{00000000-0005-0000-0000-000011610000}"/>
    <cellStyle name="Percent 4 3 8 4 6" xfId="24805" xr:uid="{00000000-0005-0000-0000-000012610000}"/>
    <cellStyle name="Percent 4 3 8 4 7" xfId="24806" xr:uid="{00000000-0005-0000-0000-000013610000}"/>
    <cellStyle name="Percent 4 3 8 5" xfId="24807" xr:uid="{00000000-0005-0000-0000-000014610000}"/>
    <cellStyle name="Percent 4 3 8 5 2" xfId="24808" xr:uid="{00000000-0005-0000-0000-000015610000}"/>
    <cellStyle name="Percent 4 3 8 5 2 2" xfId="24809" xr:uid="{00000000-0005-0000-0000-000016610000}"/>
    <cellStyle name="Percent 4 3 8 5 2 2 2" xfId="24810" xr:uid="{00000000-0005-0000-0000-000017610000}"/>
    <cellStyle name="Percent 4 3 8 5 2 2 3" xfId="24811" xr:uid="{00000000-0005-0000-0000-000018610000}"/>
    <cellStyle name="Percent 4 3 8 5 2 3" xfId="24812" xr:uid="{00000000-0005-0000-0000-000019610000}"/>
    <cellStyle name="Percent 4 3 8 5 2 4" xfId="24813" xr:uid="{00000000-0005-0000-0000-00001A610000}"/>
    <cellStyle name="Percent 4 3 8 5 3" xfId="24814" xr:uid="{00000000-0005-0000-0000-00001B610000}"/>
    <cellStyle name="Percent 4 3 8 5 3 2" xfId="24815" xr:uid="{00000000-0005-0000-0000-00001C610000}"/>
    <cellStyle name="Percent 4 3 8 5 3 2 2" xfId="24816" xr:uid="{00000000-0005-0000-0000-00001D610000}"/>
    <cellStyle name="Percent 4 3 8 5 3 2 3" xfId="24817" xr:uid="{00000000-0005-0000-0000-00001E610000}"/>
    <cellStyle name="Percent 4 3 8 5 3 3" xfId="24818" xr:uid="{00000000-0005-0000-0000-00001F610000}"/>
    <cellStyle name="Percent 4 3 8 5 3 4" xfId="24819" xr:uid="{00000000-0005-0000-0000-000020610000}"/>
    <cellStyle name="Percent 4 3 8 5 4" xfId="24820" xr:uid="{00000000-0005-0000-0000-000021610000}"/>
    <cellStyle name="Percent 4 3 8 5 4 2" xfId="24821" xr:uid="{00000000-0005-0000-0000-000022610000}"/>
    <cellStyle name="Percent 4 3 8 5 4 3" xfId="24822" xr:uid="{00000000-0005-0000-0000-000023610000}"/>
    <cellStyle name="Percent 4 3 8 5 5" xfId="24823" xr:uid="{00000000-0005-0000-0000-000024610000}"/>
    <cellStyle name="Percent 4 3 8 5 6" xfId="24824" xr:uid="{00000000-0005-0000-0000-000025610000}"/>
    <cellStyle name="Percent 4 3 8 6" xfId="24825" xr:uid="{00000000-0005-0000-0000-000026610000}"/>
    <cellStyle name="Percent 4 3 8 6 2" xfId="24826" xr:uid="{00000000-0005-0000-0000-000027610000}"/>
    <cellStyle name="Percent 4 3 8 6 2 2" xfId="24827" xr:uid="{00000000-0005-0000-0000-000028610000}"/>
    <cellStyle name="Percent 4 3 8 6 2 3" xfId="24828" xr:uid="{00000000-0005-0000-0000-000029610000}"/>
    <cellStyle name="Percent 4 3 8 6 3" xfId="24829" xr:uid="{00000000-0005-0000-0000-00002A610000}"/>
    <cellStyle name="Percent 4 3 8 6 4" xfId="24830" xr:uid="{00000000-0005-0000-0000-00002B610000}"/>
    <cellStyle name="Percent 4 3 8 7" xfId="24831" xr:uid="{00000000-0005-0000-0000-00002C610000}"/>
    <cellStyle name="Percent 4 3 8 7 2" xfId="24832" xr:uid="{00000000-0005-0000-0000-00002D610000}"/>
    <cellStyle name="Percent 4 3 8 7 2 2" xfId="24833" xr:uid="{00000000-0005-0000-0000-00002E610000}"/>
    <cellStyle name="Percent 4 3 8 7 2 3" xfId="24834" xr:uid="{00000000-0005-0000-0000-00002F610000}"/>
    <cellStyle name="Percent 4 3 8 7 3" xfId="24835" xr:uid="{00000000-0005-0000-0000-000030610000}"/>
    <cellStyle name="Percent 4 3 8 7 4" xfId="24836" xr:uid="{00000000-0005-0000-0000-000031610000}"/>
    <cellStyle name="Percent 4 3 8 8" xfId="24837" xr:uid="{00000000-0005-0000-0000-000032610000}"/>
    <cellStyle name="Percent 4 3 8 8 2" xfId="24838" xr:uid="{00000000-0005-0000-0000-000033610000}"/>
    <cellStyle name="Percent 4 3 8 8 2 2" xfId="24839" xr:uid="{00000000-0005-0000-0000-000034610000}"/>
    <cellStyle name="Percent 4 3 8 8 2 3" xfId="24840" xr:uid="{00000000-0005-0000-0000-000035610000}"/>
    <cellStyle name="Percent 4 3 8 8 3" xfId="24841" xr:uid="{00000000-0005-0000-0000-000036610000}"/>
    <cellStyle name="Percent 4 3 8 8 4" xfId="24842" xr:uid="{00000000-0005-0000-0000-000037610000}"/>
    <cellStyle name="Percent 4 3 8 9" xfId="24843" xr:uid="{00000000-0005-0000-0000-000038610000}"/>
    <cellStyle name="Percent 4 3 8 9 2" xfId="24844" xr:uid="{00000000-0005-0000-0000-000039610000}"/>
    <cellStyle name="Percent 4 3 8 9 3" xfId="24845" xr:uid="{00000000-0005-0000-0000-00003A610000}"/>
    <cellStyle name="Percent 4 3 9" xfId="24846" xr:uid="{00000000-0005-0000-0000-00003B610000}"/>
    <cellStyle name="Percent 4 3 9 2" xfId="24847" xr:uid="{00000000-0005-0000-0000-00003C610000}"/>
    <cellStyle name="Percent 4 3 9 2 2" xfId="24848" xr:uid="{00000000-0005-0000-0000-00003D610000}"/>
    <cellStyle name="Percent 4 3 9 2 2 2" xfId="24849" xr:uid="{00000000-0005-0000-0000-00003E610000}"/>
    <cellStyle name="Percent 4 3 9 2 2 3" xfId="24850" xr:uid="{00000000-0005-0000-0000-00003F610000}"/>
    <cellStyle name="Percent 4 3 9 2 3" xfId="24851" xr:uid="{00000000-0005-0000-0000-000040610000}"/>
    <cellStyle name="Percent 4 3 9 2 4" xfId="24852" xr:uid="{00000000-0005-0000-0000-000041610000}"/>
    <cellStyle name="Percent 4 3 9 3" xfId="24853" xr:uid="{00000000-0005-0000-0000-000042610000}"/>
    <cellStyle name="Percent 4 3 9 3 2" xfId="24854" xr:uid="{00000000-0005-0000-0000-000043610000}"/>
    <cellStyle name="Percent 4 3 9 3 2 2" xfId="24855" xr:uid="{00000000-0005-0000-0000-000044610000}"/>
    <cellStyle name="Percent 4 3 9 3 2 3" xfId="24856" xr:uid="{00000000-0005-0000-0000-000045610000}"/>
    <cellStyle name="Percent 4 3 9 3 3" xfId="24857" xr:uid="{00000000-0005-0000-0000-000046610000}"/>
    <cellStyle name="Percent 4 3 9 3 4" xfId="24858" xr:uid="{00000000-0005-0000-0000-000047610000}"/>
    <cellStyle name="Percent 4 3 9 4" xfId="24859" xr:uid="{00000000-0005-0000-0000-000048610000}"/>
    <cellStyle name="Percent 4 3 9 4 2" xfId="24860" xr:uid="{00000000-0005-0000-0000-000049610000}"/>
    <cellStyle name="Percent 4 3 9 4 3" xfId="24861" xr:uid="{00000000-0005-0000-0000-00004A610000}"/>
    <cellStyle name="Percent 4 3 9 5" xfId="24862" xr:uid="{00000000-0005-0000-0000-00004B610000}"/>
    <cellStyle name="Percent 4 3 9 5 2" xfId="24863" xr:uid="{00000000-0005-0000-0000-00004C610000}"/>
    <cellStyle name="Percent 4 3 9 5 3" xfId="24864" xr:uid="{00000000-0005-0000-0000-00004D610000}"/>
    <cellStyle name="Percent 4 3 9 6" xfId="24865" xr:uid="{00000000-0005-0000-0000-00004E610000}"/>
    <cellStyle name="Percent 4 3 9 7" xfId="24866" xr:uid="{00000000-0005-0000-0000-00004F610000}"/>
    <cellStyle name="Percent 4 30" xfId="24867" xr:uid="{00000000-0005-0000-0000-000050610000}"/>
    <cellStyle name="Percent 4 30 2" xfId="24868" xr:uid="{00000000-0005-0000-0000-000051610000}"/>
    <cellStyle name="Percent 4 30 2 2" xfId="24869" xr:uid="{00000000-0005-0000-0000-000052610000}"/>
    <cellStyle name="Percent 4 30 2 2 2" xfId="24870" xr:uid="{00000000-0005-0000-0000-000053610000}"/>
    <cellStyle name="Percent 4 30 2 2 3" xfId="24871" xr:uid="{00000000-0005-0000-0000-000054610000}"/>
    <cellStyle name="Percent 4 30 2 3" xfId="24872" xr:uid="{00000000-0005-0000-0000-000055610000}"/>
    <cellStyle name="Percent 4 30 2 4" xfId="24873" xr:uid="{00000000-0005-0000-0000-000056610000}"/>
    <cellStyle name="Percent 4 30 3" xfId="24874" xr:uid="{00000000-0005-0000-0000-000057610000}"/>
    <cellStyle name="Percent 4 30 3 2" xfId="24875" xr:uid="{00000000-0005-0000-0000-000058610000}"/>
    <cellStyle name="Percent 4 30 3 2 2" xfId="24876" xr:uid="{00000000-0005-0000-0000-000059610000}"/>
    <cellStyle name="Percent 4 30 3 2 3" xfId="24877" xr:uid="{00000000-0005-0000-0000-00005A610000}"/>
    <cellStyle name="Percent 4 30 3 3" xfId="24878" xr:uid="{00000000-0005-0000-0000-00005B610000}"/>
    <cellStyle name="Percent 4 30 3 4" xfId="24879" xr:uid="{00000000-0005-0000-0000-00005C610000}"/>
    <cellStyle name="Percent 4 30 4" xfId="24880" xr:uid="{00000000-0005-0000-0000-00005D610000}"/>
    <cellStyle name="Percent 4 30 4 2" xfId="24881" xr:uid="{00000000-0005-0000-0000-00005E610000}"/>
    <cellStyle name="Percent 4 30 4 3" xfId="24882" xr:uid="{00000000-0005-0000-0000-00005F610000}"/>
    <cellStyle name="Percent 4 30 5" xfId="24883" xr:uid="{00000000-0005-0000-0000-000060610000}"/>
    <cellStyle name="Percent 4 30 5 2" xfId="24884" xr:uid="{00000000-0005-0000-0000-000061610000}"/>
    <cellStyle name="Percent 4 30 5 3" xfId="24885" xr:uid="{00000000-0005-0000-0000-000062610000}"/>
    <cellStyle name="Percent 4 30 6" xfId="24886" xr:uid="{00000000-0005-0000-0000-000063610000}"/>
    <cellStyle name="Percent 4 30 6 2" xfId="24887" xr:uid="{00000000-0005-0000-0000-000064610000}"/>
    <cellStyle name="Percent 4 30 6 3" xfId="24888" xr:uid="{00000000-0005-0000-0000-000065610000}"/>
    <cellStyle name="Percent 4 30 7" xfId="24889" xr:uid="{00000000-0005-0000-0000-000066610000}"/>
    <cellStyle name="Percent 4 31" xfId="24890" xr:uid="{00000000-0005-0000-0000-000067610000}"/>
    <cellStyle name="Percent 4 31 2" xfId="24891" xr:uid="{00000000-0005-0000-0000-000068610000}"/>
    <cellStyle name="Percent 4 31 2 2" xfId="24892" xr:uid="{00000000-0005-0000-0000-000069610000}"/>
    <cellStyle name="Percent 4 31 2 2 2" xfId="24893" xr:uid="{00000000-0005-0000-0000-00006A610000}"/>
    <cellStyle name="Percent 4 31 2 2 3" xfId="24894" xr:uid="{00000000-0005-0000-0000-00006B610000}"/>
    <cellStyle name="Percent 4 31 2 3" xfId="24895" xr:uid="{00000000-0005-0000-0000-00006C610000}"/>
    <cellStyle name="Percent 4 31 2 4" xfId="24896" xr:uid="{00000000-0005-0000-0000-00006D610000}"/>
    <cellStyle name="Percent 4 31 3" xfId="24897" xr:uid="{00000000-0005-0000-0000-00006E610000}"/>
    <cellStyle name="Percent 4 31 3 2" xfId="24898" xr:uid="{00000000-0005-0000-0000-00006F610000}"/>
    <cellStyle name="Percent 4 31 3 2 2" xfId="24899" xr:uid="{00000000-0005-0000-0000-000070610000}"/>
    <cellStyle name="Percent 4 31 3 2 3" xfId="24900" xr:uid="{00000000-0005-0000-0000-000071610000}"/>
    <cellStyle name="Percent 4 31 3 3" xfId="24901" xr:uid="{00000000-0005-0000-0000-000072610000}"/>
    <cellStyle name="Percent 4 31 3 4" xfId="24902" xr:uid="{00000000-0005-0000-0000-000073610000}"/>
    <cellStyle name="Percent 4 31 4" xfId="24903" xr:uid="{00000000-0005-0000-0000-000074610000}"/>
    <cellStyle name="Percent 4 31 4 2" xfId="24904" xr:uid="{00000000-0005-0000-0000-000075610000}"/>
    <cellStyle name="Percent 4 31 4 3" xfId="24905" xr:uid="{00000000-0005-0000-0000-000076610000}"/>
    <cellStyle name="Percent 4 31 5" xfId="24906" xr:uid="{00000000-0005-0000-0000-000077610000}"/>
    <cellStyle name="Percent 4 31 5 2" xfId="24907" xr:uid="{00000000-0005-0000-0000-000078610000}"/>
    <cellStyle name="Percent 4 31 5 3" xfId="24908" xr:uid="{00000000-0005-0000-0000-000079610000}"/>
    <cellStyle name="Percent 4 31 6" xfId="24909" xr:uid="{00000000-0005-0000-0000-00007A610000}"/>
    <cellStyle name="Percent 4 31 7" xfId="24910" xr:uid="{00000000-0005-0000-0000-00007B610000}"/>
    <cellStyle name="Percent 4 31 8" xfId="24911" xr:uid="{00000000-0005-0000-0000-00007C610000}"/>
    <cellStyle name="Percent 4 32" xfId="24912" xr:uid="{00000000-0005-0000-0000-00007D610000}"/>
    <cellStyle name="Percent 4 32 2" xfId="24913" xr:uid="{00000000-0005-0000-0000-00007E610000}"/>
    <cellStyle name="Percent 4 32 2 2" xfId="24914" xr:uid="{00000000-0005-0000-0000-00007F610000}"/>
    <cellStyle name="Percent 4 32 2 2 2" xfId="24915" xr:uid="{00000000-0005-0000-0000-000080610000}"/>
    <cellStyle name="Percent 4 32 2 2 3" xfId="24916" xr:uid="{00000000-0005-0000-0000-000081610000}"/>
    <cellStyle name="Percent 4 32 2 3" xfId="24917" xr:uid="{00000000-0005-0000-0000-000082610000}"/>
    <cellStyle name="Percent 4 32 2 4" xfId="24918" xr:uid="{00000000-0005-0000-0000-000083610000}"/>
    <cellStyle name="Percent 4 32 3" xfId="24919" xr:uid="{00000000-0005-0000-0000-000084610000}"/>
    <cellStyle name="Percent 4 32 3 2" xfId="24920" xr:uid="{00000000-0005-0000-0000-000085610000}"/>
    <cellStyle name="Percent 4 32 3 2 2" xfId="24921" xr:uid="{00000000-0005-0000-0000-000086610000}"/>
    <cellStyle name="Percent 4 32 3 2 3" xfId="24922" xr:uid="{00000000-0005-0000-0000-000087610000}"/>
    <cellStyle name="Percent 4 32 3 3" xfId="24923" xr:uid="{00000000-0005-0000-0000-000088610000}"/>
    <cellStyle name="Percent 4 32 3 4" xfId="24924" xr:uid="{00000000-0005-0000-0000-000089610000}"/>
    <cellStyle name="Percent 4 32 4" xfId="24925" xr:uid="{00000000-0005-0000-0000-00008A610000}"/>
    <cellStyle name="Percent 4 32 4 2" xfId="24926" xr:uid="{00000000-0005-0000-0000-00008B610000}"/>
    <cellStyle name="Percent 4 32 4 3" xfId="24927" xr:uid="{00000000-0005-0000-0000-00008C610000}"/>
    <cellStyle name="Percent 4 32 5" xfId="24928" xr:uid="{00000000-0005-0000-0000-00008D610000}"/>
    <cellStyle name="Percent 4 32 6" xfId="24929" xr:uid="{00000000-0005-0000-0000-00008E610000}"/>
    <cellStyle name="Percent 4 33" xfId="24930" xr:uid="{00000000-0005-0000-0000-00008F610000}"/>
    <cellStyle name="Percent 4 33 2" xfId="24931" xr:uid="{00000000-0005-0000-0000-000090610000}"/>
    <cellStyle name="Percent 4 33 2 2" xfId="24932" xr:uid="{00000000-0005-0000-0000-000091610000}"/>
    <cellStyle name="Percent 4 33 2 2 2" xfId="24933" xr:uid="{00000000-0005-0000-0000-000092610000}"/>
    <cellStyle name="Percent 4 33 2 2 3" xfId="24934" xr:uid="{00000000-0005-0000-0000-000093610000}"/>
    <cellStyle name="Percent 4 33 2 3" xfId="24935" xr:uid="{00000000-0005-0000-0000-000094610000}"/>
    <cellStyle name="Percent 4 33 2 4" xfId="24936" xr:uid="{00000000-0005-0000-0000-000095610000}"/>
    <cellStyle name="Percent 4 33 3" xfId="24937" xr:uid="{00000000-0005-0000-0000-000096610000}"/>
    <cellStyle name="Percent 4 33 3 2" xfId="24938" xr:uid="{00000000-0005-0000-0000-000097610000}"/>
    <cellStyle name="Percent 4 33 3 2 2" xfId="24939" xr:uid="{00000000-0005-0000-0000-000098610000}"/>
    <cellStyle name="Percent 4 33 3 2 3" xfId="24940" xr:uid="{00000000-0005-0000-0000-000099610000}"/>
    <cellStyle name="Percent 4 33 3 3" xfId="24941" xr:uid="{00000000-0005-0000-0000-00009A610000}"/>
    <cellStyle name="Percent 4 33 3 4" xfId="24942" xr:uid="{00000000-0005-0000-0000-00009B610000}"/>
    <cellStyle name="Percent 4 33 4" xfId="24943" xr:uid="{00000000-0005-0000-0000-00009C610000}"/>
    <cellStyle name="Percent 4 33 4 2" xfId="24944" xr:uid="{00000000-0005-0000-0000-00009D610000}"/>
    <cellStyle name="Percent 4 33 4 2 2" xfId="24945" xr:uid="{00000000-0005-0000-0000-00009E610000}"/>
    <cellStyle name="Percent 4 33 4 2 3" xfId="24946" xr:uid="{00000000-0005-0000-0000-00009F610000}"/>
    <cellStyle name="Percent 4 33 4 3" xfId="24947" xr:uid="{00000000-0005-0000-0000-0000A0610000}"/>
    <cellStyle name="Percent 4 33 4 4" xfId="24948" xr:uid="{00000000-0005-0000-0000-0000A1610000}"/>
    <cellStyle name="Percent 4 33 5" xfId="24949" xr:uid="{00000000-0005-0000-0000-0000A2610000}"/>
    <cellStyle name="Percent 4 33 5 2" xfId="24950" xr:uid="{00000000-0005-0000-0000-0000A3610000}"/>
    <cellStyle name="Percent 4 33 5 3" xfId="24951" xr:uid="{00000000-0005-0000-0000-0000A4610000}"/>
    <cellStyle name="Percent 4 33 6" xfId="24952" xr:uid="{00000000-0005-0000-0000-0000A5610000}"/>
    <cellStyle name="Percent 4 33 7" xfId="24953" xr:uid="{00000000-0005-0000-0000-0000A6610000}"/>
    <cellStyle name="Percent 4 34" xfId="24954" xr:uid="{00000000-0005-0000-0000-0000A7610000}"/>
    <cellStyle name="Percent 4 34 2" xfId="24955" xr:uid="{00000000-0005-0000-0000-0000A8610000}"/>
    <cellStyle name="Percent 4 34 2 2" xfId="24956" xr:uid="{00000000-0005-0000-0000-0000A9610000}"/>
    <cellStyle name="Percent 4 34 2 2 2" xfId="24957" xr:uid="{00000000-0005-0000-0000-0000AA610000}"/>
    <cellStyle name="Percent 4 34 2 2 3" xfId="24958" xr:uid="{00000000-0005-0000-0000-0000AB610000}"/>
    <cellStyle name="Percent 4 34 2 3" xfId="24959" xr:uid="{00000000-0005-0000-0000-0000AC610000}"/>
    <cellStyle name="Percent 4 34 2 4" xfId="24960" xr:uid="{00000000-0005-0000-0000-0000AD610000}"/>
    <cellStyle name="Percent 4 34 3" xfId="24961" xr:uid="{00000000-0005-0000-0000-0000AE610000}"/>
    <cellStyle name="Percent 4 34 3 2" xfId="24962" xr:uid="{00000000-0005-0000-0000-0000AF610000}"/>
    <cellStyle name="Percent 4 34 3 2 2" xfId="24963" xr:uid="{00000000-0005-0000-0000-0000B0610000}"/>
    <cellStyle name="Percent 4 34 3 2 3" xfId="24964" xr:uid="{00000000-0005-0000-0000-0000B1610000}"/>
    <cellStyle name="Percent 4 34 3 3" xfId="24965" xr:uid="{00000000-0005-0000-0000-0000B2610000}"/>
    <cellStyle name="Percent 4 34 3 4" xfId="24966" xr:uid="{00000000-0005-0000-0000-0000B3610000}"/>
    <cellStyle name="Percent 4 34 4" xfId="24967" xr:uid="{00000000-0005-0000-0000-0000B4610000}"/>
    <cellStyle name="Percent 4 34 4 2" xfId="24968" xr:uid="{00000000-0005-0000-0000-0000B5610000}"/>
    <cellStyle name="Percent 4 34 4 3" xfId="24969" xr:uid="{00000000-0005-0000-0000-0000B6610000}"/>
    <cellStyle name="Percent 4 34 5" xfId="24970" xr:uid="{00000000-0005-0000-0000-0000B7610000}"/>
    <cellStyle name="Percent 4 34 6" xfId="24971" xr:uid="{00000000-0005-0000-0000-0000B8610000}"/>
    <cellStyle name="Percent 4 35" xfId="24972" xr:uid="{00000000-0005-0000-0000-0000B9610000}"/>
    <cellStyle name="Percent 4 35 2" xfId="24973" xr:uid="{00000000-0005-0000-0000-0000BA610000}"/>
    <cellStyle name="Percent 4 35 2 2" xfId="24974" xr:uid="{00000000-0005-0000-0000-0000BB610000}"/>
    <cellStyle name="Percent 4 35 2 3" xfId="24975" xr:uid="{00000000-0005-0000-0000-0000BC610000}"/>
    <cellStyle name="Percent 4 35 3" xfId="24976" xr:uid="{00000000-0005-0000-0000-0000BD610000}"/>
    <cellStyle name="Percent 4 35 4" xfId="24977" xr:uid="{00000000-0005-0000-0000-0000BE610000}"/>
    <cellStyle name="Percent 4 36" xfId="24978" xr:uid="{00000000-0005-0000-0000-0000BF610000}"/>
    <cellStyle name="Percent 4 36 2" xfId="24979" xr:uid="{00000000-0005-0000-0000-0000C0610000}"/>
    <cellStyle name="Percent 4 36 2 2" xfId="24980" xr:uid="{00000000-0005-0000-0000-0000C1610000}"/>
    <cellStyle name="Percent 4 36 2 3" xfId="24981" xr:uid="{00000000-0005-0000-0000-0000C2610000}"/>
    <cellStyle name="Percent 4 36 3" xfId="24982" xr:uid="{00000000-0005-0000-0000-0000C3610000}"/>
    <cellStyle name="Percent 4 36 4" xfId="24983" xr:uid="{00000000-0005-0000-0000-0000C4610000}"/>
    <cellStyle name="Percent 4 37" xfId="24984" xr:uid="{00000000-0005-0000-0000-0000C5610000}"/>
    <cellStyle name="Percent 4 37 2" xfId="24985" xr:uid="{00000000-0005-0000-0000-0000C6610000}"/>
    <cellStyle name="Percent 4 37 2 2" xfId="24986" xr:uid="{00000000-0005-0000-0000-0000C7610000}"/>
    <cellStyle name="Percent 4 37 2 3" xfId="24987" xr:uid="{00000000-0005-0000-0000-0000C8610000}"/>
    <cellStyle name="Percent 4 37 3" xfId="24988" xr:uid="{00000000-0005-0000-0000-0000C9610000}"/>
    <cellStyle name="Percent 4 37 4" xfId="24989" xr:uid="{00000000-0005-0000-0000-0000CA610000}"/>
    <cellStyle name="Percent 4 38" xfId="24990" xr:uid="{00000000-0005-0000-0000-0000CB610000}"/>
    <cellStyle name="Percent 4 38 2" xfId="24991" xr:uid="{00000000-0005-0000-0000-0000CC610000}"/>
    <cellStyle name="Percent 4 38 3" xfId="24992" xr:uid="{00000000-0005-0000-0000-0000CD610000}"/>
    <cellStyle name="Percent 4 39" xfId="24993" xr:uid="{00000000-0005-0000-0000-0000CE610000}"/>
    <cellStyle name="Percent 4 39 2" xfId="24994" xr:uid="{00000000-0005-0000-0000-0000CF610000}"/>
    <cellStyle name="Percent 4 39 3" xfId="24995" xr:uid="{00000000-0005-0000-0000-0000D0610000}"/>
    <cellStyle name="Percent 4 4" xfId="24996" xr:uid="{00000000-0005-0000-0000-0000D1610000}"/>
    <cellStyle name="Percent 4 4 10" xfId="24997" xr:uid="{00000000-0005-0000-0000-0000D2610000}"/>
    <cellStyle name="Percent 4 4 10 2" xfId="24998" xr:uid="{00000000-0005-0000-0000-0000D3610000}"/>
    <cellStyle name="Percent 4 4 10 2 2" xfId="24999" xr:uid="{00000000-0005-0000-0000-0000D4610000}"/>
    <cellStyle name="Percent 4 4 10 2 2 2" xfId="25000" xr:uid="{00000000-0005-0000-0000-0000D5610000}"/>
    <cellStyle name="Percent 4 4 10 2 2 3" xfId="25001" xr:uid="{00000000-0005-0000-0000-0000D6610000}"/>
    <cellStyle name="Percent 4 4 10 2 3" xfId="25002" xr:uid="{00000000-0005-0000-0000-0000D7610000}"/>
    <cellStyle name="Percent 4 4 10 2 4" xfId="25003" xr:uid="{00000000-0005-0000-0000-0000D8610000}"/>
    <cellStyle name="Percent 4 4 10 3" xfId="25004" xr:uid="{00000000-0005-0000-0000-0000D9610000}"/>
    <cellStyle name="Percent 4 4 10 3 2" xfId="25005" xr:uid="{00000000-0005-0000-0000-0000DA610000}"/>
    <cellStyle name="Percent 4 4 10 3 2 2" xfId="25006" xr:uid="{00000000-0005-0000-0000-0000DB610000}"/>
    <cellStyle name="Percent 4 4 10 3 2 3" xfId="25007" xr:uid="{00000000-0005-0000-0000-0000DC610000}"/>
    <cellStyle name="Percent 4 4 10 3 3" xfId="25008" xr:uid="{00000000-0005-0000-0000-0000DD610000}"/>
    <cellStyle name="Percent 4 4 10 3 4" xfId="25009" xr:uid="{00000000-0005-0000-0000-0000DE610000}"/>
    <cellStyle name="Percent 4 4 10 4" xfId="25010" xr:uid="{00000000-0005-0000-0000-0000DF610000}"/>
    <cellStyle name="Percent 4 4 10 4 2" xfId="25011" xr:uid="{00000000-0005-0000-0000-0000E0610000}"/>
    <cellStyle name="Percent 4 4 10 4 3" xfId="25012" xr:uid="{00000000-0005-0000-0000-0000E1610000}"/>
    <cellStyle name="Percent 4 4 10 5" xfId="25013" xr:uid="{00000000-0005-0000-0000-0000E2610000}"/>
    <cellStyle name="Percent 4 4 10 6" xfId="25014" xr:uid="{00000000-0005-0000-0000-0000E3610000}"/>
    <cellStyle name="Percent 4 4 11" xfId="25015" xr:uid="{00000000-0005-0000-0000-0000E4610000}"/>
    <cellStyle name="Percent 4 4 11 2" xfId="25016" xr:uid="{00000000-0005-0000-0000-0000E5610000}"/>
    <cellStyle name="Percent 4 4 11 2 2" xfId="25017" xr:uid="{00000000-0005-0000-0000-0000E6610000}"/>
    <cellStyle name="Percent 4 4 11 2 2 2" xfId="25018" xr:uid="{00000000-0005-0000-0000-0000E7610000}"/>
    <cellStyle name="Percent 4 4 11 2 2 3" xfId="25019" xr:uid="{00000000-0005-0000-0000-0000E8610000}"/>
    <cellStyle name="Percent 4 4 11 2 3" xfId="25020" xr:uid="{00000000-0005-0000-0000-0000E9610000}"/>
    <cellStyle name="Percent 4 4 11 2 4" xfId="25021" xr:uid="{00000000-0005-0000-0000-0000EA610000}"/>
    <cellStyle name="Percent 4 4 11 3" xfId="25022" xr:uid="{00000000-0005-0000-0000-0000EB610000}"/>
    <cellStyle name="Percent 4 4 11 3 2" xfId="25023" xr:uid="{00000000-0005-0000-0000-0000EC610000}"/>
    <cellStyle name="Percent 4 4 11 3 2 2" xfId="25024" xr:uid="{00000000-0005-0000-0000-0000ED610000}"/>
    <cellStyle name="Percent 4 4 11 3 2 3" xfId="25025" xr:uid="{00000000-0005-0000-0000-0000EE610000}"/>
    <cellStyle name="Percent 4 4 11 3 3" xfId="25026" xr:uid="{00000000-0005-0000-0000-0000EF610000}"/>
    <cellStyle name="Percent 4 4 11 3 4" xfId="25027" xr:uid="{00000000-0005-0000-0000-0000F0610000}"/>
    <cellStyle name="Percent 4 4 11 4" xfId="25028" xr:uid="{00000000-0005-0000-0000-0000F1610000}"/>
    <cellStyle name="Percent 4 4 11 4 2" xfId="25029" xr:uid="{00000000-0005-0000-0000-0000F2610000}"/>
    <cellStyle name="Percent 4 4 11 4 3" xfId="25030" xr:uid="{00000000-0005-0000-0000-0000F3610000}"/>
    <cellStyle name="Percent 4 4 11 5" xfId="25031" xr:uid="{00000000-0005-0000-0000-0000F4610000}"/>
    <cellStyle name="Percent 4 4 11 6" xfId="25032" xr:uid="{00000000-0005-0000-0000-0000F5610000}"/>
    <cellStyle name="Percent 4 4 12" xfId="25033" xr:uid="{00000000-0005-0000-0000-0000F6610000}"/>
    <cellStyle name="Percent 4 4 12 2" xfId="25034" xr:uid="{00000000-0005-0000-0000-0000F7610000}"/>
    <cellStyle name="Percent 4 4 12 2 2" xfId="25035" xr:uid="{00000000-0005-0000-0000-0000F8610000}"/>
    <cellStyle name="Percent 4 4 12 2 2 2" xfId="25036" xr:uid="{00000000-0005-0000-0000-0000F9610000}"/>
    <cellStyle name="Percent 4 4 12 2 2 3" xfId="25037" xr:uid="{00000000-0005-0000-0000-0000FA610000}"/>
    <cellStyle name="Percent 4 4 12 2 3" xfId="25038" xr:uid="{00000000-0005-0000-0000-0000FB610000}"/>
    <cellStyle name="Percent 4 4 12 2 4" xfId="25039" xr:uid="{00000000-0005-0000-0000-0000FC610000}"/>
    <cellStyle name="Percent 4 4 12 3" xfId="25040" xr:uid="{00000000-0005-0000-0000-0000FD610000}"/>
    <cellStyle name="Percent 4 4 12 3 2" xfId="25041" xr:uid="{00000000-0005-0000-0000-0000FE610000}"/>
    <cellStyle name="Percent 4 4 12 3 2 2" xfId="25042" xr:uid="{00000000-0005-0000-0000-0000FF610000}"/>
    <cellStyle name="Percent 4 4 12 3 2 3" xfId="25043" xr:uid="{00000000-0005-0000-0000-000000620000}"/>
    <cellStyle name="Percent 4 4 12 3 3" xfId="25044" xr:uid="{00000000-0005-0000-0000-000001620000}"/>
    <cellStyle name="Percent 4 4 12 3 4" xfId="25045" xr:uid="{00000000-0005-0000-0000-000002620000}"/>
    <cellStyle name="Percent 4 4 12 4" xfId="25046" xr:uid="{00000000-0005-0000-0000-000003620000}"/>
    <cellStyle name="Percent 4 4 12 4 2" xfId="25047" xr:uid="{00000000-0005-0000-0000-000004620000}"/>
    <cellStyle name="Percent 4 4 12 4 2 2" xfId="25048" xr:uid="{00000000-0005-0000-0000-000005620000}"/>
    <cellStyle name="Percent 4 4 12 4 2 3" xfId="25049" xr:uid="{00000000-0005-0000-0000-000006620000}"/>
    <cellStyle name="Percent 4 4 12 4 3" xfId="25050" xr:uid="{00000000-0005-0000-0000-000007620000}"/>
    <cellStyle name="Percent 4 4 12 4 4" xfId="25051" xr:uid="{00000000-0005-0000-0000-000008620000}"/>
    <cellStyle name="Percent 4 4 12 5" xfId="25052" xr:uid="{00000000-0005-0000-0000-000009620000}"/>
    <cellStyle name="Percent 4 4 12 5 2" xfId="25053" xr:uid="{00000000-0005-0000-0000-00000A620000}"/>
    <cellStyle name="Percent 4 4 12 5 3" xfId="25054" xr:uid="{00000000-0005-0000-0000-00000B620000}"/>
    <cellStyle name="Percent 4 4 12 6" xfId="25055" xr:uid="{00000000-0005-0000-0000-00000C620000}"/>
    <cellStyle name="Percent 4 4 12 7" xfId="25056" xr:uid="{00000000-0005-0000-0000-00000D620000}"/>
    <cellStyle name="Percent 4 4 13" xfId="25057" xr:uid="{00000000-0005-0000-0000-00000E620000}"/>
    <cellStyle name="Percent 4 4 13 2" xfId="25058" xr:uid="{00000000-0005-0000-0000-00000F620000}"/>
    <cellStyle name="Percent 4 4 13 2 2" xfId="25059" xr:uid="{00000000-0005-0000-0000-000010620000}"/>
    <cellStyle name="Percent 4 4 13 2 2 2" xfId="25060" xr:uid="{00000000-0005-0000-0000-000011620000}"/>
    <cellStyle name="Percent 4 4 13 2 2 3" xfId="25061" xr:uid="{00000000-0005-0000-0000-000012620000}"/>
    <cellStyle name="Percent 4 4 13 2 3" xfId="25062" xr:uid="{00000000-0005-0000-0000-000013620000}"/>
    <cellStyle name="Percent 4 4 13 2 4" xfId="25063" xr:uid="{00000000-0005-0000-0000-000014620000}"/>
    <cellStyle name="Percent 4 4 13 3" xfId="25064" xr:uid="{00000000-0005-0000-0000-000015620000}"/>
    <cellStyle name="Percent 4 4 13 3 2" xfId="25065" xr:uid="{00000000-0005-0000-0000-000016620000}"/>
    <cellStyle name="Percent 4 4 13 3 2 2" xfId="25066" xr:uid="{00000000-0005-0000-0000-000017620000}"/>
    <cellStyle name="Percent 4 4 13 3 2 3" xfId="25067" xr:uid="{00000000-0005-0000-0000-000018620000}"/>
    <cellStyle name="Percent 4 4 13 3 3" xfId="25068" xr:uid="{00000000-0005-0000-0000-000019620000}"/>
    <cellStyle name="Percent 4 4 13 3 4" xfId="25069" xr:uid="{00000000-0005-0000-0000-00001A620000}"/>
    <cellStyle name="Percent 4 4 13 4" xfId="25070" xr:uid="{00000000-0005-0000-0000-00001B620000}"/>
    <cellStyle name="Percent 4 4 13 4 2" xfId="25071" xr:uid="{00000000-0005-0000-0000-00001C620000}"/>
    <cellStyle name="Percent 4 4 13 4 3" xfId="25072" xr:uid="{00000000-0005-0000-0000-00001D620000}"/>
    <cellStyle name="Percent 4 4 13 5" xfId="25073" xr:uid="{00000000-0005-0000-0000-00001E620000}"/>
    <cellStyle name="Percent 4 4 13 6" xfId="25074" xr:uid="{00000000-0005-0000-0000-00001F620000}"/>
    <cellStyle name="Percent 4 4 14" xfId="25075" xr:uid="{00000000-0005-0000-0000-000020620000}"/>
    <cellStyle name="Percent 4 4 14 2" xfId="25076" xr:uid="{00000000-0005-0000-0000-000021620000}"/>
    <cellStyle name="Percent 4 4 14 2 2" xfId="25077" xr:uid="{00000000-0005-0000-0000-000022620000}"/>
    <cellStyle name="Percent 4 4 14 2 3" xfId="25078" xr:uid="{00000000-0005-0000-0000-000023620000}"/>
    <cellStyle name="Percent 4 4 14 3" xfId="25079" xr:uid="{00000000-0005-0000-0000-000024620000}"/>
    <cellStyle name="Percent 4 4 14 4" xfId="25080" xr:uid="{00000000-0005-0000-0000-000025620000}"/>
    <cellStyle name="Percent 4 4 15" xfId="25081" xr:uid="{00000000-0005-0000-0000-000026620000}"/>
    <cellStyle name="Percent 4 4 15 2" xfId="25082" xr:uid="{00000000-0005-0000-0000-000027620000}"/>
    <cellStyle name="Percent 4 4 15 2 2" xfId="25083" xr:uid="{00000000-0005-0000-0000-000028620000}"/>
    <cellStyle name="Percent 4 4 15 2 3" xfId="25084" xr:uid="{00000000-0005-0000-0000-000029620000}"/>
    <cellStyle name="Percent 4 4 15 3" xfId="25085" xr:uid="{00000000-0005-0000-0000-00002A620000}"/>
    <cellStyle name="Percent 4 4 15 4" xfId="25086" xr:uid="{00000000-0005-0000-0000-00002B620000}"/>
    <cellStyle name="Percent 4 4 16" xfId="25087" xr:uid="{00000000-0005-0000-0000-00002C620000}"/>
    <cellStyle name="Percent 4 4 16 2" xfId="25088" xr:uid="{00000000-0005-0000-0000-00002D620000}"/>
    <cellStyle name="Percent 4 4 16 2 2" xfId="25089" xr:uid="{00000000-0005-0000-0000-00002E620000}"/>
    <cellStyle name="Percent 4 4 16 2 3" xfId="25090" xr:uid="{00000000-0005-0000-0000-00002F620000}"/>
    <cellStyle name="Percent 4 4 16 3" xfId="25091" xr:uid="{00000000-0005-0000-0000-000030620000}"/>
    <cellStyle name="Percent 4 4 16 4" xfId="25092" xr:uid="{00000000-0005-0000-0000-000031620000}"/>
    <cellStyle name="Percent 4 4 17" xfId="25093" xr:uid="{00000000-0005-0000-0000-000032620000}"/>
    <cellStyle name="Percent 4 4 17 2" xfId="25094" xr:uid="{00000000-0005-0000-0000-000033620000}"/>
    <cellStyle name="Percent 4 4 17 3" xfId="25095" xr:uid="{00000000-0005-0000-0000-000034620000}"/>
    <cellStyle name="Percent 4 4 18" xfId="25096" xr:uid="{00000000-0005-0000-0000-000035620000}"/>
    <cellStyle name="Percent 4 4 18 2" xfId="25097" xr:uid="{00000000-0005-0000-0000-000036620000}"/>
    <cellStyle name="Percent 4 4 18 3" xfId="25098" xr:uid="{00000000-0005-0000-0000-000037620000}"/>
    <cellStyle name="Percent 4 4 19" xfId="25099" xr:uid="{00000000-0005-0000-0000-000038620000}"/>
    <cellStyle name="Percent 4 4 19 2" xfId="25100" xr:uid="{00000000-0005-0000-0000-000039620000}"/>
    <cellStyle name="Percent 4 4 19 3" xfId="25101" xr:uid="{00000000-0005-0000-0000-00003A620000}"/>
    <cellStyle name="Percent 4 4 2" xfId="25102" xr:uid="{00000000-0005-0000-0000-00003B620000}"/>
    <cellStyle name="Percent 4 4 2 10" xfId="25103" xr:uid="{00000000-0005-0000-0000-00003C620000}"/>
    <cellStyle name="Percent 4 4 2 10 2" xfId="25104" xr:uid="{00000000-0005-0000-0000-00003D620000}"/>
    <cellStyle name="Percent 4 4 2 10 3" xfId="25105" xr:uid="{00000000-0005-0000-0000-00003E620000}"/>
    <cellStyle name="Percent 4 4 2 11" xfId="25106" xr:uid="{00000000-0005-0000-0000-00003F620000}"/>
    <cellStyle name="Percent 4 4 2 11 2" xfId="25107" xr:uid="{00000000-0005-0000-0000-000040620000}"/>
    <cellStyle name="Percent 4 4 2 11 3" xfId="25108" xr:uid="{00000000-0005-0000-0000-000041620000}"/>
    <cellStyle name="Percent 4 4 2 12" xfId="25109" xr:uid="{00000000-0005-0000-0000-000042620000}"/>
    <cellStyle name="Percent 4 4 2 2" xfId="25110" xr:uid="{00000000-0005-0000-0000-000043620000}"/>
    <cellStyle name="Percent 4 4 2 2 2" xfId="25111" xr:uid="{00000000-0005-0000-0000-000044620000}"/>
    <cellStyle name="Percent 4 4 2 2 2 2" xfId="25112" xr:uid="{00000000-0005-0000-0000-000045620000}"/>
    <cellStyle name="Percent 4 4 2 2 2 2 2" xfId="25113" xr:uid="{00000000-0005-0000-0000-000046620000}"/>
    <cellStyle name="Percent 4 4 2 2 2 2 3" xfId="25114" xr:uid="{00000000-0005-0000-0000-000047620000}"/>
    <cellStyle name="Percent 4 4 2 2 2 3" xfId="25115" xr:uid="{00000000-0005-0000-0000-000048620000}"/>
    <cellStyle name="Percent 4 4 2 2 2 4" xfId="25116" xr:uid="{00000000-0005-0000-0000-000049620000}"/>
    <cellStyle name="Percent 4 4 2 2 3" xfId="25117" xr:uid="{00000000-0005-0000-0000-00004A620000}"/>
    <cellStyle name="Percent 4 4 2 2 3 2" xfId="25118" xr:uid="{00000000-0005-0000-0000-00004B620000}"/>
    <cellStyle name="Percent 4 4 2 2 3 2 2" xfId="25119" xr:uid="{00000000-0005-0000-0000-00004C620000}"/>
    <cellStyle name="Percent 4 4 2 2 3 2 3" xfId="25120" xr:uid="{00000000-0005-0000-0000-00004D620000}"/>
    <cellStyle name="Percent 4 4 2 2 3 3" xfId="25121" xr:uid="{00000000-0005-0000-0000-00004E620000}"/>
    <cellStyle name="Percent 4 4 2 2 3 4" xfId="25122" xr:uid="{00000000-0005-0000-0000-00004F620000}"/>
    <cellStyle name="Percent 4 4 2 2 4" xfId="25123" xr:uid="{00000000-0005-0000-0000-000050620000}"/>
    <cellStyle name="Percent 4 4 2 2 4 2" xfId="25124" xr:uid="{00000000-0005-0000-0000-000051620000}"/>
    <cellStyle name="Percent 4 4 2 2 4 3" xfId="25125" xr:uid="{00000000-0005-0000-0000-000052620000}"/>
    <cellStyle name="Percent 4 4 2 2 5" xfId="25126" xr:uid="{00000000-0005-0000-0000-000053620000}"/>
    <cellStyle name="Percent 4 4 2 2 5 2" xfId="25127" xr:uid="{00000000-0005-0000-0000-000054620000}"/>
    <cellStyle name="Percent 4 4 2 2 5 3" xfId="25128" xr:uid="{00000000-0005-0000-0000-000055620000}"/>
    <cellStyle name="Percent 4 4 2 2 6" xfId="25129" xr:uid="{00000000-0005-0000-0000-000056620000}"/>
    <cellStyle name="Percent 4 4 2 2 7" xfId="25130" xr:uid="{00000000-0005-0000-0000-000057620000}"/>
    <cellStyle name="Percent 4 4 2 3" xfId="25131" xr:uid="{00000000-0005-0000-0000-000058620000}"/>
    <cellStyle name="Percent 4 4 2 3 2" xfId="25132" xr:uid="{00000000-0005-0000-0000-000059620000}"/>
    <cellStyle name="Percent 4 4 2 3 2 2" xfId="25133" xr:uid="{00000000-0005-0000-0000-00005A620000}"/>
    <cellStyle name="Percent 4 4 2 3 2 2 2" xfId="25134" xr:uid="{00000000-0005-0000-0000-00005B620000}"/>
    <cellStyle name="Percent 4 4 2 3 2 2 3" xfId="25135" xr:uid="{00000000-0005-0000-0000-00005C620000}"/>
    <cellStyle name="Percent 4 4 2 3 2 3" xfId="25136" xr:uid="{00000000-0005-0000-0000-00005D620000}"/>
    <cellStyle name="Percent 4 4 2 3 2 4" xfId="25137" xr:uid="{00000000-0005-0000-0000-00005E620000}"/>
    <cellStyle name="Percent 4 4 2 3 3" xfId="25138" xr:uid="{00000000-0005-0000-0000-00005F620000}"/>
    <cellStyle name="Percent 4 4 2 3 3 2" xfId="25139" xr:uid="{00000000-0005-0000-0000-000060620000}"/>
    <cellStyle name="Percent 4 4 2 3 3 2 2" xfId="25140" xr:uid="{00000000-0005-0000-0000-000061620000}"/>
    <cellStyle name="Percent 4 4 2 3 3 2 3" xfId="25141" xr:uid="{00000000-0005-0000-0000-000062620000}"/>
    <cellStyle name="Percent 4 4 2 3 3 3" xfId="25142" xr:uid="{00000000-0005-0000-0000-000063620000}"/>
    <cellStyle name="Percent 4 4 2 3 3 4" xfId="25143" xr:uid="{00000000-0005-0000-0000-000064620000}"/>
    <cellStyle name="Percent 4 4 2 3 4" xfId="25144" xr:uid="{00000000-0005-0000-0000-000065620000}"/>
    <cellStyle name="Percent 4 4 2 3 4 2" xfId="25145" xr:uid="{00000000-0005-0000-0000-000066620000}"/>
    <cellStyle name="Percent 4 4 2 3 4 3" xfId="25146" xr:uid="{00000000-0005-0000-0000-000067620000}"/>
    <cellStyle name="Percent 4 4 2 3 5" xfId="25147" xr:uid="{00000000-0005-0000-0000-000068620000}"/>
    <cellStyle name="Percent 4 4 2 3 6" xfId="25148" xr:uid="{00000000-0005-0000-0000-000069620000}"/>
    <cellStyle name="Percent 4 4 2 4" xfId="25149" xr:uid="{00000000-0005-0000-0000-00006A620000}"/>
    <cellStyle name="Percent 4 4 2 4 2" xfId="25150" xr:uid="{00000000-0005-0000-0000-00006B620000}"/>
    <cellStyle name="Percent 4 4 2 4 2 2" xfId="25151" xr:uid="{00000000-0005-0000-0000-00006C620000}"/>
    <cellStyle name="Percent 4 4 2 4 2 2 2" xfId="25152" xr:uid="{00000000-0005-0000-0000-00006D620000}"/>
    <cellStyle name="Percent 4 4 2 4 2 2 3" xfId="25153" xr:uid="{00000000-0005-0000-0000-00006E620000}"/>
    <cellStyle name="Percent 4 4 2 4 2 3" xfId="25154" xr:uid="{00000000-0005-0000-0000-00006F620000}"/>
    <cellStyle name="Percent 4 4 2 4 2 4" xfId="25155" xr:uid="{00000000-0005-0000-0000-000070620000}"/>
    <cellStyle name="Percent 4 4 2 4 3" xfId="25156" xr:uid="{00000000-0005-0000-0000-000071620000}"/>
    <cellStyle name="Percent 4 4 2 4 3 2" xfId="25157" xr:uid="{00000000-0005-0000-0000-000072620000}"/>
    <cellStyle name="Percent 4 4 2 4 3 2 2" xfId="25158" xr:uid="{00000000-0005-0000-0000-000073620000}"/>
    <cellStyle name="Percent 4 4 2 4 3 2 3" xfId="25159" xr:uid="{00000000-0005-0000-0000-000074620000}"/>
    <cellStyle name="Percent 4 4 2 4 3 3" xfId="25160" xr:uid="{00000000-0005-0000-0000-000075620000}"/>
    <cellStyle name="Percent 4 4 2 4 3 4" xfId="25161" xr:uid="{00000000-0005-0000-0000-000076620000}"/>
    <cellStyle name="Percent 4 4 2 4 4" xfId="25162" xr:uid="{00000000-0005-0000-0000-000077620000}"/>
    <cellStyle name="Percent 4 4 2 4 4 2" xfId="25163" xr:uid="{00000000-0005-0000-0000-000078620000}"/>
    <cellStyle name="Percent 4 4 2 4 4 2 2" xfId="25164" xr:uid="{00000000-0005-0000-0000-000079620000}"/>
    <cellStyle name="Percent 4 4 2 4 4 2 3" xfId="25165" xr:uid="{00000000-0005-0000-0000-00007A620000}"/>
    <cellStyle name="Percent 4 4 2 4 4 3" xfId="25166" xr:uid="{00000000-0005-0000-0000-00007B620000}"/>
    <cellStyle name="Percent 4 4 2 4 4 4" xfId="25167" xr:uid="{00000000-0005-0000-0000-00007C620000}"/>
    <cellStyle name="Percent 4 4 2 4 5" xfId="25168" xr:uid="{00000000-0005-0000-0000-00007D620000}"/>
    <cellStyle name="Percent 4 4 2 4 5 2" xfId="25169" xr:uid="{00000000-0005-0000-0000-00007E620000}"/>
    <cellStyle name="Percent 4 4 2 4 5 3" xfId="25170" xr:uid="{00000000-0005-0000-0000-00007F620000}"/>
    <cellStyle name="Percent 4 4 2 4 6" xfId="25171" xr:uid="{00000000-0005-0000-0000-000080620000}"/>
    <cellStyle name="Percent 4 4 2 4 7" xfId="25172" xr:uid="{00000000-0005-0000-0000-000081620000}"/>
    <cellStyle name="Percent 4 4 2 5" xfId="25173" xr:uid="{00000000-0005-0000-0000-000082620000}"/>
    <cellStyle name="Percent 4 4 2 5 2" xfId="25174" xr:uid="{00000000-0005-0000-0000-000083620000}"/>
    <cellStyle name="Percent 4 4 2 5 2 2" xfId="25175" xr:uid="{00000000-0005-0000-0000-000084620000}"/>
    <cellStyle name="Percent 4 4 2 5 2 2 2" xfId="25176" xr:uid="{00000000-0005-0000-0000-000085620000}"/>
    <cellStyle name="Percent 4 4 2 5 2 2 3" xfId="25177" xr:uid="{00000000-0005-0000-0000-000086620000}"/>
    <cellStyle name="Percent 4 4 2 5 2 3" xfId="25178" xr:uid="{00000000-0005-0000-0000-000087620000}"/>
    <cellStyle name="Percent 4 4 2 5 2 4" xfId="25179" xr:uid="{00000000-0005-0000-0000-000088620000}"/>
    <cellStyle name="Percent 4 4 2 5 3" xfId="25180" xr:uid="{00000000-0005-0000-0000-000089620000}"/>
    <cellStyle name="Percent 4 4 2 5 3 2" xfId="25181" xr:uid="{00000000-0005-0000-0000-00008A620000}"/>
    <cellStyle name="Percent 4 4 2 5 3 2 2" xfId="25182" xr:uid="{00000000-0005-0000-0000-00008B620000}"/>
    <cellStyle name="Percent 4 4 2 5 3 2 3" xfId="25183" xr:uid="{00000000-0005-0000-0000-00008C620000}"/>
    <cellStyle name="Percent 4 4 2 5 3 3" xfId="25184" xr:uid="{00000000-0005-0000-0000-00008D620000}"/>
    <cellStyle name="Percent 4 4 2 5 3 4" xfId="25185" xr:uid="{00000000-0005-0000-0000-00008E620000}"/>
    <cellStyle name="Percent 4 4 2 5 4" xfId="25186" xr:uid="{00000000-0005-0000-0000-00008F620000}"/>
    <cellStyle name="Percent 4 4 2 5 4 2" xfId="25187" xr:uid="{00000000-0005-0000-0000-000090620000}"/>
    <cellStyle name="Percent 4 4 2 5 4 3" xfId="25188" xr:uid="{00000000-0005-0000-0000-000091620000}"/>
    <cellStyle name="Percent 4 4 2 5 5" xfId="25189" xr:uid="{00000000-0005-0000-0000-000092620000}"/>
    <cellStyle name="Percent 4 4 2 5 6" xfId="25190" xr:uid="{00000000-0005-0000-0000-000093620000}"/>
    <cellStyle name="Percent 4 4 2 6" xfId="25191" xr:uid="{00000000-0005-0000-0000-000094620000}"/>
    <cellStyle name="Percent 4 4 2 6 2" xfId="25192" xr:uid="{00000000-0005-0000-0000-000095620000}"/>
    <cellStyle name="Percent 4 4 2 6 2 2" xfId="25193" xr:uid="{00000000-0005-0000-0000-000096620000}"/>
    <cellStyle name="Percent 4 4 2 6 2 3" xfId="25194" xr:uid="{00000000-0005-0000-0000-000097620000}"/>
    <cellStyle name="Percent 4 4 2 6 3" xfId="25195" xr:uid="{00000000-0005-0000-0000-000098620000}"/>
    <cellStyle name="Percent 4 4 2 6 4" xfId="25196" xr:uid="{00000000-0005-0000-0000-000099620000}"/>
    <cellStyle name="Percent 4 4 2 7" xfId="25197" xr:uid="{00000000-0005-0000-0000-00009A620000}"/>
    <cellStyle name="Percent 4 4 2 7 2" xfId="25198" xr:uid="{00000000-0005-0000-0000-00009B620000}"/>
    <cellStyle name="Percent 4 4 2 7 2 2" xfId="25199" xr:uid="{00000000-0005-0000-0000-00009C620000}"/>
    <cellStyle name="Percent 4 4 2 7 2 3" xfId="25200" xr:uid="{00000000-0005-0000-0000-00009D620000}"/>
    <cellStyle name="Percent 4 4 2 7 3" xfId="25201" xr:uid="{00000000-0005-0000-0000-00009E620000}"/>
    <cellStyle name="Percent 4 4 2 7 4" xfId="25202" xr:uid="{00000000-0005-0000-0000-00009F620000}"/>
    <cellStyle name="Percent 4 4 2 8" xfId="25203" xr:uid="{00000000-0005-0000-0000-0000A0620000}"/>
    <cellStyle name="Percent 4 4 2 8 2" xfId="25204" xr:uid="{00000000-0005-0000-0000-0000A1620000}"/>
    <cellStyle name="Percent 4 4 2 8 2 2" xfId="25205" xr:uid="{00000000-0005-0000-0000-0000A2620000}"/>
    <cellStyle name="Percent 4 4 2 8 2 3" xfId="25206" xr:uid="{00000000-0005-0000-0000-0000A3620000}"/>
    <cellStyle name="Percent 4 4 2 8 3" xfId="25207" xr:uid="{00000000-0005-0000-0000-0000A4620000}"/>
    <cellStyle name="Percent 4 4 2 8 4" xfId="25208" xr:uid="{00000000-0005-0000-0000-0000A5620000}"/>
    <cellStyle name="Percent 4 4 2 9" xfId="25209" xr:uid="{00000000-0005-0000-0000-0000A6620000}"/>
    <cellStyle name="Percent 4 4 2 9 2" xfId="25210" xr:uid="{00000000-0005-0000-0000-0000A7620000}"/>
    <cellStyle name="Percent 4 4 2 9 3" xfId="25211" xr:uid="{00000000-0005-0000-0000-0000A8620000}"/>
    <cellStyle name="Percent 4 4 20" xfId="25212" xr:uid="{00000000-0005-0000-0000-0000A9620000}"/>
    <cellStyle name="Percent 4 4 3" xfId="25213" xr:uid="{00000000-0005-0000-0000-0000AA620000}"/>
    <cellStyle name="Percent 4 4 3 10" xfId="25214" xr:uid="{00000000-0005-0000-0000-0000AB620000}"/>
    <cellStyle name="Percent 4 4 3 10 2" xfId="25215" xr:uid="{00000000-0005-0000-0000-0000AC620000}"/>
    <cellStyle name="Percent 4 4 3 10 3" xfId="25216" xr:uid="{00000000-0005-0000-0000-0000AD620000}"/>
    <cellStyle name="Percent 4 4 3 11" xfId="25217" xr:uid="{00000000-0005-0000-0000-0000AE620000}"/>
    <cellStyle name="Percent 4 4 3 11 2" xfId="25218" xr:uid="{00000000-0005-0000-0000-0000AF620000}"/>
    <cellStyle name="Percent 4 4 3 11 3" xfId="25219" xr:uid="{00000000-0005-0000-0000-0000B0620000}"/>
    <cellStyle name="Percent 4 4 3 12" xfId="25220" xr:uid="{00000000-0005-0000-0000-0000B1620000}"/>
    <cellStyle name="Percent 4 4 3 2" xfId="25221" xr:uid="{00000000-0005-0000-0000-0000B2620000}"/>
    <cellStyle name="Percent 4 4 3 2 2" xfId="25222" xr:uid="{00000000-0005-0000-0000-0000B3620000}"/>
    <cellStyle name="Percent 4 4 3 2 2 2" xfId="25223" xr:uid="{00000000-0005-0000-0000-0000B4620000}"/>
    <cellStyle name="Percent 4 4 3 2 2 2 2" xfId="25224" xr:uid="{00000000-0005-0000-0000-0000B5620000}"/>
    <cellStyle name="Percent 4 4 3 2 2 2 3" xfId="25225" xr:uid="{00000000-0005-0000-0000-0000B6620000}"/>
    <cellStyle name="Percent 4 4 3 2 2 3" xfId="25226" xr:uid="{00000000-0005-0000-0000-0000B7620000}"/>
    <cellStyle name="Percent 4 4 3 2 2 4" xfId="25227" xr:uid="{00000000-0005-0000-0000-0000B8620000}"/>
    <cellStyle name="Percent 4 4 3 2 3" xfId="25228" xr:uid="{00000000-0005-0000-0000-0000B9620000}"/>
    <cellStyle name="Percent 4 4 3 2 3 2" xfId="25229" xr:uid="{00000000-0005-0000-0000-0000BA620000}"/>
    <cellStyle name="Percent 4 4 3 2 3 2 2" xfId="25230" xr:uid="{00000000-0005-0000-0000-0000BB620000}"/>
    <cellStyle name="Percent 4 4 3 2 3 2 3" xfId="25231" xr:uid="{00000000-0005-0000-0000-0000BC620000}"/>
    <cellStyle name="Percent 4 4 3 2 3 3" xfId="25232" xr:uid="{00000000-0005-0000-0000-0000BD620000}"/>
    <cellStyle name="Percent 4 4 3 2 3 4" xfId="25233" xr:uid="{00000000-0005-0000-0000-0000BE620000}"/>
    <cellStyle name="Percent 4 4 3 2 4" xfId="25234" xr:uid="{00000000-0005-0000-0000-0000BF620000}"/>
    <cellStyle name="Percent 4 4 3 2 4 2" xfId="25235" xr:uid="{00000000-0005-0000-0000-0000C0620000}"/>
    <cellStyle name="Percent 4 4 3 2 4 3" xfId="25236" xr:uid="{00000000-0005-0000-0000-0000C1620000}"/>
    <cellStyle name="Percent 4 4 3 2 5" xfId="25237" xr:uid="{00000000-0005-0000-0000-0000C2620000}"/>
    <cellStyle name="Percent 4 4 3 2 6" xfId="25238" xr:uid="{00000000-0005-0000-0000-0000C3620000}"/>
    <cellStyle name="Percent 4 4 3 3" xfId="25239" xr:uid="{00000000-0005-0000-0000-0000C4620000}"/>
    <cellStyle name="Percent 4 4 3 3 2" xfId="25240" xr:uid="{00000000-0005-0000-0000-0000C5620000}"/>
    <cellStyle name="Percent 4 4 3 3 2 2" xfId="25241" xr:uid="{00000000-0005-0000-0000-0000C6620000}"/>
    <cellStyle name="Percent 4 4 3 3 2 2 2" xfId="25242" xr:uid="{00000000-0005-0000-0000-0000C7620000}"/>
    <cellStyle name="Percent 4 4 3 3 2 2 3" xfId="25243" xr:uid="{00000000-0005-0000-0000-0000C8620000}"/>
    <cellStyle name="Percent 4 4 3 3 2 3" xfId="25244" xr:uid="{00000000-0005-0000-0000-0000C9620000}"/>
    <cellStyle name="Percent 4 4 3 3 2 4" xfId="25245" xr:uid="{00000000-0005-0000-0000-0000CA620000}"/>
    <cellStyle name="Percent 4 4 3 3 3" xfId="25246" xr:uid="{00000000-0005-0000-0000-0000CB620000}"/>
    <cellStyle name="Percent 4 4 3 3 3 2" xfId="25247" xr:uid="{00000000-0005-0000-0000-0000CC620000}"/>
    <cellStyle name="Percent 4 4 3 3 3 2 2" xfId="25248" xr:uid="{00000000-0005-0000-0000-0000CD620000}"/>
    <cellStyle name="Percent 4 4 3 3 3 2 3" xfId="25249" xr:uid="{00000000-0005-0000-0000-0000CE620000}"/>
    <cellStyle name="Percent 4 4 3 3 3 3" xfId="25250" xr:uid="{00000000-0005-0000-0000-0000CF620000}"/>
    <cellStyle name="Percent 4 4 3 3 3 4" xfId="25251" xr:uid="{00000000-0005-0000-0000-0000D0620000}"/>
    <cellStyle name="Percent 4 4 3 3 4" xfId="25252" xr:uid="{00000000-0005-0000-0000-0000D1620000}"/>
    <cellStyle name="Percent 4 4 3 3 4 2" xfId="25253" xr:uid="{00000000-0005-0000-0000-0000D2620000}"/>
    <cellStyle name="Percent 4 4 3 3 4 3" xfId="25254" xr:uid="{00000000-0005-0000-0000-0000D3620000}"/>
    <cellStyle name="Percent 4 4 3 3 5" xfId="25255" xr:uid="{00000000-0005-0000-0000-0000D4620000}"/>
    <cellStyle name="Percent 4 4 3 3 6" xfId="25256" xr:uid="{00000000-0005-0000-0000-0000D5620000}"/>
    <cellStyle name="Percent 4 4 3 4" xfId="25257" xr:uid="{00000000-0005-0000-0000-0000D6620000}"/>
    <cellStyle name="Percent 4 4 3 4 2" xfId="25258" xr:uid="{00000000-0005-0000-0000-0000D7620000}"/>
    <cellStyle name="Percent 4 4 3 4 2 2" xfId="25259" xr:uid="{00000000-0005-0000-0000-0000D8620000}"/>
    <cellStyle name="Percent 4 4 3 4 2 2 2" xfId="25260" xr:uid="{00000000-0005-0000-0000-0000D9620000}"/>
    <cellStyle name="Percent 4 4 3 4 2 2 3" xfId="25261" xr:uid="{00000000-0005-0000-0000-0000DA620000}"/>
    <cellStyle name="Percent 4 4 3 4 2 3" xfId="25262" xr:uid="{00000000-0005-0000-0000-0000DB620000}"/>
    <cellStyle name="Percent 4 4 3 4 2 4" xfId="25263" xr:uid="{00000000-0005-0000-0000-0000DC620000}"/>
    <cellStyle name="Percent 4 4 3 4 3" xfId="25264" xr:uid="{00000000-0005-0000-0000-0000DD620000}"/>
    <cellStyle name="Percent 4 4 3 4 3 2" xfId="25265" xr:uid="{00000000-0005-0000-0000-0000DE620000}"/>
    <cellStyle name="Percent 4 4 3 4 3 2 2" xfId="25266" xr:uid="{00000000-0005-0000-0000-0000DF620000}"/>
    <cellStyle name="Percent 4 4 3 4 3 2 3" xfId="25267" xr:uid="{00000000-0005-0000-0000-0000E0620000}"/>
    <cellStyle name="Percent 4 4 3 4 3 3" xfId="25268" xr:uid="{00000000-0005-0000-0000-0000E1620000}"/>
    <cellStyle name="Percent 4 4 3 4 3 4" xfId="25269" xr:uid="{00000000-0005-0000-0000-0000E2620000}"/>
    <cellStyle name="Percent 4 4 3 4 4" xfId="25270" xr:uid="{00000000-0005-0000-0000-0000E3620000}"/>
    <cellStyle name="Percent 4 4 3 4 4 2" xfId="25271" xr:uid="{00000000-0005-0000-0000-0000E4620000}"/>
    <cellStyle name="Percent 4 4 3 4 4 2 2" xfId="25272" xr:uid="{00000000-0005-0000-0000-0000E5620000}"/>
    <cellStyle name="Percent 4 4 3 4 4 2 3" xfId="25273" xr:uid="{00000000-0005-0000-0000-0000E6620000}"/>
    <cellStyle name="Percent 4 4 3 4 4 3" xfId="25274" xr:uid="{00000000-0005-0000-0000-0000E7620000}"/>
    <cellStyle name="Percent 4 4 3 4 4 4" xfId="25275" xr:uid="{00000000-0005-0000-0000-0000E8620000}"/>
    <cellStyle name="Percent 4 4 3 4 5" xfId="25276" xr:uid="{00000000-0005-0000-0000-0000E9620000}"/>
    <cellStyle name="Percent 4 4 3 4 5 2" xfId="25277" xr:uid="{00000000-0005-0000-0000-0000EA620000}"/>
    <cellStyle name="Percent 4 4 3 4 5 3" xfId="25278" xr:uid="{00000000-0005-0000-0000-0000EB620000}"/>
    <cellStyle name="Percent 4 4 3 4 6" xfId="25279" xr:uid="{00000000-0005-0000-0000-0000EC620000}"/>
    <cellStyle name="Percent 4 4 3 4 7" xfId="25280" xr:uid="{00000000-0005-0000-0000-0000ED620000}"/>
    <cellStyle name="Percent 4 4 3 5" xfId="25281" xr:uid="{00000000-0005-0000-0000-0000EE620000}"/>
    <cellStyle name="Percent 4 4 3 5 2" xfId="25282" xr:uid="{00000000-0005-0000-0000-0000EF620000}"/>
    <cellStyle name="Percent 4 4 3 5 2 2" xfId="25283" xr:uid="{00000000-0005-0000-0000-0000F0620000}"/>
    <cellStyle name="Percent 4 4 3 5 2 2 2" xfId="25284" xr:uid="{00000000-0005-0000-0000-0000F1620000}"/>
    <cellStyle name="Percent 4 4 3 5 2 2 3" xfId="25285" xr:uid="{00000000-0005-0000-0000-0000F2620000}"/>
    <cellStyle name="Percent 4 4 3 5 2 3" xfId="25286" xr:uid="{00000000-0005-0000-0000-0000F3620000}"/>
    <cellStyle name="Percent 4 4 3 5 2 4" xfId="25287" xr:uid="{00000000-0005-0000-0000-0000F4620000}"/>
    <cellStyle name="Percent 4 4 3 5 3" xfId="25288" xr:uid="{00000000-0005-0000-0000-0000F5620000}"/>
    <cellStyle name="Percent 4 4 3 5 3 2" xfId="25289" xr:uid="{00000000-0005-0000-0000-0000F6620000}"/>
    <cellStyle name="Percent 4 4 3 5 3 2 2" xfId="25290" xr:uid="{00000000-0005-0000-0000-0000F7620000}"/>
    <cellStyle name="Percent 4 4 3 5 3 2 3" xfId="25291" xr:uid="{00000000-0005-0000-0000-0000F8620000}"/>
    <cellStyle name="Percent 4 4 3 5 3 3" xfId="25292" xr:uid="{00000000-0005-0000-0000-0000F9620000}"/>
    <cellStyle name="Percent 4 4 3 5 3 4" xfId="25293" xr:uid="{00000000-0005-0000-0000-0000FA620000}"/>
    <cellStyle name="Percent 4 4 3 5 4" xfId="25294" xr:uid="{00000000-0005-0000-0000-0000FB620000}"/>
    <cellStyle name="Percent 4 4 3 5 4 2" xfId="25295" xr:uid="{00000000-0005-0000-0000-0000FC620000}"/>
    <cellStyle name="Percent 4 4 3 5 4 3" xfId="25296" xr:uid="{00000000-0005-0000-0000-0000FD620000}"/>
    <cellStyle name="Percent 4 4 3 5 5" xfId="25297" xr:uid="{00000000-0005-0000-0000-0000FE620000}"/>
    <cellStyle name="Percent 4 4 3 5 6" xfId="25298" xr:uid="{00000000-0005-0000-0000-0000FF620000}"/>
    <cellStyle name="Percent 4 4 3 6" xfId="25299" xr:uid="{00000000-0005-0000-0000-000000630000}"/>
    <cellStyle name="Percent 4 4 3 6 2" xfId="25300" xr:uid="{00000000-0005-0000-0000-000001630000}"/>
    <cellStyle name="Percent 4 4 3 6 2 2" xfId="25301" xr:uid="{00000000-0005-0000-0000-000002630000}"/>
    <cellStyle name="Percent 4 4 3 6 2 3" xfId="25302" xr:uid="{00000000-0005-0000-0000-000003630000}"/>
    <cellStyle name="Percent 4 4 3 6 3" xfId="25303" xr:uid="{00000000-0005-0000-0000-000004630000}"/>
    <cellStyle name="Percent 4 4 3 6 4" xfId="25304" xr:uid="{00000000-0005-0000-0000-000005630000}"/>
    <cellStyle name="Percent 4 4 3 7" xfId="25305" xr:uid="{00000000-0005-0000-0000-000006630000}"/>
    <cellStyle name="Percent 4 4 3 7 2" xfId="25306" xr:uid="{00000000-0005-0000-0000-000007630000}"/>
    <cellStyle name="Percent 4 4 3 7 2 2" xfId="25307" xr:uid="{00000000-0005-0000-0000-000008630000}"/>
    <cellStyle name="Percent 4 4 3 7 2 3" xfId="25308" xr:uid="{00000000-0005-0000-0000-000009630000}"/>
    <cellStyle name="Percent 4 4 3 7 3" xfId="25309" xr:uid="{00000000-0005-0000-0000-00000A630000}"/>
    <cellStyle name="Percent 4 4 3 7 4" xfId="25310" xr:uid="{00000000-0005-0000-0000-00000B630000}"/>
    <cellStyle name="Percent 4 4 3 8" xfId="25311" xr:uid="{00000000-0005-0000-0000-00000C630000}"/>
    <cellStyle name="Percent 4 4 3 8 2" xfId="25312" xr:uid="{00000000-0005-0000-0000-00000D630000}"/>
    <cellStyle name="Percent 4 4 3 8 2 2" xfId="25313" xr:uid="{00000000-0005-0000-0000-00000E630000}"/>
    <cellStyle name="Percent 4 4 3 8 2 3" xfId="25314" xr:uid="{00000000-0005-0000-0000-00000F630000}"/>
    <cellStyle name="Percent 4 4 3 8 3" xfId="25315" xr:uid="{00000000-0005-0000-0000-000010630000}"/>
    <cellStyle name="Percent 4 4 3 8 4" xfId="25316" xr:uid="{00000000-0005-0000-0000-000011630000}"/>
    <cellStyle name="Percent 4 4 3 9" xfId="25317" xr:uid="{00000000-0005-0000-0000-000012630000}"/>
    <cellStyle name="Percent 4 4 3 9 2" xfId="25318" xr:uid="{00000000-0005-0000-0000-000013630000}"/>
    <cellStyle name="Percent 4 4 3 9 3" xfId="25319" xr:uid="{00000000-0005-0000-0000-000014630000}"/>
    <cellStyle name="Percent 4 4 4" xfId="25320" xr:uid="{00000000-0005-0000-0000-000015630000}"/>
    <cellStyle name="Percent 4 4 4 10" xfId="25321" xr:uid="{00000000-0005-0000-0000-000016630000}"/>
    <cellStyle name="Percent 4 4 4 10 2" xfId="25322" xr:uid="{00000000-0005-0000-0000-000017630000}"/>
    <cellStyle name="Percent 4 4 4 10 3" xfId="25323" xr:uid="{00000000-0005-0000-0000-000018630000}"/>
    <cellStyle name="Percent 4 4 4 11" xfId="25324" xr:uid="{00000000-0005-0000-0000-000019630000}"/>
    <cellStyle name="Percent 4 4 4 11 2" xfId="25325" xr:uid="{00000000-0005-0000-0000-00001A630000}"/>
    <cellStyle name="Percent 4 4 4 11 3" xfId="25326" xr:uid="{00000000-0005-0000-0000-00001B630000}"/>
    <cellStyle name="Percent 4 4 4 12" xfId="25327" xr:uid="{00000000-0005-0000-0000-00001C630000}"/>
    <cellStyle name="Percent 4 4 4 2" xfId="25328" xr:uid="{00000000-0005-0000-0000-00001D630000}"/>
    <cellStyle name="Percent 4 4 4 2 2" xfId="25329" xr:uid="{00000000-0005-0000-0000-00001E630000}"/>
    <cellStyle name="Percent 4 4 4 2 2 2" xfId="25330" xr:uid="{00000000-0005-0000-0000-00001F630000}"/>
    <cellStyle name="Percent 4 4 4 2 2 2 2" xfId="25331" xr:uid="{00000000-0005-0000-0000-000020630000}"/>
    <cellStyle name="Percent 4 4 4 2 2 2 3" xfId="25332" xr:uid="{00000000-0005-0000-0000-000021630000}"/>
    <cellStyle name="Percent 4 4 4 2 2 3" xfId="25333" xr:uid="{00000000-0005-0000-0000-000022630000}"/>
    <cellStyle name="Percent 4 4 4 2 2 4" xfId="25334" xr:uid="{00000000-0005-0000-0000-000023630000}"/>
    <cellStyle name="Percent 4 4 4 2 3" xfId="25335" xr:uid="{00000000-0005-0000-0000-000024630000}"/>
    <cellStyle name="Percent 4 4 4 2 3 2" xfId="25336" xr:uid="{00000000-0005-0000-0000-000025630000}"/>
    <cellStyle name="Percent 4 4 4 2 3 2 2" xfId="25337" xr:uid="{00000000-0005-0000-0000-000026630000}"/>
    <cellStyle name="Percent 4 4 4 2 3 2 3" xfId="25338" xr:uid="{00000000-0005-0000-0000-000027630000}"/>
    <cellStyle name="Percent 4 4 4 2 3 3" xfId="25339" xr:uid="{00000000-0005-0000-0000-000028630000}"/>
    <cellStyle name="Percent 4 4 4 2 3 4" xfId="25340" xr:uid="{00000000-0005-0000-0000-000029630000}"/>
    <cellStyle name="Percent 4 4 4 2 4" xfId="25341" xr:uid="{00000000-0005-0000-0000-00002A630000}"/>
    <cellStyle name="Percent 4 4 4 2 4 2" xfId="25342" xr:uid="{00000000-0005-0000-0000-00002B630000}"/>
    <cellStyle name="Percent 4 4 4 2 4 3" xfId="25343" xr:uid="{00000000-0005-0000-0000-00002C630000}"/>
    <cellStyle name="Percent 4 4 4 2 5" xfId="25344" xr:uid="{00000000-0005-0000-0000-00002D630000}"/>
    <cellStyle name="Percent 4 4 4 2 6" xfId="25345" xr:uid="{00000000-0005-0000-0000-00002E630000}"/>
    <cellStyle name="Percent 4 4 4 3" xfId="25346" xr:uid="{00000000-0005-0000-0000-00002F630000}"/>
    <cellStyle name="Percent 4 4 4 3 2" xfId="25347" xr:uid="{00000000-0005-0000-0000-000030630000}"/>
    <cellStyle name="Percent 4 4 4 3 2 2" xfId="25348" xr:uid="{00000000-0005-0000-0000-000031630000}"/>
    <cellStyle name="Percent 4 4 4 3 2 2 2" xfId="25349" xr:uid="{00000000-0005-0000-0000-000032630000}"/>
    <cellStyle name="Percent 4 4 4 3 2 2 3" xfId="25350" xr:uid="{00000000-0005-0000-0000-000033630000}"/>
    <cellStyle name="Percent 4 4 4 3 2 3" xfId="25351" xr:uid="{00000000-0005-0000-0000-000034630000}"/>
    <cellStyle name="Percent 4 4 4 3 2 4" xfId="25352" xr:uid="{00000000-0005-0000-0000-000035630000}"/>
    <cellStyle name="Percent 4 4 4 3 3" xfId="25353" xr:uid="{00000000-0005-0000-0000-000036630000}"/>
    <cellStyle name="Percent 4 4 4 3 3 2" xfId="25354" xr:uid="{00000000-0005-0000-0000-000037630000}"/>
    <cellStyle name="Percent 4 4 4 3 3 2 2" xfId="25355" xr:uid="{00000000-0005-0000-0000-000038630000}"/>
    <cellStyle name="Percent 4 4 4 3 3 2 3" xfId="25356" xr:uid="{00000000-0005-0000-0000-000039630000}"/>
    <cellStyle name="Percent 4 4 4 3 3 3" xfId="25357" xr:uid="{00000000-0005-0000-0000-00003A630000}"/>
    <cellStyle name="Percent 4 4 4 3 3 4" xfId="25358" xr:uid="{00000000-0005-0000-0000-00003B630000}"/>
    <cellStyle name="Percent 4 4 4 3 4" xfId="25359" xr:uid="{00000000-0005-0000-0000-00003C630000}"/>
    <cellStyle name="Percent 4 4 4 3 4 2" xfId="25360" xr:uid="{00000000-0005-0000-0000-00003D630000}"/>
    <cellStyle name="Percent 4 4 4 3 4 3" xfId="25361" xr:uid="{00000000-0005-0000-0000-00003E630000}"/>
    <cellStyle name="Percent 4 4 4 3 5" xfId="25362" xr:uid="{00000000-0005-0000-0000-00003F630000}"/>
    <cellStyle name="Percent 4 4 4 3 6" xfId="25363" xr:uid="{00000000-0005-0000-0000-000040630000}"/>
    <cellStyle name="Percent 4 4 4 4" xfId="25364" xr:uid="{00000000-0005-0000-0000-000041630000}"/>
    <cellStyle name="Percent 4 4 4 4 2" xfId="25365" xr:uid="{00000000-0005-0000-0000-000042630000}"/>
    <cellStyle name="Percent 4 4 4 4 2 2" xfId="25366" xr:uid="{00000000-0005-0000-0000-000043630000}"/>
    <cellStyle name="Percent 4 4 4 4 2 2 2" xfId="25367" xr:uid="{00000000-0005-0000-0000-000044630000}"/>
    <cellStyle name="Percent 4 4 4 4 2 2 3" xfId="25368" xr:uid="{00000000-0005-0000-0000-000045630000}"/>
    <cellStyle name="Percent 4 4 4 4 2 3" xfId="25369" xr:uid="{00000000-0005-0000-0000-000046630000}"/>
    <cellStyle name="Percent 4 4 4 4 2 4" xfId="25370" xr:uid="{00000000-0005-0000-0000-000047630000}"/>
    <cellStyle name="Percent 4 4 4 4 3" xfId="25371" xr:uid="{00000000-0005-0000-0000-000048630000}"/>
    <cellStyle name="Percent 4 4 4 4 3 2" xfId="25372" xr:uid="{00000000-0005-0000-0000-000049630000}"/>
    <cellStyle name="Percent 4 4 4 4 3 2 2" xfId="25373" xr:uid="{00000000-0005-0000-0000-00004A630000}"/>
    <cellStyle name="Percent 4 4 4 4 3 2 3" xfId="25374" xr:uid="{00000000-0005-0000-0000-00004B630000}"/>
    <cellStyle name="Percent 4 4 4 4 3 3" xfId="25375" xr:uid="{00000000-0005-0000-0000-00004C630000}"/>
    <cellStyle name="Percent 4 4 4 4 3 4" xfId="25376" xr:uid="{00000000-0005-0000-0000-00004D630000}"/>
    <cellStyle name="Percent 4 4 4 4 4" xfId="25377" xr:uid="{00000000-0005-0000-0000-00004E630000}"/>
    <cellStyle name="Percent 4 4 4 4 4 2" xfId="25378" xr:uid="{00000000-0005-0000-0000-00004F630000}"/>
    <cellStyle name="Percent 4 4 4 4 4 2 2" xfId="25379" xr:uid="{00000000-0005-0000-0000-000050630000}"/>
    <cellStyle name="Percent 4 4 4 4 4 2 3" xfId="25380" xr:uid="{00000000-0005-0000-0000-000051630000}"/>
    <cellStyle name="Percent 4 4 4 4 4 3" xfId="25381" xr:uid="{00000000-0005-0000-0000-000052630000}"/>
    <cellStyle name="Percent 4 4 4 4 4 4" xfId="25382" xr:uid="{00000000-0005-0000-0000-000053630000}"/>
    <cellStyle name="Percent 4 4 4 4 5" xfId="25383" xr:uid="{00000000-0005-0000-0000-000054630000}"/>
    <cellStyle name="Percent 4 4 4 4 5 2" xfId="25384" xr:uid="{00000000-0005-0000-0000-000055630000}"/>
    <cellStyle name="Percent 4 4 4 4 5 3" xfId="25385" xr:uid="{00000000-0005-0000-0000-000056630000}"/>
    <cellStyle name="Percent 4 4 4 4 6" xfId="25386" xr:uid="{00000000-0005-0000-0000-000057630000}"/>
    <cellStyle name="Percent 4 4 4 4 7" xfId="25387" xr:uid="{00000000-0005-0000-0000-000058630000}"/>
    <cellStyle name="Percent 4 4 4 5" xfId="25388" xr:uid="{00000000-0005-0000-0000-000059630000}"/>
    <cellStyle name="Percent 4 4 4 5 2" xfId="25389" xr:uid="{00000000-0005-0000-0000-00005A630000}"/>
    <cellStyle name="Percent 4 4 4 5 2 2" xfId="25390" xr:uid="{00000000-0005-0000-0000-00005B630000}"/>
    <cellStyle name="Percent 4 4 4 5 2 2 2" xfId="25391" xr:uid="{00000000-0005-0000-0000-00005C630000}"/>
    <cellStyle name="Percent 4 4 4 5 2 2 3" xfId="25392" xr:uid="{00000000-0005-0000-0000-00005D630000}"/>
    <cellStyle name="Percent 4 4 4 5 2 3" xfId="25393" xr:uid="{00000000-0005-0000-0000-00005E630000}"/>
    <cellStyle name="Percent 4 4 4 5 2 4" xfId="25394" xr:uid="{00000000-0005-0000-0000-00005F630000}"/>
    <cellStyle name="Percent 4 4 4 5 3" xfId="25395" xr:uid="{00000000-0005-0000-0000-000060630000}"/>
    <cellStyle name="Percent 4 4 4 5 3 2" xfId="25396" xr:uid="{00000000-0005-0000-0000-000061630000}"/>
    <cellStyle name="Percent 4 4 4 5 3 2 2" xfId="25397" xr:uid="{00000000-0005-0000-0000-000062630000}"/>
    <cellStyle name="Percent 4 4 4 5 3 2 3" xfId="25398" xr:uid="{00000000-0005-0000-0000-000063630000}"/>
    <cellStyle name="Percent 4 4 4 5 3 3" xfId="25399" xr:uid="{00000000-0005-0000-0000-000064630000}"/>
    <cellStyle name="Percent 4 4 4 5 3 4" xfId="25400" xr:uid="{00000000-0005-0000-0000-000065630000}"/>
    <cellStyle name="Percent 4 4 4 5 4" xfId="25401" xr:uid="{00000000-0005-0000-0000-000066630000}"/>
    <cellStyle name="Percent 4 4 4 5 4 2" xfId="25402" xr:uid="{00000000-0005-0000-0000-000067630000}"/>
    <cellStyle name="Percent 4 4 4 5 4 3" xfId="25403" xr:uid="{00000000-0005-0000-0000-000068630000}"/>
    <cellStyle name="Percent 4 4 4 5 5" xfId="25404" xr:uid="{00000000-0005-0000-0000-000069630000}"/>
    <cellStyle name="Percent 4 4 4 5 6" xfId="25405" xr:uid="{00000000-0005-0000-0000-00006A630000}"/>
    <cellStyle name="Percent 4 4 4 6" xfId="25406" xr:uid="{00000000-0005-0000-0000-00006B630000}"/>
    <cellStyle name="Percent 4 4 4 6 2" xfId="25407" xr:uid="{00000000-0005-0000-0000-00006C630000}"/>
    <cellStyle name="Percent 4 4 4 6 2 2" xfId="25408" xr:uid="{00000000-0005-0000-0000-00006D630000}"/>
    <cellStyle name="Percent 4 4 4 6 2 3" xfId="25409" xr:uid="{00000000-0005-0000-0000-00006E630000}"/>
    <cellStyle name="Percent 4 4 4 6 3" xfId="25410" xr:uid="{00000000-0005-0000-0000-00006F630000}"/>
    <cellStyle name="Percent 4 4 4 6 4" xfId="25411" xr:uid="{00000000-0005-0000-0000-000070630000}"/>
    <cellStyle name="Percent 4 4 4 7" xfId="25412" xr:uid="{00000000-0005-0000-0000-000071630000}"/>
    <cellStyle name="Percent 4 4 4 7 2" xfId="25413" xr:uid="{00000000-0005-0000-0000-000072630000}"/>
    <cellStyle name="Percent 4 4 4 7 2 2" xfId="25414" xr:uid="{00000000-0005-0000-0000-000073630000}"/>
    <cellStyle name="Percent 4 4 4 7 2 3" xfId="25415" xr:uid="{00000000-0005-0000-0000-000074630000}"/>
    <cellStyle name="Percent 4 4 4 7 3" xfId="25416" xr:uid="{00000000-0005-0000-0000-000075630000}"/>
    <cellStyle name="Percent 4 4 4 7 4" xfId="25417" xr:uid="{00000000-0005-0000-0000-000076630000}"/>
    <cellStyle name="Percent 4 4 4 8" xfId="25418" xr:uid="{00000000-0005-0000-0000-000077630000}"/>
    <cellStyle name="Percent 4 4 4 8 2" xfId="25419" xr:uid="{00000000-0005-0000-0000-000078630000}"/>
    <cellStyle name="Percent 4 4 4 8 2 2" xfId="25420" xr:uid="{00000000-0005-0000-0000-000079630000}"/>
    <cellStyle name="Percent 4 4 4 8 2 3" xfId="25421" xr:uid="{00000000-0005-0000-0000-00007A630000}"/>
    <cellStyle name="Percent 4 4 4 8 3" xfId="25422" xr:uid="{00000000-0005-0000-0000-00007B630000}"/>
    <cellStyle name="Percent 4 4 4 8 4" xfId="25423" xr:uid="{00000000-0005-0000-0000-00007C630000}"/>
    <cellStyle name="Percent 4 4 4 9" xfId="25424" xr:uid="{00000000-0005-0000-0000-00007D630000}"/>
    <cellStyle name="Percent 4 4 4 9 2" xfId="25425" xr:uid="{00000000-0005-0000-0000-00007E630000}"/>
    <cellStyle name="Percent 4 4 4 9 3" xfId="25426" xr:uid="{00000000-0005-0000-0000-00007F630000}"/>
    <cellStyle name="Percent 4 4 5" xfId="25427" xr:uid="{00000000-0005-0000-0000-000080630000}"/>
    <cellStyle name="Percent 4 4 5 10" xfId="25428" xr:uid="{00000000-0005-0000-0000-000081630000}"/>
    <cellStyle name="Percent 4 4 5 10 2" xfId="25429" xr:uid="{00000000-0005-0000-0000-000082630000}"/>
    <cellStyle name="Percent 4 4 5 10 3" xfId="25430" xr:uid="{00000000-0005-0000-0000-000083630000}"/>
    <cellStyle name="Percent 4 4 5 11" xfId="25431" xr:uid="{00000000-0005-0000-0000-000084630000}"/>
    <cellStyle name="Percent 4 4 5 11 2" xfId="25432" xr:uid="{00000000-0005-0000-0000-000085630000}"/>
    <cellStyle name="Percent 4 4 5 11 3" xfId="25433" xr:uid="{00000000-0005-0000-0000-000086630000}"/>
    <cellStyle name="Percent 4 4 5 12" xfId="25434" xr:uid="{00000000-0005-0000-0000-000087630000}"/>
    <cellStyle name="Percent 4 4 5 2" xfId="25435" xr:uid="{00000000-0005-0000-0000-000088630000}"/>
    <cellStyle name="Percent 4 4 5 2 2" xfId="25436" xr:uid="{00000000-0005-0000-0000-000089630000}"/>
    <cellStyle name="Percent 4 4 5 2 2 2" xfId="25437" xr:uid="{00000000-0005-0000-0000-00008A630000}"/>
    <cellStyle name="Percent 4 4 5 2 2 2 2" xfId="25438" xr:uid="{00000000-0005-0000-0000-00008B630000}"/>
    <cellStyle name="Percent 4 4 5 2 2 2 3" xfId="25439" xr:uid="{00000000-0005-0000-0000-00008C630000}"/>
    <cellStyle name="Percent 4 4 5 2 2 3" xfId="25440" xr:uid="{00000000-0005-0000-0000-00008D630000}"/>
    <cellStyle name="Percent 4 4 5 2 2 4" xfId="25441" xr:uid="{00000000-0005-0000-0000-00008E630000}"/>
    <cellStyle name="Percent 4 4 5 2 3" xfId="25442" xr:uid="{00000000-0005-0000-0000-00008F630000}"/>
    <cellStyle name="Percent 4 4 5 2 3 2" xfId="25443" xr:uid="{00000000-0005-0000-0000-000090630000}"/>
    <cellStyle name="Percent 4 4 5 2 3 2 2" xfId="25444" xr:uid="{00000000-0005-0000-0000-000091630000}"/>
    <cellStyle name="Percent 4 4 5 2 3 2 3" xfId="25445" xr:uid="{00000000-0005-0000-0000-000092630000}"/>
    <cellStyle name="Percent 4 4 5 2 3 3" xfId="25446" xr:uid="{00000000-0005-0000-0000-000093630000}"/>
    <cellStyle name="Percent 4 4 5 2 3 4" xfId="25447" xr:uid="{00000000-0005-0000-0000-000094630000}"/>
    <cellStyle name="Percent 4 4 5 2 4" xfId="25448" xr:uid="{00000000-0005-0000-0000-000095630000}"/>
    <cellStyle name="Percent 4 4 5 2 4 2" xfId="25449" xr:uid="{00000000-0005-0000-0000-000096630000}"/>
    <cellStyle name="Percent 4 4 5 2 4 3" xfId="25450" xr:uid="{00000000-0005-0000-0000-000097630000}"/>
    <cellStyle name="Percent 4 4 5 2 5" xfId="25451" xr:uid="{00000000-0005-0000-0000-000098630000}"/>
    <cellStyle name="Percent 4 4 5 2 6" xfId="25452" xr:uid="{00000000-0005-0000-0000-000099630000}"/>
    <cellStyle name="Percent 4 4 5 3" xfId="25453" xr:uid="{00000000-0005-0000-0000-00009A630000}"/>
    <cellStyle name="Percent 4 4 5 3 2" xfId="25454" xr:uid="{00000000-0005-0000-0000-00009B630000}"/>
    <cellStyle name="Percent 4 4 5 3 2 2" xfId="25455" xr:uid="{00000000-0005-0000-0000-00009C630000}"/>
    <cellStyle name="Percent 4 4 5 3 2 2 2" xfId="25456" xr:uid="{00000000-0005-0000-0000-00009D630000}"/>
    <cellStyle name="Percent 4 4 5 3 2 2 3" xfId="25457" xr:uid="{00000000-0005-0000-0000-00009E630000}"/>
    <cellStyle name="Percent 4 4 5 3 2 3" xfId="25458" xr:uid="{00000000-0005-0000-0000-00009F630000}"/>
    <cellStyle name="Percent 4 4 5 3 2 4" xfId="25459" xr:uid="{00000000-0005-0000-0000-0000A0630000}"/>
    <cellStyle name="Percent 4 4 5 3 3" xfId="25460" xr:uid="{00000000-0005-0000-0000-0000A1630000}"/>
    <cellStyle name="Percent 4 4 5 3 3 2" xfId="25461" xr:uid="{00000000-0005-0000-0000-0000A2630000}"/>
    <cellStyle name="Percent 4 4 5 3 3 2 2" xfId="25462" xr:uid="{00000000-0005-0000-0000-0000A3630000}"/>
    <cellStyle name="Percent 4 4 5 3 3 2 3" xfId="25463" xr:uid="{00000000-0005-0000-0000-0000A4630000}"/>
    <cellStyle name="Percent 4 4 5 3 3 3" xfId="25464" xr:uid="{00000000-0005-0000-0000-0000A5630000}"/>
    <cellStyle name="Percent 4 4 5 3 3 4" xfId="25465" xr:uid="{00000000-0005-0000-0000-0000A6630000}"/>
    <cellStyle name="Percent 4 4 5 3 4" xfId="25466" xr:uid="{00000000-0005-0000-0000-0000A7630000}"/>
    <cellStyle name="Percent 4 4 5 3 4 2" xfId="25467" xr:uid="{00000000-0005-0000-0000-0000A8630000}"/>
    <cellStyle name="Percent 4 4 5 3 4 3" xfId="25468" xr:uid="{00000000-0005-0000-0000-0000A9630000}"/>
    <cellStyle name="Percent 4 4 5 3 5" xfId="25469" xr:uid="{00000000-0005-0000-0000-0000AA630000}"/>
    <cellStyle name="Percent 4 4 5 3 6" xfId="25470" xr:uid="{00000000-0005-0000-0000-0000AB630000}"/>
    <cellStyle name="Percent 4 4 5 4" xfId="25471" xr:uid="{00000000-0005-0000-0000-0000AC630000}"/>
    <cellStyle name="Percent 4 4 5 4 2" xfId="25472" xr:uid="{00000000-0005-0000-0000-0000AD630000}"/>
    <cellStyle name="Percent 4 4 5 4 2 2" xfId="25473" xr:uid="{00000000-0005-0000-0000-0000AE630000}"/>
    <cellStyle name="Percent 4 4 5 4 2 2 2" xfId="25474" xr:uid="{00000000-0005-0000-0000-0000AF630000}"/>
    <cellStyle name="Percent 4 4 5 4 2 2 3" xfId="25475" xr:uid="{00000000-0005-0000-0000-0000B0630000}"/>
    <cellStyle name="Percent 4 4 5 4 2 3" xfId="25476" xr:uid="{00000000-0005-0000-0000-0000B1630000}"/>
    <cellStyle name="Percent 4 4 5 4 2 4" xfId="25477" xr:uid="{00000000-0005-0000-0000-0000B2630000}"/>
    <cellStyle name="Percent 4 4 5 4 3" xfId="25478" xr:uid="{00000000-0005-0000-0000-0000B3630000}"/>
    <cellStyle name="Percent 4 4 5 4 3 2" xfId="25479" xr:uid="{00000000-0005-0000-0000-0000B4630000}"/>
    <cellStyle name="Percent 4 4 5 4 3 2 2" xfId="25480" xr:uid="{00000000-0005-0000-0000-0000B5630000}"/>
    <cellStyle name="Percent 4 4 5 4 3 2 3" xfId="25481" xr:uid="{00000000-0005-0000-0000-0000B6630000}"/>
    <cellStyle name="Percent 4 4 5 4 3 3" xfId="25482" xr:uid="{00000000-0005-0000-0000-0000B7630000}"/>
    <cellStyle name="Percent 4 4 5 4 3 4" xfId="25483" xr:uid="{00000000-0005-0000-0000-0000B8630000}"/>
    <cellStyle name="Percent 4 4 5 4 4" xfId="25484" xr:uid="{00000000-0005-0000-0000-0000B9630000}"/>
    <cellStyle name="Percent 4 4 5 4 4 2" xfId="25485" xr:uid="{00000000-0005-0000-0000-0000BA630000}"/>
    <cellStyle name="Percent 4 4 5 4 4 2 2" xfId="25486" xr:uid="{00000000-0005-0000-0000-0000BB630000}"/>
    <cellStyle name="Percent 4 4 5 4 4 2 3" xfId="25487" xr:uid="{00000000-0005-0000-0000-0000BC630000}"/>
    <cellStyle name="Percent 4 4 5 4 4 3" xfId="25488" xr:uid="{00000000-0005-0000-0000-0000BD630000}"/>
    <cellStyle name="Percent 4 4 5 4 4 4" xfId="25489" xr:uid="{00000000-0005-0000-0000-0000BE630000}"/>
    <cellStyle name="Percent 4 4 5 4 5" xfId="25490" xr:uid="{00000000-0005-0000-0000-0000BF630000}"/>
    <cellStyle name="Percent 4 4 5 4 5 2" xfId="25491" xr:uid="{00000000-0005-0000-0000-0000C0630000}"/>
    <cellStyle name="Percent 4 4 5 4 5 3" xfId="25492" xr:uid="{00000000-0005-0000-0000-0000C1630000}"/>
    <cellStyle name="Percent 4 4 5 4 6" xfId="25493" xr:uid="{00000000-0005-0000-0000-0000C2630000}"/>
    <cellStyle name="Percent 4 4 5 4 7" xfId="25494" xr:uid="{00000000-0005-0000-0000-0000C3630000}"/>
    <cellStyle name="Percent 4 4 5 5" xfId="25495" xr:uid="{00000000-0005-0000-0000-0000C4630000}"/>
    <cellStyle name="Percent 4 4 5 5 2" xfId="25496" xr:uid="{00000000-0005-0000-0000-0000C5630000}"/>
    <cellStyle name="Percent 4 4 5 5 2 2" xfId="25497" xr:uid="{00000000-0005-0000-0000-0000C6630000}"/>
    <cellStyle name="Percent 4 4 5 5 2 2 2" xfId="25498" xr:uid="{00000000-0005-0000-0000-0000C7630000}"/>
    <cellStyle name="Percent 4 4 5 5 2 2 3" xfId="25499" xr:uid="{00000000-0005-0000-0000-0000C8630000}"/>
    <cellStyle name="Percent 4 4 5 5 2 3" xfId="25500" xr:uid="{00000000-0005-0000-0000-0000C9630000}"/>
    <cellStyle name="Percent 4 4 5 5 2 4" xfId="25501" xr:uid="{00000000-0005-0000-0000-0000CA630000}"/>
    <cellStyle name="Percent 4 4 5 5 3" xfId="25502" xr:uid="{00000000-0005-0000-0000-0000CB630000}"/>
    <cellStyle name="Percent 4 4 5 5 3 2" xfId="25503" xr:uid="{00000000-0005-0000-0000-0000CC630000}"/>
    <cellStyle name="Percent 4 4 5 5 3 2 2" xfId="25504" xr:uid="{00000000-0005-0000-0000-0000CD630000}"/>
    <cellStyle name="Percent 4 4 5 5 3 2 3" xfId="25505" xr:uid="{00000000-0005-0000-0000-0000CE630000}"/>
    <cellStyle name="Percent 4 4 5 5 3 3" xfId="25506" xr:uid="{00000000-0005-0000-0000-0000CF630000}"/>
    <cellStyle name="Percent 4 4 5 5 3 4" xfId="25507" xr:uid="{00000000-0005-0000-0000-0000D0630000}"/>
    <cellStyle name="Percent 4 4 5 5 4" xfId="25508" xr:uid="{00000000-0005-0000-0000-0000D1630000}"/>
    <cellStyle name="Percent 4 4 5 5 4 2" xfId="25509" xr:uid="{00000000-0005-0000-0000-0000D2630000}"/>
    <cellStyle name="Percent 4 4 5 5 4 3" xfId="25510" xr:uid="{00000000-0005-0000-0000-0000D3630000}"/>
    <cellStyle name="Percent 4 4 5 5 5" xfId="25511" xr:uid="{00000000-0005-0000-0000-0000D4630000}"/>
    <cellStyle name="Percent 4 4 5 5 6" xfId="25512" xr:uid="{00000000-0005-0000-0000-0000D5630000}"/>
    <cellStyle name="Percent 4 4 5 6" xfId="25513" xr:uid="{00000000-0005-0000-0000-0000D6630000}"/>
    <cellStyle name="Percent 4 4 5 6 2" xfId="25514" xr:uid="{00000000-0005-0000-0000-0000D7630000}"/>
    <cellStyle name="Percent 4 4 5 6 2 2" xfId="25515" xr:uid="{00000000-0005-0000-0000-0000D8630000}"/>
    <cellStyle name="Percent 4 4 5 6 2 3" xfId="25516" xr:uid="{00000000-0005-0000-0000-0000D9630000}"/>
    <cellStyle name="Percent 4 4 5 6 3" xfId="25517" xr:uid="{00000000-0005-0000-0000-0000DA630000}"/>
    <cellStyle name="Percent 4 4 5 6 4" xfId="25518" xr:uid="{00000000-0005-0000-0000-0000DB630000}"/>
    <cellStyle name="Percent 4 4 5 7" xfId="25519" xr:uid="{00000000-0005-0000-0000-0000DC630000}"/>
    <cellStyle name="Percent 4 4 5 7 2" xfId="25520" xr:uid="{00000000-0005-0000-0000-0000DD630000}"/>
    <cellStyle name="Percent 4 4 5 7 2 2" xfId="25521" xr:uid="{00000000-0005-0000-0000-0000DE630000}"/>
    <cellStyle name="Percent 4 4 5 7 2 3" xfId="25522" xr:uid="{00000000-0005-0000-0000-0000DF630000}"/>
    <cellStyle name="Percent 4 4 5 7 3" xfId="25523" xr:uid="{00000000-0005-0000-0000-0000E0630000}"/>
    <cellStyle name="Percent 4 4 5 7 4" xfId="25524" xr:uid="{00000000-0005-0000-0000-0000E1630000}"/>
    <cellStyle name="Percent 4 4 5 8" xfId="25525" xr:uid="{00000000-0005-0000-0000-0000E2630000}"/>
    <cellStyle name="Percent 4 4 5 8 2" xfId="25526" xr:uid="{00000000-0005-0000-0000-0000E3630000}"/>
    <cellStyle name="Percent 4 4 5 8 2 2" xfId="25527" xr:uid="{00000000-0005-0000-0000-0000E4630000}"/>
    <cellStyle name="Percent 4 4 5 8 2 3" xfId="25528" xr:uid="{00000000-0005-0000-0000-0000E5630000}"/>
    <cellStyle name="Percent 4 4 5 8 3" xfId="25529" xr:uid="{00000000-0005-0000-0000-0000E6630000}"/>
    <cellStyle name="Percent 4 4 5 8 4" xfId="25530" xr:uid="{00000000-0005-0000-0000-0000E7630000}"/>
    <cellStyle name="Percent 4 4 5 9" xfId="25531" xr:uid="{00000000-0005-0000-0000-0000E8630000}"/>
    <cellStyle name="Percent 4 4 5 9 2" xfId="25532" xr:uid="{00000000-0005-0000-0000-0000E9630000}"/>
    <cellStyle name="Percent 4 4 5 9 3" xfId="25533" xr:uid="{00000000-0005-0000-0000-0000EA630000}"/>
    <cellStyle name="Percent 4 4 6" xfId="25534" xr:uid="{00000000-0005-0000-0000-0000EB630000}"/>
    <cellStyle name="Percent 4 4 6 10" xfId="25535" xr:uid="{00000000-0005-0000-0000-0000EC630000}"/>
    <cellStyle name="Percent 4 4 6 10 2" xfId="25536" xr:uid="{00000000-0005-0000-0000-0000ED630000}"/>
    <cellStyle name="Percent 4 4 6 10 3" xfId="25537" xr:uid="{00000000-0005-0000-0000-0000EE630000}"/>
    <cellStyle name="Percent 4 4 6 11" xfId="25538" xr:uid="{00000000-0005-0000-0000-0000EF630000}"/>
    <cellStyle name="Percent 4 4 6 11 2" xfId="25539" xr:uid="{00000000-0005-0000-0000-0000F0630000}"/>
    <cellStyle name="Percent 4 4 6 11 3" xfId="25540" xr:uid="{00000000-0005-0000-0000-0000F1630000}"/>
    <cellStyle name="Percent 4 4 6 12" xfId="25541" xr:uid="{00000000-0005-0000-0000-0000F2630000}"/>
    <cellStyle name="Percent 4 4 6 2" xfId="25542" xr:uid="{00000000-0005-0000-0000-0000F3630000}"/>
    <cellStyle name="Percent 4 4 6 2 2" xfId="25543" xr:uid="{00000000-0005-0000-0000-0000F4630000}"/>
    <cellStyle name="Percent 4 4 6 2 2 2" xfId="25544" xr:uid="{00000000-0005-0000-0000-0000F5630000}"/>
    <cellStyle name="Percent 4 4 6 2 2 2 2" xfId="25545" xr:uid="{00000000-0005-0000-0000-0000F6630000}"/>
    <cellStyle name="Percent 4 4 6 2 2 2 3" xfId="25546" xr:uid="{00000000-0005-0000-0000-0000F7630000}"/>
    <cellStyle name="Percent 4 4 6 2 2 3" xfId="25547" xr:uid="{00000000-0005-0000-0000-0000F8630000}"/>
    <cellStyle name="Percent 4 4 6 2 2 4" xfId="25548" xr:uid="{00000000-0005-0000-0000-0000F9630000}"/>
    <cellStyle name="Percent 4 4 6 2 3" xfId="25549" xr:uid="{00000000-0005-0000-0000-0000FA630000}"/>
    <cellStyle name="Percent 4 4 6 2 3 2" xfId="25550" xr:uid="{00000000-0005-0000-0000-0000FB630000}"/>
    <cellStyle name="Percent 4 4 6 2 3 2 2" xfId="25551" xr:uid="{00000000-0005-0000-0000-0000FC630000}"/>
    <cellStyle name="Percent 4 4 6 2 3 2 3" xfId="25552" xr:uid="{00000000-0005-0000-0000-0000FD630000}"/>
    <cellStyle name="Percent 4 4 6 2 3 3" xfId="25553" xr:uid="{00000000-0005-0000-0000-0000FE630000}"/>
    <cellStyle name="Percent 4 4 6 2 3 4" xfId="25554" xr:uid="{00000000-0005-0000-0000-0000FF630000}"/>
    <cellStyle name="Percent 4 4 6 2 4" xfId="25555" xr:uid="{00000000-0005-0000-0000-000000640000}"/>
    <cellStyle name="Percent 4 4 6 2 4 2" xfId="25556" xr:uid="{00000000-0005-0000-0000-000001640000}"/>
    <cellStyle name="Percent 4 4 6 2 4 3" xfId="25557" xr:uid="{00000000-0005-0000-0000-000002640000}"/>
    <cellStyle name="Percent 4 4 6 2 5" xfId="25558" xr:uid="{00000000-0005-0000-0000-000003640000}"/>
    <cellStyle name="Percent 4 4 6 2 6" xfId="25559" xr:uid="{00000000-0005-0000-0000-000004640000}"/>
    <cellStyle name="Percent 4 4 6 3" xfId="25560" xr:uid="{00000000-0005-0000-0000-000005640000}"/>
    <cellStyle name="Percent 4 4 6 3 2" xfId="25561" xr:uid="{00000000-0005-0000-0000-000006640000}"/>
    <cellStyle name="Percent 4 4 6 3 2 2" xfId="25562" xr:uid="{00000000-0005-0000-0000-000007640000}"/>
    <cellStyle name="Percent 4 4 6 3 2 2 2" xfId="25563" xr:uid="{00000000-0005-0000-0000-000008640000}"/>
    <cellStyle name="Percent 4 4 6 3 2 2 3" xfId="25564" xr:uid="{00000000-0005-0000-0000-000009640000}"/>
    <cellStyle name="Percent 4 4 6 3 2 3" xfId="25565" xr:uid="{00000000-0005-0000-0000-00000A640000}"/>
    <cellStyle name="Percent 4 4 6 3 2 4" xfId="25566" xr:uid="{00000000-0005-0000-0000-00000B640000}"/>
    <cellStyle name="Percent 4 4 6 3 3" xfId="25567" xr:uid="{00000000-0005-0000-0000-00000C640000}"/>
    <cellStyle name="Percent 4 4 6 3 3 2" xfId="25568" xr:uid="{00000000-0005-0000-0000-00000D640000}"/>
    <cellStyle name="Percent 4 4 6 3 3 2 2" xfId="25569" xr:uid="{00000000-0005-0000-0000-00000E640000}"/>
    <cellStyle name="Percent 4 4 6 3 3 2 3" xfId="25570" xr:uid="{00000000-0005-0000-0000-00000F640000}"/>
    <cellStyle name="Percent 4 4 6 3 3 3" xfId="25571" xr:uid="{00000000-0005-0000-0000-000010640000}"/>
    <cellStyle name="Percent 4 4 6 3 3 4" xfId="25572" xr:uid="{00000000-0005-0000-0000-000011640000}"/>
    <cellStyle name="Percent 4 4 6 3 4" xfId="25573" xr:uid="{00000000-0005-0000-0000-000012640000}"/>
    <cellStyle name="Percent 4 4 6 3 4 2" xfId="25574" xr:uid="{00000000-0005-0000-0000-000013640000}"/>
    <cellStyle name="Percent 4 4 6 3 4 3" xfId="25575" xr:uid="{00000000-0005-0000-0000-000014640000}"/>
    <cellStyle name="Percent 4 4 6 3 5" xfId="25576" xr:uid="{00000000-0005-0000-0000-000015640000}"/>
    <cellStyle name="Percent 4 4 6 3 6" xfId="25577" xr:uid="{00000000-0005-0000-0000-000016640000}"/>
    <cellStyle name="Percent 4 4 6 4" xfId="25578" xr:uid="{00000000-0005-0000-0000-000017640000}"/>
    <cellStyle name="Percent 4 4 6 4 2" xfId="25579" xr:uid="{00000000-0005-0000-0000-000018640000}"/>
    <cellStyle name="Percent 4 4 6 4 2 2" xfId="25580" xr:uid="{00000000-0005-0000-0000-000019640000}"/>
    <cellStyle name="Percent 4 4 6 4 2 2 2" xfId="25581" xr:uid="{00000000-0005-0000-0000-00001A640000}"/>
    <cellStyle name="Percent 4 4 6 4 2 2 3" xfId="25582" xr:uid="{00000000-0005-0000-0000-00001B640000}"/>
    <cellStyle name="Percent 4 4 6 4 2 3" xfId="25583" xr:uid="{00000000-0005-0000-0000-00001C640000}"/>
    <cellStyle name="Percent 4 4 6 4 2 4" xfId="25584" xr:uid="{00000000-0005-0000-0000-00001D640000}"/>
    <cellStyle name="Percent 4 4 6 4 3" xfId="25585" xr:uid="{00000000-0005-0000-0000-00001E640000}"/>
    <cellStyle name="Percent 4 4 6 4 3 2" xfId="25586" xr:uid="{00000000-0005-0000-0000-00001F640000}"/>
    <cellStyle name="Percent 4 4 6 4 3 2 2" xfId="25587" xr:uid="{00000000-0005-0000-0000-000020640000}"/>
    <cellStyle name="Percent 4 4 6 4 3 2 3" xfId="25588" xr:uid="{00000000-0005-0000-0000-000021640000}"/>
    <cellStyle name="Percent 4 4 6 4 3 3" xfId="25589" xr:uid="{00000000-0005-0000-0000-000022640000}"/>
    <cellStyle name="Percent 4 4 6 4 3 4" xfId="25590" xr:uid="{00000000-0005-0000-0000-000023640000}"/>
    <cellStyle name="Percent 4 4 6 4 4" xfId="25591" xr:uid="{00000000-0005-0000-0000-000024640000}"/>
    <cellStyle name="Percent 4 4 6 4 4 2" xfId="25592" xr:uid="{00000000-0005-0000-0000-000025640000}"/>
    <cellStyle name="Percent 4 4 6 4 4 2 2" xfId="25593" xr:uid="{00000000-0005-0000-0000-000026640000}"/>
    <cellStyle name="Percent 4 4 6 4 4 2 3" xfId="25594" xr:uid="{00000000-0005-0000-0000-000027640000}"/>
    <cellStyle name="Percent 4 4 6 4 4 3" xfId="25595" xr:uid="{00000000-0005-0000-0000-000028640000}"/>
    <cellStyle name="Percent 4 4 6 4 4 4" xfId="25596" xr:uid="{00000000-0005-0000-0000-000029640000}"/>
    <cellStyle name="Percent 4 4 6 4 5" xfId="25597" xr:uid="{00000000-0005-0000-0000-00002A640000}"/>
    <cellStyle name="Percent 4 4 6 4 5 2" xfId="25598" xr:uid="{00000000-0005-0000-0000-00002B640000}"/>
    <cellStyle name="Percent 4 4 6 4 5 3" xfId="25599" xr:uid="{00000000-0005-0000-0000-00002C640000}"/>
    <cellStyle name="Percent 4 4 6 4 6" xfId="25600" xr:uid="{00000000-0005-0000-0000-00002D640000}"/>
    <cellStyle name="Percent 4 4 6 4 7" xfId="25601" xr:uid="{00000000-0005-0000-0000-00002E640000}"/>
    <cellStyle name="Percent 4 4 6 5" xfId="25602" xr:uid="{00000000-0005-0000-0000-00002F640000}"/>
    <cellStyle name="Percent 4 4 6 5 2" xfId="25603" xr:uid="{00000000-0005-0000-0000-000030640000}"/>
    <cellStyle name="Percent 4 4 6 5 2 2" xfId="25604" xr:uid="{00000000-0005-0000-0000-000031640000}"/>
    <cellStyle name="Percent 4 4 6 5 2 2 2" xfId="25605" xr:uid="{00000000-0005-0000-0000-000032640000}"/>
    <cellStyle name="Percent 4 4 6 5 2 2 3" xfId="25606" xr:uid="{00000000-0005-0000-0000-000033640000}"/>
    <cellStyle name="Percent 4 4 6 5 2 3" xfId="25607" xr:uid="{00000000-0005-0000-0000-000034640000}"/>
    <cellStyle name="Percent 4 4 6 5 2 4" xfId="25608" xr:uid="{00000000-0005-0000-0000-000035640000}"/>
    <cellStyle name="Percent 4 4 6 5 3" xfId="25609" xr:uid="{00000000-0005-0000-0000-000036640000}"/>
    <cellStyle name="Percent 4 4 6 5 3 2" xfId="25610" xr:uid="{00000000-0005-0000-0000-000037640000}"/>
    <cellStyle name="Percent 4 4 6 5 3 2 2" xfId="25611" xr:uid="{00000000-0005-0000-0000-000038640000}"/>
    <cellStyle name="Percent 4 4 6 5 3 2 3" xfId="25612" xr:uid="{00000000-0005-0000-0000-000039640000}"/>
    <cellStyle name="Percent 4 4 6 5 3 3" xfId="25613" xr:uid="{00000000-0005-0000-0000-00003A640000}"/>
    <cellStyle name="Percent 4 4 6 5 3 4" xfId="25614" xr:uid="{00000000-0005-0000-0000-00003B640000}"/>
    <cellStyle name="Percent 4 4 6 5 4" xfId="25615" xr:uid="{00000000-0005-0000-0000-00003C640000}"/>
    <cellStyle name="Percent 4 4 6 5 4 2" xfId="25616" xr:uid="{00000000-0005-0000-0000-00003D640000}"/>
    <cellStyle name="Percent 4 4 6 5 4 3" xfId="25617" xr:uid="{00000000-0005-0000-0000-00003E640000}"/>
    <cellStyle name="Percent 4 4 6 5 5" xfId="25618" xr:uid="{00000000-0005-0000-0000-00003F640000}"/>
    <cellStyle name="Percent 4 4 6 5 6" xfId="25619" xr:uid="{00000000-0005-0000-0000-000040640000}"/>
    <cellStyle name="Percent 4 4 6 6" xfId="25620" xr:uid="{00000000-0005-0000-0000-000041640000}"/>
    <cellStyle name="Percent 4 4 6 6 2" xfId="25621" xr:uid="{00000000-0005-0000-0000-000042640000}"/>
    <cellStyle name="Percent 4 4 6 6 2 2" xfId="25622" xr:uid="{00000000-0005-0000-0000-000043640000}"/>
    <cellStyle name="Percent 4 4 6 6 2 3" xfId="25623" xr:uid="{00000000-0005-0000-0000-000044640000}"/>
    <cellStyle name="Percent 4 4 6 6 3" xfId="25624" xr:uid="{00000000-0005-0000-0000-000045640000}"/>
    <cellStyle name="Percent 4 4 6 6 4" xfId="25625" xr:uid="{00000000-0005-0000-0000-000046640000}"/>
    <cellStyle name="Percent 4 4 6 7" xfId="25626" xr:uid="{00000000-0005-0000-0000-000047640000}"/>
    <cellStyle name="Percent 4 4 6 7 2" xfId="25627" xr:uid="{00000000-0005-0000-0000-000048640000}"/>
    <cellStyle name="Percent 4 4 6 7 2 2" xfId="25628" xr:uid="{00000000-0005-0000-0000-000049640000}"/>
    <cellStyle name="Percent 4 4 6 7 2 3" xfId="25629" xr:uid="{00000000-0005-0000-0000-00004A640000}"/>
    <cellStyle name="Percent 4 4 6 7 3" xfId="25630" xr:uid="{00000000-0005-0000-0000-00004B640000}"/>
    <cellStyle name="Percent 4 4 6 7 4" xfId="25631" xr:uid="{00000000-0005-0000-0000-00004C640000}"/>
    <cellStyle name="Percent 4 4 6 8" xfId="25632" xr:uid="{00000000-0005-0000-0000-00004D640000}"/>
    <cellStyle name="Percent 4 4 6 8 2" xfId="25633" xr:uid="{00000000-0005-0000-0000-00004E640000}"/>
    <cellStyle name="Percent 4 4 6 8 2 2" xfId="25634" xr:uid="{00000000-0005-0000-0000-00004F640000}"/>
    <cellStyle name="Percent 4 4 6 8 2 3" xfId="25635" xr:uid="{00000000-0005-0000-0000-000050640000}"/>
    <cellStyle name="Percent 4 4 6 8 3" xfId="25636" xr:uid="{00000000-0005-0000-0000-000051640000}"/>
    <cellStyle name="Percent 4 4 6 8 4" xfId="25637" xr:uid="{00000000-0005-0000-0000-000052640000}"/>
    <cellStyle name="Percent 4 4 6 9" xfId="25638" xr:uid="{00000000-0005-0000-0000-000053640000}"/>
    <cellStyle name="Percent 4 4 6 9 2" xfId="25639" xr:uid="{00000000-0005-0000-0000-000054640000}"/>
    <cellStyle name="Percent 4 4 6 9 3" xfId="25640" xr:uid="{00000000-0005-0000-0000-000055640000}"/>
    <cellStyle name="Percent 4 4 7" xfId="25641" xr:uid="{00000000-0005-0000-0000-000056640000}"/>
    <cellStyle name="Percent 4 4 7 10" xfId="25642" xr:uid="{00000000-0005-0000-0000-000057640000}"/>
    <cellStyle name="Percent 4 4 7 10 2" xfId="25643" xr:uid="{00000000-0005-0000-0000-000058640000}"/>
    <cellStyle name="Percent 4 4 7 10 3" xfId="25644" xr:uid="{00000000-0005-0000-0000-000059640000}"/>
    <cellStyle name="Percent 4 4 7 11" xfId="25645" xr:uid="{00000000-0005-0000-0000-00005A640000}"/>
    <cellStyle name="Percent 4 4 7 11 2" xfId="25646" xr:uid="{00000000-0005-0000-0000-00005B640000}"/>
    <cellStyle name="Percent 4 4 7 11 3" xfId="25647" xr:uid="{00000000-0005-0000-0000-00005C640000}"/>
    <cellStyle name="Percent 4 4 7 12" xfId="25648" xr:uid="{00000000-0005-0000-0000-00005D640000}"/>
    <cellStyle name="Percent 4 4 7 2" xfId="25649" xr:uid="{00000000-0005-0000-0000-00005E640000}"/>
    <cellStyle name="Percent 4 4 7 2 2" xfId="25650" xr:uid="{00000000-0005-0000-0000-00005F640000}"/>
    <cellStyle name="Percent 4 4 7 2 2 2" xfId="25651" xr:uid="{00000000-0005-0000-0000-000060640000}"/>
    <cellStyle name="Percent 4 4 7 2 2 2 2" xfId="25652" xr:uid="{00000000-0005-0000-0000-000061640000}"/>
    <cellStyle name="Percent 4 4 7 2 2 2 3" xfId="25653" xr:uid="{00000000-0005-0000-0000-000062640000}"/>
    <cellStyle name="Percent 4 4 7 2 2 3" xfId="25654" xr:uid="{00000000-0005-0000-0000-000063640000}"/>
    <cellStyle name="Percent 4 4 7 2 2 4" xfId="25655" xr:uid="{00000000-0005-0000-0000-000064640000}"/>
    <cellStyle name="Percent 4 4 7 2 3" xfId="25656" xr:uid="{00000000-0005-0000-0000-000065640000}"/>
    <cellStyle name="Percent 4 4 7 2 3 2" xfId="25657" xr:uid="{00000000-0005-0000-0000-000066640000}"/>
    <cellStyle name="Percent 4 4 7 2 3 2 2" xfId="25658" xr:uid="{00000000-0005-0000-0000-000067640000}"/>
    <cellStyle name="Percent 4 4 7 2 3 2 3" xfId="25659" xr:uid="{00000000-0005-0000-0000-000068640000}"/>
    <cellStyle name="Percent 4 4 7 2 3 3" xfId="25660" xr:uid="{00000000-0005-0000-0000-000069640000}"/>
    <cellStyle name="Percent 4 4 7 2 3 4" xfId="25661" xr:uid="{00000000-0005-0000-0000-00006A640000}"/>
    <cellStyle name="Percent 4 4 7 2 4" xfId="25662" xr:uid="{00000000-0005-0000-0000-00006B640000}"/>
    <cellStyle name="Percent 4 4 7 2 4 2" xfId="25663" xr:uid="{00000000-0005-0000-0000-00006C640000}"/>
    <cellStyle name="Percent 4 4 7 2 4 3" xfId="25664" xr:uid="{00000000-0005-0000-0000-00006D640000}"/>
    <cellStyle name="Percent 4 4 7 2 5" xfId="25665" xr:uid="{00000000-0005-0000-0000-00006E640000}"/>
    <cellStyle name="Percent 4 4 7 2 6" xfId="25666" xr:uid="{00000000-0005-0000-0000-00006F640000}"/>
    <cellStyle name="Percent 4 4 7 3" xfId="25667" xr:uid="{00000000-0005-0000-0000-000070640000}"/>
    <cellStyle name="Percent 4 4 7 3 2" xfId="25668" xr:uid="{00000000-0005-0000-0000-000071640000}"/>
    <cellStyle name="Percent 4 4 7 3 2 2" xfId="25669" xr:uid="{00000000-0005-0000-0000-000072640000}"/>
    <cellStyle name="Percent 4 4 7 3 2 2 2" xfId="25670" xr:uid="{00000000-0005-0000-0000-000073640000}"/>
    <cellStyle name="Percent 4 4 7 3 2 2 3" xfId="25671" xr:uid="{00000000-0005-0000-0000-000074640000}"/>
    <cellStyle name="Percent 4 4 7 3 2 3" xfId="25672" xr:uid="{00000000-0005-0000-0000-000075640000}"/>
    <cellStyle name="Percent 4 4 7 3 2 4" xfId="25673" xr:uid="{00000000-0005-0000-0000-000076640000}"/>
    <cellStyle name="Percent 4 4 7 3 3" xfId="25674" xr:uid="{00000000-0005-0000-0000-000077640000}"/>
    <cellStyle name="Percent 4 4 7 3 3 2" xfId="25675" xr:uid="{00000000-0005-0000-0000-000078640000}"/>
    <cellStyle name="Percent 4 4 7 3 3 2 2" xfId="25676" xr:uid="{00000000-0005-0000-0000-000079640000}"/>
    <cellStyle name="Percent 4 4 7 3 3 2 3" xfId="25677" xr:uid="{00000000-0005-0000-0000-00007A640000}"/>
    <cellStyle name="Percent 4 4 7 3 3 3" xfId="25678" xr:uid="{00000000-0005-0000-0000-00007B640000}"/>
    <cellStyle name="Percent 4 4 7 3 3 4" xfId="25679" xr:uid="{00000000-0005-0000-0000-00007C640000}"/>
    <cellStyle name="Percent 4 4 7 3 4" xfId="25680" xr:uid="{00000000-0005-0000-0000-00007D640000}"/>
    <cellStyle name="Percent 4 4 7 3 4 2" xfId="25681" xr:uid="{00000000-0005-0000-0000-00007E640000}"/>
    <cellStyle name="Percent 4 4 7 3 4 3" xfId="25682" xr:uid="{00000000-0005-0000-0000-00007F640000}"/>
    <cellStyle name="Percent 4 4 7 3 5" xfId="25683" xr:uid="{00000000-0005-0000-0000-000080640000}"/>
    <cellStyle name="Percent 4 4 7 3 6" xfId="25684" xr:uid="{00000000-0005-0000-0000-000081640000}"/>
    <cellStyle name="Percent 4 4 7 4" xfId="25685" xr:uid="{00000000-0005-0000-0000-000082640000}"/>
    <cellStyle name="Percent 4 4 7 4 2" xfId="25686" xr:uid="{00000000-0005-0000-0000-000083640000}"/>
    <cellStyle name="Percent 4 4 7 4 2 2" xfId="25687" xr:uid="{00000000-0005-0000-0000-000084640000}"/>
    <cellStyle name="Percent 4 4 7 4 2 2 2" xfId="25688" xr:uid="{00000000-0005-0000-0000-000085640000}"/>
    <cellStyle name="Percent 4 4 7 4 2 2 3" xfId="25689" xr:uid="{00000000-0005-0000-0000-000086640000}"/>
    <cellStyle name="Percent 4 4 7 4 2 3" xfId="25690" xr:uid="{00000000-0005-0000-0000-000087640000}"/>
    <cellStyle name="Percent 4 4 7 4 2 4" xfId="25691" xr:uid="{00000000-0005-0000-0000-000088640000}"/>
    <cellStyle name="Percent 4 4 7 4 3" xfId="25692" xr:uid="{00000000-0005-0000-0000-000089640000}"/>
    <cellStyle name="Percent 4 4 7 4 3 2" xfId="25693" xr:uid="{00000000-0005-0000-0000-00008A640000}"/>
    <cellStyle name="Percent 4 4 7 4 3 2 2" xfId="25694" xr:uid="{00000000-0005-0000-0000-00008B640000}"/>
    <cellStyle name="Percent 4 4 7 4 3 2 3" xfId="25695" xr:uid="{00000000-0005-0000-0000-00008C640000}"/>
    <cellStyle name="Percent 4 4 7 4 3 3" xfId="25696" xr:uid="{00000000-0005-0000-0000-00008D640000}"/>
    <cellStyle name="Percent 4 4 7 4 3 4" xfId="25697" xr:uid="{00000000-0005-0000-0000-00008E640000}"/>
    <cellStyle name="Percent 4 4 7 4 4" xfId="25698" xr:uid="{00000000-0005-0000-0000-00008F640000}"/>
    <cellStyle name="Percent 4 4 7 4 4 2" xfId="25699" xr:uid="{00000000-0005-0000-0000-000090640000}"/>
    <cellStyle name="Percent 4 4 7 4 4 2 2" xfId="25700" xr:uid="{00000000-0005-0000-0000-000091640000}"/>
    <cellStyle name="Percent 4 4 7 4 4 2 3" xfId="25701" xr:uid="{00000000-0005-0000-0000-000092640000}"/>
    <cellStyle name="Percent 4 4 7 4 4 3" xfId="25702" xr:uid="{00000000-0005-0000-0000-000093640000}"/>
    <cellStyle name="Percent 4 4 7 4 4 4" xfId="25703" xr:uid="{00000000-0005-0000-0000-000094640000}"/>
    <cellStyle name="Percent 4 4 7 4 5" xfId="25704" xr:uid="{00000000-0005-0000-0000-000095640000}"/>
    <cellStyle name="Percent 4 4 7 4 5 2" xfId="25705" xr:uid="{00000000-0005-0000-0000-000096640000}"/>
    <cellStyle name="Percent 4 4 7 4 5 3" xfId="25706" xr:uid="{00000000-0005-0000-0000-000097640000}"/>
    <cellStyle name="Percent 4 4 7 4 6" xfId="25707" xr:uid="{00000000-0005-0000-0000-000098640000}"/>
    <cellStyle name="Percent 4 4 7 4 7" xfId="25708" xr:uid="{00000000-0005-0000-0000-000099640000}"/>
    <cellStyle name="Percent 4 4 7 5" xfId="25709" xr:uid="{00000000-0005-0000-0000-00009A640000}"/>
    <cellStyle name="Percent 4 4 7 5 2" xfId="25710" xr:uid="{00000000-0005-0000-0000-00009B640000}"/>
    <cellStyle name="Percent 4 4 7 5 2 2" xfId="25711" xr:uid="{00000000-0005-0000-0000-00009C640000}"/>
    <cellStyle name="Percent 4 4 7 5 2 2 2" xfId="25712" xr:uid="{00000000-0005-0000-0000-00009D640000}"/>
    <cellStyle name="Percent 4 4 7 5 2 2 3" xfId="25713" xr:uid="{00000000-0005-0000-0000-00009E640000}"/>
    <cellStyle name="Percent 4 4 7 5 2 3" xfId="25714" xr:uid="{00000000-0005-0000-0000-00009F640000}"/>
    <cellStyle name="Percent 4 4 7 5 2 4" xfId="25715" xr:uid="{00000000-0005-0000-0000-0000A0640000}"/>
    <cellStyle name="Percent 4 4 7 5 3" xfId="25716" xr:uid="{00000000-0005-0000-0000-0000A1640000}"/>
    <cellStyle name="Percent 4 4 7 5 3 2" xfId="25717" xr:uid="{00000000-0005-0000-0000-0000A2640000}"/>
    <cellStyle name="Percent 4 4 7 5 3 2 2" xfId="25718" xr:uid="{00000000-0005-0000-0000-0000A3640000}"/>
    <cellStyle name="Percent 4 4 7 5 3 2 3" xfId="25719" xr:uid="{00000000-0005-0000-0000-0000A4640000}"/>
    <cellStyle name="Percent 4 4 7 5 3 3" xfId="25720" xr:uid="{00000000-0005-0000-0000-0000A5640000}"/>
    <cellStyle name="Percent 4 4 7 5 3 4" xfId="25721" xr:uid="{00000000-0005-0000-0000-0000A6640000}"/>
    <cellStyle name="Percent 4 4 7 5 4" xfId="25722" xr:uid="{00000000-0005-0000-0000-0000A7640000}"/>
    <cellStyle name="Percent 4 4 7 5 4 2" xfId="25723" xr:uid="{00000000-0005-0000-0000-0000A8640000}"/>
    <cellStyle name="Percent 4 4 7 5 4 3" xfId="25724" xr:uid="{00000000-0005-0000-0000-0000A9640000}"/>
    <cellStyle name="Percent 4 4 7 5 5" xfId="25725" xr:uid="{00000000-0005-0000-0000-0000AA640000}"/>
    <cellStyle name="Percent 4 4 7 5 6" xfId="25726" xr:uid="{00000000-0005-0000-0000-0000AB640000}"/>
    <cellStyle name="Percent 4 4 7 6" xfId="25727" xr:uid="{00000000-0005-0000-0000-0000AC640000}"/>
    <cellStyle name="Percent 4 4 7 6 2" xfId="25728" xr:uid="{00000000-0005-0000-0000-0000AD640000}"/>
    <cellStyle name="Percent 4 4 7 6 2 2" xfId="25729" xr:uid="{00000000-0005-0000-0000-0000AE640000}"/>
    <cellStyle name="Percent 4 4 7 6 2 3" xfId="25730" xr:uid="{00000000-0005-0000-0000-0000AF640000}"/>
    <cellStyle name="Percent 4 4 7 6 3" xfId="25731" xr:uid="{00000000-0005-0000-0000-0000B0640000}"/>
    <cellStyle name="Percent 4 4 7 6 4" xfId="25732" xr:uid="{00000000-0005-0000-0000-0000B1640000}"/>
    <cellStyle name="Percent 4 4 7 7" xfId="25733" xr:uid="{00000000-0005-0000-0000-0000B2640000}"/>
    <cellStyle name="Percent 4 4 7 7 2" xfId="25734" xr:uid="{00000000-0005-0000-0000-0000B3640000}"/>
    <cellStyle name="Percent 4 4 7 7 2 2" xfId="25735" xr:uid="{00000000-0005-0000-0000-0000B4640000}"/>
    <cellStyle name="Percent 4 4 7 7 2 3" xfId="25736" xr:uid="{00000000-0005-0000-0000-0000B5640000}"/>
    <cellStyle name="Percent 4 4 7 7 3" xfId="25737" xr:uid="{00000000-0005-0000-0000-0000B6640000}"/>
    <cellStyle name="Percent 4 4 7 7 4" xfId="25738" xr:uid="{00000000-0005-0000-0000-0000B7640000}"/>
    <cellStyle name="Percent 4 4 7 8" xfId="25739" xr:uid="{00000000-0005-0000-0000-0000B8640000}"/>
    <cellStyle name="Percent 4 4 7 8 2" xfId="25740" xr:uid="{00000000-0005-0000-0000-0000B9640000}"/>
    <cellStyle name="Percent 4 4 7 8 2 2" xfId="25741" xr:uid="{00000000-0005-0000-0000-0000BA640000}"/>
    <cellStyle name="Percent 4 4 7 8 2 3" xfId="25742" xr:uid="{00000000-0005-0000-0000-0000BB640000}"/>
    <cellStyle name="Percent 4 4 7 8 3" xfId="25743" xr:uid="{00000000-0005-0000-0000-0000BC640000}"/>
    <cellStyle name="Percent 4 4 7 8 4" xfId="25744" xr:uid="{00000000-0005-0000-0000-0000BD640000}"/>
    <cellStyle name="Percent 4 4 7 9" xfId="25745" xr:uid="{00000000-0005-0000-0000-0000BE640000}"/>
    <cellStyle name="Percent 4 4 7 9 2" xfId="25746" xr:uid="{00000000-0005-0000-0000-0000BF640000}"/>
    <cellStyle name="Percent 4 4 7 9 3" xfId="25747" xr:uid="{00000000-0005-0000-0000-0000C0640000}"/>
    <cellStyle name="Percent 4 4 8" xfId="25748" xr:uid="{00000000-0005-0000-0000-0000C1640000}"/>
    <cellStyle name="Percent 4 4 8 10" xfId="25749" xr:uid="{00000000-0005-0000-0000-0000C2640000}"/>
    <cellStyle name="Percent 4 4 8 10 2" xfId="25750" xr:uid="{00000000-0005-0000-0000-0000C3640000}"/>
    <cellStyle name="Percent 4 4 8 10 3" xfId="25751" xr:uid="{00000000-0005-0000-0000-0000C4640000}"/>
    <cellStyle name="Percent 4 4 8 11" xfId="25752" xr:uid="{00000000-0005-0000-0000-0000C5640000}"/>
    <cellStyle name="Percent 4 4 8 11 2" xfId="25753" xr:uid="{00000000-0005-0000-0000-0000C6640000}"/>
    <cellStyle name="Percent 4 4 8 11 3" xfId="25754" xr:uid="{00000000-0005-0000-0000-0000C7640000}"/>
    <cellStyle name="Percent 4 4 8 12" xfId="25755" xr:uid="{00000000-0005-0000-0000-0000C8640000}"/>
    <cellStyle name="Percent 4 4 8 2" xfId="25756" xr:uid="{00000000-0005-0000-0000-0000C9640000}"/>
    <cellStyle name="Percent 4 4 8 2 2" xfId="25757" xr:uid="{00000000-0005-0000-0000-0000CA640000}"/>
    <cellStyle name="Percent 4 4 8 2 2 2" xfId="25758" xr:uid="{00000000-0005-0000-0000-0000CB640000}"/>
    <cellStyle name="Percent 4 4 8 2 2 2 2" xfId="25759" xr:uid="{00000000-0005-0000-0000-0000CC640000}"/>
    <cellStyle name="Percent 4 4 8 2 2 2 3" xfId="25760" xr:uid="{00000000-0005-0000-0000-0000CD640000}"/>
    <cellStyle name="Percent 4 4 8 2 2 3" xfId="25761" xr:uid="{00000000-0005-0000-0000-0000CE640000}"/>
    <cellStyle name="Percent 4 4 8 2 2 4" xfId="25762" xr:uid="{00000000-0005-0000-0000-0000CF640000}"/>
    <cellStyle name="Percent 4 4 8 2 3" xfId="25763" xr:uid="{00000000-0005-0000-0000-0000D0640000}"/>
    <cellStyle name="Percent 4 4 8 2 3 2" xfId="25764" xr:uid="{00000000-0005-0000-0000-0000D1640000}"/>
    <cellStyle name="Percent 4 4 8 2 3 2 2" xfId="25765" xr:uid="{00000000-0005-0000-0000-0000D2640000}"/>
    <cellStyle name="Percent 4 4 8 2 3 2 3" xfId="25766" xr:uid="{00000000-0005-0000-0000-0000D3640000}"/>
    <cellStyle name="Percent 4 4 8 2 3 3" xfId="25767" xr:uid="{00000000-0005-0000-0000-0000D4640000}"/>
    <cellStyle name="Percent 4 4 8 2 3 4" xfId="25768" xr:uid="{00000000-0005-0000-0000-0000D5640000}"/>
    <cellStyle name="Percent 4 4 8 2 4" xfId="25769" xr:uid="{00000000-0005-0000-0000-0000D6640000}"/>
    <cellStyle name="Percent 4 4 8 2 4 2" xfId="25770" xr:uid="{00000000-0005-0000-0000-0000D7640000}"/>
    <cellStyle name="Percent 4 4 8 2 4 3" xfId="25771" xr:uid="{00000000-0005-0000-0000-0000D8640000}"/>
    <cellStyle name="Percent 4 4 8 2 5" xfId="25772" xr:uid="{00000000-0005-0000-0000-0000D9640000}"/>
    <cellStyle name="Percent 4 4 8 2 6" xfId="25773" xr:uid="{00000000-0005-0000-0000-0000DA640000}"/>
    <cellStyle name="Percent 4 4 8 3" xfId="25774" xr:uid="{00000000-0005-0000-0000-0000DB640000}"/>
    <cellStyle name="Percent 4 4 8 3 2" xfId="25775" xr:uid="{00000000-0005-0000-0000-0000DC640000}"/>
    <cellStyle name="Percent 4 4 8 3 2 2" xfId="25776" xr:uid="{00000000-0005-0000-0000-0000DD640000}"/>
    <cellStyle name="Percent 4 4 8 3 2 2 2" xfId="25777" xr:uid="{00000000-0005-0000-0000-0000DE640000}"/>
    <cellStyle name="Percent 4 4 8 3 2 2 3" xfId="25778" xr:uid="{00000000-0005-0000-0000-0000DF640000}"/>
    <cellStyle name="Percent 4 4 8 3 2 3" xfId="25779" xr:uid="{00000000-0005-0000-0000-0000E0640000}"/>
    <cellStyle name="Percent 4 4 8 3 2 4" xfId="25780" xr:uid="{00000000-0005-0000-0000-0000E1640000}"/>
    <cellStyle name="Percent 4 4 8 3 3" xfId="25781" xr:uid="{00000000-0005-0000-0000-0000E2640000}"/>
    <cellStyle name="Percent 4 4 8 3 3 2" xfId="25782" xr:uid="{00000000-0005-0000-0000-0000E3640000}"/>
    <cellStyle name="Percent 4 4 8 3 3 2 2" xfId="25783" xr:uid="{00000000-0005-0000-0000-0000E4640000}"/>
    <cellStyle name="Percent 4 4 8 3 3 2 3" xfId="25784" xr:uid="{00000000-0005-0000-0000-0000E5640000}"/>
    <cellStyle name="Percent 4 4 8 3 3 3" xfId="25785" xr:uid="{00000000-0005-0000-0000-0000E6640000}"/>
    <cellStyle name="Percent 4 4 8 3 3 4" xfId="25786" xr:uid="{00000000-0005-0000-0000-0000E7640000}"/>
    <cellStyle name="Percent 4 4 8 3 4" xfId="25787" xr:uid="{00000000-0005-0000-0000-0000E8640000}"/>
    <cellStyle name="Percent 4 4 8 3 4 2" xfId="25788" xr:uid="{00000000-0005-0000-0000-0000E9640000}"/>
    <cellStyle name="Percent 4 4 8 3 4 3" xfId="25789" xr:uid="{00000000-0005-0000-0000-0000EA640000}"/>
    <cellStyle name="Percent 4 4 8 3 5" xfId="25790" xr:uid="{00000000-0005-0000-0000-0000EB640000}"/>
    <cellStyle name="Percent 4 4 8 3 6" xfId="25791" xr:uid="{00000000-0005-0000-0000-0000EC640000}"/>
    <cellStyle name="Percent 4 4 8 4" xfId="25792" xr:uid="{00000000-0005-0000-0000-0000ED640000}"/>
    <cellStyle name="Percent 4 4 8 4 2" xfId="25793" xr:uid="{00000000-0005-0000-0000-0000EE640000}"/>
    <cellStyle name="Percent 4 4 8 4 2 2" xfId="25794" xr:uid="{00000000-0005-0000-0000-0000EF640000}"/>
    <cellStyle name="Percent 4 4 8 4 2 2 2" xfId="25795" xr:uid="{00000000-0005-0000-0000-0000F0640000}"/>
    <cellStyle name="Percent 4 4 8 4 2 2 3" xfId="25796" xr:uid="{00000000-0005-0000-0000-0000F1640000}"/>
    <cellStyle name="Percent 4 4 8 4 2 3" xfId="25797" xr:uid="{00000000-0005-0000-0000-0000F2640000}"/>
    <cellStyle name="Percent 4 4 8 4 2 4" xfId="25798" xr:uid="{00000000-0005-0000-0000-0000F3640000}"/>
    <cellStyle name="Percent 4 4 8 4 3" xfId="25799" xr:uid="{00000000-0005-0000-0000-0000F4640000}"/>
    <cellStyle name="Percent 4 4 8 4 3 2" xfId="25800" xr:uid="{00000000-0005-0000-0000-0000F5640000}"/>
    <cellStyle name="Percent 4 4 8 4 3 2 2" xfId="25801" xr:uid="{00000000-0005-0000-0000-0000F6640000}"/>
    <cellStyle name="Percent 4 4 8 4 3 2 3" xfId="25802" xr:uid="{00000000-0005-0000-0000-0000F7640000}"/>
    <cellStyle name="Percent 4 4 8 4 3 3" xfId="25803" xr:uid="{00000000-0005-0000-0000-0000F8640000}"/>
    <cellStyle name="Percent 4 4 8 4 3 4" xfId="25804" xr:uid="{00000000-0005-0000-0000-0000F9640000}"/>
    <cellStyle name="Percent 4 4 8 4 4" xfId="25805" xr:uid="{00000000-0005-0000-0000-0000FA640000}"/>
    <cellStyle name="Percent 4 4 8 4 4 2" xfId="25806" xr:uid="{00000000-0005-0000-0000-0000FB640000}"/>
    <cellStyle name="Percent 4 4 8 4 4 2 2" xfId="25807" xr:uid="{00000000-0005-0000-0000-0000FC640000}"/>
    <cellStyle name="Percent 4 4 8 4 4 2 3" xfId="25808" xr:uid="{00000000-0005-0000-0000-0000FD640000}"/>
    <cellStyle name="Percent 4 4 8 4 4 3" xfId="25809" xr:uid="{00000000-0005-0000-0000-0000FE640000}"/>
    <cellStyle name="Percent 4 4 8 4 4 4" xfId="25810" xr:uid="{00000000-0005-0000-0000-0000FF640000}"/>
    <cellStyle name="Percent 4 4 8 4 5" xfId="25811" xr:uid="{00000000-0005-0000-0000-000000650000}"/>
    <cellStyle name="Percent 4 4 8 4 5 2" xfId="25812" xr:uid="{00000000-0005-0000-0000-000001650000}"/>
    <cellStyle name="Percent 4 4 8 4 5 3" xfId="25813" xr:uid="{00000000-0005-0000-0000-000002650000}"/>
    <cellStyle name="Percent 4 4 8 4 6" xfId="25814" xr:uid="{00000000-0005-0000-0000-000003650000}"/>
    <cellStyle name="Percent 4 4 8 4 7" xfId="25815" xr:uid="{00000000-0005-0000-0000-000004650000}"/>
    <cellStyle name="Percent 4 4 8 5" xfId="25816" xr:uid="{00000000-0005-0000-0000-000005650000}"/>
    <cellStyle name="Percent 4 4 8 5 2" xfId="25817" xr:uid="{00000000-0005-0000-0000-000006650000}"/>
    <cellStyle name="Percent 4 4 8 5 2 2" xfId="25818" xr:uid="{00000000-0005-0000-0000-000007650000}"/>
    <cellStyle name="Percent 4 4 8 5 2 2 2" xfId="25819" xr:uid="{00000000-0005-0000-0000-000008650000}"/>
    <cellStyle name="Percent 4 4 8 5 2 2 3" xfId="25820" xr:uid="{00000000-0005-0000-0000-000009650000}"/>
    <cellStyle name="Percent 4 4 8 5 2 3" xfId="25821" xr:uid="{00000000-0005-0000-0000-00000A650000}"/>
    <cellStyle name="Percent 4 4 8 5 2 4" xfId="25822" xr:uid="{00000000-0005-0000-0000-00000B650000}"/>
    <cellStyle name="Percent 4 4 8 5 3" xfId="25823" xr:uid="{00000000-0005-0000-0000-00000C650000}"/>
    <cellStyle name="Percent 4 4 8 5 3 2" xfId="25824" xr:uid="{00000000-0005-0000-0000-00000D650000}"/>
    <cellStyle name="Percent 4 4 8 5 3 2 2" xfId="25825" xr:uid="{00000000-0005-0000-0000-00000E650000}"/>
    <cellStyle name="Percent 4 4 8 5 3 2 3" xfId="25826" xr:uid="{00000000-0005-0000-0000-00000F650000}"/>
    <cellStyle name="Percent 4 4 8 5 3 3" xfId="25827" xr:uid="{00000000-0005-0000-0000-000010650000}"/>
    <cellStyle name="Percent 4 4 8 5 3 4" xfId="25828" xr:uid="{00000000-0005-0000-0000-000011650000}"/>
    <cellStyle name="Percent 4 4 8 5 4" xfId="25829" xr:uid="{00000000-0005-0000-0000-000012650000}"/>
    <cellStyle name="Percent 4 4 8 5 4 2" xfId="25830" xr:uid="{00000000-0005-0000-0000-000013650000}"/>
    <cellStyle name="Percent 4 4 8 5 4 3" xfId="25831" xr:uid="{00000000-0005-0000-0000-000014650000}"/>
    <cellStyle name="Percent 4 4 8 5 5" xfId="25832" xr:uid="{00000000-0005-0000-0000-000015650000}"/>
    <cellStyle name="Percent 4 4 8 5 6" xfId="25833" xr:uid="{00000000-0005-0000-0000-000016650000}"/>
    <cellStyle name="Percent 4 4 8 6" xfId="25834" xr:uid="{00000000-0005-0000-0000-000017650000}"/>
    <cellStyle name="Percent 4 4 8 6 2" xfId="25835" xr:uid="{00000000-0005-0000-0000-000018650000}"/>
    <cellStyle name="Percent 4 4 8 6 2 2" xfId="25836" xr:uid="{00000000-0005-0000-0000-000019650000}"/>
    <cellStyle name="Percent 4 4 8 6 2 3" xfId="25837" xr:uid="{00000000-0005-0000-0000-00001A650000}"/>
    <cellStyle name="Percent 4 4 8 6 3" xfId="25838" xr:uid="{00000000-0005-0000-0000-00001B650000}"/>
    <cellStyle name="Percent 4 4 8 6 4" xfId="25839" xr:uid="{00000000-0005-0000-0000-00001C650000}"/>
    <cellStyle name="Percent 4 4 8 7" xfId="25840" xr:uid="{00000000-0005-0000-0000-00001D650000}"/>
    <cellStyle name="Percent 4 4 8 7 2" xfId="25841" xr:uid="{00000000-0005-0000-0000-00001E650000}"/>
    <cellStyle name="Percent 4 4 8 7 2 2" xfId="25842" xr:uid="{00000000-0005-0000-0000-00001F650000}"/>
    <cellStyle name="Percent 4 4 8 7 2 3" xfId="25843" xr:uid="{00000000-0005-0000-0000-000020650000}"/>
    <cellStyle name="Percent 4 4 8 7 3" xfId="25844" xr:uid="{00000000-0005-0000-0000-000021650000}"/>
    <cellStyle name="Percent 4 4 8 7 4" xfId="25845" xr:uid="{00000000-0005-0000-0000-000022650000}"/>
    <cellStyle name="Percent 4 4 8 8" xfId="25846" xr:uid="{00000000-0005-0000-0000-000023650000}"/>
    <cellStyle name="Percent 4 4 8 8 2" xfId="25847" xr:uid="{00000000-0005-0000-0000-000024650000}"/>
    <cellStyle name="Percent 4 4 8 8 2 2" xfId="25848" xr:uid="{00000000-0005-0000-0000-000025650000}"/>
    <cellStyle name="Percent 4 4 8 8 2 3" xfId="25849" xr:uid="{00000000-0005-0000-0000-000026650000}"/>
    <cellStyle name="Percent 4 4 8 8 3" xfId="25850" xr:uid="{00000000-0005-0000-0000-000027650000}"/>
    <cellStyle name="Percent 4 4 8 8 4" xfId="25851" xr:uid="{00000000-0005-0000-0000-000028650000}"/>
    <cellStyle name="Percent 4 4 8 9" xfId="25852" xr:uid="{00000000-0005-0000-0000-000029650000}"/>
    <cellStyle name="Percent 4 4 8 9 2" xfId="25853" xr:uid="{00000000-0005-0000-0000-00002A650000}"/>
    <cellStyle name="Percent 4 4 8 9 3" xfId="25854" xr:uid="{00000000-0005-0000-0000-00002B650000}"/>
    <cellStyle name="Percent 4 4 9" xfId="25855" xr:uid="{00000000-0005-0000-0000-00002C650000}"/>
    <cellStyle name="Percent 4 4 9 2" xfId="25856" xr:uid="{00000000-0005-0000-0000-00002D650000}"/>
    <cellStyle name="Percent 4 4 9 2 2" xfId="25857" xr:uid="{00000000-0005-0000-0000-00002E650000}"/>
    <cellStyle name="Percent 4 4 9 2 2 2" xfId="25858" xr:uid="{00000000-0005-0000-0000-00002F650000}"/>
    <cellStyle name="Percent 4 4 9 2 2 3" xfId="25859" xr:uid="{00000000-0005-0000-0000-000030650000}"/>
    <cellStyle name="Percent 4 4 9 2 3" xfId="25860" xr:uid="{00000000-0005-0000-0000-000031650000}"/>
    <cellStyle name="Percent 4 4 9 2 4" xfId="25861" xr:uid="{00000000-0005-0000-0000-000032650000}"/>
    <cellStyle name="Percent 4 4 9 3" xfId="25862" xr:uid="{00000000-0005-0000-0000-000033650000}"/>
    <cellStyle name="Percent 4 4 9 3 2" xfId="25863" xr:uid="{00000000-0005-0000-0000-000034650000}"/>
    <cellStyle name="Percent 4 4 9 3 2 2" xfId="25864" xr:uid="{00000000-0005-0000-0000-000035650000}"/>
    <cellStyle name="Percent 4 4 9 3 2 3" xfId="25865" xr:uid="{00000000-0005-0000-0000-000036650000}"/>
    <cellStyle name="Percent 4 4 9 3 3" xfId="25866" xr:uid="{00000000-0005-0000-0000-000037650000}"/>
    <cellStyle name="Percent 4 4 9 3 4" xfId="25867" xr:uid="{00000000-0005-0000-0000-000038650000}"/>
    <cellStyle name="Percent 4 4 9 4" xfId="25868" xr:uid="{00000000-0005-0000-0000-000039650000}"/>
    <cellStyle name="Percent 4 4 9 4 2" xfId="25869" xr:uid="{00000000-0005-0000-0000-00003A650000}"/>
    <cellStyle name="Percent 4 4 9 4 3" xfId="25870" xr:uid="{00000000-0005-0000-0000-00003B650000}"/>
    <cellStyle name="Percent 4 4 9 5" xfId="25871" xr:uid="{00000000-0005-0000-0000-00003C650000}"/>
    <cellStyle name="Percent 4 4 9 5 2" xfId="25872" xr:uid="{00000000-0005-0000-0000-00003D650000}"/>
    <cellStyle name="Percent 4 4 9 5 3" xfId="25873" xr:uid="{00000000-0005-0000-0000-00003E650000}"/>
    <cellStyle name="Percent 4 4 9 6" xfId="25874" xr:uid="{00000000-0005-0000-0000-00003F650000}"/>
    <cellStyle name="Percent 4 4 9 7" xfId="25875" xr:uid="{00000000-0005-0000-0000-000040650000}"/>
    <cellStyle name="Percent 4 4 9 8" xfId="25876" xr:uid="{00000000-0005-0000-0000-000041650000}"/>
    <cellStyle name="Percent 4 40" xfId="25877" xr:uid="{00000000-0005-0000-0000-000042650000}"/>
    <cellStyle name="Percent 4 40 2" xfId="25878" xr:uid="{00000000-0005-0000-0000-000043650000}"/>
    <cellStyle name="Percent 4 40 3" xfId="25879" xr:uid="{00000000-0005-0000-0000-000044650000}"/>
    <cellStyle name="Percent 4 41" xfId="25880" xr:uid="{00000000-0005-0000-0000-000045650000}"/>
    <cellStyle name="Percent 4 5" xfId="25881" xr:uid="{00000000-0005-0000-0000-000046650000}"/>
    <cellStyle name="Percent 4 5 10" xfId="25882" xr:uid="{00000000-0005-0000-0000-000047650000}"/>
    <cellStyle name="Percent 4 5 10 2" xfId="25883" xr:uid="{00000000-0005-0000-0000-000048650000}"/>
    <cellStyle name="Percent 4 5 10 2 2" xfId="25884" xr:uid="{00000000-0005-0000-0000-000049650000}"/>
    <cellStyle name="Percent 4 5 10 2 2 2" xfId="25885" xr:uid="{00000000-0005-0000-0000-00004A650000}"/>
    <cellStyle name="Percent 4 5 10 2 2 3" xfId="25886" xr:uid="{00000000-0005-0000-0000-00004B650000}"/>
    <cellStyle name="Percent 4 5 10 2 3" xfId="25887" xr:uid="{00000000-0005-0000-0000-00004C650000}"/>
    <cellStyle name="Percent 4 5 10 2 4" xfId="25888" xr:uid="{00000000-0005-0000-0000-00004D650000}"/>
    <cellStyle name="Percent 4 5 10 3" xfId="25889" xr:uid="{00000000-0005-0000-0000-00004E650000}"/>
    <cellStyle name="Percent 4 5 10 3 2" xfId="25890" xr:uid="{00000000-0005-0000-0000-00004F650000}"/>
    <cellStyle name="Percent 4 5 10 3 2 2" xfId="25891" xr:uid="{00000000-0005-0000-0000-000050650000}"/>
    <cellStyle name="Percent 4 5 10 3 2 3" xfId="25892" xr:uid="{00000000-0005-0000-0000-000051650000}"/>
    <cellStyle name="Percent 4 5 10 3 3" xfId="25893" xr:uid="{00000000-0005-0000-0000-000052650000}"/>
    <cellStyle name="Percent 4 5 10 3 4" xfId="25894" xr:uid="{00000000-0005-0000-0000-000053650000}"/>
    <cellStyle name="Percent 4 5 10 4" xfId="25895" xr:uid="{00000000-0005-0000-0000-000054650000}"/>
    <cellStyle name="Percent 4 5 10 4 2" xfId="25896" xr:uid="{00000000-0005-0000-0000-000055650000}"/>
    <cellStyle name="Percent 4 5 10 4 3" xfId="25897" xr:uid="{00000000-0005-0000-0000-000056650000}"/>
    <cellStyle name="Percent 4 5 10 5" xfId="25898" xr:uid="{00000000-0005-0000-0000-000057650000}"/>
    <cellStyle name="Percent 4 5 10 6" xfId="25899" xr:uid="{00000000-0005-0000-0000-000058650000}"/>
    <cellStyle name="Percent 4 5 11" xfId="25900" xr:uid="{00000000-0005-0000-0000-000059650000}"/>
    <cellStyle name="Percent 4 5 11 2" xfId="25901" xr:uid="{00000000-0005-0000-0000-00005A650000}"/>
    <cellStyle name="Percent 4 5 11 2 2" xfId="25902" xr:uid="{00000000-0005-0000-0000-00005B650000}"/>
    <cellStyle name="Percent 4 5 11 2 2 2" xfId="25903" xr:uid="{00000000-0005-0000-0000-00005C650000}"/>
    <cellStyle name="Percent 4 5 11 2 2 3" xfId="25904" xr:uid="{00000000-0005-0000-0000-00005D650000}"/>
    <cellStyle name="Percent 4 5 11 2 3" xfId="25905" xr:uid="{00000000-0005-0000-0000-00005E650000}"/>
    <cellStyle name="Percent 4 5 11 2 4" xfId="25906" xr:uid="{00000000-0005-0000-0000-00005F650000}"/>
    <cellStyle name="Percent 4 5 11 3" xfId="25907" xr:uid="{00000000-0005-0000-0000-000060650000}"/>
    <cellStyle name="Percent 4 5 11 3 2" xfId="25908" xr:uid="{00000000-0005-0000-0000-000061650000}"/>
    <cellStyle name="Percent 4 5 11 3 2 2" xfId="25909" xr:uid="{00000000-0005-0000-0000-000062650000}"/>
    <cellStyle name="Percent 4 5 11 3 2 3" xfId="25910" xr:uid="{00000000-0005-0000-0000-000063650000}"/>
    <cellStyle name="Percent 4 5 11 3 3" xfId="25911" xr:uid="{00000000-0005-0000-0000-000064650000}"/>
    <cellStyle name="Percent 4 5 11 3 4" xfId="25912" xr:uid="{00000000-0005-0000-0000-000065650000}"/>
    <cellStyle name="Percent 4 5 11 4" xfId="25913" xr:uid="{00000000-0005-0000-0000-000066650000}"/>
    <cellStyle name="Percent 4 5 11 4 2" xfId="25914" xr:uid="{00000000-0005-0000-0000-000067650000}"/>
    <cellStyle name="Percent 4 5 11 4 3" xfId="25915" xr:uid="{00000000-0005-0000-0000-000068650000}"/>
    <cellStyle name="Percent 4 5 11 5" xfId="25916" xr:uid="{00000000-0005-0000-0000-000069650000}"/>
    <cellStyle name="Percent 4 5 11 6" xfId="25917" xr:uid="{00000000-0005-0000-0000-00006A650000}"/>
    <cellStyle name="Percent 4 5 12" xfId="25918" xr:uid="{00000000-0005-0000-0000-00006B650000}"/>
    <cellStyle name="Percent 4 5 12 2" xfId="25919" xr:uid="{00000000-0005-0000-0000-00006C650000}"/>
    <cellStyle name="Percent 4 5 12 2 2" xfId="25920" xr:uid="{00000000-0005-0000-0000-00006D650000}"/>
    <cellStyle name="Percent 4 5 12 2 2 2" xfId="25921" xr:uid="{00000000-0005-0000-0000-00006E650000}"/>
    <cellStyle name="Percent 4 5 12 2 2 3" xfId="25922" xr:uid="{00000000-0005-0000-0000-00006F650000}"/>
    <cellStyle name="Percent 4 5 12 2 3" xfId="25923" xr:uid="{00000000-0005-0000-0000-000070650000}"/>
    <cellStyle name="Percent 4 5 12 2 4" xfId="25924" xr:uid="{00000000-0005-0000-0000-000071650000}"/>
    <cellStyle name="Percent 4 5 12 3" xfId="25925" xr:uid="{00000000-0005-0000-0000-000072650000}"/>
    <cellStyle name="Percent 4 5 12 3 2" xfId="25926" xr:uid="{00000000-0005-0000-0000-000073650000}"/>
    <cellStyle name="Percent 4 5 12 3 2 2" xfId="25927" xr:uid="{00000000-0005-0000-0000-000074650000}"/>
    <cellStyle name="Percent 4 5 12 3 2 3" xfId="25928" xr:uid="{00000000-0005-0000-0000-000075650000}"/>
    <cellStyle name="Percent 4 5 12 3 3" xfId="25929" xr:uid="{00000000-0005-0000-0000-000076650000}"/>
    <cellStyle name="Percent 4 5 12 3 4" xfId="25930" xr:uid="{00000000-0005-0000-0000-000077650000}"/>
    <cellStyle name="Percent 4 5 12 4" xfId="25931" xr:uid="{00000000-0005-0000-0000-000078650000}"/>
    <cellStyle name="Percent 4 5 12 4 2" xfId="25932" xr:uid="{00000000-0005-0000-0000-000079650000}"/>
    <cellStyle name="Percent 4 5 12 4 2 2" xfId="25933" xr:uid="{00000000-0005-0000-0000-00007A650000}"/>
    <cellStyle name="Percent 4 5 12 4 2 3" xfId="25934" xr:uid="{00000000-0005-0000-0000-00007B650000}"/>
    <cellStyle name="Percent 4 5 12 4 3" xfId="25935" xr:uid="{00000000-0005-0000-0000-00007C650000}"/>
    <cellStyle name="Percent 4 5 12 4 4" xfId="25936" xr:uid="{00000000-0005-0000-0000-00007D650000}"/>
    <cellStyle name="Percent 4 5 12 5" xfId="25937" xr:uid="{00000000-0005-0000-0000-00007E650000}"/>
    <cellStyle name="Percent 4 5 12 5 2" xfId="25938" xr:uid="{00000000-0005-0000-0000-00007F650000}"/>
    <cellStyle name="Percent 4 5 12 5 3" xfId="25939" xr:uid="{00000000-0005-0000-0000-000080650000}"/>
    <cellStyle name="Percent 4 5 12 6" xfId="25940" xr:uid="{00000000-0005-0000-0000-000081650000}"/>
    <cellStyle name="Percent 4 5 12 7" xfId="25941" xr:uid="{00000000-0005-0000-0000-000082650000}"/>
    <cellStyle name="Percent 4 5 13" xfId="25942" xr:uid="{00000000-0005-0000-0000-000083650000}"/>
    <cellStyle name="Percent 4 5 13 2" xfId="25943" xr:uid="{00000000-0005-0000-0000-000084650000}"/>
    <cellStyle name="Percent 4 5 13 2 2" xfId="25944" xr:uid="{00000000-0005-0000-0000-000085650000}"/>
    <cellStyle name="Percent 4 5 13 2 2 2" xfId="25945" xr:uid="{00000000-0005-0000-0000-000086650000}"/>
    <cellStyle name="Percent 4 5 13 2 2 3" xfId="25946" xr:uid="{00000000-0005-0000-0000-000087650000}"/>
    <cellStyle name="Percent 4 5 13 2 3" xfId="25947" xr:uid="{00000000-0005-0000-0000-000088650000}"/>
    <cellStyle name="Percent 4 5 13 2 4" xfId="25948" xr:uid="{00000000-0005-0000-0000-000089650000}"/>
    <cellStyle name="Percent 4 5 13 3" xfId="25949" xr:uid="{00000000-0005-0000-0000-00008A650000}"/>
    <cellStyle name="Percent 4 5 13 3 2" xfId="25950" xr:uid="{00000000-0005-0000-0000-00008B650000}"/>
    <cellStyle name="Percent 4 5 13 3 2 2" xfId="25951" xr:uid="{00000000-0005-0000-0000-00008C650000}"/>
    <cellStyle name="Percent 4 5 13 3 2 3" xfId="25952" xr:uid="{00000000-0005-0000-0000-00008D650000}"/>
    <cellStyle name="Percent 4 5 13 3 3" xfId="25953" xr:uid="{00000000-0005-0000-0000-00008E650000}"/>
    <cellStyle name="Percent 4 5 13 3 4" xfId="25954" xr:uid="{00000000-0005-0000-0000-00008F650000}"/>
    <cellStyle name="Percent 4 5 13 4" xfId="25955" xr:uid="{00000000-0005-0000-0000-000090650000}"/>
    <cellStyle name="Percent 4 5 13 4 2" xfId="25956" xr:uid="{00000000-0005-0000-0000-000091650000}"/>
    <cellStyle name="Percent 4 5 13 4 3" xfId="25957" xr:uid="{00000000-0005-0000-0000-000092650000}"/>
    <cellStyle name="Percent 4 5 13 5" xfId="25958" xr:uid="{00000000-0005-0000-0000-000093650000}"/>
    <cellStyle name="Percent 4 5 13 6" xfId="25959" xr:uid="{00000000-0005-0000-0000-000094650000}"/>
    <cellStyle name="Percent 4 5 14" xfId="25960" xr:uid="{00000000-0005-0000-0000-000095650000}"/>
    <cellStyle name="Percent 4 5 14 2" xfId="25961" xr:uid="{00000000-0005-0000-0000-000096650000}"/>
    <cellStyle name="Percent 4 5 14 2 2" xfId="25962" xr:uid="{00000000-0005-0000-0000-000097650000}"/>
    <cellStyle name="Percent 4 5 14 2 3" xfId="25963" xr:uid="{00000000-0005-0000-0000-000098650000}"/>
    <cellStyle name="Percent 4 5 14 3" xfId="25964" xr:uid="{00000000-0005-0000-0000-000099650000}"/>
    <cellStyle name="Percent 4 5 14 4" xfId="25965" xr:uid="{00000000-0005-0000-0000-00009A650000}"/>
    <cellStyle name="Percent 4 5 15" xfId="25966" xr:uid="{00000000-0005-0000-0000-00009B650000}"/>
    <cellStyle name="Percent 4 5 15 2" xfId="25967" xr:uid="{00000000-0005-0000-0000-00009C650000}"/>
    <cellStyle name="Percent 4 5 15 2 2" xfId="25968" xr:uid="{00000000-0005-0000-0000-00009D650000}"/>
    <cellStyle name="Percent 4 5 15 2 3" xfId="25969" xr:uid="{00000000-0005-0000-0000-00009E650000}"/>
    <cellStyle name="Percent 4 5 15 3" xfId="25970" xr:uid="{00000000-0005-0000-0000-00009F650000}"/>
    <cellStyle name="Percent 4 5 15 4" xfId="25971" xr:uid="{00000000-0005-0000-0000-0000A0650000}"/>
    <cellStyle name="Percent 4 5 16" xfId="25972" xr:uid="{00000000-0005-0000-0000-0000A1650000}"/>
    <cellStyle name="Percent 4 5 16 2" xfId="25973" xr:uid="{00000000-0005-0000-0000-0000A2650000}"/>
    <cellStyle name="Percent 4 5 16 2 2" xfId="25974" xr:uid="{00000000-0005-0000-0000-0000A3650000}"/>
    <cellStyle name="Percent 4 5 16 2 3" xfId="25975" xr:uid="{00000000-0005-0000-0000-0000A4650000}"/>
    <cellStyle name="Percent 4 5 16 3" xfId="25976" xr:uid="{00000000-0005-0000-0000-0000A5650000}"/>
    <cellStyle name="Percent 4 5 16 4" xfId="25977" xr:uid="{00000000-0005-0000-0000-0000A6650000}"/>
    <cellStyle name="Percent 4 5 17" xfId="25978" xr:uid="{00000000-0005-0000-0000-0000A7650000}"/>
    <cellStyle name="Percent 4 5 17 2" xfId="25979" xr:uid="{00000000-0005-0000-0000-0000A8650000}"/>
    <cellStyle name="Percent 4 5 17 3" xfId="25980" xr:uid="{00000000-0005-0000-0000-0000A9650000}"/>
    <cellStyle name="Percent 4 5 18" xfId="25981" xr:uid="{00000000-0005-0000-0000-0000AA650000}"/>
    <cellStyle name="Percent 4 5 18 2" xfId="25982" xr:uid="{00000000-0005-0000-0000-0000AB650000}"/>
    <cellStyle name="Percent 4 5 18 3" xfId="25983" xr:uid="{00000000-0005-0000-0000-0000AC650000}"/>
    <cellStyle name="Percent 4 5 19" xfId="25984" xr:uid="{00000000-0005-0000-0000-0000AD650000}"/>
    <cellStyle name="Percent 4 5 19 2" xfId="25985" xr:uid="{00000000-0005-0000-0000-0000AE650000}"/>
    <cellStyle name="Percent 4 5 19 3" xfId="25986" xr:uid="{00000000-0005-0000-0000-0000AF650000}"/>
    <cellStyle name="Percent 4 5 2" xfId="25987" xr:uid="{00000000-0005-0000-0000-0000B0650000}"/>
    <cellStyle name="Percent 4 5 2 10" xfId="25988" xr:uid="{00000000-0005-0000-0000-0000B1650000}"/>
    <cellStyle name="Percent 4 5 2 10 2" xfId="25989" xr:uid="{00000000-0005-0000-0000-0000B2650000}"/>
    <cellStyle name="Percent 4 5 2 10 3" xfId="25990" xr:uid="{00000000-0005-0000-0000-0000B3650000}"/>
    <cellStyle name="Percent 4 5 2 11" xfId="25991" xr:uid="{00000000-0005-0000-0000-0000B4650000}"/>
    <cellStyle name="Percent 4 5 2 11 2" xfId="25992" xr:uid="{00000000-0005-0000-0000-0000B5650000}"/>
    <cellStyle name="Percent 4 5 2 11 3" xfId="25993" xr:uid="{00000000-0005-0000-0000-0000B6650000}"/>
    <cellStyle name="Percent 4 5 2 12" xfId="25994" xr:uid="{00000000-0005-0000-0000-0000B7650000}"/>
    <cellStyle name="Percent 4 5 2 2" xfId="25995" xr:uid="{00000000-0005-0000-0000-0000B8650000}"/>
    <cellStyle name="Percent 4 5 2 2 2" xfId="25996" xr:uid="{00000000-0005-0000-0000-0000B9650000}"/>
    <cellStyle name="Percent 4 5 2 2 2 2" xfId="25997" xr:uid="{00000000-0005-0000-0000-0000BA650000}"/>
    <cellStyle name="Percent 4 5 2 2 2 2 2" xfId="25998" xr:uid="{00000000-0005-0000-0000-0000BB650000}"/>
    <cellStyle name="Percent 4 5 2 2 2 2 3" xfId="25999" xr:uid="{00000000-0005-0000-0000-0000BC650000}"/>
    <cellStyle name="Percent 4 5 2 2 2 3" xfId="26000" xr:uid="{00000000-0005-0000-0000-0000BD650000}"/>
    <cellStyle name="Percent 4 5 2 2 2 4" xfId="26001" xr:uid="{00000000-0005-0000-0000-0000BE650000}"/>
    <cellStyle name="Percent 4 5 2 2 3" xfId="26002" xr:uid="{00000000-0005-0000-0000-0000BF650000}"/>
    <cellStyle name="Percent 4 5 2 2 3 2" xfId="26003" xr:uid="{00000000-0005-0000-0000-0000C0650000}"/>
    <cellStyle name="Percent 4 5 2 2 3 2 2" xfId="26004" xr:uid="{00000000-0005-0000-0000-0000C1650000}"/>
    <cellStyle name="Percent 4 5 2 2 3 2 3" xfId="26005" xr:uid="{00000000-0005-0000-0000-0000C2650000}"/>
    <cellStyle name="Percent 4 5 2 2 3 3" xfId="26006" xr:uid="{00000000-0005-0000-0000-0000C3650000}"/>
    <cellStyle name="Percent 4 5 2 2 3 4" xfId="26007" xr:uid="{00000000-0005-0000-0000-0000C4650000}"/>
    <cellStyle name="Percent 4 5 2 2 4" xfId="26008" xr:uid="{00000000-0005-0000-0000-0000C5650000}"/>
    <cellStyle name="Percent 4 5 2 2 4 2" xfId="26009" xr:uid="{00000000-0005-0000-0000-0000C6650000}"/>
    <cellStyle name="Percent 4 5 2 2 4 3" xfId="26010" xr:uid="{00000000-0005-0000-0000-0000C7650000}"/>
    <cellStyle name="Percent 4 5 2 2 5" xfId="26011" xr:uid="{00000000-0005-0000-0000-0000C8650000}"/>
    <cellStyle name="Percent 4 5 2 2 5 2" xfId="26012" xr:uid="{00000000-0005-0000-0000-0000C9650000}"/>
    <cellStyle name="Percent 4 5 2 2 5 3" xfId="26013" xr:uid="{00000000-0005-0000-0000-0000CA650000}"/>
    <cellStyle name="Percent 4 5 2 2 6" xfId="26014" xr:uid="{00000000-0005-0000-0000-0000CB650000}"/>
    <cellStyle name="Percent 4 5 2 2 7" xfId="26015" xr:uid="{00000000-0005-0000-0000-0000CC650000}"/>
    <cellStyle name="Percent 4 5 2 3" xfId="26016" xr:uid="{00000000-0005-0000-0000-0000CD650000}"/>
    <cellStyle name="Percent 4 5 2 3 2" xfId="26017" xr:uid="{00000000-0005-0000-0000-0000CE650000}"/>
    <cellStyle name="Percent 4 5 2 3 2 2" xfId="26018" xr:uid="{00000000-0005-0000-0000-0000CF650000}"/>
    <cellStyle name="Percent 4 5 2 3 2 2 2" xfId="26019" xr:uid="{00000000-0005-0000-0000-0000D0650000}"/>
    <cellStyle name="Percent 4 5 2 3 2 2 3" xfId="26020" xr:uid="{00000000-0005-0000-0000-0000D1650000}"/>
    <cellStyle name="Percent 4 5 2 3 2 3" xfId="26021" xr:uid="{00000000-0005-0000-0000-0000D2650000}"/>
    <cellStyle name="Percent 4 5 2 3 2 4" xfId="26022" xr:uid="{00000000-0005-0000-0000-0000D3650000}"/>
    <cellStyle name="Percent 4 5 2 3 3" xfId="26023" xr:uid="{00000000-0005-0000-0000-0000D4650000}"/>
    <cellStyle name="Percent 4 5 2 3 3 2" xfId="26024" xr:uid="{00000000-0005-0000-0000-0000D5650000}"/>
    <cellStyle name="Percent 4 5 2 3 3 2 2" xfId="26025" xr:uid="{00000000-0005-0000-0000-0000D6650000}"/>
    <cellStyle name="Percent 4 5 2 3 3 2 3" xfId="26026" xr:uid="{00000000-0005-0000-0000-0000D7650000}"/>
    <cellStyle name="Percent 4 5 2 3 3 3" xfId="26027" xr:uid="{00000000-0005-0000-0000-0000D8650000}"/>
    <cellStyle name="Percent 4 5 2 3 3 4" xfId="26028" xr:uid="{00000000-0005-0000-0000-0000D9650000}"/>
    <cellStyle name="Percent 4 5 2 3 4" xfId="26029" xr:uid="{00000000-0005-0000-0000-0000DA650000}"/>
    <cellStyle name="Percent 4 5 2 3 4 2" xfId="26030" xr:uid="{00000000-0005-0000-0000-0000DB650000}"/>
    <cellStyle name="Percent 4 5 2 3 4 3" xfId="26031" xr:uid="{00000000-0005-0000-0000-0000DC650000}"/>
    <cellStyle name="Percent 4 5 2 3 5" xfId="26032" xr:uid="{00000000-0005-0000-0000-0000DD650000}"/>
    <cellStyle name="Percent 4 5 2 3 6" xfId="26033" xr:uid="{00000000-0005-0000-0000-0000DE650000}"/>
    <cellStyle name="Percent 4 5 2 4" xfId="26034" xr:uid="{00000000-0005-0000-0000-0000DF650000}"/>
    <cellStyle name="Percent 4 5 2 4 2" xfId="26035" xr:uid="{00000000-0005-0000-0000-0000E0650000}"/>
    <cellStyle name="Percent 4 5 2 4 2 2" xfId="26036" xr:uid="{00000000-0005-0000-0000-0000E1650000}"/>
    <cellStyle name="Percent 4 5 2 4 2 2 2" xfId="26037" xr:uid="{00000000-0005-0000-0000-0000E2650000}"/>
    <cellStyle name="Percent 4 5 2 4 2 2 3" xfId="26038" xr:uid="{00000000-0005-0000-0000-0000E3650000}"/>
    <cellStyle name="Percent 4 5 2 4 2 3" xfId="26039" xr:uid="{00000000-0005-0000-0000-0000E4650000}"/>
    <cellStyle name="Percent 4 5 2 4 2 4" xfId="26040" xr:uid="{00000000-0005-0000-0000-0000E5650000}"/>
    <cellStyle name="Percent 4 5 2 4 3" xfId="26041" xr:uid="{00000000-0005-0000-0000-0000E6650000}"/>
    <cellStyle name="Percent 4 5 2 4 3 2" xfId="26042" xr:uid="{00000000-0005-0000-0000-0000E7650000}"/>
    <cellStyle name="Percent 4 5 2 4 3 2 2" xfId="26043" xr:uid="{00000000-0005-0000-0000-0000E8650000}"/>
    <cellStyle name="Percent 4 5 2 4 3 2 3" xfId="26044" xr:uid="{00000000-0005-0000-0000-0000E9650000}"/>
    <cellStyle name="Percent 4 5 2 4 3 3" xfId="26045" xr:uid="{00000000-0005-0000-0000-0000EA650000}"/>
    <cellStyle name="Percent 4 5 2 4 3 4" xfId="26046" xr:uid="{00000000-0005-0000-0000-0000EB650000}"/>
    <cellStyle name="Percent 4 5 2 4 4" xfId="26047" xr:uid="{00000000-0005-0000-0000-0000EC650000}"/>
    <cellStyle name="Percent 4 5 2 4 4 2" xfId="26048" xr:uid="{00000000-0005-0000-0000-0000ED650000}"/>
    <cellStyle name="Percent 4 5 2 4 4 2 2" xfId="26049" xr:uid="{00000000-0005-0000-0000-0000EE650000}"/>
    <cellStyle name="Percent 4 5 2 4 4 2 3" xfId="26050" xr:uid="{00000000-0005-0000-0000-0000EF650000}"/>
    <cellStyle name="Percent 4 5 2 4 4 3" xfId="26051" xr:uid="{00000000-0005-0000-0000-0000F0650000}"/>
    <cellStyle name="Percent 4 5 2 4 4 4" xfId="26052" xr:uid="{00000000-0005-0000-0000-0000F1650000}"/>
    <cellStyle name="Percent 4 5 2 4 5" xfId="26053" xr:uid="{00000000-0005-0000-0000-0000F2650000}"/>
    <cellStyle name="Percent 4 5 2 4 5 2" xfId="26054" xr:uid="{00000000-0005-0000-0000-0000F3650000}"/>
    <cellStyle name="Percent 4 5 2 4 5 3" xfId="26055" xr:uid="{00000000-0005-0000-0000-0000F4650000}"/>
    <cellStyle name="Percent 4 5 2 4 6" xfId="26056" xr:uid="{00000000-0005-0000-0000-0000F5650000}"/>
    <cellStyle name="Percent 4 5 2 4 7" xfId="26057" xr:uid="{00000000-0005-0000-0000-0000F6650000}"/>
    <cellStyle name="Percent 4 5 2 5" xfId="26058" xr:uid="{00000000-0005-0000-0000-0000F7650000}"/>
    <cellStyle name="Percent 4 5 2 5 2" xfId="26059" xr:uid="{00000000-0005-0000-0000-0000F8650000}"/>
    <cellStyle name="Percent 4 5 2 5 2 2" xfId="26060" xr:uid="{00000000-0005-0000-0000-0000F9650000}"/>
    <cellStyle name="Percent 4 5 2 5 2 2 2" xfId="26061" xr:uid="{00000000-0005-0000-0000-0000FA650000}"/>
    <cellStyle name="Percent 4 5 2 5 2 2 3" xfId="26062" xr:uid="{00000000-0005-0000-0000-0000FB650000}"/>
    <cellStyle name="Percent 4 5 2 5 2 3" xfId="26063" xr:uid="{00000000-0005-0000-0000-0000FC650000}"/>
    <cellStyle name="Percent 4 5 2 5 2 4" xfId="26064" xr:uid="{00000000-0005-0000-0000-0000FD650000}"/>
    <cellStyle name="Percent 4 5 2 5 3" xfId="26065" xr:uid="{00000000-0005-0000-0000-0000FE650000}"/>
    <cellStyle name="Percent 4 5 2 5 3 2" xfId="26066" xr:uid="{00000000-0005-0000-0000-0000FF650000}"/>
    <cellStyle name="Percent 4 5 2 5 3 2 2" xfId="26067" xr:uid="{00000000-0005-0000-0000-000000660000}"/>
    <cellStyle name="Percent 4 5 2 5 3 2 3" xfId="26068" xr:uid="{00000000-0005-0000-0000-000001660000}"/>
    <cellStyle name="Percent 4 5 2 5 3 3" xfId="26069" xr:uid="{00000000-0005-0000-0000-000002660000}"/>
    <cellStyle name="Percent 4 5 2 5 3 4" xfId="26070" xr:uid="{00000000-0005-0000-0000-000003660000}"/>
    <cellStyle name="Percent 4 5 2 5 4" xfId="26071" xr:uid="{00000000-0005-0000-0000-000004660000}"/>
    <cellStyle name="Percent 4 5 2 5 4 2" xfId="26072" xr:uid="{00000000-0005-0000-0000-000005660000}"/>
    <cellStyle name="Percent 4 5 2 5 4 3" xfId="26073" xr:uid="{00000000-0005-0000-0000-000006660000}"/>
    <cellStyle name="Percent 4 5 2 5 5" xfId="26074" xr:uid="{00000000-0005-0000-0000-000007660000}"/>
    <cellStyle name="Percent 4 5 2 5 6" xfId="26075" xr:uid="{00000000-0005-0000-0000-000008660000}"/>
    <cellStyle name="Percent 4 5 2 6" xfId="26076" xr:uid="{00000000-0005-0000-0000-000009660000}"/>
    <cellStyle name="Percent 4 5 2 6 2" xfId="26077" xr:uid="{00000000-0005-0000-0000-00000A660000}"/>
    <cellStyle name="Percent 4 5 2 6 2 2" xfId="26078" xr:uid="{00000000-0005-0000-0000-00000B660000}"/>
    <cellStyle name="Percent 4 5 2 6 2 3" xfId="26079" xr:uid="{00000000-0005-0000-0000-00000C660000}"/>
    <cellStyle name="Percent 4 5 2 6 3" xfId="26080" xr:uid="{00000000-0005-0000-0000-00000D660000}"/>
    <cellStyle name="Percent 4 5 2 6 4" xfId="26081" xr:uid="{00000000-0005-0000-0000-00000E660000}"/>
    <cellStyle name="Percent 4 5 2 7" xfId="26082" xr:uid="{00000000-0005-0000-0000-00000F660000}"/>
    <cellStyle name="Percent 4 5 2 7 2" xfId="26083" xr:uid="{00000000-0005-0000-0000-000010660000}"/>
    <cellStyle name="Percent 4 5 2 7 2 2" xfId="26084" xr:uid="{00000000-0005-0000-0000-000011660000}"/>
    <cellStyle name="Percent 4 5 2 7 2 3" xfId="26085" xr:uid="{00000000-0005-0000-0000-000012660000}"/>
    <cellStyle name="Percent 4 5 2 7 3" xfId="26086" xr:uid="{00000000-0005-0000-0000-000013660000}"/>
    <cellStyle name="Percent 4 5 2 7 4" xfId="26087" xr:uid="{00000000-0005-0000-0000-000014660000}"/>
    <cellStyle name="Percent 4 5 2 8" xfId="26088" xr:uid="{00000000-0005-0000-0000-000015660000}"/>
    <cellStyle name="Percent 4 5 2 8 2" xfId="26089" xr:uid="{00000000-0005-0000-0000-000016660000}"/>
    <cellStyle name="Percent 4 5 2 8 2 2" xfId="26090" xr:uid="{00000000-0005-0000-0000-000017660000}"/>
    <cellStyle name="Percent 4 5 2 8 2 3" xfId="26091" xr:uid="{00000000-0005-0000-0000-000018660000}"/>
    <cellStyle name="Percent 4 5 2 8 3" xfId="26092" xr:uid="{00000000-0005-0000-0000-000019660000}"/>
    <cellStyle name="Percent 4 5 2 8 4" xfId="26093" xr:uid="{00000000-0005-0000-0000-00001A660000}"/>
    <cellStyle name="Percent 4 5 2 9" xfId="26094" xr:uid="{00000000-0005-0000-0000-00001B660000}"/>
    <cellStyle name="Percent 4 5 2 9 2" xfId="26095" xr:uid="{00000000-0005-0000-0000-00001C660000}"/>
    <cellStyle name="Percent 4 5 2 9 3" xfId="26096" xr:uid="{00000000-0005-0000-0000-00001D660000}"/>
    <cellStyle name="Percent 4 5 20" xfId="26097" xr:uid="{00000000-0005-0000-0000-00001E660000}"/>
    <cellStyle name="Percent 4 5 3" xfId="26098" xr:uid="{00000000-0005-0000-0000-00001F660000}"/>
    <cellStyle name="Percent 4 5 3 10" xfId="26099" xr:uid="{00000000-0005-0000-0000-000020660000}"/>
    <cellStyle name="Percent 4 5 3 10 2" xfId="26100" xr:uid="{00000000-0005-0000-0000-000021660000}"/>
    <cellStyle name="Percent 4 5 3 10 3" xfId="26101" xr:uid="{00000000-0005-0000-0000-000022660000}"/>
    <cellStyle name="Percent 4 5 3 11" xfId="26102" xr:uid="{00000000-0005-0000-0000-000023660000}"/>
    <cellStyle name="Percent 4 5 3 11 2" xfId="26103" xr:uid="{00000000-0005-0000-0000-000024660000}"/>
    <cellStyle name="Percent 4 5 3 11 3" xfId="26104" xr:uid="{00000000-0005-0000-0000-000025660000}"/>
    <cellStyle name="Percent 4 5 3 12" xfId="26105" xr:uid="{00000000-0005-0000-0000-000026660000}"/>
    <cellStyle name="Percent 4 5 3 2" xfId="26106" xr:uid="{00000000-0005-0000-0000-000027660000}"/>
    <cellStyle name="Percent 4 5 3 2 2" xfId="26107" xr:uid="{00000000-0005-0000-0000-000028660000}"/>
    <cellStyle name="Percent 4 5 3 2 2 2" xfId="26108" xr:uid="{00000000-0005-0000-0000-000029660000}"/>
    <cellStyle name="Percent 4 5 3 2 2 2 2" xfId="26109" xr:uid="{00000000-0005-0000-0000-00002A660000}"/>
    <cellStyle name="Percent 4 5 3 2 2 2 3" xfId="26110" xr:uid="{00000000-0005-0000-0000-00002B660000}"/>
    <cellStyle name="Percent 4 5 3 2 2 3" xfId="26111" xr:uid="{00000000-0005-0000-0000-00002C660000}"/>
    <cellStyle name="Percent 4 5 3 2 2 4" xfId="26112" xr:uid="{00000000-0005-0000-0000-00002D660000}"/>
    <cellStyle name="Percent 4 5 3 2 3" xfId="26113" xr:uid="{00000000-0005-0000-0000-00002E660000}"/>
    <cellStyle name="Percent 4 5 3 2 3 2" xfId="26114" xr:uid="{00000000-0005-0000-0000-00002F660000}"/>
    <cellStyle name="Percent 4 5 3 2 3 2 2" xfId="26115" xr:uid="{00000000-0005-0000-0000-000030660000}"/>
    <cellStyle name="Percent 4 5 3 2 3 2 3" xfId="26116" xr:uid="{00000000-0005-0000-0000-000031660000}"/>
    <cellStyle name="Percent 4 5 3 2 3 3" xfId="26117" xr:uid="{00000000-0005-0000-0000-000032660000}"/>
    <cellStyle name="Percent 4 5 3 2 3 4" xfId="26118" xr:uid="{00000000-0005-0000-0000-000033660000}"/>
    <cellStyle name="Percent 4 5 3 2 4" xfId="26119" xr:uid="{00000000-0005-0000-0000-000034660000}"/>
    <cellStyle name="Percent 4 5 3 2 4 2" xfId="26120" xr:uid="{00000000-0005-0000-0000-000035660000}"/>
    <cellStyle name="Percent 4 5 3 2 4 3" xfId="26121" xr:uid="{00000000-0005-0000-0000-000036660000}"/>
    <cellStyle name="Percent 4 5 3 2 5" xfId="26122" xr:uid="{00000000-0005-0000-0000-000037660000}"/>
    <cellStyle name="Percent 4 5 3 2 5 2" xfId="26123" xr:uid="{00000000-0005-0000-0000-000038660000}"/>
    <cellStyle name="Percent 4 5 3 2 5 3" xfId="26124" xr:uid="{00000000-0005-0000-0000-000039660000}"/>
    <cellStyle name="Percent 4 5 3 2 6" xfId="26125" xr:uid="{00000000-0005-0000-0000-00003A660000}"/>
    <cellStyle name="Percent 4 5 3 2 7" xfId="26126" xr:uid="{00000000-0005-0000-0000-00003B660000}"/>
    <cellStyle name="Percent 4 5 3 3" xfId="26127" xr:uid="{00000000-0005-0000-0000-00003C660000}"/>
    <cellStyle name="Percent 4 5 3 3 2" xfId="26128" xr:uid="{00000000-0005-0000-0000-00003D660000}"/>
    <cellStyle name="Percent 4 5 3 3 2 2" xfId="26129" xr:uid="{00000000-0005-0000-0000-00003E660000}"/>
    <cellStyle name="Percent 4 5 3 3 2 2 2" xfId="26130" xr:uid="{00000000-0005-0000-0000-00003F660000}"/>
    <cellStyle name="Percent 4 5 3 3 2 2 3" xfId="26131" xr:uid="{00000000-0005-0000-0000-000040660000}"/>
    <cellStyle name="Percent 4 5 3 3 2 3" xfId="26132" xr:uid="{00000000-0005-0000-0000-000041660000}"/>
    <cellStyle name="Percent 4 5 3 3 2 4" xfId="26133" xr:uid="{00000000-0005-0000-0000-000042660000}"/>
    <cellStyle name="Percent 4 5 3 3 3" xfId="26134" xr:uid="{00000000-0005-0000-0000-000043660000}"/>
    <cellStyle name="Percent 4 5 3 3 3 2" xfId="26135" xr:uid="{00000000-0005-0000-0000-000044660000}"/>
    <cellStyle name="Percent 4 5 3 3 3 2 2" xfId="26136" xr:uid="{00000000-0005-0000-0000-000045660000}"/>
    <cellStyle name="Percent 4 5 3 3 3 2 3" xfId="26137" xr:uid="{00000000-0005-0000-0000-000046660000}"/>
    <cellStyle name="Percent 4 5 3 3 3 3" xfId="26138" xr:uid="{00000000-0005-0000-0000-000047660000}"/>
    <cellStyle name="Percent 4 5 3 3 3 4" xfId="26139" xr:uid="{00000000-0005-0000-0000-000048660000}"/>
    <cellStyle name="Percent 4 5 3 3 4" xfId="26140" xr:uid="{00000000-0005-0000-0000-000049660000}"/>
    <cellStyle name="Percent 4 5 3 3 4 2" xfId="26141" xr:uid="{00000000-0005-0000-0000-00004A660000}"/>
    <cellStyle name="Percent 4 5 3 3 4 3" xfId="26142" xr:uid="{00000000-0005-0000-0000-00004B660000}"/>
    <cellStyle name="Percent 4 5 3 3 5" xfId="26143" xr:uid="{00000000-0005-0000-0000-00004C660000}"/>
    <cellStyle name="Percent 4 5 3 3 6" xfId="26144" xr:uid="{00000000-0005-0000-0000-00004D660000}"/>
    <cellStyle name="Percent 4 5 3 4" xfId="26145" xr:uid="{00000000-0005-0000-0000-00004E660000}"/>
    <cellStyle name="Percent 4 5 3 4 2" xfId="26146" xr:uid="{00000000-0005-0000-0000-00004F660000}"/>
    <cellStyle name="Percent 4 5 3 4 2 2" xfId="26147" xr:uid="{00000000-0005-0000-0000-000050660000}"/>
    <cellStyle name="Percent 4 5 3 4 2 2 2" xfId="26148" xr:uid="{00000000-0005-0000-0000-000051660000}"/>
    <cellStyle name="Percent 4 5 3 4 2 2 3" xfId="26149" xr:uid="{00000000-0005-0000-0000-000052660000}"/>
    <cellStyle name="Percent 4 5 3 4 2 3" xfId="26150" xr:uid="{00000000-0005-0000-0000-000053660000}"/>
    <cellStyle name="Percent 4 5 3 4 2 4" xfId="26151" xr:uid="{00000000-0005-0000-0000-000054660000}"/>
    <cellStyle name="Percent 4 5 3 4 3" xfId="26152" xr:uid="{00000000-0005-0000-0000-000055660000}"/>
    <cellStyle name="Percent 4 5 3 4 3 2" xfId="26153" xr:uid="{00000000-0005-0000-0000-000056660000}"/>
    <cellStyle name="Percent 4 5 3 4 3 2 2" xfId="26154" xr:uid="{00000000-0005-0000-0000-000057660000}"/>
    <cellStyle name="Percent 4 5 3 4 3 2 3" xfId="26155" xr:uid="{00000000-0005-0000-0000-000058660000}"/>
    <cellStyle name="Percent 4 5 3 4 3 3" xfId="26156" xr:uid="{00000000-0005-0000-0000-000059660000}"/>
    <cellStyle name="Percent 4 5 3 4 3 4" xfId="26157" xr:uid="{00000000-0005-0000-0000-00005A660000}"/>
    <cellStyle name="Percent 4 5 3 4 4" xfId="26158" xr:uid="{00000000-0005-0000-0000-00005B660000}"/>
    <cellStyle name="Percent 4 5 3 4 4 2" xfId="26159" xr:uid="{00000000-0005-0000-0000-00005C660000}"/>
    <cellStyle name="Percent 4 5 3 4 4 2 2" xfId="26160" xr:uid="{00000000-0005-0000-0000-00005D660000}"/>
    <cellStyle name="Percent 4 5 3 4 4 2 3" xfId="26161" xr:uid="{00000000-0005-0000-0000-00005E660000}"/>
    <cellStyle name="Percent 4 5 3 4 4 3" xfId="26162" xr:uid="{00000000-0005-0000-0000-00005F660000}"/>
    <cellStyle name="Percent 4 5 3 4 4 4" xfId="26163" xr:uid="{00000000-0005-0000-0000-000060660000}"/>
    <cellStyle name="Percent 4 5 3 4 5" xfId="26164" xr:uid="{00000000-0005-0000-0000-000061660000}"/>
    <cellStyle name="Percent 4 5 3 4 5 2" xfId="26165" xr:uid="{00000000-0005-0000-0000-000062660000}"/>
    <cellStyle name="Percent 4 5 3 4 5 3" xfId="26166" xr:uid="{00000000-0005-0000-0000-000063660000}"/>
    <cellStyle name="Percent 4 5 3 4 6" xfId="26167" xr:uid="{00000000-0005-0000-0000-000064660000}"/>
    <cellStyle name="Percent 4 5 3 4 7" xfId="26168" xr:uid="{00000000-0005-0000-0000-000065660000}"/>
    <cellStyle name="Percent 4 5 3 5" xfId="26169" xr:uid="{00000000-0005-0000-0000-000066660000}"/>
    <cellStyle name="Percent 4 5 3 5 2" xfId="26170" xr:uid="{00000000-0005-0000-0000-000067660000}"/>
    <cellStyle name="Percent 4 5 3 5 2 2" xfId="26171" xr:uid="{00000000-0005-0000-0000-000068660000}"/>
    <cellStyle name="Percent 4 5 3 5 2 2 2" xfId="26172" xr:uid="{00000000-0005-0000-0000-000069660000}"/>
    <cellStyle name="Percent 4 5 3 5 2 2 3" xfId="26173" xr:uid="{00000000-0005-0000-0000-00006A660000}"/>
    <cellStyle name="Percent 4 5 3 5 2 3" xfId="26174" xr:uid="{00000000-0005-0000-0000-00006B660000}"/>
    <cellStyle name="Percent 4 5 3 5 2 4" xfId="26175" xr:uid="{00000000-0005-0000-0000-00006C660000}"/>
    <cellStyle name="Percent 4 5 3 5 3" xfId="26176" xr:uid="{00000000-0005-0000-0000-00006D660000}"/>
    <cellStyle name="Percent 4 5 3 5 3 2" xfId="26177" xr:uid="{00000000-0005-0000-0000-00006E660000}"/>
    <cellStyle name="Percent 4 5 3 5 3 2 2" xfId="26178" xr:uid="{00000000-0005-0000-0000-00006F660000}"/>
    <cellStyle name="Percent 4 5 3 5 3 2 3" xfId="26179" xr:uid="{00000000-0005-0000-0000-000070660000}"/>
    <cellStyle name="Percent 4 5 3 5 3 3" xfId="26180" xr:uid="{00000000-0005-0000-0000-000071660000}"/>
    <cellStyle name="Percent 4 5 3 5 3 4" xfId="26181" xr:uid="{00000000-0005-0000-0000-000072660000}"/>
    <cellStyle name="Percent 4 5 3 5 4" xfId="26182" xr:uid="{00000000-0005-0000-0000-000073660000}"/>
    <cellStyle name="Percent 4 5 3 5 4 2" xfId="26183" xr:uid="{00000000-0005-0000-0000-000074660000}"/>
    <cellStyle name="Percent 4 5 3 5 4 3" xfId="26184" xr:uid="{00000000-0005-0000-0000-000075660000}"/>
    <cellStyle name="Percent 4 5 3 5 5" xfId="26185" xr:uid="{00000000-0005-0000-0000-000076660000}"/>
    <cellStyle name="Percent 4 5 3 5 6" xfId="26186" xr:uid="{00000000-0005-0000-0000-000077660000}"/>
    <cellStyle name="Percent 4 5 3 6" xfId="26187" xr:uid="{00000000-0005-0000-0000-000078660000}"/>
    <cellStyle name="Percent 4 5 3 6 2" xfId="26188" xr:uid="{00000000-0005-0000-0000-000079660000}"/>
    <cellStyle name="Percent 4 5 3 6 2 2" xfId="26189" xr:uid="{00000000-0005-0000-0000-00007A660000}"/>
    <cellStyle name="Percent 4 5 3 6 2 3" xfId="26190" xr:uid="{00000000-0005-0000-0000-00007B660000}"/>
    <cellStyle name="Percent 4 5 3 6 3" xfId="26191" xr:uid="{00000000-0005-0000-0000-00007C660000}"/>
    <cellStyle name="Percent 4 5 3 6 4" xfId="26192" xr:uid="{00000000-0005-0000-0000-00007D660000}"/>
    <cellStyle name="Percent 4 5 3 7" xfId="26193" xr:uid="{00000000-0005-0000-0000-00007E660000}"/>
    <cellStyle name="Percent 4 5 3 7 2" xfId="26194" xr:uid="{00000000-0005-0000-0000-00007F660000}"/>
    <cellStyle name="Percent 4 5 3 7 2 2" xfId="26195" xr:uid="{00000000-0005-0000-0000-000080660000}"/>
    <cellStyle name="Percent 4 5 3 7 2 3" xfId="26196" xr:uid="{00000000-0005-0000-0000-000081660000}"/>
    <cellStyle name="Percent 4 5 3 7 3" xfId="26197" xr:uid="{00000000-0005-0000-0000-000082660000}"/>
    <cellStyle name="Percent 4 5 3 7 4" xfId="26198" xr:uid="{00000000-0005-0000-0000-000083660000}"/>
    <cellStyle name="Percent 4 5 3 8" xfId="26199" xr:uid="{00000000-0005-0000-0000-000084660000}"/>
    <cellStyle name="Percent 4 5 3 8 2" xfId="26200" xr:uid="{00000000-0005-0000-0000-000085660000}"/>
    <cellStyle name="Percent 4 5 3 8 2 2" xfId="26201" xr:uid="{00000000-0005-0000-0000-000086660000}"/>
    <cellStyle name="Percent 4 5 3 8 2 3" xfId="26202" xr:uid="{00000000-0005-0000-0000-000087660000}"/>
    <cellStyle name="Percent 4 5 3 8 3" xfId="26203" xr:uid="{00000000-0005-0000-0000-000088660000}"/>
    <cellStyle name="Percent 4 5 3 8 4" xfId="26204" xr:uid="{00000000-0005-0000-0000-000089660000}"/>
    <cellStyle name="Percent 4 5 3 9" xfId="26205" xr:uid="{00000000-0005-0000-0000-00008A660000}"/>
    <cellStyle name="Percent 4 5 3 9 2" xfId="26206" xr:uid="{00000000-0005-0000-0000-00008B660000}"/>
    <cellStyle name="Percent 4 5 3 9 3" xfId="26207" xr:uid="{00000000-0005-0000-0000-00008C660000}"/>
    <cellStyle name="Percent 4 5 4" xfId="26208" xr:uid="{00000000-0005-0000-0000-00008D660000}"/>
    <cellStyle name="Percent 4 5 4 10" xfId="26209" xr:uid="{00000000-0005-0000-0000-00008E660000}"/>
    <cellStyle name="Percent 4 5 4 10 2" xfId="26210" xr:uid="{00000000-0005-0000-0000-00008F660000}"/>
    <cellStyle name="Percent 4 5 4 10 3" xfId="26211" xr:uid="{00000000-0005-0000-0000-000090660000}"/>
    <cellStyle name="Percent 4 5 4 11" xfId="26212" xr:uid="{00000000-0005-0000-0000-000091660000}"/>
    <cellStyle name="Percent 4 5 4 11 2" xfId="26213" xr:uid="{00000000-0005-0000-0000-000092660000}"/>
    <cellStyle name="Percent 4 5 4 11 3" xfId="26214" xr:uid="{00000000-0005-0000-0000-000093660000}"/>
    <cellStyle name="Percent 4 5 4 12" xfId="26215" xr:uid="{00000000-0005-0000-0000-000094660000}"/>
    <cellStyle name="Percent 4 5 4 2" xfId="26216" xr:uid="{00000000-0005-0000-0000-000095660000}"/>
    <cellStyle name="Percent 4 5 4 2 2" xfId="26217" xr:uid="{00000000-0005-0000-0000-000096660000}"/>
    <cellStyle name="Percent 4 5 4 2 2 2" xfId="26218" xr:uid="{00000000-0005-0000-0000-000097660000}"/>
    <cellStyle name="Percent 4 5 4 2 2 2 2" xfId="26219" xr:uid="{00000000-0005-0000-0000-000098660000}"/>
    <cellStyle name="Percent 4 5 4 2 2 2 3" xfId="26220" xr:uid="{00000000-0005-0000-0000-000099660000}"/>
    <cellStyle name="Percent 4 5 4 2 2 3" xfId="26221" xr:uid="{00000000-0005-0000-0000-00009A660000}"/>
    <cellStyle name="Percent 4 5 4 2 2 4" xfId="26222" xr:uid="{00000000-0005-0000-0000-00009B660000}"/>
    <cellStyle name="Percent 4 5 4 2 3" xfId="26223" xr:uid="{00000000-0005-0000-0000-00009C660000}"/>
    <cellStyle name="Percent 4 5 4 2 3 2" xfId="26224" xr:uid="{00000000-0005-0000-0000-00009D660000}"/>
    <cellStyle name="Percent 4 5 4 2 3 2 2" xfId="26225" xr:uid="{00000000-0005-0000-0000-00009E660000}"/>
    <cellStyle name="Percent 4 5 4 2 3 2 3" xfId="26226" xr:uid="{00000000-0005-0000-0000-00009F660000}"/>
    <cellStyle name="Percent 4 5 4 2 3 3" xfId="26227" xr:uid="{00000000-0005-0000-0000-0000A0660000}"/>
    <cellStyle name="Percent 4 5 4 2 3 4" xfId="26228" xr:uid="{00000000-0005-0000-0000-0000A1660000}"/>
    <cellStyle name="Percent 4 5 4 2 4" xfId="26229" xr:uid="{00000000-0005-0000-0000-0000A2660000}"/>
    <cellStyle name="Percent 4 5 4 2 4 2" xfId="26230" xr:uid="{00000000-0005-0000-0000-0000A3660000}"/>
    <cellStyle name="Percent 4 5 4 2 4 3" xfId="26231" xr:uid="{00000000-0005-0000-0000-0000A4660000}"/>
    <cellStyle name="Percent 4 5 4 2 5" xfId="26232" xr:uid="{00000000-0005-0000-0000-0000A5660000}"/>
    <cellStyle name="Percent 4 5 4 2 6" xfId="26233" xr:uid="{00000000-0005-0000-0000-0000A6660000}"/>
    <cellStyle name="Percent 4 5 4 3" xfId="26234" xr:uid="{00000000-0005-0000-0000-0000A7660000}"/>
    <cellStyle name="Percent 4 5 4 3 2" xfId="26235" xr:uid="{00000000-0005-0000-0000-0000A8660000}"/>
    <cellStyle name="Percent 4 5 4 3 2 2" xfId="26236" xr:uid="{00000000-0005-0000-0000-0000A9660000}"/>
    <cellStyle name="Percent 4 5 4 3 2 2 2" xfId="26237" xr:uid="{00000000-0005-0000-0000-0000AA660000}"/>
    <cellStyle name="Percent 4 5 4 3 2 2 3" xfId="26238" xr:uid="{00000000-0005-0000-0000-0000AB660000}"/>
    <cellStyle name="Percent 4 5 4 3 2 3" xfId="26239" xr:uid="{00000000-0005-0000-0000-0000AC660000}"/>
    <cellStyle name="Percent 4 5 4 3 2 4" xfId="26240" xr:uid="{00000000-0005-0000-0000-0000AD660000}"/>
    <cellStyle name="Percent 4 5 4 3 3" xfId="26241" xr:uid="{00000000-0005-0000-0000-0000AE660000}"/>
    <cellStyle name="Percent 4 5 4 3 3 2" xfId="26242" xr:uid="{00000000-0005-0000-0000-0000AF660000}"/>
    <cellStyle name="Percent 4 5 4 3 3 2 2" xfId="26243" xr:uid="{00000000-0005-0000-0000-0000B0660000}"/>
    <cellStyle name="Percent 4 5 4 3 3 2 3" xfId="26244" xr:uid="{00000000-0005-0000-0000-0000B1660000}"/>
    <cellStyle name="Percent 4 5 4 3 3 3" xfId="26245" xr:uid="{00000000-0005-0000-0000-0000B2660000}"/>
    <cellStyle name="Percent 4 5 4 3 3 4" xfId="26246" xr:uid="{00000000-0005-0000-0000-0000B3660000}"/>
    <cellStyle name="Percent 4 5 4 3 4" xfId="26247" xr:uid="{00000000-0005-0000-0000-0000B4660000}"/>
    <cellStyle name="Percent 4 5 4 3 4 2" xfId="26248" xr:uid="{00000000-0005-0000-0000-0000B5660000}"/>
    <cellStyle name="Percent 4 5 4 3 4 3" xfId="26249" xr:uid="{00000000-0005-0000-0000-0000B6660000}"/>
    <cellStyle name="Percent 4 5 4 3 5" xfId="26250" xr:uid="{00000000-0005-0000-0000-0000B7660000}"/>
    <cellStyle name="Percent 4 5 4 3 6" xfId="26251" xr:uid="{00000000-0005-0000-0000-0000B8660000}"/>
    <cellStyle name="Percent 4 5 4 4" xfId="26252" xr:uid="{00000000-0005-0000-0000-0000B9660000}"/>
    <cellStyle name="Percent 4 5 4 4 2" xfId="26253" xr:uid="{00000000-0005-0000-0000-0000BA660000}"/>
    <cellStyle name="Percent 4 5 4 4 2 2" xfId="26254" xr:uid="{00000000-0005-0000-0000-0000BB660000}"/>
    <cellStyle name="Percent 4 5 4 4 2 2 2" xfId="26255" xr:uid="{00000000-0005-0000-0000-0000BC660000}"/>
    <cellStyle name="Percent 4 5 4 4 2 2 3" xfId="26256" xr:uid="{00000000-0005-0000-0000-0000BD660000}"/>
    <cellStyle name="Percent 4 5 4 4 2 3" xfId="26257" xr:uid="{00000000-0005-0000-0000-0000BE660000}"/>
    <cellStyle name="Percent 4 5 4 4 2 4" xfId="26258" xr:uid="{00000000-0005-0000-0000-0000BF660000}"/>
    <cellStyle name="Percent 4 5 4 4 3" xfId="26259" xr:uid="{00000000-0005-0000-0000-0000C0660000}"/>
    <cellStyle name="Percent 4 5 4 4 3 2" xfId="26260" xr:uid="{00000000-0005-0000-0000-0000C1660000}"/>
    <cellStyle name="Percent 4 5 4 4 3 2 2" xfId="26261" xr:uid="{00000000-0005-0000-0000-0000C2660000}"/>
    <cellStyle name="Percent 4 5 4 4 3 2 3" xfId="26262" xr:uid="{00000000-0005-0000-0000-0000C3660000}"/>
    <cellStyle name="Percent 4 5 4 4 3 3" xfId="26263" xr:uid="{00000000-0005-0000-0000-0000C4660000}"/>
    <cellStyle name="Percent 4 5 4 4 3 4" xfId="26264" xr:uid="{00000000-0005-0000-0000-0000C5660000}"/>
    <cellStyle name="Percent 4 5 4 4 4" xfId="26265" xr:uid="{00000000-0005-0000-0000-0000C6660000}"/>
    <cellStyle name="Percent 4 5 4 4 4 2" xfId="26266" xr:uid="{00000000-0005-0000-0000-0000C7660000}"/>
    <cellStyle name="Percent 4 5 4 4 4 2 2" xfId="26267" xr:uid="{00000000-0005-0000-0000-0000C8660000}"/>
    <cellStyle name="Percent 4 5 4 4 4 2 3" xfId="26268" xr:uid="{00000000-0005-0000-0000-0000C9660000}"/>
    <cellStyle name="Percent 4 5 4 4 4 3" xfId="26269" xr:uid="{00000000-0005-0000-0000-0000CA660000}"/>
    <cellStyle name="Percent 4 5 4 4 4 4" xfId="26270" xr:uid="{00000000-0005-0000-0000-0000CB660000}"/>
    <cellStyle name="Percent 4 5 4 4 5" xfId="26271" xr:uid="{00000000-0005-0000-0000-0000CC660000}"/>
    <cellStyle name="Percent 4 5 4 4 5 2" xfId="26272" xr:uid="{00000000-0005-0000-0000-0000CD660000}"/>
    <cellStyle name="Percent 4 5 4 4 5 3" xfId="26273" xr:uid="{00000000-0005-0000-0000-0000CE660000}"/>
    <cellStyle name="Percent 4 5 4 4 6" xfId="26274" xr:uid="{00000000-0005-0000-0000-0000CF660000}"/>
    <cellStyle name="Percent 4 5 4 4 7" xfId="26275" xr:uid="{00000000-0005-0000-0000-0000D0660000}"/>
    <cellStyle name="Percent 4 5 4 5" xfId="26276" xr:uid="{00000000-0005-0000-0000-0000D1660000}"/>
    <cellStyle name="Percent 4 5 4 5 2" xfId="26277" xr:uid="{00000000-0005-0000-0000-0000D2660000}"/>
    <cellStyle name="Percent 4 5 4 5 2 2" xfId="26278" xr:uid="{00000000-0005-0000-0000-0000D3660000}"/>
    <cellStyle name="Percent 4 5 4 5 2 2 2" xfId="26279" xr:uid="{00000000-0005-0000-0000-0000D4660000}"/>
    <cellStyle name="Percent 4 5 4 5 2 2 3" xfId="26280" xr:uid="{00000000-0005-0000-0000-0000D5660000}"/>
    <cellStyle name="Percent 4 5 4 5 2 3" xfId="26281" xr:uid="{00000000-0005-0000-0000-0000D6660000}"/>
    <cellStyle name="Percent 4 5 4 5 2 4" xfId="26282" xr:uid="{00000000-0005-0000-0000-0000D7660000}"/>
    <cellStyle name="Percent 4 5 4 5 3" xfId="26283" xr:uid="{00000000-0005-0000-0000-0000D8660000}"/>
    <cellStyle name="Percent 4 5 4 5 3 2" xfId="26284" xr:uid="{00000000-0005-0000-0000-0000D9660000}"/>
    <cellStyle name="Percent 4 5 4 5 3 2 2" xfId="26285" xr:uid="{00000000-0005-0000-0000-0000DA660000}"/>
    <cellStyle name="Percent 4 5 4 5 3 2 3" xfId="26286" xr:uid="{00000000-0005-0000-0000-0000DB660000}"/>
    <cellStyle name="Percent 4 5 4 5 3 3" xfId="26287" xr:uid="{00000000-0005-0000-0000-0000DC660000}"/>
    <cellStyle name="Percent 4 5 4 5 3 4" xfId="26288" xr:uid="{00000000-0005-0000-0000-0000DD660000}"/>
    <cellStyle name="Percent 4 5 4 5 4" xfId="26289" xr:uid="{00000000-0005-0000-0000-0000DE660000}"/>
    <cellStyle name="Percent 4 5 4 5 4 2" xfId="26290" xr:uid="{00000000-0005-0000-0000-0000DF660000}"/>
    <cellStyle name="Percent 4 5 4 5 4 3" xfId="26291" xr:uid="{00000000-0005-0000-0000-0000E0660000}"/>
    <cellStyle name="Percent 4 5 4 5 5" xfId="26292" xr:uid="{00000000-0005-0000-0000-0000E1660000}"/>
    <cellStyle name="Percent 4 5 4 5 6" xfId="26293" xr:uid="{00000000-0005-0000-0000-0000E2660000}"/>
    <cellStyle name="Percent 4 5 4 6" xfId="26294" xr:uid="{00000000-0005-0000-0000-0000E3660000}"/>
    <cellStyle name="Percent 4 5 4 6 2" xfId="26295" xr:uid="{00000000-0005-0000-0000-0000E4660000}"/>
    <cellStyle name="Percent 4 5 4 6 2 2" xfId="26296" xr:uid="{00000000-0005-0000-0000-0000E5660000}"/>
    <cellStyle name="Percent 4 5 4 6 2 3" xfId="26297" xr:uid="{00000000-0005-0000-0000-0000E6660000}"/>
    <cellStyle name="Percent 4 5 4 6 3" xfId="26298" xr:uid="{00000000-0005-0000-0000-0000E7660000}"/>
    <cellStyle name="Percent 4 5 4 6 4" xfId="26299" xr:uid="{00000000-0005-0000-0000-0000E8660000}"/>
    <cellStyle name="Percent 4 5 4 7" xfId="26300" xr:uid="{00000000-0005-0000-0000-0000E9660000}"/>
    <cellStyle name="Percent 4 5 4 7 2" xfId="26301" xr:uid="{00000000-0005-0000-0000-0000EA660000}"/>
    <cellStyle name="Percent 4 5 4 7 2 2" xfId="26302" xr:uid="{00000000-0005-0000-0000-0000EB660000}"/>
    <cellStyle name="Percent 4 5 4 7 2 3" xfId="26303" xr:uid="{00000000-0005-0000-0000-0000EC660000}"/>
    <cellStyle name="Percent 4 5 4 7 3" xfId="26304" xr:uid="{00000000-0005-0000-0000-0000ED660000}"/>
    <cellStyle name="Percent 4 5 4 7 4" xfId="26305" xr:uid="{00000000-0005-0000-0000-0000EE660000}"/>
    <cellStyle name="Percent 4 5 4 8" xfId="26306" xr:uid="{00000000-0005-0000-0000-0000EF660000}"/>
    <cellStyle name="Percent 4 5 4 8 2" xfId="26307" xr:uid="{00000000-0005-0000-0000-0000F0660000}"/>
    <cellStyle name="Percent 4 5 4 8 2 2" xfId="26308" xr:uid="{00000000-0005-0000-0000-0000F1660000}"/>
    <cellStyle name="Percent 4 5 4 8 2 3" xfId="26309" xr:uid="{00000000-0005-0000-0000-0000F2660000}"/>
    <cellStyle name="Percent 4 5 4 8 3" xfId="26310" xr:uid="{00000000-0005-0000-0000-0000F3660000}"/>
    <cellStyle name="Percent 4 5 4 8 4" xfId="26311" xr:uid="{00000000-0005-0000-0000-0000F4660000}"/>
    <cellStyle name="Percent 4 5 4 9" xfId="26312" xr:uid="{00000000-0005-0000-0000-0000F5660000}"/>
    <cellStyle name="Percent 4 5 4 9 2" xfId="26313" xr:uid="{00000000-0005-0000-0000-0000F6660000}"/>
    <cellStyle name="Percent 4 5 4 9 3" xfId="26314" xr:uid="{00000000-0005-0000-0000-0000F7660000}"/>
    <cellStyle name="Percent 4 5 5" xfId="26315" xr:uid="{00000000-0005-0000-0000-0000F8660000}"/>
    <cellStyle name="Percent 4 5 5 10" xfId="26316" xr:uid="{00000000-0005-0000-0000-0000F9660000}"/>
    <cellStyle name="Percent 4 5 5 10 2" xfId="26317" xr:uid="{00000000-0005-0000-0000-0000FA660000}"/>
    <cellStyle name="Percent 4 5 5 10 3" xfId="26318" xr:uid="{00000000-0005-0000-0000-0000FB660000}"/>
    <cellStyle name="Percent 4 5 5 11" xfId="26319" xr:uid="{00000000-0005-0000-0000-0000FC660000}"/>
    <cellStyle name="Percent 4 5 5 11 2" xfId="26320" xr:uid="{00000000-0005-0000-0000-0000FD660000}"/>
    <cellStyle name="Percent 4 5 5 11 3" xfId="26321" xr:uid="{00000000-0005-0000-0000-0000FE660000}"/>
    <cellStyle name="Percent 4 5 5 12" xfId="26322" xr:uid="{00000000-0005-0000-0000-0000FF660000}"/>
    <cellStyle name="Percent 4 5 5 2" xfId="26323" xr:uid="{00000000-0005-0000-0000-000000670000}"/>
    <cellStyle name="Percent 4 5 5 2 2" xfId="26324" xr:uid="{00000000-0005-0000-0000-000001670000}"/>
    <cellStyle name="Percent 4 5 5 2 2 2" xfId="26325" xr:uid="{00000000-0005-0000-0000-000002670000}"/>
    <cellStyle name="Percent 4 5 5 2 2 2 2" xfId="26326" xr:uid="{00000000-0005-0000-0000-000003670000}"/>
    <cellStyle name="Percent 4 5 5 2 2 2 3" xfId="26327" xr:uid="{00000000-0005-0000-0000-000004670000}"/>
    <cellStyle name="Percent 4 5 5 2 2 3" xfId="26328" xr:uid="{00000000-0005-0000-0000-000005670000}"/>
    <cellStyle name="Percent 4 5 5 2 2 4" xfId="26329" xr:uid="{00000000-0005-0000-0000-000006670000}"/>
    <cellStyle name="Percent 4 5 5 2 3" xfId="26330" xr:uid="{00000000-0005-0000-0000-000007670000}"/>
    <cellStyle name="Percent 4 5 5 2 3 2" xfId="26331" xr:uid="{00000000-0005-0000-0000-000008670000}"/>
    <cellStyle name="Percent 4 5 5 2 3 2 2" xfId="26332" xr:uid="{00000000-0005-0000-0000-000009670000}"/>
    <cellStyle name="Percent 4 5 5 2 3 2 3" xfId="26333" xr:uid="{00000000-0005-0000-0000-00000A670000}"/>
    <cellStyle name="Percent 4 5 5 2 3 3" xfId="26334" xr:uid="{00000000-0005-0000-0000-00000B670000}"/>
    <cellStyle name="Percent 4 5 5 2 3 4" xfId="26335" xr:uid="{00000000-0005-0000-0000-00000C670000}"/>
    <cellStyle name="Percent 4 5 5 2 4" xfId="26336" xr:uid="{00000000-0005-0000-0000-00000D670000}"/>
    <cellStyle name="Percent 4 5 5 2 4 2" xfId="26337" xr:uid="{00000000-0005-0000-0000-00000E670000}"/>
    <cellStyle name="Percent 4 5 5 2 4 3" xfId="26338" xr:uid="{00000000-0005-0000-0000-00000F670000}"/>
    <cellStyle name="Percent 4 5 5 2 5" xfId="26339" xr:uid="{00000000-0005-0000-0000-000010670000}"/>
    <cellStyle name="Percent 4 5 5 2 6" xfId="26340" xr:uid="{00000000-0005-0000-0000-000011670000}"/>
    <cellStyle name="Percent 4 5 5 3" xfId="26341" xr:uid="{00000000-0005-0000-0000-000012670000}"/>
    <cellStyle name="Percent 4 5 5 3 2" xfId="26342" xr:uid="{00000000-0005-0000-0000-000013670000}"/>
    <cellStyle name="Percent 4 5 5 3 2 2" xfId="26343" xr:uid="{00000000-0005-0000-0000-000014670000}"/>
    <cellStyle name="Percent 4 5 5 3 2 2 2" xfId="26344" xr:uid="{00000000-0005-0000-0000-000015670000}"/>
    <cellStyle name="Percent 4 5 5 3 2 2 3" xfId="26345" xr:uid="{00000000-0005-0000-0000-000016670000}"/>
    <cellStyle name="Percent 4 5 5 3 2 3" xfId="26346" xr:uid="{00000000-0005-0000-0000-000017670000}"/>
    <cellStyle name="Percent 4 5 5 3 2 4" xfId="26347" xr:uid="{00000000-0005-0000-0000-000018670000}"/>
    <cellStyle name="Percent 4 5 5 3 3" xfId="26348" xr:uid="{00000000-0005-0000-0000-000019670000}"/>
    <cellStyle name="Percent 4 5 5 3 3 2" xfId="26349" xr:uid="{00000000-0005-0000-0000-00001A670000}"/>
    <cellStyle name="Percent 4 5 5 3 3 2 2" xfId="26350" xr:uid="{00000000-0005-0000-0000-00001B670000}"/>
    <cellStyle name="Percent 4 5 5 3 3 2 3" xfId="26351" xr:uid="{00000000-0005-0000-0000-00001C670000}"/>
    <cellStyle name="Percent 4 5 5 3 3 3" xfId="26352" xr:uid="{00000000-0005-0000-0000-00001D670000}"/>
    <cellStyle name="Percent 4 5 5 3 3 4" xfId="26353" xr:uid="{00000000-0005-0000-0000-00001E670000}"/>
    <cellStyle name="Percent 4 5 5 3 4" xfId="26354" xr:uid="{00000000-0005-0000-0000-00001F670000}"/>
    <cellStyle name="Percent 4 5 5 3 4 2" xfId="26355" xr:uid="{00000000-0005-0000-0000-000020670000}"/>
    <cellStyle name="Percent 4 5 5 3 4 3" xfId="26356" xr:uid="{00000000-0005-0000-0000-000021670000}"/>
    <cellStyle name="Percent 4 5 5 3 5" xfId="26357" xr:uid="{00000000-0005-0000-0000-000022670000}"/>
    <cellStyle name="Percent 4 5 5 3 6" xfId="26358" xr:uid="{00000000-0005-0000-0000-000023670000}"/>
    <cellStyle name="Percent 4 5 5 4" xfId="26359" xr:uid="{00000000-0005-0000-0000-000024670000}"/>
    <cellStyle name="Percent 4 5 5 4 2" xfId="26360" xr:uid="{00000000-0005-0000-0000-000025670000}"/>
    <cellStyle name="Percent 4 5 5 4 2 2" xfId="26361" xr:uid="{00000000-0005-0000-0000-000026670000}"/>
    <cellStyle name="Percent 4 5 5 4 2 2 2" xfId="26362" xr:uid="{00000000-0005-0000-0000-000027670000}"/>
    <cellStyle name="Percent 4 5 5 4 2 2 3" xfId="26363" xr:uid="{00000000-0005-0000-0000-000028670000}"/>
    <cellStyle name="Percent 4 5 5 4 2 3" xfId="26364" xr:uid="{00000000-0005-0000-0000-000029670000}"/>
    <cellStyle name="Percent 4 5 5 4 2 4" xfId="26365" xr:uid="{00000000-0005-0000-0000-00002A670000}"/>
    <cellStyle name="Percent 4 5 5 4 3" xfId="26366" xr:uid="{00000000-0005-0000-0000-00002B670000}"/>
    <cellStyle name="Percent 4 5 5 4 3 2" xfId="26367" xr:uid="{00000000-0005-0000-0000-00002C670000}"/>
    <cellStyle name="Percent 4 5 5 4 3 2 2" xfId="26368" xr:uid="{00000000-0005-0000-0000-00002D670000}"/>
    <cellStyle name="Percent 4 5 5 4 3 2 3" xfId="26369" xr:uid="{00000000-0005-0000-0000-00002E670000}"/>
    <cellStyle name="Percent 4 5 5 4 3 3" xfId="26370" xr:uid="{00000000-0005-0000-0000-00002F670000}"/>
    <cellStyle name="Percent 4 5 5 4 3 4" xfId="26371" xr:uid="{00000000-0005-0000-0000-000030670000}"/>
    <cellStyle name="Percent 4 5 5 4 4" xfId="26372" xr:uid="{00000000-0005-0000-0000-000031670000}"/>
    <cellStyle name="Percent 4 5 5 4 4 2" xfId="26373" xr:uid="{00000000-0005-0000-0000-000032670000}"/>
    <cellStyle name="Percent 4 5 5 4 4 2 2" xfId="26374" xr:uid="{00000000-0005-0000-0000-000033670000}"/>
    <cellStyle name="Percent 4 5 5 4 4 2 3" xfId="26375" xr:uid="{00000000-0005-0000-0000-000034670000}"/>
    <cellStyle name="Percent 4 5 5 4 4 3" xfId="26376" xr:uid="{00000000-0005-0000-0000-000035670000}"/>
    <cellStyle name="Percent 4 5 5 4 4 4" xfId="26377" xr:uid="{00000000-0005-0000-0000-000036670000}"/>
    <cellStyle name="Percent 4 5 5 4 5" xfId="26378" xr:uid="{00000000-0005-0000-0000-000037670000}"/>
    <cellStyle name="Percent 4 5 5 4 5 2" xfId="26379" xr:uid="{00000000-0005-0000-0000-000038670000}"/>
    <cellStyle name="Percent 4 5 5 4 5 3" xfId="26380" xr:uid="{00000000-0005-0000-0000-000039670000}"/>
    <cellStyle name="Percent 4 5 5 4 6" xfId="26381" xr:uid="{00000000-0005-0000-0000-00003A670000}"/>
    <cellStyle name="Percent 4 5 5 4 7" xfId="26382" xr:uid="{00000000-0005-0000-0000-00003B670000}"/>
    <cellStyle name="Percent 4 5 5 5" xfId="26383" xr:uid="{00000000-0005-0000-0000-00003C670000}"/>
    <cellStyle name="Percent 4 5 5 5 2" xfId="26384" xr:uid="{00000000-0005-0000-0000-00003D670000}"/>
    <cellStyle name="Percent 4 5 5 5 2 2" xfId="26385" xr:uid="{00000000-0005-0000-0000-00003E670000}"/>
    <cellStyle name="Percent 4 5 5 5 2 2 2" xfId="26386" xr:uid="{00000000-0005-0000-0000-00003F670000}"/>
    <cellStyle name="Percent 4 5 5 5 2 2 3" xfId="26387" xr:uid="{00000000-0005-0000-0000-000040670000}"/>
    <cellStyle name="Percent 4 5 5 5 2 3" xfId="26388" xr:uid="{00000000-0005-0000-0000-000041670000}"/>
    <cellStyle name="Percent 4 5 5 5 2 4" xfId="26389" xr:uid="{00000000-0005-0000-0000-000042670000}"/>
    <cellStyle name="Percent 4 5 5 5 3" xfId="26390" xr:uid="{00000000-0005-0000-0000-000043670000}"/>
    <cellStyle name="Percent 4 5 5 5 3 2" xfId="26391" xr:uid="{00000000-0005-0000-0000-000044670000}"/>
    <cellStyle name="Percent 4 5 5 5 3 2 2" xfId="26392" xr:uid="{00000000-0005-0000-0000-000045670000}"/>
    <cellStyle name="Percent 4 5 5 5 3 2 3" xfId="26393" xr:uid="{00000000-0005-0000-0000-000046670000}"/>
    <cellStyle name="Percent 4 5 5 5 3 3" xfId="26394" xr:uid="{00000000-0005-0000-0000-000047670000}"/>
    <cellStyle name="Percent 4 5 5 5 3 4" xfId="26395" xr:uid="{00000000-0005-0000-0000-000048670000}"/>
    <cellStyle name="Percent 4 5 5 5 4" xfId="26396" xr:uid="{00000000-0005-0000-0000-000049670000}"/>
    <cellStyle name="Percent 4 5 5 5 4 2" xfId="26397" xr:uid="{00000000-0005-0000-0000-00004A670000}"/>
    <cellStyle name="Percent 4 5 5 5 4 3" xfId="26398" xr:uid="{00000000-0005-0000-0000-00004B670000}"/>
    <cellStyle name="Percent 4 5 5 5 5" xfId="26399" xr:uid="{00000000-0005-0000-0000-00004C670000}"/>
    <cellStyle name="Percent 4 5 5 5 6" xfId="26400" xr:uid="{00000000-0005-0000-0000-00004D670000}"/>
    <cellStyle name="Percent 4 5 5 6" xfId="26401" xr:uid="{00000000-0005-0000-0000-00004E670000}"/>
    <cellStyle name="Percent 4 5 5 6 2" xfId="26402" xr:uid="{00000000-0005-0000-0000-00004F670000}"/>
    <cellStyle name="Percent 4 5 5 6 2 2" xfId="26403" xr:uid="{00000000-0005-0000-0000-000050670000}"/>
    <cellStyle name="Percent 4 5 5 6 2 3" xfId="26404" xr:uid="{00000000-0005-0000-0000-000051670000}"/>
    <cellStyle name="Percent 4 5 5 6 3" xfId="26405" xr:uid="{00000000-0005-0000-0000-000052670000}"/>
    <cellStyle name="Percent 4 5 5 6 4" xfId="26406" xr:uid="{00000000-0005-0000-0000-000053670000}"/>
    <cellStyle name="Percent 4 5 5 7" xfId="26407" xr:uid="{00000000-0005-0000-0000-000054670000}"/>
    <cellStyle name="Percent 4 5 5 7 2" xfId="26408" xr:uid="{00000000-0005-0000-0000-000055670000}"/>
    <cellStyle name="Percent 4 5 5 7 2 2" xfId="26409" xr:uid="{00000000-0005-0000-0000-000056670000}"/>
    <cellStyle name="Percent 4 5 5 7 2 3" xfId="26410" xr:uid="{00000000-0005-0000-0000-000057670000}"/>
    <cellStyle name="Percent 4 5 5 7 3" xfId="26411" xr:uid="{00000000-0005-0000-0000-000058670000}"/>
    <cellStyle name="Percent 4 5 5 7 4" xfId="26412" xr:uid="{00000000-0005-0000-0000-000059670000}"/>
    <cellStyle name="Percent 4 5 5 8" xfId="26413" xr:uid="{00000000-0005-0000-0000-00005A670000}"/>
    <cellStyle name="Percent 4 5 5 8 2" xfId="26414" xr:uid="{00000000-0005-0000-0000-00005B670000}"/>
    <cellStyle name="Percent 4 5 5 8 2 2" xfId="26415" xr:uid="{00000000-0005-0000-0000-00005C670000}"/>
    <cellStyle name="Percent 4 5 5 8 2 3" xfId="26416" xr:uid="{00000000-0005-0000-0000-00005D670000}"/>
    <cellStyle name="Percent 4 5 5 8 3" xfId="26417" xr:uid="{00000000-0005-0000-0000-00005E670000}"/>
    <cellStyle name="Percent 4 5 5 8 4" xfId="26418" xr:uid="{00000000-0005-0000-0000-00005F670000}"/>
    <cellStyle name="Percent 4 5 5 9" xfId="26419" xr:uid="{00000000-0005-0000-0000-000060670000}"/>
    <cellStyle name="Percent 4 5 5 9 2" xfId="26420" xr:uid="{00000000-0005-0000-0000-000061670000}"/>
    <cellStyle name="Percent 4 5 5 9 3" xfId="26421" xr:uid="{00000000-0005-0000-0000-000062670000}"/>
    <cellStyle name="Percent 4 5 6" xfId="26422" xr:uid="{00000000-0005-0000-0000-000063670000}"/>
    <cellStyle name="Percent 4 5 6 10" xfId="26423" xr:uid="{00000000-0005-0000-0000-000064670000}"/>
    <cellStyle name="Percent 4 5 6 10 2" xfId="26424" xr:uid="{00000000-0005-0000-0000-000065670000}"/>
    <cellStyle name="Percent 4 5 6 10 3" xfId="26425" xr:uid="{00000000-0005-0000-0000-000066670000}"/>
    <cellStyle name="Percent 4 5 6 11" xfId="26426" xr:uid="{00000000-0005-0000-0000-000067670000}"/>
    <cellStyle name="Percent 4 5 6 11 2" xfId="26427" xr:uid="{00000000-0005-0000-0000-000068670000}"/>
    <cellStyle name="Percent 4 5 6 11 3" xfId="26428" xr:uid="{00000000-0005-0000-0000-000069670000}"/>
    <cellStyle name="Percent 4 5 6 12" xfId="26429" xr:uid="{00000000-0005-0000-0000-00006A670000}"/>
    <cellStyle name="Percent 4 5 6 2" xfId="26430" xr:uid="{00000000-0005-0000-0000-00006B670000}"/>
    <cellStyle name="Percent 4 5 6 2 2" xfId="26431" xr:uid="{00000000-0005-0000-0000-00006C670000}"/>
    <cellStyle name="Percent 4 5 6 2 2 2" xfId="26432" xr:uid="{00000000-0005-0000-0000-00006D670000}"/>
    <cellStyle name="Percent 4 5 6 2 2 2 2" xfId="26433" xr:uid="{00000000-0005-0000-0000-00006E670000}"/>
    <cellStyle name="Percent 4 5 6 2 2 2 3" xfId="26434" xr:uid="{00000000-0005-0000-0000-00006F670000}"/>
    <cellStyle name="Percent 4 5 6 2 2 3" xfId="26435" xr:uid="{00000000-0005-0000-0000-000070670000}"/>
    <cellStyle name="Percent 4 5 6 2 2 4" xfId="26436" xr:uid="{00000000-0005-0000-0000-000071670000}"/>
    <cellStyle name="Percent 4 5 6 2 3" xfId="26437" xr:uid="{00000000-0005-0000-0000-000072670000}"/>
    <cellStyle name="Percent 4 5 6 2 3 2" xfId="26438" xr:uid="{00000000-0005-0000-0000-000073670000}"/>
    <cellStyle name="Percent 4 5 6 2 3 2 2" xfId="26439" xr:uid="{00000000-0005-0000-0000-000074670000}"/>
    <cellStyle name="Percent 4 5 6 2 3 2 3" xfId="26440" xr:uid="{00000000-0005-0000-0000-000075670000}"/>
    <cellStyle name="Percent 4 5 6 2 3 3" xfId="26441" xr:uid="{00000000-0005-0000-0000-000076670000}"/>
    <cellStyle name="Percent 4 5 6 2 3 4" xfId="26442" xr:uid="{00000000-0005-0000-0000-000077670000}"/>
    <cellStyle name="Percent 4 5 6 2 4" xfId="26443" xr:uid="{00000000-0005-0000-0000-000078670000}"/>
    <cellStyle name="Percent 4 5 6 2 4 2" xfId="26444" xr:uid="{00000000-0005-0000-0000-000079670000}"/>
    <cellStyle name="Percent 4 5 6 2 4 3" xfId="26445" xr:uid="{00000000-0005-0000-0000-00007A670000}"/>
    <cellStyle name="Percent 4 5 6 2 5" xfId="26446" xr:uid="{00000000-0005-0000-0000-00007B670000}"/>
    <cellStyle name="Percent 4 5 6 2 6" xfId="26447" xr:uid="{00000000-0005-0000-0000-00007C670000}"/>
    <cellStyle name="Percent 4 5 6 3" xfId="26448" xr:uid="{00000000-0005-0000-0000-00007D670000}"/>
    <cellStyle name="Percent 4 5 6 3 2" xfId="26449" xr:uid="{00000000-0005-0000-0000-00007E670000}"/>
    <cellStyle name="Percent 4 5 6 3 2 2" xfId="26450" xr:uid="{00000000-0005-0000-0000-00007F670000}"/>
    <cellStyle name="Percent 4 5 6 3 2 2 2" xfId="26451" xr:uid="{00000000-0005-0000-0000-000080670000}"/>
    <cellStyle name="Percent 4 5 6 3 2 2 3" xfId="26452" xr:uid="{00000000-0005-0000-0000-000081670000}"/>
    <cellStyle name="Percent 4 5 6 3 2 3" xfId="26453" xr:uid="{00000000-0005-0000-0000-000082670000}"/>
    <cellStyle name="Percent 4 5 6 3 2 4" xfId="26454" xr:uid="{00000000-0005-0000-0000-000083670000}"/>
    <cellStyle name="Percent 4 5 6 3 3" xfId="26455" xr:uid="{00000000-0005-0000-0000-000084670000}"/>
    <cellStyle name="Percent 4 5 6 3 3 2" xfId="26456" xr:uid="{00000000-0005-0000-0000-000085670000}"/>
    <cellStyle name="Percent 4 5 6 3 3 2 2" xfId="26457" xr:uid="{00000000-0005-0000-0000-000086670000}"/>
    <cellStyle name="Percent 4 5 6 3 3 2 3" xfId="26458" xr:uid="{00000000-0005-0000-0000-000087670000}"/>
    <cellStyle name="Percent 4 5 6 3 3 3" xfId="26459" xr:uid="{00000000-0005-0000-0000-000088670000}"/>
    <cellStyle name="Percent 4 5 6 3 3 4" xfId="26460" xr:uid="{00000000-0005-0000-0000-000089670000}"/>
    <cellStyle name="Percent 4 5 6 3 4" xfId="26461" xr:uid="{00000000-0005-0000-0000-00008A670000}"/>
    <cellStyle name="Percent 4 5 6 3 4 2" xfId="26462" xr:uid="{00000000-0005-0000-0000-00008B670000}"/>
    <cellStyle name="Percent 4 5 6 3 4 3" xfId="26463" xr:uid="{00000000-0005-0000-0000-00008C670000}"/>
    <cellStyle name="Percent 4 5 6 3 5" xfId="26464" xr:uid="{00000000-0005-0000-0000-00008D670000}"/>
    <cellStyle name="Percent 4 5 6 3 6" xfId="26465" xr:uid="{00000000-0005-0000-0000-00008E670000}"/>
    <cellStyle name="Percent 4 5 6 4" xfId="26466" xr:uid="{00000000-0005-0000-0000-00008F670000}"/>
    <cellStyle name="Percent 4 5 6 4 2" xfId="26467" xr:uid="{00000000-0005-0000-0000-000090670000}"/>
    <cellStyle name="Percent 4 5 6 4 2 2" xfId="26468" xr:uid="{00000000-0005-0000-0000-000091670000}"/>
    <cellStyle name="Percent 4 5 6 4 2 2 2" xfId="26469" xr:uid="{00000000-0005-0000-0000-000092670000}"/>
    <cellStyle name="Percent 4 5 6 4 2 2 3" xfId="26470" xr:uid="{00000000-0005-0000-0000-000093670000}"/>
    <cellStyle name="Percent 4 5 6 4 2 3" xfId="26471" xr:uid="{00000000-0005-0000-0000-000094670000}"/>
    <cellStyle name="Percent 4 5 6 4 2 4" xfId="26472" xr:uid="{00000000-0005-0000-0000-000095670000}"/>
    <cellStyle name="Percent 4 5 6 4 3" xfId="26473" xr:uid="{00000000-0005-0000-0000-000096670000}"/>
    <cellStyle name="Percent 4 5 6 4 3 2" xfId="26474" xr:uid="{00000000-0005-0000-0000-000097670000}"/>
    <cellStyle name="Percent 4 5 6 4 3 2 2" xfId="26475" xr:uid="{00000000-0005-0000-0000-000098670000}"/>
    <cellStyle name="Percent 4 5 6 4 3 2 3" xfId="26476" xr:uid="{00000000-0005-0000-0000-000099670000}"/>
    <cellStyle name="Percent 4 5 6 4 3 3" xfId="26477" xr:uid="{00000000-0005-0000-0000-00009A670000}"/>
    <cellStyle name="Percent 4 5 6 4 3 4" xfId="26478" xr:uid="{00000000-0005-0000-0000-00009B670000}"/>
    <cellStyle name="Percent 4 5 6 4 4" xfId="26479" xr:uid="{00000000-0005-0000-0000-00009C670000}"/>
    <cellStyle name="Percent 4 5 6 4 4 2" xfId="26480" xr:uid="{00000000-0005-0000-0000-00009D670000}"/>
    <cellStyle name="Percent 4 5 6 4 4 2 2" xfId="26481" xr:uid="{00000000-0005-0000-0000-00009E670000}"/>
    <cellStyle name="Percent 4 5 6 4 4 2 3" xfId="26482" xr:uid="{00000000-0005-0000-0000-00009F670000}"/>
    <cellStyle name="Percent 4 5 6 4 4 3" xfId="26483" xr:uid="{00000000-0005-0000-0000-0000A0670000}"/>
    <cellStyle name="Percent 4 5 6 4 4 4" xfId="26484" xr:uid="{00000000-0005-0000-0000-0000A1670000}"/>
    <cellStyle name="Percent 4 5 6 4 5" xfId="26485" xr:uid="{00000000-0005-0000-0000-0000A2670000}"/>
    <cellStyle name="Percent 4 5 6 4 5 2" xfId="26486" xr:uid="{00000000-0005-0000-0000-0000A3670000}"/>
    <cellStyle name="Percent 4 5 6 4 5 3" xfId="26487" xr:uid="{00000000-0005-0000-0000-0000A4670000}"/>
    <cellStyle name="Percent 4 5 6 4 6" xfId="26488" xr:uid="{00000000-0005-0000-0000-0000A5670000}"/>
    <cellStyle name="Percent 4 5 6 4 7" xfId="26489" xr:uid="{00000000-0005-0000-0000-0000A6670000}"/>
    <cellStyle name="Percent 4 5 6 5" xfId="26490" xr:uid="{00000000-0005-0000-0000-0000A7670000}"/>
    <cellStyle name="Percent 4 5 6 5 2" xfId="26491" xr:uid="{00000000-0005-0000-0000-0000A8670000}"/>
    <cellStyle name="Percent 4 5 6 5 2 2" xfId="26492" xr:uid="{00000000-0005-0000-0000-0000A9670000}"/>
    <cellStyle name="Percent 4 5 6 5 2 2 2" xfId="26493" xr:uid="{00000000-0005-0000-0000-0000AA670000}"/>
    <cellStyle name="Percent 4 5 6 5 2 2 3" xfId="26494" xr:uid="{00000000-0005-0000-0000-0000AB670000}"/>
    <cellStyle name="Percent 4 5 6 5 2 3" xfId="26495" xr:uid="{00000000-0005-0000-0000-0000AC670000}"/>
    <cellStyle name="Percent 4 5 6 5 2 4" xfId="26496" xr:uid="{00000000-0005-0000-0000-0000AD670000}"/>
    <cellStyle name="Percent 4 5 6 5 3" xfId="26497" xr:uid="{00000000-0005-0000-0000-0000AE670000}"/>
    <cellStyle name="Percent 4 5 6 5 3 2" xfId="26498" xr:uid="{00000000-0005-0000-0000-0000AF670000}"/>
    <cellStyle name="Percent 4 5 6 5 3 2 2" xfId="26499" xr:uid="{00000000-0005-0000-0000-0000B0670000}"/>
    <cellStyle name="Percent 4 5 6 5 3 2 3" xfId="26500" xr:uid="{00000000-0005-0000-0000-0000B1670000}"/>
    <cellStyle name="Percent 4 5 6 5 3 3" xfId="26501" xr:uid="{00000000-0005-0000-0000-0000B2670000}"/>
    <cellStyle name="Percent 4 5 6 5 3 4" xfId="26502" xr:uid="{00000000-0005-0000-0000-0000B3670000}"/>
    <cellStyle name="Percent 4 5 6 5 4" xfId="26503" xr:uid="{00000000-0005-0000-0000-0000B4670000}"/>
    <cellStyle name="Percent 4 5 6 5 4 2" xfId="26504" xr:uid="{00000000-0005-0000-0000-0000B5670000}"/>
    <cellStyle name="Percent 4 5 6 5 4 3" xfId="26505" xr:uid="{00000000-0005-0000-0000-0000B6670000}"/>
    <cellStyle name="Percent 4 5 6 5 5" xfId="26506" xr:uid="{00000000-0005-0000-0000-0000B7670000}"/>
    <cellStyle name="Percent 4 5 6 5 6" xfId="26507" xr:uid="{00000000-0005-0000-0000-0000B8670000}"/>
    <cellStyle name="Percent 4 5 6 6" xfId="26508" xr:uid="{00000000-0005-0000-0000-0000B9670000}"/>
    <cellStyle name="Percent 4 5 6 6 2" xfId="26509" xr:uid="{00000000-0005-0000-0000-0000BA670000}"/>
    <cellStyle name="Percent 4 5 6 6 2 2" xfId="26510" xr:uid="{00000000-0005-0000-0000-0000BB670000}"/>
    <cellStyle name="Percent 4 5 6 6 2 3" xfId="26511" xr:uid="{00000000-0005-0000-0000-0000BC670000}"/>
    <cellStyle name="Percent 4 5 6 6 3" xfId="26512" xr:uid="{00000000-0005-0000-0000-0000BD670000}"/>
    <cellStyle name="Percent 4 5 6 6 4" xfId="26513" xr:uid="{00000000-0005-0000-0000-0000BE670000}"/>
    <cellStyle name="Percent 4 5 6 7" xfId="26514" xr:uid="{00000000-0005-0000-0000-0000BF670000}"/>
    <cellStyle name="Percent 4 5 6 7 2" xfId="26515" xr:uid="{00000000-0005-0000-0000-0000C0670000}"/>
    <cellStyle name="Percent 4 5 6 7 2 2" xfId="26516" xr:uid="{00000000-0005-0000-0000-0000C1670000}"/>
    <cellStyle name="Percent 4 5 6 7 2 3" xfId="26517" xr:uid="{00000000-0005-0000-0000-0000C2670000}"/>
    <cellStyle name="Percent 4 5 6 7 3" xfId="26518" xr:uid="{00000000-0005-0000-0000-0000C3670000}"/>
    <cellStyle name="Percent 4 5 6 7 4" xfId="26519" xr:uid="{00000000-0005-0000-0000-0000C4670000}"/>
    <cellStyle name="Percent 4 5 6 8" xfId="26520" xr:uid="{00000000-0005-0000-0000-0000C5670000}"/>
    <cellStyle name="Percent 4 5 6 8 2" xfId="26521" xr:uid="{00000000-0005-0000-0000-0000C6670000}"/>
    <cellStyle name="Percent 4 5 6 8 2 2" xfId="26522" xr:uid="{00000000-0005-0000-0000-0000C7670000}"/>
    <cellStyle name="Percent 4 5 6 8 2 3" xfId="26523" xr:uid="{00000000-0005-0000-0000-0000C8670000}"/>
    <cellStyle name="Percent 4 5 6 8 3" xfId="26524" xr:uid="{00000000-0005-0000-0000-0000C9670000}"/>
    <cellStyle name="Percent 4 5 6 8 4" xfId="26525" xr:uid="{00000000-0005-0000-0000-0000CA670000}"/>
    <cellStyle name="Percent 4 5 6 9" xfId="26526" xr:uid="{00000000-0005-0000-0000-0000CB670000}"/>
    <cellStyle name="Percent 4 5 6 9 2" xfId="26527" xr:uid="{00000000-0005-0000-0000-0000CC670000}"/>
    <cellStyle name="Percent 4 5 6 9 3" xfId="26528" xr:uid="{00000000-0005-0000-0000-0000CD670000}"/>
    <cellStyle name="Percent 4 5 7" xfId="26529" xr:uid="{00000000-0005-0000-0000-0000CE670000}"/>
    <cellStyle name="Percent 4 5 7 10" xfId="26530" xr:uid="{00000000-0005-0000-0000-0000CF670000}"/>
    <cellStyle name="Percent 4 5 7 10 2" xfId="26531" xr:uid="{00000000-0005-0000-0000-0000D0670000}"/>
    <cellStyle name="Percent 4 5 7 10 3" xfId="26532" xr:uid="{00000000-0005-0000-0000-0000D1670000}"/>
    <cellStyle name="Percent 4 5 7 11" xfId="26533" xr:uid="{00000000-0005-0000-0000-0000D2670000}"/>
    <cellStyle name="Percent 4 5 7 11 2" xfId="26534" xr:uid="{00000000-0005-0000-0000-0000D3670000}"/>
    <cellStyle name="Percent 4 5 7 11 3" xfId="26535" xr:uid="{00000000-0005-0000-0000-0000D4670000}"/>
    <cellStyle name="Percent 4 5 7 12" xfId="26536" xr:uid="{00000000-0005-0000-0000-0000D5670000}"/>
    <cellStyle name="Percent 4 5 7 2" xfId="26537" xr:uid="{00000000-0005-0000-0000-0000D6670000}"/>
    <cellStyle name="Percent 4 5 7 2 2" xfId="26538" xr:uid="{00000000-0005-0000-0000-0000D7670000}"/>
    <cellStyle name="Percent 4 5 7 2 2 2" xfId="26539" xr:uid="{00000000-0005-0000-0000-0000D8670000}"/>
    <cellStyle name="Percent 4 5 7 2 2 2 2" xfId="26540" xr:uid="{00000000-0005-0000-0000-0000D9670000}"/>
    <cellStyle name="Percent 4 5 7 2 2 2 3" xfId="26541" xr:uid="{00000000-0005-0000-0000-0000DA670000}"/>
    <cellStyle name="Percent 4 5 7 2 2 3" xfId="26542" xr:uid="{00000000-0005-0000-0000-0000DB670000}"/>
    <cellStyle name="Percent 4 5 7 2 2 4" xfId="26543" xr:uid="{00000000-0005-0000-0000-0000DC670000}"/>
    <cellStyle name="Percent 4 5 7 2 3" xfId="26544" xr:uid="{00000000-0005-0000-0000-0000DD670000}"/>
    <cellStyle name="Percent 4 5 7 2 3 2" xfId="26545" xr:uid="{00000000-0005-0000-0000-0000DE670000}"/>
    <cellStyle name="Percent 4 5 7 2 3 2 2" xfId="26546" xr:uid="{00000000-0005-0000-0000-0000DF670000}"/>
    <cellStyle name="Percent 4 5 7 2 3 2 3" xfId="26547" xr:uid="{00000000-0005-0000-0000-0000E0670000}"/>
    <cellStyle name="Percent 4 5 7 2 3 3" xfId="26548" xr:uid="{00000000-0005-0000-0000-0000E1670000}"/>
    <cellStyle name="Percent 4 5 7 2 3 4" xfId="26549" xr:uid="{00000000-0005-0000-0000-0000E2670000}"/>
    <cellStyle name="Percent 4 5 7 2 4" xfId="26550" xr:uid="{00000000-0005-0000-0000-0000E3670000}"/>
    <cellStyle name="Percent 4 5 7 2 4 2" xfId="26551" xr:uid="{00000000-0005-0000-0000-0000E4670000}"/>
    <cellStyle name="Percent 4 5 7 2 4 3" xfId="26552" xr:uid="{00000000-0005-0000-0000-0000E5670000}"/>
    <cellStyle name="Percent 4 5 7 2 5" xfId="26553" xr:uid="{00000000-0005-0000-0000-0000E6670000}"/>
    <cellStyle name="Percent 4 5 7 2 6" xfId="26554" xr:uid="{00000000-0005-0000-0000-0000E7670000}"/>
    <cellStyle name="Percent 4 5 7 3" xfId="26555" xr:uid="{00000000-0005-0000-0000-0000E8670000}"/>
    <cellStyle name="Percent 4 5 7 3 2" xfId="26556" xr:uid="{00000000-0005-0000-0000-0000E9670000}"/>
    <cellStyle name="Percent 4 5 7 3 2 2" xfId="26557" xr:uid="{00000000-0005-0000-0000-0000EA670000}"/>
    <cellStyle name="Percent 4 5 7 3 2 2 2" xfId="26558" xr:uid="{00000000-0005-0000-0000-0000EB670000}"/>
    <cellStyle name="Percent 4 5 7 3 2 2 3" xfId="26559" xr:uid="{00000000-0005-0000-0000-0000EC670000}"/>
    <cellStyle name="Percent 4 5 7 3 2 3" xfId="26560" xr:uid="{00000000-0005-0000-0000-0000ED670000}"/>
    <cellStyle name="Percent 4 5 7 3 2 4" xfId="26561" xr:uid="{00000000-0005-0000-0000-0000EE670000}"/>
    <cellStyle name="Percent 4 5 7 3 3" xfId="26562" xr:uid="{00000000-0005-0000-0000-0000EF670000}"/>
    <cellStyle name="Percent 4 5 7 3 3 2" xfId="26563" xr:uid="{00000000-0005-0000-0000-0000F0670000}"/>
    <cellStyle name="Percent 4 5 7 3 3 2 2" xfId="26564" xr:uid="{00000000-0005-0000-0000-0000F1670000}"/>
    <cellStyle name="Percent 4 5 7 3 3 2 3" xfId="26565" xr:uid="{00000000-0005-0000-0000-0000F2670000}"/>
    <cellStyle name="Percent 4 5 7 3 3 3" xfId="26566" xr:uid="{00000000-0005-0000-0000-0000F3670000}"/>
    <cellStyle name="Percent 4 5 7 3 3 4" xfId="26567" xr:uid="{00000000-0005-0000-0000-0000F4670000}"/>
    <cellStyle name="Percent 4 5 7 3 4" xfId="26568" xr:uid="{00000000-0005-0000-0000-0000F5670000}"/>
    <cellStyle name="Percent 4 5 7 3 4 2" xfId="26569" xr:uid="{00000000-0005-0000-0000-0000F6670000}"/>
    <cellStyle name="Percent 4 5 7 3 4 3" xfId="26570" xr:uid="{00000000-0005-0000-0000-0000F7670000}"/>
    <cellStyle name="Percent 4 5 7 3 5" xfId="26571" xr:uid="{00000000-0005-0000-0000-0000F8670000}"/>
    <cellStyle name="Percent 4 5 7 3 6" xfId="26572" xr:uid="{00000000-0005-0000-0000-0000F9670000}"/>
    <cellStyle name="Percent 4 5 7 4" xfId="26573" xr:uid="{00000000-0005-0000-0000-0000FA670000}"/>
    <cellStyle name="Percent 4 5 7 4 2" xfId="26574" xr:uid="{00000000-0005-0000-0000-0000FB670000}"/>
    <cellStyle name="Percent 4 5 7 4 2 2" xfId="26575" xr:uid="{00000000-0005-0000-0000-0000FC670000}"/>
    <cellStyle name="Percent 4 5 7 4 2 2 2" xfId="26576" xr:uid="{00000000-0005-0000-0000-0000FD670000}"/>
    <cellStyle name="Percent 4 5 7 4 2 2 3" xfId="26577" xr:uid="{00000000-0005-0000-0000-0000FE670000}"/>
    <cellStyle name="Percent 4 5 7 4 2 3" xfId="26578" xr:uid="{00000000-0005-0000-0000-0000FF670000}"/>
    <cellStyle name="Percent 4 5 7 4 2 4" xfId="26579" xr:uid="{00000000-0005-0000-0000-000000680000}"/>
    <cellStyle name="Percent 4 5 7 4 3" xfId="26580" xr:uid="{00000000-0005-0000-0000-000001680000}"/>
    <cellStyle name="Percent 4 5 7 4 3 2" xfId="26581" xr:uid="{00000000-0005-0000-0000-000002680000}"/>
    <cellStyle name="Percent 4 5 7 4 3 2 2" xfId="26582" xr:uid="{00000000-0005-0000-0000-000003680000}"/>
    <cellStyle name="Percent 4 5 7 4 3 2 3" xfId="26583" xr:uid="{00000000-0005-0000-0000-000004680000}"/>
    <cellStyle name="Percent 4 5 7 4 3 3" xfId="26584" xr:uid="{00000000-0005-0000-0000-000005680000}"/>
    <cellStyle name="Percent 4 5 7 4 3 4" xfId="26585" xr:uid="{00000000-0005-0000-0000-000006680000}"/>
    <cellStyle name="Percent 4 5 7 4 4" xfId="26586" xr:uid="{00000000-0005-0000-0000-000007680000}"/>
    <cellStyle name="Percent 4 5 7 4 4 2" xfId="26587" xr:uid="{00000000-0005-0000-0000-000008680000}"/>
    <cellStyle name="Percent 4 5 7 4 4 2 2" xfId="26588" xr:uid="{00000000-0005-0000-0000-000009680000}"/>
    <cellStyle name="Percent 4 5 7 4 4 2 3" xfId="26589" xr:uid="{00000000-0005-0000-0000-00000A680000}"/>
    <cellStyle name="Percent 4 5 7 4 4 3" xfId="26590" xr:uid="{00000000-0005-0000-0000-00000B680000}"/>
    <cellStyle name="Percent 4 5 7 4 4 4" xfId="26591" xr:uid="{00000000-0005-0000-0000-00000C680000}"/>
    <cellStyle name="Percent 4 5 7 4 5" xfId="26592" xr:uid="{00000000-0005-0000-0000-00000D680000}"/>
    <cellStyle name="Percent 4 5 7 4 5 2" xfId="26593" xr:uid="{00000000-0005-0000-0000-00000E680000}"/>
    <cellStyle name="Percent 4 5 7 4 5 3" xfId="26594" xr:uid="{00000000-0005-0000-0000-00000F680000}"/>
    <cellStyle name="Percent 4 5 7 4 6" xfId="26595" xr:uid="{00000000-0005-0000-0000-000010680000}"/>
    <cellStyle name="Percent 4 5 7 4 7" xfId="26596" xr:uid="{00000000-0005-0000-0000-000011680000}"/>
    <cellStyle name="Percent 4 5 7 5" xfId="26597" xr:uid="{00000000-0005-0000-0000-000012680000}"/>
    <cellStyle name="Percent 4 5 7 5 2" xfId="26598" xr:uid="{00000000-0005-0000-0000-000013680000}"/>
    <cellStyle name="Percent 4 5 7 5 2 2" xfId="26599" xr:uid="{00000000-0005-0000-0000-000014680000}"/>
    <cellStyle name="Percent 4 5 7 5 2 2 2" xfId="26600" xr:uid="{00000000-0005-0000-0000-000015680000}"/>
    <cellStyle name="Percent 4 5 7 5 2 2 3" xfId="26601" xr:uid="{00000000-0005-0000-0000-000016680000}"/>
    <cellStyle name="Percent 4 5 7 5 2 3" xfId="26602" xr:uid="{00000000-0005-0000-0000-000017680000}"/>
    <cellStyle name="Percent 4 5 7 5 2 4" xfId="26603" xr:uid="{00000000-0005-0000-0000-000018680000}"/>
    <cellStyle name="Percent 4 5 7 5 3" xfId="26604" xr:uid="{00000000-0005-0000-0000-000019680000}"/>
    <cellStyle name="Percent 4 5 7 5 3 2" xfId="26605" xr:uid="{00000000-0005-0000-0000-00001A680000}"/>
    <cellStyle name="Percent 4 5 7 5 3 2 2" xfId="26606" xr:uid="{00000000-0005-0000-0000-00001B680000}"/>
    <cellStyle name="Percent 4 5 7 5 3 2 3" xfId="26607" xr:uid="{00000000-0005-0000-0000-00001C680000}"/>
    <cellStyle name="Percent 4 5 7 5 3 3" xfId="26608" xr:uid="{00000000-0005-0000-0000-00001D680000}"/>
    <cellStyle name="Percent 4 5 7 5 3 4" xfId="26609" xr:uid="{00000000-0005-0000-0000-00001E680000}"/>
    <cellStyle name="Percent 4 5 7 5 4" xfId="26610" xr:uid="{00000000-0005-0000-0000-00001F680000}"/>
    <cellStyle name="Percent 4 5 7 5 4 2" xfId="26611" xr:uid="{00000000-0005-0000-0000-000020680000}"/>
    <cellStyle name="Percent 4 5 7 5 4 3" xfId="26612" xr:uid="{00000000-0005-0000-0000-000021680000}"/>
    <cellStyle name="Percent 4 5 7 5 5" xfId="26613" xr:uid="{00000000-0005-0000-0000-000022680000}"/>
    <cellStyle name="Percent 4 5 7 5 6" xfId="26614" xr:uid="{00000000-0005-0000-0000-000023680000}"/>
    <cellStyle name="Percent 4 5 7 6" xfId="26615" xr:uid="{00000000-0005-0000-0000-000024680000}"/>
    <cellStyle name="Percent 4 5 7 6 2" xfId="26616" xr:uid="{00000000-0005-0000-0000-000025680000}"/>
    <cellStyle name="Percent 4 5 7 6 2 2" xfId="26617" xr:uid="{00000000-0005-0000-0000-000026680000}"/>
    <cellStyle name="Percent 4 5 7 6 2 3" xfId="26618" xr:uid="{00000000-0005-0000-0000-000027680000}"/>
    <cellStyle name="Percent 4 5 7 6 3" xfId="26619" xr:uid="{00000000-0005-0000-0000-000028680000}"/>
    <cellStyle name="Percent 4 5 7 6 4" xfId="26620" xr:uid="{00000000-0005-0000-0000-000029680000}"/>
    <cellStyle name="Percent 4 5 7 7" xfId="26621" xr:uid="{00000000-0005-0000-0000-00002A680000}"/>
    <cellStyle name="Percent 4 5 7 7 2" xfId="26622" xr:uid="{00000000-0005-0000-0000-00002B680000}"/>
    <cellStyle name="Percent 4 5 7 7 2 2" xfId="26623" xr:uid="{00000000-0005-0000-0000-00002C680000}"/>
    <cellStyle name="Percent 4 5 7 7 2 3" xfId="26624" xr:uid="{00000000-0005-0000-0000-00002D680000}"/>
    <cellStyle name="Percent 4 5 7 7 3" xfId="26625" xr:uid="{00000000-0005-0000-0000-00002E680000}"/>
    <cellStyle name="Percent 4 5 7 7 4" xfId="26626" xr:uid="{00000000-0005-0000-0000-00002F680000}"/>
    <cellStyle name="Percent 4 5 7 8" xfId="26627" xr:uid="{00000000-0005-0000-0000-000030680000}"/>
    <cellStyle name="Percent 4 5 7 8 2" xfId="26628" xr:uid="{00000000-0005-0000-0000-000031680000}"/>
    <cellStyle name="Percent 4 5 7 8 2 2" xfId="26629" xr:uid="{00000000-0005-0000-0000-000032680000}"/>
    <cellStyle name="Percent 4 5 7 8 2 3" xfId="26630" xr:uid="{00000000-0005-0000-0000-000033680000}"/>
    <cellStyle name="Percent 4 5 7 8 3" xfId="26631" xr:uid="{00000000-0005-0000-0000-000034680000}"/>
    <cellStyle name="Percent 4 5 7 8 4" xfId="26632" xr:uid="{00000000-0005-0000-0000-000035680000}"/>
    <cellStyle name="Percent 4 5 7 9" xfId="26633" xr:uid="{00000000-0005-0000-0000-000036680000}"/>
    <cellStyle name="Percent 4 5 7 9 2" xfId="26634" xr:uid="{00000000-0005-0000-0000-000037680000}"/>
    <cellStyle name="Percent 4 5 7 9 3" xfId="26635" xr:uid="{00000000-0005-0000-0000-000038680000}"/>
    <cellStyle name="Percent 4 5 8" xfId="26636" xr:uid="{00000000-0005-0000-0000-000039680000}"/>
    <cellStyle name="Percent 4 5 8 10" xfId="26637" xr:uid="{00000000-0005-0000-0000-00003A680000}"/>
    <cellStyle name="Percent 4 5 8 10 2" xfId="26638" xr:uid="{00000000-0005-0000-0000-00003B680000}"/>
    <cellStyle name="Percent 4 5 8 10 3" xfId="26639" xr:uid="{00000000-0005-0000-0000-00003C680000}"/>
    <cellStyle name="Percent 4 5 8 11" xfId="26640" xr:uid="{00000000-0005-0000-0000-00003D680000}"/>
    <cellStyle name="Percent 4 5 8 11 2" xfId="26641" xr:uid="{00000000-0005-0000-0000-00003E680000}"/>
    <cellStyle name="Percent 4 5 8 11 3" xfId="26642" xr:uid="{00000000-0005-0000-0000-00003F680000}"/>
    <cellStyle name="Percent 4 5 8 12" xfId="26643" xr:uid="{00000000-0005-0000-0000-000040680000}"/>
    <cellStyle name="Percent 4 5 8 2" xfId="26644" xr:uid="{00000000-0005-0000-0000-000041680000}"/>
    <cellStyle name="Percent 4 5 8 2 2" xfId="26645" xr:uid="{00000000-0005-0000-0000-000042680000}"/>
    <cellStyle name="Percent 4 5 8 2 2 2" xfId="26646" xr:uid="{00000000-0005-0000-0000-000043680000}"/>
    <cellStyle name="Percent 4 5 8 2 2 2 2" xfId="26647" xr:uid="{00000000-0005-0000-0000-000044680000}"/>
    <cellStyle name="Percent 4 5 8 2 2 2 3" xfId="26648" xr:uid="{00000000-0005-0000-0000-000045680000}"/>
    <cellStyle name="Percent 4 5 8 2 2 3" xfId="26649" xr:uid="{00000000-0005-0000-0000-000046680000}"/>
    <cellStyle name="Percent 4 5 8 2 2 4" xfId="26650" xr:uid="{00000000-0005-0000-0000-000047680000}"/>
    <cellStyle name="Percent 4 5 8 2 3" xfId="26651" xr:uid="{00000000-0005-0000-0000-000048680000}"/>
    <cellStyle name="Percent 4 5 8 2 3 2" xfId="26652" xr:uid="{00000000-0005-0000-0000-000049680000}"/>
    <cellStyle name="Percent 4 5 8 2 3 2 2" xfId="26653" xr:uid="{00000000-0005-0000-0000-00004A680000}"/>
    <cellStyle name="Percent 4 5 8 2 3 2 3" xfId="26654" xr:uid="{00000000-0005-0000-0000-00004B680000}"/>
    <cellStyle name="Percent 4 5 8 2 3 3" xfId="26655" xr:uid="{00000000-0005-0000-0000-00004C680000}"/>
    <cellStyle name="Percent 4 5 8 2 3 4" xfId="26656" xr:uid="{00000000-0005-0000-0000-00004D680000}"/>
    <cellStyle name="Percent 4 5 8 2 4" xfId="26657" xr:uid="{00000000-0005-0000-0000-00004E680000}"/>
    <cellStyle name="Percent 4 5 8 2 4 2" xfId="26658" xr:uid="{00000000-0005-0000-0000-00004F680000}"/>
    <cellStyle name="Percent 4 5 8 2 4 3" xfId="26659" xr:uid="{00000000-0005-0000-0000-000050680000}"/>
    <cellStyle name="Percent 4 5 8 2 5" xfId="26660" xr:uid="{00000000-0005-0000-0000-000051680000}"/>
    <cellStyle name="Percent 4 5 8 2 6" xfId="26661" xr:uid="{00000000-0005-0000-0000-000052680000}"/>
    <cellStyle name="Percent 4 5 8 3" xfId="26662" xr:uid="{00000000-0005-0000-0000-000053680000}"/>
    <cellStyle name="Percent 4 5 8 3 2" xfId="26663" xr:uid="{00000000-0005-0000-0000-000054680000}"/>
    <cellStyle name="Percent 4 5 8 3 2 2" xfId="26664" xr:uid="{00000000-0005-0000-0000-000055680000}"/>
    <cellStyle name="Percent 4 5 8 3 2 2 2" xfId="26665" xr:uid="{00000000-0005-0000-0000-000056680000}"/>
    <cellStyle name="Percent 4 5 8 3 2 2 3" xfId="26666" xr:uid="{00000000-0005-0000-0000-000057680000}"/>
    <cellStyle name="Percent 4 5 8 3 2 3" xfId="26667" xr:uid="{00000000-0005-0000-0000-000058680000}"/>
    <cellStyle name="Percent 4 5 8 3 2 4" xfId="26668" xr:uid="{00000000-0005-0000-0000-000059680000}"/>
    <cellStyle name="Percent 4 5 8 3 3" xfId="26669" xr:uid="{00000000-0005-0000-0000-00005A680000}"/>
    <cellStyle name="Percent 4 5 8 3 3 2" xfId="26670" xr:uid="{00000000-0005-0000-0000-00005B680000}"/>
    <cellStyle name="Percent 4 5 8 3 3 2 2" xfId="26671" xr:uid="{00000000-0005-0000-0000-00005C680000}"/>
    <cellStyle name="Percent 4 5 8 3 3 2 3" xfId="26672" xr:uid="{00000000-0005-0000-0000-00005D680000}"/>
    <cellStyle name="Percent 4 5 8 3 3 3" xfId="26673" xr:uid="{00000000-0005-0000-0000-00005E680000}"/>
    <cellStyle name="Percent 4 5 8 3 3 4" xfId="26674" xr:uid="{00000000-0005-0000-0000-00005F680000}"/>
    <cellStyle name="Percent 4 5 8 3 4" xfId="26675" xr:uid="{00000000-0005-0000-0000-000060680000}"/>
    <cellStyle name="Percent 4 5 8 3 4 2" xfId="26676" xr:uid="{00000000-0005-0000-0000-000061680000}"/>
    <cellStyle name="Percent 4 5 8 3 4 3" xfId="26677" xr:uid="{00000000-0005-0000-0000-000062680000}"/>
    <cellStyle name="Percent 4 5 8 3 5" xfId="26678" xr:uid="{00000000-0005-0000-0000-000063680000}"/>
    <cellStyle name="Percent 4 5 8 3 6" xfId="26679" xr:uid="{00000000-0005-0000-0000-000064680000}"/>
    <cellStyle name="Percent 4 5 8 4" xfId="26680" xr:uid="{00000000-0005-0000-0000-000065680000}"/>
    <cellStyle name="Percent 4 5 8 4 2" xfId="26681" xr:uid="{00000000-0005-0000-0000-000066680000}"/>
    <cellStyle name="Percent 4 5 8 4 2 2" xfId="26682" xr:uid="{00000000-0005-0000-0000-000067680000}"/>
    <cellStyle name="Percent 4 5 8 4 2 2 2" xfId="26683" xr:uid="{00000000-0005-0000-0000-000068680000}"/>
    <cellStyle name="Percent 4 5 8 4 2 2 3" xfId="26684" xr:uid="{00000000-0005-0000-0000-000069680000}"/>
    <cellStyle name="Percent 4 5 8 4 2 3" xfId="26685" xr:uid="{00000000-0005-0000-0000-00006A680000}"/>
    <cellStyle name="Percent 4 5 8 4 2 4" xfId="26686" xr:uid="{00000000-0005-0000-0000-00006B680000}"/>
    <cellStyle name="Percent 4 5 8 4 3" xfId="26687" xr:uid="{00000000-0005-0000-0000-00006C680000}"/>
    <cellStyle name="Percent 4 5 8 4 3 2" xfId="26688" xr:uid="{00000000-0005-0000-0000-00006D680000}"/>
    <cellStyle name="Percent 4 5 8 4 3 2 2" xfId="26689" xr:uid="{00000000-0005-0000-0000-00006E680000}"/>
    <cellStyle name="Percent 4 5 8 4 3 2 3" xfId="26690" xr:uid="{00000000-0005-0000-0000-00006F680000}"/>
    <cellStyle name="Percent 4 5 8 4 3 3" xfId="26691" xr:uid="{00000000-0005-0000-0000-000070680000}"/>
    <cellStyle name="Percent 4 5 8 4 3 4" xfId="26692" xr:uid="{00000000-0005-0000-0000-000071680000}"/>
    <cellStyle name="Percent 4 5 8 4 4" xfId="26693" xr:uid="{00000000-0005-0000-0000-000072680000}"/>
    <cellStyle name="Percent 4 5 8 4 4 2" xfId="26694" xr:uid="{00000000-0005-0000-0000-000073680000}"/>
    <cellStyle name="Percent 4 5 8 4 4 2 2" xfId="26695" xr:uid="{00000000-0005-0000-0000-000074680000}"/>
    <cellStyle name="Percent 4 5 8 4 4 2 3" xfId="26696" xr:uid="{00000000-0005-0000-0000-000075680000}"/>
    <cellStyle name="Percent 4 5 8 4 4 3" xfId="26697" xr:uid="{00000000-0005-0000-0000-000076680000}"/>
    <cellStyle name="Percent 4 5 8 4 4 4" xfId="26698" xr:uid="{00000000-0005-0000-0000-000077680000}"/>
    <cellStyle name="Percent 4 5 8 4 5" xfId="26699" xr:uid="{00000000-0005-0000-0000-000078680000}"/>
    <cellStyle name="Percent 4 5 8 4 5 2" xfId="26700" xr:uid="{00000000-0005-0000-0000-000079680000}"/>
    <cellStyle name="Percent 4 5 8 4 5 3" xfId="26701" xr:uid="{00000000-0005-0000-0000-00007A680000}"/>
    <cellStyle name="Percent 4 5 8 4 6" xfId="26702" xr:uid="{00000000-0005-0000-0000-00007B680000}"/>
    <cellStyle name="Percent 4 5 8 4 7" xfId="26703" xr:uid="{00000000-0005-0000-0000-00007C680000}"/>
    <cellStyle name="Percent 4 5 8 5" xfId="26704" xr:uid="{00000000-0005-0000-0000-00007D680000}"/>
    <cellStyle name="Percent 4 5 8 5 2" xfId="26705" xr:uid="{00000000-0005-0000-0000-00007E680000}"/>
    <cellStyle name="Percent 4 5 8 5 2 2" xfId="26706" xr:uid="{00000000-0005-0000-0000-00007F680000}"/>
    <cellStyle name="Percent 4 5 8 5 2 2 2" xfId="26707" xr:uid="{00000000-0005-0000-0000-000080680000}"/>
    <cellStyle name="Percent 4 5 8 5 2 2 3" xfId="26708" xr:uid="{00000000-0005-0000-0000-000081680000}"/>
    <cellStyle name="Percent 4 5 8 5 2 3" xfId="26709" xr:uid="{00000000-0005-0000-0000-000082680000}"/>
    <cellStyle name="Percent 4 5 8 5 2 4" xfId="26710" xr:uid="{00000000-0005-0000-0000-000083680000}"/>
    <cellStyle name="Percent 4 5 8 5 3" xfId="26711" xr:uid="{00000000-0005-0000-0000-000084680000}"/>
    <cellStyle name="Percent 4 5 8 5 3 2" xfId="26712" xr:uid="{00000000-0005-0000-0000-000085680000}"/>
    <cellStyle name="Percent 4 5 8 5 3 2 2" xfId="26713" xr:uid="{00000000-0005-0000-0000-000086680000}"/>
    <cellStyle name="Percent 4 5 8 5 3 2 3" xfId="26714" xr:uid="{00000000-0005-0000-0000-000087680000}"/>
    <cellStyle name="Percent 4 5 8 5 3 3" xfId="26715" xr:uid="{00000000-0005-0000-0000-000088680000}"/>
    <cellStyle name="Percent 4 5 8 5 3 4" xfId="26716" xr:uid="{00000000-0005-0000-0000-000089680000}"/>
    <cellStyle name="Percent 4 5 8 5 4" xfId="26717" xr:uid="{00000000-0005-0000-0000-00008A680000}"/>
    <cellStyle name="Percent 4 5 8 5 4 2" xfId="26718" xr:uid="{00000000-0005-0000-0000-00008B680000}"/>
    <cellStyle name="Percent 4 5 8 5 4 3" xfId="26719" xr:uid="{00000000-0005-0000-0000-00008C680000}"/>
    <cellStyle name="Percent 4 5 8 5 5" xfId="26720" xr:uid="{00000000-0005-0000-0000-00008D680000}"/>
    <cellStyle name="Percent 4 5 8 5 6" xfId="26721" xr:uid="{00000000-0005-0000-0000-00008E680000}"/>
    <cellStyle name="Percent 4 5 8 6" xfId="26722" xr:uid="{00000000-0005-0000-0000-00008F680000}"/>
    <cellStyle name="Percent 4 5 8 6 2" xfId="26723" xr:uid="{00000000-0005-0000-0000-000090680000}"/>
    <cellStyle name="Percent 4 5 8 6 2 2" xfId="26724" xr:uid="{00000000-0005-0000-0000-000091680000}"/>
    <cellStyle name="Percent 4 5 8 6 2 3" xfId="26725" xr:uid="{00000000-0005-0000-0000-000092680000}"/>
    <cellStyle name="Percent 4 5 8 6 3" xfId="26726" xr:uid="{00000000-0005-0000-0000-000093680000}"/>
    <cellStyle name="Percent 4 5 8 6 4" xfId="26727" xr:uid="{00000000-0005-0000-0000-000094680000}"/>
    <cellStyle name="Percent 4 5 8 7" xfId="26728" xr:uid="{00000000-0005-0000-0000-000095680000}"/>
    <cellStyle name="Percent 4 5 8 7 2" xfId="26729" xr:uid="{00000000-0005-0000-0000-000096680000}"/>
    <cellStyle name="Percent 4 5 8 7 2 2" xfId="26730" xr:uid="{00000000-0005-0000-0000-000097680000}"/>
    <cellStyle name="Percent 4 5 8 7 2 3" xfId="26731" xr:uid="{00000000-0005-0000-0000-000098680000}"/>
    <cellStyle name="Percent 4 5 8 7 3" xfId="26732" xr:uid="{00000000-0005-0000-0000-000099680000}"/>
    <cellStyle name="Percent 4 5 8 7 4" xfId="26733" xr:uid="{00000000-0005-0000-0000-00009A680000}"/>
    <cellStyle name="Percent 4 5 8 8" xfId="26734" xr:uid="{00000000-0005-0000-0000-00009B680000}"/>
    <cellStyle name="Percent 4 5 8 8 2" xfId="26735" xr:uid="{00000000-0005-0000-0000-00009C680000}"/>
    <cellStyle name="Percent 4 5 8 8 2 2" xfId="26736" xr:uid="{00000000-0005-0000-0000-00009D680000}"/>
    <cellStyle name="Percent 4 5 8 8 2 3" xfId="26737" xr:uid="{00000000-0005-0000-0000-00009E680000}"/>
    <cellStyle name="Percent 4 5 8 8 3" xfId="26738" xr:uid="{00000000-0005-0000-0000-00009F680000}"/>
    <cellStyle name="Percent 4 5 8 8 4" xfId="26739" xr:uid="{00000000-0005-0000-0000-0000A0680000}"/>
    <cellStyle name="Percent 4 5 8 9" xfId="26740" xr:uid="{00000000-0005-0000-0000-0000A1680000}"/>
    <cellStyle name="Percent 4 5 8 9 2" xfId="26741" xr:uid="{00000000-0005-0000-0000-0000A2680000}"/>
    <cellStyle name="Percent 4 5 8 9 3" xfId="26742" xr:uid="{00000000-0005-0000-0000-0000A3680000}"/>
    <cellStyle name="Percent 4 5 9" xfId="26743" xr:uid="{00000000-0005-0000-0000-0000A4680000}"/>
    <cellStyle name="Percent 4 5 9 2" xfId="26744" xr:uid="{00000000-0005-0000-0000-0000A5680000}"/>
    <cellStyle name="Percent 4 5 9 2 2" xfId="26745" xr:uid="{00000000-0005-0000-0000-0000A6680000}"/>
    <cellStyle name="Percent 4 5 9 2 2 2" xfId="26746" xr:uid="{00000000-0005-0000-0000-0000A7680000}"/>
    <cellStyle name="Percent 4 5 9 2 2 3" xfId="26747" xr:uid="{00000000-0005-0000-0000-0000A8680000}"/>
    <cellStyle name="Percent 4 5 9 2 3" xfId="26748" xr:uid="{00000000-0005-0000-0000-0000A9680000}"/>
    <cellStyle name="Percent 4 5 9 2 4" xfId="26749" xr:uid="{00000000-0005-0000-0000-0000AA680000}"/>
    <cellStyle name="Percent 4 5 9 3" xfId="26750" xr:uid="{00000000-0005-0000-0000-0000AB680000}"/>
    <cellStyle name="Percent 4 5 9 3 2" xfId="26751" xr:uid="{00000000-0005-0000-0000-0000AC680000}"/>
    <cellStyle name="Percent 4 5 9 3 2 2" xfId="26752" xr:uid="{00000000-0005-0000-0000-0000AD680000}"/>
    <cellStyle name="Percent 4 5 9 3 2 3" xfId="26753" xr:uid="{00000000-0005-0000-0000-0000AE680000}"/>
    <cellStyle name="Percent 4 5 9 3 3" xfId="26754" xr:uid="{00000000-0005-0000-0000-0000AF680000}"/>
    <cellStyle name="Percent 4 5 9 3 4" xfId="26755" xr:uid="{00000000-0005-0000-0000-0000B0680000}"/>
    <cellStyle name="Percent 4 5 9 4" xfId="26756" xr:uid="{00000000-0005-0000-0000-0000B1680000}"/>
    <cellStyle name="Percent 4 5 9 4 2" xfId="26757" xr:uid="{00000000-0005-0000-0000-0000B2680000}"/>
    <cellStyle name="Percent 4 5 9 4 3" xfId="26758" xr:uid="{00000000-0005-0000-0000-0000B3680000}"/>
    <cellStyle name="Percent 4 5 9 5" xfId="26759" xr:uid="{00000000-0005-0000-0000-0000B4680000}"/>
    <cellStyle name="Percent 4 5 9 5 2" xfId="26760" xr:uid="{00000000-0005-0000-0000-0000B5680000}"/>
    <cellStyle name="Percent 4 5 9 5 3" xfId="26761" xr:uid="{00000000-0005-0000-0000-0000B6680000}"/>
    <cellStyle name="Percent 4 5 9 6" xfId="26762" xr:uid="{00000000-0005-0000-0000-0000B7680000}"/>
    <cellStyle name="Percent 4 5 9 7" xfId="26763" xr:uid="{00000000-0005-0000-0000-0000B8680000}"/>
    <cellStyle name="Percent 4 5 9 8" xfId="26764" xr:uid="{00000000-0005-0000-0000-0000B9680000}"/>
    <cellStyle name="Percent 4 6" xfId="26765" xr:uid="{00000000-0005-0000-0000-0000BA680000}"/>
    <cellStyle name="Percent 4 6 10" xfId="26766" xr:uid="{00000000-0005-0000-0000-0000BB680000}"/>
    <cellStyle name="Percent 4 6 10 2" xfId="26767" xr:uid="{00000000-0005-0000-0000-0000BC680000}"/>
    <cellStyle name="Percent 4 6 10 2 2" xfId="26768" xr:uid="{00000000-0005-0000-0000-0000BD680000}"/>
    <cellStyle name="Percent 4 6 10 2 2 2" xfId="26769" xr:uid="{00000000-0005-0000-0000-0000BE680000}"/>
    <cellStyle name="Percent 4 6 10 2 2 3" xfId="26770" xr:uid="{00000000-0005-0000-0000-0000BF680000}"/>
    <cellStyle name="Percent 4 6 10 2 3" xfId="26771" xr:uid="{00000000-0005-0000-0000-0000C0680000}"/>
    <cellStyle name="Percent 4 6 10 2 4" xfId="26772" xr:uid="{00000000-0005-0000-0000-0000C1680000}"/>
    <cellStyle name="Percent 4 6 10 3" xfId="26773" xr:uid="{00000000-0005-0000-0000-0000C2680000}"/>
    <cellStyle name="Percent 4 6 10 3 2" xfId="26774" xr:uid="{00000000-0005-0000-0000-0000C3680000}"/>
    <cellStyle name="Percent 4 6 10 3 2 2" xfId="26775" xr:uid="{00000000-0005-0000-0000-0000C4680000}"/>
    <cellStyle name="Percent 4 6 10 3 2 3" xfId="26776" xr:uid="{00000000-0005-0000-0000-0000C5680000}"/>
    <cellStyle name="Percent 4 6 10 3 3" xfId="26777" xr:uid="{00000000-0005-0000-0000-0000C6680000}"/>
    <cellStyle name="Percent 4 6 10 3 4" xfId="26778" xr:uid="{00000000-0005-0000-0000-0000C7680000}"/>
    <cellStyle name="Percent 4 6 10 4" xfId="26779" xr:uid="{00000000-0005-0000-0000-0000C8680000}"/>
    <cellStyle name="Percent 4 6 10 4 2" xfId="26780" xr:uid="{00000000-0005-0000-0000-0000C9680000}"/>
    <cellStyle name="Percent 4 6 10 4 3" xfId="26781" xr:uid="{00000000-0005-0000-0000-0000CA680000}"/>
    <cellStyle name="Percent 4 6 10 5" xfId="26782" xr:uid="{00000000-0005-0000-0000-0000CB680000}"/>
    <cellStyle name="Percent 4 6 10 6" xfId="26783" xr:uid="{00000000-0005-0000-0000-0000CC680000}"/>
    <cellStyle name="Percent 4 6 11" xfId="26784" xr:uid="{00000000-0005-0000-0000-0000CD680000}"/>
    <cellStyle name="Percent 4 6 11 2" xfId="26785" xr:uid="{00000000-0005-0000-0000-0000CE680000}"/>
    <cellStyle name="Percent 4 6 11 2 2" xfId="26786" xr:uid="{00000000-0005-0000-0000-0000CF680000}"/>
    <cellStyle name="Percent 4 6 11 2 2 2" xfId="26787" xr:uid="{00000000-0005-0000-0000-0000D0680000}"/>
    <cellStyle name="Percent 4 6 11 2 2 3" xfId="26788" xr:uid="{00000000-0005-0000-0000-0000D1680000}"/>
    <cellStyle name="Percent 4 6 11 2 3" xfId="26789" xr:uid="{00000000-0005-0000-0000-0000D2680000}"/>
    <cellStyle name="Percent 4 6 11 2 4" xfId="26790" xr:uid="{00000000-0005-0000-0000-0000D3680000}"/>
    <cellStyle name="Percent 4 6 11 3" xfId="26791" xr:uid="{00000000-0005-0000-0000-0000D4680000}"/>
    <cellStyle name="Percent 4 6 11 3 2" xfId="26792" xr:uid="{00000000-0005-0000-0000-0000D5680000}"/>
    <cellStyle name="Percent 4 6 11 3 2 2" xfId="26793" xr:uid="{00000000-0005-0000-0000-0000D6680000}"/>
    <cellStyle name="Percent 4 6 11 3 2 3" xfId="26794" xr:uid="{00000000-0005-0000-0000-0000D7680000}"/>
    <cellStyle name="Percent 4 6 11 3 3" xfId="26795" xr:uid="{00000000-0005-0000-0000-0000D8680000}"/>
    <cellStyle name="Percent 4 6 11 3 4" xfId="26796" xr:uid="{00000000-0005-0000-0000-0000D9680000}"/>
    <cellStyle name="Percent 4 6 11 4" xfId="26797" xr:uid="{00000000-0005-0000-0000-0000DA680000}"/>
    <cellStyle name="Percent 4 6 11 4 2" xfId="26798" xr:uid="{00000000-0005-0000-0000-0000DB680000}"/>
    <cellStyle name="Percent 4 6 11 4 3" xfId="26799" xr:uid="{00000000-0005-0000-0000-0000DC680000}"/>
    <cellStyle name="Percent 4 6 11 5" xfId="26800" xr:uid="{00000000-0005-0000-0000-0000DD680000}"/>
    <cellStyle name="Percent 4 6 11 6" xfId="26801" xr:uid="{00000000-0005-0000-0000-0000DE680000}"/>
    <cellStyle name="Percent 4 6 12" xfId="26802" xr:uid="{00000000-0005-0000-0000-0000DF680000}"/>
    <cellStyle name="Percent 4 6 12 2" xfId="26803" xr:uid="{00000000-0005-0000-0000-0000E0680000}"/>
    <cellStyle name="Percent 4 6 12 2 2" xfId="26804" xr:uid="{00000000-0005-0000-0000-0000E1680000}"/>
    <cellStyle name="Percent 4 6 12 2 2 2" xfId="26805" xr:uid="{00000000-0005-0000-0000-0000E2680000}"/>
    <cellStyle name="Percent 4 6 12 2 2 3" xfId="26806" xr:uid="{00000000-0005-0000-0000-0000E3680000}"/>
    <cellStyle name="Percent 4 6 12 2 3" xfId="26807" xr:uid="{00000000-0005-0000-0000-0000E4680000}"/>
    <cellStyle name="Percent 4 6 12 2 4" xfId="26808" xr:uid="{00000000-0005-0000-0000-0000E5680000}"/>
    <cellStyle name="Percent 4 6 12 3" xfId="26809" xr:uid="{00000000-0005-0000-0000-0000E6680000}"/>
    <cellStyle name="Percent 4 6 12 3 2" xfId="26810" xr:uid="{00000000-0005-0000-0000-0000E7680000}"/>
    <cellStyle name="Percent 4 6 12 3 2 2" xfId="26811" xr:uid="{00000000-0005-0000-0000-0000E8680000}"/>
    <cellStyle name="Percent 4 6 12 3 2 3" xfId="26812" xr:uid="{00000000-0005-0000-0000-0000E9680000}"/>
    <cellStyle name="Percent 4 6 12 3 3" xfId="26813" xr:uid="{00000000-0005-0000-0000-0000EA680000}"/>
    <cellStyle name="Percent 4 6 12 3 4" xfId="26814" xr:uid="{00000000-0005-0000-0000-0000EB680000}"/>
    <cellStyle name="Percent 4 6 12 4" xfId="26815" xr:uid="{00000000-0005-0000-0000-0000EC680000}"/>
    <cellStyle name="Percent 4 6 12 4 2" xfId="26816" xr:uid="{00000000-0005-0000-0000-0000ED680000}"/>
    <cellStyle name="Percent 4 6 12 4 2 2" xfId="26817" xr:uid="{00000000-0005-0000-0000-0000EE680000}"/>
    <cellStyle name="Percent 4 6 12 4 2 3" xfId="26818" xr:uid="{00000000-0005-0000-0000-0000EF680000}"/>
    <cellStyle name="Percent 4 6 12 4 3" xfId="26819" xr:uid="{00000000-0005-0000-0000-0000F0680000}"/>
    <cellStyle name="Percent 4 6 12 4 4" xfId="26820" xr:uid="{00000000-0005-0000-0000-0000F1680000}"/>
    <cellStyle name="Percent 4 6 12 5" xfId="26821" xr:uid="{00000000-0005-0000-0000-0000F2680000}"/>
    <cellStyle name="Percent 4 6 12 5 2" xfId="26822" xr:uid="{00000000-0005-0000-0000-0000F3680000}"/>
    <cellStyle name="Percent 4 6 12 5 3" xfId="26823" xr:uid="{00000000-0005-0000-0000-0000F4680000}"/>
    <cellStyle name="Percent 4 6 12 6" xfId="26824" xr:uid="{00000000-0005-0000-0000-0000F5680000}"/>
    <cellStyle name="Percent 4 6 12 7" xfId="26825" xr:uid="{00000000-0005-0000-0000-0000F6680000}"/>
    <cellStyle name="Percent 4 6 13" xfId="26826" xr:uid="{00000000-0005-0000-0000-0000F7680000}"/>
    <cellStyle name="Percent 4 6 13 2" xfId="26827" xr:uid="{00000000-0005-0000-0000-0000F8680000}"/>
    <cellStyle name="Percent 4 6 13 2 2" xfId="26828" xr:uid="{00000000-0005-0000-0000-0000F9680000}"/>
    <cellStyle name="Percent 4 6 13 2 2 2" xfId="26829" xr:uid="{00000000-0005-0000-0000-0000FA680000}"/>
    <cellStyle name="Percent 4 6 13 2 2 3" xfId="26830" xr:uid="{00000000-0005-0000-0000-0000FB680000}"/>
    <cellStyle name="Percent 4 6 13 2 3" xfId="26831" xr:uid="{00000000-0005-0000-0000-0000FC680000}"/>
    <cellStyle name="Percent 4 6 13 2 4" xfId="26832" xr:uid="{00000000-0005-0000-0000-0000FD680000}"/>
    <cellStyle name="Percent 4 6 13 3" xfId="26833" xr:uid="{00000000-0005-0000-0000-0000FE680000}"/>
    <cellStyle name="Percent 4 6 13 3 2" xfId="26834" xr:uid="{00000000-0005-0000-0000-0000FF680000}"/>
    <cellStyle name="Percent 4 6 13 3 2 2" xfId="26835" xr:uid="{00000000-0005-0000-0000-000000690000}"/>
    <cellStyle name="Percent 4 6 13 3 2 3" xfId="26836" xr:uid="{00000000-0005-0000-0000-000001690000}"/>
    <cellStyle name="Percent 4 6 13 3 3" xfId="26837" xr:uid="{00000000-0005-0000-0000-000002690000}"/>
    <cellStyle name="Percent 4 6 13 3 4" xfId="26838" xr:uid="{00000000-0005-0000-0000-000003690000}"/>
    <cellStyle name="Percent 4 6 13 4" xfId="26839" xr:uid="{00000000-0005-0000-0000-000004690000}"/>
    <cellStyle name="Percent 4 6 13 4 2" xfId="26840" xr:uid="{00000000-0005-0000-0000-000005690000}"/>
    <cellStyle name="Percent 4 6 13 4 3" xfId="26841" xr:uid="{00000000-0005-0000-0000-000006690000}"/>
    <cellStyle name="Percent 4 6 13 5" xfId="26842" xr:uid="{00000000-0005-0000-0000-000007690000}"/>
    <cellStyle name="Percent 4 6 13 6" xfId="26843" xr:uid="{00000000-0005-0000-0000-000008690000}"/>
    <cellStyle name="Percent 4 6 14" xfId="26844" xr:uid="{00000000-0005-0000-0000-000009690000}"/>
    <cellStyle name="Percent 4 6 14 2" xfId="26845" xr:uid="{00000000-0005-0000-0000-00000A690000}"/>
    <cellStyle name="Percent 4 6 14 2 2" xfId="26846" xr:uid="{00000000-0005-0000-0000-00000B690000}"/>
    <cellStyle name="Percent 4 6 14 2 3" xfId="26847" xr:uid="{00000000-0005-0000-0000-00000C690000}"/>
    <cellStyle name="Percent 4 6 14 3" xfId="26848" xr:uid="{00000000-0005-0000-0000-00000D690000}"/>
    <cellStyle name="Percent 4 6 14 4" xfId="26849" xr:uid="{00000000-0005-0000-0000-00000E690000}"/>
    <cellStyle name="Percent 4 6 15" xfId="26850" xr:uid="{00000000-0005-0000-0000-00000F690000}"/>
    <cellStyle name="Percent 4 6 15 2" xfId="26851" xr:uid="{00000000-0005-0000-0000-000010690000}"/>
    <cellStyle name="Percent 4 6 15 2 2" xfId="26852" xr:uid="{00000000-0005-0000-0000-000011690000}"/>
    <cellStyle name="Percent 4 6 15 2 3" xfId="26853" xr:uid="{00000000-0005-0000-0000-000012690000}"/>
    <cellStyle name="Percent 4 6 15 3" xfId="26854" xr:uid="{00000000-0005-0000-0000-000013690000}"/>
    <cellStyle name="Percent 4 6 15 4" xfId="26855" xr:uid="{00000000-0005-0000-0000-000014690000}"/>
    <cellStyle name="Percent 4 6 16" xfId="26856" xr:uid="{00000000-0005-0000-0000-000015690000}"/>
    <cellStyle name="Percent 4 6 16 2" xfId="26857" xr:uid="{00000000-0005-0000-0000-000016690000}"/>
    <cellStyle name="Percent 4 6 16 2 2" xfId="26858" xr:uid="{00000000-0005-0000-0000-000017690000}"/>
    <cellStyle name="Percent 4 6 16 2 3" xfId="26859" xr:uid="{00000000-0005-0000-0000-000018690000}"/>
    <cellStyle name="Percent 4 6 16 3" xfId="26860" xr:uid="{00000000-0005-0000-0000-000019690000}"/>
    <cellStyle name="Percent 4 6 16 4" xfId="26861" xr:uid="{00000000-0005-0000-0000-00001A690000}"/>
    <cellStyle name="Percent 4 6 17" xfId="26862" xr:uid="{00000000-0005-0000-0000-00001B690000}"/>
    <cellStyle name="Percent 4 6 17 2" xfId="26863" xr:uid="{00000000-0005-0000-0000-00001C690000}"/>
    <cellStyle name="Percent 4 6 17 3" xfId="26864" xr:uid="{00000000-0005-0000-0000-00001D690000}"/>
    <cellStyle name="Percent 4 6 18" xfId="26865" xr:uid="{00000000-0005-0000-0000-00001E690000}"/>
    <cellStyle name="Percent 4 6 18 2" xfId="26866" xr:uid="{00000000-0005-0000-0000-00001F690000}"/>
    <cellStyle name="Percent 4 6 18 3" xfId="26867" xr:uid="{00000000-0005-0000-0000-000020690000}"/>
    <cellStyle name="Percent 4 6 19" xfId="26868" xr:uid="{00000000-0005-0000-0000-000021690000}"/>
    <cellStyle name="Percent 4 6 19 2" xfId="26869" xr:uid="{00000000-0005-0000-0000-000022690000}"/>
    <cellStyle name="Percent 4 6 19 3" xfId="26870" xr:uid="{00000000-0005-0000-0000-000023690000}"/>
    <cellStyle name="Percent 4 6 2" xfId="26871" xr:uid="{00000000-0005-0000-0000-000024690000}"/>
    <cellStyle name="Percent 4 6 2 10" xfId="26872" xr:uid="{00000000-0005-0000-0000-000025690000}"/>
    <cellStyle name="Percent 4 6 2 10 2" xfId="26873" xr:uid="{00000000-0005-0000-0000-000026690000}"/>
    <cellStyle name="Percent 4 6 2 10 3" xfId="26874" xr:uid="{00000000-0005-0000-0000-000027690000}"/>
    <cellStyle name="Percent 4 6 2 11" xfId="26875" xr:uid="{00000000-0005-0000-0000-000028690000}"/>
    <cellStyle name="Percent 4 6 2 11 2" xfId="26876" xr:uid="{00000000-0005-0000-0000-000029690000}"/>
    <cellStyle name="Percent 4 6 2 11 3" xfId="26877" xr:uid="{00000000-0005-0000-0000-00002A690000}"/>
    <cellStyle name="Percent 4 6 2 12" xfId="26878" xr:uid="{00000000-0005-0000-0000-00002B690000}"/>
    <cellStyle name="Percent 4 6 2 2" xfId="26879" xr:uid="{00000000-0005-0000-0000-00002C690000}"/>
    <cellStyle name="Percent 4 6 2 2 2" xfId="26880" xr:uid="{00000000-0005-0000-0000-00002D690000}"/>
    <cellStyle name="Percent 4 6 2 2 2 2" xfId="26881" xr:uid="{00000000-0005-0000-0000-00002E690000}"/>
    <cellStyle name="Percent 4 6 2 2 2 2 2" xfId="26882" xr:uid="{00000000-0005-0000-0000-00002F690000}"/>
    <cellStyle name="Percent 4 6 2 2 2 2 3" xfId="26883" xr:uid="{00000000-0005-0000-0000-000030690000}"/>
    <cellStyle name="Percent 4 6 2 2 2 3" xfId="26884" xr:uid="{00000000-0005-0000-0000-000031690000}"/>
    <cellStyle name="Percent 4 6 2 2 2 4" xfId="26885" xr:uid="{00000000-0005-0000-0000-000032690000}"/>
    <cellStyle name="Percent 4 6 2 2 3" xfId="26886" xr:uid="{00000000-0005-0000-0000-000033690000}"/>
    <cellStyle name="Percent 4 6 2 2 3 2" xfId="26887" xr:uid="{00000000-0005-0000-0000-000034690000}"/>
    <cellStyle name="Percent 4 6 2 2 3 2 2" xfId="26888" xr:uid="{00000000-0005-0000-0000-000035690000}"/>
    <cellStyle name="Percent 4 6 2 2 3 2 3" xfId="26889" xr:uid="{00000000-0005-0000-0000-000036690000}"/>
    <cellStyle name="Percent 4 6 2 2 3 3" xfId="26890" xr:uid="{00000000-0005-0000-0000-000037690000}"/>
    <cellStyle name="Percent 4 6 2 2 3 4" xfId="26891" xr:uid="{00000000-0005-0000-0000-000038690000}"/>
    <cellStyle name="Percent 4 6 2 2 4" xfId="26892" xr:uid="{00000000-0005-0000-0000-000039690000}"/>
    <cellStyle name="Percent 4 6 2 2 4 2" xfId="26893" xr:uid="{00000000-0005-0000-0000-00003A690000}"/>
    <cellStyle name="Percent 4 6 2 2 4 3" xfId="26894" xr:uid="{00000000-0005-0000-0000-00003B690000}"/>
    <cellStyle name="Percent 4 6 2 2 5" xfId="26895" xr:uid="{00000000-0005-0000-0000-00003C690000}"/>
    <cellStyle name="Percent 4 6 2 2 6" xfId="26896" xr:uid="{00000000-0005-0000-0000-00003D690000}"/>
    <cellStyle name="Percent 4 6 2 3" xfId="26897" xr:uid="{00000000-0005-0000-0000-00003E690000}"/>
    <cellStyle name="Percent 4 6 2 3 2" xfId="26898" xr:uid="{00000000-0005-0000-0000-00003F690000}"/>
    <cellStyle name="Percent 4 6 2 3 2 2" xfId="26899" xr:uid="{00000000-0005-0000-0000-000040690000}"/>
    <cellStyle name="Percent 4 6 2 3 2 2 2" xfId="26900" xr:uid="{00000000-0005-0000-0000-000041690000}"/>
    <cellStyle name="Percent 4 6 2 3 2 2 3" xfId="26901" xr:uid="{00000000-0005-0000-0000-000042690000}"/>
    <cellStyle name="Percent 4 6 2 3 2 3" xfId="26902" xr:uid="{00000000-0005-0000-0000-000043690000}"/>
    <cellStyle name="Percent 4 6 2 3 2 4" xfId="26903" xr:uid="{00000000-0005-0000-0000-000044690000}"/>
    <cellStyle name="Percent 4 6 2 3 3" xfId="26904" xr:uid="{00000000-0005-0000-0000-000045690000}"/>
    <cellStyle name="Percent 4 6 2 3 3 2" xfId="26905" xr:uid="{00000000-0005-0000-0000-000046690000}"/>
    <cellStyle name="Percent 4 6 2 3 3 2 2" xfId="26906" xr:uid="{00000000-0005-0000-0000-000047690000}"/>
    <cellStyle name="Percent 4 6 2 3 3 2 3" xfId="26907" xr:uid="{00000000-0005-0000-0000-000048690000}"/>
    <cellStyle name="Percent 4 6 2 3 3 3" xfId="26908" xr:uid="{00000000-0005-0000-0000-000049690000}"/>
    <cellStyle name="Percent 4 6 2 3 3 4" xfId="26909" xr:uid="{00000000-0005-0000-0000-00004A690000}"/>
    <cellStyle name="Percent 4 6 2 3 4" xfId="26910" xr:uid="{00000000-0005-0000-0000-00004B690000}"/>
    <cellStyle name="Percent 4 6 2 3 4 2" xfId="26911" xr:uid="{00000000-0005-0000-0000-00004C690000}"/>
    <cellStyle name="Percent 4 6 2 3 4 3" xfId="26912" xr:uid="{00000000-0005-0000-0000-00004D690000}"/>
    <cellStyle name="Percent 4 6 2 3 5" xfId="26913" xr:uid="{00000000-0005-0000-0000-00004E690000}"/>
    <cellStyle name="Percent 4 6 2 3 6" xfId="26914" xr:uid="{00000000-0005-0000-0000-00004F690000}"/>
    <cellStyle name="Percent 4 6 2 4" xfId="26915" xr:uid="{00000000-0005-0000-0000-000050690000}"/>
    <cellStyle name="Percent 4 6 2 4 2" xfId="26916" xr:uid="{00000000-0005-0000-0000-000051690000}"/>
    <cellStyle name="Percent 4 6 2 4 2 2" xfId="26917" xr:uid="{00000000-0005-0000-0000-000052690000}"/>
    <cellStyle name="Percent 4 6 2 4 2 2 2" xfId="26918" xr:uid="{00000000-0005-0000-0000-000053690000}"/>
    <cellStyle name="Percent 4 6 2 4 2 2 3" xfId="26919" xr:uid="{00000000-0005-0000-0000-000054690000}"/>
    <cellStyle name="Percent 4 6 2 4 2 3" xfId="26920" xr:uid="{00000000-0005-0000-0000-000055690000}"/>
    <cellStyle name="Percent 4 6 2 4 2 4" xfId="26921" xr:uid="{00000000-0005-0000-0000-000056690000}"/>
    <cellStyle name="Percent 4 6 2 4 3" xfId="26922" xr:uid="{00000000-0005-0000-0000-000057690000}"/>
    <cellStyle name="Percent 4 6 2 4 3 2" xfId="26923" xr:uid="{00000000-0005-0000-0000-000058690000}"/>
    <cellStyle name="Percent 4 6 2 4 3 2 2" xfId="26924" xr:uid="{00000000-0005-0000-0000-000059690000}"/>
    <cellStyle name="Percent 4 6 2 4 3 2 3" xfId="26925" xr:uid="{00000000-0005-0000-0000-00005A690000}"/>
    <cellStyle name="Percent 4 6 2 4 3 3" xfId="26926" xr:uid="{00000000-0005-0000-0000-00005B690000}"/>
    <cellStyle name="Percent 4 6 2 4 3 4" xfId="26927" xr:uid="{00000000-0005-0000-0000-00005C690000}"/>
    <cellStyle name="Percent 4 6 2 4 4" xfId="26928" xr:uid="{00000000-0005-0000-0000-00005D690000}"/>
    <cellStyle name="Percent 4 6 2 4 4 2" xfId="26929" xr:uid="{00000000-0005-0000-0000-00005E690000}"/>
    <cellStyle name="Percent 4 6 2 4 4 2 2" xfId="26930" xr:uid="{00000000-0005-0000-0000-00005F690000}"/>
    <cellStyle name="Percent 4 6 2 4 4 2 3" xfId="26931" xr:uid="{00000000-0005-0000-0000-000060690000}"/>
    <cellStyle name="Percent 4 6 2 4 4 3" xfId="26932" xr:uid="{00000000-0005-0000-0000-000061690000}"/>
    <cellStyle name="Percent 4 6 2 4 4 4" xfId="26933" xr:uid="{00000000-0005-0000-0000-000062690000}"/>
    <cellStyle name="Percent 4 6 2 4 5" xfId="26934" xr:uid="{00000000-0005-0000-0000-000063690000}"/>
    <cellStyle name="Percent 4 6 2 4 5 2" xfId="26935" xr:uid="{00000000-0005-0000-0000-000064690000}"/>
    <cellStyle name="Percent 4 6 2 4 5 3" xfId="26936" xr:uid="{00000000-0005-0000-0000-000065690000}"/>
    <cellStyle name="Percent 4 6 2 4 6" xfId="26937" xr:uid="{00000000-0005-0000-0000-000066690000}"/>
    <cellStyle name="Percent 4 6 2 4 7" xfId="26938" xr:uid="{00000000-0005-0000-0000-000067690000}"/>
    <cellStyle name="Percent 4 6 2 5" xfId="26939" xr:uid="{00000000-0005-0000-0000-000068690000}"/>
    <cellStyle name="Percent 4 6 2 5 2" xfId="26940" xr:uid="{00000000-0005-0000-0000-000069690000}"/>
    <cellStyle name="Percent 4 6 2 5 2 2" xfId="26941" xr:uid="{00000000-0005-0000-0000-00006A690000}"/>
    <cellStyle name="Percent 4 6 2 5 2 2 2" xfId="26942" xr:uid="{00000000-0005-0000-0000-00006B690000}"/>
    <cellStyle name="Percent 4 6 2 5 2 2 3" xfId="26943" xr:uid="{00000000-0005-0000-0000-00006C690000}"/>
    <cellStyle name="Percent 4 6 2 5 2 3" xfId="26944" xr:uid="{00000000-0005-0000-0000-00006D690000}"/>
    <cellStyle name="Percent 4 6 2 5 2 4" xfId="26945" xr:uid="{00000000-0005-0000-0000-00006E690000}"/>
    <cellStyle name="Percent 4 6 2 5 3" xfId="26946" xr:uid="{00000000-0005-0000-0000-00006F690000}"/>
    <cellStyle name="Percent 4 6 2 5 3 2" xfId="26947" xr:uid="{00000000-0005-0000-0000-000070690000}"/>
    <cellStyle name="Percent 4 6 2 5 3 2 2" xfId="26948" xr:uid="{00000000-0005-0000-0000-000071690000}"/>
    <cellStyle name="Percent 4 6 2 5 3 2 3" xfId="26949" xr:uid="{00000000-0005-0000-0000-000072690000}"/>
    <cellStyle name="Percent 4 6 2 5 3 3" xfId="26950" xr:uid="{00000000-0005-0000-0000-000073690000}"/>
    <cellStyle name="Percent 4 6 2 5 3 4" xfId="26951" xr:uid="{00000000-0005-0000-0000-000074690000}"/>
    <cellStyle name="Percent 4 6 2 5 4" xfId="26952" xr:uid="{00000000-0005-0000-0000-000075690000}"/>
    <cellStyle name="Percent 4 6 2 5 4 2" xfId="26953" xr:uid="{00000000-0005-0000-0000-000076690000}"/>
    <cellStyle name="Percent 4 6 2 5 4 3" xfId="26954" xr:uid="{00000000-0005-0000-0000-000077690000}"/>
    <cellStyle name="Percent 4 6 2 5 5" xfId="26955" xr:uid="{00000000-0005-0000-0000-000078690000}"/>
    <cellStyle name="Percent 4 6 2 5 6" xfId="26956" xr:uid="{00000000-0005-0000-0000-000079690000}"/>
    <cellStyle name="Percent 4 6 2 6" xfId="26957" xr:uid="{00000000-0005-0000-0000-00007A690000}"/>
    <cellStyle name="Percent 4 6 2 6 2" xfId="26958" xr:uid="{00000000-0005-0000-0000-00007B690000}"/>
    <cellStyle name="Percent 4 6 2 6 2 2" xfId="26959" xr:uid="{00000000-0005-0000-0000-00007C690000}"/>
    <cellStyle name="Percent 4 6 2 6 2 3" xfId="26960" xr:uid="{00000000-0005-0000-0000-00007D690000}"/>
    <cellStyle name="Percent 4 6 2 6 3" xfId="26961" xr:uid="{00000000-0005-0000-0000-00007E690000}"/>
    <cellStyle name="Percent 4 6 2 6 4" xfId="26962" xr:uid="{00000000-0005-0000-0000-00007F690000}"/>
    <cellStyle name="Percent 4 6 2 7" xfId="26963" xr:uid="{00000000-0005-0000-0000-000080690000}"/>
    <cellStyle name="Percent 4 6 2 7 2" xfId="26964" xr:uid="{00000000-0005-0000-0000-000081690000}"/>
    <cellStyle name="Percent 4 6 2 7 2 2" xfId="26965" xr:uid="{00000000-0005-0000-0000-000082690000}"/>
    <cellStyle name="Percent 4 6 2 7 2 3" xfId="26966" xr:uid="{00000000-0005-0000-0000-000083690000}"/>
    <cellStyle name="Percent 4 6 2 7 3" xfId="26967" xr:uid="{00000000-0005-0000-0000-000084690000}"/>
    <cellStyle name="Percent 4 6 2 7 4" xfId="26968" xr:uid="{00000000-0005-0000-0000-000085690000}"/>
    <cellStyle name="Percent 4 6 2 8" xfId="26969" xr:uid="{00000000-0005-0000-0000-000086690000}"/>
    <cellStyle name="Percent 4 6 2 8 2" xfId="26970" xr:uid="{00000000-0005-0000-0000-000087690000}"/>
    <cellStyle name="Percent 4 6 2 8 2 2" xfId="26971" xr:uid="{00000000-0005-0000-0000-000088690000}"/>
    <cellStyle name="Percent 4 6 2 8 2 3" xfId="26972" xr:uid="{00000000-0005-0000-0000-000089690000}"/>
    <cellStyle name="Percent 4 6 2 8 3" xfId="26973" xr:uid="{00000000-0005-0000-0000-00008A690000}"/>
    <cellStyle name="Percent 4 6 2 8 4" xfId="26974" xr:uid="{00000000-0005-0000-0000-00008B690000}"/>
    <cellStyle name="Percent 4 6 2 9" xfId="26975" xr:uid="{00000000-0005-0000-0000-00008C690000}"/>
    <cellStyle name="Percent 4 6 2 9 2" xfId="26976" xr:uid="{00000000-0005-0000-0000-00008D690000}"/>
    <cellStyle name="Percent 4 6 2 9 3" xfId="26977" xr:uid="{00000000-0005-0000-0000-00008E690000}"/>
    <cellStyle name="Percent 4 6 20" xfId="26978" xr:uid="{00000000-0005-0000-0000-00008F690000}"/>
    <cellStyle name="Percent 4 6 3" xfId="26979" xr:uid="{00000000-0005-0000-0000-000090690000}"/>
    <cellStyle name="Percent 4 6 3 10" xfId="26980" xr:uid="{00000000-0005-0000-0000-000091690000}"/>
    <cellStyle name="Percent 4 6 3 10 2" xfId="26981" xr:uid="{00000000-0005-0000-0000-000092690000}"/>
    <cellStyle name="Percent 4 6 3 10 3" xfId="26982" xr:uid="{00000000-0005-0000-0000-000093690000}"/>
    <cellStyle name="Percent 4 6 3 11" xfId="26983" xr:uid="{00000000-0005-0000-0000-000094690000}"/>
    <cellStyle name="Percent 4 6 3 11 2" xfId="26984" xr:uid="{00000000-0005-0000-0000-000095690000}"/>
    <cellStyle name="Percent 4 6 3 11 3" xfId="26985" xr:uid="{00000000-0005-0000-0000-000096690000}"/>
    <cellStyle name="Percent 4 6 3 12" xfId="26986" xr:uid="{00000000-0005-0000-0000-000097690000}"/>
    <cellStyle name="Percent 4 6 3 2" xfId="26987" xr:uid="{00000000-0005-0000-0000-000098690000}"/>
    <cellStyle name="Percent 4 6 3 2 2" xfId="26988" xr:uid="{00000000-0005-0000-0000-000099690000}"/>
    <cellStyle name="Percent 4 6 3 2 2 2" xfId="26989" xr:uid="{00000000-0005-0000-0000-00009A690000}"/>
    <cellStyle name="Percent 4 6 3 2 2 2 2" xfId="26990" xr:uid="{00000000-0005-0000-0000-00009B690000}"/>
    <cellStyle name="Percent 4 6 3 2 2 2 3" xfId="26991" xr:uid="{00000000-0005-0000-0000-00009C690000}"/>
    <cellStyle name="Percent 4 6 3 2 2 3" xfId="26992" xr:uid="{00000000-0005-0000-0000-00009D690000}"/>
    <cellStyle name="Percent 4 6 3 2 2 4" xfId="26993" xr:uid="{00000000-0005-0000-0000-00009E690000}"/>
    <cellStyle name="Percent 4 6 3 2 3" xfId="26994" xr:uid="{00000000-0005-0000-0000-00009F690000}"/>
    <cellStyle name="Percent 4 6 3 2 3 2" xfId="26995" xr:uid="{00000000-0005-0000-0000-0000A0690000}"/>
    <cellStyle name="Percent 4 6 3 2 3 2 2" xfId="26996" xr:uid="{00000000-0005-0000-0000-0000A1690000}"/>
    <cellStyle name="Percent 4 6 3 2 3 2 3" xfId="26997" xr:uid="{00000000-0005-0000-0000-0000A2690000}"/>
    <cellStyle name="Percent 4 6 3 2 3 3" xfId="26998" xr:uid="{00000000-0005-0000-0000-0000A3690000}"/>
    <cellStyle name="Percent 4 6 3 2 3 4" xfId="26999" xr:uid="{00000000-0005-0000-0000-0000A4690000}"/>
    <cellStyle name="Percent 4 6 3 2 4" xfId="27000" xr:uid="{00000000-0005-0000-0000-0000A5690000}"/>
    <cellStyle name="Percent 4 6 3 2 4 2" xfId="27001" xr:uid="{00000000-0005-0000-0000-0000A6690000}"/>
    <cellStyle name="Percent 4 6 3 2 4 3" xfId="27002" xr:uid="{00000000-0005-0000-0000-0000A7690000}"/>
    <cellStyle name="Percent 4 6 3 2 5" xfId="27003" xr:uid="{00000000-0005-0000-0000-0000A8690000}"/>
    <cellStyle name="Percent 4 6 3 2 6" xfId="27004" xr:uid="{00000000-0005-0000-0000-0000A9690000}"/>
    <cellStyle name="Percent 4 6 3 3" xfId="27005" xr:uid="{00000000-0005-0000-0000-0000AA690000}"/>
    <cellStyle name="Percent 4 6 3 3 2" xfId="27006" xr:uid="{00000000-0005-0000-0000-0000AB690000}"/>
    <cellStyle name="Percent 4 6 3 3 2 2" xfId="27007" xr:uid="{00000000-0005-0000-0000-0000AC690000}"/>
    <cellStyle name="Percent 4 6 3 3 2 2 2" xfId="27008" xr:uid="{00000000-0005-0000-0000-0000AD690000}"/>
    <cellStyle name="Percent 4 6 3 3 2 2 3" xfId="27009" xr:uid="{00000000-0005-0000-0000-0000AE690000}"/>
    <cellStyle name="Percent 4 6 3 3 2 3" xfId="27010" xr:uid="{00000000-0005-0000-0000-0000AF690000}"/>
    <cellStyle name="Percent 4 6 3 3 2 4" xfId="27011" xr:uid="{00000000-0005-0000-0000-0000B0690000}"/>
    <cellStyle name="Percent 4 6 3 3 3" xfId="27012" xr:uid="{00000000-0005-0000-0000-0000B1690000}"/>
    <cellStyle name="Percent 4 6 3 3 3 2" xfId="27013" xr:uid="{00000000-0005-0000-0000-0000B2690000}"/>
    <cellStyle name="Percent 4 6 3 3 3 2 2" xfId="27014" xr:uid="{00000000-0005-0000-0000-0000B3690000}"/>
    <cellStyle name="Percent 4 6 3 3 3 2 3" xfId="27015" xr:uid="{00000000-0005-0000-0000-0000B4690000}"/>
    <cellStyle name="Percent 4 6 3 3 3 3" xfId="27016" xr:uid="{00000000-0005-0000-0000-0000B5690000}"/>
    <cellStyle name="Percent 4 6 3 3 3 4" xfId="27017" xr:uid="{00000000-0005-0000-0000-0000B6690000}"/>
    <cellStyle name="Percent 4 6 3 3 4" xfId="27018" xr:uid="{00000000-0005-0000-0000-0000B7690000}"/>
    <cellStyle name="Percent 4 6 3 3 4 2" xfId="27019" xr:uid="{00000000-0005-0000-0000-0000B8690000}"/>
    <cellStyle name="Percent 4 6 3 3 4 3" xfId="27020" xr:uid="{00000000-0005-0000-0000-0000B9690000}"/>
    <cellStyle name="Percent 4 6 3 3 5" xfId="27021" xr:uid="{00000000-0005-0000-0000-0000BA690000}"/>
    <cellStyle name="Percent 4 6 3 3 6" xfId="27022" xr:uid="{00000000-0005-0000-0000-0000BB690000}"/>
    <cellStyle name="Percent 4 6 3 4" xfId="27023" xr:uid="{00000000-0005-0000-0000-0000BC690000}"/>
    <cellStyle name="Percent 4 6 3 4 2" xfId="27024" xr:uid="{00000000-0005-0000-0000-0000BD690000}"/>
    <cellStyle name="Percent 4 6 3 4 2 2" xfId="27025" xr:uid="{00000000-0005-0000-0000-0000BE690000}"/>
    <cellStyle name="Percent 4 6 3 4 2 2 2" xfId="27026" xr:uid="{00000000-0005-0000-0000-0000BF690000}"/>
    <cellStyle name="Percent 4 6 3 4 2 2 3" xfId="27027" xr:uid="{00000000-0005-0000-0000-0000C0690000}"/>
    <cellStyle name="Percent 4 6 3 4 2 3" xfId="27028" xr:uid="{00000000-0005-0000-0000-0000C1690000}"/>
    <cellStyle name="Percent 4 6 3 4 2 4" xfId="27029" xr:uid="{00000000-0005-0000-0000-0000C2690000}"/>
    <cellStyle name="Percent 4 6 3 4 3" xfId="27030" xr:uid="{00000000-0005-0000-0000-0000C3690000}"/>
    <cellStyle name="Percent 4 6 3 4 3 2" xfId="27031" xr:uid="{00000000-0005-0000-0000-0000C4690000}"/>
    <cellStyle name="Percent 4 6 3 4 3 2 2" xfId="27032" xr:uid="{00000000-0005-0000-0000-0000C5690000}"/>
    <cellStyle name="Percent 4 6 3 4 3 2 3" xfId="27033" xr:uid="{00000000-0005-0000-0000-0000C6690000}"/>
    <cellStyle name="Percent 4 6 3 4 3 3" xfId="27034" xr:uid="{00000000-0005-0000-0000-0000C7690000}"/>
    <cellStyle name="Percent 4 6 3 4 3 4" xfId="27035" xr:uid="{00000000-0005-0000-0000-0000C8690000}"/>
    <cellStyle name="Percent 4 6 3 4 4" xfId="27036" xr:uid="{00000000-0005-0000-0000-0000C9690000}"/>
    <cellStyle name="Percent 4 6 3 4 4 2" xfId="27037" xr:uid="{00000000-0005-0000-0000-0000CA690000}"/>
    <cellStyle name="Percent 4 6 3 4 4 2 2" xfId="27038" xr:uid="{00000000-0005-0000-0000-0000CB690000}"/>
    <cellStyle name="Percent 4 6 3 4 4 2 3" xfId="27039" xr:uid="{00000000-0005-0000-0000-0000CC690000}"/>
    <cellStyle name="Percent 4 6 3 4 4 3" xfId="27040" xr:uid="{00000000-0005-0000-0000-0000CD690000}"/>
    <cellStyle name="Percent 4 6 3 4 4 4" xfId="27041" xr:uid="{00000000-0005-0000-0000-0000CE690000}"/>
    <cellStyle name="Percent 4 6 3 4 5" xfId="27042" xr:uid="{00000000-0005-0000-0000-0000CF690000}"/>
    <cellStyle name="Percent 4 6 3 4 5 2" xfId="27043" xr:uid="{00000000-0005-0000-0000-0000D0690000}"/>
    <cellStyle name="Percent 4 6 3 4 5 3" xfId="27044" xr:uid="{00000000-0005-0000-0000-0000D1690000}"/>
    <cellStyle name="Percent 4 6 3 4 6" xfId="27045" xr:uid="{00000000-0005-0000-0000-0000D2690000}"/>
    <cellStyle name="Percent 4 6 3 4 7" xfId="27046" xr:uid="{00000000-0005-0000-0000-0000D3690000}"/>
    <cellStyle name="Percent 4 6 3 5" xfId="27047" xr:uid="{00000000-0005-0000-0000-0000D4690000}"/>
    <cellStyle name="Percent 4 6 3 5 2" xfId="27048" xr:uid="{00000000-0005-0000-0000-0000D5690000}"/>
    <cellStyle name="Percent 4 6 3 5 2 2" xfId="27049" xr:uid="{00000000-0005-0000-0000-0000D6690000}"/>
    <cellStyle name="Percent 4 6 3 5 2 2 2" xfId="27050" xr:uid="{00000000-0005-0000-0000-0000D7690000}"/>
    <cellStyle name="Percent 4 6 3 5 2 2 3" xfId="27051" xr:uid="{00000000-0005-0000-0000-0000D8690000}"/>
    <cellStyle name="Percent 4 6 3 5 2 3" xfId="27052" xr:uid="{00000000-0005-0000-0000-0000D9690000}"/>
    <cellStyle name="Percent 4 6 3 5 2 4" xfId="27053" xr:uid="{00000000-0005-0000-0000-0000DA690000}"/>
    <cellStyle name="Percent 4 6 3 5 3" xfId="27054" xr:uid="{00000000-0005-0000-0000-0000DB690000}"/>
    <cellStyle name="Percent 4 6 3 5 3 2" xfId="27055" xr:uid="{00000000-0005-0000-0000-0000DC690000}"/>
    <cellStyle name="Percent 4 6 3 5 3 2 2" xfId="27056" xr:uid="{00000000-0005-0000-0000-0000DD690000}"/>
    <cellStyle name="Percent 4 6 3 5 3 2 3" xfId="27057" xr:uid="{00000000-0005-0000-0000-0000DE690000}"/>
    <cellStyle name="Percent 4 6 3 5 3 3" xfId="27058" xr:uid="{00000000-0005-0000-0000-0000DF690000}"/>
    <cellStyle name="Percent 4 6 3 5 3 4" xfId="27059" xr:uid="{00000000-0005-0000-0000-0000E0690000}"/>
    <cellStyle name="Percent 4 6 3 5 4" xfId="27060" xr:uid="{00000000-0005-0000-0000-0000E1690000}"/>
    <cellStyle name="Percent 4 6 3 5 4 2" xfId="27061" xr:uid="{00000000-0005-0000-0000-0000E2690000}"/>
    <cellStyle name="Percent 4 6 3 5 4 3" xfId="27062" xr:uid="{00000000-0005-0000-0000-0000E3690000}"/>
    <cellStyle name="Percent 4 6 3 5 5" xfId="27063" xr:uid="{00000000-0005-0000-0000-0000E4690000}"/>
    <cellStyle name="Percent 4 6 3 5 6" xfId="27064" xr:uid="{00000000-0005-0000-0000-0000E5690000}"/>
    <cellStyle name="Percent 4 6 3 6" xfId="27065" xr:uid="{00000000-0005-0000-0000-0000E6690000}"/>
    <cellStyle name="Percent 4 6 3 6 2" xfId="27066" xr:uid="{00000000-0005-0000-0000-0000E7690000}"/>
    <cellStyle name="Percent 4 6 3 6 2 2" xfId="27067" xr:uid="{00000000-0005-0000-0000-0000E8690000}"/>
    <cellStyle name="Percent 4 6 3 6 2 3" xfId="27068" xr:uid="{00000000-0005-0000-0000-0000E9690000}"/>
    <cellStyle name="Percent 4 6 3 6 3" xfId="27069" xr:uid="{00000000-0005-0000-0000-0000EA690000}"/>
    <cellStyle name="Percent 4 6 3 6 4" xfId="27070" xr:uid="{00000000-0005-0000-0000-0000EB690000}"/>
    <cellStyle name="Percent 4 6 3 7" xfId="27071" xr:uid="{00000000-0005-0000-0000-0000EC690000}"/>
    <cellStyle name="Percent 4 6 3 7 2" xfId="27072" xr:uid="{00000000-0005-0000-0000-0000ED690000}"/>
    <cellStyle name="Percent 4 6 3 7 2 2" xfId="27073" xr:uid="{00000000-0005-0000-0000-0000EE690000}"/>
    <cellStyle name="Percent 4 6 3 7 2 3" xfId="27074" xr:uid="{00000000-0005-0000-0000-0000EF690000}"/>
    <cellStyle name="Percent 4 6 3 7 3" xfId="27075" xr:uid="{00000000-0005-0000-0000-0000F0690000}"/>
    <cellStyle name="Percent 4 6 3 7 4" xfId="27076" xr:uid="{00000000-0005-0000-0000-0000F1690000}"/>
    <cellStyle name="Percent 4 6 3 8" xfId="27077" xr:uid="{00000000-0005-0000-0000-0000F2690000}"/>
    <cellStyle name="Percent 4 6 3 8 2" xfId="27078" xr:uid="{00000000-0005-0000-0000-0000F3690000}"/>
    <cellStyle name="Percent 4 6 3 8 2 2" xfId="27079" xr:uid="{00000000-0005-0000-0000-0000F4690000}"/>
    <cellStyle name="Percent 4 6 3 8 2 3" xfId="27080" xr:uid="{00000000-0005-0000-0000-0000F5690000}"/>
    <cellStyle name="Percent 4 6 3 8 3" xfId="27081" xr:uid="{00000000-0005-0000-0000-0000F6690000}"/>
    <cellStyle name="Percent 4 6 3 8 4" xfId="27082" xr:uid="{00000000-0005-0000-0000-0000F7690000}"/>
    <cellStyle name="Percent 4 6 3 9" xfId="27083" xr:uid="{00000000-0005-0000-0000-0000F8690000}"/>
    <cellStyle name="Percent 4 6 3 9 2" xfId="27084" xr:uid="{00000000-0005-0000-0000-0000F9690000}"/>
    <cellStyle name="Percent 4 6 3 9 3" xfId="27085" xr:uid="{00000000-0005-0000-0000-0000FA690000}"/>
    <cellStyle name="Percent 4 6 4" xfId="27086" xr:uid="{00000000-0005-0000-0000-0000FB690000}"/>
    <cellStyle name="Percent 4 6 4 10" xfId="27087" xr:uid="{00000000-0005-0000-0000-0000FC690000}"/>
    <cellStyle name="Percent 4 6 4 10 2" xfId="27088" xr:uid="{00000000-0005-0000-0000-0000FD690000}"/>
    <cellStyle name="Percent 4 6 4 10 3" xfId="27089" xr:uid="{00000000-0005-0000-0000-0000FE690000}"/>
    <cellStyle name="Percent 4 6 4 11" xfId="27090" xr:uid="{00000000-0005-0000-0000-0000FF690000}"/>
    <cellStyle name="Percent 4 6 4 11 2" xfId="27091" xr:uid="{00000000-0005-0000-0000-0000006A0000}"/>
    <cellStyle name="Percent 4 6 4 11 3" xfId="27092" xr:uid="{00000000-0005-0000-0000-0000016A0000}"/>
    <cellStyle name="Percent 4 6 4 12" xfId="27093" xr:uid="{00000000-0005-0000-0000-0000026A0000}"/>
    <cellStyle name="Percent 4 6 4 2" xfId="27094" xr:uid="{00000000-0005-0000-0000-0000036A0000}"/>
    <cellStyle name="Percent 4 6 4 2 2" xfId="27095" xr:uid="{00000000-0005-0000-0000-0000046A0000}"/>
    <cellStyle name="Percent 4 6 4 2 2 2" xfId="27096" xr:uid="{00000000-0005-0000-0000-0000056A0000}"/>
    <cellStyle name="Percent 4 6 4 2 2 2 2" xfId="27097" xr:uid="{00000000-0005-0000-0000-0000066A0000}"/>
    <cellStyle name="Percent 4 6 4 2 2 2 3" xfId="27098" xr:uid="{00000000-0005-0000-0000-0000076A0000}"/>
    <cellStyle name="Percent 4 6 4 2 2 3" xfId="27099" xr:uid="{00000000-0005-0000-0000-0000086A0000}"/>
    <cellStyle name="Percent 4 6 4 2 2 4" xfId="27100" xr:uid="{00000000-0005-0000-0000-0000096A0000}"/>
    <cellStyle name="Percent 4 6 4 2 3" xfId="27101" xr:uid="{00000000-0005-0000-0000-00000A6A0000}"/>
    <cellStyle name="Percent 4 6 4 2 3 2" xfId="27102" xr:uid="{00000000-0005-0000-0000-00000B6A0000}"/>
    <cellStyle name="Percent 4 6 4 2 3 2 2" xfId="27103" xr:uid="{00000000-0005-0000-0000-00000C6A0000}"/>
    <cellStyle name="Percent 4 6 4 2 3 2 3" xfId="27104" xr:uid="{00000000-0005-0000-0000-00000D6A0000}"/>
    <cellStyle name="Percent 4 6 4 2 3 3" xfId="27105" xr:uid="{00000000-0005-0000-0000-00000E6A0000}"/>
    <cellStyle name="Percent 4 6 4 2 3 4" xfId="27106" xr:uid="{00000000-0005-0000-0000-00000F6A0000}"/>
    <cellStyle name="Percent 4 6 4 2 4" xfId="27107" xr:uid="{00000000-0005-0000-0000-0000106A0000}"/>
    <cellStyle name="Percent 4 6 4 2 4 2" xfId="27108" xr:uid="{00000000-0005-0000-0000-0000116A0000}"/>
    <cellStyle name="Percent 4 6 4 2 4 3" xfId="27109" xr:uid="{00000000-0005-0000-0000-0000126A0000}"/>
    <cellStyle name="Percent 4 6 4 2 5" xfId="27110" xr:uid="{00000000-0005-0000-0000-0000136A0000}"/>
    <cellStyle name="Percent 4 6 4 2 6" xfId="27111" xr:uid="{00000000-0005-0000-0000-0000146A0000}"/>
    <cellStyle name="Percent 4 6 4 3" xfId="27112" xr:uid="{00000000-0005-0000-0000-0000156A0000}"/>
    <cellStyle name="Percent 4 6 4 3 2" xfId="27113" xr:uid="{00000000-0005-0000-0000-0000166A0000}"/>
    <cellStyle name="Percent 4 6 4 3 2 2" xfId="27114" xr:uid="{00000000-0005-0000-0000-0000176A0000}"/>
    <cellStyle name="Percent 4 6 4 3 2 2 2" xfId="27115" xr:uid="{00000000-0005-0000-0000-0000186A0000}"/>
    <cellStyle name="Percent 4 6 4 3 2 2 3" xfId="27116" xr:uid="{00000000-0005-0000-0000-0000196A0000}"/>
    <cellStyle name="Percent 4 6 4 3 2 3" xfId="27117" xr:uid="{00000000-0005-0000-0000-00001A6A0000}"/>
    <cellStyle name="Percent 4 6 4 3 2 4" xfId="27118" xr:uid="{00000000-0005-0000-0000-00001B6A0000}"/>
    <cellStyle name="Percent 4 6 4 3 3" xfId="27119" xr:uid="{00000000-0005-0000-0000-00001C6A0000}"/>
    <cellStyle name="Percent 4 6 4 3 3 2" xfId="27120" xr:uid="{00000000-0005-0000-0000-00001D6A0000}"/>
    <cellStyle name="Percent 4 6 4 3 3 2 2" xfId="27121" xr:uid="{00000000-0005-0000-0000-00001E6A0000}"/>
    <cellStyle name="Percent 4 6 4 3 3 2 3" xfId="27122" xr:uid="{00000000-0005-0000-0000-00001F6A0000}"/>
    <cellStyle name="Percent 4 6 4 3 3 3" xfId="27123" xr:uid="{00000000-0005-0000-0000-0000206A0000}"/>
    <cellStyle name="Percent 4 6 4 3 3 4" xfId="27124" xr:uid="{00000000-0005-0000-0000-0000216A0000}"/>
    <cellStyle name="Percent 4 6 4 3 4" xfId="27125" xr:uid="{00000000-0005-0000-0000-0000226A0000}"/>
    <cellStyle name="Percent 4 6 4 3 4 2" xfId="27126" xr:uid="{00000000-0005-0000-0000-0000236A0000}"/>
    <cellStyle name="Percent 4 6 4 3 4 3" xfId="27127" xr:uid="{00000000-0005-0000-0000-0000246A0000}"/>
    <cellStyle name="Percent 4 6 4 3 5" xfId="27128" xr:uid="{00000000-0005-0000-0000-0000256A0000}"/>
    <cellStyle name="Percent 4 6 4 3 6" xfId="27129" xr:uid="{00000000-0005-0000-0000-0000266A0000}"/>
    <cellStyle name="Percent 4 6 4 4" xfId="27130" xr:uid="{00000000-0005-0000-0000-0000276A0000}"/>
    <cellStyle name="Percent 4 6 4 4 2" xfId="27131" xr:uid="{00000000-0005-0000-0000-0000286A0000}"/>
    <cellStyle name="Percent 4 6 4 4 2 2" xfId="27132" xr:uid="{00000000-0005-0000-0000-0000296A0000}"/>
    <cellStyle name="Percent 4 6 4 4 2 2 2" xfId="27133" xr:uid="{00000000-0005-0000-0000-00002A6A0000}"/>
    <cellStyle name="Percent 4 6 4 4 2 2 3" xfId="27134" xr:uid="{00000000-0005-0000-0000-00002B6A0000}"/>
    <cellStyle name="Percent 4 6 4 4 2 3" xfId="27135" xr:uid="{00000000-0005-0000-0000-00002C6A0000}"/>
    <cellStyle name="Percent 4 6 4 4 2 4" xfId="27136" xr:uid="{00000000-0005-0000-0000-00002D6A0000}"/>
    <cellStyle name="Percent 4 6 4 4 3" xfId="27137" xr:uid="{00000000-0005-0000-0000-00002E6A0000}"/>
    <cellStyle name="Percent 4 6 4 4 3 2" xfId="27138" xr:uid="{00000000-0005-0000-0000-00002F6A0000}"/>
    <cellStyle name="Percent 4 6 4 4 3 2 2" xfId="27139" xr:uid="{00000000-0005-0000-0000-0000306A0000}"/>
    <cellStyle name="Percent 4 6 4 4 3 2 3" xfId="27140" xr:uid="{00000000-0005-0000-0000-0000316A0000}"/>
    <cellStyle name="Percent 4 6 4 4 3 3" xfId="27141" xr:uid="{00000000-0005-0000-0000-0000326A0000}"/>
    <cellStyle name="Percent 4 6 4 4 3 4" xfId="27142" xr:uid="{00000000-0005-0000-0000-0000336A0000}"/>
    <cellStyle name="Percent 4 6 4 4 4" xfId="27143" xr:uid="{00000000-0005-0000-0000-0000346A0000}"/>
    <cellStyle name="Percent 4 6 4 4 4 2" xfId="27144" xr:uid="{00000000-0005-0000-0000-0000356A0000}"/>
    <cellStyle name="Percent 4 6 4 4 4 2 2" xfId="27145" xr:uid="{00000000-0005-0000-0000-0000366A0000}"/>
    <cellStyle name="Percent 4 6 4 4 4 2 3" xfId="27146" xr:uid="{00000000-0005-0000-0000-0000376A0000}"/>
    <cellStyle name="Percent 4 6 4 4 4 3" xfId="27147" xr:uid="{00000000-0005-0000-0000-0000386A0000}"/>
    <cellStyle name="Percent 4 6 4 4 4 4" xfId="27148" xr:uid="{00000000-0005-0000-0000-0000396A0000}"/>
    <cellStyle name="Percent 4 6 4 4 5" xfId="27149" xr:uid="{00000000-0005-0000-0000-00003A6A0000}"/>
    <cellStyle name="Percent 4 6 4 4 5 2" xfId="27150" xr:uid="{00000000-0005-0000-0000-00003B6A0000}"/>
    <cellStyle name="Percent 4 6 4 4 5 3" xfId="27151" xr:uid="{00000000-0005-0000-0000-00003C6A0000}"/>
    <cellStyle name="Percent 4 6 4 4 6" xfId="27152" xr:uid="{00000000-0005-0000-0000-00003D6A0000}"/>
    <cellStyle name="Percent 4 6 4 4 7" xfId="27153" xr:uid="{00000000-0005-0000-0000-00003E6A0000}"/>
    <cellStyle name="Percent 4 6 4 5" xfId="27154" xr:uid="{00000000-0005-0000-0000-00003F6A0000}"/>
    <cellStyle name="Percent 4 6 4 5 2" xfId="27155" xr:uid="{00000000-0005-0000-0000-0000406A0000}"/>
    <cellStyle name="Percent 4 6 4 5 2 2" xfId="27156" xr:uid="{00000000-0005-0000-0000-0000416A0000}"/>
    <cellStyle name="Percent 4 6 4 5 2 2 2" xfId="27157" xr:uid="{00000000-0005-0000-0000-0000426A0000}"/>
    <cellStyle name="Percent 4 6 4 5 2 2 3" xfId="27158" xr:uid="{00000000-0005-0000-0000-0000436A0000}"/>
    <cellStyle name="Percent 4 6 4 5 2 3" xfId="27159" xr:uid="{00000000-0005-0000-0000-0000446A0000}"/>
    <cellStyle name="Percent 4 6 4 5 2 4" xfId="27160" xr:uid="{00000000-0005-0000-0000-0000456A0000}"/>
    <cellStyle name="Percent 4 6 4 5 3" xfId="27161" xr:uid="{00000000-0005-0000-0000-0000466A0000}"/>
    <cellStyle name="Percent 4 6 4 5 3 2" xfId="27162" xr:uid="{00000000-0005-0000-0000-0000476A0000}"/>
    <cellStyle name="Percent 4 6 4 5 3 2 2" xfId="27163" xr:uid="{00000000-0005-0000-0000-0000486A0000}"/>
    <cellStyle name="Percent 4 6 4 5 3 2 3" xfId="27164" xr:uid="{00000000-0005-0000-0000-0000496A0000}"/>
    <cellStyle name="Percent 4 6 4 5 3 3" xfId="27165" xr:uid="{00000000-0005-0000-0000-00004A6A0000}"/>
    <cellStyle name="Percent 4 6 4 5 3 4" xfId="27166" xr:uid="{00000000-0005-0000-0000-00004B6A0000}"/>
    <cellStyle name="Percent 4 6 4 5 4" xfId="27167" xr:uid="{00000000-0005-0000-0000-00004C6A0000}"/>
    <cellStyle name="Percent 4 6 4 5 4 2" xfId="27168" xr:uid="{00000000-0005-0000-0000-00004D6A0000}"/>
    <cellStyle name="Percent 4 6 4 5 4 3" xfId="27169" xr:uid="{00000000-0005-0000-0000-00004E6A0000}"/>
    <cellStyle name="Percent 4 6 4 5 5" xfId="27170" xr:uid="{00000000-0005-0000-0000-00004F6A0000}"/>
    <cellStyle name="Percent 4 6 4 5 6" xfId="27171" xr:uid="{00000000-0005-0000-0000-0000506A0000}"/>
    <cellStyle name="Percent 4 6 4 6" xfId="27172" xr:uid="{00000000-0005-0000-0000-0000516A0000}"/>
    <cellStyle name="Percent 4 6 4 6 2" xfId="27173" xr:uid="{00000000-0005-0000-0000-0000526A0000}"/>
    <cellStyle name="Percent 4 6 4 6 2 2" xfId="27174" xr:uid="{00000000-0005-0000-0000-0000536A0000}"/>
    <cellStyle name="Percent 4 6 4 6 2 3" xfId="27175" xr:uid="{00000000-0005-0000-0000-0000546A0000}"/>
    <cellStyle name="Percent 4 6 4 6 3" xfId="27176" xr:uid="{00000000-0005-0000-0000-0000556A0000}"/>
    <cellStyle name="Percent 4 6 4 6 4" xfId="27177" xr:uid="{00000000-0005-0000-0000-0000566A0000}"/>
    <cellStyle name="Percent 4 6 4 7" xfId="27178" xr:uid="{00000000-0005-0000-0000-0000576A0000}"/>
    <cellStyle name="Percent 4 6 4 7 2" xfId="27179" xr:uid="{00000000-0005-0000-0000-0000586A0000}"/>
    <cellStyle name="Percent 4 6 4 7 2 2" xfId="27180" xr:uid="{00000000-0005-0000-0000-0000596A0000}"/>
    <cellStyle name="Percent 4 6 4 7 2 3" xfId="27181" xr:uid="{00000000-0005-0000-0000-00005A6A0000}"/>
    <cellStyle name="Percent 4 6 4 7 3" xfId="27182" xr:uid="{00000000-0005-0000-0000-00005B6A0000}"/>
    <cellStyle name="Percent 4 6 4 7 4" xfId="27183" xr:uid="{00000000-0005-0000-0000-00005C6A0000}"/>
    <cellStyle name="Percent 4 6 4 8" xfId="27184" xr:uid="{00000000-0005-0000-0000-00005D6A0000}"/>
    <cellStyle name="Percent 4 6 4 8 2" xfId="27185" xr:uid="{00000000-0005-0000-0000-00005E6A0000}"/>
    <cellStyle name="Percent 4 6 4 8 2 2" xfId="27186" xr:uid="{00000000-0005-0000-0000-00005F6A0000}"/>
    <cellStyle name="Percent 4 6 4 8 2 3" xfId="27187" xr:uid="{00000000-0005-0000-0000-0000606A0000}"/>
    <cellStyle name="Percent 4 6 4 8 3" xfId="27188" xr:uid="{00000000-0005-0000-0000-0000616A0000}"/>
    <cellStyle name="Percent 4 6 4 8 4" xfId="27189" xr:uid="{00000000-0005-0000-0000-0000626A0000}"/>
    <cellStyle name="Percent 4 6 4 9" xfId="27190" xr:uid="{00000000-0005-0000-0000-0000636A0000}"/>
    <cellStyle name="Percent 4 6 4 9 2" xfId="27191" xr:uid="{00000000-0005-0000-0000-0000646A0000}"/>
    <cellStyle name="Percent 4 6 4 9 3" xfId="27192" xr:uid="{00000000-0005-0000-0000-0000656A0000}"/>
    <cellStyle name="Percent 4 6 5" xfId="27193" xr:uid="{00000000-0005-0000-0000-0000666A0000}"/>
    <cellStyle name="Percent 4 6 5 10" xfId="27194" xr:uid="{00000000-0005-0000-0000-0000676A0000}"/>
    <cellStyle name="Percent 4 6 5 10 2" xfId="27195" xr:uid="{00000000-0005-0000-0000-0000686A0000}"/>
    <cellStyle name="Percent 4 6 5 10 3" xfId="27196" xr:uid="{00000000-0005-0000-0000-0000696A0000}"/>
    <cellStyle name="Percent 4 6 5 11" xfId="27197" xr:uid="{00000000-0005-0000-0000-00006A6A0000}"/>
    <cellStyle name="Percent 4 6 5 11 2" xfId="27198" xr:uid="{00000000-0005-0000-0000-00006B6A0000}"/>
    <cellStyle name="Percent 4 6 5 11 3" xfId="27199" xr:uid="{00000000-0005-0000-0000-00006C6A0000}"/>
    <cellStyle name="Percent 4 6 5 12" xfId="27200" xr:uid="{00000000-0005-0000-0000-00006D6A0000}"/>
    <cellStyle name="Percent 4 6 5 2" xfId="27201" xr:uid="{00000000-0005-0000-0000-00006E6A0000}"/>
    <cellStyle name="Percent 4 6 5 2 2" xfId="27202" xr:uid="{00000000-0005-0000-0000-00006F6A0000}"/>
    <cellStyle name="Percent 4 6 5 2 2 2" xfId="27203" xr:uid="{00000000-0005-0000-0000-0000706A0000}"/>
    <cellStyle name="Percent 4 6 5 2 2 2 2" xfId="27204" xr:uid="{00000000-0005-0000-0000-0000716A0000}"/>
    <cellStyle name="Percent 4 6 5 2 2 2 3" xfId="27205" xr:uid="{00000000-0005-0000-0000-0000726A0000}"/>
    <cellStyle name="Percent 4 6 5 2 2 3" xfId="27206" xr:uid="{00000000-0005-0000-0000-0000736A0000}"/>
    <cellStyle name="Percent 4 6 5 2 2 4" xfId="27207" xr:uid="{00000000-0005-0000-0000-0000746A0000}"/>
    <cellStyle name="Percent 4 6 5 2 3" xfId="27208" xr:uid="{00000000-0005-0000-0000-0000756A0000}"/>
    <cellStyle name="Percent 4 6 5 2 3 2" xfId="27209" xr:uid="{00000000-0005-0000-0000-0000766A0000}"/>
    <cellStyle name="Percent 4 6 5 2 3 2 2" xfId="27210" xr:uid="{00000000-0005-0000-0000-0000776A0000}"/>
    <cellStyle name="Percent 4 6 5 2 3 2 3" xfId="27211" xr:uid="{00000000-0005-0000-0000-0000786A0000}"/>
    <cellStyle name="Percent 4 6 5 2 3 3" xfId="27212" xr:uid="{00000000-0005-0000-0000-0000796A0000}"/>
    <cellStyle name="Percent 4 6 5 2 3 4" xfId="27213" xr:uid="{00000000-0005-0000-0000-00007A6A0000}"/>
    <cellStyle name="Percent 4 6 5 2 4" xfId="27214" xr:uid="{00000000-0005-0000-0000-00007B6A0000}"/>
    <cellStyle name="Percent 4 6 5 2 4 2" xfId="27215" xr:uid="{00000000-0005-0000-0000-00007C6A0000}"/>
    <cellStyle name="Percent 4 6 5 2 4 3" xfId="27216" xr:uid="{00000000-0005-0000-0000-00007D6A0000}"/>
    <cellStyle name="Percent 4 6 5 2 5" xfId="27217" xr:uid="{00000000-0005-0000-0000-00007E6A0000}"/>
    <cellStyle name="Percent 4 6 5 2 6" xfId="27218" xr:uid="{00000000-0005-0000-0000-00007F6A0000}"/>
    <cellStyle name="Percent 4 6 5 3" xfId="27219" xr:uid="{00000000-0005-0000-0000-0000806A0000}"/>
    <cellStyle name="Percent 4 6 5 3 2" xfId="27220" xr:uid="{00000000-0005-0000-0000-0000816A0000}"/>
    <cellStyle name="Percent 4 6 5 3 2 2" xfId="27221" xr:uid="{00000000-0005-0000-0000-0000826A0000}"/>
    <cellStyle name="Percent 4 6 5 3 2 2 2" xfId="27222" xr:uid="{00000000-0005-0000-0000-0000836A0000}"/>
    <cellStyle name="Percent 4 6 5 3 2 2 3" xfId="27223" xr:uid="{00000000-0005-0000-0000-0000846A0000}"/>
    <cellStyle name="Percent 4 6 5 3 2 3" xfId="27224" xr:uid="{00000000-0005-0000-0000-0000856A0000}"/>
    <cellStyle name="Percent 4 6 5 3 2 4" xfId="27225" xr:uid="{00000000-0005-0000-0000-0000866A0000}"/>
    <cellStyle name="Percent 4 6 5 3 3" xfId="27226" xr:uid="{00000000-0005-0000-0000-0000876A0000}"/>
    <cellStyle name="Percent 4 6 5 3 3 2" xfId="27227" xr:uid="{00000000-0005-0000-0000-0000886A0000}"/>
    <cellStyle name="Percent 4 6 5 3 3 2 2" xfId="27228" xr:uid="{00000000-0005-0000-0000-0000896A0000}"/>
    <cellStyle name="Percent 4 6 5 3 3 2 3" xfId="27229" xr:uid="{00000000-0005-0000-0000-00008A6A0000}"/>
    <cellStyle name="Percent 4 6 5 3 3 3" xfId="27230" xr:uid="{00000000-0005-0000-0000-00008B6A0000}"/>
    <cellStyle name="Percent 4 6 5 3 3 4" xfId="27231" xr:uid="{00000000-0005-0000-0000-00008C6A0000}"/>
    <cellStyle name="Percent 4 6 5 3 4" xfId="27232" xr:uid="{00000000-0005-0000-0000-00008D6A0000}"/>
    <cellStyle name="Percent 4 6 5 3 4 2" xfId="27233" xr:uid="{00000000-0005-0000-0000-00008E6A0000}"/>
    <cellStyle name="Percent 4 6 5 3 4 3" xfId="27234" xr:uid="{00000000-0005-0000-0000-00008F6A0000}"/>
    <cellStyle name="Percent 4 6 5 3 5" xfId="27235" xr:uid="{00000000-0005-0000-0000-0000906A0000}"/>
    <cellStyle name="Percent 4 6 5 3 6" xfId="27236" xr:uid="{00000000-0005-0000-0000-0000916A0000}"/>
    <cellStyle name="Percent 4 6 5 4" xfId="27237" xr:uid="{00000000-0005-0000-0000-0000926A0000}"/>
    <cellStyle name="Percent 4 6 5 4 2" xfId="27238" xr:uid="{00000000-0005-0000-0000-0000936A0000}"/>
    <cellStyle name="Percent 4 6 5 4 2 2" xfId="27239" xr:uid="{00000000-0005-0000-0000-0000946A0000}"/>
    <cellStyle name="Percent 4 6 5 4 2 2 2" xfId="27240" xr:uid="{00000000-0005-0000-0000-0000956A0000}"/>
    <cellStyle name="Percent 4 6 5 4 2 2 3" xfId="27241" xr:uid="{00000000-0005-0000-0000-0000966A0000}"/>
    <cellStyle name="Percent 4 6 5 4 2 3" xfId="27242" xr:uid="{00000000-0005-0000-0000-0000976A0000}"/>
    <cellStyle name="Percent 4 6 5 4 2 4" xfId="27243" xr:uid="{00000000-0005-0000-0000-0000986A0000}"/>
    <cellStyle name="Percent 4 6 5 4 3" xfId="27244" xr:uid="{00000000-0005-0000-0000-0000996A0000}"/>
    <cellStyle name="Percent 4 6 5 4 3 2" xfId="27245" xr:uid="{00000000-0005-0000-0000-00009A6A0000}"/>
    <cellStyle name="Percent 4 6 5 4 3 2 2" xfId="27246" xr:uid="{00000000-0005-0000-0000-00009B6A0000}"/>
    <cellStyle name="Percent 4 6 5 4 3 2 3" xfId="27247" xr:uid="{00000000-0005-0000-0000-00009C6A0000}"/>
    <cellStyle name="Percent 4 6 5 4 3 3" xfId="27248" xr:uid="{00000000-0005-0000-0000-00009D6A0000}"/>
    <cellStyle name="Percent 4 6 5 4 3 4" xfId="27249" xr:uid="{00000000-0005-0000-0000-00009E6A0000}"/>
    <cellStyle name="Percent 4 6 5 4 4" xfId="27250" xr:uid="{00000000-0005-0000-0000-00009F6A0000}"/>
    <cellStyle name="Percent 4 6 5 4 4 2" xfId="27251" xr:uid="{00000000-0005-0000-0000-0000A06A0000}"/>
    <cellStyle name="Percent 4 6 5 4 4 2 2" xfId="27252" xr:uid="{00000000-0005-0000-0000-0000A16A0000}"/>
    <cellStyle name="Percent 4 6 5 4 4 2 3" xfId="27253" xr:uid="{00000000-0005-0000-0000-0000A26A0000}"/>
    <cellStyle name="Percent 4 6 5 4 4 3" xfId="27254" xr:uid="{00000000-0005-0000-0000-0000A36A0000}"/>
    <cellStyle name="Percent 4 6 5 4 4 4" xfId="27255" xr:uid="{00000000-0005-0000-0000-0000A46A0000}"/>
    <cellStyle name="Percent 4 6 5 4 5" xfId="27256" xr:uid="{00000000-0005-0000-0000-0000A56A0000}"/>
    <cellStyle name="Percent 4 6 5 4 5 2" xfId="27257" xr:uid="{00000000-0005-0000-0000-0000A66A0000}"/>
    <cellStyle name="Percent 4 6 5 4 5 3" xfId="27258" xr:uid="{00000000-0005-0000-0000-0000A76A0000}"/>
    <cellStyle name="Percent 4 6 5 4 6" xfId="27259" xr:uid="{00000000-0005-0000-0000-0000A86A0000}"/>
    <cellStyle name="Percent 4 6 5 4 7" xfId="27260" xr:uid="{00000000-0005-0000-0000-0000A96A0000}"/>
    <cellStyle name="Percent 4 6 5 5" xfId="27261" xr:uid="{00000000-0005-0000-0000-0000AA6A0000}"/>
    <cellStyle name="Percent 4 6 5 5 2" xfId="27262" xr:uid="{00000000-0005-0000-0000-0000AB6A0000}"/>
    <cellStyle name="Percent 4 6 5 5 2 2" xfId="27263" xr:uid="{00000000-0005-0000-0000-0000AC6A0000}"/>
    <cellStyle name="Percent 4 6 5 5 2 2 2" xfId="27264" xr:uid="{00000000-0005-0000-0000-0000AD6A0000}"/>
    <cellStyle name="Percent 4 6 5 5 2 2 3" xfId="27265" xr:uid="{00000000-0005-0000-0000-0000AE6A0000}"/>
    <cellStyle name="Percent 4 6 5 5 2 3" xfId="27266" xr:uid="{00000000-0005-0000-0000-0000AF6A0000}"/>
    <cellStyle name="Percent 4 6 5 5 2 4" xfId="27267" xr:uid="{00000000-0005-0000-0000-0000B06A0000}"/>
    <cellStyle name="Percent 4 6 5 5 3" xfId="27268" xr:uid="{00000000-0005-0000-0000-0000B16A0000}"/>
    <cellStyle name="Percent 4 6 5 5 3 2" xfId="27269" xr:uid="{00000000-0005-0000-0000-0000B26A0000}"/>
    <cellStyle name="Percent 4 6 5 5 3 2 2" xfId="27270" xr:uid="{00000000-0005-0000-0000-0000B36A0000}"/>
    <cellStyle name="Percent 4 6 5 5 3 2 3" xfId="27271" xr:uid="{00000000-0005-0000-0000-0000B46A0000}"/>
    <cellStyle name="Percent 4 6 5 5 3 3" xfId="27272" xr:uid="{00000000-0005-0000-0000-0000B56A0000}"/>
    <cellStyle name="Percent 4 6 5 5 3 4" xfId="27273" xr:uid="{00000000-0005-0000-0000-0000B66A0000}"/>
    <cellStyle name="Percent 4 6 5 5 4" xfId="27274" xr:uid="{00000000-0005-0000-0000-0000B76A0000}"/>
    <cellStyle name="Percent 4 6 5 5 4 2" xfId="27275" xr:uid="{00000000-0005-0000-0000-0000B86A0000}"/>
    <cellStyle name="Percent 4 6 5 5 4 3" xfId="27276" xr:uid="{00000000-0005-0000-0000-0000B96A0000}"/>
    <cellStyle name="Percent 4 6 5 5 5" xfId="27277" xr:uid="{00000000-0005-0000-0000-0000BA6A0000}"/>
    <cellStyle name="Percent 4 6 5 5 6" xfId="27278" xr:uid="{00000000-0005-0000-0000-0000BB6A0000}"/>
    <cellStyle name="Percent 4 6 5 6" xfId="27279" xr:uid="{00000000-0005-0000-0000-0000BC6A0000}"/>
    <cellStyle name="Percent 4 6 5 6 2" xfId="27280" xr:uid="{00000000-0005-0000-0000-0000BD6A0000}"/>
    <cellStyle name="Percent 4 6 5 6 2 2" xfId="27281" xr:uid="{00000000-0005-0000-0000-0000BE6A0000}"/>
    <cellStyle name="Percent 4 6 5 6 2 3" xfId="27282" xr:uid="{00000000-0005-0000-0000-0000BF6A0000}"/>
    <cellStyle name="Percent 4 6 5 6 3" xfId="27283" xr:uid="{00000000-0005-0000-0000-0000C06A0000}"/>
    <cellStyle name="Percent 4 6 5 6 4" xfId="27284" xr:uid="{00000000-0005-0000-0000-0000C16A0000}"/>
    <cellStyle name="Percent 4 6 5 7" xfId="27285" xr:uid="{00000000-0005-0000-0000-0000C26A0000}"/>
    <cellStyle name="Percent 4 6 5 7 2" xfId="27286" xr:uid="{00000000-0005-0000-0000-0000C36A0000}"/>
    <cellStyle name="Percent 4 6 5 7 2 2" xfId="27287" xr:uid="{00000000-0005-0000-0000-0000C46A0000}"/>
    <cellStyle name="Percent 4 6 5 7 2 3" xfId="27288" xr:uid="{00000000-0005-0000-0000-0000C56A0000}"/>
    <cellStyle name="Percent 4 6 5 7 3" xfId="27289" xr:uid="{00000000-0005-0000-0000-0000C66A0000}"/>
    <cellStyle name="Percent 4 6 5 7 4" xfId="27290" xr:uid="{00000000-0005-0000-0000-0000C76A0000}"/>
    <cellStyle name="Percent 4 6 5 8" xfId="27291" xr:uid="{00000000-0005-0000-0000-0000C86A0000}"/>
    <cellStyle name="Percent 4 6 5 8 2" xfId="27292" xr:uid="{00000000-0005-0000-0000-0000C96A0000}"/>
    <cellStyle name="Percent 4 6 5 8 2 2" xfId="27293" xr:uid="{00000000-0005-0000-0000-0000CA6A0000}"/>
    <cellStyle name="Percent 4 6 5 8 2 3" xfId="27294" xr:uid="{00000000-0005-0000-0000-0000CB6A0000}"/>
    <cellStyle name="Percent 4 6 5 8 3" xfId="27295" xr:uid="{00000000-0005-0000-0000-0000CC6A0000}"/>
    <cellStyle name="Percent 4 6 5 8 4" xfId="27296" xr:uid="{00000000-0005-0000-0000-0000CD6A0000}"/>
    <cellStyle name="Percent 4 6 5 9" xfId="27297" xr:uid="{00000000-0005-0000-0000-0000CE6A0000}"/>
    <cellStyle name="Percent 4 6 5 9 2" xfId="27298" xr:uid="{00000000-0005-0000-0000-0000CF6A0000}"/>
    <cellStyle name="Percent 4 6 5 9 3" xfId="27299" xr:uid="{00000000-0005-0000-0000-0000D06A0000}"/>
    <cellStyle name="Percent 4 6 6" xfId="27300" xr:uid="{00000000-0005-0000-0000-0000D16A0000}"/>
    <cellStyle name="Percent 4 6 6 10" xfId="27301" xr:uid="{00000000-0005-0000-0000-0000D26A0000}"/>
    <cellStyle name="Percent 4 6 6 10 2" xfId="27302" xr:uid="{00000000-0005-0000-0000-0000D36A0000}"/>
    <cellStyle name="Percent 4 6 6 10 3" xfId="27303" xr:uid="{00000000-0005-0000-0000-0000D46A0000}"/>
    <cellStyle name="Percent 4 6 6 11" xfId="27304" xr:uid="{00000000-0005-0000-0000-0000D56A0000}"/>
    <cellStyle name="Percent 4 6 6 11 2" xfId="27305" xr:uid="{00000000-0005-0000-0000-0000D66A0000}"/>
    <cellStyle name="Percent 4 6 6 11 3" xfId="27306" xr:uid="{00000000-0005-0000-0000-0000D76A0000}"/>
    <cellStyle name="Percent 4 6 6 12" xfId="27307" xr:uid="{00000000-0005-0000-0000-0000D86A0000}"/>
    <cellStyle name="Percent 4 6 6 2" xfId="27308" xr:uid="{00000000-0005-0000-0000-0000D96A0000}"/>
    <cellStyle name="Percent 4 6 6 2 2" xfId="27309" xr:uid="{00000000-0005-0000-0000-0000DA6A0000}"/>
    <cellStyle name="Percent 4 6 6 2 2 2" xfId="27310" xr:uid="{00000000-0005-0000-0000-0000DB6A0000}"/>
    <cellStyle name="Percent 4 6 6 2 2 2 2" xfId="27311" xr:uid="{00000000-0005-0000-0000-0000DC6A0000}"/>
    <cellStyle name="Percent 4 6 6 2 2 2 3" xfId="27312" xr:uid="{00000000-0005-0000-0000-0000DD6A0000}"/>
    <cellStyle name="Percent 4 6 6 2 2 3" xfId="27313" xr:uid="{00000000-0005-0000-0000-0000DE6A0000}"/>
    <cellStyle name="Percent 4 6 6 2 2 4" xfId="27314" xr:uid="{00000000-0005-0000-0000-0000DF6A0000}"/>
    <cellStyle name="Percent 4 6 6 2 3" xfId="27315" xr:uid="{00000000-0005-0000-0000-0000E06A0000}"/>
    <cellStyle name="Percent 4 6 6 2 3 2" xfId="27316" xr:uid="{00000000-0005-0000-0000-0000E16A0000}"/>
    <cellStyle name="Percent 4 6 6 2 3 2 2" xfId="27317" xr:uid="{00000000-0005-0000-0000-0000E26A0000}"/>
    <cellStyle name="Percent 4 6 6 2 3 2 3" xfId="27318" xr:uid="{00000000-0005-0000-0000-0000E36A0000}"/>
    <cellStyle name="Percent 4 6 6 2 3 3" xfId="27319" xr:uid="{00000000-0005-0000-0000-0000E46A0000}"/>
    <cellStyle name="Percent 4 6 6 2 3 4" xfId="27320" xr:uid="{00000000-0005-0000-0000-0000E56A0000}"/>
    <cellStyle name="Percent 4 6 6 2 4" xfId="27321" xr:uid="{00000000-0005-0000-0000-0000E66A0000}"/>
    <cellStyle name="Percent 4 6 6 2 4 2" xfId="27322" xr:uid="{00000000-0005-0000-0000-0000E76A0000}"/>
    <cellStyle name="Percent 4 6 6 2 4 3" xfId="27323" xr:uid="{00000000-0005-0000-0000-0000E86A0000}"/>
    <cellStyle name="Percent 4 6 6 2 5" xfId="27324" xr:uid="{00000000-0005-0000-0000-0000E96A0000}"/>
    <cellStyle name="Percent 4 6 6 2 6" xfId="27325" xr:uid="{00000000-0005-0000-0000-0000EA6A0000}"/>
    <cellStyle name="Percent 4 6 6 3" xfId="27326" xr:uid="{00000000-0005-0000-0000-0000EB6A0000}"/>
    <cellStyle name="Percent 4 6 6 3 2" xfId="27327" xr:uid="{00000000-0005-0000-0000-0000EC6A0000}"/>
    <cellStyle name="Percent 4 6 6 3 2 2" xfId="27328" xr:uid="{00000000-0005-0000-0000-0000ED6A0000}"/>
    <cellStyle name="Percent 4 6 6 3 2 2 2" xfId="27329" xr:uid="{00000000-0005-0000-0000-0000EE6A0000}"/>
    <cellStyle name="Percent 4 6 6 3 2 2 3" xfId="27330" xr:uid="{00000000-0005-0000-0000-0000EF6A0000}"/>
    <cellStyle name="Percent 4 6 6 3 2 3" xfId="27331" xr:uid="{00000000-0005-0000-0000-0000F06A0000}"/>
    <cellStyle name="Percent 4 6 6 3 2 4" xfId="27332" xr:uid="{00000000-0005-0000-0000-0000F16A0000}"/>
    <cellStyle name="Percent 4 6 6 3 3" xfId="27333" xr:uid="{00000000-0005-0000-0000-0000F26A0000}"/>
    <cellStyle name="Percent 4 6 6 3 3 2" xfId="27334" xr:uid="{00000000-0005-0000-0000-0000F36A0000}"/>
    <cellStyle name="Percent 4 6 6 3 3 2 2" xfId="27335" xr:uid="{00000000-0005-0000-0000-0000F46A0000}"/>
    <cellStyle name="Percent 4 6 6 3 3 2 3" xfId="27336" xr:uid="{00000000-0005-0000-0000-0000F56A0000}"/>
    <cellStyle name="Percent 4 6 6 3 3 3" xfId="27337" xr:uid="{00000000-0005-0000-0000-0000F66A0000}"/>
    <cellStyle name="Percent 4 6 6 3 3 4" xfId="27338" xr:uid="{00000000-0005-0000-0000-0000F76A0000}"/>
    <cellStyle name="Percent 4 6 6 3 4" xfId="27339" xr:uid="{00000000-0005-0000-0000-0000F86A0000}"/>
    <cellStyle name="Percent 4 6 6 3 4 2" xfId="27340" xr:uid="{00000000-0005-0000-0000-0000F96A0000}"/>
    <cellStyle name="Percent 4 6 6 3 4 3" xfId="27341" xr:uid="{00000000-0005-0000-0000-0000FA6A0000}"/>
    <cellStyle name="Percent 4 6 6 3 5" xfId="27342" xr:uid="{00000000-0005-0000-0000-0000FB6A0000}"/>
    <cellStyle name="Percent 4 6 6 3 6" xfId="27343" xr:uid="{00000000-0005-0000-0000-0000FC6A0000}"/>
    <cellStyle name="Percent 4 6 6 4" xfId="27344" xr:uid="{00000000-0005-0000-0000-0000FD6A0000}"/>
    <cellStyle name="Percent 4 6 6 4 2" xfId="27345" xr:uid="{00000000-0005-0000-0000-0000FE6A0000}"/>
    <cellStyle name="Percent 4 6 6 4 2 2" xfId="27346" xr:uid="{00000000-0005-0000-0000-0000FF6A0000}"/>
    <cellStyle name="Percent 4 6 6 4 2 2 2" xfId="27347" xr:uid="{00000000-0005-0000-0000-0000006B0000}"/>
    <cellStyle name="Percent 4 6 6 4 2 2 3" xfId="27348" xr:uid="{00000000-0005-0000-0000-0000016B0000}"/>
    <cellStyle name="Percent 4 6 6 4 2 3" xfId="27349" xr:uid="{00000000-0005-0000-0000-0000026B0000}"/>
    <cellStyle name="Percent 4 6 6 4 2 4" xfId="27350" xr:uid="{00000000-0005-0000-0000-0000036B0000}"/>
    <cellStyle name="Percent 4 6 6 4 3" xfId="27351" xr:uid="{00000000-0005-0000-0000-0000046B0000}"/>
    <cellStyle name="Percent 4 6 6 4 3 2" xfId="27352" xr:uid="{00000000-0005-0000-0000-0000056B0000}"/>
    <cellStyle name="Percent 4 6 6 4 3 2 2" xfId="27353" xr:uid="{00000000-0005-0000-0000-0000066B0000}"/>
    <cellStyle name="Percent 4 6 6 4 3 2 3" xfId="27354" xr:uid="{00000000-0005-0000-0000-0000076B0000}"/>
    <cellStyle name="Percent 4 6 6 4 3 3" xfId="27355" xr:uid="{00000000-0005-0000-0000-0000086B0000}"/>
    <cellStyle name="Percent 4 6 6 4 3 4" xfId="27356" xr:uid="{00000000-0005-0000-0000-0000096B0000}"/>
    <cellStyle name="Percent 4 6 6 4 4" xfId="27357" xr:uid="{00000000-0005-0000-0000-00000A6B0000}"/>
    <cellStyle name="Percent 4 6 6 4 4 2" xfId="27358" xr:uid="{00000000-0005-0000-0000-00000B6B0000}"/>
    <cellStyle name="Percent 4 6 6 4 4 2 2" xfId="27359" xr:uid="{00000000-0005-0000-0000-00000C6B0000}"/>
    <cellStyle name="Percent 4 6 6 4 4 2 3" xfId="27360" xr:uid="{00000000-0005-0000-0000-00000D6B0000}"/>
    <cellStyle name="Percent 4 6 6 4 4 3" xfId="27361" xr:uid="{00000000-0005-0000-0000-00000E6B0000}"/>
    <cellStyle name="Percent 4 6 6 4 4 4" xfId="27362" xr:uid="{00000000-0005-0000-0000-00000F6B0000}"/>
    <cellStyle name="Percent 4 6 6 4 5" xfId="27363" xr:uid="{00000000-0005-0000-0000-0000106B0000}"/>
    <cellStyle name="Percent 4 6 6 4 5 2" xfId="27364" xr:uid="{00000000-0005-0000-0000-0000116B0000}"/>
    <cellStyle name="Percent 4 6 6 4 5 3" xfId="27365" xr:uid="{00000000-0005-0000-0000-0000126B0000}"/>
    <cellStyle name="Percent 4 6 6 4 6" xfId="27366" xr:uid="{00000000-0005-0000-0000-0000136B0000}"/>
    <cellStyle name="Percent 4 6 6 4 7" xfId="27367" xr:uid="{00000000-0005-0000-0000-0000146B0000}"/>
    <cellStyle name="Percent 4 6 6 5" xfId="27368" xr:uid="{00000000-0005-0000-0000-0000156B0000}"/>
    <cellStyle name="Percent 4 6 6 5 2" xfId="27369" xr:uid="{00000000-0005-0000-0000-0000166B0000}"/>
    <cellStyle name="Percent 4 6 6 5 2 2" xfId="27370" xr:uid="{00000000-0005-0000-0000-0000176B0000}"/>
    <cellStyle name="Percent 4 6 6 5 2 2 2" xfId="27371" xr:uid="{00000000-0005-0000-0000-0000186B0000}"/>
    <cellStyle name="Percent 4 6 6 5 2 2 3" xfId="27372" xr:uid="{00000000-0005-0000-0000-0000196B0000}"/>
    <cellStyle name="Percent 4 6 6 5 2 3" xfId="27373" xr:uid="{00000000-0005-0000-0000-00001A6B0000}"/>
    <cellStyle name="Percent 4 6 6 5 2 4" xfId="27374" xr:uid="{00000000-0005-0000-0000-00001B6B0000}"/>
    <cellStyle name="Percent 4 6 6 5 3" xfId="27375" xr:uid="{00000000-0005-0000-0000-00001C6B0000}"/>
    <cellStyle name="Percent 4 6 6 5 3 2" xfId="27376" xr:uid="{00000000-0005-0000-0000-00001D6B0000}"/>
    <cellStyle name="Percent 4 6 6 5 3 2 2" xfId="27377" xr:uid="{00000000-0005-0000-0000-00001E6B0000}"/>
    <cellStyle name="Percent 4 6 6 5 3 2 3" xfId="27378" xr:uid="{00000000-0005-0000-0000-00001F6B0000}"/>
    <cellStyle name="Percent 4 6 6 5 3 3" xfId="27379" xr:uid="{00000000-0005-0000-0000-0000206B0000}"/>
    <cellStyle name="Percent 4 6 6 5 3 4" xfId="27380" xr:uid="{00000000-0005-0000-0000-0000216B0000}"/>
    <cellStyle name="Percent 4 6 6 5 4" xfId="27381" xr:uid="{00000000-0005-0000-0000-0000226B0000}"/>
    <cellStyle name="Percent 4 6 6 5 4 2" xfId="27382" xr:uid="{00000000-0005-0000-0000-0000236B0000}"/>
    <cellStyle name="Percent 4 6 6 5 4 3" xfId="27383" xr:uid="{00000000-0005-0000-0000-0000246B0000}"/>
    <cellStyle name="Percent 4 6 6 5 5" xfId="27384" xr:uid="{00000000-0005-0000-0000-0000256B0000}"/>
    <cellStyle name="Percent 4 6 6 5 6" xfId="27385" xr:uid="{00000000-0005-0000-0000-0000266B0000}"/>
    <cellStyle name="Percent 4 6 6 6" xfId="27386" xr:uid="{00000000-0005-0000-0000-0000276B0000}"/>
    <cellStyle name="Percent 4 6 6 6 2" xfId="27387" xr:uid="{00000000-0005-0000-0000-0000286B0000}"/>
    <cellStyle name="Percent 4 6 6 6 2 2" xfId="27388" xr:uid="{00000000-0005-0000-0000-0000296B0000}"/>
    <cellStyle name="Percent 4 6 6 6 2 3" xfId="27389" xr:uid="{00000000-0005-0000-0000-00002A6B0000}"/>
    <cellStyle name="Percent 4 6 6 6 3" xfId="27390" xr:uid="{00000000-0005-0000-0000-00002B6B0000}"/>
    <cellStyle name="Percent 4 6 6 6 4" xfId="27391" xr:uid="{00000000-0005-0000-0000-00002C6B0000}"/>
    <cellStyle name="Percent 4 6 6 7" xfId="27392" xr:uid="{00000000-0005-0000-0000-00002D6B0000}"/>
    <cellStyle name="Percent 4 6 6 7 2" xfId="27393" xr:uid="{00000000-0005-0000-0000-00002E6B0000}"/>
    <cellStyle name="Percent 4 6 6 7 2 2" xfId="27394" xr:uid="{00000000-0005-0000-0000-00002F6B0000}"/>
    <cellStyle name="Percent 4 6 6 7 2 3" xfId="27395" xr:uid="{00000000-0005-0000-0000-0000306B0000}"/>
    <cellStyle name="Percent 4 6 6 7 3" xfId="27396" xr:uid="{00000000-0005-0000-0000-0000316B0000}"/>
    <cellStyle name="Percent 4 6 6 7 4" xfId="27397" xr:uid="{00000000-0005-0000-0000-0000326B0000}"/>
    <cellStyle name="Percent 4 6 6 8" xfId="27398" xr:uid="{00000000-0005-0000-0000-0000336B0000}"/>
    <cellStyle name="Percent 4 6 6 8 2" xfId="27399" xr:uid="{00000000-0005-0000-0000-0000346B0000}"/>
    <cellStyle name="Percent 4 6 6 8 2 2" xfId="27400" xr:uid="{00000000-0005-0000-0000-0000356B0000}"/>
    <cellStyle name="Percent 4 6 6 8 2 3" xfId="27401" xr:uid="{00000000-0005-0000-0000-0000366B0000}"/>
    <cellStyle name="Percent 4 6 6 8 3" xfId="27402" xr:uid="{00000000-0005-0000-0000-0000376B0000}"/>
    <cellStyle name="Percent 4 6 6 8 4" xfId="27403" xr:uid="{00000000-0005-0000-0000-0000386B0000}"/>
    <cellStyle name="Percent 4 6 6 9" xfId="27404" xr:uid="{00000000-0005-0000-0000-0000396B0000}"/>
    <cellStyle name="Percent 4 6 6 9 2" xfId="27405" xr:uid="{00000000-0005-0000-0000-00003A6B0000}"/>
    <cellStyle name="Percent 4 6 6 9 3" xfId="27406" xr:uid="{00000000-0005-0000-0000-00003B6B0000}"/>
    <cellStyle name="Percent 4 6 7" xfId="27407" xr:uid="{00000000-0005-0000-0000-00003C6B0000}"/>
    <cellStyle name="Percent 4 6 7 10" xfId="27408" xr:uid="{00000000-0005-0000-0000-00003D6B0000}"/>
    <cellStyle name="Percent 4 6 7 10 2" xfId="27409" xr:uid="{00000000-0005-0000-0000-00003E6B0000}"/>
    <cellStyle name="Percent 4 6 7 10 3" xfId="27410" xr:uid="{00000000-0005-0000-0000-00003F6B0000}"/>
    <cellStyle name="Percent 4 6 7 11" xfId="27411" xr:uid="{00000000-0005-0000-0000-0000406B0000}"/>
    <cellStyle name="Percent 4 6 7 11 2" xfId="27412" xr:uid="{00000000-0005-0000-0000-0000416B0000}"/>
    <cellStyle name="Percent 4 6 7 11 3" xfId="27413" xr:uid="{00000000-0005-0000-0000-0000426B0000}"/>
    <cellStyle name="Percent 4 6 7 12" xfId="27414" xr:uid="{00000000-0005-0000-0000-0000436B0000}"/>
    <cellStyle name="Percent 4 6 7 2" xfId="27415" xr:uid="{00000000-0005-0000-0000-0000446B0000}"/>
    <cellStyle name="Percent 4 6 7 2 2" xfId="27416" xr:uid="{00000000-0005-0000-0000-0000456B0000}"/>
    <cellStyle name="Percent 4 6 7 2 2 2" xfId="27417" xr:uid="{00000000-0005-0000-0000-0000466B0000}"/>
    <cellStyle name="Percent 4 6 7 2 2 2 2" xfId="27418" xr:uid="{00000000-0005-0000-0000-0000476B0000}"/>
    <cellStyle name="Percent 4 6 7 2 2 2 3" xfId="27419" xr:uid="{00000000-0005-0000-0000-0000486B0000}"/>
    <cellStyle name="Percent 4 6 7 2 2 3" xfId="27420" xr:uid="{00000000-0005-0000-0000-0000496B0000}"/>
    <cellStyle name="Percent 4 6 7 2 2 4" xfId="27421" xr:uid="{00000000-0005-0000-0000-00004A6B0000}"/>
    <cellStyle name="Percent 4 6 7 2 3" xfId="27422" xr:uid="{00000000-0005-0000-0000-00004B6B0000}"/>
    <cellStyle name="Percent 4 6 7 2 3 2" xfId="27423" xr:uid="{00000000-0005-0000-0000-00004C6B0000}"/>
    <cellStyle name="Percent 4 6 7 2 3 2 2" xfId="27424" xr:uid="{00000000-0005-0000-0000-00004D6B0000}"/>
    <cellStyle name="Percent 4 6 7 2 3 2 3" xfId="27425" xr:uid="{00000000-0005-0000-0000-00004E6B0000}"/>
    <cellStyle name="Percent 4 6 7 2 3 3" xfId="27426" xr:uid="{00000000-0005-0000-0000-00004F6B0000}"/>
    <cellStyle name="Percent 4 6 7 2 3 4" xfId="27427" xr:uid="{00000000-0005-0000-0000-0000506B0000}"/>
    <cellStyle name="Percent 4 6 7 2 4" xfId="27428" xr:uid="{00000000-0005-0000-0000-0000516B0000}"/>
    <cellStyle name="Percent 4 6 7 2 4 2" xfId="27429" xr:uid="{00000000-0005-0000-0000-0000526B0000}"/>
    <cellStyle name="Percent 4 6 7 2 4 3" xfId="27430" xr:uid="{00000000-0005-0000-0000-0000536B0000}"/>
    <cellStyle name="Percent 4 6 7 2 5" xfId="27431" xr:uid="{00000000-0005-0000-0000-0000546B0000}"/>
    <cellStyle name="Percent 4 6 7 2 6" xfId="27432" xr:uid="{00000000-0005-0000-0000-0000556B0000}"/>
    <cellStyle name="Percent 4 6 7 3" xfId="27433" xr:uid="{00000000-0005-0000-0000-0000566B0000}"/>
    <cellStyle name="Percent 4 6 7 3 2" xfId="27434" xr:uid="{00000000-0005-0000-0000-0000576B0000}"/>
    <cellStyle name="Percent 4 6 7 3 2 2" xfId="27435" xr:uid="{00000000-0005-0000-0000-0000586B0000}"/>
    <cellStyle name="Percent 4 6 7 3 2 2 2" xfId="27436" xr:uid="{00000000-0005-0000-0000-0000596B0000}"/>
    <cellStyle name="Percent 4 6 7 3 2 2 3" xfId="27437" xr:uid="{00000000-0005-0000-0000-00005A6B0000}"/>
    <cellStyle name="Percent 4 6 7 3 2 3" xfId="27438" xr:uid="{00000000-0005-0000-0000-00005B6B0000}"/>
    <cellStyle name="Percent 4 6 7 3 2 4" xfId="27439" xr:uid="{00000000-0005-0000-0000-00005C6B0000}"/>
    <cellStyle name="Percent 4 6 7 3 3" xfId="27440" xr:uid="{00000000-0005-0000-0000-00005D6B0000}"/>
    <cellStyle name="Percent 4 6 7 3 3 2" xfId="27441" xr:uid="{00000000-0005-0000-0000-00005E6B0000}"/>
    <cellStyle name="Percent 4 6 7 3 3 2 2" xfId="27442" xr:uid="{00000000-0005-0000-0000-00005F6B0000}"/>
    <cellStyle name="Percent 4 6 7 3 3 2 3" xfId="27443" xr:uid="{00000000-0005-0000-0000-0000606B0000}"/>
    <cellStyle name="Percent 4 6 7 3 3 3" xfId="27444" xr:uid="{00000000-0005-0000-0000-0000616B0000}"/>
    <cellStyle name="Percent 4 6 7 3 3 4" xfId="27445" xr:uid="{00000000-0005-0000-0000-0000626B0000}"/>
    <cellStyle name="Percent 4 6 7 3 4" xfId="27446" xr:uid="{00000000-0005-0000-0000-0000636B0000}"/>
    <cellStyle name="Percent 4 6 7 3 4 2" xfId="27447" xr:uid="{00000000-0005-0000-0000-0000646B0000}"/>
    <cellStyle name="Percent 4 6 7 3 4 3" xfId="27448" xr:uid="{00000000-0005-0000-0000-0000656B0000}"/>
    <cellStyle name="Percent 4 6 7 3 5" xfId="27449" xr:uid="{00000000-0005-0000-0000-0000666B0000}"/>
    <cellStyle name="Percent 4 6 7 3 6" xfId="27450" xr:uid="{00000000-0005-0000-0000-0000676B0000}"/>
    <cellStyle name="Percent 4 6 7 4" xfId="27451" xr:uid="{00000000-0005-0000-0000-0000686B0000}"/>
    <cellStyle name="Percent 4 6 7 4 2" xfId="27452" xr:uid="{00000000-0005-0000-0000-0000696B0000}"/>
    <cellStyle name="Percent 4 6 7 4 2 2" xfId="27453" xr:uid="{00000000-0005-0000-0000-00006A6B0000}"/>
    <cellStyle name="Percent 4 6 7 4 2 2 2" xfId="27454" xr:uid="{00000000-0005-0000-0000-00006B6B0000}"/>
    <cellStyle name="Percent 4 6 7 4 2 2 3" xfId="27455" xr:uid="{00000000-0005-0000-0000-00006C6B0000}"/>
    <cellStyle name="Percent 4 6 7 4 2 3" xfId="27456" xr:uid="{00000000-0005-0000-0000-00006D6B0000}"/>
    <cellStyle name="Percent 4 6 7 4 2 4" xfId="27457" xr:uid="{00000000-0005-0000-0000-00006E6B0000}"/>
    <cellStyle name="Percent 4 6 7 4 3" xfId="27458" xr:uid="{00000000-0005-0000-0000-00006F6B0000}"/>
    <cellStyle name="Percent 4 6 7 4 3 2" xfId="27459" xr:uid="{00000000-0005-0000-0000-0000706B0000}"/>
    <cellStyle name="Percent 4 6 7 4 3 2 2" xfId="27460" xr:uid="{00000000-0005-0000-0000-0000716B0000}"/>
    <cellStyle name="Percent 4 6 7 4 3 2 3" xfId="27461" xr:uid="{00000000-0005-0000-0000-0000726B0000}"/>
    <cellStyle name="Percent 4 6 7 4 3 3" xfId="27462" xr:uid="{00000000-0005-0000-0000-0000736B0000}"/>
    <cellStyle name="Percent 4 6 7 4 3 4" xfId="27463" xr:uid="{00000000-0005-0000-0000-0000746B0000}"/>
    <cellStyle name="Percent 4 6 7 4 4" xfId="27464" xr:uid="{00000000-0005-0000-0000-0000756B0000}"/>
    <cellStyle name="Percent 4 6 7 4 4 2" xfId="27465" xr:uid="{00000000-0005-0000-0000-0000766B0000}"/>
    <cellStyle name="Percent 4 6 7 4 4 2 2" xfId="27466" xr:uid="{00000000-0005-0000-0000-0000776B0000}"/>
    <cellStyle name="Percent 4 6 7 4 4 2 3" xfId="27467" xr:uid="{00000000-0005-0000-0000-0000786B0000}"/>
    <cellStyle name="Percent 4 6 7 4 4 3" xfId="27468" xr:uid="{00000000-0005-0000-0000-0000796B0000}"/>
    <cellStyle name="Percent 4 6 7 4 4 4" xfId="27469" xr:uid="{00000000-0005-0000-0000-00007A6B0000}"/>
    <cellStyle name="Percent 4 6 7 4 5" xfId="27470" xr:uid="{00000000-0005-0000-0000-00007B6B0000}"/>
    <cellStyle name="Percent 4 6 7 4 5 2" xfId="27471" xr:uid="{00000000-0005-0000-0000-00007C6B0000}"/>
    <cellStyle name="Percent 4 6 7 4 5 3" xfId="27472" xr:uid="{00000000-0005-0000-0000-00007D6B0000}"/>
    <cellStyle name="Percent 4 6 7 4 6" xfId="27473" xr:uid="{00000000-0005-0000-0000-00007E6B0000}"/>
    <cellStyle name="Percent 4 6 7 4 7" xfId="27474" xr:uid="{00000000-0005-0000-0000-00007F6B0000}"/>
    <cellStyle name="Percent 4 6 7 5" xfId="27475" xr:uid="{00000000-0005-0000-0000-0000806B0000}"/>
    <cellStyle name="Percent 4 6 7 5 2" xfId="27476" xr:uid="{00000000-0005-0000-0000-0000816B0000}"/>
    <cellStyle name="Percent 4 6 7 5 2 2" xfId="27477" xr:uid="{00000000-0005-0000-0000-0000826B0000}"/>
    <cellStyle name="Percent 4 6 7 5 2 2 2" xfId="27478" xr:uid="{00000000-0005-0000-0000-0000836B0000}"/>
    <cellStyle name="Percent 4 6 7 5 2 2 3" xfId="27479" xr:uid="{00000000-0005-0000-0000-0000846B0000}"/>
    <cellStyle name="Percent 4 6 7 5 2 3" xfId="27480" xr:uid="{00000000-0005-0000-0000-0000856B0000}"/>
    <cellStyle name="Percent 4 6 7 5 2 4" xfId="27481" xr:uid="{00000000-0005-0000-0000-0000866B0000}"/>
    <cellStyle name="Percent 4 6 7 5 3" xfId="27482" xr:uid="{00000000-0005-0000-0000-0000876B0000}"/>
    <cellStyle name="Percent 4 6 7 5 3 2" xfId="27483" xr:uid="{00000000-0005-0000-0000-0000886B0000}"/>
    <cellStyle name="Percent 4 6 7 5 3 2 2" xfId="27484" xr:uid="{00000000-0005-0000-0000-0000896B0000}"/>
    <cellStyle name="Percent 4 6 7 5 3 2 3" xfId="27485" xr:uid="{00000000-0005-0000-0000-00008A6B0000}"/>
    <cellStyle name="Percent 4 6 7 5 3 3" xfId="27486" xr:uid="{00000000-0005-0000-0000-00008B6B0000}"/>
    <cellStyle name="Percent 4 6 7 5 3 4" xfId="27487" xr:uid="{00000000-0005-0000-0000-00008C6B0000}"/>
    <cellStyle name="Percent 4 6 7 5 4" xfId="27488" xr:uid="{00000000-0005-0000-0000-00008D6B0000}"/>
    <cellStyle name="Percent 4 6 7 5 4 2" xfId="27489" xr:uid="{00000000-0005-0000-0000-00008E6B0000}"/>
    <cellStyle name="Percent 4 6 7 5 4 3" xfId="27490" xr:uid="{00000000-0005-0000-0000-00008F6B0000}"/>
    <cellStyle name="Percent 4 6 7 5 5" xfId="27491" xr:uid="{00000000-0005-0000-0000-0000906B0000}"/>
    <cellStyle name="Percent 4 6 7 5 6" xfId="27492" xr:uid="{00000000-0005-0000-0000-0000916B0000}"/>
    <cellStyle name="Percent 4 6 7 6" xfId="27493" xr:uid="{00000000-0005-0000-0000-0000926B0000}"/>
    <cellStyle name="Percent 4 6 7 6 2" xfId="27494" xr:uid="{00000000-0005-0000-0000-0000936B0000}"/>
    <cellStyle name="Percent 4 6 7 6 2 2" xfId="27495" xr:uid="{00000000-0005-0000-0000-0000946B0000}"/>
    <cellStyle name="Percent 4 6 7 6 2 3" xfId="27496" xr:uid="{00000000-0005-0000-0000-0000956B0000}"/>
    <cellStyle name="Percent 4 6 7 6 3" xfId="27497" xr:uid="{00000000-0005-0000-0000-0000966B0000}"/>
    <cellStyle name="Percent 4 6 7 6 4" xfId="27498" xr:uid="{00000000-0005-0000-0000-0000976B0000}"/>
    <cellStyle name="Percent 4 6 7 7" xfId="27499" xr:uid="{00000000-0005-0000-0000-0000986B0000}"/>
    <cellStyle name="Percent 4 6 7 7 2" xfId="27500" xr:uid="{00000000-0005-0000-0000-0000996B0000}"/>
    <cellStyle name="Percent 4 6 7 7 2 2" xfId="27501" xr:uid="{00000000-0005-0000-0000-00009A6B0000}"/>
    <cellStyle name="Percent 4 6 7 7 2 3" xfId="27502" xr:uid="{00000000-0005-0000-0000-00009B6B0000}"/>
    <cellStyle name="Percent 4 6 7 7 3" xfId="27503" xr:uid="{00000000-0005-0000-0000-00009C6B0000}"/>
    <cellStyle name="Percent 4 6 7 7 4" xfId="27504" xr:uid="{00000000-0005-0000-0000-00009D6B0000}"/>
    <cellStyle name="Percent 4 6 7 8" xfId="27505" xr:uid="{00000000-0005-0000-0000-00009E6B0000}"/>
    <cellStyle name="Percent 4 6 7 8 2" xfId="27506" xr:uid="{00000000-0005-0000-0000-00009F6B0000}"/>
    <cellStyle name="Percent 4 6 7 8 2 2" xfId="27507" xr:uid="{00000000-0005-0000-0000-0000A06B0000}"/>
    <cellStyle name="Percent 4 6 7 8 2 3" xfId="27508" xr:uid="{00000000-0005-0000-0000-0000A16B0000}"/>
    <cellStyle name="Percent 4 6 7 8 3" xfId="27509" xr:uid="{00000000-0005-0000-0000-0000A26B0000}"/>
    <cellStyle name="Percent 4 6 7 8 4" xfId="27510" xr:uid="{00000000-0005-0000-0000-0000A36B0000}"/>
    <cellStyle name="Percent 4 6 7 9" xfId="27511" xr:uid="{00000000-0005-0000-0000-0000A46B0000}"/>
    <cellStyle name="Percent 4 6 7 9 2" xfId="27512" xr:uid="{00000000-0005-0000-0000-0000A56B0000}"/>
    <cellStyle name="Percent 4 6 7 9 3" xfId="27513" xr:uid="{00000000-0005-0000-0000-0000A66B0000}"/>
    <cellStyle name="Percent 4 6 8" xfId="27514" xr:uid="{00000000-0005-0000-0000-0000A76B0000}"/>
    <cellStyle name="Percent 4 6 8 10" xfId="27515" xr:uid="{00000000-0005-0000-0000-0000A86B0000}"/>
    <cellStyle name="Percent 4 6 8 10 2" xfId="27516" xr:uid="{00000000-0005-0000-0000-0000A96B0000}"/>
    <cellStyle name="Percent 4 6 8 10 3" xfId="27517" xr:uid="{00000000-0005-0000-0000-0000AA6B0000}"/>
    <cellStyle name="Percent 4 6 8 11" xfId="27518" xr:uid="{00000000-0005-0000-0000-0000AB6B0000}"/>
    <cellStyle name="Percent 4 6 8 11 2" xfId="27519" xr:uid="{00000000-0005-0000-0000-0000AC6B0000}"/>
    <cellStyle name="Percent 4 6 8 11 3" xfId="27520" xr:uid="{00000000-0005-0000-0000-0000AD6B0000}"/>
    <cellStyle name="Percent 4 6 8 12" xfId="27521" xr:uid="{00000000-0005-0000-0000-0000AE6B0000}"/>
    <cellStyle name="Percent 4 6 8 2" xfId="27522" xr:uid="{00000000-0005-0000-0000-0000AF6B0000}"/>
    <cellStyle name="Percent 4 6 8 2 2" xfId="27523" xr:uid="{00000000-0005-0000-0000-0000B06B0000}"/>
    <cellStyle name="Percent 4 6 8 2 2 2" xfId="27524" xr:uid="{00000000-0005-0000-0000-0000B16B0000}"/>
    <cellStyle name="Percent 4 6 8 2 2 2 2" xfId="27525" xr:uid="{00000000-0005-0000-0000-0000B26B0000}"/>
    <cellStyle name="Percent 4 6 8 2 2 2 3" xfId="27526" xr:uid="{00000000-0005-0000-0000-0000B36B0000}"/>
    <cellStyle name="Percent 4 6 8 2 2 3" xfId="27527" xr:uid="{00000000-0005-0000-0000-0000B46B0000}"/>
    <cellStyle name="Percent 4 6 8 2 2 4" xfId="27528" xr:uid="{00000000-0005-0000-0000-0000B56B0000}"/>
    <cellStyle name="Percent 4 6 8 2 3" xfId="27529" xr:uid="{00000000-0005-0000-0000-0000B66B0000}"/>
    <cellStyle name="Percent 4 6 8 2 3 2" xfId="27530" xr:uid="{00000000-0005-0000-0000-0000B76B0000}"/>
    <cellStyle name="Percent 4 6 8 2 3 2 2" xfId="27531" xr:uid="{00000000-0005-0000-0000-0000B86B0000}"/>
    <cellStyle name="Percent 4 6 8 2 3 2 3" xfId="27532" xr:uid="{00000000-0005-0000-0000-0000B96B0000}"/>
    <cellStyle name="Percent 4 6 8 2 3 3" xfId="27533" xr:uid="{00000000-0005-0000-0000-0000BA6B0000}"/>
    <cellStyle name="Percent 4 6 8 2 3 4" xfId="27534" xr:uid="{00000000-0005-0000-0000-0000BB6B0000}"/>
    <cellStyle name="Percent 4 6 8 2 4" xfId="27535" xr:uid="{00000000-0005-0000-0000-0000BC6B0000}"/>
    <cellStyle name="Percent 4 6 8 2 4 2" xfId="27536" xr:uid="{00000000-0005-0000-0000-0000BD6B0000}"/>
    <cellStyle name="Percent 4 6 8 2 4 3" xfId="27537" xr:uid="{00000000-0005-0000-0000-0000BE6B0000}"/>
    <cellStyle name="Percent 4 6 8 2 5" xfId="27538" xr:uid="{00000000-0005-0000-0000-0000BF6B0000}"/>
    <cellStyle name="Percent 4 6 8 2 6" xfId="27539" xr:uid="{00000000-0005-0000-0000-0000C06B0000}"/>
    <cellStyle name="Percent 4 6 8 3" xfId="27540" xr:uid="{00000000-0005-0000-0000-0000C16B0000}"/>
    <cellStyle name="Percent 4 6 8 3 2" xfId="27541" xr:uid="{00000000-0005-0000-0000-0000C26B0000}"/>
    <cellStyle name="Percent 4 6 8 3 2 2" xfId="27542" xr:uid="{00000000-0005-0000-0000-0000C36B0000}"/>
    <cellStyle name="Percent 4 6 8 3 2 2 2" xfId="27543" xr:uid="{00000000-0005-0000-0000-0000C46B0000}"/>
    <cellStyle name="Percent 4 6 8 3 2 2 3" xfId="27544" xr:uid="{00000000-0005-0000-0000-0000C56B0000}"/>
    <cellStyle name="Percent 4 6 8 3 2 3" xfId="27545" xr:uid="{00000000-0005-0000-0000-0000C66B0000}"/>
    <cellStyle name="Percent 4 6 8 3 2 4" xfId="27546" xr:uid="{00000000-0005-0000-0000-0000C76B0000}"/>
    <cellStyle name="Percent 4 6 8 3 3" xfId="27547" xr:uid="{00000000-0005-0000-0000-0000C86B0000}"/>
    <cellStyle name="Percent 4 6 8 3 3 2" xfId="27548" xr:uid="{00000000-0005-0000-0000-0000C96B0000}"/>
    <cellStyle name="Percent 4 6 8 3 3 2 2" xfId="27549" xr:uid="{00000000-0005-0000-0000-0000CA6B0000}"/>
    <cellStyle name="Percent 4 6 8 3 3 2 3" xfId="27550" xr:uid="{00000000-0005-0000-0000-0000CB6B0000}"/>
    <cellStyle name="Percent 4 6 8 3 3 3" xfId="27551" xr:uid="{00000000-0005-0000-0000-0000CC6B0000}"/>
    <cellStyle name="Percent 4 6 8 3 3 4" xfId="27552" xr:uid="{00000000-0005-0000-0000-0000CD6B0000}"/>
    <cellStyle name="Percent 4 6 8 3 4" xfId="27553" xr:uid="{00000000-0005-0000-0000-0000CE6B0000}"/>
    <cellStyle name="Percent 4 6 8 3 4 2" xfId="27554" xr:uid="{00000000-0005-0000-0000-0000CF6B0000}"/>
    <cellStyle name="Percent 4 6 8 3 4 3" xfId="27555" xr:uid="{00000000-0005-0000-0000-0000D06B0000}"/>
    <cellStyle name="Percent 4 6 8 3 5" xfId="27556" xr:uid="{00000000-0005-0000-0000-0000D16B0000}"/>
    <cellStyle name="Percent 4 6 8 3 6" xfId="27557" xr:uid="{00000000-0005-0000-0000-0000D26B0000}"/>
    <cellStyle name="Percent 4 6 8 4" xfId="27558" xr:uid="{00000000-0005-0000-0000-0000D36B0000}"/>
    <cellStyle name="Percent 4 6 8 4 2" xfId="27559" xr:uid="{00000000-0005-0000-0000-0000D46B0000}"/>
    <cellStyle name="Percent 4 6 8 4 2 2" xfId="27560" xr:uid="{00000000-0005-0000-0000-0000D56B0000}"/>
    <cellStyle name="Percent 4 6 8 4 2 2 2" xfId="27561" xr:uid="{00000000-0005-0000-0000-0000D66B0000}"/>
    <cellStyle name="Percent 4 6 8 4 2 2 3" xfId="27562" xr:uid="{00000000-0005-0000-0000-0000D76B0000}"/>
    <cellStyle name="Percent 4 6 8 4 2 3" xfId="27563" xr:uid="{00000000-0005-0000-0000-0000D86B0000}"/>
    <cellStyle name="Percent 4 6 8 4 2 4" xfId="27564" xr:uid="{00000000-0005-0000-0000-0000D96B0000}"/>
    <cellStyle name="Percent 4 6 8 4 3" xfId="27565" xr:uid="{00000000-0005-0000-0000-0000DA6B0000}"/>
    <cellStyle name="Percent 4 6 8 4 3 2" xfId="27566" xr:uid="{00000000-0005-0000-0000-0000DB6B0000}"/>
    <cellStyle name="Percent 4 6 8 4 3 2 2" xfId="27567" xr:uid="{00000000-0005-0000-0000-0000DC6B0000}"/>
    <cellStyle name="Percent 4 6 8 4 3 2 3" xfId="27568" xr:uid="{00000000-0005-0000-0000-0000DD6B0000}"/>
    <cellStyle name="Percent 4 6 8 4 3 3" xfId="27569" xr:uid="{00000000-0005-0000-0000-0000DE6B0000}"/>
    <cellStyle name="Percent 4 6 8 4 3 4" xfId="27570" xr:uid="{00000000-0005-0000-0000-0000DF6B0000}"/>
    <cellStyle name="Percent 4 6 8 4 4" xfId="27571" xr:uid="{00000000-0005-0000-0000-0000E06B0000}"/>
    <cellStyle name="Percent 4 6 8 4 4 2" xfId="27572" xr:uid="{00000000-0005-0000-0000-0000E16B0000}"/>
    <cellStyle name="Percent 4 6 8 4 4 2 2" xfId="27573" xr:uid="{00000000-0005-0000-0000-0000E26B0000}"/>
    <cellStyle name="Percent 4 6 8 4 4 2 3" xfId="27574" xr:uid="{00000000-0005-0000-0000-0000E36B0000}"/>
    <cellStyle name="Percent 4 6 8 4 4 3" xfId="27575" xr:uid="{00000000-0005-0000-0000-0000E46B0000}"/>
    <cellStyle name="Percent 4 6 8 4 4 4" xfId="27576" xr:uid="{00000000-0005-0000-0000-0000E56B0000}"/>
    <cellStyle name="Percent 4 6 8 4 5" xfId="27577" xr:uid="{00000000-0005-0000-0000-0000E66B0000}"/>
    <cellStyle name="Percent 4 6 8 4 5 2" xfId="27578" xr:uid="{00000000-0005-0000-0000-0000E76B0000}"/>
    <cellStyle name="Percent 4 6 8 4 5 3" xfId="27579" xr:uid="{00000000-0005-0000-0000-0000E86B0000}"/>
    <cellStyle name="Percent 4 6 8 4 6" xfId="27580" xr:uid="{00000000-0005-0000-0000-0000E96B0000}"/>
    <cellStyle name="Percent 4 6 8 4 7" xfId="27581" xr:uid="{00000000-0005-0000-0000-0000EA6B0000}"/>
    <cellStyle name="Percent 4 6 8 5" xfId="27582" xr:uid="{00000000-0005-0000-0000-0000EB6B0000}"/>
    <cellStyle name="Percent 4 6 8 5 2" xfId="27583" xr:uid="{00000000-0005-0000-0000-0000EC6B0000}"/>
    <cellStyle name="Percent 4 6 8 5 2 2" xfId="27584" xr:uid="{00000000-0005-0000-0000-0000ED6B0000}"/>
    <cellStyle name="Percent 4 6 8 5 2 2 2" xfId="27585" xr:uid="{00000000-0005-0000-0000-0000EE6B0000}"/>
    <cellStyle name="Percent 4 6 8 5 2 2 3" xfId="27586" xr:uid="{00000000-0005-0000-0000-0000EF6B0000}"/>
    <cellStyle name="Percent 4 6 8 5 2 3" xfId="27587" xr:uid="{00000000-0005-0000-0000-0000F06B0000}"/>
    <cellStyle name="Percent 4 6 8 5 2 4" xfId="27588" xr:uid="{00000000-0005-0000-0000-0000F16B0000}"/>
    <cellStyle name="Percent 4 6 8 5 3" xfId="27589" xr:uid="{00000000-0005-0000-0000-0000F26B0000}"/>
    <cellStyle name="Percent 4 6 8 5 3 2" xfId="27590" xr:uid="{00000000-0005-0000-0000-0000F36B0000}"/>
    <cellStyle name="Percent 4 6 8 5 3 2 2" xfId="27591" xr:uid="{00000000-0005-0000-0000-0000F46B0000}"/>
    <cellStyle name="Percent 4 6 8 5 3 2 3" xfId="27592" xr:uid="{00000000-0005-0000-0000-0000F56B0000}"/>
    <cellStyle name="Percent 4 6 8 5 3 3" xfId="27593" xr:uid="{00000000-0005-0000-0000-0000F66B0000}"/>
    <cellStyle name="Percent 4 6 8 5 3 4" xfId="27594" xr:uid="{00000000-0005-0000-0000-0000F76B0000}"/>
    <cellStyle name="Percent 4 6 8 5 4" xfId="27595" xr:uid="{00000000-0005-0000-0000-0000F86B0000}"/>
    <cellStyle name="Percent 4 6 8 5 4 2" xfId="27596" xr:uid="{00000000-0005-0000-0000-0000F96B0000}"/>
    <cellStyle name="Percent 4 6 8 5 4 3" xfId="27597" xr:uid="{00000000-0005-0000-0000-0000FA6B0000}"/>
    <cellStyle name="Percent 4 6 8 5 5" xfId="27598" xr:uid="{00000000-0005-0000-0000-0000FB6B0000}"/>
    <cellStyle name="Percent 4 6 8 5 6" xfId="27599" xr:uid="{00000000-0005-0000-0000-0000FC6B0000}"/>
    <cellStyle name="Percent 4 6 8 6" xfId="27600" xr:uid="{00000000-0005-0000-0000-0000FD6B0000}"/>
    <cellStyle name="Percent 4 6 8 6 2" xfId="27601" xr:uid="{00000000-0005-0000-0000-0000FE6B0000}"/>
    <cellStyle name="Percent 4 6 8 6 2 2" xfId="27602" xr:uid="{00000000-0005-0000-0000-0000FF6B0000}"/>
    <cellStyle name="Percent 4 6 8 6 2 3" xfId="27603" xr:uid="{00000000-0005-0000-0000-0000006C0000}"/>
    <cellStyle name="Percent 4 6 8 6 3" xfId="27604" xr:uid="{00000000-0005-0000-0000-0000016C0000}"/>
    <cellStyle name="Percent 4 6 8 6 4" xfId="27605" xr:uid="{00000000-0005-0000-0000-0000026C0000}"/>
    <cellStyle name="Percent 4 6 8 7" xfId="27606" xr:uid="{00000000-0005-0000-0000-0000036C0000}"/>
    <cellStyle name="Percent 4 6 8 7 2" xfId="27607" xr:uid="{00000000-0005-0000-0000-0000046C0000}"/>
    <cellStyle name="Percent 4 6 8 7 2 2" xfId="27608" xr:uid="{00000000-0005-0000-0000-0000056C0000}"/>
    <cellStyle name="Percent 4 6 8 7 2 3" xfId="27609" xr:uid="{00000000-0005-0000-0000-0000066C0000}"/>
    <cellStyle name="Percent 4 6 8 7 3" xfId="27610" xr:uid="{00000000-0005-0000-0000-0000076C0000}"/>
    <cellStyle name="Percent 4 6 8 7 4" xfId="27611" xr:uid="{00000000-0005-0000-0000-0000086C0000}"/>
    <cellStyle name="Percent 4 6 8 8" xfId="27612" xr:uid="{00000000-0005-0000-0000-0000096C0000}"/>
    <cellStyle name="Percent 4 6 8 8 2" xfId="27613" xr:uid="{00000000-0005-0000-0000-00000A6C0000}"/>
    <cellStyle name="Percent 4 6 8 8 2 2" xfId="27614" xr:uid="{00000000-0005-0000-0000-00000B6C0000}"/>
    <cellStyle name="Percent 4 6 8 8 2 3" xfId="27615" xr:uid="{00000000-0005-0000-0000-00000C6C0000}"/>
    <cellStyle name="Percent 4 6 8 8 3" xfId="27616" xr:uid="{00000000-0005-0000-0000-00000D6C0000}"/>
    <cellStyle name="Percent 4 6 8 8 4" xfId="27617" xr:uid="{00000000-0005-0000-0000-00000E6C0000}"/>
    <cellStyle name="Percent 4 6 8 9" xfId="27618" xr:uid="{00000000-0005-0000-0000-00000F6C0000}"/>
    <cellStyle name="Percent 4 6 8 9 2" xfId="27619" xr:uid="{00000000-0005-0000-0000-0000106C0000}"/>
    <cellStyle name="Percent 4 6 8 9 3" xfId="27620" xr:uid="{00000000-0005-0000-0000-0000116C0000}"/>
    <cellStyle name="Percent 4 6 9" xfId="27621" xr:uid="{00000000-0005-0000-0000-0000126C0000}"/>
    <cellStyle name="Percent 4 6 9 2" xfId="27622" xr:uid="{00000000-0005-0000-0000-0000136C0000}"/>
    <cellStyle name="Percent 4 6 9 2 2" xfId="27623" xr:uid="{00000000-0005-0000-0000-0000146C0000}"/>
    <cellStyle name="Percent 4 6 9 2 2 2" xfId="27624" xr:uid="{00000000-0005-0000-0000-0000156C0000}"/>
    <cellStyle name="Percent 4 6 9 2 2 3" xfId="27625" xr:uid="{00000000-0005-0000-0000-0000166C0000}"/>
    <cellStyle name="Percent 4 6 9 2 3" xfId="27626" xr:uid="{00000000-0005-0000-0000-0000176C0000}"/>
    <cellStyle name="Percent 4 6 9 2 4" xfId="27627" xr:uid="{00000000-0005-0000-0000-0000186C0000}"/>
    <cellStyle name="Percent 4 6 9 3" xfId="27628" xr:uid="{00000000-0005-0000-0000-0000196C0000}"/>
    <cellStyle name="Percent 4 6 9 3 2" xfId="27629" xr:uid="{00000000-0005-0000-0000-00001A6C0000}"/>
    <cellStyle name="Percent 4 6 9 3 2 2" xfId="27630" xr:uid="{00000000-0005-0000-0000-00001B6C0000}"/>
    <cellStyle name="Percent 4 6 9 3 2 3" xfId="27631" xr:uid="{00000000-0005-0000-0000-00001C6C0000}"/>
    <cellStyle name="Percent 4 6 9 3 3" xfId="27632" xr:uid="{00000000-0005-0000-0000-00001D6C0000}"/>
    <cellStyle name="Percent 4 6 9 3 4" xfId="27633" xr:uid="{00000000-0005-0000-0000-00001E6C0000}"/>
    <cellStyle name="Percent 4 6 9 4" xfId="27634" xr:uid="{00000000-0005-0000-0000-00001F6C0000}"/>
    <cellStyle name="Percent 4 6 9 4 2" xfId="27635" xr:uid="{00000000-0005-0000-0000-0000206C0000}"/>
    <cellStyle name="Percent 4 6 9 4 3" xfId="27636" xr:uid="{00000000-0005-0000-0000-0000216C0000}"/>
    <cellStyle name="Percent 4 6 9 5" xfId="27637" xr:uid="{00000000-0005-0000-0000-0000226C0000}"/>
    <cellStyle name="Percent 4 6 9 5 2" xfId="27638" xr:uid="{00000000-0005-0000-0000-0000236C0000}"/>
    <cellStyle name="Percent 4 6 9 5 3" xfId="27639" xr:uid="{00000000-0005-0000-0000-0000246C0000}"/>
    <cellStyle name="Percent 4 6 9 6" xfId="27640" xr:uid="{00000000-0005-0000-0000-0000256C0000}"/>
    <cellStyle name="Percent 4 6 9 7" xfId="27641" xr:uid="{00000000-0005-0000-0000-0000266C0000}"/>
    <cellStyle name="Percent 4 7" xfId="27642" xr:uid="{00000000-0005-0000-0000-0000276C0000}"/>
    <cellStyle name="Percent 4 7 10" xfId="27643" xr:uid="{00000000-0005-0000-0000-0000286C0000}"/>
    <cellStyle name="Percent 4 7 10 2" xfId="27644" xr:uid="{00000000-0005-0000-0000-0000296C0000}"/>
    <cellStyle name="Percent 4 7 10 3" xfId="27645" xr:uid="{00000000-0005-0000-0000-00002A6C0000}"/>
    <cellStyle name="Percent 4 7 11" xfId="27646" xr:uid="{00000000-0005-0000-0000-00002B6C0000}"/>
    <cellStyle name="Percent 4 7 11 2" xfId="27647" xr:uid="{00000000-0005-0000-0000-00002C6C0000}"/>
    <cellStyle name="Percent 4 7 11 3" xfId="27648" xr:uid="{00000000-0005-0000-0000-00002D6C0000}"/>
    <cellStyle name="Percent 4 7 12" xfId="27649" xr:uid="{00000000-0005-0000-0000-00002E6C0000}"/>
    <cellStyle name="Percent 4 7 12 2" xfId="27650" xr:uid="{00000000-0005-0000-0000-00002F6C0000}"/>
    <cellStyle name="Percent 4 7 12 3" xfId="27651" xr:uid="{00000000-0005-0000-0000-0000306C0000}"/>
    <cellStyle name="Percent 4 7 13" xfId="27652" xr:uid="{00000000-0005-0000-0000-0000316C0000}"/>
    <cellStyle name="Percent 4 7 2" xfId="27653" xr:uid="{00000000-0005-0000-0000-0000326C0000}"/>
    <cellStyle name="Percent 4 7 2 2" xfId="27654" xr:uid="{00000000-0005-0000-0000-0000336C0000}"/>
    <cellStyle name="Percent 4 7 2 2 2" xfId="27655" xr:uid="{00000000-0005-0000-0000-0000346C0000}"/>
    <cellStyle name="Percent 4 7 2 2 2 2" xfId="27656" xr:uid="{00000000-0005-0000-0000-0000356C0000}"/>
    <cellStyle name="Percent 4 7 2 2 2 3" xfId="27657" xr:uid="{00000000-0005-0000-0000-0000366C0000}"/>
    <cellStyle name="Percent 4 7 2 2 3" xfId="27658" xr:uid="{00000000-0005-0000-0000-0000376C0000}"/>
    <cellStyle name="Percent 4 7 2 2 4" xfId="27659" xr:uid="{00000000-0005-0000-0000-0000386C0000}"/>
    <cellStyle name="Percent 4 7 2 3" xfId="27660" xr:uid="{00000000-0005-0000-0000-0000396C0000}"/>
    <cellStyle name="Percent 4 7 2 3 2" xfId="27661" xr:uid="{00000000-0005-0000-0000-00003A6C0000}"/>
    <cellStyle name="Percent 4 7 2 3 2 2" xfId="27662" xr:uid="{00000000-0005-0000-0000-00003B6C0000}"/>
    <cellStyle name="Percent 4 7 2 3 2 3" xfId="27663" xr:uid="{00000000-0005-0000-0000-00003C6C0000}"/>
    <cellStyle name="Percent 4 7 2 3 3" xfId="27664" xr:uid="{00000000-0005-0000-0000-00003D6C0000}"/>
    <cellStyle name="Percent 4 7 2 3 4" xfId="27665" xr:uid="{00000000-0005-0000-0000-00003E6C0000}"/>
    <cellStyle name="Percent 4 7 2 4" xfId="27666" xr:uid="{00000000-0005-0000-0000-00003F6C0000}"/>
    <cellStyle name="Percent 4 7 2 4 2" xfId="27667" xr:uid="{00000000-0005-0000-0000-0000406C0000}"/>
    <cellStyle name="Percent 4 7 2 4 3" xfId="27668" xr:uid="{00000000-0005-0000-0000-0000416C0000}"/>
    <cellStyle name="Percent 4 7 2 5" xfId="27669" xr:uid="{00000000-0005-0000-0000-0000426C0000}"/>
    <cellStyle name="Percent 4 7 2 5 2" xfId="27670" xr:uid="{00000000-0005-0000-0000-0000436C0000}"/>
    <cellStyle name="Percent 4 7 2 5 3" xfId="27671" xr:uid="{00000000-0005-0000-0000-0000446C0000}"/>
    <cellStyle name="Percent 4 7 2 6" xfId="27672" xr:uid="{00000000-0005-0000-0000-0000456C0000}"/>
    <cellStyle name="Percent 4 7 2 7" xfId="27673" xr:uid="{00000000-0005-0000-0000-0000466C0000}"/>
    <cellStyle name="Percent 4 7 3" xfId="27674" xr:uid="{00000000-0005-0000-0000-0000476C0000}"/>
    <cellStyle name="Percent 4 7 3 2" xfId="27675" xr:uid="{00000000-0005-0000-0000-0000486C0000}"/>
    <cellStyle name="Percent 4 7 3 2 2" xfId="27676" xr:uid="{00000000-0005-0000-0000-0000496C0000}"/>
    <cellStyle name="Percent 4 7 3 2 2 2" xfId="27677" xr:uid="{00000000-0005-0000-0000-00004A6C0000}"/>
    <cellStyle name="Percent 4 7 3 2 2 3" xfId="27678" xr:uid="{00000000-0005-0000-0000-00004B6C0000}"/>
    <cellStyle name="Percent 4 7 3 2 3" xfId="27679" xr:uid="{00000000-0005-0000-0000-00004C6C0000}"/>
    <cellStyle name="Percent 4 7 3 2 4" xfId="27680" xr:uid="{00000000-0005-0000-0000-00004D6C0000}"/>
    <cellStyle name="Percent 4 7 3 3" xfId="27681" xr:uid="{00000000-0005-0000-0000-00004E6C0000}"/>
    <cellStyle name="Percent 4 7 3 3 2" xfId="27682" xr:uid="{00000000-0005-0000-0000-00004F6C0000}"/>
    <cellStyle name="Percent 4 7 3 3 2 2" xfId="27683" xr:uid="{00000000-0005-0000-0000-0000506C0000}"/>
    <cellStyle name="Percent 4 7 3 3 2 3" xfId="27684" xr:uid="{00000000-0005-0000-0000-0000516C0000}"/>
    <cellStyle name="Percent 4 7 3 3 3" xfId="27685" xr:uid="{00000000-0005-0000-0000-0000526C0000}"/>
    <cellStyle name="Percent 4 7 3 3 4" xfId="27686" xr:uid="{00000000-0005-0000-0000-0000536C0000}"/>
    <cellStyle name="Percent 4 7 3 4" xfId="27687" xr:uid="{00000000-0005-0000-0000-0000546C0000}"/>
    <cellStyle name="Percent 4 7 3 4 2" xfId="27688" xr:uid="{00000000-0005-0000-0000-0000556C0000}"/>
    <cellStyle name="Percent 4 7 3 4 3" xfId="27689" xr:uid="{00000000-0005-0000-0000-0000566C0000}"/>
    <cellStyle name="Percent 4 7 3 5" xfId="27690" xr:uid="{00000000-0005-0000-0000-0000576C0000}"/>
    <cellStyle name="Percent 4 7 3 6" xfId="27691" xr:uid="{00000000-0005-0000-0000-0000586C0000}"/>
    <cellStyle name="Percent 4 7 4" xfId="27692" xr:uid="{00000000-0005-0000-0000-0000596C0000}"/>
    <cellStyle name="Percent 4 7 4 2" xfId="27693" xr:uid="{00000000-0005-0000-0000-00005A6C0000}"/>
    <cellStyle name="Percent 4 7 4 2 2" xfId="27694" xr:uid="{00000000-0005-0000-0000-00005B6C0000}"/>
    <cellStyle name="Percent 4 7 4 2 2 2" xfId="27695" xr:uid="{00000000-0005-0000-0000-00005C6C0000}"/>
    <cellStyle name="Percent 4 7 4 2 2 3" xfId="27696" xr:uid="{00000000-0005-0000-0000-00005D6C0000}"/>
    <cellStyle name="Percent 4 7 4 2 3" xfId="27697" xr:uid="{00000000-0005-0000-0000-00005E6C0000}"/>
    <cellStyle name="Percent 4 7 4 2 4" xfId="27698" xr:uid="{00000000-0005-0000-0000-00005F6C0000}"/>
    <cellStyle name="Percent 4 7 4 3" xfId="27699" xr:uid="{00000000-0005-0000-0000-0000606C0000}"/>
    <cellStyle name="Percent 4 7 4 3 2" xfId="27700" xr:uid="{00000000-0005-0000-0000-0000616C0000}"/>
    <cellStyle name="Percent 4 7 4 3 2 2" xfId="27701" xr:uid="{00000000-0005-0000-0000-0000626C0000}"/>
    <cellStyle name="Percent 4 7 4 3 2 3" xfId="27702" xr:uid="{00000000-0005-0000-0000-0000636C0000}"/>
    <cellStyle name="Percent 4 7 4 3 3" xfId="27703" xr:uid="{00000000-0005-0000-0000-0000646C0000}"/>
    <cellStyle name="Percent 4 7 4 3 4" xfId="27704" xr:uid="{00000000-0005-0000-0000-0000656C0000}"/>
    <cellStyle name="Percent 4 7 4 4" xfId="27705" xr:uid="{00000000-0005-0000-0000-0000666C0000}"/>
    <cellStyle name="Percent 4 7 4 4 2" xfId="27706" xr:uid="{00000000-0005-0000-0000-0000676C0000}"/>
    <cellStyle name="Percent 4 7 4 4 3" xfId="27707" xr:uid="{00000000-0005-0000-0000-0000686C0000}"/>
    <cellStyle name="Percent 4 7 4 5" xfId="27708" xr:uid="{00000000-0005-0000-0000-0000696C0000}"/>
    <cellStyle name="Percent 4 7 4 6" xfId="27709" xr:uid="{00000000-0005-0000-0000-00006A6C0000}"/>
    <cellStyle name="Percent 4 7 5" xfId="27710" xr:uid="{00000000-0005-0000-0000-00006B6C0000}"/>
    <cellStyle name="Percent 4 7 5 2" xfId="27711" xr:uid="{00000000-0005-0000-0000-00006C6C0000}"/>
    <cellStyle name="Percent 4 7 5 2 2" xfId="27712" xr:uid="{00000000-0005-0000-0000-00006D6C0000}"/>
    <cellStyle name="Percent 4 7 5 2 2 2" xfId="27713" xr:uid="{00000000-0005-0000-0000-00006E6C0000}"/>
    <cellStyle name="Percent 4 7 5 2 2 3" xfId="27714" xr:uid="{00000000-0005-0000-0000-00006F6C0000}"/>
    <cellStyle name="Percent 4 7 5 2 3" xfId="27715" xr:uid="{00000000-0005-0000-0000-0000706C0000}"/>
    <cellStyle name="Percent 4 7 5 2 4" xfId="27716" xr:uid="{00000000-0005-0000-0000-0000716C0000}"/>
    <cellStyle name="Percent 4 7 5 3" xfId="27717" xr:uid="{00000000-0005-0000-0000-0000726C0000}"/>
    <cellStyle name="Percent 4 7 5 3 2" xfId="27718" xr:uid="{00000000-0005-0000-0000-0000736C0000}"/>
    <cellStyle name="Percent 4 7 5 3 2 2" xfId="27719" xr:uid="{00000000-0005-0000-0000-0000746C0000}"/>
    <cellStyle name="Percent 4 7 5 3 2 3" xfId="27720" xr:uid="{00000000-0005-0000-0000-0000756C0000}"/>
    <cellStyle name="Percent 4 7 5 3 3" xfId="27721" xr:uid="{00000000-0005-0000-0000-0000766C0000}"/>
    <cellStyle name="Percent 4 7 5 3 4" xfId="27722" xr:uid="{00000000-0005-0000-0000-0000776C0000}"/>
    <cellStyle name="Percent 4 7 5 4" xfId="27723" xr:uid="{00000000-0005-0000-0000-0000786C0000}"/>
    <cellStyle name="Percent 4 7 5 4 2" xfId="27724" xr:uid="{00000000-0005-0000-0000-0000796C0000}"/>
    <cellStyle name="Percent 4 7 5 4 2 2" xfId="27725" xr:uid="{00000000-0005-0000-0000-00007A6C0000}"/>
    <cellStyle name="Percent 4 7 5 4 2 3" xfId="27726" xr:uid="{00000000-0005-0000-0000-00007B6C0000}"/>
    <cellStyle name="Percent 4 7 5 4 3" xfId="27727" xr:uid="{00000000-0005-0000-0000-00007C6C0000}"/>
    <cellStyle name="Percent 4 7 5 4 4" xfId="27728" xr:uid="{00000000-0005-0000-0000-00007D6C0000}"/>
    <cellStyle name="Percent 4 7 5 5" xfId="27729" xr:uid="{00000000-0005-0000-0000-00007E6C0000}"/>
    <cellStyle name="Percent 4 7 5 5 2" xfId="27730" xr:uid="{00000000-0005-0000-0000-00007F6C0000}"/>
    <cellStyle name="Percent 4 7 5 5 3" xfId="27731" xr:uid="{00000000-0005-0000-0000-0000806C0000}"/>
    <cellStyle name="Percent 4 7 5 6" xfId="27732" xr:uid="{00000000-0005-0000-0000-0000816C0000}"/>
    <cellStyle name="Percent 4 7 5 7" xfId="27733" xr:uid="{00000000-0005-0000-0000-0000826C0000}"/>
    <cellStyle name="Percent 4 7 6" xfId="27734" xr:uid="{00000000-0005-0000-0000-0000836C0000}"/>
    <cellStyle name="Percent 4 7 6 2" xfId="27735" xr:uid="{00000000-0005-0000-0000-0000846C0000}"/>
    <cellStyle name="Percent 4 7 6 2 2" xfId="27736" xr:uid="{00000000-0005-0000-0000-0000856C0000}"/>
    <cellStyle name="Percent 4 7 6 2 2 2" xfId="27737" xr:uid="{00000000-0005-0000-0000-0000866C0000}"/>
    <cellStyle name="Percent 4 7 6 2 2 3" xfId="27738" xr:uid="{00000000-0005-0000-0000-0000876C0000}"/>
    <cellStyle name="Percent 4 7 6 2 3" xfId="27739" xr:uid="{00000000-0005-0000-0000-0000886C0000}"/>
    <cellStyle name="Percent 4 7 6 2 4" xfId="27740" xr:uid="{00000000-0005-0000-0000-0000896C0000}"/>
    <cellStyle name="Percent 4 7 6 3" xfId="27741" xr:uid="{00000000-0005-0000-0000-00008A6C0000}"/>
    <cellStyle name="Percent 4 7 6 3 2" xfId="27742" xr:uid="{00000000-0005-0000-0000-00008B6C0000}"/>
    <cellStyle name="Percent 4 7 6 3 2 2" xfId="27743" xr:uid="{00000000-0005-0000-0000-00008C6C0000}"/>
    <cellStyle name="Percent 4 7 6 3 2 3" xfId="27744" xr:uid="{00000000-0005-0000-0000-00008D6C0000}"/>
    <cellStyle name="Percent 4 7 6 3 3" xfId="27745" xr:uid="{00000000-0005-0000-0000-00008E6C0000}"/>
    <cellStyle name="Percent 4 7 6 3 4" xfId="27746" xr:uid="{00000000-0005-0000-0000-00008F6C0000}"/>
    <cellStyle name="Percent 4 7 6 4" xfId="27747" xr:uid="{00000000-0005-0000-0000-0000906C0000}"/>
    <cellStyle name="Percent 4 7 6 4 2" xfId="27748" xr:uid="{00000000-0005-0000-0000-0000916C0000}"/>
    <cellStyle name="Percent 4 7 6 4 3" xfId="27749" xr:uid="{00000000-0005-0000-0000-0000926C0000}"/>
    <cellStyle name="Percent 4 7 6 5" xfId="27750" xr:uid="{00000000-0005-0000-0000-0000936C0000}"/>
    <cellStyle name="Percent 4 7 6 6" xfId="27751" xr:uid="{00000000-0005-0000-0000-0000946C0000}"/>
    <cellStyle name="Percent 4 7 7" xfId="27752" xr:uid="{00000000-0005-0000-0000-0000956C0000}"/>
    <cellStyle name="Percent 4 7 7 2" xfId="27753" xr:uid="{00000000-0005-0000-0000-0000966C0000}"/>
    <cellStyle name="Percent 4 7 7 2 2" xfId="27754" xr:uid="{00000000-0005-0000-0000-0000976C0000}"/>
    <cellStyle name="Percent 4 7 7 2 3" xfId="27755" xr:uid="{00000000-0005-0000-0000-0000986C0000}"/>
    <cellStyle name="Percent 4 7 7 3" xfId="27756" xr:uid="{00000000-0005-0000-0000-0000996C0000}"/>
    <cellStyle name="Percent 4 7 7 4" xfId="27757" xr:uid="{00000000-0005-0000-0000-00009A6C0000}"/>
    <cellStyle name="Percent 4 7 8" xfId="27758" xr:uid="{00000000-0005-0000-0000-00009B6C0000}"/>
    <cellStyle name="Percent 4 7 8 2" xfId="27759" xr:uid="{00000000-0005-0000-0000-00009C6C0000}"/>
    <cellStyle name="Percent 4 7 8 2 2" xfId="27760" xr:uid="{00000000-0005-0000-0000-00009D6C0000}"/>
    <cellStyle name="Percent 4 7 8 2 3" xfId="27761" xr:uid="{00000000-0005-0000-0000-00009E6C0000}"/>
    <cellStyle name="Percent 4 7 8 3" xfId="27762" xr:uid="{00000000-0005-0000-0000-00009F6C0000}"/>
    <cellStyle name="Percent 4 7 8 4" xfId="27763" xr:uid="{00000000-0005-0000-0000-0000A06C0000}"/>
    <cellStyle name="Percent 4 7 9" xfId="27764" xr:uid="{00000000-0005-0000-0000-0000A16C0000}"/>
    <cellStyle name="Percent 4 7 9 2" xfId="27765" xr:uid="{00000000-0005-0000-0000-0000A26C0000}"/>
    <cellStyle name="Percent 4 7 9 2 2" xfId="27766" xr:uid="{00000000-0005-0000-0000-0000A36C0000}"/>
    <cellStyle name="Percent 4 7 9 2 3" xfId="27767" xr:uid="{00000000-0005-0000-0000-0000A46C0000}"/>
    <cellStyle name="Percent 4 7 9 3" xfId="27768" xr:uid="{00000000-0005-0000-0000-0000A56C0000}"/>
    <cellStyle name="Percent 4 7 9 4" xfId="27769" xr:uid="{00000000-0005-0000-0000-0000A66C0000}"/>
    <cellStyle name="Percent 4 8" xfId="27770" xr:uid="{00000000-0005-0000-0000-0000A76C0000}"/>
    <cellStyle name="Percent 4 8 10" xfId="27771" xr:uid="{00000000-0005-0000-0000-0000A86C0000}"/>
    <cellStyle name="Percent 4 8 10 2" xfId="27772" xr:uid="{00000000-0005-0000-0000-0000A96C0000}"/>
    <cellStyle name="Percent 4 8 10 3" xfId="27773" xr:uid="{00000000-0005-0000-0000-0000AA6C0000}"/>
    <cellStyle name="Percent 4 8 11" xfId="27774" xr:uid="{00000000-0005-0000-0000-0000AB6C0000}"/>
    <cellStyle name="Percent 4 8 11 2" xfId="27775" xr:uid="{00000000-0005-0000-0000-0000AC6C0000}"/>
    <cellStyle name="Percent 4 8 11 3" xfId="27776" xr:uid="{00000000-0005-0000-0000-0000AD6C0000}"/>
    <cellStyle name="Percent 4 8 12" xfId="27777" xr:uid="{00000000-0005-0000-0000-0000AE6C0000}"/>
    <cellStyle name="Percent 4 8 12 2" xfId="27778" xr:uid="{00000000-0005-0000-0000-0000AF6C0000}"/>
    <cellStyle name="Percent 4 8 12 3" xfId="27779" xr:uid="{00000000-0005-0000-0000-0000B06C0000}"/>
    <cellStyle name="Percent 4 8 13" xfId="27780" xr:uid="{00000000-0005-0000-0000-0000B16C0000}"/>
    <cellStyle name="Percent 4 8 2" xfId="27781" xr:uid="{00000000-0005-0000-0000-0000B26C0000}"/>
    <cellStyle name="Percent 4 8 2 2" xfId="27782" xr:uid="{00000000-0005-0000-0000-0000B36C0000}"/>
    <cellStyle name="Percent 4 8 2 2 2" xfId="27783" xr:uid="{00000000-0005-0000-0000-0000B46C0000}"/>
    <cellStyle name="Percent 4 8 2 2 2 2" xfId="27784" xr:uid="{00000000-0005-0000-0000-0000B56C0000}"/>
    <cellStyle name="Percent 4 8 2 2 2 3" xfId="27785" xr:uid="{00000000-0005-0000-0000-0000B66C0000}"/>
    <cellStyle name="Percent 4 8 2 2 3" xfId="27786" xr:uid="{00000000-0005-0000-0000-0000B76C0000}"/>
    <cellStyle name="Percent 4 8 2 2 4" xfId="27787" xr:uid="{00000000-0005-0000-0000-0000B86C0000}"/>
    <cellStyle name="Percent 4 8 2 3" xfId="27788" xr:uid="{00000000-0005-0000-0000-0000B96C0000}"/>
    <cellStyle name="Percent 4 8 2 3 2" xfId="27789" xr:uid="{00000000-0005-0000-0000-0000BA6C0000}"/>
    <cellStyle name="Percent 4 8 2 3 2 2" xfId="27790" xr:uid="{00000000-0005-0000-0000-0000BB6C0000}"/>
    <cellStyle name="Percent 4 8 2 3 2 3" xfId="27791" xr:uid="{00000000-0005-0000-0000-0000BC6C0000}"/>
    <cellStyle name="Percent 4 8 2 3 3" xfId="27792" xr:uid="{00000000-0005-0000-0000-0000BD6C0000}"/>
    <cellStyle name="Percent 4 8 2 3 4" xfId="27793" xr:uid="{00000000-0005-0000-0000-0000BE6C0000}"/>
    <cellStyle name="Percent 4 8 2 4" xfId="27794" xr:uid="{00000000-0005-0000-0000-0000BF6C0000}"/>
    <cellStyle name="Percent 4 8 2 4 2" xfId="27795" xr:uid="{00000000-0005-0000-0000-0000C06C0000}"/>
    <cellStyle name="Percent 4 8 2 4 3" xfId="27796" xr:uid="{00000000-0005-0000-0000-0000C16C0000}"/>
    <cellStyle name="Percent 4 8 2 5" xfId="27797" xr:uid="{00000000-0005-0000-0000-0000C26C0000}"/>
    <cellStyle name="Percent 4 8 2 5 2" xfId="27798" xr:uid="{00000000-0005-0000-0000-0000C36C0000}"/>
    <cellStyle name="Percent 4 8 2 5 3" xfId="27799" xr:uid="{00000000-0005-0000-0000-0000C46C0000}"/>
    <cellStyle name="Percent 4 8 2 6" xfId="27800" xr:uid="{00000000-0005-0000-0000-0000C56C0000}"/>
    <cellStyle name="Percent 4 8 2 7" xfId="27801" xr:uid="{00000000-0005-0000-0000-0000C66C0000}"/>
    <cellStyle name="Percent 4 8 3" xfId="27802" xr:uid="{00000000-0005-0000-0000-0000C76C0000}"/>
    <cellStyle name="Percent 4 8 3 2" xfId="27803" xr:uid="{00000000-0005-0000-0000-0000C86C0000}"/>
    <cellStyle name="Percent 4 8 3 2 2" xfId="27804" xr:uid="{00000000-0005-0000-0000-0000C96C0000}"/>
    <cellStyle name="Percent 4 8 3 2 2 2" xfId="27805" xr:uid="{00000000-0005-0000-0000-0000CA6C0000}"/>
    <cellStyle name="Percent 4 8 3 2 2 3" xfId="27806" xr:uid="{00000000-0005-0000-0000-0000CB6C0000}"/>
    <cellStyle name="Percent 4 8 3 2 3" xfId="27807" xr:uid="{00000000-0005-0000-0000-0000CC6C0000}"/>
    <cellStyle name="Percent 4 8 3 2 4" xfId="27808" xr:uid="{00000000-0005-0000-0000-0000CD6C0000}"/>
    <cellStyle name="Percent 4 8 3 3" xfId="27809" xr:uid="{00000000-0005-0000-0000-0000CE6C0000}"/>
    <cellStyle name="Percent 4 8 3 3 2" xfId="27810" xr:uid="{00000000-0005-0000-0000-0000CF6C0000}"/>
    <cellStyle name="Percent 4 8 3 3 2 2" xfId="27811" xr:uid="{00000000-0005-0000-0000-0000D06C0000}"/>
    <cellStyle name="Percent 4 8 3 3 2 3" xfId="27812" xr:uid="{00000000-0005-0000-0000-0000D16C0000}"/>
    <cellStyle name="Percent 4 8 3 3 3" xfId="27813" xr:uid="{00000000-0005-0000-0000-0000D26C0000}"/>
    <cellStyle name="Percent 4 8 3 3 4" xfId="27814" xr:uid="{00000000-0005-0000-0000-0000D36C0000}"/>
    <cellStyle name="Percent 4 8 3 4" xfId="27815" xr:uid="{00000000-0005-0000-0000-0000D46C0000}"/>
    <cellStyle name="Percent 4 8 3 4 2" xfId="27816" xr:uid="{00000000-0005-0000-0000-0000D56C0000}"/>
    <cellStyle name="Percent 4 8 3 4 3" xfId="27817" xr:uid="{00000000-0005-0000-0000-0000D66C0000}"/>
    <cellStyle name="Percent 4 8 3 5" xfId="27818" xr:uid="{00000000-0005-0000-0000-0000D76C0000}"/>
    <cellStyle name="Percent 4 8 3 6" xfId="27819" xr:uid="{00000000-0005-0000-0000-0000D86C0000}"/>
    <cellStyle name="Percent 4 8 4" xfId="27820" xr:uid="{00000000-0005-0000-0000-0000D96C0000}"/>
    <cellStyle name="Percent 4 8 4 2" xfId="27821" xr:uid="{00000000-0005-0000-0000-0000DA6C0000}"/>
    <cellStyle name="Percent 4 8 4 2 2" xfId="27822" xr:uid="{00000000-0005-0000-0000-0000DB6C0000}"/>
    <cellStyle name="Percent 4 8 4 2 2 2" xfId="27823" xr:uid="{00000000-0005-0000-0000-0000DC6C0000}"/>
    <cellStyle name="Percent 4 8 4 2 2 3" xfId="27824" xr:uid="{00000000-0005-0000-0000-0000DD6C0000}"/>
    <cellStyle name="Percent 4 8 4 2 3" xfId="27825" xr:uid="{00000000-0005-0000-0000-0000DE6C0000}"/>
    <cellStyle name="Percent 4 8 4 2 4" xfId="27826" xr:uid="{00000000-0005-0000-0000-0000DF6C0000}"/>
    <cellStyle name="Percent 4 8 4 3" xfId="27827" xr:uid="{00000000-0005-0000-0000-0000E06C0000}"/>
    <cellStyle name="Percent 4 8 4 3 2" xfId="27828" xr:uid="{00000000-0005-0000-0000-0000E16C0000}"/>
    <cellStyle name="Percent 4 8 4 3 2 2" xfId="27829" xr:uid="{00000000-0005-0000-0000-0000E26C0000}"/>
    <cellStyle name="Percent 4 8 4 3 2 3" xfId="27830" xr:uid="{00000000-0005-0000-0000-0000E36C0000}"/>
    <cellStyle name="Percent 4 8 4 3 3" xfId="27831" xr:uid="{00000000-0005-0000-0000-0000E46C0000}"/>
    <cellStyle name="Percent 4 8 4 3 4" xfId="27832" xr:uid="{00000000-0005-0000-0000-0000E56C0000}"/>
    <cellStyle name="Percent 4 8 4 4" xfId="27833" xr:uid="{00000000-0005-0000-0000-0000E66C0000}"/>
    <cellStyle name="Percent 4 8 4 4 2" xfId="27834" xr:uid="{00000000-0005-0000-0000-0000E76C0000}"/>
    <cellStyle name="Percent 4 8 4 4 3" xfId="27835" xr:uid="{00000000-0005-0000-0000-0000E86C0000}"/>
    <cellStyle name="Percent 4 8 4 5" xfId="27836" xr:uid="{00000000-0005-0000-0000-0000E96C0000}"/>
    <cellStyle name="Percent 4 8 4 6" xfId="27837" xr:uid="{00000000-0005-0000-0000-0000EA6C0000}"/>
    <cellStyle name="Percent 4 8 5" xfId="27838" xr:uid="{00000000-0005-0000-0000-0000EB6C0000}"/>
    <cellStyle name="Percent 4 8 5 2" xfId="27839" xr:uid="{00000000-0005-0000-0000-0000EC6C0000}"/>
    <cellStyle name="Percent 4 8 5 2 2" xfId="27840" xr:uid="{00000000-0005-0000-0000-0000ED6C0000}"/>
    <cellStyle name="Percent 4 8 5 2 2 2" xfId="27841" xr:uid="{00000000-0005-0000-0000-0000EE6C0000}"/>
    <cellStyle name="Percent 4 8 5 2 2 3" xfId="27842" xr:uid="{00000000-0005-0000-0000-0000EF6C0000}"/>
    <cellStyle name="Percent 4 8 5 2 3" xfId="27843" xr:uid="{00000000-0005-0000-0000-0000F06C0000}"/>
    <cellStyle name="Percent 4 8 5 2 4" xfId="27844" xr:uid="{00000000-0005-0000-0000-0000F16C0000}"/>
    <cellStyle name="Percent 4 8 5 3" xfId="27845" xr:uid="{00000000-0005-0000-0000-0000F26C0000}"/>
    <cellStyle name="Percent 4 8 5 3 2" xfId="27846" xr:uid="{00000000-0005-0000-0000-0000F36C0000}"/>
    <cellStyle name="Percent 4 8 5 3 2 2" xfId="27847" xr:uid="{00000000-0005-0000-0000-0000F46C0000}"/>
    <cellStyle name="Percent 4 8 5 3 2 3" xfId="27848" xr:uid="{00000000-0005-0000-0000-0000F56C0000}"/>
    <cellStyle name="Percent 4 8 5 3 3" xfId="27849" xr:uid="{00000000-0005-0000-0000-0000F66C0000}"/>
    <cellStyle name="Percent 4 8 5 3 4" xfId="27850" xr:uid="{00000000-0005-0000-0000-0000F76C0000}"/>
    <cellStyle name="Percent 4 8 5 4" xfId="27851" xr:uid="{00000000-0005-0000-0000-0000F86C0000}"/>
    <cellStyle name="Percent 4 8 5 4 2" xfId="27852" xr:uid="{00000000-0005-0000-0000-0000F96C0000}"/>
    <cellStyle name="Percent 4 8 5 4 2 2" xfId="27853" xr:uid="{00000000-0005-0000-0000-0000FA6C0000}"/>
    <cellStyle name="Percent 4 8 5 4 2 3" xfId="27854" xr:uid="{00000000-0005-0000-0000-0000FB6C0000}"/>
    <cellStyle name="Percent 4 8 5 4 3" xfId="27855" xr:uid="{00000000-0005-0000-0000-0000FC6C0000}"/>
    <cellStyle name="Percent 4 8 5 4 4" xfId="27856" xr:uid="{00000000-0005-0000-0000-0000FD6C0000}"/>
    <cellStyle name="Percent 4 8 5 5" xfId="27857" xr:uid="{00000000-0005-0000-0000-0000FE6C0000}"/>
    <cellStyle name="Percent 4 8 5 5 2" xfId="27858" xr:uid="{00000000-0005-0000-0000-0000FF6C0000}"/>
    <cellStyle name="Percent 4 8 5 5 3" xfId="27859" xr:uid="{00000000-0005-0000-0000-0000006D0000}"/>
    <cellStyle name="Percent 4 8 5 6" xfId="27860" xr:uid="{00000000-0005-0000-0000-0000016D0000}"/>
    <cellStyle name="Percent 4 8 5 7" xfId="27861" xr:uid="{00000000-0005-0000-0000-0000026D0000}"/>
    <cellStyle name="Percent 4 8 6" xfId="27862" xr:uid="{00000000-0005-0000-0000-0000036D0000}"/>
    <cellStyle name="Percent 4 8 6 2" xfId="27863" xr:uid="{00000000-0005-0000-0000-0000046D0000}"/>
    <cellStyle name="Percent 4 8 6 2 2" xfId="27864" xr:uid="{00000000-0005-0000-0000-0000056D0000}"/>
    <cellStyle name="Percent 4 8 6 2 2 2" xfId="27865" xr:uid="{00000000-0005-0000-0000-0000066D0000}"/>
    <cellStyle name="Percent 4 8 6 2 2 3" xfId="27866" xr:uid="{00000000-0005-0000-0000-0000076D0000}"/>
    <cellStyle name="Percent 4 8 6 2 3" xfId="27867" xr:uid="{00000000-0005-0000-0000-0000086D0000}"/>
    <cellStyle name="Percent 4 8 6 2 4" xfId="27868" xr:uid="{00000000-0005-0000-0000-0000096D0000}"/>
    <cellStyle name="Percent 4 8 6 3" xfId="27869" xr:uid="{00000000-0005-0000-0000-00000A6D0000}"/>
    <cellStyle name="Percent 4 8 6 3 2" xfId="27870" xr:uid="{00000000-0005-0000-0000-00000B6D0000}"/>
    <cellStyle name="Percent 4 8 6 3 2 2" xfId="27871" xr:uid="{00000000-0005-0000-0000-00000C6D0000}"/>
    <cellStyle name="Percent 4 8 6 3 2 3" xfId="27872" xr:uid="{00000000-0005-0000-0000-00000D6D0000}"/>
    <cellStyle name="Percent 4 8 6 3 3" xfId="27873" xr:uid="{00000000-0005-0000-0000-00000E6D0000}"/>
    <cellStyle name="Percent 4 8 6 3 4" xfId="27874" xr:uid="{00000000-0005-0000-0000-00000F6D0000}"/>
    <cellStyle name="Percent 4 8 6 4" xfId="27875" xr:uid="{00000000-0005-0000-0000-0000106D0000}"/>
    <cellStyle name="Percent 4 8 6 4 2" xfId="27876" xr:uid="{00000000-0005-0000-0000-0000116D0000}"/>
    <cellStyle name="Percent 4 8 6 4 3" xfId="27877" xr:uid="{00000000-0005-0000-0000-0000126D0000}"/>
    <cellStyle name="Percent 4 8 6 5" xfId="27878" xr:uid="{00000000-0005-0000-0000-0000136D0000}"/>
    <cellStyle name="Percent 4 8 6 6" xfId="27879" xr:uid="{00000000-0005-0000-0000-0000146D0000}"/>
    <cellStyle name="Percent 4 8 7" xfId="27880" xr:uid="{00000000-0005-0000-0000-0000156D0000}"/>
    <cellStyle name="Percent 4 8 7 2" xfId="27881" xr:uid="{00000000-0005-0000-0000-0000166D0000}"/>
    <cellStyle name="Percent 4 8 7 2 2" xfId="27882" xr:uid="{00000000-0005-0000-0000-0000176D0000}"/>
    <cellStyle name="Percent 4 8 7 2 3" xfId="27883" xr:uid="{00000000-0005-0000-0000-0000186D0000}"/>
    <cellStyle name="Percent 4 8 7 3" xfId="27884" xr:uid="{00000000-0005-0000-0000-0000196D0000}"/>
    <cellStyle name="Percent 4 8 7 4" xfId="27885" xr:uid="{00000000-0005-0000-0000-00001A6D0000}"/>
    <cellStyle name="Percent 4 8 8" xfId="27886" xr:uid="{00000000-0005-0000-0000-00001B6D0000}"/>
    <cellStyle name="Percent 4 8 8 2" xfId="27887" xr:uid="{00000000-0005-0000-0000-00001C6D0000}"/>
    <cellStyle name="Percent 4 8 8 2 2" xfId="27888" xr:uid="{00000000-0005-0000-0000-00001D6D0000}"/>
    <cellStyle name="Percent 4 8 8 2 3" xfId="27889" xr:uid="{00000000-0005-0000-0000-00001E6D0000}"/>
    <cellStyle name="Percent 4 8 8 3" xfId="27890" xr:uid="{00000000-0005-0000-0000-00001F6D0000}"/>
    <cellStyle name="Percent 4 8 8 4" xfId="27891" xr:uid="{00000000-0005-0000-0000-0000206D0000}"/>
    <cellStyle name="Percent 4 8 9" xfId="27892" xr:uid="{00000000-0005-0000-0000-0000216D0000}"/>
    <cellStyle name="Percent 4 8 9 2" xfId="27893" xr:uid="{00000000-0005-0000-0000-0000226D0000}"/>
    <cellStyle name="Percent 4 8 9 2 2" xfId="27894" xr:uid="{00000000-0005-0000-0000-0000236D0000}"/>
    <cellStyle name="Percent 4 8 9 2 3" xfId="27895" xr:uid="{00000000-0005-0000-0000-0000246D0000}"/>
    <cellStyle name="Percent 4 8 9 3" xfId="27896" xr:uid="{00000000-0005-0000-0000-0000256D0000}"/>
    <cellStyle name="Percent 4 8 9 4" xfId="27897" xr:uid="{00000000-0005-0000-0000-0000266D0000}"/>
    <cellStyle name="Percent 4 9" xfId="27898" xr:uid="{00000000-0005-0000-0000-0000276D0000}"/>
    <cellStyle name="Percent 4 9 10" xfId="27899" xr:uid="{00000000-0005-0000-0000-0000286D0000}"/>
    <cellStyle name="Percent 4 9 10 2" xfId="27900" xr:uid="{00000000-0005-0000-0000-0000296D0000}"/>
    <cellStyle name="Percent 4 9 10 3" xfId="27901" xr:uid="{00000000-0005-0000-0000-00002A6D0000}"/>
    <cellStyle name="Percent 4 9 11" xfId="27902" xr:uid="{00000000-0005-0000-0000-00002B6D0000}"/>
    <cellStyle name="Percent 4 9 11 2" xfId="27903" xr:uid="{00000000-0005-0000-0000-00002C6D0000}"/>
    <cellStyle name="Percent 4 9 11 3" xfId="27904" xr:uid="{00000000-0005-0000-0000-00002D6D0000}"/>
    <cellStyle name="Percent 4 9 12" xfId="27905" xr:uid="{00000000-0005-0000-0000-00002E6D0000}"/>
    <cellStyle name="Percent 4 9 12 2" xfId="27906" xr:uid="{00000000-0005-0000-0000-00002F6D0000}"/>
    <cellStyle name="Percent 4 9 12 3" xfId="27907" xr:uid="{00000000-0005-0000-0000-0000306D0000}"/>
    <cellStyle name="Percent 4 9 13" xfId="27908" xr:uid="{00000000-0005-0000-0000-0000316D0000}"/>
    <cellStyle name="Percent 4 9 2" xfId="27909" xr:uid="{00000000-0005-0000-0000-0000326D0000}"/>
    <cellStyle name="Percent 4 9 2 2" xfId="27910" xr:uid="{00000000-0005-0000-0000-0000336D0000}"/>
    <cellStyle name="Percent 4 9 2 2 2" xfId="27911" xr:uid="{00000000-0005-0000-0000-0000346D0000}"/>
    <cellStyle name="Percent 4 9 2 2 2 2" xfId="27912" xr:uid="{00000000-0005-0000-0000-0000356D0000}"/>
    <cellStyle name="Percent 4 9 2 2 2 3" xfId="27913" xr:uid="{00000000-0005-0000-0000-0000366D0000}"/>
    <cellStyle name="Percent 4 9 2 2 3" xfId="27914" xr:uid="{00000000-0005-0000-0000-0000376D0000}"/>
    <cellStyle name="Percent 4 9 2 2 4" xfId="27915" xr:uid="{00000000-0005-0000-0000-0000386D0000}"/>
    <cellStyle name="Percent 4 9 2 3" xfId="27916" xr:uid="{00000000-0005-0000-0000-0000396D0000}"/>
    <cellStyle name="Percent 4 9 2 3 2" xfId="27917" xr:uid="{00000000-0005-0000-0000-00003A6D0000}"/>
    <cellStyle name="Percent 4 9 2 3 2 2" xfId="27918" xr:uid="{00000000-0005-0000-0000-00003B6D0000}"/>
    <cellStyle name="Percent 4 9 2 3 2 3" xfId="27919" xr:uid="{00000000-0005-0000-0000-00003C6D0000}"/>
    <cellStyle name="Percent 4 9 2 3 3" xfId="27920" xr:uid="{00000000-0005-0000-0000-00003D6D0000}"/>
    <cellStyle name="Percent 4 9 2 3 4" xfId="27921" xr:uid="{00000000-0005-0000-0000-00003E6D0000}"/>
    <cellStyle name="Percent 4 9 2 4" xfId="27922" xr:uid="{00000000-0005-0000-0000-00003F6D0000}"/>
    <cellStyle name="Percent 4 9 2 4 2" xfId="27923" xr:uid="{00000000-0005-0000-0000-0000406D0000}"/>
    <cellStyle name="Percent 4 9 2 4 3" xfId="27924" xr:uid="{00000000-0005-0000-0000-0000416D0000}"/>
    <cellStyle name="Percent 4 9 2 5" xfId="27925" xr:uid="{00000000-0005-0000-0000-0000426D0000}"/>
    <cellStyle name="Percent 4 9 2 5 2" xfId="27926" xr:uid="{00000000-0005-0000-0000-0000436D0000}"/>
    <cellStyle name="Percent 4 9 2 5 3" xfId="27927" xr:uid="{00000000-0005-0000-0000-0000446D0000}"/>
    <cellStyle name="Percent 4 9 2 6" xfId="27928" xr:uid="{00000000-0005-0000-0000-0000456D0000}"/>
    <cellStyle name="Percent 4 9 2 7" xfId="27929" xr:uid="{00000000-0005-0000-0000-0000466D0000}"/>
    <cellStyle name="Percent 4 9 3" xfId="27930" xr:uid="{00000000-0005-0000-0000-0000476D0000}"/>
    <cellStyle name="Percent 4 9 3 2" xfId="27931" xr:uid="{00000000-0005-0000-0000-0000486D0000}"/>
    <cellStyle name="Percent 4 9 3 2 2" xfId="27932" xr:uid="{00000000-0005-0000-0000-0000496D0000}"/>
    <cellStyle name="Percent 4 9 3 2 2 2" xfId="27933" xr:uid="{00000000-0005-0000-0000-00004A6D0000}"/>
    <cellStyle name="Percent 4 9 3 2 2 3" xfId="27934" xr:uid="{00000000-0005-0000-0000-00004B6D0000}"/>
    <cellStyle name="Percent 4 9 3 2 3" xfId="27935" xr:uid="{00000000-0005-0000-0000-00004C6D0000}"/>
    <cellStyle name="Percent 4 9 3 2 4" xfId="27936" xr:uid="{00000000-0005-0000-0000-00004D6D0000}"/>
    <cellStyle name="Percent 4 9 3 3" xfId="27937" xr:uid="{00000000-0005-0000-0000-00004E6D0000}"/>
    <cellStyle name="Percent 4 9 3 3 2" xfId="27938" xr:uid="{00000000-0005-0000-0000-00004F6D0000}"/>
    <cellStyle name="Percent 4 9 3 3 2 2" xfId="27939" xr:uid="{00000000-0005-0000-0000-0000506D0000}"/>
    <cellStyle name="Percent 4 9 3 3 2 3" xfId="27940" xr:uid="{00000000-0005-0000-0000-0000516D0000}"/>
    <cellStyle name="Percent 4 9 3 3 3" xfId="27941" xr:uid="{00000000-0005-0000-0000-0000526D0000}"/>
    <cellStyle name="Percent 4 9 3 3 4" xfId="27942" xr:uid="{00000000-0005-0000-0000-0000536D0000}"/>
    <cellStyle name="Percent 4 9 3 4" xfId="27943" xr:uid="{00000000-0005-0000-0000-0000546D0000}"/>
    <cellStyle name="Percent 4 9 3 4 2" xfId="27944" xr:uid="{00000000-0005-0000-0000-0000556D0000}"/>
    <cellStyle name="Percent 4 9 3 4 3" xfId="27945" xr:uid="{00000000-0005-0000-0000-0000566D0000}"/>
    <cellStyle name="Percent 4 9 3 5" xfId="27946" xr:uid="{00000000-0005-0000-0000-0000576D0000}"/>
    <cellStyle name="Percent 4 9 3 6" xfId="27947" xr:uid="{00000000-0005-0000-0000-0000586D0000}"/>
    <cellStyle name="Percent 4 9 4" xfId="27948" xr:uid="{00000000-0005-0000-0000-0000596D0000}"/>
    <cellStyle name="Percent 4 9 4 2" xfId="27949" xr:uid="{00000000-0005-0000-0000-00005A6D0000}"/>
    <cellStyle name="Percent 4 9 4 2 2" xfId="27950" xr:uid="{00000000-0005-0000-0000-00005B6D0000}"/>
    <cellStyle name="Percent 4 9 4 2 2 2" xfId="27951" xr:uid="{00000000-0005-0000-0000-00005C6D0000}"/>
    <cellStyle name="Percent 4 9 4 2 2 3" xfId="27952" xr:uid="{00000000-0005-0000-0000-00005D6D0000}"/>
    <cellStyle name="Percent 4 9 4 2 3" xfId="27953" xr:uid="{00000000-0005-0000-0000-00005E6D0000}"/>
    <cellStyle name="Percent 4 9 4 2 4" xfId="27954" xr:uid="{00000000-0005-0000-0000-00005F6D0000}"/>
    <cellStyle name="Percent 4 9 4 3" xfId="27955" xr:uid="{00000000-0005-0000-0000-0000606D0000}"/>
    <cellStyle name="Percent 4 9 4 3 2" xfId="27956" xr:uid="{00000000-0005-0000-0000-0000616D0000}"/>
    <cellStyle name="Percent 4 9 4 3 2 2" xfId="27957" xr:uid="{00000000-0005-0000-0000-0000626D0000}"/>
    <cellStyle name="Percent 4 9 4 3 2 3" xfId="27958" xr:uid="{00000000-0005-0000-0000-0000636D0000}"/>
    <cellStyle name="Percent 4 9 4 3 3" xfId="27959" xr:uid="{00000000-0005-0000-0000-0000646D0000}"/>
    <cellStyle name="Percent 4 9 4 3 4" xfId="27960" xr:uid="{00000000-0005-0000-0000-0000656D0000}"/>
    <cellStyle name="Percent 4 9 4 4" xfId="27961" xr:uid="{00000000-0005-0000-0000-0000666D0000}"/>
    <cellStyle name="Percent 4 9 4 4 2" xfId="27962" xr:uid="{00000000-0005-0000-0000-0000676D0000}"/>
    <cellStyle name="Percent 4 9 4 4 3" xfId="27963" xr:uid="{00000000-0005-0000-0000-0000686D0000}"/>
    <cellStyle name="Percent 4 9 4 5" xfId="27964" xr:uid="{00000000-0005-0000-0000-0000696D0000}"/>
    <cellStyle name="Percent 4 9 4 6" xfId="27965" xr:uid="{00000000-0005-0000-0000-00006A6D0000}"/>
    <cellStyle name="Percent 4 9 5" xfId="27966" xr:uid="{00000000-0005-0000-0000-00006B6D0000}"/>
    <cellStyle name="Percent 4 9 5 2" xfId="27967" xr:uid="{00000000-0005-0000-0000-00006C6D0000}"/>
    <cellStyle name="Percent 4 9 5 2 2" xfId="27968" xr:uid="{00000000-0005-0000-0000-00006D6D0000}"/>
    <cellStyle name="Percent 4 9 5 2 2 2" xfId="27969" xr:uid="{00000000-0005-0000-0000-00006E6D0000}"/>
    <cellStyle name="Percent 4 9 5 2 2 3" xfId="27970" xr:uid="{00000000-0005-0000-0000-00006F6D0000}"/>
    <cellStyle name="Percent 4 9 5 2 3" xfId="27971" xr:uid="{00000000-0005-0000-0000-0000706D0000}"/>
    <cellStyle name="Percent 4 9 5 2 4" xfId="27972" xr:uid="{00000000-0005-0000-0000-0000716D0000}"/>
    <cellStyle name="Percent 4 9 5 3" xfId="27973" xr:uid="{00000000-0005-0000-0000-0000726D0000}"/>
    <cellStyle name="Percent 4 9 5 3 2" xfId="27974" xr:uid="{00000000-0005-0000-0000-0000736D0000}"/>
    <cellStyle name="Percent 4 9 5 3 2 2" xfId="27975" xr:uid="{00000000-0005-0000-0000-0000746D0000}"/>
    <cellStyle name="Percent 4 9 5 3 2 3" xfId="27976" xr:uid="{00000000-0005-0000-0000-0000756D0000}"/>
    <cellStyle name="Percent 4 9 5 3 3" xfId="27977" xr:uid="{00000000-0005-0000-0000-0000766D0000}"/>
    <cellStyle name="Percent 4 9 5 3 4" xfId="27978" xr:uid="{00000000-0005-0000-0000-0000776D0000}"/>
    <cellStyle name="Percent 4 9 5 4" xfId="27979" xr:uid="{00000000-0005-0000-0000-0000786D0000}"/>
    <cellStyle name="Percent 4 9 5 4 2" xfId="27980" xr:uid="{00000000-0005-0000-0000-0000796D0000}"/>
    <cellStyle name="Percent 4 9 5 4 2 2" xfId="27981" xr:uid="{00000000-0005-0000-0000-00007A6D0000}"/>
    <cellStyle name="Percent 4 9 5 4 2 3" xfId="27982" xr:uid="{00000000-0005-0000-0000-00007B6D0000}"/>
    <cellStyle name="Percent 4 9 5 4 3" xfId="27983" xr:uid="{00000000-0005-0000-0000-00007C6D0000}"/>
    <cellStyle name="Percent 4 9 5 4 4" xfId="27984" xr:uid="{00000000-0005-0000-0000-00007D6D0000}"/>
    <cellStyle name="Percent 4 9 5 5" xfId="27985" xr:uid="{00000000-0005-0000-0000-00007E6D0000}"/>
    <cellStyle name="Percent 4 9 5 5 2" xfId="27986" xr:uid="{00000000-0005-0000-0000-00007F6D0000}"/>
    <cellStyle name="Percent 4 9 5 5 3" xfId="27987" xr:uid="{00000000-0005-0000-0000-0000806D0000}"/>
    <cellStyle name="Percent 4 9 5 6" xfId="27988" xr:uid="{00000000-0005-0000-0000-0000816D0000}"/>
    <cellStyle name="Percent 4 9 5 7" xfId="27989" xr:uid="{00000000-0005-0000-0000-0000826D0000}"/>
    <cellStyle name="Percent 4 9 6" xfId="27990" xr:uid="{00000000-0005-0000-0000-0000836D0000}"/>
    <cellStyle name="Percent 4 9 6 2" xfId="27991" xr:uid="{00000000-0005-0000-0000-0000846D0000}"/>
    <cellStyle name="Percent 4 9 6 2 2" xfId="27992" xr:uid="{00000000-0005-0000-0000-0000856D0000}"/>
    <cellStyle name="Percent 4 9 6 2 2 2" xfId="27993" xr:uid="{00000000-0005-0000-0000-0000866D0000}"/>
    <cellStyle name="Percent 4 9 6 2 2 3" xfId="27994" xr:uid="{00000000-0005-0000-0000-0000876D0000}"/>
    <cellStyle name="Percent 4 9 6 2 3" xfId="27995" xr:uid="{00000000-0005-0000-0000-0000886D0000}"/>
    <cellStyle name="Percent 4 9 6 2 4" xfId="27996" xr:uid="{00000000-0005-0000-0000-0000896D0000}"/>
    <cellStyle name="Percent 4 9 6 3" xfId="27997" xr:uid="{00000000-0005-0000-0000-00008A6D0000}"/>
    <cellStyle name="Percent 4 9 6 3 2" xfId="27998" xr:uid="{00000000-0005-0000-0000-00008B6D0000}"/>
    <cellStyle name="Percent 4 9 6 3 2 2" xfId="27999" xr:uid="{00000000-0005-0000-0000-00008C6D0000}"/>
    <cellStyle name="Percent 4 9 6 3 2 3" xfId="28000" xr:uid="{00000000-0005-0000-0000-00008D6D0000}"/>
    <cellStyle name="Percent 4 9 6 3 3" xfId="28001" xr:uid="{00000000-0005-0000-0000-00008E6D0000}"/>
    <cellStyle name="Percent 4 9 6 3 4" xfId="28002" xr:uid="{00000000-0005-0000-0000-00008F6D0000}"/>
    <cellStyle name="Percent 4 9 6 4" xfId="28003" xr:uid="{00000000-0005-0000-0000-0000906D0000}"/>
    <cellStyle name="Percent 4 9 6 4 2" xfId="28004" xr:uid="{00000000-0005-0000-0000-0000916D0000}"/>
    <cellStyle name="Percent 4 9 6 4 3" xfId="28005" xr:uid="{00000000-0005-0000-0000-0000926D0000}"/>
    <cellStyle name="Percent 4 9 6 5" xfId="28006" xr:uid="{00000000-0005-0000-0000-0000936D0000}"/>
    <cellStyle name="Percent 4 9 6 6" xfId="28007" xr:uid="{00000000-0005-0000-0000-0000946D0000}"/>
    <cellStyle name="Percent 4 9 7" xfId="28008" xr:uid="{00000000-0005-0000-0000-0000956D0000}"/>
    <cellStyle name="Percent 4 9 7 2" xfId="28009" xr:uid="{00000000-0005-0000-0000-0000966D0000}"/>
    <cellStyle name="Percent 4 9 7 2 2" xfId="28010" xr:uid="{00000000-0005-0000-0000-0000976D0000}"/>
    <cellStyle name="Percent 4 9 7 2 3" xfId="28011" xr:uid="{00000000-0005-0000-0000-0000986D0000}"/>
    <cellStyle name="Percent 4 9 7 3" xfId="28012" xr:uid="{00000000-0005-0000-0000-0000996D0000}"/>
    <cellStyle name="Percent 4 9 7 4" xfId="28013" xr:uid="{00000000-0005-0000-0000-00009A6D0000}"/>
    <cellStyle name="Percent 4 9 8" xfId="28014" xr:uid="{00000000-0005-0000-0000-00009B6D0000}"/>
    <cellStyle name="Percent 4 9 8 2" xfId="28015" xr:uid="{00000000-0005-0000-0000-00009C6D0000}"/>
    <cellStyle name="Percent 4 9 8 2 2" xfId="28016" xr:uid="{00000000-0005-0000-0000-00009D6D0000}"/>
    <cellStyle name="Percent 4 9 8 2 3" xfId="28017" xr:uid="{00000000-0005-0000-0000-00009E6D0000}"/>
    <cellStyle name="Percent 4 9 8 3" xfId="28018" xr:uid="{00000000-0005-0000-0000-00009F6D0000}"/>
    <cellStyle name="Percent 4 9 8 4" xfId="28019" xr:uid="{00000000-0005-0000-0000-0000A06D0000}"/>
    <cellStyle name="Percent 4 9 9" xfId="28020" xr:uid="{00000000-0005-0000-0000-0000A16D0000}"/>
    <cellStyle name="Percent 4 9 9 2" xfId="28021" xr:uid="{00000000-0005-0000-0000-0000A26D0000}"/>
    <cellStyle name="Percent 4 9 9 2 2" xfId="28022" xr:uid="{00000000-0005-0000-0000-0000A36D0000}"/>
    <cellStyle name="Percent 4 9 9 2 3" xfId="28023" xr:uid="{00000000-0005-0000-0000-0000A46D0000}"/>
    <cellStyle name="Percent 4 9 9 3" xfId="28024" xr:uid="{00000000-0005-0000-0000-0000A56D0000}"/>
    <cellStyle name="Percent 4 9 9 4" xfId="28025" xr:uid="{00000000-0005-0000-0000-0000A66D0000}"/>
    <cellStyle name="Percent 5" xfId="28026" xr:uid="{00000000-0005-0000-0000-0000A76D0000}"/>
    <cellStyle name="Percent 5 10" xfId="28027" xr:uid="{00000000-0005-0000-0000-0000A86D0000}"/>
    <cellStyle name="Percent 5 10 2" xfId="28028" xr:uid="{00000000-0005-0000-0000-0000A96D0000}"/>
    <cellStyle name="Percent 5 10 2 2" xfId="28029" xr:uid="{00000000-0005-0000-0000-0000AA6D0000}"/>
    <cellStyle name="Percent 5 10 2 2 2" xfId="28030" xr:uid="{00000000-0005-0000-0000-0000AB6D0000}"/>
    <cellStyle name="Percent 5 10 2 2 3" xfId="28031" xr:uid="{00000000-0005-0000-0000-0000AC6D0000}"/>
    <cellStyle name="Percent 5 10 2 3" xfId="28032" xr:uid="{00000000-0005-0000-0000-0000AD6D0000}"/>
    <cellStyle name="Percent 5 10 2 4" xfId="28033" xr:uid="{00000000-0005-0000-0000-0000AE6D0000}"/>
    <cellStyle name="Percent 5 10 3" xfId="28034" xr:uid="{00000000-0005-0000-0000-0000AF6D0000}"/>
    <cellStyle name="Percent 5 10 3 2" xfId="28035" xr:uid="{00000000-0005-0000-0000-0000B06D0000}"/>
    <cellStyle name="Percent 5 10 3 2 2" xfId="28036" xr:uid="{00000000-0005-0000-0000-0000B16D0000}"/>
    <cellStyle name="Percent 5 10 3 2 3" xfId="28037" xr:uid="{00000000-0005-0000-0000-0000B26D0000}"/>
    <cellStyle name="Percent 5 10 3 3" xfId="28038" xr:uid="{00000000-0005-0000-0000-0000B36D0000}"/>
    <cellStyle name="Percent 5 10 3 4" xfId="28039" xr:uid="{00000000-0005-0000-0000-0000B46D0000}"/>
    <cellStyle name="Percent 5 10 4" xfId="28040" xr:uid="{00000000-0005-0000-0000-0000B56D0000}"/>
    <cellStyle name="Percent 5 10 4 2" xfId="28041" xr:uid="{00000000-0005-0000-0000-0000B66D0000}"/>
    <cellStyle name="Percent 5 10 4 3" xfId="28042" xr:uid="{00000000-0005-0000-0000-0000B76D0000}"/>
    <cellStyle name="Percent 5 10 5" xfId="28043" xr:uid="{00000000-0005-0000-0000-0000B86D0000}"/>
    <cellStyle name="Percent 5 10 5 2" xfId="28044" xr:uid="{00000000-0005-0000-0000-0000B96D0000}"/>
    <cellStyle name="Percent 5 10 5 3" xfId="28045" xr:uid="{00000000-0005-0000-0000-0000BA6D0000}"/>
    <cellStyle name="Percent 5 10 6" xfId="28046" xr:uid="{00000000-0005-0000-0000-0000BB6D0000}"/>
    <cellStyle name="Percent 5 10 6 2" xfId="28047" xr:uid="{00000000-0005-0000-0000-0000BC6D0000}"/>
    <cellStyle name="Percent 5 10 6 3" xfId="28048" xr:uid="{00000000-0005-0000-0000-0000BD6D0000}"/>
    <cellStyle name="Percent 5 10 7" xfId="28049" xr:uid="{00000000-0005-0000-0000-0000BE6D0000}"/>
    <cellStyle name="Percent 5 11" xfId="28050" xr:uid="{00000000-0005-0000-0000-0000BF6D0000}"/>
    <cellStyle name="Percent 5 11 2" xfId="28051" xr:uid="{00000000-0005-0000-0000-0000C06D0000}"/>
    <cellStyle name="Percent 5 11 2 2" xfId="28052" xr:uid="{00000000-0005-0000-0000-0000C16D0000}"/>
    <cellStyle name="Percent 5 11 2 2 2" xfId="28053" xr:uid="{00000000-0005-0000-0000-0000C26D0000}"/>
    <cellStyle name="Percent 5 11 2 2 3" xfId="28054" xr:uid="{00000000-0005-0000-0000-0000C36D0000}"/>
    <cellStyle name="Percent 5 11 2 3" xfId="28055" xr:uid="{00000000-0005-0000-0000-0000C46D0000}"/>
    <cellStyle name="Percent 5 11 2 4" xfId="28056" xr:uid="{00000000-0005-0000-0000-0000C56D0000}"/>
    <cellStyle name="Percent 5 11 2 5" xfId="28057" xr:uid="{00000000-0005-0000-0000-0000C66D0000}"/>
    <cellStyle name="Percent 5 11 3" xfId="28058" xr:uid="{00000000-0005-0000-0000-0000C76D0000}"/>
    <cellStyle name="Percent 5 11 3 2" xfId="28059" xr:uid="{00000000-0005-0000-0000-0000C86D0000}"/>
    <cellStyle name="Percent 5 11 3 2 2" xfId="28060" xr:uid="{00000000-0005-0000-0000-0000C96D0000}"/>
    <cellStyle name="Percent 5 11 3 2 3" xfId="28061" xr:uid="{00000000-0005-0000-0000-0000CA6D0000}"/>
    <cellStyle name="Percent 5 11 3 3" xfId="28062" xr:uid="{00000000-0005-0000-0000-0000CB6D0000}"/>
    <cellStyle name="Percent 5 11 3 4" xfId="28063" xr:uid="{00000000-0005-0000-0000-0000CC6D0000}"/>
    <cellStyle name="Percent 5 11 4" xfId="28064" xr:uid="{00000000-0005-0000-0000-0000CD6D0000}"/>
    <cellStyle name="Percent 5 11 4 2" xfId="28065" xr:uid="{00000000-0005-0000-0000-0000CE6D0000}"/>
    <cellStyle name="Percent 5 11 4 3" xfId="28066" xr:uid="{00000000-0005-0000-0000-0000CF6D0000}"/>
    <cellStyle name="Percent 5 11 5" xfId="28067" xr:uid="{00000000-0005-0000-0000-0000D06D0000}"/>
    <cellStyle name="Percent 5 11 5 2" xfId="28068" xr:uid="{00000000-0005-0000-0000-0000D16D0000}"/>
    <cellStyle name="Percent 5 11 5 3" xfId="28069" xr:uid="{00000000-0005-0000-0000-0000D26D0000}"/>
    <cellStyle name="Percent 5 11 6" xfId="28070" xr:uid="{00000000-0005-0000-0000-0000D36D0000}"/>
    <cellStyle name="Percent 5 11 6 2" xfId="28071" xr:uid="{00000000-0005-0000-0000-0000D46D0000}"/>
    <cellStyle name="Percent 5 11 6 3" xfId="28072" xr:uid="{00000000-0005-0000-0000-0000D56D0000}"/>
    <cellStyle name="Percent 5 11 7" xfId="28073" xr:uid="{00000000-0005-0000-0000-0000D66D0000}"/>
    <cellStyle name="Percent 5 11 8" xfId="28074" xr:uid="{00000000-0005-0000-0000-0000D76D0000}"/>
    <cellStyle name="Percent 5 11 9" xfId="28075" xr:uid="{00000000-0005-0000-0000-0000D86D0000}"/>
    <cellStyle name="Percent 5 12" xfId="28076" xr:uid="{00000000-0005-0000-0000-0000D96D0000}"/>
    <cellStyle name="Percent 5 12 2" xfId="28077" xr:uid="{00000000-0005-0000-0000-0000DA6D0000}"/>
    <cellStyle name="Percent 5 12 2 2" xfId="28078" xr:uid="{00000000-0005-0000-0000-0000DB6D0000}"/>
    <cellStyle name="Percent 5 12 2 2 2" xfId="28079" xr:uid="{00000000-0005-0000-0000-0000DC6D0000}"/>
    <cellStyle name="Percent 5 12 2 2 3" xfId="28080" xr:uid="{00000000-0005-0000-0000-0000DD6D0000}"/>
    <cellStyle name="Percent 5 12 2 3" xfId="28081" xr:uid="{00000000-0005-0000-0000-0000DE6D0000}"/>
    <cellStyle name="Percent 5 12 2 4" xfId="28082" xr:uid="{00000000-0005-0000-0000-0000DF6D0000}"/>
    <cellStyle name="Percent 5 12 3" xfId="28083" xr:uid="{00000000-0005-0000-0000-0000E06D0000}"/>
    <cellStyle name="Percent 5 12 3 2" xfId="28084" xr:uid="{00000000-0005-0000-0000-0000E16D0000}"/>
    <cellStyle name="Percent 5 12 3 2 2" xfId="28085" xr:uid="{00000000-0005-0000-0000-0000E26D0000}"/>
    <cellStyle name="Percent 5 12 3 2 3" xfId="28086" xr:uid="{00000000-0005-0000-0000-0000E36D0000}"/>
    <cellStyle name="Percent 5 12 3 3" xfId="28087" xr:uid="{00000000-0005-0000-0000-0000E46D0000}"/>
    <cellStyle name="Percent 5 12 3 4" xfId="28088" xr:uid="{00000000-0005-0000-0000-0000E56D0000}"/>
    <cellStyle name="Percent 5 12 4" xfId="28089" xr:uid="{00000000-0005-0000-0000-0000E66D0000}"/>
    <cellStyle name="Percent 5 12 4 2" xfId="28090" xr:uid="{00000000-0005-0000-0000-0000E76D0000}"/>
    <cellStyle name="Percent 5 12 4 3" xfId="28091" xr:uid="{00000000-0005-0000-0000-0000E86D0000}"/>
    <cellStyle name="Percent 5 12 5" xfId="28092" xr:uid="{00000000-0005-0000-0000-0000E96D0000}"/>
    <cellStyle name="Percent 5 12 6" xfId="28093" xr:uid="{00000000-0005-0000-0000-0000EA6D0000}"/>
    <cellStyle name="Percent 5 13" xfId="28094" xr:uid="{00000000-0005-0000-0000-0000EB6D0000}"/>
    <cellStyle name="Percent 5 13 2" xfId="28095" xr:uid="{00000000-0005-0000-0000-0000EC6D0000}"/>
    <cellStyle name="Percent 5 13 2 2" xfId="28096" xr:uid="{00000000-0005-0000-0000-0000ED6D0000}"/>
    <cellStyle name="Percent 5 13 2 2 2" xfId="28097" xr:uid="{00000000-0005-0000-0000-0000EE6D0000}"/>
    <cellStyle name="Percent 5 13 2 2 3" xfId="28098" xr:uid="{00000000-0005-0000-0000-0000EF6D0000}"/>
    <cellStyle name="Percent 5 13 2 3" xfId="28099" xr:uid="{00000000-0005-0000-0000-0000F06D0000}"/>
    <cellStyle name="Percent 5 13 2 4" xfId="28100" xr:uid="{00000000-0005-0000-0000-0000F16D0000}"/>
    <cellStyle name="Percent 5 13 3" xfId="28101" xr:uid="{00000000-0005-0000-0000-0000F26D0000}"/>
    <cellStyle name="Percent 5 13 3 2" xfId="28102" xr:uid="{00000000-0005-0000-0000-0000F36D0000}"/>
    <cellStyle name="Percent 5 13 3 2 2" xfId="28103" xr:uid="{00000000-0005-0000-0000-0000F46D0000}"/>
    <cellStyle name="Percent 5 13 3 2 3" xfId="28104" xr:uid="{00000000-0005-0000-0000-0000F56D0000}"/>
    <cellStyle name="Percent 5 13 3 3" xfId="28105" xr:uid="{00000000-0005-0000-0000-0000F66D0000}"/>
    <cellStyle name="Percent 5 13 3 4" xfId="28106" xr:uid="{00000000-0005-0000-0000-0000F76D0000}"/>
    <cellStyle name="Percent 5 13 4" xfId="28107" xr:uid="{00000000-0005-0000-0000-0000F86D0000}"/>
    <cellStyle name="Percent 5 13 4 2" xfId="28108" xr:uid="{00000000-0005-0000-0000-0000F96D0000}"/>
    <cellStyle name="Percent 5 13 4 2 2" xfId="28109" xr:uid="{00000000-0005-0000-0000-0000FA6D0000}"/>
    <cellStyle name="Percent 5 13 4 2 3" xfId="28110" xr:uid="{00000000-0005-0000-0000-0000FB6D0000}"/>
    <cellStyle name="Percent 5 13 4 3" xfId="28111" xr:uid="{00000000-0005-0000-0000-0000FC6D0000}"/>
    <cellStyle name="Percent 5 13 4 4" xfId="28112" xr:uid="{00000000-0005-0000-0000-0000FD6D0000}"/>
    <cellStyle name="Percent 5 13 5" xfId="28113" xr:uid="{00000000-0005-0000-0000-0000FE6D0000}"/>
    <cellStyle name="Percent 5 13 5 2" xfId="28114" xr:uid="{00000000-0005-0000-0000-0000FF6D0000}"/>
    <cellStyle name="Percent 5 13 5 3" xfId="28115" xr:uid="{00000000-0005-0000-0000-0000006E0000}"/>
    <cellStyle name="Percent 5 13 6" xfId="28116" xr:uid="{00000000-0005-0000-0000-0000016E0000}"/>
    <cellStyle name="Percent 5 13 7" xfId="28117" xr:uid="{00000000-0005-0000-0000-0000026E0000}"/>
    <cellStyle name="Percent 5 14" xfId="28118" xr:uid="{00000000-0005-0000-0000-0000036E0000}"/>
    <cellStyle name="Percent 5 14 2" xfId="28119" xr:uid="{00000000-0005-0000-0000-0000046E0000}"/>
    <cellStyle name="Percent 5 14 2 2" xfId="28120" xr:uid="{00000000-0005-0000-0000-0000056E0000}"/>
    <cellStyle name="Percent 5 14 2 2 2" xfId="28121" xr:uid="{00000000-0005-0000-0000-0000066E0000}"/>
    <cellStyle name="Percent 5 14 2 2 3" xfId="28122" xr:uid="{00000000-0005-0000-0000-0000076E0000}"/>
    <cellStyle name="Percent 5 14 2 3" xfId="28123" xr:uid="{00000000-0005-0000-0000-0000086E0000}"/>
    <cellStyle name="Percent 5 14 2 4" xfId="28124" xr:uid="{00000000-0005-0000-0000-0000096E0000}"/>
    <cellStyle name="Percent 5 14 3" xfId="28125" xr:uid="{00000000-0005-0000-0000-00000A6E0000}"/>
    <cellStyle name="Percent 5 14 3 2" xfId="28126" xr:uid="{00000000-0005-0000-0000-00000B6E0000}"/>
    <cellStyle name="Percent 5 14 3 2 2" xfId="28127" xr:uid="{00000000-0005-0000-0000-00000C6E0000}"/>
    <cellStyle name="Percent 5 14 3 2 3" xfId="28128" xr:uid="{00000000-0005-0000-0000-00000D6E0000}"/>
    <cellStyle name="Percent 5 14 3 3" xfId="28129" xr:uid="{00000000-0005-0000-0000-00000E6E0000}"/>
    <cellStyle name="Percent 5 14 3 4" xfId="28130" xr:uid="{00000000-0005-0000-0000-00000F6E0000}"/>
    <cellStyle name="Percent 5 14 4" xfId="28131" xr:uid="{00000000-0005-0000-0000-0000106E0000}"/>
    <cellStyle name="Percent 5 14 4 2" xfId="28132" xr:uid="{00000000-0005-0000-0000-0000116E0000}"/>
    <cellStyle name="Percent 5 14 4 3" xfId="28133" xr:uid="{00000000-0005-0000-0000-0000126E0000}"/>
    <cellStyle name="Percent 5 14 5" xfId="28134" xr:uid="{00000000-0005-0000-0000-0000136E0000}"/>
    <cellStyle name="Percent 5 14 6" xfId="28135" xr:uid="{00000000-0005-0000-0000-0000146E0000}"/>
    <cellStyle name="Percent 5 15" xfId="28136" xr:uid="{00000000-0005-0000-0000-0000156E0000}"/>
    <cellStyle name="Percent 5 15 2" xfId="28137" xr:uid="{00000000-0005-0000-0000-0000166E0000}"/>
    <cellStyle name="Percent 5 15 2 2" xfId="28138" xr:uid="{00000000-0005-0000-0000-0000176E0000}"/>
    <cellStyle name="Percent 5 15 2 3" xfId="28139" xr:uid="{00000000-0005-0000-0000-0000186E0000}"/>
    <cellStyle name="Percent 5 15 3" xfId="28140" xr:uid="{00000000-0005-0000-0000-0000196E0000}"/>
    <cellStyle name="Percent 5 15 4" xfId="28141" xr:uid="{00000000-0005-0000-0000-00001A6E0000}"/>
    <cellStyle name="Percent 5 16" xfId="28142" xr:uid="{00000000-0005-0000-0000-00001B6E0000}"/>
    <cellStyle name="Percent 5 16 2" xfId="28143" xr:uid="{00000000-0005-0000-0000-00001C6E0000}"/>
    <cellStyle name="Percent 5 16 2 2" xfId="28144" xr:uid="{00000000-0005-0000-0000-00001D6E0000}"/>
    <cellStyle name="Percent 5 16 2 3" xfId="28145" xr:uid="{00000000-0005-0000-0000-00001E6E0000}"/>
    <cellStyle name="Percent 5 16 3" xfId="28146" xr:uid="{00000000-0005-0000-0000-00001F6E0000}"/>
    <cellStyle name="Percent 5 16 4" xfId="28147" xr:uid="{00000000-0005-0000-0000-0000206E0000}"/>
    <cellStyle name="Percent 5 17" xfId="28148" xr:uid="{00000000-0005-0000-0000-0000216E0000}"/>
    <cellStyle name="Percent 5 17 2" xfId="28149" xr:uid="{00000000-0005-0000-0000-0000226E0000}"/>
    <cellStyle name="Percent 5 17 2 2" xfId="28150" xr:uid="{00000000-0005-0000-0000-0000236E0000}"/>
    <cellStyle name="Percent 5 17 2 3" xfId="28151" xr:uid="{00000000-0005-0000-0000-0000246E0000}"/>
    <cellStyle name="Percent 5 17 3" xfId="28152" xr:uid="{00000000-0005-0000-0000-0000256E0000}"/>
    <cellStyle name="Percent 5 17 4" xfId="28153" xr:uid="{00000000-0005-0000-0000-0000266E0000}"/>
    <cellStyle name="Percent 5 18" xfId="28154" xr:uid="{00000000-0005-0000-0000-0000276E0000}"/>
    <cellStyle name="Percent 5 18 2" xfId="28155" xr:uid="{00000000-0005-0000-0000-0000286E0000}"/>
    <cellStyle name="Percent 5 18 3" xfId="28156" xr:uid="{00000000-0005-0000-0000-0000296E0000}"/>
    <cellStyle name="Percent 5 19" xfId="28157" xr:uid="{00000000-0005-0000-0000-00002A6E0000}"/>
    <cellStyle name="Percent 5 19 2" xfId="28158" xr:uid="{00000000-0005-0000-0000-00002B6E0000}"/>
    <cellStyle name="Percent 5 19 3" xfId="28159" xr:uid="{00000000-0005-0000-0000-00002C6E0000}"/>
    <cellStyle name="Percent 5 2" xfId="28160" xr:uid="{00000000-0005-0000-0000-00002D6E0000}"/>
    <cellStyle name="Percent 5 2 10" xfId="28161" xr:uid="{00000000-0005-0000-0000-00002E6E0000}"/>
    <cellStyle name="Percent 5 2 10 2" xfId="28162" xr:uid="{00000000-0005-0000-0000-00002F6E0000}"/>
    <cellStyle name="Percent 5 2 10 3" xfId="28163" xr:uid="{00000000-0005-0000-0000-0000306E0000}"/>
    <cellStyle name="Percent 5 2 11" xfId="28164" xr:uid="{00000000-0005-0000-0000-0000316E0000}"/>
    <cellStyle name="Percent 5 2 11 2" xfId="28165" xr:uid="{00000000-0005-0000-0000-0000326E0000}"/>
    <cellStyle name="Percent 5 2 11 3" xfId="28166" xr:uid="{00000000-0005-0000-0000-0000336E0000}"/>
    <cellStyle name="Percent 5 2 12" xfId="28167" xr:uid="{00000000-0005-0000-0000-0000346E0000}"/>
    <cellStyle name="Percent 5 2 2" xfId="28168" xr:uid="{00000000-0005-0000-0000-0000356E0000}"/>
    <cellStyle name="Percent 5 2 2 2" xfId="28169" xr:uid="{00000000-0005-0000-0000-0000366E0000}"/>
    <cellStyle name="Percent 5 2 2 2 2" xfId="28170" xr:uid="{00000000-0005-0000-0000-0000376E0000}"/>
    <cellStyle name="Percent 5 2 2 2 2 2" xfId="28171" xr:uid="{00000000-0005-0000-0000-0000386E0000}"/>
    <cellStyle name="Percent 5 2 2 2 2 3" xfId="28172" xr:uid="{00000000-0005-0000-0000-0000396E0000}"/>
    <cellStyle name="Percent 5 2 2 2 3" xfId="28173" xr:uid="{00000000-0005-0000-0000-00003A6E0000}"/>
    <cellStyle name="Percent 5 2 2 2 4" xfId="28174" xr:uid="{00000000-0005-0000-0000-00003B6E0000}"/>
    <cellStyle name="Percent 5 2 2 3" xfId="28175" xr:uid="{00000000-0005-0000-0000-00003C6E0000}"/>
    <cellStyle name="Percent 5 2 2 3 2" xfId="28176" xr:uid="{00000000-0005-0000-0000-00003D6E0000}"/>
    <cellStyle name="Percent 5 2 2 3 2 2" xfId="28177" xr:uid="{00000000-0005-0000-0000-00003E6E0000}"/>
    <cellStyle name="Percent 5 2 2 3 2 3" xfId="28178" xr:uid="{00000000-0005-0000-0000-00003F6E0000}"/>
    <cellStyle name="Percent 5 2 2 3 3" xfId="28179" xr:uid="{00000000-0005-0000-0000-0000406E0000}"/>
    <cellStyle name="Percent 5 2 2 3 4" xfId="28180" xr:uid="{00000000-0005-0000-0000-0000416E0000}"/>
    <cellStyle name="Percent 5 2 2 4" xfId="28181" xr:uid="{00000000-0005-0000-0000-0000426E0000}"/>
    <cellStyle name="Percent 5 2 2 4 2" xfId="28182" xr:uid="{00000000-0005-0000-0000-0000436E0000}"/>
    <cellStyle name="Percent 5 2 2 4 3" xfId="28183" xr:uid="{00000000-0005-0000-0000-0000446E0000}"/>
    <cellStyle name="Percent 5 2 2 5" xfId="28184" xr:uid="{00000000-0005-0000-0000-0000456E0000}"/>
    <cellStyle name="Percent 5 2 2 5 2" xfId="28185" xr:uid="{00000000-0005-0000-0000-0000466E0000}"/>
    <cellStyle name="Percent 5 2 2 5 3" xfId="28186" xr:uid="{00000000-0005-0000-0000-0000476E0000}"/>
    <cellStyle name="Percent 5 2 2 6" xfId="28187" xr:uid="{00000000-0005-0000-0000-0000486E0000}"/>
    <cellStyle name="Percent 5 2 2 7" xfId="28188" xr:uid="{00000000-0005-0000-0000-0000496E0000}"/>
    <cellStyle name="Percent 5 2 3" xfId="28189" xr:uid="{00000000-0005-0000-0000-00004A6E0000}"/>
    <cellStyle name="Percent 5 2 3 2" xfId="28190" xr:uid="{00000000-0005-0000-0000-00004B6E0000}"/>
    <cellStyle name="Percent 5 2 3 2 2" xfId="28191" xr:uid="{00000000-0005-0000-0000-00004C6E0000}"/>
    <cellStyle name="Percent 5 2 3 2 2 2" xfId="28192" xr:uid="{00000000-0005-0000-0000-00004D6E0000}"/>
    <cellStyle name="Percent 5 2 3 2 2 3" xfId="28193" xr:uid="{00000000-0005-0000-0000-00004E6E0000}"/>
    <cellStyle name="Percent 5 2 3 2 3" xfId="28194" xr:uid="{00000000-0005-0000-0000-00004F6E0000}"/>
    <cellStyle name="Percent 5 2 3 2 4" xfId="28195" xr:uid="{00000000-0005-0000-0000-0000506E0000}"/>
    <cellStyle name="Percent 5 2 3 3" xfId="28196" xr:uid="{00000000-0005-0000-0000-0000516E0000}"/>
    <cellStyle name="Percent 5 2 3 3 2" xfId="28197" xr:uid="{00000000-0005-0000-0000-0000526E0000}"/>
    <cellStyle name="Percent 5 2 3 3 2 2" xfId="28198" xr:uid="{00000000-0005-0000-0000-0000536E0000}"/>
    <cellStyle name="Percent 5 2 3 3 2 3" xfId="28199" xr:uid="{00000000-0005-0000-0000-0000546E0000}"/>
    <cellStyle name="Percent 5 2 3 3 3" xfId="28200" xr:uid="{00000000-0005-0000-0000-0000556E0000}"/>
    <cellStyle name="Percent 5 2 3 3 4" xfId="28201" xr:uid="{00000000-0005-0000-0000-0000566E0000}"/>
    <cellStyle name="Percent 5 2 3 4" xfId="28202" xr:uid="{00000000-0005-0000-0000-0000576E0000}"/>
    <cellStyle name="Percent 5 2 3 4 2" xfId="28203" xr:uid="{00000000-0005-0000-0000-0000586E0000}"/>
    <cellStyle name="Percent 5 2 3 4 3" xfId="28204" xr:uid="{00000000-0005-0000-0000-0000596E0000}"/>
    <cellStyle name="Percent 5 2 3 5" xfId="28205" xr:uid="{00000000-0005-0000-0000-00005A6E0000}"/>
    <cellStyle name="Percent 5 2 3 6" xfId="28206" xr:uid="{00000000-0005-0000-0000-00005B6E0000}"/>
    <cellStyle name="Percent 5 2 4" xfId="28207" xr:uid="{00000000-0005-0000-0000-00005C6E0000}"/>
    <cellStyle name="Percent 5 2 4 2" xfId="28208" xr:uid="{00000000-0005-0000-0000-00005D6E0000}"/>
    <cellStyle name="Percent 5 2 4 2 2" xfId="28209" xr:uid="{00000000-0005-0000-0000-00005E6E0000}"/>
    <cellStyle name="Percent 5 2 4 2 2 2" xfId="28210" xr:uid="{00000000-0005-0000-0000-00005F6E0000}"/>
    <cellStyle name="Percent 5 2 4 2 2 3" xfId="28211" xr:uid="{00000000-0005-0000-0000-0000606E0000}"/>
    <cellStyle name="Percent 5 2 4 2 3" xfId="28212" xr:uid="{00000000-0005-0000-0000-0000616E0000}"/>
    <cellStyle name="Percent 5 2 4 2 4" xfId="28213" xr:uid="{00000000-0005-0000-0000-0000626E0000}"/>
    <cellStyle name="Percent 5 2 4 3" xfId="28214" xr:uid="{00000000-0005-0000-0000-0000636E0000}"/>
    <cellStyle name="Percent 5 2 4 3 2" xfId="28215" xr:uid="{00000000-0005-0000-0000-0000646E0000}"/>
    <cellStyle name="Percent 5 2 4 3 2 2" xfId="28216" xr:uid="{00000000-0005-0000-0000-0000656E0000}"/>
    <cellStyle name="Percent 5 2 4 3 2 3" xfId="28217" xr:uid="{00000000-0005-0000-0000-0000666E0000}"/>
    <cellStyle name="Percent 5 2 4 3 3" xfId="28218" xr:uid="{00000000-0005-0000-0000-0000676E0000}"/>
    <cellStyle name="Percent 5 2 4 3 4" xfId="28219" xr:uid="{00000000-0005-0000-0000-0000686E0000}"/>
    <cellStyle name="Percent 5 2 4 4" xfId="28220" xr:uid="{00000000-0005-0000-0000-0000696E0000}"/>
    <cellStyle name="Percent 5 2 4 4 2" xfId="28221" xr:uid="{00000000-0005-0000-0000-00006A6E0000}"/>
    <cellStyle name="Percent 5 2 4 4 2 2" xfId="28222" xr:uid="{00000000-0005-0000-0000-00006B6E0000}"/>
    <cellStyle name="Percent 5 2 4 4 2 3" xfId="28223" xr:uid="{00000000-0005-0000-0000-00006C6E0000}"/>
    <cellStyle name="Percent 5 2 4 4 3" xfId="28224" xr:uid="{00000000-0005-0000-0000-00006D6E0000}"/>
    <cellStyle name="Percent 5 2 4 4 4" xfId="28225" xr:uid="{00000000-0005-0000-0000-00006E6E0000}"/>
    <cellStyle name="Percent 5 2 4 5" xfId="28226" xr:uid="{00000000-0005-0000-0000-00006F6E0000}"/>
    <cellStyle name="Percent 5 2 4 5 2" xfId="28227" xr:uid="{00000000-0005-0000-0000-0000706E0000}"/>
    <cellStyle name="Percent 5 2 4 5 3" xfId="28228" xr:uid="{00000000-0005-0000-0000-0000716E0000}"/>
    <cellStyle name="Percent 5 2 4 6" xfId="28229" xr:uid="{00000000-0005-0000-0000-0000726E0000}"/>
    <cellStyle name="Percent 5 2 4 7" xfId="28230" xr:uid="{00000000-0005-0000-0000-0000736E0000}"/>
    <cellStyle name="Percent 5 2 5" xfId="28231" xr:uid="{00000000-0005-0000-0000-0000746E0000}"/>
    <cellStyle name="Percent 5 2 5 2" xfId="28232" xr:uid="{00000000-0005-0000-0000-0000756E0000}"/>
    <cellStyle name="Percent 5 2 5 2 2" xfId="28233" xr:uid="{00000000-0005-0000-0000-0000766E0000}"/>
    <cellStyle name="Percent 5 2 5 2 2 2" xfId="28234" xr:uid="{00000000-0005-0000-0000-0000776E0000}"/>
    <cellStyle name="Percent 5 2 5 2 2 3" xfId="28235" xr:uid="{00000000-0005-0000-0000-0000786E0000}"/>
    <cellStyle name="Percent 5 2 5 2 3" xfId="28236" xr:uid="{00000000-0005-0000-0000-0000796E0000}"/>
    <cellStyle name="Percent 5 2 5 2 4" xfId="28237" xr:uid="{00000000-0005-0000-0000-00007A6E0000}"/>
    <cellStyle name="Percent 5 2 5 3" xfId="28238" xr:uid="{00000000-0005-0000-0000-00007B6E0000}"/>
    <cellStyle name="Percent 5 2 5 3 2" xfId="28239" xr:uid="{00000000-0005-0000-0000-00007C6E0000}"/>
    <cellStyle name="Percent 5 2 5 3 2 2" xfId="28240" xr:uid="{00000000-0005-0000-0000-00007D6E0000}"/>
    <cellStyle name="Percent 5 2 5 3 2 3" xfId="28241" xr:uid="{00000000-0005-0000-0000-00007E6E0000}"/>
    <cellStyle name="Percent 5 2 5 3 3" xfId="28242" xr:uid="{00000000-0005-0000-0000-00007F6E0000}"/>
    <cellStyle name="Percent 5 2 5 3 4" xfId="28243" xr:uid="{00000000-0005-0000-0000-0000806E0000}"/>
    <cellStyle name="Percent 5 2 5 4" xfId="28244" xr:uid="{00000000-0005-0000-0000-0000816E0000}"/>
    <cellStyle name="Percent 5 2 5 4 2" xfId="28245" xr:uid="{00000000-0005-0000-0000-0000826E0000}"/>
    <cellStyle name="Percent 5 2 5 4 3" xfId="28246" xr:uid="{00000000-0005-0000-0000-0000836E0000}"/>
    <cellStyle name="Percent 5 2 5 5" xfId="28247" xr:uid="{00000000-0005-0000-0000-0000846E0000}"/>
    <cellStyle name="Percent 5 2 5 6" xfId="28248" xr:uid="{00000000-0005-0000-0000-0000856E0000}"/>
    <cellStyle name="Percent 5 2 6" xfId="28249" xr:uid="{00000000-0005-0000-0000-0000866E0000}"/>
    <cellStyle name="Percent 5 2 6 2" xfId="28250" xr:uid="{00000000-0005-0000-0000-0000876E0000}"/>
    <cellStyle name="Percent 5 2 6 2 2" xfId="28251" xr:uid="{00000000-0005-0000-0000-0000886E0000}"/>
    <cellStyle name="Percent 5 2 6 2 3" xfId="28252" xr:uid="{00000000-0005-0000-0000-0000896E0000}"/>
    <cellStyle name="Percent 5 2 6 3" xfId="28253" xr:uid="{00000000-0005-0000-0000-00008A6E0000}"/>
    <cellStyle name="Percent 5 2 6 4" xfId="28254" xr:uid="{00000000-0005-0000-0000-00008B6E0000}"/>
    <cellStyle name="Percent 5 2 7" xfId="28255" xr:uid="{00000000-0005-0000-0000-00008C6E0000}"/>
    <cellStyle name="Percent 5 2 7 2" xfId="28256" xr:uid="{00000000-0005-0000-0000-00008D6E0000}"/>
    <cellStyle name="Percent 5 2 7 2 2" xfId="28257" xr:uid="{00000000-0005-0000-0000-00008E6E0000}"/>
    <cellStyle name="Percent 5 2 7 2 3" xfId="28258" xr:uid="{00000000-0005-0000-0000-00008F6E0000}"/>
    <cellStyle name="Percent 5 2 7 3" xfId="28259" xr:uid="{00000000-0005-0000-0000-0000906E0000}"/>
    <cellStyle name="Percent 5 2 7 4" xfId="28260" xr:uid="{00000000-0005-0000-0000-0000916E0000}"/>
    <cellStyle name="Percent 5 2 8" xfId="28261" xr:uid="{00000000-0005-0000-0000-0000926E0000}"/>
    <cellStyle name="Percent 5 2 8 2" xfId="28262" xr:uid="{00000000-0005-0000-0000-0000936E0000}"/>
    <cellStyle name="Percent 5 2 8 2 2" xfId="28263" xr:uid="{00000000-0005-0000-0000-0000946E0000}"/>
    <cellStyle name="Percent 5 2 8 2 3" xfId="28264" xr:uid="{00000000-0005-0000-0000-0000956E0000}"/>
    <cellStyle name="Percent 5 2 8 3" xfId="28265" xr:uid="{00000000-0005-0000-0000-0000966E0000}"/>
    <cellStyle name="Percent 5 2 8 4" xfId="28266" xr:uid="{00000000-0005-0000-0000-0000976E0000}"/>
    <cellStyle name="Percent 5 2 9" xfId="28267" xr:uid="{00000000-0005-0000-0000-0000986E0000}"/>
    <cellStyle name="Percent 5 2 9 2" xfId="28268" xr:uid="{00000000-0005-0000-0000-0000996E0000}"/>
    <cellStyle name="Percent 5 2 9 3" xfId="28269" xr:uid="{00000000-0005-0000-0000-00009A6E0000}"/>
    <cellStyle name="Percent 5 20" xfId="28270" xr:uid="{00000000-0005-0000-0000-00009B6E0000}"/>
    <cellStyle name="Percent 5 20 2" xfId="28271" xr:uid="{00000000-0005-0000-0000-00009C6E0000}"/>
    <cellStyle name="Percent 5 20 3" xfId="28272" xr:uid="{00000000-0005-0000-0000-00009D6E0000}"/>
    <cellStyle name="Percent 5 21" xfId="28273" xr:uid="{00000000-0005-0000-0000-00009E6E0000}"/>
    <cellStyle name="Percent 5 3" xfId="28274" xr:uid="{00000000-0005-0000-0000-00009F6E0000}"/>
    <cellStyle name="Percent 5 3 10" xfId="28275" xr:uid="{00000000-0005-0000-0000-0000A06E0000}"/>
    <cellStyle name="Percent 5 3 10 2" xfId="28276" xr:uid="{00000000-0005-0000-0000-0000A16E0000}"/>
    <cellStyle name="Percent 5 3 10 3" xfId="28277" xr:uid="{00000000-0005-0000-0000-0000A26E0000}"/>
    <cellStyle name="Percent 5 3 11" xfId="28278" xr:uid="{00000000-0005-0000-0000-0000A36E0000}"/>
    <cellStyle name="Percent 5 3 11 2" xfId="28279" xr:uid="{00000000-0005-0000-0000-0000A46E0000}"/>
    <cellStyle name="Percent 5 3 11 3" xfId="28280" xr:uid="{00000000-0005-0000-0000-0000A56E0000}"/>
    <cellStyle name="Percent 5 3 12" xfId="28281" xr:uid="{00000000-0005-0000-0000-0000A66E0000}"/>
    <cellStyle name="Percent 5 3 12 2" xfId="28282" xr:uid="{00000000-0005-0000-0000-0000A76E0000}"/>
    <cellStyle name="Percent 5 3 12 3" xfId="28283" xr:uid="{00000000-0005-0000-0000-0000A86E0000}"/>
    <cellStyle name="Percent 5 3 13" xfId="28284" xr:uid="{00000000-0005-0000-0000-0000A96E0000}"/>
    <cellStyle name="Percent 5 3 2" xfId="28285" xr:uid="{00000000-0005-0000-0000-0000AA6E0000}"/>
    <cellStyle name="Percent 5 3 2 10" xfId="28286" xr:uid="{00000000-0005-0000-0000-0000AB6E0000}"/>
    <cellStyle name="Percent 5 3 2 10 2" xfId="28287" xr:uid="{00000000-0005-0000-0000-0000AC6E0000}"/>
    <cellStyle name="Percent 5 3 2 10 3" xfId="28288" xr:uid="{00000000-0005-0000-0000-0000AD6E0000}"/>
    <cellStyle name="Percent 5 3 2 11" xfId="28289" xr:uid="{00000000-0005-0000-0000-0000AE6E0000}"/>
    <cellStyle name="Percent 5 3 2 11 2" xfId="28290" xr:uid="{00000000-0005-0000-0000-0000AF6E0000}"/>
    <cellStyle name="Percent 5 3 2 11 3" xfId="28291" xr:uid="{00000000-0005-0000-0000-0000B06E0000}"/>
    <cellStyle name="Percent 5 3 2 12" xfId="28292" xr:uid="{00000000-0005-0000-0000-0000B16E0000}"/>
    <cellStyle name="Percent 5 3 2 2" xfId="28293" xr:uid="{00000000-0005-0000-0000-0000B26E0000}"/>
    <cellStyle name="Percent 5 3 2 2 2" xfId="28294" xr:uid="{00000000-0005-0000-0000-0000B36E0000}"/>
    <cellStyle name="Percent 5 3 2 2 2 2" xfId="28295" xr:uid="{00000000-0005-0000-0000-0000B46E0000}"/>
    <cellStyle name="Percent 5 3 2 2 2 2 2" xfId="28296" xr:uid="{00000000-0005-0000-0000-0000B56E0000}"/>
    <cellStyle name="Percent 5 3 2 2 2 2 3" xfId="28297" xr:uid="{00000000-0005-0000-0000-0000B66E0000}"/>
    <cellStyle name="Percent 5 3 2 2 2 3" xfId="28298" xr:uid="{00000000-0005-0000-0000-0000B76E0000}"/>
    <cellStyle name="Percent 5 3 2 2 2 4" xfId="28299" xr:uid="{00000000-0005-0000-0000-0000B86E0000}"/>
    <cellStyle name="Percent 5 3 2 2 3" xfId="28300" xr:uid="{00000000-0005-0000-0000-0000B96E0000}"/>
    <cellStyle name="Percent 5 3 2 2 3 2" xfId="28301" xr:uid="{00000000-0005-0000-0000-0000BA6E0000}"/>
    <cellStyle name="Percent 5 3 2 2 3 2 2" xfId="28302" xr:uid="{00000000-0005-0000-0000-0000BB6E0000}"/>
    <cellStyle name="Percent 5 3 2 2 3 2 3" xfId="28303" xr:uid="{00000000-0005-0000-0000-0000BC6E0000}"/>
    <cellStyle name="Percent 5 3 2 2 3 3" xfId="28304" xr:uid="{00000000-0005-0000-0000-0000BD6E0000}"/>
    <cellStyle name="Percent 5 3 2 2 3 4" xfId="28305" xr:uid="{00000000-0005-0000-0000-0000BE6E0000}"/>
    <cellStyle name="Percent 5 3 2 2 4" xfId="28306" xr:uid="{00000000-0005-0000-0000-0000BF6E0000}"/>
    <cellStyle name="Percent 5 3 2 2 4 2" xfId="28307" xr:uid="{00000000-0005-0000-0000-0000C06E0000}"/>
    <cellStyle name="Percent 5 3 2 2 4 3" xfId="28308" xr:uid="{00000000-0005-0000-0000-0000C16E0000}"/>
    <cellStyle name="Percent 5 3 2 2 5" xfId="28309" xr:uid="{00000000-0005-0000-0000-0000C26E0000}"/>
    <cellStyle name="Percent 5 3 2 2 5 2" xfId="28310" xr:uid="{00000000-0005-0000-0000-0000C36E0000}"/>
    <cellStyle name="Percent 5 3 2 2 5 3" xfId="28311" xr:uid="{00000000-0005-0000-0000-0000C46E0000}"/>
    <cellStyle name="Percent 5 3 2 2 6" xfId="28312" xr:uid="{00000000-0005-0000-0000-0000C56E0000}"/>
    <cellStyle name="Percent 5 3 2 2 7" xfId="28313" xr:uid="{00000000-0005-0000-0000-0000C66E0000}"/>
    <cellStyle name="Percent 5 3 2 3" xfId="28314" xr:uid="{00000000-0005-0000-0000-0000C76E0000}"/>
    <cellStyle name="Percent 5 3 2 3 2" xfId="28315" xr:uid="{00000000-0005-0000-0000-0000C86E0000}"/>
    <cellStyle name="Percent 5 3 2 3 2 2" xfId="28316" xr:uid="{00000000-0005-0000-0000-0000C96E0000}"/>
    <cellStyle name="Percent 5 3 2 3 2 2 2" xfId="28317" xr:uid="{00000000-0005-0000-0000-0000CA6E0000}"/>
    <cellStyle name="Percent 5 3 2 3 2 2 3" xfId="28318" xr:uid="{00000000-0005-0000-0000-0000CB6E0000}"/>
    <cellStyle name="Percent 5 3 2 3 2 3" xfId="28319" xr:uid="{00000000-0005-0000-0000-0000CC6E0000}"/>
    <cellStyle name="Percent 5 3 2 3 2 4" xfId="28320" xr:uid="{00000000-0005-0000-0000-0000CD6E0000}"/>
    <cellStyle name="Percent 5 3 2 3 3" xfId="28321" xr:uid="{00000000-0005-0000-0000-0000CE6E0000}"/>
    <cellStyle name="Percent 5 3 2 3 3 2" xfId="28322" xr:uid="{00000000-0005-0000-0000-0000CF6E0000}"/>
    <cellStyle name="Percent 5 3 2 3 3 2 2" xfId="28323" xr:uid="{00000000-0005-0000-0000-0000D06E0000}"/>
    <cellStyle name="Percent 5 3 2 3 3 2 3" xfId="28324" xr:uid="{00000000-0005-0000-0000-0000D16E0000}"/>
    <cellStyle name="Percent 5 3 2 3 3 3" xfId="28325" xr:uid="{00000000-0005-0000-0000-0000D26E0000}"/>
    <cellStyle name="Percent 5 3 2 3 3 4" xfId="28326" xr:uid="{00000000-0005-0000-0000-0000D36E0000}"/>
    <cellStyle name="Percent 5 3 2 3 4" xfId="28327" xr:uid="{00000000-0005-0000-0000-0000D46E0000}"/>
    <cellStyle name="Percent 5 3 2 3 4 2" xfId="28328" xr:uid="{00000000-0005-0000-0000-0000D56E0000}"/>
    <cellStyle name="Percent 5 3 2 3 4 3" xfId="28329" xr:uid="{00000000-0005-0000-0000-0000D66E0000}"/>
    <cellStyle name="Percent 5 3 2 3 5" xfId="28330" xr:uid="{00000000-0005-0000-0000-0000D76E0000}"/>
    <cellStyle name="Percent 5 3 2 3 6" xfId="28331" xr:uid="{00000000-0005-0000-0000-0000D86E0000}"/>
    <cellStyle name="Percent 5 3 2 4" xfId="28332" xr:uid="{00000000-0005-0000-0000-0000D96E0000}"/>
    <cellStyle name="Percent 5 3 2 4 2" xfId="28333" xr:uid="{00000000-0005-0000-0000-0000DA6E0000}"/>
    <cellStyle name="Percent 5 3 2 4 2 2" xfId="28334" xr:uid="{00000000-0005-0000-0000-0000DB6E0000}"/>
    <cellStyle name="Percent 5 3 2 4 2 2 2" xfId="28335" xr:uid="{00000000-0005-0000-0000-0000DC6E0000}"/>
    <cellStyle name="Percent 5 3 2 4 2 2 3" xfId="28336" xr:uid="{00000000-0005-0000-0000-0000DD6E0000}"/>
    <cellStyle name="Percent 5 3 2 4 2 3" xfId="28337" xr:uid="{00000000-0005-0000-0000-0000DE6E0000}"/>
    <cellStyle name="Percent 5 3 2 4 2 4" xfId="28338" xr:uid="{00000000-0005-0000-0000-0000DF6E0000}"/>
    <cellStyle name="Percent 5 3 2 4 3" xfId="28339" xr:uid="{00000000-0005-0000-0000-0000E06E0000}"/>
    <cellStyle name="Percent 5 3 2 4 3 2" xfId="28340" xr:uid="{00000000-0005-0000-0000-0000E16E0000}"/>
    <cellStyle name="Percent 5 3 2 4 3 2 2" xfId="28341" xr:uid="{00000000-0005-0000-0000-0000E26E0000}"/>
    <cellStyle name="Percent 5 3 2 4 3 2 3" xfId="28342" xr:uid="{00000000-0005-0000-0000-0000E36E0000}"/>
    <cellStyle name="Percent 5 3 2 4 3 3" xfId="28343" xr:uid="{00000000-0005-0000-0000-0000E46E0000}"/>
    <cellStyle name="Percent 5 3 2 4 3 4" xfId="28344" xr:uid="{00000000-0005-0000-0000-0000E56E0000}"/>
    <cellStyle name="Percent 5 3 2 4 4" xfId="28345" xr:uid="{00000000-0005-0000-0000-0000E66E0000}"/>
    <cellStyle name="Percent 5 3 2 4 4 2" xfId="28346" xr:uid="{00000000-0005-0000-0000-0000E76E0000}"/>
    <cellStyle name="Percent 5 3 2 4 4 2 2" xfId="28347" xr:uid="{00000000-0005-0000-0000-0000E86E0000}"/>
    <cellStyle name="Percent 5 3 2 4 4 2 3" xfId="28348" xr:uid="{00000000-0005-0000-0000-0000E96E0000}"/>
    <cellStyle name="Percent 5 3 2 4 4 3" xfId="28349" xr:uid="{00000000-0005-0000-0000-0000EA6E0000}"/>
    <cellStyle name="Percent 5 3 2 4 4 4" xfId="28350" xr:uid="{00000000-0005-0000-0000-0000EB6E0000}"/>
    <cellStyle name="Percent 5 3 2 4 5" xfId="28351" xr:uid="{00000000-0005-0000-0000-0000EC6E0000}"/>
    <cellStyle name="Percent 5 3 2 4 5 2" xfId="28352" xr:uid="{00000000-0005-0000-0000-0000ED6E0000}"/>
    <cellStyle name="Percent 5 3 2 4 5 3" xfId="28353" xr:uid="{00000000-0005-0000-0000-0000EE6E0000}"/>
    <cellStyle name="Percent 5 3 2 4 6" xfId="28354" xr:uid="{00000000-0005-0000-0000-0000EF6E0000}"/>
    <cellStyle name="Percent 5 3 2 4 7" xfId="28355" xr:uid="{00000000-0005-0000-0000-0000F06E0000}"/>
    <cellStyle name="Percent 5 3 2 5" xfId="28356" xr:uid="{00000000-0005-0000-0000-0000F16E0000}"/>
    <cellStyle name="Percent 5 3 2 5 2" xfId="28357" xr:uid="{00000000-0005-0000-0000-0000F26E0000}"/>
    <cellStyle name="Percent 5 3 2 5 2 2" xfId="28358" xr:uid="{00000000-0005-0000-0000-0000F36E0000}"/>
    <cellStyle name="Percent 5 3 2 5 2 2 2" xfId="28359" xr:uid="{00000000-0005-0000-0000-0000F46E0000}"/>
    <cellStyle name="Percent 5 3 2 5 2 2 3" xfId="28360" xr:uid="{00000000-0005-0000-0000-0000F56E0000}"/>
    <cellStyle name="Percent 5 3 2 5 2 3" xfId="28361" xr:uid="{00000000-0005-0000-0000-0000F66E0000}"/>
    <cellStyle name="Percent 5 3 2 5 2 4" xfId="28362" xr:uid="{00000000-0005-0000-0000-0000F76E0000}"/>
    <cellStyle name="Percent 5 3 2 5 3" xfId="28363" xr:uid="{00000000-0005-0000-0000-0000F86E0000}"/>
    <cellStyle name="Percent 5 3 2 5 3 2" xfId="28364" xr:uid="{00000000-0005-0000-0000-0000F96E0000}"/>
    <cellStyle name="Percent 5 3 2 5 3 2 2" xfId="28365" xr:uid="{00000000-0005-0000-0000-0000FA6E0000}"/>
    <cellStyle name="Percent 5 3 2 5 3 2 3" xfId="28366" xr:uid="{00000000-0005-0000-0000-0000FB6E0000}"/>
    <cellStyle name="Percent 5 3 2 5 3 3" xfId="28367" xr:uid="{00000000-0005-0000-0000-0000FC6E0000}"/>
    <cellStyle name="Percent 5 3 2 5 3 4" xfId="28368" xr:uid="{00000000-0005-0000-0000-0000FD6E0000}"/>
    <cellStyle name="Percent 5 3 2 5 4" xfId="28369" xr:uid="{00000000-0005-0000-0000-0000FE6E0000}"/>
    <cellStyle name="Percent 5 3 2 5 4 2" xfId="28370" xr:uid="{00000000-0005-0000-0000-0000FF6E0000}"/>
    <cellStyle name="Percent 5 3 2 5 4 3" xfId="28371" xr:uid="{00000000-0005-0000-0000-0000006F0000}"/>
    <cellStyle name="Percent 5 3 2 5 5" xfId="28372" xr:uid="{00000000-0005-0000-0000-0000016F0000}"/>
    <cellStyle name="Percent 5 3 2 5 6" xfId="28373" xr:uid="{00000000-0005-0000-0000-0000026F0000}"/>
    <cellStyle name="Percent 5 3 2 6" xfId="28374" xr:uid="{00000000-0005-0000-0000-0000036F0000}"/>
    <cellStyle name="Percent 5 3 2 6 2" xfId="28375" xr:uid="{00000000-0005-0000-0000-0000046F0000}"/>
    <cellStyle name="Percent 5 3 2 6 2 2" xfId="28376" xr:uid="{00000000-0005-0000-0000-0000056F0000}"/>
    <cellStyle name="Percent 5 3 2 6 2 3" xfId="28377" xr:uid="{00000000-0005-0000-0000-0000066F0000}"/>
    <cellStyle name="Percent 5 3 2 6 3" xfId="28378" xr:uid="{00000000-0005-0000-0000-0000076F0000}"/>
    <cellStyle name="Percent 5 3 2 6 4" xfId="28379" xr:uid="{00000000-0005-0000-0000-0000086F0000}"/>
    <cellStyle name="Percent 5 3 2 7" xfId="28380" xr:uid="{00000000-0005-0000-0000-0000096F0000}"/>
    <cellStyle name="Percent 5 3 2 7 2" xfId="28381" xr:uid="{00000000-0005-0000-0000-00000A6F0000}"/>
    <cellStyle name="Percent 5 3 2 7 2 2" xfId="28382" xr:uid="{00000000-0005-0000-0000-00000B6F0000}"/>
    <cellStyle name="Percent 5 3 2 7 2 3" xfId="28383" xr:uid="{00000000-0005-0000-0000-00000C6F0000}"/>
    <cellStyle name="Percent 5 3 2 7 3" xfId="28384" xr:uid="{00000000-0005-0000-0000-00000D6F0000}"/>
    <cellStyle name="Percent 5 3 2 7 4" xfId="28385" xr:uid="{00000000-0005-0000-0000-00000E6F0000}"/>
    <cellStyle name="Percent 5 3 2 8" xfId="28386" xr:uid="{00000000-0005-0000-0000-00000F6F0000}"/>
    <cellStyle name="Percent 5 3 2 8 2" xfId="28387" xr:uid="{00000000-0005-0000-0000-0000106F0000}"/>
    <cellStyle name="Percent 5 3 2 8 2 2" xfId="28388" xr:uid="{00000000-0005-0000-0000-0000116F0000}"/>
    <cellStyle name="Percent 5 3 2 8 2 3" xfId="28389" xr:uid="{00000000-0005-0000-0000-0000126F0000}"/>
    <cellStyle name="Percent 5 3 2 8 3" xfId="28390" xr:uid="{00000000-0005-0000-0000-0000136F0000}"/>
    <cellStyle name="Percent 5 3 2 8 4" xfId="28391" xr:uid="{00000000-0005-0000-0000-0000146F0000}"/>
    <cellStyle name="Percent 5 3 2 9" xfId="28392" xr:uid="{00000000-0005-0000-0000-0000156F0000}"/>
    <cellStyle name="Percent 5 3 2 9 2" xfId="28393" xr:uid="{00000000-0005-0000-0000-0000166F0000}"/>
    <cellStyle name="Percent 5 3 2 9 3" xfId="28394" xr:uid="{00000000-0005-0000-0000-0000176F0000}"/>
    <cellStyle name="Percent 5 3 3" xfId="28395" xr:uid="{00000000-0005-0000-0000-0000186F0000}"/>
    <cellStyle name="Percent 5 3 3 2" xfId="28396" xr:uid="{00000000-0005-0000-0000-0000196F0000}"/>
    <cellStyle name="Percent 5 3 3 2 2" xfId="28397" xr:uid="{00000000-0005-0000-0000-00001A6F0000}"/>
    <cellStyle name="Percent 5 3 3 2 2 2" xfId="28398" xr:uid="{00000000-0005-0000-0000-00001B6F0000}"/>
    <cellStyle name="Percent 5 3 3 2 2 3" xfId="28399" xr:uid="{00000000-0005-0000-0000-00001C6F0000}"/>
    <cellStyle name="Percent 5 3 3 2 3" xfId="28400" xr:uid="{00000000-0005-0000-0000-00001D6F0000}"/>
    <cellStyle name="Percent 5 3 3 2 4" xfId="28401" xr:uid="{00000000-0005-0000-0000-00001E6F0000}"/>
    <cellStyle name="Percent 5 3 3 3" xfId="28402" xr:uid="{00000000-0005-0000-0000-00001F6F0000}"/>
    <cellStyle name="Percent 5 3 3 3 2" xfId="28403" xr:uid="{00000000-0005-0000-0000-0000206F0000}"/>
    <cellStyle name="Percent 5 3 3 3 2 2" xfId="28404" xr:uid="{00000000-0005-0000-0000-0000216F0000}"/>
    <cellStyle name="Percent 5 3 3 3 2 3" xfId="28405" xr:uid="{00000000-0005-0000-0000-0000226F0000}"/>
    <cellStyle name="Percent 5 3 3 3 3" xfId="28406" xr:uid="{00000000-0005-0000-0000-0000236F0000}"/>
    <cellStyle name="Percent 5 3 3 3 4" xfId="28407" xr:uid="{00000000-0005-0000-0000-0000246F0000}"/>
    <cellStyle name="Percent 5 3 3 4" xfId="28408" xr:uid="{00000000-0005-0000-0000-0000256F0000}"/>
    <cellStyle name="Percent 5 3 3 4 2" xfId="28409" xr:uid="{00000000-0005-0000-0000-0000266F0000}"/>
    <cellStyle name="Percent 5 3 3 4 3" xfId="28410" xr:uid="{00000000-0005-0000-0000-0000276F0000}"/>
    <cellStyle name="Percent 5 3 3 5" xfId="28411" xr:uid="{00000000-0005-0000-0000-0000286F0000}"/>
    <cellStyle name="Percent 5 3 3 5 2" xfId="28412" xr:uid="{00000000-0005-0000-0000-0000296F0000}"/>
    <cellStyle name="Percent 5 3 3 5 3" xfId="28413" xr:uid="{00000000-0005-0000-0000-00002A6F0000}"/>
    <cellStyle name="Percent 5 3 3 6" xfId="28414" xr:uid="{00000000-0005-0000-0000-00002B6F0000}"/>
    <cellStyle name="Percent 5 3 3 7" xfId="28415" xr:uid="{00000000-0005-0000-0000-00002C6F0000}"/>
    <cellStyle name="Percent 5 3 4" xfId="28416" xr:uid="{00000000-0005-0000-0000-00002D6F0000}"/>
    <cellStyle name="Percent 5 3 4 2" xfId="28417" xr:uid="{00000000-0005-0000-0000-00002E6F0000}"/>
    <cellStyle name="Percent 5 3 4 2 2" xfId="28418" xr:uid="{00000000-0005-0000-0000-00002F6F0000}"/>
    <cellStyle name="Percent 5 3 4 2 2 2" xfId="28419" xr:uid="{00000000-0005-0000-0000-0000306F0000}"/>
    <cellStyle name="Percent 5 3 4 2 2 3" xfId="28420" xr:uid="{00000000-0005-0000-0000-0000316F0000}"/>
    <cellStyle name="Percent 5 3 4 2 3" xfId="28421" xr:uid="{00000000-0005-0000-0000-0000326F0000}"/>
    <cellStyle name="Percent 5 3 4 2 4" xfId="28422" xr:uid="{00000000-0005-0000-0000-0000336F0000}"/>
    <cellStyle name="Percent 5 3 4 3" xfId="28423" xr:uid="{00000000-0005-0000-0000-0000346F0000}"/>
    <cellStyle name="Percent 5 3 4 3 2" xfId="28424" xr:uid="{00000000-0005-0000-0000-0000356F0000}"/>
    <cellStyle name="Percent 5 3 4 3 2 2" xfId="28425" xr:uid="{00000000-0005-0000-0000-0000366F0000}"/>
    <cellStyle name="Percent 5 3 4 3 2 3" xfId="28426" xr:uid="{00000000-0005-0000-0000-0000376F0000}"/>
    <cellStyle name="Percent 5 3 4 3 3" xfId="28427" xr:uid="{00000000-0005-0000-0000-0000386F0000}"/>
    <cellStyle name="Percent 5 3 4 3 4" xfId="28428" xr:uid="{00000000-0005-0000-0000-0000396F0000}"/>
    <cellStyle name="Percent 5 3 4 4" xfId="28429" xr:uid="{00000000-0005-0000-0000-00003A6F0000}"/>
    <cellStyle name="Percent 5 3 4 4 2" xfId="28430" xr:uid="{00000000-0005-0000-0000-00003B6F0000}"/>
    <cellStyle name="Percent 5 3 4 4 3" xfId="28431" xr:uid="{00000000-0005-0000-0000-00003C6F0000}"/>
    <cellStyle name="Percent 5 3 4 5" xfId="28432" xr:uid="{00000000-0005-0000-0000-00003D6F0000}"/>
    <cellStyle name="Percent 5 3 4 6" xfId="28433" xr:uid="{00000000-0005-0000-0000-00003E6F0000}"/>
    <cellStyle name="Percent 5 3 5" xfId="28434" xr:uid="{00000000-0005-0000-0000-00003F6F0000}"/>
    <cellStyle name="Percent 5 3 5 2" xfId="28435" xr:uid="{00000000-0005-0000-0000-0000406F0000}"/>
    <cellStyle name="Percent 5 3 5 2 2" xfId="28436" xr:uid="{00000000-0005-0000-0000-0000416F0000}"/>
    <cellStyle name="Percent 5 3 5 2 2 2" xfId="28437" xr:uid="{00000000-0005-0000-0000-0000426F0000}"/>
    <cellStyle name="Percent 5 3 5 2 2 3" xfId="28438" xr:uid="{00000000-0005-0000-0000-0000436F0000}"/>
    <cellStyle name="Percent 5 3 5 2 3" xfId="28439" xr:uid="{00000000-0005-0000-0000-0000446F0000}"/>
    <cellStyle name="Percent 5 3 5 2 4" xfId="28440" xr:uid="{00000000-0005-0000-0000-0000456F0000}"/>
    <cellStyle name="Percent 5 3 5 3" xfId="28441" xr:uid="{00000000-0005-0000-0000-0000466F0000}"/>
    <cellStyle name="Percent 5 3 5 3 2" xfId="28442" xr:uid="{00000000-0005-0000-0000-0000476F0000}"/>
    <cellStyle name="Percent 5 3 5 3 2 2" xfId="28443" xr:uid="{00000000-0005-0000-0000-0000486F0000}"/>
    <cellStyle name="Percent 5 3 5 3 2 3" xfId="28444" xr:uid="{00000000-0005-0000-0000-0000496F0000}"/>
    <cellStyle name="Percent 5 3 5 3 3" xfId="28445" xr:uid="{00000000-0005-0000-0000-00004A6F0000}"/>
    <cellStyle name="Percent 5 3 5 3 4" xfId="28446" xr:uid="{00000000-0005-0000-0000-00004B6F0000}"/>
    <cellStyle name="Percent 5 3 5 4" xfId="28447" xr:uid="{00000000-0005-0000-0000-00004C6F0000}"/>
    <cellStyle name="Percent 5 3 5 4 2" xfId="28448" xr:uid="{00000000-0005-0000-0000-00004D6F0000}"/>
    <cellStyle name="Percent 5 3 5 4 2 2" xfId="28449" xr:uid="{00000000-0005-0000-0000-00004E6F0000}"/>
    <cellStyle name="Percent 5 3 5 4 2 3" xfId="28450" xr:uid="{00000000-0005-0000-0000-00004F6F0000}"/>
    <cellStyle name="Percent 5 3 5 4 3" xfId="28451" xr:uid="{00000000-0005-0000-0000-0000506F0000}"/>
    <cellStyle name="Percent 5 3 5 4 4" xfId="28452" xr:uid="{00000000-0005-0000-0000-0000516F0000}"/>
    <cellStyle name="Percent 5 3 5 5" xfId="28453" xr:uid="{00000000-0005-0000-0000-0000526F0000}"/>
    <cellStyle name="Percent 5 3 5 5 2" xfId="28454" xr:uid="{00000000-0005-0000-0000-0000536F0000}"/>
    <cellStyle name="Percent 5 3 5 5 3" xfId="28455" xr:uid="{00000000-0005-0000-0000-0000546F0000}"/>
    <cellStyle name="Percent 5 3 5 6" xfId="28456" xr:uid="{00000000-0005-0000-0000-0000556F0000}"/>
    <cellStyle name="Percent 5 3 5 7" xfId="28457" xr:uid="{00000000-0005-0000-0000-0000566F0000}"/>
    <cellStyle name="Percent 5 3 6" xfId="28458" xr:uid="{00000000-0005-0000-0000-0000576F0000}"/>
    <cellStyle name="Percent 5 3 6 2" xfId="28459" xr:uid="{00000000-0005-0000-0000-0000586F0000}"/>
    <cellStyle name="Percent 5 3 6 2 2" xfId="28460" xr:uid="{00000000-0005-0000-0000-0000596F0000}"/>
    <cellStyle name="Percent 5 3 6 2 2 2" xfId="28461" xr:uid="{00000000-0005-0000-0000-00005A6F0000}"/>
    <cellStyle name="Percent 5 3 6 2 2 3" xfId="28462" xr:uid="{00000000-0005-0000-0000-00005B6F0000}"/>
    <cellStyle name="Percent 5 3 6 2 3" xfId="28463" xr:uid="{00000000-0005-0000-0000-00005C6F0000}"/>
    <cellStyle name="Percent 5 3 6 2 4" xfId="28464" xr:uid="{00000000-0005-0000-0000-00005D6F0000}"/>
    <cellStyle name="Percent 5 3 6 3" xfId="28465" xr:uid="{00000000-0005-0000-0000-00005E6F0000}"/>
    <cellStyle name="Percent 5 3 6 3 2" xfId="28466" xr:uid="{00000000-0005-0000-0000-00005F6F0000}"/>
    <cellStyle name="Percent 5 3 6 3 2 2" xfId="28467" xr:uid="{00000000-0005-0000-0000-0000606F0000}"/>
    <cellStyle name="Percent 5 3 6 3 2 3" xfId="28468" xr:uid="{00000000-0005-0000-0000-0000616F0000}"/>
    <cellStyle name="Percent 5 3 6 3 3" xfId="28469" xr:uid="{00000000-0005-0000-0000-0000626F0000}"/>
    <cellStyle name="Percent 5 3 6 3 4" xfId="28470" xr:uid="{00000000-0005-0000-0000-0000636F0000}"/>
    <cellStyle name="Percent 5 3 6 4" xfId="28471" xr:uid="{00000000-0005-0000-0000-0000646F0000}"/>
    <cellStyle name="Percent 5 3 6 4 2" xfId="28472" xr:uid="{00000000-0005-0000-0000-0000656F0000}"/>
    <cellStyle name="Percent 5 3 6 4 3" xfId="28473" xr:uid="{00000000-0005-0000-0000-0000666F0000}"/>
    <cellStyle name="Percent 5 3 6 5" xfId="28474" xr:uid="{00000000-0005-0000-0000-0000676F0000}"/>
    <cellStyle name="Percent 5 3 6 6" xfId="28475" xr:uid="{00000000-0005-0000-0000-0000686F0000}"/>
    <cellStyle name="Percent 5 3 7" xfId="28476" xr:uid="{00000000-0005-0000-0000-0000696F0000}"/>
    <cellStyle name="Percent 5 3 7 2" xfId="28477" xr:uid="{00000000-0005-0000-0000-00006A6F0000}"/>
    <cellStyle name="Percent 5 3 7 2 2" xfId="28478" xr:uid="{00000000-0005-0000-0000-00006B6F0000}"/>
    <cellStyle name="Percent 5 3 7 2 3" xfId="28479" xr:uid="{00000000-0005-0000-0000-00006C6F0000}"/>
    <cellStyle name="Percent 5 3 7 3" xfId="28480" xr:uid="{00000000-0005-0000-0000-00006D6F0000}"/>
    <cellStyle name="Percent 5 3 7 4" xfId="28481" xr:uid="{00000000-0005-0000-0000-00006E6F0000}"/>
    <cellStyle name="Percent 5 3 8" xfId="28482" xr:uid="{00000000-0005-0000-0000-00006F6F0000}"/>
    <cellStyle name="Percent 5 3 8 2" xfId="28483" xr:uid="{00000000-0005-0000-0000-0000706F0000}"/>
    <cellStyle name="Percent 5 3 8 2 2" xfId="28484" xr:uid="{00000000-0005-0000-0000-0000716F0000}"/>
    <cellStyle name="Percent 5 3 8 2 3" xfId="28485" xr:uid="{00000000-0005-0000-0000-0000726F0000}"/>
    <cellStyle name="Percent 5 3 8 3" xfId="28486" xr:uid="{00000000-0005-0000-0000-0000736F0000}"/>
    <cellStyle name="Percent 5 3 8 4" xfId="28487" xr:uid="{00000000-0005-0000-0000-0000746F0000}"/>
    <cellStyle name="Percent 5 3 9" xfId="28488" xr:uid="{00000000-0005-0000-0000-0000756F0000}"/>
    <cellStyle name="Percent 5 3 9 2" xfId="28489" xr:uid="{00000000-0005-0000-0000-0000766F0000}"/>
    <cellStyle name="Percent 5 3 9 2 2" xfId="28490" xr:uid="{00000000-0005-0000-0000-0000776F0000}"/>
    <cellStyle name="Percent 5 3 9 2 3" xfId="28491" xr:uid="{00000000-0005-0000-0000-0000786F0000}"/>
    <cellStyle name="Percent 5 3 9 3" xfId="28492" xr:uid="{00000000-0005-0000-0000-0000796F0000}"/>
    <cellStyle name="Percent 5 3 9 4" xfId="28493" xr:uid="{00000000-0005-0000-0000-00007A6F0000}"/>
    <cellStyle name="Percent 5 4" xfId="28494" xr:uid="{00000000-0005-0000-0000-00007B6F0000}"/>
    <cellStyle name="Percent 5 4 10" xfId="28495" xr:uid="{00000000-0005-0000-0000-00007C6F0000}"/>
    <cellStyle name="Percent 5 4 10 2" xfId="28496" xr:uid="{00000000-0005-0000-0000-00007D6F0000}"/>
    <cellStyle name="Percent 5 4 10 3" xfId="28497" xr:uid="{00000000-0005-0000-0000-00007E6F0000}"/>
    <cellStyle name="Percent 5 4 11" xfId="28498" xr:uid="{00000000-0005-0000-0000-00007F6F0000}"/>
    <cellStyle name="Percent 5 4 11 2" xfId="28499" xr:uid="{00000000-0005-0000-0000-0000806F0000}"/>
    <cellStyle name="Percent 5 4 11 3" xfId="28500" xr:uid="{00000000-0005-0000-0000-0000816F0000}"/>
    <cellStyle name="Percent 5 4 12" xfId="28501" xr:uid="{00000000-0005-0000-0000-0000826F0000}"/>
    <cellStyle name="Percent 5 4 2" xfId="28502" xr:uid="{00000000-0005-0000-0000-0000836F0000}"/>
    <cellStyle name="Percent 5 4 2 2" xfId="28503" xr:uid="{00000000-0005-0000-0000-0000846F0000}"/>
    <cellStyle name="Percent 5 4 2 2 2" xfId="28504" xr:uid="{00000000-0005-0000-0000-0000856F0000}"/>
    <cellStyle name="Percent 5 4 2 2 2 2" xfId="28505" xr:uid="{00000000-0005-0000-0000-0000866F0000}"/>
    <cellStyle name="Percent 5 4 2 2 2 3" xfId="28506" xr:uid="{00000000-0005-0000-0000-0000876F0000}"/>
    <cellStyle name="Percent 5 4 2 2 3" xfId="28507" xr:uid="{00000000-0005-0000-0000-0000886F0000}"/>
    <cellStyle name="Percent 5 4 2 2 4" xfId="28508" xr:uid="{00000000-0005-0000-0000-0000896F0000}"/>
    <cellStyle name="Percent 5 4 2 3" xfId="28509" xr:uid="{00000000-0005-0000-0000-00008A6F0000}"/>
    <cellStyle name="Percent 5 4 2 3 2" xfId="28510" xr:uid="{00000000-0005-0000-0000-00008B6F0000}"/>
    <cellStyle name="Percent 5 4 2 3 2 2" xfId="28511" xr:uid="{00000000-0005-0000-0000-00008C6F0000}"/>
    <cellStyle name="Percent 5 4 2 3 2 3" xfId="28512" xr:uid="{00000000-0005-0000-0000-00008D6F0000}"/>
    <cellStyle name="Percent 5 4 2 3 3" xfId="28513" xr:uid="{00000000-0005-0000-0000-00008E6F0000}"/>
    <cellStyle name="Percent 5 4 2 3 4" xfId="28514" xr:uid="{00000000-0005-0000-0000-00008F6F0000}"/>
    <cellStyle name="Percent 5 4 2 4" xfId="28515" xr:uid="{00000000-0005-0000-0000-0000906F0000}"/>
    <cellStyle name="Percent 5 4 2 4 2" xfId="28516" xr:uid="{00000000-0005-0000-0000-0000916F0000}"/>
    <cellStyle name="Percent 5 4 2 4 3" xfId="28517" xr:uid="{00000000-0005-0000-0000-0000926F0000}"/>
    <cellStyle name="Percent 5 4 2 5" xfId="28518" xr:uid="{00000000-0005-0000-0000-0000936F0000}"/>
    <cellStyle name="Percent 5 4 2 5 2" xfId="28519" xr:uid="{00000000-0005-0000-0000-0000946F0000}"/>
    <cellStyle name="Percent 5 4 2 5 3" xfId="28520" xr:uid="{00000000-0005-0000-0000-0000956F0000}"/>
    <cellStyle name="Percent 5 4 2 6" xfId="28521" xr:uid="{00000000-0005-0000-0000-0000966F0000}"/>
    <cellStyle name="Percent 5 4 3" xfId="28522" xr:uid="{00000000-0005-0000-0000-0000976F0000}"/>
    <cellStyle name="Percent 5 4 3 2" xfId="28523" xr:uid="{00000000-0005-0000-0000-0000986F0000}"/>
    <cellStyle name="Percent 5 4 3 2 2" xfId="28524" xr:uid="{00000000-0005-0000-0000-0000996F0000}"/>
    <cellStyle name="Percent 5 4 3 2 2 2" xfId="28525" xr:uid="{00000000-0005-0000-0000-00009A6F0000}"/>
    <cellStyle name="Percent 5 4 3 2 2 3" xfId="28526" xr:uid="{00000000-0005-0000-0000-00009B6F0000}"/>
    <cellStyle name="Percent 5 4 3 2 3" xfId="28527" xr:uid="{00000000-0005-0000-0000-00009C6F0000}"/>
    <cellStyle name="Percent 5 4 3 2 4" xfId="28528" xr:uid="{00000000-0005-0000-0000-00009D6F0000}"/>
    <cellStyle name="Percent 5 4 3 3" xfId="28529" xr:uid="{00000000-0005-0000-0000-00009E6F0000}"/>
    <cellStyle name="Percent 5 4 3 3 2" xfId="28530" xr:uid="{00000000-0005-0000-0000-00009F6F0000}"/>
    <cellStyle name="Percent 5 4 3 3 2 2" xfId="28531" xr:uid="{00000000-0005-0000-0000-0000A06F0000}"/>
    <cellStyle name="Percent 5 4 3 3 2 3" xfId="28532" xr:uid="{00000000-0005-0000-0000-0000A16F0000}"/>
    <cellStyle name="Percent 5 4 3 3 3" xfId="28533" xr:uid="{00000000-0005-0000-0000-0000A26F0000}"/>
    <cellStyle name="Percent 5 4 3 3 4" xfId="28534" xr:uid="{00000000-0005-0000-0000-0000A36F0000}"/>
    <cellStyle name="Percent 5 4 3 4" xfId="28535" xr:uid="{00000000-0005-0000-0000-0000A46F0000}"/>
    <cellStyle name="Percent 5 4 3 4 2" xfId="28536" xr:uid="{00000000-0005-0000-0000-0000A56F0000}"/>
    <cellStyle name="Percent 5 4 3 4 3" xfId="28537" xr:uid="{00000000-0005-0000-0000-0000A66F0000}"/>
    <cellStyle name="Percent 5 4 3 5" xfId="28538" xr:uid="{00000000-0005-0000-0000-0000A76F0000}"/>
    <cellStyle name="Percent 5 4 3 6" xfId="28539" xr:uid="{00000000-0005-0000-0000-0000A86F0000}"/>
    <cellStyle name="Percent 5 4 4" xfId="28540" xr:uid="{00000000-0005-0000-0000-0000A96F0000}"/>
    <cellStyle name="Percent 5 4 4 2" xfId="28541" xr:uid="{00000000-0005-0000-0000-0000AA6F0000}"/>
    <cellStyle name="Percent 5 4 4 2 2" xfId="28542" xr:uid="{00000000-0005-0000-0000-0000AB6F0000}"/>
    <cellStyle name="Percent 5 4 4 2 2 2" xfId="28543" xr:uid="{00000000-0005-0000-0000-0000AC6F0000}"/>
    <cellStyle name="Percent 5 4 4 2 2 3" xfId="28544" xr:uid="{00000000-0005-0000-0000-0000AD6F0000}"/>
    <cellStyle name="Percent 5 4 4 2 3" xfId="28545" xr:uid="{00000000-0005-0000-0000-0000AE6F0000}"/>
    <cellStyle name="Percent 5 4 4 2 4" xfId="28546" xr:uid="{00000000-0005-0000-0000-0000AF6F0000}"/>
    <cellStyle name="Percent 5 4 4 3" xfId="28547" xr:uid="{00000000-0005-0000-0000-0000B06F0000}"/>
    <cellStyle name="Percent 5 4 4 3 2" xfId="28548" xr:uid="{00000000-0005-0000-0000-0000B16F0000}"/>
    <cellStyle name="Percent 5 4 4 3 2 2" xfId="28549" xr:uid="{00000000-0005-0000-0000-0000B26F0000}"/>
    <cellStyle name="Percent 5 4 4 3 2 3" xfId="28550" xr:uid="{00000000-0005-0000-0000-0000B36F0000}"/>
    <cellStyle name="Percent 5 4 4 3 3" xfId="28551" xr:uid="{00000000-0005-0000-0000-0000B46F0000}"/>
    <cellStyle name="Percent 5 4 4 3 4" xfId="28552" xr:uid="{00000000-0005-0000-0000-0000B56F0000}"/>
    <cellStyle name="Percent 5 4 4 4" xfId="28553" xr:uid="{00000000-0005-0000-0000-0000B66F0000}"/>
    <cellStyle name="Percent 5 4 4 4 2" xfId="28554" xr:uid="{00000000-0005-0000-0000-0000B76F0000}"/>
    <cellStyle name="Percent 5 4 4 4 2 2" xfId="28555" xr:uid="{00000000-0005-0000-0000-0000B86F0000}"/>
    <cellStyle name="Percent 5 4 4 4 2 3" xfId="28556" xr:uid="{00000000-0005-0000-0000-0000B96F0000}"/>
    <cellStyle name="Percent 5 4 4 4 3" xfId="28557" xr:uid="{00000000-0005-0000-0000-0000BA6F0000}"/>
    <cellStyle name="Percent 5 4 4 4 4" xfId="28558" xr:uid="{00000000-0005-0000-0000-0000BB6F0000}"/>
    <cellStyle name="Percent 5 4 4 5" xfId="28559" xr:uid="{00000000-0005-0000-0000-0000BC6F0000}"/>
    <cellStyle name="Percent 5 4 4 5 2" xfId="28560" xr:uid="{00000000-0005-0000-0000-0000BD6F0000}"/>
    <cellStyle name="Percent 5 4 4 5 3" xfId="28561" xr:uid="{00000000-0005-0000-0000-0000BE6F0000}"/>
    <cellStyle name="Percent 5 4 4 6" xfId="28562" xr:uid="{00000000-0005-0000-0000-0000BF6F0000}"/>
    <cellStyle name="Percent 5 4 4 7" xfId="28563" xr:uid="{00000000-0005-0000-0000-0000C06F0000}"/>
    <cellStyle name="Percent 5 4 5" xfId="28564" xr:uid="{00000000-0005-0000-0000-0000C16F0000}"/>
    <cellStyle name="Percent 5 4 5 2" xfId="28565" xr:uid="{00000000-0005-0000-0000-0000C26F0000}"/>
    <cellStyle name="Percent 5 4 5 2 2" xfId="28566" xr:uid="{00000000-0005-0000-0000-0000C36F0000}"/>
    <cellStyle name="Percent 5 4 5 2 2 2" xfId="28567" xr:uid="{00000000-0005-0000-0000-0000C46F0000}"/>
    <cellStyle name="Percent 5 4 5 2 2 3" xfId="28568" xr:uid="{00000000-0005-0000-0000-0000C56F0000}"/>
    <cellStyle name="Percent 5 4 5 2 3" xfId="28569" xr:uid="{00000000-0005-0000-0000-0000C66F0000}"/>
    <cellStyle name="Percent 5 4 5 2 4" xfId="28570" xr:uid="{00000000-0005-0000-0000-0000C76F0000}"/>
    <cellStyle name="Percent 5 4 5 3" xfId="28571" xr:uid="{00000000-0005-0000-0000-0000C86F0000}"/>
    <cellStyle name="Percent 5 4 5 3 2" xfId="28572" xr:uid="{00000000-0005-0000-0000-0000C96F0000}"/>
    <cellStyle name="Percent 5 4 5 3 2 2" xfId="28573" xr:uid="{00000000-0005-0000-0000-0000CA6F0000}"/>
    <cellStyle name="Percent 5 4 5 3 2 3" xfId="28574" xr:uid="{00000000-0005-0000-0000-0000CB6F0000}"/>
    <cellStyle name="Percent 5 4 5 3 3" xfId="28575" xr:uid="{00000000-0005-0000-0000-0000CC6F0000}"/>
    <cellStyle name="Percent 5 4 5 3 4" xfId="28576" xr:uid="{00000000-0005-0000-0000-0000CD6F0000}"/>
    <cellStyle name="Percent 5 4 5 4" xfId="28577" xr:uid="{00000000-0005-0000-0000-0000CE6F0000}"/>
    <cellStyle name="Percent 5 4 5 4 2" xfId="28578" xr:uid="{00000000-0005-0000-0000-0000CF6F0000}"/>
    <cellStyle name="Percent 5 4 5 4 3" xfId="28579" xr:uid="{00000000-0005-0000-0000-0000D06F0000}"/>
    <cellStyle name="Percent 5 4 5 5" xfId="28580" xr:uid="{00000000-0005-0000-0000-0000D16F0000}"/>
    <cellStyle name="Percent 5 4 5 6" xfId="28581" xr:uid="{00000000-0005-0000-0000-0000D26F0000}"/>
    <cellStyle name="Percent 5 4 6" xfId="28582" xr:uid="{00000000-0005-0000-0000-0000D36F0000}"/>
    <cellStyle name="Percent 5 4 6 2" xfId="28583" xr:uid="{00000000-0005-0000-0000-0000D46F0000}"/>
    <cellStyle name="Percent 5 4 6 2 2" xfId="28584" xr:uid="{00000000-0005-0000-0000-0000D56F0000}"/>
    <cellStyle name="Percent 5 4 6 2 3" xfId="28585" xr:uid="{00000000-0005-0000-0000-0000D66F0000}"/>
    <cellStyle name="Percent 5 4 6 3" xfId="28586" xr:uid="{00000000-0005-0000-0000-0000D76F0000}"/>
    <cellStyle name="Percent 5 4 6 4" xfId="28587" xr:uid="{00000000-0005-0000-0000-0000D86F0000}"/>
    <cellStyle name="Percent 5 4 7" xfId="28588" xr:uid="{00000000-0005-0000-0000-0000D96F0000}"/>
    <cellStyle name="Percent 5 4 7 2" xfId="28589" xr:uid="{00000000-0005-0000-0000-0000DA6F0000}"/>
    <cellStyle name="Percent 5 4 7 2 2" xfId="28590" xr:uid="{00000000-0005-0000-0000-0000DB6F0000}"/>
    <cellStyle name="Percent 5 4 7 2 3" xfId="28591" xr:uid="{00000000-0005-0000-0000-0000DC6F0000}"/>
    <cellStyle name="Percent 5 4 7 3" xfId="28592" xr:uid="{00000000-0005-0000-0000-0000DD6F0000}"/>
    <cellStyle name="Percent 5 4 7 4" xfId="28593" xr:uid="{00000000-0005-0000-0000-0000DE6F0000}"/>
    <cellStyle name="Percent 5 4 8" xfId="28594" xr:uid="{00000000-0005-0000-0000-0000DF6F0000}"/>
    <cellStyle name="Percent 5 4 8 2" xfId="28595" xr:uid="{00000000-0005-0000-0000-0000E06F0000}"/>
    <cellStyle name="Percent 5 4 8 2 2" xfId="28596" xr:uid="{00000000-0005-0000-0000-0000E16F0000}"/>
    <cellStyle name="Percent 5 4 8 2 3" xfId="28597" xr:uid="{00000000-0005-0000-0000-0000E26F0000}"/>
    <cellStyle name="Percent 5 4 8 3" xfId="28598" xr:uid="{00000000-0005-0000-0000-0000E36F0000}"/>
    <cellStyle name="Percent 5 4 8 4" xfId="28599" xr:uid="{00000000-0005-0000-0000-0000E46F0000}"/>
    <cellStyle name="Percent 5 4 9" xfId="28600" xr:uid="{00000000-0005-0000-0000-0000E56F0000}"/>
    <cellStyle name="Percent 5 4 9 2" xfId="28601" xr:uid="{00000000-0005-0000-0000-0000E66F0000}"/>
    <cellStyle name="Percent 5 4 9 3" xfId="28602" xr:uid="{00000000-0005-0000-0000-0000E76F0000}"/>
    <cellStyle name="Percent 5 5" xfId="28603" xr:uid="{00000000-0005-0000-0000-0000E86F0000}"/>
    <cellStyle name="Percent 5 5 10" xfId="28604" xr:uid="{00000000-0005-0000-0000-0000E96F0000}"/>
    <cellStyle name="Percent 5 5 10 2" xfId="28605" xr:uid="{00000000-0005-0000-0000-0000EA6F0000}"/>
    <cellStyle name="Percent 5 5 10 3" xfId="28606" xr:uid="{00000000-0005-0000-0000-0000EB6F0000}"/>
    <cellStyle name="Percent 5 5 11" xfId="28607" xr:uid="{00000000-0005-0000-0000-0000EC6F0000}"/>
    <cellStyle name="Percent 5 5 11 2" xfId="28608" xr:uid="{00000000-0005-0000-0000-0000ED6F0000}"/>
    <cellStyle name="Percent 5 5 11 3" xfId="28609" xr:uid="{00000000-0005-0000-0000-0000EE6F0000}"/>
    <cellStyle name="Percent 5 5 12" xfId="28610" xr:uid="{00000000-0005-0000-0000-0000EF6F0000}"/>
    <cellStyle name="Percent 5 5 2" xfId="28611" xr:uid="{00000000-0005-0000-0000-0000F06F0000}"/>
    <cellStyle name="Percent 5 5 2 2" xfId="28612" xr:uid="{00000000-0005-0000-0000-0000F16F0000}"/>
    <cellStyle name="Percent 5 5 2 2 2" xfId="28613" xr:uid="{00000000-0005-0000-0000-0000F26F0000}"/>
    <cellStyle name="Percent 5 5 2 2 2 2" xfId="28614" xr:uid="{00000000-0005-0000-0000-0000F36F0000}"/>
    <cellStyle name="Percent 5 5 2 2 2 3" xfId="28615" xr:uid="{00000000-0005-0000-0000-0000F46F0000}"/>
    <cellStyle name="Percent 5 5 2 2 3" xfId="28616" xr:uid="{00000000-0005-0000-0000-0000F56F0000}"/>
    <cellStyle name="Percent 5 5 2 2 4" xfId="28617" xr:uid="{00000000-0005-0000-0000-0000F66F0000}"/>
    <cellStyle name="Percent 5 5 2 3" xfId="28618" xr:uid="{00000000-0005-0000-0000-0000F76F0000}"/>
    <cellStyle name="Percent 5 5 2 3 2" xfId="28619" xr:uid="{00000000-0005-0000-0000-0000F86F0000}"/>
    <cellStyle name="Percent 5 5 2 3 2 2" xfId="28620" xr:uid="{00000000-0005-0000-0000-0000F96F0000}"/>
    <cellStyle name="Percent 5 5 2 3 2 3" xfId="28621" xr:uid="{00000000-0005-0000-0000-0000FA6F0000}"/>
    <cellStyle name="Percent 5 5 2 3 3" xfId="28622" xr:uid="{00000000-0005-0000-0000-0000FB6F0000}"/>
    <cellStyle name="Percent 5 5 2 3 4" xfId="28623" xr:uid="{00000000-0005-0000-0000-0000FC6F0000}"/>
    <cellStyle name="Percent 5 5 2 4" xfId="28624" xr:uid="{00000000-0005-0000-0000-0000FD6F0000}"/>
    <cellStyle name="Percent 5 5 2 4 2" xfId="28625" xr:uid="{00000000-0005-0000-0000-0000FE6F0000}"/>
    <cellStyle name="Percent 5 5 2 4 3" xfId="28626" xr:uid="{00000000-0005-0000-0000-0000FF6F0000}"/>
    <cellStyle name="Percent 5 5 2 5" xfId="28627" xr:uid="{00000000-0005-0000-0000-000000700000}"/>
    <cellStyle name="Percent 5 5 2 5 2" xfId="28628" xr:uid="{00000000-0005-0000-0000-000001700000}"/>
    <cellStyle name="Percent 5 5 2 5 3" xfId="28629" xr:uid="{00000000-0005-0000-0000-000002700000}"/>
    <cellStyle name="Percent 5 5 2 6" xfId="28630" xr:uid="{00000000-0005-0000-0000-000003700000}"/>
    <cellStyle name="Percent 5 5 3" xfId="28631" xr:uid="{00000000-0005-0000-0000-000004700000}"/>
    <cellStyle name="Percent 5 5 3 2" xfId="28632" xr:uid="{00000000-0005-0000-0000-000005700000}"/>
    <cellStyle name="Percent 5 5 3 2 2" xfId="28633" xr:uid="{00000000-0005-0000-0000-000006700000}"/>
    <cellStyle name="Percent 5 5 3 2 2 2" xfId="28634" xr:uid="{00000000-0005-0000-0000-000007700000}"/>
    <cellStyle name="Percent 5 5 3 2 2 3" xfId="28635" xr:uid="{00000000-0005-0000-0000-000008700000}"/>
    <cellStyle name="Percent 5 5 3 2 3" xfId="28636" xr:uid="{00000000-0005-0000-0000-000009700000}"/>
    <cellStyle name="Percent 5 5 3 2 4" xfId="28637" xr:uid="{00000000-0005-0000-0000-00000A700000}"/>
    <cellStyle name="Percent 5 5 3 3" xfId="28638" xr:uid="{00000000-0005-0000-0000-00000B700000}"/>
    <cellStyle name="Percent 5 5 3 3 2" xfId="28639" xr:uid="{00000000-0005-0000-0000-00000C700000}"/>
    <cellStyle name="Percent 5 5 3 3 2 2" xfId="28640" xr:uid="{00000000-0005-0000-0000-00000D700000}"/>
    <cellStyle name="Percent 5 5 3 3 2 3" xfId="28641" xr:uid="{00000000-0005-0000-0000-00000E700000}"/>
    <cellStyle name="Percent 5 5 3 3 3" xfId="28642" xr:uid="{00000000-0005-0000-0000-00000F700000}"/>
    <cellStyle name="Percent 5 5 3 3 4" xfId="28643" xr:uid="{00000000-0005-0000-0000-000010700000}"/>
    <cellStyle name="Percent 5 5 3 4" xfId="28644" xr:uid="{00000000-0005-0000-0000-000011700000}"/>
    <cellStyle name="Percent 5 5 3 4 2" xfId="28645" xr:uid="{00000000-0005-0000-0000-000012700000}"/>
    <cellStyle name="Percent 5 5 3 4 3" xfId="28646" xr:uid="{00000000-0005-0000-0000-000013700000}"/>
    <cellStyle name="Percent 5 5 3 5" xfId="28647" xr:uid="{00000000-0005-0000-0000-000014700000}"/>
    <cellStyle name="Percent 5 5 3 6" xfId="28648" xr:uid="{00000000-0005-0000-0000-000015700000}"/>
    <cellStyle name="Percent 5 5 3 7" xfId="28649" xr:uid="{00000000-0005-0000-0000-000016700000}"/>
    <cellStyle name="Percent 5 5 4" xfId="28650" xr:uid="{00000000-0005-0000-0000-000017700000}"/>
    <cellStyle name="Percent 5 5 4 2" xfId="28651" xr:uid="{00000000-0005-0000-0000-000018700000}"/>
    <cellStyle name="Percent 5 5 4 2 2" xfId="28652" xr:uid="{00000000-0005-0000-0000-000019700000}"/>
    <cellStyle name="Percent 5 5 4 2 2 2" xfId="28653" xr:uid="{00000000-0005-0000-0000-00001A700000}"/>
    <cellStyle name="Percent 5 5 4 2 2 3" xfId="28654" xr:uid="{00000000-0005-0000-0000-00001B700000}"/>
    <cellStyle name="Percent 5 5 4 2 3" xfId="28655" xr:uid="{00000000-0005-0000-0000-00001C700000}"/>
    <cellStyle name="Percent 5 5 4 2 4" xfId="28656" xr:uid="{00000000-0005-0000-0000-00001D700000}"/>
    <cellStyle name="Percent 5 5 4 3" xfId="28657" xr:uid="{00000000-0005-0000-0000-00001E700000}"/>
    <cellStyle name="Percent 5 5 4 3 2" xfId="28658" xr:uid="{00000000-0005-0000-0000-00001F700000}"/>
    <cellStyle name="Percent 5 5 4 3 2 2" xfId="28659" xr:uid="{00000000-0005-0000-0000-000020700000}"/>
    <cellStyle name="Percent 5 5 4 3 2 3" xfId="28660" xr:uid="{00000000-0005-0000-0000-000021700000}"/>
    <cellStyle name="Percent 5 5 4 3 3" xfId="28661" xr:uid="{00000000-0005-0000-0000-000022700000}"/>
    <cellStyle name="Percent 5 5 4 3 4" xfId="28662" xr:uid="{00000000-0005-0000-0000-000023700000}"/>
    <cellStyle name="Percent 5 5 4 4" xfId="28663" xr:uid="{00000000-0005-0000-0000-000024700000}"/>
    <cellStyle name="Percent 5 5 4 4 2" xfId="28664" xr:uid="{00000000-0005-0000-0000-000025700000}"/>
    <cellStyle name="Percent 5 5 4 4 2 2" xfId="28665" xr:uid="{00000000-0005-0000-0000-000026700000}"/>
    <cellStyle name="Percent 5 5 4 4 2 3" xfId="28666" xr:uid="{00000000-0005-0000-0000-000027700000}"/>
    <cellStyle name="Percent 5 5 4 4 3" xfId="28667" xr:uid="{00000000-0005-0000-0000-000028700000}"/>
    <cellStyle name="Percent 5 5 4 4 4" xfId="28668" xr:uid="{00000000-0005-0000-0000-000029700000}"/>
    <cellStyle name="Percent 5 5 4 5" xfId="28669" xr:uid="{00000000-0005-0000-0000-00002A700000}"/>
    <cellStyle name="Percent 5 5 4 5 2" xfId="28670" xr:uid="{00000000-0005-0000-0000-00002B700000}"/>
    <cellStyle name="Percent 5 5 4 5 3" xfId="28671" xr:uid="{00000000-0005-0000-0000-00002C700000}"/>
    <cellStyle name="Percent 5 5 4 6" xfId="28672" xr:uid="{00000000-0005-0000-0000-00002D700000}"/>
    <cellStyle name="Percent 5 5 4 7" xfId="28673" xr:uid="{00000000-0005-0000-0000-00002E700000}"/>
    <cellStyle name="Percent 5 5 5" xfId="28674" xr:uid="{00000000-0005-0000-0000-00002F700000}"/>
    <cellStyle name="Percent 5 5 5 2" xfId="28675" xr:uid="{00000000-0005-0000-0000-000030700000}"/>
    <cellStyle name="Percent 5 5 5 2 2" xfId="28676" xr:uid="{00000000-0005-0000-0000-000031700000}"/>
    <cellStyle name="Percent 5 5 5 2 2 2" xfId="28677" xr:uid="{00000000-0005-0000-0000-000032700000}"/>
    <cellStyle name="Percent 5 5 5 2 2 3" xfId="28678" xr:uid="{00000000-0005-0000-0000-000033700000}"/>
    <cellStyle name="Percent 5 5 5 2 3" xfId="28679" xr:uid="{00000000-0005-0000-0000-000034700000}"/>
    <cellStyle name="Percent 5 5 5 2 4" xfId="28680" xr:uid="{00000000-0005-0000-0000-000035700000}"/>
    <cellStyle name="Percent 5 5 5 3" xfId="28681" xr:uid="{00000000-0005-0000-0000-000036700000}"/>
    <cellStyle name="Percent 5 5 5 3 2" xfId="28682" xr:uid="{00000000-0005-0000-0000-000037700000}"/>
    <cellStyle name="Percent 5 5 5 3 2 2" xfId="28683" xr:uid="{00000000-0005-0000-0000-000038700000}"/>
    <cellStyle name="Percent 5 5 5 3 2 3" xfId="28684" xr:uid="{00000000-0005-0000-0000-000039700000}"/>
    <cellStyle name="Percent 5 5 5 3 3" xfId="28685" xr:uid="{00000000-0005-0000-0000-00003A700000}"/>
    <cellStyle name="Percent 5 5 5 3 4" xfId="28686" xr:uid="{00000000-0005-0000-0000-00003B700000}"/>
    <cellStyle name="Percent 5 5 5 4" xfId="28687" xr:uid="{00000000-0005-0000-0000-00003C700000}"/>
    <cellStyle name="Percent 5 5 5 4 2" xfId="28688" xr:uid="{00000000-0005-0000-0000-00003D700000}"/>
    <cellStyle name="Percent 5 5 5 4 3" xfId="28689" xr:uid="{00000000-0005-0000-0000-00003E700000}"/>
    <cellStyle name="Percent 5 5 5 5" xfId="28690" xr:uid="{00000000-0005-0000-0000-00003F700000}"/>
    <cellStyle name="Percent 5 5 5 6" xfId="28691" xr:uid="{00000000-0005-0000-0000-000040700000}"/>
    <cellStyle name="Percent 5 5 6" xfId="28692" xr:uid="{00000000-0005-0000-0000-000041700000}"/>
    <cellStyle name="Percent 5 5 6 2" xfId="28693" xr:uid="{00000000-0005-0000-0000-000042700000}"/>
    <cellStyle name="Percent 5 5 6 2 2" xfId="28694" xr:uid="{00000000-0005-0000-0000-000043700000}"/>
    <cellStyle name="Percent 5 5 6 2 3" xfId="28695" xr:uid="{00000000-0005-0000-0000-000044700000}"/>
    <cellStyle name="Percent 5 5 6 3" xfId="28696" xr:uid="{00000000-0005-0000-0000-000045700000}"/>
    <cellStyle name="Percent 5 5 6 4" xfId="28697" xr:uid="{00000000-0005-0000-0000-000046700000}"/>
    <cellStyle name="Percent 5 5 7" xfId="28698" xr:uid="{00000000-0005-0000-0000-000047700000}"/>
    <cellStyle name="Percent 5 5 7 2" xfId="28699" xr:uid="{00000000-0005-0000-0000-000048700000}"/>
    <cellStyle name="Percent 5 5 7 2 2" xfId="28700" xr:uid="{00000000-0005-0000-0000-000049700000}"/>
    <cellStyle name="Percent 5 5 7 2 3" xfId="28701" xr:uid="{00000000-0005-0000-0000-00004A700000}"/>
    <cellStyle name="Percent 5 5 7 3" xfId="28702" xr:uid="{00000000-0005-0000-0000-00004B700000}"/>
    <cellStyle name="Percent 5 5 7 4" xfId="28703" xr:uid="{00000000-0005-0000-0000-00004C700000}"/>
    <cellStyle name="Percent 5 5 8" xfId="28704" xr:uid="{00000000-0005-0000-0000-00004D700000}"/>
    <cellStyle name="Percent 5 5 8 2" xfId="28705" xr:uid="{00000000-0005-0000-0000-00004E700000}"/>
    <cellStyle name="Percent 5 5 8 2 2" xfId="28706" xr:uid="{00000000-0005-0000-0000-00004F700000}"/>
    <cellStyle name="Percent 5 5 8 2 3" xfId="28707" xr:uid="{00000000-0005-0000-0000-000050700000}"/>
    <cellStyle name="Percent 5 5 8 3" xfId="28708" xr:uid="{00000000-0005-0000-0000-000051700000}"/>
    <cellStyle name="Percent 5 5 8 4" xfId="28709" xr:uid="{00000000-0005-0000-0000-000052700000}"/>
    <cellStyle name="Percent 5 5 9" xfId="28710" xr:uid="{00000000-0005-0000-0000-000053700000}"/>
    <cellStyle name="Percent 5 5 9 2" xfId="28711" xr:uid="{00000000-0005-0000-0000-000054700000}"/>
    <cellStyle name="Percent 5 5 9 3" xfId="28712" xr:uid="{00000000-0005-0000-0000-000055700000}"/>
    <cellStyle name="Percent 5 6" xfId="28713" xr:uid="{00000000-0005-0000-0000-000056700000}"/>
    <cellStyle name="Percent 5 6 10" xfId="28714" xr:uid="{00000000-0005-0000-0000-000057700000}"/>
    <cellStyle name="Percent 5 6 10 2" xfId="28715" xr:uid="{00000000-0005-0000-0000-000058700000}"/>
    <cellStyle name="Percent 5 6 10 3" xfId="28716" xr:uid="{00000000-0005-0000-0000-000059700000}"/>
    <cellStyle name="Percent 5 6 11" xfId="28717" xr:uid="{00000000-0005-0000-0000-00005A700000}"/>
    <cellStyle name="Percent 5 6 11 2" xfId="28718" xr:uid="{00000000-0005-0000-0000-00005B700000}"/>
    <cellStyle name="Percent 5 6 11 3" xfId="28719" xr:uid="{00000000-0005-0000-0000-00005C700000}"/>
    <cellStyle name="Percent 5 6 12" xfId="28720" xr:uid="{00000000-0005-0000-0000-00005D700000}"/>
    <cellStyle name="Percent 5 6 2" xfId="28721" xr:uid="{00000000-0005-0000-0000-00005E700000}"/>
    <cellStyle name="Percent 5 6 2 2" xfId="28722" xr:uid="{00000000-0005-0000-0000-00005F700000}"/>
    <cellStyle name="Percent 5 6 2 2 2" xfId="28723" xr:uid="{00000000-0005-0000-0000-000060700000}"/>
    <cellStyle name="Percent 5 6 2 2 2 2" xfId="28724" xr:uid="{00000000-0005-0000-0000-000061700000}"/>
    <cellStyle name="Percent 5 6 2 2 2 3" xfId="28725" xr:uid="{00000000-0005-0000-0000-000062700000}"/>
    <cellStyle name="Percent 5 6 2 2 3" xfId="28726" xr:uid="{00000000-0005-0000-0000-000063700000}"/>
    <cellStyle name="Percent 5 6 2 2 4" xfId="28727" xr:uid="{00000000-0005-0000-0000-000064700000}"/>
    <cellStyle name="Percent 5 6 2 3" xfId="28728" xr:uid="{00000000-0005-0000-0000-000065700000}"/>
    <cellStyle name="Percent 5 6 2 3 2" xfId="28729" xr:uid="{00000000-0005-0000-0000-000066700000}"/>
    <cellStyle name="Percent 5 6 2 3 2 2" xfId="28730" xr:uid="{00000000-0005-0000-0000-000067700000}"/>
    <cellStyle name="Percent 5 6 2 3 2 3" xfId="28731" xr:uid="{00000000-0005-0000-0000-000068700000}"/>
    <cellStyle name="Percent 5 6 2 3 3" xfId="28732" xr:uid="{00000000-0005-0000-0000-000069700000}"/>
    <cellStyle name="Percent 5 6 2 3 4" xfId="28733" xr:uid="{00000000-0005-0000-0000-00006A700000}"/>
    <cellStyle name="Percent 5 6 2 4" xfId="28734" xr:uid="{00000000-0005-0000-0000-00006B700000}"/>
    <cellStyle name="Percent 5 6 2 4 2" xfId="28735" xr:uid="{00000000-0005-0000-0000-00006C700000}"/>
    <cellStyle name="Percent 5 6 2 4 3" xfId="28736" xr:uid="{00000000-0005-0000-0000-00006D700000}"/>
    <cellStyle name="Percent 5 6 2 5" xfId="28737" xr:uid="{00000000-0005-0000-0000-00006E700000}"/>
    <cellStyle name="Percent 5 6 2 6" xfId="28738" xr:uid="{00000000-0005-0000-0000-00006F700000}"/>
    <cellStyle name="Percent 5 6 3" xfId="28739" xr:uid="{00000000-0005-0000-0000-000070700000}"/>
    <cellStyle name="Percent 5 6 3 2" xfId="28740" xr:uid="{00000000-0005-0000-0000-000071700000}"/>
    <cellStyle name="Percent 5 6 3 2 2" xfId="28741" xr:uid="{00000000-0005-0000-0000-000072700000}"/>
    <cellStyle name="Percent 5 6 3 2 2 2" xfId="28742" xr:uid="{00000000-0005-0000-0000-000073700000}"/>
    <cellStyle name="Percent 5 6 3 2 2 3" xfId="28743" xr:uid="{00000000-0005-0000-0000-000074700000}"/>
    <cellStyle name="Percent 5 6 3 2 3" xfId="28744" xr:uid="{00000000-0005-0000-0000-000075700000}"/>
    <cellStyle name="Percent 5 6 3 2 4" xfId="28745" xr:uid="{00000000-0005-0000-0000-000076700000}"/>
    <cellStyle name="Percent 5 6 3 3" xfId="28746" xr:uid="{00000000-0005-0000-0000-000077700000}"/>
    <cellStyle name="Percent 5 6 3 3 2" xfId="28747" xr:uid="{00000000-0005-0000-0000-000078700000}"/>
    <cellStyle name="Percent 5 6 3 3 2 2" xfId="28748" xr:uid="{00000000-0005-0000-0000-000079700000}"/>
    <cellStyle name="Percent 5 6 3 3 2 3" xfId="28749" xr:uid="{00000000-0005-0000-0000-00007A700000}"/>
    <cellStyle name="Percent 5 6 3 3 3" xfId="28750" xr:uid="{00000000-0005-0000-0000-00007B700000}"/>
    <cellStyle name="Percent 5 6 3 3 4" xfId="28751" xr:uid="{00000000-0005-0000-0000-00007C700000}"/>
    <cellStyle name="Percent 5 6 3 4" xfId="28752" xr:uid="{00000000-0005-0000-0000-00007D700000}"/>
    <cellStyle name="Percent 5 6 3 4 2" xfId="28753" xr:uid="{00000000-0005-0000-0000-00007E700000}"/>
    <cellStyle name="Percent 5 6 3 4 3" xfId="28754" xr:uid="{00000000-0005-0000-0000-00007F700000}"/>
    <cellStyle name="Percent 5 6 3 5" xfId="28755" xr:uid="{00000000-0005-0000-0000-000080700000}"/>
    <cellStyle name="Percent 5 6 3 6" xfId="28756" xr:uid="{00000000-0005-0000-0000-000081700000}"/>
    <cellStyle name="Percent 5 6 4" xfId="28757" xr:uid="{00000000-0005-0000-0000-000082700000}"/>
    <cellStyle name="Percent 5 6 4 2" xfId="28758" xr:uid="{00000000-0005-0000-0000-000083700000}"/>
    <cellStyle name="Percent 5 6 4 2 2" xfId="28759" xr:uid="{00000000-0005-0000-0000-000084700000}"/>
    <cellStyle name="Percent 5 6 4 2 2 2" xfId="28760" xr:uid="{00000000-0005-0000-0000-000085700000}"/>
    <cellStyle name="Percent 5 6 4 2 2 3" xfId="28761" xr:uid="{00000000-0005-0000-0000-000086700000}"/>
    <cellStyle name="Percent 5 6 4 2 3" xfId="28762" xr:uid="{00000000-0005-0000-0000-000087700000}"/>
    <cellStyle name="Percent 5 6 4 2 4" xfId="28763" xr:uid="{00000000-0005-0000-0000-000088700000}"/>
    <cellStyle name="Percent 5 6 4 3" xfId="28764" xr:uid="{00000000-0005-0000-0000-000089700000}"/>
    <cellStyle name="Percent 5 6 4 3 2" xfId="28765" xr:uid="{00000000-0005-0000-0000-00008A700000}"/>
    <cellStyle name="Percent 5 6 4 3 2 2" xfId="28766" xr:uid="{00000000-0005-0000-0000-00008B700000}"/>
    <cellStyle name="Percent 5 6 4 3 2 3" xfId="28767" xr:uid="{00000000-0005-0000-0000-00008C700000}"/>
    <cellStyle name="Percent 5 6 4 3 3" xfId="28768" xr:uid="{00000000-0005-0000-0000-00008D700000}"/>
    <cellStyle name="Percent 5 6 4 3 4" xfId="28769" xr:uid="{00000000-0005-0000-0000-00008E700000}"/>
    <cellStyle name="Percent 5 6 4 4" xfId="28770" xr:uid="{00000000-0005-0000-0000-00008F700000}"/>
    <cellStyle name="Percent 5 6 4 4 2" xfId="28771" xr:uid="{00000000-0005-0000-0000-000090700000}"/>
    <cellStyle name="Percent 5 6 4 4 2 2" xfId="28772" xr:uid="{00000000-0005-0000-0000-000091700000}"/>
    <cellStyle name="Percent 5 6 4 4 2 3" xfId="28773" xr:uid="{00000000-0005-0000-0000-000092700000}"/>
    <cellStyle name="Percent 5 6 4 4 3" xfId="28774" xr:uid="{00000000-0005-0000-0000-000093700000}"/>
    <cellStyle name="Percent 5 6 4 4 4" xfId="28775" xr:uid="{00000000-0005-0000-0000-000094700000}"/>
    <cellStyle name="Percent 5 6 4 5" xfId="28776" xr:uid="{00000000-0005-0000-0000-000095700000}"/>
    <cellStyle name="Percent 5 6 4 5 2" xfId="28777" xr:uid="{00000000-0005-0000-0000-000096700000}"/>
    <cellStyle name="Percent 5 6 4 5 3" xfId="28778" xr:uid="{00000000-0005-0000-0000-000097700000}"/>
    <cellStyle name="Percent 5 6 4 6" xfId="28779" xr:uid="{00000000-0005-0000-0000-000098700000}"/>
    <cellStyle name="Percent 5 6 4 7" xfId="28780" xr:uid="{00000000-0005-0000-0000-000099700000}"/>
    <cellStyle name="Percent 5 6 5" xfId="28781" xr:uid="{00000000-0005-0000-0000-00009A700000}"/>
    <cellStyle name="Percent 5 6 5 2" xfId="28782" xr:uid="{00000000-0005-0000-0000-00009B700000}"/>
    <cellStyle name="Percent 5 6 5 2 2" xfId="28783" xr:uid="{00000000-0005-0000-0000-00009C700000}"/>
    <cellStyle name="Percent 5 6 5 2 2 2" xfId="28784" xr:uid="{00000000-0005-0000-0000-00009D700000}"/>
    <cellStyle name="Percent 5 6 5 2 2 3" xfId="28785" xr:uid="{00000000-0005-0000-0000-00009E700000}"/>
    <cellStyle name="Percent 5 6 5 2 3" xfId="28786" xr:uid="{00000000-0005-0000-0000-00009F700000}"/>
    <cellStyle name="Percent 5 6 5 2 4" xfId="28787" xr:uid="{00000000-0005-0000-0000-0000A0700000}"/>
    <cellStyle name="Percent 5 6 5 3" xfId="28788" xr:uid="{00000000-0005-0000-0000-0000A1700000}"/>
    <cellStyle name="Percent 5 6 5 3 2" xfId="28789" xr:uid="{00000000-0005-0000-0000-0000A2700000}"/>
    <cellStyle name="Percent 5 6 5 3 2 2" xfId="28790" xr:uid="{00000000-0005-0000-0000-0000A3700000}"/>
    <cellStyle name="Percent 5 6 5 3 2 3" xfId="28791" xr:uid="{00000000-0005-0000-0000-0000A4700000}"/>
    <cellStyle name="Percent 5 6 5 3 3" xfId="28792" xr:uid="{00000000-0005-0000-0000-0000A5700000}"/>
    <cellStyle name="Percent 5 6 5 3 4" xfId="28793" xr:uid="{00000000-0005-0000-0000-0000A6700000}"/>
    <cellStyle name="Percent 5 6 5 4" xfId="28794" xr:uid="{00000000-0005-0000-0000-0000A7700000}"/>
    <cellStyle name="Percent 5 6 5 4 2" xfId="28795" xr:uid="{00000000-0005-0000-0000-0000A8700000}"/>
    <cellStyle name="Percent 5 6 5 4 3" xfId="28796" xr:uid="{00000000-0005-0000-0000-0000A9700000}"/>
    <cellStyle name="Percent 5 6 5 5" xfId="28797" xr:uid="{00000000-0005-0000-0000-0000AA700000}"/>
    <cellStyle name="Percent 5 6 5 6" xfId="28798" xr:uid="{00000000-0005-0000-0000-0000AB700000}"/>
    <cellStyle name="Percent 5 6 6" xfId="28799" xr:uid="{00000000-0005-0000-0000-0000AC700000}"/>
    <cellStyle name="Percent 5 6 6 2" xfId="28800" xr:uid="{00000000-0005-0000-0000-0000AD700000}"/>
    <cellStyle name="Percent 5 6 6 2 2" xfId="28801" xr:uid="{00000000-0005-0000-0000-0000AE700000}"/>
    <cellStyle name="Percent 5 6 6 2 3" xfId="28802" xr:uid="{00000000-0005-0000-0000-0000AF700000}"/>
    <cellStyle name="Percent 5 6 6 3" xfId="28803" xr:uid="{00000000-0005-0000-0000-0000B0700000}"/>
    <cellStyle name="Percent 5 6 6 4" xfId="28804" xr:uid="{00000000-0005-0000-0000-0000B1700000}"/>
    <cellStyle name="Percent 5 6 7" xfId="28805" xr:uid="{00000000-0005-0000-0000-0000B2700000}"/>
    <cellStyle name="Percent 5 6 7 2" xfId="28806" xr:uid="{00000000-0005-0000-0000-0000B3700000}"/>
    <cellStyle name="Percent 5 6 7 2 2" xfId="28807" xr:uid="{00000000-0005-0000-0000-0000B4700000}"/>
    <cellStyle name="Percent 5 6 7 2 3" xfId="28808" xr:uid="{00000000-0005-0000-0000-0000B5700000}"/>
    <cellStyle name="Percent 5 6 7 3" xfId="28809" xr:uid="{00000000-0005-0000-0000-0000B6700000}"/>
    <cellStyle name="Percent 5 6 7 4" xfId="28810" xr:uid="{00000000-0005-0000-0000-0000B7700000}"/>
    <cellStyle name="Percent 5 6 8" xfId="28811" xr:uid="{00000000-0005-0000-0000-0000B8700000}"/>
    <cellStyle name="Percent 5 6 8 2" xfId="28812" xr:uid="{00000000-0005-0000-0000-0000B9700000}"/>
    <cellStyle name="Percent 5 6 8 2 2" xfId="28813" xr:uid="{00000000-0005-0000-0000-0000BA700000}"/>
    <cellStyle name="Percent 5 6 8 2 3" xfId="28814" xr:uid="{00000000-0005-0000-0000-0000BB700000}"/>
    <cellStyle name="Percent 5 6 8 3" xfId="28815" xr:uid="{00000000-0005-0000-0000-0000BC700000}"/>
    <cellStyle name="Percent 5 6 8 4" xfId="28816" xr:uid="{00000000-0005-0000-0000-0000BD700000}"/>
    <cellStyle name="Percent 5 6 9" xfId="28817" xr:uid="{00000000-0005-0000-0000-0000BE700000}"/>
    <cellStyle name="Percent 5 6 9 2" xfId="28818" xr:uid="{00000000-0005-0000-0000-0000BF700000}"/>
    <cellStyle name="Percent 5 6 9 3" xfId="28819" xr:uid="{00000000-0005-0000-0000-0000C0700000}"/>
    <cellStyle name="Percent 5 7" xfId="28820" xr:uid="{00000000-0005-0000-0000-0000C1700000}"/>
    <cellStyle name="Percent 5 7 10" xfId="28821" xr:uid="{00000000-0005-0000-0000-0000C2700000}"/>
    <cellStyle name="Percent 5 7 10 2" xfId="28822" xr:uid="{00000000-0005-0000-0000-0000C3700000}"/>
    <cellStyle name="Percent 5 7 10 3" xfId="28823" xr:uid="{00000000-0005-0000-0000-0000C4700000}"/>
    <cellStyle name="Percent 5 7 11" xfId="28824" xr:uid="{00000000-0005-0000-0000-0000C5700000}"/>
    <cellStyle name="Percent 5 7 11 2" xfId="28825" xr:uid="{00000000-0005-0000-0000-0000C6700000}"/>
    <cellStyle name="Percent 5 7 11 3" xfId="28826" xr:uid="{00000000-0005-0000-0000-0000C7700000}"/>
    <cellStyle name="Percent 5 7 12" xfId="28827" xr:uid="{00000000-0005-0000-0000-0000C8700000}"/>
    <cellStyle name="Percent 5 7 2" xfId="28828" xr:uid="{00000000-0005-0000-0000-0000C9700000}"/>
    <cellStyle name="Percent 5 7 2 2" xfId="28829" xr:uid="{00000000-0005-0000-0000-0000CA700000}"/>
    <cellStyle name="Percent 5 7 2 2 2" xfId="28830" xr:uid="{00000000-0005-0000-0000-0000CB700000}"/>
    <cellStyle name="Percent 5 7 2 2 2 2" xfId="28831" xr:uid="{00000000-0005-0000-0000-0000CC700000}"/>
    <cellStyle name="Percent 5 7 2 2 2 3" xfId="28832" xr:uid="{00000000-0005-0000-0000-0000CD700000}"/>
    <cellStyle name="Percent 5 7 2 2 3" xfId="28833" xr:uid="{00000000-0005-0000-0000-0000CE700000}"/>
    <cellStyle name="Percent 5 7 2 2 4" xfId="28834" xr:uid="{00000000-0005-0000-0000-0000CF700000}"/>
    <cellStyle name="Percent 5 7 2 3" xfId="28835" xr:uid="{00000000-0005-0000-0000-0000D0700000}"/>
    <cellStyle name="Percent 5 7 2 3 2" xfId="28836" xr:uid="{00000000-0005-0000-0000-0000D1700000}"/>
    <cellStyle name="Percent 5 7 2 3 2 2" xfId="28837" xr:uid="{00000000-0005-0000-0000-0000D2700000}"/>
    <cellStyle name="Percent 5 7 2 3 2 3" xfId="28838" xr:uid="{00000000-0005-0000-0000-0000D3700000}"/>
    <cellStyle name="Percent 5 7 2 3 3" xfId="28839" xr:uid="{00000000-0005-0000-0000-0000D4700000}"/>
    <cellStyle name="Percent 5 7 2 3 4" xfId="28840" xr:uid="{00000000-0005-0000-0000-0000D5700000}"/>
    <cellStyle name="Percent 5 7 2 4" xfId="28841" xr:uid="{00000000-0005-0000-0000-0000D6700000}"/>
    <cellStyle name="Percent 5 7 2 4 2" xfId="28842" xr:uid="{00000000-0005-0000-0000-0000D7700000}"/>
    <cellStyle name="Percent 5 7 2 4 3" xfId="28843" xr:uid="{00000000-0005-0000-0000-0000D8700000}"/>
    <cellStyle name="Percent 5 7 2 5" xfId="28844" xr:uid="{00000000-0005-0000-0000-0000D9700000}"/>
    <cellStyle name="Percent 5 7 2 6" xfId="28845" xr:uid="{00000000-0005-0000-0000-0000DA700000}"/>
    <cellStyle name="Percent 5 7 3" xfId="28846" xr:uid="{00000000-0005-0000-0000-0000DB700000}"/>
    <cellStyle name="Percent 5 7 3 2" xfId="28847" xr:uid="{00000000-0005-0000-0000-0000DC700000}"/>
    <cellStyle name="Percent 5 7 3 2 2" xfId="28848" xr:uid="{00000000-0005-0000-0000-0000DD700000}"/>
    <cellStyle name="Percent 5 7 3 2 2 2" xfId="28849" xr:uid="{00000000-0005-0000-0000-0000DE700000}"/>
    <cellStyle name="Percent 5 7 3 2 2 3" xfId="28850" xr:uid="{00000000-0005-0000-0000-0000DF700000}"/>
    <cellStyle name="Percent 5 7 3 2 3" xfId="28851" xr:uid="{00000000-0005-0000-0000-0000E0700000}"/>
    <cellStyle name="Percent 5 7 3 2 4" xfId="28852" xr:uid="{00000000-0005-0000-0000-0000E1700000}"/>
    <cellStyle name="Percent 5 7 3 3" xfId="28853" xr:uid="{00000000-0005-0000-0000-0000E2700000}"/>
    <cellStyle name="Percent 5 7 3 3 2" xfId="28854" xr:uid="{00000000-0005-0000-0000-0000E3700000}"/>
    <cellStyle name="Percent 5 7 3 3 2 2" xfId="28855" xr:uid="{00000000-0005-0000-0000-0000E4700000}"/>
    <cellStyle name="Percent 5 7 3 3 2 3" xfId="28856" xr:uid="{00000000-0005-0000-0000-0000E5700000}"/>
    <cellStyle name="Percent 5 7 3 3 3" xfId="28857" xr:uid="{00000000-0005-0000-0000-0000E6700000}"/>
    <cellStyle name="Percent 5 7 3 3 4" xfId="28858" xr:uid="{00000000-0005-0000-0000-0000E7700000}"/>
    <cellStyle name="Percent 5 7 3 4" xfId="28859" xr:uid="{00000000-0005-0000-0000-0000E8700000}"/>
    <cellStyle name="Percent 5 7 3 4 2" xfId="28860" xr:uid="{00000000-0005-0000-0000-0000E9700000}"/>
    <cellStyle name="Percent 5 7 3 4 3" xfId="28861" xr:uid="{00000000-0005-0000-0000-0000EA700000}"/>
    <cellStyle name="Percent 5 7 3 5" xfId="28862" xr:uid="{00000000-0005-0000-0000-0000EB700000}"/>
    <cellStyle name="Percent 5 7 3 6" xfId="28863" xr:uid="{00000000-0005-0000-0000-0000EC700000}"/>
    <cellStyle name="Percent 5 7 4" xfId="28864" xr:uid="{00000000-0005-0000-0000-0000ED700000}"/>
    <cellStyle name="Percent 5 7 4 2" xfId="28865" xr:uid="{00000000-0005-0000-0000-0000EE700000}"/>
    <cellStyle name="Percent 5 7 4 2 2" xfId="28866" xr:uid="{00000000-0005-0000-0000-0000EF700000}"/>
    <cellStyle name="Percent 5 7 4 2 2 2" xfId="28867" xr:uid="{00000000-0005-0000-0000-0000F0700000}"/>
    <cellStyle name="Percent 5 7 4 2 2 3" xfId="28868" xr:uid="{00000000-0005-0000-0000-0000F1700000}"/>
    <cellStyle name="Percent 5 7 4 2 3" xfId="28869" xr:uid="{00000000-0005-0000-0000-0000F2700000}"/>
    <cellStyle name="Percent 5 7 4 2 4" xfId="28870" xr:uid="{00000000-0005-0000-0000-0000F3700000}"/>
    <cellStyle name="Percent 5 7 4 3" xfId="28871" xr:uid="{00000000-0005-0000-0000-0000F4700000}"/>
    <cellStyle name="Percent 5 7 4 3 2" xfId="28872" xr:uid="{00000000-0005-0000-0000-0000F5700000}"/>
    <cellStyle name="Percent 5 7 4 3 2 2" xfId="28873" xr:uid="{00000000-0005-0000-0000-0000F6700000}"/>
    <cellStyle name="Percent 5 7 4 3 2 3" xfId="28874" xr:uid="{00000000-0005-0000-0000-0000F7700000}"/>
    <cellStyle name="Percent 5 7 4 3 3" xfId="28875" xr:uid="{00000000-0005-0000-0000-0000F8700000}"/>
    <cellStyle name="Percent 5 7 4 3 4" xfId="28876" xr:uid="{00000000-0005-0000-0000-0000F9700000}"/>
    <cellStyle name="Percent 5 7 4 4" xfId="28877" xr:uid="{00000000-0005-0000-0000-0000FA700000}"/>
    <cellStyle name="Percent 5 7 4 4 2" xfId="28878" xr:uid="{00000000-0005-0000-0000-0000FB700000}"/>
    <cellStyle name="Percent 5 7 4 4 2 2" xfId="28879" xr:uid="{00000000-0005-0000-0000-0000FC700000}"/>
    <cellStyle name="Percent 5 7 4 4 2 3" xfId="28880" xr:uid="{00000000-0005-0000-0000-0000FD700000}"/>
    <cellStyle name="Percent 5 7 4 4 3" xfId="28881" xr:uid="{00000000-0005-0000-0000-0000FE700000}"/>
    <cellStyle name="Percent 5 7 4 4 4" xfId="28882" xr:uid="{00000000-0005-0000-0000-0000FF700000}"/>
    <cellStyle name="Percent 5 7 4 5" xfId="28883" xr:uid="{00000000-0005-0000-0000-000000710000}"/>
    <cellStyle name="Percent 5 7 4 5 2" xfId="28884" xr:uid="{00000000-0005-0000-0000-000001710000}"/>
    <cellStyle name="Percent 5 7 4 5 3" xfId="28885" xr:uid="{00000000-0005-0000-0000-000002710000}"/>
    <cellStyle name="Percent 5 7 4 6" xfId="28886" xr:uid="{00000000-0005-0000-0000-000003710000}"/>
    <cellStyle name="Percent 5 7 4 7" xfId="28887" xr:uid="{00000000-0005-0000-0000-000004710000}"/>
    <cellStyle name="Percent 5 7 5" xfId="28888" xr:uid="{00000000-0005-0000-0000-000005710000}"/>
    <cellStyle name="Percent 5 7 5 2" xfId="28889" xr:uid="{00000000-0005-0000-0000-000006710000}"/>
    <cellStyle name="Percent 5 7 5 2 2" xfId="28890" xr:uid="{00000000-0005-0000-0000-000007710000}"/>
    <cellStyle name="Percent 5 7 5 2 2 2" xfId="28891" xr:uid="{00000000-0005-0000-0000-000008710000}"/>
    <cellStyle name="Percent 5 7 5 2 2 3" xfId="28892" xr:uid="{00000000-0005-0000-0000-000009710000}"/>
    <cellStyle name="Percent 5 7 5 2 3" xfId="28893" xr:uid="{00000000-0005-0000-0000-00000A710000}"/>
    <cellStyle name="Percent 5 7 5 2 4" xfId="28894" xr:uid="{00000000-0005-0000-0000-00000B710000}"/>
    <cellStyle name="Percent 5 7 5 3" xfId="28895" xr:uid="{00000000-0005-0000-0000-00000C710000}"/>
    <cellStyle name="Percent 5 7 5 3 2" xfId="28896" xr:uid="{00000000-0005-0000-0000-00000D710000}"/>
    <cellStyle name="Percent 5 7 5 3 2 2" xfId="28897" xr:uid="{00000000-0005-0000-0000-00000E710000}"/>
    <cellStyle name="Percent 5 7 5 3 2 3" xfId="28898" xr:uid="{00000000-0005-0000-0000-00000F710000}"/>
    <cellStyle name="Percent 5 7 5 3 3" xfId="28899" xr:uid="{00000000-0005-0000-0000-000010710000}"/>
    <cellStyle name="Percent 5 7 5 3 4" xfId="28900" xr:uid="{00000000-0005-0000-0000-000011710000}"/>
    <cellStyle name="Percent 5 7 5 4" xfId="28901" xr:uid="{00000000-0005-0000-0000-000012710000}"/>
    <cellStyle name="Percent 5 7 5 4 2" xfId="28902" xr:uid="{00000000-0005-0000-0000-000013710000}"/>
    <cellStyle name="Percent 5 7 5 4 3" xfId="28903" xr:uid="{00000000-0005-0000-0000-000014710000}"/>
    <cellStyle name="Percent 5 7 5 5" xfId="28904" xr:uid="{00000000-0005-0000-0000-000015710000}"/>
    <cellStyle name="Percent 5 7 5 6" xfId="28905" xr:uid="{00000000-0005-0000-0000-000016710000}"/>
    <cellStyle name="Percent 5 7 6" xfId="28906" xr:uid="{00000000-0005-0000-0000-000017710000}"/>
    <cellStyle name="Percent 5 7 6 2" xfId="28907" xr:uid="{00000000-0005-0000-0000-000018710000}"/>
    <cellStyle name="Percent 5 7 6 2 2" xfId="28908" xr:uid="{00000000-0005-0000-0000-000019710000}"/>
    <cellStyle name="Percent 5 7 6 2 3" xfId="28909" xr:uid="{00000000-0005-0000-0000-00001A710000}"/>
    <cellStyle name="Percent 5 7 6 3" xfId="28910" xr:uid="{00000000-0005-0000-0000-00001B710000}"/>
    <cellStyle name="Percent 5 7 6 4" xfId="28911" xr:uid="{00000000-0005-0000-0000-00001C710000}"/>
    <cellStyle name="Percent 5 7 7" xfId="28912" xr:uid="{00000000-0005-0000-0000-00001D710000}"/>
    <cellStyle name="Percent 5 7 7 2" xfId="28913" xr:uid="{00000000-0005-0000-0000-00001E710000}"/>
    <cellStyle name="Percent 5 7 7 2 2" xfId="28914" xr:uid="{00000000-0005-0000-0000-00001F710000}"/>
    <cellStyle name="Percent 5 7 7 2 3" xfId="28915" xr:uid="{00000000-0005-0000-0000-000020710000}"/>
    <cellStyle name="Percent 5 7 7 3" xfId="28916" xr:uid="{00000000-0005-0000-0000-000021710000}"/>
    <cellStyle name="Percent 5 7 7 4" xfId="28917" xr:uid="{00000000-0005-0000-0000-000022710000}"/>
    <cellStyle name="Percent 5 7 8" xfId="28918" xr:uid="{00000000-0005-0000-0000-000023710000}"/>
    <cellStyle name="Percent 5 7 8 2" xfId="28919" xr:uid="{00000000-0005-0000-0000-000024710000}"/>
    <cellStyle name="Percent 5 7 8 2 2" xfId="28920" xr:uid="{00000000-0005-0000-0000-000025710000}"/>
    <cellStyle name="Percent 5 7 8 2 3" xfId="28921" xr:uid="{00000000-0005-0000-0000-000026710000}"/>
    <cellStyle name="Percent 5 7 8 3" xfId="28922" xr:uid="{00000000-0005-0000-0000-000027710000}"/>
    <cellStyle name="Percent 5 7 8 4" xfId="28923" xr:uid="{00000000-0005-0000-0000-000028710000}"/>
    <cellStyle name="Percent 5 7 9" xfId="28924" xr:uid="{00000000-0005-0000-0000-000029710000}"/>
    <cellStyle name="Percent 5 7 9 2" xfId="28925" xr:uid="{00000000-0005-0000-0000-00002A710000}"/>
    <cellStyle name="Percent 5 7 9 3" xfId="28926" xr:uid="{00000000-0005-0000-0000-00002B710000}"/>
    <cellStyle name="Percent 5 8" xfId="28927" xr:uid="{00000000-0005-0000-0000-00002C710000}"/>
    <cellStyle name="Percent 5 8 10" xfId="28928" xr:uid="{00000000-0005-0000-0000-00002D710000}"/>
    <cellStyle name="Percent 5 8 10 2" xfId="28929" xr:uid="{00000000-0005-0000-0000-00002E710000}"/>
    <cellStyle name="Percent 5 8 10 3" xfId="28930" xr:uid="{00000000-0005-0000-0000-00002F710000}"/>
    <cellStyle name="Percent 5 8 11" xfId="28931" xr:uid="{00000000-0005-0000-0000-000030710000}"/>
    <cellStyle name="Percent 5 8 11 2" xfId="28932" xr:uid="{00000000-0005-0000-0000-000031710000}"/>
    <cellStyle name="Percent 5 8 11 3" xfId="28933" xr:uid="{00000000-0005-0000-0000-000032710000}"/>
    <cellStyle name="Percent 5 8 12" xfId="28934" xr:uid="{00000000-0005-0000-0000-000033710000}"/>
    <cellStyle name="Percent 5 8 2" xfId="28935" xr:uid="{00000000-0005-0000-0000-000034710000}"/>
    <cellStyle name="Percent 5 8 2 2" xfId="28936" xr:uid="{00000000-0005-0000-0000-000035710000}"/>
    <cellStyle name="Percent 5 8 2 2 2" xfId="28937" xr:uid="{00000000-0005-0000-0000-000036710000}"/>
    <cellStyle name="Percent 5 8 2 2 2 2" xfId="28938" xr:uid="{00000000-0005-0000-0000-000037710000}"/>
    <cellStyle name="Percent 5 8 2 2 2 3" xfId="28939" xr:uid="{00000000-0005-0000-0000-000038710000}"/>
    <cellStyle name="Percent 5 8 2 2 3" xfId="28940" xr:uid="{00000000-0005-0000-0000-000039710000}"/>
    <cellStyle name="Percent 5 8 2 2 4" xfId="28941" xr:uid="{00000000-0005-0000-0000-00003A710000}"/>
    <cellStyle name="Percent 5 8 2 3" xfId="28942" xr:uid="{00000000-0005-0000-0000-00003B710000}"/>
    <cellStyle name="Percent 5 8 2 3 2" xfId="28943" xr:uid="{00000000-0005-0000-0000-00003C710000}"/>
    <cellStyle name="Percent 5 8 2 3 2 2" xfId="28944" xr:uid="{00000000-0005-0000-0000-00003D710000}"/>
    <cellStyle name="Percent 5 8 2 3 2 3" xfId="28945" xr:uid="{00000000-0005-0000-0000-00003E710000}"/>
    <cellStyle name="Percent 5 8 2 3 3" xfId="28946" xr:uid="{00000000-0005-0000-0000-00003F710000}"/>
    <cellStyle name="Percent 5 8 2 3 4" xfId="28947" xr:uid="{00000000-0005-0000-0000-000040710000}"/>
    <cellStyle name="Percent 5 8 2 4" xfId="28948" xr:uid="{00000000-0005-0000-0000-000041710000}"/>
    <cellStyle name="Percent 5 8 2 4 2" xfId="28949" xr:uid="{00000000-0005-0000-0000-000042710000}"/>
    <cellStyle name="Percent 5 8 2 4 3" xfId="28950" xr:uid="{00000000-0005-0000-0000-000043710000}"/>
    <cellStyle name="Percent 5 8 2 5" xfId="28951" xr:uid="{00000000-0005-0000-0000-000044710000}"/>
    <cellStyle name="Percent 5 8 2 6" xfId="28952" xr:uid="{00000000-0005-0000-0000-000045710000}"/>
    <cellStyle name="Percent 5 8 3" xfId="28953" xr:uid="{00000000-0005-0000-0000-000046710000}"/>
    <cellStyle name="Percent 5 8 3 2" xfId="28954" xr:uid="{00000000-0005-0000-0000-000047710000}"/>
    <cellStyle name="Percent 5 8 3 2 2" xfId="28955" xr:uid="{00000000-0005-0000-0000-000048710000}"/>
    <cellStyle name="Percent 5 8 3 2 2 2" xfId="28956" xr:uid="{00000000-0005-0000-0000-000049710000}"/>
    <cellStyle name="Percent 5 8 3 2 2 3" xfId="28957" xr:uid="{00000000-0005-0000-0000-00004A710000}"/>
    <cellStyle name="Percent 5 8 3 2 3" xfId="28958" xr:uid="{00000000-0005-0000-0000-00004B710000}"/>
    <cellStyle name="Percent 5 8 3 2 4" xfId="28959" xr:uid="{00000000-0005-0000-0000-00004C710000}"/>
    <cellStyle name="Percent 5 8 3 3" xfId="28960" xr:uid="{00000000-0005-0000-0000-00004D710000}"/>
    <cellStyle name="Percent 5 8 3 3 2" xfId="28961" xr:uid="{00000000-0005-0000-0000-00004E710000}"/>
    <cellStyle name="Percent 5 8 3 3 2 2" xfId="28962" xr:uid="{00000000-0005-0000-0000-00004F710000}"/>
    <cellStyle name="Percent 5 8 3 3 2 3" xfId="28963" xr:uid="{00000000-0005-0000-0000-000050710000}"/>
    <cellStyle name="Percent 5 8 3 3 3" xfId="28964" xr:uid="{00000000-0005-0000-0000-000051710000}"/>
    <cellStyle name="Percent 5 8 3 3 4" xfId="28965" xr:uid="{00000000-0005-0000-0000-000052710000}"/>
    <cellStyle name="Percent 5 8 3 4" xfId="28966" xr:uid="{00000000-0005-0000-0000-000053710000}"/>
    <cellStyle name="Percent 5 8 3 4 2" xfId="28967" xr:uid="{00000000-0005-0000-0000-000054710000}"/>
    <cellStyle name="Percent 5 8 3 4 3" xfId="28968" xr:uid="{00000000-0005-0000-0000-000055710000}"/>
    <cellStyle name="Percent 5 8 3 5" xfId="28969" xr:uid="{00000000-0005-0000-0000-000056710000}"/>
    <cellStyle name="Percent 5 8 3 6" xfId="28970" xr:uid="{00000000-0005-0000-0000-000057710000}"/>
    <cellStyle name="Percent 5 8 4" xfId="28971" xr:uid="{00000000-0005-0000-0000-000058710000}"/>
    <cellStyle name="Percent 5 8 4 2" xfId="28972" xr:uid="{00000000-0005-0000-0000-000059710000}"/>
    <cellStyle name="Percent 5 8 4 2 2" xfId="28973" xr:uid="{00000000-0005-0000-0000-00005A710000}"/>
    <cellStyle name="Percent 5 8 4 2 2 2" xfId="28974" xr:uid="{00000000-0005-0000-0000-00005B710000}"/>
    <cellStyle name="Percent 5 8 4 2 2 3" xfId="28975" xr:uid="{00000000-0005-0000-0000-00005C710000}"/>
    <cellStyle name="Percent 5 8 4 2 3" xfId="28976" xr:uid="{00000000-0005-0000-0000-00005D710000}"/>
    <cellStyle name="Percent 5 8 4 2 4" xfId="28977" xr:uid="{00000000-0005-0000-0000-00005E710000}"/>
    <cellStyle name="Percent 5 8 4 3" xfId="28978" xr:uid="{00000000-0005-0000-0000-00005F710000}"/>
    <cellStyle name="Percent 5 8 4 3 2" xfId="28979" xr:uid="{00000000-0005-0000-0000-000060710000}"/>
    <cellStyle name="Percent 5 8 4 3 2 2" xfId="28980" xr:uid="{00000000-0005-0000-0000-000061710000}"/>
    <cellStyle name="Percent 5 8 4 3 2 3" xfId="28981" xr:uid="{00000000-0005-0000-0000-000062710000}"/>
    <cellStyle name="Percent 5 8 4 3 3" xfId="28982" xr:uid="{00000000-0005-0000-0000-000063710000}"/>
    <cellStyle name="Percent 5 8 4 3 4" xfId="28983" xr:uid="{00000000-0005-0000-0000-000064710000}"/>
    <cellStyle name="Percent 5 8 4 4" xfId="28984" xr:uid="{00000000-0005-0000-0000-000065710000}"/>
    <cellStyle name="Percent 5 8 4 4 2" xfId="28985" xr:uid="{00000000-0005-0000-0000-000066710000}"/>
    <cellStyle name="Percent 5 8 4 4 2 2" xfId="28986" xr:uid="{00000000-0005-0000-0000-000067710000}"/>
    <cellStyle name="Percent 5 8 4 4 2 3" xfId="28987" xr:uid="{00000000-0005-0000-0000-000068710000}"/>
    <cellStyle name="Percent 5 8 4 4 3" xfId="28988" xr:uid="{00000000-0005-0000-0000-000069710000}"/>
    <cellStyle name="Percent 5 8 4 4 4" xfId="28989" xr:uid="{00000000-0005-0000-0000-00006A710000}"/>
    <cellStyle name="Percent 5 8 4 5" xfId="28990" xr:uid="{00000000-0005-0000-0000-00006B710000}"/>
    <cellStyle name="Percent 5 8 4 5 2" xfId="28991" xr:uid="{00000000-0005-0000-0000-00006C710000}"/>
    <cellStyle name="Percent 5 8 4 5 3" xfId="28992" xr:uid="{00000000-0005-0000-0000-00006D710000}"/>
    <cellStyle name="Percent 5 8 4 6" xfId="28993" xr:uid="{00000000-0005-0000-0000-00006E710000}"/>
    <cellStyle name="Percent 5 8 4 7" xfId="28994" xr:uid="{00000000-0005-0000-0000-00006F710000}"/>
    <cellStyle name="Percent 5 8 5" xfId="28995" xr:uid="{00000000-0005-0000-0000-000070710000}"/>
    <cellStyle name="Percent 5 8 5 2" xfId="28996" xr:uid="{00000000-0005-0000-0000-000071710000}"/>
    <cellStyle name="Percent 5 8 5 2 2" xfId="28997" xr:uid="{00000000-0005-0000-0000-000072710000}"/>
    <cellStyle name="Percent 5 8 5 2 2 2" xfId="28998" xr:uid="{00000000-0005-0000-0000-000073710000}"/>
    <cellStyle name="Percent 5 8 5 2 2 3" xfId="28999" xr:uid="{00000000-0005-0000-0000-000074710000}"/>
    <cellStyle name="Percent 5 8 5 2 3" xfId="29000" xr:uid="{00000000-0005-0000-0000-000075710000}"/>
    <cellStyle name="Percent 5 8 5 2 4" xfId="29001" xr:uid="{00000000-0005-0000-0000-000076710000}"/>
    <cellStyle name="Percent 5 8 5 3" xfId="29002" xr:uid="{00000000-0005-0000-0000-000077710000}"/>
    <cellStyle name="Percent 5 8 5 3 2" xfId="29003" xr:uid="{00000000-0005-0000-0000-000078710000}"/>
    <cellStyle name="Percent 5 8 5 3 2 2" xfId="29004" xr:uid="{00000000-0005-0000-0000-000079710000}"/>
    <cellStyle name="Percent 5 8 5 3 2 3" xfId="29005" xr:uid="{00000000-0005-0000-0000-00007A710000}"/>
    <cellStyle name="Percent 5 8 5 3 3" xfId="29006" xr:uid="{00000000-0005-0000-0000-00007B710000}"/>
    <cellStyle name="Percent 5 8 5 3 4" xfId="29007" xr:uid="{00000000-0005-0000-0000-00007C710000}"/>
    <cellStyle name="Percent 5 8 5 4" xfId="29008" xr:uid="{00000000-0005-0000-0000-00007D710000}"/>
    <cellStyle name="Percent 5 8 5 4 2" xfId="29009" xr:uid="{00000000-0005-0000-0000-00007E710000}"/>
    <cellStyle name="Percent 5 8 5 4 3" xfId="29010" xr:uid="{00000000-0005-0000-0000-00007F710000}"/>
    <cellStyle name="Percent 5 8 5 5" xfId="29011" xr:uid="{00000000-0005-0000-0000-000080710000}"/>
    <cellStyle name="Percent 5 8 5 6" xfId="29012" xr:uid="{00000000-0005-0000-0000-000081710000}"/>
    <cellStyle name="Percent 5 8 6" xfId="29013" xr:uid="{00000000-0005-0000-0000-000082710000}"/>
    <cellStyle name="Percent 5 8 6 2" xfId="29014" xr:uid="{00000000-0005-0000-0000-000083710000}"/>
    <cellStyle name="Percent 5 8 6 2 2" xfId="29015" xr:uid="{00000000-0005-0000-0000-000084710000}"/>
    <cellStyle name="Percent 5 8 6 2 3" xfId="29016" xr:uid="{00000000-0005-0000-0000-000085710000}"/>
    <cellStyle name="Percent 5 8 6 3" xfId="29017" xr:uid="{00000000-0005-0000-0000-000086710000}"/>
    <cellStyle name="Percent 5 8 6 4" xfId="29018" xr:uid="{00000000-0005-0000-0000-000087710000}"/>
    <cellStyle name="Percent 5 8 7" xfId="29019" xr:uid="{00000000-0005-0000-0000-000088710000}"/>
    <cellStyle name="Percent 5 8 7 2" xfId="29020" xr:uid="{00000000-0005-0000-0000-000089710000}"/>
    <cellStyle name="Percent 5 8 7 2 2" xfId="29021" xr:uid="{00000000-0005-0000-0000-00008A710000}"/>
    <cellStyle name="Percent 5 8 7 2 3" xfId="29022" xr:uid="{00000000-0005-0000-0000-00008B710000}"/>
    <cellStyle name="Percent 5 8 7 3" xfId="29023" xr:uid="{00000000-0005-0000-0000-00008C710000}"/>
    <cellStyle name="Percent 5 8 7 4" xfId="29024" xr:uid="{00000000-0005-0000-0000-00008D710000}"/>
    <cellStyle name="Percent 5 8 8" xfId="29025" xr:uid="{00000000-0005-0000-0000-00008E710000}"/>
    <cellStyle name="Percent 5 8 8 2" xfId="29026" xr:uid="{00000000-0005-0000-0000-00008F710000}"/>
    <cellStyle name="Percent 5 8 8 2 2" xfId="29027" xr:uid="{00000000-0005-0000-0000-000090710000}"/>
    <cellStyle name="Percent 5 8 8 2 3" xfId="29028" xr:uid="{00000000-0005-0000-0000-000091710000}"/>
    <cellStyle name="Percent 5 8 8 3" xfId="29029" xr:uid="{00000000-0005-0000-0000-000092710000}"/>
    <cellStyle name="Percent 5 8 8 4" xfId="29030" xr:uid="{00000000-0005-0000-0000-000093710000}"/>
    <cellStyle name="Percent 5 8 9" xfId="29031" xr:uid="{00000000-0005-0000-0000-000094710000}"/>
    <cellStyle name="Percent 5 8 9 2" xfId="29032" xr:uid="{00000000-0005-0000-0000-000095710000}"/>
    <cellStyle name="Percent 5 8 9 3" xfId="29033" xr:uid="{00000000-0005-0000-0000-000096710000}"/>
    <cellStyle name="Percent 5 9" xfId="29034" xr:uid="{00000000-0005-0000-0000-000097710000}"/>
    <cellStyle name="Percent 5 9 10" xfId="29035" xr:uid="{00000000-0005-0000-0000-000098710000}"/>
    <cellStyle name="Percent 5 9 10 2" xfId="29036" xr:uid="{00000000-0005-0000-0000-000099710000}"/>
    <cellStyle name="Percent 5 9 10 3" xfId="29037" xr:uid="{00000000-0005-0000-0000-00009A710000}"/>
    <cellStyle name="Percent 5 9 11" xfId="29038" xr:uid="{00000000-0005-0000-0000-00009B710000}"/>
    <cellStyle name="Percent 5 9 11 2" xfId="29039" xr:uid="{00000000-0005-0000-0000-00009C710000}"/>
    <cellStyle name="Percent 5 9 11 3" xfId="29040" xr:uid="{00000000-0005-0000-0000-00009D710000}"/>
    <cellStyle name="Percent 5 9 12" xfId="29041" xr:uid="{00000000-0005-0000-0000-00009E710000}"/>
    <cellStyle name="Percent 5 9 2" xfId="29042" xr:uid="{00000000-0005-0000-0000-00009F710000}"/>
    <cellStyle name="Percent 5 9 2 2" xfId="29043" xr:uid="{00000000-0005-0000-0000-0000A0710000}"/>
    <cellStyle name="Percent 5 9 2 2 2" xfId="29044" xr:uid="{00000000-0005-0000-0000-0000A1710000}"/>
    <cellStyle name="Percent 5 9 2 2 2 2" xfId="29045" xr:uid="{00000000-0005-0000-0000-0000A2710000}"/>
    <cellStyle name="Percent 5 9 2 2 2 3" xfId="29046" xr:uid="{00000000-0005-0000-0000-0000A3710000}"/>
    <cellStyle name="Percent 5 9 2 2 3" xfId="29047" xr:uid="{00000000-0005-0000-0000-0000A4710000}"/>
    <cellStyle name="Percent 5 9 2 2 4" xfId="29048" xr:uid="{00000000-0005-0000-0000-0000A5710000}"/>
    <cellStyle name="Percent 5 9 2 2 5" xfId="29049" xr:uid="{00000000-0005-0000-0000-0000A6710000}"/>
    <cellStyle name="Percent 5 9 2 3" xfId="29050" xr:uid="{00000000-0005-0000-0000-0000A7710000}"/>
    <cellStyle name="Percent 5 9 2 3 2" xfId="29051" xr:uid="{00000000-0005-0000-0000-0000A8710000}"/>
    <cellStyle name="Percent 5 9 2 3 2 2" xfId="29052" xr:uid="{00000000-0005-0000-0000-0000A9710000}"/>
    <cellStyle name="Percent 5 9 2 3 2 3" xfId="29053" xr:uid="{00000000-0005-0000-0000-0000AA710000}"/>
    <cellStyle name="Percent 5 9 2 3 3" xfId="29054" xr:uid="{00000000-0005-0000-0000-0000AB710000}"/>
    <cellStyle name="Percent 5 9 2 3 4" xfId="29055" xr:uid="{00000000-0005-0000-0000-0000AC710000}"/>
    <cellStyle name="Percent 5 9 2 4" xfId="29056" xr:uid="{00000000-0005-0000-0000-0000AD710000}"/>
    <cellStyle name="Percent 5 9 2 4 2" xfId="29057" xr:uid="{00000000-0005-0000-0000-0000AE710000}"/>
    <cellStyle name="Percent 5 9 2 4 3" xfId="29058" xr:uid="{00000000-0005-0000-0000-0000AF710000}"/>
    <cellStyle name="Percent 5 9 2 5" xfId="29059" xr:uid="{00000000-0005-0000-0000-0000B0710000}"/>
    <cellStyle name="Percent 5 9 2 5 2" xfId="29060" xr:uid="{00000000-0005-0000-0000-0000B1710000}"/>
    <cellStyle name="Percent 5 9 2 5 3" xfId="29061" xr:uid="{00000000-0005-0000-0000-0000B2710000}"/>
    <cellStyle name="Percent 5 9 2 6" xfId="29062" xr:uid="{00000000-0005-0000-0000-0000B3710000}"/>
    <cellStyle name="Percent 5 9 3" xfId="29063" xr:uid="{00000000-0005-0000-0000-0000B4710000}"/>
    <cellStyle name="Percent 5 9 3 2" xfId="29064" xr:uid="{00000000-0005-0000-0000-0000B5710000}"/>
    <cellStyle name="Percent 5 9 3 2 2" xfId="29065" xr:uid="{00000000-0005-0000-0000-0000B6710000}"/>
    <cellStyle name="Percent 5 9 3 2 2 2" xfId="29066" xr:uid="{00000000-0005-0000-0000-0000B7710000}"/>
    <cellStyle name="Percent 5 9 3 2 2 3" xfId="29067" xr:uid="{00000000-0005-0000-0000-0000B8710000}"/>
    <cellStyle name="Percent 5 9 3 2 3" xfId="29068" xr:uid="{00000000-0005-0000-0000-0000B9710000}"/>
    <cellStyle name="Percent 5 9 3 2 4" xfId="29069" xr:uid="{00000000-0005-0000-0000-0000BA710000}"/>
    <cellStyle name="Percent 5 9 3 3" xfId="29070" xr:uid="{00000000-0005-0000-0000-0000BB710000}"/>
    <cellStyle name="Percent 5 9 3 3 2" xfId="29071" xr:uid="{00000000-0005-0000-0000-0000BC710000}"/>
    <cellStyle name="Percent 5 9 3 3 2 2" xfId="29072" xr:uid="{00000000-0005-0000-0000-0000BD710000}"/>
    <cellStyle name="Percent 5 9 3 3 2 3" xfId="29073" xr:uid="{00000000-0005-0000-0000-0000BE710000}"/>
    <cellStyle name="Percent 5 9 3 3 3" xfId="29074" xr:uid="{00000000-0005-0000-0000-0000BF710000}"/>
    <cellStyle name="Percent 5 9 3 3 4" xfId="29075" xr:uid="{00000000-0005-0000-0000-0000C0710000}"/>
    <cellStyle name="Percent 5 9 3 4" xfId="29076" xr:uid="{00000000-0005-0000-0000-0000C1710000}"/>
    <cellStyle name="Percent 5 9 3 4 2" xfId="29077" xr:uid="{00000000-0005-0000-0000-0000C2710000}"/>
    <cellStyle name="Percent 5 9 3 4 3" xfId="29078" xr:uid="{00000000-0005-0000-0000-0000C3710000}"/>
    <cellStyle name="Percent 5 9 3 5" xfId="29079" xr:uid="{00000000-0005-0000-0000-0000C4710000}"/>
    <cellStyle name="Percent 5 9 3 6" xfId="29080" xr:uid="{00000000-0005-0000-0000-0000C5710000}"/>
    <cellStyle name="Percent 5 9 4" xfId="29081" xr:uid="{00000000-0005-0000-0000-0000C6710000}"/>
    <cellStyle name="Percent 5 9 4 2" xfId="29082" xr:uid="{00000000-0005-0000-0000-0000C7710000}"/>
    <cellStyle name="Percent 5 9 4 2 2" xfId="29083" xr:uid="{00000000-0005-0000-0000-0000C8710000}"/>
    <cellStyle name="Percent 5 9 4 2 2 2" xfId="29084" xr:uid="{00000000-0005-0000-0000-0000C9710000}"/>
    <cellStyle name="Percent 5 9 4 2 2 3" xfId="29085" xr:uid="{00000000-0005-0000-0000-0000CA710000}"/>
    <cellStyle name="Percent 5 9 4 2 3" xfId="29086" xr:uid="{00000000-0005-0000-0000-0000CB710000}"/>
    <cellStyle name="Percent 5 9 4 2 4" xfId="29087" xr:uid="{00000000-0005-0000-0000-0000CC710000}"/>
    <cellStyle name="Percent 5 9 4 3" xfId="29088" xr:uid="{00000000-0005-0000-0000-0000CD710000}"/>
    <cellStyle name="Percent 5 9 4 3 2" xfId="29089" xr:uid="{00000000-0005-0000-0000-0000CE710000}"/>
    <cellStyle name="Percent 5 9 4 3 2 2" xfId="29090" xr:uid="{00000000-0005-0000-0000-0000CF710000}"/>
    <cellStyle name="Percent 5 9 4 3 2 3" xfId="29091" xr:uid="{00000000-0005-0000-0000-0000D0710000}"/>
    <cellStyle name="Percent 5 9 4 3 3" xfId="29092" xr:uid="{00000000-0005-0000-0000-0000D1710000}"/>
    <cellStyle name="Percent 5 9 4 3 4" xfId="29093" xr:uid="{00000000-0005-0000-0000-0000D2710000}"/>
    <cellStyle name="Percent 5 9 4 4" xfId="29094" xr:uid="{00000000-0005-0000-0000-0000D3710000}"/>
    <cellStyle name="Percent 5 9 4 4 2" xfId="29095" xr:uid="{00000000-0005-0000-0000-0000D4710000}"/>
    <cellStyle name="Percent 5 9 4 4 2 2" xfId="29096" xr:uid="{00000000-0005-0000-0000-0000D5710000}"/>
    <cellStyle name="Percent 5 9 4 4 2 3" xfId="29097" xr:uid="{00000000-0005-0000-0000-0000D6710000}"/>
    <cellStyle name="Percent 5 9 4 4 3" xfId="29098" xr:uid="{00000000-0005-0000-0000-0000D7710000}"/>
    <cellStyle name="Percent 5 9 4 4 4" xfId="29099" xr:uid="{00000000-0005-0000-0000-0000D8710000}"/>
    <cellStyle name="Percent 5 9 4 5" xfId="29100" xr:uid="{00000000-0005-0000-0000-0000D9710000}"/>
    <cellStyle name="Percent 5 9 4 5 2" xfId="29101" xr:uid="{00000000-0005-0000-0000-0000DA710000}"/>
    <cellStyle name="Percent 5 9 4 5 3" xfId="29102" xr:uid="{00000000-0005-0000-0000-0000DB710000}"/>
    <cellStyle name="Percent 5 9 4 6" xfId="29103" xr:uid="{00000000-0005-0000-0000-0000DC710000}"/>
    <cellStyle name="Percent 5 9 4 7" xfId="29104" xr:uid="{00000000-0005-0000-0000-0000DD710000}"/>
    <cellStyle name="Percent 5 9 5" xfId="29105" xr:uid="{00000000-0005-0000-0000-0000DE710000}"/>
    <cellStyle name="Percent 5 9 5 2" xfId="29106" xr:uid="{00000000-0005-0000-0000-0000DF710000}"/>
    <cellStyle name="Percent 5 9 5 2 2" xfId="29107" xr:uid="{00000000-0005-0000-0000-0000E0710000}"/>
    <cellStyle name="Percent 5 9 5 2 2 2" xfId="29108" xr:uid="{00000000-0005-0000-0000-0000E1710000}"/>
    <cellStyle name="Percent 5 9 5 2 2 3" xfId="29109" xr:uid="{00000000-0005-0000-0000-0000E2710000}"/>
    <cellStyle name="Percent 5 9 5 2 3" xfId="29110" xr:uid="{00000000-0005-0000-0000-0000E3710000}"/>
    <cellStyle name="Percent 5 9 5 2 4" xfId="29111" xr:uid="{00000000-0005-0000-0000-0000E4710000}"/>
    <cellStyle name="Percent 5 9 5 3" xfId="29112" xr:uid="{00000000-0005-0000-0000-0000E5710000}"/>
    <cellStyle name="Percent 5 9 5 3 2" xfId="29113" xr:uid="{00000000-0005-0000-0000-0000E6710000}"/>
    <cellStyle name="Percent 5 9 5 3 2 2" xfId="29114" xr:uid="{00000000-0005-0000-0000-0000E7710000}"/>
    <cellStyle name="Percent 5 9 5 3 2 3" xfId="29115" xr:uid="{00000000-0005-0000-0000-0000E8710000}"/>
    <cellStyle name="Percent 5 9 5 3 3" xfId="29116" xr:uid="{00000000-0005-0000-0000-0000E9710000}"/>
    <cellStyle name="Percent 5 9 5 3 4" xfId="29117" xr:uid="{00000000-0005-0000-0000-0000EA710000}"/>
    <cellStyle name="Percent 5 9 5 4" xfId="29118" xr:uid="{00000000-0005-0000-0000-0000EB710000}"/>
    <cellStyle name="Percent 5 9 5 4 2" xfId="29119" xr:uid="{00000000-0005-0000-0000-0000EC710000}"/>
    <cellStyle name="Percent 5 9 5 4 3" xfId="29120" xr:uid="{00000000-0005-0000-0000-0000ED710000}"/>
    <cellStyle name="Percent 5 9 5 5" xfId="29121" xr:uid="{00000000-0005-0000-0000-0000EE710000}"/>
    <cellStyle name="Percent 5 9 5 6" xfId="29122" xr:uid="{00000000-0005-0000-0000-0000EF710000}"/>
    <cellStyle name="Percent 5 9 6" xfId="29123" xr:uid="{00000000-0005-0000-0000-0000F0710000}"/>
    <cellStyle name="Percent 5 9 6 2" xfId="29124" xr:uid="{00000000-0005-0000-0000-0000F1710000}"/>
    <cellStyle name="Percent 5 9 6 2 2" xfId="29125" xr:uid="{00000000-0005-0000-0000-0000F2710000}"/>
    <cellStyle name="Percent 5 9 6 2 3" xfId="29126" xr:uid="{00000000-0005-0000-0000-0000F3710000}"/>
    <cellStyle name="Percent 5 9 6 3" xfId="29127" xr:uid="{00000000-0005-0000-0000-0000F4710000}"/>
    <cellStyle name="Percent 5 9 6 4" xfId="29128" xr:uid="{00000000-0005-0000-0000-0000F5710000}"/>
    <cellStyle name="Percent 5 9 7" xfId="29129" xr:uid="{00000000-0005-0000-0000-0000F6710000}"/>
    <cellStyle name="Percent 5 9 7 2" xfId="29130" xr:uid="{00000000-0005-0000-0000-0000F7710000}"/>
    <cellStyle name="Percent 5 9 7 2 2" xfId="29131" xr:uid="{00000000-0005-0000-0000-0000F8710000}"/>
    <cellStyle name="Percent 5 9 7 2 3" xfId="29132" xr:uid="{00000000-0005-0000-0000-0000F9710000}"/>
    <cellStyle name="Percent 5 9 7 3" xfId="29133" xr:uid="{00000000-0005-0000-0000-0000FA710000}"/>
    <cellStyle name="Percent 5 9 7 4" xfId="29134" xr:uid="{00000000-0005-0000-0000-0000FB710000}"/>
    <cellStyle name="Percent 5 9 8" xfId="29135" xr:uid="{00000000-0005-0000-0000-0000FC710000}"/>
    <cellStyle name="Percent 5 9 8 2" xfId="29136" xr:uid="{00000000-0005-0000-0000-0000FD710000}"/>
    <cellStyle name="Percent 5 9 8 2 2" xfId="29137" xr:uid="{00000000-0005-0000-0000-0000FE710000}"/>
    <cellStyle name="Percent 5 9 8 2 3" xfId="29138" xr:uid="{00000000-0005-0000-0000-0000FF710000}"/>
    <cellStyle name="Percent 5 9 8 3" xfId="29139" xr:uid="{00000000-0005-0000-0000-000000720000}"/>
    <cellStyle name="Percent 5 9 8 4" xfId="29140" xr:uid="{00000000-0005-0000-0000-000001720000}"/>
    <cellStyle name="Percent 5 9 9" xfId="29141" xr:uid="{00000000-0005-0000-0000-000002720000}"/>
    <cellStyle name="Percent 5 9 9 2" xfId="29142" xr:uid="{00000000-0005-0000-0000-000003720000}"/>
    <cellStyle name="Percent 5 9 9 3" xfId="29143" xr:uid="{00000000-0005-0000-0000-000004720000}"/>
    <cellStyle name="Percent 6" xfId="29144" xr:uid="{00000000-0005-0000-0000-000005720000}"/>
    <cellStyle name="Percent 6 10" xfId="29145" xr:uid="{00000000-0005-0000-0000-000006720000}"/>
    <cellStyle name="Percent 6 10 2" xfId="29146" xr:uid="{00000000-0005-0000-0000-000007720000}"/>
    <cellStyle name="Percent 6 10 2 2" xfId="29147" xr:uid="{00000000-0005-0000-0000-000008720000}"/>
    <cellStyle name="Percent 6 10 2 2 2" xfId="29148" xr:uid="{00000000-0005-0000-0000-000009720000}"/>
    <cellStyle name="Percent 6 10 2 2 3" xfId="29149" xr:uid="{00000000-0005-0000-0000-00000A720000}"/>
    <cellStyle name="Percent 6 10 2 3" xfId="29150" xr:uid="{00000000-0005-0000-0000-00000B720000}"/>
    <cellStyle name="Percent 6 10 2 4" xfId="29151" xr:uid="{00000000-0005-0000-0000-00000C720000}"/>
    <cellStyle name="Percent 6 10 3" xfId="29152" xr:uid="{00000000-0005-0000-0000-00000D720000}"/>
    <cellStyle name="Percent 6 10 3 2" xfId="29153" xr:uid="{00000000-0005-0000-0000-00000E720000}"/>
    <cellStyle name="Percent 6 10 3 2 2" xfId="29154" xr:uid="{00000000-0005-0000-0000-00000F720000}"/>
    <cellStyle name="Percent 6 10 3 2 3" xfId="29155" xr:uid="{00000000-0005-0000-0000-000010720000}"/>
    <cellStyle name="Percent 6 10 3 3" xfId="29156" xr:uid="{00000000-0005-0000-0000-000011720000}"/>
    <cellStyle name="Percent 6 10 3 4" xfId="29157" xr:uid="{00000000-0005-0000-0000-000012720000}"/>
    <cellStyle name="Percent 6 10 4" xfId="29158" xr:uid="{00000000-0005-0000-0000-000013720000}"/>
    <cellStyle name="Percent 6 10 4 2" xfId="29159" xr:uid="{00000000-0005-0000-0000-000014720000}"/>
    <cellStyle name="Percent 6 10 4 3" xfId="29160" xr:uid="{00000000-0005-0000-0000-000015720000}"/>
    <cellStyle name="Percent 6 10 5" xfId="29161" xr:uid="{00000000-0005-0000-0000-000016720000}"/>
    <cellStyle name="Percent 6 10 5 2" xfId="29162" xr:uid="{00000000-0005-0000-0000-000017720000}"/>
    <cellStyle name="Percent 6 10 5 3" xfId="29163" xr:uid="{00000000-0005-0000-0000-000018720000}"/>
    <cellStyle name="Percent 6 10 6" xfId="29164" xr:uid="{00000000-0005-0000-0000-000019720000}"/>
    <cellStyle name="Percent 6 10 7" xfId="29165" xr:uid="{00000000-0005-0000-0000-00001A720000}"/>
    <cellStyle name="Percent 6 10 8" xfId="29166" xr:uid="{00000000-0005-0000-0000-00001B720000}"/>
    <cellStyle name="Percent 6 11" xfId="29167" xr:uid="{00000000-0005-0000-0000-00001C720000}"/>
    <cellStyle name="Percent 6 11 2" xfId="29168" xr:uid="{00000000-0005-0000-0000-00001D720000}"/>
    <cellStyle name="Percent 6 11 2 2" xfId="29169" xr:uid="{00000000-0005-0000-0000-00001E720000}"/>
    <cellStyle name="Percent 6 11 2 2 2" xfId="29170" xr:uid="{00000000-0005-0000-0000-00001F720000}"/>
    <cellStyle name="Percent 6 11 2 2 3" xfId="29171" xr:uid="{00000000-0005-0000-0000-000020720000}"/>
    <cellStyle name="Percent 6 11 2 3" xfId="29172" xr:uid="{00000000-0005-0000-0000-000021720000}"/>
    <cellStyle name="Percent 6 11 2 4" xfId="29173" xr:uid="{00000000-0005-0000-0000-000022720000}"/>
    <cellStyle name="Percent 6 11 3" xfId="29174" xr:uid="{00000000-0005-0000-0000-000023720000}"/>
    <cellStyle name="Percent 6 11 3 2" xfId="29175" xr:uid="{00000000-0005-0000-0000-000024720000}"/>
    <cellStyle name="Percent 6 11 3 2 2" xfId="29176" xr:uid="{00000000-0005-0000-0000-000025720000}"/>
    <cellStyle name="Percent 6 11 3 2 3" xfId="29177" xr:uid="{00000000-0005-0000-0000-000026720000}"/>
    <cellStyle name="Percent 6 11 3 3" xfId="29178" xr:uid="{00000000-0005-0000-0000-000027720000}"/>
    <cellStyle name="Percent 6 11 3 4" xfId="29179" xr:uid="{00000000-0005-0000-0000-000028720000}"/>
    <cellStyle name="Percent 6 11 4" xfId="29180" xr:uid="{00000000-0005-0000-0000-000029720000}"/>
    <cellStyle name="Percent 6 11 4 2" xfId="29181" xr:uid="{00000000-0005-0000-0000-00002A720000}"/>
    <cellStyle name="Percent 6 11 4 3" xfId="29182" xr:uid="{00000000-0005-0000-0000-00002B720000}"/>
    <cellStyle name="Percent 6 11 5" xfId="29183" xr:uid="{00000000-0005-0000-0000-00002C720000}"/>
    <cellStyle name="Percent 6 11 5 2" xfId="29184" xr:uid="{00000000-0005-0000-0000-00002D720000}"/>
    <cellStyle name="Percent 6 11 5 3" xfId="29185" xr:uid="{00000000-0005-0000-0000-00002E720000}"/>
    <cellStyle name="Percent 6 11 6" xfId="29186" xr:uid="{00000000-0005-0000-0000-00002F720000}"/>
    <cellStyle name="Percent 6 11 7" xfId="29187" xr:uid="{00000000-0005-0000-0000-000030720000}"/>
    <cellStyle name="Percent 6 12" xfId="29188" xr:uid="{00000000-0005-0000-0000-000031720000}"/>
    <cellStyle name="Percent 6 12 2" xfId="29189" xr:uid="{00000000-0005-0000-0000-000032720000}"/>
    <cellStyle name="Percent 6 12 2 2" xfId="29190" xr:uid="{00000000-0005-0000-0000-000033720000}"/>
    <cellStyle name="Percent 6 12 2 2 2" xfId="29191" xr:uid="{00000000-0005-0000-0000-000034720000}"/>
    <cellStyle name="Percent 6 12 2 2 3" xfId="29192" xr:uid="{00000000-0005-0000-0000-000035720000}"/>
    <cellStyle name="Percent 6 12 2 3" xfId="29193" xr:uid="{00000000-0005-0000-0000-000036720000}"/>
    <cellStyle name="Percent 6 12 2 4" xfId="29194" xr:uid="{00000000-0005-0000-0000-000037720000}"/>
    <cellStyle name="Percent 6 12 3" xfId="29195" xr:uid="{00000000-0005-0000-0000-000038720000}"/>
    <cellStyle name="Percent 6 12 3 2" xfId="29196" xr:uid="{00000000-0005-0000-0000-000039720000}"/>
    <cellStyle name="Percent 6 12 3 2 2" xfId="29197" xr:uid="{00000000-0005-0000-0000-00003A720000}"/>
    <cellStyle name="Percent 6 12 3 2 3" xfId="29198" xr:uid="{00000000-0005-0000-0000-00003B720000}"/>
    <cellStyle name="Percent 6 12 3 3" xfId="29199" xr:uid="{00000000-0005-0000-0000-00003C720000}"/>
    <cellStyle name="Percent 6 12 3 4" xfId="29200" xr:uid="{00000000-0005-0000-0000-00003D720000}"/>
    <cellStyle name="Percent 6 12 4" xfId="29201" xr:uid="{00000000-0005-0000-0000-00003E720000}"/>
    <cellStyle name="Percent 6 12 4 2" xfId="29202" xr:uid="{00000000-0005-0000-0000-00003F720000}"/>
    <cellStyle name="Percent 6 12 4 3" xfId="29203" xr:uid="{00000000-0005-0000-0000-000040720000}"/>
    <cellStyle name="Percent 6 12 5" xfId="29204" xr:uid="{00000000-0005-0000-0000-000041720000}"/>
    <cellStyle name="Percent 6 12 6" xfId="29205" xr:uid="{00000000-0005-0000-0000-000042720000}"/>
    <cellStyle name="Percent 6 13" xfId="29206" xr:uid="{00000000-0005-0000-0000-000043720000}"/>
    <cellStyle name="Percent 6 13 2" xfId="29207" xr:uid="{00000000-0005-0000-0000-000044720000}"/>
    <cellStyle name="Percent 6 13 2 2" xfId="29208" xr:uid="{00000000-0005-0000-0000-000045720000}"/>
    <cellStyle name="Percent 6 13 2 2 2" xfId="29209" xr:uid="{00000000-0005-0000-0000-000046720000}"/>
    <cellStyle name="Percent 6 13 2 2 3" xfId="29210" xr:uid="{00000000-0005-0000-0000-000047720000}"/>
    <cellStyle name="Percent 6 13 2 3" xfId="29211" xr:uid="{00000000-0005-0000-0000-000048720000}"/>
    <cellStyle name="Percent 6 13 2 4" xfId="29212" xr:uid="{00000000-0005-0000-0000-000049720000}"/>
    <cellStyle name="Percent 6 13 3" xfId="29213" xr:uid="{00000000-0005-0000-0000-00004A720000}"/>
    <cellStyle name="Percent 6 13 3 2" xfId="29214" xr:uid="{00000000-0005-0000-0000-00004B720000}"/>
    <cellStyle name="Percent 6 13 3 2 2" xfId="29215" xr:uid="{00000000-0005-0000-0000-00004C720000}"/>
    <cellStyle name="Percent 6 13 3 2 3" xfId="29216" xr:uid="{00000000-0005-0000-0000-00004D720000}"/>
    <cellStyle name="Percent 6 13 3 3" xfId="29217" xr:uid="{00000000-0005-0000-0000-00004E720000}"/>
    <cellStyle name="Percent 6 13 3 4" xfId="29218" xr:uid="{00000000-0005-0000-0000-00004F720000}"/>
    <cellStyle name="Percent 6 13 4" xfId="29219" xr:uid="{00000000-0005-0000-0000-000050720000}"/>
    <cellStyle name="Percent 6 13 4 2" xfId="29220" xr:uid="{00000000-0005-0000-0000-000051720000}"/>
    <cellStyle name="Percent 6 13 4 2 2" xfId="29221" xr:uid="{00000000-0005-0000-0000-000052720000}"/>
    <cellStyle name="Percent 6 13 4 2 3" xfId="29222" xr:uid="{00000000-0005-0000-0000-000053720000}"/>
    <cellStyle name="Percent 6 13 4 3" xfId="29223" xr:uid="{00000000-0005-0000-0000-000054720000}"/>
    <cellStyle name="Percent 6 13 4 4" xfId="29224" xr:uid="{00000000-0005-0000-0000-000055720000}"/>
    <cellStyle name="Percent 6 13 5" xfId="29225" xr:uid="{00000000-0005-0000-0000-000056720000}"/>
    <cellStyle name="Percent 6 13 5 2" xfId="29226" xr:uid="{00000000-0005-0000-0000-000057720000}"/>
    <cellStyle name="Percent 6 13 5 3" xfId="29227" xr:uid="{00000000-0005-0000-0000-000058720000}"/>
    <cellStyle name="Percent 6 13 6" xfId="29228" xr:uid="{00000000-0005-0000-0000-000059720000}"/>
    <cellStyle name="Percent 6 13 7" xfId="29229" xr:uid="{00000000-0005-0000-0000-00005A720000}"/>
    <cellStyle name="Percent 6 14" xfId="29230" xr:uid="{00000000-0005-0000-0000-00005B720000}"/>
    <cellStyle name="Percent 6 14 2" xfId="29231" xr:uid="{00000000-0005-0000-0000-00005C720000}"/>
    <cellStyle name="Percent 6 14 2 2" xfId="29232" xr:uid="{00000000-0005-0000-0000-00005D720000}"/>
    <cellStyle name="Percent 6 14 2 2 2" xfId="29233" xr:uid="{00000000-0005-0000-0000-00005E720000}"/>
    <cellStyle name="Percent 6 14 2 2 3" xfId="29234" xr:uid="{00000000-0005-0000-0000-00005F720000}"/>
    <cellStyle name="Percent 6 14 2 3" xfId="29235" xr:uid="{00000000-0005-0000-0000-000060720000}"/>
    <cellStyle name="Percent 6 14 2 4" xfId="29236" xr:uid="{00000000-0005-0000-0000-000061720000}"/>
    <cellStyle name="Percent 6 14 3" xfId="29237" xr:uid="{00000000-0005-0000-0000-000062720000}"/>
    <cellStyle name="Percent 6 14 3 2" xfId="29238" xr:uid="{00000000-0005-0000-0000-000063720000}"/>
    <cellStyle name="Percent 6 14 3 2 2" xfId="29239" xr:uid="{00000000-0005-0000-0000-000064720000}"/>
    <cellStyle name="Percent 6 14 3 2 3" xfId="29240" xr:uid="{00000000-0005-0000-0000-000065720000}"/>
    <cellStyle name="Percent 6 14 3 3" xfId="29241" xr:uid="{00000000-0005-0000-0000-000066720000}"/>
    <cellStyle name="Percent 6 14 3 4" xfId="29242" xr:uid="{00000000-0005-0000-0000-000067720000}"/>
    <cellStyle name="Percent 6 14 4" xfId="29243" xr:uid="{00000000-0005-0000-0000-000068720000}"/>
    <cellStyle name="Percent 6 14 4 2" xfId="29244" xr:uid="{00000000-0005-0000-0000-000069720000}"/>
    <cellStyle name="Percent 6 14 4 3" xfId="29245" xr:uid="{00000000-0005-0000-0000-00006A720000}"/>
    <cellStyle name="Percent 6 14 5" xfId="29246" xr:uid="{00000000-0005-0000-0000-00006B720000}"/>
    <cellStyle name="Percent 6 14 6" xfId="29247" xr:uid="{00000000-0005-0000-0000-00006C720000}"/>
    <cellStyle name="Percent 6 15" xfId="29248" xr:uid="{00000000-0005-0000-0000-00006D720000}"/>
    <cellStyle name="Percent 6 15 2" xfId="29249" xr:uid="{00000000-0005-0000-0000-00006E720000}"/>
    <cellStyle name="Percent 6 15 2 2" xfId="29250" xr:uid="{00000000-0005-0000-0000-00006F720000}"/>
    <cellStyle name="Percent 6 15 2 3" xfId="29251" xr:uid="{00000000-0005-0000-0000-000070720000}"/>
    <cellStyle name="Percent 6 15 3" xfId="29252" xr:uid="{00000000-0005-0000-0000-000071720000}"/>
    <cellStyle name="Percent 6 15 4" xfId="29253" xr:uid="{00000000-0005-0000-0000-000072720000}"/>
    <cellStyle name="Percent 6 16" xfId="29254" xr:uid="{00000000-0005-0000-0000-000073720000}"/>
    <cellStyle name="Percent 6 16 2" xfId="29255" xr:uid="{00000000-0005-0000-0000-000074720000}"/>
    <cellStyle name="Percent 6 16 2 2" xfId="29256" xr:uid="{00000000-0005-0000-0000-000075720000}"/>
    <cellStyle name="Percent 6 16 2 3" xfId="29257" xr:uid="{00000000-0005-0000-0000-000076720000}"/>
    <cellStyle name="Percent 6 16 3" xfId="29258" xr:uid="{00000000-0005-0000-0000-000077720000}"/>
    <cellStyle name="Percent 6 16 4" xfId="29259" xr:uid="{00000000-0005-0000-0000-000078720000}"/>
    <cellStyle name="Percent 6 17" xfId="29260" xr:uid="{00000000-0005-0000-0000-000079720000}"/>
    <cellStyle name="Percent 6 17 2" xfId="29261" xr:uid="{00000000-0005-0000-0000-00007A720000}"/>
    <cellStyle name="Percent 6 17 2 2" xfId="29262" xr:uid="{00000000-0005-0000-0000-00007B720000}"/>
    <cellStyle name="Percent 6 17 2 3" xfId="29263" xr:uid="{00000000-0005-0000-0000-00007C720000}"/>
    <cellStyle name="Percent 6 17 3" xfId="29264" xr:uid="{00000000-0005-0000-0000-00007D720000}"/>
    <cellStyle name="Percent 6 17 4" xfId="29265" xr:uid="{00000000-0005-0000-0000-00007E720000}"/>
    <cellStyle name="Percent 6 18" xfId="29266" xr:uid="{00000000-0005-0000-0000-00007F720000}"/>
    <cellStyle name="Percent 6 18 2" xfId="29267" xr:uid="{00000000-0005-0000-0000-000080720000}"/>
    <cellStyle name="Percent 6 18 3" xfId="29268" xr:uid="{00000000-0005-0000-0000-000081720000}"/>
    <cellStyle name="Percent 6 19" xfId="29269" xr:uid="{00000000-0005-0000-0000-000082720000}"/>
    <cellStyle name="Percent 6 19 2" xfId="29270" xr:uid="{00000000-0005-0000-0000-000083720000}"/>
    <cellStyle name="Percent 6 19 3" xfId="29271" xr:uid="{00000000-0005-0000-0000-000084720000}"/>
    <cellStyle name="Percent 6 2" xfId="29272" xr:uid="{00000000-0005-0000-0000-000085720000}"/>
    <cellStyle name="Percent 6 2 10" xfId="29273" xr:uid="{00000000-0005-0000-0000-000086720000}"/>
    <cellStyle name="Percent 6 2 10 2" xfId="29274" xr:uid="{00000000-0005-0000-0000-000087720000}"/>
    <cellStyle name="Percent 6 2 10 3" xfId="29275" xr:uid="{00000000-0005-0000-0000-000088720000}"/>
    <cellStyle name="Percent 6 2 11" xfId="29276" xr:uid="{00000000-0005-0000-0000-000089720000}"/>
    <cellStyle name="Percent 6 2 11 2" xfId="29277" xr:uid="{00000000-0005-0000-0000-00008A720000}"/>
    <cellStyle name="Percent 6 2 11 3" xfId="29278" xr:uid="{00000000-0005-0000-0000-00008B720000}"/>
    <cellStyle name="Percent 6 2 12" xfId="29279" xr:uid="{00000000-0005-0000-0000-00008C720000}"/>
    <cellStyle name="Percent 6 2 2" xfId="29280" xr:uid="{00000000-0005-0000-0000-00008D720000}"/>
    <cellStyle name="Percent 6 2 2 2" xfId="29281" xr:uid="{00000000-0005-0000-0000-00008E720000}"/>
    <cellStyle name="Percent 6 2 2 2 2" xfId="29282" xr:uid="{00000000-0005-0000-0000-00008F720000}"/>
    <cellStyle name="Percent 6 2 2 2 2 2" xfId="29283" xr:uid="{00000000-0005-0000-0000-000090720000}"/>
    <cellStyle name="Percent 6 2 2 2 2 3" xfId="29284" xr:uid="{00000000-0005-0000-0000-000091720000}"/>
    <cellStyle name="Percent 6 2 2 2 3" xfId="29285" xr:uid="{00000000-0005-0000-0000-000092720000}"/>
    <cellStyle name="Percent 6 2 2 2 4" xfId="29286" xr:uid="{00000000-0005-0000-0000-000093720000}"/>
    <cellStyle name="Percent 6 2 2 3" xfId="29287" xr:uid="{00000000-0005-0000-0000-000094720000}"/>
    <cellStyle name="Percent 6 2 2 3 2" xfId="29288" xr:uid="{00000000-0005-0000-0000-000095720000}"/>
    <cellStyle name="Percent 6 2 2 3 2 2" xfId="29289" xr:uid="{00000000-0005-0000-0000-000096720000}"/>
    <cellStyle name="Percent 6 2 2 3 2 3" xfId="29290" xr:uid="{00000000-0005-0000-0000-000097720000}"/>
    <cellStyle name="Percent 6 2 2 3 3" xfId="29291" xr:uid="{00000000-0005-0000-0000-000098720000}"/>
    <cellStyle name="Percent 6 2 2 3 4" xfId="29292" xr:uid="{00000000-0005-0000-0000-000099720000}"/>
    <cellStyle name="Percent 6 2 2 4" xfId="29293" xr:uid="{00000000-0005-0000-0000-00009A720000}"/>
    <cellStyle name="Percent 6 2 2 4 2" xfId="29294" xr:uid="{00000000-0005-0000-0000-00009B720000}"/>
    <cellStyle name="Percent 6 2 2 4 3" xfId="29295" xr:uid="{00000000-0005-0000-0000-00009C720000}"/>
    <cellStyle name="Percent 6 2 2 5" xfId="29296" xr:uid="{00000000-0005-0000-0000-00009D720000}"/>
    <cellStyle name="Percent 6 2 2 6" xfId="29297" xr:uid="{00000000-0005-0000-0000-00009E720000}"/>
    <cellStyle name="Percent 6 2 3" xfId="29298" xr:uid="{00000000-0005-0000-0000-00009F720000}"/>
    <cellStyle name="Percent 6 2 3 2" xfId="29299" xr:uid="{00000000-0005-0000-0000-0000A0720000}"/>
    <cellStyle name="Percent 6 2 3 2 2" xfId="29300" xr:uid="{00000000-0005-0000-0000-0000A1720000}"/>
    <cellStyle name="Percent 6 2 3 2 2 2" xfId="29301" xr:uid="{00000000-0005-0000-0000-0000A2720000}"/>
    <cellStyle name="Percent 6 2 3 2 2 3" xfId="29302" xr:uid="{00000000-0005-0000-0000-0000A3720000}"/>
    <cellStyle name="Percent 6 2 3 2 3" xfId="29303" xr:uid="{00000000-0005-0000-0000-0000A4720000}"/>
    <cellStyle name="Percent 6 2 3 2 4" xfId="29304" xr:uid="{00000000-0005-0000-0000-0000A5720000}"/>
    <cellStyle name="Percent 6 2 3 3" xfId="29305" xr:uid="{00000000-0005-0000-0000-0000A6720000}"/>
    <cellStyle name="Percent 6 2 3 3 2" xfId="29306" xr:uid="{00000000-0005-0000-0000-0000A7720000}"/>
    <cellStyle name="Percent 6 2 3 3 2 2" xfId="29307" xr:uid="{00000000-0005-0000-0000-0000A8720000}"/>
    <cellStyle name="Percent 6 2 3 3 2 3" xfId="29308" xr:uid="{00000000-0005-0000-0000-0000A9720000}"/>
    <cellStyle name="Percent 6 2 3 3 3" xfId="29309" xr:uid="{00000000-0005-0000-0000-0000AA720000}"/>
    <cellStyle name="Percent 6 2 3 3 4" xfId="29310" xr:uid="{00000000-0005-0000-0000-0000AB720000}"/>
    <cellStyle name="Percent 6 2 3 4" xfId="29311" xr:uid="{00000000-0005-0000-0000-0000AC720000}"/>
    <cellStyle name="Percent 6 2 3 4 2" xfId="29312" xr:uid="{00000000-0005-0000-0000-0000AD720000}"/>
    <cellStyle name="Percent 6 2 3 4 3" xfId="29313" xr:uid="{00000000-0005-0000-0000-0000AE720000}"/>
    <cellStyle name="Percent 6 2 3 5" xfId="29314" xr:uid="{00000000-0005-0000-0000-0000AF720000}"/>
    <cellStyle name="Percent 6 2 3 6" xfId="29315" xr:uid="{00000000-0005-0000-0000-0000B0720000}"/>
    <cellStyle name="Percent 6 2 4" xfId="29316" xr:uid="{00000000-0005-0000-0000-0000B1720000}"/>
    <cellStyle name="Percent 6 2 4 2" xfId="29317" xr:uid="{00000000-0005-0000-0000-0000B2720000}"/>
    <cellStyle name="Percent 6 2 4 2 2" xfId="29318" xr:uid="{00000000-0005-0000-0000-0000B3720000}"/>
    <cellStyle name="Percent 6 2 4 2 2 2" xfId="29319" xr:uid="{00000000-0005-0000-0000-0000B4720000}"/>
    <cellStyle name="Percent 6 2 4 2 2 3" xfId="29320" xr:uid="{00000000-0005-0000-0000-0000B5720000}"/>
    <cellStyle name="Percent 6 2 4 2 3" xfId="29321" xr:uid="{00000000-0005-0000-0000-0000B6720000}"/>
    <cellStyle name="Percent 6 2 4 2 4" xfId="29322" xr:uid="{00000000-0005-0000-0000-0000B7720000}"/>
    <cellStyle name="Percent 6 2 4 3" xfId="29323" xr:uid="{00000000-0005-0000-0000-0000B8720000}"/>
    <cellStyle name="Percent 6 2 4 3 2" xfId="29324" xr:uid="{00000000-0005-0000-0000-0000B9720000}"/>
    <cellStyle name="Percent 6 2 4 3 2 2" xfId="29325" xr:uid="{00000000-0005-0000-0000-0000BA720000}"/>
    <cellStyle name="Percent 6 2 4 3 2 3" xfId="29326" xr:uid="{00000000-0005-0000-0000-0000BB720000}"/>
    <cellStyle name="Percent 6 2 4 3 3" xfId="29327" xr:uid="{00000000-0005-0000-0000-0000BC720000}"/>
    <cellStyle name="Percent 6 2 4 3 4" xfId="29328" xr:uid="{00000000-0005-0000-0000-0000BD720000}"/>
    <cellStyle name="Percent 6 2 4 4" xfId="29329" xr:uid="{00000000-0005-0000-0000-0000BE720000}"/>
    <cellStyle name="Percent 6 2 4 4 2" xfId="29330" xr:uid="{00000000-0005-0000-0000-0000BF720000}"/>
    <cellStyle name="Percent 6 2 4 4 2 2" xfId="29331" xr:uid="{00000000-0005-0000-0000-0000C0720000}"/>
    <cellStyle name="Percent 6 2 4 4 2 3" xfId="29332" xr:uid="{00000000-0005-0000-0000-0000C1720000}"/>
    <cellStyle name="Percent 6 2 4 4 3" xfId="29333" xr:uid="{00000000-0005-0000-0000-0000C2720000}"/>
    <cellStyle name="Percent 6 2 4 4 4" xfId="29334" xr:uid="{00000000-0005-0000-0000-0000C3720000}"/>
    <cellStyle name="Percent 6 2 4 5" xfId="29335" xr:uid="{00000000-0005-0000-0000-0000C4720000}"/>
    <cellStyle name="Percent 6 2 4 5 2" xfId="29336" xr:uid="{00000000-0005-0000-0000-0000C5720000}"/>
    <cellStyle name="Percent 6 2 4 5 3" xfId="29337" xr:uid="{00000000-0005-0000-0000-0000C6720000}"/>
    <cellStyle name="Percent 6 2 4 6" xfId="29338" xr:uid="{00000000-0005-0000-0000-0000C7720000}"/>
    <cellStyle name="Percent 6 2 4 7" xfId="29339" xr:uid="{00000000-0005-0000-0000-0000C8720000}"/>
    <cellStyle name="Percent 6 2 5" xfId="29340" xr:uid="{00000000-0005-0000-0000-0000C9720000}"/>
    <cellStyle name="Percent 6 2 5 2" xfId="29341" xr:uid="{00000000-0005-0000-0000-0000CA720000}"/>
    <cellStyle name="Percent 6 2 5 2 2" xfId="29342" xr:uid="{00000000-0005-0000-0000-0000CB720000}"/>
    <cellStyle name="Percent 6 2 5 2 2 2" xfId="29343" xr:uid="{00000000-0005-0000-0000-0000CC720000}"/>
    <cellStyle name="Percent 6 2 5 2 2 3" xfId="29344" xr:uid="{00000000-0005-0000-0000-0000CD720000}"/>
    <cellStyle name="Percent 6 2 5 2 3" xfId="29345" xr:uid="{00000000-0005-0000-0000-0000CE720000}"/>
    <cellStyle name="Percent 6 2 5 2 4" xfId="29346" xr:uid="{00000000-0005-0000-0000-0000CF720000}"/>
    <cellStyle name="Percent 6 2 5 3" xfId="29347" xr:uid="{00000000-0005-0000-0000-0000D0720000}"/>
    <cellStyle name="Percent 6 2 5 3 2" xfId="29348" xr:uid="{00000000-0005-0000-0000-0000D1720000}"/>
    <cellStyle name="Percent 6 2 5 3 2 2" xfId="29349" xr:uid="{00000000-0005-0000-0000-0000D2720000}"/>
    <cellStyle name="Percent 6 2 5 3 2 3" xfId="29350" xr:uid="{00000000-0005-0000-0000-0000D3720000}"/>
    <cellStyle name="Percent 6 2 5 3 3" xfId="29351" xr:uid="{00000000-0005-0000-0000-0000D4720000}"/>
    <cellStyle name="Percent 6 2 5 3 4" xfId="29352" xr:uid="{00000000-0005-0000-0000-0000D5720000}"/>
    <cellStyle name="Percent 6 2 5 4" xfId="29353" xr:uid="{00000000-0005-0000-0000-0000D6720000}"/>
    <cellStyle name="Percent 6 2 5 4 2" xfId="29354" xr:uid="{00000000-0005-0000-0000-0000D7720000}"/>
    <cellStyle name="Percent 6 2 5 4 3" xfId="29355" xr:uid="{00000000-0005-0000-0000-0000D8720000}"/>
    <cellStyle name="Percent 6 2 5 5" xfId="29356" xr:uid="{00000000-0005-0000-0000-0000D9720000}"/>
    <cellStyle name="Percent 6 2 5 6" xfId="29357" xr:uid="{00000000-0005-0000-0000-0000DA720000}"/>
    <cellStyle name="Percent 6 2 6" xfId="29358" xr:uid="{00000000-0005-0000-0000-0000DB720000}"/>
    <cellStyle name="Percent 6 2 6 2" xfId="29359" xr:uid="{00000000-0005-0000-0000-0000DC720000}"/>
    <cellStyle name="Percent 6 2 6 2 2" xfId="29360" xr:uid="{00000000-0005-0000-0000-0000DD720000}"/>
    <cellStyle name="Percent 6 2 6 2 3" xfId="29361" xr:uid="{00000000-0005-0000-0000-0000DE720000}"/>
    <cellStyle name="Percent 6 2 6 3" xfId="29362" xr:uid="{00000000-0005-0000-0000-0000DF720000}"/>
    <cellStyle name="Percent 6 2 6 4" xfId="29363" xr:uid="{00000000-0005-0000-0000-0000E0720000}"/>
    <cellStyle name="Percent 6 2 7" xfId="29364" xr:uid="{00000000-0005-0000-0000-0000E1720000}"/>
    <cellStyle name="Percent 6 2 7 2" xfId="29365" xr:uid="{00000000-0005-0000-0000-0000E2720000}"/>
    <cellStyle name="Percent 6 2 7 2 2" xfId="29366" xr:uid="{00000000-0005-0000-0000-0000E3720000}"/>
    <cellStyle name="Percent 6 2 7 2 3" xfId="29367" xr:uid="{00000000-0005-0000-0000-0000E4720000}"/>
    <cellStyle name="Percent 6 2 7 3" xfId="29368" xr:uid="{00000000-0005-0000-0000-0000E5720000}"/>
    <cellStyle name="Percent 6 2 7 4" xfId="29369" xr:uid="{00000000-0005-0000-0000-0000E6720000}"/>
    <cellStyle name="Percent 6 2 8" xfId="29370" xr:uid="{00000000-0005-0000-0000-0000E7720000}"/>
    <cellStyle name="Percent 6 2 8 2" xfId="29371" xr:uid="{00000000-0005-0000-0000-0000E8720000}"/>
    <cellStyle name="Percent 6 2 8 2 2" xfId="29372" xr:uid="{00000000-0005-0000-0000-0000E9720000}"/>
    <cellStyle name="Percent 6 2 8 2 3" xfId="29373" xr:uid="{00000000-0005-0000-0000-0000EA720000}"/>
    <cellStyle name="Percent 6 2 8 3" xfId="29374" xr:uid="{00000000-0005-0000-0000-0000EB720000}"/>
    <cellStyle name="Percent 6 2 8 4" xfId="29375" xr:uid="{00000000-0005-0000-0000-0000EC720000}"/>
    <cellStyle name="Percent 6 2 9" xfId="29376" xr:uid="{00000000-0005-0000-0000-0000ED720000}"/>
    <cellStyle name="Percent 6 2 9 2" xfId="29377" xr:uid="{00000000-0005-0000-0000-0000EE720000}"/>
    <cellStyle name="Percent 6 2 9 3" xfId="29378" xr:uid="{00000000-0005-0000-0000-0000EF720000}"/>
    <cellStyle name="Percent 6 20" xfId="29379" xr:uid="{00000000-0005-0000-0000-0000F0720000}"/>
    <cellStyle name="Percent 6 20 2" xfId="29380" xr:uid="{00000000-0005-0000-0000-0000F1720000}"/>
    <cellStyle name="Percent 6 20 3" xfId="29381" xr:uid="{00000000-0005-0000-0000-0000F2720000}"/>
    <cellStyle name="Percent 6 21" xfId="29382" xr:uid="{00000000-0005-0000-0000-0000F3720000}"/>
    <cellStyle name="Percent 6 22" xfId="29383" xr:uid="{00000000-0005-0000-0000-0000F4720000}"/>
    <cellStyle name="Percent 6 23" xfId="29384" xr:uid="{00000000-0005-0000-0000-0000F5720000}"/>
    <cellStyle name="Percent 6 3" xfId="29385" xr:uid="{00000000-0005-0000-0000-0000F6720000}"/>
    <cellStyle name="Percent 6 3 10" xfId="29386" xr:uid="{00000000-0005-0000-0000-0000F7720000}"/>
    <cellStyle name="Percent 6 3 10 2" xfId="29387" xr:uid="{00000000-0005-0000-0000-0000F8720000}"/>
    <cellStyle name="Percent 6 3 10 3" xfId="29388" xr:uid="{00000000-0005-0000-0000-0000F9720000}"/>
    <cellStyle name="Percent 6 3 11" xfId="29389" xr:uid="{00000000-0005-0000-0000-0000FA720000}"/>
    <cellStyle name="Percent 6 3 11 2" xfId="29390" xr:uid="{00000000-0005-0000-0000-0000FB720000}"/>
    <cellStyle name="Percent 6 3 11 3" xfId="29391" xr:uid="{00000000-0005-0000-0000-0000FC720000}"/>
    <cellStyle name="Percent 6 3 12" xfId="29392" xr:uid="{00000000-0005-0000-0000-0000FD720000}"/>
    <cellStyle name="Percent 6 3 2" xfId="29393" xr:uid="{00000000-0005-0000-0000-0000FE720000}"/>
    <cellStyle name="Percent 6 3 2 2" xfId="29394" xr:uid="{00000000-0005-0000-0000-0000FF720000}"/>
    <cellStyle name="Percent 6 3 2 2 2" xfId="29395" xr:uid="{00000000-0005-0000-0000-000000730000}"/>
    <cellStyle name="Percent 6 3 2 2 2 2" xfId="29396" xr:uid="{00000000-0005-0000-0000-000001730000}"/>
    <cellStyle name="Percent 6 3 2 2 2 3" xfId="29397" xr:uid="{00000000-0005-0000-0000-000002730000}"/>
    <cellStyle name="Percent 6 3 2 2 3" xfId="29398" xr:uid="{00000000-0005-0000-0000-000003730000}"/>
    <cellStyle name="Percent 6 3 2 2 4" xfId="29399" xr:uid="{00000000-0005-0000-0000-000004730000}"/>
    <cellStyle name="Percent 6 3 2 3" xfId="29400" xr:uid="{00000000-0005-0000-0000-000005730000}"/>
    <cellStyle name="Percent 6 3 2 3 2" xfId="29401" xr:uid="{00000000-0005-0000-0000-000006730000}"/>
    <cellStyle name="Percent 6 3 2 3 2 2" xfId="29402" xr:uid="{00000000-0005-0000-0000-000007730000}"/>
    <cellStyle name="Percent 6 3 2 3 2 3" xfId="29403" xr:uid="{00000000-0005-0000-0000-000008730000}"/>
    <cellStyle name="Percent 6 3 2 3 3" xfId="29404" xr:uid="{00000000-0005-0000-0000-000009730000}"/>
    <cellStyle name="Percent 6 3 2 3 4" xfId="29405" xr:uid="{00000000-0005-0000-0000-00000A730000}"/>
    <cellStyle name="Percent 6 3 2 4" xfId="29406" xr:uid="{00000000-0005-0000-0000-00000B730000}"/>
    <cellStyle name="Percent 6 3 2 4 2" xfId="29407" xr:uid="{00000000-0005-0000-0000-00000C730000}"/>
    <cellStyle name="Percent 6 3 2 4 3" xfId="29408" xr:uid="{00000000-0005-0000-0000-00000D730000}"/>
    <cellStyle name="Percent 6 3 2 5" xfId="29409" xr:uid="{00000000-0005-0000-0000-00000E730000}"/>
    <cellStyle name="Percent 6 3 2 5 2" xfId="29410" xr:uid="{00000000-0005-0000-0000-00000F730000}"/>
    <cellStyle name="Percent 6 3 2 5 3" xfId="29411" xr:uid="{00000000-0005-0000-0000-000010730000}"/>
    <cellStyle name="Percent 6 3 2 6" xfId="29412" xr:uid="{00000000-0005-0000-0000-000011730000}"/>
    <cellStyle name="Percent 6 3 3" xfId="29413" xr:uid="{00000000-0005-0000-0000-000012730000}"/>
    <cellStyle name="Percent 6 3 3 2" xfId="29414" xr:uid="{00000000-0005-0000-0000-000013730000}"/>
    <cellStyle name="Percent 6 3 3 2 2" xfId="29415" xr:uid="{00000000-0005-0000-0000-000014730000}"/>
    <cellStyle name="Percent 6 3 3 2 2 2" xfId="29416" xr:uid="{00000000-0005-0000-0000-000015730000}"/>
    <cellStyle name="Percent 6 3 3 2 2 3" xfId="29417" xr:uid="{00000000-0005-0000-0000-000016730000}"/>
    <cellStyle name="Percent 6 3 3 2 3" xfId="29418" xr:uid="{00000000-0005-0000-0000-000017730000}"/>
    <cellStyle name="Percent 6 3 3 2 4" xfId="29419" xr:uid="{00000000-0005-0000-0000-000018730000}"/>
    <cellStyle name="Percent 6 3 3 3" xfId="29420" xr:uid="{00000000-0005-0000-0000-000019730000}"/>
    <cellStyle name="Percent 6 3 3 3 2" xfId="29421" xr:uid="{00000000-0005-0000-0000-00001A730000}"/>
    <cellStyle name="Percent 6 3 3 3 2 2" xfId="29422" xr:uid="{00000000-0005-0000-0000-00001B730000}"/>
    <cellStyle name="Percent 6 3 3 3 2 3" xfId="29423" xr:uid="{00000000-0005-0000-0000-00001C730000}"/>
    <cellStyle name="Percent 6 3 3 3 3" xfId="29424" xr:uid="{00000000-0005-0000-0000-00001D730000}"/>
    <cellStyle name="Percent 6 3 3 3 4" xfId="29425" xr:uid="{00000000-0005-0000-0000-00001E730000}"/>
    <cellStyle name="Percent 6 3 3 4" xfId="29426" xr:uid="{00000000-0005-0000-0000-00001F730000}"/>
    <cellStyle name="Percent 6 3 3 4 2" xfId="29427" xr:uid="{00000000-0005-0000-0000-000020730000}"/>
    <cellStyle name="Percent 6 3 3 4 3" xfId="29428" xr:uid="{00000000-0005-0000-0000-000021730000}"/>
    <cellStyle name="Percent 6 3 3 5" xfId="29429" xr:uid="{00000000-0005-0000-0000-000022730000}"/>
    <cellStyle name="Percent 6 3 3 6" xfId="29430" xr:uid="{00000000-0005-0000-0000-000023730000}"/>
    <cellStyle name="Percent 6 3 3 7" xfId="29431" xr:uid="{00000000-0005-0000-0000-000024730000}"/>
    <cellStyle name="Percent 6 3 4" xfId="29432" xr:uid="{00000000-0005-0000-0000-000025730000}"/>
    <cellStyle name="Percent 6 3 4 2" xfId="29433" xr:uid="{00000000-0005-0000-0000-000026730000}"/>
    <cellStyle name="Percent 6 3 4 2 2" xfId="29434" xr:uid="{00000000-0005-0000-0000-000027730000}"/>
    <cellStyle name="Percent 6 3 4 2 2 2" xfId="29435" xr:uid="{00000000-0005-0000-0000-000028730000}"/>
    <cellStyle name="Percent 6 3 4 2 2 3" xfId="29436" xr:uid="{00000000-0005-0000-0000-000029730000}"/>
    <cellStyle name="Percent 6 3 4 2 3" xfId="29437" xr:uid="{00000000-0005-0000-0000-00002A730000}"/>
    <cellStyle name="Percent 6 3 4 2 4" xfId="29438" xr:uid="{00000000-0005-0000-0000-00002B730000}"/>
    <cellStyle name="Percent 6 3 4 3" xfId="29439" xr:uid="{00000000-0005-0000-0000-00002C730000}"/>
    <cellStyle name="Percent 6 3 4 3 2" xfId="29440" xr:uid="{00000000-0005-0000-0000-00002D730000}"/>
    <cellStyle name="Percent 6 3 4 3 2 2" xfId="29441" xr:uid="{00000000-0005-0000-0000-00002E730000}"/>
    <cellStyle name="Percent 6 3 4 3 2 3" xfId="29442" xr:uid="{00000000-0005-0000-0000-00002F730000}"/>
    <cellStyle name="Percent 6 3 4 3 3" xfId="29443" xr:uid="{00000000-0005-0000-0000-000030730000}"/>
    <cellStyle name="Percent 6 3 4 3 4" xfId="29444" xr:uid="{00000000-0005-0000-0000-000031730000}"/>
    <cellStyle name="Percent 6 3 4 4" xfId="29445" xr:uid="{00000000-0005-0000-0000-000032730000}"/>
    <cellStyle name="Percent 6 3 4 4 2" xfId="29446" xr:uid="{00000000-0005-0000-0000-000033730000}"/>
    <cellStyle name="Percent 6 3 4 4 2 2" xfId="29447" xr:uid="{00000000-0005-0000-0000-000034730000}"/>
    <cellStyle name="Percent 6 3 4 4 2 3" xfId="29448" xr:uid="{00000000-0005-0000-0000-000035730000}"/>
    <cellStyle name="Percent 6 3 4 4 3" xfId="29449" xr:uid="{00000000-0005-0000-0000-000036730000}"/>
    <cellStyle name="Percent 6 3 4 4 4" xfId="29450" xr:uid="{00000000-0005-0000-0000-000037730000}"/>
    <cellStyle name="Percent 6 3 4 5" xfId="29451" xr:uid="{00000000-0005-0000-0000-000038730000}"/>
    <cellStyle name="Percent 6 3 4 5 2" xfId="29452" xr:uid="{00000000-0005-0000-0000-000039730000}"/>
    <cellStyle name="Percent 6 3 4 5 3" xfId="29453" xr:uid="{00000000-0005-0000-0000-00003A730000}"/>
    <cellStyle name="Percent 6 3 4 6" xfId="29454" xr:uid="{00000000-0005-0000-0000-00003B730000}"/>
    <cellStyle name="Percent 6 3 4 7" xfId="29455" xr:uid="{00000000-0005-0000-0000-00003C730000}"/>
    <cellStyle name="Percent 6 3 5" xfId="29456" xr:uid="{00000000-0005-0000-0000-00003D730000}"/>
    <cellStyle name="Percent 6 3 5 2" xfId="29457" xr:uid="{00000000-0005-0000-0000-00003E730000}"/>
    <cellStyle name="Percent 6 3 5 2 2" xfId="29458" xr:uid="{00000000-0005-0000-0000-00003F730000}"/>
    <cellStyle name="Percent 6 3 5 2 2 2" xfId="29459" xr:uid="{00000000-0005-0000-0000-000040730000}"/>
    <cellStyle name="Percent 6 3 5 2 2 3" xfId="29460" xr:uid="{00000000-0005-0000-0000-000041730000}"/>
    <cellStyle name="Percent 6 3 5 2 3" xfId="29461" xr:uid="{00000000-0005-0000-0000-000042730000}"/>
    <cellStyle name="Percent 6 3 5 2 4" xfId="29462" xr:uid="{00000000-0005-0000-0000-000043730000}"/>
    <cellStyle name="Percent 6 3 5 3" xfId="29463" xr:uid="{00000000-0005-0000-0000-000044730000}"/>
    <cellStyle name="Percent 6 3 5 3 2" xfId="29464" xr:uid="{00000000-0005-0000-0000-000045730000}"/>
    <cellStyle name="Percent 6 3 5 3 2 2" xfId="29465" xr:uid="{00000000-0005-0000-0000-000046730000}"/>
    <cellStyle name="Percent 6 3 5 3 2 3" xfId="29466" xr:uid="{00000000-0005-0000-0000-000047730000}"/>
    <cellStyle name="Percent 6 3 5 3 3" xfId="29467" xr:uid="{00000000-0005-0000-0000-000048730000}"/>
    <cellStyle name="Percent 6 3 5 3 4" xfId="29468" xr:uid="{00000000-0005-0000-0000-000049730000}"/>
    <cellStyle name="Percent 6 3 5 4" xfId="29469" xr:uid="{00000000-0005-0000-0000-00004A730000}"/>
    <cellStyle name="Percent 6 3 5 4 2" xfId="29470" xr:uid="{00000000-0005-0000-0000-00004B730000}"/>
    <cellStyle name="Percent 6 3 5 4 3" xfId="29471" xr:uid="{00000000-0005-0000-0000-00004C730000}"/>
    <cellStyle name="Percent 6 3 5 5" xfId="29472" xr:uid="{00000000-0005-0000-0000-00004D730000}"/>
    <cellStyle name="Percent 6 3 5 6" xfId="29473" xr:uid="{00000000-0005-0000-0000-00004E730000}"/>
    <cellStyle name="Percent 6 3 6" xfId="29474" xr:uid="{00000000-0005-0000-0000-00004F730000}"/>
    <cellStyle name="Percent 6 3 6 2" xfId="29475" xr:uid="{00000000-0005-0000-0000-000050730000}"/>
    <cellStyle name="Percent 6 3 6 2 2" xfId="29476" xr:uid="{00000000-0005-0000-0000-000051730000}"/>
    <cellStyle name="Percent 6 3 6 2 3" xfId="29477" xr:uid="{00000000-0005-0000-0000-000052730000}"/>
    <cellStyle name="Percent 6 3 6 3" xfId="29478" xr:uid="{00000000-0005-0000-0000-000053730000}"/>
    <cellStyle name="Percent 6 3 6 4" xfId="29479" xr:uid="{00000000-0005-0000-0000-000054730000}"/>
    <cellStyle name="Percent 6 3 7" xfId="29480" xr:uid="{00000000-0005-0000-0000-000055730000}"/>
    <cellStyle name="Percent 6 3 7 2" xfId="29481" xr:uid="{00000000-0005-0000-0000-000056730000}"/>
    <cellStyle name="Percent 6 3 7 2 2" xfId="29482" xr:uid="{00000000-0005-0000-0000-000057730000}"/>
    <cellStyle name="Percent 6 3 7 2 3" xfId="29483" xr:uid="{00000000-0005-0000-0000-000058730000}"/>
    <cellStyle name="Percent 6 3 7 3" xfId="29484" xr:uid="{00000000-0005-0000-0000-000059730000}"/>
    <cellStyle name="Percent 6 3 7 4" xfId="29485" xr:uid="{00000000-0005-0000-0000-00005A730000}"/>
    <cellStyle name="Percent 6 3 8" xfId="29486" xr:uid="{00000000-0005-0000-0000-00005B730000}"/>
    <cellStyle name="Percent 6 3 8 2" xfId="29487" xr:uid="{00000000-0005-0000-0000-00005C730000}"/>
    <cellStyle name="Percent 6 3 8 2 2" xfId="29488" xr:uid="{00000000-0005-0000-0000-00005D730000}"/>
    <cellStyle name="Percent 6 3 8 2 3" xfId="29489" xr:uid="{00000000-0005-0000-0000-00005E730000}"/>
    <cellStyle name="Percent 6 3 8 3" xfId="29490" xr:uid="{00000000-0005-0000-0000-00005F730000}"/>
    <cellStyle name="Percent 6 3 8 4" xfId="29491" xr:uid="{00000000-0005-0000-0000-000060730000}"/>
    <cellStyle name="Percent 6 3 9" xfId="29492" xr:uid="{00000000-0005-0000-0000-000061730000}"/>
    <cellStyle name="Percent 6 3 9 2" xfId="29493" xr:uid="{00000000-0005-0000-0000-000062730000}"/>
    <cellStyle name="Percent 6 3 9 3" xfId="29494" xr:uid="{00000000-0005-0000-0000-000063730000}"/>
    <cellStyle name="Percent 6 4" xfId="29495" xr:uid="{00000000-0005-0000-0000-000064730000}"/>
    <cellStyle name="Percent 6 4 10" xfId="29496" xr:uid="{00000000-0005-0000-0000-000065730000}"/>
    <cellStyle name="Percent 6 4 10 2" xfId="29497" xr:uid="{00000000-0005-0000-0000-000066730000}"/>
    <cellStyle name="Percent 6 4 10 3" xfId="29498" xr:uid="{00000000-0005-0000-0000-000067730000}"/>
    <cellStyle name="Percent 6 4 11" xfId="29499" xr:uid="{00000000-0005-0000-0000-000068730000}"/>
    <cellStyle name="Percent 6 4 11 2" xfId="29500" xr:uid="{00000000-0005-0000-0000-000069730000}"/>
    <cellStyle name="Percent 6 4 11 3" xfId="29501" xr:uid="{00000000-0005-0000-0000-00006A730000}"/>
    <cellStyle name="Percent 6 4 12" xfId="29502" xr:uid="{00000000-0005-0000-0000-00006B730000}"/>
    <cellStyle name="Percent 6 4 2" xfId="29503" xr:uid="{00000000-0005-0000-0000-00006C730000}"/>
    <cellStyle name="Percent 6 4 2 2" xfId="29504" xr:uid="{00000000-0005-0000-0000-00006D730000}"/>
    <cellStyle name="Percent 6 4 2 2 2" xfId="29505" xr:uid="{00000000-0005-0000-0000-00006E730000}"/>
    <cellStyle name="Percent 6 4 2 2 2 2" xfId="29506" xr:uid="{00000000-0005-0000-0000-00006F730000}"/>
    <cellStyle name="Percent 6 4 2 2 2 3" xfId="29507" xr:uid="{00000000-0005-0000-0000-000070730000}"/>
    <cellStyle name="Percent 6 4 2 2 3" xfId="29508" xr:uid="{00000000-0005-0000-0000-000071730000}"/>
    <cellStyle name="Percent 6 4 2 2 4" xfId="29509" xr:uid="{00000000-0005-0000-0000-000072730000}"/>
    <cellStyle name="Percent 6 4 2 3" xfId="29510" xr:uid="{00000000-0005-0000-0000-000073730000}"/>
    <cellStyle name="Percent 6 4 2 3 2" xfId="29511" xr:uid="{00000000-0005-0000-0000-000074730000}"/>
    <cellStyle name="Percent 6 4 2 3 2 2" xfId="29512" xr:uid="{00000000-0005-0000-0000-000075730000}"/>
    <cellStyle name="Percent 6 4 2 3 2 3" xfId="29513" xr:uid="{00000000-0005-0000-0000-000076730000}"/>
    <cellStyle name="Percent 6 4 2 3 3" xfId="29514" xr:uid="{00000000-0005-0000-0000-000077730000}"/>
    <cellStyle name="Percent 6 4 2 3 4" xfId="29515" xr:uid="{00000000-0005-0000-0000-000078730000}"/>
    <cellStyle name="Percent 6 4 2 4" xfId="29516" xr:uid="{00000000-0005-0000-0000-000079730000}"/>
    <cellStyle name="Percent 6 4 2 4 2" xfId="29517" xr:uid="{00000000-0005-0000-0000-00007A730000}"/>
    <cellStyle name="Percent 6 4 2 4 3" xfId="29518" xr:uid="{00000000-0005-0000-0000-00007B730000}"/>
    <cellStyle name="Percent 6 4 2 5" xfId="29519" xr:uid="{00000000-0005-0000-0000-00007C730000}"/>
    <cellStyle name="Percent 6 4 2 6" xfId="29520" xr:uid="{00000000-0005-0000-0000-00007D730000}"/>
    <cellStyle name="Percent 6 4 3" xfId="29521" xr:uid="{00000000-0005-0000-0000-00007E730000}"/>
    <cellStyle name="Percent 6 4 3 2" xfId="29522" xr:uid="{00000000-0005-0000-0000-00007F730000}"/>
    <cellStyle name="Percent 6 4 3 2 2" xfId="29523" xr:uid="{00000000-0005-0000-0000-000080730000}"/>
    <cellStyle name="Percent 6 4 3 2 2 2" xfId="29524" xr:uid="{00000000-0005-0000-0000-000081730000}"/>
    <cellStyle name="Percent 6 4 3 2 2 3" xfId="29525" xr:uid="{00000000-0005-0000-0000-000082730000}"/>
    <cellStyle name="Percent 6 4 3 2 3" xfId="29526" xr:uid="{00000000-0005-0000-0000-000083730000}"/>
    <cellStyle name="Percent 6 4 3 2 4" xfId="29527" xr:uid="{00000000-0005-0000-0000-000084730000}"/>
    <cellStyle name="Percent 6 4 3 3" xfId="29528" xr:uid="{00000000-0005-0000-0000-000085730000}"/>
    <cellStyle name="Percent 6 4 3 3 2" xfId="29529" xr:uid="{00000000-0005-0000-0000-000086730000}"/>
    <cellStyle name="Percent 6 4 3 3 2 2" xfId="29530" xr:uid="{00000000-0005-0000-0000-000087730000}"/>
    <cellStyle name="Percent 6 4 3 3 2 3" xfId="29531" xr:uid="{00000000-0005-0000-0000-000088730000}"/>
    <cellStyle name="Percent 6 4 3 3 3" xfId="29532" xr:uid="{00000000-0005-0000-0000-000089730000}"/>
    <cellStyle name="Percent 6 4 3 3 4" xfId="29533" xr:uid="{00000000-0005-0000-0000-00008A730000}"/>
    <cellStyle name="Percent 6 4 3 4" xfId="29534" xr:uid="{00000000-0005-0000-0000-00008B730000}"/>
    <cellStyle name="Percent 6 4 3 4 2" xfId="29535" xr:uid="{00000000-0005-0000-0000-00008C730000}"/>
    <cellStyle name="Percent 6 4 3 4 3" xfId="29536" xr:uid="{00000000-0005-0000-0000-00008D730000}"/>
    <cellStyle name="Percent 6 4 3 5" xfId="29537" xr:uid="{00000000-0005-0000-0000-00008E730000}"/>
    <cellStyle name="Percent 6 4 3 6" xfId="29538" xr:uid="{00000000-0005-0000-0000-00008F730000}"/>
    <cellStyle name="Percent 6 4 4" xfId="29539" xr:uid="{00000000-0005-0000-0000-000090730000}"/>
    <cellStyle name="Percent 6 4 4 2" xfId="29540" xr:uid="{00000000-0005-0000-0000-000091730000}"/>
    <cellStyle name="Percent 6 4 4 2 2" xfId="29541" xr:uid="{00000000-0005-0000-0000-000092730000}"/>
    <cellStyle name="Percent 6 4 4 2 2 2" xfId="29542" xr:uid="{00000000-0005-0000-0000-000093730000}"/>
    <cellStyle name="Percent 6 4 4 2 2 3" xfId="29543" xr:uid="{00000000-0005-0000-0000-000094730000}"/>
    <cellStyle name="Percent 6 4 4 2 3" xfId="29544" xr:uid="{00000000-0005-0000-0000-000095730000}"/>
    <cellStyle name="Percent 6 4 4 2 4" xfId="29545" xr:uid="{00000000-0005-0000-0000-000096730000}"/>
    <cellStyle name="Percent 6 4 4 3" xfId="29546" xr:uid="{00000000-0005-0000-0000-000097730000}"/>
    <cellStyle name="Percent 6 4 4 3 2" xfId="29547" xr:uid="{00000000-0005-0000-0000-000098730000}"/>
    <cellStyle name="Percent 6 4 4 3 2 2" xfId="29548" xr:uid="{00000000-0005-0000-0000-000099730000}"/>
    <cellStyle name="Percent 6 4 4 3 2 3" xfId="29549" xr:uid="{00000000-0005-0000-0000-00009A730000}"/>
    <cellStyle name="Percent 6 4 4 3 3" xfId="29550" xr:uid="{00000000-0005-0000-0000-00009B730000}"/>
    <cellStyle name="Percent 6 4 4 3 4" xfId="29551" xr:uid="{00000000-0005-0000-0000-00009C730000}"/>
    <cellStyle name="Percent 6 4 4 4" xfId="29552" xr:uid="{00000000-0005-0000-0000-00009D730000}"/>
    <cellStyle name="Percent 6 4 4 4 2" xfId="29553" xr:uid="{00000000-0005-0000-0000-00009E730000}"/>
    <cellStyle name="Percent 6 4 4 4 2 2" xfId="29554" xr:uid="{00000000-0005-0000-0000-00009F730000}"/>
    <cellStyle name="Percent 6 4 4 4 2 3" xfId="29555" xr:uid="{00000000-0005-0000-0000-0000A0730000}"/>
    <cellStyle name="Percent 6 4 4 4 3" xfId="29556" xr:uid="{00000000-0005-0000-0000-0000A1730000}"/>
    <cellStyle name="Percent 6 4 4 4 4" xfId="29557" xr:uid="{00000000-0005-0000-0000-0000A2730000}"/>
    <cellStyle name="Percent 6 4 4 5" xfId="29558" xr:uid="{00000000-0005-0000-0000-0000A3730000}"/>
    <cellStyle name="Percent 6 4 4 5 2" xfId="29559" xr:uid="{00000000-0005-0000-0000-0000A4730000}"/>
    <cellStyle name="Percent 6 4 4 5 3" xfId="29560" xr:uid="{00000000-0005-0000-0000-0000A5730000}"/>
    <cellStyle name="Percent 6 4 4 6" xfId="29561" xr:uid="{00000000-0005-0000-0000-0000A6730000}"/>
    <cellStyle name="Percent 6 4 4 7" xfId="29562" xr:uid="{00000000-0005-0000-0000-0000A7730000}"/>
    <cellStyle name="Percent 6 4 5" xfId="29563" xr:uid="{00000000-0005-0000-0000-0000A8730000}"/>
    <cellStyle name="Percent 6 4 5 2" xfId="29564" xr:uid="{00000000-0005-0000-0000-0000A9730000}"/>
    <cellStyle name="Percent 6 4 5 2 2" xfId="29565" xr:uid="{00000000-0005-0000-0000-0000AA730000}"/>
    <cellStyle name="Percent 6 4 5 2 2 2" xfId="29566" xr:uid="{00000000-0005-0000-0000-0000AB730000}"/>
    <cellStyle name="Percent 6 4 5 2 2 3" xfId="29567" xr:uid="{00000000-0005-0000-0000-0000AC730000}"/>
    <cellStyle name="Percent 6 4 5 2 3" xfId="29568" xr:uid="{00000000-0005-0000-0000-0000AD730000}"/>
    <cellStyle name="Percent 6 4 5 2 4" xfId="29569" xr:uid="{00000000-0005-0000-0000-0000AE730000}"/>
    <cellStyle name="Percent 6 4 5 3" xfId="29570" xr:uid="{00000000-0005-0000-0000-0000AF730000}"/>
    <cellStyle name="Percent 6 4 5 3 2" xfId="29571" xr:uid="{00000000-0005-0000-0000-0000B0730000}"/>
    <cellStyle name="Percent 6 4 5 3 2 2" xfId="29572" xr:uid="{00000000-0005-0000-0000-0000B1730000}"/>
    <cellStyle name="Percent 6 4 5 3 2 3" xfId="29573" xr:uid="{00000000-0005-0000-0000-0000B2730000}"/>
    <cellStyle name="Percent 6 4 5 3 3" xfId="29574" xr:uid="{00000000-0005-0000-0000-0000B3730000}"/>
    <cellStyle name="Percent 6 4 5 3 4" xfId="29575" xr:uid="{00000000-0005-0000-0000-0000B4730000}"/>
    <cellStyle name="Percent 6 4 5 4" xfId="29576" xr:uid="{00000000-0005-0000-0000-0000B5730000}"/>
    <cellStyle name="Percent 6 4 5 4 2" xfId="29577" xr:uid="{00000000-0005-0000-0000-0000B6730000}"/>
    <cellStyle name="Percent 6 4 5 4 3" xfId="29578" xr:uid="{00000000-0005-0000-0000-0000B7730000}"/>
    <cellStyle name="Percent 6 4 5 5" xfId="29579" xr:uid="{00000000-0005-0000-0000-0000B8730000}"/>
    <cellStyle name="Percent 6 4 5 6" xfId="29580" xr:uid="{00000000-0005-0000-0000-0000B9730000}"/>
    <cellStyle name="Percent 6 4 6" xfId="29581" xr:uid="{00000000-0005-0000-0000-0000BA730000}"/>
    <cellStyle name="Percent 6 4 6 2" xfId="29582" xr:uid="{00000000-0005-0000-0000-0000BB730000}"/>
    <cellStyle name="Percent 6 4 6 2 2" xfId="29583" xr:uid="{00000000-0005-0000-0000-0000BC730000}"/>
    <cellStyle name="Percent 6 4 6 2 3" xfId="29584" xr:uid="{00000000-0005-0000-0000-0000BD730000}"/>
    <cellStyle name="Percent 6 4 6 3" xfId="29585" xr:uid="{00000000-0005-0000-0000-0000BE730000}"/>
    <cellStyle name="Percent 6 4 6 4" xfId="29586" xr:uid="{00000000-0005-0000-0000-0000BF730000}"/>
    <cellStyle name="Percent 6 4 7" xfId="29587" xr:uid="{00000000-0005-0000-0000-0000C0730000}"/>
    <cellStyle name="Percent 6 4 7 2" xfId="29588" xr:uid="{00000000-0005-0000-0000-0000C1730000}"/>
    <cellStyle name="Percent 6 4 7 2 2" xfId="29589" xr:uid="{00000000-0005-0000-0000-0000C2730000}"/>
    <cellStyle name="Percent 6 4 7 2 3" xfId="29590" xr:uid="{00000000-0005-0000-0000-0000C3730000}"/>
    <cellStyle name="Percent 6 4 7 3" xfId="29591" xr:uid="{00000000-0005-0000-0000-0000C4730000}"/>
    <cellStyle name="Percent 6 4 7 4" xfId="29592" xr:uid="{00000000-0005-0000-0000-0000C5730000}"/>
    <cellStyle name="Percent 6 4 8" xfId="29593" xr:uid="{00000000-0005-0000-0000-0000C6730000}"/>
    <cellStyle name="Percent 6 4 8 2" xfId="29594" xr:uid="{00000000-0005-0000-0000-0000C7730000}"/>
    <cellStyle name="Percent 6 4 8 2 2" xfId="29595" xr:uid="{00000000-0005-0000-0000-0000C8730000}"/>
    <cellStyle name="Percent 6 4 8 2 3" xfId="29596" xr:uid="{00000000-0005-0000-0000-0000C9730000}"/>
    <cellStyle name="Percent 6 4 8 3" xfId="29597" xr:uid="{00000000-0005-0000-0000-0000CA730000}"/>
    <cellStyle name="Percent 6 4 8 4" xfId="29598" xr:uid="{00000000-0005-0000-0000-0000CB730000}"/>
    <cellStyle name="Percent 6 4 9" xfId="29599" xr:uid="{00000000-0005-0000-0000-0000CC730000}"/>
    <cellStyle name="Percent 6 4 9 2" xfId="29600" xr:uid="{00000000-0005-0000-0000-0000CD730000}"/>
    <cellStyle name="Percent 6 4 9 3" xfId="29601" xr:uid="{00000000-0005-0000-0000-0000CE730000}"/>
    <cellStyle name="Percent 6 5" xfId="29602" xr:uid="{00000000-0005-0000-0000-0000CF730000}"/>
    <cellStyle name="Percent 6 5 10" xfId="29603" xr:uid="{00000000-0005-0000-0000-0000D0730000}"/>
    <cellStyle name="Percent 6 5 10 2" xfId="29604" xr:uid="{00000000-0005-0000-0000-0000D1730000}"/>
    <cellStyle name="Percent 6 5 10 3" xfId="29605" xr:uid="{00000000-0005-0000-0000-0000D2730000}"/>
    <cellStyle name="Percent 6 5 11" xfId="29606" xr:uid="{00000000-0005-0000-0000-0000D3730000}"/>
    <cellStyle name="Percent 6 5 11 2" xfId="29607" xr:uid="{00000000-0005-0000-0000-0000D4730000}"/>
    <cellStyle name="Percent 6 5 11 3" xfId="29608" xr:uid="{00000000-0005-0000-0000-0000D5730000}"/>
    <cellStyle name="Percent 6 5 12" xfId="29609" xr:uid="{00000000-0005-0000-0000-0000D6730000}"/>
    <cellStyle name="Percent 6 5 2" xfId="29610" xr:uid="{00000000-0005-0000-0000-0000D7730000}"/>
    <cellStyle name="Percent 6 5 2 2" xfId="29611" xr:uid="{00000000-0005-0000-0000-0000D8730000}"/>
    <cellStyle name="Percent 6 5 2 2 2" xfId="29612" xr:uid="{00000000-0005-0000-0000-0000D9730000}"/>
    <cellStyle name="Percent 6 5 2 2 2 2" xfId="29613" xr:uid="{00000000-0005-0000-0000-0000DA730000}"/>
    <cellStyle name="Percent 6 5 2 2 2 3" xfId="29614" xr:uid="{00000000-0005-0000-0000-0000DB730000}"/>
    <cellStyle name="Percent 6 5 2 2 3" xfId="29615" xr:uid="{00000000-0005-0000-0000-0000DC730000}"/>
    <cellStyle name="Percent 6 5 2 2 4" xfId="29616" xr:uid="{00000000-0005-0000-0000-0000DD730000}"/>
    <cellStyle name="Percent 6 5 2 3" xfId="29617" xr:uid="{00000000-0005-0000-0000-0000DE730000}"/>
    <cellStyle name="Percent 6 5 2 3 2" xfId="29618" xr:uid="{00000000-0005-0000-0000-0000DF730000}"/>
    <cellStyle name="Percent 6 5 2 3 2 2" xfId="29619" xr:uid="{00000000-0005-0000-0000-0000E0730000}"/>
    <cellStyle name="Percent 6 5 2 3 2 3" xfId="29620" xr:uid="{00000000-0005-0000-0000-0000E1730000}"/>
    <cellStyle name="Percent 6 5 2 3 3" xfId="29621" xr:uid="{00000000-0005-0000-0000-0000E2730000}"/>
    <cellStyle name="Percent 6 5 2 3 4" xfId="29622" xr:uid="{00000000-0005-0000-0000-0000E3730000}"/>
    <cellStyle name="Percent 6 5 2 4" xfId="29623" xr:uid="{00000000-0005-0000-0000-0000E4730000}"/>
    <cellStyle name="Percent 6 5 2 4 2" xfId="29624" xr:uid="{00000000-0005-0000-0000-0000E5730000}"/>
    <cellStyle name="Percent 6 5 2 4 3" xfId="29625" xr:uid="{00000000-0005-0000-0000-0000E6730000}"/>
    <cellStyle name="Percent 6 5 2 5" xfId="29626" xr:uid="{00000000-0005-0000-0000-0000E7730000}"/>
    <cellStyle name="Percent 6 5 2 6" xfId="29627" xr:uid="{00000000-0005-0000-0000-0000E8730000}"/>
    <cellStyle name="Percent 6 5 3" xfId="29628" xr:uid="{00000000-0005-0000-0000-0000E9730000}"/>
    <cellStyle name="Percent 6 5 3 2" xfId="29629" xr:uid="{00000000-0005-0000-0000-0000EA730000}"/>
    <cellStyle name="Percent 6 5 3 2 2" xfId="29630" xr:uid="{00000000-0005-0000-0000-0000EB730000}"/>
    <cellStyle name="Percent 6 5 3 2 2 2" xfId="29631" xr:uid="{00000000-0005-0000-0000-0000EC730000}"/>
    <cellStyle name="Percent 6 5 3 2 2 3" xfId="29632" xr:uid="{00000000-0005-0000-0000-0000ED730000}"/>
    <cellStyle name="Percent 6 5 3 2 3" xfId="29633" xr:uid="{00000000-0005-0000-0000-0000EE730000}"/>
    <cellStyle name="Percent 6 5 3 2 4" xfId="29634" xr:uid="{00000000-0005-0000-0000-0000EF730000}"/>
    <cellStyle name="Percent 6 5 3 3" xfId="29635" xr:uid="{00000000-0005-0000-0000-0000F0730000}"/>
    <cellStyle name="Percent 6 5 3 3 2" xfId="29636" xr:uid="{00000000-0005-0000-0000-0000F1730000}"/>
    <cellStyle name="Percent 6 5 3 3 2 2" xfId="29637" xr:uid="{00000000-0005-0000-0000-0000F2730000}"/>
    <cellStyle name="Percent 6 5 3 3 2 3" xfId="29638" xr:uid="{00000000-0005-0000-0000-0000F3730000}"/>
    <cellStyle name="Percent 6 5 3 3 3" xfId="29639" xr:uid="{00000000-0005-0000-0000-0000F4730000}"/>
    <cellStyle name="Percent 6 5 3 3 4" xfId="29640" xr:uid="{00000000-0005-0000-0000-0000F5730000}"/>
    <cellStyle name="Percent 6 5 3 4" xfId="29641" xr:uid="{00000000-0005-0000-0000-0000F6730000}"/>
    <cellStyle name="Percent 6 5 3 4 2" xfId="29642" xr:uid="{00000000-0005-0000-0000-0000F7730000}"/>
    <cellStyle name="Percent 6 5 3 4 3" xfId="29643" xr:uid="{00000000-0005-0000-0000-0000F8730000}"/>
    <cellStyle name="Percent 6 5 3 5" xfId="29644" xr:uid="{00000000-0005-0000-0000-0000F9730000}"/>
    <cellStyle name="Percent 6 5 3 6" xfId="29645" xr:uid="{00000000-0005-0000-0000-0000FA730000}"/>
    <cellStyle name="Percent 6 5 4" xfId="29646" xr:uid="{00000000-0005-0000-0000-0000FB730000}"/>
    <cellStyle name="Percent 6 5 4 2" xfId="29647" xr:uid="{00000000-0005-0000-0000-0000FC730000}"/>
    <cellStyle name="Percent 6 5 4 2 2" xfId="29648" xr:uid="{00000000-0005-0000-0000-0000FD730000}"/>
    <cellStyle name="Percent 6 5 4 2 2 2" xfId="29649" xr:uid="{00000000-0005-0000-0000-0000FE730000}"/>
    <cellStyle name="Percent 6 5 4 2 2 3" xfId="29650" xr:uid="{00000000-0005-0000-0000-0000FF730000}"/>
    <cellStyle name="Percent 6 5 4 2 3" xfId="29651" xr:uid="{00000000-0005-0000-0000-000000740000}"/>
    <cellStyle name="Percent 6 5 4 2 4" xfId="29652" xr:uid="{00000000-0005-0000-0000-000001740000}"/>
    <cellStyle name="Percent 6 5 4 3" xfId="29653" xr:uid="{00000000-0005-0000-0000-000002740000}"/>
    <cellStyle name="Percent 6 5 4 3 2" xfId="29654" xr:uid="{00000000-0005-0000-0000-000003740000}"/>
    <cellStyle name="Percent 6 5 4 3 2 2" xfId="29655" xr:uid="{00000000-0005-0000-0000-000004740000}"/>
    <cellStyle name="Percent 6 5 4 3 2 3" xfId="29656" xr:uid="{00000000-0005-0000-0000-000005740000}"/>
    <cellStyle name="Percent 6 5 4 3 3" xfId="29657" xr:uid="{00000000-0005-0000-0000-000006740000}"/>
    <cellStyle name="Percent 6 5 4 3 4" xfId="29658" xr:uid="{00000000-0005-0000-0000-000007740000}"/>
    <cellStyle name="Percent 6 5 4 4" xfId="29659" xr:uid="{00000000-0005-0000-0000-000008740000}"/>
    <cellStyle name="Percent 6 5 4 4 2" xfId="29660" xr:uid="{00000000-0005-0000-0000-000009740000}"/>
    <cellStyle name="Percent 6 5 4 4 2 2" xfId="29661" xr:uid="{00000000-0005-0000-0000-00000A740000}"/>
    <cellStyle name="Percent 6 5 4 4 2 3" xfId="29662" xr:uid="{00000000-0005-0000-0000-00000B740000}"/>
    <cellStyle name="Percent 6 5 4 4 3" xfId="29663" xr:uid="{00000000-0005-0000-0000-00000C740000}"/>
    <cellStyle name="Percent 6 5 4 4 4" xfId="29664" xr:uid="{00000000-0005-0000-0000-00000D740000}"/>
    <cellStyle name="Percent 6 5 4 5" xfId="29665" xr:uid="{00000000-0005-0000-0000-00000E740000}"/>
    <cellStyle name="Percent 6 5 4 5 2" xfId="29666" xr:uid="{00000000-0005-0000-0000-00000F740000}"/>
    <cellStyle name="Percent 6 5 4 5 3" xfId="29667" xr:uid="{00000000-0005-0000-0000-000010740000}"/>
    <cellStyle name="Percent 6 5 4 6" xfId="29668" xr:uid="{00000000-0005-0000-0000-000011740000}"/>
    <cellStyle name="Percent 6 5 4 7" xfId="29669" xr:uid="{00000000-0005-0000-0000-000012740000}"/>
    <cellStyle name="Percent 6 5 5" xfId="29670" xr:uid="{00000000-0005-0000-0000-000013740000}"/>
    <cellStyle name="Percent 6 5 5 2" xfId="29671" xr:uid="{00000000-0005-0000-0000-000014740000}"/>
    <cellStyle name="Percent 6 5 5 2 2" xfId="29672" xr:uid="{00000000-0005-0000-0000-000015740000}"/>
    <cellStyle name="Percent 6 5 5 2 2 2" xfId="29673" xr:uid="{00000000-0005-0000-0000-000016740000}"/>
    <cellStyle name="Percent 6 5 5 2 2 3" xfId="29674" xr:uid="{00000000-0005-0000-0000-000017740000}"/>
    <cellStyle name="Percent 6 5 5 2 3" xfId="29675" xr:uid="{00000000-0005-0000-0000-000018740000}"/>
    <cellStyle name="Percent 6 5 5 2 4" xfId="29676" xr:uid="{00000000-0005-0000-0000-000019740000}"/>
    <cellStyle name="Percent 6 5 5 3" xfId="29677" xr:uid="{00000000-0005-0000-0000-00001A740000}"/>
    <cellStyle name="Percent 6 5 5 3 2" xfId="29678" xr:uid="{00000000-0005-0000-0000-00001B740000}"/>
    <cellStyle name="Percent 6 5 5 3 2 2" xfId="29679" xr:uid="{00000000-0005-0000-0000-00001C740000}"/>
    <cellStyle name="Percent 6 5 5 3 2 3" xfId="29680" xr:uid="{00000000-0005-0000-0000-00001D740000}"/>
    <cellStyle name="Percent 6 5 5 3 3" xfId="29681" xr:uid="{00000000-0005-0000-0000-00001E740000}"/>
    <cellStyle name="Percent 6 5 5 3 4" xfId="29682" xr:uid="{00000000-0005-0000-0000-00001F740000}"/>
    <cellStyle name="Percent 6 5 5 4" xfId="29683" xr:uid="{00000000-0005-0000-0000-000020740000}"/>
    <cellStyle name="Percent 6 5 5 4 2" xfId="29684" xr:uid="{00000000-0005-0000-0000-000021740000}"/>
    <cellStyle name="Percent 6 5 5 4 3" xfId="29685" xr:uid="{00000000-0005-0000-0000-000022740000}"/>
    <cellStyle name="Percent 6 5 5 5" xfId="29686" xr:uid="{00000000-0005-0000-0000-000023740000}"/>
    <cellStyle name="Percent 6 5 5 6" xfId="29687" xr:uid="{00000000-0005-0000-0000-000024740000}"/>
    <cellStyle name="Percent 6 5 6" xfId="29688" xr:uid="{00000000-0005-0000-0000-000025740000}"/>
    <cellStyle name="Percent 6 5 6 2" xfId="29689" xr:uid="{00000000-0005-0000-0000-000026740000}"/>
    <cellStyle name="Percent 6 5 6 2 2" xfId="29690" xr:uid="{00000000-0005-0000-0000-000027740000}"/>
    <cellStyle name="Percent 6 5 6 2 3" xfId="29691" xr:uid="{00000000-0005-0000-0000-000028740000}"/>
    <cellStyle name="Percent 6 5 6 3" xfId="29692" xr:uid="{00000000-0005-0000-0000-000029740000}"/>
    <cellStyle name="Percent 6 5 6 4" xfId="29693" xr:uid="{00000000-0005-0000-0000-00002A740000}"/>
    <cellStyle name="Percent 6 5 7" xfId="29694" xr:uid="{00000000-0005-0000-0000-00002B740000}"/>
    <cellStyle name="Percent 6 5 7 2" xfId="29695" xr:uid="{00000000-0005-0000-0000-00002C740000}"/>
    <cellStyle name="Percent 6 5 7 2 2" xfId="29696" xr:uid="{00000000-0005-0000-0000-00002D740000}"/>
    <cellStyle name="Percent 6 5 7 2 3" xfId="29697" xr:uid="{00000000-0005-0000-0000-00002E740000}"/>
    <cellStyle name="Percent 6 5 7 3" xfId="29698" xr:uid="{00000000-0005-0000-0000-00002F740000}"/>
    <cellStyle name="Percent 6 5 7 4" xfId="29699" xr:uid="{00000000-0005-0000-0000-000030740000}"/>
    <cellStyle name="Percent 6 5 8" xfId="29700" xr:uid="{00000000-0005-0000-0000-000031740000}"/>
    <cellStyle name="Percent 6 5 8 2" xfId="29701" xr:uid="{00000000-0005-0000-0000-000032740000}"/>
    <cellStyle name="Percent 6 5 8 2 2" xfId="29702" xr:uid="{00000000-0005-0000-0000-000033740000}"/>
    <cellStyle name="Percent 6 5 8 2 3" xfId="29703" xr:uid="{00000000-0005-0000-0000-000034740000}"/>
    <cellStyle name="Percent 6 5 8 3" xfId="29704" xr:uid="{00000000-0005-0000-0000-000035740000}"/>
    <cellStyle name="Percent 6 5 8 4" xfId="29705" xr:uid="{00000000-0005-0000-0000-000036740000}"/>
    <cellStyle name="Percent 6 5 9" xfId="29706" xr:uid="{00000000-0005-0000-0000-000037740000}"/>
    <cellStyle name="Percent 6 5 9 2" xfId="29707" xr:uid="{00000000-0005-0000-0000-000038740000}"/>
    <cellStyle name="Percent 6 5 9 3" xfId="29708" xr:uid="{00000000-0005-0000-0000-000039740000}"/>
    <cellStyle name="Percent 6 6" xfId="29709" xr:uid="{00000000-0005-0000-0000-00003A740000}"/>
    <cellStyle name="Percent 6 6 10" xfId="29710" xr:uid="{00000000-0005-0000-0000-00003B740000}"/>
    <cellStyle name="Percent 6 6 10 2" xfId="29711" xr:uid="{00000000-0005-0000-0000-00003C740000}"/>
    <cellStyle name="Percent 6 6 10 3" xfId="29712" xr:uid="{00000000-0005-0000-0000-00003D740000}"/>
    <cellStyle name="Percent 6 6 11" xfId="29713" xr:uid="{00000000-0005-0000-0000-00003E740000}"/>
    <cellStyle name="Percent 6 6 11 2" xfId="29714" xr:uid="{00000000-0005-0000-0000-00003F740000}"/>
    <cellStyle name="Percent 6 6 11 3" xfId="29715" xr:uid="{00000000-0005-0000-0000-000040740000}"/>
    <cellStyle name="Percent 6 6 12" xfId="29716" xr:uid="{00000000-0005-0000-0000-000041740000}"/>
    <cellStyle name="Percent 6 6 2" xfId="29717" xr:uid="{00000000-0005-0000-0000-000042740000}"/>
    <cellStyle name="Percent 6 6 2 2" xfId="29718" xr:uid="{00000000-0005-0000-0000-000043740000}"/>
    <cellStyle name="Percent 6 6 2 2 2" xfId="29719" xr:uid="{00000000-0005-0000-0000-000044740000}"/>
    <cellStyle name="Percent 6 6 2 2 2 2" xfId="29720" xr:uid="{00000000-0005-0000-0000-000045740000}"/>
    <cellStyle name="Percent 6 6 2 2 2 3" xfId="29721" xr:uid="{00000000-0005-0000-0000-000046740000}"/>
    <cellStyle name="Percent 6 6 2 2 3" xfId="29722" xr:uid="{00000000-0005-0000-0000-000047740000}"/>
    <cellStyle name="Percent 6 6 2 2 4" xfId="29723" xr:uid="{00000000-0005-0000-0000-000048740000}"/>
    <cellStyle name="Percent 6 6 2 3" xfId="29724" xr:uid="{00000000-0005-0000-0000-000049740000}"/>
    <cellStyle name="Percent 6 6 2 3 2" xfId="29725" xr:uid="{00000000-0005-0000-0000-00004A740000}"/>
    <cellStyle name="Percent 6 6 2 3 2 2" xfId="29726" xr:uid="{00000000-0005-0000-0000-00004B740000}"/>
    <cellStyle name="Percent 6 6 2 3 2 3" xfId="29727" xr:uid="{00000000-0005-0000-0000-00004C740000}"/>
    <cellStyle name="Percent 6 6 2 3 3" xfId="29728" xr:uid="{00000000-0005-0000-0000-00004D740000}"/>
    <cellStyle name="Percent 6 6 2 3 4" xfId="29729" xr:uid="{00000000-0005-0000-0000-00004E740000}"/>
    <cellStyle name="Percent 6 6 2 4" xfId="29730" xr:uid="{00000000-0005-0000-0000-00004F740000}"/>
    <cellStyle name="Percent 6 6 2 4 2" xfId="29731" xr:uid="{00000000-0005-0000-0000-000050740000}"/>
    <cellStyle name="Percent 6 6 2 4 3" xfId="29732" xr:uid="{00000000-0005-0000-0000-000051740000}"/>
    <cellStyle name="Percent 6 6 2 5" xfId="29733" xr:uid="{00000000-0005-0000-0000-000052740000}"/>
    <cellStyle name="Percent 6 6 2 6" xfId="29734" xr:uid="{00000000-0005-0000-0000-000053740000}"/>
    <cellStyle name="Percent 6 6 3" xfId="29735" xr:uid="{00000000-0005-0000-0000-000054740000}"/>
    <cellStyle name="Percent 6 6 3 2" xfId="29736" xr:uid="{00000000-0005-0000-0000-000055740000}"/>
    <cellStyle name="Percent 6 6 3 2 2" xfId="29737" xr:uid="{00000000-0005-0000-0000-000056740000}"/>
    <cellStyle name="Percent 6 6 3 2 2 2" xfId="29738" xr:uid="{00000000-0005-0000-0000-000057740000}"/>
    <cellStyle name="Percent 6 6 3 2 2 3" xfId="29739" xr:uid="{00000000-0005-0000-0000-000058740000}"/>
    <cellStyle name="Percent 6 6 3 2 3" xfId="29740" xr:uid="{00000000-0005-0000-0000-000059740000}"/>
    <cellStyle name="Percent 6 6 3 2 4" xfId="29741" xr:uid="{00000000-0005-0000-0000-00005A740000}"/>
    <cellStyle name="Percent 6 6 3 3" xfId="29742" xr:uid="{00000000-0005-0000-0000-00005B740000}"/>
    <cellStyle name="Percent 6 6 3 3 2" xfId="29743" xr:uid="{00000000-0005-0000-0000-00005C740000}"/>
    <cellStyle name="Percent 6 6 3 3 2 2" xfId="29744" xr:uid="{00000000-0005-0000-0000-00005D740000}"/>
    <cellStyle name="Percent 6 6 3 3 2 3" xfId="29745" xr:uid="{00000000-0005-0000-0000-00005E740000}"/>
    <cellStyle name="Percent 6 6 3 3 3" xfId="29746" xr:uid="{00000000-0005-0000-0000-00005F740000}"/>
    <cellStyle name="Percent 6 6 3 3 4" xfId="29747" xr:uid="{00000000-0005-0000-0000-000060740000}"/>
    <cellStyle name="Percent 6 6 3 4" xfId="29748" xr:uid="{00000000-0005-0000-0000-000061740000}"/>
    <cellStyle name="Percent 6 6 3 4 2" xfId="29749" xr:uid="{00000000-0005-0000-0000-000062740000}"/>
    <cellStyle name="Percent 6 6 3 4 3" xfId="29750" xr:uid="{00000000-0005-0000-0000-000063740000}"/>
    <cellStyle name="Percent 6 6 3 5" xfId="29751" xr:uid="{00000000-0005-0000-0000-000064740000}"/>
    <cellStyle name="Percent 6 6 3 6" xfId="29752" xr:uid="{00000000-0005-0000-0000-000065740000}"/>
    <cellStyle name="Percent 6 6 4" xfId="29753" xr:uid="{00000000-0005-0000-0000-000066740000}"/>
    <cellStyle name="Percent 6 6 4 2" xfId="29754" xr:uid="{00000000-0005-0000-0000-000067740000}"/>
    <cellStyle name="Percent 6 6 4 2 2" xfId="29755" xr:uid="{00000000-0005-0000-0000-000068740000}"/>
    <cellStyle name="Percent 6 6 4 2 2 2" xfId="29756" xr:uid="{00000000-0005-0000-0000-000069740000}"/>
    <cellStyle name="Percent 6 6 4 2 2 3" xfId="29757" xr:uid="{00000000-0005-0000-0000-00006A740000}"/>
    <cellStyle name="Percent 6 6 4 2 3" xfId="29758" xr:uid="{00000000-0005-0000-0000-00006B740000}"/>
    <cellStyle name="Percent 6 6 4 2 4" xfId="29759" xr:uid="{00000000-0005-0000-0000-00006C740000}"/>
    <cellStyle name="Percent 6 6 4 3" xfId="29760" xr:uid="{00000000-0005-0000-0000-00006D740000}"/>
    <cellStyle name="Percent 6 6 4 3 2" xfId="29761" xr:uid="{00000000-0005-0000-0000-00006E740000}"/>
    <cellStyle name="Percent 6 6 4 3 2 2" xfId="29762" xr:uid="{00000000-0005-0000-0000-00006F740000}"/>
    <cellStyle name="Percent 6 6 4 3 2 3" xfId="29763" xr:uid="{00000000-0005-0000-0000-000070740000}"/>
    <cellStyle name="Percent 6 6 4 3 3" xfId="29764" xr:uid="{00000000-0005-0000-0000-000071740000}"/>
    <cellStyle name="Percent 6 6 4 3 4" xfId="29765" xr:uid="{00000000-0005-0000-0000-000072740000}"/>
    <cellStyle name="Percent 6 6 4 4" xfId="29766" xr:uid="{00000000-0005-0000-0000-000073740000}"/>
    <cellStyle name="Percent 6 6 4 4 2" xfId="29767" xr:uid="{00000000-0005-0000-0000-000074740000}"/>
    <cellStyle name="Percent 6 6 4 4 2 2" xfId="29768" xr:uid="{00000000-0005-0000-0000-000075740000}"/>
    <cellStyle name="Percent 6 6 4 4 2 3" xfId="29769" xr:uid="{00000000-0005-0000-0000-000076740000}"/>
    <cellStyle name="Percent 6 6 4 4 3" xfId="29770" xr:uid="{00000000-0005-0000-0000-000077740000}"/>
    <cellStyle name="Percent 6 6 4 4 4" xfId="29771" xr:uid="{00000000-0005-0000-0000-000078740000}"/>
    <cellStyle name="Percent 6 6 4 5" xfId="29772" xr:uid="{00000000-0005-0000-0000-000079740000}"/>
    <cellStyle name="Percent 6 6 4 5 2" xfId="29773" xr:uid="{00000000-0005-0000-0000-00007A740000}"/>
    <cellStyle name="Percent 6 6 4 5 3" xfId="29774" xr:uid="{00000000-0005-0000-0000-00007B740000}"/>
    <cellStyle name="Percent 6 6 4 6" xfId="29775" xr:uid="{00000000-0005-0000-0000-00007C740000}"/>
    <cellStyle name="Percent 6 6 4 7" xfId="29776" xr:uid="{00000000-0005-0000-0000-00007D740000}"/>
    <cellStyle name="Percent 6 6 5" xfId="29777" xr:uid="{00000000-0005-0000-0000-00007E740000}"/>
    <cellStyle name="Percent 6 6 5 2" xfId="29778" xr:uid="{00000000-0005-0000-0000-00007F740000}"/>
    <cellStyle name="Percent 6 6 5 2 2" xfId="29779" xr:uid="{00000000-0005-0000-0000-000080740000}"/>
    <cellStyle name="Percent 6 6 5 2 2 2" xfId="29780" xr:uid="{00000000-0005-0000-0000-000081740000}"/>
    <cellStyle name="Percent 6 6 5 2 2 3" xfId="29781" xr:uid="{00000000-0005-0000-0000-000082740000}"/>
    <cellStyle name="Percent 6 6 5 2 3" xfId="29782" xr:uid="{00000000-0005-0000-0000-000083740000}"/>
    <cellStyle name="Percent 6 6 5 2 4" xfId="29783" xr:uid="{00000000-0005-0000-0000-000084740000}"/>
    <cellStyle name="Percent 6 6 5 3" xfId="29784" xr:uid="{00000000-0005-0000-0000-000085740000}"/>
    <cellStyle name="Percent 6 6 5 3 2" xfId="29785" xr:uid="{00000000-0005-0000-0000-000086740000}"/>
    <cellStyle name="Percent 6 6 5 3 2 2" xfId="29786" xr:uid="{00000000-0005-0000-0000-000087740000}"/>
    <cellStyle name="Percent 6 6 5 3 2 3" xfId="29787" xr:uid="{00000000-0005-0000-0000-000088740000}"/>
    <cellStyle name="Percent 6 6 5 3 3" xfId="29788" xr:uid="{00000000-0005-0000-0000-000089740000}"/>
    <cellStyle name="Percent 6 6 5 3 4" xfId="29789" xr:uid="{00000000-0005-0000-0000-00008A740000}"/>
    <cellStyle name="Percent 6 6 5 4" xfId="29790" xr:uid="{00000000-0005-0000-0000-00008B740000}"/>
    <cellStyle name="Percent 6 6 5 4 2" xfId="29791" xr:uid="{00000000-0005-0000-0000-00008C740000}"/>
    <cellStyle name="Percent 6 6 5 4 3" xfId="29792" xr:uid="{00000000-0005-0000-0000-00008D740000}"/>
    <cellStyle name="Percent 6 6 5 5" xfId="29793" xr:uid="{00000000-0005-0000-0000-00008E740000}"/>
    <cellStyle name="Percent 6 6 5 6" xfId="29794" xr:uid="{00000000-0005-0000-0000-00008F740000}"/>
    <cellStyle name="Percent 6 6 6" xfId="29795" xr:uid="{00000000-0005-0000-0000-000090740000}"/>
    <cellStyle name="Percent 6 6 6 2" xfId="29796" xr:uid="{00000000-0005-0000-0000-000091740000}"/>
    <cellStyle name="Percent 6 6 6 2 2" xfId="29797" xr:uid="{00000000-0005-0000-0000-000092740000}"/>
    <cellStyle name="Percent 6 6 6 2 3" xfId="29798" xr:uid="{00000000-0005-0000-0000-000093740000}"/>
    <cellStyle name="Percent 6 6 6 3" xfId="29799" xr:uid="{00000000-0005-0000-0000-000094740000}"/>
    <cellStyle name="Percent 6 6 6 4" xfId="29800" xr:uid="{00000000-0005-0000-0000-000095740000}"/>
    <cellStyle name="Percent 6 6 7" xfId="29801" xr:uid="{00000000-0005-0000-0000-000096740000}"/>
    <cellStyle name="Percent 6 6 7 2" xfId="29802" xr:uid="{00000000-0005-0000-0000-000097740000}"/>
    <cellStyle name="Percent 6 6 7 2 2" xfId="29803" xr:uid="{00000000-0005-0000-0000-000098740000}"/>
    <cellStyle name="Percent 6 6 7 2 3" xfId="29804" xr:uid="{00000000-0005-0000-0000-000099740000}"/>
    <cellStyle name="Percent 6 6 7 3" xfId="29805" xr:uid="{00000000-0005-0000-0000-00009A740000}"/>
    <cellStyle name="Percent 6 6 7 4" xfId="29806" xr:uid="{00000000-0005-0000-0000-00009B740000}"/>
    <cellStyle name="Percent 6 6 8" xfId="29807" xr:uid="{00000000-0005-0000-0000-00009C740000}"/>
    <cellStyle name="Percent 6 6 8 2" xfId="29808" xr:uid="{00000000-0005-0000-0000-00009D740000}"/>
    <cellStyle name="Percent 6 6 8 2 2" xfId="29809" xr:uid="{00000000-0005-0000-0000-00009E740000}"/>
    <cellStyle name="Percent 6 6 8 2 3" xfId="29810" xr:uid="{00000000-0005-0000-0000-00009F740000}"/>
    <cellStyle name="Percent 6 6 8 3" xfId="29811" xr:uid="{00000000-0005-0000-0000-0000A0740000}"/>
    <cellStyle name="Percent 6 6 8 4" xfId="29812" xr:uid="{00000000-0005-0000-0000-0000A1740000}"/>
    <cellStyle name="Percent 6 6 9" xfId="29813" xr:uid="{00000000-0005-0000-0000-0000A2740000}"/>
    <cellStyle name="Percent 6 6 9 2" xfId="29814" xr:uid="{00000000-0005-0000-0000-0000A3740000}"/>
    <cellStyle name="Percent 6 6 9 3" xfId="29815" xr:uid="{00000000-0005-0000-0000-0000A4740000}"/>
    <cellStyle name="Percent 6 7" xfId="29816" xr:uid="{00000000-0005-0000-0000-0000A5740000}"/>
    <cellStyle name="Percent 6 7 10" xfId="29817" xr:uid="{00000000-0005-0000-0000-0000A6740000}"/>
    <cellStyle name="Percent 6 7 10 2" xfId="29818" xr:uid="{00000000-0005-0000-0000-0000A7740000}"/>
    <cellStyle name="Percent 6 7 10 3" xfId="29819" xr:uid="{00000000-0005-0000-0000-0000A8740000}"/>
    <cellStyle name="Percent 6 7 11" xfId="29820" xr:uid="{00000000-0005-0000-0000-0000A9740000}"/>
    <cellStyle name="Percent 6 7 11 2" xfId="29821" xr:uid="{00000000-0005-0000-0000-0000AA740000}"/>
    <cellStyle name="Percent 6 7 11 3" xfId="29822" xr:uid="{00000000-0005-0000-0000-0000AB740000}"/>
    <cellStyle name="Percent 6 7 12" xfId="29823" xr:uid="{00000000-0005-0000-0000-0000AC740000}"/>
    <cellStyle name="Percent 6 7 2" xfId="29824" xr:uid="{00000000-0005-0000-0000-0000AD740000}"/>
    <cellStyle name="Percent 6 7 2 2" xfId="29825" xr:uid="{00000000-0005-0000-0000-0000AE740000}"/>
    <cellStyle name="Percent 6 7 2 2 2" xfId="29826" xr:uid="{00000000-0005-0000-0000-0000AF740000}"/>
    <cellStyle name="Percent 6 7 2 2 2 2" xfId="29827" xr:uid="{00000000-0005-0000-0000-0000B0740000}"/>
    <cellStyle name="Percent 6 7 2 2 2 3" xfId="29828" xr:uid="{00000000-0005-0000-0000-0000B1740000}"/>
    <cellStyle name="Percent 6 7 2 2 3" xfId="29829" xr:uid="{00000000-0005-0000-0000-0000B2740000}"/>
    <cellStyle name="Percent 6 7 2 2 4" xfId="29830" xr:uid="{00000000-0005-0000-0000-0000B3740000}"/>
    <cellStyle name="Percent 6 7 2 3" xfId="29831" xr:uid="{00000000-0005-0000-0000-0000B4740000}"/>
    <cellStyle name="Percent 6 7 2 3 2" xfId="29832" xr:uid="{00000000-0005-0000-0000-0000B5740000}"/>
    <cellStyle name="Percent 6 7 2 3 2 2" xfId="29833" xr:uid="{00000000-0005-0000-0000-0000B6740000}"/>
    <cellStyle name="Percent 6 7 2 3 2 3" xfId="29834" xr:uid="{00000000-0005-0000-0000-0000B7740000}"/>
    <cellStyle name="Percent 6 7 2 3 3" xfId="29835" xr:uid="{00000000-0005-0000-0000-0000B8740000}"/>
    <cellStyle name="Percent 6 7 2 3 4" xfId="29836" xr:uid="{00000000-0005-0000-0000-0000B9740000}"/>
    <cellStyle name="Percent 6 7 2 4" xfId="29837" xr:uid="{00000000-0005-0000-0000-0000BA740000}"/>
    <cellStyle name="Percent 6 7 2 4 2" xfId="29838" xr:uid="{00000000-0005-0000-0000-0000BB740000}"/>
    <cellStyle name="Percent 6 7 2 4 3" xfId="29839" xr:uid="{00000000-0005-0000-0000-0000BC740000}"/>
    <cellStyle name="Percent 6 7 2 5" xfId="29840" xr:uid="{00000000-0005-0000-0000-0000BD740000}"/>
    <cellStyle name="Percent 6 7 2 6" xfId="29841" xr:uid="{00000000-0005-0000-0000-0000BE740000}"/>
    <cellStyle name="Percent 6 7 3" xfId="29842" xr:uid="{00000000-0005-0000-0000-0000BF740000}"/>
    <cellStyle name="Percent 6 7 3 2" xfId="29843" xr:uid="{00000000-0005-0000-0000-0000C0740000}"/>
    <cellStyle name="Percent 6 7 3 2 2" xfId="29844" xr:uid="{00000000-0005-0000-0000-0000C1740000}"/>
    <cellStyle name="Percent 6 7 3 2 2 2" xfId="29845" xr:uid="{00000000-0005-0000-0000-0000C2740000}"/>
    <cellStyle name="Percent 6 7 3 2 2 3" xfId="29846" xr:uid="{00000000-0005-0000-0000-0000C3740000}"/>
    <cellStyle name="Percent 6 7 3 2 3" xfId="29847" xr:uid="{00000000-0005-0000-0000-0000C4740000}"/>
    <cellStyle name="Percent 6 7 3 2 4" xfId="29848" xr:uid="{00000000-0005-0000-0000-0000C5740000}"/>
    <cellStyle name="Percent 6 7 3 3" xfId="29849" xr:uid="{00000000-0005-0000-0000-0000C6740000}"/>
    <cellStyle name="Percent 6 7 3 3 2" xfId="29850" xr:uid="{00000000-0005-0000-0000-0000C7740000}"/>
    <cellStyle name="Percent 6 7 3 3 2 2" xfId="29851" xr:uid="{00000000-0005-0000-0000-0000C8740000}"/>
    <cellStyle name="Percent 6 7 3 3 2 3" xfId="29852" xr:uid="{00000000-0005-0000-0000-0000C9740000}"/>
    <cellStyle name="Percent 6 7 3 3 3" xfId="29853" xr:uid="{00000000-0005-0000-0000-0000CA740000}"/>
    <cellStyle name="Percent 6 7 3 3 4" xfId="29854" xr:uid="{00000000-0005-0000-0000-0000CB740000}"/>
    <cellStyle name="Percent 6 7 3 4" xfId="29855" xr:uid="{00000000-0005-0000-0000-0000CC740000}"/>
    <cellStyle name="Percent 6 7 3 4 2" xfId="29856" xr:uid="{00000000-0005-0000-0000-0000CD740000}"/>
    <cellStyle name="Percent 6 7 3 4 3" xfId="29857" xr:uid="{00000000-0005-0000-0000-0000CE740000}"/>
    <cellStyle name="Percent 6 7 3 5" xfId="29858" xr:uid="{00000000-0005-0000-0000-0000CF740000}"/>
    <cellStyle name="Percent 6 7 3 6" xfId="29859" xr:uid="{00000000-0005-0000-0000-0000D0740000}"/>
    <cellStyle name="Percent 6 7 4" xfId="29860" xr:uid="{00000000-0005-0000-0000-0000D1740000}"/>
    <cellStyle name="Percent 6 7 4 2" xfId="29861" xr:uid="{00000000-0005-0000-0000-0000D2740000}"/>
    <cellStyle name="Percent 6 7 4 2 2" xfId="29862" xr:uid="{00000000-0005-0000-0000-0000D3740000}"/>
    <cellStyle name="Percent 6 7 4 2 2 2" xfId="29863" xr:uid="{00000000-0005-0000-0000-0000D4740000}"/>
    <cellStyle name="Percent 6 7 4 2 2 3" xfId="29864" xr:uid="{00000000-0005-0000-0000-0000D5740000}"/>
    <cellStyle name="Percent 6 7 4 2 3" xfId="29865" xr:uid="{00000000-0005-0000-0000-0000D6740000}"/>
    <cellStyle name="Percent 6 7 4 2 4" xfId="29866" xr:uid="{00000000-0005-0000-0000-0000D7740000}"/>
    <cellStyle name="Percent 6 7 4 3" xfId="29867" xr:uid="{00000000-0005-0000-0000-0000D8740000}"/>
    <cellStyle name="Percent 6 7 4 3 2" xfId="29868" xr:uid="{00000000-0005-0000-0000-0000D9740000}"/>
    <cellStyle name="Percent 6 7 4 3 2 2" xfId="29869" xr:uid="{00000000-0005-0000-0000-0000DA740000}"/>
    <cellStyle name="Percent 6 7 4 3 2 3" xfId="29870" xr:uid="{00000000-0005-0000-0000-0000DB740000}"/>
    <cellStyle name="Percent 6 7 4 3 3" xfId="29871" xr:uid="{00000000-0005-0000-0000-0000DC740000}"/>
    <cellStyle name="Percent 6 7 4 3 4" xfId="29872" xr:uid="{00000000-0005-0000-0000-0000DD740000}"/>
    <cellStyle name="Percent 6 7 4 4" xfId="29873" xr:uid="{00000000-0005-0000-0000-0000DE740000}"/>
    <cellStyle name="Percent 6 7 4 4 2" xfId="29874" xr:uid="{00000000-0005-0000-0000-0000DF740000}"/>
    <cellStyle name="Percent 6 7 4 4 2 2" xfId="29875" xr:uid="{00000000-0005-0000-0000-0000E0740000}"/>
    <cellStyle name="Percent 6 7 4 4 2 3" xfId="29876" xr:uid="{00000000-0005-0000-0000-0000E1740000}"/>
    <cellStyle name="Percent 6 7 4 4 3" xfId="29877" xr:uid="{00000000-0005-0000-0000-0000E2740000}"/>
    <cellStyle name="Percent 6 7 4 4 4" xfId="29878" xr:uid="{00000000-0005-0000-0000-0000E3740000}"/>
    <cellStyle name="Percent 6 7 4 5" xfId="29879" xr:uid="{00000000-0005-0000-0000-0000E4740000}"/>
    <cellStyle name="Percent 6 7 4 5 2" xfId="29880" xr:uid="{00000000-0005-0000-0000-0000E5740000}"/>
    <cellStyle name="Percent 6 7 4 5 3" xfId="29881" xr:uid="{00000000-0005-0000-0000-0000E6740000}"/>
    <cellStyle name="Percent 6 7 4 6" xfId="29882" xr:uid="{00000000-0005-0000-0000-0000E7740000}"/>
    <cellStyle name="Percent 6 7 4 7" xfId="29883" xr:uid="{00000000-0005-0000-0000-0000E8740000}"/>
    <cellStyle name="Percent 6 7 5" xfId="29884" xr:uid="{00000000-0005-0000-0000-0000E9740000}"/>
    <cellStyle name="Percent 6 7 5 2" xfId="29885" xr:uid="{00000000-0005-0000-0000-0000EA740000}"/>
    <cellStyle name="Percent 6 7 5 2 2" xfId="29886" xr:uid="{00000000-0005-0000-0000-0000EB740000}"/>
    <cellStyle name="Percent 6 7 5 2 2 2" xfId="29887" xr:uid="{00000000-0005-0000-0000-0000EC740000}"/>
    <cellStyle name="Percent 6 7 5 2 2 3" xfId="29888" xr:uid="{00000000-0005-0000-0000-0000ED740000}"/>
    <cellStyle name="Percent 6 7 5 2 3" xfId="29889" xr:uid="{00000000-0005-0000-0000-0000EE740000}"/>
    <cellStyle name="Percent 6 7 5 2 4" xfId="29890" xr:uid="{00000000-0005-0000-0000-0000EF740000}"/>
    <cellStyle name="Percent 6 7 5 3" xfId="29891" xr:uid="{00000000-0005-0000-0000-0000F0740000}"/>
    <cellStyle name="Percent 6 7 5 3 2" xfId="29892" xr:uid="{00000000-0005-0000-0000-0000F1740000}"/>
    <cellStyle name="Percent 6 7 5 3 2 2" xfId="29893" xr:uid="{00000000-0005-0000-0000-0000F2740000}"/>
    <cellStyle name="Percent 6 7 5 3 2 3" xfId="29894" xr:uid="{00000000-0005-0000-0000-0000F3740000}"/>
    <cellStyle name="Percent 6 7 5 3 3" xfId="29895" xr:uid="{00000000-0005-0000-0000-0000F4740000}"/>
    <cellStyle name="Percent 6 7 5 3 4" xfId="29896" xr:uid="{00000000-0005-0000-0000-0000F5740000}"/>
    <cellStyle name="Percent 6 7 5 4" xfId="29897" xr:uid="{00000000-0005-0000-0000-0000F6740000}"/>
    <cellStyle name="Percent 6 7 5 4 2" xfId="29898" xr:uid="{00000000-0005-0000-0000-0000F7740000}"/>
    <cellStyle name="Percent 6 7 5 4 3" xfId="29899" xr:uid="{00000000-0005-0000-0000-0000F8740000}"/>
    <cellStyle name="Percent 6 7 5 5" xfId="29900" xr:uid="{00000000-0005-0000-0000-0000F9740000}"/>
    <cellStyle name="Percent 6 7 5 6" xfId="29901" xr:uid="{00000000-0005-0000-0000-0000FA740000}"/>
    <cellStyle name="Percent 6 7 6" xfId="29902" xr:uid="{00000000-0005-0000-0000-0000FB740000}"/>
    <cellStyle name="Percent 6 7 6 2" xfId="29903" xr:uid="{00000000-0005-0000-0000-0000FC740000}"/>
    <cellStyle name="Percent 6 7 6 2 2" xfId="29904" xr:uid="{00000000-0005-0000-0000-0000FD740000}"/>
    <cellStyle name="Percent 6 7 6 2 3" xfId="29905" xr:uid="{00000000-0005-0000-0000-0000FE740000}"/>
    <cellStyle name="Percent 6 7 6 3" xfId="29906" xr:uid="{00000000-0005-0000-0000-0000FF740000}"/>
    <cellStyle name="Percent 6 7 6 4" xfId="29907" xr:uid="{00000000-0005-0000-0000-000000750000}"/>
    <cellStyle name="Percent 6 7 7" xfId="29908" xr:uid="{00000000-0005-0000-0000-000001750000}"/>
    <cellStyle name="Percent 6 7 7 2" xfId="29909" xr:uid="{00000000-0005-0000-0000-000002750000}"/>
    <cellStyle name="Percent 6 7 7 2 2" xfId="29910" xr:uid="{00000000-0005-0000-0000-000003750000}"/>
    <cellStyle name="Percent 6 7 7 2 3" xfId="29911" xr:uid="{00000000-0005-0000-0000-000004750000}"/>
    <cellStyle name="Percent 6 7 7 3" xfId="29912" xr:uid="{00000000-0005-0000-0000-000005750000}"/>
    <cellStyle name="Percent 6 7 7 4" xfId="29913" xr:uid="{00000000-0005-0000-0000-000006750000}"/>
    <cellStyle name="Percent 6 7 8" xfId="29914" xr:uid="{00000000-0005-0000-0000-000007750000}"/>
    <cellStyle name="Percent 6 7 8 2" xfId="29915" xr:uid="{00000000-0005-0000-0000-000008750000}"/>
    <cellStyle name="Percent 6 7 8 2 2" xfId="29916" xr:uid="{00000000-0005-0000-0000-000009750000}"/>
    <cellStyle name="Percent 6 7 8 2 3" xfId="29917" xr:uid="{00000000-0005-0000-0000-00000A750000}"/>
    <cellStyle name="Percent 6 7 8 3" xfId="29918" xr:uid="{00000000-0005-0000-0000-00000B750000}"/>
    <cellStyle name="Percent 6 7 8 4" xfId="29919" xr:uid="{00000000-0005-0000-0000-00000C750000}"/>
    <cellStyle name="Percent 6 7 9" xfId="29920" xr:uid="{00000000-0005-0000-0000-00000D750000}"/>
    <cellStyle name="Percent 6 7 9 2" xfId="29921" xr:uid="{00000000-0005-0000-0000-00000E750000}"/>
    <cellStyle name="Percent 6 7 9 3" xfId="29922" xr:uid="{00000000-0005-0000-0000-00000F750000}"/>
    <cellStyle name="Percent 6 8" xfId="29923" xr:uid="{00000000-0005-0000-0000-000010750000}"/>
    <cellStyle name="Percent 6 8 10" xfId="29924" xr:uid="{00000000-0005-0000-0000-000011750000}"/>
    <cellStyle name="Percent 6 8 10 2" xfId="29925" xr:uid="{00000000-0005-0000-0000-000012750000}"/>
    <cellStyle name="Percent 6 8 10 3" xfId="29926" xr:uid="{00000000-0005-0000-0000-000013750000}"/>
    <cellStyle name="Percent 6 8 11" xfId="29927" xr:uid="{00000000-0005-0000-0000-000014750000}"/>
    <cellStyle name="Percent 6 8 11 2" xfId="29928" xr:uid="{00000000-0005-0000-0000-000015750000}"/>
    <cellStyle name="Percent 6 8 11 3" xfId="29929" xr:uid="{00000000-0005-0000-0000-000016750000}"/>
    <cellStyle name="Percent 6 8 12" xfId="29930" xr:uid="{00000000-0005-0000-0000-000017750000}"/>
    <cellStyle name="Percent 6 8 2" xfId="29931" xr:uid="{00000000-0005-0000-0000-000018750000}"/>
    <cellStyle name="Percent 6 8 2 2" xfId="29932" xr:uid="{00000000-0005-0000-0000-000019750000}"/>
    <cellStyle name="Percent 6 8 2 2 2" xfId="29933" xr:uid="{00000000-0005-0000-0000-00001A750000}"/>
    <cellStyle name="Percent 6 8 2 2 2 2" xfId="29934" xr:uid="{00000000-0005-0000-0000-00001B750000}"/>
    <cellStyle name="Percent 6 8 2 2 2 3" xfId="29935" xr:uid="{00000000-0005-0000-0000-00001C750000}"/>
    <cellStyle name="Percent 6 8 2 2 3" xfId="29936" xr:uid="{00000000-0005-0000-0000-00001D750000}"/>
    <cellStyle name="Percent 6 8 2 2 4" xfId="29937" xr:uid="{00000000-0005-0000-0000-00001E750000}"/>
    <cellStyle name="Percent 6 8 2 3" xfId="29938" xr:uid="{00000000-0005-0000-0000-00001F750000}"/>
    <cellStyle name="Percent 6 8 2 3 2" xfId="29939" xr:uid="{00000000-0005-0000-0000-000020750000}"/>
    <cellStyle name="Percent 6 8 2 3 2 2" xfId="29940" xr:uid="{00000000-0005-0000-0000-000021750000}"/>
    <cellStyle name="Percent 6 8 2 3 2 3" xfId="29941" xr:uid="{00000000-0005-0000-0000-000022750000}"/>
    <cellStyle name="Percent 6 8 2 3 3" xfId="29942" xr:uid="{00000000-0005-0000-0000-000023750000}"/>
    <cellStyle name="Percent 6 8 2 3 4" xfId="29943" xr:uid="{00000000-0005-0000-0000-000024750000}"/>
    <cellStyle name="Percent 6 8 2 4" xfId="29944" xr:uid="{00000000-0005-0000-0000-000025750000}"/>
    <cellStyle name="Percent 6 8 2 4 2" xfId="29945" xr:uid="{00000000-0005-0000-0000-000026750000}"/>
    <cellStyle name="Percent 6 8 2 4 3" xfId="29946" xr:uid="{00000000-0005-0000-0000-000027750000}"/>
    <cellStyle name="Percent 6 8 2 5" xfId="29947" xr:uid="{00000000-0005-0000-0000-000028750000}"/>
    <cellStyle name="Percent 6 8 2 6" xfId="29948" xr:uid="{00000000-0005-0000-0000-000029750000}"/>
    <cellStyle name="Percent 6 8 3" xfId="29949" xr:uid="{00000000-0005-0000-0000-00002A750000}"/>
    <cellStyle name="Percent 6 8 3 2" xfId="29950" xr:uid="{00000000-0005-0000-0000-00002B750000}"/>
    <cellStyle name="Percent 6 8 3 2 2" xfId="29951" xr:uid="{00000000-0005-0000-0000-00002C750000}"/>
    <cellStyle name="Percent 6 8 3 2 2 2" xfId="29952" xr:uid="{00000000-0005-0000-0000-00002D750000}"/>
    <cellStyle name="Percent 6 8 3 2 2 3" xfId="29953" xr:uid="{00000000-0005-0000-0000-00002E750000}"/>
    <cellStyle name="Percent 6 8 3 2 3" xfId="29954" xr:uid="{00000000-0005-0000-0000-00002F750000}"/>
    <cellStyle name="Percent 6 8 3 2 4" xfId="29955" xr:uid="{00000000-0005-0000-0000-000030750000}"/>
    <cellStyle name="Percent 6 8 3 3" xfId="29956" xr:uid="{00000000-0005-0000-0000-000031750000}"/>
    <cellStyle name="Percent 6 8 3 3 2" xfId="29957" xr:uid="{00000000-0005-0000-0000-000032750000}"/>
    <cellStyle name="Percent 6 8 3 3 2 2" xfId="29958" xr:uid="{00000000-0005-0000-0000-000033750000}"/>
    <cellStyle name="Percent 6 8 3 3 2 3" xfId="29959" xr:uid="{00000000-0005-0000-0000-000034750000}"/>
    <cellStyle name="Percent 6 8 3 3 3" xfId="29960" xr:uid="{00000000-0005-0000-0000-000035750000}"/>
    <cellStyle name="Percent 6 8 3 3 4" xfId="29961" xr:uid="{00000000-0005-0000-0000-000036750000}"/>
    <cellStyle name="Percent 6 8 3 4" xfId="29962" xr:uid="{00000000-0005-0000-0000-000037750000}"/>
    <cellStyle name="Percent 6 8 3 4 2" xfId="29963" xr:uid="{00000000-0005-0000-0000-000038750000}"/>
    <cellStyle name="Percent 6 8 3 4 3" xfId="29964" xr:uid="{00000000-0005-0000-0000-000039750000}"/>
    <cellStyle name="Percent 6 8 3 5" xfId="29965" xr:uid="{00000000-0005-0000-0000-00003A750000}"/>
    <cellStyle name="Percent 6 8 3 6" xfId="29966" xr:uid="{00000000-0005-0000-0000-00003B750000}"/>
    <cellStyle name="Percent 6 8 4" xfId="29967" xr:uid="{00000000-0005-0000-0000-00003C750000}"/>
    <cellStyle name="Percent 6 8 4 2" xfId="29968" xr:uid="{00000000-0005-0000-0000-00003D750000}"/>
    <cellStyle name="Percent 6 8 4 2 2" xfId="29969" xr:uid="{00000000-0005-0000-0000-00003E750000}"/>
    <cellStyle name="Percent 6 8 4 2 2 2" xfId="29970" xr:uid="{00000000-0005-0000-0000-00003F750000}"/>
    <cellStyle name="Percent 6 8 4 2 2 3" xfId="29971" xr:uid="{00000000-0005-0000-0000-000040750000}"/>
    <cellStyle name="Percent 6 8 4 2 3" xfId="29972" xr:uid="{00000000-0005-0000-0000-000041750000}"/>
    <cellStyle name="Percent 6 8 4 2 4" xfId="29973" xr:uid="{00000000-0005-0000-0000-000042750000}"/>
    <cellStyle name="Percent 6 8 4 3" xfId="29974" xr:uid="{00000000-0005-0000-0000-000043750000}"/>
    <cellStyle name="Percent 6 8 4 3 2" xfId="29975" xr:uid="{00000000-0005-0000-0000-000044750000}"/>
    <cellStyle name="Percent 6 8 4 3 2 2" xfId="29976" xr:uid="{00000000-0005-0000-0000-000045750000}"/>
    <cellStyle name="Percent 6 8 4 3 2 3" xfId="29977" xr:uid="{00000000-0005-0000-0000-000046750000}"/>
    <cellStyle name="Percent 6 8 4 3 3" xfId="29978" xr:uid="{00000000-0005-0000-0000-000047750000}"/>
    <cellStyle name="Percent 6 8 4 3 4" xfId="29979" xr:uid="{00000000-0005-0000-0000-000048750000}"/>
    <cellStyle name="Percent 6 8 4 4" xfId="29980" xr:uid="{00000000-0005-0000-0000-000049750000}"/>
    <cellStyle name="Percent 6 8 4 4 2" xfId="29981" xr:uid="{00000000-0005-0000-0000-00004A750000}"/>
    <cellStyle name="Percent 6 8 4 4 2 2" xfId="29982" xr:uid="{00000000-0005-0000-0000-00004B750000}"/>
    <cellStyle name="Percent 6 8 4 4 2 3" xfId="29983" xr:uid="{00000000-0005-0000-0000-00004C750000}"/>
    <cellStyle name="Percent 6 8 4 4 3" xfId="29984" xr:uid="{00000000-0005-0000-0000-00004D750000}"/>
    <cellStyle name="Percent 6 8 4 4 4" xfId="29985" xr:uid="{00000000-0005-0000-0000-00004E750000}"/>
    <cellStyle name="Percent 6 8 4 5" xfId="29986" xr:uid="{00000000-0005-0000-0000-00004F750000}"/>
    <cellStyle name="Percent 6 8 4 5 2" xfId="29987" xr:uid="{00000000-0005-0000-0000-000050750000}"/>
    <cellStyle name="Percent 6 8 4 5 3" xfId="29988" xr:uid="{00000000-0005-0000-0000-000051750000}"/>
    <cellStyle name="Percent 6 8 4 6" xfId="29989" xr:uid="{00000000-0005-0000-0000-000052750000}"/>
    <cellStyle name="Percent 6 8 4 7" xfId="29990" xr:uid="{00000000-0005-0000-0000-000053750000}"/>
    <cellStyle name="Percent 6 8 5" xfId="29991" xr:uid="{00000000-0005-0000-0000-000054750000}"/>
    <cellStyle name="Percent 6 8 5 2" xfId="29992" xr:uid="{00000000-0005-0000-0000-000055750000}"/>
    <cellStyle name="Percent 6 8 5 2 2" xfId="29993" xr:uid="{00000000-0005-0000-0000-000056750000}"/>
    <cellStyle name="Percent 6 8 5 2 2 2" xfId="29994" xr:uid="{00000000-0005-0000-0000-000057750000}"/>
    <cellStyle name="Percent 6 8 5 2 2 3" xfId="29995" xr:uid="{00000000-0005-0000-0000-000058750000}"/>
    <cellStyle name="Percent 6 8 5 2 3" xfId="29996" xr:uid="{00000000-0005-0000-0000-000059750000}"/>
    <cellStyle name="Percent 6 8 5 2 4" xfId="29997" xr:uid="{00000000-0005-0000-0000-00005A750000}"/>
    <cellStyle name="Percent 6 8 5 3" xfId="29998" xr:uid="{00000000-0005-0000-0000-00005B750000}"/>
    <cellStyle name="Percent 6 8 5 3 2" xfId="29999" xr:uid="{00000000-0005-0000-0000-00005C750000}"/>
    <cellStyle name="Percent 6 8 5 3 2 2" xfId="30000" xr:uid="{00000000-0005-0000-0000-00005D750000}"/>
    <cellStyle name="Percent 6 8 5 3 2 3" xfId="30001" xr:uid="{00000000-0005-0000-0000-00005E750000}"/>
    <cellStyle name="Percent 6 8 5 3 3" xfId="30002" xr:uid="{00000000-0005-0000-0000-00005F750000}"/>
    <cellStyle name="Percent 6 8 5 3 4" xfId="30003" xr:uid="{00000000-0005-0000-0000-000060750000}"/>
    <cellStyle name="Percent 6 8 5 4" xfId="30004" xr:uid="{00000000-0005-0000-0000-000061750000}"/>
    <cellStyle name="Percent 6 8 5 4 2" xfId="30005" xr:uid="{00000000-0005-0000-0000-000062750000}"/>
    <cellStyle name="Percent 6 8 5 4 3" xfId="30006" xr:uid="{00000000-0005-0000-0000-000063750000}"/>
    <cellStyle name="Percent 6 8 5 5" xfId="30007" xr:uid="{00000000-0005-0000-0000-000064750000}"/>
    <cellStyle name="Percent 6 8 5 6" xfId="30008" xr:uid="{00000000-0005-0000-0000-000065750000}"/>
    <cellStyle name="Percent 6 8 6" xfId="30009" xr:uid="{00000000-0005-0000-0000-000066750000}"/>
    <cellStyle name="Percent 6 8 6 2" xfId="30010" xr:uid="{00000000-0005-0000-0000-000067750000}"/>
    <cellStyle name="Percent 6 8 6 2 2" xfId="30011" xr:uid="{00000000-0005-0000-0000-000068750000}"/>
    <cellStyle name="Percent 6 8 6 2 3" xfId="30012" xr:uid="{00000000-0005-0000-0000-000069750000}"/>
    <cellStyle name="Percent 6 8 6 3" xfId="30013" xr:uid="{00000000-0005-0000-0000-00006A750000}"/>
    <cellStyle name="Percent 6 8 6 4" xfId="30014" xr:uid="{00000000-0005-0000-0000-00006B750000}"/>
    <cellStyle name="Percent 6 8 7" xfId="30015" xr:uid="{00000000-0005-0000-0000-00006C750000}"/>
    <cellStyle name="Percent 6 8 7 2" xfId="30016" xr:uid="{00000000-0005-0000-0000-00006D750000}"/>
    <cellStyle name="Percent 6 8 7 2 2" xfId="30017" xr:uid="{00000000-0005-0000-0000-00006E750000}"/>
    <cellStyle name="Percent 6 8 7 2 3" xfId="30018" xr:uid="{00000000-0005-0000-0000-00006F750000}"/>
    <cellStyle name="Percent 6 8 7 3" xfId="30019" xr:uid="{00000000-0005-0000-0000-000070750000}"/>
    <cellStyle name="Percent 6 8 7 4" xfId="30020" xr:uid="{00000000-0005-0000-0000-000071750000}"/>
    <cellStyle name="Percent 6 8 8" xfId="30021" xr:uid="{00000000-0005-0000-0000-000072750000}"/>
    <cellStyle name="Percent 6 8 8 2" xfId="30022" xr:uid="{00000000-0005-0000-0000-000073750000}"/>
    <cellStyle name="Percent 6 8 8 2 2" xfId="30023" xr:uid="{00000000-0005-0000-0000-000074750000}"/>
    <cellStyle name="Percent 6 8 8 2 3" xfId="30024" xr:uid="{00000000-0005-0000-0000-000075750000}"/>
    <cellStyle name="Percent 6 8 8 3" xfId="30025" xr:uid="{00000000-0005-0000-0000-000076750000}"/>
    <cellStyle name="Percent 6 8 8 4" xfId="30026" xr:uid="{00000000-0005-0000-0000-000077750000}"/>
    <cellStyle name="Percent 6 8 9" xfId="30027" xr:uid="{00000000-0005-0000-0000-000078750000}"/>
    <cellStyle name="Percent 6 8 9 2" xfId="30028" xr:uid="{00000000-0005-0000-0000-000079750000}"/>
    <cellStyle name="Percent 6 8 9 3" xfId="30029" xr:uid="{00000000-0005-0000-0000-00007A750000}"/>
    <cellStyle name="Percent 6 9" xfId="30030" xr:uid="{00000000-0005-0000-0000-00007B750000}"/>
    <cellStyle name="Percent 6 9 10" xfId="30031" xr:uid="{00000000-0005-0000-0000-00007C750000}"/>
    <cellStyle name="Percent 6 9 10 2" xfId="30032" xr:uid="{00000000-0005-0000-0000-00007D750000}"/>
    <cellStyle name="Percent 6 9 10 3" xfId="30033" xr:uid="{00000000-0005-0000-0000-00007E750000}"/>
    <cellStyle name="Percent 6 9 11" xfId="30034" xr:uid="{00000000-0005-0000-0000-00007F750000}"/>
    <cellStyle name="Percent 6 9 12" xfId="30035" xr:uid="{00000000-0005-0000-0000-000080750000}"/>
    <cellStyle name="Percent 6 9 13" xfId="30036" xr:uid="{00000000-0005-0000-0000-000081750000}"/>
    <cellStyle name="Percent 6 9 2" xfId="30037" xr:uid="{00000000-0005-0000-0000-000082750000}"/>
    <cellStyle name="Percent 6 9 2 2" xfId="30038" xr:uid="{00000000-0005-0000-0000-000083750000}"/>
    <cellStyle name="Percent 6 9 2 2 2" xfId="30039" xr:uid="{00000000-0005-0000-0000-000084750000}"/>
    <cellStyle name="Percent 6 9 2 2 2 2" xfId="30040" xr:uid="{00000000-0005-0000-0000-000085750000}"/>
    <cellStyle name="Percent 6 9 2 2 2 3" xfId="30041" xr:uid="{00000000-0005-0000-0000-000086750000}"/>
    <cellStyle name="Percent 6 9 2 2 3" xfId="30042" xr:uid="{00000000-0005-0000-0000-000087750000}"/>
    <cellStyle name="Percent 6 9 2 2 4" xfId="30043" xr:uid="{00000000-0005-0000-0000-000088750000}"/>
    <cellStyle name="Percent 6 9 2 3" xfId="30044" xr:uid="{00000000-0005-0000-0000-000089750000}"/>
    <cellStyle name="Percent 6 9 2 3 2" xfId="30045" xr:uid="{00000000-0005-0000-0000-00008A750000}"/>
    <cellStyle name="Percent 6 9 2 3 2 2" xfId="30046" xr:uid="{00000000-0005-0000-0000-00008B750000}"/>
    <cellStyle name="Percent 6 9 2 3 2 3" xfId="30047" xr:uid="{00000000-0005-0000-0000-00008C750000}"/>
    <cellStyle name="Percent 6 9 2 3 3" xfId="30048" xr:uid="{00000000-0005-0000-0000-00008D750000}"/>
    <cellStyle name="Percent 6 9 2 3 4" xfId="30049" xr:uid="{00000000-0005-0000-0000-00008E750000}"/>
    <cellStyle name="Percent 6 9 2 4" xfId="30050" xr:uid="{00000000-0005-0000-0000-00008F750000}"/>
    <cellStyle name="Percent 6 9 2 4 2" xfId="30051" xr:uid="{00000000-0005-0000-0000-000090750000}"/>
    <cellStyle name="Percent 6 9 2 4 3" xfId="30052" xr:uid="{00000000-0005-0000-0000-000091750000}"/>
    <cellStyle name="Percent 6 9 2 5" xfId="30053" xr:uid="{00000000-0005-0000-0000-000092750000}"/>
    <cellStyle name="Percent 6 9 2 6" xfId="30054" xr:uid="{00000000-0005-0000-0000-000093750000}"/>
    <cellStyle name="Percent 6 9 3" xfId="30055" xr:uid="{00000000-0005-0000-0000-000094750000}"/>
    <cellStyle name="Percent 6 9 3 2" xfId="30056" xr:uid="{00000000-0005-0000-0000-000095750000}"/>
    <cellStyle name="Percent 6 9 3 2 2" xfId="30057" xr:uid="{00000000-0005-0000-0000-000096750000}"/>
    <cellStyle name="Percent 6 9 3 2 2 2" xfId="30058" xr:uid="{00000000-0005-0000-0000-000097750000}"/>
    <cellStyle name="Percent 6 9 3 2 2 3" xfId="30059" xr:uid="{00000000-0005-0000-0000-000098750000}"/>
    <cellStyle name="Percent 6 9 3 2 3" xfId="30060" xr:uid="{00000000-0005-0000-0000-000099750000}"/>
    <cellStyle name="Percent 6 9 3 2 4" xfId="30061" xr:uid="{00000000-0005-0000-0000-00009A750000}"/>
    <cellStyle name="Percent 6 9 3 3" xfId="30062" xr:uid="{00000000-0005-0000-0000-00009B750000}"/>
    <cellStyle name="Percent 6 9 3 3 2" xfId="30063" xr:uid="{00000000-0005-0000-0000-00009C750000}"/>
    <cellStyle name="Percent 6 9 3 3 2 2" xfId="30064" xr:uid="{00000000-0005-0000-0000-00009D750000}"/>
    <cellStyle name="Percent 6 9 3 3 2 3" xfId="30065" xr:uid="{00000000-0005-0000-0000-00009E750000}"/>
    <cellStyle name="Percent 6 9 3 3 3" xfId="30066" xr:uid="{00000000-0005-0000-0000-00009F750000}"/>
    <cellStyle name="Percent 6 9 3 3 4" xfId="30067" xr:uid="{00000000-0005-0000-0000-0000A0750000}"/>
    <cellStyle name="Percent 6 9 3 4" xfId="30068" xr:uid="{00000000-0005-0000-0000-0000A1750000}"/>
    <cellStyle name="Percent 6 9 3 4 2" xfId="30069" xr:uid="{00000000-0005-0000-0000-0000A2750000}"/>
    <cellStyle name="Percent 6 9 3 4 3" xfId="30070" xr:uid="{00000000-0005-0000-0000-0000A3750000}"/>
    <cellStyle name="Percent 6 9 3 5" xfId="30071" xr:uid="{00000000-0005-0000-0000-0000A4750000}"/>
    <cellStyle name="Percent 6 9 3 6" xfId="30072" xr:uid="{00000000-0005-0000-0000-0000A5750000}"/>
    <cellStyle name="Percent 6 9 4" xfId="30073" xr:uid="{00000000-0005-0000-0000-0000A6750000}"/>
    <cellStyle name="Percent 6 9 4 2" xfId="30074" xr:uid="{00000000-0005-0000-0000-0000A7750000}"/>
    <cellStyle name="Percent 6 9 4 2 2" xfId="30075" xr:uid="{00000000-0005-0000-0000-0000A8750000}"/>
    <cellStyle name="Percent 6 9 4 2 2 2" xfId="30076" xr:uid="{00000000-0005-0000-0000-0000A9750000}"/>
    <cellStyle name="Percent 6 9 4 2 2 3" xfId="30077" xr:uid="{00000000-0005-0000-0000-0000AA750000}"/>
    <cellStyle name="Percent 6 9 4 2 3" xfId="30078" xr:uid="{00000000-0005-0000-0000-0000AB750000}"/>
    <cellStyle name="Percent 6 9 4 2 4" xfId="30079" xr:uid="{00000000-0005-0000-0000-0000AC750000}"/>
    <cellStyle name="Percent 6 9 4 3" xfId="30080" xr:uid="{00000000-0005-0000-0000-0000AD750000}"/>
    <cellStyle name="Percent 6 9 4 3 2" xfId="30081" xr:uid="{00000000-0005-0000-0000-0000AE750000}"/>
    <cellStyle name="Percent 6 9 4 3 2 2" xfId="30082" xr:uid="{00000000-0005-0000-0000-0000AF750000}"/>
    <cellStyle name="Percent 6 9 4 3 2 3" xfId="30083" xr:uid="{00000000-0005-0000-0000-0000B0750000}"/>
    <cellStyle name="Percent 6 9 4 3 3" xfId="30084" xr:uid="{00000000-0005-0000-0000-0000B1750000}"/>
    <cellStyle name="Percent 6 9 4 3 4" xfId="30085" xr:uid="{00000000-0005-0000-0000-0000B2750000}"/>
    <cellStyle name="Percent 6 9 4 4" xfId="30086" xr:uid="{00000000-0005-0000-0000-0000B3750000}"/>
    <cellStyle name="Percent 6 9 4 4 2" xfId="30087" xr:uid="{00000000-0005-0000-0000-0000B4750000}"/>
    <cellStyle name="Percent 6 9 4 4 2 2" xfId="30088" xr:uid="{00000000-0005-0000-0000-0000B5750000}"/>
    <cellStyle name="Percent 6 9 4 4 2 3" xfId="30089" xr:uid="{00000000-0005-0000-0000-0000B6750000}"/>
    <cellStyle name="Percent 6 9 4 4 3" xfId="30090" xr:uid="{00000000-0005-0000-0000-0000B7750000}"/>
    <cellStyle name="Percent 6 9 4 4 4" xfId="30091" xr:uid="{00000000-0005-0000-0000-0000B8750000}"/>
    <cellStyle name="Percent 6 9 4 5" xfId="30092" xr:uid="{00000000-0005-0000-0000-0000B9750000}"/>
    <cellStyle name="Percent 6 9 4 5 2" xfId="30093" xr:uid="{00000000-0005-0000-0000-0000BA750000}"/>
    <cellStyle name="Percent 6 9 4 5 3" xfId="30094" xr:uid="{00000000-0005-0000-0000-0000BB750000}"/>
    <cellStyle name="Percent 6 9 4 6" xfId="30095" xr:uid="{00000000-0005-0000-0000-0000BC750000}"/>
    <cellStyle name="Percent 6 9 4 7" xfId="30096" xr:uid="{00000000-0005-0000-0000-0000BD750000}"/>
    <cellStyle name="Percent 6 9 5" xfId="30097" xr:uid="{00000000-0005-0000-0000-0000BE750000}"/>
    <cellStyle name="Percent 6 9 5 2" xfId="30098" xr:uid="{00000000-0005-0000-0000-0000BF750000}"/>
    <cellStyle name="Percent 6 9 5 2 2" xfId="30099" xr:uid="{00000000-0005-0000-0000-0000C0750000}"/>
    <cellStyle name="Percent 6 9 5 2 2 2" xfId="30100" xr:uid="{00000000-0005-0000-0000-0000C1750000}"/>
    <cellStyle name="Percent 6 9 5 2 2 3" xfId="30101" xr:uid="{00000000-0005-0000-0000-0000C2750000}"/>
    <cellStyle name="Percent 6 9 5 2 3" xfId="30102" xr:uid="{00000000-0005-0000-0000-0000C3750000}"/>
    <cellStyle name="Percent 6 9 5 2 4" xfId="30103" xr:uid="{00000000-0005-0000-0000-0000C4750000}"/>
    <cellStyle name="Percent 6 9 5 3" xfId="30104" xr:uid="{00000000-0005-0000-0000-0000C5750000}"/>
    <cellStyle name="Percent 6 9 5 3 2" xfId="30105" xr:uid="{00000000-0005-0000-0000-0000C6750000}"/>
    <cellStyle name="Percent 6 9 5 3 2 2" xfId="30106" xr:uid="{00000000-0005-0000-0000-0000C7750000}"/>
    <cellStyle name="Percent 6 9 5 3 2 3" xfId="30107" xr:uid="{00000000-0005-0000-0000-0000C8750000}"/>
    <cellStyle name="Percent 6 9 5 3 3" xfId="30108" xr:uid="{00000000-0005-0000-0000-0000C9750000}"/>
    <cellStyle name="Percent 6 9 5 3 4" xfId="30109" xr:uid="{00000000-0005-0000-0000-0000CA750000}"/>
    <cellStyle name="Percent 6 9 5 4" xfId="30110" xr:uid="{00000000-0005-0000-0000-0000CB750000}"/>
    <cellStyle name="Percent 6 9 5 4 2" xfId="30111" xr:uid="{00000000-0005-0000-0000-0000CC750000}"/>
    <cellStyle name="Percent 6 9 5 4 3" xfId="30112" xr:uid="{00000000-0005-0000-0000-0000CD750000}"/>
    <cellStyle name="Percent 6 9 5 5" xfId="30113" xr:uid="{00000000-0005-0000-0000-0000CE750000}"/>
    <cellStyle name="Percent 6 9 5 6" xfId="30114" xr:uid="{00000000-0005-0000-0000-0000CF750000}"/>
    <cellStyle name="Percent 6 9 6" xfId="30115" xr:uid="{00000000-0005-0000-0000-0000D0750000}"/>
    <cellStyle name="Percent 6 9 6 2" xfId="30116" xr:uid="{00000000-0005-0000-0000-0000D1750000}"/>
    <cellStyle name="Percent 6 9 6 2 2" xfId="30117" xr:uid="{00000000-0005-0000-0000-0000D2750000}"/>
    <cellStyle name="Percent 6 9 6 2 3" xfId="30118" xr:uid="{00000000-0005-0000-0000-0000D3750000}"/>
    <cellStyle name="Percent 6 9 6 3" xfId="30119" xr:uid="{00000000-0005-0000-0000-0000D4750000}"/>
    <cellStyle name="Percent 6 9 6 4" xfId="30120" xr:uid="{00000000-0005-0000-0000-0000D5750000}"/>
    <cellStyle name="Percent 6 9 7" xfId="30121" xr:uid="{00000000-0005-0000-0000-0000D6750000}"/>
    <cellStyle name="Percent 6 9 7 2" xfId="30122" xr:uid="{00000000-0005-0000-0000-0000D7750000}"/>
    <cellStyle name="Percent 6 9 7 2 2" xfId="30123" xr:uid="{00000000-0005-0000-0000-0000D8750000}"/>
    <cellStyle name="Percent 6 9 7 2 3" xfId="30124" xr:uid="{00000000-0005-0000-0000-0000D9750000}"/>
    <cellStyle name="Percent 6 9 7 3" xfId="30125" xr:uid="{00000000-0005-0000-0000-0000DA750000}"/>
    <cellStyle name="Percent 6 9 7 4" xfId="30126" xr:uid="{00000000-0005-0000-0000-0000DB750000}"/>
    <cellStyle name="Percent 6 9 8" xfId="30127" xr:uid="{00000000-0005-0000-0000-0000DC750000}"/>
    <cellStyle name="Percent 6 9 8 2" xfId="30128" xr:uid="{00000000-0005-0000-0000-0000DD750000}"/>
    <cellStyle name="Percent 6 9 8 2 2" xfId="30129" xr:uid="{00000000-0005-0000-0000-0000DE750000}"/>
    <cellStyle name="Percent 6 9 8 2 3" xfId="30130" xr:uid="{00000000-0005-0000-0000-0000DF750000}"/>
    <cellStyle name="Percent 6 9 8 3" xfId="30131" xr:uid="{00000000-0005-0000-0000-0000E0750000}"/>
    <cellStyle name="Percent 6 9 8 4" xfId="30132" xr:uid="{00000000-0005-0000-0000-0000E1750000}"/>
    <cellStyle name="Percent 6 9 9" xfId="30133" xr:uid="{00000000-0005-0000-0000-0000E2750000}"/>
    <cellStyle name="Percent 6 9 9 2" xfId="30134" xr:uid="{00000000-0005-0000-0000-0000E3750000}"/>
    <cellStyle name="Percent 6 9 9 3" xfId="30135" xr:uid="{00000000-0005-0000-0000-0000E4750000}"/>
    <cellStyle name="Percent 7" xfId="30136" xr:uid="{00000000-0005-0000-0000-0000E5750000}"/>
    <cellStyle name="Percent 7 10" xfId="30137" xr:uid="{00000000-0005-0000-0000-0000E6750000}"/>
    <cellStyle name="Percent 7 10 2" xfId="30138" xr:uid="{00000000-0005-0000-0000-0000E7750000}"/>
    <cellStyle name="Percent 7 10 2 2" xfId="30139" xr:uid="{00000000-0005-0000-0000-0000E8750000}"/>
    <cellStyle name="Percent 7 10 2 2 2" xfId="30140" xr:uid="{00000000-0005-0000-0000-0000E9750000}"/>
    <cellStyle name="Percent 7 10 2 2 3" xfId="30141" xr:uid="{00000000-0005-0000-0000-0000EA750000}"/>
    <cellStyle name="Percent 7 10 2 3" xfId="30142" xr:uid="{00000000-0005-0000-0000-0000EB750000}"/>
    <cellStyle name="Percent 7 10 2 4" xfId="30143" xr:uid="{00000000-0005-0000-0000-0000EC750000}"/>
    <cellStyle name="Percent 7 10 3" xfId="30144" xr:uid="{00000000-0005-0000-0000-0000ED750000}"/>
    <cellStyle name="Percent 7 10 3 2" xfId="30145" xr:uid="{00000000-0005-0000-0000-0000EE750000}"/>
    <cellStyle name="Percent 7 10 3 2 2" xfId="30146" xr:uid="{00000000-0005-0000-0000-0000EF750000}"/>
    <cellStyle name="Percent 7 10 3 2 3" xfId="30147" xr:uid="{00000000-0005-0000-0000-0000F0750000}"/>
    <cellStyle name="Percent 7 10 3 3" xfId="30148" xr:uid="{00000000-0005-0000-0000-0000F1750000}"/>
    <cellStyle name="Percent 7 10 3 4" xfId="30149" xr:uid="{00000000-0005-0000-0000-0000F2750000}"/>
    <cellStyle name="Percent 7 10 4" xfId="30150" xr:uid="{00000000-0005-0000-0000-0000F3750000}"/>
    <cellStyle name="Percent 7 10 4 2" xfId="30151" xr:uid="{00000000-0005-0000-0000-0000F4750000}"/>
    <cellStyle name="Percent 7 10 4 3" xfId="30152" xr:uid="{00000000-0005-0000-0000-0000F5750000}"/>
    <cellStyle name="Percent 7 10 5" xfId="30153" xr:uid="{00000000-0005-0000-0000-0000F6750000}"/>
    <cellStyle name="Percent 7 10 5 2" xfId="30154" xr:uid="{00000000-0005-0000-0000-0000F7750000}"/>
    <cellStyle name="Percent 7 10 5 3" xfId="30155" xr:uid="{00000000-0005-0000-0000-0000F8750000}"/>
    <cellStyle name="Percent 7 10 6" xfId="30156" xr:uid="{00000000-0005-0000-0000-0000F9750000}"/>
    <cellStyle name="Percent 7 10 7" xfId="30157" xr:uid="{00000000-0005-0000-0000-0000FA750000}"/>
    <cellStyle name="Percent 7 10 8" xfId="30158" xr:uid="{00000000-0005-0000-0000-0000FB750000}"/>
    <cellStyle name="Percent 7 11" xfId="30159" xr:uid="{00000000-0005-0000-0000-0000FC750000}"/>
    <cellStyle name="Percent 7 11 2" xfId="30160" xr:uid="{00000000-0005-0000-0000-0000FD750000}"/>
    <cellStyle name="Percent 7 11 2 2" xfId="30161" xr:uid="{00000000-0005-0000-0000-0000FE750000}"/>
    <cellStyle name="Percent 7 11 2 2 2" xfId="30162" xr:uid="{00000000-0005-0000-0000-0000FF750000}"/>
    <cellStyle name="Percent 7 11 2 2 3" xfId="30163" xr:uid="{00000000-0005-0000-0000-000000760000}"/>
    <cellStyle name="Percent 7 11 2 3" xfId="30164" xr:uid="{00000000-0005-0000-0000-000001760000}"/>
    <cellStyle name="Percent 7 11 2 4" xfId="30165" xr:uid="{00000000-0005-0000-0000-000002760000}"/>
    <cellStyle name="Percent 7 11 3" xfId="30166" xr:uid="{00000000-0005-0000-0000-000003760000}"/>
    <cellStyle name="Percent 7 11 3 2" xfId="30167" xr:uid="{00000000-0005-0000-0000-000004760000}"/>
    <cellStyle name="Percent 7 11 3 2 2" xfId="30168" xr:uid="{00000000-0005-0000-0000-000005760000}"/>
    <cellStyle name="Percent 7 11 3 2 3" xfId="30169" xr:uid="{00000000-0005-0000-0000-000006760000}"/>
    <cellStyle name="Percent 7 11 3 3" xfId="30170" xr:uid="{00000000-0005-0000-0000-000007760000}"/>
    <cellStyle name="Percent 7 11 3 4" xfId="30171" xr:uid="{00000000-0005-0000-0000-000008760000}"/>
    <cellStyle name="Percent 7 11 4" xfId="30172" xr:uid="{00000000-0005-0000-0000-000009760000}"/>
    <cellStyle name="Percent 7 11 4 2" xfId="30173" xr:uid="{00000000-0005-0000-0000-00000A760000}"/>
    <cellStyle name="Percent 7 11 4 3" xfId="30174" xr:uid="{00000000-0005-0000-0000-00000B760000}"/>
    <cellStyle name="Percent 7 11 5" xfId="30175" xr:uid="{00000000-0005-0000-0000-00000C760000}"/>
    <cellStyle name="Percent 7 11 6" xfId="30176" xr:uid="{00000000-0005-0000-0000-00000D760000}"/>
    <cellStyle name="Percent 7 12" xfId="30177" xr:uid="{00000000-0005-0000-0000-00000E760000}"/>
    <cellStyle name="Percent 7 12 2" xfId="30178" xr:uid="{00000000-0005-0000-0000-00000F760000}"/>
    <cellStyle name="Percent 7 12 2 2" xfId="30179" xr:uid="{00000000-0005-0000-0000-000010760000}"/>
    <cellStyle name="Percent 7 12 2 2 2" xfId="30180" xr:uid="{00000000-0005-0000-0000-000011760000}"/>
    <cellStyle name="Percent 7 12 2 2 3" xfId="30181" xr:uid="{00000000-0005-0000-0000-000012760000}"/>
    <cellStyle name="Percent 7 12 2 3" xfId="30182" xr:uid="{00000000-0005-0000-0000-000013760000}"/>
    <cellStyle name="Percent 7 12 2 4" xfId="30183" xr:uid="{00000000-0005-0000-0000-000014760000}"/>
    <cellStyle name="Percent 7 12 3" xfId="30184" xr:uid="{00000000-0005-0000-0000-000015760000}"/>
    <cellStyle name="Percent 7 12 3 2" xfId="30185" xr:uid="{00000000-0005-0000-0000-000016760000}"/>
    <cellStyle name="Percent 7 12 3 2 2" xfId="30186" xr:uid="{00000000-0005-0000-0000-000017760000}"/>
    <cellStyle name="Percent 7 12 3 2 3" xfId="30187" xr:uid="{00000000-0005-0000-0000-000018760000}"/>
    <cellStyle name="Percent 7 12 3 3" xfId="30188" xr:uid="{00000000-0005-0000-0000-000019760000}"/>
    <cellStyle name="Percent 7 12 3 4" xfId="30189" xr:uid="{00000000-0005-0000-0000-00001A760000}"/>
    <cellStyle name="Percent 7 12 4" xfId="30190" xr:uid="{00000000-0005-0000-0000-00001B760000}"/>
    <cellStyle name="Percent 7 12 4 2" xfId="30191" xr:uid="{00000000-0005-0000-0000-00001C760000}"/>
    <cellStyle name="Percent 7 12 4 3" xfId="30192" xr:uid="{00000000-0005-0000-0000-00001D760000}"/>
    <cellStyle name="Percent 7 12 5" xfId="30193" xr:uid="{00000000-0005-0000-0000-00001E760000}"/>
    <cellStyle name="Percent 7 12 6" xfId="30194" xr:uid="{00000000-0005-0000-0000-00001F760000}"/>
    <cellStyle name="Percent 7 13" xfId="30195" xr:uid="{00000000-0005-0000-0000-000020760000}"/>
    <cellStyle name="Percent 7 13 2" xfId="30196" xr:uid="{00000000-0005-0000-0000-000021760000}"/>
    <cellStyle name="Percent 7 13 2 2" xfId="30197" xr:uid="{00000000-0005-0000-0000-000022760000}"/>
    <cellStyle name="Percent 7 13 2 2 2" xfId="30198" xr:uid="{00000000-0005-0000-0000-000023760000}"/>
    <cellStyle name="Percent 7 13 2 2 3" xfId="30199" xr:uid="{00000000-0005-0000-0000-000024760000}"/>
    <cellStyle name="Percent 7 13 2 3" xfId="30200" xr:uid="{00000000-0005-0000-0000-000025760000}"/>
    <cellStyle name="Percent 7 13 2 4" xfId="30201" xr:uid="{00000000-0005-0000-0000-000026760000}"/>
    <cellStyle name="Percent 7 13 3" xfId="30202" xr:uid="{00000000-0005-0000-0000-000027760000}"/>
    <cellStyle name="Percent 7 13 3 2" xfId="30203" xr:uid="{00000000-0005-0000-0000-000028760000}"/>
    <cellStyle name="Percent 7 13 3 2 2" xfId="30204" xr:uid="{00000000-0005-0000-0000-000029760000}"/>
    <cellStyle name="Percent 7 13 3 2 3" xfId="30205" xr:uid="{00000000-0005-0000-0000-00002A760000}"/>
    <cellStyle name="Percent 7 13 3 3" xfId="30206" xr:uid="{00000000-0005-0000-0000-00002B760000}"/>
    <cellStyle name="Percent 7 13 3 4" xfId="30207" xr:uid="{00000000-0005-0000-0000-00002C760000}"/>
    <cellStyle name="Percent 7 13 4" xfId="30208" xr:uid="{00000000-0005-0000-0000-00002D760000}"/>
    <cellStyle name="Percent 7 13 4 2" xfId="30209" xr:uid="{00000000-0005-0000-0000-00002E760000}"/>
    <cellStyle name="Percent 7 13 4 2 2" xfId="30210" xr:uid="{00000000-0005-0000-0000-00002F760000}"/>
    <cellStyle name="Percent 7 13 4 2 3" xfId="30211" xr:uid="{00000000-0005-0000-0000-000030760000}"/>
    <cellStyle name="Percent 7 13 4 3" xfId="30212" xr:uid="{00000000-0005-0000-0000-000031760000}"/>
    <cellStyle name="Percent 7 13 4 4" xfId="30213" xr:uid="{00000000-0005-0000-0000-000032760000}"/>
    <cellStyle name="Percent 7 13 5" xfId="30214" xr:uid="{00000000-0005-0000-0000-000033760000}"/>
    <cellStyle name="Percent 7 13 5 2" xfId="30215" xr:uid="{00000000-0005-0000-0000-000034760000}"/>
    <cellStyle name="Percent 7 13 5 3" xfId="30216" xr:uid="{00000000-0005-0000-0000-000035760000}"/>
    <cellStyle name="Percent 7 13 6" xfId="30217" xr:uid="{00000000-0005-0000-0000-000036760000}"/>
    <cellStyle name="Percent 7 13 7" xfId="30218" xr:uid="{00000000-0005-0000-0000-000037760000}"/>
    <cellStyle name="Percent 7 14" xfId="30219" xr:uid="{00000000-0005-0000-0000-000038760000}"/>
    <cellStyle name="Percent 7 14 2" xfId="30220" xr:uid="{00000000-0005-0000-0000-000039760000}"/>
    <cellStyle name="Percent 7 14 2 2" xfId="30221" xr:uid="{00000000-0005-0000-0000-00003A760000}"/>
    <cellStyle name="Percent 7 14 2 2 2" xfId="30222" xr:uid="{00000000-0005-0000-0000-00003B760000}"/>
    <cellStyle name="Percent 7 14 2 2 3" xfId="30223" xr:uid="{00000000-0005-0000-0000-00003C760000}"/>
    <cellStyle name="Percent 7 14 2 3" xfId="30224" xr:uid="{00000000-0005-0000-0000-00003D760000}"/>
    <cellStyle name="Percent 7 14 2 4" xfId="30225" xr:uid="{00000000-0005-0000-0000-00003E760000}"/>
    <cellStyle name="Percent 7 14 3" xfId="30226" xr:uid="{00000000-0005-0000-0000-00003F760000}"/>
    <cellStyle name="Percent 7 14 3 2" xfId="30227" xr:uid="{00000000-0005-0000-0000-000040760000}"/>
    <cellStyle name="Percent 7 14 3 2 2" xfId="30228" xr:uid="{00000000-0005-0000-0000-000041760000}"/>
    <cellStyle name="Percent 7 14 3 2 3" xfId="30229" xr:uid="{00000000-0005-0000-0000-000042760000}"/>
    <cellStyle name="Percent 7 14 3 3" xfId="30230" xr:uid="{00000000-0005-0000-0000-000043760000}"/>
    <cellStyle name="Percent 7 14 3 4" xfId="30231" xr:uid="{00000000-0005-0000-0000-000044760000}"/>
    <cellStyle name="Percent 7 14 4" xfId="30232" xr:uid="{00000000-0005-0000-0000-000045760000}"/>
    <cellStyle name="Percent 7 14 4 2" xfId="30233" xr:uid="{00000000-0005-0000-0000-000046760000}"/>
    <cellStyle name="Percent 7 14 4 3" xfId="30234" xr:uid="{00000000-0005-0000-0000-000047760000}"/>
    <cellStyle name="Percent 7 14 5" xfId="30235" xr:uid="{00000000-0005-0000-0000-000048760000}"/>
    <cellStyle name="Percent 7 14 6" xfId="30236" xr:uid="{00000000-0005-0000-0000-000049760000}"/>
    <cellStyle name="Percent 7 15" xfId="30237" xr:uid="{00000000-0005-0000-0000-00004A760000}"/>
    <cellStyle name="Percent 7 15 2" xfId="30238" xr:uid="{00000000-0005-0000-0000-00004B760000}"/>
    <cellStyle name="Percent 7 15 2 2" xfId="30239" xr:uid="{00000000-0005-0000-0000-00004C760000}"/>
    <cellStyle name="Percent 7 15 2 3" xfId="30240" xr:uid="{00000000-0005-0000-0000-00004D760000}"/>
    <cellStyle name="Percent 7 15 3" xfId="30241" xr:uid="{00000000-0005-0000-0000-00004E760000}"/>
    <cellStyle name="Percent 7 15 4" xfId="30242" xr:uid="{00000000-0005-0000-0000-00004F760000}"/>
    <cellStyle name="Percent 7 16" xfId="30243" xr:uid="{00000000-0005-0000-0000-000050760000}"/>
    <cellStyle name="Percent 7 16 2" xfId="30244" xr:uid="{00000000-0005-0000-0000-000051760000}"/>
    <cellStyle name="Percent 7 16 2 2" xfId="30245" xr:uid="{00000000-0005-0000-0000-000052760000}"/>
    <cellStyle name="Percent 7 16 2 3" xfId="30246" xr:uid="{00000000-0005-0000-0000-000053760000}"/>
    <cellStyle name="Percent 7 16 3" xfId="30247" xr:uid="{00000000-0005-0000-0000-000054760000}"/>
    <cellStyle name="Percent 7 16 4" xfId="30248" xr:uid="{00000000-0005-0000-0000-000055760000}"/>
    <cellStyle name="Percent 7 17" xfId="30249" xr:uid="{00000000-0005-0000-0000-000056760000}"/>
    <cellStyle name="Percent 7 17 2" xfId="30250" xr:uid="{00000000-0005-0000-0000-000057760000}"/>
    <cellStyle name="Percent 7 17 2 2" xfId="30251" xr:uid="{00000000-0005-0000-0000-000058760000}"/>
    <cellStyle name="Percent 7 17 2 3" xfId="30252" xr:uid="{00000000-0005-0000-0000-000059760000}"/>
    <cellStyle name="Percent 7 17 3" xfId="30253" xr:uid="{00000000-0005-0000-0000-00005A760000}"/>
    <cellStyle name="Percent 7 17 4" xfId="30254" xr:uid="{00000000-0005-0000-0000-00005B760000}"/>
    <cellStyle name="Percent 7 18" xfId="30255" xr:uid="{00000000-0005-0000-0000-00005C760000}"/>
    <cellStyle name="Percent 7 18 2" xfId="30256" xr:uid="{00000000-0005-0000-0000-00005D760000}"/>
    <cellStyle name="Percent 7 18 3" xfId="30257" xr:uid="{00000000-0005-0000-0000-00005E760000}"/>
    <cellStyle name="Percent 7 19" xfId="30258" xr:uid="{00000000-0005-0000-0000-00005F760000}"/>
    <cellStyle name="Percent 7 19 2" xfId="30259" xr:uid="{00000000-0005-0000-0000-000060760000}"/>
    <cellStyle name="Percent 7 19 3" xfId="30260" xr:uid="{00000000-0005-0000-0000-000061760000}"/>
    <cellStyle name="Percent 7 2" xfId="30261" xr:uid="{00000000-0005-0000-0000-000062760000}"/>
    <cellStyle name="Percent 7 2 10" xfId="30262" xr:uid="{00000000-0005-0000-0000-000063760000}"/>
    <cellStyle name="Percent 7 2 10 2" xfId="30263" xr:uid="{00000000-0005-0000-0000-000064760000}"/>
    <cellStyle name="Percent 7 2 10 3" xfId="30264" xr:uid="{00000000-0005-0000-0000-000065760000}"/>
    <cellStyle name="Percent 7 2 11" xfId="30265" xr:uid="{00000000-0005-0000-0000-000066760000}"/>
    <cellStyle name="Percent 7 2 11 2" xfId="30266" xr:uid="{00000000-0005-0000-0000-000067760000}"/>
    <cellStyle name="Percent 7 2 11 3" xfId="30267" xr:uid="{00000000-0005-0000-0000-000068760000}"/>
    <cellStyle name="Percent 7 2 12" xfId="30268" xr:uid="{00000000-0005-0000-0000-000069760000}"/>
    <cellStyle name="Percent 7 2 2" xfId="30269" xr:uid="{00000000-0005-0000-0000-00006A760000}"/>
    <cellStyle name="Percent 7 2 2 2" xfId="30270" xr:uid="{00000000-0005-0000-0000-00006B760000}"/>
    <cellStyle name="Percent 7 2 2 2 2" xfId="30271" xr:uid="{00000000-0005-0000-0000-00006C760000}"/>
    <cellStyle name="Percent 7 2 2 2 2 2" xfId="30272" xr:uid="{00000000-0005-0000-0000-00006D760000}"/>
    <cellStyle name="Percent 7 2 2 2 2 3" xfId="30273" xr:uid="{00000000-0005-0000-0000-00006E760000}"/>
    <cellStyle name="Percent 7 2 2 2 3" xfId="30274" xr:uid="{00000000-0005-0000-0000-00006F760000}"/>
    <cellStyle name="Percent 7 2 2 2 4" xfId="30275" xr:uid="{00000000-0005-0000-0000-000070760000}"/>
    <cellStyle name="Percent 7 2 2 3" xfId="30276" xr:uid="{00000000-0005-0000-0000-000071760000}"/>
    <cellStyle name="Percent 7 2 2 3 2" xfId="30277" xr:uid="{00000000-0005-0000-0000-000072760000}"/>
    <cellStyle name="Percent 7 2 2 3 2 2" xfId="30278" xr:uid="{00000000-0005-0000-0000-000073760000}"/>
    <cellStyle name="Percent 7 2 2 3 2 3" xfId="30279" xr:uid="{00000000-0005-0000-0000-000074760000}"/>
    <cellStyle name="Percent 7 2 2 3 3" xfId="30280" xr:uid="{00000000-0005-0000-0000-000075760000}"/>
    <cellStyle name="Percent 7 2 2 3 4" xfId="30281" xr:uid="{00000000-0005-0000-0000-000076760000}"/>
    <cellStyle name="Percent 7 2 2 4" xfId="30282" xr:uid="{00000000-0005-0000-0000-000077760000}"/>
    <cellStyle name="Percent 7 2 2 4 2" xfId="30283" xr:uid="{00000000-0005-0000-0000-000078760000}"/>
    <cellStyle name="Percent 7 2 2 4 3" xfId="30284" xr:uid="{00000000-0005-0000-0000-000079760000}"/>
    <cellStyle name="Percent 7 2 2 5" xfId="30285" xr:uid="{00000000-0005-0000-0000-00007A760000}"/>
    <cellStyle name="Percent 7 2 2 6" xfId="30286" xr:uid="{00000000-0005-0000-0000-00007B760000}"/>
    <cellStyle name="Percent 7 2 3" xfId="30287" xr:uid="{00000000-0005-0000-0000-00007C760000}"/>
    <cellStyle name="Percent 7 2 3 2" xfId="30288" xr:uid="{00000000-0005-0000-0000-00007D760000}"/>
    <cellStyle name="Percent 7 2 3 2 2" xfId="30289" xr:uid="{00000000-0005-0000-0000-00007E760000}"/>
    <cellStyle name="Percent 7 2 3 2 2 2" xfId="30290" xr:uid="{00000000-0005-0000-0000-00007F760000}"/>
    <cellStyle name="Percent 7 2 3 2 2 3" xfId="30291" xr:uid="{00000000-0005-0000-0000-000080760000}"/>
    <cellStyle name="Percent 7 2 3 2 3" xfId="30292" xr:uid="{00000000-0005-0000-0000-000081760000}"/>
    <cellStyle name="Percent 7 2 3 2 4" xfId="30293" xr:uid="{00000000-0005-0000-0000-000082760000}"/>
    <cellStyle name="Percent 7 2 3 3" xfId="30294" xr:uid="{00000000-0005-0000-0000-000083760000}"/>
    <cellStyle name="Percent 7 2 3 3 2" xfId="30295" xr:uid="{00000000-0005-0000-0000-000084760000}"/>
    <cellStyle name="Percent 7 2 3 3 2 2" xfId="30296" xr:uid="{00000000-0005-0000-0000-000085760000}"/>
    <cellStyle name="Percent 7 2 3 3 2 3" xfId="30297" xr:uid="{00000000-0005-0000-0000-000086760000}"/>
    <cellStyle name="Percent 7 2 3 3 3" xfId="30298" xr:uid="{00000000-0005-0000-0000-000087760000}"/>
    <cellStyle name="Percent 7 2 3 3 4" xfId="30299" xr:uid="{00000000-0005-0000-0000-000088760000}"/>
    <cellStyle name="Percent 7 2 3 4" xfId="30300" xr:uid="{00000000-0005-0000-0000-000089760000}"/>
    <cellStyle name="Percent 7 2 3 4 2" xfId="30301" xr:uid="{00000000-0005-0000-0000-00008A760000}"/>
    <cellStyle name="Percent 7 2 3 4 3" xfId="30302" xr:uid="{00000000-0005-0000-0000-00008B760000}"/>
    <cellStyle name="Percent 7 2 3 5" xfId="30303" xr:uid="{00000000-0005-0000-0000-00008C760000}"/>
    <cellStyle name="Percent 7 2 3 6" xfId="30304" xr:uid="{00000000-0005-0000-0000-00008D760000}"/>
    <cellStyle name="Percent 7 2 4" xfId="30305" xr:uid="{00000000-0005-0000-0000-00008E760000}"/>
    <cellStyle name="Percent 7 2 4 2" xfId="30306" xr:uid="{00000000-0005-0000-0000-00008F760000}"/>
    <cellStyle name="Percent 7 2 4 2 2" xfId="30307" xr:uid="{00000000-0005-0000-0000-000090760000}"/>
    <cellStyle name="Percent 7 2 4 2 2 2" xfId="30308" xr:uid="{00000000-0005-0000-0000-000091760000}"/>
    <cellStyle name="Percent 7 2 4 2 2 3" xfId="30309" xr:uid="{00000000-0005-0000-0000-000092760000}"/>
    <cellStyle name="Percent 7 2 4 2 3" xfId="30310" xr:uid="{00000000-0005-0000-0000-000093760000}"/>
    <cellStyle name="Percent 7 2 4 2 4" xfId="30311" xr:uid="{00000000-0005-0000-0000-000094760000}"/>
    <cellStyle name="Percent 7 2 4 3" xfId="30312" xr:uid="{00000000-0005-0000-0000-000095760000}"/>
    <cellStyle name="Percent 7 2 4 3 2" xfId="30313" xr:uid="{00000000-0005-0000-0000-000096760000}"/>
    <cellStyle name="Percent 7 2 4 3 2 2" xfId="30314" xr:uid="{00000000-0005-0000-0000-000097760000}"/>
    <cellStyle name="Percent 7 2 4 3 2 3" xfId="30315" xr:uid="{00000000-0005-0000-0000-000098760000}"/>
    <cellStyle name="Percent 7 2 4 3 3" xfId="30316" xr:uid="{00000000-0005-0000-0000-000099760000}"/>
    <cellStyle name="Percent 7 2 4 3 4" xfId="30317" xr:uid="{00000000-0005-0000-0000-00009A760000}"/>
    <cellStyle name="Percent 7 2 4 4" xfId="30318" xr:uid="{00000000-0005-0000-0000-00009B760000}"/>
    <cellStyle name="Percent 7 2 4 4 2" xfId="30319" xr:uid="{00000000-0005-0000-0000-00009C760000}"/>
    <cellStyle name="Percent 7 2 4 4 2 2" xfId="30320" xr:uid="{00000000-0005-0000-0000-00009D760000}"/>
    <cellStyle name="Percent 7 2 4 4 2 3" xfId="30321" xr:uid="{00000000-0005-0000-0000-00009E760000}"/>
    <cellStyle name="Percent 7 2 4 4 3" xfId="30322" xr:uid="{00000000-0005-0000-0000-00009F760000}"/>
    <cellStyle name="Percent 7 2 4 4 4" xfId="30323" xr:uid="{00000000-0005-0000-0000-0000A0760000}"/>
    <cellStyle name="Percent 7 2 4 5" xfId="30324" xr:uid="{00000000-0005-0000-0000-0000A1760000}"/>
    <cellStyle name="Percent 7 2 4 5 2" xfId="30325" xr:uid="{00000000-0005-0000-0000-0000A2760000}"/>
    <cellStyle name="Percent 7 2 4 5 3" xfId="30326" xr:uid="{00000000-0005-0000-0000-0000A3760000}"/>
    <cellStyle name="Percent 7 2 4 6" xfId="30327" xr:uid="{00000000-0005-0000-0000-0000A4760000}"/>
    <cellStyle name="Percent 7 2 4 7" xfId="30328" xr:uid="{00000000-0005-0000-0000-0000A5760000}"/>
    <cellStyle name="Percent 7 2 5" xfId="30329" xr:uid="{00000000-0005-0000-0000-0000A6760000}"/>
    <cellStyle name="Percent 7 2 5 2" xfId="30330" xr:uid="{00000000-0005-0000-0000-0000A7760000}"/>
    <cellStyle name="Percent 7 2 5 2 2" xfId="30331" xr:uid="{00000000-0005-0000-0000-0000A8760000}"/>
    <cellStyle name="Percent 7 2 5 2 2 2" xfId="30332" xr:uid="{00000000-0005-0000-0000-0000A9760000}"/>
    <cellStyle name="Percent 7 2 5 2 2 3" xfId="30333" xr:uid="{00000000-0005-0000-0000-0000AA760000}"/>
    <cellStyle name="Percent 7 2 5 2 3" xfId="30334" xr:uid="{00000000-0005-0000-0000-0000AB760000}"/>
    <cellStyle name="Percent 7 2 5 2 4" xfId="30335" xr:uid="{00000000-0005-0000-0000-0000AC760000}"/>
    <cellStyle name="Percent 7 2 5 3" xfId="30336" xr:uid="{00000000-0005-0000-0000-0000AD760000}"/>
    <cellStyle name="Percent 7 2 5 3 2" xfId="30337" xr:uid="{00000000-0005-0000-0000-0000AE760000}"/>
    <cellStyle name="Percent 7 2 5 3 2 2" xfId="30338" xr:uid="{00000000-0005-0000-0000-0000AF760000}"/>
    <cellStyle name="Percent 7 2 5 3 2 3" xfId="30339" xr:uid="{00000000-0005-0000-0000-0000B0760000}"/>
    <cellStyle name="Percent 7 2 5 3 3" xfId="30340" xr:uid="{00000000-0005-0000-0000-0000B1760000}"/>
    <cellStyle name="Percent 7 2 5 3 4" xfId="30341" xr:uid="{00000000-0005-0000-0000-0000B2760000}"/>
    <cellStyle name="Percent 7 2 5 4" xfId="30342" xr:uid="{00000000-0005-0000-0000-0000B3760000}"/>
    <cellStyle name="Percent 7 2 5 4 2" xfId="30343" xr:uid="{00000000-0005-0000-0000-0000B4760000}"/>
    <cellStyle name="Percent 7 2 5 4 3" xfId="30344" xr:uid="{00000000-0005-0000-0000-0000B5760000}"/>
    <cellStyle name="Percent 7 2 5 5" xfId="30345" xr:uid="{00000000-0005-0000-0000-0000B6760000}"/>
    <cellStyle name="Percent 7 2 5 6" xfId="30346" xr:uid="{00000000-0005-0000-0000-0000B7760000}"/>
    <cellStyle name="Percent 7 2 6" xfId="30347" xr:uid="{00000000-0005-0000-0000-0000B8760000}"/>
    <cellStyle name="Percent 7 2 6 2" xfId="30348" xr:uid="{00000000-0005-0000-0000-0000B9760000}"/>
    <cellStyle name="Percent 7 2 6 2 2" xfId="30349" xr:uid="{00000000-0005-0000-0000-0000BA760000}"/>
    <cellStyle name="Percent 7 2 6 2 3" xfId="30350" xr:uid="{00000000-0005-0000-0000-0000BB760000}"/>
    <cellStyle name="Percent 7 2 6 3" xfId="30351" xr:uid="{00000000-0005-0000-0000-0000BC760000}"/>
    <cellStyle name="Percent 7 2 6 4" xfId="30352" xr:uid="{00000000-0005-0000-0000-0000BD760000}"/>
    <cellStyle name="Percent 7 2 7" xfId="30353" xr:uid="{00000000-0005-0000-0000-0000BE760000}"/>
    <cellStyle name="Percent 7 2 7 2" xfId="30354" xr:uid="{00000000-0005-0000-0000-0000BF760000}"/>
    <cellStyle name="Percent 7 2 7 2 2" xfId="30355" xr:uid="{00000000-0005-0000-0000-0000C0760000}"/>
    <cellStyle name="Percent 7 2 7 2 3" xfId="30356" xr:uid="{00000000-0005-0000-0000-0000C1760000}"/>
    <cellStyle name="Percent 7 2 7 3" xfId="30357" xr:uid="{00000000-0005-0000-0000-0000C2760000}"/>
    <cellStyle name="Percent 7 2 7 4" xfId="30358" xr:uid="{00000000-0005-0000-0000-0000C3760000}"/>
    <cellStyle name="Percent 7 2 8" xfId="30359" xr:uid="{00000000-0005-0000-0000-0000C4760000}"/>
    <cellStyle name="Percent 7 2 8 2" xfId="30360" xr:uid="{00000000-0005-0000-0000-0000C5760000}"/>
    <cellStyle name="Percent 7 2 8 2 2" xfId="30361" xr:uid="{00000000-0005-0000-0000-0000C6760000}"/>
    <cellStyle name="Percent 7 2 8 2 3" xfId="30362" xr:uid="{00000000-0005-0000-0000-0000C7760000}"/>
    <cellStyle name="Percent 7 2 8 3" xfId="30363" xr:uid="{00000000-0005-0000-0000-0000C8760000}"/>
    <cellStyle name="Percent 7 2 8 4" xfId="30364" xr:uid="{00000000-0005-0000-0000-0000C9760000}"/>
    <cellStyle name="Percent 7 2 9" xfId="30365" xr:uid="{00000000-0005-0000-0000-0000CA760000}"/>
    <cellStyle name="Percent 7 2 9 2" xfId="30366" xr:uid="{00000000-0005-0000-0000-0000CB760000}"/>
    <cellStyle name="Percent 7 2 9 3" xfId="30367" xr:uid="{00000000-0005-0000-0000-0000CC760000}"/>
    <cellStyle name="Percent 7 20" xfId="30368" xr:uid="{00000000-0005-0000-0000-0000CD760000}"/>
    <cellStyle name="Percent 7 20 2" xfId="30369" xr:uid="{00000000-0005-0000-0000-0000CE760000}"/>
    <cellStyle name="Percent 7 20 3" xfId="30370" xr:uid="{00000000-0005-0000-0000-0000CF760000}"/>
    <cellStyle name="Percent 7 21" xfId="30371" xr:uid="{00000000-0005-0000-0000-0000D0760000}"/>
    <cellStyle name="Percent 7 22" xfId="30372" xr:uid="{00000000-0005-0000-0000-0000D1760000}"/>
    <cellStyle name="Percent 7 23" xfId="30373" xr:uid="{00000000-0005-0000-0000-0000D2760000}"/>
    <cellStyle name="Percent 7 3" xfId="30374" xr:uid="{00000000-0005-0000-0000-0000D3760000}"/>
    <cellStyle name="Percent 7 3 10" xfId="30375" xr:uid="{00000000-0005-0000-0000-0000D4760000}"/>
    <cellStyle name="Percent 7 3 10 2" xfId="30376" xr:uid="{00000000-0005-0000-0000-0000D5760000}"/>
    <cellStyle name="Percent 7 3 10 3" xfId="30377" xr:uid="{00000000-0005-0000-0000-0000D6760000}"/>
    <cellStyle name="Percent 7 3 11" xfId="30378" xr:uid="{00000000-0005-0000-0000-0000D7760000}"/>
    <cellStyle name="Percent 7 3 11 2" xfId="30379" xr:uid="{00000000-0005-0000-0000-0000D8760000}"/>
    <cellStyle name="Percent 7 3 11 3" xfId="30380" xr:uid="{00000000-0005-0000-0000-0000D9760000}"/>
    <cellStyle name="Percent 7 3 12" xfId="30381" xr:uid="{00000000-0005-0000-0000-0000DA760000}"/>
    <cellStyle name="Percent 7 3 2" xfId="30382" xr:uid="{00000000-0005-0000-0000-0000DB760000}"/>
    <cellStyle name="Percent 7 3 2 2" xfId="30383" xr:uid="{00000000-0005-0000-0000-0000DC760000}"/>
    <cellStyle name="Percent 7 3 2 2 2" xfId="30384" xr:uid="{00000000-0005-0000-0000-0000DD760000}"/>
    <cellStyle name="Percent 7 3 2 2 2 2" xfId="30385" xr:uid="{00000000-0005-0000-0000-0000DE760000}"/>
    <cellStyle name="Percent 7 3 2 2 2 3" xfId="30386" xr:uid="{00000000-0005-0000-0000-0000DF760000}"/>
    <cellStyle name="Percent 7 3 2 2 3" xfId="30387" xr:uid="{00000000-0005-0000-0000-0000E0760000}"/>
    <cellStyle name="Percent 7 3 2 2 4" xfId="30388" xr:uid="{00000000-0005-0000-0000-0000E1760000}"/>
    <cellStyle name="Percent 7 3 2 3" xfId="30389" xr:uid="{00000000-0005-0000-0000-0000E2760000}"/>
    <cellStyle name="Percent 7 3 2 3 2" xfId="30390" xr:uid="{00000000-0005-0000-0000-0000E3760000}"/>
    <cellStyle name="Percent 7 3 2 3 2 2" xfId="30391" xr:uid="{00000000-0005-0000-0000-0000E4760000}"/>
    <cellStyle name="Percent 7 3 2 3 2 3" xfId="30392" xr:uid="{00000000-0005-0000-0000-0000E5760000}"/>
    <cellStyle name="Percent 7 3 2 3 3" xfId="30393" xr:uid="{00000000-0005-0000-0000-0000E6760000}"/>
    <cellStyle name="Percent 7 3 2 3 4" xfId="30394" xr:uid="{00000000-0005-0000-0000-0000E7760000}"/>
    <cellStyle name="Percent 7 3 2 4" xfId="30395" xr:uid="{00000000-0005-0000-0000-0000E8760000}"/>
    <cellStyle name="Percent 7 3 2 4 2" xfId="30396" xr:uid="{00000000-0005-0000-0000-0000E9760000}"/>
    <cellStyle name="Percent 7 3 2 4 3" xfId="30397" xr:uid="{00000000-0005-0000-0000-0000EA760000}"/>
    <cellStyle name="Percent 7 3 2 5" xfId="30398" xr:uid="{00000000-0005-0000-0000-0000EB760000}"/>
    <cellStyle name="Percent 7 3 2 6" xfId="30399" xr:uid="{00000000-0005-0000-0000-0000EC760000}"/>
    <cellStyle name="Percent 7 3 3" xfId="30400" xr:uid="{00000000-0005-0000-0000-0000ED760000}"/>
    <cellStyle name="Percent 7 3 3 2" xfId="30401" xr:uid="{00000000-0005-0000-0000-0000EE760000}"/>
    <cellStyle name="Percent 7 3 3 2 2" xfId="30402" xr:uid="{00000000-0005-0000-0000-0000EF760000}"/>
    <cellStyle name="Percent 7 3 3 2 2 2" xfId="30403" xr:uid="{00000000-0005-0000-0000-0000F0760000}"/>
    <cellStyle name="Percent 7 3 3 2 2 3" xfId="30404" xr:uid="{00000000-0005-0000-0000-0000F1760000}"/>
    <cellStyle name="Percent 7 3 3 2 3" xfId="30405" xr:uid="{00000000-0005-0000-0000-0000F2760000}"/>
    <cellStyle name="Percent 7 3 3 2 4" xfId="30406" xr:uid="{00000000-0005-0000-0000-0000F3760000}"/>
    <cellStyle name="Percent 7 3 3 3" xfId="30407" xr:uid="{00000000-0005-0000-0000-0000F4760000}"/>
    <cellStyle name="Percent 7 3 3 3 2" xfId="30408" xr:uid="{00000000-0005-0000-0000-0000F5760000}"/>
    <cellStyle name="Percent 7 3 3 3 2 2" xfId="30409" xr:uid="{00000000-0005-0000-0000-0000F6760000}"/>
    <cellStyle name="Percent 7 3 3 3 2 3" xfId="30410" xr:uid="{00000000-0005-0000-0000-0000F7760000}"/>
    <cellStyle name="Percent 7 3 3 3 3" xfId="30411" xr:uid="{00000000-0005-0000-0000-0000F8760000}"/>
    <cellStyle name="Percent 7 3 3 3 4" xfId="30412" xr:uid="{00000000-0005-0000-0000-0000F9760000}"/>
    <cellStyle name="Percent 7 3 3 4" xfId="30413" xr:uid="{00000000-0005-0000-0000-0000FA760000}"/>
    <cellStyle name="Percent 7 3 3 4 2" xfId="30414" xr:uid="{00000000-0005-0000-0000-0000FB760000}"/>
    <cellStyle name="Percent 7 3 3 4 3" xfId="30415" xr:uid="{00000000-0005-0000-0000-0000FC760000}"/>
    <cellStyle name="Percent 7 3 3 5" xfId="30416" xr:uid="{00000000-0005-0000-0000-0000FD760000}"/>
    <cellStyle name="Percent 7 3 3 6" xfId="30417" xr:uid="{00000000-0005-0000-0000-0000FE760000}"/>
    <cellStyle name="Percent 7 3 4" xfId="30418" xr:uid="{00000000-0005-0000-0000-0000FF760000}"/>
    <cellStyle name="Percent 7 3 4 2" xfId="30419" xr:uid="{00000000-0005-0000-0000-000000770000}"/>
    <cellStyle name="Percent 7 3 4 2 2" xfId="30420" xr:uid="{00000000-0005-0000-0000-000001770000}"/>
    <cellStyle name="Percent 7 3 4 2 2 2" xfId="30421" xr:uid="{00000000-0005-0000-0000-000002770000}"/>
    <cellStyle name="Percent 7 3 4 2 2 3" xfId="30422" xr:uid="{00000000-0005-0000-0000-000003770000}"/>
    <cellStyle name="Percent 7 3 4 2 3" xfId="30423" xr:uid="{00000000-0005-0000-0000-000004770000}"/>
    <cellStyle name="Percent 7 3 4 2 4" xfId="30424" xr:uid="{00000000-0005-0000-0000-000005770000}"/>
    <cellStyle name="Percent 7 3 4 3" xfId="30425" xr:uid="{00000000-0005-0000-0000-000006770000}"/>
    <cellStyle name="Percent 7 3 4 3 2" xfId="30426" xr:uid="{00000000-0005-0000-0000-000007770000}"/>
    <cellStyle name="Percent 7 3 4 3 2 2" xfId="30427" xr:uid="{00000000-0005-0000-0000-000008770000}"/>
    <cellStyle name="Percent 7 3 4 3 2 3" xfId="30428" xr:uid="{00000000-0005-0000-0000-000009770000}"/>
    <cellStyle name="Percent 7 3 4 3 3" xfId="30429" xr:uid="{00000000-0005-0000-0000-00000A770000}"/>
    <cellStyle name="Percent 7 3 4 3 4" xfId="30430" xr:uid="{00000000-0005-0000-0000-00000B770000}"/>
    <cellStyle name="Percent 7 3 4 4" xfId="30431" xr:uid="{00000000-0005-0000-0000-00000C770000}"/>
    <cellStyle name="Percent 7 3 4 4 2" xfId="30432" xr:uid="{00000000-0005-0000-0000-00000D770000}"/>
    <cellStyle name="Percent 7 3 4 4 2 2" xfId="30433" xr:uid="{00000000-0005-0000-0000-00000E770000}"/>
    <cellStyle name="Percent 7 3 4 4 2 3" xfId="30434" xr:uid="{00000000-0005-0000-0000-00000F770000}"/>
    <cellStyle name="Percent 7 3 4 4 3" xfId="30435" xr:uid="{00000000-0005-0000-0000-000010770000}"/>
    <cellStyle name="Percent 7 3 4 4 4" xfId="30436" xr:uid="{00000000-0005-0000-0000-000011770000}"/>
    <cellStyle name="Percent 7 3 4 5" xfId="30437" xr:uid="{00000000-0005-0000-0000-000012770000}"/>
    <cellStyle name="Percent 7 3 4 5 2" xfId="30438" xr:uid="{00000000-0005-0000-0000-000013770000}"/>
    <cellStyle name="Percent 7 3 4 5 3" xfId="30439" xr:uid="{00000000-0005-0000-0000-000014770000}"/>
    <cellStyle name="Percent 7 3 4 6" xfId="30440" xr:uid="{00000000-0005-0000-0000-000015770000}"/>
    <cellStyle name="Percent 7 3 4 7" xfId="30441" xr:uid="{00000000-0005-0000-0000-000016770000}"/>
    <cellStyle name="Percent 7 3 5" xfId="30442" xr:uid="{00000000-0005-0000-0000-000017770000}"/>
    <cellStyle name="Percent 7 3 5 2" xfId="30443" xr:uid="{00000000-0005-0000-0000-000018770000}"/>
    <cellStyle name="Percent 7 3 5 2 2" xfId="30444" xr:uid="{00000000-0005-0000-0000-000019770000}"/>
    <cellStyle name="Percent 7 3 5 2 2 2" xfId="30445" xr:uid="{00000000-0005-0000-0000-00001A770000}"/>
    <cellStyle name="Percent 7 3 5 2 2 3" xfId="30446" xr:uid="{00000000-0005-0000-0000-00001B770000}"/>
    <cellStyle name="Percent 7 3 5 2 3" xfId="30447" xr:uid="{00000000-0005-0000-0000-00001C770000}"/>
    <cellStyle name="Percent 7 3 5 2 4" xfId="30448" xr:uid="{00000000-0005-0000-0000-00001D770000}"/>
    <cellStyle name="Percent 7 3 5 3" xfId="30449" xr:uid="{00000000-0005-0000-0000-00001E770000}"/>
    <cellStyle name="Percent 7 3 5 3 2" xfId="30450" xr:uid="{00000000-0005-0000-0000-00001F770000}"/>
    <cellStyle name="Percent 7 3 5 3 2 2" xfId="30451" xr:uid="{00000000-0005-0000-0000-000020770000}"/>
    <cellStyle name="Percent 7 3 5 3 2 3" xfId="30452" xr:uid="{00000000-0005-0000-0000-000021770000}"/>
    <cellStyle name="Percent 7 3 5 3 3" xfId="30453" xr:uid="{00000000-0005-0000-0000-000022770000}"/>
    <cellStyle name="Percent 7 3 5 3 4" xfId="30454" xr:uid="{00000000-0005-0000-0000-000023770000}"/>
    <cellStyle name="Percent 7 3 5 4" xfId="30455" xr:uid="{00000000-0005-0000-0000-000024770000}"/>
    <cellStyle name="Percent 7 3 5 4 2" xfId="30456" xr:uid="{00000000-0005-0000-0000-000025770000}"/>
    <cellStyle name="Percent 7 3 5 4 3" xfId="30457" xr:uid="{00000000-0005-0000-0000-000026770000}"/>
    <cellStyle name="Percent 7 3 5 5" xfId="30458" xr:uid="{00000000-0005-0000-0000-000027770000}"/>
    <cellStyle name="Percent 7 3 5 6" xfId="30459" xr:uid="{00000000-0005-0000-0000-000028770000}"/>
    <cellStyle name="Percent 7 3 6" xfId="30460" xr:uid="{00000000-0005-0000-0000-000029770000}"/>
    <cellStyle name="Percent 7 3 6 2" xfId="30461" xr:uid="{00000000-0005-0000-0000-00002A770000}"/>
    <cellStyle name="Percent 7 3 6 2 2" xfId="30462" xr:uid="{00000000-0005-0000-0000-00002B770000}"/>
    <cellStyle name="Percent 7 3 6 2 3" xfId="30463" xr:uid="{00000000-0005-0000-0000-00002C770000}"/>
    <cellStyle name="Percent 7 3 6 3" xfId="30464" xr:uid="{00000000-0005-0000-0000-00002D770000}"/>
    <cellStyle name="Percent 7 3 6 4" xfId="30465" xr:uid="{00000000-0005-0000-0000-00002E770000}"/>
    <cellStyle name="Percent 7 3 7" xfId="30466" xr:uid="{00000000-0005-0000-0000-00002F770000}"/>
    <cellStyle name="Percent 7 3 7 2" xfId="30467" xr:uid="{00000000-0005-0000-0000-000030770000}"/>
    <cellStyle name="Percent 7 3 7 2 2" xfId="30468" xr:uid="{00000000-0005-0000-0000-000031770000}"/>
    <cellStyle name="Percent 7 3 7 2 3" xfId="30469" xr:uid="{00000000-0005-0000-0000-000032770000}"/>
    <cellStyle name="Percent 7 3 7 3" xfId="30470" xr:uid="{00000000-0005-0000-0000-000033770000}"/>
    <cellStyle name="Percent 7 3 7 4" xfId="30471" xr:uid="{00000000-0005-0000-0000-000034770000}"/>
    <cellStyle name="Percent 7 3 8" xfId="30472" xr:uid="{00000000-0005-0000-0000-000035770000}"/>
    <cellStyle name="Percent 7 3 8 2" xfId="30473" xr:uid="{00000000-0005-0000-0000-000036770000}"/>
    <cellStyle name="Percent 7 3 8 2 2" xfId="30474" xr:uid="{00000000-0005-0000-0000-000037770000}"/>
    <cellStyle name="Percent 7 3 8 2 3" xfId="30475" xr:uid="{00000000-0005-0000-0000-000038770000}"/>
    <cellStyle name="Percent 7 3 8 3" xfId="30476" xr:uid="{00000000-0005-0000-0000-000039770000}"/>
    <cellStyle name="Percent 7 3 8 4" xfId="30477" xr:uid="{00000000-0005-0000-0000-00003A770000}"/>
    <cellStyle name="Percent 7 3 9" xfId="30478" xr:uid="{00000000-0005-0000-0000-00003B770000}"/>
    <cellStyle name="Percent 7 3 9 2" xfId="30479" xr:uid="{00000000-0005-0000-0000-00003C770000}"/>
    <cellStyle name="Percent 7 3 9 3" xfId="30480" xr:uid="{00000000-0005-0000-0000-00003D770000}"/>
    <cellStyle name="Percent 7 4" xfId="30481" xr:uid="{00000000-0005-0000-0000-00003E770000}"/>
    <cellStyle name="Percent 7 4 10" xfId="30482" xr:uid="{00000000-0005-0000-0000-00003F770000}"/>
    <cellStyle name="Percent 7 4 10 2" xfId="30483" xr:uid="{00000000-0005-0000-0000-000040770000}"/>
    <cellStyle name="Percent 7 4 10 3" xfId="30484" xr:uid="{00000000-0005-0000-0000-000041770000}"/>
    <cellStyle name="Percent 7 4 11" xfId="30485" xr:uid="{00000000-0005-0000-0000-000042770000}"/>
    <cellStyle name="Percent 7 4 11 2" xfId="30486" xr:uid="{00000000-0005-0000-0000-000043770000}"/>
    <cellStyle name="Percent 7 4 11 3" xfId="30487" xr:uid="{00000000-0005-0000-0000-000044770000}"/>
    <cellStyle name="Percent 7 4 12" xfId="30488" xr:uid="{00000000-0005-0000-0000-000045770000}"/>
    <cellStyle name="Percent 7 4 2" xfId="30489" xr:uid="{00000000-0005-0000-0000-000046770000}"/>
    <cellStyle name="Percent 7 4 2 2" xfId="30490" xr:uid="{00000000-0005-0000-0000-000047770000}"/>
    <cellStyle name="Percent 7 4 2 2 2" xfId="30491" xr:uid="{00000000-0005-0000-0000-000048770000}"/>
    <cellStyle name="Percent 7 4 2 2 2 2" xfId="30492" xr:uid="{00000000-0005-0000-0000-000049770000}"/>
    <cellStyle name="Percent 7 4 2 2 2 3" xfId="30493" xr:uid="{00000000-0005-0000-0000-00004A770000}"/>
    <cellStyle name="Percent 7 4 2 2 3" xfId="30494" xr:uid="{00000000-0005-0000-0000-00004B770000}"/>
    <cellStyle name="Percent 7 4 2 2 4" xfId="30495" xr:uid="{00000000-0005-0000-0000-00004C770000}"/>
    <cellStyle name="Percent 7 4 2 3" xfId="30496" xr:uid="{00000000-0005-0000-0000-00004D770000}"/>
    <cellStyle name="Percent 7 4 2 3 2" xfId="30497" xr:uid="{00000000-0005-0000-0000-00004E770000}"/>
    <cellStyle name="Percent 7 4 2 3 2 2" xfId="30498" xr:uid="{00000000-0005-0000-0000-00004F770000}"/>
    <cellStyle name="Percent 7 4 2 3 2 3" xfId="30499" xr:uid="{00000000-0005-0000-0000-000050770000}"/>
    <cellStyle name="Percent 7 4 2 3 3" xfId="30500" xr:uid="{00000000-0005-0000-0000-000051770000}"/>
    <cellStyle name="Percent 7 4 2 3 4" xfId="30501" xr:uid="{00000000-0005-0000-0000-000052770000}"/>
    <cellStyle name="Percent 7 4 2 4" xfId="30502" xr:uid="{00000000-0005-0000-0000-000053770000}"/>
    <cellStyle name="Percent 7 4 2 4 2" xfId="30503" xr:uid="{00000000-0005-0000-0000-000054770000}"/>
    <cellStyle name="Percent 7 4 2 4 3" xfId="30504" xr:uid="{00000000-0005-0000-0000-000055770000}"/>
    <cellStyle name="Percent 7 4 2 5" xfId="30505" xr:uid="{00000000-0005-0000-0000-000056770000}"/>
    <cellStyle name="Percent 7 4 2 6" xfId="30506" xr:uid="{00000000-0005-0000-0000-000057770000}"/>
    <cellStyle name="Percent 7 4 3" xfId="30507" xr:uid="{00000000-0005-0000-0000-000058770000}"/>
    <cellStyle name="Percent 7 4 3 2" xfId="30508" xr:uid="{00000000-0005-0000-0000-000059770000}"/>
    <cellStyle name="Percent 7 4 3 2 2" xfId="30509" xr:uid="{00000000-0005-0000-0000-00005A770000}"/>
    <cellStyle name="Percent 7 4 3 2 2 2" xfId="30510" xr:uid="{00000000-0005-0000-0000-00005B770000}"/>
    <cellStyle name="Percent 7 4 3 2 2 3" xfId="30511" xr:uid="{00000000-0005-0000-0000-00005C770000}"/>
    <cellStyle name="Percent 7 4 3 2 3" xfId="30512" xr:uid="{00000000-0005-0000-0000-00005D770000}"/>
    <cellStyle name="Percent 7 4 3 2 4" xfId="30513" xr:uid="{00000000-0005-0000-0000-00005E770000}"/>
    <cellStyle name="Percent 7 4 3 3" xfId="30514" xr:uid="{00000000-0005-0000-0000-00005F770000}"/>
    <cellStyle name="Percent 7 4 3 3 2" xfId="30515" xr:uid="{00000000-0005-0000-0000-000060770000}"/>
    <cellStyle name="Percent 7 4 3 3 2 2" xfId="30516" xr:uid="{00000000-0005-0000-0000-000061770000}"/>
    <cellStyle name="Percent 7 4 3 3 2 3" xfId="30517" xr:uid="{00000000-0005-0000-0000-000062770000}"/>
    <cellStyle name="Percent 7 4 3 3 3" xfId="30518" xr:uid="{00000000-0005-0000-0000-000063770000}"/>
    <cellStyle name="Percent 7 4 3 3 4" xfId="30519" xr:uid="{00000000-0005-0000-0000-000064770000}"/>
    <cellStyle name="Percent 7 4 3 4" xfId="30520" xr:uid="{00000000-0005-0000-0000-000065770000}"/>
    <cellStyle name="Percent 7 4 3 4 2" xfId="30521" xr:uid="{00000000-0005-0000-0000-000066770000}"/>
    <cellStyle name="Percent 7 4 3 4 3" xfId="30522" xr:uid="{00000000-0005-0000-0000-000067770000}"/>
    <cellStyle name="Percent 7 4 3 5" xfId="30523" xr:uid="{00000000-0005-0000-0000-000068770000}"/>
    <cellStyle name="Percent 7 4 3 6" xfId="30524" xr:uid="{00000000-0005-0000-0000-000069770000}"/>
    <cellStyle name="Percent 7 4 4" xfId="30525" xr:uid="{00000000-0005-0000-0000-00006A770000}"/>
    <cellStyle name="Percent 7 4 4 2" xfId="30526" xr:uid="{00000000-0005-0000-0000-00006B770000}"/>
    <cellStyle name="Percent 7 4 4 2 2" xfId="30527" xr:uid="{00000000-0005-0000-0000-00006C770000}"/>
    <cellStyle name="Percent 7 4 4 2 2 2" xfId="30528" xr:uid="{00000000-0005-0000-0000-00006D770000}"/>
    <cellStyle name="Percent 7 4 4 2 2 3" xfId="30529" xr:uid="{00000000-0005-0000-0000-00006E770000}"/>
    <cellStyle name="Percent 7 4 4 2 3" xfId="30530" xr:uid="{00000000-0005-0000-0000-00006F770000}"/>
    <cellStyle name="Percent 7 4 4 2 4" xfId="30531" xr:uid="{00000000-0005-0000-0000-000070770000}"/>
    <cellStyle name="Percent 7 4 4 3" xfId="30532" xr:uid="{00000000-0005-0000-0000-000071770000}"/>
    <cellStyle name="Percent 7 4 4 3 2" xfId="30533" xr:uid="{00000000-0005-0000-0000-000072770000}"/>
    <cellStyle name="Percent 7 4 4 3 2 2" xfId="30534" xr:uid="{00000000-0005-0000-0000-000073770000}"/>
    <cellStyle name="Percent 7 4 4 3 2 3" xfId="30535" xr:uid="{00000000-0005-0000-0000-000074770000}"/>
    <cellStyle name="Percent 7 4 4 3 3" xfId="30536" xr:uid="{00000000-0005-0000-0000-000075770000}"/>
    <cellStyle name="Percent 7 4 4 3 4" xfId="30537" xr:uid="{00000000-0005-0000-0000-000076770000}"/>
    <cellStyle name="Percent 7 4 4 4" xfId="30538" xr:uid="{00000000-0005-0000-0000-000077770000}"/>
    <cellStyle name="Percent 7 4 4 4 2" xfId="30539" xr:uid="{00000000-0005-0000-0000-000078770000}"/>
    <cellStyle name="Percent 7 4 4 4 2 2" xfId="30540" xr:uid="{00000000-0005-0000-0000-000079770000}"/>
    <cellStyle name="Percent 7 4 4 4 2 3" xfId="30541" xr:uid="{00000000-0005-0000-0000-00007A770000}"/>
    <cellStyle name="Percent 7 4 4 4 3" xfId="30542" xr:uid="{00000000-0005-0000-0000-00007B770000}"/>
    <cellStyle name="Percent 7 4 4 4 4" xfId="30543" xr:uid="{00000000-0005-0000-0000-00007C770000}"/>
    <cellStyle name="Percent 7 4 4 5" xfId="30544" xr:uid="{00000000-0005-0000-0000-00007D770000}"/>
    <cellStyle name="Percent 7 4 4 5 2" xfId="30545" xr:uid="{00000000-0005-0000-0000-00007E770000}"/>
    <cellStyle name="Percent 7 4 4 5 3" xfId="30546" xr:uid="{00000000-0005-0000-0000-00007F770000}"/>
    <cellStyle name="Percent 7 4 4 6" xfId="30547" xr:uid="{00000000-0005-0000-0000-000080770000}"/>
    <cellStyle name="Percent 7 4 4 7" xfId="30548" xr:uid="{00000000-0005-0000-0000-000081770000}"/>
    <cellStyle name="Percent 7 4 5" xfId="30549" xr:uid="{00000000-0005-0000-0000-000082770000}"/>
    <cellStyle name="Percent 7 4 5 2" xfId="30550" xr:uid="{00000000-0005-0000-0000-000083770000}"/>
    <cellStyle name="Percent 7 4 5 2 2" xfId="30551" xr:uid="{00000000-0005-0000-0000-000084770000}"/>
    <cellStyle name="Percent 7 4 5 2 2 2" xfId="30552" xr:uid="{00000000-0005-0000-0000-000085770000}"/>
    <cellStyle name="Percent 7 4 5 2 2 3" xfId="30553" xr:uid="{00000000-0005-0000-0000-000086770000}"/>
    <cellStyle name="Percent 7 4 5 2 3" xfId="30554" xr:uid="{00000000-0005-0000-0000-000087770000}"/>
    <cellStyle name="Percent 7 4 5 2 4" xfId="30555" xr:uid="{00000000-0005-0000-0000-000088770000}"/>
    <cellStyle name="Percent 7 4 5 3" xfId="30556" xr:uid="{00000000-0005-0000-0000-000089770000}"/>
    <cellStyle name="Percent 7 4 5 3 2" xfId="30557" xr:uid="{00000000-0005-0000-0000-00008A770000}"/>
    <cellStyle name="Percent 7 4 5 3 2 2" xfId="30558" xr:uid="{00000000-0005-0000-0000-00008B770000}"/>
    <cellStyle name="Percent 7 4 5 3 2 3" xfId="30559" xr:uid="{00000000-0005-0000-0000-00008C770000}"/>
    <cellStyle name="Percent 7 4 5 3 3" xfId="30560" xr:uid="{00000000-0005-0000-0000-00008D770000}"/>
    <cellStyle name="Percent 7 4 5 3 4" xfId="30561" xr:uid="{00000000-0005-0000-0000-00008E770000}"/>
    <cellStyle name="Percent 7 4 5 4" xfId="30562" xr:uid="{00000000-0005-0000-0000-00008F770000}"/>
    <cellStyle name="Percent 7 4 5 4 2" xfId="30563" xr:uid="{00000000-0005-0000-0000-000090770000}"/>
    <cellStyle name="Percent 7 4 5 4 3" xfId="30564" xr:uid="{00000000-0005-0000-0000-000091770000}"/>
    <cellStyle name="Percent 7 4 5 5" xfId="30565" xr:uid="{00000000-0005-0000-0000-000092770000}"/>
    <cellStyle name="Percent 7 4 5 6" xfId="30566" xr:uid="{00000000-0005-0000-0000-000093770000}"/>
    <cellStyle name="Percent 7 4 6" xfId="30567" xr:uid="{00000000-0005-0000-0000-000094770000}"/>
    <cellStyle name="Percent 7 4 6 2" xfId="30568" xr:uid="{00000000-0005-0000-0000-000095770000}"/>
    <cellStyle name="Percent 7 4 6 2 2" xfId="30569" xr:uid="{00000000-0005-0000-0000-000096770000}"/>
    <cellStyle name="Percent 7 4 6 2 3" xfId="30570" xr:uid="{00000000-0005-0000-0000-000097770000}"/>
    <cellStyle name="Percent 7 4 6 3" xfId="30571" xr:uid="{00000000-0005-0000-0000-000098770000}"/>
    <cellStyle name="Percent 7 4 6 4" xfId="30572" xr:uid="{00000000-0005-0000-0000-000099770000}"/>
    <cellStyle name="Percent 7 4 7" xfId="30573" xr:uid="{00000000-0005-0000-0000-00009A770000}"/>
    <cellStyle name="Percent 7 4 7 2" xfId="30574" xr:uid="{00000000-0005-0000-0000-00009B770000}"/>
    <cellStyle name="Percent 7 4 7 2 2" xfId="30575" xr:uid="{00000000-0005-0000-0000-00009C770000}"/>
    <cellStyle name="Percent 7 4 7 2 3" xfId="30576" xr:uid="{00000000-0005-0000-0000-00009D770000}"/>
    <cellStyle name="Percent 7 4 7 3" xfId="30577" xr:uid="{00000000-0005-0000-0000-00009E770000}"/>
    <cellStyle name="Percent 7 4 7 4" xfId="30578" xr:uid="{00000000-0005-0000-0000-00009F770000}"/>
    <cellStyle name="Percent 7 4 8" xfId="30579" xr:uid="{00000000-0005-0000-0000-0000A0770000}"/>
    <cellStyle name="Percent 7 4 8 2" xfId="30580" xr:uid="{00000000-0005-0000-0000-0000A1770000}"/>
    <cellStyle name="Percent 7 4 8 2 2" xfId="30581" xr:uid="{00000000-0005-0000-0000-0000A2770000}"/>
    <cellStyle name="Percent 7 4 8 2 3" xfId="30582" xr:uid="{00000000-0005-0000-0000-0000A3770000}"/>
    <cellStyle name="Percent 7 4 8 3" xfId="30583" xr:uid="{00000000-0005-0000-0000-0000A4770000}"/>
    <cellStyle name="Percent 7 4 8 4" xfId="30584" xr:uid="{00000000-0005-0000-0000-0000A5770000}"/>
    <cellStyle name="Percent 7 4 9" xfId="30585" xr:uid="{00000000-0005-0000-0000-0000A6770000}"/>
    <cellStyle name="Percent 7 4 9 2" xfId="30586" xr:uid="{00000000-0005-0000-0000-0000A7770000}"/>
    <cellStyle name="Percent 7 4 9 3" xfId="30587" xr:uid="{00000000-0005-0000-0000-0000A8770000}"/>
    <cellStyle name="Percent 7 5" xfId="30588" xr:uid="{00000000-0005-0000-0000-0000A9770000}"/>
    <cellStyle name="Percent 7 5 10" xfId="30589" xr:uid="{00000000-0005-0000-0000-0000AA770000}"/>
    <cellStyle name="Percent 7 5 10 2" xfId="30590" xr:uid="{00000000-0005-0000-0000-0000AB770000}"/>
    <cellStyle name="Percent 7 5 10 3" xfId="30591" xr:uid="{00000000-0005-0000-0000-0000AC770000}"/>
    <cellStyle name="Percent 7 5 11" xfId="30592" xr:uid="{00000000-0005-0000-0000-0000AD770000}"/>
    <cellStyle name="Percent 7 5 11 2" xfId="30593" xr:uid="{00000000-0005-0000-0000-0000AE770000}"/>
    <cellStyle name="Percent 7 5 11 3" xfId="30594" xr:uid="{00000000-0005-0000-0000-0000AF770000}"/>
    <cellStyle name="Percent 7 5 12" xfId="30595" xr:uid="{00000000-0005-0000-0000-0000B0770000}"/>
    <cellStyle name="Percent 7 5 2" xfId="30596" xr:uid="{00000000-0005-0000-0000-0000B1770000}"/>
    <cellStyle name="Percent 7 5 2 2" xfId="30597" xr:uid="{00000000-0005-0000-0000-0000B2770000}"/>
    <cellStyle name="Percent 7 5 2 2 2" xfId="30598" xr:uid="{00000000-0005-0000-0000-0000B3770000}"/>
    <cellStyle name="Percent 7 5 2 2 2 2" xfId="30599" xr:uid="{00000000-0005-0000-0000-0000B4770000}"/>
    <cellStyle name="Percent 7 5 2 2 2 3" xfId="30600" xr:uid="{00000000-0005-0000-0000-0000B5770000}"/>
    <cellStyle name="Percent 7 5 2 2 3" xfId="30601" xr:uid="{00000000-0005-0000-0000-0000B6770000}"/>
    <cellStyle name="Percent 7 5 2 2 4" xfId="30602" xr:uid="{00000000-0005-0000-0000-0000B7770000}"/>
    <cellStyle name="Percent 7 5 2 3" xfId="30603" xr:uid="{00000000-0005-0000-0000-0000B8770000}"/>
    <cellStyle name="Percent 7 5 2 3 2" xfId="30604" xr:uid="{00000000-0005-0000-0000-0000B9770000}"/>
    <cellStyle name="Percent 7 5 2 3 2 2" xfId="30605" xr:uid="{00000000-0005-0000-0000-0000BA770000}"/>
    <cellStyle name="Percent 7 5 2 3 2 3" xfId="30606" xr:uid="{00000000-0005-0000-0000-0000BB770000}"/>
    <cellStyle name="Percent 7 5 2 3 3" xfId="30607" xr:uid="{00000000-0005-0000-0000-0000BC770000}"/>
    <cellStyle name="Percent 7 5 2 3 4" xfId="30608" xr:uid="{00000000-0005-0000-0000-0000BD770000}"/>
    <cellStyle name="Percent 7 5 2 4" xfId="30609" xr:uid="{00000000-0005-0000-0000-0000BE770000}"/>
    <cellStyle name="Percent 7 5 2 4 2" xfId="30610" xr:uid="{00000000-0005-0000-0000-0000BF770000}"/>
    <cellStyle name="Percent 7 5 2 4 3" xfId="30611" xr:uid="{00000000-0005-0000-0000-0000C0770000}"/>
    <cellStyle name="Percent 7 5 2 5" xfId="30612" xr:uid="{00000000-0005-0000-0000-0000C1770000}"/>
    <cellStyle name="Percent 7 5 2 6" xfId="30613" xr:uid="{00000000-0005-0000-0000-0000C2770000}"/>
    <cellStyle name="Percent 7 5 3" xfId="30614" xr:uid="{00000000-0005-0000-0000-0000C3770000}"/>
    <cellStyle name="Percent 7 5 3 2" xfId="30615" xr:uid="{00000000-0005-0000-0000-0000C4770000}"/>
    <cellStyle name="Percent 7 5 3 2 2" xfId="30616" xr:uid="{00000000-0005-0000-0000-0000C5770000}"/>
    <cellStyle name="Percent 7 5 3 2 2 2" xfId="30617" xr:uid="{00000000-0005-0000-0000-0000C6770000}"/>
    <cellStyle name="Percent 7 5 3 2 2 3" xfId="30618" xr:uid="{00000000-0005-0000-0000-0000C7770000}"/>
    <cellStyle name="Percent 7 5 3 2 3" xfId="30619" xr:uid="{00000000-0005-0000-0000-0000C8770000}"/>
    <cellStyle name="Percent 7 5 3 2 4" xfId="30620" xr:uid="{00000000-0005-0000-0000-0000C9770000}"/>
    <cellStyle name="Percent 7 5 3 3" xfId="30621" xr:uid="{00000000-0005-0000-0000-0000CA770000}"/>
    <cellStyle name="Percent 7 5 3 3 2" xfId="30622" xr:uid="{00000000-0005-0000-0000-0000CB770000}"/>
    <cellStyle name="Percent 7 5 3 3 2 2" xfId="30623" xr:uid="{00000000-0005-0000-0000-0000CC770000}"/>
    <cellStyle name="Percent 7 5 3 3 2 3" xfId="30624" xr:uid="{00000000-0005-0000-0000-0000CD770000}"/>
    <cellStyle name="Percent 7 5 3 3 3" xfId="30625" xr:uid="{00000000-0005-0000-0000-0000CE770000}"/>
    <cellStyle name="Percent 7 5 3 3 4" xfId="30626" xr:uid="{00000000-0005-0000-0000-0000CF770000}"/>
    <cellStyle name="Percent 7 5 3 4" xfId="30627" xr:uid="{00000000-0005-0000-0000-0000D0770000}"/>
    <cellStyle name="Percent 7 5 3 4 2" xfId="30628" xr:uid="{00000000-0005-0000-0000-0000D1770000}"/>
    <cellStyle name="Percent 7 5 3 4 3" xfId="30629" xr:uid="{00000000-0005-0000-0000-0000D2770000}"/>
    <cellStyle name="Percent 7 5 3 5" xfId="30630" xr:uid="{00000000-0005-0000-0000-0000D3770000}"/>
    <cellStyle name="Percent 7 5 3 6" xfId="30631" xr:uid="{00000000-0005-0000-0000-0000D4770000}"/>
    <cellStyle name="Percent 7 5 4" xfId="30632" xr:uid="{00000000-0005-0000-0000-0000D5770000}"/>
    <cellStyle name="Percent 7 5 4 2" xfId="30633" xr:uid="{00000000-0005-0000-0000-0000D6770000}"/>
    <cellStyle name="Percent 7 5 4 2 2" xfId="30634" xr:uid="{00000000-0005-0000-0000-0000D7770000}"/>
    <cellStyle name="Percent 7 5 4 2 2 2" xfId="30635" xr:uid="{00000000-0005-0000-0000-0000D8770000}"/>
    <cellStyle name="Percent 7 5 4 2 2 3" xfId="30636" xr:uid="{00000000-0005-0000-0000-0000D9770000}"/>
    <cellStyle name="Percent 7 5 4 2 3" xfId="30637" xr:uid="{00000000-0005-0000-0000-0000DA770000}"/>
    <cellStyle name="Percent 7 5 4 2 4" xfId="30638" xr:uid="{00000000-0005-0000-0000-0000DB770000}"/>
    <cellStyle name="Percent 7 5 4 3" xfId="30639" xr:uid="{00000000-0005-0000-0000-0000DC770000}"/>
    <cellStyle name="Percent 7 5 4 3 2" xfId="30640" xr:uid="{00000000-0005-0000-0000-0000DD770000}"/>
    <cellStyle name="Percent 7 5 4 3 2 2" xfId="30641" xr:uid="{00000000-0005-0000-0000-0000DE770000}"/>
    <cellStyle name="Percent 7 5 4 3 2 3" xfId="30642" xr:uid="{00000000-0005-0000-0000-0000DF770000}"/>
    <cellStyle name="Percent 7 5 4 3 3" xfId="30643" xr:uid="{00000000-0005-0000-0000-0000E0770000}"/>
    <cellStyle name="Percent 7 5 4 3 4" xfId="30644" xr:uid="{00000000-0005-0000-0000-0000E1770000}"/>
    <cellStyle name="Percent 7 5 4 4" xfId="30645" xr:uid="{00000000-0005-0000-0000-0000E2770000}"/>
    <cellStyle name="Percent 7 5 4 4 2" xfId="30646" xr:uid="{00000000-0005-0000-0000-0000E3770000}"/>
    <cellStyle name="Percent 7 5 4 4 2 2" xfId="30647" xr:uid="{00000000-0005-0000-0000-0000E4770000}"/>
    <cellStyle name="Percent 7 5 4 4 2 3" xfId="30648" xr:uid="{00000000-0005-0000-0000-0000E5770000}"/>
    <cellStyle name="Percent 7 5 4 4 3" xfId="30649" xr:uid="{00000000-0005-0000-0000-0000E6770000}"/>
    <cellStyle name="Percent 7 5 4 4 4" xfId="30650" xr:uid="{00000000-0005-0000-0000-0000E7770000}"/>
    <cellStyle name="Percent 7 5 4 5" xfId="30651" xr:uid="{00000000-0005-0000-0000-0000E8770000}"/>
    <cellStyle name="Percent 7 5 4 5 2" xfId="30652" xr:uid="{00000000-0005-0000-0000-0000E9770000}"/>
    <cellStyle name="Percent 7 5 4 5 3" xfId="30653" xr:uid="{00000000-0005-0000-0000-0000EA770000}"/>
    <cellStyle name="Percent 7 5 4 6" xfId="30654" xr:uid="{00000000-0005-0000-0000-0000EB770000}"/>
    <cellStyle name="Percent 7 5 4 7" xfId="30655" xr:uid="{00000000-0005-0000-0000-0000EC770000}"/>
    <cellStyle name="Percent 7 5 5" xfId="30656" xr:uid="{00000000-0005-0000-0000-0000ED770000}"/>
    <cellStyle name="Percent 7 5 5 2" xfId="30657" xr:uid="{00000000-0005-0000-0000-0000EE770000}"/>
    <cellStyle name="Percent 7 5 5 2 2" xfId="30658" xr:uid="{00000000-0005-0000-0000-0000EF770000}"/>
    <cellStyle name="Percent 7 5 5 2 2 2" xfId="30659" xr:uid="{00000000-0005-0000-0000-0000F0770000}"/>
    <cellStyle name="Percent 7 5 5 2 2 3" xfId="30660" xr:uid="{00000000-0005-0000-0000-0000F1770000}"/>
    <cellStyle name="Percent 7 5 5 2 3" xfId="30661" xr:uid="{00000000-0005-0000-0000-0000F2770000}"/>
    <cellStyle name="Percent 7 5 5 2 4" xfId="30662" xr:uid="{00000000-0005-0000-0000-0000F3770000}"/>
    <cellStyle name="Percent 7 5 5 3" xfId="30663" xr:uid="{00000000-0005-0000-0000-0000F4770000}"/>
    <cellStyle name="Percent 7 5 5 3 2" xfId="30664" xr:uid="{00000000-0005-0000-0000-0000F5770000}"/>
    <cellStyle name="Percent 7 5 5 3 2 2" xfId="30665" xr:uid="{00000000-0005-0000-0000-0000F6770000}"/>
    <cellStyle name="Percent 7 5 5 3 2 3" xfId="30666" xr:uid="{00000000-0005-0000-0000-0000F7770000}"/>
    <cellStyle name="Percent 7 5 5 3 3" xfId="30667" xr:uid="{00000000-0005-0000-0000-0000F8770000}"/>
    <cellStyle name="Percent 7 5 5 3 4" xfId="30668" xr:uid="{00000000-0005-0000-0000-0000F9770000}"/>
    <cellStyle name="Percent 7 5 5 4" xfId="30669" xr:uid="{00000000-0005-0000-0000-0000FA770000}"/>
    <cellStyle name="Percent 7 5 5 4 2" xfId="30670" xr:uid="{00000000-0005-0000-0000-0000FB770000}"/>
    <cellStyle name="Percent 7 5 5 4 3" xfId="30671" xr:uid="{00000000-0005-0000-0000-0000FC770000}"/>
    <cellStyle name="Percent 7 5 5 5" xfId="30672" xr:uid="{00000000-0005-0000-0000-0000FD770000}"/>
    <cellStyle name="Percent 7 5 5 6" xfId="30673" xr:uid="{00000000-0005-0000-0000-0000FE770000}"/>
    <cellStyle name="Percent 7 5 6" xfId="30674" xr:uid="{00000000-0005-0000-0000-0000FF770000}"/>
    <cellStyle name="Percent 7 5 6 2" xfId="30675" xr:uid="{00000000-0005-0000-0000-000000780000}"/>
    <cellStyle name="Percent 7 5 6 2 2" xfId="30676" xr:uid="{00000000-0005-0000-0000-000001780000}"/>
    <cellStyle name="Percent 7 5 6 2 3" xfId="30677" xr:uid="{00000000-0005-0000-0000-000002780000}"/>
    <cellStyle name="Percent 7 5 6 3" xfId="30678" xr:uid="{00000000-0005-0000-0000-000003780000}"/>
    <cellStyle name="Percent 7 5 6 4" xfId="30679" xr:uid="{00000000-0005-0000-0000-000004780000}"/>
    <cellStyle name="Percent 7 5 7" xfId="30680" xr:uid="{00000000-0005-0000-0000-000005780000}"/>
    <cellStyle name="Percent 7 5 7 2" xfId="30681" xr:uid="{00000000-0005-0000-0000-000006780000}"/>
    <cellStyle name="Percent 7 5 7 2 2" xfId="30682" xr:uid="{00000000-0005-0000-0000-000007780000}"/>
    <cellStyle name="Percent 7 5 7 2 3" xfId="30683" xr:uid="{00000000-0005-0000-0000-000008780000}"/>
    <cellStyle name="Percent 7 5 7 3" xfId="30684" xr:uid="{00000000-0005-0000-0000-000009780000}"/>
    <cellStyle name="Percent 7 5 7 4" xfId="30685" xr:uid="{00000000-0005-0000-0000-00000A780000}"/>
    <cellStyle name="Percent 7 5 8" xfId="30686" xr:uid="{00000000-0005-0000-0000-00000B780000}"/>
    <cellStyle name="Percent 7 5 8 2" xfId="30687" xr:uid="{00000000-0005-0000-0000-00000C780000}"/>
    <cellStyle name="Percent 7 5 8 2 2" xfId="30688" xr:uid="{00000000-0005-0000-0000-00000D780000}"/>
    <cellStyle name="Percent 7 5 8 2 3" xfId="30689" xr:uid="{00000000-0005-0000-0000-00000E780000}"/>
    <cellStyle name="Percent 7 5 8 3" xfId="30690" xr:uid="{00000000-0005-0000-0000-00000F780000}"/>
    <cellStyle name="Percent 7 5 8 4" xfId="30691" xr:uid="{00000000-0005-0000-0000-000010780000}"/>
    <cellStyle name="Percent 7 5 9" xfId="30692" xr:uid="{00000000-0005-0000-0000-000011780000}"/>
    <cellStyle name="Percent 7 5 9 2" xfId="30693" xr:uid="{00000000-0005-0000-0000-000012780000}"/>
    <cellStyle name="Percent 7 5 9 3" xfId="30694" xr:uid="{00000000-0005-0000-0000-000013780000}"/>
    <cellStyle name="Percent 7 6" xfId="30695" xr:uid="{00000000-0005-0000-0000-000014780000}"/>
    <cellStyle name="Percent 7 6 10" xfId="30696" xr:uid="{00000000-0005-0000-0000-000015780000}"/>
    <cellStyle name="Percent 7 6 10 2" xfId="30697" xr:uid="{00000000-0005-0000-0000-000016780000}"/>
    <cellStyle name="Percent 7 6 10 3" xfId="30698" xr:uid="{00000000-0005-0000-0000-000017780000}"/>
    <cellStyle name="Percent 7 6 11" xfId="30699" xr:uid="{00000000-0005-0000-0000-000018780000}"/>
    <cellStyle name="Percent 7 6 11 2" xfId="30700" xr:uid="{00000000-0005-0000-0000-000019780000}"/>
    <cellStyle name="Percent 7 6 11 3" xfId="30701" xr:uid="{00000000-0005-0000-0000-00001A780000}"/>
    <cellStyle name="Percent 7 6 12" xfId="30702" xr:uid="{00000000-0005-0000-0000-00001B780000}"/>
    <cellStyle name="Percent 7 6 2" xfId="30703" xr:uid="{00000000-0005-0000-0000-00001C780000}"/>
    <cellStyle name="Percent 7 6 2 2" xfId="30704" xr:uid="{00000000-0005-0000-0000-00001D780000}"/>
    <cellStyle name="Percent 7 6 2 2 2" xfId="30705" xr:uid="{00000000-0005-0000-0000-00001E780000}"/>
    <cellStyle name="Percent 7 6 2 2 2 2" xfId="30706" xr:uid="{00000000-0005-0000-0000-00001F780000}"/>
    <cellStyle name="Percent 7 6 2 2 2 3" xfId="30707" xr:uid="{00000000-0005-0000-0000-000020780000}"/>
    <cellStyle name="Percent 7 6 2 2 3" xfId="30708" xr:uid="{00000000-0005-0000-0000-000021780000}"/>
    <cellStyle name="Percent 7 6 2 2 4" xfId="30709" xr:uid="{00000000-0005-0000-0000-000022780000}"/>
    <cellStyle name="Percent 7 6 2 3" xfId="30710" xr:uid="{00000000-0005-0000-0000-000023780000}"/>
    <cellStyle name="Percent 7 6 2 3 2" xfId="30711" xr:uid="{00000000-0005-0000-0000-000024780000}"/>
    <cellStyle name="Percent 7 6 2 3 2 2" xfId="30712" xr:uid="{00000000-0005-0000-0000-000025780000}"/>
    <cellStyle name="Percent 7 6 2 3 2 3" xfId="30713" xr:uid="{00000000-0005-0000-0000-000026780000}"/>
    <cellStyle name="Percent 7 6 2 3 3" xfId="30714" xr:uid="{00000000-0005-0000-0000-000027780000}"/>
    <cellStyle name="Percent 7 6 2 3 4" xfId="30715" xr:uid="{00000000-0005-0000-0000-000028780000}"/>
    <cellStyle name="Percent 7 6 2 4" xfId="30716" xr:uid="{00000000-0005-0000-0000-000029780000}"/>
    <cellStyle name="Percent 7 6 2 4 2" xfId="30717" xr:uid="{00000000-0005-0000-0000-00002A780000}"/>
    <cellStyle name="Percent 7 6 2 4 3" xfId="30718" xr:uid="{00000000-0005-0000-0000-00002B780000}"/>
    <cellStyle name="Percent 7 6 2 5" xfId="30719" xr:uid="{00000000-0005-0000-0000-00002C780000}"/>
    <cellStyle name="Percent 7 6 2 6" xfId="30720" xr:uid="{00000000-0005-0000-0000-00002D780000}"/>
    <cellStyle name="Percent 7 6 3" xfId="30721" xr:uid="{00000000-0005-0000-0000-00002E780000}"/>
    <cellStyle name="Percent 7 6 3 2" xfId="30722" xr:uid="{00000000-0005-0000-0000-00002F780000}"/>
    <cellStyle name="Percent 7 6 3 2 2" xfId="30723" xr:uid="{00000000-0005-0000-0000-000030780000}"/>
    <cellStyle name="Percent 7 6 3 2 2 2" xfId="30724" xr:uid="{00000000-0005-0000-0000-000031780000}"/>
    <cellStyle name="Percent 7 6 3 2 2 3" xfId="30725" xr:uid="{00000000-0005-0000-0000-000032780000}"/>
    <cellStyle name="Percent 7 6 3 2 3" xfId="30726" xr:uid="{00000000-0005-0000-0000-000033780000}"/>
    <cellStyle name="Percent 7 6 3 2 4" xfId="30727" xr:uid="{00000000-0005-0000-0000-000034780000}"/>
    <cellStyle name="Percent 7 6 3 3" xfId="30728" xr:uid="{00000000-0005-0000-0000-000035780000}"/>
    <cellStyle name="Percent 7 6 3 3 2" xfId="30729" xr:uid="{00000000-0005-0000-0000-000036780000}"/>
    <cellStyle name="Percent 7 6 3 3 2 2" xfId="30730" xr:uid="{00000000-0005-0000-0000-000037780000}"/>
    <cellStyle name="Percent 7 6 3 3 2 3" xfId="30731" xr:uid="{00000000-0005-0000-0000-000038780000}"/>
    <cellStyle name="Percent 7 6 3 3 3" xfId="30732" xr:uid="{00000000-0005-0000-0000-000039780000}"/>
    <cellStyle name="Percent 7 6 3 3 4" xfId="30733" xr:uid="{00000000-0005-0000-0000-00003A780000}"/>
    <cellStyle name="Percent 7 6 3 4" xfId="30734" xr:uid="{00000000-0005-0000-0000-00003B780000}"/>
    <cellStyle name="Percent 7 6 3 4 2" xfId="30735" xr:uid="{00000000-0005-0000-0000-00003C780000}"/>
    <cellStyle name="Percent 7 6 3 4 3" xfId="30736" xr:uid="{00000000-0005-0000-0000-00003D780000}"/>
    <cellStyle name="Percent 7 6 3 5" xfId="30737" xr:uid="{00000000-0005-0000-0000-00003E780000}"/>
    <cellStyle name="Percent 7 6 3 6" xfId="30738" xr:uid="{00000000-0005-0000-0000-00003F780000}"/>
    <cellStyle name="Percent 7 6 4" xfId="30739" xr:uid="{00000000-0005-0000-0000-000040780000}"/>
    <cellStyle name="Percent 7 6 4 2" xfId="30740" xr:uid="{00000000-0005-0000-0000-000041780000}"/>
    <cellStyle name="Percent 7 6 4 2 2" xfId="30741" xr:uid="{00000000-0005-0000-0000-000042780000}"/>
    <cellStyle name="Percent 7 6 4 2 2 2" xfId="30742" xr:uid="{00000000-0005-0000-0000-000043780000}"/>
    <cellStyle name="Percent 7 6 4 2 2 3" xfId="30743" xr:uid="{00000000-0005-0000-0000-000044780000}"/>
    <cellStyle name="Percent 7 6 4 2 3" xfId="30744" xr:uid="{00000000-0005-0000-0000-000045780000}"/>
    <cellStyle name="Percent 7 6 4 2 4" xfId="30745" xr:uid="{00000000-0005-0000-0000-000046780000}"/>
    <cellStyle name="Percent 7 6 4 3" xfId="30746" xr:uid="{00000000-0005-0000-0000-000047780000}"/>
    <cellStyle name="Percent 7 6 4 3 2" xfId="30747" xr:uid="{00000000-0005-0000-0000-000048780000}"/>
    <cellStyle name="Percent 7 6 4 3 2 2" xfId="30748" xr:uid="{00000000-0005-0000-0000-000049780000}"/>
    <cellStyle name="Percent 7 6 4 3 2 3" xfId="30749" xr:uid="{00000000-0005-0000-0000-00004A780000}"/>
    <cellStyle name="Percent 7 6 4 3 3" xfId="30750" xr:uid="{00000000-0005-0000-0000-00004B780000}"/>
    <cellStyle name="Percent 7 6 4 3 4" xfId="30751" xr:uid="{00000000-0005-0000-0000-00004C780000}"/>
    <cellStyle name="Percent 7 6 4 4" xfId="30752" xr:uid="{00000000-0005-0000-0000-00004D780000}"/>
    <cellStyle name="Percent 7 6 4 4 2" xfId="30753" xr:uid="{00000000-0005-0000-0000-00004E780000}"/>
    <cellStyle name="Percent 7 6 4 4 2 2" xfId="30754" xr:uid="{00000000-0005-0000-0000-00004F780000}"/>
    <cellStyle name="Percent 7 6 4 4 2 3" xfId="30755" xr:uid="{00000000-0005-0000-0000-000050780000}"/>
    <cellStyle name="Percent 7 6 4 4 3" xfId="30756" xr:uid="{00000000-0005-0000-0000-000051780000}"/>
    <cellStyle name="Percent 7 6 4 4 4" xfId="30757" xr:uid="{00000000-0005-0000-0000-000052780000}"/>
    <cellStyle name="Percent 7 6 4 5" xfId="30758" xr:uid="{00000000-0005-0000-0000-000053780000}"/>
    <cellStyle name="Percent 7 6 4 5 2" xfId="30759" xr:uid="{00000000-0005-0000-0000-000054780000}"/>
    <cellStyle name="Percent 7 6 4 5 3" xfId="30760" xr:uid="{00000000-0005-0000-0000-000055780000}"/>
    <cellStyle name="Percent 7 6 4 6" xfId="30761" xr:uid="{00000000-0005-0000-0000-000056780000}"/>
    <cellStyle name="Percent 7 6 4 7" xfId="30762" xr:uid="{00000000-0005-0000-0000-000057780000}"/>
    <cellStyle name="Percent 7 6 5" xfId="30763" xr:uid="{00000000-0005-0000-0000-000058780000}"/>
    <cellStyle name="Percent 7 6 5 2" xfId="30764" xr:uid="{00000000-0005-0000-0000-000059780000}"/>
    <cellStyle name="Percent 7 6 5 2 2" xfId="30765" xr:uid="{00000000-0005-0000-0000-00005A780000}"/>
    <cellStyle name="Percent 7 6 5 2 2 2" xfId="30766" xr:uid="{00000000-0005-0000-0000-00005B780000}"/>
    <cellStyle name="Percent 7 6 5 2 2 3" xfId="30767" xr:uid="{00000000-0005-0000-0000-00005C780000}"/>
    <cellStyle name="Percent 7 6 5 2 3" xfId="30768" xr:uid="{00000000-0005-0000-0000-00005D780000}"/>
    <cellStyle name="Percent 7 6 5 2 4" xfId="30769" xr:uid="{00000000-0005-0000-0000-00005E780000}"/>
    <cellStyle name="Percent 7 6 5 3" xfId="30770" xr:uid="{00000000-0005-0000-0000-00005F780000}"/>
    <cellStyle name="Percent 7 6 5 3 2" xfId="30771" xr:uid="{00000000-0005-0000-0000-000060780000}"/>
    <cellStyle name="Percent 7 6 5 3 2 2" xfId="30772" xr:uid="{00000000-0005-0000-0000-000061780000}"/>
    <cellStyle name="Percent 7 6 5 3 2 3" xfId="30773" xr:uid="{00000000-0005-0000-0000-000062780000}"/>
    <cellStyle name="Percent 7 6 5 3 3" xfId="30774" xr:uid="{00000000-0005-0000-0000-000063780000}"/>
    <cellStyle name="Percent 7 6 5 3 4" xfId="30775" xr:uid="{00000000-0005-0000-0000-000064780000}"/>
    <cellStyle name="Percent 7 6 5 4" xfId="30776" xr:uid="{00000000-0005-0000-0000-000065780000}"/>
    <cellStyle name="Percent 7 6 5 4 2" xfId="30777" xr:uid="{00000000-0005-0000-0000-000066780000}"/>
    <cellStyle name="Percent 7 6 5 4 3" xfId="30778" xr:uid="{00000000-0005-0000-0000-000067780000}"/>
    <cellStyle name="Percent 7 6 5 5" xfId="30779" xr:uid="{00000000-0005-0000-0000-000068780000}"/>
    <cellStyle name="Percent 7 6 5 6" xfId="30780" xr:uid="{00000000-0005-0000-0000-000069780000}"/>
    <cellStyle name="Percent 7 6 6" xfId="30781" xr:uid="{00000000-0005-0000-0000-00006A780000}"/>
    <cellStyle name="Percent 7 6 6 2" xfId="30782" xr:uid="{00000000-0005-0000-0000-00006B780000}"/>
    <cellStyle name="Percent 7 6 6 2 2" xfId="30783" xr:uid="{00000000-0005-0000-0000-00006C780000}"/>
    <cellStyle name="Percent 7 6 6 2 3" xfId="30784" xr:uid="{00000000-0005-0000-0000-00006D780000}"/>
    <cellStyle name="Percent 7 6 6 3" xfId="30785" xr:uid="{00000000-0005-0000-0000-00006E780000}"/>
    <cellStyle name="Percent 7 6 6 4" xfId="30786" xr:uid="{00000000-0005-0000-0000-00006F780000}"/>
    <cellStyle name="Percent 7 6 7" xfId="30787" xr:uid="{00000000-0005-0000-0000-000070780000}"/>
    <cellStyle name="Percent 7 6 7 2" xfId="30788" xr:uid="{00000000-0005-0000-0000-000071780000}"/>
    <cellStyle name="Percent 7 6 7 2 2" xfId="30789" xr:uid="{00000000-0005-0000-0000-000072780000}"/>
    <cellStyle name="Percent 7 6 7 2 3" xfId="30790" xr:uid="{00000000-0005-0000-0000-000073780000}"/>
    <cellStyle name="Percent 7 6 7 3" xfId="30791" xr:uid="{00000000-0005-0000-0000-000074780000}"/>
    <cellStyle name="Percent 7 6 7 4" xfId="30792" xr:uid="{00000000-0005-0000-0000-000075780000}"/>
    <cellStyle name="Percent 7 6 8" xfId="30793" xr:uid="{00000000-0005-0000-0000-000076780000}"/>
    <cellStyle name="Percent 7 6 8 2" xfId="30794" xr:uid="{00000000-0005-0000-0000-000077780000}"/>
    <cellStyle name="Percent 7 6 8 2 2" xfId="30795" xr:uid="{00000000-0005-0000-0000-000078780000}"/>
    <cellStyle name="Percent 7 6 8 2 3" xfId="30796" xr:uid="{00000000-0005-0000-0000-000079780000}"/>
    <cellStyle name="Percent 7 6 8 3" xfId="30797" xr:uid="{00000000-0005-0000-0000-00007A780000}"/>
    <cellStyle name="Percent 7 6 8 4" xfId="30798" xr:uid="{00000000-0005-0000-0000-00007B780000}"/>
    <cellStyle name="Percent 7 6 9" xfId="30799" xr:uid="{00000000-0005-0000-0000-00007C780000}"/>
    <cellStyle name="Percent 7 6 9 2" xfId="30800" xr:uid="{00000000-0005-0000-0000-00007D780000}"/>
    <cellStyle name="Percent 7 6 9 3" xfId="30801" xr:uid="{00000000-0005-0000-0000-00007E780000}"/>
    <cellStyle name="Percent 7 7" xfId="30802" xr:uid="{00000000-0005-0000-0000-00007F780000}"/>
    <cellStyle name="Percent 7 7 10" xfId="30803" xr:uid="{00000000-0005-0000-0000-000080780000}"/>
    <cellStyle name="Percent 7 7 10 2" xfId="30804" xr:uid="{00000000-0005-0000-0000-000081780000}"/>
    <cellStyle name="Percent 7 7 10 3" xfId="30805" xr:uid="{00000000-0005-0000-0000-000082780000}"/>
    <cellStyle name="Percent 7 7 11" xfId="30806" xr:uid="{00000000-0005-0000-0000-000083780000}"/>
    <cellStyle name="Percent 7 7 11 2" xfId="30807" xr:uid="{00000000-0005-0000-0000-000084780000}"/>
    <cellStyle name="Percent 7 7 11 3" xfId="30808" xr:uid="{00000000-0005-0000-0000-000085780000}"/>
    <cellStyle name="Percent 7 7 12" xfId="30809" xr:uid="{00000000-0005-0000-0000-000086780000}"/>
    <cellStyle name="Percent 7 7 2" xfId="30810" xr:uid="{00000000-0005-0000-0000-000087780000}"/>
    <cellStyle name="Percent 7 7 2 2" xfId="30811" xr:uid="{00000000-0005-0000-0000-000088780000}"/>
    <cellStyle name="Percent 7 7 2 2 2" xfId="30812" xr:uid="{00000000-0005-0000-0000-000089780000}"/>
    <cellStyle name="Percent 7 7 2 2 2 2" xfId="30813" xr:uid="{00000000-0005-0000-0000-00008A780000}"/>
    <cellStyle name="Percent 7 7 2 2 2 3" xfId="30814" xr:uid="{00000000-0005-0000-0000-00008B780000}"/>
    <cellStyle name="Percent 7 7 2 2 3" xfId="30815" xr:uid="{00000000-0005-0000-0000-00008C780000}"/>
    <cellStyle name="Percent 7 7 2 2 4" xfId="30816" xr:uid="{00000000-0005-0000-0000-00008D780000}"/>
    <cellStyle name="Percent 7 7 2 3" xfId="30817" xr:uid="{00000000-0005-0000-0000-00008E780000}"/>
    <cellStyle name="Percent 7 7 2 3 2" xfId="30818" xr:uid="{00000000-0005-0000-0000-00008F780000}"/>
    <cellStyle name="Percent 7 7 2 3 2 2" xfId="30819" xr:uid="{00000000-0005-0000-0000-000090780000}"/>
    <cellStyle name="Percent 7 7 2 3 2 3" xfId="30820" xr:uid="{00000000-0005-0000-0000-000091780000}"/>
    <cellStyle name="Percent 7 7 2 3 3" xfId="30821" xr:uid="{00000000-0005-0000-0000-000092780000}"/>
    <cellStyle name="Percent 7 7 2 3 4" xfId="30822" xr:uid="{00000000-0005-0000-0000-000093780000}"/>
    <cellStyle name="Percent 7 7 2 4" xfId="30823" xr:uid="{00000000-0005-0000-0000-000094780000}"/>
    <cellStyle name="Percent 7 7 2 4 2" xfId="30824" xr:uid="{00000000-0005-0000-0000-000095780000}"/>
    <cellStyle name="Percent 7 7 2 4 3" xfId="30825" xr:uid="{00000000-0005-0000-0000-000096780000}"/>
    <cellStyle name="Percent 7 7 2 5" xfId="30826" xr:uid="{00000000-0005-0000-0000-000097780000}"/>
    <cellStyle name="Percent 7 7 2 6" xfId="30827" xr:uid="{00000000-0005-0000-0000-000098780000}"/>
    <cellStyle name="Percent 7 7 3" xfId="30828" xr:uid="{00000000-0005-0000-0000-000099780000}"/>
    <cellStyle name="Percent 7 7 3 2" xfId="30829" xr:uid="{00000000-0005-0000-0000-00009A780000}"/>
    <cellStyle name="Percent 7 7 3 2 2" xfId="30830" xr:uid="{00000000-0005-0000-0000-00009B780000}"/>
    <cellStyle name="Percent 7 7 3 2 2 2" xfId="30831" xr:uid="{00000000-0005-0000-0000-00009C780000}"/>
    <cellStyle name="Percent 7 7 3 2 2 3" xfId="30832" xr:uid="{00000000-0005-0000-0000-00009D780000}"/>
    <cellStyle name="Percent 7 7 3 2 3" xfId="30833" xr:uid="{00000000-0005-0000-0000-00009E780000}"/>
    <cellStyle name="Percent 7 7 3 2 4" xfId="30834" xr:uid="{00000000-0005-0000-0000-00009F780000}"/>
    <cellStyle name="Percent 7 7 3 3" xfId="30835" xr:uid="{00000000-0005-0000-0000-0000A0780000}"/>
    <cellStyle name="Percent 7 7 3 3 2" xfId="30836" xr:uid="{00000000-0005-0000-0000-0000A1780000}"/>
    <cellStyle name="Percent 7 7 3 3 2 2" xfId="30837" xr:uid="{00000000-0005-0000-0000-0000A2780000}"/>
    <cellStyle name="Percent 7 7 3 3 2 3" xfId="30838" xr:uid="{00000000-0005-0000-0000-0000A3780000}"/>
    <cellStyle name="Percent 7 7 3 3 3" xfId="30839" xr:uid="{00000000-0005-0000-0000-0000A4780000}"/>
    <cellStyle name="Percent 7 7 3 3 4" xfId="30840" xr:uid="{00000000-0005-0000-0000-0000A5780000}"/>
    <cellStyle name="Percent 7 7 3 4" xfId="30841" xr:uid="{00000000-0005-0000-0000-0000A6780000}"/>
    <cellStyle name="Percent 7 7 3 4 2" xfId="30842" xr:uid="{00000000-0005-0000-0000-0000A7780000}"/>
    <cellStyle name="Percent 7 7 3 4 3" xfId="30843" xr:uid="{00000000-0005-0000-0000-0000A8780000}"/>
    <cellStyle name="Percent 7 7 3 5" xfId="30844" xr:uid="{00000000-0005-0000-0000-0000A9780000}"/>
    <cellStyle name="Percent 7 7 3 6" xfId="30845" xr:uid="{00000000-0005-0000-0000-0000AA780000}"/>
    <cellStyle name="Percent 7 7 4" xfId="30846" xr:uid="{00000000-0005-0000-0000-0000AB780000}"/>
    <cellStyle name="Percent 7 7 4 2" xfId="30847" xr:uid="{00000000-0005-0000-0000-0000AC780000}"/>
    <cellStyle name="Percent 7 7 4 2 2" xfId="30848" xr:uid="{00000000-0005-0000-0000-0000AD780000}"/>
    <cellStyle name="Percent 7 7 4 2 2 2" xfId="30849" xr:uid="{00000000-0005-0000-0000-0000AE780000}"/>
    <cellStyle name="Percent 7 7 4 2 2 3" xfId="30850" xr:uid="{00000000-0005-0000-0000-0000AF780000}"/>
    <cellStyle name="Percent 7 7 4 2 3" xfId="30851" xr:uid="{00000000-0005-0000-0000-0000B0780000}"/>
    <cellStyle name="Percent 7 7 4 2 4" xfId="30852" xr:uid="{00000000-0005-0000-0000-0000B1780000}"/>
    <cellStyle name="Percent 7 7 4 3" xfId="30853" xr:uid="{00000000-0005-0000-0000-0000B2780000}"/>
    <cellStyle name="Percent 7 7 4 3 2" xfId="30854" xr:uid="{00000000-0005-0000-0000-0000B3780000}"/>
    <cellStyle name="Percent 7 7 4 3 2 2" xfId="30855" xr:uid="{00000000-0005-0000-0000-0000B4780000}"/>
    <cellStyle name="Percent 7 7 4 3 2 3" xfId="30856" xr:uid="{00000000-0005-0000-0000-0000B5780000}"/>
    <cellStyle name="Percent 7 7 4 3 3" xfId="30857" xr:uid="{00000000-0005-0000-0000-0000B6780000}"/>
    <cellStyle name="Percent 7 7 4 3 4" xfId="30858" xr:uid="{00000000-0005-0000-0000-0000B7780000}"/>
    <cellStyle name="Percent 7 7 4 4" xfId="30859" xr:uid="{00000000-0005-0000-0000-0000B8780000}"/>
    <cellStyle name="Percent 7 7 4 4 2" xfId="30860" xr:uid="{00000000-0005-0000-0000-0000B9780000}"/>
    <cellStyle name="Percent 7 7 4 4 2 2" xfId="30861" xr:uid="{00000000-0005-0000-0000-0000BA780000}"/>
    <cellStyle name="Percent 7 7 4 4 2 3" xfId="30862" xr:uid="{00000000-0005-0000-0000-0000BB780000}"/>
    <cellStyle name="Percent 7 7 4 4 3" xfId="30863" xr:uid="{00000000-0005-0000-0000-0000BC780000}"/>
    <cellStyle name="Percent 7 7 4 4 4" xfId="30864" xr:uid="{00000000-0005-0000-0000-0000BD780000}"/>
    <cellStyle name="Percent 7 7 4 5" xfId="30865" xr:uid="{00000000-0005-0000-0000-0000BE780000}"/>
    <cellStyle name="Percent 7 7 4 5 2" xfId="30866" xr:uid="{00000000-0005-0000-0000-0000BF780000}"/>
    <cellStyle name="Percent 7 7 4 5 3" xfId="30867" xr:uid="{00000000-0005-0000-0000-0000C0780000}"/>
    <cellStyle name="Percent 7 7 4 6" xfId="30868" xr:uid="{00000000-0005-0000-0000-0000C1780000}"/>
    <cellStyle name="Percent 7 7 4 7" xfId="30869" xr:uid="{00000000-0005-0000-0000-0000C2780000}"/>
    <cellStyle name="Percent 7 7 5" xfId="30870" xr:uid="{00000000-0005-0000-0000-0000C3780000}"/>
    <cellStyle name="Percent 7 7 5 2" xfId="30871" xr:uid="{00000000-0005-0000-0000-0000C4780000}"/>
    <cellStyle name="Percent 7 7 5 2 2" xfId="30872" xr:uid="{00000000-0005-0000-0000-0000C5780000}"/>
    <cellStyle name="Percent 7 7 5 2 2 2" xfId="30873" xr:uid="{00000000-0005-0000-0000-0000C6780000}"/>
    <cellStyle name="Percent 7 7 5 2 2 3" xfId="30874" xr:uid="{00000000-0005-0000-0000-0000C7780000}"/>
    <cellStyle name="Percent 7 7 5 2 3" xfId="30875" xr:uid="{00000000-0005-0000-0000-0000C8780000}"/>
    <cellStyle name="Percent 7 7 5 2 4" xfId="30876" xr:uid="{00000000-0005-0000-0000-0000C9780000}"/>
    <cellStyle name="Percent 7 7 5 3" xfId="30877" xr:uid="{00000000-0005-0000-0000-0000CA780000}"/>
    <cellStyle name="Percent 7 7 5 3 2" xfId="30878" xr:uid="{00000000-0005-0000-0000-0000CB780000}"/>
    <cellStyle name="Percent 7 7 5 3 2 2" xfId="30879" xr:uid="{00000000-0005-0000-0000-0000CC780000}"/>
    <cellStyle name="Percent 7 7 5 3 2 3" xfId="30880" xr:uid="{00000000-0005-0000-0000-0000CD780000}"/>
    <cellStyle name="Percent 7 7 5 3 3" xfId="30881" xr:uid="{00000000-0005-0000-0000-0000CE780000}"/>
    <cellStyle name="Percent 7 7 5 3 4" xfId="30882" xr:uid="{00000000-0005-0000-0000-0000CF780000}"/>
    <cellStyle name="Percent 7 7 5 4" xfId="30883" xr:uid="{00000000-0005-0000-0000-0000D0780000}"/>
    <cellStyle name="Percent 7 7 5 4 2" xfId="30884" xr:uid="{00000000-0005-0000-0000-0000D1780000}"/>
    <cellStyle name="Percent 7 7 5 4 3" xfId="30885" xr:uid="{00000000-0005-0000-0000-0000D2780000}"/>
    <cellStyle name="Percent 7 7 5 5" xfId="30886" xr:uid="{00000000-0005-0000-0000-0000D3780000}"/>
    <cellStyle name="Percent 7 7 5 6" xfId="30887" xr:uid="{00000000-0005-0000-0000-0000D4780000}"/>
    <cellStyle name="Percent 7 7 6" xfId="30888" xr:uid="{00000000-0005-0000-0000-0000D5780000}"/>
    <cellStyle name="Percent 7 7 6 2" xfId="30889" xr:uid="{00000000-0005-0000-0000-0000D6780000}"/>
    <cellStyle name="Percent 7 7 6 2 2" xfId="30890" xr:uid="{00000000-0005-0000-0000-0000D7780000}"/>
    <cellStyle name="Percent 7 7 6 2 3" xfId="30891" xr:uid="{00000000-0005-0000-0000-0000D8780000}"/>
    <cellStyle name="Percent 7 7 6 3" xfId="30892" xr:uid="{00000000-0005-0000-0000-0000D9780000}"/>
    <cellStyle name="Percent 7 7 6 4" xfId="30893" xr:uid="{00000000-0005-0000-0000-0000DA780000}"/>
    <cellStyle name="Percent 7 7 7" xfId="30894" xr:uid="{00000000-0005-0000-0000-0000DB780000}"/>
    <cellStyle name="Percent 7 7 7 2" xfId="30895" xr:uid="{00000000-0005-0000-0000-0000DC780000}"/>
    <cellStyle name="Percent 7 7 7 2 2" xfId="30896" xr:uid="{00000000-0005-0000-0000-0000DD780000}"/>
    <cellStyle name="Percent 7 7 7 2 3" xfId="30897" xr:uid="{00000000-0005-0000-0000-0000DE780000}"/>
    <cellStyle name="Percent 7 7 7 3" xfId="30898" xr:uid="{00000000-0005-0000-0000-0000DF780000}"/>
    <cellStyle name="Percent 7 7 7 4" xfId="30899" xr:uid="{00000000-0005-0000-0000-0000E0780000}"/>
    <cellStyle name="Percent 7 7 8" xfId="30900" xr:uid="{00000000-0005-0000-0000-0000E1780000}"/>
    <cellStyle name="Percent 7 7 8 2" xfId="30901" xr:uid="{00000000-0005-0000-0000-0000E2780000}"/>
    <cellStyle name="Percent 7 7 8 2 2" xfId="30902" xr:uid="{00000000-0005-0000-0000-0000E3780000}"/>
    <cellStyle name="Percent 7 7 8 2 3" xfId="30903" xr:uid="{00000000-0005-0000-0000-0000E4780000}"/>
    <cellStyle name="Percent 7 7 8 3" xfId="30904" xr:uid="{00000000-0005-0000-0000-0000E5780000}"/>
    <cellStyle name="Percent 7 7 8 4" xfId="30905" xr:uid="{00000000-0005-0000-0000-0000E6780000}"/>
    <cellStyle name="Percent 7 7 9" xfId="30906" xr:uid="{00000000-0005-0000-0000-0000E7780000}"/>
    <cellStyle name="Percent 7 7 9 2" xfId="30907" xr:uid="{00000000-0005-0000-0000-0000E8780000}"/>
    <cellStyle name="Percent 7 7 9 3" xfId="30908" xr:uid="{00000000-0005-0000-0000-0000E9780000}"/>
    <cellStyle name="Percent 7 8" xfId="30909" xr:uid="{00000000-0005-0000-0000-0000EA780000}"/>
    <cellStyle name="Percent 7 8 10" xfId="30910" xr:uid="{00000000-0005-0000-0000-0000EB780000}"/>
    <cellStyle name="Percent 7 8 10 2" xfId="30911" xr:uid="{00000000-0005-0000-0000-0000EC780000}"/>
    <cellStyle name="Percent 7 8 10 3" xfId="30912" xr:uid="{00000000-0005-0000-0000-0000ED780000}"/>
    <cellStyle name="Percent 7 8 11" xfId="30913" xr:uid="{00000000-0005-0000-0000-0000EE780000}"/>
    <cellStyle name="Percent 7 8 11 2" xfId="30914" xr:uid="{00000000-0005-0000-0000-0000EF780000}"/>
    <cellStyle name="Percent 7 8 11 3" xfId="30915" xr:uid="{00000000-0005-0000-0000-0000F0780000}"/>
    <cellStyle name="Percent 7 8 12" xfId="30916" xr:uid="{00000000-0005-0000-0000-0000F1780000}"/>
    <cellStyle name="Percent 7 8 2" xfId="30917" xr:uid="{00000000-0005-0000-0000-0000F2780000}"/>
    <cellStyle name="Percent 7 8 2 2" xfId="30918" xr:uid="{00000000-0005-0000-0000-0000F3780000}"/>
    <cellStyle name="Percent 7 8 2 2 2" xfId="30919" xr:uid="{00000000-0005-0000-0000-0000F4780000}"/>
    <cellStyle name="Percent 7 8 2 2 2 2" xfId="30920" xr:uid="{00000000-0005-0000-0000-0000F5780000}"/>
    <cellStyle name="Percent 7 8 2 2 2 3" xfId="30921" xr:uid="{00000000-0005-0000-0000-0000F6780000}"/>
    <cellStyle name="Percent 7 8 2 2 3" xfId="30922" xr:uid="{00000000-0005-0000-0000-0000F7780000}"/>
    <cellStyle name="Percent 7 8 2 2 4" xfId="30923" xr:uid="{00000000-0005-0000-0000-0000F8780000}"/>
    <cellStyle name="Percent 7 8 2 3" xfId="30924" xr:uid="{00000000-0005-0000-0000-0000F9780000}"/>
    <cellStyle name="Percent 7 8 2 3 2" xfId="30925" xr:uid="{00000000-0005-0000-0000-0000FA780000}"/>
    <cellStyle name="Percent 7 8 2 3 2 2" xfId="30926" xr:uid="{00000000-0005-0000-0000-0000FB780000}"/>
    <cellStyle name="Percent 7 8 2 3 2 3" xfId="30927" xr:uid="{00000000-0005-0000-0000-0000FC780000}"/>
    <cellStyle name="Percent 7 8 2 3 3" xfId="30928" xr:uid="{00000000-0005-0000-0000-0000FD780000}"/>
    <cellStyle name="Percent 7 8 2 3 4" xfId="30929" xr:uid="{00000000-0005-0000-0000-0000FE780000}"/>
    <cellStyle name="Percent 7 8 2 4" xfId="30930" xr:uid="{00000000-0005-0000-0000-0000FF780000}"/>
    <cellStyle name="Percent 7 8 2 4 2" xfId="30931" xr:uid="{00000000-0005-0000-0000-000000790000}"/>
    <cellStyle name="Percent 7 8 2 4 3" xfId="30932" xr:uid="{00000000-0005-0000-0000-000001790000}"/>
    <cellStyle name="Percent 7 8 2 5" xfId="30933" xr:uid="{00000000-0005-0000-0000-000002790000}"/>
    <cellStyle name="Percent 7 8 2 6" xfId="30934" xr:uid="{00000000-0005-0000-0000-000003790000}"/>
    <cellStyle name="Percent 7 8 3" xfId="30935" xr:uid="{00000000-0005-0000-0000-000004790000}"/>
    <cellStyle name="Percent 7 8 3 2" xfId="30936" xr:uid="{00000000-0005-0000-0000-000005790000}"/>
    <cellStyle name="Percent 7 8 3 2 2" xfId="30937" xr:uid="{00000000-0005-0000-0000-000006790000}"/>
    <cellStyle name="Percent 7 8 3 2 2 2" xfId="30938" xr:uid="{00000000-0005-0000-0000-000007790000}"/>
    <cellStyle name="Percent 7 8 3 2 2 3" xfId="30939" xr:uid="{00000000-0005-0000-0000-000008790000}"/>
    <cellStyle name="Percent 7 8 3 2 3" xfId="30940" xr:uid="{00000000-0005-0000-0000-000009790000}"/>
    <cellStyle name="Percent 7 8 3 2 4" xfId="30941" xr:uid="{00000000-0005-0000-0000-00000A790000}"/>
    <cellStyle name="Percent 7 8 3 3" xfId="30942" xr:uid="{00000000-0005-0000-0000-00000B790000}"/>
    <cellStyle name="Percent 7 8 3 3 2" xfId="30943" xr:uid="{00000000-0005-0000-0000-00000C790000}"/>
    <cellStyle name="Percent 7 8 3 3 2 2" xfId="30944" xr:uid="{00000000-0005-0000-0000-00000D790000}"/>
    <cellStyle name="Percent 7 8 3 3 2 3" xfId="30945" xr:uid="{00000000-0005-0000-0000-00000E790000}"/>
    <cellStyle name="Percent 7 8 3 3 3" xfId="30946" xr:uid="{00000000-0005-0000-0000-00000F790000}"/>
    <cellStyle name="Percent 7 8 3 3 4" xfId="30947" xr:uid="{00000000-0005-0000-0000-000010790000}"/>
    <cellStyle name="Percent 7 8 3 4" xfId="30948" xr:uid="{00000000-0005-0000-0000-000011790000}"/>
    <cellStyle name="Percent 7 8 3 4 2" xfId="30949" xr:uid="{00000000-0005-0000-0000-000012790000}"/>
    <cellStyle name="Percent 7 8 3 4 3" xfId="30950" xr:uid="{00000000-0005-0000-0000-000013790000}"/>
    <cellStyle name="Percent 7 8 3 5" xfId="30951" xr:uid="{00000000-0005-0000-0000-000014790000}"/>
    <cellStyle name="Percent 7 8 3 6" xfId="30952" xr:uid="{00000000-0005-0000-0000-000015790000}"/>
    <cellStyle name="Percent 7 8 4" xfId="30953" xr:uid="{00000000-0005-0000-0000-000016790000}"/>
    <cellStyle name="Percent 7 8 4 2" xfId="30954" xr:uid="{00000000-0005-0000-0000-000017790000}"/>
    <cellStyle name="Percent 7 8 4 2 2" xfId="30955" xr:uid="{00000000-0005-0000-0000-000018790000}"/>
    <cellStyle name="Percent 7 8 4 2 2 2" xfId="30956" xr:uid="{00000000-0005-0000-0000-000019790000}"/>
    <cellStyle name="Percent 7 8 4 2 2 3" xfId="30957" xr:uid="{00000000-0005-0000-0000-00001A790000}"/>
    <cellStyle name="Percent 7 8 4 2 3" xfId="30958" xr:uid="{00000000-0005-0000-0000-00001B790000}"/>
    <cellStyle name="Percent 7 8 4 2 4" xfId="30959" xr:uid="{00000000-0005-0000-0000-00001C790000}"/>
    <cellStyle name="Percent 7 8 4 3" xfId="30960" xr:uid="{00000000-0005-0000-0000-00001D790000}"/>
    <cellStyle name="Percent 7 8 4 3 2" xfId="30961" xr:uid="{00000000-0005-0000-0000-00001E790000}"/>
    <cellStyle name="Percent 7 8 4 3 2 2" xfId="30962" xr:uid="{00000000-0005-0000-0000-00001F790000}"/>
    <cellStyle name="Percent 7 8 4 3 2 3" xfId="30963" xr:uid="{00000000-0005-0000-0000-000020790000}"/>
    <cellStyle name="Percent 7 8 4 3 3" xfId="30964" xr:uid="{00000000-0005-0000-0000-000021790000}"/>
    <cellStyle name="Percent 7 8 4 3 4" xfId="30965" xr:uid="{00000000-0005-0000-0000-000022790000}"/>
    <cellStyle name="Percent 7 8 4 4" xfId="30966" xr:uid="{00000000-0005-0000-0000-000023790000}"/>
    <cellStyle name="Percent 7 8 4 4 2" xfId="30967" xr:uid="{00000000-0005-0000-0000-000024790000}"/>
    <cellStyle name="Percent 7 8 4 4 2 2" xfId="30968" xr:uid="{00000000-0005-0000-0000-000025790000}"/>
    <cellStyle name="Percent 7 8 4 4 2 3" xfId="30969" xr:uid="{00000000-0005-0000-0000-000026790000}"/>
    <cellStyle name="Percent 7 8 4 4 3" xfId="30970" xr:uid="{00000000-0005-0000-0000-000027790000}"/>
    <cellStyle name="Percent 7 8 4 4 4" xfId="30971" xr:uid="{00000000-0005-0000-0000-000028790000}"/>
    <cellStyle name="Percent 7 8 4 5" xfId="30972" xr:uid="{00000000-0005-0000-0000-000029790000}"/>
    <cellStyle name="Percent 7 8 4 5 2" xfId="30973" xr:uid="{00000000-0005-0000-0000-00002A790000}"/>
    <cellStyle name="Percent 7 8 4 5 3" xfId="30974" xr:uid="{00000000-0005-0000-0000-00002B790000}"/>
    <cellStyle name="Percent 7 8 4 6" xfId="30975" xr:uid="{00000000-0005-0000-0000-00002C790000}"/>
    <cellStyle name="Percent 7 8 4 7" xfId="30976" xr:uid="{00000000-0005-0000-0000-00002D790000}"/>
    <cellStyle name="Percent 7 8 5" xfId="30977" xr:uid="{00000000-0005-0000-0000-00002E790000}"/>
    <cellStyle name="Percent 7 8 5 2" xfId="30978" xr:uid="{00000000-0005-0000-0000-00002F790000}"/>
    <cellStyle name="Percent 7 8 5 2 2" xfId="30979" xr:uid="{00000000-0005-0000-0000-000030790000}"/>
    <cellStyle name="Percent 7 8 5 2 2 2" xfId="30980" xr:uid="{00000000-0005-0000-0000-000031790000}"/>
    <cellStyle name="Percent 7 8 5 2 2 3" xfId="30981" xr:uid="{00000000-0005-0000-0000-000032790000}"/>
    <cellStyle name="Percent 7 8 5 2 3" xfId="30982" xr:uid="{00000000-0005-0000-0000-000033790000}"/>
    <cellStyle name="Percent 7 8 5 2 4" xfId="30983" xr:uid="{00000000-0005-0000-0000-000034790000}"/>
    <cellStyle name="Percent 7 8 5 3" xfId="30984" xr:uid="{00000000-0005-0000-0000-000035790000}"/>
    <cellStyle name="Percent 7 8 5 3 2" xfId="30985" xr:uid="{00000000-0005-0000-0000-000036790000}"/>
    <cellStyle name="Percent 7 8 5 3 2 2" xfId="30986" xr:uid="{00000000-0005-0000-0000-000037790000}"/>
    <cellStyle name="Percent 7 8 5 3 2 3" xfId="30987" xr:uid="{00000000-0005-0000-0000-000038790000}"/>
    <cellStyle name="Percent 7 8 5 3 3" xfId="30988" xr:uid="{00000000-0005-0000-0000-000039790000}"/>
    <cellStyle name="Percent 7 8 5 3 4" xfId="30989" xr:uid="{00000000-0005-0000-0000-00003A790000}"/>
    <cellStyle name="Percent 7 8 5 4" xfId="30990" xr:uid="{00000000-0005-0000-0000-00003B790000}"/>
    <cellStyle name="Percent 7 8 5 4 2" xfId="30991" xr:uid="{00000000-0005-0000-0000-00003C790000}"/>
    <cellStyle name="Percent 7 8 5 4 3" xfId="30992" xr:uid="{00000000-0005-0000-0000-00003D790000}"/>
    <cellStyle name="Percent 7 8 5 5" xfId="30993" xr:uid="{00000000-0005-0000-0000-00003E790000}"/>
    <cellStyle name="Percent 7 8 5 6" xfId="30994" xr:uid="{00000000-0005-0000-0000-00003F790000}"/>
    <cellStyle name="Percent 7 8 6" xfId="30995" xr:uid="{00000000-0005-0000-0000-000040790000}"/>
    <cellStyle name="Percent 7 8 6 2" xfId="30996" xr:uid="{00000000-0005-0000-0000-000041790000}"/>
    <cellStyle name="Percent 7 8 6 2 2" xfId="30997" xr:uid="{00000000-0005-0000-0000-000042790000}"/>
    <cellStyle name="Percent 7 8 6 2 3" xfId="30998" xr:uid="{00000000-0005-0000-0000-000043790000}"/>
    <cellStyle name="Percent 7 8 6 3" xfId="30999" xr:uid="{00000000-0005-0000-0000-000044790000}"/>
    <cellStyle name="Percent 7 8 6 4" xfId="31000" xr:uid="{00000000-0005-0000-0000-000045790000}"/>
    <cellStyle name="Percent 7 8 7" xfId="31001" xr:uid="{00000000-0005-0000-0000-000046790000}"/>
    <cellStyle name="Percent 7 8 7 2" xfId="31002" xr:uid="{00000000-0005-0000-0000-000047790000}"/>
    <cellStyle name="Percent 7 8 7 2 2" xfId="31003" xr:uid="{00000000-0005-0000-0000-000048790000}"/>
    <cellStyle name="Percent 7 8 7 2 3" xfId="31004" xr:uid="{00000000-0005-0000-0000-000049790000}"/>
    <cellStyle name="Percent 7 8 7 3" xfId="31005" xr:uid="{00000000-0005-0000-0000-00004A790000}"/>
    <cellStyle name="Percent 7 8 7 4" xfId="31006" xr:uid="{00000000-0005-0000-0000-00004B790000}"/>
    <cellStyle name="Percent 7 8 8" xfId="31007" xr:uid="{00000000-0005-0000-0000-00004C790000}"/>
    <cellStyle name="Percent 7 8 8 2" xfId="31008" xr:uid="{00000000-0005-0000-0000-00004D790000}"/>
    <cellStyle name="Percent 7 8 8 2 2" xfId="31009" xr:uid="{00000000-0005-0000-0000-00004E790000}"/>
    <cellStyle name="Percent 7 8 8 2 3" xfId="31010" xr:uid="{00000000-0005-0000-0000-00004F790000}"/>
    <cellStyle name="Percent 7 8 8 3" xfId="31011" xr:uid="{00000000-0005-0000-0000-000050790000}"/>
    <cellStyle name="Percent 7 8 8 4" xfId="31012" xr:uid="{00000000-0005-0000-0000-000051790000}"/>
    <cellStyle name="Percent 7 8 9" xfId="31013" xr:uid="{00000000-0005-0000-0000-000052790000}"/>
    <cellStyle name="Percent 7 8 9 2" xfId="31014" xr:uid="{00000000-0005-0000-0000-000053790000}"/>
    <cellStyle name="Percent 7 8 9 3" xfId="31015" xr:uid="{00000000-0005-0000-0000-000054790000}"/>
    <cellStyle name="Percent 7 9" xfId="31016" xr:uid="{00000000-0005-0000-0000-000055790000}"/>
    <cellStyle name="Percent 7 9 10" xfId="31017" xr:uid="{00000000-0005-0000-0000-000056790000}"/>
    <cellStyle name="Percent 7 9 10 2" xfId="31018" xr:uid="{00000000-0005-0000-0000-000057790000}"/>
    <cellStyle name="Percent 7 9 10 3" xfId="31019" xr:uid="{00000000-0005-0000-0000-000058790000}"/>
    <cellStyle name="Percent 7 9 11" xfId="31020" xr:uid="{00000000-0005-0000-0000-000059790000}"/>
    <cellStyle name="Percent 7 9 12" xfId="31021" xr:uid="{00000000-0005-0000-0000-00005A790000}"/>
    <cellStyle name="Percent 7 9 13" xfId="31022" xr:uid="{00000000-0005-0000-0000-00005B790000}"/>
    <cellStyle name="Percent 7 9 2" xfId="31023" xr:uid="{00000000-0005-0000-0000-00005C790000}"/>
    <cellStyle name="Percent 7 9 2 2" xfId="31024" xr:uid="{00000000-0005-0000-0000-00005D790000}"/>
    <cellStyle name="Percent 7 9 2 2 2" xfId="31025" xr:uid="{00000000-0005-0000-0000-00005E790000}"/>
    <cellStyle name="Percent 7 9 2 2 2 2" xfId="31026" xr:uid="{00000000-0005-0000-0000-00005F790000}"/>
    <cellStyle name="Percent 7 9 2 2 2 3" xfId="31027" xr:uid="{00000000-0005-0000-0000-000060790000}"/>
    <cellStyle name="Percent 7 9 2 2 3" xfId="31028" xr:uid="{00000000-0005-0000-0000-000061790000}"/>
    <cellStyle name="Percent 7 9 2 2 4" xfId="31029" xr:uid="{00000000-0005-0000-0000-000062790000}"/>
    <cellStyle name="Percent 7 9 2 3" xfId="31030" xr:uid="{00000000-0005-0000-0000-000063790000}"/>
    <cellStyle name="Percent 7 9 2 3 2" xfId="31031" xr:uid="{00000000-0005-0000-0000-000064790000}"/>
    <cellStyle name="Percent 7 9 2 3 2 2" xfId="31032" xr:uid="{00000000-0005-0000-0000-000065790000}"/>
    <cellStyle name="Percent 7 9 2 3 2 3" xfId="31033" xr:uid="{00000000-0005-0000-0000-000066790000}"/>
    <cellStyle name="Percent 7 9 2 3 3" xfId="31034" xr:uid="{00000000-0005-0000-0000-000067790000}"/>
    <cellStyle name="Percent 7 9 2 3 4" xfId="31035" xr:uid="{00000000-0005-0000-0000-000068790000}"/>
    <cellStyle name="Percent 7 9 2 4" xfId="31036" xr:uid="{00000000-0005-0000-0000-000069790000}"/>
    <cellStyle name="Percent 7 9 2 4 2" xfId="31037" xr:uid="{00000000-0005-0000-0000-00006A790000}"/>
    <cellStyle name="Percent 7 9 2 4 3" xfId="31038" xr:uid="{00000000-0005-0000-0000-00006B790000}"/>
    <cellStyle name="Percent 7 9 2 5" xfId="31039" xr:uid="{00000000-0005-0000-0000-00006C790000}"/>
    <cellStyle name="Percent 7 9 2 6" xfId="31040" xr:uid="{00000000-0005-0000-0000-00006D790000}"/>
    <cellStyle name="Percent 7 9 3" xfId="31041" xr:uid="{00000000-0005-0000-0000-00006E790000}"/>
    <cellStyle name="Percent 7 9 3 2" xfId="31042" xr:uid="{00000000-0005-0000-0000-00006F790000}"/>
    <cellStyle name="Percent 7 9 3 2 2" xfId="31043" xr:uid="{00000000-0005-0000-0000-000070790000}"/>
    <cellStyle name="Percent 7 9 3 2 2 2" xfId="31044" xr:uid="{00000000-0005-0000-0000-000071790000}"/>
    <cellStyle name="Percent 7 9 3 2 2 3" xfId="31045" xr:uid="{00000000-0005-0000-0000-000072790000}"/>
    <cellStyle name="Percent 7 9 3 2 3" xfId="31046" xr:uid="{00000000-0005-0000-0000-000073790000}"/>
    <cellStyle name="Percent 7 9 3 2 4" xfId="31047" xr:uid="{00000000-0005-0000-0000-000074790000}"/>
    <cellStyle name="Percent 7 9 3 3" xfId="31048" xr:uid="{00000000-0005-0000-0000-000075790000}"/>
    <cellStyle name="Percent 7 9 3 3 2" xfId="31049" xr:uid="{00000000-0005-0000-0000-000076790000}"/>
    <cellStyle name="Percent 7 9 3 3 2 2" xfId="31050" xr:uid="{00000000-0005-0000-0000-000077790000}"/>
    <cellStyle name="Percent 7 9 3 3 2 3" xfId="31051" xr:uid="{00000000-0005-0000-0000-000078790000}"/>
    <cellStyle name="Percent 7 9 3 3 3" xfId="31052" xr:uid="{00000000-0005-0000-0000-000079790000}"/>
    <cellStyle name="Percent 7 9 3 3 4" xfId="31053" xr:uid="{00000000-0005-0000-0000-00007A790000}"/>
    <cellStyle name="Percent 7 9 3 4" xfId="31054" xr:uid="{00000000-0005-0000-0000-00007B790000}"/>
    <cellStyle name="Percent 7 9 3 4 2" xfId="31055" xr:uid="{00000000-0005-0000-0000-00007C790000}"/>
    <cellStyle name="Percent 7 9 3 4 3" xfId="31056" xr:uid="{00000000-0005-0000-0000-00007D790000}"/>
    <cellStyle name="Percent 7 9 3 5" xfId="31057" xr:uid="{00000000-0005-0000-0000-00007E790000}"/>
    <cellStyle name="Percent 7 9 3 6" xfId="31058" xr:uid="{00000000-0005-0000-0000-00007F790000}"/>
    <cellStyle name="Percent 7 9 4" xfId="31059" xr:uid="{00000000-0005-0000-0000-000080790000}"/>
    <cellStyle name="Percent 7 9 4 2" xfId="31060" xr:uid="{00000000-0005-0000-0000-000081790000}"/>
    <cellStyle name="Percent 7 9 4 2 2" xfId="31061" xr:uid="{00000000-0005-0000-0000-000082790000}"/>
    <cellStyle name="Percent 7 9 4 2 2 2" xfId="31062" xr:uid="{00000000-0005-0000-0000-000083790000}"/>
    <cellStyle name="Percent 7 9 4 2 2 3" xfId="31063" xr:uid="{00000000-0005-0000-0000-000084790000}"/>
    <cellStyle name="Percent 7 9 4 2 3" xfId="31064" xr:uid="{00000000-0005-0000-0000-000085790000}"/>
    <cellStyle name="Percent 7 9 4 2 4" xfId="31065" xr:uid="{00000000-0005-0000-0000-000086790000}"/>
    <cellStyle name="Percent 7 9 4 3" xfId="31066" xr:uid="{00000000-0005-0000-0000-000087790000}"/>
    <cellStyle name="Percent 7 9 4 3 2" xfId="31067" xr:uid="{00000000-0005-0000-0000-000088790000}"/>
    <cellStyle name="Percent 7 9 4 3 2 2" xfId="31068" xr:uid="{00000000-0005-0000-0000-000089790000}"/>
    <cellStyle name="Percent 7 9 4 3 2 3" xfId="31069" xr:uid="{00000000-0005-0000-0000-00008A790000}"/>
    <cellStyle name="Percent 7 9 4 3 3" xfId="31070" xr:uid="{00000000-0005-0000-0000-00008B790000}"/>
    <cellStyle name="Percent 7 9 4 3 4" xfId="31071" xr:uid="{00000000-0005-0000-0000-00008C790000}"/>
    <cellStyle name="Percent 7 9 4 4" xfId="31072" xr:uid="{00000000-0005-0000-0000-00008D790000}"/>
    <cellStyle name="Percent 7 9 4 4 2" xfId="31073" xr:uid="{00000000-0005-0000-0000-00008E790000}"/>
    <cellStyle name="Percent 7 9 4 4 2 2" xfId="31074" xr:uid="{00000000-0005-0000-0000-00008F790000}"/>
    <cellStyle name="Percent 7 9 4 4 2 3" xfId="31075" xr:uid="{00000000-0005-0000-0000-000090790000}"/>
    <cellStyle name="Percent 7 9 4 4 3" xfId="31076" xr:uid="{00000000-0005-0000-0000-000091790000}"/>
    <cellStyle name="Percent 7 9 4 4 4" xfId="31077" xr:uid="{00000000-0005-0000-0000-000092790000}"/>
    <cellStyle name="Percent 7 9 4 5" xfId="31078" xr:uid="{00000000-0005-0000-0000-000093790000}"/>
    <cellStyle name="Percent 7 9 4 5 2" xfId="31079" xr:uid="{00000000-0005-0000-0000-000094790000}"/>
    <cellStyle name="Percent 7 9 4 5 3" xfId="31080" xr:uid="{00000000-0005-0000-0000-000095790000}"/>
    <cellStyle name="Percent 7 9 4 6" xfId="31081" xr:uid="{00000000-0005-0000-0000-000096790000}"/>
    <cellStyle name="Percent 7 9 4 7" xfId="31082" xr:uid="{00000000-0005-0000-0000-000097790000}"/>
    <cellStyle name="Percent 7 9 5" xfId="31083" xr:uid="{00000000-0005-0000-0000-000098790000}"/>
    <cellStyle name="Percent 7 9 5 2" xfId="31084" xr:uid="{00000000-0005-0000-0000-000099790000}"/>
    <cellStyle name="Percent 7 9 5 2 2" xfId="31085" xr:uid="{00000000-0005-0000-0000-00009A790000}"/>
    <cellStyle name="Percent 7 9 5 2 2 2" xfId="31086" xr:uid="{00000000-0005-0000-0000-00009B790000}"/>
    <cellStyle name="Percent 7 9 5 2 2 3" xfId="31087" xr:uid="{00000000-0005-0000-0000-00009C790000}"/>
    <cellStyle name="Percent 7 9 5 2 3" xfId="31088" xr:uid="{00000000-0005-0000-0000-00009D790000}"/>
    <cellStyle name="Percent 7 9 5 2 4" xfId="31089" xr:uid="{00000000-0005-0000-0000-00009E790000}"/>
    <cellStyle name="Percent 7 9 5 3" xfId="31090" xr:uid="{00000000-0005-0000-0000-00009F790000}"/>
    <cellStyle name="Percent 7 9 5 3 2" xfId="31091" xr:uid="{00000000-0005-0000-0000-0000A0790000}"/>
    <cellStyle name="Percent 7 9 5 3 2 2" xfId="31092" xr:uid="{00000000-0005-0000-0000-0000A1790000}"/>
    <cellStyle name="Percent 7 9 5 3 2 3" xfId="31093" xr:uid="{00000000-0005-0000-0000-0000A2790000}"/>
    <cellStyle name="Percent 7 9 5 3 3" xfId="31094" xr:uid="{00000000-0005-0000-0000-0000A3790000}"/>
    <cellStyle name="Percent 7 9 5 3 4" xfId="31095" xr:uid="{00000000-0005-0000-0000-0000A4790000}"/>
    <cellStyle name="Percent 7 9 5 4" xfId="31096" xr:uid="{00000000-0005-0000-0000-0000A5790000}"/>
    <cellStyle name="Percent 7 9 5 4 2" xfId="31097" xr:uid="{00000000-0005-0000-0000-0000A6790000}"/>
    <cellStyle name="Percent 7 9 5 4 3" xfId="31098" xr:uid="{00000000-0005-0000-0000-0000A7790000}"/>
    <cellStyle name="Percent 7 9 5 5" xfId="31099" xr:uid="{00000000-0005-0000-0000-0000A8790000}"/>
    <cellStyle name="Percent 7 9 5 6" xfId="31100" xr:uid="{00000000-0005-0000-0000-0000A9790000}"/>
    <cellStyle name="Percent 7 9 6" xfId="31101" xr:uid="{00000000-0005-0000-0000-0000AA790000}"/>
    <cellStyle name="Percent 7 9 6 2" xfId="31102" xr:uid="{00000000-0005-0000-0000-0000AB790000}"/>
    <cellStyle name="Percent 7 9 6 2 2" xfId="31103" xr:uid="{00000000-0005-0000-0000-0000AC790000}"/>
    <cellStyle name="Percent 7 9 6 2 3" xfId="31104" xr:uid="{00000000-0005-0000-0000-0000AD790000}"/>
    <cellStyle name="Percent 7 9 6 3" xfId="31105" xr:uid="{00000000-0005-0000-0000-0000AE790000}"/>
    <cellStyle name="Percent 7 9 6 4" xfId="31106" xr:uid="{00000000-0005-0000-0000-0000AF790000}"/>
    <cellStyle name="Percent 7 9 7" xfId="31107" xr:uid="{00000000-0005-0000-0000-0000B0790000}"/>
    <cellStyle name="Percent 7 9 7 2" xfId="31108" xr:uid="{00000000-0005-0000-0000-0000B1790000}"/>
    <cellStyle name="Percent 7 9 7 2 2" xfId="31109" xr:uid="{00000000-0005-0000-0000-0000B2790000}"/>
    <cellStyle name="Percent 7 9 7 2 3" xfId="31110" xr:uid="{00000000-0005-0000-0000-0000B3790000}"/>
    <cellStyle name="Percent 7 9 7 3" xfId="31111" xr:uid="{00000000-0005-0000-0000-0000B4790000}"/>
    <cellStyle name="Percent 7 9 7 4" xfId="31112" xr:uid="{00000000-0005-0000-0000-0000B5790000}"/>
    <cellStyle name="Percent 7 9 8" xfId="31113" xr:uid="{00000000-0005-0000-0000-0000B6790000}"/>
    <cellStyle name="Percent 7 9 8 2" xfId="31114" xr:uid="{00000000-0005-0000-0000-0000B7790000}"/>
    <cellStyle name="Percent 7 9 8 2 2" xfId="31115" xr:uid="{00000000-0005-0000-0000-0000B8790000}"/>
    <cellStyle name="Percent 7 9 8 2 3" xfId="31116" xr:uid="{00000000-0005-0000-0000-0000B9790000}"/>
    <cellStyle name="Percent 7 9 8 3" xfId="31117" xr:uid="{00000000-0005-0000-0000-0000BA790000}"/>
    <cellStyle name="Percent 7 9 8 4" xfId="31118" xr:uid="{00000000-0005-0000-0000-0000BB790000}"/>
    <cellStyle name="Percent 7 9 9" xfId="31119" xr:uid="{00000000-0005-0000-0000-0000BC790000}"/>
    <cellStyle name="Percent 7 9 9 2" xfId="31120" xr:uid="{00000000-0005-0000-0000-0000BD790000}"/>
    <cellStyle name="Percent 7 9 9 3" xfId="31121" xr:uid="{00000000-0005-0000-0000-0000BE790000}"/>
    <cellStyle name="Percent 8" xfId="31122" xr:uid="{00000000-0005-0000-0000-0000BF790000}"/>
    <cellStyle name="Percent 8 10" xfId="31123" xr:uid="{00000000-0005-0000-0000-0000C0790000}"/>
    <cellStyle name="Percent 8 10 2" xfId="31124" xr:uid="{00000000-0005-0000-0000-0000C1790000}"/>
    <cellStyle name="Percent 8 10 2 2" xfId="31125" xr:uid="{00000000-0005-0000-0000-0000C2790000}"/>
    <cellStyle name="Percent 8 10 2 2 2" xfId="31126" xr:uid="{00000000-0005-0000-0000-0000C3790000}"/>
    <cellStyle name="Percent 8 10 2 2 3" xfId="31127" xr:uid="{00000000-0005-0000-0000-0000C4790000}"/>
    <cellStyle name="Percent 8 10 2 3" xfId="31128" xr:uid="{00000000-0005-0000-0000-0000C5790000}"/>
    <cellStyle name="Percent 8 10 2 4" xfId="31129" xr:uid="{00000000-0005-0000-0000-0000C6790000}"/>
    <cellStyle name="Percent 8 10 3" xfId="31130" xr:uid="{00000000-0005-0000-0000-0000C7790000}"/>
    <cellStyle name="Percent 8 10 3 2" xfId="31131" xr:uid="{00000000-0005-0000-0000-0000C8790000}"/>
    <cellStyle name="Percent 8 10 3 2 2" xfId="31132" xr:uid="{00000000-0005-0000-0000-0000C9790000}"/>
    <cellStyle name="Percent 8 10 3 2 3" xfId="31133" xr:uid="{00000000-0005-0000-0000-0000CA790000}"/>
    <cellStyle name="Percent 8 10 3 3" xfId="31134" xr:uid="{00000000-0005-0000-0000-0000CB790000}"/>
    <cellStyle name="Percent 8 10 3 4" xfId="31135" xr:uid="{00000000-0005-0000-0000-0000CC790000}"/>
    <cellStyle name="Percent 8 10 4" xfId="31136" xr:uid="{00000000-0005-0000-0000-0000CD790000}"/>
    <cellStyle name="Percent 8 10 4 2" xfId="31137" xr:uid="{00000000-0005-0000-0000-0000CE790000}"/>
    <cellStyle name="Percent 8 10 4 3" xfId="31138" xr:uid="{00000000-0005-0000-0000-0000CF790000}"/>
    <cellStyle name="Percent 8 10 5" xfId="31139" xr:uid="{00000000-0005-0000-0000-0000D0790000}"/>
    <cellStyle name="Percent 8 10 6" xfId="31140" xr:uid="{00000000-0005-0000-0000-0000D1790000}"/>
    <cellStyle name="Percent 8 11" xfId="31141" xr:uid="{00000000-0005-0000-0000-0000D2790000}"/>
    <cellStyle name="Percent 8 11 2" xfId="31142" xr:uid="{00000000-0005-0000-0000-0000D3790000}"/>
    <cellStyle name="Percent 8 11 2 2" xfId="31143" xr:uid="{00000000-0005-0000-0000-0000D4790000}"/>
    <cellStyle name="Percent 8 11 2 2 2" xfId="31144" xr:uid="{00000000-0005-0000-0000-0000D5790000}"/>
    <cellStyle name="Percent 8 11 2 2 3" xfId="31145" xr:uid="{00000000-0005-0000-0000-0000D6790000}"/>
    <cellStyle name="Percent 8 11 2 3" xfId="31146" xr:uid="{00000000-0005-0000-0000-0000D7790000}"/>
    <cellStyle name="Percent 8 11 2 4" xfId="31147" xr:uid="{00000000-0005-0000-0000-0000D8790000}"/>
    <cellStyle name="Percent 8 11 3" xfId="31148" xr:uid="{00000000-0005-0000-0000-0000D9790000}"/>
    <cellStyle name="Percent 8 11 3 2" xfId="31149" xr:uid="{00000000-0005-0000-0000-0000DA790000}"/>
    <cellStyle name="Percent 8 11 3 2 2" xfId="31150" xr:uid="{00000000-0005-0000-0000-0000DB790000}"/>
    <cellStyle name="Percent 8 11 3 2 3" xfId="31151" xr:uid="{00000000-0005-0000-0000-0000DC790000}"/>
    <cellStyle name="Percent 8 11 3 3" xfId="31152" xr:uid="{00000000-0005-0000-0000-0000DD790000}"/>
    <cellStyle name="Percent 8 11 3 4" xfId="31153" xr:uid="{00000000-0005-0000-0000-0000DE790000}"/>
    <cellStyle name="Percent 8 11 4" xfId="31154" xr:uid="{00000000-0005-0000-0000-0000DF790000}"/>
    <cellStyle name="Percent 8 11 4 2" xfId="31155" xr:uid="{00000000-0005-0000-0000-0000E0790000}"/>
    <cellStyle name="Percent 8 11 4 2 2" xfId="31156" xr:uid="{00000000-0005-0000-0000-0000E1790000}"/>
    <cellStyle name="Percent 8 11 4 2 3" xfId="31157" xr:uid="{00000000-0005-0000-0000-0000E2790000}"/>
    <cellStyle name="Percent 8 11 4 3" xfId="31158" xr:uid="{00000000-0005-0000-0000-0000E3790000}"/>
    <cellStyle name="Percent 8 11 4 4" xfId="31159" xr:uid="{00000000-0005-0000-0000-0000E4790000}"/>
    <cellStyle name="Percent 8 11 5" xfId="31160" xr:uid="{00000000-0005-0000-0000-0000E5790000}"/>
    <cellStyle name="Percent 8 11 5 2" xfId="31161" xr:uid="{00000000-0005-0000-0000-0000E6790000}"/>
    <cellStyle name="Percent 8 11 5 3" xfId="31162" xr:uid="{00000000-0005-0000-0000-0000E7790000}"/>
    <cellStyle name="Percent 8 11 6" xfId="31163" xr:uid="{00000000-0005-0000-0000-0000E8790000}"/>
    <cellStyle name="Percent 8 11 7" xfId="31164" xr:uid="{00000000-0005-0000-0000-0000E9790000}"/>
    <cellStyle name="Percent 8 12" xfId="31165" xr:uid="{00000000-0005-0000-0000-0000EA790000}"/>
    <cellStyle name="Percent 8 12 2" xfId="31166" xr:uid="{00000000-0005-0000-0000-0000EB790000}"/>
    <cellStyle name="Percent 8 12 2 2" xfId="31167" xr:uid="{00000000-0005-0000-0000-0000EC790000}"/>
    <cellStyle name="Percent 8 12 2 2 2" xfId="31168" xr:uid="{00000000-0005-0000-0000-0000ED790000}"/>
    <cellStyle name="Percent 8 12 2 2 3" xfId="31169" xr:uid="{00000000-0005-0000-0000-0000EE790000}"/>
    <cellStyle name="Percent 8 12 2 3" xfId="31170" xr:uid="{00000000-0005-0000-0000-0000EF790000}"/>
    <cellStyle name="Percent 8 12 2 4" xfId="31171" xr:uid="{00000000-0005-0000-0000-0000F0790000}"/>
    <cellStyle name="Percent 8 12 3" xfId="31172" xr:uid="{00000000-0005-0000-0000-0000F1790000}"/>
    <cellStyle name="Percent 8 12 3 2" xfId="31173" xr:uid="{00000000-0005-0000-0000-0000F2790000}"/>
    <cellStyle name="Percent 8 12 3 2 2" xfId="31174" xr:uid="{00000000-0005-0000-0000-0000F3790000}"/>
    <cellStyle name="Percent 8 12 3 2 3" xfId="31175" xr:uid="{00000000-0005-0000-0000-0000F4790000}"/>
    <cellStyle name="Percent 8 12 3 3" xfId="31176" xr:uid="{00000000-0005-0000-0000-0000F5790000}"/>
    <cellStyle name="Percent 8 12 3 4" xfId="31177" xr:uid="{00000000-0005-0000-0000-0000F6790000}"/>
    <cellStyle name="Percent 8 12 4" xfId="31178" xr:uid="{00000000-0005-0000-0000-0000F7790000}"/>
    <cellStyle name="Percent 8 12 4 2" xfId="31179" xr:uid="{00000000-0005-0000-0000-0000F8790000}"/>
    <cellStyle name="Percent 8 12 4 3" xfId="31180" xr:uid="{00000000-0005-0000-0000-0000F9790000}"/>
    <cellStyle name="Percent 8 12 5" xfId="31181" xr:uid="{00000000-0005-0000-0000-0000FA790000}"/>
    <cellStyle name="Percent 8 12 6" xfId="31182" xr:uid="{00000000-0005-0000-0000-0000FB790000}"/>
    <cellStyle name="Percent 8 13" xfId="31183" xr:uid="{00000000-0005-0000-0000-0000FC790000}"/>
    <cellStyle name="Percent 8 13 2" xfId="31184" xr:uid="{00000000-0005-0000-0000-0000FD790000}"/>
    <cellStyle name="Percent 8 13 2 2" xfId="31185" xr:uid="{00000000-0005-0000-0000-0000FE790000}"/>
    <cellStyle name="Percent 8 13 2 3" xfId="31186" xr:uid="{00000000-0005-0000-0000-0000FF790000}"/>
    <cellStyle name="Percent 8 13 3" xfId="31187" xr:uid="{00000000-0005-0000-0000-0000007A0000}"/>
    <cellStyle name="Percent 8 13 4" xfId="31188" xr:uid="{00000000-0005-0000-0000-0000017A0000}"/>
    <cellStyle name="Percent 8 14" xfId="31189" xr:uid="{00000000-0005-0000-0000-0000027A0000}"/>
    <cellStyle name="Percent 8 14 2" xfId="31190" xr:uid="{00000000-0005-0000-0000-0000037A0000}"/>
    <cellStyle name="Percent 8 14 2 2" xfId="31191" xr:uid="{00000000-0005-0000-0000-0000047A0000}"/>
    <cellStyle name="Percent 8 14 2 3" xfId="31192" xr:uid="{00000000-0005-0000-0000-0000057A0000}"/>
    <cellStyle name="Percent 8 14 3" xfId="31193" xr:uid="{00000000-0005-0000-0000-0000067A0000}"/>
    <cellStyle name="Percent 8 14 4" xfId="31194" xr:uid="{00000000-0005-0000-0000-0000077A0000}"/>
    <cellStyle name="Percent 8 15" xfId="31195" xr:uid="{00000000-0005-0000-0000-0000087A0000}"/>
    <cellStyle name="Percent 8 15 2" xfId="31196" xr:uid="{00000000-0005-0000-0000-0000097A0000}"/>
    <cellStyle name="Percent 8 15 2 2" xfId="31197" xr:uid="{00000000-0005-0000-0000-00000A7A0000}"/>
    <cellStyle name="Percent 8 15 2 3" xfId="31198" xr:uid="{00000000-0005-0000-0000-00000B7A0000}"/>
    <cellStyle name="Percent 8 15 3" xfId="31199" xr:uid="{00000000-0005-0000-0000-00000C7A0000}"/>
    <cellStyle name="Percent 8 15 4" xfId="31200" xr:uid="{00000000-0005-0000-0000-00000D7A0000}"/>
    <cellStyle name="Percent 8 16" xfId="31201" xr:uid="{00000000-0005-0000-0000-00000E7A0000}"/>
    <cellStyle name="Percent 8 16 2" xfId="31202" xr:uid="{00000000-0005-0000-0000-00000F7A0000}"/>
    <cellStyle name="Percent 8 16 3" xfId="31203" xr:uid="{00000000-0005-0000-0000-0000107A0000}"/>
    <cellStyle name="Percent 8 17" xfId="31204" xr:uid="{00000000-0005-0000-0000-0000117A0000}"/>
    <cellStyle name="Percent 8 17 2" xfId="31205" xr:uid="{00000000-0005-0000-0000-0000127A0000}"/>
    <cellStyle name="Percent 8 17 3" xfId="31206" xr:uid="{00000000-0005-0000-0000-0000137A0000}"/>
    <cellStyle name="Percent 8 18" xfId="31207" xr:uid="{00000000-0005-0000-0000-0000147A0000}"/>
    <cellStyle name="Percent 8 18 2" xfId="31208" xr:uid="{00000000-0005-0000-0000-0000157A0000}"/>
    <cellStyle name="Percent 8 18 3" xfId="31209" xr:uid="{00000000-0005-0000-0000-0000167A0000}"/>
    <cellStyle name="Percent 8 19" xfId="31210" xr:uid="{00000000-0005-0000-0000-0000177A0000}"/>
    <cellStyle name="Percent 8 2" xfId="31211" xr:uid="{00000000-0005-0000-0000-0000187A0000}"/>
    <cellStyle name="Percent 8 2 10" xfId="31212" xr:uid="{00000000-0005-0000-0000-0000197A0000}"/>
    <cellStyle name="Percent 8 2 10 2" xfId="31213" xr:uid="{00000000-0005-0000-0000-00001A7A0000}"/>
    <cellStyle name="Percent 8 2 10 3" xfId="31214" xr:uid="{00000000-0005-0000-0000-00001B7A0000}"/>
    <cellStyle name="Percent 8 2 11" xfId="31215" xr:uid="{00000000-0005-0000-0000-00001C7A0000}"/>
    <cellStyle name="Percent 8 2 11 2" xfId="31216" xr:uid="{00000000-0005-0000-0000-00001D7A0000}"/>
    <cellStyle name="Percent 8 2 11 3" xfId="31217" xr:uid="{00000000-0005-0000-0000-00001E7A0000}"/>
    <cellStyle name="Percent 8 2 12" xfId="31218" xr:uid="{00000000-0005-0000-0000-00001F7A0000}"/>
    <cellStyle name="Percent 8 2 2" xfId="31219" xr:uid="{00000000-0005-0000-0000-0000207A0000}"/>
    <cellStyle name="Percent 8 2 2 2" xfId="31220" xr:uid="{00000000-0005-0000-0000-0000217A0000}"/>
    <cellStyle name="Percent 8 2 2 2 2" xfId="31221" xr:uid="{00000000-0005-0000-0000-0000227A0000}"/>
    <cellStyle name="Percent 8 2 2 2 2 2" xfId="31222" xr:uid="{00000000-0005-0000-0000-0000237A0000}"/>
    <cellStyle name="Percent 8 2 2 2 2 3" xfId="31223" xr:uid="{00000000-0005-0000-0000-0000247A0000}"/>
    <cellStyle name="Percent 8 2 2 2 3" xfId="31224" xr:uid="{00000000-0005-0000-0000-0000257A0000}"/>
    <cellStyle name="Percent 8 2 2 2 4" xfId="31225" xr:uid="{00000000-0005-0000-0000-0000267A0000}"/>
    <cellStyle name="Percent 8 2 2 3" xfId="31226" xr:uid="{00000000-0005-0000-0000-0000277A0000}"/>
    <cellStyle name="Percent 8 2 2 3 2" xfId="31227" xr:uid="{00000000-0005-0000-0000-0000287A0000}"/>
    <cellStyle name="Percent 8 2 2 3 2 2" xfId="31228" xr:uid="{00000000-0005-0000-0000-0000297A0000}"/>
    <cellStyle name="Percent 8 2 2 3 2 3" xfId="31229" xr:uid="{00000000-0005-0000-0000-00002A7A0000}"/>
    <cellStyle name="Percent 8 2 2 3 3" xfId="31230" xr:uid="{00000000-0005-0000-0000-00002B7A0000}"/>
    <cellStyle name="Percent 8 2 2 3 4" xfId="31231" xr:uid="{00000000-0005-0000-0000-00002C7A0000}"/>
    <cellStyle name="Percent 8 2 2 4" xfId="31232" xr:uid="{00000000-0005-0000-0000-00002D7A0000}"/>
    <cellStyle name="Percent 8 2 2 4 2" xfId="31233" xr:uid="{00000000-0005-0000-0000-00002E7A0000}"/>
    <cellStyle name="Percent 8 2 2 4 3" xfId="31234" xr:uid="{00000000-0005-0000-0000-00002F7A0000}"/>
    <cellStyle name="Percent 8 2 2 5" xfId="31235" xr:uid="{00000000-0005-0000-0000-0000307A0000}"/>
    <cellStyle name="Percent 8 2 2 6" xfId="31236" xr:uid="{00000000-0005-0000-0000-0000317A0000}"/>
    <cellStyle name="Percent 8 2 3" xfId="31237" xr:uid="{00000000-0005-0000-0000-0000327A0000}"/>
    <cellStyle name="Percent 8 2 3 2" xfId="31238" xr:uid="{00000000-0005-0000-0000-0000337A0000}"/>
    <cellStyle name="Percent 8 2 3 2 2" xfId="31239" xr:uid="{00000000-0005-0000-0000-0000347A0000}"/>
    <cellStyle name="Percent 8 2 3 2 2 2" xfId="31240" xr:uid="{00000000-0005-0000-0000-0000357A0000}"/>
    <cellStyle name="Percent 8 2 3 2 2 3" xfId="31241" xr:uid="{00000000-0005-0000-0000-0000367A0000}"/>
    <cellStyle name="Percent 8 2 3 2 3" xfId="31242" xr:uid="{00000000-0005-0000-0000-0000377A0000}"/>
    <cellStyle name="Percent 8 2 3 2 4" xfId="31243" xr:uid="{00000000-0005-0000-0000-0000387A0000}"/>
    <cellStyle name="Percent 8 2 3 3" xfId="31244" xr:uid="{00000000-0005-0000-0000-0000397A0000}"/>
    <cellStyle name="Percent 8 2 3 3 2" xfId="31245" xr:uid="{00000000-0005-0000-0000-00003A7A0000}"/>
    <cellStyle name="Percent 8 2 3 3 2 2" xfId="31246" xr:uid="{00000000-0005-0000-0000-00003B7A0000}"/>
    <cellStyle name="Percent 8 2 3 3 2 3" xfId="31247" xr:uid="{00000000-0005-0000-0000-00003C7A0000}"/>
    <cellStyle name="Percent 8 2 3 3 3" xfId="31248" xr:uid="{00000000-0005-0000-0000-00003D7A0000}"/>
    <cellStyle name="Percent 8 2 3 3 4" xfId="31249" xr:uid="{00000000-0005-0000-0000-00003E7A0000}"/>
    <cellStyle name="Percent 8 2 3 4" xfId="31250" xr:uid="{00000000-0005-0000-0000-00003F7A0000}"/>
    <cellStyle name="Percent 8 2 3 4 2" xfId="31251" xr:uid="{00000000-0005-0000-0000-0000407A0000}"/>
    <cellStyle name="Percent 8 2 3 4 3" xfId="31252" xr:uid="{00000000-0005-0000-0000-0000417A0000}"/>
    <cellStyle name="Percent 8 2 3 5" xfId="31253" xr:uid="{00000000-0005-0000-0000-0000427A0000}"/>
    <cellStyle name="Percent 8 2 3 6" xfId="31254" xr:uid="{00000000-0005-0000-0000-0000437A0000}"/>
    <cellStyle name="Percent 8 2 4" xfId="31255" xr:uid="{00000000-0005-0000-0000-0000447A0000}"/>
    <cellStyle name="Percent 8 2 4 2" xfId="31256" xr:uid="{00000000-0005-0000-0000-0000457A0000}"/>
    <cellStyle name="Percent 8 2 4 2 2" xfId="31257" xr:uid="{00000000-0005-0000-0000-0000467A0000}"/>
    <cellStyle name="Percent 8 2 4 2 2 2" xfId="31258" xr:uid="{00000000-0005-0000-0000-0000477A0000}"/>
    <cellStyle name="Percent 8 2 4 2 2 3" xfId="31259" xr:uid="{00000000-0005-0000-0000-0000487A0000}"/>
    <cellStyle name="Percent 8 2 4 2 3" xfId="31260" xr:uid="{00000000-0005-0000-0000-0000497A0000}"/>
    <cellStyle name="Percent 8 2 4 2 4" xfId="31261" xr:uid="{00000000-0005-0000-0000-00004A7A0000}"/>
    <cellStyle name="Percent 8 2 4 3" xfId="31262" xr:uid="{00000000-0005-0000-0000-00004B7A0000}"/>
    <cellStyle name="Percent 8 2 4 3 2" xfId="31263" xr:uid="{00000000-0005-0000-0000-00004C7A0000}"/>
    <cellStyle name="Percent 8 2 4 3 2 2" xfId="31264" xr:uid="{00000000-0005-0000-0000-00004D7A0000}"/>
    <cellStyle name="Percent 8 2 4 3 2 3" xfId="31265" xr:uid="{00000000-0005-0000-0000-00004E7A0000}"/>
    <cellStyle name="Percent 8 2 4 3 3" xfId="31266" xr:uid="{00000000-0005-0000-0000-00004F7A0000}"/>
    <cellStyle name="Percent 8 2 4 3 4" xfId="31267" xr:uid="{00000000-0005-0000-0000-0000507A0000}"/>
    <cellStyle name="Percent 8 2 4 4" xfId="31268" xr:uid="{00000000-0005-0000-0000-0000517A0000}"/>
    <cellStyle name="Percent 8 2 4 4 2" xfId="31269" xr:uid="{00000000-0005-0000-0000-0000527A0000}"/>
    <cellStyle name="Percent 8 2 4 4 2 2" xfId="31270" xr:uid="{00000000-0005-0000-0000-0000537A0000}"/>
    <cellStyle name="Percent 8 2 4 4 2 3" xfId="31271" xr:uid="{00000000-0005-0000-0000-0000547A0000}"/>
    <cellStyle name="Percent 8 2 4 4 3" xfId="31272" xr:uid="{00000000-0005-0000-0000-0000557A0000}"/>
    <cellStyle name="Percent 8 2 4 4 4" xfId="31273" xr:uid="{00000000-0005-0000-0000-0000567A0000}"/>
    <cellStyle name="Percent 8 2 4 5" xfId="31274" xr:uid="{00000000-0005-0000-0000-0000577A0000}"/>
    <cellStyle name="Percent 8 2 4 5 2" xfId="31275" xr:uid="{00000000-0005-0000-0000-0000587A0000}"/>
    <cellStyle name="Percent 8 2 4 5 3" xfId="31276" xr:uid="{00000000-0005-0000-0000-0000597A0000}"/>
    <cellStyle name="Percent 8 2 4 6" xfId="31277" xr:uid="{00000000-0005-0000-0000-00005A7A0000}"/>
    <cellStyle name="Percent 8 2 4 7" xfId="31278" xr:uid="{00000000-0005-0000-0000-00005B7A0000}"/>
    <cellStyle name="Percent 8 2 5" xfId="31279" xr:uid="{00000000-0005-0000-0000-00005C7A0000}"/>
    <cellStyle name="Percent 8 2 5 2" xfId="31280" xr:uid="{00000000-0005-0000-0000-00005D7A0000}"/>
    <cellStyle name="Percent 8 2 5 2 2" xfId="31281" xr:uid="{00000000-0005-0000-0000-00005E7A0000}"/>
    <cellStyle name="Percent 8 2 5 2 2 2" xfId="31282" xr:uid="{00000000-0005-0000-0000-00005F7A0000}"/>
    <cellStyle name="Percent 8 2 5 2 2 3" xfId="31283" xr:uid="{00000000-0005-0000-0000-0000607A0000}"/>
    <cellStyle name="Percent 8 2 5 2 3" xfId="31284" xr:uid="{00000000-0005-0000-0000-0000617A0000}"/>
    <cellStyle name="Percent 8 2 5 2 4" xfId="31285" xr:uid="{00000000-0005-0000-0000-0000627A0000}"/>
    <cellStyle name="Percent 8 2 5 3" xfId="31286" xr:uid="{00000000-0005-0000-0000-0000637A0000}"/>
    <cellStyle name="Percent 8 2 5 3 2" xfId="31287" xr:uid="{00000000-0005-0000-0000-0000647A0000}"/>
    <cellStyle name="Percent 8 2 5 3 2 2" xfId="31288" xr:uid="{00000000-0005-0000-0000-0000657A0000}"/>
    <cellStyle name="Percent 8 2 5 3 2 3" xfId="31289" xr:uid="{00000000-0005-0000-0000-0000667A0000}"/>
    <cellStyle name="Percent 8 2 5 3 3" xfId="31290" xr:uid="{00000000-0005-0000-0000-0000677A0000}"/>
    <cellStyle name="Percent 8 2 5 3 4" xfId="31291" xr:uid="{00000000-0005-0000-0000-0000687A0000}"/>
    <cellStyle name="Percent 8 2 5 4" xfId="31292" xr:uid="{00000000-0005-0000-0000-0000697A0000}"/>
    <cellStyle name="Percent 8 2 5 4 2" xfId="31293" xr:uid="{00000000-0005-0000-0000-00006A7A0000}"/>
    <cellStyle name="Percent 8 2 5 4 3" xfId="31294" xr:uid="{00000000-0005-0000-0000-00006B7A0000}"/>
    <cellStyle name="Percent 8 2 5 5" xfId="31295" xr:uid="{00000000-0005-0000-0000-00006C7A0000}"/>
    <cellStyle name="Percent 8 2 5 6" xfId="31296" xr:uid="{00000000-0005-0000-0000-00006D7A0000}"/>
    <cellStyle name="Percent 8 2 6" xfId="31297" xr:uid="{00000000-0005-0000-0000-00006E7A0000}"/>
    <cellStyle name="Percent 8 2 6 2" xfId="31298" xr:uid="{00000000-0005-0000-0000-00006F7A0000}"/>
    <cellStyle name="Percent 8 2 6 2 2" xfId="31299" xr:uid="{00000000-0005-0000-0000-0000707A0000}"/>
    <cellStyle name="Percent 8 2 6 2 3" xfId="31300" xr:uid="{00000000-0005-0000-0000-0000717A0000}"/>
    <cellStyle name="Percent 8 2 6 3" xfId="31301" xr:uid="{00000000-0005-0000-0000-0000727A0000}"/>
    <cellStyle name="Percent 8 2 6 4" xfId="31302" xr:uid="{00000000-0005-0000-0000-0000737A0000}"/>
    <cellStyle name="Percent 8 2 7" xfId="31303" xr:uid="{00000000-0005-0000-0000-0000747A0000}"/>
    <cellStyle name="Percent 8 2 7 2" xfId="31304" xr:uid="{00000000-0005-0000-0000-0000757A0000}"/>
    <cellStyle name="Percent 8 2 7 2 2" xfId="31305" xr:uid="{00000000-0005-0000-0000-0000767A0000}"/>
    <cellStyle name="Percent 8 2 7 2 3" xfId="31306" xr:uid="{00000000-0005-0000-0000-0000777A0000}"/>
    <cellStyle name="Percent 8 2 7 3" xfId="31307" xr:uid="{00000000-0005-0000-0000-0000787A0000}"/>
    <cellStyle name="Percent 8 2 7 4" xfId="31308" xr:uid="{00000000-0005-0000-0000-0000797A0000}"/>
    <cellStyle name="Percent 8 2 8" xfId="31309" xr:uid="{00000000-0005-0000-0000-00007A7A0000}"/>
    <cellStyle name="Percent 8 2 8 2" xfId="31310" xr:uid="{00000000-0005-0000-0000-00007B7A0000}"/>
    <cellStyle name="Percent 8 2 8 2 2" xfId="31311" xr:uid="{00000000-0005-0000-0000-00007C7A0000}"/>
    <cellStyle name="Percent 8 2 8 2 3" xfId="31312" xr:uid="{00000000-0005-0000-0000-00007D7A0000}"/>
    <cellStyle name="Percent 8 2 8 3" xfId="31313" xr:uid="{00000000-0005-0000-0000-00007E7A0000}"/>
    <cellStyle name="Percent 8 2 8 4" xfId="31314" xr:uid="{00000000-0005-0000-0000-00007F7A0000}"/>
    <cellStyle name="Percent 8 2 9" xfId="31315" xr:uid="{00000000-0005-0000-0000-0000807A0000}"/>
    <cellStyle name="Percent 8 2 9 2" xfId="31316" xr:uid="{00000000-0005-0000-0000-0000817A0000}"/>
    <cellStyle name="Percent 8 2 9 3" xfId="31317" xr:uid="{00000000-0005-0000-0000-0000827A0000}"/>
    <cellStyle name="Percent 8 3" xfId="31318" xr:uid="{00000000-0005-0000-0000-0000837A0000}"/>
    <cellStyle name="Percent 8 3 10" xfId="31319" xr:uid="{00000000-0005-0000-0000-0000847A0000}"/>
    <cellStyle name="Percent 8 3 10 2" xfId="31320" xr:uid="{00000000-0005-0000-0000-0000857A0000}"/>
    <cellStyle name="Percent 8 3 10 3" xfId="31321" xr:uid="{00000000-0005-0000-0000-0000867A0000}"/>
    <cellStyle name="Percent 8 3 11" xfId="31322" xr:uid="{00000000-0005-0000-0000-0000877A0000}"/>
    <cellStyle name="Percent 8 3 11 2" xfId="31323" xr:uid="{00000000-0005-0000-0000-0000887A0000}"/>
    <cellStyle name="Percent 8 3 11 3" xfId="31324" xr:uid="{00000000-0005-0000-0000-0000897A0000}"/>
    <cellStyle name="Percent 8 3 12" xfId="31325" xr:uid="{00000000-0005-0000-0000-00008A7A0000}"/>
    <cellStyle name="Percent 8 3 2" xfId="31326" xr:uid="{00000000-0005-0000-0000-00008B7A0000}"/>
    <cellStyle name="Percent 8 3 2 2" xfId="31327" xr:uid="{00000000-0005-0000-0000-00008C7A0000}"/>
    <cellStyle name="Percent 8 3 2 2 2" xfId="31328" xr:uid="{00000000-0005-0000-0000-00008D7A0000}"/>
    <cellStyle name="Percent 8 3 2 2 2 2" xfId="31329" xr:uid="{00000000-0005-0000-0000-00008E7A0000}"/>
    <cellStyle name="Percent 8 3 2 2 2 3" xfId="31330" xr:uid="{00000000-0005-0000-0000-00008F7A0000}"/>
    <cellStyle name="Percent 8 3 2 2 3" xfId="31331" xr:uid="{00000000-0005-0000-0000-0000907A0000}"/>
    <cellStyle name="Percent 8 3 2 2 4" xfId="31332" xr:uid="{00000000-0005-0000-0000-0000917A0000}"/>
    <cellStyle name="Percent 8 3 2 3" xfId="31333" xr:uid="{00000000-0005-0000-0000-0000927A0000}"/>
    <cellStyle name="Percent 8 3 2 3 2" xfId="31334" xr:uid="{00000000-0005-0000-0000-0000937A0000}"/>
    <cellStyle name="Percent 8 3 2 3 2 2" xfId="31335" xr:uid="{00000000-0005-0000-0000-0000947A0000}"/>
    <cellStyle name="Percent 8 3 2 3 2 3" xfId="31336" xr:uid="{00000000-0005-0000-0000-0000957A0000}"/>
    <cellStyle name="Percent 8 3 2 3 3" xfId="31337" xr:uid="{00000000-0005-0000-0000-0000967A0000}"/>
    <cellStyle name="Percent 8 3 2 3 4" xfId="31338" xr:uid="{00000000-0005-0000-0000-0000977A0000}"/>
    <cellStyle name="Percent 8 3 2 4" xfId="31339" xr:uid="{00000000-0005-0000-0000-0000987A0000}"/>
    <cellStyle name="Percent 8 3 2 4 2" xfId="31340" xr:uid="{00000000-0005-0000-0000-0000997A0000}"/>
    <cellStyle name="Percent 8 3 2 4 3" xfId="31341" xr:uid="{00000000-0005-0000-0000-00009A7A0000}"/>
    <cellStyle name="Percent 8 3 2 5" xfId="31342" xr:uid="{00000000-0005-0000-0000-00009B7A0000}"/>
    <cellStyle name="Percent 8 3 2 6" xfId="31343" xr:uid="{00000000-0005-0000-0000-00009C7A0000}"/>
    <cellStyle name="Percent 8 3 3" xfId="31344" xr:uid="{00000000-0005-0000-0000-00009D7A0000}"/>
    <cellStyle name="Percent 8 3 3 2" xfId="31345" xr:uid="{00000000-0005-0000-0000-00009E7A0000}"/>
    <cellStyle name="Percent 8 3 3 2 2" xfId="31346" xr:uid="{00000000-0005-0000-0000-00009F7A0000}"/>
    <cellStyle name="Percent 8 3 3 2 2 2" xfId="31347" xr:uid="{00000000-0005-0000-0000-0000A07A0000}"/>
    <cellStyle name="Percent 8 3 3 2 2 3" xfId="31348" xr:uid="{00000000-0005-0000-0000-0000A17A0000}"/>
    <cellStyle name="Percent 8 3 3 2 3" xfId="31349" xr:uid="{00000000-0005-0000-0000-0000A27A0000}"/>
    <cellStyle name="Percent 8 3 3 2 4" xfId="31350" xr:uid="{00000000-0005-0000-0000-0000A37A0000}"/>
    <cellStyle name="Percent 8 3 3 3" xfId="31351" xr:uid="{00000000-0005-0000-0000-0000A47A0000}"/>
    <cellStyle name="Percent 8 3 3 3 2" xfId="31352" xr:uid="{00000000-0005-0000-0000-0000A57A0000}"/>
    <cellStyle name="Percent 8 3 3 3 2 2" xfId="31353" xr:uid="{00000000-0005-0000-0000-0000A67A0000}"/>
    <cellStyle name="Percent 8 3 3 3 2 3" xfId="31354" xr:uid="{00000000-0005-0000-0000-0000A77A0000}"/>
    <cellStyle name="Percent 8 3 3 3 3" xfId="31355" xr:uid="{00000000-0005-0000-0000-0000A87A0000}"/>
    <cellStyle name="Percent 8 3 3 3 4" xfId="31356" xr:uid="{00000000-0005-0000-0000-0000A97A0000}"/>
    <cellStyle name="Percent 8 3 3 4" xfId="31357" xr:uid="{00000000-0005-0000-0000-0000AA7A0000}"/>
    <cellStyle name="Percent 8 3 3 4 2" xfId="31358" xr:uid="{00000000-0005-0000-0000-0000AB7A0000}"/>
    <cellStyle name="Percent 8 3 3 4 3" xfId="31359" xr:uid="{00000000-0005-0000-0000-0000AC7A0000}"/>
    <cellStyle name="Percent 8 3 3 5" xfId="31360" xr:uid="{00000000-0005-0000-0000-0000AD7A0000}"/>
    <cellStyle name="Percent 8 3 3 6" xfId="31361" xr:uid="{00000000-0005-0000-0000-0000AE7A0000}"/>
    <cellStyle name="Percent 8 3 4" xfId="31362" xr:uid="{00000000-0005-0000-0000-0000AF7A0000}"/>
    <cellStyle name="Percent 8 3 4 2" xfId="31363" xr:uid="{00000000-0005-0000-0000-0000B07A0000}"/>
    <cellStyle name="Percent 8 3 4 2 2" xfId="31364" xr:uid="{00000000-0005-0000-0000-0000B17A0000}"/>
    <cellStyle name="Percent 8 3 4 2 2 2" xfId="31365" xr:uid="{00000000-0005-0000-0000-0000B27A0000}"/>
    <cellStyle name="Percent 8 3 4 2 2 3" xfId="31366" xr:uid="{00000000-0005-0000-0000-0000B37A0000}"/>
    <cellStyle name="Percent 8 3 4 2 3" xfId="31367" xr:uid="{00000000-0005-0000-0000-0000B47A0000}"/>
    <cellStyle name="Percent 8 3 4 2 4" xfId="31368" xr:uid="{00000000-0005-0000-0000-0000B57A0000}"/>
    <cellStyle name="Percent 8 3 4 3" xfId="31369" xr:uid="{00000000-0005-0000-0000-0000B67A0000}"/>
    <cellStyle name="Percent 8 3 4 3 2" xfId="31370" xr:uid="{00000000-0005-0000-0000-0000B77A0000}"/>
    <cellStyle name="Percent 8 3 4 3 2 2" xfId="31371" xr:uid="{00000000-0005-0000-0000-0000B87A0000}"/>
    <cellStyle name="Percent 8 3 4 3 2 3" xfId="31372" xr:uid="{00000000-0005-0000-0000-0000B97A0000}"/>
    <cellStyle name="Percent 8 3 4 3 3" xfId="31373" xr:uid="{00000000-0005-0000-0000-0000BA7A0000}"/>
    <cellStyle name="Percent 8 3 4 3 4" xfId="31374" xr:uid="{00000000-0005-0000-0000-0000BB7A0000}"/>
    <cellStyle name="Percent 8 3 4 4" xfId="31375" xr:uid="{00000000-0005-0000-0000-0000BC7A0000}"/>
    <cellStyle name="Percent 8 3 4 4 2" xfId="31376" xr:uid="{00000000-0005-0000-0000-0000BD7A0000}"/>
    <cellStyle name="Percent 8 3 4 4 2 2" xfId="31377" xr:uid="{00000000-0005-0000-0000-0000BE7A0000}"/>
    <cellStyle name="Percent 8 3 4 4 2 3" xfId="31378" xr:uid="{00000000-0005-0000-0000-0000BF7A0000}"/>
    <cellStyle name="Percent 8 3 4 4 3" xfId="31379" xr:uid="{00000000-0005-0000-0000-0000C07A0000}"/>
    <cellStyle name="Percent 8 3 4 4 4" xfId="31380" xr:uid="{00000000-0005-0000-0000-0000C17A0000}"/>
    <cellStyle name="Percent 8 3 4 5" xfId="31381" xr:uid="{00000000-0005-0000-0000-0000C27A0000}"/>
    <cellStyle name="Percent 8 3 4 5 2" xfId="31382" xr:uid="{00000000-0005-0000-0000-0000C37A0000}"/>
    <cellStyle name="Percent 8 3 4 5 3" xfId="31383" xr:uid="{00000000-0005-0000-0000-0000C47A0000}"/>
    <cellStyle name="Percent 8 3 4 6" xfId="31384" xr:uid="{00000000-0005-0000-0000-0000C57A0000}"/>
    <cellStyle name="Percent 8 3 4 7" xfId="31385" xr:uid="{00000000-0005-0000-0000-0000C67A0000}"/>
    <cellStyle name="Percent 8 3 5" xfId="31386" xr:uid="{00000000-0005-0000-0000-0000C77A0000}"/>
    <cellStyle name="Percent 8 3 5 2" xfId="31387" xr:uid="{00000000-0005-0000-0000-0000C87A0000}"/>
    <cellStyle name="Percent 8 3 5 2 2" xfId="31388" xr:uid="{00000000-0005-0000-0000-0000C97A0000}"/>
    <cellStyle name="Percent 8 3 5 2 2 2" xfId="31389" xr:uid="{00000000-0005-0000-0000-0000CA7A0000}"/>
    <cellStyle name="Percent 8 3 5 2 2 3" xfId="31390" xr:uid="{00000000-0005-0000-0000-0000CB7A0000}"/>
    <cellStyle name="Percent 8 3 5 2 3" xfId="31391" xr:uid="{00000000-0005-0000-0000-0000CC7A0000}"/>
    <cellStyle name="Percent 8 3 5 2 4" xfId="31392" xr:uid="{00000000-0005-0000-0000-0000CD7A0000}"/>
    <cellStyle name="Percent 8 3 5 3" xfId="31393" xr:uid="{00000000-0005-0000-0000-0000CE7A0000}"/>
    <cellStyle name="Percent 8 3 5 3 2" xfId="31394" xr:uid="{00000000-0005-0000-0000-0000CF7A0000}"/>
    <cellStyle name="Percent 8 3 5 3 2 2" xfId="31395" xr:uid="{00000000-0005-0000-0000-0000D07A0000}"/>
    <cellStyle name="Percent 8 3 5 3 2 3" xfId="31396" xr:uid="{00000000-0005-0000-0000-0000D17A0000}"/>
    <cellStyle name="Percent 8 3 5 3 3" xfId="31397" xr:uid="{00000000-0005-0000-0000-0000D27A0000}"/>
    <cellStyle name="Percent 8 3 5 3 4" xfId="31398" xr:uid="{00000000-0005-0000-0000-0000D37A0000}"/>
    <cellStyle name="Percent 8 3 5 4" xfId="31399" xr:uid="{00000000-0005-0000-0000-0000D47A0000}"/>
    <cellStyle name="Percent 8 3 5 4 2" xfId="31400" xr:uid="{00000000-0005-0000-0000-0000D57A0000}"/>
    <cellStyle name="Percent 8 3 5 4 3" xfId="31401" xr:uid="{00000000-0005-0000-0000-0000D67A0000}"/>
    <cellStyle name="Percent 8 3 5 5" xfId="31402" xr:uid="{00000000-0005-0000-0000-0000D77A0000}"/>
    <cellStyle name="Percent 8 3 5 6" xfId="31403" xr:uid="{00000000-0005-0000-0000-0000D87A0000}"/>
    <cellStyle name="Percent 8 3 6" xfId="31404" xr:uid="{00000000-0005-0000-0000-0000D97A0000}"/>
    <cellStyle name="Percent 8 3 6 2" xfId="31405" xr:uid="{00000000-0005-0000-0000-0000DA7A0000}"/>
    <cellStyle name="Percent 8 3 6 2 2" xfId="31406" xr:uid="{00000000-0005-0000-0000-0000DB7A0000}"/>
    <cellStyle name="Percent 8 3 6 2 3" xfId="31407" xr:uid="{00000000-0005-0000-0000-0000DC7A0000}"/>
    <cellStyle name="Percent 8 3 6 3" xfId="31408" xr:uid="{00000000-0005-0000-0000-0000DD7A0000}"/>
    <cellStyle name="Percent 8 3 6 4" xfId="31409" xr:uid="{00000000-0005-0000-0000-0000DE7A0000}"/>
    <cellStyle name="Percent 8 3 7" xfId="31410" xr:uid="{00000000-0005-0000-0000-0000DF7A0000}"/>
    <cellStyle name="Percent 8 3 7 2" xfId="31411" xr:uid="{00000000-0005-0000-0000-0000E07A0000}"/>
    <cellStyle name="Percent 8 3 7 2 2" xfId="31412" xr:uid="{00000000-0005-0000-0000-0000E17A0000}"/>
    <cellStyle name="Percent 8 3 7 2 3" xfId="31413" xr:uid="{00000000-0005-0000-0000-0000E27A0000}"/>
    <cellStyle name="Percent 8 3 7 3" xfId="31414" xr:uid="{00000000-0005-0000-0000-0000E37A0000}"/>
    <cellStyle name="Percent 8 3 7 4" xfId="31415" xr:uid="{00000000-0005-0000-0000-0000E47A0000}"/>
    <cellStyle name="Percent 8 3 8" xfId="31416" xr:uid="{00000000-0005-0000-0000-0000E57A0000}"/>
    <cellStyle name="Percent 8 3 8 2" xfId="31417" xr:uid="{00000000-0005-0000-0000-0000E67A0000}"/>
    <cellStyle name="Percent 8 3 8 2 2" xfId="31418" xr:uid="{00000000-0005-0000-0000-0000E77A0000}"/>
    <cellStyle name="Percent 8 3 8 2 3" xfId="31419" xr:uid="{00000000-0005-0000-0000-0000E87A0000}"/>
    <cellStyle name="Percent 8 3 8 3" xfId="31420" xr:uid="{00000000-0005-0000-0000-0000E97A0000}"/>
    <cellStyle name="Percent 8 3 8 4" xfId="31421" xr:uid="{00000000-0005-0000-0000-0000EA7A0000}"/>
    <cellStyle name="Percent 8 3 9" xfId="31422" xr:uid="{00000000-0005-0000-0000-0000EB7A0000}"/>
    <cellStyle name="Percent 8 3 9 2" xfId="31423" xr:uid="{00000000-0005-0000-0000-0000EC7A0000}"/>
    <cellStyle name="Percent 8 3 9 3" xfId="31424" xr:uid="{00000000-0005-0000-0000-0000ED7A0000}"/>
    <cellStyle name="Percent 8 4" xfId="31425" xr:uid="{00000000-0005-0000-0000-0000EE7A0000}"/>
    <cellStyle name="Percent 8 4 10" xfId="31426" xr:uid="{00000000-0005-0000-0000-0000EF7A0000}"/>
    <cellStyle name="Percent 8 4 10 2" xfId="31427" xr:uid="{00000000-0005-0000-0000-0000F07A0000}"/>
    <cellStyle name="Percent 8 4 10 3" xfId="31428" xr:uid="{00000000-0005-0000-0000-0000F17A0000}"/>
    <cellStyle name="Percent 8 4 11" xfId="31429" xr:uid="{00000000-0005-0000-0000-0000F27A0000}"/>
    <cellStyle name="Percent 8 4 11 2" xfId="31430" xr:uid="{00000000-0005-0000-0000-0000F37A0000}"/>
    <cellStyle name="Percent 8 4 11 3" xfId="31431" xr:uid="{00000000-0005-0000-0000-0000F47A0000}"/>
    <cellStyle name="Percent 8 4 12" xfId="31432" xr:uid="{00000000-0005-0000-0000-0000F57A0000}"/>
    <cellStyle name="Percent 8 4 2" xfId="31433" xr:uid="{00000000-0005-0000-0000-0000F67A0000}"/>
    <cellStyle name="Percent 8 4 2 2" xfId="31434" xr:uid="{00000000-0005-0000-0000-0000F77A0000}"/>
    <cellStyle name="Percent 8 4 2 2 2" xfId="31435" xr:uid="{00000000-0005-0000-0000-0000F87A0000}"/>
    <cellStyle name="Percent 8 4 2 2 2 2" xfId="31436" xr:uid="{00000000-0005-0000-0000-0000F97A0000}"/>
    <cellStyle name="Percent 8 4 2 2 2 3" xfId="31437" xr:uid="{00000000-0005-0000-0000-0000FA7A0000}"/>
    <cellStyle name="Percent 8 4 2 2 3" xfId="31438" xr:uid="{00000000-0005-0000-0000-0000FB7A0000}"/>
    <cellStyle name="Percent 8 4 2 2 4" xfId="31439" xr:uid="{00000000-0005-0000-0000-0000FC7A0000}"/>
    <cellStyle name="Percent 8 4 2 3" xfId="31440" xr:uid="{00000000-0005-0000-0000-0000FD7A0000}"/>
    <cellStyle name="Percent 8 4 2 3 2" xfId="31441" xr:uid="{00000000-0005-0000-0000-0000FE7A0000}"/>
    <cellStyle name="Percent 8 4 2 3 2 2" xfId="31442" xr:uid="{00000000-0005-0000-0000-0000FF7A0000}"/>
    <cellStyle name="Percent 8 4 2 3 2 3" xfId="31443" xr:uid="{00000000-0005-0000-0000-0000007B0000}"/>
    <cellStyle name="Percent 8 4 2 3 3" xfId="31444" xr:uid="{00000000-0005-0000-0000-0000017B0000}"/>
    <cellStyle name="Percent 8 4 2 3 4" xfId="31445" xr:uid="{00000000-0005-0000-0000-0000027B0000}"/>
    <cellStyle name="Percent 8 4 2 4" xfId="31446" xr:uid="{00000000-0005-0000-0000-0000037B0000}"/>
    <cellStyle name="Percent 8 4 2 4 2" xfId="31447" xr:uid="{00000000-0005-0000-0000-0000047B0000}"/>
    <cellStyle name="Percent 8 4 2 4 3" xfId="31448" xr:uid="{00000000-0005-0000-0000-0000057B0000}"/>
    <cellStyle name="Percent 8 4 2 5" xfId="31449" xr:uid="{00000000-0005-0000-0000-0000067B0000}"/>
    <cellStyle name="Percent 8 4 2 6" xfId="31450" xr:uid="{00000000-0005-0000-0000-0000077B0000}"/>
    <cellStyle name="Percent 8 4 3" xfId="31451" xr:uid="{00000000-0005-0000-0000-0000087B0000}"/>
    <cellStyle name="Percent 8 4 3 2" xfId="31452" xr:uid="{00000000-0005-0000-0000-0000097B0000}"/>
    <cellStyle name="Percent 8 4 3 2 2" xfId="31453" xr:uid="{00000000-0005-0000-0000-00000A7B0000}"/>
    <cellStyle name="Percent 8 4 3 2 2 2" xfId="31454" xr:uid="{00000000-0005-0000-0000-00000B7B0000}"/>
    <cellStyle name="Percent 8 4 3 2 2 3" xfId="31455" xr:uid="{00000000-0005-0000-0000-00000C7B0000}"/>
    <cellStyle name="Percent 8 4 3 2 3" xfId="31456" xr:uid="{00000000-0005-0000-0000-00000D7B0000}"/>
    <cellStyle name="Percent 8 4 3 2 4" xfId="31457" xr:uid="{00000000-0005-0000-0000-00000E7B0000}"/>
    <cellStyle name="Percent 8 4 3 3" xfId="31458" xr:uid="{00000000-0005-0000-0000-00000F7B0000}"/>
    <cellStyle name="Percent 8 4 3 3 2" xfId="31459" xr:uid="{00000000-0005-0000-0000-0000107B0000}"/>
    <cellStyle name="Percent 8 4 3 3 2 2" xfId="31460" xr:uid="{00000000-0005-0000-0000-0000117B0000}"/>
    <cellStyle name="Percent 8 4 3 3 2 3" xfId="31461" xr:uid="{00000000-0005-0000-0000-0000127B0000}"/>
    <cellStyle name="Percent 8 4 3 3 3" xfId="31462" xr:uid="{00000000-0005-0000-0000-0000137B0000}"/>
    <cellStyle name="Percent 8 4 3 3 4" xfId="31463" xr:uid="{00000000-0005-0000-0000-0000147B0000}"/>
    <cellStyle name="Percent 8 4 3 4" xfId="31464" xr:uid="{00000000-0005-0000-0000-0000157B0000}"/>
    <cellStyle name="Percent 8 4 3 4 2" xfId="31465" xr:uid="{00000000-0005-0000-0000-0000167B0000}"/>
    <cellStyle name="Percent 8 4 3 4 3" xfId="31466" xr:uid="{00000000-0005-0000-0000-0000177B0000}"/>
    <cellStyle name="Percent 8 4 3 5" xfId="31467" xr:uid="{00000000-0005-0000-0000-0000187B0000}"/>
    <cellStyle name="Percent 8 4 3 6" xfId="31468" xr:uid="{00000000-0005-0000-0000-0000197B0000}"/>
    <cellStyle name="Percent 8 4 4" xfId="31469" xr:uid="{00000000-0005-0000-0000-00001A7B0000}"/>
    <cellStyle name="Percent 8 4 4 2" xfId="31470" xr:uid="{00000000-0005-0000-0000-00001B7B0000}"/>
    <cellStyle name="Percent 8 4 4 2 2" xfId="31471" xr:uid="{00000000-0005-0000-0000-00001C7B0000}"/>
    <cellStyle name="Percent 8 4 4 2 2 2" xfId="31472" xr:uid="{00000000-0005-0000-0000-00001D7B0000}"/>
    <cellStyle name="Percent 8 4 4 2 2 3" xfId="31473" xr:uid="{00000000-0005-0000-0000-00001E7B0000}"/>
    <cellStyle name="Percent 8 4 4 2 3" xfId="31474" xr:uid="{00000000-0005-0000-0000-00001F7B0000}"/>
    <cellStyle name="Percent 8 4 4 2 4" xfId="31475" xr:uid="{00000000-0005-0000-0000-0000207B0000}"/>
    <cellStyle name="Percent 8 4 4 3" xfId="31476" xr:uid="{00000000-0005-0000-0000-0000217B0000}"/>
    <cellStyle name="Percent 8 4 4 3 2" xfId="31477" xr:uid="{00000000-0005-0000-0000-0000227B0000}"/>
    <cellStyle name="Percent 8 4 4 3 2 2" xfId="31478" xr:uid="{00000000-0005-0000-0000-0000237B0000}"/>
    <cellStyle name="Percent 8 4 4 3 2 3" xfId="31479" xr:uid="{00000000-0005-0000-0000-0000247B0000}"/>
    <cellStyle name="Percent 8 4 4 3 3" xfId="31480" xr:uid="{00000000-0005-0000-0000-0000257B0000}"/>
    <cellStyle name="Percent 8 4 4 3 4" xfId="31481" xr:uid="{00000000-0005-0000-0000-0000267B0000}"/>
    <cellStyle name="Percent 8 4 4 4" xfId="31482" xr:uid="{00000000-0005-0000-0000-0000277B0000}"/>
    <cellStyle name="Percent 8 4 4 4 2" xfId="31483" xr:uid="{00000000-0005-0000-0000-0000287B0000}"/>
    <cellStyle name="Percent 8 4 4 4 2 2" xfId="31484" xr:uid="{00000000-0005-0000-0000-0000297B0000}"/>
    <cellStyle name="Percent 8 4 4 4 2 3" xfId="31485" xr:uid="{00000000-0005-0000-0000-00002A7B0000}"/>
    <cellStyle name="Percent 8 4 4 4 3" xfId="31486" xr:uid="{00000000-0005-0000-0000-00002B7B0000}"/>
    <cellStyle name="Percent 8 4 4 4 4" xfId="31487" xr:uid="{00000000-0005-0000-0000-00002C7B0000}"/>
    <cellStyle name="Percent 8 4 4 5" xfId="31488" xr:uid="{00000000-0005-0000-0000-00002D7B0000}"/>
    <cellStyle name="Percent 8 4 4 5 2" xfId="31489" xr:uid="{00000000-0005-0000-0000-00002E7B0000}"/>
    <cellStyle name="Percent 8 4 4 5 3" xfId="31490" xr:uid="{00000000-0005-0000-0000-00002F7B0000}"/>
    <cellStyle name="Percent 8 4 4 6" xfId="31491" xr:uid="{00000000-0005-0000-0000-0000307B0000}"/>
    <cellStyle name="Percent 8 4 4 7" xfId="31492" xr:uid="{00000000-0005-0000-0000-0000317B0000}"/>
    <cellStyle name="Percent 8 4 5" xfId="31493" xr:uid="{00000000-0005-0000-0000-0000327B0000}"/>
    <cellStyle name="Percent 8 4 5 2" xfId="31494" xr:uid="{00000000-0005-0000-0000-0000337B0000}"/>
    <cellStyle name="Percent 8 4 5 2 2" xfId="31495" xr:uid="{00000000-0005-0000-0000-0000347B0000}"/>
    <cellStyle name="Percent 8 4 5 2 2 2" xfId="31496" xr:uid="{00000000-0005-0000-0000-0000357B0000}"/>
    <cellStyle name="Percent 8 4 5 2 2 3" xfId="31497" xr:uid="{00000000-0005-0000-0000-0000367B0000}"/>
    <cellStyle name="Percent 8 4 5 2 3" xfId="31498" xr:uid="{00000000-0005-0000-0000-0000377B0000}"/>
    <cellStyle name="Percent 8 4 5 2 4" xfId="31499" xr:uid="{00000000-0005-0000-0000-0000387B0000}"/>
    <cellStyle name="Percent 8 4 5 3" xfId="31500" xr:uid="{00000000-0005-0000-0000-0000397B0000}"/>
    <cellStyle name="Percent 8 4 5 3 2" xfId="31501" xr:uid="{00000000-0005-0000-0000-00003A7B0000}"/>
    <cellStyle name="Percent 8 4 5 3 2 2" xfId="31502" xr:uid="{00000000-0005-0000-0000-00003B7B0000}"/>
    <cellStyle name="Percent 8 4 5 3 2 3" xfId="31503" xr:uid="{00000000-0005-0000-0000-00003C7B0000}"/>
    <cellStyle name="Percent 8 4 5 3 3" xfId="31504" xr:uid="{00000000-0005-0000-0000-00003D7B0000}"/>
    <cellStyle name="Percent 8 4 5 3 4" xfId="31505" xr:uid="{00000000-0005-0000-0000-00003E7B0000}"/>
    <cellStyle name="Percent 8 4 5 4" xfId="31506" xr:uid="{00000000-0005-0000-0000-00003F7B0000}"/>
    <cellStyle name="Percent 8 4 5 4 2" xfId="31507" xr:uid="{00000000-0005-0000-0000-0000407B0000}"/>
    <cellStyle name="Percent 8 4 5 4 3" xfId="31508" xr:uid="{00000000-0005-0000-0000-0000417B0000}"/>
    <cellStyle name="Percent 8 4 5 5" xfId="31509" xr:uid="{00000000-0005-0000-0000-0000427B0000}"/>
    <cellStyle name="Percent 8 4 5 6" xfId="31510" xr:uid="{00000000-0005-0000-0000-0000437B0000}"/>
    <cellStyle name="Percent 8 4 6" xfId="31511" xr:uid="{00000000-0005-0000-0000-0000447B0000}"/>
    <cellStyle name="Percent 8 4 6 2" xfId="31512" xr:uid="{00000000-0005-0000-0000-0000457B0000}"/>
    <cellStyle name="Percent 8 4 6 2 2" xfId="31513" xr:uid="{00000000-0005-0000-0000-0000467B0000}"/>
    <cellStyle name="Percent 8 4 6 2 3" xfId="31514" xr:uid="{00000000-0005-0000-0000-0000477B0000}"/>
    <cellStyle name="Percent 8 4 6 3" xfId="31515" xr:uid="{00000000-0005-0000-0000-0000487B0000}"/>
    <cellStyle name="Percent 8 4 6 4" xfId="31516" xr:uid="{00000000-0005-0000-0000-0000497B0000}"/>
    <cellStyle name="Percent 8 4 7" xfId="31517" xr:uid="{00000000-0005-0000-0000-00004A7B0000}"/>
    <cellStyle name="Percent 8 4 7 2" xfId="31518" xr:uid="{00000000-0005-0000-0000-00004B7B0000}"/>
    <cellStyle name="Percent 8 4 7 2 2" xfId="31519" xr:uid="{00000000-0005-0000-0000-00004C7B0000}"/>
    <cellStyle name="Percent 8 4 7 2 3" xfId="31520" xr:uid="{00000000-0005-0000-0000-00004D7B0000}"/>
    <cellStyle name="Percent 8 4 7 3" xfId="31521" xr:uid="{00000000-0005-0000-0000-00004E7B0000}"/>
    <cellStyle name="Percent 8 4 7 4" xfId="31522" xr:uid="{00000000-0005-0000-0000-00004F7B0000}"/>
    <cellStyle name="Percent 8 4 8" xfId="31523" xr:uid="{00000000-0005-0000-0000-0000507B0000}"/>
    <cellStyle name="Percent 8 4 8 2" xfId="31524" xr:uid="{00000000-0005-0000-0000-0000517B0000}"/>
    <cellStyle name="Percent 8 4 8 2 2" xfId="31525" xr:uid="{00000000-0005-0000-0000-0000527B0000}"/>
    <cellStyle name="Percent 8 4 8 2 3" xfId="31526" xr:uid="{00000000-0005-0000-0000-0000537B0000}"/>
    <cellStyle name="Percent 8 4 8 3" xfId="31527" xr:uid="{00000000-0005-0000-0000-0000547B0000}"/>
    <cellStyle name="Percent 8 4 8 4" xfId="31528" xr:uid="{00000000-0005-0000-0000-0000557B0000}"/>
    <cellStyle name="Percent 8 4 9" xfId="31529" xr:uid="{00000000-0005-0000-0000-0000567B0000}"/>
    <cellStyle name="Percent 8 4 9 2" xfId="31530" xr:uid="{00000000-0005-0000-0000-0000577B0000}"/>
    <cellStyle name="Percent 8 4 9 3" xfId="31531" xr:uid="{00000000-0005-0000-0000-0000587B0000}"/>
    <cellStyle name="Percent 8 5" xfId="31532" xr:uid="{00000000-0005-0000-0000-0000597B0000}"/>
    <cellStyle name="Percent 8 5 10" xfId="31533" xr:uid="{00000000-0005-0000-0000-00005A7B0000}"/>
    <cellStyle name="Percent 8 5 10 2" xfId="31534" xr:uid="{00000000-0005-0000-0000-00005B7B0000}"/>
    <cellStyle name="Percent 8 5 10 3" xfId="31535" xr:uid="{00000000-0005-0000-0000-00005C7B0000}"/>
    <cellStyle name="Percent 8 5 11" xfId="31536" xr:uid="{00000000-0005-0000-0000-00005D7B0000}"/>
    <cellStyle name="Percent 8 5 11 2" xfId="31537" xr:uid="{00000000-0005-0000-0000-00005E7B0000}"/>
    <cellStyle name="Percent 8 5 11 3" xfId="31538" xr:uid="{00000000-0005-0000-0000-00005F7B0000}"/>
    <cellStyle name="Percent 8 5 12" xfId="31539" xr:uid="{00000000-0005-0000-0000-0000607B0000}"/>
    <cellStyle name="Percent 8 5 2" xfId="31540" xr:uid="{00000000-0005-0000-0000-0000617B0000}"/>
    <cellStyle name="Percent 8 5 2 2" xfId="31541" xr:uid="{00000000-0005-0000-0000-0000627B0000}"/>
    <cellStyle name="Percent 8 5 2 2 2" xfId="31542" xr:uid="{00000000-0005-0000-0000-0000637B0000}"/>
    <cellStyle name="Percent 8 5 2 2 2 2" xfId="31543" xr:uid="{00000000-0005-0000-0000-0000647B0000}"/>
    <cellStyle name="Percent 8 5 2 2 2 3" xfId="31544" xr:uid="{00000000-0005-0000-0000-0000657B0000}"/>
    <cellStyle name="Percent 8 5 2 2 3" xfId="31545" xr:uid="{00000000-0005-0000-0000-0000667B0000}"/>
    <cellStyle name="Percent 8 5 2 2 4" xfId="31546" xr:uid="{00000000-0005-0000-0000-0000677B0000}"/>
    <cellStyle name="Percent 8 5 2 3" xfId="31547" xr:uid="{00000000-0005-0000-0000-0000687B0000}"/>
    <cellStyle name="Percent 8 5 2 3 2" xfId="31548" xr:uid="{00000000-0005-0000-0000-0000697B0000}"/>
    <cellStyle name="Percent 8 5 2 3 2 2" xfId="31549" xr:uid="{00000000-0005-0000-0000-00006A7B0000}"/>
    <cellStyle name="Percent 8 5 2 3 2 3" xfId="31550" xr:uid="{00000000-0005-0000-0000-00006B7B0000}"/>
    <cellStyle name="Percent 8 5 2 3 3" xfId="31551" xr:uid="{00000000-0005-0000-0000-00006C7B0000}"/>
    <cellStyle name="Percent 8 5 2 3 4" xfId="31552" xr:uid="{00000000-0005-0000-0000-00006D7B0000}"/>
    <cellStyle name="Percent 8 5 2 4" xfId="31553" xr:uid="{00000000-0005-0000-0000-00006E7B0000}"/>
    <cellStyle name="Percent 8 5 2 4 2" xfId="31554" xr:uid="{00000000-0005-0000-0000-00006F7B0000}"/>
    <cellStyle name="Percent 8 5 2 4 3" xfId="31555" xr:uid="{00000000-0005-0000-0000-0000707B0000}"/>
    <cellStyle name="Percent 8 5 2 5" xfId="31556" xr:uid="{00000000-0005-0000-0000-0000717B0000}"/>
    <cellStyle name="Percent 8 5 2 6" xfId="31557" xr:uid="{00000000-0005-0000-0000-0000727B0000}"/>
    <cellStyle name="Percent 8 5 3" xfId="31558" xr:uid="{00000000-0005-0000-0000-0000737B0000}"/>
    <cellStyle name="Percent 8 5 3 2" xfId="31559" xr:uid="{00000000-0005-0000-0000-0000747B0000}"/>
    <cellStyle name="Percent 8 5 3 2 2" xfId="31560" xr:uid="{00000000-0005-0000-0000-0000757B0000}"/>
    <cellStyle name="Percent 8 5 3 2 2 2" xfId="31561" xr:uid="{00000000-0005-0000-0000-0000767B0000}"/>
    <cellStyle name="Percent 8 5 3 2 2 3" xfId="31562" xr:uid="{00000000-0005-0000-0000-0000777B0000}"/>
    <cellStyle name="Percent 8 5 3 2 3" xfId="31563" xr:uid="{00000000-0005-0000-0000-0000787B0000}"/>
    <cellStyle name="Percent 8 5 3 2 4" xfId="31564" xr:uid="{00000000-0005-0000-0000-0000797B0000}"/>
    <cellStyle name="Percent 8 5 3 3" xfId="31565" xr:uid="{00000000-0005-0000-0000-00007A7B0000}"/>
    <cellStyle name="Percent 8 5 3 3 2" xfId="31566" xr:uid="{00000000-0005-0000-0000-00007B7B0000}"/>
    <cellStyle name="Percent 8 5 3 3 2 2" xfId="31567" xr:uid="{00000000-0005-0000-0000-00007C7B0000}"/>
    <cellStyle name="Percent 8 5 3 3 2 3" xfId="31568" xr:uid="{00000000-0005-0000-0000-00007D7B0000}"/>
    <cellStyle name="Percent 8 5 3 3 3" xfId="31569" xr:uid="{00000000-0005-0000-0000-00007E7B0000}"/>
    <cellStyle name="Percent 8 5 3 3 4" xfId="31570" xr:uid="{00000000-0005-0000-0000-00007F7B0000}"/>
    <cellStyle name="Percent 8 5 3 4" xfId="31571" xr:uid="{00000000-0005-0000-0000-0000807B0000}"/>
    <cellStyle name="Percent 8 5 3 4 2" xfId="31572" xr:uid="{00000000-0005-0000-0000-0000817B0000}"/>
    <cellStyle name="Percent 8 5 3 4 3" xfId="31573" xr:uid="{00000000-0005-0000-0000-0000827B0000}"/>
    <cellStyle name="Percent 8 5 3 5" xfId="31574" xr:uid="{00000000-0005-0000-0000-0000837B0000}"/>
    <cellStyle name="Percent 8 5 3 6" xfId="31575" xr:uid="{00000000-0005-0000-0000-0000847B0000}"/>
    <cellStyle name="Percent 8 5 4" xfId="31576" xr:uid="{00000000-0005-0000-0000-0000857B0000}"/>
    <cellStyle name="Percent 8 5 4 2" xfId="31577" xr:uid="{00000000-0005-0000-0000-0000867B0000}"/>
    <cellStyle name="Percent 8 5 4 2 2" xfId="31578" xr:uid="{00000000-0005-0000-0000-0000877B0000}"/>
    <cellStyle name="Percent 8 5 4 2 2 2" xfId="31579" xr:uid="{00000000-0005-0000-0000-0000887B0000}"/>
    <cellStyle name="Percent 8 5 4 2 2 3" xfId="31580" xr:uid="{00000000-0005-0000-0000-0000897B0000}"/>
    <cellStyle name="Percent 8 5 4 2 3" xfId="31581" xr:uid="{00000000-0005-0000-0000-00008A7B0000}"/>
    <cellStyle name="Percent 8 5 4 2 4" xfId="31582" xr:uid="{00000000-0005-0000-0000-00008B7B0000}"/>
    <cellStyle name="Percent 8 5 4 3" xfId="31583" xr:uid="{00000000-0005-0000-0000-00008C7B0000}"/>
    <cellStyle name="Percent 8 5 4 3 2" xfId="31584" xr:uid="{00000000-0005-0000-0000-00008D7B0000}"/>
    <cellStyle name="Percent 8 5 4 3 2 2" xfId="31585" xr:uid="{00000000-0005-0000-0000-00008E7B0000}"/>
    <cellStyle name="Percent 8 5 4 3 2 3" xfId="31586" xr:uid="{00000000-0005-0000-0000-00008F7B0000}"/>
    <cellStyle name="Percent 8 5 4 3 3" xfId="31587" xr:uid="{00000000-0005-0000-0000-0000907B0000}"/>
    <cellStyle name="Percent 8 5 4 3 4" xfId="31588" xr:uid="{00000000-0005-0000-0000-0000917B0000}"/>
    <cellStyle name="Percent 8 5 4 4" xfId="31589" xr:uid="{00000000-0005-0000-0000-0000927B0000}"/>
    <cellStyle name="Percent 8 5 4 4 2" xfId="31590" xr:uid="{00000000-0005-0000-0000-0000937B0000}"/>
    <cellStyle name="Percent 8 5 4 4 2 2" xfId="31591" xr:uid="{00000000-0005-0000-0000-0000947B0000}"/>
    <cellStyle name="Percent 8 5 4 4 2 3" xfId="31592" xr:uid="{00000000-0005-0000-0000-0000957B0000}"/>
    <cellStyle name="Percent 8 5 4 4 3" xfId="31593" xr:uid="{00000000-0005-0000-0000-0000967B0000}"/>
    <cellStyle name="Percent 8 5 4 4 4" xfId="31594" xr:uid="{00000000-0005-0000-0000-0000977B0000}"/>
    <cellStyle name="Percent 8 5 4 5" xfId="31595" xr:uid="{00000000-0005-0000-0000-0000987B0000}"/>
    <cellStyle name="Percent 8 5 4 5 2" xfId="31596" xr:uid="{00000000-0005-0000-0000-0000997B0000}"/>
    <cellStyle name="Percent 8 5 4 5 3" xfId="31597" xr:uid="{00000000-0005-0000-0000-00009A7B0000}"/>
    <cellStyle name="Percent 8 5 4 6" xfId="31598" xr:uid="{00000000-0005-0000-0000-00009B7B0000}"/>
    <cellStyle name="Percent 8 5 4 7" xfId="31599" xr:uid="{00000000-0005-0000-0000-00009C7B0000}"/>
    <cellStyle name="Percent 8 5 5" xfId="31600" xr:uid="{00000000-0005-0000-0000-00009D7B0000}"/>
    <cellStyle name="Percent 8 5 5 2" xfId="31601" xr:uid="{00000000-0005-0000-0000-00009E7B0000}"/>
    <cellStyle name="Percent 8 5 5 2 2" xfId="31602" xr:uid="{00000000-0005-0000-0000-00009F7B0000}"/>
    <cellStyle name="Percent 8 5 5 2 2 2" xfId="31603" xr:uid="{00000000-0005-0000-0000-0000A07B0000}"/>
    <cellStyle name="Percent 8 5 5 2 2 3" xfId="31604" xr:uid="{00000000-0005-0000-0000-0000A17B0000}"/>
    <cellStyle name="Percent 8 5 5 2 3" xfId="31605" xr:uid="{00000000-0005-0000-0000-0000A27B0000}"/>
    <cellStyle name="Percent 8 5 5 2 4" xfId="31606" xr:uid="{00000000-0005-0000-0000-0000A37B0000}"/>
    <cellStyle name="Percent 8 5 5 3" xfId="31607" xr:uid="{00000000-0005-0000-0000-0000A47B0000}"/>
    <cellStyle name="Percent 8 5 5 3 2" xfId="31608" xr:uid="{00000000-0005-0000-0000-0000A57B0000}"/>
    <cellStyle name="Percent 8 5 5 3 2 2" xfId="31609" xr:uid="{00000000-0005-0000-0000-0000A67B0000}"/>
    <cellStyle name="Percent 8 5 5 3 2 3" xfId="31610" xr:uid="{00000000-0005-0000-0000-0000A77B0000}"/>
    <cellStyle name="Percent 8 5 5 3 3" xfId="31611" xr:uid="{00000000-0005-0000-0000-0000A87B0000}"/>
    <cellStyle name="Percent 8 5 5 3 4" xfId="31612" xr:uid="{00000000-0005-0000-0000-0000A97B0000}"/>
    <cellStyle name="Percent 8 5 5 4" xfId="31613" xr:uid="{00000000-0005-0000-0000-0000AA7B0000}"/>
    <cellStyle name="Percent 8 5 5 4 2" xfId="31614" xr:uid="{00000000-0005-0000-0000-0000AB7B0000}"/>
    <cellStyle name="Percent 8 5 5 4 3" xfId="31615" xr:uid="{00000000-0005-0000-0000-0000AC7B0000}"/>
    <cellStyle name="Percent 8 5 5 5" xfId="31616" xr:uid="{00000000-0005-0000-0000-0000AD7B0000}"/>
    <cellStyle name="Percent 8 5 5 6" xfId="31617" xr:uid="{00000000-0005-0000-0000-0000AE7B0000}"/>
    <cellStyle name="Percent 8 5 6" xfId="31618" xr:uid="{00000000-0005-0000-0000-0000AF7B0000}"/>
    <cellStyle name="Percent 8 5 6 2" xfId="31619" xr:uid="{00000000-0005-0000-0000-0000B07B0000}"/>
    <cellStyle name="Percent 8 5 6 2 2" xfId="31620" xr:uid="{00000000-0005-0000-0000-0000B17B0000}"/>
    <cellStyle name="Percent 8 5 6 2 3" xfId="31621" xr:uid="{00000000-0005-0000-0000-0000B27B0000}"/>
    <cellStyle name="Percent 8 5 6 3" xfId="31622" xr:uid="{00000000-0005-0000-0000-0000B37B0000}"/>
    <cellStyle name="Percent 8 5 6 4" xfId="31623" xr:uid="{00000000-0005-0000-0000-0000B47B0000}"/>
    <cellStyle name="Percent 8 5 7" xfId="31624" xr:uid="{00000000-0005-0000-0000-0000B57B0000}"/>
    <cellStyle name="Percent 8 5 7 2" xfId="31625" xr:uid="{00000000-0005-0000-0000-0000B67B0000}"/>
    <cellStyle name="Percent 8 5 7 2 2" xfId="31626" xr:uid="{00000000-0005-0000-0000-0000B77B0000}"/>
    <cellStyle name="Percent 8 5 7 2 3" xfId="31627" xr:uid="{00000000-0005-0000-0000-0000B87B0000}"/>
    <cellStyle name="Percent 8 5 7 3" xfId="31628" xr:uid="{00000000-0005-0000-0000-0000B97B0000}"/>
    <cellStyle name="Percent 8 5 7 4" xfId="31629" xr:uid="{00000000-0005-0000-0000-0000BA7B0000}"/>
    <cellStyle name="Percent 8 5 8" xfId="31630" xr:uid="{00000000-0005-0000-0000-0000BB7B0000}"/>
    <cellStyle name="Percent 8 5 8 2" xfId="31631" xr:uid="{00000000-0005-0000-0000-0000BC7B0000}"/>
    <cellStyle name="Percent 8 5 8 2 2" xfId="31632" xr:uid="{00000000-0005-0000-0000-0000BD7B0000}"/>
    <cellStyle name="Percent 8 5 8 2 3" xfId="31633" xr:uid="{00000000-0005-0000-0000-0000BE7B0000}"/>
    <cellStyle name="Percent 8 5 8 3" xfId="31634" xr:uid="{00000000-0005-0000-0000-0000BF7B0000}"/>
    <cellStyle name="Percent 8 5 8 4" xfId="31635" xr:uid="{00000000-0005-0000-0000-0000C07B0000}"/>
    <cellStyle name="Percent 8 5 9" xfId="31636" xr:uid="{00000000-0005-0000-0000-0000C17B0000}"/>
    <cellStyle name="Percent 8 5 9 2" xfId="31637" xr:uid="{00000000-0005-0000-0000-0000C27B0000}"/>
    <cellStyle name="Percent 8 5 9 3" xfId="31638" xr:uid="{00000000-0005-0000-0000-0000C37B0000}"/>
    <cellStyle name="Percent 8 6" xfId="31639" xr:uid="{00000000-0005-0000-0000-0000C47B0000}"/>
    <cellStyle name="Percent 8 6 10" xfId="31640" xr:uid="{00000000-0005-0000-0000-0000C57B0000}"/>
    <cellStyle name="Percent 8 6 10 2" xfId="31641" xr:uid="{00000000-0005-0000-0000-0000C67B0000}"/>
    <cellStyle name="Percent 8 6 10 3" xfId="31642" xr:uid="{00000000-0005-0000-0000-0000C77B0000}"/>
    <cellStyle name="Percent 8 6 11" xfId="31643" xr:uid="{00000000-0005-0000-0000-0000C87B0000}"/>
    <cellStyle name="Percent 8 6 11 2" xfId="31644" xr:uid="{00000000-0005-0000-0000-0000C97B0000}"/>
    <cellStyle name="Percent 8 6 11 3" xfId="31645" xr:uid="{00000000-0005-0000-0000-0000CA7B0000}"/>
    <cellStyle name="Percent 8 6 12" xfId="31646" xr:uid="{00000000-0005-0000-0000-0000CB7B0000}"/>
    <cellStyle name="Percent 8 6 2" xfId="31647" xr:uid="{00000000-0005-0000-0000-0000CC7B0000}"/>
    <cellStyle name="Percent 8 6 2 2" xfId="31648" xr:uid="{00000000-0005-0000-0000-0000CD7B0000}"/>
    <cellStyle name="Percent 8 6 2 2 2" xfId="31649" xr:uid="{00000000-0005-0000-0000-0000CE7B0000}"/>
    <cellStyle name="Percent 8 6 2 2 2 2" xfId="31650" xr:uid="{00000000-0005-0000-0000-0000CF7B0000}"/>
    <cellStyle name="Percent 8 6 2 2 2 3" xfId="31651" xr:uid="{00000000-0005-0000-0000-0000D07B0000}"/>
    <cellStyle name="Percent 8 6 2 2 3" xfId="31652" xr:uid="{00000000-0005-0000-0000-0000D17B0000}"/>
    <cellStyle name="Percent 8 6 2 2 4" xfId="31653" xr:uid="{00000000-0005-0000-0000-0000D27B0000}"/>
    <cellStyle name="Percent 8 6 2 3" xfId="31654" xr:uid="{00000000-0005-0000-0000-0000D37B0000}"/>
    <cellStyle name="Percent 8 6 2 3 2" xfId="31655" xr:uid="{00000000-0005-0000-0000-0000D47B0000}"/>
    <cellStyle name="Percent 8 6 2 3 2 2" xfId="31656" xr:uid="{00000000-0005-0000-0000-0000D57B0000}"/>
    <cellStyle name="Percent 8 6 2 3 2 3" xfId="31657" xr:uid="{00000000-0005-0000-0000-0000D67B0000}"/>
    <cellStyle name="Percent 8 6 2 3 3" xfId="31658" xr:uid="{00000000-0005-0000-0000-0000D77B0000}"/>
    <cellStyle name="Percent 8 6 2 3 4" xfId="31659" xr:uid="{00000000-0005-0000-0000-0000D87B0000}"/>
    <cellStyle name="Percent 8 6 2 4" xfId="31660" xr:uid="{00000000-0005-0000-0000-0000D97B0000}"/>
    <cellStyle name="Percent 8 6 2 4 2" xfId="31661" xr:uid="{00000000-0005-0000-0000-0000DA7B0000}"/>
    <cellStyle name="Percent 8 6 2 4 3" xfId="31662" xr:uid="{00000000-0005-0000-0000-0000DB7B0000}"/>
    <cellStyle name="Percent 8 6 2 5" xfId="31663" xr:uid="{00000000-0005-0000-0000-0000DC7B0000}"/>
    <cellStyle name="Percent 8 6 2 6" xfId="31664" xr:uid="{00000000-0005-0000-0000-0000DD7B0000}"/>
    <cellStyle name="Percent 8 6 3" xfId="31665" xr:uid="{00000000-0005-0000-0000-0000DE7B0000}"/>
    <cellStyle name="Percent 8 6 3 2" xfId="31666" xr:uid="{00000000-0005-0000-0000-0000DF7B0000}"/>
    <cellStyle name="Percent 8 6 3 2 2" xfId="31667" xr:uid="{00000000-0005-0000-0000-0000E07B0000}"/>
    <cellStyle name="Percent 8 6 3 2 2 2" xfId="31668" xr:uid="{00000000-0005-0000-0000-0000E17B0000}"/>
    <cellStyle name="Percent 8 6 3 2 2 3" xfId="31669" xr:uid="{00000000-0005-0000-0000-0000E27B0000}"/>
    <cellStyle name="Percent 8 6 3 2 3" xfId="31670" xr:uid="{00000000-0005-0000-0000-0000E37B0000}"/>
    <cellStyle name="Percent 8 6 3 2 4" xfId="31671" xr:uid="{00000000-0005-0000-0000-0000E47B0000}"/>
    <cellStyle name="Percent 8 6 3 3" xfId="31672" xr:uid="{00000000-0005-0000-0000-0000E57B0000}"/>
    <cellStyle name="Percent 8 6 3 3 2" xfId="31673" xr:uid="{00000000-0005-0000-0000-0000E67B0000}"/>
    <cellStyle name="Percent 8 6 3 3 2 2" xfId="31674" xr:uid="{00000000-0005-0000-0000-0000E77B0000}"/>
    <cellStyle name="Percent 8 6 3 3 2 3" xfId="31675" xr:uid="{00000000-0005-0000-0000-0000E87B0000}"/>
    <cellStyle name="Percent 8 6 3 3 3" xfId="31676" xr:uid="{00000000-0005-0000-0000-0000E97B0000}"/>
    <cellStyle name="Percent 8 6 3 3 4" xfId="31677" xr:uid="{00000000-0005-0000-0000-0000EA7B0000}"/>
    <cellStyle name="Percent 8 6 3 4" xfId="31678" xr:uid="{00000000-0005-0000-0000-0000EB7B0000}"/>
    <cellStyle name="Percent 8 6 3 4 2" xfId="31679" xr:uid="{00000000-0005-0000-0000-0000EC7B0000}"/>
    <cellStyle name="Percent 8 6 3 4 3" xfId="31680" xr:uid="{00000000-0005-0000-0000-0000ED7B0000}"/>
    <cellStyle name="Percent 8 6 3 5" xfId="31681" xr:uid="{00000000-0005-0000-0000-0000EE7B0000}"/>
    <cellStyle name="Percent 8 6 3 6" xfId="31682" xr:uid="{00000000-0005-0000-0000-0000EF7B0000}"/>
    <cellStyle name="Percent 8 6 4" xfId="31683" xr:uid="{00000000-0005-0000-0000-0000F07B0000}"/>
    <cellStyle name="Percent 8 6 4 2" xfId="31684" xr:uid="{00000000-0005-0000-0000-0000F17B0000}"/>
    <cellStyle name="Percent 8 6 4 2 2" xfId="31685" xr:uid="{00000000-0005-0000-0000-0000F27B0000}"/>
    <cellStyle name="Percent 8 6 4 2 2 2" xfId="31686" xr:uid="{00000000-0005-0000-0000-0000F37B0000}"/>
    <cellStyle name="Percent 8 6 4 2 2 3" xfId="31687" xr:uid="{00000000-0005-0000-0000-0000F47B0000}"/>
    <cellStyle name="Percent 8 6 4 2 3" xfId="31688" xr:uid="{00000000-0005-0000-0000-0000F57B0000}"/>
    <cellStyle name="Percent 8 6 4 2 4" xfId="31689" xr:uid="{00000000-0005-0000-0000-0000F67B0000}"/>
    <cellStyle name="Percent 8 6 4 3" xfId="31690" xr:uid="{00000000-0005-0000-0000-0000F77B0000}"/>
    <cellStyle name="Percent 8 6 4 3 2" xfId="31691" xr:uid="{00000000-0005-0000-0000-0000F87B0000}"/>
    <cellStyle name="Percent 8 6 4 3 2 2" xfId="31692" xr:uid="{00000000-0005-0000-0000-0000F97B0000}"/>
    <cellStyle name="Percent 8 6 4 3 2 3" xfId="31693" xr:uid="{00000000-0005-0000-0000-0000FA7B0000}"/>
    <cellStyle name="Percent 8 6 4 3 3" xfId="31694" xr:uid="{00000000-0005-0000-0000-0000FB7B0000}"/>
    <cellStyle name="Percent 8 6 4 3 4" xfId="31695" xr:uid="{00000000-0005-0000-0000-0000FC7B0000}"/>
    <cellStyle name="Percent 8 6 4 4" xfId="31696" xr:uid="{00000000-0005-0000-0000-0000FD7B0000}"/>
    <cellStyle name="Percent 8 6 4 4 2" xfId="31697" xr:uid="{00000000-0005-0000-0000-0000FE7B0000}"/>
    <cellStyle name="Percent 8 6 4 4 2 2" xfId="31698" xr:uid="{00000000-0005-0000-0000-0000FF7B0000}"/>
    <cellStyle name="Percent 8 6 4 4 2 3" xfId="31699" xr:uid="{00000000-0005-0000-0000-0000007C0000}"/>
    <cellStyle name="Percent 8 6 4 4 3" xfId="31700" xr:uid="{00000000-0005-0000-0000-0000017C0000}"/>
    <cellStyle name="Percent 8 6 4 4 4" xfId="31701" xr:uid="{00000000-0005-0000-0000-0000027C0000}"/>
    <cellStyle name="Percent 8 6 4 5" xfId="31702" xr:uid="{00000000-0005-0000-0000-0000037C0000}"/>
    <cellStyle name="Percent 8 6 4 5 2" xfId="31703" xr:uid="{00000000-0005-0000-0000-0000047C0000}"/>
    <cellStyle name="Percent 8 6 4 5 3" xfId="31704" xr:uid="{00000000-0005-0000-0000-0000057C0000}"/>
    <cellStyle name="Percent 8 6 4 6" xfId="31705" xr:uid="{00000000-0005-0000-0000-0000067C0000}"/>
    <cellStyle name="Percent 8 6 4 7" xfId="31706" xr:uid="{00000000-0005-0000-0000-0000077C0000}"/>
    <cellStyle name="Percent 8 6 5" xfId="31707" xr:uid="{00000000-0005-0000-0000-0000087C0000}"/>
    <cellStyle name="Percent 8 6 5 2" xfId="31708" xr:uid="{00000000-0005-0000-0000-0000097C0000}"/>
    <cellStyle name="Percent 8 6 5 2 2" xfId="31709" xr:uid="{00000000-0005-0000-0000-00000A7C0000}"/>
    <cellStyle name="Percent 8 6 5 2 2 2" xfId="31710" xr:uid="{00000000-0005-0000-0000-00000B7C0000}"/>
    <cellStyle name="Percent 8 6 5 2 2 3" xfId="31711" xr:uid="{00000000-0005-0000-0000-00000C7C0000}"/>
    <cellStyle name="Percent 8 6 5 2 3" xfId="31712" xr:uid="{00000000-0005-0000-0000-00000D7C0000}"/>
    <cellStyle name="Percent 8 6 5 2 4" xfId="31713" xr:uid="{00000000-0005-0000-0000-00000E7C0000}"/>
    <cellStyle name="Percent 8 6 5 3" xfId="31714" xr:uid="{00000000-0005-0000-0000-00000F7C0000}"/>
    <cellStyle name="Percent 8 6 5 3 2" xfId="31715" xr:uid="{00000000-0005-0000-0000-0000107C0000}"/>
    <cellStyle name="Percent 8 6 5 3 2 2" xfId="31716" xr:uid="{00000000-0005-0000-0000-0000117C0000}"/>
    <cellStyle name="Percent 8 6 5 3 2 3" xfId="31717" xr:uid="{00000000-0005-0000-0000-0000127C0000}"/>
    <cellStyle name="Percent 8 6 5 3 3" xfId="31718" xr:uid="{00000000-0005-0000-0000-0000137C0000}"/>
    <cellStyle name="Percent 8 6 5 3 4" xfId="31719" xr:uid="{00000000-0005-0000-0000-0000147C0000}"/>
    <cellStyle name="Percent 8 6 5 4" xfId="31720" xr:uid="{00000000-0005-0000-0000-0000157C0000}"/>
    <cellStyle name="Percent 8 6 5 4 2" xfId="31721" xr:uid="{00000000-0005-0000-0000-0000167C0000}"/>
    <cellStyle name="Percent 8 6 5 4 3" xfId="31722" xr:uid="{00000000-0005-0000-0000-0000177C0000}"/>
    <cellStyle name="Percent 8 6 5 5" xfId="31723" xr:uid="{00000000-0005-0000-0000-0000187C0000}"/>
    <cellStyle name="Percent 8 6 5 6" xfId="31724" xr:uid="{00000000-0005-0000-0000-0000197C0000}"/>
    <cellStyle name="Percent 8 6 6" xfId="31725" xr:uid="{00000000-0005-0000-0000-00001A7C0000}"/>
    <cellStyle name="Percent 8 6 6 2" xfId="31726" xr:uid="{00000000-0005-0000-0000-00001B7C0000}"/>
    <cellStyle name="Percent 8 6 6 2 2" xfId="31727" xr:uid="{00000000-0005-0000-0000-00001C7C0000}"/>
    <cellStyle name="Percent 8 6 6 2 3" xfId="31728" xr:uid="{00000000-0005-0000-0000-00001D7C0000}"/>
    <cellStyle name="Percent 8 6 6 3" xfId="31729" xr:uid="{00000000-0005-0000-0000-00001E7C0000}"/>
    <cellStyle name="Percent 8 6 6 4" xfId="31730" xr:uid="{00000000-0005-0000-0000-00001F7C0000}"/>
    <cellStyle name="Percent 8 6 7" xfId="31731" xr:uid="{00000000-0005-0000-0000-0000207C0000}"/>
    <cellStyle name="Percent 8 6 7 2" xfId="31732" xr:uid="{00000000-0005-0000-0000-0000217C0000}"/>
    <cellStyle name="Percent 8 6 7 2 2" xfId="31733" xr:uid="{00000000-0005-0000-0000-0000227C0000}"/>
    <cellStyle name="Percent 8 6 7 2 3" xfId="31734" xr:uid="{00000000-0005-0000-0000-0000237C0000}"/>
    <cellStyle name="Percent 8 6 7 3" xfId="31735" xr:uid="{00000000-0005-0000-0000-0000247C0000}"/>
    <cellStyle name="Percent 8 6 7 4" xfId="31736" xr:uid="{00000000-0005-0000-0000-0000257C0000}"/>
    <cellStyle name="Percent 8 6 8" xfId="31737" xr:uid="{00000000-0005-0000-0000-0000267C0000}"/>
    <cellStyle name="Percent 8 6 8 2" xfId="31738" xr:uid="{00000000-0005-0000-0000-0000277C0000}"/>
    <cellStyle name="Percent 8 6 8 2 2" xfId="31739" xr:uid="{00000000-0005-0000-0000-0000287C0000}"/>
    <cellStyle name="Percent 8 6 8 2 3" xfId="31740" xr:uid="{00000000-0005-0000-0000-0000297C0000}"/>
    <cellStyle name="Percent 8 6 8 3" xfId="31741" xr:uid="{00000000-0005-0000-0000-00002A7C0000}"/>
    <cellStyle name="Percent 8 6 8 4" xfId="31742" xr:uid="{00000000-0005-0000-0000-00002B7C0000}"/>
    <cellStyle name="Percent 8 6 9" xfId="31743" xr:uid="{00000000-0005-0000-0000-00002C7C0000}"/>
    <cellStyle name="Percent 8 6 9 2" xfId="31744" xr:uid="{00000000-0005-0000-0000-00002D7C0000}"/>
    <cellStyle name="Percent 8 6 9 3" xfId="31745" xr:uid="{00000000-0005-0000-0000-00002E7C0000}"/>
    <cellStyle name="Percent 8 7" xfId="31746" xr:uid="{00000000-0005-0000-0000-00002F7C0000}"/>
    <cellStyle name="Percent 8 7 10" xfId="31747" xr:uid="{00000000-0005-0000-0000-0000307C0000}"/>
    <cellStyle name="Percent 8 7 10 2" xfId="31748" xr:uid="{00000000-0005-0000-0000-0000317C0000}"/>
    <cellStyle name="Percent 8 7 10 3" xfId="31749" xr:uid="{00000000-0005-0000-0000-0000327C0000}"/>
    <cellStyle name="Percent 8 7 11" xfId="31750" xr:uid="{00000000-0005-0000-0000-0000337C0000}"/>
    <cellStyle name="Percent 8 7 11 2" xfId="31751" xr:uid="{00000000-0005-0000-0000-0000347C0000}"/>
    <cellStyle name="Percent 8 7 11 3" xfId="31752" xr:uid="{00000000-0005-0000-0000-0000357C0000}"/>
    <cellStyle name="Percent 8 7 12" xfId="31753" xr:uid="{00000000-0005-0000-0000-0000367C0000}"/>
    <cellStyle name="Percent 8 7 2" xfId="31754" xr:uid="{00000000-0005-0000-0000-0000377C0000}"/>
    <cellStyle name="Percent 8 7 2 2" xfId="31755" xr:uid="{00000000-0005-0000-0000-0000387C0000}"/>
    <cellStyle name="Percent 8 7 2 2 2" xfId="31756" xr:uid="{00000000-0005-0000-0000-0000397C0000}"/>
    <cellStyle name="Percent 8 7 2 2 2 2" xfId="31757" xr:uid="{00000000-0005-0000-0000-00003A7C0000}"/>
    <cellStyle name="Percent 8 7 2 2 2 3" xfId="31758" xr:uid="{00000000-0005-0000-0000-00003B7C0000}"/>
    <cellStyle name="Percent 8 7 2 2 3" xfId="31759" xr:uid="{00000000-0005-0000-0000-00003C7C0000}"/>
    <cellStyle name="Percent 8 7 2 2 4" xfId="31760" xr:uid="{00000000-0005-0000-0000-00003D7C0000}"/>
    <cellStyle name="Percent 8 7 2 3" xfId="31761" xr:uid="{00000000-0005-0000-0000-00003E7C0000}"/>
    <cellStyle name="Percent 8 7 2 3 2" xfId="31762" xr:uid="{00000000-0005-0000-0000-00003F7C0000}"/>
    <cellStyle name="Percent 8 7 2 3 2 2" xfId="31763" xr:uid="{00000000-0005-0000-0000-0000407C0000}"/>
    <cellStyle name="Percent 8 7 2 3 2 3" xfId="31764" xr:uid="{00000000-0005-0000-0000-0000417C0000}"/>
    <cellStyle name="Percent 8 7 2 3 3" xfId="31765" xr:uid="{00000000-0005-0000-0000-0000427C0000}"/>
    <cellStyle name="Percent 8 7 2 3 4" xfId="31766" xr:uid="{00000000-0005-0000-0000-0000437C0000}"/>
    <cellStyle name="Percent 8 7 2 4" xfId="31767" xr:uid="{00000000-0005-0000-0000-0000447C0000}"/>
    <cellStyle name="Percent 8 7 2 4 2" xfId="31768" xr:uid="{00000000-0005-0000-0000-0000457C0000}"/>
    <cellStyle name="Percent 8 7 2 4 3" xfId="31769" xr:uid="{00000000-0005-0000-0000-0000467C0000}"/>
    <cellStyle name="Percent 8 7 2 5" xfId="31770" xr:uid="{00000000-0005-0000-0000-0000477C0000}"/>
    <cellStyle name="Percent 8 7 2 6" xfId="31771" xr:uid="{00000000-0005-0000-0000-0000487C0000}"/>
    <cellStyle name="Percent 8 7 3" xfId="31772" xr:uid="{00000000-0005-0000-0000-0000497C0000}"/>
    <cellStyle name="Percent 8 7 3 2" xfId="31773" xr:uid="{00000000-0005-0000-0000-00004A7C0000}"/>
    <cellStyle name="Percent 8 7 3 2 2" xfId="31774" xr:uid="{00000000-0005-0000-0000-00004B7C0000}"/>
    <cellStyle name="Percent 8 7 3 2 2 2" xfId="31775" xr:uid="{00000000-0005-0000-0000-00004C7C0000}"/>
    <cellStyle name="Percent 8 7 3 2 2 3" xfId="31776" xr:uid="{00000000-0005-0000-0000-00004D7C0000}"/>
    <cellStyle name="Percent 8 7 3 2 3" xfId="31777" xr:uid="{00000000-0005-0000-0000-00004E7C0000}"/>
    <cellStyle name="Percent 8 7 3 2 4" xfId="31778" xr:uid="{00000000-0005-0000-0000-00004F7C0000}"/>
    <cellStyle name="Percent 8 7 3 3" xfId="31779" xr:uid="{00000000-0005-0000-0000-0000507C0000}"/>
    <cellStyle name="Percent 8 7 3 3 2" xfId="31780" xr:uid="{00000000-0005-0000-0000-0000517C0000}"/>
    <cellStyle name="Percent 8 7 3 3 2 2" xfId="31781" xr:uid="{00000000-0005-0000-0000-0000527C0000}"/>
    <cellStyle name="Percent 8 7 3 3 2 3" xfId="31782" xr:uid="{00000000-0005-0000-0000-0000537C0000}"/>
    <cellStyle name="Percent 8 7 3 3 3" xfId="31783" xr:uid="{00000000-0005-0000-0000-0000547C0000}"/>
    <cellStyle name="Percent 8 7 3 3 4" xfId="31784" xr:uid="{00000000-0005-0000-0000-0000557C0000}"/>
    <cellStyle name="Percent 8 7 3 4" xfId="31785" xr:uid="{00000000-0005-0000-0000-0000567C0000}"/>
    <cellStyle name="Percent 8 7 3 4 2" xfId="31786" xr:uid="{00000000-0005-0000-0000-0000577C0000}"/>
    <cellStyle name="Percent 8 7 3 4 3" xfId="31787" xr:uid="{00000000-0005-0000-0000-0000587C0000}"/>
    <cellStyle name="Percent 8 7 3 5" xfId="31788" xr:uid="{00000000-0005-0000-0000-0000597C0000}"/>
    <cellStyle name="Percent 8 7 3 6" xfId="31789" xr:uid="{00000000-0005-0000-0000-00005A7C0000}"/>
    <cellStyle name="Percent 8 7 4" xfId="31790" xr:uid="{00000000-0005-0000-0000-00005B7C0000}"/>
    <cellStyle name="Percent 8 7 4 2" xfId="31791" xr:uid="{00000000-0005-0000-0000-00005C7C0000}"/>
    <cellStyle name="Percent 8 7 4 2 2" xfId="31792" xr:uid="{00000000-0005-0000-0000-00005D7C0000}"/>
    <cellStyle name="Percent 8 7 4 2 2 2" xfId="31793" xr:uid="{00000000-0005-0000-0000-00005E7C0000}"/>
    <cellStyle name="Percent 8 7 4 2 2 3" xfId="31794" xr:uid="{00000000-0005-0000-0000-00005F7C0000}"/>
    <cellStyle name="Percent 8 7 4 2 3" xfId="31795" xr:uid="{00000000-0005-0000-0000-0000607C0000}"/>
    <cellStyle name="Percent 8 7 4 2 4" xfId="31796" xr:uid="{00000000-0005-0000-0000-0000617C0000}"/>
    <cellStyle name="Percent 8 7 4 3" xfId="31797" xr:uid="{00000000-0005-0000-0000-0000627C0000}"/>
    <cellStyle name="Percent 8 7 4 3 2" xfId="31798" xr:uid="{00000000-0005-0000-0000-0000637C0000}"/>
    <cellStyle name="Percent 8 7 4 3 2 2" xfId="31799" xr:uid="{00000000-0005-0000-0000-0000647C0000}"/>
    <cellStyle name="Percent 8 7 4 3 2 3" xfId="31800" xr:uid="{00000000-0005-0000-0000-0000657C0000}"/>
    <cellStyle name="Percent 8 7 4 3 3" xfId="31801" xr:uid="{00000000-0005-0000-0000-0000667C0000}"/>
    <cellStyle name="Percent 8 7 4 3 4" xfId="31802" xr:uid="{00000000-0005-0000-0000-0000677C0000}"/>
    <cellStyle name="Percent 8 7 4 4" xfId="31803" xr:uid="{00000000-0005-0000-0000-0000687C0000}"/>
    <cellStyle name="Percent 8 7 4 4 2" xfId="31804" xr:uid="{00000000-0005-0000-0000-0000697C0000}"/>
    <cellStyle name="Percent 8 7 4 4 2 2" xfId="31805" xr:uid="{00000000-0005-0000-0000-00006A7C0000}"/>
    <cellStyle name="Percent 8 7 4 4 2 3" xfId="31806" xr:uid="{00000000-0005-0000-0000-00006B7C0000}"/>
    <cellStyle name="Percent 8 7 4 4 3" xfId="31807" xr:uid="{00000000-0005-0000-0000-00006C7C0000}"/>
    <cellStyle name="Percent 8 7 4 4 4" xfId="31808" xr:uid="{00000000-0005-0000-0000-00006D7C0000}"/>
    <cellStyle name="Percent 8 7 4 5" xfId="31809" xr:uid="{00000000-0005-0000-0000-00006E7C0000}"/>
    <cellStyle name="Percent 8 7 4 5 2" xfId="31810" xr:uid="{00000000-0005-0000-0000-00006F7C0000}"/>
    <cellStyle name="Percent 8 7 4 5 3" xfId="31811" xr:uid="{00000000-0005-0000-0000-0000707C0000}"/>
    <cellStyle name="Percent 8 7 4 6" xfId="31812" xr:uid="{00000000-0005-0000-0000-0000717C0000}"/>
    <cellStyle name="Percent 8 7 4 7" xfId="31813" xr:uid="{00000000-0005-0000-0000-0000727C0000}"/>
    <cellStyle name="Percent 8 7 5" xfId="31814" xr:uid="{00000000-0005-0000-0000-0000737C0000}"/>
    <cellStyle name="Percent 8 7 5 2" xfId="31815" xr:uid="{00000000-0005-0000-0000-0000747C0000}"/>
    <cellStyle name="Percent 8 7 5 2 2" xfId="31816" xr:uid="{00000000-0005-0000-0000-0000757C0000}"/>
    <cellStyle name="Percent 8 7 5 2 2 2" xfId="31817" xr:uid="{00000000-0005-0000-0000-0000767C0000}"/>
    <cellStyle name="Percent 8 7 5 2 2 3" xfId="31818" xr:uid="{00000000-0005-0000-0000-0000777C0000}"/>
    <cellStyle name="Percent 8 7 5 2 3" xfId="31819" xr:uid="{00000000-0005-0000-0000-0000787C0000}"/>
    <cellStyle name="Percent 8 7 5 2 4" xfId="31820" xr:uid="{00000000-0005-0000-0000-0000797C0000}"/>
    <cellStyle name="Percent 8 7 5 3" xfId="31821" xr:uid="{00000000-0005-0000-0000-00007A7C0000}"/>
    <cellStyle name="Percent 8 7 5 3 2" xfId="31822" xr:uid="{00000000-0005-0000-0000-00007B7C0000}"/>
    <cellStyle name="Percent 8 7 5 3 2 2" xfId="31823" xr:uid="{00000000-0005-0000-0000-00007C7C0000}"/>
    <cellStyle name="Percent 8 7 5 3 2 3" xfId="31824" xr:uid="{00000000-0005-0000-0000-00007D7C0000}"/>
    <cellStyle name="Percent 8 7 5 3 3" xfId="31825" xr:uid="{00000000-0005-0000-0000-00007E7C0000}"/>
    <cellStyle name="Percent 8 7 5 3 4" xfId="31826" xr:uid="{00000000-0005-0000-0000-00007F7C0000}"/>
    <cellStyle name="Percent 8 7 5 4" xfId="31827" xr:uid="{00000000-0005-0000-0000-0000807C0000}"/>
    <cellStyle name="Percent 8 7 5 4 2" xfId="31828" xr:uid="{00000000-0005-0000-0000-0000817C0000}"/>
    <cellStyle name="Percent 8 7 5 4 3" xfId="31829" xr:uid="{00000000-0005-0000-0000-0000827C0000}"/>
    <cellStyle name="Percent 8 7 5 5" xfId="31830" xr:uid="{00000000-0005-0000-0000-0000837C0000}"/>
    <cellStyle name="Percent 8 7 5 6" xfId="31831" xr:uid="{00000000-0005-0000-0000-0000847C0000}"/>
    <cellStyle name="Percent 8 7 6" xfId="31832" xr:uid="{00000000-0005-0000-0000-0000857C0000}"/>
    <cellStyle name="Percent 8 7 6 2" xfId="31833" xr:uid="{00000000-0005-0000-0000-0000867C0000}"/>
    <cellStyle name="Percent 8 7 6 2 2" xfId="31834" xr:uid="{00000000-0005-0000-0000-0000877C0000}"/>
    <cellStyle name="Percent 8 7 6 2 3" xfId="31835" xr:uid="{00000000-0005-0000-0000-0000887C0000}"/>
    <cellStyle name="Percent 8 7 6 3" xfId="31836" xr:uid="{00000000-0005-0000-0000-0000897C0000}"/>
    <cellStyle name="Percent 8 7 6 4" xfId="31837" xr:uid="{00000000-0005-0000-0000-00008A7C0000}"/>
    <cellStyle name="Percent 8 7 7" xfId="31838" xr:uid="{00000000-0005-0000-0000-00008B7C0000}"/>
    <cellStyle name="Percent 8 7 7 2" xfId="31839" xr:uid="{00000000-0005-0000-0000-00008C7C0000}"/>
    <cellStyle name="Percent 8 7 7 2 2" xfId="31840" xr:uid="{00000000-0005-0000-0000-00008D7C0000}"/>
    <cellStyle name="Percent 8 7 7 2 3" xfId="31841" xr:uid="{00000000-0005-0000-0000-00008E7C0000}"/>
    <cellStyle name="Percent 8 7 7 3" xfId="31842" xr:uid="{00000000-0005-0000-0000-00008F7C0000}"/>
    <cellStyle name="Percent 8 7 7 4" xfId="31843" xr:uid="{00000000-0005-0000-0000-0000907C0000}"/>
    <cellStyle name="Percent 8 7 8" xfId="31844" xr:uid="{00000000-0005-0000-0000-0000917C0000}"/>
    <cellStyle name="Percent 8 7 8 2" xfId="31845" xr:uid="{00000000-0005-0000-0000-0000927C0000}"/>
    <cellStyle name="Percent 8 7 8 2 2" xfId="31846" xr:uid="{00000000-0005-0000-0000-0000937C0000}"/>
    <cellStyle name="Percent 8 7 8 2 3" xfId="31847" xr:uid="{00000000-0005-0000-0000-0000947C0000}"/>
    <cellStyle name="Percent 8 7 8 3" xfId="31848" xr:uid="{00000000-0005-0000-0000-0000957C0000}"/>
    <cellStyle name="Percent 8 7 8 4" xfId="31849" xr:uid="{00000000-0005-0000-0000-0000967C0000}"/>
    <cellStyle name="Percent 8 7 9" xfId="31850" xr:uid="{00000000-0005-0000-0000-0000977C0000}"/>
    <cellStyle name="Percent 8 7 9 2" xfId="31851" xr:uid="{00000000-0005-0000-0000-0000987C0000}"/>
    <cellStyle name="Percent 8 7 9 3" xfId="31852" xr:uid="{00000000-0005-0000-0000-0000997C0000}"/>
    <cellStyle name="Percent 8 8" xfId="31853" xr:uid="{00000000-0005-0000-0000-00009A7C0000}"/>
    <cellStyle name="Percent 8 8 10" xfId="31854" xr:uid="{00000000-0005-0000-0000-00009B7C0000}"/>
    <cellStyle name="Percent 8 8 10 2" xfId="31855" xr:uid="{00000000-0005-0000-0000-00009C7C0000}"/>
    <cellStyle name="Percent 8 8 10 3" xfId="31856" xr:uid="{00000000-0005-0000-0000-00009D7C0000}"/>
    <cellStyle name="Percent 8 8 11" xfId="31857" xr:uid="{00000000-0005-0000-0000-00009E7C0000}"/>
    <cellStyle name="Percent 8 8 11 2" xfId="31858" xr:uid="{00000000-0005-0000-0000-00009F7C0000}"/>
    <cellStyle name="Percent 8 8 11 3" xfId="31859" xr:uid="{00000000-0005-0000-0000-0000A07C0000}"/>
    <cellStyle name="Percent 8 8 12" xfId="31860" xr:uid="{00000000-0005-0000-0000-0000A17C0000}"/>
    <cellStyle name="Percent 8 8 2" xfId="31861" xr:uid="{00000000-0005-0000-0000-0000A27C0000}"/>
    <cellStyle name="Percent 8 8 2 2" xfId="31862" xr:uid="{00000000-0005-0000-0000-0000A37C0000}"/>
    <cellStyle name="Percent 8 8 2 2 2" xfId="31863" xr:uid="{00000000-0005-0000-0000-0000A47C0000}"/>
    <cellStyle name="Percent 8 8 2 2 2 2" xfId="31864" xr:uid="{00000000-0005-0000-0000-0000A57C0000}"/>
    <cellStyle name="Percent 8 8 2 2 2 3" xfId="31865" xr:uid="{00000000-0005-0000-0000-0000A67C0000}"/>
    <cellStyle name="Percent 8 8 2 2 3" xfId="31866" xr:uid="{00000000-0005-0000-0000-0000A77C0000}"/>
    <cellStyle name="Percent 8 8 2 2 4" xfId="31867" xr:uid="{00000000-0005-0000-0000-0000A87C0000}"/>
    <cellStyle name="Percent 8 8 2 3" xfId="31868" xr:uid="{00000000-0005-0000-0000-0000A97C0000}"/>
    <cellStyle name="Percent 8 8 2 3 2" xfId="31869" xr:uid="{00000000-0005-0000-0000-0000AA7C0000}"/>
    <cellStyle name="Percent 8 8 2 3 2 2" xfId="31870" xr:uid="{00000000-0005-0000-0000-0000AB7C0000}"/>
    <cellStyle name="Percent 8 8 2 3 2 3" xfId="31871" xr:uid="{00000000-0005-0000-0000-0000AC7C0000}"/>
    <cellStyle name="Percent 8 8 2 3 3" xfId="31872" xr:uid="{00000000-0005-0000-0000-0000AD7C0000}"/>
    <cellStyle name="Percent 8 8 2 3 4" xfId="31873" xr:uid="{00000000-0005-0000-0000-0000AE7C0000}"/>
    <cellStyle name="Percent 8 8 2 4" xfId="31874" xr:uid="{00000000-0005-0000-0000-0000AF7C0000}"/>
    <cellStyle name="Percent 8 8 2 4 2" xfId="31875" xr:uid="{00000000-0005-0000-0000-0000B07C0000}"/>
    <cellStyle name="Percent 8 8 2 4 3" xfId="31876" xr:uid="{00000000-0005-0000-0000-0000B17C0000}"/>
    <cellStyle name="Percent 8 8 2 5" xfId="31877" xr:uid="{00000000-0005-0000-0000-0000B27C0000}"/>
    <cellStyle name="Percent 8 8 2 6" xfId="31878" xr:uid="{00000000-0005-0000-0000-0000B37C0000}"/>
    <cellStyle name="Percent 8 8 3" xfId="31879" xr:uid="{00000000-0005-0000-0000-0000B47C0000}"/>
    <cellStyle name="Percent 8 8 3 2" xfId="31880" xr:uid="{00000000-0005-0000-0000-0000B57C0000}"/>
    <cellStyle name="Percent 8 8 3 2 2" xfId="31881" xr:uid="{00000000-0005-0000-0000-0000B67C0000}"/>
    <cellStyle name="Percent 8 8 3 2 2 2" xfId="31882" xr:uid="{00000000-0005-0000-0000-0000B77C0000}"/>
    <cellStyle name="Percent 8 8 3 2 2 3" xfId="31883" xr:uid="{00000000-0005-0000-0000-0000B87C0000}"/>
    <cellStyle name="Percent 8 8 3 2 3" xfId="31884" xr:uid="{00000000-0005-0000-0000-0000B97C0000}"/>
    <cellStyle name="Percent 8 8 3 2 4" xfId="31885" xr:uid="{00000000-0005-0000-0000-0000BA7C0000}"/>
    <cellStyle name="Percent 8 8 3 3" xfId="31886" xr:uid="{00000000-0005-0000-0000-0000BB7C0000}"/>
    <cellStyle name="Percent 8 8 3 3 2" xfId="31887" xr:uid="{00000000-0005-0000-0000-0000BC7C0000}"/>
    <cellStyle name="Percent 8 8 3 3 2 2" xfId="31888" xr:uid="{00000000-0005-0000-0000-0000BD7C0000}"/>
    <cellStyle name="Percent 8 8 3 3 2 3" xfId="31889" xr:uid="{00000000-0005-0000-0000-0000BE7C0000}"/>
    <cellStyle name="Percent 8 8 3 3 3" xfId="31890" xr:uid="{00000000-0005-0000-0000-0000BF7C0000}"/>
    <cellStyle name="Percent 8 8 3 3 4" xfId="31891" xr:uid="{00000000-0005-0000-0000-0000C07C0000}"/>
    <cellStyle name="Percent 8 8 3 4" xfId="31892" xr:uid="{00000000-0005-0000-0000-0000C17C0000}"/>
    <cellStyle name="Percent 8 8 3 4 2" xfId="31893" xr:uid="{00000000-0005-0000-0000-0000C27C0000}"/>
    <cellStyle name="Percent 8 8 3 4 3" xfId="31894" xr:uid="{00000000-0005-0000-0000-0000C37C0000}"/>
    <cellStyle name="Percent 8 8 3 5" xfId="31895" xr:uid="{00000000-0005-0000-0000-0000C47C0000}"/>
    <cellStyle name="Percent 8 8 3 6" xfId="31896" xr:uid="{00000000-0005-0000-0000-0000C57C0000}"/>
    <cellStyle name="Percent 8 8 4" xfId="31897" xr:uid="{00000000-0005-0000-0000-0000C67C0000}"/>
    <cellStyle name="Percent 8 8 4 2" xfId="31898" xr:uid="{00000000-0005-0000-0000-0000C77C0000}"/>
    <cellStyle name="Percent 8 8 4 2 2" xfId="31899" xr:uid="{00000000-0005-0000-0000-0000C87C0000}"/>
    <cellStyle name="Percent 8 8 4 2 2 2" xfId="31900" xr:uid="{00000000-0005-0000-0000-0000C97C0000}"/>
    <cellStyle name="Percent 8 8 4 2 2 3" xfId="31901" xr:uid="{00000000-0005-0000-0000-0000CA7C0000}"/>
    <cellStyle name="Percent 8 8 4 2 3" xfId="31902" xr:uid="{00000000-0005-0000-0000-0000CB7C0000}"/>
    <cellStyle name="Percent 8 8 4 2 4" xfId="31903" xr:uid="{00000000-0005-0000-0000-0000CC7C0000}"/>
    <cellStyle name="Percent 8 8 4 3" xfId="31904" xr:uid="{00000000-0005-0000-0000-0000CD7C0000}"/>
    <cellStyle name="Percent 8 8 4 3 2" xfId="31905" xr:uid="{00000000-0005-0000-0000-0000CE7C0000}"/>
    <cellStyle name="Percent 8 8 4 3 2 2" xfId="31906" xr:uid="{00000000-0005-0000-0000-0000CF7C0000}"/>
    <cellStyle name="Percent 8 8 4 3 2 3" xfId="31907" xr:uid="{00000000-0005-0000-0000-0000D07C0000}"/>
    <cellStyle name="Percent 8 8 4 3 3" xfId="31908" xr:uid="{00000000-0005-0000-0000-0000D17C0000}"/>
    <cellStyle name="Percent 8 8 4 3 4" xfId="31909" xr:uid="{00000000-0005-0000-0000-0000D27C0000}"/>
    <cellStyle name="Percent 8 8 4 4" xfId="31910" xr:uid="{00000000-0005-0000-0000-0000D37C0000}"/>
    <cellStyle name="Percent 8 8 4 4 2" xfId="31911" xr:uid="{00000000-0005-0000-0000-0000D47C0000}"/>
    <cellStyle name="Percent 8 8 4 4 2 2" xfId="31912" xr:uid="{00000000-0005-0000-0000-0000D57C0000}"/>
    <cellStyle name="Percent 8 8 4 4 2 3" xfId="31913" xr:uid="{00000000-0005-0000-0000-0000D67C0000}"/>
    <cellStyle name="Percent 8 8 4 4 3" xfId="31914" xr:uid="{00000000-0005-0000-0000-0000D77C0000}"/>
    <cellStyle name="Percent 8 8 4 4 4" xfId="31915" xr:uid="{00000000-0005-0000-0000-0000D87C0000}"/>
    <cellStyle name="Percent 8 8 4 5" xfId="31916" xr:uid="{00000000-0005-0000-0000-0000D97C0000}"/>
    <cellStyle name="Percent 8 8 4 5 2" xfId="31917" xr:uid="{00000000-0005-0000-0000-0000DA7C0000}"/>
    <cellStyle name="Percent 8 8 4 5 3" xfId="31918" xr:uid="{00000000-0005-0000-0000-0000DB7C0000}"/>
    <cellStyle name="Percent 8 8 4 6" xfId="31919" xr:uid="{00000000-0005-0000-0000-0000DC7C0000}"/>
    <cellStyle name="Percent 8 8 4 7" xfId="31920" xr:uid="{00000000-0005-0000-0000-0000DD7C0000}"/>
    <cellStyle name="Percent 8 8 5" xfId="31921" xr:uid="{00000000-0005-0000-0000-0000DE7C0000}"/>
    <cellStyle name="Percent 8 8 5 2" xfId="31922" xr:uid="{00000000-0005-0000-0000-0000DF7C0000}"/>
    <cellStyle name="Percent 8 8 5 2 2" xfId="31923" xr:uid="{00000000-0005-0000-0000-0000E07C0000}"/>
    <cellStyle name="Percent 8 8 5 2 2 2" xfId="31924" xr:uid="{00000000-0005-0000-0000-0000E17C0000}"/>
    <cellStyle name="Percent 8 8 5 2 2 3" xfId="31925" xr:uid="{00000000-0005-0000-0000-0000E27C0000}"/>
    <cellStyle name="Percent 8 8 5 2 3" xfId="31926" xr:uid="{00000000-0005-0000-0000-0000E37C0000}"/>
    <cellStyle name="Percent 8 8 5 2 4" xfId="31927" xr:uid="{00000000-0005-0000-0000-0000E47C0000}"/>
    <cellStyle name="Percent 8 8 5 3" xfId="31928" xr:uid="{00000000-0005-0000-0000-0000E57C0000}"/>
    <cellStyle name="Percent 8 8 5 3 2" xfId="31929" xr:uid="{00000000-0005-0000-0000-0000E67C0000}"/>
    <cellStyle name="Percent 8 8 5 3 2 2" xfId="31930" xr:uid="{00000000-0005-0000-0000-0000E77C0000}"/>
    <cellStyle name="Percent 8 8 5 3 2 3" xfId="31931" xr:uid="{00000000-0005-0000-0000-0000E87C0000}"/>
    <cellStyle name="Percent 8 8 5 3 3" xfId="31932" xr:uid="{00000000-0005-0000-0000-0000E97C0000}"/>
    <cellStyle name="Percent 8 8 5 3 4" xfId="31933" xr:uid="{00000000-0005-0000-0000-0000EA7C0000}"/>
    <cellStyle name="Percent 8 8 5 4" xfId="31934" xr:uid="{00000000-0005-0000-0000-0000EB7C0000}"/>
    <cellStyle name="Percent 8 8 5 4 2" xfId="31935" xr:uid="{00000000-0005-0000-0000-0000EC7C0000}"/>
    <cellStyle name="Percent 8 8 5 4 3" xfId="31936" xr:uid="{00000000-0005-0000-0000-0000ED7C0000}"/>
    <cellStyle name="Percent 8 8 5 5" xfId="31937" xr:uid="{00000000-0005-0000-0000-0000EE7C0000}"/>
    <cellStyle name="Percent 8 8 5 6" xfId="31938" xr:uid="{00000000-0005-0000-0000-0000EF7C0000}"/>
    <cellStyle name="Percent 8 8 6" xfId="31939" xr:uid="{00000000-0005-0000-0000-0000F07C0000}"/>
    <cellStyle name="Percent 8 8 6 2" xfId="31940" xr:uid="{00000000-0005-0000-0000-0000F17C0000}"/>
    <cellStyle name="Percent 8 8 6 2 2" xfId="31941" xr:uid="{00000000-0005-0000-0000-0000F27C0000}"/>
    <cellStyle name="Percent 8 8 6 2 3" xfId="31942" xr:uid="{00000000-0005-0000-0000-0000F37C0000}"/>
    <cellStyle name="Percent 8 8 6 3" xfId="31943" xr:uid="{00000000-0005-0000-0000-0000F47C0000}"/>
    <cellStyle name="Percent 8 8 6 4" xfId="31944" xr:uid="{00000000-0005-0000-0000-0000F57C0000}"/>
    <cellStyle name="Percent 8 8 7" xfId="31945" xr:uid="{00000000-0005-0000-0000-0000F67C0000}"/>
    <cellStyle name="Percent 8 8 7 2" xfId="31946" xr:uid="{00000000-0005-0000-0000-0000F77C0000}"/>
    <cellStyle name="Percent 8 8 7 2 2" xfId="31947" xr:uid="{00000000-0005-0000-0000-0000F87C0000}"/>
    <cellStyle name="Percent 8 8 7 2 3" xfId="31948" xr:uid="{00000000-0005-0000-0000-0000F97C0000}"/>
    <cellStyle name="Percent 8 8 7 3" xfId="31949" xr:uid="{00000000-0005-0000-0000-0000FA7C0000}"/>
    <cellStyle name="Percent 8 8 7 4" xfId="31950" xr:uid="{00000000-0005-0000-0000-0000FB7C0000}"/>
    <cellStyle name="Percent 8 8 8" xfId="31951" xr:uid="{00000000-0005-0000-0000-0000FC7C0000}"/>
    <cellStyle name="Percent 8 8 8 2" xfId="31952" xr:uid="{00000000-0005-0000-0000-0000FD7C0000}"/>
    <cellStyle name="Percent 8 8 8 2 2" xfId="31953" xr:uid="{00000000-0005-0000-0000-0000FE7C0000}"/>
    <cellStyle name="Percent 8 8 8 2 3" xfId="31954" xr:uid="{00000000-0005-0000-0000-0000FF7C0000}"/>
    <cellStyle name="Percent 8 8 8 3" xfId="31955" xr:uid="{00000000-0005-0000-0000-0000007D0000}"/>
    <cellStyle name="Percent 8 8 8 4" xfId="31956" xr:uid="{00000000-0005-0000-0000-0000017D0000}"/>
    <cellStyle name="Percent 8 8 9" xfId="31957" xr:uid="{00000000-0005-0000-0000-0000027D0000}"/>
    <cellStyle name="Percent 8 8 9 2" xfId="31958" xr:uid="{00000000-0005-0000-0000-0000037D0000}"/>
    <cellStyle name="Percent 8 8 9 3" xfId="31959" xr:uid="{00000000-0005-0000-0000-0000047D0000}"/>
    <cellStyle name="Percent 8 9" xfId="31960" xr:uid="{00000000-0005-0000-0000-0000057D0000}"/>
    <cellStyle name="Percent 8 9 2" xfId="31961" xr:uid="{00000000-0005-0000-0000-0000067D0000}"/>
    <cellStyle name="Percent 8 9 2 2" xfId="31962" xr:uid="{00000000-0005-0000-0000-0000077D0000}"/>
    <cellStyle name="Percent 8 9 2 2 2" xfId="31963" xr:uid="{00000000-0005-0000-0000-0000087D0000}"/>
    <cellStyle name="Percent 8 9 2 2 3" xfId="31964" xr:uid="{00000000-0005-0000-0000-0000097D0000}"/>
    <cellStyle name="Percent 8 9 2 3" xfId="31965" xr:uid="{00000000-0005-0000-0000-00000A7D0000}"/>
    <cellStyle name="Percent 8 9 2 4" xfId="31966" xr:uid="{00000000-0005-0000-0000-00000B7D0000}"/>
    <cellStyle name="Percent 8 9 3" xfId="31967" xr:uid="{00000000-0005-0000-0000-00000C7D0000}"/>
    <cellStyle name="Percent 8 9 3 2" xfId="31968" xr:uid="{00000000-0005-0000-0000-00000D7D0000}"/>
    <cellStyle name="Percent 8 9 3 2 2" xfId="31969" xr:uid="{00000000-0005-0000-0000-00000E7D0000}"/>
    <cellStyle name="Percent 8 9 3 2 3" xfId="31970" xr:uid="{00000000-0005-0000-0000-00000F7D0000}"/>
    <cellStyle name="Percent 8 9 3 3" xfId="31971" xr:uid="{00000000-0005-0000-0000-0000107D0000}"/>
    <cellStyle name="Percent 8 9 3 4" xfId="31972" xr:uid="{00000000-0005-0000-0000-0000117D0000}"/>
    <cellStyle name="Percent 8 9 4" xfId="31973" xr:uid="{00000000-0005-0000-0000-0000127D0000}"/>
    <cellStyle name="Percent 8 9 4 2" xfId="31974" xr:uid="{00000000-0005-0000-0000-0000137D0000}"/>
    <cellStyle name="Percent 8 9 4 3" xfId="31975" xr:uid="{00000000-0005-0000-0000-0000147D0000}"/>
    <cellStyle name="Percent 8 9 5" xfId="31976" xr:uid="{00000000-0005-0000-0000-0000157D0000}"/>
    <cellStyle name="Percent 8 9 6" xfId="31977" xr:uid="{00000000-0005-0000-0000-0000167D0000}"/>
    <cellStyle name="Percent 9" xfId="31978" xr:uid="{00000000-0005-0000-0000-0000177D0000}"/>
    <cellStyle name="Percent 9 10" xfId="31979" xr:uid="{00000000-0005-0000-0000-0000187D0000}"/>
    <cellStyle name="Percent 9 10 10" xfId="31980" xr:uid="{00000000-0005-0000-0000-0000197D0000}"/>
    <cellStyle name="Percent 9 10 10 2" xfId="31981" xr:uid="{00000000-0005-0000-0000-00001A7D0000}"/>
    <cellStyle name="Percent 9 10 10 3" xfId="31982" xr:uid="{00000000-0005-0000-0000-00001B7D0000}"/>
    <cellStyle name="Percent 9 10 11" xfId="31983" xr:uid="{00000000-0005-0000-0000-00001C7D0000}"/>
    <cellStyle name="Percent 9 10 11 2" xfId="31984" xr:uid="{00000000-0005-0000-0000-00001D7D0000}"/>
    <cellStyle name="Percent 9 10 11 3" xfId="31985" xr:uid="{00000000-0005-0000-0000-00001E7D0000}"/>
    <cellStyle name="Percent 9 10 12" xfId="31986" xr:uid="{00000000-0005-0000-0000-00001F7D0000}"/>
    <cellStyle name="Percent 9 10 12 2" xfId="31987" xr:uid="{00000000-0005-0000-0000-0000207D0000}"/>
    <cellStyle name="Percent 9 10 12 3" xfId="31988" xr:uid="{00000000-0005-0000-0000-0000217D0000}"/>
    <cellStyle name="Percent 9 10 13" xfId="31989" xr:uid="{00000000-0005-0000-0000-0000227D0000}"/>
    <cellStyle name="Percent 9 10 2" xfId="31990" xr:uid="{00000000-0005-0000-0000-0000237D0000}"/>
    <cellStyle name="Percent 9 10 2 2" xfId="31991" xr:uid="{00000000-0005-0000-0000-0000247D0000}"/>
    <cellStyle name="Percent 9 10 2 2 2" xfId="31992" xr:uid="{00000000-0005-0000-0000-0000257D0000}"/>
    <cellStyle name="Percent 9 10 2 2 2 2" xfId="31993" xr:uid="{00000000-0005-0000-0000-0000267D0000}"/>
    <cellStyle name="Percent 9 10 2 2 2 3" xfId="31994" xr:uid="{00000000-0005-0000-0000-0000277D0000}"/>
    <cellStyle name="Percent 9 10 2 2 3" xfId="31995" xr:uid="{00000000-0005-0000-0000-0000287D0000}"/>
    <cellStyle name="Percent 9 10 2 2 4" xfId="31996" xr:uid="{00000000-0005-0000-0000-0000297D0000}"/>
    <cellStyle name="Percent 9 10 2 3" xfId="31997" xr:uid="{00000000-0005-0000-0000-00002A7D0000}"/>
    <cellStyle name="Percent 9 10 2 3 2" xfId="31998" xr:uid="{00000000-0005-0000-0000-00002B7D0000}"/>
    <cellStyle name="Percent 9 10 2 3 2 2" xfId="31999" xr:uid="{00000000-0005-0000-0000-00002C7D0000}"/>
    <cellStyle name="Percent 9 10 2 3 2 3" xfId="32000" xr:uid="{00000000-0005-0000-0000-00002D7D0000}"/>
    <cellStyle name="Percent 9 10 2 3 3" xfId="32001" xr:uid="{00000000-0005-0000-0000-00002E7D0000}"/>
    <cellStyle name="Percent 9 10 2 3 4" xfId="32002" xr:uid="{00000000-0005-0000-0000-00002F7D0000}"/>
    <cellStyle name="Percent 9 10 2 4" xfId="32003" xr:uid="{00000000-0005-0000-0000-0000307D0000}"/>
    <cellStyle name="Percent 9 10 2 4 2" xfId="32004" xr:uid="{00000000-0005-0000-0000-0000317D0000}"/>
    <cellStyle name="Percent 9 10 2 4 3" xfId="32005" xr:uid="{00000000-0005-0000-0000-0000327D0000}"/>
    <cellStyle name="Percent 9 10 2 5" xfId="32006" xr:uid="{00000000-0005-0000-0000-0000337D0000}"/>
    <cellStyle name="Percent 9 10 2 5 2" xfId="32007" xr:uid="{00000000-0005-0000-0000-0000347D0000}"/>
    <cellStyle name="Percent 9 10 2 5 3" xfId="32008" xr:uid="{00000000-0005-0000-0000-0000357D0000}"/>
    <cellStyle name="Percent 9 10 2 6" xfId="32009" xr:uid="{00000000-0005-0000-0000-0000367D0000}"/>
    <cellStyle name="Percent 9 10 2 7" xfId="32010" xr:uid="{00000000-0005-0000-0000-0000377D0000}"/>
    <cellStyle name="Percent 9 10 3" xfId="32011" xr:uid="{00000000-0005-0000-0000-0000387D0000}"/>
    <cellStyle name="Percent 9 10 3 2" xfId="32012" xr:uid="{00000000-0005-0000-0000-0000397D0000}"/>
    <cellStyle name="Percent 9 10 3 2 2" xfId="32013" xr:uid="{00000000-0005-0000-0000-00003A7D0000}"/>
    <cellStyle name="Percent 9 10 3 2 2 2" xfId="32014" xr:uid="{00000000-0005-0000-0000-00003B7D0000}"/>
    <cellStyle name="Percent 9 10 3 2 2 3" xfId="32015" xr:uid="{00000000-0005-0000-0000-00003C7D0000}"/>
    <cellStyle name="Percent 9 10 3 2 3" xfId="32016" xr:uid="{00000000-0005-0000-0000-00003D7D0000}"/>
    <cellStyle name="Percent 9 10 3 2 4" xfId="32017" xr:uid="{00000000-0005-0000-0000-00003E7D0000}"/>
    <cellStyle name="Percent 9 10 3 3" xfId="32018" xr:uid="{00000000-0005-0000-0000-00003F7D0000}"/>
    <cellStyle name="Percent 9 10 3 3 2" xfId="32019" xr:uid="{00000000-0005-0000-0000-0000407D0000}"/>
    <cellStyle name="Percent 9 10 3 3 2 2" xfId="32020" xr:uid="{00000000-0005-0000-0000-0000417D0000}"/>
    <cellStyle name="Percent 9 10 3 3 2 3" xfId="32021" xr:uid="{00000000-0005-0000-0000-0000427D0000}"/>
    <cellStyle name="Percent 9 10 3 3 3" xfId="32022" xr:uid="{00000000-0005-0000-0000-0000437D0000}"/>
    <cellStyle name="Percent 9 10 3 3 4" xfId="32023" xr:uid="{00000000-0005-0000-0000-0000447D0000}"/>
    <cellStyle name="Percent 9 10 3 4" xfId="32024" xr:uid="{00000000-0005-0000-0000-0000457D0000}"/>
    <cellStyle name="Percent 9 10 3 4 2" xfId="32025" xr:uid="{00000000-0005-0000-0000-0000467D0000}"/>
    <cellStyle name="Percent 9 10 3 4 3" xfId="32026" xr:uid="{00000000-0005-0000-0000-0000477D0000}"/>
    <cellStyle name="Percent 9 10 3 5" xfId="32027" xr:uid="{00000000-0005-0000-0000-0000487D0000}"/>
    <cellStyle name="Percent 9 10 3 6" xfId="32028" xr:uid="{00000000-0005-0000-0000-0000497D0000}"/>
    <cellStyle name="Percent 9 10 4" xfId="32029" xr:uid="{00000000-0005-0000-0000-00004A7D0000}"/>
    <cellStyle name="Percent 9 10 4 2" xfId="32030" xr:uid="{00000000-0005-0000-0000-00004B7D0000}"/>
    <cellStyle name="Percent 9 10 4 2 2" xfId="32031" xr:uid="{00000000-0005-0000-0000-00004C7D0000}"/>
    <cellStyle name="Percent 9 10 4 2 2 2" xfId="32032" xr:uid="{00000000-0005-0000-0000-00004D7D0000}"/>
    <cellStyle name="Percent 9 10 4 2 2 3" xfId="32033" xr:uid="{00000000-0005-0000-0000-00004E7D0000}"/>
    <cellStyle name="Percent 9 10 4 2 3" xfId="32034" xr:uid="{00000000-0005-0000-0000-00004F7D0000}"/>
    <cellStyle name="Percent 9 10 4 2 4" xfId="32035" xr:uid="{00000000-0005-0000-0000-0000507D0000}"/>
    <cellStyle name="Percent 9 10 4 3" xfId="32036" xr:uid="{00000000-0005-0000-0000-0000517D0000}"/>
    <cellStyle name="Percent 9 10 4 3 2" xfId="32037" xr:uid="{00000000-0005-0000-0000-0000527D0000}"/>
    <cellStyle name="Percent 9 10 4 3 2 2" xfId="32038" xr:uid="{00000000-0005-0000-0000-0000537D0000}"/>
    <cellStyle name="Percent 9 10 4 3 2 3" xfId="32039" xr:uid="{00000000-0005-0000-0000-0000547D0000}"/>
    <cellStyle name="Percent 9 10 4 3 3" xfId="32040" xr:uid="{00000000-0005-0000-0000-0000557D0000}"/>
    <cellStyle name="Percent 9 10 4 3 4" xfId="32041" xr:uid="{00000000-0005-0000-0000-0000567D0000}"/>
    <cellStyle name="Percent 9 10 4 4" xfId="32042" xr:uid="{00000000-0005-0000-0000-0000577D0000}"/>
    <cellStyle name="Percent 9 10 4 4 2" xfId="32043" xr:uid="{00000000-0005-0000-0000-0000587D0000}"/>
    <cellStyle name="Percent 9 10 4 4 3" xfId="32044" xr:uid="{00000000-0005-0000-0000-0000597D0000}"/>
    <cellStyle name="Percent 9 10 4 5" xfId="32045" xr:uid="{00000000-0005-0000-0000-00005A7D0000}"/>
    <cellStyle name="Percent 9 10 4 6" xfId="32046" xr:uid="{00000000-0005-0000-0000-00005B7D0000}"/>
    <cellStyle name="Percent 9 10 5" xfId="32047" xr:uid="{00000000-0005-0000-0000-00005C7D0000}"/>
    <cellStyle name="Percent 9 10 5 2" xfId="32048" xr:uid="{00000000-0005-0000-0000-00005D7D0000}"/>
    <cellStyle name="Percent 9 10 5 2 2" xfId="32049" xr:uid="{00000000-0005-0000-0000-00005E7D0000}"/>
    <cellStyle name="Percent 9 10 5 2 2 2" xfId="32050" xr:uid="{00000000-0005-0000-0000-00005F7D0000}"/>
    <cellStyle name="Percent 9 10 5 2 2 3" xfId="32051" xr:uid="{00000000-0005-0000-0000-0000607D0000}"/>
    <cellStyle name="Percent 9 10 5 2 3" xfId="32052" xr:uid="{00000000-0005-0000-0000-0000617D0000}"/>
    <cellStyle name="Percent 9 10 5 2 4" xfId="32053" xr:uid="{00000000-0005-0000-0000-0000627D0000}"/>
    <cellStyle name="Percent 9 10 5 3" xfId="32054" xr:uid="{00000000-0005-0000-0000-0000637D0000}"/>
    <cellStyle name="Percent 9 10 5 3 2" xfId="32055" xr:uid="{00000000-0005-0000-0000-0000647D0000}"/>
    <cellStyle name="Percent 9 10 5 3 2 2" xfId="32056" xr:uid="{00000000-0005-0000-0000-0000657D0000}"/>
    <cellStyle name="Percent 9 10 5 3 2 3" xfId="32057" xr:uid="{00000000-0005-0000-0000-0000667D0000}"/>
    <cellStyle name="Percent 9 10 5 3 3" xfId="32058" xr:uid="{00000000-0005-0000-0000-0000677D0000}"/>
    <cellStyle name="Percent 9 10 5 3 4" xfId="32059" xr:uid="{00000000-0005-0000-0000-0000687D0000}"/>
    <cellStyle name="Percent 9 10 5 4" xfId="32060" xr:uid="{00000000-0005-0000-0000-0000697D0000}"/>
    <cellStyle name="Percent 9 10 5 4 2" xfId="32061" xr:uid="{00000000-0005-0000-0000-00006A7D0000}"/>
    <cellStyle name="Percent 9 10 5 4 2 2" xfId="32062" xr:uid="{00000000-0005-0000-0000-00006B7D0000}"/>
    <cellStyle name="Percent 9 10 5 4 2 3" xfId="32063" xr:uid="{00000000-0005-0000-0000-00006C7D0000}"/>
    <cellStyle name="Percent 9 10 5 4 3" xfId="32064" xr:uid="{00000000-0005-0000-0000-00006D7D0000}"/>
    <cellStyle name="Percent 9 10 5 4 4" xfId="32065" xr:uid="{00000000-0005-0000-0000-00006E7D0000}"/>
    <cellStyle name="Percent 9 10 5 5" xfId="32066" xr:uid="{00000000-0005-0000-0000-00006F7D0000}"/>
    <cellStyle name="Percent 9 10 5 5 2" xfId="32067" xr:uid="{00000000-0005-0000-0000-0000707D0000}"/>
    <cellStyle name="Percent 9 10 5 5 3" xfId="32068" xr:uid="{00000000-0005-0000-0000-0000717D0000}"/>
    <cellStyle name="Percent 9 10 5 6" xfId="32069" xr:uid="{00000000-0005-0000-0000-0000727D0000}"/>
    <cellStyle name="Percent 9 10 5 7" xfId="32070" xr:uid="{00000000-0005-0000-0000-0000737D0000}"/>
    <cellStyle name="Percent 9 10 6" xfId="32071" xr:uid="{00000000-0005-0000-0000-0000747D0000}"/>
    <cellStyle name="Percent 9 10 6 2" xfId="32072" xr:uid="{00000000-0005-0000-0000-0000757D0000}"/>
    <cellStyle name="Percent 9 10 6 2 2" xfId="32073" xr:uid="{00000000-0005-0000-0000-0000767D0000}"/>
    <cellStyle name="Percent 9 10 6 2 2 2" xfId="32074" xr:uid="{00000000-0005-0000-0000-0000777D0000}"/>
    <cellStyle name="Percent 9 10 6 2 2 3" xfId="32075" xr:uid="{00000000-0005-0000-0000-0000787D0000}"/>
    <cellStyle name="Percent 9 10 6 2 3" xfId="32076" xr:uid="{00000000-0005-0000-0000-0000797D0000}"/>
    <cellStyle name="Percent 9 10 6 2 4" xfId="32077" xr:uid="{00000000-0005-0000-0000-00007A7D0000}"/>
    <cellStyle name="Percent 9 10 6 3" xfId="32078" xr:uid="{00000000-0005-0000-0000-00007B7D0000}"/>
    <cellStyle name="Percent 9 10 6 3 2" xfId="32079" xr:uid="{00000000-0005-0000-0000-00007C7D0000}"/>
    <cellStyle name="Percent 9 10 6 3 2 2" xfId="32080" xr:uid="{00000000-0005-0000-0000-00007D7D0000}"/>
    <cellStyle name="Percent 9 10 6 3 2 3" xfId="32081" xr:uid="{00000000-0005-0000-0000-00007E7D0000}"/>
    <cellStyle name="Percent 9 10 6 3 3" xfId="32082" xr:uid="{00000000-0005-0000-0000-00007F7D0000}"/>
    <cellStyle name="Percent 9 10 6 3 4" xfId="32083" xr:uid="{00000000-0005-0000-0000-0000807D0000}"/>
    <cellStyle name="Percent 9 10 6 4" xfId="32084" xr:uid="{00000000-0005-0000-0000-0000817D0000}"/>
    <cellStyle name="Percent 9 10 6 4 2" xfId="32085" xr:uid="{00000000-0005-0000-0000-0000827D0000}"/>
    <cellStyle name="Percent 9 10 6 4 3" xfId="32086" xr:uid="{00000000-0005-0000-0000-0000837D0000}"/>
    <cellStyle name="Percent 9 10 6 5" xfId="32087" xr:uid="{00000000-0005-0000-0000-0000847D0000}"/>
    <cellStyle name="Percent 9 10 6 6" xfId="32088" xr:uid="{00000000-0005-0000-0000-0000857D0000}"/>
    <cellStyle name="Percent 9 10 7" xfId="32089" xr:uid="{00000000-0005-0000-0000-0000867D0000}"/>
    <cellStyle name="Percent 9 10 7 2" xfId="32090" xr:uid="{00000000-0005-0000-0000-0000877D0000}"/>
    <cellStyle name="Percent 9 10 7 2 2" xfId="32091" xr:uid="{00000000-0005-0000-0000-0000887D0000}"/>
    <cellStyle name="Percent 9 10 7 2 3" xfId="32092" xr:uid="{00000000-0005-0000-0000-0000897D0000}"/>
    <cellStyle name="Percent 9 10 7 3" xfId="32093" xr:uid="{00000000-0005-0000-0000-00008A7D0000}"/>
    <cellStyle name="Percent 9 10 7 4" xfId="32094" xr:uid="{00000000-0005-0000-0000-00008B7D0000}"/>
    <cellStyle name="Percent 9 10 8" xfId="32095" xr:uid="{00000000-0005-0000-0000-00008C7D0000}"/>
    <cellStyle name="Percent 9 10 8 2" xfId="32096" xr:uid="{00000000-0005-0000-0000-00008D7D0000}"/>
    <cellStyle name="Percent 9 10 8 2 2" xfId="32097" xr:uid="{00000000-0005-0000-0000-00008E7D0000}"/>
    <cellStyle name="Percent 9 10 8 2 3" xfId="32098" xr:uid="{00000000-0005-0000-0000-00008F7D0000}"/>
    <cellStyle name="Percent 9 10 8 3" xfId="32099" xr:uid="{00000000-0005-0000-0000-0000907D0000}"/>
    <cellStyle name="Percent 9 10 8 4" xfId="32100" xr:uid="{00000000-0005-0000-0000-0000917D0000}"/>
    <cellStyle name="Percent 9 10 9" xfId="32101" xr:uid="{00000000-0005-0000-0000-0000927D0000}"/>
    <cellStyle name="Percent 9 10 9 2" xfId="32102" xr:uid="{00000000-0005-0000-0000-0000937D0000}"/>
    <cellStyle name="Percent 9 10 9 2 2" xfId="32103" xr:uid="{00000000-0005-0000-0000-0000947D0000}"/>
    <cellStyle name="Percent 9 10 9 2 3" xfId="32104" xr:uid="{00000000-0005-0000-0000-0000957D0000}"/>
    <cellStyle name="Percent 9 10 9 3" xfId="32105" xr:uid="{00000000-0005-0000-0000-0000967D0000}"/>
    <cellStyle name="Percent 9 10 9 4" xfId="32106" xr:uid="{00000000-0005-0000-0000-0000977D0000}"/>
    <cellStyle name="Percent 9 11" xfId="32107" xr:uid="{00000000-0005-0000-0000-0000987D0000}"/>
    <cellStyle name="Percent 9 11 10" xfId="32108" xr:uid="{00000000-0005-0000-0000-0000997D0000}"/>
    <cellStyle name="Percent 9 11 10 2" xfId="32109" xr:uid="{00000000-0005-0000-0000-00009A7D0000}"/>
    <cellStyle name="Percent 9 11 10 3" xfId="32110" xr:uid="{00000000-0005-0000-0000-00009B7D0000}"/>
    <cellStyle name="Percent 9 11 11" xfId="32111" xr:uid="{00000000-0005-0000-0000-00009C7D0000}"/>
    <cellStyle name="Percent 9 11 11 2" xfId="32112" xr:uid="{00000000-0005-0000-0000-00009D7D0000}"/>
    <cellStyle name="Percent 9 11 11 3" xfId="32113" xr:uid="{00000000-0005-0000-0000-00009E7D0000}"/>
    <cellStyle name="Percent 9 11 12" xfId="32114" xr:uid="{00000000-0005-0000-0000-00009F7D0000}"/>
    <cellStyle name="Percent 9 11 12 2" xfId="32115" xr:uid="{00000000-0005-0000-0000-0000A07D0000}"/>
    <cellStyle name="Percent 9 11 12 3" xfId="32116" xr:uid="{00000000-0005-0000-0000-0000A17D0000}"/>
    <cellStyle name="Percent 9 11 13" xfId="32117" xr:uid="{00000000-0005-0000-0000-0000A27D0000}"/>
    <cellStyle name="Percent 9 11 2" xfId="32118" xr:uid="{00000000-0005-0000-0000-0000A37D0000}"/>
    <cellStyle name="Percent 9 11 2 2" xfId="32119" xr:uid="{00000000-0005-0000-0000-0000A47D0000}"/>
    <cellStyle name="Percent 9 11 2 2 2" xfId="32120" xr:uid="{00000000-0005-0000-0000-0000A57D0000}"/>
    <cellStyle name="Percent 9 11 2 2 2 2" xfId="32121" xr:uid="{00000000-0005-0000-0000-0000A67D0000}"/>
    <cellStyle name="Percent 9 11 2 2 2 3" xfId="32122" xr:uid="{00000000-0005-0000-0000-0000A77D0000}"/>
    <cellStyle name="Percent 9 11 2 2 3" xfId="32123" xr:uid="{00000000-0005-0000-0000-0000A87D0000}"/>
    <cellStyle name="Percent 9 11 2 2 4" xfId="32124" xr:uid="{00000000-0005-0000-0000-0000A97D0000}"/>
    <cellStyle name="Percent 9 11 2 3" xfId="32125" xr:uid="{00000000-0005-0000-0000-0000AA7D0000}"/>
    <cellStyle name="Percent 9 11 2 3 2" xfId="32126" xr:uid="{00000000-0005-0000-0000-0000AB7D0000}"/>
    <cellStyle name="Percent 9 11 2 3 2 2" xfId="32127" xr:uid="{00000000-0005-0000-0000-0000AC7D0000}"/>
    <cellStyle name="Percent 9 11 2 3 2 3" xfId="32128" xr:uid="{00000000-0005-0000-0000-0000AD7D0000}"/>
    <cellStyle name="Percent 9 11 2 3 3" xfId="32129" xr:uid="{00000000-0005-0000-0000-0000AE7D0000}"/>
    <cellStyle name="Percent 9 11 2 3 4" xfId="32130" xr:uid="{00000000-0005-0000-0000-0000AF7D0000}"/>
    <cellStyle name="Percent 9 11 2 4" xfId="32131" xr:uid="{00000000-0005-0000-0000-0000B07D0000}"/>
    <cellStyle name="Percent 9 11 2 4 2" xfId="32132" xr:uid="{00000000-0005-0000-0000-0000B17D0000}"/>
    <cellStyle name="Percent 9 11 2 4 3" xfId="32133" xr:uid="{00000000-0005-0000-0000-0000B27D0000}"/>
    <cellStyle name="Percent 9 11 2 5" xfId="32134" xr:uid="{00000000-0005-0000-0000-0000B37D0000}"/>
    <cellStyle name="Percent 9 11 2 5 2" xfId="32135" xr:uid="{00000000-0005-0000-0000-0000B47D0000}"/>
    <cellStyle name="Percent 9 11 2 5 3" xfId="32136" xr:uid="{00000000-0005-0000-0000-0000B57D0000}"/>
    <cellStyle name="Percent 9 11 2 6" xfId="32137" xr:uid="{00000000-0005-0000-0000-0000B67D0000}"/>
    <cellStyle name="Percent 9 11 2 7" xfId="32138" xr:uid="{00000000-0005-0000-0000-0000B77D0000}"/>
    <cellStyle name="Percent 9 11 3" xfId="32139" xr:uid="{00000000-0005-0000-0000-0000B87D0000}"/>
    <cellStyle name="Percent 9 11 3 2" xfId="32140" xr:uid="{00000000-0005-0000-0000-0000B97D0000}"/>
    <cellStyle name="Percent 9 11 3 2 2" xfId="32141" xr:uid="{00000000-0005-0000-0000-0000BA7D0000}"/>
    <cellStyle name="Percent 9 11 3 2 2 2" xfId="32142" xr:uid="{00000000-0005-0000-0000-0000BB7D0000}"/>
    <cellStyle name="Percent 9 11 3 2 2 3" xfId="32143" xr:uid="{00000000-0005-0000-0000-0000BC7D0000}"/>
    <cellStyle name="Percent 9 11 3 2 3" xfId="32144" xr:uid="{00000000-0005-0000-0000-0000BD7D0000}"/>
    <cellStyle name="Percent 9 11 3 2 4" xfId="32145" xr:uid="{00000000-0005-0000-0000-0000BE7D0000}"/>
    <cellStyle name="Percent 9 11 3 3" xfId="32146" xr:uid="{00000000-0005-0000-0000-0000BF7D0000}"/>
    <cellStyle name="Percent 9 11 3 3 2" xfId="32147" xr:uid="{00000000-0005-0000-0000-0000C07D0000}"/>
    <cellStyle name="Percent 9 11 3 3 2 2" xfId="32148" xr:uid="{00000000-0005-0000-0000-0000C17D0000}"/>
    <cellStyle name="Percent 9 11 3 3 2 3" xfId="32149" xr:uid="{00000000-0005-0000-0000-0000C27D0000}"/>
    <cellStyle name="Percent 9 11 3 3 3" xfId="32150" xr:uid="{00000000-0005-0000-0000-0000C37D0000}"/>
    <cellStyle name="Percent 9 11 3 3 4" xfId="32151" xr:uid="{00000000-0005-0000-0000-0000C47D0000}"/>
    <cellStyle name="Percent 9 11 3 4" xfId="32152" xr:uid="{00000000-0005-0000-0000-0000C57D0000}"/>
    <cellStyle name="Percent 9 11 3 4 2" xfId="32153" xr:uid="{00000000-0005-0000-0000-0000C67D0000}"/>
    <cellStyle name="Percent 9 11 3 4 3" xfId="32154" xr:uid="{00000000-0005-0000-0000-0000C77D0000}"/>
    <cellStyle name="Percent 9 11 3 5" xfId="32155" xr:uid="{00000000-0005-0000-0000-0000C87D0000}"/>
    <cellStyle name="Percent 9 11 3 6" xfId="32156" xr:uid="{00000000-0005-0000-0000-0000C97D0000}"/>
    <cellStyle name="Percent 9 11 4" xfId="32157" xr:uid="{00000000-0005-0000-0000-0000CA7D0000}"/>
    <cellStyle name="Percent 9 11 4 2" xfId="32158" xr:uid="{00000000-0005-0000-0000-0000CB7D0000}"/>
    <cellStyle name="Percent 9 11 4 2 2" xfId="32159" xr:uid="{00000000-0005-0000-0000-0000CC7D0000}"/>
    <cellStyle name="Percent 9 11 4 2 2 2" xfId="32160" xr:uid="{00000000-0005-0000-0000-0000CD7D0000}"/>
    <cellStyle name="Percent 9 11 4 2 2 3" xfId="32161" xr:uid="{00000000-0005-0000-0000-0000CE7D0000}"/>
    <cellStyle name="Percent 9 11 4 2 3" xfId="32162" xr:uid="{00000000-0005-0000-0000-0000CF7D0000}"/>
    <cellStyle name="Percent 9 11 4 2 4" xfId="32163" xr:uid="{00000000-0005-0000-0000-0000D07D0000}"/>
    <cellStyle name="Percent 9 11 4 3" xfId="32164" xr:uid="{00000000-0005-0000-0000-0000D17D0000}"/>
    <cellStyle name="Percent 9 11 4 3 2" xfId="32165" xr:uid="{00000000-0005-0000-0000-0000D27D0000}"/>
    <cellStyle name="Percent 9 11 4 3 2 2" xfId="32166" xr:uid="{00000000-0005-0000-0000-0000D37D0000}"/>
    <cellStyle name="Percent 9 11 4 3 2 3" xfId="32167" xr:uid="{00000000-0005-0000-0000-0000D47D0000}"/>
    <cellStyle name="Percent 9 11 4 3 3" xfId="32168" xr:uid="{00000000-0005-0000-0000-0000D57D0000}"/>
    <cellStyle name="Percent 9 11 4 3 4" xfId="32169" xr:uid="{00000000-0005-0000-0000-0000D67D0000}"/>
    <cellStyle name="Percent 9 11 4 4" xfId="32170" xr:uid="{00000000-0005-0000-0000-0000D77D0000}"/>
    <cellStyle name="Percent 9 11 4 4 2" xfId="32171" xr:uid="{00000000-0005-0000-0000-0000D87D0000}"/>
    <cellStyle name="Percent 9 11 4 4 3" xfId="32172" xr:uid="{00000000-0005-0000-0000-0000D97D0000}"/>
    <cellStyle name="Percent 9 11 4 5" xfId="32173" xr:uid="{00000000-0005-0000-0000-0000DA7D0000}"/>
    <cellStyle name="Percent 9 11 4 6" xfId="32174" xr:uid="{00000000-0005-0000-0000-0000DB7D0000}"/>
    <cellStyle name="Percent 9 11 5" xfId="32175" xr:uid="{00000000-0005-0000-0000-0000DC7D0000}"/>
    <cellStyle name="Percent 9 11 5 2" xfId="32176" xr:uid="{00000000-0005-0000-0000-0000DD7D0000}"/>
    <cellStyle name="Percent 9 11 5 2 2" xfId="32177" xr:uid="{00000000-0005-0000-0000-0000DE7D0000}"/>
    <cellStyle name="Percent 9 11 5 2 2 2" xfId="32178" xr:uid="{00000000-0005-0000-0000-0000DF7D0000}"/>
    <cellStyle name="Percent 9 11 5 2 2 3" xfId="32179" xr:uid="{00000000-0005-0000-0000-0000E07D0000}"/>
    <cellStyle name="Percent 9 11 5 2 3" xfId="32180" xr:uid="{00000000-0005-0000-0000-0000E17D0000}"/>
    <cellStyle name="Percent 9 11 5 2 4" xfId="32181" xr:uid="{00000000-0005-0000-0000-0000E27D0000}"/>
    <cellStyle name="Percent 9 11 5 3" xfId="32182" xr:uid="{00000000-0005-0000-0000-0000E37D0000}"/>
    <cellStyle name="Percent 9 11 5 3 2" xfId="32183" xr:uid="{00000000-0005-0000-0000-0000E47D0000}"/>
    <cellStyle name="Percent 9 11 5 3 2 2" xfId="32184" xr:uid="{00000000-0005-0000-0000-0000E57D0000}"/>
    <cellStyle name="Percent 9 11 5 3 2 3" xfId="32185" xr:uid="{00000000-0005-0000-0000-0000E67D0000}"/>
    <cellStyle name="Percent 9 11 5 3 3" xfId="32186" xr:uid="{00000000-0005-0000-0000-0000E77D0000}"/>
    <cellStyle name="Percent 9 11 5 3 4" xfId="32187" xr:uid="{00000000-0005-0000-0000-0000E87D0000}"/>
    <cellStyle name="Percent 9 11 5 4" xfId="32188" xr:uid="{00000000-0005-0000-0000-0000E97D0000}"/>
    <cellStyle name="Percent 9 11 5 4 2" xfId="32189" xr:uid="{00000000-0005-0000-0000-0000EA7D0000}"/>
    <cellStyle name="Percent 9 11 5 4 2 2" xfId="32190" xr:uid="{00000000-0005-0000-0000-0000EB7D0000}"/>
    <cellStyle name="Percent 9 11 5 4 2 3" xfId="32191" xr:uid="{00000000-0005-0000-0000-0000EC7D0000}"/>
    <cellStyle name="Percent 9 11 5 4 3" xfId="32192" xr:uid="{00000000-0005-0000-0000-0000ED7D0000}"/>
    <cellStyle name="Percent 9 11 5 4 4" xfId="32193" xr:uid="{00000000-0005-0000-0000-0000EE7D0000}"/>
    <cellStyle name="Percent 9 11 5 5" xfId="32194" xr:uid="{00000000-0005-0000-0000-0000EF7D0000}"/>
    <cellStyle name="Percent 9 11 5 5 2" xfId="32195" xr:uid="{00000000-0005-0000-0000-0000F07D0000}"/>
    <cellStyle name="Percent 9 11 5 5 3" xfId="32196" xr:uid="{00000000-0005-0000-0000-0000F17D0000}"/>
    <cellStyle name="Percent 9 11 5 6" xfId="32197" xr:uid="{00000000-0005-0000-0000-0000F27D0000}"/>
    <cellStyle name="Percent 9 11 5 7" xfId="32198" xr:uid="{00000000-0005-0000-0000-0000F37D0000}"/>
    <cellStyle name="Percent 9 11 6" xfId="32199" xr:uid="{00000000-0005-0000-0000-0000F47D0000}"/>
    <cellStyle name="Percent 9 11 6 2" xfId="32200" xr:uid="{00000000-0005-0000-0000-0000F57D0000}"/>
    <cellStyle name="Percent 9 11 6 2 2" xfId="32201" xr:uid="{00000000-0005-0000-0000-0000F67D0000}"/>
    <cellStyle name="Percent 9 11 6 2 2 2" xfId="32202" xr:uid="{00000000-0005-0000-0000-0000F77D0000}"/>
    <cellStyle name="Percent 9 11 6 2 2 3" xfId="32203" xr:uid="{00000000-0005-0000-0000-0000F87D0000}"/>
    <cellStyle name="Percent 9 11 6 2 3" xfId="32204" xr:uid="{00000000-0005-0000-0000-0000F97D0000}"/>
    <cellStyle name="Percent 9 11 6 2 4" xfId="32205" xr:uid="{00000000-0005-0000-0000-0000FA7D0000}"/>
    <cellStyle name="Percent 9 11 6 3" xfId="32206" xr:uid="{00000000-0005-0000-0000-0000FB7D0000}"/>
    <cellStyle name="Percent 9 11 6 3 2" xfId="32207" xr:uid="{00000000-0005-0000-0000-0000FC7D0000}"/>
    <cellStyle name="Percent 9 11 6 3 2 2" xfId="32208" xr:uid="{00000000-0005-0000-0000-0000FD7D0000}"/>
    <cellStyle name="Percent 9 11 6 3 2 3" xfId="32209" xr:uid="{00000000-0005-0000-0000-0000FE7D0000}"/>
    <cellStyle name="Percent 9 11 6 3 3" xfId="32210" xr:uid="{00000000-0005-0000-0000-0000FF7D0000}"/>
    <cellStyle name="Percent 9 11 6 3 4" xfId="32211" xr:uid="{00000000-0005-0000-0000-0000007E0000}"/>
    <cellStyle name="Percent 9 11 6 4" xfId="32212" xr:uid="{00000000-0005-0000-0000-0000017E0000}"/>
    <cellStyle name="Percent 9 11 6 4 2" xfId="32213" xr:uid="{00000000-0005-0000-0000-0000027E0000}"/>
    <cellStyle name="Percent 9 11 6 4 3" xfId="32214" xr:uid="{00000000-0005-0000-0000-0000037E0000}"/>
    <cellStyle name="Percent 9 11 6 5" xfId="32215" xr:uid="{00000000-0005-0000-0000-0000047E0000}"/>
    <cellStyle name="Percent 9 11 6 6" xfId="32216" xr:uid="{00000000-0005-0000-0000-0000057E0000}"/>
    <cellStyle name="Percent 9 11 7" xfId="32217" xr:uid="{00000000-0005-0000-0000-0000067E0000}"/>
    <cellStyle name="Percent 9 11 7 2" xfId="32218" xr:uid="{00000000-0005-0000-0000-0000077E0000}"/>
    <cellStyle name="Percent 9 11 7 2 2" xfId="32219" xr:uid="{00000000-0005-0000-0000-0000087E0000}"/>
    <cellStyle name="Percent 9 11 7 2 3" xfId="32220" xr:uid="{00000000-0005-0000-0000-0000097E0000}"/>
    <cellStyle name="Percent 9 11 7 3" xfId="32221" xr:uid="{00000000-0005-0000-0000-00000A7E0000}"/>
    <cellStyle name="Percent 9 11 7 4" xfId="32222" xr:uid="{00000000-0005-0000-0000-00000B7E0000}"/>
    <cellStyle name="Percent 9 11 8" xfId="32223" xr:uid="{00000000-0005-0000-0000-00000C7E0000}"/>
    <cellStyle name="Percent 9 11 8 2" xfId="32224" xr:uid="{00000000-0005-0000-0000-00000D7E0000}"/>
    <cellStyle name="Percent 9 11 8 2 2" xfId="32225" xr:uid="{00000000-0005-0000-0000-00000E7E0000}"/>
    <cellStyle name="Percent 9 11 8 2 3" xfId="32226" xr:uid="{00000000-0005-0000-0000-00000F7E0000}"/>
    <cellStyle name="Percent 9 11 8 3" xfId="32227" xr:uid="{00000000-0005-0000-0000-0000107E0000}"/>
    <cellStyle name="Percent 9 11 8 4" xfId="32228" xr:uid="{00000000-0005-0000-0000-0000117E0000}"/>
    <cellStyle name="Percent 9 11 9" xfId="32229" xr:uid="{00000000-0005-0000-0000-0000127E0000}"/>
    <cellStyle name="Percent 9 11 9 2" xfId="32230" xr:uid="{00000000-0005-0000-0000-0000137E0000}"/>
    <cellStyle name="Percent 9 11 9 2 2" xfId="32231" xr:uid="{00000000-0005-0000-0000-0000147E0000}"/>
    <cellStyle name="Percent 9 11 9 2 3" xfId="32232" xr:uid="{00000000-0005-0000-0000-0000157E0000}"/>
    <cellStyle name="Percent 9 11 9 3" xfId="32233" xr:uid="{00000000-0005-0000-0000-0000167E0000}"/>
    <cellStyle name="Percent 9 11 9 4" xfId="32234" xr:uid="{00000000-0005-0000-0000-0000177E0000}"/>
    <cellStyle name="Percent 9 12" xfId="32235" xr:uid="{00000000-0005-0000-0000-0000187E0000}"/>
    <cellStyle name="Percent 9 12 10" xfId="32236" xr:uid="{00000000-0005-0000-0000-0000197E0000}"/>
    <cellStyle name="Percent 9 12 10 2" xfId="32237" xr:uid="{00000000-0005-0000-0000-00001A7E0000}"/>
    <cellStyle name="Percent 9 12 10 3" xfId="32238" xr:uid="{00000000-0005-0000-0000-00001B7E0000}"/>
    <cellStyle name="Percent 9 12 11" xfId="32239" xr:uid="{00000000-0005-0000-0000-00001C7E0000}"/>
    <cellStyle name="Percent 9 12 11 2" xfId="32240" xr:uid="{00000000-0005-0000-0000-00001D7E0000}"/>
    <cellStyle name="Percent 9 12 11 3" xfId="32241" xr:uid="{00000000-0005-0000-0000-00001E7E0000}"/>
    <cellStyle name="Percent 9 12 12" xfId="32242" xr:uid="{00000000-0005-0000-0000-00001F7E0000}"/>
    <cellStyle name="Percent 9 12 12 2" xfId="32243" xr:uid="{00000000-0005-0000-0000-0000207E0000}"/>
    <cellStyle name="Percent 9 12 12 3" xfId="32244" xr:uid="{00000000-0005-0000-0000-0000217E0000}"/>
    <cellStyle name="Percent 9 12 13" xfId="32245" xr:uid="{00000000-0005-0000-0000-0000227E0000}"/>
    <cellStyle name="Percent 9 12 2" xfId="32246" xr:uid="{00000000-0005-0000-0000-0000237E0000}"/>
    <cellStyle name="Percent 9 12 2 2" xfId="32247" xr:uid="{00000000-0005-0000-0000-0000247E0000}"/>
    <cellStyle name="Percent 9 12 2 2 2" xfId="32248" xr:uid="{00000000-0005-0000-0000-0000257E0000}"/>
    <cellStyle name="Percent 9 12 2 2 2 2" xfId="32249" xr:uid="{00000000-0005-0000-0000-0000267E0000}"/>
    <cellStyle name="Percent 9 12 2 2 2 3" xfId="32250" xr:uid="{00000000-0005-0000-0000-0000277E0000}"/>
    <cellStyle name="Percent 9 12 2 2 3" xfId="32251" xr:uid="{00000000-0005-0000-0000-0000287E0000}"/>
    <cellStyle name="Percent 9 12 2 2 4" xfId="32252" xr:uid="{00000000-0005-0000-0000-0000297E0000}"/>
    <cellStyle name="Percent 9 12 2 3" xfId="32253" xr:uid="{00000000-0005-0000-0000-00002A7E0000}"/>
    <cellStyle name="Percent 9 12 2 3 2" xfId="32254" xr:uid="{00000000-0005-0000-0000-00002B7E0000}"/>
    <cellStyle name="Percent 9 12 2 3 2 2" xfId="32255" xr:uid="{00000000-0005-0000-0000-00002C7E0000}"/>
    <cellStyle name="Percent 9 12 2 3 2 3" xfId="32256" xr:uid="{00000000-0005-0000-0000-00002D7E0000}"/>
    <cellStyle name="Percent 9 12 2 3 3" xfId="32257" xr:uid="{00000000-0005-0000-0000-00002E7E0000}"/>
    <cellStyle name="Percent 9 12 2 3 4" xfId="32258" xr:uid="{00000000-0005-0000-0000-00002F7E0000}"/>
    <cellStyle name="Percent 9 12 2 4" xfId="32259" xr:uid="{00000000-0005-0000-0000-0000307E0000}"/>
    <cellStyle name="Percent 9 12 2 4 2" xfId="32260" xr:uid="{00000000-0005-0000-0000-0000317E0000}"/>
    <cellStyle name="Percent 9 12 2 4 3" xfId="32261" xr:uid="{00000000-0005-0000-0000-0000327E0000}"/>
    <cellStyle name="Percent 9 12 2 5" xfId="32262" xr:uid="{00000000-0005-0000-0000-0000337E0000}"/>
    <cellStyle name="Percent 9 12 2 5 2" xfId="32263" xr:uid="{00000000-0005-0000-0000-0000347E0000}"/>
    <cellStyle name="Percent 9 12 2 5 3" xfId="32264" xr:uid="{00000000-0005-0000-0000-0000357E0000}"/>
    <cellStyle name="Percent 9 12 2 6" xfId="32265" xr:uid="{00000000-0005-0000-0000-0000367E0000}"/>
    <cellStyle name="Percent 9 12 2 7" xfId="32266" xr:uid="{00000000-0005-0000-0000-0000377E0000}"/>
    <cellStyle name="Percent 9 12 3" xfId="32267" xr:uid="{00000000-0005-0000-0000-0000387E0000}"/>
    <cellStyle name="Percent 9 12 3 2" xfId="32268" xr:uid="{00000000-0005-0000-0000-0000397E0000}"/>
    <cellStyle name="Percent 9 12 3 2 2" xfId="32269" xr:uid="{00000000-0005-0000-0000-00003A7E0000}"/>
    <cellStyle name="Percent 9 12 3 2 2 2" xfId="32270" xr:uid="{00000000-0005-0000-0000-00003B7E0000}"/>
    <cellStyle name="Percent 9 12 3 2 2 3" xfId="32271" xr:uid="{00000000-0005-0000-0000-00003C7E0000}"/>
    <cellStyle name="Percent 9 12 3 2 3" xfId="32272" xr:uid="{00000000-0005-0000-0000-00003D7E0000}"/>
    <cellStyle name="Percent 9 12 3 2 4" xfId="32273" xr:uid="{00000000-0005-0000-0000-00003E7E0000}"/>
    <cellStyle name="Percent 9 12 3 3" xfId="32274" xr:uid="{00000000-0005-0000-0000-00003F7E0000}"/>
    <cellStyle name="Percent 9 12 3 3 2" xfId="32275" xr:uid="{00000000-0005-0000-0000-0000407E0000}"/>
    <cellStyle name="Percent 9 12 3 3 2 2" xfId="32276" xr:uid="{00000000-0005-0000-0000-0000417E0000}"/>
    <cellStyle name="Percent 9 12 3 3 2 3" xfId="32277" xr:uid="{00000000-0005-0000-0000-0000427E0000}"/>
    <cellStyle name="Percent 9 12 3 3 3" xfId="32278" xr:uid="{00000000-0005-0000-0000-0000437E0000}"/>
    <cellStyle name="Percent 9 12 3 3 4" xfId="32279" xr:uid="{00000000-0005-0000-0000-0000447E0000}"/>
    <cellStyle name="Percent 9 12 3 4" xfId="32280" xr:uid="{00000000-0005-0000-0000-0000457E0000}"/>
    <cellStyle name="Percent 9 12 3 4 2" xfId="32281" xr:uid="{00000000-0005-0000-0000-0000467E0000}"/>
    <cellStyle name="Percent 9 12 3 4 3" xfId="32282" xr:uid="{00000000-0005-0000-0000-0000477E0000}"/>
    <cellStyle name="Percent 9 12 3 5" xfId="32283" xr:uid="{00000000-0005-0000-0000-0000487E0000}"/>
    <cellStyle name="Percent 9 12 3 6" xfId="32284" xr:uid="{00000000-0005-0000-0000-0000497E0000}"/>
    <cellStyle name="Percent 9 12 4" xfId="32285" xr:uid="{00000000-0005-0000-0000-00004A7E0000}"/>
    <cellStyle name="Percent 9 12 4 2" xfId="32286" xr:uid="{00000000-0005-0000-0000-00004B7E0000}"/>
    <cellStyle name="Percent 9 12 4 2 2" xfId="32287" xr:uid="{00000000-0005-0000-0000-00004C7E0000}"/>
    <cellStyle name="Percent 9 12 4 2 2 2" xfId="32288" xr:uid="{00000000-0005-0000-0000-00004D7E0000}"/>
    <cellStyle name="Percent 9 12 4 2 2 3" xfId="32289" xr:uid="{00000000-0005-0000-0000-00004E7E0000}"/>
    <cellStyle name="Percent 9 12 4 2 3" xfId="32290" xr:uid="{00000000-0005-0000-0000-00004F7E0000}"/>
    <cellStyle name="Percent 9 12 4 2 4" xfId="32291" xr:uid="{00000000-0005-0000-0000-0000507E0000}"/>
    <cellStyle name="Percent 9 12 4 3" xfId="32292" xr:uid="{00000000-0005-0000-0000-0000517E0000}"/>
    <cellStyle name="Percent 9 12 4 3 2" xfId="32293" xr:uid="{00000000-0005-0000-0000-0000527E0000}"/>
    <cellStyle name="Percent 9 12 4 3 2 2" xfId="32294" xr:uid="{00000000-0005-0000-0000-0000537E0000}"/>
    <cellStyle name="Percent 9 12 4 3 2 3" xfId="32295" xr:uid="{00000000-0005-0000-0000-0000547E0000}"/>
    <cellStyle name="Percent 9 12 4 3 3" xfId="32296" xr:uid="{00000000-0005-0000-0000-0000557E0000}"/>
    <cellStyle name="Percent 9 12 4 3 4" xfId="32297" xr:uid="{00000000-0005-0000-0000-0000567E0000}"/>
    <cellStyle name="Percent 9 12 4 4" xfId="32298" xr:uid="{00000000-0005-0000-0000-0000577E0000}"/>
    <cellStyle name="Percent 9 12 4 4 2" xfId="32299" xr:uid="{00000000-0005-0000-0000-0000587E0000}"/>
    <cellStyle name="Percent 9 12 4 4 3" xfId="32300" xr:uid="{00000000-0005-0000-0000-0000597E0000}"/>
    <cellStyle name="Percent 9 12 4 5" xfId="32301" xr:uid="{00000000-0005-0000-0000-00005A7E0000}"/>
    <cellStyle name="Percent 9 12 4 6" xfId="32302" xr:uid="{00000000-0005-0000-0000-00005B7E0000}"/>
    <cellStyle name="Percent 9 12 5" xfId="32303" xr:uid="{00000000-0005-0000-0000-00005C7E0000}"/>
    <cellStyle name="Percent 9 12 5 2" xfId="32304" xr:uid="{00000000-0005-0000-0000-00005D7E0000}"/>
    <cellStyle name="Percent 9 12 5 2 2" xfId="32305" xr:uid="{00000000-0005-0000-0000-00005E7E0000}"/>
    <cellStyle name="Percent 9 12 5 2 2 2" xfId="32306" xr:uid="{00000000-0005-0000-0000-00005F7E0000}"/>
    <cellStyle name="Percent 9 12 5 2 2 3" xfId="32307" xr:uid="{00000000-0005-0000-0000-0000607E0000}"/>
    <cellStyle name="Percent 9 12 5 2 3" xfId="32308" xr:uid="{00000000-0005-0000-0000-0000617E0000}"/>
    <cellStyle name="Percent 9 12 5 2 4" xfId="32309" xr:uid="{00000000-0005-0000-0000-0000627E0000}"/>
    <cellStyle name="Percent 9 12 5 3" xfId="32310" xr:uid="{00000000-0005-0000-0000-0000637E0000}"/>
    <cellStyle name="Percent 9 12 5 3 2" xfId="32311" xr:uid="{00000000-0005-0000-0000-0000647E0000}"/>
    <cellStyle name="Percent 9 12 5 3 2 2" xfId="32312" xr:uid="{00000000-0005-0000-0000-0000657E0000}"/>
    <cellStyle name="Percent 9 12 5 3 2 3" xfId="32313" xr:uid="{00000000-0005-0000-0000-0000667E0000}"/>
    <cellStyle name="Percent 9 12 5 3 3" xfId="32314" xr:uid="{00000000-0005-0000-0000-0000677E0000}"/>
    <cellStyle name="Percent 9 12 5 3 4" xfId="32315" xr:uid="{00000000-0005-0000-0000-0000687E0000}"/>
    <cellStyle name="Percent 9 12 5 4" xfId="32316" xr:uid="{00000000-0005-0000-0000-0000697E0000}"/>
    <cellStyle name="Percent 9 12 5 4 2" xfId="32317" xr:uid="{00000000-0005-0000-0000-00006A7E0000}"/>
    <cellStyle name="Percent 9 12 5 4 2 2" xfId="32318" xr:uid="{00000000-0005-0000-0000-00006B7E0000}"/>
    <cellStyle name="Percent 9 12 5 4 2 3" xfId="32319" xr:uid="{00000000-0005-0000-0000-00006C7E0000}"/>
    <cellStyle name="Percent 9 12 5 4 3" xfId="32320" xr:uid="{00000000-0005-0000-0000-00006D7E0000}"/>
    <cellStyle name="Percent 9 12 5 4 4" xfId="32321" xr:uid="{00000000-0005-0000-0000-00006E7E0000}"/>
    <cellStyle name="Percent 9 12 5 5" xfId="32322" xr:uid="{00000000-0005-0000-0000-00006F7E0000}"/>
    <cellStyle name="Percent 9 12 5 5 2" xfId="32323" xr:uid="{00000000-0005-0000-0000-0000707E0000}"/>
    <cellStyle name="Percent 9 12 5 5 3" xfId="32324" xr:uid="{00000000-0005-0000-0000-0000717E0000}"/>
    <cellStyle name="Percent 9 12 5 6" xfId="32325" xr:uid="{00000000-0005-0000-0000-0000727E0000}"/>
    <cellStyle name="Percent 9 12 5 7" xfId="32326" xr:uid="{00000000-0005-0000-0000-0000737E0000}"/>
    <cellStyle name="Percent 9 12 6" xfId="32327" xr:uid="{00000000-0005-0000-0000-0000747E0000}"/>
    <cellStyle name="Percent 9 12 6 2" xfId="32328" xr:uid="{00000000-0005-0000-0000-0000757E0000}"/>
    <cellStyle name="Percent 9 12 6 2 2" xfId="32329" xr:uid="{00000000-0005-0000-0000-0000767E0000}"/>
    <cellStyle name="Percent 9 12 6 2 2 2" xfId="32330" xr:uid="{00000000-0005-0000-0000-0000777E0000}"/>
    <cellStyle name="Percent 9 12 6 2 2 3" xfId="32331" xr:uid="{00000000-0005-0000-0000-0000787E0000}"/>
    <cellStyle name="Percent 9 12 6 2 3" xfId="32332" xr:uid="{00000000-0005-0000-0000-0000797E0000}"/>
    <cellStyle name="Percent 9 12 6 2 4" xfId="32333" xr:uid="{00000000-0005-0000-0000-00007A7E0000}"/>
    <cellStyle name="Percent 9 12 6 3" xfId="32334" xr:uid="{00000000-0005-0000-0000-00007B7E0000}"/>
    <cellStyle name="Percent 9 12 6 3 2" xfId="32335" xr:uid="{00000000-0005-0000-0000-00007C7E0000}"/>
    <cellStyle name="Percent 9 12 6 3 2 2" xfId="32336" xr:uid="{00000000-0005-0000-0000-00007D7E0000}"/>
    <cellStyle name="Percent 9 12 6 3 2 3" xfId="32337" xr:uid="{00000000-0005-0000-0000-00007E7E0000}"/>
    <cellStyle name="Percent 9 12 6 3 3" xfId="32338" xr:uid="{00000000-0005-0000-0000-00007F7E0000}"/>
    <cellStyle name="Percent 9 12 6 3 4" xfId="32339" xr:uid="{00000000-0005-0000-0000-0000807E0000}"/>
    <cellStyle name="Percent 9 12 6 4" xfId="32340" xr:uid="{00000000-0005-0000-0000-0000817E0000}"/>
    <cellStyle name="Percent 9 12 6 4 2" xfId="32341" xr:uid="{00000000-0005-0000-0000-0000827E0000}"/>
    <cellStyle name="Percent 9 12 6 4 3" xfId="32342" xr:uid="{00000000-0005-0000-0000-0000837E0000}"/>
    <cellStyle name="Percent 9 12 6 5" xfId="32343" xr:uid="{00000000-0005-0000-0000-0000847E0000}"/>
    <cellStyle name="Percent 9 12 6 6" xfId="32344" xr:uid="{00000000-0005-0000-0000-0000857E0000}"/>
    <cellStyle name="Percent 9 12 7" xfId="32345" xr:uid="{00000000-0005-0000-0000-0000867E0000}"/>
    <cellStyle name="Percent 9 12 7 2" xfId="32346" xr:uid="{00000000-0005-0000-0000-0000877E0000}"/>
    <cellStyle name="Percent 9 12 7 2 2" xfId="32347" xr:uid="{00000000-0005-0000-0000-0000887E0000}"/>
    <cellStyle name="Percent 9 12 7 2 3" xfId="32348" xr:uid="{00000000-0005-0000-0000-0000897E0000}"/>
    <cellStyle name="Percent 9 12 7 3" xfId="32349" xr:uid="{00000000-0005-0000-0000-00008A7E0000}"/>
    <cellStyle name="Percent 9 12 7 4" xfId="32350" xr:uid="{00000000-0005-0000-0000-00008B7E0000}"/>
    <cellStyle name="Percent 9 12 8" xfId="32351" xr:uid="{00000000-0005-0000-0000-00008C7E0000}"/>
    <cellStyle name="Percent 9 12 8 2" xfId="32352" xr:uid="{00000000-0005-0000-0000-00008D7E0000}"/>
    <cellStyle name="Percent 9 12 8 2 2" xfId="32353" xr:uid="{00000000-0005-0000-0000-00008E7E0000}"/>
    <cellStyle name="Percent 9 12 8 2 3" xfId="32354" xr:uid="{00000000-0005-0000-0000-00008F7E0000}"/>
    <cellStyle name="Percent 9 12 8 3" xfId="32355" xr:uid="{00000000-0005-0000-0000-0000907E0000}"/>
    <cellStyle name="Percent 9 12 8 4" xfId="32356" xr:uid="{00000000-0005-0000-0000-0000917E0000}"/>
    <cellStyle name="Percent 9 12 9" xfId="32357" xr:uid="{00000000-0005-0000-0000-0000927E0000}"/>
    <cellStyle name="Percent 9 12 9 2" xfId="32358" xr:uid="{00000000-0005-0000-0000-0000937E0000}"/>
    <cellStyle name="Percent 9 12 9 2 2" xfId="32359" xr:uid="{00000000-0005-0000-0000-0000947E0000}"/>
    <cellStyle name="Percent 9 12 9 2 3" xfId="32360" xr:uid="{00000000-0005-0000-0000-0000957E0000}"/>
    <cellStyle name="Percent 9 12 9 3" xfId="32361" xr:uid="{00000000-0005-0000-0000-0000967E0000}"/>
    <cellStyle name="Percent 9 12 9 4" xfId="32362" xr:uid="{00000000-0005-0000-0000-0000977E0000}"/>
    <cellStyle name="Percent 9 13" xfId="32363" xr:uid="{00000000-0005-0000-0000-0000987E0000}"/>
    <cellStyle name="Percent 9 13 10" xfId="32364" xr:uid="{00000000-0005-0000-0000-0000997E0000}"/>
    <cellStyle name="Percent 9 13 10 2" xfId="32365" xr:uid="{00000000-0005-0000-0000-00009A7E0000}"/>
    <cellStyle name="Percent 9 13 10 3" xfId="32366" xr:uid="{00000000-0005-0000-0000-00009B7E0000}"/>
    <cellStyle name="Percent 9 13 11" xfId="32367" xr:uid="{00000000-0005-0000-0000-00009C7E0000}"/>
    <cellStyle name="Percent 9 13 11 2" xfId="32368" xr:uid="{00000000-0005-0000-0000-00009D7E0000}"/>
    <cellStyle name="Percent 9 13 11 3" xfId="32369" xr:uid="{00000000-0005-0000-0000-00009E7E0000}"/>
    <cellStyle name="Percent 9 13 12" xfId="32370" xr:uid="{00000000-0005-0000-0000-00009F7E0000}"/>
    <cellStyle name="Percent 9 13 12 2" xfId="32371" xr:uid="{00000000-0005-0000-0000-0000A07E0000}"/>
    <cellStyle name="Percent 9 13 12 3" xfId="32372" xr:uid="{00000000-0005-0000-0000-0000A17E0000}"/>
    <cellStyle name="Percent 9 13 13" xfId="32373" xr:uid="{00000000-0005-0000-0000-0000A27E0000}"/>
    <cellStyle name="Percent 9 13 2" xfId="32374" xr:uid="{00000000-0005-0000-0000-0000A37E0000}"/>
    <cellStyle name="Percent 9 13 2 2" xfId="32375" xr:uid="{00000000-0005-0000-0000-0000A47E0000}"/>
    <cellStyle name="Percent 9 13 2 2 2" xfId="32376" xr:uid="{00000000-0005-0000-0000-0000A57E0000}"/>
    <cellStyle name="Percent 9 13 2 2 2 2" xfId="32377" xr:uid="{00000000-0005-0000-0000-0000A67E0000}"/>
    <cellStyle name="Percent 9 13 2 2 2 3" xfId="32378" xr:uid="{00000000-0005-0000-0000-0000A77E0000}"/>
    <cellStyle name="Percent 9 13 2 2 3" xfId="32379" xr:uid="{00000000-0005-0000-0000-0000A87E0000}"/>
    <cellStyle name="Percent 9 13 2 2 4" xfId="32380" xr:uid="{00000000-0005-0000-0000-0000A97E0000}"/>
    <cellStyle name="Percent 9 13 2 3" xfId="32381" xr:uid="{00000000-0005-0000-0000-0000AA7E0000}"/>
    <cellStyle name="Percent 9 13 2 3 2" xfId="32382" xr:uid="{00000000-0005-0000-0000-0000AB7E0000}"/>
    <cellStyle name="Percent 9 13 2 3 2 2" xfId="32383" xr:uid="{00000000-0005-0000-0000-0000AC7E0000}"/>
    <cellStyle name="Percent 9 13 2 3 2 3" xfId="32384" xr:uid="{00000000-0005-0000-0000-0000AD7E0000}"/>
    <cellStyle name="Percent 9 13 2 3 3" xfId="32385" xr:uid="{00000000-0005-0000-0000-0000AE7E0000}"/>
    <cellStyle name="Percent 9 13 2 3 4" xfId="32386" xr:uid="{00000000-0005-0000-0000-0000AF7E0000}"/>
    <cellStyle name="Percent 9 13 2 4" xfId="32387" xr:uid="{00000000-0005-0000-0000-0000B07E0000}"/>
    <cellStyle name="Percent 9 13 2 4 2" xfId="32388" xr:uid="{00000000-0005-0000-0000-0000B17E0000}"/>
    <cellStyle name="Percent 9 13 2 4 3" xfId="32389" xr:uid="{00000000-0005-0000-0000-0000B27E0000}"/>
    <cellStyle name="Percent 9 13 2 5" xfId="32390" xr:uid="{00000000-0005-0000-0000-0000B37E0000}"/>
    <cellStyle name="Percent 9 13 2 5 2" xfId="32391" xr:uid="{00000000-0005-0000-0000-0000B47E0000}"/>
    <cellStyle name="Percent 9 13 2 5 3" xfId="32392" xr:uid="{00000000-0005-0000-0000-0000B57E0000}"/>
    <cellStyle name="Percent 9 13 2 6" xfId="32393" xr:uid="{00000000-0005-0000-0000-0000B67E0000}"/>
    <cellStyle name="Percent 9 13 2 7" xfId="32394" xr:uid="{00000000-0005-0000-0000-0000B77E0000}"/>
    <cellStyle name="Percent 9 13 3" xfId="32395" xr:uid="{00000000-0005-0000-0000-0000B87E0000}"/>
    <cellStyle name="Percent 9 13 3 2" xfId="32396" xr:uid="{00000000-0005-0000-0000-0000B97E0000}"/>
    <cellStyle name="Percent 9 13 3 2 2" xfId="32397" xr:uid="{00000000-0005-0000-0000-0000BA7E0000}"/>
    <cellStyle name="Percent 9 13 3 2 2 2" xfId="32398" xr:uid="{00000000-0005-0000-0000-0000BB7E0000}"/>
    <cellStyle name="Percent 9 13 3 2 2 3" xfId="32399" xr:uid="{00000000-0005-0000-0000-0000BC7E0000}"/>
    <cellStyle name="Percent 9 13 3 2 3" xfId="32400" xr:uid="{00000000-0005-0000-0000-0000BD7E0000}"/>
    <cellStyle name="Percent 9 13 3 2 4" xfId="32401" xr:uid="{00000000-0005-0000-0000-0000BE7E0000}"/>
    <cellStyle name="Percent 9 13 3 3" xfId="32402" xr:uid="{00000000-0005-0000-0000-0000BF7E0000}"/>
    <cellStyle name="Percent 9 13 3 3 2" xfId="32403" xr:uid="{00000000-0005-0000-0000-0000C07E0000}"/>
    <cellStyle name="Percent 9 13 3 3 2 2" xfId="32404" xr:uid="{00000000-0005-0000-0000-0000C17E0000}"/>
    <cellStyle name="Percent 9 13 3 3 2 3" xfId="32405" xr:uid="{00000000-0005-0000-0000-0000C27E0000}"/>
    <cellStyle name="Percent 9 13 3 3 3" xfId="32406" xr:uid="{00000000-0005-0000-0000-0000C37E0000}"/>
    <cellStyle name="Percent 9 13 3 3 4" xfId="32407" xr:uid="{00000000-0005-0000-0000-0000C47E0000}"/>
    <cellStyle name="Percent 9 13 3 4" xfId="32408" xr:uid="{00000000-0005-0000-0000-0000C57E0000}"/>
    <cellStyle name="Percent 9 13 3 4 2" xfId="32409" xr:uid="{00000000-0005-0000-0000-0000C67E0000}"/>
    <cellStyle name="Percent 9 13 3 4 3" xfId="32410" xr:uid="{00000000-0005-0000-0000-0000C77E0000}"/>
    <cellStyle name="Percent 9 13 3 5" xfId="32411" xr:uid="{00000000-0005-0000-0000-0000C87E0000}"/>
    <cellStyle name="Percent 9 13 3 6" xfId="32412" xr:uid="{00000000-0005-0000-0000-0000C97E0000}"/>
    <cellStyle name="Percent 9 13 4" xfId="32413" xr:uid="{00000000-0005-0000-0000-0000CA7E0000}"/>
    <cellStyle name="Percent 9 13 4 2" xfId="32414" xr:uid="{00000000-0005-0000-0000-0000CB7E0000}"/>
    <cellStyle name="Percent 9 13 4 2 2" xfId="32415" xr:uid="{00000000-0005-0000-0000-0000CC7E0000}"/>
    <cellStyle name="Percent 9 13 4 2 2 2" xfId="32416" xr:uid="{00000000-0005-0000-0000-0000CD7E0000}"/>
    <cellStyle name="Percent 9 13 4 2 2 3" xfId="32417" xr:uid="{00000000-0005-0000-0000-0000CE7E0000}"/>
    <cellStyle name="Percent 9 13 4 2 3" xfId="32418" xr:uid="{00000000-0005-0000-0000-0000CF7E0000}"/>
    <cellStyle name="Percent 9 13 4 2 4" xfId="32419" xr:uid="{00000000-0005-0000-0000-0000D07E0000}"/>
    <cellStyle name="Percent 9 13 4 3" xfId="32420" xr:uid="{00000000-0005-0000-0000-0000D17E0000}"/>
    <cellStyle name="Percent 9 13 4 3 2" xfId="32421" xr:uid="{00000000-0005-0000-0000-0000D27E0000}"/>
    <cellStyle name="Percent 9 13 4 3 2 2" xfId="32422" xr:uid="{00000000-0005-0000-0000-0000D37E0000}"/>
    <cellStyle name="Percent 9 13 4 3 2 3" xfId="32423" xr:uid="{00000000-0005-0000-0000-0000D47E0000}"/>
    <cellStyle name="Percent 9 13 4 3 3" xfId="32424" xr:uid="{00000000-0005-0000-0000-0000D57E0000}"/>
    <cellStyle name="Percent 9 13 4 3 4" xfId="32425" xr:uid="{00000000-0005-0000-0000-0000D67E0000}"/>
    <cellStyle name="Percent 9 13 4 4" xfId="32426" xr:uid="{00000000-0005-0000-0000-0000D77E0000}"/>
    <cellStyle name="Percent 9 13 4 4 2" xfId="32427" xr:uid="{00000000-0005-0000-0000-0000D87E0000}"/>
    <cellStyle name="Percent 9 13 4 4 3" xfId="32428" xr:uid="{00000000-0005-0000-0000-0000D97E0000}"/>
    <cellStyle name="Percent 9 13 4 5" xfId="32429" xr:uid="{00000000-0005-0000-0000-0000DA7E0000}"/>
    <cellStyle name="Percent 9 13 4 6" xfId="32430" xr:uid="{00000000-0005-0000-0000-0000DB7E0000}"/>
    <cellStyle name="Percent 9 13 5" xfId="32431" xr:uid="{00000000-0005-0000-0000-0000DC7E0000}"/>
    <cellStyle name="Percent 9 13 5 2" xfId="32432" xr:uid="{00000000-0005-0000-0000-0000DD7E0000}"/>
    <cellStyle name="Percent 9 13 5 2 2" xfId="32433" xr:uid="{00000000-0005-0000-0000-0000DE7E0000}"/>
    <cellStyle name="Percent 9 13 5 2 2 2" xfId="32434" xr:uid="{00000000-0005-0000-0000-0000DF7E0000}"/>
    <cellStyle name="Percent 9 13 5 2 2 3" xfId="32435" xr:uid="{00000000-0005-0000-0000-0000E07E0000}"/>
    <cellStyle name="Percent 9 13 5 2 3" xfId="32436" xr:uid="{00000000-0005-0000-0000-0000E17E0000}"/>
    <cellStyle name="Percent 9 13 5 2 4" xfId="32437" xr:uid="{00000000-0005-0000-0000-0000E27E0000}"/>
    <cellStyle name="Percent 9 13 5 3" xfId="32438" xr:uid="{00000000-0005-0000-0000-0000E37E0000}"/>
    <cellStyle name="Percent 9 13 5 3 2" xfId="32439" xr:uid="{00000000-0005-0000-0000-0000E47E0000}"/>
    <cellStyle name="Percent 9 13 5 3 2 2" xfId="32440" xr:uid="{00000000-0005-0000-0000-0000E57E0000}"/>
    <cellStyle name="Percent 9 13 5 3 2 3" xfId="32441" xr:uid="{00000000-0005-0000-0000-0000E67E0000}"/>
    <cellStyle name="Percent 9 13 5 3 3" xfId="32442" xr:uid="{00000000-0005-0000-0000-0000E77E0000}"/>
    <cellStyle name="Percent 9 13 5 3 4" xfId="32443" xr:uid="{00000000-0005-0000-0000-0000E87E0000}"/>
    <cellStyle name="Percent 9 13 5 4" xfId="32444" xr:uid="{00000000-0005-0000-0000-0000E97E0000}"/>
    <cellStyle name="Percent 9 13 5 4 2" xfId="32445" xr:uid="{00000000-0005-0000-0000-0000EA7E0000}"/>
    <cellStyle name="Percent 9 13 5 4 2 2" xfId="32446" xr:uid="{00000000-0005-0000-0000-0000EB7E0000}"/>
    <cellStyle name="Percent 9 13 5 4 2 3" xfId="32447" xr:uid="{00000000-0005-0000-0000-0000EC7E0000}"/>
    <cellStyle name="Percent 9 13 5 4 3" xfId="32448" xr:uid="{00000000-0005-0000-0000-0000ED7E0000}"/>
    <cellStyle name="Percent 9 13 5 4 4" xfId="32449" xr:uid="{00000000-0005-0000-0000-0000EE7E0000}"/>
    <cellStyle name="Percent 9 13 5 5" xfId="32450" xr:uid="{00000000-0005-0000-0000-0000EF7E0000}"/>
    <cellStyle name="Percent 9 13 5 5 2" xfId="32451" xr:uid="{00000000-0005-0000-0000-0000F07E0000}"/>
    <cellStyle name="Percent 9 13 5 5 3" xfId="32452" xr:uid="{00000000-0005-0000-0000-0000F17E0000}"/>
    <cellStyle name="Percent 9 13 5 6" xfId="32453" xr:uid="{00000000-0005-0000-0000-0000F27E0000}"/>
    <cellStyle name="Percent 9 13 5 7" xfId="32454" xr:uid="{00000000-0005-0000-0000-0000F37E0000}"/>
    <cellStyle name="Percent 9 13 6" xfId="32455" xr:uid="{00000000-0005-0000-0000-0000F47E0000}"/>
    <cellStyle name="Percent 9 13 6 2" xfId="32456" xr:uid="{00000000-0005-0000-0000-0000F57E0000}"/>
    <cellStyle name="Percent 9 13 6 2 2" xfId="32457" xr:uid="{00000000-0005-0000-0000-0000F67E0000}"/>
    <cellStyle name="Percent 9 13 6 2 2 2" xfId="32458" xr:uid="{00000000-0005-0000-0000-0000F77E0000}"/>
    <cellStyle name="Percent 9 13 6 2 2 3" xfId="32459" xr:uid="{00000000-0005-0000-0000-0000F87E0000}"/>
    <cellStyle name="Percent 9 13 6 2 3" xfId="32460" xr:uid="{00000000-0005-0000-0000-0000F97E0000}"/>
    <cellStyle name="Percent 9 13 6 2 4" xfId="32461" xr:uid="{00000000-0005-0000-0000-0000FA7E0000}"/>
    <cellStyle name="Percent 9 13 6 3" xfId="32462" xr:uid="{00000000-0005-0000-0000-0000FB7E0000}"/>
    <cellStyle name="Percent 9 13 6 3 2" xfId="32463" xr:uid="{00000000-0005-0000-0000-0000FC7E0000}"/>
    <cellStyle name="Percent 9 13 6 3 2 2" xfId="32464" xr:uid="{00000000-0005-0000-0000-0000FD7E0000}"/>
    <cellStyle name="Percent 9 13 6 3 2 3" xfId="32465" xr:uid="{00000000-0005-0000-0000-0000FE7E0000}"/>
    <cellStyle name="Percent 9 13 6 3 3" xfId="32466" xr:uid="{00000000-0005-0000-0000-0000FF7E0000}"/>
    <cellStyle name="Percent 9 13 6 3 4" xfId="32467" xr:uid="{00000000-0005-0000-0000-0000007F0000}"/>
    <cellStyle name="Percent 9 13 6 4" xfId="32468" xr:uid="{00000000-0005-0000-0000-0000017F0000}"/>
    <cellStyle name="Percent 9 13 6 4 2" xfId="32469" xr:uid="{00000000-0005-0000-0000-0000027F0000}"/>
    <cellStyle name="Percent 9 13 6 4 3" xfId="32470" xr:uid="{00000000-0005-0000-0000-0000037F0000}"/>
    <cellStyle name="Percent 9 13 6 5" xfId="32471" xr:uid="{00000000-0005-0000-0000-0000047F0000}"/>
    <cellStyle name="Percent 9 13 6 6" xfId="32472" xr:uid="{00000000-0005-0000-0000-0000057F0000}"/>
    <cellStyle name="Percent 9 13 7" xfId="32473" xr:uid="{00000000-0005-0000-0000-0000067F0000}"/>
    <cellStyle name="Percent 9 13 7 2" xfId="32474" xr:uid="{00000000-0005-0000-0000-0000077F0000}"/>
    <cellStyle name="Percent 9 13 7 2 2" xfId="32475" xr:uid="{00000000-0005-0000-0000-0000087F0000}"/>
    <cellStyle name="Percent 9 13 7 2 3" xfId="32476" xr:uid="{00000000-0005-0000-0000-0000097F0000}"/>
    <cellStyle name="Percent 9 13 7 3" xfId="32477" xr:uid="{00000000-0005-0000-0000-00000A7F0000}"/>
    <cellStyle name="Percent 9 13 7 4" xfId="32478" xr:uid="{00000000-0005-0000-0000-00000B7F0000}"/>
    <cellStyle name="Percent 9 13 8" xfId="32479" xr:uid="{00000000-0005-0000-0000-00000C7F0000}"/>
    <cellStyle name="Percent 9 13 8 2" xfId="32480" xr:uid="{00000000-0005-0000-0000-00000D7F0000}"/>
    <cellStyle name="Percent 9 13 8 2 2" xfId="32481" xr:uid="{00000000-0005-0000-0000-00000E7F0000}"/>
    <cellStyle name="Percent 9 13 8 2 3" xfId="32482" xr:uid="{00000000-0005-0000-0000-00000F7F0000}"/>
    <cellStyle name="Percent 9 13 8 3" xfId="32483" xr:uid="{00000000-0005-0000-0000-0000107F0000}"/>
    <cellStyle name="Percent 9 13 8 4" xfId="32484" xr:uid="{00000000-0005-0000-0000-0000117F0000}"/>
    <cellStyle name="Percent 9 13 9" xfId="32485" xr:uid="{00000000-0005-0000-0000-0000127F0000}"/>
    <cellStyle name="Percent 9 13 9 2" xfId="32486" xr:uid="{00000000-0005-0000-0000-0000137F0000}"/>
    <cellStyle name="Percent 9 13 9 2 2" xfId="32487" xr:uid="{00000000-0005-0000-0000-0000147F0000}"/>
    <cellStyle name="Percent 9 13 9 2 3" xfId="32488" xr:uid="{00000000-0005-0000-0000-0000157F0000}"/>
    <cellStyle name="Percent 9 13 9 3" xfId="32489" xr:uid="{00000000-0005-0000-0000-0000167F0000}"/>
    <cellStyle name="Percent 9 13 9 4" xfId="32490" xr:uid="{00000000-0005-0000-0000-0000177F0000}"/>
    <cellStyle name="Percent 9 14" xfId="32491" xr:uid="{00000000-0005-0000-0000-0000187F0000}"/>
    <cellStyle name="Percent 9 14 10" xfId="32492" xr:uid="{00000000-0005-0000-0000-0000197F0000}"/>
    <cellStyle name="Percent 9 14 10 2" xfId="32493" xr:uid="{00000000-0005-0000-0000-00001A7F0000}"/>
    <cellStyle name="Percent 9 14 10 3" xfId="32494" xr:uid="{00000000-0005-0000-0000-00001B7F0000}"/>
    <cellStyle name="Percent 9 14 11" xfId="32495" xr:uid="{00000000-0005-0000-0000-00001C7F0000}"/>
    <cellStyle name="Percent 9 14 11 2" xfId="32496" xr:uid="{00000000-0005-0000-0000-00001D7F0000}"/>
    <cellStyle name="Percent 9 14 11 3" xfId="32497" xr:uid="{00000000-0005-0000-0000-00001E7F0000}"/>
    <cellStyle name="Percent 9 14 12" xfId="32498" xr:uid="{00000000-0005-0000-0000-00001F7F0000}"/>
    <cellStyle name="Percent 9 14 12 2" xfId="32499" xr:uid="{00000000-0005-0000-0000-0000207F0000}"/>
    <cellStyle name="Percent 9 14 12 3" xfId="32500" xr:uid="{00000000-0005-0000-0000-0000217F0000}"/>
    <cellStyle name="Percent 9 14 13" xfId="32501" xr:uid="{00000000-0005-0000-0000-0000227F0000}"/>
    <cellStyle name="Percent 9 14 2" xfId="32502" xr:uid="{00000000-0005-0000-0000-0000237F0000}"/>
    <cellStyle name="Percent 9 14 2 2" xfId="32503" xr:uid="{00000000-0005-0000-0000-0000247F0000}"/>
    <cellStyle name="Percent 9 14 2 2 2" xfId="32504" xr:uid="{00000000-0005-0000-0000-0000257F0000}"/>
    <cellStyle name="Percent 9 14 2 2 2 2" xfId="32505" xr:uid="{00000000-0005-0000-0000-0000267F0000}"/>
    <cellStyle name="Percent 9 14 2 2 2 3" xfId="32506" xr:uid="{00000000-0005-0000-0000-0000277F0000}"/>
    <cellStyle name="Percent 9 14 2 2 3" xfId="32507" xr:uid="{00000000-0005-0000-0000-0000287F0000}"/>
    <cellStyle name="Percent 9 14 2 2 4" xfId="32508" xr:uid="{00000000-0005-0000-0000-0000297F0000}"/>
    <cellStyle name="Percent 9 14 2 3" xfId="32509" xr:uid="{00000000-0005-0000-0000-00002A7F0000}"/>
    <cellStyle name="Percent 9 14 2 3 2" xfId="32510" xr:uid="{00000000-0005-0000-0000-00002B7F0000}"/>
    <cellStyle name="Percent 9 14 2 3 2 2" xfId="32511" xr:uid="{00000000-0005-0000-0000-00002C7F0000}"/>
    <cellStyle name="Percent 9 14 2 3 2 3" xfId="32512" xr:uid="{00000000-0005-0000-0000-00002D7F0000}"/>
    <cellStyle name="Percent 9 14 2 3 3" xfId="32513" xr:uid="{00000000-0005-0000-0000-00002E7F0000}"/>
    <cellStyle name="Percent 9 14 2 3 4" xfId="32514" xr:uid="{00000000-0005-0000-0000-00002F7F0000}"/>
    <cellStyle name="Percent 9 14 2 4" xfId="32515" xr:uid="{00000000-0005-0000-0000-0000307F0000}"/>
    <cellStyle name="Percent 9 14 2 4 2" xfId="32516" xr:uid="{00000000-0005-0000-0000-0000317F0000}"/>
    <cellStyle name="Percent 9 14 2 4 3" xfId="32517" xr:uid="{00000000-0005-0000-0000-0000327F0000}"/>
    <cellStyle name="Percent 9 14 2 5" xfId="32518" xr:uid="{00000000-0005-0000-0000-0000337F0000}"/>
    <cellStyle name="Percent 9 14 2 5 2" xfId="32519" xr:uid="{00000000-0005-0000-0000-0000347F0000}"/>
    <cellStyle name="Percent 9 14 2 5 3" xfId="32520" xr:uid="{00000000-0005-0000-0000-0000357F0000}"/>
    <cellStyle name="Percent 9 14 2 6" xfId="32521" xr:uid="{00000000-0005-0000-0000-0000367F0000}"/>
    <cellStyle name="Percent 9 14 2 7" xfId="32522" xr:uid="{00000000-0005-0000-0000-0000377F0000}"/>
    <cellStyle name="Percent 9 14 3" xfId="32523" xr:uid="{00000000-0005-0000-0000-0000387F0000}"/>
    <cellStyle name="Percent 9 14 3 2" xfId="32524" xr:uid="{00000000-0005-0000-0000-0000397F0000}"/>
    <cellStyle name="Percent 9 14 3 2 2" xfId="32525" xr:uid="{00000000-0005-0000-0000-00003A7F0000}"/>
    <cellStyle name="Percent 9 14 3 2 2 2" xfId="32526" xr:uid="{00000000-0005-0000-0000-00003B7F0000}"/>
    <cellStyle name="Percent 9 14 3 2 2 3" xfId="32527" xr:uid="{00000000-0005-0000-0000-00003C7F0000}"/>
    <cellStyle name="Percent 9 14 3 2 3" xfId="32528" xr:uid="{00000000-0005-0000-0000-00003D7F0000}"/>
    <cellStyle name="Percent 9 14 3 2 4" xfId="32529" xr:uid="{00000000-0005-0000-0000-00003E7F0000}"/>
    <cellStyle name="Percent 9 14 3 3" xfId="32530" xr:uid="{00000000-0005-0000-0000-00003F7F0000}"/>
    <cellStyle name="Percent 9 14 3 3 2" xfId="32531" xr:uid="{00000000-0005-0000-0000-0000407F0000}"/>
    <cellStyle name="Percent 9 14 3 3 2 2" xfId="32532" xr:uid="{00000000-0005-0000-0000-0000417F0000}"/>
    <cellStyle name="Percent 9 14 3 3 2 3" xfId="32533" xr:uid="{00000000-0005-0000-0000-0000427F0000}"/>
    <cellStyle name="Percent 9 14 3 3 3" xfId="32534" xr:uid="{00000000-0005-0000-0000-0000437F0000}"/>
    <cellStyle name="Percent 9 14 3 3 4" xfId="32535" xr:uid="{00000000-0005-0000-0000-0000447F0000}"/>
    <cellStyle name="Percent 9 14 3 4" xfId="32536" xr:uid="{00000000-0005-0000-0000-0000457F0000}"/>
    <cellStyle name="Percent 9 14 3 4 2" xfId="32537" xr:uid="{00000000-0005-0000-0000-0000467F0000}"/>
    <cellStyle name="Percent 9 14 3 4 3" xfId="32538" xr:uid="{00000000-0005-0000-0000-0000477F0000}"/>
    <cellStyle name="Percent 9 14 3 5" xfId="32539" xr:uid="{00000000-0005-0000-0000-0000487F0000}"/>
    <cellStyle name="Percent 9 14 3 6" xfId="32540" xr:uid="{00000000-0005-0000-0000-0000497F0000}"/>
    <cellStyle name="Percent 9 14 4" xfId="32541" xr:uid="{00000000-0005-0000-0000-00004A7F0000}"/>
    <cellStyle name="Percent 9 14 4 2" xfId="32542" xr:uid="{00000000-0005-0000-0000-00004B7F0000}"/>
    <cellStyle name="Percent 9 14 4 2 2" xfId="32543" xr:uid="{00000000-0005-0000-0000-00004C7F0000}"/>
    <cellStyle name="Percent 9 14 4 2 2 2" xfId="32544" xr:uid="{00000000-0005-0000-0000-00004D7F0000}"/>
    <cellStyle name="Percent 9 14 4 2 2 3" xfId="32545" xr:uid="{00000000-0005-0000-0000-00004E7F0000}"/>
    <cellStyle name="Percent 9 14 4 2 3" xfId="32546" xr:uid="{00000000-0005-0000-0000-00004F7F0000}"/>
    <cellStyle name="Percent 9 14 4 2 4" xfId="32547" xr:uid="{00000000-0005-0000-0000-0000507F0000}"/>
    <cellStyle name="Percent 9 14 4 3" xfId="32548" xr:uid="{00000000-0005-0000-0000-0000517F0000}"/>
    <cellStyle name="Percent 9 14 4 3 2" xfId="32549" xr:uid="{00000000-0005-0000-0000-0000527F0000}"/>
    <cellStyle name="Percent 9 14 4 3 2 2" xfId="32550" xr:uid="{00000000-0005-0000-0000-0000537F0000}"/>
    <cellStyle name="Percent 9 14 4 3 2 3" xfId="32551" xr:uid="{00000000-0005-0000-0000-0000547F0000}"/>
    <cellStyle name="Percent 9 14 4 3 3" xfId="32552" xr:uid="{00000000-0005-0000-0000-0000557F0000}"/>
    <cellStyle name="Percent 9 14 4 3 4" xfId="32553" xr:uid="{00000000-0005-0000-0000-0000567F0000}"/>
    <cellStyle name="Percent 9 14 4 4" xfId="32554" xr:uid="{00000000-0005-0000-0000-0000577F0000}"/>
    <cellStyle name="Percent 9 14 4 4 2" xfId="32555" xr:uid="{00000000-0005-0000-0000-0000587F0000}"/>
    <cellStyle name="Percent 9 14 4 4 3" xfId="32556" xr:uid="{00000000-0005-0000-0000-0000597F0000}"/>
    <cellStyle name="Percent 9 14 4 5" xfId="32557" xr:uid="{00000000-0005-0000-0000-00005A7F0000}"/>
    <cellStyle name="Percent 9 14 4 6" xfId="32558" xr:uid="{00000000-0005-0000-0000-00005B7F0000}"/>
    <cellStyle name="Percent 9 14 5" xfId="32559" xr:uid="{00000000-0005-0000-0000-00005C7F0000}"/>
    <cellStyle name="Percent 9 14 5 2" xfId="32560" xr:uid="{00000000-0005-0000-0000-00005D7F0000}"/>
    <cellStyle name="Percent 9 14 5 2 2" xfId="32561" xr:uid="{00000000-0005-0000-0000-00005E7F0000}"/>
    <cellStyle name="Percent 9 14 5 2 2 2" xfId="32562" xr:uid="{00000000-0005-0000-0000-00005F7F0000}"/>
    <cellStyle name="Percent 9 14 5 2 2 3" xfId="32563" xr:uid="{00000000-0005-0000-0000-0000607F0000}"/>
    <cellStyle name="Percent 9 14 5 2 3" xfId="32564" xr:uid="{00000000-0005-0000-0000-0000617F0000}"/>
    <cellStyle name="Percent 9 14 5 2 4" xfId="32565" xr:uid="{00000000-0005-0000-0000-0000627F0000}"/>
    <cellStyle name="Percent 9 14 5 3" xfId="32566" xr:uid="{00000000-0005-0000-0000-0000637F0000}"/>
    <cellStyle name="Percent 9 14 5 3 2" xfId="32567" xr:uid="{00000000-0005-0000-0000-0000647F0000}"/>
    <cellStyle name="Percent 9 14 5 3 2 2" xfId="32568" xr:uid="{00000000-0005-0000-0000-0000657F0000}"/>
    <cellStyle name="Percent 9 14 5 3 2 3" xfId="32569" xr:uid="{00000000-0005-0000-0000-0000667F0000}"/>
    <cellStyle name="Percent 9 14 5 3 3" xfId="32570" xr:uid="{00000000-0005-0000-0000-0000677F0000}"/>
    <cellStyle name="Percent 9 14 5 3 4" xfId="32571" xr:uid="{00000000-0005-0000-0000-0000687F0000}"/>
    <cellStyle name="Percent 9 14 5 4" xfId="32572" xr:uid="{00000000-0005-0000-0000-0000697F0000}"/>
    <cellStyle name="Percent 9 14 5 4 2" xfId="32573" xr:uid="{00000000-0005-0000-0000-00006A7F0000}"/>
    <cellStyle name="Percent 9 14 5 4 2 2" xfId="32574" xr:uid="{00000000-0005-0000-0000-00006B7F0000}"/>
    <cellStyle name="Percent 9 14 5 4 2 3" xfId="32575" xr:uid="{00000000-0005-0000-0000-00006C7F0000}"/>
    <cellStyle name="Percent 9 14 5 4 3" xfId="32576" xr:uid="{00000000-0005-0000-0000-00006D7F0000}"/>
    <cellStyle name="Percent 9 14 5 4 4" xfId="32577" xr:uid="{00000000-0005-0000-0000-00006E7F0000}"/>
    <cellStyle name="Percent 9 14 5 5" xfId="32578" xr:uid="{00000000-0005-0000-0000-00006F7F0000}"/>
    <cellStyle name="Percent 9 14 5 5 2" xfId="32579" xr:uid="{00000000-0005-0000-0000-0000707F0000}"/>
    <cellStyle name="Percent 9 14 5 5 3" xfId="32580" xr:uid="{00000000-0005-0000-0000-0000717F0000}"/>
    <cellStyle name="Percent 9 14 5 6" xfId="32581" xr:uid="{00000000-0005-0000-0000-0000727F0000}"/>
    <cellStyle name="Percent 9 14 5 7" xfId="32582" xr:uid="{00000000-0005-0000-0000-0000737F0000}"/>
    <cellStyle name="Percent 9 14 6" xfId="32583" xr:uid="{00000000-0005-0000-0000-0000747F0000}"/>
    <cellStyle name="Percent 9 14 6 2" xfId="32584" xr:uid="{00000000-0005-0000-0000-0000757F0000}"/>
    <cellStyle name="Percent 9 14 6 2 2" xfId="32585" xr:uid="{00000000-0005-0000-0000-0000767F0000}"/>
    <cellStyle name="Percent 9 14 6 2 2 2" xfId="32586" xr:uid="{00000000-0005-0000-0000-0000777F0000}"/>
    <cellStyle name="Percent 9 14 6 2 2 3" xfId="32587" xr:uid="{00000000-0005-0000-0000-0000787F0000}"/>
    <cellStyle name="Percent 9 14 6 2 3" xfId="32588" xr:uid="{00000000-0005-0000-0000-0000797F0000}"/>
    <cellStyle name="Percent 9 14 6 2 4" xfId="32589" xr:uid="{00000000-0005-0000-0000-00007A7F0000}"/>
    <cellStyle name="Percent 9 14 6 3" xfId="32590" xr:uid="{00000000-0005-0000-0000-00007B7F0000}"/>
    <cellStyle name="Percent 9 14 6 3 2" xfId="32591" xr:uid="{00000000-0005-0000-0000-00007C7F0000}"/>
    <cellStyle name="Percent 9 14 6 3 2 2" xfId="32592" xr:uid="{00000000-0005-0000-0000-00007D7F0000}"/>
    <cellStyle name="Percent 9 14 6 3 2 3" xfId="32593" xr:uid="{00000000-0005-0000-0000-00007E7F0000}"/>
    <cellStyle name="Percent 9 14 6 3 3" xfId="32594" xr:uid="{00000000-0005-0000-0000-00007F7F0000}"/>
    <cellStyle name="Percent 9 14 6 3 4" xfId="32595" xr:uid="{00000000-0005-0000-0000-0000807F0000}"/>
    <cellStyle name="Percent 9 14 6 4" xfId="32596" xr:uid="{00000000-0005-0000-0000-0000817F0000}"/>
    <cellStyle name="Percent 9 14 6 4 2" xfId="32597" xr:uid="{00000000-0005-0000-0000-0000827F0000}"/>
    <cellStyle name="Percent 9 14 6 4 3" xfId="32598" xr:uid="{00000000-0005-0000-0000-0000837F0000}"/>
    <cellStyle name="Percent 9 14 6 5" xfId="32599" xr:uid="{00000000-0005-0000-0000-0000847F0000}"/>
    <cellStyle name="Percent 9 14 6 6" xfId="32600" xr:uid="{00000000-0005-0000-0000-0000857F0000}"/>
    <cellStyle name="Percent 9 14 7" xfId="32601" xr:uid="{00000000-0005-0000-0000-0000867F0000}"/>
    <cellStyle name="Percent 9 14 7 2" xfId="32602" xr:uid="{00000000-0005-0000-0000-0000877F0000}"/>
    <cellStyle name="Percent 9 14 7 2 2" xfId="32603" xr:uid="{00000000-0005-0000-0000-0000887F0000}"/>
    <cellStyle name="Percent 9 14 7 2 3" xfId="32604" xr:uid="{00000000-0005-0000-0000-0000897F0000}"/>
    <cellStyle name="Percent 9 14 7 3" xfId="32605" xr:uid="{00000000-0005-0000-0000-00008A7F0000}"/>
    <cellStyle name="Percent 9 14 7 4" xfId="32606" xr:uid="{00000000-0005-0000-0000-00008B7F0000}"/>
    <cellStyle name="Percent 9 14 8" xfId="32607" xr:uid="{00000000-0005-0000-0000-00008C7F0000}"/>
    <cellStyle name="Percent 9 14 8 2" xfId="32608" xr:uid="{00000000-0005-0000-0000-00008D7F0000}"/>
    <cellStyle name="Percent 9 14 8 2 2" xfId="32609" xr:uid="{00000000-0005-0000-0000-00008E7F0000}"/>
    <cellStyle name="Percent 9 14 8 2 3" xfId="32610" xr:uid="{00000000-0005-0000-0000-00008F7F0000}"/>
    <cellStyle name="Percent 9 14 8 3" xfId="32611" xr:uid="{00000000-0005-0000-0000-0000907F0000}"/>
    <cellStyle name="Percent 9 14 8 4" xfId="32612" xr:uid="{00000000-0005-0000-0000-0000917F0000}"/>
    <cellStyle name="Percent 9 14 9" xfId="32613" xr:uid="{00000000-0005-0000-0000-0000927F0000}"/>
    <cellStyle name="Percent 9 14 9 2" xfId="32614" xr:uid="{00000000-0005-0000-0000-0000937F0000}"/>
    <cellStyle name="Percent 9 14 9 2 2" xfId="32615" xr:uid="{00000000-0005-0000-0000-0000947F0000}"/>
    <cellStyle name="Percent 9 14 9 2 3" xfId="32616" xr:uid="{00000000-0005-0000-0000-0000957F0000}"/>
    <cellStyle name="Percent 9 14 9 3" xfId="32617" xr:uid="{00000000-0005-0000-0000-0000967F0000}"/>
    <cellStyle name="Percent 9 14 9 4" xfId="32618" xr:uid="{00000000-0005-0000-0000-0000977F0000}"/>
    <cellStyle name="Percent 9 15" xfId="32619" xr:uid="{00000000-0005-0000-0000-0000987F0000}"/>
    <cellStyle name="Percent 9 15 10" xfId="32620" xr:uid="{00000000-0005-0000-0000-0000997F0000}"/>
    <cellStyle name="Percent 9 15 10 2" xfId="32621" xr:uid="{00000000-0005-0000-0000-00009A7F0000}"/>
    <cellStyle name="Percent 9 15 10 3" xfId="32622" xr:uid="{00000000-0005-0000-0000-00009B7F0000}"/>
    <cellStyle name="Percent 9 15 11" xfId="32623" xr:uid="{00000000-0005-0000-0000-00009C7F0000}"/>
    <cellStyle name="Percent 9 15 11 2" xfId="32624" xr:uid="{00000000-0005-0000-0000-00009D7F0000}"/>
    <cellStyle name="Percent 9 15 11 3" xfId="32625" xr:uid="{00000000-0005-0000-0000-00009E7F0000}"/>
    <cellStyle name="Percent 9 15 12" xfId="32626" xr:uid="{00000000-0005-0000-0000-00009F7F0000}"/>
    <cellStyle name="Percent 9 15 12 2" xfId="32627" xr:uid="{00000000-0005-0000-0000-0000A07F0000}"/>
    <cellStyle name="Percent 9 15 12 3" xfId="32628" xr:uid="{00000000-0005-0000-0000-0000A17F0000}"/>
    <cellStyle name="Percent 9 15 13" xfId="32629" xr:uid="{00000000-0005-0000-0000-0000A27F0000}"/>
    <cellStyle name="Percent 9 15 2" xfId="32630" xr:uid="{00000000-0005-0000-0000-0000A37F0000}"/>
    <cellStyle name="Percent 9 15 2 2" xfId="32631" xr:uid="{00000000-0005-0000-0000-0000A47F0000}"/>
    <cellStyle name="Percent 9 15 2 2 2" xfId="32632" xr:uid="{00000000-0005-0000-0000-0000A57F0000}"/>
    <cellStyle name="Percent 9 15 2 2 2 2" xfId="32633" xr:uid="{00000000-0005-0000-0000-0000A67F0000}"/>
    <cellStyle name="Percent 9 15 2 2 2 3" xfId="32634" xr:uid="{00000000-0005-0000-0000-0000A77F0000}"/>
    <cellStyle name="Percent 9 15 2 2 3" xfId="32635" xr:uid="{00000000-0005-0000-0000-0000A87F0000}"/>
    <cellStyle name="Percent 9 15 2 2 4" xfId="32636" xr:uid="{00000000-0005-0000-0000-0000A97F0000}"/>
    <cellStyle name="Percent 9 15 2 3" xfId="32637" xr:uid="{00000000-0005-0000-0000-0000AA7F0000}"/>
    <cellStyle name="Percent 9 15 2 3 2" xfId="32638" xr:uid="{00000000-0005-0000-0000-0000AB7F0000}"/>
    <cellStyle name="Percent 9 15 2 3 2 2" xfId="32639" xr:uid="{00000000-0005-0000-0000-0000AC7F0000}"/>
    <cellStyle name="Percent 9 15 2 3 2 3" xfId="32640" xr:uid="{00000000-0005-0000-0000-0000AD7F0000}"/>
    <cellStyle name="Percent 9 15 2 3 3" xfId="32641" xr:uid="{00000000-0005-0000-0000-0000AE7F0000}"/>
    <cellStyle name="Percent 9 15 2 3 4" xfId="32642" xr:uid="{00000000-0005-0000-0000-0000AF7F0000}"/>
    <cellStyle name="Percent 9 15 2 4" xfId="32643" xr:uid="{00000000-0005-0000-0000-0000B07F0000}"/>
    <cellStyle name="Percent 9 15 2 4 2" xfId="32644" xr:uid="{00000000-0005-0000-0000-0000B17F0000}"/>
    <cellStyle name="Percent 9 15 2 4 3" xfId="32645" xr:uid="{00000000-0005-0000-0000-0000B27F0000}"/>
    <cellStyle name="Percent 9 15 2 5" xfId="32646" xr:uid="{00000000-0005-0000-0000-0000B37F0000}"/>
    <cellStyle name="Percent 9 15 2 5 2" xfId="32647" xr:uid="{00000000-0005-0000-0000-0000B47F0000}"/>
    <cellStyle name="Percent 9 15 2 5 3" xfId="32648" xr:uid="{00000000-0005-0000-0000-0000B57F0000}"/>
    <cellStyle name="Percent 9 15 2 6" xfId="32649" xr:uid="{00000000-0005-0000-0000-0000B67F0000}"/>
    <cellStyle name="Percent 9 15 2 7" xfId="32650" xr:uid="{00000000-0005-0000-0000-0000B77F0000}"/>
    <cellStyle name="Percent 9 15 3" xfId="32651" xr:uid="{00000000-0005-0000-0000-0000B87F0000}"/>
    <cellStyle name="Percent 9 15 3 2" xfId="32652" xr:uid="{00000000-0005-0000-0000-0000B97F0000}"/>
    <cellStyle name="Percent 9 15 3 2 2" xfId="32653" xr:uid="{00000000-0005-0000-0000-0000BA7F0000}"/>
    <cellStyle name="Percent 9 15 3 2 2 2" xfId="32654" xr:uid="{00000000-0005-0000-0000-0000BB7F0000}"/>
    <cellStyle name="Percent 9 15 3 2 2 3" xfId="32655" xr:uid="{00000000-0005-0000-0000-0000BC7F0000}"/>
    <cellStyle name="Percent 9 15 3 2 3" xfId="32656" xr:uid="{00000000-0005-0000-0000-0000BD7F0000}"/>
    <cellStyle name="Percent 9 15 3 2 4" xfId="32657" xr:uid="{00000000-0005-0000-0000-0000BE7F0000}"/>
    <cellStyle name="Percent 9 15 3 3" xfId="32658" xr:uid="{00000000-0005-0000-0000-0000BF7F0000}"/>
    <cellStyle name="Percent 9 15 3 3 2" xfId="32659" xr:uid="{00000000-0005-0000-0000-0000C07F0000}"/>
    <cellStyle name="Percent 9 15 3 3 2 2" xfId="32660" xr:uid="{00000000-0005-0000-0000-0000C17F0000}"/>
    <cellStyle name="Percent 9 15 3 3 2 3" xfId="32661" xr:uid="{00000000-0005-0000-0000-0000C27F0000}"/>
    <cellStyle name="Percent 9 15 3 3 3" xfId="32662" xr:uid="{00000000-0005-0000-0000-0000C37F0000}"/>
    <cellStyle name="Percent 9 15 3 3 4" xfId="32663" xr:uid="{00000000-0005-0000-0000-0000C47F0000}"/>
    <cellStyle name="Percent 9 15 3 4" xfId="32664" xr:uid="{00000000-0005-0000-0000-0000C57F0000}"/>
    <cellStyle name="Percent 9 15 3 4 2" xfId="32665" xr:uid="{00000000-0005-0000-0000-0000C67F0000}"/>
    <cellStyle name="Percent 9 15 3 4 3" xfId="32666" xr:uid="{00000000-0005-0000-0000-0000C77F0000}"/>
    <cellStyle name="Percent 9 15 3 5" xfId="32667" xr:uid="{00000000-0005-0000-0000-0000C87F0000}"/>
    <cellStyle name="Percent 9 15 3 6" xfId="32668" xr:uid="{00000000-0005-0000-0000-0000C97F0000}"/>
    <cellStyle name="Percent 9 15 4" xfId="32669" xr:uid="{00000000-0005-0000-0000-0000CA7F0000}"/>
    <cellStyle name="Percent 9 15 4 2" xfId="32670" xr:uid="{00000000-0005-0000-0000-0000CB7F0000}"/>
    <cellStyle name="Percent 9 15 4 2 2" xfId="32671" xr:uid="{00000000-0005-0000-0000-0000CC7F0000}"/>
    <cellStyle name="Percent 9 15 4 2 2 2" xfId="32672" xr:uid="{00000000-0005-0000-0000-0000CD7F0000}"/>
    <cellStyle name="Percent 9 15 4 2 2 3" xfId="32673" xr:uid="{00000000-0005-0000-0000-0000CE7F0000}"/>
    <cellStyle name="Percent 9 15 4 2 3" xfId="32674" xr:uid="{00000000-0005-0000-0000-0000CF7F0000}"/>
    <cellStyle name="Percent 9 15 4 2 4" xfId="32675" xr:uid="{00000000-0005-0000-0000-0000D07F0000}"/>
    <cellStyle name="Percent 9 15 4 3" xfId="32676" xr:uid="{00000000-0005-0000-0000-0000D17F0000}"/>
    <cellStyle name="Percent 9 15 4 3 2" xfId="32677" xr:uid="{00000000-0005-0000-0000-0000D27F0000}"/>
    <cellStyle name="Percent 9 15 4 3 2 2" xfId="32678" xr:uid="{00000000-0005-0000-0000-0000D37F0000}"/>
    <cellStyle name="Percent 9 15 4 3 2 3" xfId="32679" xr:uid="{00000000-0005-0000-0000-0000D47F0000}"/>
    <cellStyle name="Percent 9 15 4 3 3" xfId="32680" xr:uid="{00000000-0005-0000-0000-0000D57F0000}"/>
    <cellStyle name="Percent 9 15 4 3 4" xfId="32681" xr:uid="{00000000-0005-0000-0000-0000D67F0000}"/>
    <cellStyle name="Percent 9 15 4 4" xfId="32682" xr:uid="{00000000-0005-0000-0000-0000D77F0000}"/>
    <cellStyle name="Percent 9 15 4 4 2" xfId="32683" xr:uid="{00000000-0005-0000-0000-0000D87F0000}"/>
    <cellStyle name="Percent 9 15 4 4 3" xfId="32684" xr:uid="{00000000-0005-0000-0000-0000D97F0000}"/>
    <cellStyle name="Percent 9 15 4 5" xfId="32685" xr:uid="{00000000-0005-0000-0000-0000DA7F0000}"/>
    <cellStyle name="Percent 9 15 4 6" xfId="32686" xr:uid="{00000000-0005-0000-0000-0000DB7F0000}"/>
    <cellStyle name="Percent 9 15 5" xfId="32687" xr:uid="{00000000-0005-0000-0000-0000DC7F0000}"/>
    <cellStyle name="Percent 9 15 5 2" xfId="32688" xr:uid="{00000000-0005-0000-0000-0000DD7F0000}"/>
    <cellStyle name="Percent 9 15 5 2 2" xfId="32689" xr:uid="{00000000-0005-0000-0000-0000DE7F0000}"/>
    <cellStyle name="Percent 9 15 5 2 2 2" xfId="32690" xr:uid="{00000000-0005-0000-0000-0000DF7F0000}"/>
    <cellStyle name="Percent 9 15 5 2 2 3" xfId="32691" xr:uid="{00000000-0005-0000-0000-0000E07F0000}"/>
    <cellStyle name="Percent 9 15 5 2 3" xfId="32692" xr:uid="{00000000-0005-0000-0000-0000E17F0000}"/>
    <cellStyle name="Percent 9 15 5 2 4" xfId="32693" xr:uid="{00000000-0005-0000-0000-0000E27F0000}"/>
    <cellStyle name="Percent 9 15 5 3" xfId="32694" xr:uid="{00000000-0005-0000-0000-0000E37F0000}"/>
    <cellStyle name="Percent 9 15 5 3 2" xfId="32695" xr:uid="{00000000-0005-0000-0000-0000E47F0000}"/>
    <cellStyle name="Percent 9 15 5 3 2 2" xfId="32696" xr:uid="{00000000-0005-0000-0000-0000E57F0000}"/>
    <cellStyle name="Percent 9 15 5 3 2 3" xfId="32697" xr:uid="{00000000-0005-0000-0000-0000E67F0000}"/>
    <cellStyle name="Percent 9 15 5 3 3" xfId="32698" xr:uid="{00000000-0005-0000-0000-0000E77F0000}"/>
    <cellStyle name="Percent 9 15 5 3 4" xfId="32699" xr:uid="{00000000-0005-0000-0000-0000E87F0000}"/>
    <cellStyle name="Percent 9 15 5 4" xfId="32700" xr:uid="{00000000-0005-0000-0000-0000E97F0000}"/>
    <cellStyle name="Percent 9 15 5 4 2" xfId="32701" xr:uid="{00000000-0005-0000-0000-0000EA7F0000}"/>
    <cellStyle name="Percent 9 15 5 4 2 2" xfId="32702" xr:uid="{00000000-0005-0000-0000-0000EB7F0000}"/>
    <cellStyle name="Percent 9 15 5 4 2 3" xfId="32703" xr:uid="{00000000-0005-0000-0000-0000EC7F0000}"/>
    <cellStyle name="Percent 9 15 5 4 3" xfId="32704" xr:uid="{00000000-0005-0000-0000-0000ED7F0000}"/>
    <cellStyle name="Percent 9 15 5 4 4" xfId="32705" xr:uid="{00000000-0005-0000-0000-0000EE7F0000}"/>
    <cellStyle name="Percent 9 15 5 5" xfId="32706" xr:uid="{00000000-0005-0000-0000-0000EF7F0000}"/>
    <cellStyle name="Percent 9 15 5 5 2" xfId="32707" xr:uid="{00000000-0005-0000-0000-0000F07F0000}"/>
    <cellStyle name="Percent 9 15 5 5 3" xfId="32708" xr:uid="{00000000-0005-0000-0000-0000F17F0000}"/>
    <cellStyle name="Percent 9 15 5 6" xfId="32709" xr:uid="{00000000-0005-0000-0000-0000F27F0000}"/>
    <cellStyle name="Percent 9 15 5 7" xfId="32710" xr:uid="{00000000-0005-0000-0000-0000F37F0000}"/>
    <cellStyle name="Percent 9 15 6" xfId="32711" xr:uid="{00000000-0005-0000-0000-0000F47F0000}"/>
    <cellStyle name="Percent 9 15 6 2" xfId="32712" xr:uid="{00000000-0005-0000-0000-0000F57F0000}"/>
    <cellStyle name="Percent 9 15 6 2 2" xfId="32713" xr:uid="{00000000-0005-0000-0000-0000F67F0000}"/>
    <cellStyle name="Percent 9 15 6 2 2 2" xfId="32714" xr:uid="{00000000-0005-0000-0000-0000F77F0000}"/>
    <cellStyle name="Percent 9 15 6 2 2 3" xfId="32715" xr:uid="{00000000-0005-0000-0000-0000F87F0000}"/>
    <cellStyle name="Percent 9 15 6 2 3" xfId="32716" xr:uid="{00000000-0005-0000-0000-0000F97F0000}"/>
    <cellStyle name="Percent 9 15 6 2 4" xfId="32717" xr:uid="{00000000-0005-0000-0000-0000FA7F0000}"/>
    <cellStyle name="Percent 9 15 6 3" xfId="32718" xr:uid="{00000000-0005-0000-0000-0000FB7F0000}"/>
    <cellStyle name="Percent 9 15 6 3 2" xfId="32719" xr:uid="{00000000-0005-0000-0000-0000FC7F0000}"/>
    <cellStyle name="Percent 9 15 6 3 2 2" xfId="32720" xr:uid="{00000000-0005-0000-0000-0000FD7F0000}"/>
    <cellStyle name="Percent 9 15 6 3 2 3" xfId="32721" xr:uid="{00000000-0005-0000-0000-0000FE7F0000}"/>
    <cellStyle name="Percent 9 15 6 3 3" xfId="32722" xr:uid="{00000000-0005-0000-0000-0000FF7F0000}"/>
    <cellStyle name="Percent 9 15 6 3 4" xfId="32723" xr:uid="{00000000-0005-0000-0000-000000800000}"/>
    <cellStyle name="Percent 9 15 6 4" xfId="32724" xr:uid="{00000000-0005-0000-0000-000001800000}"/>
    <cellStyle name="Percent 9 15 6 4 2" xfId="32725" xr:uid="{00000000-0005-0000-0000-000002800000}"/>
    <cellStyle name="Percent 9 15 6 4 3" xfId="32726" xr:uid="{00000000-0005-0000-0000-000003800000}"/>
    <cellStyle name="Percent 9 15 6 5" xfId="32727" xr:uid="{00000000-0005-0000-0000-000004800000}"/>
    <cellStyle name="Percent 9 15 6 6" xfId="32728" xr:uid="{00000000-0005-0000-0000-000005800000}"/>
    <cellStyle name="Percent 9 15 7" xfId="32729" xr:uid="{00000000-0005-0000-0000-000006800000}"/>
    <cellStyle name="Percent 9 15 7 2" xfId="32730" xr:uid="{00000000-0005-0000-0000-000007800000}"/>
    <cellStyle name="Percent 9 15 7 2 2" xfId="32731" xr:uid="{00000000-0005-0000-0000-000008800000}"/>
    <cellStyle name="Percent 9 15 7 2 3" xfId="32732" xr:uid="{00000000-0005-0000-0000-000009800000}"/>
    <cellStyle name="Percent 9 15 7 3" xfId="32733" xr:uid="{00000000-0005-0000-0000-00000A800000}"/>
    <cellStyle name="Percent 9 15 7 4" xfId="32734" xr:uid="{00000000-0005-0000-0000-00000B800000}"/>
    <cellStyle name="Percent 9 15 8" xfId="32735" xr:uid="{00000000-0005-0000-0000-00000C800000}"/>
    <cellStyle name="Percent 9 15 8 2" xfId="32736" xr:uid="{00000000-0005-0000-0000-00000D800000}"/>
    <cellStyle name="Percent 9 15 8 2 2" xfId="32737" xr:uid="{00000000-0005-0000-0000-00000E800000}"/>
    <cellStyle name="Percent 9 15 8 2 3" xfId="32738" xr:uid="{00000000-0005-0000-0000-00000F800000}"/>
    <cellStyle name="Percent 9 15 8 3" xfId="32739" xr:uid="{00000000-0005-0000-0000-000010800000}"/>
    <cellStyle name="Percent 9 15 8 4" xfId="32740" xr:uid="{00000000-0005-0000-0000-000011800000}"/>
    <cellStyle name="Percent 9 15 9" xfId="32741" xr:uid="{00000000-0005-0000-0000-000012800000}"/>
    <cellStyle name="Percent 9 15 9 2" xfId="32742" xr:uid="{00000000-0005-0000-0000-000013800000}"/>
    <cellStyle name="Percent 9 15 9 2 2" xfId="32743" xr:uid="{00000000-0005-0000-0000-000014800000}"/>
    <cellStyle name="Percent 9 15 9 2 3" xfId="32744" xr:uid="{00000000-0005-0000-0000-000015800000}"/>
    <cellStyle name="Percent 9 15 9 3" xfId="32745" xr:uid="{00000000-0005-0000-0000-000016800000}"/>
    <cellStyle name="Percent 9 15 9 4" xfId="32746" xr:uid="{00000000-0005-0000-0000-000017800000}"/>
    <cellStyle name="Percent 9 16" xfId="32747" xr:uid="{00000000-0005-0000-0000-000018800000}"/>
    <cellStyle name="Percent 9 16 10" xfId="32748" xr:uid="{00000000-0005-0000-0000-000019800000}"/>
    <cellStyle name="Percent 9 16 10 2" xfId="32749" xr:uid="{00000000-0005-0000-0000-00001A800000}"/>
    <cellStyle name="Percent 9 16 10 3" xfId="32750" xr:uid="{00000000-0005-0000-0000-00001B800000}"/>
    <cellStyle name="Percent 9 16 11" xfId="32751" xr:uid="{00000000-0005-0000-0000-00001C800000}"/>
    <cellStyle name="Percent 9 16 11 2" xfId="32752" xr:uid="{00000000-0005-0000-0000-00001D800000}"/>
    <cellStyle name="Percent 9 16 11 3" xfId="32753" xr:uid="{00000000-0005-0000-0000-00001E800000}"/>
    <cellStyle name="Percent 9 16 12" xfId="32754" xr:uid="{00000000-0005-0000-0000-00001F800000}"/>
    <cellStyle name="Percent 9 16 12 2" xfId="32755" xr:uid="{00000000-0005-0000-0000-000020800000}"/>
    <cellStyle name="Percent 9 16 12 3" xfId="32756" xr:uid="{00000000-0005-0000-0000-000021800000}"/>
    <cellStyle name="Percent 9 16 13" xfId="32757" xr:uid="{00000000-0005-0000-0000-000022800000}"/>
    <cellStyle name="Percent 9 16 2" xfId="32758" xr:uid="{00000000-0005-0000-0000-000023800000}"/>
    <cellStyle name="Percent 9 16 2 2" xfId="32759" xr:uid="{00000000-0005-0000-0000-000024800000}"/>
    <cellStyle name="Percent 9 16 2 2 2" xfId="32760" xr:uid="{00000000-0005-0000-0000-000025800000}"/>
    <cellStyle name="Percent 9 16 2 2 2 2" xfId="32761" xr:uid="{00000000-0005-0000-0000-000026800000}"/>
    <cellStyle name="Percent 9 16 2 2 2 3" xfId="32762" xr:uid="{00000000-0005-0000-0000-000027800000}"/>
    <cellStyle name="Percent 9 16 2 2 3" xfId="32763" xr:uid="{00000000-0005-0000-0000-000028800000}"/>
    <cellStyle name="Percent 9 16 2 2 4" xfId="32764" xr:uid="{00000000-0005-0000-0000-000029800000}"/>
    <cellStyle name="Percent 9 16 2 3" xfId="32765" xr:uid="{00000000-0005-0000-0000-00002A800000}"/>
    <cellStyle name="Percent 9 16 2 3 2" xfId="32766" xr:uid="{00000000-0005-0000-0000-00002B800000}"/>
    <cellStyle name="Percent 9 16 2 3 2 2" xfId="32767" xr:uid="{00000000-0005-0000-0000-00002C800000}"/>
    <cellStyle name="Percent 9 16 2 3 2 3" xfId="32768" xr:uid="{00000000-0005-0000-0000-00002D800000}"/>
    <cellStyle name="Percent 9 16 2 3 3" xfId="32769" xr:uid="{00000000-0005-0000-0000-00002E800000}"/>
    <cellStyle name="Percent 9 16 2 3 4" xfId="32770" xr:uid="{00000000-0005-0000-0000-00002F800000}"/>
    <cellStyle name="Percent 9 16 2 4" xfId="32771" xr:uid="{00000000-0005-0000-0000-000030800000}"/>
    <cellStyle name="Percent 9 16 2 4 2" xfId="32772" xr:uid="{00000000-0005-0000-0000-000031800000}"/>
    <cellStyle name="Percent 9 16 2 4 3" xfId="32773" xr:uid="{00000000-0005-0000-0000-000032800000}"/>
    <cellStyle name="Percent 9 16 2 5" xfId="32774" xr:uid="{00000000-0005-0000-0000-000033800000}"/>
    <cellStyle name="Percent 9 16 2 5 2" xfId="32775" xr:uid="{00000000-0005-0000-0000-000034800000}"/>
    <cellStyle name="Percent 9 16 2 5 3" xfId="32776" xr:uid="{00000000-0005-0000-0000-000035800000}"/>
    <cellStyle name="Percent 9 16 2 6" xfId="32777" xr:uid="{00000000-0005-0000-0000-000036800000}"/>
    <cellStyle name="Percent 9 16 2 7" xfId="32778" xr:uid="{00000000-0005-0000-0000-000037800000}"/>
    <cellStyle name="Percent 9 16 3" xfId="32779" xr:uid="{00000000-0005-0000-0000-000038800000}"/>
    <cellStyle name="Percent 9 16 3 2" xfId="32780" xr:uid="{00000000-0005-0000-0000-000039800000}"/>
    <cellStyle name="Percent 9 16 3 2 2" xfId="32781" xr:uid="{00000000-0005-0000-0000-00003A800000}"/>
    <cellStyle name="Percent 9 16 3 2 2 2" xfId="32782" xr:uid="{00000000-0005-0000-0000-00003B800000}"/>
    <cellStyle name="Percent 9 16 3 2 2 3" xfId="32783" xr:uid="{00000000-0005-0000-0000-00003C800000}"/>
    <cellStyle name="Percent 9 16 3 2 3" xfId="32784" xr:uid="{00000000-0005-0000-0000-00003D800000}"/>
    <cellStyle name="Percent 9 16 3 2 4" xfId="32785" xr:uid="{00000000-0005-0000-0000-00003E800000}"/>
    <cellStyle name="Percent 9 16 3 3" xfId="32786" xr:uid="{00000000-0005-0000-0000-00003F800000}"/>
    <cellStyle name="Percent 9 16 3 3 2" xfId="32787" xr:uid="{00000000-0005-0000-0000-000040800000}"/>
    <cellStyle name="Percent 9 16 3 3 2 2" xfId="32788" xr:uid="{00000000-0005-0000-0000-000041800000}"/>
    <cellStyle name="Percent 9 16 3 3 2 3" xfId="32789" xr:uid="{00000000-0005-0000-0000-000042800000}"/>
    <cellStyle name="Percent 9 16 3 3 3" xfId="32790" xr:uid="{00000000-0005-0000-0000-000043800000}"/>
    <cellStyle name="Percent 9 16 3 3 4" xfId="32791" xr:uid="{00000000-0005-0000-0000-000044800000}"/>
    <cellStyle name="Percent 9 16 3 4" xfId="32792" xr:uid="{00000000-0005-0000-0000-000045800000}"/>
    <cellStyle name="Percent 9 16 3 4 2" xfId="32793" xr:uid="{00000000-0005-0000-0000-000046800000}"/>
    <cellStyle name="Percent 9 16 3 4 3" xfId="32794" xr:uid="{00000000-0005-0000-0000-000047800000}"/>
    <cellStyle name="Percent 9 16 3 5" xfId="32795" xr:uid="{00000000-0005-0000-0000-000048800000}"/>
    <cellStyle name="Percent 9 16 3 6" xfId="32796" xr:uid="{00000000-0005-0000-0000-000049800000}"/>
    <cellStyle name="Percent 9 16 4" xfId="32797" xr:uid="{00000000-0005-0000-0000-00004A800000}"/>
    <cellStyle name="Percent 9 16 4 2" xfId="32798" xr:uid="{00000000-0005-0000-0000-00004B800000}"/>
    <cellStyle name="Percent 9 16 4 2 2" xfId="32799" xr:uid="{00000000-0005-0000-0000-00004C800000}"/>
    <cellStyle name="Percent 9 16 4 2 2 2" xfId="32800" xr:uid="{00000000-0005-0000-0000-00004D800000}"/>
    <cellStyle name="Percent 9 16 4 2 2 3" xfId="32801" xr:uid="{00000000-0005-0000-0000-00004E800000}"/>
    <cellStyle name="Percent 9 16 4 2 3" xfId="32802" xr:uid="{00000000-0005-0000-0000-00004F800000}"/>
    <cellStyle name="Percent 9 16 4 2 4" xfId="32803" xr:uid="{00000000-0005-0000-0000-000050800000}"/>
    <cellStyle name="Percent 9 16 4 3" xfId="32804" xr:uid="{00000000-0005-0000-0000-000051800000}"/>
    <cellStyle name="Percent 9 16 4 3 2" xfId="32805" xr:uid="{00000000-0005-0000-0000-000052800000}"/>
    <cellStyle name="Percent 9 16 4 3 2 2" xfId="32806" xr:uid="{00000000-0005-0000-0000-000053800000}"/>
    <cellStyle name="Percent 9 16 4 3 2 3" xfId="32807" xr:uid="{00000000-0005-0000-0000-000054800000}"/>
    <cellStyle name="Percent 9 16 4 3 3" xfId="32808" xr:uid="{00000000-0005-0000-0000-000055800000}"/>
    <cellStyle name="Percent 9 16 4 3 4" xfId="32809" xr:uid="{00000000-0005-0000-0000-000056800000}"/>
    <cellStyle name="Percent 9 16 4 4" xfId="32810" xr:uid="{00000000-0005-0000-0000-000057800000}"/>
    <cellStyle name="Percent 9 16 4 4 2" xfId="32811" xr:uid="{00000000-0005-0000-0000-000058800000}"/>
    <cellStyle name="Percent 9 16 4 4 3" xfId="32812" xr:uid="{00000000-0005-0000-0000-000059800000}"/>
    <cellStyle name="Percent 9 16 4 5" xfId="32813" xr:uid="{00000000-0005-0000-0000-00005A800000}"/>
    <cellStyle name="Percent 9 16 4 6" xfId="32814" xr:uid="{00000000-0005-0000-0000-00005B800000}"/>
    <cellStyle name="Percent 9 16 5" xfId="32815" xr:uid="{00000000-0005-0000-0000-00005C800000}"/>
    <cellStyle name="Percent 9 16 5 2" xfId="32816" xr:uid="{00000000-0005-0000-0000-00005D800000}"/>
    <cellStyle name="Percent 9 16 5 2 2" xfId="32817" xr:uid="{00000000-0005-0000-0000-00005E800000}"/>
    <cellStyle name="Percent 9 16 5 2 2 2" xfId="32818" xr:uid="{00000000-0005-0000-0000-00005F800000}"/>
    <cellStyle name="Percent 9 16 5 2 2 3" xfId="32819" xr:uid="{00000000-0005-0000-0000-000060800000}"/>
    <cellStyle name="Percent 9 16 5 2 3" xfId="32820" xr:uid="{00000000-0005-0000-0000-000061800000}"/>
    <cellStyle name="Percent 9 16 5 2 4" xfId="32821" xr:uid="{00000000-0005-0000-0000-000062800000}"/>
    <cellStyle name="Percent 9 16 5 3" xfId="32822" xr:uid="{00000000-0005-0000-0000-000063800000}"/>
    <cellStyle name="Percent 9 16 5 3 2" xfId="32823" xr:uid="{00000000-0005-0000-0000-000064800000}"/>
    <cellStyle name="Percent 9 16 5 3 2 2" xfId="32824" xr:uid="{00000000-0005-0000-0000-000065800000}"/>
    <cellStyle name="Percent 9 16 5 3 2 3" xfId="32825" xr:uid="{00000000-0005-0000-0000-000066800000}"/>
    <cellStyle name="Percent 9 16 5 3 3" xfId="32826" xr:uid="{00000000-0005-0000-0000-000067800000}"/>
    <cellStyle name="Percent 9 16 5 3 4" xfId="32827" xr:uid="{00000000-0005-0000-0000-000068800000}"/>
    <cellStyle name="Percent 9 16 5 4" xfId="32828" xr:uid="{00000000-0005-0000-0000-000069800000}"/>
    <cellStyle name="Percent 9 16 5 4 2" xfId="32829" xr:uid="{00000000-0005-0000-0000-00006A800000}"/>
    <cellStyle name="Percent 9 16 5 4 2 2" xfId="32830" xr:uid="{00000000-0005-0000-0000-00006B800000}"/>
    <cellStyle name="Percent 9 16 5 4 2 3" xfId="32831" xr:uid="{00000000-0005-0000-0000-00006C800000}"/>
    <cellStyle name="Percent 9 16 5 4 3" xfId="32832" xr:uid="{00000000-0005-0000-0000-00006D800000}"/>
    <cellStyle name="Percent 9 16 5 4 4" xfId="32833" xr:uid="{00000000-0005-0000-0000-00006E800000}"/>
    <cellStyle name="Percent 9 16 5 5" xfId="32834" xr:uid="{00000000-0005-0000-0000-00006F800000}"/>
    <cellStyle name="Percent 9 16 5 5 2" xfId="32835" xr:uid="{00000000-0005-0000-0000-000070800000}"/>
    <cellStyle name="Percent 9 16 5 5 3" xfId="32836" xr:uid="{00000000-0005-0000-0000-000071800000}"/>
    <cellStyle name="Percent 9 16 5 6" xfId="32837" xr:uid="{00000000-0005-0000-0000-000072800000}"/>
    <cellStyle name="Percent 9 16 5 7" xfId="32838" xr:uid="{00000000-0005-0000-0000-000073800000}"/>
    <cellStyle name="Percent 9 16 6" xfId="32839" xr:uid="{00000000-0005-0000-0000-000074800000}"/>
    <cellStyle name="Percent 9 16 6 2" xfId="32840" xr:uid="{00000000-0005-0000-0000-000075800000}"/>
    <cellStyle name="Percent 9 16 6 2 2" xfId="32841" xr:uid="{00000000-0005-0000-0000-000076800000}"/>
    <cellStyle name="Percent 9 16 6 2 2 2" xfId="32842" xr:uid="{00000000-0005-0000-0000-000077800000}"/>
    <cellStyle name="Percent 9 16 6 2 2 3" xfId="32843" xr:uid="{00000000-0005-0000-0000-000078800000}"/>
    <cellStyle name="Percent 9 16 6 2 3" xfId="32844" xr:uid="{00000000-0005-0000-0000-000079800000}"/>
    <cellStyle name="Percent 9 16 6 2 4" xfId="32845" xr:uid="{00000000-0005-0000-0000-00007A800000}"/>
    <cellStyle name="Percent 9 16 6 3" xfId="32846" xr:uid="{00000000-0005-0000-0000-00007B800000}"/>
    <cellStyle name="Percent 9 16 6 3 2" xfId="32847" xr:uid="{00000000-0005-0000-0000-00007C800000}"/>
    <cellStyle name="Percent 9 16 6 3 2 2" xfId="32848" xr:uid="{00000000-0005-0000-0000-00007D800000}"/>
    <cellStyle name="Percent 9 16 6 3 2 3" xfId="32849" xr:uid="{00000000-0005-0000-0000-00007E800000}"/>
    <cellStyle name="Percent 9 16 6 3 3" xfId="32850" xr:uid="{00000000-0005-0000-0000-00007F800000}"/>
    <cellStyle name="Percent 9 16 6 3 4" xfId="32851" xr:uid="{00000000-0005-0000-0000-000080800000}"/>
    <cellStyle name="Percent 9 16 6 4" xfId="32852" xr:uid="{00000000-0005-0000-0000-000081800000}"/>
    <cellStyle name="Percent 9 16 6 4 2" xfId="32853" xr:uid="{00000000-0005-0000-0000-000082800000}"/>
    <cellStyle name="Percent 9 16 6 4 3" xfId="32854" xr:uid="{00000000-0005-0000-0000-000083800000}"/>
    <cellStyle name="Percent 9 16 6 5" xfId="32855" xr:uid="{00000000-0005-0000-0000-000084800000}"/>
    <cellStyle name="Percent 9 16 6 6" xfId="32856" xr:uid="{00000000-0005-0000-0000-000085800000}"/>
    <cellStyle name="Percent 9 16 7" xfId="32857" xr:uid="{00000000-0005-0000-0000-000086800000}"/>
    <cellStyle name="Percent 9 16 7 2" xfId="32858" xr:uid="{00000000-0005-0000-0000-000087800000}"/>
    <cellStyle name="Percent 9 16 7 2 2" xfId="32859" xr:uid="{00000000-0005-0000-0000-000088800000}"/>
    <cellStyle name="Percent 9 16 7 2 3" xfId="32860" xr:uid="{00000000-0005-0000-0000-000089800000}"/>
    <cellStyle name="Percent 9 16 7 3" xfId="32861" xr:uid="{00000000-0005-0000-0000-00008A800000}"/>
    <cellStyle name="Percent 9 16 7 4" xfId="32862" xr:uid="{00000000-0005-0000-0000-00008B800000}"/>
    <cellStyle name="Percent 9 16 8" xfId="32863" xr:uid="{00000000-0005-0000-0000-00008C800000}"/>
    <cellStyle name="Percent 9 16 8 2" xfId="32864" xr:uid="{00000000-0005-0000-0000-00008D800000}"/>
    <cellStyle name="Percent 9 16 8 2 2" xfId="32865" xr:uid="{00000000-0005-0000-0000-00008E800000}"/>
    <cellStyle name="Percent 9 16 8 2 3" xfId="32866" xr:uid="{00000000-0005-0000-0000-00008F800000}"/>
    <cellStyle name="Percent 9 16 8 3" xfId="32867" xr:uid="{00000000-0005-0000-0000-000090800000}"/>
    <cellStyle name="Percent 9 16 8 4" xfId="32868" xr:uid="{00000000-0005-0000-0000-000091800000}"/>
    <cellStyle name="Percent 9 16 9" xfId="32869" xr:uid="{00000000-0005-0000-0000-000092800000}"/>
    <cellStyle name="Percent 9 16 9 2" xfId="32870" xr:uid="{00000000-0005-0000-0000-000093800000}"/>
    <cellStyle name="Percent 9 16 9 2 2" xfId="32871" xr:uid="{00000000-0005-0000-0000-000094800000}"/>
    <cellStyle name="Percent 9 16 9 2 3" xfId="32872" xr:uid="{00000000-0005-0000-0000-000095800000}"/>
    <cellStyle name="Percent 9 16 9 3" xfId="32873" xr:uid="{00000000-0005-0000-0000-000096800000}"/>
    <cellStyle name="Percent 9 16 9 4" xfId="32874" xr:uid="{00000000-0005-0000-0000-000097800000}"/>
    <cellStyle name="Percent 9 17" xfId="32875" xr:uid="{00000000-0005-0000-0000-000098800000}"/>
    <cellStyle name="Percent 9 17 10" xfId="32876" xr:uid="{00000000-0005-0000-0000-000099800000}"/>
    <cellStyle name="Percent 9 17 10 2" xfId="32877" xr:uid="{00000000-0005-0000-0000-00009A800000}"/>
    <cellStyle name="Percent 9 17 10 3" xfId="32878" xr:uid="{00000000-0005-0000-0000-00009B800000}"/>
    <cellStyle name="Percent 9 17 11" xfId="32879" xr:uid="{00000000-0005-0000-0000-00009C800000}"/>
    <cellStyle name="Percent 9 17 11 2" xfId="32880" xr:uid="{00000000-0005-0000-0000-00009D800000}"/>
    <cellStyle name="Percent 9 17 11 3" xfId="32881" xr:uid="{00000000-0005-0000-0000-00009E800000}"/>
    <cellStyle name="Percent 9 17 12" xfId="32882" xr:uid="{00000000-0005-0000-0000-00009F800000}"/>
    <cellStyle name="Percent 9 17 12 2" xfId="32883" xr:uid="{00000000-0005-0000-0000-0000A0800000}"/>
    <cellStyle name="Percent 9 17 12 3" xfId="32884" xr:uid="{00000000-0005-0000-0000-0000A1800000}"/>
    <cellStyle name="Percent 9 17 13" xfId="32885" xr:uid="{00000000-0005-0000-0000-0000A2800000}"/>
    <cellStyle name="Percent 9 17 2" xfId="32886" xr:uid="{00000000-0005-0000-0000-0000A3800000}"/>
    <cellStyle name="Percent 9 17 2 2" xfId="32887" xr:uid="{00000000-0005-0000-0000-0000A4800000}"/>
    <cellStyle name="Percent 9 17 2 2 2" xfId="32888" xr:uid="{00000000-0005-0000-0000-0000A5800000}"/>
    <cellStyle name="Percent 9 17 2 2 2 2" xfId="32889" xr:uid="{00000000-0005-0000-0000-0000A6800000}"/>
    <cellStyle name="Percent 9 17 2 2 2 3" xfId="32890" xr:uid="{00000000-0005-0000-0000-0000A7800000}"/>
    <cellStyle name="Percent 9 17 2 2 3" xfId="32891" xr:uid="{00000000-0005-0000-0000-0000A8800000}"/>
    <cellStyle name="Percent 9 17 2 2 4" xfId="32892" xr:uid="{00000000-0005-0000-0000-0000A9800000}"/>
    <cellStyle name="Percent 9 17 2 3" xfId="32893" xr:uid="{00000000-0005-0000-0000-0000AA800000}"/>
    <cellStyle name="Percent 9 17 2 3 2" xfId="32894" xr:uid="{00000000-0005-0000-0000-0000AB800000}"/>
    <cellStyle name="Percent 9 17 2 3 2 2" xfId="32895" xr:uid="{00000000-0005-0000-0000-0000AC800000}"/>
    <cellStyle name="Percent 9 17 2 3 2 3" xfId="32896" xr:uid="{00000000-0005-0000-0000-0000AD800000}"/>
    <cellStyle name="Percent 9 17 2 3 3" xfId="32897" xr:uid="{00000000-0005-0000-0000-0000AE800000}"/>
    <cellStyle name="Percent 9 17 2 3 4" xfId="32898" xr:uid="{00000000-0005-0000-0000-0000AF800000}"/>
    <cellStyle name="Percent 9 17 2 4" xfId="32899" xr:uid="{00000000-0005-0000-0000-0000B0800000}"/>
    <cellStyle name="Percent 9 17 2 4 2" xfId="32900" xr:uid="{00000000-0005-0000-0000-0000B1800000}"/>
    <cellStyle name="Percent 9 17 2 4 3" xfId="32901" xr:uid="{00000000-0005-0000-0000-0000B2800000}"/>
    <cellStyle name="Percent 9 17 2 5" xfId="32902" xr:uid="{00000000-0005-0000-0000-0000B3800000}"/>
    <cellStyle name="Percent 9 17 2 5 2" xfId="32903" xr:uid="{00000000-0005-0000-0000-0000B4800000}"/>
    <cellStyle name="Percent 9 17 2 5 3" xfId="32904" xr:uid="{00000000-0005-0000-0000-0000B5800000}"/>
    <cellStyle name="Percent 9 17 2 6" xfId="32905" xr:uid="{00000000-0005-0000-0000-0000B6800000}"/>
    <cellStyle name="Percent 9 17 2 7" xfId="32906" xr:uid="{00000000-0005-0000-0000-0000B7800000}"/>
    <cellStyle name="Percent 9 17 3" xfId="32907" xr:uid="{00000000-0005-0000-0000-0000B8800000}"/>
    <cellStyle name="Percent 9 17 3 2" xfId="32908" xr:uid="{00000000-0005-0000-0000-0000B9800000}"/>
    <cellStyle name="Percent 9 17 3 2 2" xfId="32909" xr:uid="{00000000-0005-0000-0000-0000BA800000}"/>
    <cellStyle name="Percent 9 17 3 2 2 2" xfId="32910" xr:uid="{00000000-0005-0000-0000-0000BB800000}"/>
    <cellStyle name="Percent 9 17 3 2 2 3" xfId="32911" xr:uid="{00000000-0005-0000-0000-0000BC800000}"/>
    <cellStyle name="Percent 9 17 3 2 3" xfId="32912" xr:uid="{00000000-0005-0000-0000-0000BD800000}"/>
    <cellStyle name="Percent 9 17 3 2 4" xfId="32913" xr:uid="{00000000-0005-0000-0000-0000BE800000}"/>
    <cellStyle name="Percent 9 17 3 3" xfId="32914" xr:uid="{00000000-0005-0000-0000-0000BF800000}"/>
    <cellStyle name="Percent 9 17 3 3 2" xfId="32915" xr:uid="{00000000-0005-0000-0000-0000C0800000}"/>
    <cellStyle name="Percent 9 17 3 3 2 2" xfId="32916" xr:uid="{00000000-0005-0000-0000-0000C1800000}"/>
    <cellStyle name="Percent 9 17 3 3 2 3" xfId="32917" xr:uid="{00000000-0005-0000-0000-0000C2800000}"/>
    <cellStyle name="Percent 9 17 3 3 3" xfId="32918" xr:uid="{00000000-0005-0000-0000-0000C3800000}"/>
    <cellStyle name="Percent 9 17 3 3 4" xfId="32919" xr:uid="{00000000-0005-0000-0000-0000C4800000}"/>
    <cellStyle name="Percent 9 17 3 4" xfId="32920" xr:uid="{00000000-0005-0000-0000-0000C5800000}"/>
    <cellStyle name="Percent 9 17 3 4 2" xfId="32921" xr:uid="{00000000-0005-0000-0000-0000C6800000}"/>
    <cellStyle name="Percent 9 17 3 4 3" xfId="32922" xr:uid="{00000000-0005-0000-0000-0000C7800000}"/>
    <cellStyle name="Percent 9 17 3 5" xfId="32923" xr:uid="{00000000-0005-0000-0000-0000C8800000}"/>
    <cellStyle name="Percent 9 17 3 6" xfId="32924" xr:uid="{00000000-0005-0000-0000-0000C9800000}"/>
    <cellStyle name="Percent 9 17 4" xfId="32925" xr:uid="{00000000-0005-0000-0000-0000CA800000}"/>
    <cellStyle name="Percent 9 17 4 2" xfId="32926" xr:uid="{00000000-0005-0000-0000-0000CB800000}"/>
    <cellStyle name="Percent 9 17 4 2 2" xfId="32927" xr:uid="{00000000-0005-0000-0000-0000CC800000}"/>
    <cellStyle name="Percent 9 17 4 2 2 2" xfId="32928" xr:uid="{00000000-0005-0000-0000-0000CD800000}"/>
    <cellStyle name="Percent 9 17 4 2 2 3" xfId="32929" xr:uid="{00000000-0005-0000-0000-0000CE800000}"/>
    <cellStyle name="Percent 9 17 4 2 3" xfId="32930" xr:uid="{00000000-0005-0000-0000-0000CF800000}"/>
    <cellStyle name="Percent 9 17 4 2 4" xfId="32931" xr:uid="{00000000-0005-0000-0000-0000D0800000}"/>
    <cellStyle name="Percent 9 17 4 3" xfId="32932" xr:uid="{00000000-0005-0000-0000-0000D1800000}"/>
    <cellStyle name="Percent 9 17 4 3 2" xfId="32933" xr:uid="{00000000-0005-0000-0000-0000D2800000}"/>
    <cellStyle name="Percent 9 17 4 3 2 2" xfId="32934" xr:uid="{00000000-0005-0000-0000-0000D3800000}"/>
    <cellStyle name="Percent 9 17 4 3 2 3" xfId="32935" xr:uid="{00000000-0005-0000-0000-0000D4800000}"/>
    <cellStyle name="Percent 9 17 4 3 3" xfId="32936" xr:uid="{00000000-0005-0000-0000-0000D5800000}"/>
    <cellStyle name="Percent 9 17 4 3 4" xfId="32937" xr:uid="{00000000-0005-0000-0000-0000D6800000}"/>
    <cellStyle name="Percent 9 17 4 4" xfId="32938" xr:uid="{00000000-0005-0000-0000-0000D7800000}"/>
    <cellStyle name="Percent 9 17 4 4 2" xfId="32939" xr:uid="{00000000-0005-0000-0000-0000D8800000}"/>
    <cellStyle name="Percent 9 17 4 4 3" xfId="32940" xr:uid="{00000000-0005-0000-0000-0000D9800000}"/>
    <cellStyle name="Percent 9 17 4 5" xfId="32941" xr:uid="{00000000-0005-0000-0000-0000DA800000}"/>
    <cellStyle name="Percent 9 17 4 6" xfId="32942" xr:uid="{00000000-0005-0000-0000-0000DB800000}"/>
    <cellStyle name="Percent 9 17 5" xfId="32943" xr:uid="{00000000-0005-0000-0000-0000DC800000}"/>
    <cellStyle name="Percent 9 17 5 2" xfId="32944" xr:uid="{00000000-0005-0000-0000-0000DD800000}"/>
    <cellStyle name="Percent 9 17 5 2 2" xfId="32945" xr:uid="{00000000-0005-0000-0000-0000DE800000}"/>
    <cellStyle name="Percent 9 17 5 2 2 2" xfId="32946" xr:uid="{00000000-0005-0000-0000-0000DF800000}"/>
    <cellStyle name="Percent 9 17 5 2 2 3" xfId="32947" xr:uid="{00000000-0005-0000-0000-0000E0800000}"/>
    <cellStyle name="Percent 9 17 5 2 3" xfId="32948" xr:uid="{00000000-0005-0000-0000-0000E1800000}"/>
    <cellStyle name="Percent 9 17 5 2 4" xfId="32949" xr:uid="{00000000-0005-0000-0000-0000E2800000}"/>
    <cellStyle name="Percent 9 17 5 3" xfId="32950" xr:uid="{00000000-0005-0000-0000-0000E3800000}"/>
    <cellStyle name="Percent 9 17 5 3 2" xfId="32951" xr:uid="{00000000-0005-0000-0000-0000E4800000}"/>
    <cellStyle name="Percent 9 17 5 3 2 2" xfId="32952" xr:uid="{00000000-0005-0000-0000-0000E5800000}"/>
    <cellStyle name="Percent 9 17 5 3 2 3" xfId="32953" xr:uid="{00000000-0005-0000-0000-0000E6800000}"/>
    <cellStyle name="Percent 9 17 5 3 3" xfId="32954" xr:uid="{00000000-0005-0000-0000-0000E7800000}"/>
    <cellStyle name="Percent 9 17 5 3 4" xfId="32955" xr:uid="{00000000-0005-0000-0000-0000E8800000}"/>
    <cellStyle name="Percent 9 17 5 4" xfId="32956" xr:uid="{00000000-0005-0000-0000-0000E9800000}"/>
    <cellStyle name="Percent 9 17 5 4 2" xfId="32957" xr:uid="{00000000-0005-0000-0000-0000EA800000}"/>
    <cellStyle name="Percent 9 17 5 4 2 2" xfId="32958" xr:uid="{00000000-0005-0000-0000-0000EB800000}"/>
    <cellStyle name="Percent 9 17 5 4 2 3" xfId="32959" xr:uid="{00000000-0005-0000-0000-0000EC800000}"/>
    <cellStyle name="Percent 9 17 5 4 3" xfId="32960" xr:uid="{00000000-0005-0000-0000-0000ED800000}"/>
    <cellStyle name="Percent 9 17 5 4 4" xfId="32961" xr:uid="{00000000-0005-0000-0000-0000EE800000}"/>
    <cellStyle name="Percent 9 17 5 5" xfId="32962" xr:uid="{00000000-0005-0000-0000-0000EF800000}"/>
    <cellStyle name="Percent 9 17 5 5 2" xfId="32963" xr:uid="{00000000-0005-0000-0000-0000F0800000}"/>
    <cellStyle name="Percent 9 17 5 5 3" xfId="32964" xr:uid="{00000000-0005-0000-0000-0000F1800000}"/>
    <cellStyle name="Percent 9 17 5 6" xfId="32965" xr:uid="{00000000-0005-0000-0000-0000F2800000}"/>
    <cellStyle name="Percent 9 17 5 7" xfId="32966" xr:uid="{00000000-0005-0000-0000-0000F3800000}"/>
    <cellStyle name="Percent 9 17 6" xfId="32967" xr:uid="{00000000-0005-0000-0000-0000F4800000}"/>
    <cellStyle name="Percent 9 17 6 2" xfId="32968" xr:uid="{00000000-0005-0000-0000-0000F5800000}"/>
    <cellStyle name="Percent 9 17 6 2 2" xfId="32969" xr:uid="{00000000-0005-0000-0000-0000F6800000}"/>
    <cellStyle name="Percent 9 17 6 2 2 2" xfId="32970" xr:uid="{00000000-0005-0000-0000-0000F7800000}"/>
    <cellStyle name="Percent 9 17 6 2 2 3" xfId="32971" xr:uid="{00000000-0005-0000-0000-0000F8800000}"/>
    <cellStyle name="Percent 9 17 6 2 3" xfId="32972" xr:uid="{00000000-0005-0000-0000-0000F9800000}"/>
    <cellStyle name="Percent 9 17 6 2 4" xfId="32973" xr:uid="{00000000-0005-0000-0000-0000FA800000}"/>
    <cellStyle name="Percent 9 17 6 3" xfId="32974" xr:uid="{00000000-0005-0000-0000-0000FB800000}"/>
    <cellStyle name="Percent 9 17 6 3 2" xfId="32975" xr:uid="{00000000-0005-0000-0000-0000FC800000}"/>
    <cellStyle name="Percent 9 17 6 3 2 2" xfId="32976" xr:uid="{00000000-0005-0000-0000-0000FD800000}"/>
    <cellStyle name="Percent 9 17 6 3 2 3" xfId="32977" xr:uid="{00000000-0005-0000-0000-0000FE800000}"/>
    <cellStyle name="Percent 9 17 6 3 3" xfId="32978" xr:uid="{00000000-0005-0000-0000-0000FF800000}"/>
    <cellStyle name="Percent 9 17 6 3 4" xfId="32979" xr:uid="{00000000-0005-0000-0000-000000810000}"/>
    <cellStyle name="Percent 9 17 6 4" xfId="32980" xr:uid="{00000000-0005-0000-0000-000001810000}"/>
    <cellStyle name="Percent 9 17 6 4 2" xfId="32981" xr:uid="{00000000-0005-0000-0000-000002810000}"/>
    <cellStyle name="Percent 9 17 6 4 3" xfId="32982" xr:uid="{00000000-0005-0000-0000-000003810000}"/>
    <cellStyle name="Percent 9 17 6 5" xfId="32983" xr:uid="{00000000-0005-0000-0000-000004810000}"/>
    <cellStyle name="Percent 9 17 6 6" xfId="32984" xr:uid="{00000000-0005-0000-0000-000005810000}"/>
    <cellStyle name="Percent 9 17 7" xfId="32985" xr:uid="{00000000-0005-0000-0000-000006810000}"/>
    <cellStyle name="Percent 9 17 7 2" xfId="32986" xr:uid="{00000000-0005-0000-0000-000007810000}"/>
    <cellStyle name="Percent 9 17 7 2 2" xfId="32987" xr:uid="{00000000-0005-0000-0000-000008810000}"/>
    <cellStyle name="Percent 9 17 7 2 3" xfId="32988" xr:uid="{00000000-0005-0000-0000-000009810000}"/>
    <cellStyle name="Percent 9 17 7 3" xfId="32989" xr:uid="{00000000-0005-0000-0000-00000A810000}"/>
    <cellStyle name="Percent 9 17 7 4" xfId="32990" xr:uid="{00000000-0005-0000-0000-00000B810000}"/>
    <cellStyle name="Percent 9 17 8" xfId="32991" xr:uid="{00000000-0005-0000-0000-00000C810000}"/>
    <cellStyle name="Percent 9 17 8 2" xfId="32992" xr:uid="{00000000-0005-0000-0000-00000D810000}"/>
    <cellStyle name="Percent 9 17 8 2 2" xfId="32993" xr:uid="{00000000-0005-0000-0000-00000E810000}"/>
    <cellStyle name="Percent 9 17 8 2 3" xfId="32994" xr:uid="{00000000-0005-0000-0000-00000F810000}"/>
    <cellStyle name="Percent 9 17 8 3" xfId="32995" xr:uid="{00000000-0005-0000-0000-000010810000}"/>
    <cellStyle name="Percent 9 17 8 4" xfId="32996" xr:uid="{00000000-0005-0000-0000-000011810000}"/>
    <cellStyle name="Percent 9 17 9" xfId="32997" xr:uid="{00000000-0005-0000-0000-000012810000}"/>
    <cellStyle name="Percent 9 17 9 2" xfId="32998" xr:uid="{00000000-0005-0000-0000-000013810000}"/>
    <cellStyle name="Percent 9 17 9 2 2" xfId="32999" xr:uid="{00000000-0005-0000-0000-000014810000}"/>
    <cellStyle name="Percent 9 17 9 2 3" xfId="33000" xr:uid="{00000000-0005-0000-0000-000015810000}"/>
    <cellStyle name="Percent 9 17 9 3" xfId="33001" xr:uid="{00000000-0005-0000-0000-000016810000}"/>
    <cellStyle name="Percent 9 17 9 4" xfId="33002" xr:uid="{00000000-0005-0000-0000-000017810000}"/>
    <cellStyle name="Percent 9 18" xfId="33003" xr:uid="{00000000-0005-0000-0000-000018810000}"/>
    <cellStyle name="Percent 9 18 10" xfId="33004" xr:uid="{00000000-0005-0000-0000-000019810000}"/>
    <cellStyle name="Percent 9 18 10 2" xfId="33005" xr:uid="{00000000-0005-0000-0000-00001A810000}"/>
    <cellStyle name="Percent 9 18 10 3" xfId="33006" xr:uid="{00000000-0005-0000-0000-00001B810000}"/>
    <cellStyle name="Percent 9 18 11" xfId="33007" xr:uid="{00000000-0005-0000-0000-00001C810000}"/>
    <cellStyle name="Percent 9 18 11 2" xfId="33008" xr:uid="{00000000-0005-0000-0000-00001D810000}"/>
    <cellStyle name="Percent 9 18 11 3" xfId="33009" xr:uid="{00000000-0005-0000-0000-00001E810000}"/>
    <cellStyle name="Percent 9 18 12" xfId="33010" xr:uid="{00000000-0005-0000-0000-00001F810000}"/>
    <cellStyle name="Percent 9 18 12 2" xfId="33011" xr:uid="{00000000-0005-0000-0000-000020810000}"/>
    <cellStyle name="Percent 9 18 12 3" xfId="33012" xr:uid="{00000000-0005-0000-0000-000021810000}"/>
    <cellStyle name="Percent 9 18 13" xfId="33013" xr:uid="{00000000-0005-0000-0000-000022810000}"/>
    <cellStyle name="Percent 9 18 2" xfId="33014" xr:uid="{00000000-0005-0000-0000-000023810000}"/>
    <cellStyle name="Percent 9 18 2 2" xfId="33015" xr:uid="{00000000-0005-0000-0000-000024810000}"/>
    <cellStyle name="Percent 9 18 2 2 2" xfId="33016" xr:uid="{00000000-0005-0000-0000-000025810000}"/>
    <cellStyle name="Percent 9 18 2 2 2 2" xfId="33017" xr:uid="{00000000-0005-0000-0000-000026810000}"/>
    <cellStyle name="Percent 9 18 2 2 2 3" xfId="33018" xr:uid="{00000000-0005-0000-0000-000027810000}"/>
    <cellStyle name="Percent 9 18 2 2 3" xfId="33019" xr:uid="{00000000-0005-0000-0000-000028810000}"/>
    <cellStyle name="Percent 9 18 2 2 4" xfId="33020" xr:uid="{00000000-0005-0000-0000-000029810000}"/>
    <cellStyle name="Percent 9 18 2 3" xfId="33021" xr:uid="{00000000-0005-0000-0000-00002A810000}"/>
    <cellStyle name="Percent 9 18 2 3 2" xfId="33022" xr:uid="{00000000-0005-0000-0000-00002B810000}"/>
    <cellStyle name="Percent 9 18 2 3 2 2" xfId="33023" xr:uid="{00000000-0005-0000-0000-00002C810000}"/>
    <cellStyle name="Percent 9 18 2 3 2 3" xfId="33024" xr:uid="{00000000-0005-0000-0000-00002D810000}"/>
    <cellStyle name="Percent 9 18 2 3 3" xfId="33025" xr:uid="{00000000-0005-0000-0000-00002E810000}"/>
    <cellStyle name="Percent 9 18 2 3 4" xfId="33026" xr:uid="{00000000-0005-0000-0000-00002F810000}"/>
    <cellStyle name="Percent 9 18 2 4" xfId="33027" xr:uid="{00000000-0005-0000-0000-000030810000}"/>
    <cellStyle name="Percent 9 18 2 4 2" xfId="33028" xr:uid="{00000000-0005-0000-0000-000031810000}"/>
    <cellStyle name="Percent 9 18 2 4 3" xfId="33029" xr:uid="{00000000-0005-0000-0000-000032810000}"/>
    <cellStyle name="Percent 9 18 2 5" xfId="33030" xr:uid="{00000000-0005-0000-0000-000033810000}"/>
    <cellStyle name="Percent 9 18 2 5 2" xfId="33031" xr:uid="{00000000-0005-0000-0000-000034810000}"/>
    <cellStyle name="Percent 9 18 2 5 3" xfId="33032" xr:uid="{00000000-0005-0000-0000-000035810000}"/>
    <cellStyle name="Percent 9 18 2 6" xfId="33033" xr:uid="{00000000-0005-0000-0000-000036810000}"/>
    <cellStyle name="Percent 9 18 2 7" xfId="33034" xr:uid="{00000000-0005-0000-0000-000037810000}"/>
    <cellStyle name="Percent 9 18 3" xfId="33035" xr:uid="{00000000-0005-0000-0000-000038810000}"/>
    <cellStyle name="Percent 9 18 3 2" xfId="33036" xr:uid="{00000000-0005-0000-0000-000039810000}"/>
    <cellStyle name="Percent 9 18 3 2 2" xfId="33037" xr:uid="{00000000-0005-0000-0000-00003A810000}"/>
    <cellStyle name="Percent 9 18 3 2 2 2" xfId="33038" xr:uid="{00000000-0005-0000-0000-00003B810000}"/>
    <cellStyle name="Percent 9 18 3 2 2 3" xfId="33039" xr:uid="{00000000-0005-0000-0000-00003C810000}"/>
    <cellStyle name="Percent 9 18 3 2 3" xfId="33040" xr:uid="{00000000-0005-0000-0000-00003D810000}"/>
    <cellStyle name="Percent 9 18 3 2 4" xfId="33041" xr:uid="{00000000-0005-0000-0000-00003E810000}"/>
    <cellStyle name="Percent 9 18 3 3" xfId="33042" xr:uid="{00000000-0005-0000-0000-00003F810000}"/>
    <cellStyle name="Percent 9 18 3 3 2" xfId="33043" xr:uid="{00000000-0005-0000-0000-000040810000}"/>
    <cellStyle name="Percent 9 18 3 3 2 2" xfId="33044" xr:uid="{00000000-0005-0000-0000-000041810000}"/>
    <cellStyle name="Percent 9 18 3 3 2 3" xfId="33045" xr:uid="{00000000-0005-0000-0000-000042810000}"/>
    <cellStyle name="Percent 9 18 3 3 3" xfId="33046" xr:uid="{00000000-0005-0000-0000-000043810000}"/>
    <cellStyle name="Percent 9 18 3 3 4" xfId="33047" xr:uid="{00000000-0005-0000-0000-000044810000}"/>
    <cellStyle name="Percent 9 18 3 4" xfId="33048" xr:uid="{00000000-0005-0000-0000-000045810000}"/>
    <cellStyle name="Percent 9 18 3 4 2" xfId="33049" xr:uid="{00000000-0005-0000-0000-000046810000}"/>
    <cellStyle name="Percent 9 18 3 4 3" xfId="33050" xr:uid="{00000000-0005-0000-0000-000047810000}"/>
    <cellStyle name="Percent 9 18 3 5" xfId="33051" xr:uid="{00000000-0005-0000-0000-000048810000}"/>
    <cellStyle name="Percent 9 18 3 6" xfId="33052" xr:uid="{00000000-0005-0000-0000-000049810000}"/>
    <cellStyle name="Percent 9 18 4" xfId="33053" xr:uid="{00000000-0005-0000-0000-00004A810000}"/>
    <cellStyle name="Percent 9 18 4 2" xfId="33054" xr:uid="{00000000-0005-0000-0000-00004B810000}"/>
    <cellStyle name="Percent 9 18 4 2 2" xfId="33055" xr:uid="{00000000-0005-0000-0000-00004C810000}"/>
    <cellStyle name="Percent 9 18 4 2 2 2" xfId="33056" xr:uid="{00000000-0005-0000-0000-00004D810000}"/>
    <cellStyle name="Percent 9 18 4 2 2 3" xfId="33057" xr:uid="{00000000-0005-0000-0000-00004E810000}"/>
    <cellStyle name="Percent 9 18 4 2 3" xfId="33058" xr:uid="{00000000-0005-0000-0000-00004F810000}"/>
    <cellStyle name="Percent 9 18 4 2 4" xfId="33059" xr:uid="{00000000-0005-0000-0000-000050810000}"/>
    <cellStyle name="Percent 9 18 4 3" xfId="33060" xr:uid="{00000000-0005-0000-0000-000051810000}"/>
    <cellStyle name="Percent 9 18 4 3 2" xfId="33061" xr:uid="{00000000-0005-0000-0000-000052810000}"/>
    <cellStyle name="Percent 9 18 4 3 2 2" xfId="33062" xr:uid="{00000000-0005-0000-0000-000053810000}"/>
    <cellStyle name="Percent 9 18 4 3 2 3" xfId="33063" xr:uid="{00000000-0005-0000-0000-000054810000}"/>
    <cellStyle name="Percent 9 18 4 3 3" xfId="33064" xr:uid="{00000000-0005-0000-0000-000055810000}"/>
    <cellStyle name="Percent 9 18 4 3 4" xfId="33065" xr:uid="{00000000-0005-0000-0000-000056810000}"/>
    <cellStyle name="Percent 9 18 4 4" xfId="33066" xr:uid="{00000000-0005-0000-0000-000057810000}"/>
    <cellStyle name="Percent 9 18 4 4 2" xfId="33067" xr:uid="{00000000-0005-0000-0000-000058810000}"/>
    <cellStyle name="Percent 9 18 4 4 3" xfId="33068" xr:uid="{00000000-0005-0000-0000-000059810000}"/>
    <cellStyle name="Percent 9 18 4 5" xfId="33069" xr:uid="{00000000-0005-0000-0000-00005A810000}"/>
    <cellStyle name="Percent 9 18 4 6" xfId="33070" xr:uid="{00000000-0005-0000-0000-00005B810000}"/>
    <cellStyle name="Percent 9 18 5" xfId="33071" xr:uid="{00000000-0005-0000-0000-00005C810000}"/>
    <cellStyle name="Percent 9 18 5 2" xfId="33072" xr:uid="{00000000-0005-0000-0000-00005D810000}"/>
    <cellStyle name="Percent 9 18 5 2 2" xfId="33073" xr:uid="{00000000-0005-0000-0000-00005E810000}"/>
    <cellStyle name="Percent 9 18 5 2 2 2" xfId="33074" xr:uid="{00000000-0005-0000-0000-00005F810000}"/>
    <cellStyle name="Percent 9 18 5 2 2 3" xfId="33075" xr:uid="{00000000-0005-0000-0000-000060810000}"/>
    <cellStyle name="Percent 9 18 5 2 3" xfId="33076" xr:uid="{00000000-0005-0000-0000-000061810000}"/>
    <cellStyle name="Percent 9 18 5 2 4" xfId="33077" xr:uid="{00000000-0005-0000-0000-000062810000}"/>
    <cellStyle name="Percent 9 18 5 3" xfId="33078" xr:uid="{00000000-0005-0000-0000-000063810000}"/>
    <cellStyle name="Percent 9 18 5 3 2" xfId="33079" xr:uid="{00000000-0005-0000-0000-000064810000}"/>
    <cellStyle name="Percent 9 18 5 3 2 2" xfId="33080" xr:uid="{00000000-0005-0000-0000-000065810000}"/>
    <cellStyle name="Percent 9 18 5 3 2 3" xfId="33081" xr:uid="{00000000-0005-0000-0000-000066810000}"/>
    <cellStyle name="Percent 9 18 5 3 3" xfId="33082" xr:uid="{00000000-0005-0000-0000-000067810000}"/>
    <cellStyle name="Percent 9 18 5 3 4" xfId="33083" xr:uid="{00000000-0005-0000-0000-000068810000}"/>
    <cellStyle name="Percent 9 18 5 4" xfId="33084" xr:uid="{00000000-0005-0000-0000-000069810000}"/>
    <cellStyle name="Percent 9 18 5 4 2" xfId="33085" xr:uid="{00000000-0005-0000-0000-00006A810000}"/>
    <cellStyle name="Percent 9 18 5 4 2 2" xfId="33086" xr:uid="{00000000-0005-0000-0000-00006B810000}"/>
    <cellStyle name="Percent 9 18 5 4 2 3" xfId="33087" xr:uid="{00000000-0005-0000-0000-00006C810000}"/>
    <cellStyle name="Percent 9 18 5 4 3" xfId="33088" xr:uid="{00000000-0005-0000-0000-00006D810000}"/>
    <cellStyle name="Percent 9 18 5 4 4" xfId="33089" xr:uid="{00000000-0005-0000-0000-00006E810000}"/>
    <cellStyle name="Percent 9 18 5 5" xfId="33090" xr:uid="{00000000-0005-0000-0000-00006F810000}"/>
    <cellStyle name="Percent 9 18 5 5 2" xfId="33091" xr:uid="{00000000-0005-0000-0000-000070810000}"/>
    <cellStyle name="Percent 9 18 5 5 3" xfId="33092" xr:uid="{00000000-0005-0000-0000-000071810000}"/>
    <cellStyle name="Percent 9 18 5 6" xfId="33093" xr:uid="{00000000-0005-0000-0000-000072810000}"/>
    <cellStyle name="Percent 9 18 5 7" xfId="33094" xr:uid="{00000000-0005-0000-0000-000073810000}"/>
    <cellStyle name="Percent 9 18 6" xfId="33095" xr:uid="{00000000-0005-0000-0000-000074810000}"/>
    <cellStyle name="Percent 9 18 6 2" xfId="33096" xr:uid="{00000000-0005-0000-0000-000075810000}"/>
    <cellStyle name="Percent 9 18 6 2 2" xfId="33097" xr:uid="{00000000-0005-0000-0000-000076810000}"/>
    <cellStyle name="Percent 9 18 6 2 2 2" xfId="33098" xr:uid="{00000000-0005-0000-0000-000077810000}"/>
    <cellStyle name="Percent 9 18 6 2 2 3" xfId="33099" xr:uid="{00000000-0005-0000-0000-000078810000}"/>
    <cellStyle name="Percent 9 18 6 2 3" xfId="33100" xr:uid="{00000000-0005-0000-0000-000079810000}"/>
    <cellStyle name="Percent 9 18 6 2 4" xfId="33101" xr:uid="{00000000-0005-0000-0000-00007A810000}"/>
    <cellStyle name="Percent 9 18 6 3" xfId="33102" xr:uid="{00000000-0005-0000-0000-00007B810000}"/>
    <cellStyle name="Percent 9 18 6 3 2" xfId="33103" xr:uid="{00000000-0005-0000-0000-00007C810000}"/>
    <cellStyle name="Percent 9 18 6 3 2 2" xfId="33104" xr:uid="{00000000-0005-0000-0000-00007D810000}"/>
    <cellStyle name="Percent 9 18 6 3 2 3" xfId="33105" xr:uid="{00000000-0005-0000-0000-00007E810000}"/>
    <cellStyle name="Percent 9 18 6 3 3" xfId="33106" xr:uid="{00000000-0005-0000-0000-00007F810000}"/>
    <cellStyle name="Percent 9 18 6 3 4" xfId="33107" xr:uid="{00000000-0005-0000-0000-000080810000}"/>
    <cellStyle name="Percent 9 18 6 4" xfId="33108" xr:uid="{00000000-0005-0000-0000-000081810000}"/>
    <cellStyle name="Percent 9 18 6 4 2" xfId="33109" xr:uid="{00000000-0005-0000-0000-000082810000}"/>
    <cellStyle name="Percent 9 18 6 4 3" xfId="33110" xr:uid="{00000000-0005-0000-0000-000083810000}"/>
    <cellStyle name="Percent 9 18 6 5" xfId="33111" xr:uid="{00000000-0005-0000-0000-000084810000}"/>
    <cellStyle name="Percent 9 18 6 6" xfId="33112" xr:uid="{00000000-0005-0000-0000-000085810000}"/>
    <cellStyle name="Percent 9 18 7" xfId="33113" xr:uid="{00000000-0005-0000-0000-000086810000}"/>
    <cellStyle name="Percent 9 18 7 2" xfId="33114" xr:uid="{00000000-0005-0000-0000-000087810000}"/>
    <cellStyle name="Percent 9 18 7 2 2" xfId="33115" xr:uid="{00000000-0005-0000-0000-000088810000}"/>
    <cellStyle name="Percent 9 18 7 2 3" xfId="33116" xr:uid="{00000000-0005-0000-0000-000089810000}"/>
    <cellStyle name="Percent 9 18 7 3" xfId="33117" xr:uid="{00000000-0005-0000-0000-00008A810000}"/>
    <cellStyle name="Percent 9 18 7 4" xfId="33118" xr:uid="{00000000-0005-0000-0000-00008B810000}"/>
    <cellStyle name="Percent 9 18 8" xfId="33119" xr:uid="{00000000-0005-0000-0000-00008C810000}"/>
    <cellStyle name="Percent 9 18 8 2" xfId="33120" xr:uid="{00000000-0005-0000-0000-00008D810000}"/>
    <cellStyle name="Percent 9 18 8 2 2" xfId="33121" xr:uid="{00000000-0005-0000-0000-00008E810000}"/>
    <cellStyle name="Percent 9 18 8 2 3" xfId="33122" xr:uid="{00000000-0005-0000-0000-00008F810000}"/>
    <cellStyle name="Percent 9 18 8 3" xfId="33123" xr:uid="{00000000-0005-0000-0000-000090810000}"/>
    <cellStyle name="Percent 9 18 8 4" xfId="33124" xr:uid="{00000000-0005-0000-0000-000091810000}"/>
    <cellStyle name="Percent 9 18 9" xfId="33125" xr:uid="{00000000-0005-0000-0000-000092810000}"/>
    <cellStyle name="Percent 9 18 9 2" xfId="33126" xr:uid="{00000000-0005-0000-0000-000093810000}"/>
    <cellStyle name="Percent 9 18 9 2 2" xfId="33127" xr:uid="{00000000-0005-0000-0000-000094810000}"/>
    <cellStyle name="Percent 9 18 9 2 3" xfId="33128" xr:uid="{00000000-0005-0000-0000-000095810000}"/>
    <cellStyle name="Percent 9 18 9 3" xfId="33129" xr:uid="{00000000-0005-0000-0000-000096810000}"/>
    <cellStyle name="Percent 9 18 9 4" xfId="33130" xr:uid="{00000000-0005-0000-0000-000097810000}"/>
    <cellStyle name="Percent 9 19" xfId="33131" xr:uid="{00000000-0005-0000-0000-000098810000}"/>
    <cellStyle name="Percent 9 19 10" xfId="33132" xr:uid="{00000000-0005-0000-0000-000099810000}"/>
    <cellStyle name="Percent 9 19 10 2" xfId="33133" xr:uid="{00000000-0005-0000-0000-00009A810000}"/>
    <cellStyle name="Percent 9 19 10 3" xfId="33134" xr:uid="{00000000-0005-0000-0000-00009B810000}"/>
    <cellStyle name="Percent 9 19 11" xfId="33135" xr:uid="{00000000-0005-0000-0000-00009C810000}"/>
    <cellStyle name="Percent 9 19 11 2" xfId="33136" xr:uid="{00000000-0005-0000-0000-00009D810000}"/>
    <cellStyle name="Percent 9 19 11 3" xfId="33137" xr:uid="{00000000-0005-0000-0000-00009E810000}"/>
    <cellStyle name="Percent 9 19 12" xfId="33138" xr:uid="{00000000-0005-0000-0000-00009F810000}"/>
    <cellStyle name="Percent 9 19 12 2" xfId="33139" xr:uid="{00000000-0005-0000-0000-0000A0810000}"/>
    <cellStyle name="Percent 9 19 12 3" xfId="33140" xr:uid="{00000000-0005-0000-0000-0000A1810000}"/>
    <cellStyle name="Percent 9 19 13" xfId="33141" xr:uid="{00000000-0005-0000-0000-0000A2810000}"/>
    <cellStyle name="Percent 9 19 2" xfId="33142" xr:uid="{00000000-0005-0000-0000-0000A3810000}"/>
    <cellStyle name="Percent 9 19 2 2" xfId="33143" xr:uid="{00000000-0005-0000-0000-0000A4810000}"/>
    <cellStyle name="Percent 9 19 2 2 2" xfId="33144" xr:uid="{00000000-0005-0000-0000-0000A5810000}"/>
    <cellStyle name="Percent 9 19 2 2 2 2" xfId="33145" xr:uid="{00000000-0005-0000-0000-0000A6810000}"/>
    <cellStyle name="Percent 9 19 2 2 2 3" xfId="33146" xr:uid="{00000000-0005-0000-0000-0000A7810000}"/>
    <cellStyle name="Percent 9 19 2 2 3" xfId="33147" xr:uid="{00000000-0005-0000-0000-0000A8810000}"/>
    <cellStyle name="Percent 9 19 2 2 4" xfId="33148" xr:uid="{00000000-0005-0000-0000-0000A9810000}"/>
    <cellStyle name="Percent 9 19 2 3" xfId="33149" xr:uid="{00000000-0005-0000-0000-0000AA810000}"/>
    <cellStyle name="Percent 9 19 2 3 2" xfId="33150" xr:uid="{00000000-0005-0000-0000-0000AB810000}"/>
    <cellStyle name="Percent 9 19 2 3 2 2" xfId="33151" xr:uid="{00000000-0005-0000-0000-0000AC810000}"/>
    <cellStyle name="Percent 9 19 2 3 2 3" xfId="33152" xr:uid="{00000000-0005-0000-0000-0000AD810000}"/>
    <cellStyle name="Percent 9 19 2 3 3" xfId="33153" xr:uid="{00000000-0005-0000-0000-0000AE810000}"/>
    <cellStyle name="Percent 9 19 2 3 4" xfId="33154" xr:uid="{00000000-0005-0000-0000-0000AF810000}"/>
    <cellStyle name="Percent 9 19 2 4" xfId="33155" xr:uid="{00000000-0005-0000-0000-0000B0810000}"/>
    <cellStyle name="Percent 9 19 2 4 2" xfId="33156" xr:uid="{00000000-0005-0000-0000-0000B1810000}"/>
    <cellStyle name="Percent 9 19 2 4 3" xfId="33157" xr:uid="{00000000-0005-0000-0000-0000B2810000}"/>
    <cellStyle name="Percent 9 19 2 5" xfId="33158" xr:uid="{00000000-0005-0000-0000-0000B3810000}"/>
    <cellStyle name="Percent 9 19 2 5 2" xfId="33159" xr:uid="{00000000-0005-0000-0000-0000B4810000}"/>
    <cellStyle name="Percent 9 19 2 5 3" xfId="33160" xr:uid="{00000000-0005-0000-0000-0000B5810000}"/>
    <cellStyle name="Percent 9 19 2 6" xfId="33161" xr:uid="{00000000-0005-0000-0000-0000B6810000}"/>
    <cellStyle name="Percent 9 19 2 7" xfId="33162" xr:uid="{00000000-0005-0000-0000-0000B7810000}"/>
    <cellStyle name="Percent 9 19 3" xfId="33163" xr:uid="{00000000-0005-0000-0000-0000B8810000}"/>
    <cellStyle name="Percent 9 19 3 2" xfId="33164" xr:uid="{00000000-0005-0000-0000-0000B9810000}"/>
    <cellStyle name="Percent 9 19 3 2 2" xfId="33165" xr:uid="{00000000-0005-0000-0000-0000BA810000}"/>
    <cellStyle name="Percent 9 19 3 2 2 2" xfId="33166" xr:uid="{00000000-0005-0000-0000-0000BB810000}"/>
    <cellStyle name="Percent 9 19 3 2 2 3" xfId="33167" xr:uid="{00000000-0005-0000-0000-0000BC810000}"/>
    <cellStyle name="Percent 9 19 3 2 3" xfId="33168" xr:uid="{00000000-0005-0000-0000-0000BD810000}"/>
    <cellStyle name="Percent 9 19 3 2 4" xfId="33169" xr:uid="{00000000-0005-0000-0000-0000BE810000}"/>
    <cellStyle name="Percent 9 19 3 3" xfId="33170" xr:uid="{00000000-0005-0000-0000-0000BF810000}"/>
    <cellStyle name="Percent 9 19 3 3 2" xfId="33171" xr:uid="{00000000-0005-0000-0000-0000C0810000}"/>
    <cellStyle name="Percent 9 19 3 3 2 2" xfId="33172" xr:uid="{00000000-0005-0000-0000-0000C1810000}"/>
    <cellStyle name="Percent 9 19 3 3 2 3" xfId="33173" xr:uid="{00000000-0005-0000-0000-0000C2810000}"/>
    <cellStyle name="Percent 9 19 3 3 3" xfId="33174" xr:uid="{00000000-0005-0000-0000-0000C3810000}"/>
    <cellStyle name="Percent 9 19 3 3 4" xfId="33175" xr:uid="{00000000-0005-0000-0000-0000C4810000}"/>
    <cellStyle name="Percent 9 19 3 4" xfId="33176" xr:uid="{00000000-0005-0000-0000-0000C5810000}"/>
    <cellStyle name="Percent 9 19 3 4 2" xfId="33177" xr:uid="{00000000-0005-0000-0000-0000C6810000}"/>
    <cellStyle name="Percent 9 19 3 4 3" xfId="33178" xr:uid="{00000000-0005-0000-0000-0000C7810000}"/>
    <cellStyle name="Percent 9 19 3 5" xfId="33179" xr:uid="{00000000-0005-0000-0000-0000C8810000}"/>
    <cellStyle name="Percent 9 19 3 6" xfId="33180" xr:uid="{00000000-0005-0000-0000-0000C9810000}"/>
    <cellStyle name="Percent 9 19 4" xfId="33181" xr:uid="{00000000-0005-0000-0000-0000CA810000}"/>
    <cellStyle name="Percent 9 19 4 2" xfId="33182" xr:uid="{00000000-0005-0000-0000-0000CB810000}"/>
    <cellStyle name="Percent 9 19 4 2 2" xfId="33183" xr:uid="{00000000-0005-0000-0000-0000CC810000}"/>
    <cellStyle name="Percent 9 19 4 2 2 2" xfId="33184" xr:uid="{00000000-0005-0000-0000-0000CD810000}"/>
    <cellStyle name="Percent 9 19 4 2 2 3" xfId="33185" xr:uid="{00000000-0005-0000-0000-0000CE810000}"/>
    <cellStyle name="Percent 9 19 4 2 3" xfId="33186" xr:uid="{00000000-0005-0000-0000-0000CF810000}"/>
    <cellStyle name="Percent 9 19 4 2 4" xfId="33187" xr:uid="{00000000-0005-0000-0000-0000D0810000}"/>
    <cellStyle name="Percent 9 19 4 3" xfId="33188" xr:uid="{00000000-0005-0000-0000-0000D1810000}"/>
    <cellStyle name="Percent 9 19 4 3 2" xfId="33189" xr:uid="{00000000-0005-0000-0000-0000D2810000}"/>
    <cellStyle name="Percent 9 19 4 3 2 2" xfId="33190" xr:uid="{00000000-0005-0000-0000-0000D3810000}"/>
    <cellStyle name="Percent 9 19 4 3 2 3" xfId="33191" xr:uid="{00000000-0005-0000-0000-0000D4810000}"/>
    <cellStyle name="Percent 9 19 4 3 3" xfId="33192" xr:uid="{00000000-0005-0000-0000-0000D5810000}"/>
    <cellStyle name="Percent 9 19 4 3 4" xfId="33193" xr:uid="{00000000-0005-0000-0000-0000D6810000}"/>
    <cellStyle name="Percent 9 19 4 4" xfId="33194" xr:uid="{00000000-0005-0000-0000-0000D7810000}"/>
    <cellStyle name="Percent 9 19 4 4 2" xfId="33195" xr:uid="{00000000-0005-0000-0000-0000D8810000}"/>
    <cellStyle name="Percent 9 19 4 4 3" xfId="33196" xr:uid="{00000000-0005-0000-0000-0000D9810000}"/>
    <cellStyle name="Percent 9 19 4 5" xfId="33197" xr:uid="{00000000-0005-0000-0000-0000DA810000}"/>
    <cellStyle name="Percent 9 19 4 6" xfId="33198" xr:uid="{00000000-0005-0000-0000-0000DB810000}"/>
    <cellStyle name="Percent 9 19 5" xfId="33199" xr:uid="{00000000-0005-0000-0000-0000DC810000}"/>
    <cellStyle name="Percent 9 19 5 2" xfId="33200" xr:uid="{00000000-0005-0000-0000-0000DD810000}"/>
    <cellStyle name="Percent 9 19 5 2 2" xfId="33201" xr:uid="{00000000-0005-0000-0000-0000DE810000}"/>
    <cellStyle name="Percent 9 19 5 2 2 2" xfId="33202" xr:uid="{00000000-0005-0000-0000-0000DF810000}"/>
    <cellStyle name="Percent 9 19 5 2 2 3" xfId="33203" xr:uid="{00000000-0005-0000-0000-0000E0810000}"/>
    <cellStyle name="Percent 9 19 5 2 3" xfId="33204" xr:uid="{00000000-0005-0000-0000-0000E1810000}"/>
    <cellStyle name="Percent 9 19 5 2 4" xfId="33205" xr:uid="{00000000-0005-0000-0000-0000E2810000}"/>
    <cellStyle name="Percent 9 19 5 3" xfId="33206" xr:uid="{00000000-0005-0000-0000-0000E3810000}"/>
    <cellStyle name="Percent 9 19 5 3 2" xfId="33207" xr:uid="{00000000-0005-0000-0000-0000E4810000}"/>
    <cellStyle name="Percent 9 19 5 3 2 2" xfId="33208" xr:uid="{00000000-0005-0000-0000-0000E5810000}"/>
    <cellStyle name="Percent 9 19 5 3 2 3" xfId="33209" xr:uid="{00000000-0005-0000-0000-0000E6810000}"/>
    <cellStyle name="Percent 9 19 5 3 3" xfId="33210" xr:uid="{00000000-0005-0000-0000-0000E7810000}"/>
    <cellStyle name="Percent 9 19 5 3 4" xfId="33211" xr:uid="{00000000-0005-0000-0000-0000E8810000}"/>
    <cellStyle name="Percent 9 19 5 4" xfId="33212" xr:uid="{00000000-0005-0000-0000-0000E9810000}"/>
    <cellStyle name="Percent 9 19 5 4 2" xfId="33213" xr:uid="{00000000-0005-0000-0000-0000EA810000}"/>
    <cellStyle name="Percent 9 19 5 4 2 2" xfId="33214" xr:uid="{00000000-0005-0000-0000-0000EB810000}"/>
    <cellStyle name="Percent 9 19 5 4 2 3" xfId="33215" xr:uid="{00000000-0005-0000-0000-0000EC810000}"/>
    <cellStyle name="Percent 9 19 5 4 3" xfId="33216" xr:uid="{00000000-0005-0000-0000-0000ED810000}"/>
    <cellStyle name="Percent 9 19 5 4 4" xfId="33217" xr:uid="{00000000-0005-0000-0000-0000EE810000}"/>
    <cellStyle name="Percent 9 19 5 5" xfId="33218" xr:uid="{00000000-0005-0000-0000-0000EF810000}"/>
    <cellStyle name="Percent 9 19 5 5 2" xfId="33219" xr:uid="{00000000-0005-0000-0000-0000F0810000}"/>
    <cellStyle name="Percent 9 19 5 5 3" xfId="33220" xr:uid="{00000000-0005-0000-0000-0000F1810000}"/>
    <cellStyle name="Percent 9 19 5 6" xfId="33221" xr:uid="{00000000-0005-0000-0000-0000F2810000}"/>
    <cellStyle name="Percent 9 19 5 7" xfId="33222" xr:uid="{00000000-0005-0000-0000-0000F3810000}"/>
    <cellStyle name="Percent 9 19 6" xfId="33223" xr:uid="{00000000-0005-0000-0000-0000F4810000}"/>
    <cellStyle name="Percent 9 19 6 2" xfId="33224" xr:uid="{00000000-0005-0000-0000-0000F5810000}"/>
    <cellStyle name="Percent 9 19 6 2 2" xfId="33225" xr:uid="{00000000-0005-0000-0000-0000F6810000}"/>
    <cellStyle name="Percent 9 19 6 2 2 2" xfId="33226" xr:uid="{00000000-0005-0000-0000-0000F7810000}"/>
    <cellStyle name="Percent 9 19 6 2 2 3" xfId="33227" xr:uid="{00000000-0005-0000-0000-0000F8810000}"/>
    <cellStyle name="Percent 9 19 6 2 3" xfId="33228" xr:uid="{00000000-0005-0000-0000-0000F9810000}"/>
    <cellStyle name="Percent 9 19 6 2 4" xfId="33229" xr:uid="{00000000-0005-0000-0000-0000FA810000}"/>
    <cellStyle name="Percent 9 19 6 3" xfId="33230" xr:uid="{00000000-0005-0000-0000-0000FB810000}"/>
    <cellStyle name="Percent 9 19 6 3 2" xfId="33231" xr:uid="{00000000-0005-0000-0000-0000FC810000}"/>
    <cellStyle name="Percent 9 19 6 3 2 2" xfId="33232" xr:uid="{00000000-0005-0000-0000-0000FD810000}"/>
    <cellStyle name="Percent 9 19 6 3 2 3" xfId="33233" xr:uid="{00000000-0005-0000-0000-0000FE810000}"/>
    <cellStyle name="Percent 9 19 6 3 3" xfId="33234" xr:uid="{00000000-0005-0000-0000-0000FF810000}"/>
    <cellStyle name="Percent 9 19 6 3 4" xfId="33235" xr:uid="{00000000-0005-0000-0000-000000820000}"/>
    <cellStyle name="Percent 9 19 6 4" xfId="33236" xr:uid="{00000000-0005-0000-0000-000001820000}"/>
    <cellStyle name="Percent 9 19 6 4 2" xfId="33237" xr:uid="{00000000-0005-0000-0000-000002820000}"/>
    <cellStyle name="Percent 9 19 6 4 3" xfId="33238" xr:uid="{00000000-0005-0000-0000-000003820000}"/>
    <cellStyle name="Percent 9 19 6 5" xfId="33239" xr:uid="{00000000-0005-0000-0000-000004820000}"/>
    <cellStyle name="Percent 9 19 6 6" xfId="33240" xr:uid="{00000000-0005-0000-0000-000005820000}"/>
    <cellStyle name="Percent 9 19 7" xfId="33241" xr:uid="{00000000-0005-0000-0000-000006820000}"/>
    <cellStyle name="Percent 9 19 7 2" xfId="33242" xr:uid="{00000000-0005-0000-0000-000007820000}"/>
    <cellStyle name="Percent 9 19 7 2 2" xfId="33243" xr:uid="{00000000-0005-0000-0000-000008820000}"/>
    <cellStyle name="Percent 9 19 7 2 3" xfId="33244" xr:uid="{00000000-0005-0000-0000-000009820000}"/>
    <cellStyle name="Percent 9 19 7 3" xfId="33245" xr:uid="{00000000-0005-0000-0000-00000A820000}"/>
    <cellStyle name="Percent 9 19 7 4" xfId="33246" xr:uid="{00000000-0005-0000-0000-00000B820000}"/>
    <cellStyle name="Percent 9 19 8" xfId="33247" xr:uid="{00000000-0005-0000-0000-00000C820000}"/>
    <cellStyle name="Percent 9 19 8 2" xfId="33248" xr:uid="{00000000-0005-0000-0000-00000D820000}"/>
    <cellStyle name="Percent 9 19 8 2 2" xfId="33249" xr:uid="{00000000-0005-0000-0000-00000E820000}"/>
    <cellStyle name="Percent 9 19 8 2 3" xfId="33250" xr:uid="{00000000-0005-0000-0000-00000F820000}"/>
    <cellStyle name="Percent 9 19 8 3" xfId="33251" xr:uid="{00000000-0005-0000-0000-000010820000}"/>
    <cellStyle name="Percent 9 19 8 4" xfId="33252" xr:uid="{00000000-0005-0000-0000-000011820000}"/>
    <cellStyle name="Percent 9 19 9" xfId="33253" xr:uid="{00000000-0005-0000-0000-000012820000}"/>
    <cellStyle name="Percent 9 19 9 2" xfId="33254" xr:uid="{00000000-0005-0000-0000-000013820000}"/>
    <cellStyle name="Percent 9 19 9 2 2" xfId="33255" xr:uid="{00000000-0005-0000-0000-000014820000}"/>
    <cellStyle name="Percent 9 19 9 2 3" xfId="33256" xr:uid="{00000000-0005-0000-0000-000015820000}"/>
    <cellStyle name="Percent 9 19 9 3" xfId="33257" xr:uid="{00000000-0005-0000-0000-000016820000}"/>
    <cellStyle name="Percent 9 19 9 4" xfId="33258" xr:uid="{00000000-0005-0000-0000-000017820000}"/>
    <cellStyle name="Percent 9 2" xfId="33259" xr:uid="{00000000-0005-0000-0000-000018820000}"/>
    <cellStyle name="Percent 9 2 10" xfId="33260" xr:uid="{00000000-0005-0000-0000-000019820000}"/>
    <cellStyle name="Percent 9 2 10 2" xfId="33261" xr:uid="{00000000-0005-0000-0000-00001A820000}"/>
    <cellStyle name="Percent 9 2 10 2 2" xfId="33262" xr:uid="{00000000-0005-0000-0000-00001B820000}"/>
    <cellStyle name="Percent 9 2 10 2 3" xfId="33263" xr:uid="{00000000-0005-0000-0000-00001C820000}"/>
    <cellStyle name="Percent 9 2 10 3" xfId="33264" xr:uid="{00000000-0005-0000-0000-00001D820000}"/>
    <cellStyle name="Percent 9 2 10 4" xfId="33265" xr:uid="{00000000-0005-0000-0000-00001E820000}"/>
    <cellStyle name="Percent 9 2 11" xfId="33266" xr:uid="{00000000-0005-0000-0000-00001F820000}"/>
    <cellStyle name="Percent 9 2 11 2" xfId="33267" xr:uid="{00000000-0005-0000-0000-000020820000}"/>
    <cellStyle name="Percent 9 2 11 3" xfId="33268" xr:uid="{00000000-0005-0000-0000-000021820000}"/>
    <cellStyle name="Percent 9 2 12" xfId="33269" xr:uid="{00000000-0005-0000-0000-000022820000}"/>
    <cellStyle name="Percent 9 2 12 2" xfId="33270" xr:uid="{00000000-0005-0000-0000-000023820000}"/>
    <cellStyle name="Percent 9 2 12 3" xfId="33271" xr:uid="{00000000-0005-0000-0000-000024820000}"/>
    <cellStyle name="Percent 9 2 13" xfId="33272" xr:uid="{00000000-0005-0000-0000-000025820000}"/>
    <cellStyle name="Percent 9 2 13 2" xfId="33273" xr:uid="{00000000-0005-0000-0000-000026820000}"/>
    <cellStyle name="Percent 9 2 13 3" xfId="33274" xr:uid="{00000000-0005-0000-0000-000027820000}"/>
    <cellStyle name="Percent 9 2 14" xfId="33275" xr:uid="{00000000-0005-0000-0000-000028820000}"/>
    <cellStyle name="Percent 9 2 2" xfId="33276" xr:uid="{00000000-0005-0000-0000-000029820000}"/>
    <cellStyle name="Percent 9 2 2 10" xfId="33277" xr:uid="{00000000-0005-0000-0000-00002A820000}"/>
    <cellStyle name="Percent 9 2 2 10 2" xfId="33278" xr:uid="{00000000-0005-0000-0000-00002B820000}"/>
    <cellStyle name="Percent 9 2 2 10 3" xfId="33279" xr:uid="{00000000-0005-0000-0000-00002C820000}"/>
    <cellStyle name="Percent 9 2 2 11" xfId="33280" xr:uid="{00000000-0005-0000-0000-00002D820000}"/>
    <cellStyle name="Percent 9 2 2 11 2" xfId="33281" xr:uid="{00000000-0005-0000-0000-00002E820000}"/>
    <cellStyle name="Percent 9 2 2 11 3" xfId="33282" xr:uid="{00000000-0005-0000-0000-00002F820000}"/>
    <cellStyle name="Percent 9 2 2 12" xfId="33283" xr:uid="{00000000-0005-0000-0000-000030820000}"/>
    <cellStyle name="Percent 9 2 2 2" xfId="33284" xr:uid="{00000000-0005-0000-0000-000031820000}"/>
    <cellStyle name="Percent 9 2 2 2 2" xfId="33285" xr:uid="{00000000-0005-0000-0000-000032820000}"/>
    <cellStyle name="Percent 9 2 2 2 2 2" xfId="33286" xr:uid="{00000000-0005-0000-0000-000033820000}"/>
    <cellStyle name="Percent 9 2 2 2 2 2 2" xfId="33287" xr:uid="{00000000-0005-0000-0000-000034820000}"/>
    <cellStyle name="Percent 9 2 2 2 2 2 3" xfId="33288" xr:uid="{00000000-0005-0000-0000-000035820000}"/>
    <cellStyle name="Percent 9 2 2 2 2 3" xfId="33289" xr:uid="{00000000-0005-0000-0000-000036820000}"/>
    <cellStyle name="Percent 9 2 2 2 2 4" xfId="33290" xr:uid="{00000000-0005-0000-0000-000037820000}"/>
    <cellStyle name="Percent 9 2 2 2 3" xfId="33291" xr:uid="{00000000-0005-0000-0000-000038820000}"/>
    <cellStyle name="Percent 9 2 2 2 3 2" xfId="33292" xr:uid="{00000000-0005-0000-0000-000039820000}"/>
    <cellStyle name="Percent 9 2 2 2 3 2 2" xfId="33293" xr:uid="{00000000-0005-0000-0000-00003A820000}"/>
    <cellStyle name="Percent 9 2 2 2 3 2 3" xfId="33294" xr:uid="{00000000-0005-0000-0000-00003B820000}"/>
    <cellStyle name="Percent 9 2 2 2 3 3" xfId="33295" xr:uid="{00000000-0005-0000-0000-00003C820000}"/>
    <cellStyle name="Percent 9 2 2 2 3 4" xfId="33296" xr:uid="{00000000-0005-0000-0000-00003D820000}"/>
    <cellStyle name="Percent 9 2 2 2 4" xfId="33297" xr:uid="{00000000-0005-0000-0000-00003E820000}"/>
    <cellStyle name="Percent 9 2 2 2 4 2" xfId="33298" xr:uid="{00000000-0005-0000-0000-00003F820000}"/>
    <cellStyle name="Percent 9 2 2 2 4 3" xfId="33299" xr:uid="{00000000-0005-0000-0000-000040820000}"/>
    <cellStyle name="Percent 9 2 2 2 5" xfId="33300" xr:uid="{00000000-0005-0000-0000-000041820000}"/>
    <cellStyle name="Percent 9 2 2 2 6" xfId="33301" xr:uid="{00000000-0005-0000-0000-000042820000}"/>
    <cellStyle name="Percent 9 2 2 3" xfId="33302" xr:uid="{00000000-0005-0000-0000-000043820000}"/>
    <cellStyle name="Percent 9 2 2 3 2" xfId="33303" xr:uid="{00000000-0005-0000-0000-000044820000}"/>
    <cellStyle name="Percent 9 2 2 3 2 2" xfId="33304" xr:uid="{00000000-0005-0000-0000-000045820000}"/>
    <cellStyle name="Percent 9 2 2 3 2 2 2" xfId="33305" xr:uid="{00000000-0005-0000-0000-000046820000}"/>
    <cellStyle name="Percent 9 2 2 3 2 2 3" xfId="33306" xr:uid="{00000000-0005-0000-0000-000047820000}"/>
    <cellStyle name="Percent 9 2 2 3 2 3" xfId="33307" xr:uid="{00000000-0005-0000-0000-000048820000}"/>
    <cellStyle name="Percent 9 2 2 3 2 4" xfId="33308" xr:uid="{00000000-0005-0000-0000-000049820000}"/>
    <cellStyle name="Percent 9 2 2 3 3" xfId="33309" xr:uid="{00000000-0005-0000-0000-00004A820000}"/>
    <cellStyle name="Percent 9 2 2 3 3 2" xfId="33310" xr:uid="{00000000-0005-0000-0000-00004B820000}"/>
    <cellStyle name="Percent 9 2 2 3 3 2 2" xfId="33311" xr:uid="{00000000-0005-0000-0000-00004C820000}"/>
    <cellStyle name="Percent 9 2 2 3 3 2 3" xfId="33312" xr:uid="{00000000-0005-0000-0000-00004D820000}"/>
    <cellStyle name="Percent 9 2 2 3 3 3" xfId="33313" xr:uid="{00000000-0005-0000-0000-00004E820000}"/>
    <cellStyle name="Percent 9 2 2 3 3 4" xfId="33314" xr:uid="{00000000-0005-0000-0000-00004F820000}"/>
    <cellStyle name="Percent 9 2 2 3 4" xfId="33315" xr:uid="{00000000-0005-0000-0000-000050820000}"/>
    <cellStyle name="Percent 9 2 2 3 4 2" xfId="33316" xr:uid="{00000000-0005-0000-0000-000051820000}"/>
    <cellStyle name="Percent 9 2 2 3 4 3" xfId="33317" xr:uid="{00000000-0005-0000-0000-000052820000}"/>
    <cellStyle name="Percent 9 2 2 3 5" xfId="33318" xr:uid="{00000000-0005-0000-0000-000053820000}"/>
    <cellStyle name="Percent 9 2 2 3 6" xfId="33319" xr:uid="{00000000-0005-0000-0000-000054820000}"/>
    <cellStyle name="Percent 9 2 2 4" xfId="33320" xr:uid="{00000000-0005-0000-0000-000055820000}"/>
    <cellStyle name="Percent 9 2 2 4 2" xfId="33321" xr:uid="{00000000-0005-0000-0000-000056820000}"/>
    <cellStyle name="Percent 9 2 2 4 2 2" xfId="33322" xr:uid="{00000000-0005-0000-0000-000057820000}"/>
    <cellStyle name="Percent 9 2 2 4 2 2 2" xfId="33323" xr:uid="{00000000-0005-0000-0000-000058820000}"/>
    <cellStyle name="Percent 9 2 2 4 2 2 3" xfId="33324" xr:uid="{00000000-0005-0000-0000-000059820000}"/>
    <cellStyle name="Percent 9 2 2 4 2 3" xfId="33325" xr:uid="{00000000-0005-0000-0000-00005A820000}"/>
    <cellStyle name="Percent 9 2 2 4 2 4" xfId="33326" xr:uid="{00000000-0005-0000-0000-00005B820000}"/>
    <cellStyle name="Percent 9 2 2 4 3" xfId="33327" xr:uid="{00000000-0005-0000-0000-00005C820000}"/>
    <cellStyle name="Percent 9 2 2 4 3 2" xfId="33328" xr:uid="{00000000-0005-0000-0000-00005D820000}"/>
    <cellStyle name="Percent 9 2 2 4 3 2 2" xfId="33329" xr:uid="{00000000-0005-0000-0000-00005E820000}"/>
    <cellStyle name="Percent 9 2 2 4 3 2 3" xfId="33330" xr:uid="{00000000-0005-0000-0000-00005F820000}"/>
    <cellStyle name="Percent 9 2 2 4 3 3" xfId="33331" xr:uid="{00000000-0005-0000-0000-000060820000}"/>
    <cellStyle name="Percent 9 2 2 4 3 4" xfId="33332" xr:uid="{00000000-0005-0000-0000-000061820000}"/>
    <cellStyle name="Percent 9 2 2 4 4" xfId="33333" xr:uid="{00000000-0005-0000-0000-000062820000}"/>
    <cellStyle name="Percent 9 2 2 4 4 2" xfId="33334" xr:uid="{00000000-0005-0000-0000-000063820000}"/>
    <cellStyle name="Percent 9 2 2 4 4 2 2" xfId="33335" xr:uid="{00000000-0005-0000-0000-000064820000}"/>
    <cellStyle name="Percent 9 2 2 4 4 2 3" xfId="33336" xr:uid="{00000000-0005-0000-0000-000065820000}"/>
    <cellStyle name="Percent 9 2 2 4 4 3" xfId="33337" xr:uid="{00000000-0005-0000-0000-000066820000}"/>
    <cellStyle name="Percent 9 2 2 4 4 4" xfId="33338" xr:uid="{00000000-0005-0000-0000-000067820000}"/>
    <cellStyle name="Percent 9 2 2 4 5" xfId="33339" xr:uid="{00000000-0005-0000-0000-000068820000}"/>
    <cellStyle name="Percent 9 2 2 4 5 2" xfId="33340" xr:uid="{00000000-0005-0000-0000-000069820000}"/>
    <cellStyle name="Percent 9 2 2 4 5 3" xfId="33341" xr:uid="{00000000-0005-0000-0000-00006A820000}"/>
    <cellStyle name="Percent 9 2 2 4 6" xfId="33342" xr:uid="{00000000-0005-0000-0000-00006B820000}"/>
    <cellStyle name="Percent 9 2 2 4 7" xfId="33343" xr:uid="{00000000-0005-0000-0000-00006C820000}"/>
    <cellStyle name="Percent 9 2 2 5" xfId="33344" xr:uid="{00000000-0005-0000-0000-00006D820000}"/>
    <cellStyle name="Percent 9 2 2 5 2" xfId="33345" xr:uid="{00000000-0005-0000-0000-00006E820000}"/>
    <cellStyle name="Percent 9 2 2 5 2 2" xfId="33346" xr:uid="{00000000-0005-0000-0000-00006F820000}"/>
    <cellStyle name="Percent 9 2 2 5 2 2 2" xfId="33347" xr:uid="{00000000-0005-0000-0000-000070820000}"/>
    <cellStyle name="Percent 9 2 2 5 2 2 3" xfId="33348" xr:uid="{00000000-0005-0000-0000-000071820000}"/>
    <cellStyle name="Percent 9 2 2 5 2 3" xfId="33349" xr:uid="{00000000-0005-0000-0000-000072820000}"/>
    <cellStyle name="Percent 9 2 2 5 2 4" xfId="33350" xr:uid="{00000000-0005-0000-0000-000073820000}"/>
    <cellStyle name="Percent 9 2 2 5 3" xfId="33351" xr:uid="{00000000-0005-0000-0000-000074820000}"/>
    <cellStyle name="Percent 9 2 2 5 3 2" xfId="33352" xr:uid="{00000000-0005-0000-0000-000075820000}"/>
    <cellStyle name="Percent 9 2 2 5 3 2 2" xfId="33353" xr:uid="{00000000-0005-0000-0000-000076820000}"/>
    <cellStyle name="Percent 9 2 2 5 3 2 3" xfId="33354" xr:uid="{00000000-0005-0000-0000-000077820000}"/>
    <cellStyle name="Percent 9 2 2 5 3 3" xfId="33355" xr:uid="{00000000-0005-0000-0000-000078820000}"/>
    <cellStyle name="Percent 9 2 2 5 3 4" xfId="33356" xr:uid="{00000000-0005-0000-0000-000079820000}"/>
    <cellStyle name="Percent 9 2 2 5 4" xfId="33357" xr:uid="{00000000-0005-0000-0000-00007A820000}"/>
    <cellStyle name="Percent 9 2 2 5 4 2" xfId="33358" xr:uid="{00000000-0005-0000-0000-00007B820000}"/>
    <cellStyle name="Percent 9 2 2 5 4 3" xfId="33359" xr:uid="{00000000-0005-0000-0000-00007C820000}"/>
    <cellStyle name="Percent 9 2 2 5 5" xfId="33360" xr:uid="{00000000-0005-0000-0000-00007D820000}"/>
    <cellStyle name="Percent 9 2 2 5 6" xfId="33361" xr:uid="{00000000-0005-0000-0000-00007E820000}"/>
    <cellStyle name="Percent 9 2 2 6" xfId="33362" xr:uid="{00000000-0005-0000-0000-00007F820000}"/>
    <cellStyle name="Percent 9 2 2 6 2" xfId="33363" xr:uid="{00000000-0005-0000-0000-000080820000}"/>
    <cellStyle name="Percent 9 2 2 6 2 2" xfId="33364" xr:uid="{00000000-0005-0000-0000-000081820000}"/>
    <cellStyle name="Percent 9 2 2 6 2 3" xfId="33365" xr:uid="{00000000-0005-0000-0000-000082820000}"/>
    <cellStyle name="Percent 9 2 2 6 3" xfId="33366" xr:uid="{00000000-0005-0000-0000-000083820000}"/>
    <cellStyle name="Percent 9 2 2 6 4" xfId="33367" xr:uid="{00000000-0005-0000-0000-000084820000}"/>
    <cellStyle name="Percent 9 2 2 7" xfId="33368" xr:uid="{00000000-0005-0000-0000-000085820000}"/>
    <cellStyle name="Percent 9 2 2 7 2" xfId="33369" xr:uid="{00000000-0005-0000-0000-000086820000}"/>
    <cellStyle name="Percent 9 2 2 7 2 2" xfId="33370" xr:uid="{00000000-0005-0000-0000-000087820000}"/>
    <cellStyle name="Percent 9 2 2 7 2 3" xfId="33371" xr:uid="{00000000-0005-0000-0000-000088820000}"/>
    <cellStyle name="Percent 9 2 2 7 3" xfId="33372" xr:uid="{00000000-0005-0000-0000-000089820000}"/>
    <cellStyle name="Percent 9 2 2 7 4" xfId="33373" xr:uid="{00000000-0005-0000-0000-00008A820000}"/>
    <cellStyle name="Percent 9 2 2 8" xfId="33374" xr:uid="{00000000-0005-0000-0000-00008B820000}"/>
    <cellStyle name="Percent 9 2 2 8 2" xfId="33375" xr:uid="{00000000-0005-0000-0000-00008C820000}"/>
    <cellStyle name="Percent 9 2 2 8 2 2" xfId="33376" xr:uid="{00000000-0005-0000-0000-00008D820000}"/>
    <cellStyle name="Percent 9 2 2 8 2 3" xfId="33377" xr:uid="{00000000-0005-0000-0000-00008E820000}"/>
    <cellStyle name="Percent 9 2 2 8 3" xfId="33378" xr:uid="{00000000-0005-0000-0000-00008F820000}"/>
    <cellStyle name="Percent 9 2 2 8 4" xfId="33379" xr:uid="{00000000-0005-0000-0000-000090820000}"/>
    <cellStyle name="Percent 9 2 2 9" xfId="33380" xr:uid="{00000000-0005-0000-0000-000091820000}"/>
    <cellStyle name="Percent 9 2 2 9 2" xfId="33381" xr:uid="{00000000-0005-0000-0000-000092820000}"/>
    <cellStyle name="Percent 9 2 2 9 3" xfId="33382" xr:uid="{00000000-0005-0000-0000-000093820000}"/>
    <cellStyle name="Percent 9 2 3" xfId="33383" xr:uid="{00000000-0005-0000-0000-000094820000}"/>
    <cellStyle name="Percent 9 2 3 2" xfId="33384" xr:uid="{00000000-0005-0000-0000-000095820000}"/>
    <cellStyle name="Percent 9 2 3 2 2" xfId="33385" xr:uid="{00000000-0005-0000-0000-000096820000}"/>
    <cellStyle name="Percent 9 2 3 2 2 2" xfId="33386" xr:uid="{00000000-0005-0000-0000-000097820000}"/>
    <cellStyle name="Percent 9 2 3 2 2 3" xfId="33387" xr:uid="{00000000-0005-0000-0000-000098820000}"/>
    <cellStyle name="Percent 9 2 3 2 3" xfId="33388" xr:uid="{00000000-0005-0000-0000-000099820000}"/>
    <cellStyle name="Percent 9 2 3 2 4" xfId="33389" xr:uid="{00000000-0005-0000-0000-00009A820000}"/>
    <cellStyle name="Percent 9 2 3 3" xfId="33390" xr:uid="{00000000-0005-0000-0000-00009B820000}"/>
    <cellStyle name="Percent 9 2 3 3 2" xfId="33391" xr:uid="{00000000-0005-0000-0000-00009C820000}"/>
    <cellStyle name="Percent 9 2 3 3 2 2" xfId="33392" xr:uid="{00000000-0005-0000-0000-00009D820000}"/>
    <cellStyle name="Percent 9 2 3 3 2 3" xfId="33393" xr:uid="{00000000-0005-0000-0000-00009E820000}"/>
    <cellStyle name="Percent 9 2 3 3 3" xfId="33394" xr:uid="{00000000-0005-0000-0000-00009F820000}"/>
    <cellStyle name="Percent 9 2 3 3 4" xfId="33395" xr:uid="{00000000-0005-0000-0000-0000A0820000}"/>
    <cellStyle name="Percent 9 2 3 4" xfId="33396" xr:uid="{00000000-0005-0000-0000-0000A1820000}"/>
    <cellStyle name="Percent 9 2 3 4 2" xfId="33397" xr:uid="{00000000-0005-0000-0000-0000A2820000}"/>
    <cellStyle name="Percent 9 2 3 4 3" xfId="33398" xr:uid="{00000000-0005-0000-0000-0000A3820000}"/>
    <cellStyle name="Percent 9 2 3 5" xfId="33399" xr:uid="{00000000-0005-0000-0000-0000A4820000}"/>
    <cellStyle name="Percent 9 2 3 5 2" xfId="33400" xr:uid="{00000000-0005-0000-0000-0000A5820000}"/>
    <cellStyle name="Percent 9 2 3 5 3" xfId="33401" xr:uid="{00000000-0005-0000-0000-0000A6820000}"/>
    <cellStyle name="Percent 9 2 3 6" xfId="33402" xr:uid="{00000000-0005-0000-0000-0000A7820000}"/>
    <cellStyle name="Percent 9 2 3 7" xfId="33403" xr:uid="{00000000-0005-0000-0000-0000A8820000}"/>
    <cellStyle name="Percent 9 2 3 8" xfId="33404" xr:uid="{00000000-0005-0000-0000-0000A9820000}"/>
    <cellStyle name="Percent 9 2 4" xfId="33405" xr:uid="{00000000-0005-0000-0000-0000AA820000}"/>
    <cellStyle name="Percent 9 2 4 2" xfId="33406" xr:uid="{00000000-0005-0000-0000-0000AB820000}"/>
    <cellStyle name="Percent 9 2 4 2 2" xfId="33407" xr:uid="{00000000-0005-0000-0000-0000AC820000}"/>
    <cellStyle name="Percent 9 2 4 2 2 2" xfId="33408" xr:uid="{00000000-0005-0000-0000-0000AD820000}"/>
    <cellStyle name="Percent 9 2 4 2 2 3" xfId="33409" xr:uid="{00000000-0005-0000-0000-0000AE820000}"/>
    <cellStyle name="Percent 9 2 4 2 3" xfId="33410" xr:uid="{00000000-0005-0000-0000-0000AF820000}"/>
    <cellStyle name="Percent 9 2 4 2 4" xfId="33411" xr:uid="{00000000-0005-0000-0000-0000B0820000}"/>
    <cellStyle name="Percent 9 2 4 3" xfId="33412" xr:uid="{00000000-0005-0000-0000-0000B1820000}"/>
    <cellStyle name="Percent 9 2 4 3 2" xfId="33413" xr:uid="{00000000-0005-0000-0000-0000B2820000}"/>
    <cellStyle name="Percent 9 2 4 3 2 2" xfId="33414" xr:uid="{00000000-0005-0000-0000-0000B3820000}"/>
    <cellStyle name="Percent 9 2 4 3 2 3" xfId="33415" xr:uid="{00000000-0005-0000-0000-0000B4820000}"/>
    <cellStyle name="Percent 9 2 4 3 3" xfId="33416" xr:uid="{00000000-0005-0000-0000-0000B5820000}"/>
    <cellStyle name="Percent 9 2 4 3 4" xfId="33417" xr:uid="{00000000-0005-0000-0000-0000B6820000}"/>
    <cellStyle name="Percent 9 2 4 4" xfId="33418" xr:uid="{00000000-0005-0000-0000-0000B7820000}"/>
    <cellStyle name="Percent 9 2 4 4 2" xfId="33419" xr:uid="{00000000-0005-0000-0000-0000B8820000}"/>
    <cellStyle name="Percent 9 2 4 4 3" xfId="33420" xr:uid="{00000000-0005-0000-0000-0000B9820000}"/>
    <cellStyle name="Percent 9 2 4 5" xfId="33421" xr:uid="{00000000-0005-0000-0000-0000BA820000}"/>
    <cellStyle name="Percent 9 2 4 6" xfId="33422" xr:uid="{00000000-0005-0000-0000-0000BB820000}"/>
    <cellStyle name="Percent 9 2 5" xfId="33423" xr:uid="{00000000-0005-0000-0000-0000BC820000}"/>
    <cellStyle name="Percent 9 2 5 2" xfId="33424" xr:uid="{00000000-0005-0000-0000-0000BD820000}"/>
    <cellStyle name="Percent 9 2 5 2 2" xfId="33425" xr:uid="{00000000-0005-0000-0000-0000BE820000}"/>
    <cellStyle name="Percent 9 2 5 2 2 2" xfId="33426" xr:uid="{00000000-0005-0000-0000-0000BF820000}"/>
    <cellStyle name="Percent 9 2 5 2 2 3" xfId="33427" xr:uid="{00000000-0005-0000-0000-0000C0820000}"/>
    <cellStyle name="Percent 9 2 5 2 3" xfId="33428" xr:uid="{00000000-0005-0000-0000-0000C1820000}"/>
    <cellStyle name="Percent 9 2 5 2 4" xfId="33429" xr:uid="{00000000-0005-0000-0000-0000C2820000}"/>
    <cellStyle name="Percent 9 2 5 3" xfId="33430" xr:uid="{00000000-0005-0000-0000-0000C3820000}"/>
    <cellStyle name="Percent 9 2 5 3 2" xfId="33431" xr:uid="{00000000-0005-0000-0000-0000C4820000}"/>
    <cellStyle name="Percent 9 2 5 3 2 2" xfId="33432" xr:uid="{00000000-0005-0000-0000-0000C5820000}"/>
    <cellStyle name="Percent 9 2 5 3 2 3" xfId="33433" xr:uid="{00000000-0005-0000-0000-0000C6820000}"/>
    <cellStyle name="Percent 9 2 5 3 3" xfId="33434" xr:uid="{00000000-0005-0000-0000-0000C7820000}"/>
    <cellStyle name="Percent 9 2 5 3 4" xfId="33435" xr:uid="{00000000-0005-0000-0000-0000C8820000}"/>
    <cellStyle name="Percent 9 2 5 4" xfId="33436" xr:uid="{00000000-0005-0000-0000-0000C9820000}"/>
    <cellStyle name="Percent 9 2 5 4 2" xfId="33437" xr:uid="{00000000-0005-0000-0000-0000CA820000}"/>
    <cellStyle name="Percent 9 2 5 4 3" xfId="33438" xr:uid="{00000000-0005-0000-0000-0000CB820000}"/>
    <cellStyle name="Percent 9 2 5 5" xfId="33439" xr:uid="{00000000-0005-0000-0000-0000CC820000}"/>
    <cellStyle name="Percent 9 2 5 6" xfId="33440" xr:uid="{00000000-0005-0000-0000-0000CD820000}"/>
    <cellStyle name="Percent 9 2 6" xfId="33441" xr:uid="{00000000-0005-0000-0000-0000CE820000}"/>
    <cellStyle name="Percent 9 2 6 2" xfId="33442" xr:uid="{00000000-0005-0000-0000-0000CF820000}"/>
    <cellStyle name="Percent 9 2 6 2 2" xfId="33443" xr:uid="{00000000-0005-0000-0000-0000D0820000}"/>
    <cellStyle name="Percent 9 2 6 2 2 2" xfId="33444" xr:uid="{00000000-0005-0000-0000-0000D1820000}"/>
    <cellStyle name="Percent 9 2 6 2 2 3" xfId="33445" xr:uid="{00000000-0005-0000-0000-0000D2820000}"/>
    <cellStyle name="Percent 9 2 6 2 3" xfId="33446" xr:uid="{00000000-0005-0000-0000-0000D3820000}"/>
    <cellStyle name="Percent 9 2 6 2 4" xfId="33447" xr:uid="{00000000-0005-0000-0000-0000D4820000}"/>
    <cellStyle name="Percent 9 2 6 3" xfId="33448" xr:uid="{00000000-0005-0000-0000-0000D5820000}"/>
    <cellStyle name="Percent 9 2 6 3 2" xfId="33449" xr:uid="{00000000-0005-0000-0000-0000D6820000}"/>
    <cellStyle name="Percent 9 2 6 3 2 2" xfId="33450" xr:uid="{00000000-0005-0000-0000-0000D7820000}"/>
    <cellStyle name="Percent 9 2 6 3 2 3" xfId="33451" xr:uid="{00000000-0005-0000-0000-0000D8820000}"/>
    <cellStyle name="Percent 9 2 6 3 3" xfId="33452" xr:uid="{00000000-0005-0000-0000-0000D9820000}"/>
    <cellStyle name="Percent 9 2 6 3 4" xfId="33453" xr:uid="{00000000-0005-0000-0000-0000DA820000}"/>
    <cellStyle name="Percent 9 2 6 4" xfId="33454" xr:uid="{00000000-0005-0000-0000-0000DB820000}"/>
    <cellStyle name="Percent 9 2 6 4 2" xfId="33455" xr:uid="{00000000-0005-0000-0000-0000DC820000}"/>
    <cellStyle name="Percent 9 2 6 4 2 2" xfId="33456" xr:uid="{00000000-0005-0000-0000-0000DD820000}"/>
    <cellStyle name="Percent 9 2 6 4 2 3" xfId="33457" xr:uid="{00000000-0005-0000-0000-0000DE820000}"/>
    <cellStyle name="Percent 9 2 6 4 3" xfId="33458" xr:uid="{00000000-0005-0000-0000-0000DF820000}"/>
    <cellStyle name="Percent 9 2 6 4 4" xfId="33459" xr:uid="{00000000-0005-0000-0000-0000E0820000}"/>
    <cellStyle name="Percent 9 2 6 5" xfId="33460" xr:uid="{00000000-0005-0000-0000-0000E1820000}"/>
    <cellStyle name="Percent 9 2 6 5 2" xfId="33461" xr:uid="{00000000-0005-0000-0000-0000E2820000}"/>
    <cellStyle name="Percent 9 2 6 5 3" xfId="33462" xr:uid="{00000000-0005-0000-0000-0000E3820000}"/>
    <cellStyle name="Percent 9 2 6 6" xfId="33463" xr:uid="{00000000-0005-0000-0000-0000E4820000}"/>
    <cellStyle name="Percent 9 2 6 7" xfId="33464" xr:uid="{00000000-0005-0000-0000-0000E5820000}"/>
    <cellStyle name="Percent 9 2 7" xfId="33465" xr:uid="{00000000-0005-0000-0000-0000E6820000}"/>
    <cellStyle name="Percent 9 2 7 2" xfId="33466" xr:uid="{00000000-0005-0000-0000-0000E7820000}"/>
    <cellStyle name="Percent 9 2 7 2 2" xfId="33467" xr:uid="{00000000-0005-0000-0000-0000E8820000}"/>
    <cellStyle name="Percent 9 2 7 2 2 2" xfId="33468" xr:uid="{00000000-0005-0000-0000-0000E9820000}"/>
    <cellStyle name="Percent 9 2 7 2 2 3" xfId="33469" xr:uid="{00000000-0005-0000-0000-0000EA820000}"/>
    <cellStyle name="Percent 9 2 7 2 3" xfId="33470" xr:uid="{00000000-0005-0000-0000-0000EB820000}"/>
    <cellStyle name="Percent 9 2 7 2 4" xfId="33471" xr:uid="{00000000-0005-0000-0000-0000EC820000}"/>
    <cellStyle name="Percent 9 2 7 3" xfId="33472" xr:uid="{00000000-0005-0000-0000-0000ED820000}"/>
    <cellStyle name="Percent 9 2 7 3 2" xfId="33473" xr:uid="{00000000-0005-0000-0000-0000EE820000}"/>
    <cellStyle name="Percent 9 2 7 3 2 2" xfId="33474" xr:uid="{00000000-0005-0000-0000-0000EF820000}"/>
    <cellStyle name="Percent 9 2 7 3 2 3" xfId="33475" xr:uid="{00000000-0005-0000-0000-0000F0820000}"/>
    <cellStyle name="Percent 9 2 7 3 3" xfId="33476" xr:uid="{00000000-0005-0000-0000-0000F1820000}"/>
    <cellStyle name="Percent 9 2 7 3 4" xfId="33477" xr:uid="{00000000-0005-0000-0000-0000F2820000}"/>
    <cellStyle name="Percent 9 2 7 4" xfId="33478" xr:uid="{00000000-0005-0000-0000-0000F3820000}"/>
    <cellStyle name="Percent 9 2 7 4 2" xfId="33479" xr:uid="{00000000-0005-0000-0000-0000F4820000}"/>
    <cellStyle name="Percent 9 2 7 4 3" xfId="33480" xr:uid="{00000000-0005-0000-0000-0000F5820000}"/>
    <cellStyle name="Percent 9 2 7 5" xfId="33481" xr:uid="{00000000-0005-0000-0000-0000F6820000}"/>
    <cellStyle name="Percent 9 2 7 6" xfId="33482" xr:uid="{00000000-0005-0000-0000-0000F7820000}"/>
    <cellStyle name="Percent 9 2 8" xfId="33483" xr:uid="{00000000-0005-0000-0000-0000F8820000}"/>
    <cellStyle name="Percent 9 2 8 2" xfId="33484" xr:uid="{00000000-0005-0000-0000-0000F9820000}"/>
    <cellStyle name="Percent 9 2 8 2 2" xfId="33485" xr:uid="{00000000-0005-0000-0000-0000FA820000}"/>
    <cellStyle name="Percent 9 2 8 2 3" xfId="33486" xr:uid="{00000000-0005-0000-0000-0000FB820000}"/>
    <cellStyle name="Percent 9 2 8 3" xfId="33487" xr:uid="{00000000-0005-0000-0000-0000FC820000}"/>
    <cellStyle name="Percent 9 2 8 4" xfId="33488" xr:uid="{00000000-0005-0000-0000-0000FD820000}"/>
    <cellStyle name="Percent 9 2 9" xfId="33489" xr:uid="{00000000-0005-0000-0000-0000FE820000}"/>
    <cellStyle name="Percent 9 2 9 2" xfId="33490" xr:uid="{00000000-0005-0000-0000-0000FF820000}"/>
    <cellStyle name="Percent 9 2 9 2 2" xfId="33491" xr:uid="{00000000-0005-0000-0000-000000830000}"/>
    <cellStyle name="Percent 9 2 9 2 3" xfId="33492" xr:uid="{00000000-0005-0000-0000-000001830000}"/>
    <cellStyle name="Percent 9 2 9 3" xfId="33493" xr:uid="{00000000-0005-0000-0000-000002830000}"/>
    <cellStyle name="Percent 9 2 9 4" xfId="33494" xr:uid="{00000000-0005-0000-0000-000003830000}"/>
    <cellStyle name="Percent 9 20" xfId="33495" xr:uid="{00000000-0005-0000-0000-000004830000}"/>
    <cellStyle name="Percent 9 20 10" xfId="33496" xr:uid="{00000000-0005-0000-0000-000005830000}"/>
    <cellStyle name="Percent 9 20 10 2" xfId="33497" xr:uid="{00000000-0005-0000-0000-000006830000}"/>
    <cellStyle name="Percent 9 20 10 3" xfId="33498" xr:uid="{00000000-0005-0000-0000-000007830000}"/>
    <cellStyle name="Percent 9 20 11" xfId="33499" xr:uid="{00000000-0005-0000-0000-000008830000}"/>
    <cellStyle name="Percent 9 20 11 2" xfId="33500" xr:uid="{00000000-0005-0000-0000-000009830000}"/>
    <cellStyle name="Percent 9 20 11 3" xfId="33501" xr:uid="{00000000-0005-0000-0000-00000A830000}"/>
    <cellStyle name="Percent 9 20 12" xfId="33502" xr:uid="{00000000-0005-0000-0000-00000B830000}"/>
    <cellStyle name="Percent 9 20 12 2" xfId="33503" xr:uid="{00000000-0005-0000-0000-00000C830000}"/>
    <cellStyle name="Percent 9 20 12 3" xfId="33504" xr:uid="{00000000-0005-0000-0000-00000D830000}"/>
    <cellStyle name="Percent 9 20 13" xfId="33505" xr:uid="{00000000-0005-0000-0000-00000E830000}"/>
    <cellStyle name="Percent 9 20 2" xfId="33506" xr:uid="{00000000-0005-0000-0000-00000F830000}"/>
    <cellStyle name="Percent 9 20 2 2" xfId="33507" xr:uid="{00000000-0005-0000-0000-000010830000}"/>
    <cellStyle name="Percent 9 20 2 2 2" xfId="33508" xr:uid="{00000000-0005-0000-0000-000011830000}"/>
    <cellStyle name="Percent 9 20 2 2 2 2" xfId="33509" xr:uid="{00000000-0005-0000-0000-000012830000}"/>
    <cellStyle name="Percent 9 20 2 2 2 3" xfId="33510" xr:uid="{00000000-0005-0000-0000-000013830000}"/>
    <cellStyle name="Percent 9 20 2 2 3" xfId="33511" xr:uid="{00000000-0005-0000-0000-000014830000}"/>
    <cellStyle name="Percent 9 20 2 2 4" xfId="33512" xr:uid="{00000000-0005-0000-0000-000015830000}"/>
    <cellStyle name="Percent 9 20 2 3" xfId="33513" xr:uid="{00000000-0005-0000-0000-000016830000}"/>
    <cellStyle name="Percent 9 20 2 3 2" xfId="33514" xr:uid="{00000000-0005-0000-0000-000017830000}"/>
    <cellStyle name="Percent 9 20 2 3 2 2" xfId="33515" xr:uid="{00000000-0005-0000-0000-000018830000}"/>
    <cellStyle name="Percent 9 20 2 3 2 3" xfId="33516" xr:uid="{00000000-0005-0000-0000-000019830000}"/>
    <cellStyle name="Percent 9 20 2 3 3" xfId="33517" xr:uid="{00000000-0005-0000-0000-00001A830000}"/>
    <cellStyle name="Percent 9 20 2 3 4" xfId="33518" xr:uid="{00000000-0005-0000-0000-00001B830000}"/>
    <cellStyle name="Percent 9 20 2 4" xfId="33519" xr:uid="{00000000-0005-0000-0000-00001C830000}"/>
    <cellStyle name="Percent 9 20 2 4 2" xfId="33520" xr:uid="{00000000-0005-0000-0000-00001D830000}"/>
    <cellStyle name="Percent 9 20 2 4 3" xfId="33521" xr:uid="{00000000-0005-0000-0000-00001E830000}"/>
    <cellStyle name="Percent 9 20 2 5" xfId="33522" xr:uid="{00000000-0005-0000-0000-00001F830000}"/>
    <cellStyle name="Percent 9 20 2 5 2" xfId="33523" xr:uid="{00000000-0005-0000-0000-000020830000}"/>
    <cellStyle name="Percent 9 20 2 5 3" xfId="33524" xr:uid="{00000000-0005-0000-0000-000021830000}"/>
    <cellStyle name="Percent 9 20 2 6" xfId="33525" xr:uid="{00000000-0005-0000-0000-000022830000}"/>
    <cellStyle name="Percent 9 20 2 7" xfId="33526" xr:uid="{00000000-0005-0000-0000-000023830000}"/>
    <cellStyle name="Percent 9 20 3" xfId="33527" xr:uid="{00000000-0005-0000-0000-000024830000}"/>
    <cellStyle name="Percent 9 20 3 2" xfId="33528" xr:uid="{00000000-0005-0000-0000-000025830000}"/>
    <cellStyle name="Percent 9 20 3 2 2" xfId="33529" xr:uid="{00000000-0005-0000-0000-000026830000}"/>
    <cellStyle name="Percent 9 20 3 2 2 2" xfId="33530" xr:uid="{00000000-0005-0000-0000-000027830000}"/>
    <cellStyle name="Percent 9 20 3 2 2 3" xfId="33531" xr:uid="{00000000-0005-0000-0000-000028830000}"/>
    <cellStyle name="Percent 9 20 3 2 3" xfId="33532" xr:uid="{00000000-0005-0000-0000-000029830000}"/>
    <cellStyle name="Percent 9 20 3 2 4" xfId="33533" xr:uid="{00000000-0005-0000-0000-00002A830000}"/>
    <cellStyle name="Percent 9 20 3 3" xfId="33534" xr:uid="{00000000-0005-0000-0000-00002B830000}"/>
    <cellStyle name="Percent 9 20 3 3 2" xfId="33535" xr:uid="{00000000-0005-0000-0000-00002C830000}"/>
    <cellStyle name="Percent 9 20 3 3 2 2" xfId="33536" xr:uid="{00000000-0005-0000-0000-00002D830000}"/>
    <cellStyle name="Percent 9 20 3 3 2 3" xfId="33537" xr:uid="{00000000-0005-0000-0000-00002E830000}"/>
    <cellStyle name="Percent 9 20 3 3 3" xfId="33538" xr:uid="{00000000-0005-0000-0000-00002F830000}"/>
    <cellStyle name="Percent 9 20 3 3 4" xfId="33539" xr:uid="{00000000-0005-0000-0000-000030830000}"/>
    <cellStyle name="Percent 9 20 3 4" xfId="33540" xr:uid="{00000000-0005-0000-0000-000031830000}"/>
    <cellStyle name="Percent 9 20 3 4 2" xfId="33541" xr:uid="{00000000-0005-0000-0000-000032830000}"/>
    <cellStyle name="Percent 9 20 3 4 3" xfId="33542" xr:uid="{00000000-0005-0000-0000-000033830000}"/>
    <cellStyle name="Percent 9 20 3 5" xfId="33543" xr:uid="{00000000-0005-0000-0000-000034830000}"/>
    <cellStyle name="Percent 9 20 3 6" xfId="33544" xr:uid="{00000000-0005-0000-0000-000035830000}"/>
    <cellStyle name="Percent 9 20 4" xfId="33545" xr:uid="{00000000-0005-0000-0000-000036830000}"/>
    <cellStyle name="Percent 9 20 4 2" xfId="33546" xr:uid="{00000000-0005-0000-0000-000037830000}"/>
    <cellStyle name="Percent 9 20 4 2 2" xfId="33547" xr:uid="{00000000-0005-0000-0000-000038830000}"/>
    <cellStyle name="Percent 9 20 4 2 2 2" xfId="33548" xr:uid="{00000000-0005-0000-0000-000039830000}"/>
    <cellStyle name="Percent 9 20 4 2 2 3" xfId="33549" xr:uid="{00000000-0005-0000-0000-00003A830000}"/>
    <cellStyle name="Percent 9 20 4 2 3" xfId="33550" xr:uid="{00000000-0005-0000-0000-00003B830000}"/>
    <cellStyle name="Percent 9 20 4 2 4" xfId="33551" xr:uid="{00000000-0005-0000-0000-00003C830000}"/>
    <cellStyle name="Percent 9 20 4 3" xfId="33552" xr:uid="{00000000-0005-0000-0000-00003D830000}"/>
    <cellStyle name="Percent 9 20 4 3 2" xfId="33553" xr:uid="{00000000-0005-0000-0000-00003E830000}"/>
    <cellStyle name="Percent 9 20 4 3 2 2" xfId="33554" xr:uid="{00000000-0005-0000-0000-00003F830000}"/>
    <cellStyle name="Percent 9 20 4 3 2 3" xfId="33555" xr:uid="{00000000-0005-0000-0000-000040830000}"/>
    <cellStyle name="Percent 9 20 4 3 3" xfId="33556" xr:uid="{00000000-0005-0000-0000-000041830000}"/>
    <cellStyle name="Percent 9 20 4 3 4" xfId="33557" xr:uid="{00000000-0005-0000-0000-000042830000}"/>
    <cellStyle name="Percent 9 20 4 4" xfId="33558" xr:uid="{00000000-0005-0000-0000-000043830000}"/>
    <cellStyle name="Percent 9 20 4 4 2" xfId="33559" xr:uid="{00000000-0005-0000-0000-000044830000}"/>
    <cellStyle name="Percent 9 20 4 4 3" xfId="33560" xr:uid="{00000000-0005-0000-0000-000045830000}"/>
    <cellStyle name="Percent 9 20 4 5" xfId="33561" xr:uid="{00000000-0005-0000-0000-000046830000}"/>
    <cellStyle name="Percent 9 20 4 6" xfId="33562" xr:uid="{00000000-0005-0000-0000-000047830000}"/>
    <cellStyle name="Percent 9 20 5" xfId="33563" xr:uid="{00000000-0005-0000-0000-000048830000}"/>
    <cellStyle name="Percent 9 20 5 2" xfId="33564" xr:uid="{00000000-0005-0000-0000-000049830000}"/>
    <cellStyle name="Percent 9 20 5 2 2" xfId="33565" xr:uid="{00000000-0005-0000-0000-00004A830000}"/>
    <cellStyle name="Percent 9 20 5 2 2 2" xfId="33566" xr:uid="{00000000-0005-0000-0000-00004B830000}"/>
    <cellStyle name="Percent 9 20 5 2 2 3" xfId="33567" xr:uid="{00000000-0005-0000-0000-00004C830000}"/>
    <cellStyle name="Percent 9 20 5 2 3" xfId="33568" xr:uid="{00000000-0005-0000-0000-00004D830000}"/>
    <cellStyle name="Percent 9 20 5 2 4" xfId="33569" xr:uid="{00000000-0005-0000-0000-00004E830000}"/>
    <cellStyle name="Percent 9 20 5 3" xfId="33570" xr:uid="{00000000-0005-0000-0000-00004F830000}"/>
    <cellStyle name="Percent 9 20 5 3 2" xfId="33571" xr:uid="{00000000-0005-0000-0000-000050830000}"/>
    <cellStyle name="Percent 9 20 5 3 2 2" xfId="33572" xr:uid="{00000000-0005-0000-0000-000051830000}"/>
    <cellStyle name="Percent 9 20 5 3 2 3" xfId="33573" xr:uid="{00000000-0005-0000-0000-000052830000}"/>
    <cellStyle name="Percent 9 20 5 3 3" xfId="33574" xr:uid="{00000000-0005-0000-0000-000053830000}"/>
    <cellStyle name="Percent 9 20 5 3 4" xfId="33575" xr:uid="{00000000-0005-0000-0000-000054830000}"/>
    <cellStyle name="Percent 9 20 5 4" xfId="33576" xr:uid="{00000000-0005-0000-0000-000055830000}"/>
    <cellStyle name="Percent 9 20 5 4 2" xfId="33577" xr:uid="{00000000-0005-0000-0000-000056830000}"/>
    <cellStyle name="Percent 9 20 5 4 2 2" xfId="33578" xr:uid="{00000000-0005-0000-0000-000057830000}"/>
    <cellStyle name="Percent 9 20 5 4 2 3" xfId="33579" xr:uid="{00000000-0005-0000-0000-000058830000}"/>
    <cellStyle name="Percent 9 20 5 4 3" xfId="33580" xr:uid="{00000000-0005-0000-0000-000059830000}"/>
    <cellStyle name="Percent 9 20 5 4 4" xfId="33581" xr:uid="{00000000-0005-0000-0000-00005A830000}"/>
    <cellStyle name="Percent 9 20 5 5" xfId="33582" xr:uid="{00000000-0005-0000-0000-00005B830000}"/>
    <cellStyle name="Percent 9 20 5 5 2" xfId="33583" xr:uid="{00000000-0005-0000-0000-00005C830000}"/>
    <cellStyle name="Percent 9 20 5 5 3" xfId="33584" xr:uid="{00000000-0005-0000-0000-00005D830000}"/>
    <cellStyle name="Percent 9 20 5 6" xfId="33585" xr:uid="{00000000-0005-0000-0000-00005E830000}"/>
    <cellStyle name="Percent 9 20 5 7" xfId="33586" xr:uid="{00000000-0005-0000-0000-00005F830000}"/>
    <cellStyle name="Percent 9 20 6" xfId="33587" xr:uid="{00000000-0005-0000-0000-000060830000}"/>
    <cellStyle name="Percent 9 20 6 2" xfId="33588" xr:uid="{00000000-0005-0000-0000-000061830000}"/>
    <cellStyle name="Percent 9 20 6 2 2" xfId="33589" xr:uid="{00000000-0005-0000-0000-000062830000}"/>
    <cellStyle name="Percent 9 20 6 2 2 2" xfId="33590" xr:uid="{00000000-0005-0000-0000-000063830000}"/>
    <cellStyle name="Percent 9 20 6 2 2 3" xfId="33591" xr:uid="{00000000-0005-0000-0000-000064830000}"/>
    <cellStyle name="Percent 9 20 6 2 3" xfId="33592" xr:uid="{00000000-0005-0000-0000-000065830000}"/>
    <cellStyle name="Percent 9 20 6 2 4" xfId="33593" xr:uid="{00000000-0005-0000-0000-000066830000}"/>
    <cellStyle name="Percent 9 20 6 3" xfId="33594" xr:uid="{00000000-0005-0000-0000-000067830000}"/>
    <cellStyle name="Percent 9 20 6 3 2" xfId="33595" xr:uid="{00000000-0005-0000-0000-000068830000}"/>
    <cellStyle name="Percent 9 20 6 3 2 2" xfId="33596" xr:uid="{00000000-0005-0000-0000-000069830000}"/>
    <cellStyle name="Percent 9 20 6 3 2 3" xfId="33597" xr:uid="{00000000-0005-0000-0000-00006A830000}"/>
    <cellStyle name="Percent 9 20 6 3 3" xfId="33598" xr:uid="{00000000-0005-0000-0000-00006B830000}"/>
    <cellStyle name="Percent 9 20 6 3 4" xfId="33599" xr:uid="{00000000-0005-0000-0000-00006C830000}"/>
    <cellStyle name="Percent 9 20 6 4" xfId="33600" xr:uid="{00000000-0005-0000-0000-00006D830000}"/>
    <cellStyle name="Percent 9 20 6 4 2" xfId="33601" xr:uid="{00000000-0005-0000-0000-00006E830000}"/>
    <cellStyle name="Percent 9 20 6 4 3" xfId="33602" xr:uid="{00000000-0005-0000-0000-00006F830000}"/>
    <cellStyle name="Percent 9 20 6 5" xfId="33603" xr:uid="{00000000-0005-0000-0000-000070830000}"/>
    <cellStyle name="Percent 9 20 6 6" xfId="33604" xr:uid="{00000000-0005-0000-0000-000071830000}"/>
    <cellStyle name="Percent 9 20 7" xfId="33605" xr:uid="{00000000-0005-0000-0000-000072830000}"/>
    <cellStyle name="Percent 9 20 7 2" xfId="33606" xr:uid="{00000000-0005-0000-0000-000073830000}"/>
    <cellStyle name="Percent 9 20 7 2 2" xfId="33607" xr:uid="{00000000-0005-0000-0000-000074830000}"/>
    <cellStyle name="Percent 9 20 7 2 3" xfId="33608" xr:uid="{00000000-0005-0000-0000-000075830000}"/>
    <cellStyle name="Percent 9 20 7 3" xfId="33609" xr:uid="{00000000-0005-0000-0000-000076830000}"/>
    <cellStyle name="Percent 9 20 7 4" xfId="33610" xr:uid="{00000000-0005-0000-0000-000077830000}"/>
    <cellStyle name="Percent 9 20 8" xfId="33611" xr:uid="{00000000-0005-0000-0000-000078830000}"/>
    <cellStyle name="Percent 9 20 8 2" xfId="33612" xr:uid="{00000000-0005-0000-0000-000079830000}"/>
    <cellStyle name="Percent 9 20 8 2 2" xfId="33613" xr:uid="{00000000-0005-0000-0000-00007A830000}"/>
    <cellStyle name="Percent 9 20 8 2 3" xfId="33614" xr:uid="{00000000-0005-0000-0000-00007B830000}"/>
    <cellStyle name="Percent 9 20 8 3" xfId="33615" xr:uid="{00000000-0005-0000-0000-00007C830000}"/>
    <cellStyle name="Percent 9 20 8 4" xfId="33616" xr:uid="{00000000-0005-0000-0000-00007D830000}"/>
    <cellStyle name="Percent 9 20 9" xfId="33617" xr:uid="{00000000-0005-0000-0000-00007E830000}"/>
    <cellStyle name="Percent 9 20 9 2" xfId="33618" xr:uid="{00000000-0005-0000-0000-00007F830000}"/>
    <cellStyle name="Percent 9 20 9 2 2" xfId="33619" xr:uid="{00000000-0005-0000-0000-000080830000}"/>
    <cellStyle name="Percent 9 20 9 2 3" xfId="33620" xr:uid="{00000000-0005-0000-0000-000081830000}"/>
    <cellStyle name="Percent 9 20 9 3" xfId="33621" xr:uid="{00000000-0005-0000-0000-000082830000}"/>
    <cellStyle name="Percent 9 20 9 4" xfId="33622" xr:uid="{00000000-0005-0000-0000-000083830000}"/>
    <cellStyle name="Percent 9 21" xfId="33623" xr:uid="{00000000-0005-0000-0000-000084830000}"/>
    <cellStyle name="Percent 9 21 2" xfId="33624" xr:uid="{00000000-0005-0000-0000-000085830000}"/>
    <cellStyle name="Percent 9 21 2 2" xfId="33625" xr:uid="{00000000-0005-0000-0000-000086830000}"/>
    <cellStyle name="Percent 9 21 2 2 2" xfId="33626" xr:uid="{00000000-0005-0000-0000-000087830000}"/>
    <cellStyle name="Percent 9 21 2 2 3" xfId="33627" xr:uid="{00000000-0005-0000-0000-000088830000}"/>
    <cellStyle name="Percent 9 21 2 3" xfId="33628" xr:uid="{00000000-0005-0000-0000-000089830000}"/>
    <cellStyle name="Percent 9 21 2 4" xfId="33629" xr:uid="{00000000-0005-0000-0000-00008A830000}"/>
    <cellStyle name="Percent 9 21 3" xfId="33630" xr:uid="{00000000-0005-0000-0000-00008B830000}"/>
    <cellStyle name="Percent 9 21 3 2" xfId="33631" xr:uid="{00000000-0005-0000-0000-00008C830000}"/>
    <cellStyle name="Percent 9 21 3 2 2" xfId="33632" xr:uid="{00000000-0005-0000-0000-00008D830000}"/>
    <cellStyle name="Percent 9 21 3 2 3" xfId="33633" xr:uid="{00000000-0005-0000-0000-00008E830000}"/>
    <cellStyle name="Percent 9 21 3 3" xfId="33634" xr:uid="{00000000-0005-0000-0000-00008F830000}"/>
    <cellStyle name="Percent 9 21 3 4" xfId="33635" xr:uid="{00000000-0005-0000-0000-000090830000}"/>
    <cellStyle name="Percent 9 21 4" xfId="33636" xr:uid="{00000000-0005-0000-0000-000091830000}"/>
    <cellStyle name="Percent 9 21 4 2" xfId="33637" xr:uid="{00000000-0005-0000-0000-000092830000}"/>
    <cellStyle name="Percent 9 21 4 3" xfId="33638" xr:uid="{00000000-0005-0000-0000-000093830000}"/>
    <cellStyle name="Percent 9 21 5" xfId="33639" xr:uid="{00000000-0005-0000-0000-000094830000}"/>
    <cellStyle name="Percent 9 21 5 2" xfId="33640" xr:uid="{00000000-0005-0000-0000-000095830000}"/>
    <cellStyle name="Percent 9 21 5 3" xfId="33641" xr:uid="{00000000-0005-0000-0000-000096830000}"/>
    <cellStyle name="Percent 9 21 6" xfId="33642" xr:uid="{00000000-0005-0000-0000-000097830000}"/>
    <cellStyle name="Percent 9 22" xfId="33643" xr:uid="{00000000-0005-0000-0000-000098830000}"/>
    <cellStyle name="Percent 9 22 2" xfId="33644" xr:uid="{00000000-0005-0000-0000-000099830000}"/>
    <cellStyle name="Percent 9 22 2 2" xfId="33645" xr:uid="{00000000-0005-0000-0000-00009A830000}"/>
    <cellStyle name="Percent 9 22 2 2 2" xfId="33646" xr:uid="{00000000-0005-0000-0000-00009B830000}"/>
    <cellStyle name="Percent 9 22 2 2 3" xfId="33647" xr:uid="{00000000-0005-0000-0000-00009C830000}"/>
    <cellStyle name="Percent 9 22 2 3" xfId="33648" xr:uid="{00000000-0005-0000-0000-00009D830000}"/>
    <cellStyle name="Percent 9 22 2 4" xfId="33649" xr:uid="{00000000-0005-0000-0000-00009E830000}"/>
    <cellStyle name="Percent 9 22 3" xfId="33650" xr:uid="{00000000-0005-0000-0000-00009F830000}"/>
    <cellStyle name="Percent 9 22 3 2" xfId="33651" xr:uid="{00000000-0005-0000-0000-0000A0830000}"/>
    <cellStyle name="Percent 9 22 3 2 2" xfId="33652" xr:uid="{00000000-0005-0000-0000-0000A1830000}"/>
    <cellStyle name="Percent 9 22 3 2 3" xfId="33653" xr:uid="{00000000-0005-0000-0000-0000A2830000}"/>
    <cellStyle name="Percent 9 22 3 3" xfId="33654" xr:uid="{00000000-0005-0000-0000-0000A3830000}"/>
    <cellStyle name="Percent 9 22 3 4" xfId="33655" xr:uid="{00000000-0005-0000-0000-0000A4830000}"/>
    <cellStyle name="Percent 9 22 4" xfId="33656" xr:uid="{00000000-0005-0000-0000-0000A5830000}"/>
    <cellStyle name="Percent 9 22 4 2" xfId="33657" xr:uid="{00000000-0005-0000-0000-0000A6830000}"/>
    <cellStyle name="Percent 9 22 4 3" xfId="33658" xr:uid="{00000000-0005-0000-0000-0000A7830000}"/>
    <cellStyle name="Percent 9 22 5" xfId="33659" xr:uid="{00000000-0005-0000-0000-0000A8830000}"/>
    <cellStyle name="Percent 9 22 6" xfId="33660" xr:uid="{00000000-0005-0000-0000-0000A9830000}"/>
    <cellStyle name="Percent 9 22 7" xfId="33661" xr:uid="{00000000-0005-0000-0000-0000AA830000}"/>
    <cellStyle name="Percent 9 23" xfId="33662" xr:uid="{00000000-0005-0000-0000-0000AB830000}"/>
    <cellStyle name="Percent 9 23 2" xfId="33663" xr:uid="{00000000-0005-0000-0000-0000AC830000}"/>
    <cellStyle name="Percent 9 23 2 2" xfId="33664" xr:uid="{00000000-0005-0000-0000-0000AD830000}"/>
    <cellStyle name="Percent 9 23 2 2 2" xfId="33665" xr:uid="{00000000-0005-0000-0000-0000AE830000}"/>
    <cellStyle name="Percent 9 23 2 2 3" xfId="33666" xr:uid="{00000000-0005-0000-0000-0000AF830000}"/>
    <cellStyle name="Percent 9 23 2 3" xfId="33667" xr:uid="{00000000-0005-0000-0000-0000B0830000}"/>
    <cellStyle name="Percent 9 23 2 4" xfId="33668" xr:uid="{00000000-0005-0000-0000-0000B1830000}"/>
    <cellStyle name="Percent 9 23 3" xfId="33669" xr:uid="{00000000-0005-0000-0000-0000B2830000}"/>
    <cellStyle name="Percent 9 23 3 2" xfId="33670" xr:uid="{00000000-0005-0000-0000-0000B3830000}"/>
    <cellStyle name="Percent 9 23 3 2 2" xfId="33671" xr:uid="{00000000-0005-0000-0000-0000B4830000}"/>
    <cellStyle name="Percent 9 23 3 2 3" xfId="33672" xr:uid="{00000000-0005-0000-0000-0000B5830000}"/>
    <cellStyle name="Percent 9 23 3 3" xfId="33673" xr:uid="{00000000-0005-0000-0000-0000B6830000}"/>
    <cellStyle name="Percent 9 23 3 4" xfId="33674" xr:uid="{00000000-0005-0000-0000-0000B7830000}"/>
    <cellStyle name="Percent 9 23 4" xfId="33675" xr:uid="{00000000-0005-0000-0000-0000B8830000}"/>
    <cellStyle name="Percent 9 23 4 2" xfId="33676" xr:uid="{00000000-0005-0000-0000-0000B9830000}"/>
    <cellStyle name="Percent 9 23 4 2 2" xfId="33677" xr:uid="{00000000-0005-0000-0000-0000BA830000}"/>
    <cellStyle name="Percent 9 23 4 2 3" xfId="33678" xr:uid="{00000000-0005-0000-0000-0000BB830000}"/>
    <cellStyle name="Percent 9 23 4 3" xfId="33679" xr:uid="{00000000-0005-0000-0000-0000BC830000}"/>
    <cellStyle name="Percent 9 23 4 4" xfId="33680" xr:uid="{00000000-0005-0000-0000-0000BD830000}"/>
    <cellStyle name="Percent 9 23 5" xfId="33681" xr:uid="{00000000-0005-0000-0000-0000BE830000}"/>
    <cellStyle name="Percent 9 23 5 2" xfId="33682" xr:uid="{00000000-0005-0000-0000-0000BF830000}"/>
    <cellStyle name="Percent 9 23 5 3" xfId="33683" xr:uid="{00000000-0005-0000-0000-0000C0830000}"/>
    <cellStyle name="Percent 9 23 6" xfId="33684" xr:uid="{00000000-0005-0000-0000-0000C1830000}"/>
    <cellStyle name="Percent 9 23 7" xfId="33685" xr:uid="{00000000-0005-0000-0000-0000C2830000}"/>
    <cellStyle name="Percent 9 24" xfId="33686" xr:uid="{00000000-0005-0000-0000-0000C3830000}"/>
    <cellStyle name="Percent 9 24 2" xfId="33687" xr:uid="{00000000-0005-0000-0000-0000C4830000}"/>
    <cellStyle name="Percent 9 24 2 2" xfId="33688" xr:uid="{00000000-0005-0000-0000-0000C5830000}"/>
    <cellStyle name="Percent 9 24 2 2 2" xfId="33689" xr:uid="{00000000-0005-0000-0000-0000C6830000}"/>
    <cellStyle name="Percent 9 24 2 2 3" xfId="33690" xr:uid="{00000000-0005-0000-0000-0000C7830000}"/>
    <cellStyle name="Percent 9 24 2 3" xfId="33691" xr:uid="{00000000-0005-0000-0000-0000C8830000}"/>
    <cellStyle name="Percent 9 24 2 4" xfId="33692" xr:uid="{00000000-0005-0000-0000-0000C9830000}"/>
    <cellStyle name="Percent 9 24 3" xfId="33693" xr:uid="{00000000-0005-0000-0000-0000CA830000}"/>
    <cellStyle name="Percent 9 24 3 2" xfId="33694" xr:uid="{00000000-0005-0000-0000-0000CB830000}"/>
    <cellStyle name="Percent 9 24 3 2 2" xfId="33695" xr:uid="{00000000-0005-0000-0000-0000CC830000}"/>
    <cellStyle name="Percent 9 24 3 2 3" xfId="33696" xr:uid="{00000000-0005-0000-0000-0000CD830000}"/>
    <cellStyle name="Percent 9 24 3 3" xfId="33697" xr:uid="{00000000-0005-0000-0000-0000CE830000}"/>
    <cellStyle name="Percent 9 24 3 4" xfId="33698" xr:uid="{00000000-0005-0000-0000-0000CF830000}"/>
    <cellStyle name="Percent 9 24 4" xfId="33699" xr:uid="{00000000-0005-0000-0000-0000D0830000}"/>
    <cellStyle name="Percent 9 24 4 2" xfId="33700" xr:uid="{00000000-0005-0000-0000-0000D1830000}"/>
    <cellStyle name="Percent 9 24 4 3" xfId="33701" xr:uid="{00000000-0005-0000-0000-0000D2830000}"/>
    <cellStyle name="Percent 9 24 5" xfId="33702" xr:uid="{00000000-0005-0000-0000-0000D3830000}"/>
    <cellStyle name="Percent 9 24 6" xfId="33703" xr:uid="{00000000-0005-0000-0000-0000D4830000}"/>
    <cellStyle name="Percent 9 25" xfId="33704" xr:uid="{00000000-0005-0000-0000-0000D5830000}"/>
    <cellStyle name="Percent 9 25 2" xfId="33705" xr:uid="{00000000-0005-0000-0000-0000D6830000}"/>
    <cellStyle name="Percent 9 25 2 2" xfId="33706" xr:uid="{00000000-0005-0000-0000-0000D7830000}"/>
    <cellStyle name="Percent 9 25 2 3" xfId="33707" xr:uid="{00000000-0005-0000-0000-0000D8830000}"/>
    <cellStyle name="Percent 9 25 3" xfId="33708" xr:uid="{00000000-0005-0000-0000-0000D9830000}"/>
    <cellStyle name="Percent 9 25 4" xfId="33709" xr:uid="{00000000-0005-0000-0000-0000DA830000}"/>
    <cellStyle name="Percent 9 26" xfId="33710" xr:uid="{00000000-0005-0000-0000-0000DB830000}"/>
    <cellStyle name="Percent 9 26 2" xfId="33711" xr:uid="{00000000-0005-0000-0000-0000DC830000}"/>
    <cellStyle name="Percent 9 26 2 2" xfId="33712" xr:uid="{00000000-0005-0000-0000-0000DD830000}"/>
    <cellStyle name="Percent 9 26 2 3" xfId="33713" xr:uid="{00000000-0005-0000-0000-0000DE830000}"/>
    <cellStyle name="Percent 9 26 3" xfId="33714" xr:uid="{00000000-0005-0000-0000-0000DF830000}"/>
    <cellStyle name="Percent 9 26 4" xfId="33715" xr:uid="{00000000-0005-0000-0000-0000E0830000}"/>
    <cellStyle name="Percent 9 27" xfId="33716" xr:uid="{00000000-0005-0000-0000-0000E1830000}"/>
    <cellStyle name="Percent 9 27 2" xfId="33717" xr:uid="{00000000-0005-0000-0000-0000E2830000}"/>
    <cellStyle name="Percent 9 27 2 2" xfId="33718" xr:uid="{00000000-0005-0000-0000-0000E3830000}"/>
    <cellStyle name="Percent 9 27 2 3" xfId="33719" xr:uid="{00000000-0005-0000-0000-0000E4830000}"/>
    <cellStyle name="Percent 9 27 3" xfId="33720" xr:uid="{00000000-0005-0000-0000-0000E5830000}"/>
    <cellStyle name="Percent 9 27 4" xfId="33721" xr:uid="{00000000-0005-0000-0000-0000E6830000}"/>
    <cellStyle name="Percent 9 28" xfId="33722" xr:uid="{00000000-0005-0000-0000-0000E7830000}"/>
    <cellStyle name="Percent 9 28 2" xfId="33723" xr:uid="{00000000-0005-0000-0000-0000E8830000}"/>
    <cellStyle name="Percent 9 28 3" xfId="33724" xr:uid="{00000000-0005-0000-0000-0000E9830000}"/>
    <cellStyle name="Percent 9 29" xfId="33725" xr:uid="{00000000-0005-0000-0000-0000EA830000}"/>
    <cellStyle name="Percent 9 29 2" xfId="33726" xr:uid="{00000000-0005-0000-0000-0000EB830000}"/>
    <cellStyle name="Percent 9 29 3" xfId="33727" xr:uid="{00000000-0005-0000-0000-0000EC830000}"/>
    <cellStyle name="Percent 9 3" xfId="33728" xr:uid="{00000000-0005-0000-0000-0000ED830000}"/>
    <cellStyle name="Percent 9 3 10" xfId="33729" xr:uid="{00000000-0005-0000-0000-0000EE830000}"/>
    <cellStyle name="Percent 9 3 10 2" xfId="33730" xr:uid="{00000000-0005-0000-0000-0000EF830000}"/>
    <cellStyle name="Percent 9 3 10 2 2" xfId="33731" xr:uid="{00000000-0005-0000-0000-0000F0830000}"/>
    <cellStyle name="Percent 9 3 10 2 3" xfId="33732" xr:uid="{00000000-0005-0000-0000-0000F1830000}"/>
    <cellStyle name="Percent 9 3 10 3" xfId="33733" xr:uid="{00000000-0005-0000-0000-0000F2830000}"/>
    <cellStyle name="Percent 9 3 10 4" xfId="33734" xr:uid="{00000000-0005-0000-0000-0000F3830000}"/>
    <cellStyle name="Percent 9 3 11" xfId="33735" xr:uid="{00000000-0005-0000-0000-0000F4830000}"/>
    <cellStyle name="Percent 9 3 11 2" xfId="33736" xr:uid="{00000000-0005-0000-0000-0000F5830000}"/>
    <cellStyle name="Percent 9 3 11 3" xfId="33737" xr:uid="{00000000-0005-0000-0000-0000F6830000}"/>
    <cellStyle name="Percent 9 3 12" xfId="33738" xr:uid="{00000000-0005-0000-0000-0000F7830000}"/>
    <cellStyle name="Percent 9 3 12 2" xfId="33739" xr:uid="{00000000-0005-0000-0000-0000F8830000}"/>
    <cellStyle name="Percent 9 3 12 3" xfId="33740" xr:uid="{00000000-0005-0000-0000-0000F9830000}"/>
    <cellStyle name="Percent 9 3 13" xfId="33741" xr:uid="{00000000-0005-0000-0000-0000FA830000}"/>
    <cellStyle name="Percent 9 3 13 2" xfId="33742" xr:uid="{00000000-0005-0000-0000-0000FB830000}"/>
    <cellStyle name="Percent 9 3 13 3" xfId="33743" xr:uid="{00000000-0005-0000-0000-0000FC830000}"/>
    <cellStyle name="Percent 9 3 14" xfId="33744" xr:uid="{00000000-0005-0000-0000-0000FD830000}"/>
    <cellStyle name="Percent 9 3 2" xfId="33745" xr:uid="{00000000-0005-0000-0000-0000FE830000}"/>
    <cellStyle name="Percent 9 3 2 10" xfId="33746" xr:uid="{00000000-0005-0000-0000-0000FF830000}"/>
    <cellStyle name="Percent 9 3 2 10 2" xfId="33747" xr:uid="{00000000-0005-0000-0000-000000840000}"/>
    <cellStyle name="Percent 9 3 2 10 3" xfId="33748" xr:uid="{00000000-0005-0000-0000-000001840000}"/>
    <cellStyle name="Percent 9 3 2 11" xfId="33749" xr:uid="{00000000-0005-0000-0000-000002840000}"/>
    <cellStyle name="Percent 9 3 2 11 2" xfId="33750" xr:uid="{00000000-0005-0000-0000-000003840000}"/>
    <cellStyle name="Percent 9 3 2 11 3" xfId="33751" xr:uid="{00000000-0005-0000-0000-000004840000}"/>
    <cellStyle name="Percent 9 3 2 12" xfId="33752" xr:uid="{00000000-0005-0000-0000-000005840000}"/>
    <cellStyle name="Percent 9 3 2 2" xfId="33753" xr:uid="{00000000-0005-0000-0000-000006840000}"/>
    <cellStyle name="Percent 9 3 2 2 2" xfId="33754" xr:uid="{00000000-0005-0000-0000-000007840000}"/>
    <cellStyle name="Percent 9 3 2 2 2 2" xfId="33755" xr:uid="{00000000-0005-0000-0000-000008840000}"/>
    <cellStyle name="Percent 9 3 2 2 2 2 2" xfId="33756" xr:uid="{00000000-0005-0000-0000-000009840000}"/>
    <cellStyle name="Percent 9 3 2 2 2 2 3" xfId="33757" xr:uid="{00000000-0005-0000-0000-00000A840000}"/>
    <cellStyle name="Percent 9 3 2 2 2 3" xfId="33758" xr:uid="{00000000-0005-0000-0000-00000B840000}"/>
    <cellStyle name="Percent 9 3 2 2 2 4" xfId="33759" xr:uid="{00000000-0005-0000-0000-00000C840000}"/>
    <cellStyle name="Percent 9 3 2 2 3" xfId="33760" xr:uid="{00000000-0005-0000-0000-00000D840000}"/>
    <cellStyle name="Percent 9 3 2 2 3 2" xfId="33761" xr:uid="{00000000-0005-0000-0000-00000E840000}"/>
    <cellStyle name="Percent 9 3 2 2 3 2 2" xfId="33762" xr:uid="{00000000-0005-0000-0000-00000F840000}"/>
    <cellStyle name="Percent 9 3 2 2 3 2 3" xfId="33763" xr:uid="{00000000-0005-0000-0000-000010840000}"/>
    <cellStyle name="Percent 9 3 2 2 3 3" xfId="33764" xr:uid="{00000000-0005-0000-0000-000011840000}"/>
    <cellStyle name="Percent 9 3 2 2 3 4" xfId="33765" xr:uid="{00000000-0005-0000-0000-000012840000}"/>
    <cellStyle name="Percent 9 3 2 2 4" xfId="33766" xr:uid="{00000000-0005-0000-0000-000013840000}"/>
    <cellStyle name="Percent 9 3 2 2 4 2" xfId="33767" xr:uid="{00000000-0005-0000-0000-000014840000}"/>
    <cellStyle name="Percent 9 3 2 2 4 3" xfId="33768" xr:uid="{00000000-0005-0000-0000-000015840000}"/>
    <cellStyle name="Percent 9 3 2 2 5" xfId="33769" xr:uid="{00000000-0005-0000-0000-000016840000}"/>
    <cellStyle name="Percent 9 3 2 2 6" xfId="33770" xr:uid="{00000000-0005-0000-0000-000017840000}"/>
    <cellStyle name="Percent 9 3 2 3" xfId="33771" xr:uid="{00000000-0005-0000-0000-000018840000}"/>
    <cellStyle name="Percent 9 3 2 3 2" xfId="33772" xr:uid="{00000000-0005-0000-0000-000019840000}"/>
    <cellStyle name="Percent 9 3 2 3 2 2" xfId="33773" xr:uid="{00000000-0005-0000-0000-00001A840000}"/>
    <cellStyle name="Percent 9 3 2 3 2 2 2" xfId="33774" xr:uid="{00000000-0005-0000-0000-00001B840000}"/>
    <cellStyle name="Percent 9 3 2 3 2 2 3" xfId="33775" xr:uid="{00000000-0005-0000-0000-00001C840000}"/>
    <cellStyle name="Percent 9 3 2 3 2 3" xfId="33776" xr:uid="{00000000-0005-0000-0000-00001D840000}"/>
    <cellStyle name="Percent 9 3 2 3 2 4" xfId="33777" xr:uid="{00000000-0005-0000-0000-00001E840000}"/>
    <cellStyle name="Percent 9 3 2 3 3" xfId="33778" xr:uid="{00000000-0005-0000-0000-00001F840000}"/>
    <cellStyle name="Percent 9 3 2 3 3 2" xfId="33779" xr:uid="{00000000-0005-0000-0000-000020840000}"/>
    <cellStyle name="Percent 9 3 2 3 3 2 2" xfId="33780" xr:uid="{00000000-0005-0000-0000-000021840000}"/>
    <cellStyle name="Percent 9 3 2 3 3 2 3" xfId="33781" xr:uid="{00000000-0005-0000-0000-000022840000}"/>
    <cellStyle name="Percent 9 3 2 3 3 3" xfId="33782" xr:uid="{00000000-0005-0000-0000-000023840000}"/>
    <cellStyle name="Percent 9 3 2 3 3 4" xfId="33783" xr:uid="{00000000-0005-0000-0000-000024840000}"/>
    <cellStyle name="Percent 9 3 2 3 4" xfId="33784" xr:uid="{00000000-0005-0000-0000-000025840000}"/>
    <cellStyle name="Percent 9 3 2 3 4 2" xfId="33785" xr:uid="{00000000-0005-0000-0000-000026840000}"/>
    <cellStyle name="Percent 9 3 2 3 4 3" xfId="33786" xr:uid="{00000000-0005-0000-0000-000027840000}"/>
    <cellStyle name="Percent 9 3 2 3 5" xfId="33787" xr:uid="{00000000-0005-0000-0000-000028840000}"/>
    <cellStyle name="Percent 9 3 2 3 6" xfId="33788" xr:uid="{00000000-0005-0000-0000-000029840000}"/>
    <cellStyle name="Percent 9 3 2 4" xfId="33789" xr:uid="{00000000-0005-0000-0000-00002A840000}"/>
    <cellStyle name="Percent 9 3 2 4 2" xfId="33790" xr:uid="{00000000-0005-0000-0000-00002B840000}"/>
    <cellStyle name="Percent 9 3 2 4 2 2" xfId="33791" xr:uid="{00000000-0005-0000-0000-00002C840000}"/>
    <cellStyle name="Percent 9 3 2 4 2 2 2" xfId="33792" xr:uid="{00000000-0005-0000-0000-00002D840000}"/>
    <cellStyle name="Percent 9 3 2 4 2 2 3" xfId="33793" xr:uid="{00000000-0005-0000-0000-00002E840000}"/>
    <cellStyle name="Percent 9 3 2 4 2 3" xfId="33794" xr:uid="{00000000-0005-0000-0000-00002F840000}"/>
    <cellStyle name="Percent 9 3 2 4 2 4" xfId="33795" xr:uid="{00000000-0005-0000-0000-000030840000}"/>
    <cellStyle name="Percent 9 3 2 4 3" xfId="33796" xr:uid="{00000000-0005-0000-0000-000031840000}"/>
    <cellStyle name="Percent 9 3 2 4 3 2" xfId="33797" xr:uid="{00000000-0005-0000-0000-000032840000}"/>
    <cellStyle name="Percent 9 3 2 4 3 2 2" xfId="33798" xr:uid="{00000000-0005-0000-0000-000033840000}"/>
    <cellStyle name="Percent 9 3 2 4 3 2 3" xfId="33799" xr:uid="{00000000-0005-0000-0000-000034840000}"/>
    <cellStyle name="Percent 9 3 2 4 3 3" xfId="33800" xr:uid="{00000000-0005-0000-0000-000035840000}"/>
    <cellStyle name="Percent 9 3 2 4 3 4" xfId="33801" xr:uid="{00000000-0005-0000-0000-000036840000}"/>
    <cellStyle name="Percent 9 3 2 4 4" xfId="33802" xr:uid="{00000000-0005-0000-0000-000037840000}"/>
    <cellStyle name="Percent 9 3 2 4 4 2" xfId="33803" xr:uid="{00000000-0005-0000-0000-000038840000}"/>
    <cellStyle name="Percent 9 3 2 4 4 2 2" xfId="33804" xr:uid="{00000000-0005-0000-0000-000039840000}"/>
    <cellStyle name="Percent 9 3 2 4 4 2 3" xfId="33805" xr:uid="{00000000-0005-0000-0000-00003A840000}"/>
    <cellStyle name="Percent 9 3 2 4 4 3" xfId="33806" xr:uid="{00000000-0005-0000-0000-00003B840000}"/>
    <cellStyle name="Percent 9 3 2 4 4 4" xfId="33807" xr:uid="{00000000-0005-0000-0000-00003C840000}"/>
    <cellStyle name="Percent 9 3 2 4 5" xfId="33808" xr:uid="{00000000-0005-0000-0000-00003D840000}"/>
    <cellStyle name="Percent 9 3 2 4 5 2" xfId="33809" xr:uid="{00000000-0005-0000-0000-00003E840000}"/>
    <cellStyle name="Percent 9 3 2 4 5 3" xfId="33810" xr:uid="{00000000-0005-0000-0000-00003F840000}"/>
    <cellStyle name="Percent 9 3 2 4 6" xfId="33811" xr:uid="{00000000-0005-0000-0000-000040840000}"/>
    <cellStyle name="Percent 9 3 2 4 7" xfId="33812" xr:uid="{00000000-0005-0000-0000-000041840000}"/>
    <cellStyle name="Percent 9 3 2 5" xfId="33813" xr:uid="{00000000-0005-0000-0000-000042840000}"/>
    <cellStyle name="Percent 9 3 2 5 2" xfId="33814" xr:uid="{00000000-0005-0000-0000-000043840000}"/>
    <cellStyle name="Percent 9 3 2 5 2 2" xfId="33815" xr:uid="{00000000-0005-0000-0000-000044840000}"/>
    <cellStyle name="Percent 9 3 2 5 2 2 2" xfId="33816" xr:uid="{00000000-0005-0000-0000-000045840000}"/>
    <cellStyle name="Percent 9 3 2 5 2 2 3" xfId="33817" xr:uid="{00000000-0005-0000-0000-000046840000}"/>
    <cellStyle name="Percent 9 3 2 5 2 3" xfId="33818" xr:uid="{00000000-0005-0000-0000-000047840000}"/>
    <cellStyle name="Percent 9 3 2 5 2 4" xfId="33819" xr:uid="{00000000-0005-0000-0000-000048840000}"/>
    <cellStyle name="Percent 9 3 2 5 3" xfId="33820" xr:uid="{00000000-0005-0000-0000-000049840000}"/>
    <cellStyle name="Percent 9 3 2 5 3 2" xfId="33821" xr:uid="{00000000-0005-0000-0000-00004A840000}"/>
    <cellStyle name="Percent 9 3 2 5 3 2 2" xfId="33822" xr:uid="{00000000-0005-0000-0000-00004B840000}"/>
    <cellStyle name="Percent 9 3 2 5 3 2 3" xfId="33823" xr:uid="{00000000-0005-0000-0000-00004C840000}"/>
    <cellStyle name="Percent 9 3 2 5 3 3" xfId="33824" xr:uid="{00000000-0005-0000-0000-00004D840000}"/>
    <cellStyle name="Percent 9 3 2 5 3 4" xfId="33825" xr:uid="{00000000-0005-0000-0000-00004E840000}"/>
    <cellStyle name="Percent 9 3 2 5 4" xfId="33826" xr:uid="{00000000-0005-0000-0000-00004F840000}"/>
    <cellStyle name="Percent 9 3 2 5 4 2" xfId="33827" xr:uid="{00000000-0005-0000-0000-000050840000}"/>
    <cellStyle name="Percent 9 3 2 5 4 3" xfId="33828" xr:uid="{00000000-0005-0000-0000-000051840000}"/>
    <cellStyle name="Percent 9 3 2 5 5" xfId="33829" xr:uid="{00000000-0005-0000-0000-000052840000}"/>
    <cellStyle name="Percent 9 3 2 5 6" xfId="33830" xr:uid="{00000000-0005-0000-0000-000053840000}"/>
    <cellStyle name="Percent 9 3 2 6" xfId="33831" xr:uid="{00000000-0005-0000-0000-000054840000}"/>
    <cellStyle name="Percent 9 3 2 6 2" xfId="33832" xr:uid="{00000000-0005-0000-0000-000055840000}"/>
    <cellStyle name="Percent 9 3 2 6 2 2" xfId="33833" xr:uid="{00000000-0005-0000-0000-000056840000}"/>
    <cellStyle name="Percent 9 3 2 6 2 3" xfId="33834" xr:uid="{00000000-0005-0000-0000-000057840000}"/>
    <cellStyle name="Percent 9 3 2 6 3" xfId="33835" xr:uid="{00000000-0005-0000-0000-000058840000}"/>
    <cellStyle name="Percent 9 3 2 6 4" xfId="33836" xr:uid="{00000000-0005-0000-0000-000059840000}"/>
    <cellStyle name="Percent 9 3 2 7" xfId="33837" xr:uid="{00000000-0005-0000-0000-00005A840000}"/>
    <cellStyle name="Percent 9 3 2 7 2" xfId="33838" xr:uid="{00000000-0005-0000-0000-00005B840000}"/>
    <cellStyle name="Percent 9 3 2 7 2 2" xfId="33839" xr:uid="{00000000-0005-0000-0000-00005C840000}"/>
    <cellStyle name="Percent 9 3 2 7 2 3" xfId="33840" xr:uid="{00000000-0005-0000-0000-00005D840000}"/>
    <cellStyle name="Percent 9 3 2 7 3" xfId="33841" xr:uid="{00000000-0005-0000-0000-00005E840000}"/>
    <cellStyle name="Percent 9 3 2 7 4" xfId="33842" xr:uid="{00000000-0005-0000-0000-00005F840000}"/>
    <cellStyle name="Percent 9 3 2 8" xfId="33843" xr:uid="{00000000-0005-0000-0000-000060840000}"/>
    <cellStyle name="Percent 9 3 2 8 2" xfId="33844" xr:uid="{00000000-0005-0000-0000-000061840000}"/>
    <cellStyle name="Percent 9 3 2 8 2 2" xfId="33845" xr:uid="{00000000-0005-0000-0000-000062840000}"/>
    <cellStyle name="Percent 9 3 2 8 2 3" xfId="33846" xr:uid="{00000000-0005-0000-0000-000063840000}"/>
    <cellStyle name="Percent 9 3 2 8 3" xfId="33847" xr:uid="{00000000-0005-0000-0000-000064840000}"/>
    <cellStyle name="Percent 9 3 2 8 4" xfId="33848" xr:uid="{00000000-0005-0000-0000-000065840000}"/>
    <cellStyle name="Percent 9 3 2 9" xfId="33849" xr:uid="{00000000-0005-0000-0000-000066840000}"/>
    <cellStyle name="Percent 9 3 2 9 2" xfId="33850" xr:uid="{00000000-0005-0000-0000-000067840000}"/>
    <cellStyle name="Percent 9 3 2 9 3" xfId="33851" xr:uid="{00000000-0005-0000-0000-000068840000}"/>
    <cellStyle name="Percent 9 3 3" xfId="33852" xr:uid="{00000000-0005-0000-0000-000069840000}"/>
    <cellStyle name="Percent 9 3 3 2" xfId="33853" xr:uid="{00000000-0005-0000-0000-00006A840000}"/>
    <cellStyle name="Percent 9 3 3 2 2" xfId="33854" xr:uid="{00000000-0005-0000-0000-00006B840000}"/>
    <cellStyle name="Percent 9 3 3 2 2 2" xfId="33855" xr:uid="{00000000-0005-0000-0000-00006C840000}"/>
    <cellStyle name="Percent 9 3 3 2 2 3" xfId="33856" xr:uid="{00000000-0005-0000-0000-00006D840000}"/>
    <cellStyle name="Percent 9 3 3 2 3" xfId="33857" xr:uid="{00000000-0005-0000-0000-00006E840000}"/>
    <cellStyle name="Percent 9 3 3 2 4" xfId="33858" xr:uid="{00000000-0005-0000-0000-00006F840000}"/>
    <cellStyle name="Percent 9 3 3 3" xfId="33859" xr:uid="{00000000-0005-0000-0000-000070840000}"/>
    <cellStyle name="Percent 9 3 3 3 2" xfId="33860" xr:uid="{00000000-0005-0000-0000-000071840000}"/>
    <cellStyle name="Percent 9 3 3 3 2 2" xfId="33861" xr:uid="{00000000-0005-0000-0000-000072840000}"/>
    <cellStyle name="Percent 9 3 3 3 2 3" xfId="33862" xr:uid="{00000000-0005-0000-0000-000073840000}"/>
    <cellStyle name="Percent 9 3 3 3 3" xfId="33863" xr:uid="{00000000-0005-0000-0000-000074840000}"/>
    <cellStyle name="Percent 9 3 3 3 4" xfId="33864" xr:uid="{00000000-0005-0000-0000-000075840000}"/>
    <cellStyle name="Percent 9 3 3 4" xfId="33865" xr:uid="{00000000-0005-0000-0000-000076840000}"/>
    <cellStyle name="Percent 9 3 3 4 2" xfId="33866" xr:uid="{00000000-0005-0000-0000-000077840000}"/>
    <cellStyle name="Percent 9 3 3 4 3" xfId="33867" xr:uid="{00000000-0005-0000-0000-000078840000}"/>
    <cellStyle name="Percent 9 3 3 5" xfId="33868" xr:uid="{00000000-0005-0000-0000-000079840000}"/>
    <cellStyle name="Percent 9 3 3 5 2" xfId="33869" xr:uid="{00000000-0005-0000-0000-00007A840000}"/>
    <cellStyle name="Percent 9 3 3 5 3" xfId="33870" xr:uid="{00000000-0005-0000-0000-00007B840000}"/>
    <cellStyle name="Percent 9 3 3 6" xfId="33871" xr:uid="{00000000-0005-0000-0000-00007C840000}"/>
    <cellStyle name="Percent 9 3 3 7" xfId="33872" xr:uid="{00000000-0005-0000-0000-00007D840000}"/>
    <cellStyle name="Percent 9 3 3 8" xfId="33873" xr:uid="{00000000-0005-0000-0000-00007E840000}"/>
    <cellStyle name="Percent 9 3 4" xfId="33874" xr:uid="{00000000-0005-0000-0000-00007F840000}"/>
    <cellStyle name="Percent 9 3 4 2" xfId="33875" xr:uid="{00000000-0005-0000-0000-000080840000}"/>
    <cellStyle name="Percent 9 3 4 2 2" xfId="33876" xr:uid="{00000000-0005-0000-0000-000081840000}"/>
    <cellStyle name="Percent 9 3 4 2 2 2" xfId="33877" xr:uid="{00000000-0005-0000-0000-000082840000}"/>
    <cellStyle name="Percent 9 3 4 2 2 3" xfId="33878" xr:uid="{00000000-0005-0000-0000-000083840000}"/>
    <cellStyle name="Percent 9 3 4 2 3" xfId="33879" xr:uid="{00000000-0005-0000-0000-000084840000}"/>
    <cellStyle name="Percent 9 3 4 2 4" xfId="33880" xr:uid="{00000000-0005-0000-0000-000085840000}"/>
    <cellStyle name="Percent 9 3 4 3" xfId="33881" xr:uid="{00000000-0005-0000-0000-000086840000}"/>
    <cellStyle name="Percent 9 3 4 3 2" xfId="33882" xr:uid="{00000000-0005-0000-0000-000087840000}"/>
    <cellStyle name="Percent 9 3 4 3 2 2" xfId="33883" xr:uid="{00000000-0005-0000-0000-000088840000}"/>
    <cellStyle name="Percent 9 3 4 3 2 3" xfId="33884" xr:uid="{00000000-0005-0000-0000-000089840000}"/>
    <cellStyle name="Percent 9 3 4 3 3" xfId="33885" xr:uid="{00000000-0005-0000-0000-00008A840000}"/>
    <cellStyle name="Percent 9 3 4 3 4" xfId="33886" xr:uid="{00000000-0005-0000-0000-00008B840000}"/>
    <cellStyle name="Percent 9 3 4 4" xfId="33887" xr:uid="{00000000-0005-0000-0000-00008C840000}"/>
    <cellStyle name="Percent 9 3 4 4 2" xfId="33888" xr:uid="{00000000-0005-0000-0000-00008D840000}"/>
    <cellStyle name="Percent 9 3 4 4 3" xfId="33889" xr:uid="{00000000-0005-0000-0000-00008E840000}"/>
    <cellStyle name="Percent 9 3 4 5" xfId="33890" xr:uid="{00000000-0005-0000-0000-00008F840000}"/>
    <cellStyle name="Percent 9 3 4 6" xfId="33891" xr:uid="{00000000-0005-0000-0000-000090840000}"/>
    <cellStyle name="Percent 9 3 5" xfId="33892" xr:uid="{00000000-0005-0000-0000-000091840000}"/>
    <cellStyle name="Percent 9 3 5 2" xfId="33893" xr:uid="{00000000-0005-0000-0000-000092840000}"/>
    <cellStyle name="Percent 9 3 5 2 2" xfId="33894" xr:uid="{00000000-0005-0000-0000-000093840000}"/>
    <cellStyle name="Percent 9 3 5 2 2 2" xfId="33895" xr:uid="{00000000-0005-0000-0000-000094840000}"/>
    <cellStyle name="Percent 9 3 5 2 2 3" xfId="33896" xr:uid="{00000000-0005-0000-0000-000095840000}"/>
    <cellStyle name="Percent 9 3 5 2 3" xfId="33897" xr:uid="{00000000-0005-0000-0000-000096840000}"/>
    <cellStyle name="Percent 9 3 5 2 4" xfId="33898" xr:uid="{00000000-0005-0000-0000-000097840000}"/>
    <cellStyle name="Percent 9 3 5 3" xfId="33899" xr:uid="{00000000-0005-0000-0000-000098840000}"/>
    <cellStyle name="Percent 9 3 5 3 2" xfId="33900" xr:uid="{00000000-0005-0000-0000-000099840000}"/>
    <cellStyle name="Percent 9 3 5 3 2 2" xfId="33901" xr:uid="{00000000-0005-0000-0000-00009A840000}"/>
    <cellStyle name="Percent 9 3 5 3 2 3" xfId="33902" xr:uid="{00000000-0005-0000-0000-00009B840000}"/>
    <cellStyle name="Percent 9 3 5 3 3" xfId="33903" xr:uid="{00000000-0005-0000-0000-00009C840000}"/>
    <cellStyle name="Percent 9 3 5 3 4" xfId="33904" xr:uid="{00000000-0005-0000-0000-00009D840000}"/>
    <cellStyle name="Percent 9 3 5 4" xfId="33905" xr:uid="{00000000-0005-0000-0000-00009E840000}"/>
    <cellStyle name="Percent 9 3 5 4 2" xfId="33906" xr:uid="{00000000-0005-0000-0000-00009F840000}"/>
    <cellStyle name="Percent 9 3 5 4 3" xfId="33907" xr:uid="{00000000-0005-0000-0000-0000A0840000}"/>
    <cellStyle name="Percent 9 3 5 5" xfId="33908" xr:uid="{00000000-0005-0000-0000-0000A1840000}"/>
    <cellStyle name="Percent 9 3 5 6" xfId="33909" xr:uid="{00000000-0005-0000-0000-0000A2840000}"/>
    <cellStyle name="Percent 9 3 6" xfId="33910" xr:uid="{00000000-0005-0000-0000-0000A3840000}"/>
    <cellStyle name="Percent 9 3 6 2" xfId="33911" xr:uid="{00000000-0005-0000-0000-0000A4840000}"/>
    <cellStyle name="Percent 9 3 6 2 2" xfId="33912" xr:uid="{00000000-0005-0000-0000-0000A5840000}"/>
    <cellStyle name="Percent 9 3 6 2 2 2" xfId="33913" xr:uid="{00000000-0005-0000-0000-0000A6840000}"/>
    <cellStyle name="Percent 9 3 6 2 2 3" xfId="33914" xr:uid="{00000000-0005-0000-0000-0000A7840000}"/>
    <cellStyle name="Percent 9 3 6 2 3" xfId="33915" xr:uid="{00000000-0005-0000-0000-0000A8840000}"/>
    <cellStyle name="Percent 9 3 6 2 4" xfId="33916" xr:uid="{00000000-0005-0000-0000-0000A9840000}"/>
    <cellStyle name="Percent 9 3 6 3" xfId="33917" xr:uid="{00000000-0005-0000-0000-0000AA840000}"/>
    <cellStyle name="Percent 9 3 6 3 2" xfId="33918" xr:uid="{00000000-0005-0000-0000-0000AB840000}"/>
    <cellStyle name="Percent 9 3 6 3 2 2" xfId="33919" xr:uid="{00000000-0005-0000-0000-0000AC840000}"/>
    <cellStyle name="Percent 9 3 6 3 2 3" xfId="33920" xr:uid="{00000000-0005-0000-0000-0000AD840000}"/>
    <cellStyle name="Percent 9 3 6 3 3" xfId="33921" xr:uid="{00000000-0005-0000-0000-0000AE840000}"/>
    <cellStyle name="Percent 9 3 6 3 4" xfId="33922" xr:uid="{00000000-0005-0000-0000-0000AF840000}"/>
    <cellStyle name="Percent 9 3 6 4" xfId="33923" xr:uid="{00000000-0005-0000-0000-0000B0840000}"/>
    <cellStyle name="Percent 9 3 6 4 2" xfId="33924" xr:uid="{00000000-0005-0000-0000-0000B1840000}"/>
    <cellStyle name="Percent 9 3 6 4 2 2" xfId="33925" xr:uid="{00000000-0005-0000-0000-0000B2840000}"/>
    <cellStyle name="Percent 9 3 6 4 2 3" xfId="33926" xr:uid="{00000000-0005-0000-0000-0000B3840000}"/>
    <cellStyle name="Percent 9 3 6 4 3" xfId="33927" xr:uid="{00000000-0005-0000-0000-0000B4840000}"/>
    <cellStyle name="Percent 9 3 6 4 4" xfId="33928" xr:uid="{00000000-0005-0000-0000-0000B5840000}"/>
    <cellStyle name="Percent 9 3 6 5" xfId="33929" xr:uid="{00000000-0005-0000-0000-0000B6840000}"/>
    <cellStyle name="Percent 9 3 6 5 2" xfId="33930" xr:uid="{00000000-0005-0000-0000-0000B7840000}"/>
    <cellStyle name="Percent 9 3 6 5 3" xfId="33931" xr:uid="{00000000-0005-0000-0000-0000B8840000}"/>
    <cellStyle name="Percent 9 3 6 6" xfId="33932" xr:uid="{00000000-0005-0000-0000-0000B9840000}"/>
    <cellStyle name="Percent 9 3 6 7" xfId="33933" xr:uid="{00000000-0005-0000-0000-0000BA840000}"/>
    <cellStyle name="Percent 9 3 7" xfId="33934" xr:uid="{00000000-0005-0000-0000-0000BB840000}"/>
    <cellStyle name="Percent 9 3 7 2" xfId="33935" xr:uid="{00000000-0005-0000-0000-0000BC840000}"/>
    <cellStyle name="Percent 9 3 7 2 2" xfId="33936" xr:uid="{00000000-0005-0000-0000-0000BD840000}"/>
    <cellStyle name="Percent 9 3 7 2 2 2" xfId="33937" xr:uid="{00000000-0005-0000-0000-0000BE840000}"/>
    <cellStyle name="Percent 9 3 7 2 2 3" xfId="33938" xr:uid="{00000000-0005-0000-0000-0000BF840000}"/>
    <cellStyle name="Percent 9 3 7 2 3" xfId="33939" xr:uid="{00000000-0005-0000-0000-0000C0840000}"/>
    <cellStyle name="Percent 9 3 7 2 4" xfId="33940" xr:uid="{00000000-0005-0000-0000-0000C1840000}"/>
    <cellStyle name="Percent 9 3 7 3" xfId="33941" xr:uid="{00000000-0005-0000-0000-0000C2840000}"/>
    <cellStyle name="Percent 9 3 7 3 2" xfId="33942" xr:uid="{00000000-0005-0000-0000-0000C3840000}"/>
    <cellStyle name="Percent 9 3 7 3 2 2" xfId="33943" xr:uid="{00000000-0005-0000-0000-0000C4840000}"/>
    <cellStyle name="Percent 9 3 7 3 2 3" xfId="33944" xr:uid="{00000000-0005-0000-0000-0000C5840000}"/>
    <cellStyle name="Percent 9 3 7 3 3" xfId="33945" xr:uid="{00000000-0005-0000-0000-0000C6840000}"/>
    <cellStyle name="Percent 9 3 7 3 4" xfId="33946" xr:uid="{00000000-0005-0000-0000-0000C7840000}"/>
    <cellStyle name="Percent 9 3 7 4" xfId="33947" xr:uid="{00000000-0005-0000-0000-0000C8840000}"/>
    <cellStyle name="Percent 9 3 7 4 2" xfId="33948" xr:uid="{00000000-0005-0000-0000-0000C9840000}"/>
    <cellStyle name="Percent 9 3 7 4 3" xfId="33949" xr:uid="{00000000-0005-0000-0000-0000CA840000}"/>
    <cellStyle name="Percent 9 3 7 5" xfId="33950" xr:uid="{00000000-0005-0000-0000-0000CB840000}"/>
    <cellStyle name="Percent 9 3 7 6" xfId="33951" xr:uid="{00000000-0005-0000-0000-0000CC840000}"/>
    <cellStyle name="Percent 9 3 8" xfId="33952" xr:uid="{00000000-0005-0000-0000-0000CD840000}"/>
    <cellStyle name="Percent 9 3 8 2" xfId="33953" xr:uid="{00000000-0005-0000-0000-0000CE840000}"/>
    <cellStyle name="Percent 9 3 8 2 2" xfId="33954" xr:uid="{00000000-0005-0000-0000-0000CF840000}"/>
    <cellStyle name="Percent 9 3 8 2 3" xfId="33955" xr:uid="{00000000-0005-0000-0000-0000D0840000}"/>
    <cellStyle name="Percent 9 3 8 3" xfId="33956" xr:uid="{00000000-0005-0000-0000-0000D1840000}"/>
    <cellStyle name="Percent 9 3 8 4" xfId="33957" xr:uid="{00000000-0005-0000-0000-0000D2840000}"/>
    <cellStyle name="Percent 9 3 9" xfId="33958" xr:uid="{00000000-0005-0000-0000-0000D3840000}"/>
    <cellStyle name="Percent 9 3 9 2" xfId="33959" xr:uid="{00000000-0005-0000-0000-0000D4840000}"/>
    <cellStyle name="Percent 9 3 9 2 2" xfId="33960" xr:uid="{00000000-0005-0000-0000-0000D5840000}"/>
    <cellStyle name="Percent 9 3 9 2 3" xfId="33961" xr:uid="{00000000-0005-0000-0000-0000D6840000}"/>
    <cellStyle name="Percent 9 3 9 3" xfId="33962" xr:uid="{00000000-0005-0000-0000-0000D7840000}"/>
    <cellStyle name="Percent 9 3 9 4" xfId="33963" xr:uid="{00000000-0005-0000-0000-0000D8840000}"/>
    <cellStyle name="Percent 9 30" xfId="33964" xr:uid="{00000000-0005-0000-0000-0000D9840000}"/>
    <cellStyle name="Percent 9 30 2" xfId="33965" xr:uid="{00000000-0005-0000-0000-0000DA840000}"/>
    <cellStyle name="Percent 9 30 3" xfId="33966" xr:uid="{00000000-0005-0000-0000-0000DB840000}"/>
    <cellStyle name="Percent 9 31" xfId="33967" xr:uid="{00000000-0005-0000-0000-0000DC840000}"/>
    <cellStyle name="Percent 9 4" xfId="33968" xr:uid="{00000000-0005-0000-0000-0000DD840000}"/>
    <cellStyle name="Percent 9 4 10" xfId="33969" xr:uid="{00000000-0005-0000-0000-0000DE840000}"/>
    <cellStyle name="Percent 9 4 10 2" xfId="33970" xr:uid="{00000000-0005-0000-0000-0000DF840000}"/>
    <cellStyle name="Percent 9 4 10 2 2" xfId="33971" xr:uid="{00000000-0005-0000-0000-0000E0840000}"/>
    <cellStyle name="Percent 9 4 10 2 3" xfId="33972" xr:uid="{00000000-0005-0000-0000-0000E1840000}"/>
    <cellStyle name="Percent 9 4 10 3" xfId="33973" xr:uid="{00000000-0005-0000-0000-0000E2840000}"/>
    <cellStyle name="Percent 9 4 10 4" xfId="33974" xr:uid="{00000000-0005-0000-0000-0000E3840000}"/>
    <cellStyle name="Percent 9 4 11" xfId="33975" xr:uid="{00000000-0005-0000-0000-0000E4840000}"/>
    <cellStyle name="Percent 9 4 11 2" xfId="33976" xr:uid="{00000000-0005-0000-0000-0000E5840000}"/>
    <cellStyle name="Percent 9 4 11 3" xfId="33977" xr:uid="{00000000-0005-0000-0000-0000E6840000}"/>
    <cellStyle name="Percent 9 4 12" xfId="33978" xr:uid="{00000000-0005-0000-0000-0000E7840000}"/>
    <cellStyle name="Percent 9 4 12 2" xfId="33979" xr:uid="{00000000-0005-0000-0000-0000E8840000}"/>
    <cellStyle name="Percent 9 4 12 3" xfId="33980" xr:uid="{00000000-0005-0000-0000-0000E9840000}"/>
    <cellStyle name="Percent 9 4 13" xfId="33981" xr:uid="{00000000-0005-0000-0000-0000EA840000}"/>
    <cellStyle name="Percent 9 4 13 2" xfId="33982" xr:uid="{00000000-0005-0000-0000-0000EB840000}"/>
    <cellStyle name="Percent 9 4 13 3" xfId="33983" xr:uid="{00000000-0005-0000-0000-0000EC840000}"/>
    <cellStyle name="Percent 9 4 14" xfId="33984" xr:uid="{00000000-0005-0000-0000-0000ED840000}"/>
    <cellStyle name="Percent 9 4 2" xfId="33985" xr:uid="{00000000-0005-0000-0000-0000EE840000}"/>
    <cellStyle name="Percent 9 4 2 10" xfId="33986" xr:uid="{00000000-0005-0000-0000-0000EF840000}"/>
    <cellStyle name="Percent 9 4 2 10 2" xfId="33987" xr:uid="{00000000-0005-0000-0000-0000F0840000}"/>
    <cellStyle name="Percent 9 4 2 10 3" xfId="33988" xr:uid="{00000000-0005-0000-0000-0000F1840000}"/>
    <cellStyle name="Percent 9 4 2 11" xfId="33989" xr:uid="{00000000-0005-0000-0000-0000F2840000}"/>
    <cellStyle name="Percent 9 4 2 11 2" xfId="33990" xr:uid="{00000000-0005-0000-0000-0000F3840000}"/>
    <cellStyle name="Percent 9 4 2 11 3" xfId="33991" xr:uid="{00000000-0005-0000-0000-0000F4840000}"/>
    <cellStyle name="Percent 9 4 2 12" xfId="33992" xr:uid="{00000000-0005-0000-0000-0000F5840000}"/>
    <cellStyle name="Percent 9 4 2 2" xfId="33993" xr:uid="{00000000-0005-0000-0000-0000F6840000}"/>
    <cellStyle name="Percent 9 4 2 2 2" xfId="33994" xr:uid="{00000000-0005-0000-0000-0000F7840000}"/>
    <cellStyle name="Percent 9 4 2 2 2 2" xfId="33995" xr:uid="{00000000-0005-0000-0000-0000F8840000}"/>
    <cellStyle name="Percent 9 4 2 2 2 2 2" xfId="33996" xr:uid="{00000000-0005-0000-0000-0000F9840000}"/>
    <cellStyle name="Percent 9 4 2 2 2 2 3" xfId="33997" xr:uid="{00000000-0005-0000-0000-0000FA840000}"/>
    <cellStyle name="Percent 9 4 2 2 2 3" xfId="33998" xr:uid="{00000000-0005-0000-0000-0000FB840000}"/>
    <cellStyle name="Percent 9 4 2 2 2 4" xfId="33999" xr:uid="{00000000-0005-0000-0000-0000FC840000}"/>
    <cellStyle name="Percent 9 4 2 2 3" xfId="34000" xr:uid="{00000000-0005-0000-0000-0000FD840000}"/>
    <cellStyle name="Percent 9 4 2 2 3 2" xfId="34001" xr:uid="{00000000-0005-0000-0000-0000FE840000}"/>
    <cellStyle name="Percent 9 4 2 2 3 2 2" xfId="34002" xr:uid="{00000000-0005-0000-0000-0000FF840000}"/>
    <cellStyle name="Percent 9 4 2 2 3 2 3" xfId="34003" xr:uid="{00000000-0005-0000-0000-000000850000}"/>
    <cellStyle name="Percent 9 4 2 2 3 3" xfId="34004" xr:uid="{00000000-0005-0000-0000-000001850000}"/>
    <cellStyle name="Percent 9 4 2 2 3 4" xfId="34005" xr:uid="{00000000-0005-0000-0000-000002850000}"/>
    <cellStyle name="Percent 9 4 2 2 4" xfId="34006" xr:uid="{00000000-0005-0000-0000-000003850000}"/>
    <cellStyle name="Percent 9 4 2 2 4 2" xfId="34007" xr:uid="{00000000-0005-0000-0000-000004850000}"/>
    <cellStyle name="Percent 9 4 2 2 4 3" xfId="34008" xr:uid="{00000000-0005-0000-0000-000005850000}"/>
    <cellStyle name="Percent 9 4 2 2 5" xfId="34009" xr:uid="{00000000-0005-0000-0000-000006850000}"/>
    <cellStyle name="Percent 9 4 2 2 6" xfId="34010" xr:uid="{00000000-0005-0000-0000-000007850000}"/>
    <cellStyle name="Percent 9 4 2 3" xfId="34011" xr:uid="{00000000-0005-0000-0000-000008850000}"/>
    <cellStyle name="Percent 9 4 2 3 2" xfId="34012" xr:uid="{00000000-0005-0000-0000-000009850000}"/>
    <cellStyle name="Percent 9 4 2 3 2 2" xfId="34013" xr:uid="{00000000-0005-0000-0000-00000A850000}"/>
    <cellStyle name="Percent 9 4 2 3 2 2 2" xfId="34014" xr:uid="{00000000-0005-0000-0000-00000B850000}"/>
    <cellStyle name="Percent 9 4 2 3 2 2 3" xfId="34015" xr:uid="{00000000-0005-0000-0000-00000C850000}"/>
    <cellStyle name="Percent 9 4 2 3 2 3" xfId="34016" xr:uid="{00000000-0005-0000-0000-00000D850000}"/>
    <cellStyle name="Percent 9 4 2 3 2 4" xfId="34017" xr:uid="{00000000-0005-0000-0000-00000E850000}"/>
    <cellStyle name="Percent 9 4 2 3 3" xfId="34018" xr:uid="{00000000-0005-0000-0000-00000F850000}"/>
    <cellStyle name="Percent 9 4 2 3 3 2" xfId="34019" xr:uid="{00000000-0005-0000-0000-000010850000}"/>
    <cellStyle name="Percent 9 4 2 3 3 2 2" xfId="34020" xr:uid="{00000000-0005-0000-0000-000011850000}"/>
    <cellStyle name="Percent 9 4 2 3 3 2 3" xfId="34021" xr:uid="{00000000-0005-0000-0000-000012850000}"/>
    <cellStyle name="Percent 9 4 2 3 3 3" xfId="34022" xr:uid="{00000000-0005-0000-0000-000013850000}"/>
    <cellStyle name="Percent 9 4 2 3 3 4" xfId="34023" xr:uid="{00000000-0005-0000-0000-000014850000}"/>
    <cellStyle name="Percent 9 4 2 3 4" xfId="34024" xr:uid="{00000000-0005-0000-0000-000015850000}"/>
    <cellStyle name="Percent 9 4 2 3 4 2" xfId="34025" xr:uid="{00000000-0005-0000-0000-000016850000}"/>
    <cellStyle name="Percent 9 4 2 3 4 3" xfId="34026" xr:uid="{00000000-0005-0000-0000-000017850000}"/>
    <cellStyle name="Percent 9 4 2 3 5" xfId="34027" xr:uid="{00000000-0005-0000-0000-000018850000}"/>
    <cellStyle name="Percent 9 4 2 3 6" xfId="34028" xr:uid="{00000000-0005-0000-0000-000019850000}"/>
    <cellStyle name="Percent 9 4 2 4" xfId="34029" xr:uid="{00000000-0005-0000-0000-00001A850000}"/>
    <cellStyle name="Percent 9 4 2 4 2" xfId="34030" xr:uid="{00000000-0005-0000-0000-00001B850000}"/>
    <cellStyle name="Percent 9 4 2 4 2 2" xfId="34031" xr:uid="{00000000-0005-0000-0000-00001C850000}"/>
    <cellStyle name="Percent 9 4 2 4 2 2 2" xfId="34032" xr:uid="{00000000-0005-0000-0000-00001D850000}"/>
    <cellStyle name="Percent 9 4 2 4 2 2 3" xfId="34033" xr:uid="{00000000-0005-0000-0000-00001E850000}"/>
    <cellStyle name="Percent 9 4 2 4 2 3" xfId="34034" xr:uid="{00000000-0005-0000-0000-00001F850000}"/>
    <cellStyle name="Percent 9 4 2 4 2 4" xfId="34035" xr:uid="{00000000-0005-0000-0000-000020850000}"/>
    <cellStyle name="Percent 9 4 2 4 3" xfId="34036" xr:uid="{00000000-0005-0000-0000-000021850000}"/>
    <cellStyle name="Percent 9 4 2 4 3 2" xfId="34037" xr:uid="{00000000-0005-0000-0000-000022850000}"/>
    <cellStyle name="Percent 9 4 2 4 3 2 2" xfId="34038" xr:uid="{00000000-0005-0000-0000-000023850000}"/>
    <cellStyle name="Percent 9 4 2 4 3 2 3" xfId="34039" xr:uid="{00000000-0005-0000-0000-000024850000}"/>
    <cellStyle name="Percent 9 4 2 4 3 3" xfId="34040" xr:uid="{00000000-0005-0000-0000-000025850000}"/>
    <cellStyle name="Percent 9 4 2 4 3 4" xfId="34041" xr:uid="{00000000-0005-0000-0000-000026850000}"/>
    <cellStyle name="Percent 9 4 2 4 4" xfId="34042" xr:uid="{00000000-0005-0000-0000-000027850000}"/>
    <cellStyle name="Percent 9 4 2 4 4 2" xfId="34043" xr:uid="{00000000-0005-0000-0000-000028850000}"/>
    <cellStyle name="Percent 9 4 2 4 4 2 2" xfId="34044" xr:uid="{00000000-0005-0000-0000-000029850000}"/>
    <cellStyle name="Percent 9 4 2 4 4 2 3" xfId="34045" xr:uid="{00000000-0005-0000-0000-00002A850000}"/>
    <cellStyle name="Percent 9 4 2 4 4 3" xfId="34046" xr:uid="{00000000-0005-0000-0000-00002B850000}"/>
    <cellStyle name="Percent 9 4 2 4 4 4" xfId="34047" xr:uid="{00000000-0005-0000-0000-00002C850000}"/>
    <cellStyle name="Percent 9 4 2 4 5" xfId="34048" xr:uid="{00000000-0005-0000-0000-00002D850000}"/>
    <cellStyle name="Percent 9 4 2 4 5 2" xfId="34049" xr:uid="{00000000-0005-0000-0000-00002E850000}"/>
    <cellStyle name="Percent 9 4 2 4 5 3" xfId="34050" xr:uid="{00000000-0005-0000-0000-00002F850000}"/>
    <cellStyle name="Percent 9 4 2 4 6" xfId="34051" xr:uid="{00000000-0005-0000-0000-000030850000}"/>
    <cellStyle name="Percent 9 4 2 4 7" xfId="34052" xr:uid="{00000000-0005-0000-0000-000031850000}"/>
    <cellStyle name="Percent 9 4 2 5" xfId="34053" xr:uid="{00000000-0005-0000-0000-000032850000}"/>
    <cellStyle name="Percent 9 4 2 5 2" xfId="34054" xr:uid="{00000000-0005-0000-0000-000033850000}"/>
    <cellStyle name="Percent 9 4 2 5 2 2" xfId="34055" xr:uid="{00000000-0005-0000-0000-000034850000}"/>
    <cellStyle name="Percent 9 4 2 5 2 2 2" xfId="34056" xr:uid="{00000000-0005-0000-0000-000035850000}"/>
    <cellStyle name="Percent 9 4 2 5 2 2 3" xfId="34057" xr:uid="{00000000-0005-0000-0000-000036850000}"/>
    <cellStyle name="Percent 9 4 2 5 2 3" xfId="34058" xr:uid="{00000000-0005-0000-0000-000037850000}"/>
    <cellStyle name="Percent 9 4 2 5 2 4" xfId="34059" xr:uid="{00000000-0005-0000-0000-000038850000}"/>
    <cellStyle name="Percent 9 4 2 5 3" xfId="34060" xr:uid="{00000000-0005-0000-0000-000039850000}"/>
    <cellStyle name="Percent 9 4 2 5 3 2" xfId="34061" xr:uid="{00000000-0005-0000-0000-00003A850000}"/>
    <cellStyle name="Percent 9 4 2 5 3 2 2" xfId="34062" xr:uid="{00000000-0005-0000-0000-00003B850000}"/>
    <cellStyle name="Percent 9 4 2 5 3 2 3" xfId="34063" xr:uid="{00000000-0005-0000-0000-00003C850000}"/>
    <cellStyle name="Percent 9 4 2 5 3 3" xfId="34064" xr:uid="{00000000-0005-0000-0000-00003D850000}"/>
    <cellStyle name="Percent 9 4 2 5 3 4" xfId="34065" xr:uid="{00000000-0005-0000-0000-00003E850000}"/>
    <cellStyle name="Percent 9 4 2 5 4" xfId="34066" xr:uid="{00000000-0005-0000-0000-00003F850000}"/>
    <cellStyle name="Percent 9 4 2 5 4 2" xfId="34067" xr:uid="{00000000-0005-0000-0000-000040850000}"/>
    <cellStyle name="Percent 9 4 2 5 4 3" xfId="34068" xr:uid="{00000000-0005-0000-0000-000041850000}"/>
    <cellStyle name="Percent 9 4 2 5 5" xfId="34069" xr:uid="{00000000-0005-0000-0000-000042850000}"/>
    <cellStyle name="Percent 9 4 2 5 6" xfId="34070" xr:uid="{00000000-0005-0000-0000-000043850000}"/>
    <cellStyle name="Percent 9 4 2 6" xfId="34071" xr:uid="{00000000-0005-0000-0000-000044850000}"/>
    <cellStyle name="Percent 9 4 2 6 2" xfId="34072" xr:uid="{00000000-0005-0000-0000-000045850000}"/>
    <cellStyle name="Percent 9 4 2 6 2 2" xfId="34073" xr:uid="{00000000-0005-0000-0000-000046850000}"/>
    <cellStyle name="Percent 9 4 2 6 2 3" xfId="34074" xr:uid="{00000000-0005-0000-0000-000047850000}"/>
    <cellStyle name="Percent 9 4 2 6 3" xfId="34075" xr:uid="{00000000-0005-0000-0000-000048850000}"/>
    <cellStyle name="Percent 9 4 2 6 4" xfId="34076" xr:uid="{00000000-0005-0000-0000-000049850000}"/>
    <cellStyle name="Percent 9 4 2 7" xfId="34077" xr:uid="{00000000-0005-0000-0000-00004A850000}"/>
    <cellStyle name="Percent 9 4 2 7 2" xfId="34078" xr:uid="{00000000-0005-0000-0000-00004B850000}"/>
    <cellStyle name="Percent 9 4 2 7 2 2" xfId="34079" xr:uid="{00000000-0005-0000-0000-00004C850000}"/>
    <cellStyle name="Percent 9 4 2 7 2 3" xfId="34080" xr:uid="{00000000-0005-0000-0000-00004D850000}"/>
    <cellStyle name="Percent 9 4 2 7 3" xfId="34081" xr:uid="{00000000-0005-0000-0000-00004E850000}"/>
    <cellStyle name="Percent 9 4 2 7 4" xfId="34082" xr:uid="{00000000-0005-0000-0000-00004F850000}"/>
    <cellStyle name="Percent 9 4 2 8" xfId="34083" xr:uid="{00000000-0005-0000-0000-000050850000}"/>
    <cellStyle name="Percent 9 4 2 8 2" xfId="34084" xr:uid="{00000000-0005-0000-0000-000051850000}"/>
    <cellStyle name="Percent 9 4 2 8 2 2" xfId="34085" xr:uid="{00000000-0005-0000-0000-000052850000}"/>
    <cellStyle name="Percent 9 4 2 8 2 3" xfId="34086" xr:uid="{00000000-0005-0000-0000-000053850000}"/>
    <cellStyle name="Percent 9 4 2 8 3" xfId="34087" xr:uid="{00000000-0005-0000-0000-000054850000}"/>
    <cellStyle name="Percent 9 4 2 8 4" xfId="34088" xr:uid="{00000000-0005-0000-0000-000055850000}"/>
    <cellStyle name="Percent 9 4 2 9" xfId="34089" xr:uid="{00000000-0005-0000-0000-000056850000}"/>
    <cellStyle name="Percent 9 4 2 9 2" xfId="34090" xr:uid="{00000000-0005-0000-0000-000057850000}"/>
    <cellStyle name="Percent 9 4 2 9 3" xfId="34091" xr:uid="{00000000-0005-0000-0000-000058850000}"/>
    <cellStyle name="Percent 9 4 3" xfId="34092" xr:uid="{00000000-0005-0000-0000-000059850000}"/>
    <cellStyle name="Percent 9 4 3 2" xfId="34093" xr:uid="{00000000-0005-0000-0000-00005A850000}"/>
    <cellStyle name="Percent 9 4 3 2 2" xfId="34094" xr:uid="{00000000-0005-0000-0000-00005B850000}"/>
    <cellStyle name="Percent 9 4 3 2 2 2" xfId="34095" xr:uid="{00000000-0005-0000-0000-00005C850000}"/>
    <cellStyle name="Percent 9 4 3 2 2 3" xfId="34096" xr:uid="{00000000-0005-0000-0000-00005D850000}"/>
    <cellStyle name="Percent 9 4 3 2 3" xfId="34097" xr:uid="{00000000-0005-0000-0000-00005E850000}"/>
    <cellStyle name="Percent 9 4 3 2 4" xfId="34098" xr:uid="{00000000-0005-0000-0000-00005F850000}"/>
    <cellStyle name="Percent 9 4 3 3" xfId="34099" xr:uid="{00000000-0005-0000-0000-000060850000}"/>
    <cellStyle name="Percent 9 4 3 3 2" xfId="34100" xr:uid="{00000000-0005-0000-0000-000061850000}"/>
    <cellStyle name="Percent 9 4 3 3 2 2" xfId="34101" xr:uid="{00000000-0005-0000-0000-000062850000}"/>
    <cellStyle name="Percent 9 4 3 3 2 3" xfId="34102" xr:uid="{00000000-0005-0000-0000-000063850000}"/>
    <cellStyle name="Percent 9 4 3 3 3" xfId="34103" xr:uid="{00000000-0005-0000-0000-000064850000}"/>
    <cellStyle name="Percent 9 4 3 3 4" xfId="34104" xr:uid="{00000000-0005-0000-0000-000065850000}"/>
    <cellStyle name="Percent 9 4 3 4" xfId="34105" xr:uid="{00000000-0005-0000-0000-000066850000}"/>
    <cellStyle name="Percent 9 4 3 4 2" xfId="34106" xr:uid="{00000000-0005-0000-0000-000067850000}"/>
    <cellStyle name="Percent 9 4 3 4 3" xfId="34107" xr:uid="{00000000-0005-0000-0000-000068850000}"/>
    <cellStyle name="Percent 9 4 3 5" xfId="34108" xr:uid="{00000000-0005-0000-0000-000069850000}"/>
    <cellStyle name="Percent 9 4 3 5 2" xfId="34109" xr:uid="{00000000-0005-0000-0000-00006A850000}"/>
    <cellStyle name="Percent 9 4 3 5 3" xfId="34110" xr:uid="{00000000-0005-0000-0000-00006B850000}"/>
    <cellStyle name="Percent 9 4 3 6" xfId="34111" xr:uid="{00000000-0005-0000-0000-00006C850000}"/>
    <cellStyle name="Percent 9 4 3 7" xfId="34112" xr:uid="{00000000-0005-0000-0000-00006D850000}"/>
    <cellStyle name="Percent 9 4 3 8" xfId="34113" xr:uid="{00000000-0005-0000-0000-00006E850000}"/>
    <cellStyle name="Percent 9 4 4" xfId="34114" xr:uid="{00000000-0005-0000-0000-00006F850000}"/>
    <cellStyle name="Percent 9 4 4 2" xfId="34115" xr:uid="{00000000-0005-0000-0000-000070850000}"/>
    <cellStyle name="Percent 9 4 4 2 2" xfId="34116" xr:uid="{00000000-0005-0000-0000-000071850000}"/>
    <cellStyle name="Percent 9 4 4 2 2 2" xfId="34117" xr:uid="{00000000-0005-0000-0000-000072850000}"/>
    <cellStyle name="Percent 9 4 4 2 2 3" xfId="34118" xr:uid="{00000000-0005-0000-0000-000073850000}"/>
    <cellStyle name="Percent 9 4 4 2 3" xfId="34119" xr:uid="{00000000-0005-0000-0000-000074850000}"/>
    <cellStyle name="Percent 9 4 4 2 4" xfId="34120" xr:uid="{00000000-0005-0000-0000-000075850000}"/>
    <cellStyle name="Percent 9 4 4 3" xfId="34121" xr:uid="{00000000-0005-0000-0000-000076850000}"/>
    <cellStyle name="Percent 9 4 4 3 2" xfId="34122" xr:uid="{00000000-0005-0000-0000-000077850000}"/>
    <cellStyle name="Percent 9 4 4 3 2 2" xfId="34123" xr:uid="{00000000-0005-0000-0000-000078850000}"/>
    <cellStyle name="Percent 9 4 4 3 2 3" xfId="34124" xr:uid="{00000000-0005-0000-0000-000079850000}"/>
    <cellStyle name="Percent 9 4 4 3 3" xfId="34125" xr:uid="{00000000-0005-0000-0000-00007A850000}"/>
    <cellStyle name="Percent 9 4 4 3 4" xfId="34126" xr:uid="{00000000-0005-0000-0000-00007B850000}"/>
    <cellStyle name="Percent 9 4 4 4" xfId="34127" xr:uid="{00000000-0005-0000-0000-00007C850000}"/>
    <cellStyle name="Percent 9 4 4 4 2" xfId="34128" xr:uid="{00000000-0005-0000-0000-00007D850000}"/>
    <cellStyle name="Percent 9 4 4 4 3" xfId="34129" xr:uid="{00000000-0005-0000-0000-00007E850000}"/>
    <cellStyle name="Percent 9 4 4 5" xfId="34130" xr:uid="{00000000-0005-0000-0000-00007F850000}"/>
    <cellStyle name="Percent 9 4 4 6" xfId="34131" xr:uid="{00000000-0005-0000-0000-000080850000}"/>
    <cellStyle name="Percent 9 4 5" xfId="34132" xr:uid="{00000000-0005-0000-0000-000081850000}"/>
    <cellStyle name="Percent 9 4 5 2" xfId="34133" xr:uid="{00000000-0005-0000-0000-000082850000}"/>
    <cellStyle name="Percent 9 4 5 2 2" xfId="34134" xr:uid="{00000000-0005-0000-0000-000083850000}"/>
    <cellStyle name="Percent 9 4 5 2 2 2" xfId="34135" xr:uid="{00000000-0005-0000-0000-000084850000}"/>
    <cellStyle name="Percent 9 4 5 2 2 3" xfId="34136" xr:uid="{00000000-0005-0000-0000-000085850000}"/>
    <cellStyle name="Percent 9 4 5 2 3" xfId="34137" xr:uid="{00000000-0005-0000-0000-000086850000}"/>
    <cellStyle name="Percent 9 4 5 2 4" xfId="34138" xr:uid="{00000000-0005-0000-0000-000087850000}"/>
    <cellStyle name="Percent 9 4 5 3" xfId="34139" xr:uid="{00000000-0005-0000-0000-000088850000}"/>
    <cellStyle name="Percent 9 4 5 3 2" xfId="34140" xr:uid="{00000000-0005-0000-0000-000089850000}"/>
    <cellStyle name="Percent 9 4 5 3 2 2" xfId="34141" xr:uid="{00000000-0005-0000-0000-00008A850000}"/>
    <cellStyle name="Percent 9 4 5 3 2 3" xfId="34142" xr:uid="{00000000-0005-0000-0000-00008B850000}"/>
    <cellStyle name="Percent 9 4 5 3 3" xfId="34143" xr:uid="{00000000-0005-0000-0000-00008C850000}"/>
    <cellStyle name="Percent 9 4 5 3 4" xfId="34144" xr:uid="{00000000-0005-0000-0000-00008D850000}"/>
    <cellStyle name="Percent 9 4 5 4" xfId="34145" xr:uid="{00000000-0005-0000-0000-00008E850000}"/>
    <cellStyle name="Percent 9 4 5 4 2" xfId="34146" xr:uid="{00000000-0005-0000-0000-00008F850000}"/>
    <cellStyle name="Percent 9 4 5 4 3" xfId="34147" xr:uid="{00000000-0005-0000-0000-000090850000}"/>
    <cellStyle name="Percent 9 4 5 5" xfId="34148" xr:uid="{00000000-0005-0000-0000-000091850000}"/>
    <cellStyle name="Percent 9 4 5 6" xfId="34149" xr:uid="{00000000-0005-0000-0000-000092850000}"/>
    <cellStyle name="Percent 9 4 6" xfId="34150" xr:uid="{00000000-0005-0000-0000-000093850000}"/>
    <cellStyle name="Percent 9 4 6 2" xfId="34151" xr:uid="{00000000-0005-0000-0000-000094850000}"/>
    <cellStyle name="Percent 9 4 6 2 2" xfId="34152" xr:uid="{00000000-0005-0000-0000-000095850000}"/>
    <cellStyle name="Percent 9 4 6 2 2 2" xfId="34153" xr:uid="{00000000-0005-0000-0000-000096850000}"/>
    <cellStyle name="Percent 9 4 6 2 2 3" xfId="34154" xr:uid="{00000000-0005-0000-0000-000097850000}"/>
    <cellStyle name="Percent 9 4 6 2 3" xfId="34155" xr:uid="{00000000-0005-0000-0000-000098850000}"/>
    <cellStyle name="Percent 9 4 6 2 4" xfId="34156" xr:uid="{00000000-0005-0000-0000-000099850000}"/>
    <cellStyle name="Percent 9 4 6 3" xfId="34157" xr:uid="{00000000-0005-0000-0000-00009A850000}"/>
    <cellStyle name="Percent 9 4 6 3 2" xfId="34158" xr:uid="{00000000-0005-0000-0000-00009B850000}"/>
    <cellStyle name="Percent 9 4 6 3 2 2" xfId="34159" xr:uid="{00000000-0005-0000-0000-00009C850000}"/>
    <cellStyle name="Percent 9 4 6 3 2 3" xfId="34160" xr:uid="{00000000-0005-0000-0000-00009D850000}"/>
    <cellStyle name="Percent 9 4 6 3 3" xfId="34161" xr:uid="{00000000-0005-0000-0000-00009E850000}"/>
    <cellStyle name="Percent 9 4 6 3 4" xfId="34162" xr:uid="{00000000-0005-0000-0000-00009F850000}"/>
    <cellStyle name="Percent 9 4 6 4" xfId="34163" xr:uid="{00000000-0005-0000-0000-0000A0850000}"/>
    <cellStyle name="Percent 9 4 6 4 2" xfId="34164" xr:uid="{00000000-0005-0000-0000-0000A1850000}"/>
    <cellStyle name="Percent 9 4 6 4 2 2" xfId="34165" xr:uid="{00000000-0005-0000-0000-0000A2850000}"/>
    <cellStyle name="Percent 9 4 6 4 2 3" xfId="34166" xr:uid="{00000000-0005-0000-0000-0000A3850000}"/>
    <cellStyle name="Percent 9 4 6 4 3" xfId="34167" xr:uid="{00000000-0005-0000-0000-0000A4850000}"/>
    <cellStyle name="Percent 9 4 6 4 4" xfId="34168" xr:uid="{00000000-0005-0000-0000-0000A5850000}"/>
    <cellStyle name="Percent 9 4 6 5" xfId="34169" xr:uid="{00000000-0005-0000-0000-0000A6850000}"/>
    <cellStyle name="Percent 9 4 6 5 2" xfId="34170" xr:uid="{00000000-0005-0000-0000-0000A7850000}"/>
    <cellStyle name="Percent 9 4 6 5 3" xfId="34171" xr:uid="{00000000-0005-0000-0000-0000A8850000}"/>
    <cellStyle name="Percent 9 4 6 6" xfId="34172" xr:uid="{00000000-0005-0000-0000-0000A9850000}"/>
    <cellStyle name="Percent 9 4 6 7" xfId="34173" xr:uid="{00000000-0005-0000-0000-0000AA850000}"/>
    <cellStyle name="Percent 9 4 7" xfId="34174" xr:uid="{00000000-0005-0000-0000-0000AB850000}"/>
    <cellStyle name="Percent 9 4 7 2" xfId="34175" xr:uid="{00000000-0005-0000-0000-0000AC850000}"/>
    <cellStyle name="Percent 9 4 7 2 2" xfId="34176" xr:uid="{00000000-0005-0000-0000-0000AD850000}"/>
    <cellStyle name="Percent 9 4 7 2 2 2" xfId="34177" xr:uid="{00000000-0005-0000-0000-0000AE850000}"/>
    <cellStyle name="Percent 9 4 7 2 2 3" xfId="34178" xr:uid="{00000000-0005-0000-0000-0000AF850000}"/>
    <cellStyle name="Percent 9 4 7 2 3" xfId="34179" xr:uid="{00000000-0005-0000-0000-0000B0850000}"/>
    <cellStyle name="Percent 9 4 7 2 4" xfId="34180" xr:uid="{00000000-0005-0000-0000-0000B1850000}"/>
    <cellStyle name="Percent 9 4 7 3" xfId="34181" xr:uid="{00000000-0005-0000-0000-0000B2850000}"/>
    <cellStyle name="Percent 9 4 7 3 2" xfId="34182" xr:uid="{00000000-0005-0000-0000-0000B3850000}"/>
    <cellStyle name="Percent 9 4 7 3 2 2" xfId="34183" xr:uid="{00000000-0005-0000-0000-0000B4850000}"/>
    <cellStyle name="Percent 9 4 7 3 2 3" xfId="34184" xr:uid="{00000000-0005-0000-0000-0000B5850000}"/>
    <cellStyle name="Percent 9 4 7 3 3" xfId="34185" xr:uid="{00000000-0005-0000-0000-0000B6850000}"/>
    <cellStyle name="Percent 9 4 7 3 4" xfId="34186" xr:uid="{00000000-0005-0000-0000-0000B7850000}"/>
    <cellStyle name="Percent 9 4 7 4" xfId="34187" xr:uid="{00000000-0005-0000-0000-0000B8850000}"/>
    <cellStyle name="Percent 9 4 7 4 2" xfId="34188" xr:uid="{00000000-0005-0000-0000-0000B9850000}"/>
    <cellStyle name="Percent 9 4 7 4 3" xfId="34189" xr:uid="{00000000-0005-0000-0000-0000BA850000}"/>
    <cellStyle name="Percent 9 4 7 5" xfId="34190" xr:uid="{00000000-0005-0000-0000-0000BB850000}"/>
    <cellStyle name="Percent 9 4 7 6" xfId="34191" xr:uid="{00000000-0005-0000-0000-0000BC850000}"/>
    <cellStyle name="Percent 9 4 8" xfId="34192" xr:uid="{00000000-0005-0000-0000-0000BD850000}"/>
    <cellStyle name="Percent 9 4 8 2" xfId="34193" xr:uid="{00000000-0005-0000-0000-0000BE850000}"/>
    <cellStyle name="Percent 9 4 8 2 2" xfId="34194" xr:uid="{00000000-0005-0000-0000-0000BF850000}"/>
    <cellStyle name="Percent 9 4 8 2 3" xfId="34195" xr:uid="{00000000-0005-0000-0000-0000C0850000}"/>
    <cellStyle name="Percent 9 4 8 3" xfId="34196" xr:uid="{00000000-0005-0000-0000-0000C1850000}"/>
    <cellStyle name="Percent 9 4 8 4" xfId="34197" xr:uid="{00000000-0005-0000-0000-0000C2850000}"/>
    <cellStyle name="Percent 9 4 9" xfId="34198" xr:uid="{00000000-0005-0000-0000-0000C3850000}"/>
    <cellStyle name="Percent 9 4 9 2" xfId="34199" xr:uid="{00000000-0005-0000-0000-0000C4850000}"/>
    <cellStyle name="Percent 9 4 9 2 2" xfId="34200" xr:uid="{00000000-0005-0000-0000-0000C5850000}"/>
    <cellStyle name="Percent 9 4 9 2 3" xfId="34201" xr:uid="{00000000-0005-0000-0000-0000C6850000}"/>
    <cellStyle name="Percent 9 4 9 3" xfId="34202" xr:uid="{00000000-0005-0000-0000-0000C7850000}"/>
    <cellStyle name="Percent 9 4 9 4" xfId="34203" xr:uid="{00000000-0005-0000-0000-0000C8850000}"/>
    <cellStyle name="Percent 9 5" xfId="34204" xr:uid="{00000000-0005-0000-0000-0000C9850000}"/>
    <cellStyle name="Percent 9 5 10" xfId="34205" xr:uid="{00000000-0005-0000-0000-0000CA850000}"/>
    <cellStyle name="Percent 9 5 10 2" xfId="34206" xr:uid="{00000000-0005-0000-0000-0000CB850000}"/>
    <cellStyle name="Percent 9 5 10 2 2" xfId="34207" xr:uid="{00000000-0005-0000-0000-0000CC850000}"/>
    <cellStyle name="Percent 9 5 10 2 3" xfId="34208" xr:uid="{00000000-0005-0000-0000-0000CD850000}"/>
    <cellStyle name="Percent 9 5 10 3" xfId="34209" xr:uid="{00000000-0005-0000-0000-0000CE850000}"/>
    <cellStyle name="Percent 9 5 10 4" xfId="34210" xr:uid="{00000000-0005-0000-0000-0000CF850000}"/>
    <cellStyle name="Percent 9 5 11" xfId="34211" xr:uid="{00000000-0005-0000-0000-0000D0850000}"/>
    <cellStyle name="Percent 9 5 11 2" xfId="34212" xr:uid="{00000000-0005-0000-0000-0000D1850000}"/>
    <cellStyle name="Percent 9 5 11 3" xfId="34213" xr:uid="{00000000-0005-0000-0000-0000D2850000}"/>
    <cellStyle name="Percent 9 5 12" xfId="34214" xr:uid="{00000000-0005-0000-0000-0000D3850000}"/>
    <cellStyle name="Percent 9 5 12 2" xfId="34215" xr:uid="{00000000-0005-0000-0000-0000D4850000}"/>
    <cellStyle name="Percent 9 5 12 3" xfId="34216" xr:uid="{00000000-0005-0000-0000-0000D5850000}"/>
    <cellStyle name="Percent 9 5 13" xfId="34217" xr:uid="{00000000-0005-0000-0000-0000D6850000}"/>
    <cellStyle name="Percent 9 5 13 2" xfId="34218" xr:uid="{00000000-0005-0000-0000-0000D7850000}"/>
    <cellStyle name="Percent 9 5 13 3" xfId="34219" xr:uid="{00000000-0005-0000-0000-0000D8850000}"/>
    <cellStyle name="Percent 9 5 14" xfId="34220" xr:uid="{00000000-0005-0000-0000-0000D9850000}"/>
    <cellStyle name="Percent 9 5 2" xfId="34221" xr:uid="{00000000-0005-0000-0000-0000DA850000}"/>
    <cellStyle name="Percent 9 5 2 10" xfId="34222" xr:uid="{00000000-0005-0000-0000-0000DB850000}"/>
    <cellStyle name="Percent 9 5 2 10 2" xfId="34223" xr:uid="{00000000-0005-0000-0000-0000DC850000}"/>
    <cellStyle name="Percent 9 5 2 10 3" xfId="34224" xr:uid="{00000000-0005-0000-0000-0000DD850000}"/>
    <cellStyle name="Percent 9 5 2 11" xfId="34225" xr:uid="{00000000-0005-0000-0000-0000DE850000}"/>
    <cellStyle name="Percent 9 5 2 11 2" xfId="34226" xr:uid="{00000000-0005-0000-0000-0000DF850000}"/>
    <cellStyle name="Percent 9 5 2 11 3" xfId="34227" xr:uid="{00000000-0005-0000-0000-0000E0850000}"/>
    <cellStyle name="Percent 9 5 2 12" xfId="34228" xr:uid="{00000000-0005-0000-0000-0000E1850000}"/>
    <cellStyle name="Percent 9 5 2 2" xfId="34229" xr:uid="{00000000-0005-0000-0000-0000E2850000}"/>
    <cellStyle name="Percent 9 5 2 2 2" xfId="34230" xr:uid="{00000000-0005-0000-0000-0000E3850000}"/>
    <cellStyle name="Percent 9 5 2 2 2 2" xfId="34231" xr:uid="{00000000-0005-0000-0000-0000E4850000}"/>
    <cellStyle name="Percent 9 5 2 2 2 2 2" xfId="34232" xr:uid="{00000000-0005-0000-0000-0000E5850000}"/>
    <cellStyle name="Percent 9 5 2 2 2 2 3" xfId="34233" xr:uid="{00000000-0005-0000-0000-0000E6850000}"/>
    <cellStyle name="Percent 9 5 2 2 2 3" xfId="34234" xr:uid="{00000000-0005-0000-0000-0000E7850000}"/>
    <cellStyle name="Percent 9 5 2 2 2 4" xfId="34235" xr:uid="{00000000-0005-0000-0000-0000E8850000}"/>
    <cellStyle name="Percent 9 5 2 2 3" xfId="34236" xr:uid="{00000000-0005-0000-0000-0000E9850000}"/>
    <cellStyle name="Percent 9 5 2 2 3 2" xfId="34237" xr:uid="{00000000-0005-0000-0000-0000EA850000}"/>
    <cellStyle name="Percent 9 5 2 2 3 2 2" xfId="34238" xr:uid="{00000000-0005-0000-0000-0000EB850000}"/>
    <cellStyle name="Percent 9 5 2 2 3 2 3" xfId="34239" xr:uid="{00000000-0005-0000-0000-0000EC850000}"/>
    <cellStyle name="Percent 9 5 2 2 3 3" xfId="34240" xr:uid="{00000000-0005-0000-0000-0000ED850000}"/>
    <cellStyle name="Percent 9 5 2 2 3 4" xfId="34241" xr:uid="{00000000-0005-0000-0000-0000EE850000}"/>
    <cellStyle name="Percent 9 5 2 2 4" xfId="34242" xr:uid="{00000000-0005-0000-0000-0000EF850000}"/>
    <cellStyle name="Percent 9 5 2 2 4 2" xfId="34243" xr:uid="{00000000-0005-0000-0000-0000F0850000}"/>
    <cellStyle name="Percent 9 5 2 2 4 3" xfId="34244" xr:uid="{00000000-0005-0000-0000-0000F1850000}"/>
    <cellStyle name="Percent 9 5 2 2 5" xfId="34245" xr:uid="{00000000-0005-0000-0000-0000F2850000}"/>
    <cellStyle name="Percent 9 5 2 2 6" xfId="34246" xr:uid="{00000000-0005-0000-0000-0000F3850000}"/>
    <cellStyle name="Percent 9 5 2 3" xfId="34247" xr:uid="{00000000-0005-0000-0000-0000F4850000}"/>
    <cellStyle name="Percent 9 5 2 3 2" xfId="34248" xr:uid="{00000000-0005-0000-0000-0000F5850000}"/>
    <cellStyle name="Percent 9 5 2 3 2 2" xfId="34249" xr:uid="{00000000-0005-0000-0000-0000F6850000}"/>
    <cellStyle name="Percent 9 5 2 3 2 2 2" xfId="34250" xr:uid="{00000000-0005-0000-0000-0000F7850000}"/>
    <cellStyle name="Percent 9 5 2 3 2 2 3" xfId="34251" xr:uid="{00000000-0005-0000-0000-0000F8850000}"/>
    <cellStyle name="Percent 9 5 2 3 2 3" xfId="34252" xr:uid="{00000000-0005-0000-0000-0000F9850000}"/>
    <cellStyle name="Percent 9 5 2 3 2 4" xfId="34253" xr:uid="{00000000-0005-0000-0000-0000FA850000}"/>
    <cellStyle name="Percent 9 5 2 3 3" xfId="34254" xr:uid="{00000000-0005-0000-0000-0000FB850000}"/>
    <cellStyle name="Percent 9 5 2 3 3 2" xfId="34255" xr:uid="{00000000-0005-0000-0000-0000FC850000}"/>
    <cellStyle name="Percent 9 5 2 3 3 2 2" xfId="34256" xr:uid="{00000000-0005-0000-0000-0000FD850000}"/>
    <cellStyle name="Percent 9 5 2 3 3 2 3" xfId="34257" xr:uid="{00000000-0005-0000-0000-0000FE850000}"/>
    <cellStyle name="Percent 9 5 2 3 3 3" xfId="34258" xr:uid="{00000000-0005-0000-0000-0000FF850000}"/>
    <cellStyle name="Percent 9 5 2 3 3 4" xfId="34259" xr:uid="{00000000-0005-0000-0000-000000860000}"/>
    <cellStyle name="Percent 9 5 2 3 4" xfId="34260" xr:uid="{00000000-0005-0000-0000-000001860000}"/>
    <cellStyle name="Percent 9 5 2 3 4 2" xfId="34261" xr:uid="{00000000-0005-0000-0000-000002860000}"/>
    <cellStyle name="Percent 9 5 2 3 4 3" xfId="34262" xr:uid="{00000000-0005-0000-0000-000003860000}"/>
    <cellStyle name="Percent 9 5 2 3 5" xfId="34263" xr:uid="{00000000-0005-0000-0000-000004860000}"/>
    <cellStyle name="Percent 9 5 2 3 6" xfId="34264" xr:uid="{00000000-0005-0000-0000-000005860000}"/>
    <cellStyle name="Percent 9 5 2 4" xfId="34265" xr:uid="{00000000-0005-0000-0000-000006860000}"/>
    <cellStyle name="Percent 9 5 2 4 2" xfId="34266" xr:uid="{00000000-0005-0000-0000-000007860000}"/>
    <cellStyle name="Percent 9 5 2 4 2 2" xfId="34267" xr:uid="{00000000-0005-0000-0000-000008860000}"/>
    <cellStyle name="Percent 9 5 2 4 2 2 2" xfId="34268" xr:uid="{00000000-0005-0000-0000-000009860000}"/>
    <cellStyle name="Percent 9 5 2 4 2 2 3" xfId="34269" xr:uid="{00000000-0005-0000-0000-00000A860000}"/>
    <cellStyle name="Percent 9 5 2 4 2 3" xfId="34270" xr:uid="{00000000-0005-0000-0000-00000B860000}"/>
    <cellStyle name="Percent 9 5 2 4 2 4" xfId="34271" xr:uid="{00000000-0005-0000-0000-00000C860000}"/>
    <cellStyle name="Percent 9 5 2 4 3" xfId="34272" xr:uid="{00000000-0005-0000-0000-00000D860000}"/>
    <cellStyle name="Percent 9 5 2 4 3 2" xfId="34273" xr:uid="{00000000-0005-0000-0000-00000E860000}"/>
    <cellStyle name="Percent 9 5 2 4 3 2 2" xfId="34274" xr:uid="{00000000-0005-0000-0000-00000F860000}"/>
    <cellStyle name="Percent 9 5 2 4 3 2 3" xfId="34275" xr:uid="{00000000-0005-0000-0000-000010860000}"/>
    <cellStyle name="Percent 9 5 2 4 3 3" xfId="34276" xr:uid="{00000000-0005-0000-0000-000011860000}"/>
    <cellStyle name="Percent 9 5 2 4 3 4" xfId="34277" xr:uid="{00000000-0005-0000-0000-000012860000}"/>
    <cellStyle name="Percent 9 5 2 4 4" xfId="34278" xr:uid="{00000000-0005-0000-0000-000013860000}"/>
    <cellStyle name="Percent 9 5 2 4 4 2" xfId="34279" xr:uid="{00000000-0005-0000-0000-000014860000}"/>
    <cellStyle name="Percent 9 5 2 4 4 2 2" xfId="34280" xr:uid="{00000000-0005-0000-0000-000015860000}"/>
    <cellStyle name="Percent 9 5 2 4 4 2 3" xfId="34281" xr:uid="{00000000-0005-0000-0000-000016860000}"/>
    <cellStyle name="Percent 9 5 2 4 4 3" xfId="34282" xr:uid="{00000000-0005-0000-0000-000017860000}"/>
    <cellStyle name="Percent 9 5 2 4 4 4" xfId="34283" xr:uid="{00000000-0005-0000-0000-000018860000}"/>
    <cellStyle name="Percent 9 5 2 4 5" xfId="34284" xr:uid="{00000000-0005-0000-0000-000019860000}"/>
    <cellStyle name="Percent 9 5 2 4 5 2" xfId="34285" xr:uid="{00000000-0005-0000-0000-00001A860000}"/>
    <cellStyle name="Percent 9 5 2 4 5 3" xfId="34286" xr:uid="{00000000-0005-0000-0000-00001B860000}"/>
    <cellStyle name="Percent 9 5 2 4 6" xfId="34287" xr:uid="{00000000-0005-0000-0000-00001C860000}"/>
    <cellStyle name="Percent 9 5 2 4 7" xfId="34288" xr:uid="{00000000-0005-0000-0000-00001D860000}"/>
    <cellStyle name="Percent 9 5 2 5" xfId="34289" xr:uid="{00000000-0005-0000-0000-00001E860000}"/>
    <cellStyle name="Percent 9 5 2 5 2" xfId="34290" xr:uid="{00000000-0005-0000-0000-00001F860000}"/>
    <cellStyle name="Percent 9 5 2 5 2 2" xfId="34291" xr:uid="{00000000-0005-0000-0000-000020860000}"/>
    <cellStyle name="Percent 9 5 2 5 2 2 2" xfId="34292" xr:uid="{00000000-0005-0000-0000-000021860000}"/>
    <cellStyle name="Percent 9 5 2 5 2 2 3" xfId="34293" xr:uid="{00000000-0005-0000-0000-000022860000}"/>
    <cellStyle name="Percent 9 5 2 5 2 3" xfId="34294" xr:uid="{00000000-0005-0000-0000-000023860000}"/>
    <cellStyle name="Percent 9 5 2 5 2 4" xfId="34295" xr:uid="{00000000-0005-0000-0000-000024860000}"/>
    <cellStyle name="Percent 9 5 2 5 3" xfId="34296" xr:uid="{00000000-0005-0000-0000-000025860000}"/>
    <cellStyle name="Percent 9 5 2 5 3 2" xfId="34297" xr:uid="{00000000-0005-0000-0000-000026860000}"/>
    <cellStyle name="Percent 9 5 2 5 3 2 2" xfId="34298" xr:uid="{00000000-0005-0000-0000-000027860000}"/>
    <cellStyle name="Percent 9 5 2 5 3 2 3" xfId="34299" xr:uid="{00000000-0005-0000-0000-000028860000}"/>
    <cellStyle name="Percent 9 5 2 5 3 3" xfId="34300" xr:uid="{00000000-0005-0000-0000-000029860000}"/>
    <cellStyle name="Percent 9 5 2 5 3 4" xfId="34301" xr:uid="{00000000-0005-0000-0000-00002A860000}"/>
    <cellStyle name="Percent 9 5 2 5 4" xfId="34302" xr:uid="{00000000-0005-0000-0000-00002B860000}"/>
    <cellStyle name="Percent 9 5 2 5 4 2" xfId="34303" xr:uid="{00000000-0005-0000-0000-00002C860000}"/>
    <cellStyle name="Percent 9 5 2 5 4 3" xfId="34304" xr:uid="{00000000-0005-0000-0000-00002D860000}"/>
    <cellStyle name="Percent 9 5 2 5 5" xfId="34305" xr:uid="{00000000-0005-0000-0000-00002E860000}"/>
    <cellStyle name="Percent 9 5 2 5 6" xfId="34306" xr:uid="{00000000-0005-0000-0000-00002F860000}"/>
    <cellStyle name="Percent 9 5 2 6" xfId="34307" xr:uid="{00000000-0005-0000-0000-000030860000}"/>
    <cellStyle name="Percent 9 5 2 6 2" xfId="34308" xr:uid="{00000000-0005-0000-0000-000031860000}"/>
    <cellStyle name="Percent 9 5 2 6 2 2" xfId="34309" xr:uid="{00000000-0005-0000-0000-000032860000}"/>
    <cellStyle name="Percent 9 5 2 6 2 3" xfId="34310" xr:uid="{00000000-0005-0000-0000-000033860000}"/>
    <cellStyle name="Percent 9 5 2 6 3" xfId="34311" xr:uid="{00000000-0005-0000-0000-000034860000}"/>
    <cellStyle name="Percent 9 5 2 6 4" xfId="34312" xr:uid="{00000000-0005-0000-0000-000035860000}"/>
    <cellStyle name="Percent 9 5 2 7" xfId="34313" xr:uid="{00000000-0005-0000-0000-000036860000}"/>
    <cellStyle name="Percent 9 5 2 7 2" xfId="34314" xr:uid="{00000000-0005-0000-0000-000037860000}"/>
    <cellStyle name="Percent 9 5 2 7 2 2" xfId="34315" xr:uid="{00000000-0005-0000-0000-000038860000}"/>
    <cellStyle name="Percent 9 5 2 7 2 3" xfId="34316" xr:uid="{00000000-0005-0000-0000-000039860000}"/>
    <cellStyle name="Percent 9 5 2 7 3" xfId="34317" xr:uid="{00000000-0005-0000-0000-00003A860000}"/>
    <cellStyle name="Percent 9 5 2 7 4" xfId="34318" xr:uid="{00000000-0005-0000-0000-00003B860000}"/>
    <cellStyle name="Percent 9 5 2 8" xfId="34319" xr:uid="{00000000-0005-0000-0000-00003C860000}"/>
    <cellStyle name="Percent 9 5 2 8 2" xfId="34320" xr:uid="{00000000-0005-0000-0000-00003D860000}"/>
    <cellStyle name="Percent 9 5 2 8 2 2" xfId="34321" xr:uid="{00000000-0005-0000-0000-00003E860000}"/>
    <cellStyle name="Percent 9 5 2 8 2 3" xfId="34322" xr:uid="{00000000-0005-0000-0000-00003F860000}"/>
    <cellStyle name="Percent 9 5 2 8 3" xfId="34323" xr:uid="{00000000-0005-0000-0000-000040860000}"/>
    <cellStyle name="Percent 9 5 2 8 4" xfId="34324" xr:uid="{00000000-0005-0000-0000-000041860000}"/>
    <cellStyle name="Percent 9 5 2 9" xfId="34325" xr:uid="{00000000-0005-0000-0000-000042860000}"/>
    <cellStyle name="Percent 9 5 2 9 2" xfId="34326" xr:uid="{00000000-0005-0000-0000-000043860000}"/>
    <cellStyle name="Percent 9 5 2 9 3" xfId="34327" xr:uid="{00000000-0005-0000-0000-000044860000}"/>
    <cellStyle name="Percent 9 5 3" xfId="34328" xr:uid="{00000000-0005-0000-0000-000045860000}"/>
    <cellStyle name="Percent 9 5 3 2" xfId="34329" xr:uid="{00000000-0005-0000-0000-000046860000}"/>
    <cellStyle name="Percent 9 5 3 2 2" xfId="34330" xr:uid="{00000000-0005-0000-0000-000047860000}"/>
    <cellStyle name="Percent 9 5 3 2 2 2" xfId="34331" xr:uid="{00000000-0005-0000-0000-000048860000}"/>
    <cellStyle name="Percent 9 5 3 2 2 3" xfId="34332" xr:uid="{00000000-0005-0000-0000-000049860000}"/>
    <cellStyle name="Percent 9 5 3 2 3" xfId="34333" xr:uid="{00000000-0005-0000-0000-00004A860000}"/>
    <cellStyle name="Percent 9 5 3 2 4" xfId="34334" xr:uid="{00000000-0005-0000-0000-00004B860000}"/>
    <cellStyle name="Percent 9 5 3 3" xfId="34335" xr:uid="{00000000-0005-0000-0000-00004C860000}"/>
    <cellStyle name="Percent 9 5 3 3 2" xfId="34336" xr:uid="{00000000-0005-0000-0000-00004D860000}"/>
    <cellStyle name="Percent 9 5 3 3 2 2" xfId="34337" xr:uid="{00000000-0005-0000-0000-00004E860000}"/>
    <cellStyle name="Percent 9 5 3 3 2 3" xfId="34338" xr:uid="{00000000-0005-0000-0000-00004F860000}"/>
    <cellStyle name="Percent 9 5 3 3 3" xfId="34339" xr:uid="{00000000-0005-0000-0000-000050860000}"/>
    <cellStyle name="Percent 9 5 3 3 4" xfId="34340" xr:uid="{00000000-0005-0000-0000-000051860000}"/>
    <cellStyle name="Percent 9 5 3 4" xfId="34341" xr:uid="{00000000-0005-0000-0000-000052860000}"/>
    <cellStyle name="Percent 9 5 3 4 2" xfId="34342" xr:uid="{00000000-0005-0000-0000-000053860000}"/>
    <cellStyle name="Percent 9 5 3 4 3" xfId="34343" xr:uid="{00000000-0005-0000-0000-000054860000}"/>
    <cellStyle name="Percent 9 5 3 5" xfId="34344" xr:uid="{00000000-0005-0000-0000-000055860000}"/>
    <cellStyle name="Percent 9 5 3 5 2" xfId="34345" xr:uid="{00000000-0005-0000-0000-000056860000}"/>
    <cellStyle name="Percent 9 5 3 5 3" xfId="34346" xr:uid="{00000000-0005-0000-0000-000057860000}"/>
    <cellStyle name="Percent 9 5 3 6" xfId="34347" xr:uid="{00000000-0005-0000-0000-000058860000}"/>
    <cellStyle name="Percent 9 5 3 7" xfId="34348" xr:uid="{00000000-0005-0000-0000-000059860000}"/>
    <cellStyle name="Percent 9 5 3 8" xfId="34349" xr:uid="{00000000-0005-0000-0000-00005A860000}"/>
    <cellStyle name="Percent 9 5 4" xfId="34350" xr:uid="{00000000-0005-0000-0000-00005B860000}"/>
    <cellStyle name="Percent 9 5 4 2" xfId="34351" xr:uid="{00000000-0005-0000-0000-00005C860000}"/>
    <cellStyle name="Percent 9 5 4 2 2" xfId="34352" xr:uid="{00000000-0005-0000-0000-00005D860000}"/>
    <cellStyle name="Percent 9 5 4 2 2 2" xfId="34353" xr:uid="{00000000-0005-0000-0000-00005E860000}"/>
    <cellStyle name="Percent 9 5 4 2 2 3" xfId="34354" xr:uid="{00000000-0005-0000-0000-00005F860000}"/>
    <cellStyle name="Percent 9 5 4 2 3" xfId="34355" xr:uid="{00000000-0005-0000-0000-000060860000}"/>
    <cellStyle name="Percent 9 5 4 2 4" xfId="34356" xr:uid="{00000000-0005-0000-0000-000061860000}"/>
    <cellStyle name="Percent 9 5 4 3" xfId="34357" xr:uid="{00000000-0005-0000-0000-000062860000}"/>
    <cellStyle name="Percent 9 5 4 3 2" xfId="34358" xr:uid="{00000000-0005-0000-0000-000063860000}"/>
    <cellStyle name="Percent 9 5 4 3 2 2" xfId="34359" xr:uid="{00000000-0005-0000-0000-000064860000}"/>
    <cellStyle name="Percent 9 5 4 3 2 3" xfId="34360" xr:uid="{00000000-0005-0000-0000-000065860000}"/>
    <cellStyle name="Percent 9 5 4 3 3" xfId="34361" xr:uid="{00000000-0005-0000-0000-000066860000}"/>
    <cellStyle name="Percent 9 5 4 3 4" xfId="34362" xr:uid="{00000000-0005-0000-0000-000067860000}"/>
    <cellStyle name="Percent 9 5 4 4" xfId="34363" xr:uid="{00000000-0005-0000-0000-000068860000}"/>
    <cellStyle name="Percent 9 5 4 4 2" xfId="34364" xr:uid="{00000000-0005-0000-0000-000069860000}"/>
    <cellStyle name="Percent 9 5 4 4 3" xfId="34365" xr:uid="{00000000-0005-0000-0000-00006A860000}"/>
    <cellStyle name="Percent 9 5 4 5" xfId="34366" xr:uid="{00000000-0005-0000-0000-00006B860000}"/>
    <cellStyle name="Percent 9 5 4 6" xfId="34367" xr:uid="{00000000-0005-0000-0000-00006C860000}"/>
    <cellStyle name="Percent 9 5 5" xfId="34368" xr:uid="{00000000-0005-0000-0000-00006D860000}"/>
    <cellStyle name="Percent 9 5 5 2" xfId="34369" xr:uid="{00000000-0005-0000-0000-00006E860000}"/>
    <cellStyle name="Percent 9 5 5 2 2" xfId="34370" xr:uid="{00000000-0005-0000-0000-00006F860000}"/>
    <cellStyle name="Percent 9 5 5 2 2 2" xfId="34371" xr:uid="{00000000-0005-0000-0000-000070860000}"/>
    <cellStyle name="Percent 9 5 5 2 2 3" xfId="34372" xr:uid="{00000000-0005-0000-0000-000071860000}"/>
    <cellStyle name="Percent 9 5 5 2 3" xfId="34373" xr:uid="{00000000-0005-0000-0000-000072860000}"/>
    <cellStyle name="Percent 9 5 5 2 4" xfId="34374" xr:uid="{00000000-0005-0000-0000-000073860000}"/>
    <cellStyle name="Percent 9 5 5 3" xfId="34375" xr:uid="{00000000-0005-0000-0000-000074860000}"/>
    <cellStyle name="Percent 9 5 5 3 2" xfId="34376" xr:uid="{00000000-0005-0000-0000-000075860000}"/>
    <cellStyle name="Percent 9 5 5 3 2 2" xfId="34377" xr:uid="{00000000-0005-0000-0000-000076860000}"/>
    <cellStyle name="Percent 9 5 5 3 2 3" xfId="34378" xr:uid="{00000000-0005-0000-0000-000077860000}"/>
    <cellStyle name="Percent 9 5 5 3 3" xfId="34379" xr:uid="{00000000-0005-0000-0000-000078860000}"/>
    <cellStyle name="Percent 9 5 5 3 4" xfId="34380" xr:uid="{00000000-0005-0000-0000-000079860000}"/>
    <cellStyle name="Percent 9 5 5 4" xfId="34381" xr:uid="{00000000-0005-0000-0000-00007A860000}"/>
    <cellStyle name="Percent 9 5 5 4 2" xfId="34382" xr:uid="{00000000-0005-0000-0000-00007B860000}"/>
    <cellStyle name="Percent 9 5 5 4 3" xfId="34383" xr:uid="{00000000-0005-0000-0000-00007C860000}"/>
    <cellStyle name="Percent 9 5 5 5" xfId="34384" xr:uid="{00000000-0005-0000-0000-00007D860000}"/>
    <cellStyle name="Percent 9 5 5 6" xfId="34385" xr:uid="{00000000-0005-0000-0000-00007E860000}"/>
    <cellStyle name="Percent 9 5 6" xfId="34386" xr:uid="{00000000-0005-0000-0000-00007F860000}"/>
    <cellStyle name="Percent 9 5 6 2" xfId="34387" xr:uid="{00000000-0005-0000-0000-000080860000}"/>
    <cellStyle name="Percent 9 5 6 2 2" xfId="34388" xr:uid="{00000000-0005-0000-0000-000081860000}"/>
    <cellStyle name="Percent 9 5 6 2 2 2" xfId="34389" xr:uid="{00000000-0005-0000-0000-000082860000}"/>
    <cellStyle name="Percent 9 5 6 2 2 3" xfId="34390" xr:uid="{00000000-0005-0000-0000-000083860000}"/>
    <cellStyle name="Percent 9 5 6 2 3" xfId="34391" xr:uid="{00000000-0005-0000-0000-000084860000}"/>
    <cellStyle name="Percent 9 5 6 2 4" xfId="34392" xr:uid="{00000000-0005-0000-0000-000085860000}"/>
    <cellStyle name="Percent 9 5 6 3" xfId="34393" xr:uid="{00000000-0005-0000-0000-000086860000}"/>
    <cellStyle name="Percent 9 5 6 3 2" xfId="34394" xr:uid="{00000000-0005-0000-0000-000087860000}"/>
    <cellStyle name="Percent 9 5 6 3 2 2" xfId="34395" xr:uid="{00000000-0005-0000-0000-000088860000}"/>
    <cellStyle name="Percent 9 5 6 3 2 3" xfId="34396" xr:uid="{00000000-0005-0000-0000-000089860000}"/>
    <cellStyle name="Percent 9 5 6 3 3" xfId="34397" xr:uid="{00000000-0005-0000-0000-00008A860000}"/>
    <cellStyle name="Percent 9 5 6 3 4" xfId="34398" xr:uid="{00000000-0005-0000-0000-00008B860000}"/>
    <cellStyle name="Percent 9 5 6 4" xfId="34399" xr:uid="{00000000-0005-0000-0000-00008C860000}"/>
    <cellStyle name="Percent 9 5 6 4 2" xfId="34400" xr:uid="{00000000-0005-0000-0000-00008D860000}"/>
    <cellStyle name="Percent 9 5 6 4 2 2" xfId="34401" xr:uid="{00000000-0005-0000-0000-00008E860000}"/>
    <cellStyle name="Percent 9 5 6 4 2 3" xfId="34402" xr:uid="{00000000-0005-0000-0000-00008F860000}"/>
    <cellStyle name="Percent 9 5 6 4 3" xfId="34403" xr:uid="{00000000-0005-0000-0000-000090860000}"/>
    <cellStyle name="Percent 9 5 6 4 4" xfId="34404" xr:uid="{00000000-0005-0000-0000-000091860000}"/>
    <cellStyle name="Percent 9 5 6 5" xfId="34405" xr:uid="{00000000-0005-0000-0000-000092860000}"/>
    <cellStyle name="Percent 9 5 6 5 2" xfId="34406" xr:uid="{00000000-0005-0000-0000-000093860000}"/>
    <cellStyle name="Percent 9 5 6 5 3" xfId="34407" xr:uid="{00000000-0005-0000-0000-000094860000}"/>
    <cellStyle name="Percent 9 5 6 6" xfId="34408" xr:uid="{00000000-0005-0000-0000-000095860000}"/>
    <cellStyle name="Percent 9 5 6 7" xfId="34409" xr:uid="{00000000-0005-0000-0000-000096860000}"/>
    <cellStyle name="Percent 9 5 7" xfId="34410" xr:uid="{00000000-0005-0000-0000-000097860000}"/>
    <cellStyle name="Percent 9 5 7 2" xfId="34411" xr:uid="{00000000-0005-0000-0000-000098860000}"/>
    <cellStyle name="Percent 9 5 7 2 2" xfId="34412" xr:uid="{00000000-0005-0000-0000-000099860000}"/>
    <cellStyle name="Percent 9 5 7 2 2 2" xfId="34413" xr:uid="{00000000-0005-0000-0000-00009A860000}"/>
    <cellStyle name="Percent 9 5 7 2 2 3" xfId="34414" xr:uid="{00000000-0005-0000-0000-00009B860000}"/>
    <cellStyle name="Percent 9 5 7 2 3" xfId="34415" xr:uid="{00000000-0005-0000-0000-00009C860000}"/>
    <cellStyle name="Percent 9 5 7 2 4" xfId="34416" xr:uid="{00000000-0005-0000-0000-00009D860000}"/>
    <cellStyle name="Percent 9 5 7 3" xfId="34417" xr:uid="{00000000-0005-0000-0000-00009E860000}"/>
    <cellStyle name="Percent 9 5 7 3 2" xfId="34418" xr:uid="{00000000-0005-0000-0000-00009F860000}"/>
    <cellStyle name="Percent 9 5 7 3 2 2" xfId="34419" xr:uid="{00000000-0005-0000-0000-0000A0860000}"/>
    <cellStyle name="Percent 9 5 7 3 2 3" xfId="34420" xr:uid="{00000000-0005-0000-0000-0000A1860000}"/>
    <cellStyle name="Percent 9 5 7 3 3" xfId="34421" xr:uid="{00000000-0005-0000-0000-0000A2860000}"/>
    <cellStyle name="Percent 9 5 7 3 4" xfId="34422" xr:uid="{00000000-0005-0000-0000-0000A3860000}"/>
    <cellStyle name="Percent 9 5 7 4" xfId="34423" xr:uid="{00000000-0005-0000-0000-0000A4860000}"/>
    <cellStyle name="Percent 9 5 7 4 2" xfId="34424" xr:uid="{00000000-0005-0000-0000-0000A5860000}"/>
    <cellStyle name="Percent 9 5 7 4 3" xfId="34425" xr:uid="{00000000-0005-0000-0000-0000A6860000}"/>
    <cellStyle name="Percent 9 5 7 5" xfId="34426" xr:uid="{00000000-0005-0000-0000-0000A7860000}"/>
    <cellStyle name="Percent 9 5 7 6" xfId="34427" xr:uid="{00000000-0005-0000-0000-0000A8860000}"/>
    <cellStyle name="Percent 9 5 8" xfId="34428" xr:uid="{00000000-0005-0000-0000-0000A9860000}"/>
    <cellStyle name="Percent 9 5 8 2" xfId="34429" xr:uid="{00000000-0005-0000-0000-0000AA860000}"/>
    <cellStyle name="Percent 9 5 8 2 2" xfId="34430" xr:uid="{00000000-0005-0000-0000-0000AB860000}"/>
    <cellStyle name="Percent 9 5 8 2 3" xfId="34431" xr:uid="{00000000-0005-0000-0000-0000AC860000}"/>
    <cellStyle name="Percent 9 5 8 3" xfId="34432" xr:uid="{00000000-0005-0000-0000-0000AD860000}"/>
    <cellStyle name="Percent 9 5 8 4" xfId="34433" xr:uid="{00000000-0005-0000-0000-0000AE860000}"/>
    <cellStyle name="Percent 9 5 9" xfId="34434" xr:uid="{00000000-0005-0000-0000-0000AF860000}"/>
    <cellStyle name="Percent 9 5 9 2" xfId="34435" xr:uid="{00000000-0005-0000-0000-0000B0860000}"/>
    <cellStyle name="Percent 9 5 9 2 2" xfId="34436" xr:uid="{00000000-0005-0000-0000-0000B1860000}"/>
    <cellStyle name="Percent 9 5 9 2 3" xfId="34437" xr:uid="{00000000-0005-0000-0000-0000B2860000}"/>
    <cellStyle name="Percent 9 5 9 3" xfId="34438" xr:uid="{00000000-0005-0000-0000-0000B3860000}"/>
    <cellStyle name="Percent 9 5 9 4" xfId="34439" xr:uid="{00000000-0005-0000-0000-0000B4860000}"/>
    <cellStyle name="Percent 9 6" xfId="34440" xr:uid="{00000000-0005-0000-0000-0000B5860000}"/>
    <cellStyle name="Percent 9 6 10" xfId="34441" xr:uid="{00000000-0005-0000-0000-0000B6860000}"/>
    <cellStyle name="Percent 9 6 10 2" xfId="34442" xr:uid="{00000000-0005-0000-0000-0000B7860000}"/>
    <cellStyle name="Percent 9 6 10 2 2" xfId="34443" xr:uid="{00000000-0005-0000-0000-0000B8860000}"/>
    <cellStyle name="Percent 9 6 10 2 3" xfId="34444" xr:uid="{00000000-0005-0000-0000-0000B9860000}"/>
    <cellStyle name="Percent 9 6 10 3" xfId="34445" xr:uid="{00000000-0005-0000-0000-0000BA860000}"/>
    <cellStyle name="Percent 9 6 10 4" xfId="34446" xr:uid="{00000000-0005-0000-0000-0000BB860000}"/>
    <cellStyle name="Percent 9 6 11" xfId="34447" xr:uid="{00000000-0005-0000-0000-0000BC860000}"/>
    <cellStyle name="Percent 9 6 11 2" xfId="34448" xr:uid="{00000000-0005-0000-0000-0000BD860000}"/>
    <cellStyle name="Percent 9 6 11 3" xfId="34449" xr:uid="{00000000-0005-0000-0000-0000BE860000}"/>
    <cellStyle name="Percent 9 6 12" xfId="34450" xr:uid="{00000000-0005-0000-0000-0000BF860000}"/>
    <cellStyle name="Percent 9 6 12 2" xfId="34451" xr:uid="{00000000-0005-0000-0000-0000C0860000}"/>
    <cellStyle name="Percent 9 6 12 3" xfId="34452" xr:uid="{00000000-0005-0000-0000-0000C1860000}"/>
    <cellStyle name="Percent 9 6 13" xfId="34453" xr:uid="{00000000-0005-0000-0000-0000C2860000}"/>
    <cellStyle name="Percent 9 6 13 2" xfId="34454" xr:uid="{00000000-0005-0000-0000-0000C3860000}"/>
    <cellStyle name="Percent 9 6 13 3" xfId="34455" xr:uid="{00000000-0005-0000-0000-0000C4860000}"/>
    <cellStyle name="Percent 9 6 14" xfId="34456" xr:uid="{00000000-0005-0000-0000-0000C5860000}"/>
    <cellStyle name="Percent 9 6 2" xfId="34457" xr:uid="{00000000-0005-0000-0000-0000C6860000}"/>
    <cellStyle name="Percent 9 6 2 10" xfId="34458" xr:uid="{00000000-0005-0000-0000-0000C7860000}"/>
    <cellStyle name="Percent 9 6 2 10 2" xfId="34459" xr:uid="{00000000-0005-0000-0000-0000C8860000}"/>
    <cellStyle name="Percent 9 6 2 10 3" xfId="34460" xr:uid="{00000000-0005-0000-0000-0000C9860000}"/>
    <cellStyle name="Percent 9 6 2 11" xfId="34461" xr:uid="{00000000-0005-0000-0000-0000CA860000}"/>
    <cellStyle name="Percent 9 6 2 11 2" xfId="34462" xr:uid="{00000000-0005-0000-0000-0000CB860000}"/>
    <cellStyle name="Percent 9 6 2 11 3" xfId="34463" xr:uid="{00000000-0005-0000-0000-0000CC860000}"/>
    <cellStyle name="Percent 9 6 2 12" xfId="34464" xr:uid="{00000000-0005-0000-0000-0000CD860000}"/>
    <cellStyle name="Percent 9 6 2 2" xfId="34465" xr:uid="{00000000-0005-0000-0000-0000CE860000}"/>
    <cellStyle name="Percent 9 6 2 2 2" xfId="34466" xr:uid="{00000000-0005-0000-0000-0000CF860000}"/>
    <cellStyle name="Percent 9 6 2 2 2 2" xfId="34467" xr:uid="{00000000-0005-0000-0000-0000D0860000}"/>
    <cellStyle name="Percent 9 6 2 2 2 2 2" xfId="34468" xr:uid="{00000000-0005-0000-0000-0000D1860000}"/>
    <cellStyle name="Percent 9 6 2 2 2 2 3" xfId="34469" xr:uid="{00000000-0005-0000-0000-0000D2860000}"/>
    <cellStyle name="Percent 9 6 2 2 2 3" xfId="34470" xr:uid="{00000000-0005-0000-0000-0000D3860000}"/>
    <cellStyle name="Percent 9 6 2 2 2 4" xfId="34471" xr:uid="{00000000-0005-0000-0000-0000D4860000}"/>
    <cellStyle name="Percent 9 6 2 2 3" xfId="34472" xr:uid="{00000000-0005-0000-0000-0000D5860000}"/>
    <cellStyle name="Percent 9 6 2 2 3 2" xfId="34473" xr:uid="{00000000-0005-0000-0000-0000D6860000}"/>
    <cellStyle name="Percent 9 6 2 2 3 2 2" xfId="34474" xr:uid="{00000000-0005-0000-0000-0000D7860000}"/>
    <cellStyle name="Percent 9 6 2 2 3 2 3" xfId="34475" xr:uid="{00000000-0005-0000-0000-0000D8860000}"/>
    <cellStyle name="Percent 9 6 2 2 3 3" xfId="34476" xr:uid="{00000000-0005-0000-0000-0000D9860000}"/>
    <cellStyle name="Percent 9 6 2 2 3 4" xfId="34477" xr:uid="{00000000-0005-0000-0000-0000DA860000}"/>
    <cellStyle name="Percent 9 6 2 2 4" xfId="34478" xr:uid="{00000000-0005-0000-0000-0000DB860000}"/>
    <cellStyle name="Percent 9 6 2 2 4 2" xfId="34479" xr:uid="{00000000-0005-0000-0000-0000DC860000}"/>
    <cellStyle name="Percent 9 6 2 2 4 3" xfId="34480" xr:uid="{00000000-0005-0000-0000-0000DD860000}"/>
    <cellStyle name="Percent 9 6 2 2 5" xfId="34481" xr:uid="{00000000-0005-0000-0000-0000DE860000}"/>
    <cellStyle name="Percent 9 6 2 2 6" xfId="34482" xr:uid="{00000000-0005-0000-0000-0000DF860000}"/>
    <cellStyle name="Percent 9 6 2 3" xfId="34483" xr:uid="{00000000-0005-0000-0000-0000E0860000}"/>
    <cellStyle name="Percent 9 6 2 3 2" xfId="34484" xr:uid="{00000000-0005-0000-0000-0000E1860000}"/>
    <cellStyle name="Percent 9 6 2 3 2 2" xfId="34485" xr:uid="{00000000-0005-0000-0000-0000E2860000}"/>
    <cellStyle name="Percent 9 6 2 3 2 2 2" xfId="34486" xr:uid="{00000000-0005-0000-0000-0000E3860000}"/>
    <cellStyle name="Percent 9 6 2 3 2 2 3" xfId="34487" xr:uid="{00000000-0005-0000-0000-0000E4860000}"/>
    <cellStyle name="Percent 9 6 2 3 2 3" xfId="34488" xr:uid="{00000000-0005-0000-0000-0000E5860000}"/>
    <cellStyle name="Percent 9 6 2 3 2 4" xfId="34489" xr:uid="{00000000-0005-0000-0000-0000E6860000}"/>
    <cellStyle name="Percent 9 6 2 3 3" xfId="34490" xr:uid="{00000000-0005-0000-0000-0000E7860000}"/>
    <cellStyle name="Percent 9 6 2 3 3 2" xfId="34491" xr:uid="{00000000-0005-0000-0000-0000E8860000}"/>
    <cellStyle name="Percent 9 6 2 3 3 2 2" xfId="34492" xr:uid="{00000000-0005-0000-0000-0000E9860000}"/>
    <cellStyle name="Percent 9 6 2 3 3 2 3" xfId="34493" xr:uid="{00000000-0005-0000-0000-0000EA860000}"/>
    <cellStyle name="Percent 9 6 2 3 3 3" xfId="34494" xr:uid="{00000000-0005-0000-0000-0000EB860000}"/>
    <cellStyle name="Percent 9 6 2 3 3 4" xfId="34495" xr:uid="{00000000-0005-0000-0000-0000EC860000}"/>
    <cellStyle name="Percent 9 6 2 3 4" xfId="34496" xr:uid="{00000000-0005-0000-0000-0000ED860000}"/>
    <cellStyle name="Percent 9 6 2 3 4 2" xfId="34497" xr:uid="{00000000-0005-0000-0000-0000EE860000}"/>
    <cellStyle name="Percent 9 6 2 3 4 3" xfId="34498" xr:uid="{00000000-0005-0000-0000-0000EF860000}"/>
    <cellStyle name="Percent 9 6 2 3 5" xfId="34499" xr:uid="{00000000-0005-0000-0000-0000F0860000}"/>
    <cellStyle name="Percent 9 6 2 3 6" xfId="34500" xr:uid="{00000000-0005-0000-0000-0000F1860000}"/>
    <cellStyle name="Percent 9 6 2 4" xfId="34501" xr:uid="{00000000-0005-0000-0000-0000F2860000}"/>
    <cellStyle name="Percent 9 6 2 4 2" xfId="34502" xr:uid="{00000000-0005-0000-0000-0000F3860000}"/>
    <cellStyle name="Percent 9 6 2 4 2 2" xfId="34503" xr:uid="{00000000-0005-0000-0000-0000F4860000}"/>
    <cellStyle name="Percent 9 6 2 4 2 2 2" xfId="34504" xr:uid="{00000000-0005-0000-0000-0000F5860000}"/>
    <cellStyle name="Percent 9 6 2 4 2 2 3" xfId="34505" xr:uid="{00000000-0005-0000-0000-0000F6860000}"/>
    <cellStyle name="Percent 9 6 2 4 2 3" xfId="34506" xr:uid="{00000000-0005-0000-0000-0000F7860000}"/>
    <cellStyle name="Percent 9 6 2 4 2 4" xfId="34507" xr:uid="{00000000-0005-0000-0000-0000F8860000}"/>
    <cellStyle name="Percent 9 6 2 4 3" xfId="34508" xr:uid="{00000000-0005-0000-0000-0000F9860000}"/>
    <cellStyle name="Percent 9 6 2 4 3 2" xfId="34509" xr:uid="{00000000-0005-0000-0000-0000FA860000}"/>
    <cellStyle name="Percent 9 6 2 4 3 2 2" xfId="34510" xr:uid="{00000000-0005-0000-0000-0000FB860000}"/>
    <cellStyle name="Percent 9 6 2 4 3 2 3" xfId="34511" xr:uid="{00000000-0005-0000-0000-0000FC860000}"/>
    <cellStyle name="Percent 9 6 2 4 3 3" xfId="34512" xr:uid="{00000000-0005-0000-0000-0000FD860000}"/>
    <cellStyle name="Percent 9 6 2 4 3 4" xfId="34513" xr:uid="{00000000-0005-0000-0000-0000FE860000}"/>
    <cellStyle name="Percent 9 6 2 4 4" xfId="34514" xr:uid="{00000000-0005-0000-0000-0000FF860000}"/>
    <cellStyle name="Percent 9 6 2 4 4 2" xfId="34515" xr:uid="{00000000-0005-0000-0000-000000870000}"/>
    <cellStyle name="Percent 9 6 2 4 4 2 2" xfId="34516" xr:uid="{00000000-0005-0000-0000-000001870000}"/>
    <cellStyle name="Percent 9 6 2 4 4 2 3" xfId="34517" xr:uid="{00000000-0005-0000-0000-000002870000}"/>
    <cellStyle name="Percent 9 6 2 4 4 3" xfId="34518" xr:uid="{00000000-0005-0000-0000-000003870000}"/>
    <cellStyle name="Percent 9 6 2 4 4 4" xfId="34519" xr:uid="{00000000-0005-0000-0000-000004870000}"/>
    <cellStyle name="Percent 9 6 2 4 5" xfId="34520" xr:uid="{00000000-0005-0000-0000-000005870000}"/>
    <cellStyle name="Percent 9 6 2 4 5 2" xfId="34521" xr:uid="{00000000-0005-0000-0000-000006870000}"/>
    <cellStyle name="Percent 9 6 2 4 5 3" xfId="34522" xr:uid="{00000000-0005-0000-0000-000007870000}"/>
    <cellStyle name="Percent 9 6 2 4 6" xfId="34523" xr:uid="{00000000-0005-0000-0000-000008870000}"/>
    <cellStyle name="Percent 9 6 2 4 7" xfId="34524" xr:uid="{00000000-0005-0000-0000-000009870000}"/>
    <cellStyle name="Percent 9 6 2 5" xfId="34525" xr:uid="{00000000-0005-0000-0000-00000A870000}"/>
    <cellStyle name="Percent 9 6 2 5 2" xfId="34526" xr:uid="{00000000-0005-0000-0000-00000B870000}"/>
    <cellStyle name="Percent 9 6 2 5 2 2" xfId="34527" xr:uid="{00000000-0005-0000-0000-00000C870000}"/>
    <cellStyle name="Percent 9 6 2 5 2 2 2" xfId="34528" xr:uid="{00000000-0005-0000-0000-00000D870000}"/>
    <cellStyle name="Percent 9 6 2 5 2 2 3" xfId="34529" xr:uid="{00000000-0005-0000-0000-00000E870000}"/>
    <cellStyle name="Percent 9 6 2 5 2 3" xfId="34530" xr:uid="{00000000-0005-0000-0000-00000F870000}"/>
    <cellStyle name="Percent 9 6 2 5 2 4" xfId="34531" xr:uid="{00000000-0005-0000-0000-000010870000}"/>
    <cellStyle name="Percent 9 6 2 5 3" xfId="34532" xr:uid="{00000000-0005-0000-0000-000011870000}"/>
    <cellStyle name="Percent 9 6 2 5 3 2" xfId="34533" xr:uid="{00000000-0005-0000-0000-000012870000}"/>
    <cellStyle name="Percent 9 6 2 5 3 2 2" xfId="34534" xr:uid="{00000000-0005-0000-0000-000013870000}"/>
    <cellStyle name="Percent 9 6 2 5 3 2 3" xfId="34535" xr:uid="{00000000-0005-0000-0000-000014870000}"/>
    <cellStyle name="Percent 9 6 2 5 3 3" xfId="34536" xr:uid="{00000000-0005-0000-0000-000015870000}"/>
    <cellStyle name="Percent 9 6 2 5 3 4" xfId="34537" xr:uid="{00000000-0005-0000-0000-000016870000}"/>
    <cellStyle name="Percent 9 6 2 5 4" xfId="34538" xr:uid="{00000000-0005-0000-0000-000017870000}"/>
    <cellStyle name="Percent 9 6 2 5 4 2" xfId="34539" xr:uid="{00000000-0005-0000-0000-000018870000}"/>
    <cellStyle name="Percent 9 6 2 5 4 3" xfId="34540" xr:uid="{00000000-0005-0000-0000-000019870000}"/>
    <cellStyle name="Percent 9 6 2 5 5" xfId="34541" xr:uid="{00000000-0005-0000-0000-00001A870000}"/>
    <cellStyle name="Percent 9 6 2 5 6" xfId="34542" xr:uid="{00000000-0005-0000-0000-00001B870000}"/>
    <cellStyle name="Percent 9 6 2 6" xfId="34543" xr:uid="{00000000-0005-0000-0000-00001C870000}"/>
    <cellStyle name="Percent 9 6 2 6 2" xfId="34544" xr:uid="{00000000-0005-0000-0000-00001D870000}"/>
    <cellStyle name="Percent 9 6 2 6 2 2" xfId="34545" xr:uid="{00000000-0005-0000-0000-00001E870000}"/>
    <cellStyle name="Percent 9 6 2 6 2 3" xfId="34546" xr:uid="{00000000-0005-0000-0000-00001F870000}"/>
    <cellStyle name="Percent 9 6 2 6 3" xfId="34547" xr:uid="{00000000-0005-0000-0000-000020870000}"/>
    <cellStyle name="Percent 9 6 2 6 4" xfId="34548" xr:uid="{00000000-0005-0000-0000-000021870000}"/>
    <cellStyle name="Percent 9 6 2 7" xfId="34549" xr:uid="{00000000-0005-0000-0000-000022870000}"/>
    <cellStyle name="Percent 9 6 2 7 2" xfId="34550" xr:uid="{00000000-0005-0000-0000-000023870000}"/>
    <cellStyle name="Percent 9 6 2 7 2 2" xfId="34551" xr:uid="{00000000-0005-0000-0000-000024870000}"/>
    <cellStyle name="Percent 9 6 2 7 2 3" xfId="34552" xr:uid="{00000000-0005-0000-0000-000025870000}"/>
    <cellStyle name="Percent 9 6 2 7 3" xfId="34553" xr:uid="{00000000-0005-0000-0000-000026870000}"/>
    <cellStyle name="Percent 9 6 2 7 4" xfId="34554" xr:uid="{00000000-0005-0000-0000-000027870000}"/>
    <cellStyle name="Percent 9 6 2 8" xfId="34555" xr:uid="{00000000-0005-0000-0000-000028870000}"/>
    <cellStyle name="Percent 9 6 2 8 2" xfId="34556" xr:uid="{00000000-0005-0000-0000-000029870000}"/>
    <cellStyle name="Percent 9 6 2 8 2 2" xfId="34557" xr:uid="{00000000-0005-0000-0000-00002A870000}"/>
    <cellStyle name="Percent 9 6 2 8 2 3" xfId="34558" xr:uid="{00000000-0005-0000-0000-00002B870000}"/>
    <cellStyle name="Percent 9 6 2 8 3" xfId="34559" xr:uid="{00000000-0005-0000-0000-00002C870000}"/>
    <cellStyle name="Percent 9 6 2 8 4" xfId="34560" xr:uid="{00000000-0005-0000-0000-00002D870000}"/>
    <cellStyle name="Percent 9 6 2 9" xfId="34561" xr:uid="{00000000-0005-0000-0000-00002E870000}"/>
    <cellStyle name="Percent 9 6 2 9 2" xfId="34562" xr:uid="{00000000-0005-0000-0000-00002F870000}"/>
    <cellStyle name="Percent 9 6 2 9 3" xfId="34563" xr:uid="{00000000-0005-0000-0000-000030870000}"/>
    <cellStyle name="Percent 9 6 3" xfId="34564" xr:uid="{00000000-0005-0000-0000-000031870000}"/>
    <cellStyle name="Percent 9 6 3 2" xfId="34565" xr:uid="{00000000-0005-0000-0000-000032870000}"/>
    <cellStyle name="Percent 9 6 3 2 2" xfId="34566" xr:uid="{00000000-0005-0000-0000-000033870000}"/>
    <cellStyle name="Percent 9 6 3 2 2 2" xfId="34567" xr:uid="{00000000-0005-0000-0000-000034870000}"/>
    <cellStyle name="Percent 9 6 3 2 2 3" xfId="34568" xr:uid="{00000000-0005-0000-0000-000035870000}"/>
    <cellStyle name="Percent 9 6 3 2 3" xfId="34569" xr:uid="{00000000-0005-0000-0000-000036870000}"/>
    <cellStyle name="Percent 9 6 3 2 4" xfId="34570" xr:uid="{00000000-0005-0000-0000-000037870000}"/>
    <cellStyle name="Percent 9 6 3 3" xfId="34571" xr:uid="{00000000-0005-0000-0000-000038870000}"/>
    <cellStyle name="Percent 9 6 3 3 2" xfId="34572" xr:uid="{00000000-0005-0000-0000-000039870000}"/>
    <cellStyle name="Percent 9 6 3 3 2 2" xfId="34573" xr:uid="{00000000-0005-0000-0000-00003A870000}"/>
    <cellStyle name="Percent 9 6 3 3 2 3" xfId="34574" xr:uid="{00000000-0005-0000-0000-00003B870000}"/>
    <cellStyle name="Percent 9 6 3 3 3" xfId="34575" xr:uid="{00000000-0005-0000-0000-00003C870000}"/>
    <cellStyle name="Percent 9 6 3 3 4" xfId="34576" xr:uid="{00000000-0005-0000-0000-00003D870000}"/>
    <cellStyle name="Percent 9 6 3 4" xfId="34577" xr:uid="{00000000-0005-0000-0000-00003E870000}"/>
    <cellStyle name="Percent 9 6 3 4 2" xfId="34578" xr:uid="{00000000-0005-0000-0000-00003F870000}"/>
    <cellStyle name="Percent 9 6 3 4 3" xfId="34579" xr:uid="{00000000-0005-0000-0000-000040870000}"/>
    <cellStyle name="Percent 9 6 3 5" xfId="34580" xr:uid="{00000000-0005-0000-0000-000041870000}"/>
    <cellStyle name="Percent 9 6 3 5 2" xfId="34581" xr:uid="{00000000-0005-0000-0000-000042870000}"/>
    <cellStyle name="Percent 9 6 3 5 3" xfId="34582" xr:uid="{00000000-0005-0000-0000-000043870000}"/>
    <cellStyle name="Percent 9 6 3 6" xfId="34583" xr:uid="{00000000-0005-0000-0000-000044870000}"/>
    <cellStyle name="Percent 9 6 3 7" xfId="34584" xr:uid="{00000000-0005-0000-0000-000045870000}"/>
    <cellStyle name="Percent 9 6 3 8" xfId="34585" xr:uid="{00000000-0005-0000-0000-000046870000}"/>
    <cellStyle name="Percent 9 6 4" xfId="34586" xr:uid="{00000000-0005-0000-0000-000047870000}"/>
    <cellStyle name="Percent 9 6 4 2" xfId="34587" xr:uid="{00000000-0005-0000-0000-000048870000}"/>
    <cellStyle name="Percent 9 6 4 2 2" xfId="34588" xr:uid="{00000000-0005-0000-0000-000049870000}"/>
    <cellStyle name="Percent 9 6 4 2 2 2" xfId="34589" xr:uid="{00000000-0005-0000-0000-00004A870000}"/>
    <cellStyle name="Percent 9 6 4 2 2 3" xfId="34590" xr:uid="{00000000-0005-0000-0000-00004B870000}"/>
    <cellStyle name="Percent 9 6 4 2 3" xfId="34591" xr:uid="{00000000-0005-0000-0000-00004C870000}"/>
    <cellStyle name="Percent 9 6 4 2 4" xfId="34592" xr:uid="{00000000-0005-0000-0000-00004D870000}"/>
    <cellStyle name="Percent 9 6 4 3" xfId="34593" xr:uid="{00000000-0005-0000-0000-00004E870000}"/>
    <cellStyle name="Percent 9 6 4 3 2" xfId="34594" xr:uid="{00000000-0005-0000-0000-00004F870000}"/>
    <cellStyle name="Percent 9 6 4 3 2 2" xfId="34595" xr:uid="{00000000-0005-0000-0000-000050870000}"/>
    <cellStyle name="Percent 9 6 4 3 2 3" xfId="34596" xr:uid="{00000000-0005-0000-0000-000051870000}"/>
    <cellStyle name="Percent 9 6 4 3 3" xfId="34597" xr:uid="{00000000-0005-0000-0000-000052870000}"/>
    <cellStyle name="Percent 9 6 4 3 4" xfId="34598" xr:uid="{00000000-0005-0000-0000-000053870000}"/>
    <cellStyle name="Percent 9 6 4 4" xfId="34599" xr:uid="{00000000-0005-0000-0000-000054870000}"/>
    <cellStyle name="Percent 9 6 4 4 2" xfId="34600" xr:uid="{00000000-0005-0000-0000-000055870000}"/>
    <cellStyle name="Percent 9 6 4 4 3" xfId="34601" xr:uid="{00000000-0005-0000-0000-000056870000}"/>
    <cellStyle name="Percent 9 6 4 5" xfId="34602" xr:uid="{00000000-0005-0000-0000-000057870000}"/>
    <cellStyle name="Percent 9 6 4 6" xfId="34603" xr:uid="{00000000-0005-0000-0000-000058870000}"/>
    <cellStyle name="Percent 9 6 5" xfId="34604" xr:uid="{00000000-0005-0000-0000-000059870000}"/>
    <cellStyle name="Percent 9 6 5 2" xfId="34605" xr:uid="{00000000-0005-0000-0000-00005A870000}"/>
    <cellStyle name="Percent 9 6 5 2 2" xfId="34606" xr:uid="{00000000-0005-0000-0000-00005B870000}"/>
    <cellStyle name="Percent 9 6 5 2 2 2" xfId="34607" xr:uid="{00000000-0005-0000-0000-00005C870000}"/>
    <cellStyle name="Percent 9 6 5 2 2 3" xfId="34608" xr:uid="{00000000-0005-0000-0000-00005D870000}"/>
    <cellStyle name="Percent 9 6 5 2 3" xfId="34609" xr:uid="{00000000-0005-0000-0000-00005E870000}"/>
    <cellStyle name="Percent 9 6 5 2 4" xfId="34610" xr:uid="{00000000-0005-0000-0000-00005F870000}"/>
    <cellStyle name="Percent 9 6 5 3" xfId="34611" xr:uid="{00000000-0005-0000-0000-000060870000}"/>
    <cellStyle name="Percent 9 6 5 3 2" xfId="34612" xr:uid="{00000000-0005-0000-0000-000061870000}"/>
    <cellStyle name="Percent 9 6 5 3 2 2" xfId="34613" xr:uid="{00000000-0005-0000-0000-000062870000}"/>
    <cellStyle name="Percent 9 6 5 3 2 3" xfId="34614" xr:uid="{00000000-0005-0000-0000-000063870000}"/>
    <cellStyle name="Percent 9 6 5 3 3" xfId="34615" xr:uid="{00000000-0005-0000-0000-000064870000}"/>
    <cellStyle name="Percent 9 6 5 3 4" xfId="34616" xr:uid="{00000000-0005-0000-0000-000065870000}"/>
    <cellStyle name="Percent 9 6 5 4" xfId="34617" xr:uid="{00000000-0005-0000-0000-000066870000}"/>
    <cellStyle name="Percent 9 6 5 4 2" xfId="34618" xr:uid="{00000000-0005-0000-0000-000067870000}"/>
    <cellStyle name="Percent 9 6 5 4 3" xfId="34619" xr:uid="{00000000-0005-0000-0000-000068870000}"/>
    <cellStyle name="Percent 9 6 5 5" xfId="34620" xr:uid="{00000000-0005-0000-0000-000069870000}"/>
    <cellStyle name="Percent 9 6 5 6" xfId="34621" xr:uid="{00000000-0005-0000-0000-00006A870000}"/>
    <cellStyle name="Percent 9 6 6" xfId="34622" xr:uid="{00000000-0005-0000-0000-00006B870000}"/>
    <cellStyle name="Percent 9 6 6 2" xfId="34623" xr:uid="{00000000-0005-0000-0000-00006C870000}"/>
    <cellStyle name="Percent 9 6 6 2 2" xfId="34624" xr:uid="{00000000-0005-0000-0000-00006D870000}"/>
    <cellStyle name="Percent 9 6 6 2 2 2" xfId="34625" xr:uid="{00000000-0005-0000-0000-00006E870000}"/>
    <cellStyle name="Percent 9 6 6 2 2 3" xfId="34626" xr:uid="{00000000-0005-0000-0000-00006F870000}"/>
    <cellStyle name="Percent 9 6 6 2 3" xfId="34627" xr:uid="{00000000-0005-0000-0000-000070870000}"/>
    <cellStyle name="Percent 9 6 6 2 4" xfId="34628" xr:uid="{00000000-0005-0000-0000-000071870000}"/>
    <cellStyle name="Percent 9 6 6 3" xfId="34629" xr:uid="{00000000-0005-0000-0000-000072870000}"/>
    <cellStyle name="Percent 9 6 6 3 2" xfId="34630" xr:uid="{00000000-0005-0000-0000-000073870000}"/>
    <cellStyle name="Percent 9 6 6 3 2 2" xfId="34631" xr:uid="{00000000-0005-0000-0000-000074870000}"/>
    <cellStyle name="Percent 9 6 6 3 2 3" xfId="34632" xr:uid="{00000000-0005-0000-0000-000075870000}"/>
    <cellStyle name="Percent 9 6 6 3 3" xfId="34633" xr:uid="{00000000-0005-0000-0000-000076870000}"/>
    <cellStyle name="Percent 9 6 6 3 4" xfId="34634" xr:uid="{00000000-0005-0000-0000-000077870000}"/>
    <cellStyle name="Percent 9 6 6 4" xfId="34635" xr:uid="{00000000-0005-0000-0000-000078870000}"/>
    <cellStyle name="Percent 9 6 6 4 2" xfId="34636" xr:uid="{00000000-0005-0000-0000-000079870000}"/>
    <cellStyle name="Percent 9 6 6 4 2 2" xfId="34637" xr:uid="{00000000-0005-0000-0000-00007A870000}"/>
    <cellStyle name="Percent 9 6 6 4 2 3" xfId="34638" xr:uid="{00000000-0005-0000-0000-00007B870000}"/>
    <cellStyle name="Percent 9 6 6 4 3" xfId="34639" xr:uid="{00000000-0005-0000-0000-00007C870000}"/>
    <cellStyle name="Percent 9 6 6 4 4" xfId="34640" xr:uid="{00000000-0005-0000-0000-00007D870000}"/>
    <cellStyle name="Percent 9 6 6 5" xfId="34641" xr:uid="{00000000-0005-0000-0000-00007E870000}"/>
    <cellStyle name="Percent 9 6 6 5 2" xfId="34642" xr:uid="{00000000-0005-0000-0000-00007F870000}"/>
    <cellStyle name="Percent 9 6 6 5 3" xfId="34643" xr:uid="{00000000-0005-0000-0000-000080870000}"/>
    <cellStyle name="Percent 9 6 6 6" xfId="34644" xr:uid="{00000000-0005-0000-0000-000081870000}"/>
    <cellStyle name="Percent 9 6 6 7" xfId="34645" xr:uid="{00000000-0005-0000-0000-000082870000}"/>
    <cellStyle name="Percent 9 6 7" xfId="34646" xr:uid="{00000000-0005-0000-0000-000083870000}"/>
    <cellStyle name="Percent 9 6 7 2" xfId="34647" xr:uid="{00000000-0005-0000-0000-000084870000}"/>
    <cellStyle name="Percent 9 6 7 2 2" xfId="34648" xr:uid="{00000000-0005-0000-0000-000085870000}"/>
    <cellStyle name="Percent 9 6 7 2 2 2" xfId="34649" xr:uid="{00000000-0005-0000-0000-000086870000}"/>
    <cellStyle name="Percent 9 6 7 2 2 3" xfId="34650" xr:uid="{00000000-0005-0000-0000-000087870000}"/>
    <cellStyle name="Percent 9 6 7 2 3" xfId="34651" xr:uid="{00000000-0005-0000-0000-000088870000}"/>
    <cellStyle name="Percent 9 6 7 2 4" xfId="34652" xr:uid="{00000000-0005-0000-0000-000089870000}"/>
    <cellStyle name="Percent 9 6 7 3" xfId="34653" xr:uid="{00000000-0005-0000-0000-00008A870000}"/>
    <cellStyle name="Percent 9 6 7 3 2" xfId="34654" xr:uid="{00000000-0005-0000-0000-00008B870000}"/>
    <cellStyle name="Percent 9 6 7 3 2 2" xfId="34655" xr:uid="{00000000-0005-0000-0000-00008C870000}"/>
    <cellStyle name="Percent 9 6 7 3 2 3" xfId="34656" xr:uid="{00000000-0005-0000-0000-00008D870000}"/>
    <cellStyle name="Percent 9 6 7 3 3" xfId="34657" xr:uid="{00000000-0005-0000-0000-00008E870000}"/>
    <cellStyle name="Percent 9 6 7 3 4" xfId="34658" xr:uid="{00000000-0005-0000-0000-00008F870000}"/>
    <cellStyle name="Percent 9 6 7 4" xfId="34659" xr:uid="{00000000-0005-0000-0000-000090870000}"/>
    <cellStyle name="Percent 9 6 7 4 2" xfId="34660" xr:uid="{00000000-0005-0000-0000-000091870000}"/>
    <cellStyle name="Percent 9 6 7 4 3" xfId="34661" xr:uid="{00000000-0005-0000-0000-000092870000}"/>
    <cellStyle name="Percent 9 6 7 5" xfId="34662" xr:uid="{00000000-0005-0000-0000-000093870000}"/>
    <cellStyle name="Percent 9 6 7 6" xfId="34663" xr:uid="{00000000-0005-0000-0000-000094870000}"/>
    <cellStyle name="Percent 9 6 8" xfId="34664" xr:uid="{00000000-0005-0000-0000-000095870000}"/>
    <cellStyle name="Percent 9 6 8 2" xfId="34665" xr:uid="{00000000-0005-0000-0000-000096870000}"/>
    <cellStyle name="Percent 9 6 8 2 2" xfId="34666" xr:uid="{00000000-0005-0000-0000-000097870000}"/>
    <cellStyle name="Percent 9 6 8 2 3" xfId="34667" xr:uid="{00000000-0005-0000-0000-000098870000}"/>
    <cellStyle name="Percent 9 6 8 3" xfId="34668" xr:uid="{00000000-0005-0000-0000-000099870000}"/>
    <cellStyle name="Percent 9 6 8 4" xfId="34669" xr:uid="{00000000-0005-0000-0000-00009A870000}"/>
    <cellStyle name="Percent 9 6 9" xfId="34670" xr:uid="{00000000-0005-0000-0000-00009B870000}"/>
    <cellStyle name="Percent 9 6 9 2" xfId="34671" xr:uid="{00000000-0005-0000-0000-00009C870000}"/>
    <cellStyle name="Percent 9 6 9 2 2" xfId="34672" xr:uid="{00000000-0005-0000-0000-00009D870000}"/>
    <cellStyle name="Percent 9 6 9 2 3" xfId="34673" xr:uid="{00000000-0005-0000-0000-00009E870000}"/>
    <cellStyle name="Percent 9 6 9 3" xfId="34674" xr:uid="{00000000-0005-0000-0000-00009F870000}"/>
    <cellStyle name="Percent 9 6 9 4" xfId="34675" xr:uid="{00000000-0005-0000-0000-0000A0870000}"/>
    <cellStyle name="Percent 9 7" xfId="34676" xr:uid="{00000000-0005-0000-0000-0000A1870000}"/>
    <cellStyle name="Percent 9 7 10" xfId="34677" xr:uid="{00000000-0005-0000-0000-0000A2870000}"/>
    <cellStyle name="Percent 9 7 10 2" xfId="34678" xr:uid="{00000000-0005-0000-0000-0000A3870000}"/>
    <cellStyle name="Percent 9 7 10 2 2" xfId="34679" xr:uid="{00000000-0005-0000-0000-0000A4870000}"/>
    <cellStyle name="Percent 9 7 10 2 3" xfId="34680" xr:uid="{00000000-0005-0000-0000-0000A5870000}"/>
    <cellStyle name="Percent 9 7 10 3" xfId="34681" xr:uid="{00000000-0005-0000-0000-0000A6870000}"/>
    <cellStyle name="Percent 9 7 10 4" xfId="34682" xr:uid="{00000000-0005-0000-0000-0000A7870000}"/>
    <cellStyle name="Percent 9 7 11" xfId="34683" xr:uid="{00000000-0005-0000-0000-0000A8870000}"/>
    <cellStyle name="Percent 9 7 11 2" xfId="34684" xr:uid="{00000000-0005-0000-0000-0000A9870000}"/>
    <cellStyle name="Percent 9 7 11 2 2" xfId="34685" xr:uid="{00000000-0005-0000-0000-0000AA870000}"/>
    <cellStyle name="Percent 9 7 11 2 3" xfId="34686" xr:uid="{00000000-0005-0000-0000-0000AB870000}"/>
    <cellStyle name="Percent 9 7 11 3" xfId="34687" xr:uid="{00000000-0005-0000-0000-0000AC870000}"/>
    <cellStyle name="Percent 9 7 11 4" xfId="34688" xr:uid="{00000000-0005-0000-0000-0000AD870000}"/>
    <cellStyle name="Percent 9 7 12" xfId="34689" xr:uid="{00000000-0005-0000-0000-0000AE870000}"/>
    <cellStyle name="Percent 9 7 12 2" xfId="34690" xr:uid="{00000000-0005-0000-0000-0000AF870000}"/>
    <cellStyle name="Percent 9 7 12 2 2" xfId="34691" xr:uid="{00000000-0005-0000-0000-0000B0870000}"/>
    <cellStyle name="Percent 9 7 12 2 3" xfId="34692" xr:uid="{00000000-0005-0000-0000-0000B1870000}"/>
    <cellStyle name="Percent 9 7 12 3" xfId="34693" xr:uid="{00000000-0005-0000-0000-0000B2870000}"/>
    <cellStyle name="Percent 9 7 12 4" xfId="34694" xr:uid="{00000000-0005-0000-0000-0000B3870000}"/>
    <cellStyle name="Percent 9 7 13" xfId="34695" xr:uid="{00000000-0005-0000-0000-0000B4870000}"/>
    <cellStyle name="Percent 9 7 13 2" xfId="34696" xr:uid="{00000000-0005-0000-0000-0000B5870000}"/>
    <cellStyle name="Percent 9 7 13 3" xfId="34697" xr:uid="{00000000-0005-0000-0000-0000B6870000}"/>
    <cellStyle name="Percent 9 7 14" xfId="34698" xr:uid="{00000000-0005-0000-0000-0000B7870000}"/>
    <cellStyle name="Percent 9 7 14 2" xfId="34699" xr:uid="{00000000-0005-0000-0000-0000B8870000}"/>
    <cellStyle name="Percent 9 7 14 3" xfId="34700" xr:uid="{00000000-0005-0000-0000-0000B9870000}"/>
    <cellStyle name="Percent 9 7 15" xfId="34701" xr:uid="{00000000-0005-0000-0000-0000BA870000}"/>
    <cellStyle name="Percent 9 7 15 2" xfId="34702" xr:uid="{00000000-0005-0000-0000-0000BB870000}"/>
    <cellStyle name="Percent 9 7 15 3" xfId="34703" xr:uid="{00000000-0005-0000-0000-0000BC870000}"/>
    <cellStyle name="Percent 9 7 16" xfId="34704" xr:uid="{00000000-0005-0000-0000-0000BD870000}"/>
    <cellStyle name="Percent 9 7 2" xfId="34705" xr:uid="{00000000-0005-0000-0000-0000BE870000}"/>
    <cellStyle name="Percent 9 7 2 10" xfId="34706" xr:uid="{00000000-0005-0000-0000-0000BF870000}"/>
    <cellStyle name="Percent 9 7 2 10 2" xfId="34707" xr:uid="{00000000-0005-0000-0000-0000C0870000}"/>
    <cellStyle name="Percent 9 7 2 10 3" xfId="34708" xr:uid="{00000000-0005-0000-0000-0000C1870000}"/>
    <cellStyle name="Percent 9 7 2 11" xfId="34709" xr:uid="{00000000-0005-0000-0000-0000C2870000}"/>
    <cellStyle name="Percent 9 7 2 11 2" xfId="34710" xr:uid="{00000000-0005-0000-0000-0000C3870000}"/>
    <cellStyle name="Percent 9 7 2 11 3" xfId="34711" xr:uid="{00000000-0005-0000-0000-0000C4870000}"/>
    <cellStyle name="Percent 9 7 2 12" xfId="34712" xr:uid="{00000000-0005-0000-0000-0000C5870000}"/>
    <cellStyle name="Percent 9 7 2 12 2" xfId="34713" xr:uid="{00000000-0005-0000-0000-0000C6870000}"/>
    <cellStyle name="Percent 9 7 2 12 3" xfId="34714" xr:uid="{00000000-0005-0000-0000-0000C7870000}"/>
    <cellStyle name="Percent 9 7 2 13" xfId="34715" xr:uid="{00000000-0005-0000-0000-0000C8870000}"/>
    <cellStyle name="Percent 9 7 2 2" xfId="34716" xr:uid="{00000000-0005-0000-0000-0000C9870000}"/>
    <cellStyle name="Percent 9 7 2 2 2" xfId="34717" xr:uid="{00000000-0005-0000-0000-0000CA870000}"/>
    <cellStyle name="Percent 9 7 2 2 2 2" xfId="34718" xr:uid="{00000000-0005-0000-0000-0000CB870000}"/>
    <cellStyle name="Percent 9 7 2 2 2 2 2" xfId="34719" xr:uid="{00000000-0005-0000-0000-0000CC870000}"/>
    <cellStyle name="Percent 9 7 2 2 2 2 3" xfId="34720" xr:uid="{00000000-0005-0000-0000-0000CD870000}"/>
    <cellStyle name="Percent 9 7 2 2 2 3" xfId="34721" xr:uid="{00000000-0005-0000-0000-0000CE870000}"/>
    <cellStyle name="Percent 9 7 2 2 2 4" xfId="34722" xr:uid="{00000000-0005-0000-0000-0000CF870000}"/>
    <cellStyle name="Percent 9 7 2 2 3" xfId="34723" xr:uid="{00000000-0005-0000-0000-0000D0870000}"/>
    <cellStyle name="Percent 9 7 2 2 3 2" xfId="34724" xr:uid="{00000000-0005-0000-0000-0000D1870000}"/>
    <cellStyle name="Percent 9 7 2 2 3 2 2" xfId="34725" xr:uid="{00000000-0005-0000-0000-0000D2870000}"/>
    <cellStyle name="Percent 9 7 2 2 3 2 3" xfId="34726" xr:uid="{00000000-0005-0000-0000-0000D3870000}"/>
    <cellStyle name="Percent 9 7 2 2 3 3" xfId="34727" xr:uid="{00000000-0005-0000-0000-0000D4870000}"/>
    <cellStyle name="Percent 9 7 2 2 3 4" xfId="34728" xr:uid="{00000000-0005-0000-0000-0000D5870000}"/>
    <cellStyle name="Percent 9 7 2 2 4" xfId="34729" xr:uid="{00000000-0005-0000-0000-0000D6870000}"/>
    <cellStyle name="Percent 9 7 2 2 4 2" xfId="34730" xr:uid="{00000000-0005-0000-0000-0000D7870000}"/>
    <cellStyle name="Percent 9 7 2 2 4 3" xfId="34731" xr:uid="{00000000-0005-0000-0000-0000D8870000}"/>
    <cellStyle name="Percent 9 7 2 2 5" xfId="34732" xr:uid="{00000000-0005-0000-0000-0000D9870000}"/>
    <cellStyle name="Percent 9 7 2 2 5 2" xfId="34733" xr:uid="{00000000-0005-0000-0000-0000DA870000}"/>
    <cellStyle name="Percent 9 7 2 2 5 3" xfId="34734" xr:uid="{00000000-0005-0000-0000-0000DB870000}"/>
    <cellStyle name="Percent 9 7 2 2 6" xfId="34735" xr:uid="{00000000-0005-0000-0000-0000DC870000}"/>
    <cellStyle name="Percent 9 7 2 2 7" xfId="34736" xr:uid="{00000000-0005-0000-0000-0000DD870000}"/>
    <cellStyle name="Percent 9 7 2 3" xfId="34737" xr:uid="{00000000-0005-0000-0000-0000DE870000}"/>
    <cellStyle name="Percent 9 7 2 3 2" xfId="34738" xr:uid="{00000000-0005-0000-0000-0000DF870000}"/>
    <cellStyle name="Percent 9 7 2 3 2 2" xfId="34739" xr:uid="{00000000-0005-0000-0000-0000E0870000}"/>
    <cellStyle name="Percent 9 7 2 3 2 2 2" xfId="34740" xr:uid="{00000000-0005-0000-0000-0000E1870000}"/>
    <cellStyle name="Percent 9 7 2 3 2 2 3" xfId="34741" xr:uid="{00000000-0005-0000-0000-0000E2870000}"/>
    <cellStyle name="Percent 9 7 2 3 2 3" xfId="34742" xr:uid="{00000000-0005-0000-0000-0000E3870000}"/>
    <cellStyle name="Percent 9 7 2 3 2 4" xfId="34743" xr:uid="{00000000-0005-0000-0000-0000E4870000}"/>
    <cellStyle name="Percent 9 7 2 3 3" xfId="34744" xr:uid="{00000000-0005-0000-0000-0000E5870000}"/>
    <cellStyle name="Percent 9 7 2 3 3 2" xfId="34745" xr:uid="{00000000-0005-0000-0000-0000E6870000}"/>
    <cellStyle name="Percent 9 7 2 3 3 2 2" xfId="34746" xr:uid="{00000000-0005-0000-0000-0000E7870000}"/>
    <cellStyle name="Percent 9 7 2 3 3 2 3" xfId="34747" xr:uid="{00000000-0005-0000-0000-0000E8870000}"/>
    <cellStyle name="Percent 9 7 2 3 3 3" xfId="34748" xr:uid="{00000000-0005-0000-0000-0000E9870000}"/>
    <cellStyle name="Percent 9 7 2 3 3 4" xfId="34749" xr:uid="{00000000-0005-0000-0000-0000EA870000}"/>
    <cellStyle name="Percent 9 7 2 3 4" xfId="34750" xr:uid="{00000000-0005-0000-0000-0000EB870000}"/>
    <cellStyle name="Percent 9 7 2 3 4 2" xfId="34751" xr:uid="{00000000-0005-0000-0000-0000EC870000}"/>
    <cellStyle name="Percent 9 7 2 3 4 3" xfId="34752" xr:uid="{00000000-0005-0000-0000-0000ED870000}"/>
    <cellStyle name="Percent 9 7 2 3 5" xfId="34753" xr:uid="{00000000-0005-0000-0000-0000EE870000}"/>
    <cellStyle name="Percent 9 7 2 3 6" xfId="34754" xr:uid="{00000000-0005-0000-0000-0000EF870000}"/>
    <cellStyle name="Percent 9 7 2 4" xfId="34755" xr:uid="{00000000-0005-0000-0000-0000F0870000}"/>
    <cellStyle name="Percent 9 7 2 4 2" xfId="34756" xr:uid="{00000000-0005-0000-0000-0000F1870000}"/>
    <cellStyle name="Percent 9 7 2 4 2 2" xfId="34757" xr:uid="{00000000-0005-0000-0000-0000F2870000}"/>
    <cellStyle name="Percent 9 7 2 4 2 2 2" xfId="34758" xr:uid="{00000000-0005-0000-0000-0000F3870000}"/>
    <cellStyle name="Percent 9 7 2 4 2 2 3" xfId="34759" xr:uid="{00000000-0005-0000-0000-0000F4870000}"/>
    <cellStyle name="Percent 9 7 2 4 2 3" xfId="34760" xr:uid="{00000000-0005-0000-0000-0000F5870000}"/>
    <cellStyle name="Percent 9 7 2 4 2 4" xfId="34761" xr:uid="{00000000-0005-0000-0000-0000F6870000}"/>
    <cellStyle name="Percent 9 7 2 4 3" xfId="34762" xr:uid="{00000000-0005-0000-0000-0000F7870000}"/>
    <cellStyle name="Percent 9 7 2 4 3 2" xfId="34763" xr:uid="{00000000-0005-0000-0000-0000F8870000}"/>
    <cellStyle name="Percent 9 7 2 4 3 2 2" xfId="34764" xr:uid="{00000000-0005-0000-0000-0000F9870000}"/>
    <cellStyle name="Percent 9 7 2 4 3 2 3" xfId="34765" xr:uid="{00000000-0005-0000-0000-0000FA870000}"/>
    <cellStyle name="Percent 9 7 2 4 3 3" xfId="34766" xr:uid="{00000000-0005-0000-0000-0000FB870000}"/>
    <cellStyle name="Percent 9 7 2 4 3 4" xfId="34767" xr:uid="{00000000-0005-0000-0000-0000FC870000}"/>
    <cellStyle name="Percent 9 7 2 4 4" xfId="34768" xr:uid="{00000000-0005-0000-0000-0000FD870000}"/>
    <cellStyle name="Percent 9 7 2 4 4 2" xfId="34769" xr:uid="{00000000-0005-0000-0000-0000FE870000}"/>
    <cellStyle name="Percent 9 7 2 4 4 3" xfId="34770" xr:uid="{00000000-0005-0000-0000-0000FF870000}"/>
    <cellStyle name="Percent 9 7 2 4 5" xfId="34771" xr:uid="{00000000-0005-0000-0000-000000880000}"/>
    <cellStyle name="Percent 9 7 2 4 6" xfId="34772" xr:uid="{00000000-0005-0000-0000-000001880000}"/>
    <cellStyle name="Percent 9 7 2 5" xfId="34773" xr:uid="{00000000-0005-0000-0000-000002880000}"/>
    <cellStyle name="Percent 9 7 2 5 2" xfId="34774" xr:uid="{00000000-0005-0000-0000-000003880000}"/>
    <cellStyle name="Percent 9 7 2 5 2 2" xfId="34775" xr:uid="{00000000-0005-0000-0000-000004880000}"/>
    <cellStyle name="Percent 9 7 2 5 2 2 2" xfId="34776" xr:uid="{00000000-0005-0000-0000-000005880000}"/>
    <cellStyle name="Percent 9 7 2 5 2 2 3" xfId="34777" xr:uid="{00000000-0005-0000-0000-000006880000}"/>
    <cellStyle name="Percent 9 7 2 5 2 3" xfId="34778" xr:uid="{00000000-0005-0000-0000-000007880000}"/>
    <cellStyle name="Percent 9 7 2 5 2 4" xfId="34779" xr:uid="{00000000-0005-0000-0000-000008880000}"/>
    <cellStyle name="Percent 9 7 2 5 3" xfId="34780" xr:uid="{00000000-0005-0000-0000-000009880000}"/>
    <cellStyle name="Percent 9 7 2 5 3 2" xfId="34781" xr:uid="{00000000-0005-0000-0000-00000A880000}"/>
    <cellStyle name="Percent 9 7 2 5 3 2 2" xfId="34782" xr:uid="{00000000-0005-0000-0000-00000B880000}"/>
    <cellStyle name="Percent 9 7 2 5 3 2 3" xfId="34783" xr:uid="{00000000-0005-0000-0000-00000C880000}"/>
    <cellStyle name="Percent 9 7 2 5 3 3" xfId="34784" xr:uid="{00000000-0005-0000-0000-00000D880000}"/>
    <cellStyle name="Percent 9 7 2 5 3 4" xfId="34785" xr:uid="{00000000-0005-0000-0000-00000E880000}"/>
    <cellStyle name="Percent 9 7 2 5 4" xfId="34786" xr:uid="{00000000-0005-0000-0000-00000F880000}"/>
    <cellStyle name="Percent 9 7 2 5 4 2" xfId="34787" xr:uid="{00000000-0005-0000-0000-000010880000}"/>
    <cellStyle name="Percent 9 7 2 5 4 2 2" xfId="34788" xr:uid="{00000000-0005-0000-0000-000011880000}"/>
    <cellStyle name="Percent 9 7 2 5 4 2 3" xfId="34789" xr:uid="{00000000-0005-0000-0000-000012880000}"/>
    <cellStyle name="Percent 9 7 2 5 4 3" xfId="34790" xr:uid="{00000000-0005-0000-0000-000013880000}"/>
    <cellStyle name="Percent 9 7 2 5 4 4" xfId="34791" xr:uid="{00000000-0005-0000-0000-000014880000}"/>
    <cellStyle name="Percent 9 7 2 5 5" xfId="34792" xr:uid="{00000000-0005-0000-0000-000015880000}"/>
    <cellStyle name="Percent 9 7 2 5 5 2" xfId="34793" xr:uid="{00000000-0005-0000-0000-000016880000}"/>
    <cellStyle name="Percent 9 7 2 5 5 3" xfId="34794" xr:uid="{00000000-0005-0000-0000-000017880000}"/>
    <cellStyle name="Percent 9 7 2 5 6" xfId="34795" xr:uid="{00000000-0005-0000-0000-000018880000}"/>
    <cellStyle name="Percent 9 7 2 5 7" xfId="34796" xr:uid="{00000000-0005-0000-0000-000019880000}"/>
    <cellStyle name="Percent 9 7 2 6" xfId="34797" xr:uid="{00000000-0005-0000-0000-00001A880000}"/>
    <cellStyle name="Percent 9 7 2 6 2" xfId="34798" xr:uid="{00000000-0005-0000-0000-00001B880000}"/>
    <cellStyle name="Percent 9 7 2 6 2 2" xfId="34799" xr:uid="{00000000-0005-0000-0000-00001C880000}"/>
    <cellStyle name="Percent 9 7 2 6 2 2 2" xfId="34800" xr:uid="{00000000-0005-0000-0000-00001D880000}"/>
    <cellStyle name="Percent 9 7 2 6 2 2 3" xfId="34801" xr:uid="{00000000-0005-0000-0000-00001E880000}"/>
    <cellStyle name="Percent 9 7 2 6 2 3" xfId="34802" xr:uid="{00000000-0005-0000-0000-00001F880000}"/>
    <cellStyle name="Percent 9 7 2 6 2 4" xfId="34803" xr:uid="{00000000-0005-0000-0000-000020880000}"/>
    <cellStyle name="Percent 9 7 2 6 3" xfId="34804" xr:uid="{00000000-0005-0000-0000-000021880000}"/>
    <cellStyle name="Percent 9 7 2 6 3 2" xfId="34805" xr:uid="{00000000-0005-0000-0000-000022880000}"/>
    <cellStyle name="Percent 9 7 2 6 3 2 2" xfId="34806" xr:uid="{00000000-0005-0000-0000-000023880000}"/>
    <cellStyle name="Percent 9 7 2 6 3 2 3" xfId="34807" xr:uid="{00000000-0005-0000-0000-000024880000}"/>
    <cellStyle name="Percent 9 7 2 6 3 3" xfId="34808" xr:uid="{00000000-0005-0000-0000-000025880000}"/>
    <cellStyle name="Percent 9 7 2 6 3 4" xfId="34809" xr:uid="{00000000-0005-0000-0000-000026880000}"/>
    <cellStyle name="Percent 9 7 2 6 4" xfId="34810" xr:uid="{00000000-0005-0000-0000-000027880000}"/>
    <cellStyle name="Percent 9 7 2 6 4 2" xfId="34811" xr:uid="{00000000-0005-0000-0000-000028880000}"/>
    <cellStyle name="Percent 9 7 2 6 4 3" xfId="34812" xr:uid="{00000000-0005-0000-0000-000029880000}"/>
    <cellStyle name="Percent 9 7 2 6 5" xfId="34813" xr:uid="{00000000-0005-0000-0000-00002A880000}"/>
    <cellStyle name="Percent 9 7 2 6 6" xfId="34814" xr:uid="{00000000-0005-0000-0000-00002B880000}"/>
    <cellStyle name="Percent 9 7 2 7" xfId="34815" xr:uid="{00000000-0005-0000-0000-00002C880000}"/>
    <cellStyle name="Percent 9 7 2 7 2" xfId="34816" xr:uid="{00000000-0005-0000-0000-00002D880000}"/>
    <cellStyle name="Percent 9 7 2 7 2 2" xfId="34817" xr:uid="{00000000-0005-0000-0000-00002E880000}"/>
    <cellStyle name="Percent 9 7 2 7 2 3" xfId="34818" xr:uid="{00000000-0005-0000-0000-00002F880000}"/>
    <cellStyle name="Percent 9 7 2 7 3" xfId="34819" xr:uid="{00000000-0005-0000-0000-000030880000}"/>
    <cellStyle name="Percent 9 7 2 7 4" xfId="34820" xr:uid="{00000000-0005-0000-0000-000031880000}"/>
    <cellStyle name="Percent 9 7 2 8" xfId="34821" xr:uid="{00000000-0005-0000-0000-000032880000}"/>
    <cellStyle name="Percent 9 7 2 8 2" xfId="34822" xr:uid="{00000000-0005-0000-0000-000033880000}"/>
    <cellStyle name="Percent 9 7 2 8 2 2" xfId="34823" xr:uid="{00000000-0005-0000-0000-000034880000}"/>
    <cellStyle name="Percent 9 7 2 8 2 3" xfId="34824" xr:uid="{00000000-0005-0000-0000-000035880000}"/>
    <cellStyle name="Percent 9 7 2 8 3" xfId="34825" xr:uid="{00000000-0005-0000-0000-000036880000}"/>
    <cellStyle name="Percent 9 7 2 8 4" xfId="34826" xr:uid="{00000000-0005-0000-0000-000037880000}"/>
    <cellStyle name="Percent 9 7 2 9" xfId="34827" xr:uid="{00000000-0005-0000-0000-000038880000}"/>
    <cellStyle name="Percent 9 7 2 9 2" xfId="34828" xr:uid="{00000000-0005-0000-0000-000039880000}"/>
    <cellStyle name="Percent 9 7 2 9 2 2" xfId="34829" xr:uid="{00000000-0005-0000-0000-00003A880000}"/>
    <cellStyle name="Percent 9 7 2 9 2 3" xfId="34830" xr:uid="{00000000-0005-0000-0000-00003B880000}"/>
    <cellStyle name="Percent 9 7 2 9 3" xfId="34831" xr:uid="{00000000-0005-0000-0000-00003C880000}"/>
    <cellStyle name="Percent 9 7 2 9 4" xfId="34832" xr:uid="{00000000-0005-0000-0000-00003D880000}"/>
    <cellStyle name="Percent 9 7 3" xfId="34833" xr:uid="{00000000-0005-0000-0000-00003E880000}"/>
    <cellStyle name="Percent 9 7 3 10" xfId="34834" xr:uid="{00000000-0005-0000-0000-00003F880000}"/>
    <cellStyle name="Percent 9 7 3 10 2" xfId="34835" xr:uid="{00000000-0005-0000-0000-000040880000}"/>
    <cellStyle name="Percent 9 7 3 10 3" xfId="34836" xr:uid="{00000000-0005-0000-0000-000041880000}"/>
    <cellStyle name="Percent 9 7 3 11" xfId="34837" xr:uid="{00000000-0005-0000-0000-000042880000}"/>
    <cellStyle name="Percent 9 7 3 11 2" xfId="34838" xr:uid="{00000000-0005-0000-0000-000043880000}"/>
    <cellStyle name="Percent 9 7 3 11 3" xfId="34839" xr:uid="{00000000-0005-0000-0000-000044880000}"/>
    <cellStyle name="Percent 9 7 3 12" xfId="34840" xr:uid="{00000000-0005-0000-0000-000045880000}"/>
    <cellStyle name="Percent 9 7 3 12 2" xfId="34841" xr:uid="{00000000-0005-0000-0000-000046880000}"/>
    <cellStyle name="Percent 9 7 3 12 3" xfId="34842" xr:uid="{00000000-0005-0000-0000-000047880000}"/>
    <cellStyle name="Percent 9 7 3 13" xfId="34843" xr:uid="{00000000-0005-0000-0000-000048880000}"/>
    <cellStyle name="Percent 9 7 3 2" xfId="34844" xr:uid="{00000000-0005-0000-0000-000049880000}"/>
    <cellStyle name="Percent 9 7 3 2 2" xfId="34845" xr:uid="{00000000-0005-0000-0000-00004A880000}"/>
    <cellStyle name="Percent 9 7 3 2 2 2" xfId="34846" xr:uid="{00000000-0005-0000-0000-00004B880000}"/>
    <cellStyle name="Percent 9 7 3 2 2 2 2" xfId="34847" xr:uid="{00000000-0005-0000-0000-00004C880000}"/>
    <cellStyle name="Percent 9 7 3 2 2 2 3" xfId="34848" xr:uid="{00000000-0005-0000-0000-00004D880000}"/>
    <cellStyle name="Percent 9 7 3 2 2 3" xfId="34849" xr:uid="{00000000-0005-0000-0000-00004E880000}"/>
    <cellStyle name="Percent 9 7 3 2 2 4" xfId="34850" xr:uid="{00000000-0005-0000-0000-00004F880000}"/>
    <cellStyle name="Percent 9 7 3 2 3" xfId="34851" xr:uid="{00000000-0005-0000-0000-000050880000}"/>
    <cellStyle name="Percent 9 7 3 2 3 2" xfId="34852" xr:uid="{00000000-0005-0000-0000-000051880000}"/>
    <cellStyle name="Percent 9 7 3 2 3 2 2" xfId="34853" xr:uid="{00000000-0005-0000-0000-000052880000}"/>
    <cellStyle name="Percent 9 7 3 2 3 2 3" xfId="34854" xr:uid="{00000000-0005-0000-0000-000053880000}"/>
    <cellStyle name="Percent 9 7 3 2 3 3" xfId="34855" xr:uid="{00000000-0005-0000-0000-000054880000}"/>
    <cellStyle name="Percent 9 7 3 2 3 4" xfId="34856" xr:uid="{00000000-0005-0000-0000-000055880000}"/>
    <cellStyle name="Percent 9 7 3 2 4" xfId="34857" xr:uid="{00000000-0005-0000-0000-000056880000}"/>
    <cellStyle name="Percent 9 7 3 2 4 2" xfId="34858" xr:uid="{00000000-0005-0000-0000-000057880000}"/>
    <cellStyle name="Percent 9 7 3 2 4 3" xfId="34859" xr:uid="{00000000-0005-0000-0000-000058880000}"/>
    <cellStyle name="Percent 9 7 3 2 5" xfId="34860" xr:uid="{00000000-0005-0000-0000-000059880000}"/>
    <cellStyle name="Percent 9 7 3 2 5 2" xfId="34861" xr:uid="{00000000-0005-0000-0000-00005A880000}"/>
    <cellStyle name="Percent 9 7 3 2 5 3" xfId="34862" xr:uid="{00000000-0005-0000-0000-00005B880000}"/>
    <cellStyle name="Percent 9 7 3 2 6" xfId="34863" xr:uid="{00000000-0005-0000-0000-00005C880000}"/>
    <cellStyle name="Percent 9 7 3 2 7" xfId="34864" xr:uid="{00000000-0005-0000-0000-00005D880000}"/>
    <cellStyle name="Percent 9 7 3 3" xfId="34865" xr:uid="{00000000-0005-0000-0000-00005E880000}"/>
    <cellStyle name="Percent 9 7 3 3 2" xfId="34866" xr:uid="{00000000-0005-0000-0000-00005F880000}"/>
    <cellStyle name="Percent 9 7 3 3 2 2" xfId="34867" xr:uid="{00000000-0005-0000-0000-000060880000}"/>
    <cellStyle name="Percent 9 7 3 3 2 2 2" xfId="34868" xr:uid="{00000000-0005-0000-0000-000061880000}"/>
    <cellStyle name="Percent 9 7 3 3 2 2 3" xfId="34869" xr:uid="{00000000-0005-0000-0000-000062880000}"/>
    <cellStyle name="Percent 9 7 3 3 2 3" xfId="34870" xr:uid="{00000000-0005-0000-0000-000063880000}"/>
    <cellStyle name="Percent 9 7 3 3 2 4" xfId="34871" xr:uid="{00000000-0005-0000-0000-000064880000}"/>
    <cellStyle name="Percent 9 7 3 3 3" xfId="34872" xr:uid="{00000000-0005-0000-0000-000065880000}"/>
    <cellStyle name="Percent 9 7 3 3 3 2" xfId="34873" xr:uid="{00000000-0005-0000-0000-000066880000}"/>
    <cellStyle name="Percent 9 7 3 3 3 2 2" xfId="34874" xr:uid="{00000000-0005-0000-0000-000067880000}"/>
    <cellStyle name="Percent 9 7 3 3 3 2 3" xfId="34875" xr:uid="{00000000-0005-0000-0000-000068880000}"/>
    <cellStyle name="Percent 9 7 3 3 3 3" xfId="34876" xr:uid="{00000000-0005-0000-0000-000069880000}"/>
    <cellStyle name="Percent 9 7 3 3 3 4" xfId="34877" xr:uid="{00000000-0005-0000-0000-00006A880000}"/>
    <cellStyle name="Percent 9 7 3 3 4" xfId="34878" xr:uid="{00000000-0005-0000-0000-00006B880000}"/>
    <cellStyle name="Percent 9 7 3 3 4 2" xfId="34879" xr:uid="{00000000-0005-0000-0000-00006C880000}"/>
    <cellStyle name="Percent 9 7 3 3 4 3" xfId="34880" xr:uid="{00000000-0005-0000-0000-00006D880000}"/>
    <cellStyle name="Percent 9 7 3 3 5" xfId="34881" xr:uid="{00000000-0005-0000-0000-00006E880000}"/>
    <cellStyle name="Percent 9 7 3 3 6" xfId="34882" xr:uid="{00000000-0005-0000-0000-00006F880000}"/>
    <cellStyle name="Percent 9 7 3 4" xfId="34883" xr:uid="{00000000-0005-0000-0000-000070880000}"/>
    <cellStyle name="Percent 9 7 3 4 2" xfId="34884" xr:uid="{00000000-0005-0000-0000-000071880000}"/>
    <cellStyle name="Percent 9 7 3 4 2 2" xfId="34885" xr:uid="{00000000-0005-0000-0000-000072880000}"/>
    <cellStyle name="Percent 9 7 3 4 2 2 2" xfId="34886" xr:uid="{00000000-0005-0000-0000-000073880000}"/>
    <cellStyle name="Percent 9 7 3 4 2 2 3" xfId="34887" xr:uid="{00000000-0005-0000-0000-000074880000}"/>
    <cellStyle name="Percent 9 7 3 4 2 3" xfId="34888" xr:uid="{00000000-0005-0000-0000-000075880000}"/>
    <cellStyle name="Percent 9 7 3 4 2 4" xfId="34889" xr:uid="{00000000-0005-0000-0000-000076880000}"/>
    <cellStyle name="Percent 9 7 3 4 3" xfId="34890" xr:uid="{00000000-0005-0000-0000-000077880000}"/>
    <cellStyle name="Percent 9 7 3 4 3 2" xfId="34891" xr:uid="{00000000-0005-0000-0000-000078880000}"/>
    <cellStyle name="Percent 9 7 3 4 3 2 2" xfId="34892" xr:uid="{00000000-0005-0000-0000-000079880000}"/>
    <cellStyle name="Percent 9 7 3 4 3 2 3" xfId="34893" xr:uid="{00000000-0005-0000-0000-00007A880000}"/>
    <cellStyle name="Percent 9 7 3 4 3 3" xfId="34894" xr:uid="{00000000-0005-0000-0000-00007B880000}"/>
    <cellStyle name="Percent 9 7 3 4 3 4" xfId="34895" xr:uid="{00000000-0005-0000-0000-00007C880000}"/>
    <cellStyle name="Percent 9 7 3 4 4" xfId="34896" xr:uid="{00000000-0005-0000-0000-00007D880000}"/>
    <cellStyle name="Percent 9 7 3 4 4 2" xfId="34897" xr:uid="{00000000-0005-0000-0000-00007E880000}"/>
    <cellStyle name="Percent 9 7 3 4 4 3" xfId="34898" xr:uid="{00000000-0005-0000-0000-00007F880000}"/>
    <cellStyle name="Percent 9 7 3 4 5" xfId="34899" xr:uid="{00000000-0005-0000-0000-000080880000}"/>
    <cellStyle name="Percent 9 7 3 4 6" xfId="34900" xr:uid="{00000000-0005-0000-0000-000081880000}"/>
    <cellStyle name="Percent 9 7 3 5" xfId="34901" xr:uid="{00000000-0005-0000-0000-000082880000}"/>
    <cellStyle name="Percent 9 7 3 5 2" xfId="34902" xr:uid="{00000000-0005-0000-0000-000083880000}"/>
    <cellStyle name="Percent 9 7 3 5 2 2" xfId="34903" xr:uid="{00000000-0005-0000-0000-000084880000}"/>
    <cellStyle name="Percent 9 7 3 5 2 2 2" xfId="34904" xr:uid="{00000000-0005-0000-0000-000085880000}"/>
    <cellStyle name="Percent 9 7 3 5 2 2 3" xfId="34905" xr:uid="{00000000-0005-0000-0000-000086880000}"/>
    <cellStyle name="Percent 9 7 3 5 2 3" xfId="34906" xr:uid="{00000000-0005-0000-0000-000087880000}"/>
    <cellStyle name="Percent 9 7 3 5 2 4" xfId="34907" xr:uid="{00000000-0005-0000-0000-000088880000}"/>
    <cellStyle name="Percent 9 7 3 5 3" xfId="34908" xr:uid="{00000000-0005-0000-0000-000089880000}"/>
    <cellStyle name="Percent 9 7 3 5 3 2" xfId="34909" xr:uid="{00000000-0005-0000-0000-00008A880000}"/>
    <cellStyle name="Percent 9 7 3 5 3 2 2" xfId="34910" xr:uid="{00000000-0005-0000-0000-00008B880000}"/>
    <cellStyle name="Percent 9 7 3 5 3 2 3" xfId="34911" xr:uid="{00000000-0005-0000-0000-00008C880000}"/>
    <cellStyle name="Percent 9 7 3 5 3 3" xfId="34912" xr:uid="{00000000-0005-0000-0000-00008D880000}"/>
    <cellStyle name="Percent 9 7 3 5 3 4" xfId="34913" xr:uid="{00000000-0005-0000-0000-00008E880000}"/>
    <cellStyle name="Percent 9 7 3 5 4" xfId="34914" xr:uid="{00000000-0005-0000-0000-00008F880000}"/>
    <cellStyle name="Percent 9 7 3 5 4 2" xfId="34915" xr:uid="{00000000-0005-0000-0000-000090880000}"/>
    <cellStyle name="Percent 9 7 3 5 4 2 2" xfId="34916" xr:uid="{00000000-0005-0000-0000-000091880000}"/>
    <cellStyle name="Percent 9 7 3 5 4 2 3" xfId="34917" xr:uid="{00000000-0005-0000-0000-000092880000}"/>
    <cellStyle name="Percent 9 7 3 5 4 3" xfId="34918" xr:uid="{00000000-0005-0000-0000-000093880000}"/>
    <cellStyle name="Percent 9 7 3 5 4 4" xfId="34919" xr:uid="{00000000-0005-0000-0000-000094880000}"/>
    <cellStyle name="Percent 9 7 3 5 5" xfId="34920" xr:uid="{00000000-0005-0000-0000-000095880000}"/>
    <cellStyle name="Percent 9 7 3 5 5 2" xfId="34921" xr:uid="{00000000-0005-0000-0000-000096880000}"/>
    <cellStyle name="Percent 9 7 3 5 5 3" xfId="34922" xr:uid="{00000000-0005-0000-0000-000097880000}"/>
    <cellStyle name="Percent 9 7 3 5 6" xfId="34923" xr:uid="{00000000-0005-0000-0000-000098880000}"/>
    <cellStyle name="Percent 9 7 3 5 7" xfId="34924" xr:uid="{00000000-0005-0000-0000-000099880000}"/>
    <cellStyle name="Percent 9 7 3 6" xfId="34925" xr:uid="{00000000-0005-0000-0000-00009A880000}"/>
    <cellStyle name="Percent 9 7 3 6 2" xfId="34926" xr:uid="{00000000-0005-0000-0000-00009B880000}"/>
    <cellStyle name="Percent 9 7 3 6 2 2" xfId="34927" xr:uid="{00000000-0005-0000-0000-00009C880000}"/>
    <cellStyle name="Percent 9 7 3 6 2 2 2" xfId="34928" xr:uid="{00000000-0005-0000-0000-00009D880000}"/>
    <cellStyle name="Percent 9 7 3 6 2 2 3" xfId="34929" xr:uid="{00000000-0005-0000-0000-00009E880000}"/>
    <cellStyle name="Percent 9 7 3 6 2 3" xfId="34930" xr:uid="{00000000-0005-0000-0000-00009F880000}"/>
    <cellStyle name="Percent 9 7 3 6 2 4" xfId="34931" xr:uid="{00000000-0005-0000-0000-0000A0880000}"/>
    <cellStyle name="Percent 9 7 3 6 3" xfId="34932" xr:uid="{00000000-0005-0000-0000-0000A1880000}"/>
    <cellStyle name="Percent 9 7 3 6 3 2" xfId="34933" xr:uid="{00000000-0005-0000-0000-0000A2880000}"/>
    <cellStyle name="Percent 9 7 3 6 3 2 2" xfId="34934" xr:uid="{00000000-0005-0000-0000-0000A3880000}"/>
    <cellStyle name="Percent 9 7 3 6 3 2 3" xfId="34935" xr:uid="{00000000-0005-0000-0000-0000A4880000}"/>
    <cellStyle name="Percent 9 7 3 6 3 3" xfId="34936" xr:uid="{00000000-0005-0000-0000-0000A5880000}"/>
    <cellStyle name="Percent 9 7 3 6 3 4" xfId="34937" xr:uid="{00000000-0005-0000-0000-0000A6880000}"/>
    <cellStyle name="Percent 9 7 3 6 4" xfId="34938" xr:uid="{00000000-0005-0000-0000-0000A7880000}"/>
    <cellStyle name="Percent 9 7 3 6 4 2" xfId="34939" xr:uid="{00000000-0005-0000-0000-0000A8880000}"/>
    <cellStyle name="Percent 9 7 3 6 4 3" xfId="34940" xr:uid="{00000000-0005-0000-0000-0000A9880000}"/>
    <cellStyle name="Percent 9 7 3 6 5" xfId="34941" xr:uid="{00000000-0005-0000-0000-0000AA880000}"/>
    <cellStyle name="Percent 9 7 3 6 6" xfId="34942" xr:uid="{00000000-0005-0000-0000-0000AB880000}"/>
    <cellStyle name="Percent 9 7 3 7" xfId="34943" xr:uid="{00000000-0005-0000-0000-0000AC880000}"/>
    <cellStyle name="Percent 9 7 3 7 2" xfId="34944" xr:uid="{00000000-0005-0000-0000-0000AD880000}"/>
    <cellStyle name="Percent 9 7 3 7 2 2" xfId="34945" xr:uid="{00000000-0005-0000-0000-0000AE880000}"/>
    <cellStyle name="Percent 9 7 3 7 2 3" xfId="34946" xr:uid="{00000000-0005-0000-0000-0000AF880000}"/>
    <cellStyle name="Percent 9 7 3 7 3" xfId="34947" xr:uid="{00000000-0005-0000-0000-0000B0880000}"/>
    <cellStyle name="Percent 9 7 3 7 4" xfId="34948" xr:uid="{00000000-0005-0000-0000-0000B1880000}"/>
    <cellStyle name="Percent 9 7 3 8" xfId="34949" xr:uid="{00000000-0005-0000-0000-0000B2880000}"/>
    <cellStyle name="Percent 9 7 3 8 2" xfId="34950" xr:uid="{00000000-0005-0000-0000-0000B3880000}"/>
    <cellStyle name="Percent 9 7 3 8 2 2" xfId="34951" xr:uid="{00000000-0005-0000-0000-0000B4880000}"/>
    <cellStyle name="Percent 9 7 3 8 2 3" xfId="34952" xr:uid="{00000000-0005-0000-0000-0000B5880000}"/>
    <cellStyle name="Percent 9 7 3 8 3" xfId="34953" xr:uid="{00000000-0005-0000-0000-0000B6880000}"/>
    <cellStyle name="Percent 9 7 3 8 4" xfId="34954" xr:uid="{00000000-0005-0000-0000-0000B7880000}"/>
    <cellStyle name="Percent 9 7 3 9" xfId="34955" xr:uid="{00000000-0005-0000-0000-0000B8880000}"/>
    <cellStyle name="Percent 9 7 3 9 2" xfId="34956" xr:uid="{00000000-0005-0000-0000-0000B9880000}"/>
    <cellStyle name="Percent 9 7 3 9 2 2" xfId="34957" xr:uid="{00000000-0005-0000-0000-0000BA880000}"/>
    <cellStyle name="Percent 9 7 3 9 2 3" xfId="34958" xr:uid="{00000000-0005-0000-0000-0000BB880000}"/>
    <cellStyle name="Percent 9 7 3 9 3" xfId="34959" xr:uid="{00000000-0005-0000-0000-0000BC880000}"/>
    <cellStyle name="Percent 9 7 3 9 4" xfId="34960" xr:uid="{00000000-0005-0000-0000-0000BD880000}"/>
    <cellStyle name="Percent 9 7 4" xfId="34961" xr:uid="{00000000-0005-0000-0000-0000BE880000}"/>
    <cellStyle name="Percent 9 7 4 10" xfId="34962" xr:uid="{00000000-0005-0000-0000-0000BF880000}"/>
    <cellStyle name="Percent 9 7 4 10 2" xfId="34963" xr:uid="{00000000-0005-0000-0000-0000C0880000}"/>
    <cellStyle name="Percent 9 7 4 10 3" xfId="34964" xr:uid="{00000000-0005-0000-0000-0000C1880000}"/>
    <cellStyle name="Percent 9 7 4 11" xfId="34965" xr:uid="{00000000-0005-0000-0000-0000C2880000}"/>
    <cellStyle name="Percent 9 7 4 11 2" xfId="34966" xr:uid="{00000000-0005-0000-0000-0000C3880000}"/>
    <cellStyle name="Percent 9 7 4 11 3" xfId="34967" xr:uid="{00000000-0005-0000-0000-0000C4880000}"/>
    <cellStyle name="Percent 9 7 4 12" xfId="34968" xr:uid="{00000000-0005-0000-0000-0000C5880000}"/>
    <cellStyle name="Percent 9 7 4 2" xfId="34969" xr:uid="{00000000-0005-0000-0000-0000C6880000}"/>
    <cellStyle name="Percent 9 7 4 2 2" xfId="34970" xr:uid="{00000000-0005-0000-0000-0000C7880000}"/>
    <cellStyle name="Percent 9 7 4 2 2 2" xfId="34971" xr:uid="{00000000-0005-0000-0000-0000C8880000}"/>
    <cellStyle name="Percent 9 7 4 2 2 2 2" xfId="34972" xr:uid="{00000000-0005-0000-0000-0000C9880000}"/>
    <cellStyle name="Percent 9 7 4 2 2 2 3" xfId="34973" xr:uid="{00000000-0005-0000-0000-0000CA880000}"/>
    <cellStyle name="Percent 9 7 4 2 2 3" xfId="34974" xr:uid="{00000000-0005-0000-0000-0000CB880000}"/>
    <cellStyle name="Percent 9 7 4 2 2 4" xfId="34975" xr:uid="{00000000-0005-0000-0000-0000CC880000}"/>
    <cellStyle name="Percent 9 7 4 2 3" xfId="34976" xr:uid="{00000000-0005-0000-0000-0000CD880000}"/>
    <cellStyle name="Percent 9 7 4 2 3 2" xfId="34977" xr:uid="{00000000-0005-0000-0000-0000CE880000}"/>
    <cellStyle name="Percent 9 7 4 2 3 2 2" xfId="34978" xr:uid="{00000000-0005-0000-0000-0000CF880000}"/>
    <cellStyle name="Percent 9 7 4 2 3 2 3" xfId="34979" xr:uid="{00000000-0005-0000-0000-0000D0880000}"/>
    <cellStyle name="Percent 9 7 4 2 3 3" xfId="34980" xr:uid="{00000000-0005-0000-0000-0000D1880000}"/>
    <cellStyle name="Percent 9 7 4 2 3 4" xfId="34981" xr:uid="{00000000-0005-0000-0000-0000D2880000}"/>
    <cellStyle name="Percent 9 7 4 2 4" xfId="34982" xr:uid="{00000000-0005-0000-0000-0000D3880000}"/>
    <cellStyle name="Percent 9 7 4 2 4 2" xfId="34983" xr:uid="{00000000-0005-0000-0000-0000D4880000}"/>
    <cellStyle name="Percent 9 7 4 2 4 3" xfId="34984" xr:uid="{00000000-0005-0000-0000-0000D5880000}"/>
    <cellStyle name="Percent 9 7 4 2 5" xfId="34985" xr:uid="{00000000-0005-0000-0000-0000D6880000}"/>
    <cellStyle name="Percent 9 7 4 2 6" xfId="34986" xr:uid="{00000000-0005-0000-0000-0000D7880000}"/>
    <cellStyle name="Percent 9 7 4 3" xfId="34987" xr:uid="{00000000-0005-0000-0000-0000D8880000}"/>
    <cellStyle name="Percent 9 7 4 3 2" xfId="34988" xr:uid="{00000000-0005-0000-0000-0000D9880000}"/>
    <cellStyle name="Percent 9 7 4 3 2 2" xfId="34989" xr:uid="{00000000-0005-0000-0000-0000DA880000}"/>
    <cellStyle name="Percent 9 7 4 3 2 2 2" xfId="34990" xr:uid="{00000000-0005-0000-0000-0000DB880000}"/>
    <cellStyle name="Percent 9 7 4 3 2 2 3" xfId="34991" xr:uid="{00000000-0005-0000-0000-0000DC880000}"/>
    <cellStyle name="Percent 9 7 4 3 2 3" xfId="34992" xr:uid="{00000000-0005-0000-0000-0000DD880000}"/>
    <cellStyle name="Percent 9 7 4 3 2 4" xfId="34993" xr:uid="{00000000-0005-0000-0000-0000DE880000}"/>
    <cellStyle name="Percent 9 7 4 3 3" xfId="34994" xr:uid="{00000000-0005-0000-0000-0000DF880000}"/>
    <cellStyle name="Percent 9 7 4 3 3 2" xfId="34995" xr:uid="{00000000-0005-0000-0000-0000E0880000}"/>
    <cellStyle name="Percent 9 7 4 3 3 2 2" xfId="34996" xr:uid="{00000000-0005-0000-0000-0000E1880000}"/>
    <cellStyle name="Percent 9 7 4 3 3 2 3" xfId="34997" xr:uid="{00000000-0005-0000-0000-0000E2880000}"/>
    <cellStyle name="Percent 9 7 4 3 3 3" xfId="34998" xr:uid="{00000000-0005-0000-0000-0000E3880000}"/>
    <cellStyle name="Percent 9 7 4 3 3 4" xfId="34999" xr:uid="{00000000-0005-0000-0000-0000E4880000}"/>
    <cellStyle name="Percent 9 7 4 3 4" xfId="35000" xr:uid="{00000000-0005-0000-0000-0000E5880000}"/>
    <cellStyle name="Percent 9 7 4 3 4 2" xfId="35001" xr:uid="{00000000-0005-0000-0000-0000E6880000}"/>
    <cellStyle name="Percent 9 7 4 3 4 3" xfId="35002" xr:uid="{00000000-0005-0000-0000-0000E7880000}"/>
    <cellStyle name="Percent 9 7 4 3 5" xfId="35003" xr:uid="{00000000-0005-0000-0000-0000E8880000}"/>
    <cellStyle name="Percent 9 7 4 3 6" xfId="35004" xr:uid="{00000000-0005-0000-0000-0000E9880000}"/>
    <cellStyle name="Percent 9 7 4 4" xfId="35005" xr:uid="{00000000-0005-0000-0000-0000EA880000}"/>
    <cellStyle name="Percent 9 7 4 4 2" xfId="35006" xr:uid="{00000000-0005-0000-0000-0000EB880000}"/>
    <cellStyle name="Percent 9 7 4 4 2 2" xfId="35007" xr:uid="{00000000-0005-0000-0000-0000EC880000}"/>
    <cellStyle name="Percent 9 7 4 4 2 2 2" xfId="35008" xr:uid="{00000000-0005-0000-0000-0000ED880000}"/>
    <cellStyle name="Percent 9 7 4 4 2 2 3" xfId="35009" xr:uid="{00000000-0005-0000-0000-0000EE880000}"/>
    <cellStyle name="Percent 9 7 4 4 2 3" xfId="35010" xr:uid="{00000000-0005-0000-0000-0000EF880000}"/>
    <cellStyle name="Percent 9 7 4 4 2 4" xfId="35011" xr:uid="{00000000-0005-0000-0000-0000F0880000}"/>
    <cellStyle name="Percent 9 7 4 4 3" xfId="35012" xr:uid="{00000000-0005-0000-0000-0000F1880000}"/>
    <cellStyle name="Percent 9 7 4 4 3 2" xfId="35013" xr:uid="{00000000-0005-0000-0000-0000F2880000}"/>
    <cellStyle name="Percent 9 7 4 4 3 2 2" xfId="35014" xr:uid="{00000000-0005-0000-0000-0000F3880000}"/>
    <cellStyle name="Percent 9 7 4 4 3 2 3" xfId="35015" xr:uid="{00000000-0005-0000-0000-0000F4880000}"/>
    <cellStyle name="Percent 9 7 4 4 3 3" xfId="35016" xr:uid="{00000000-0005-0000-0000-0000F5880000}"/>
    <cellStyle name="Percent 9 7 4 4 3 4" xfId="35017" xr:uid="{00000000-0005-0000-0000-0000F6880000}"/>
    <cellStyle name="Percent 9 7 4 4 4" xfId="35018" xr:uid="{00000000-0005-0000-0000-0000F7880000}"/>
    <cellStyle name="Percent 9 7 4 4 4 2" xfId="35019" xr:uid="{00000000-0005-0000-0000-0000F8880000}"/>
    <cellStyle name="Percent 9 7 4 4 4 2 2" xfId="35020" xr:uid="{00000000-0005-0000-0000-0000F9880000}"/>
    <cellStyle name="Percent 9 7 4 4 4 2 3" xfId="35021" xr:uid="{00000000-0005-0000-0000-0000FA880000}"/>
    <cellStyle name="Percent 9 7 4 4 4 3" xfId="35022" xr:uid="{00000000-0005-0000-0000-0000FB880000}"/>
    <cellStyle name="Percent 9 7 4 4 4 4" xfId="35023" xr:uid="{00000000-0005-0000-0000-0000FC880000}"/>
    <cellStyle name="Percent 9 7 4 4 5" xfId="35024" xr:uid="{00000000-0005-0000-0000-0000FD880000}"/>
    <cellStyle name="Percent 9 7 4 4 5 2" xfId="35025" xr:uid="{00000000-0005-0000-0000-0000FE880000}"/>
    <cellStyle name="Percent 9 7 4 4 5 3" xfId="35026" xr:uid="{00000000-0005-0000-0000-0000FF880000}"/>
    <cellStyle name="Percent 9 7 4 4 6" xfId="35027" xr:uid="{00000000-0005-0000-0000-000000890000}"/>
    <cellStyle name="Percent 9 7 4 4 7" xfId="35028" xr:uid="{00000000-0005-0000-0000-000001890000}"/>
    <cellStyle name="Percent 9 7 4 5" xfId="35029" xr:uid="{00000000-0005-0000-0000-000002890000}"/>
    <cellStyle name="Percent 9 7 4 5 2" xfId="35030" xr:uid="{00000000-0005-0000-0000-000003890000}"/>
    <cellStyle name="Percent 9 7 4 5 2 2" xfId="35031" xr:uid="{00000000-0005-0000-0000-000004890000}"/>
    <cellStyle name="Percent 9 7 4 5 2 2 2" xfId="35032" xr:uid="{00000000-0005-0000-0000-000005890000}"/>
    <cellStyle name="Percent 9 7 4 5 2 2 3" xfId="35033" xr:uid="{00000000-0005-0000-0000-000006890000}"/>
    <cellStyle name="Percent 9 7 4 5 2 3" xfId="35034" xr:uid="{00000000-0005-0000-0000-000007890000}"/>
    <cellStyle name="Percent 9 7 4 5 2 4" xfId="35035" xr:uid="{00000000-0005-0000-0000-000008890000}"/>
    <cellStyle name="Percent 9 7 4 5 3" xfId="35036" xr:uid="{00000000-0005-0000-0000-000009890000}"/>
    <cellStyle name="Percent 9 7 4 5 3 2" xfId="35037" xr:uid="{00000000-0005-0000-0000-00000A890000}"/>
    <cellStyle name="Percent 9 7 4 5 3 2 2" xfId="35038" xr:uid="{00000000-0005-0000-0000-00000B890000}"/>
    <cellStyle name="Percent 9 7 4 5 3 2 3" xfId="35039" xr:uid="{00000000-0005-0000-0000-00000C890000}"/>
    <cellStyle name="Percent 9 7 4 5 3 3" xfId="35040" xr:uid="{00000000-0005-0000-0000-00000D890000}"/>
    <cellStyle name="Percent 9 7 4 5 3 4" xfId="35041" xr:uid="{00000000-0005-0000-0000-00000E890000}"/>
    <cellStyle name="Percent 9 7 4 5 4" xfId="35042" xr:uid="{00000000-0005-0000-0000-00000F890000}"/>
    <cellStyle name="Percent 9 7 4 5 4 2" xfId="35043" xr:uid="{00000000-0005-0000-0000-000010890000}"/>
    <cellStyle name="Percent 9 7 4 5 4 3" xfId="35044" xr:uid="{00000000-0005-0000-0000-000011890000}"/>
    <cellStyle name="Percent 9 7 4 5 5" xfId="35045" xr:uid="{00000000-0005-0000-0000-000012890000}"/>
    <cellStyle name="Percent 9 7 4 5 6" xfId="35046" xr:uid="{00000000-0005-0000-0000-000013890000}"/>
    <cellStyle name="Percent 9 7 4 6" xfId="35047" xr:uid="{00000000-0005-0000-0000-000014890000}"/>
    <cellStyle name="Percent 9 7 4 6 2" xfId="35048" xr:uid="{00000000-0005-0000-0000-000015890000}"/>
    <cellStyle name="Percent 9 7 4 6 2 2" xfId="35049" xr:uid="{00000000-0005-0000-0000-000016890000}"/>
    <cellStyle name="Percent 9 7 4 6 2 3" xfId="35050" xr:uid="{00000000-0005-0000-0000-000017890000}"/>
    <cellStyle name="Percent 9 7 4 6 3" xfId="35051" xr:uid="{00000000-0005-0000-0000-000018890000}"/>
    <cellStyle name="Percent 9 7 4 6 4" xfId="35052" xr:uid="{00000000-0005-0000-0000-000019890000}"/>
    <cellStyle name="Percent 9 7 4 7" xfId="35053" xr:uid="{00000000-0005-0000-0000-00001A890000}"/>
    <cellStyle name="Percent 9 7 4 7 2" xfId="35054" xr:uid="{00000000-0005-0000-0000-00001B890000}"/>
    <cellStyle name="Percent 9 7 4 7 2 2" xfId="35055" xr:uid="{00000000-0005-0000-0000-00001C890000}"/>
    <cellStyle name="Percent 9 7 4 7 2 3" xfId="35056" xr:uid="{00000000-0005-0000-0000-00001D890000}"/>
    <cellStyle name="Percent 9 7 4 7 3" xfId="35057" xr:uid="{00000000-0005-0000-0000-00001E890000}"/>
    <cellStyle name="Percent 9 7 4 7 4" xfId="35058" xr:uid="{00000000-0005-0000-0000-00001F890000}"/>
    <cellStyle name="Percent 9 7 4 8" xfId="35059" xr:uid="{00000000-0005-0000-0000-000020890000}"/>
    <cellStyle name="Percent 9 7 4 8 2" xfId="35060" xr:uid="{00000000-0005-0000-0000-000021890000}"/>
    <cellStyle name="Percent 9 7 4 8 2 2" xfId="35061" xr:uid="{00000000-0005-0000-0000-000022890000}"/>
    <cellStyle name="Percent 9 7 4 8 2 3" xfId="35062" xr:uid="{00000000-0005-0000-0000-000023890000}"/>
    <cellStyle name="Percent 9 7 4 8 3" xfId="35063" xr:uid="{00000000-0005-0000-0000-000024890000}"/>
    <cellStyle name="Percent 9 7 4 8 4" xfId="35064" xr:uid="{00000000-0005-0000-0000-000025890000}"/>
    <cellStyle name="Percent 9 7 4 9" xfId="35065" xr:uid="{00000000-0005-0000-0000-000026890000}"/>
    <cellStyle name="Percent 9 7 4 9 2" xfId="35066" xr:uid="{00000000-0005-0000-0000-000027890000}"/>
    <cellStyle name="Percent 9 7 4 9 3" xfId="35067" xr:uid="{00000000-0005-0000-0000-000028890000}"/>
    <cellStyle name="Percent 9 7 5" xfId="35068" xr:uid="{00000000-0005-0000-0000-000029890000}"/>
    <cellStyle name="Percent 9 7 5 2" xfId="35069" xr:uid="{00000000-0005-0000-0000-00002A890000}"/>
    <cellStyle name="Percent 9 7 5 2 2" xfId="35070" xr:uid="{00000000-0005-0000-0000-00002B890000}"/>
    <cellStyle name="Percent 9 7 5 2 2 2" xfId="35071" xr:uid="{00000000-0005-0000-0000-00002C890000}"/>
    <cellStyle name="Percent 9 7 5 2 2 3" xfId="35072" xr:uid="{00000000-0005-0000-0000-00002D890000}"/>
    <cellStyle name="Percent 9 7 5 2 3" xfId="35073" xr:uid="{00000000-0005-0000-0000-00002E890000}"/>
    <cellStyle name="Percent 9 7 5 2 4" xfId="35074" xr:uid="{00000000-0005-0000-0000-00002F890000}"/>
    <cellStyle name="Percent 9 7 5 3" xfId="35075" xr:uid="{00000000-0005-0000-0000-000030890000}"/>
    <cellStyle name="Percent 9 7 5 3 2" xfId="35076" xr:uid="{00000000-0005-0000-0000-000031890000}"/>
    <cellStyle name="Percent 9 7 5 3 2 2" xfId="35077" xr:uid="{00000000-0005-0000-0000-000032890000}"/>
    <cellStyle name="Percent 9 7 5 3 2 3" xfId="35078" xr:uid="{00000000-0005-0000-0000-000033890000}"/>
    <cellStyle name="Percent 9 7 5 3 3" xfId="35079" xr:uid="{00000000-0005-0000-0000-000034890000}"/>
    <cellStyle name="Percent 9 7 5 3 4" xfId="35080" xr:uid="{00000000-0005-0000-0000-000035890000}"/>
    <cellStyle name="Percent 9 7 5 4" xfId="35081" xr:uid="{00000000-0005-0000-0000-000036890000}"/>
    <cellStyle name="Percent 9 7 5 4 2" xfId="35082" xr:uid="{00000000-0005-0000-0000-000037890000}"/>
    <cellStyle name="Percent 9 7 5 4 3" xfId="35083" xr:uid="{00000000-0005-0000-0000-000038890000}"/>
    <cellStyle name="Percent 9 7 5 5" xfId="35084" xr:uid="{00000000-0005-0000-0000-000039890000}"/>
    <cellStyle name="Percent 9 7 5 5 2" xfId="35085" xr:uid="{00000000-0005-0000-0000-00003A890000}"/>
    <cellStyle name="Percent 9 7 5 5 3" xfId="35086" xr:uid="{00000000-0005-0000-0000-00003B890000}"/>
    <cellStyle name="Percent 9 7 5 6" xfId="35087" xr:uid="{00000000-0005-0000-0000-00003C890000}"/>
    <cellStyle name="Percent 9 7 5 7" xfId="35088" xr:uid="{00000000-0005-0000-0000-00003D890000}"/>
    <cellStyle name="Percent 9 7 5 8" xfId="35089" xr:uid="{00000000-0005-0000-0000-00003E890000}"/>
    <cellStyle name="Percent 9 7 6" xfId="35090" xr:uid="{00000000-0005-0000-0000-00003F890000}"/>
    <cellStyle name="Percent 9 7 6 2" xfId="35091" xr:uid="{00000000-0005-0000-0000-000040890000}"/>
    <cellStyle name="Percent 9 7 6 2 2" xfId="35092" xr:uid="{00000000-0005-0000-0000-000041890000}"/>
    <cellStyle name="Percent 9 7 6 2 2 2" xfId="35093" xr:uid="{00000000-0005-0000-0000-000042890000}"/>
    <cellStyle name="Percent 9 7 6 2 2 3" xfId="35094" xr:uid="{00000000-0005-0000-0000-000043890000}"/>
    <cellStyle name="Percent 9 7 6 2 3" xfId="35095" xr:uid="{00000000-0005-0000-0000-000044890000}"/>
    <cellStyle name="Percent 9 7 6 2 4" xfId="35096" xr:uid="{00000000-0005-0000-0000-000045890000}"/>
    <cellStyle name="Percent 9 7 6 3" xfId="35097" xr:uid="{00000000-0005-0000-0000-000046890000}"/>
    <cellStyle name="Percent 9 7 6 3 2" xfId="35098" xr:uid="{00000000-0005-0000-0000-000047890000}"/>
    <cellStyle name="Percent 9 7 6 3 2 2" xfId="35099" xr:uid="{00000000-0005-0000-0000-000048890000}"/>
    <cellStyle name="Percent 9 7 6 3 2 3" xfId="35100" xr:uid="{00000000-0005-0000-0000-000049890000}"/>
    <cellStyle name="Percent 9 7 6 3 3" xfId="35101" xr:uid="{00000000-0005-0000-0000-00004A890000}"/>
    <cellStyle name="Percent 9 7 6 3 4" xfId="35102" xr:uid="{00000000-0005-0000-0000-00004B890000}"/>
    <cellStyle name="Percent 9 7 6 4" xfId="35103" xr:uid="{00000000-0005-0000-0000-00004C890000}"/>
    <cellStyle name="Percent 9 7 6 4 2" xfId="35104" xr:uid="{00000000-0005-0000-0000-00004D890000}"/>
    <cellStyle name="Percent 9 7 6 4 3" xfId="35105" xr:uid="{00000000-0005-0000-0000-00004E890000}"/>
    <cellStyle name="Percent 9 7 6 5" xfId="35106" xr:uid="{00000000-0005-0000-0000-00004F890000}"/>
    <cellStyle name="Percent 9 7 6 6" xfId="35107" xr:uid="{00000000-0005-0000-0000-000050890000}"/>
    <cellStyle name="Percent 9 7 7" xfId="35108" xr:uid="{00000000-0005-0000-0000-000051890000}"/>
    <cellStyle name="Percent 9 7 7 2" xfId="35109" xr:uid="{00000000-0005-0000-0000-000052890000}"/>
    <cellStyle name="Percent 9 7 7 2 2" xfId="35110" xr:uid="{00000000-0005-0000-0000-000053890000}"/>
    <cellStyle name="Percent 9 7 7 2 2 2" xfId="35111" xr:uid="{00000000-0005-0000-0000-000054890000}"/>
    <cellStyle name="Percent 9 7 7 2 2 3" xfId="35112" xr:uid="{00000000-0005-0000-0000-000055890000}"/>
    <cellStyle name="Percent 9 7 7 2 3" xfId="35113" xr:uid="{00000000-0005-0000-0000-000056890000}"/>
    <cellStyle name="Percent 9 7 7 2 4" xfId="35114" xr:uid="{00000000-0005-0000-0000-000057890000}"/>
    <cellStyle name="Percent 9 7 7 3" xfId="35115" xr:uid="{00000000-0005-0000-0000-000058890000}"/>
    <cellStyle name="Percent 9 7 7 3 2" xfId="35116" xr:uid="{00000000-0005-0000-0000-000059890000}"/>
    <cellStyle name="Percent 9 7 7 3 2 2" xfId="35117" xr:uid="{00000000-0005-0000-0000-00005A890000}"/>
    <cellStyle name="Percent 9 7 7 3 2 3" xfId="35118" xr:uid="{00000000-0005-0000-0000-00005B890000}"/>
    <cellStyle name="Percent 9 7 7 3 3" xfId="35119" xr:uid="{00000000-0005-0000-0000-00005C890000}"/>
    <cellStyle name="Percent 9 7 7 3 4" xfId="35120" xr:uid="{00000000-0005-0000-0000-00005D890000}"/>
    <cellStyle name="Percent 9 7 7 4" xfId="35121" xr:uid="{00000000-0005-0000-0000-00005E890000}"/>
    <cellStyle name="Percent 9 7 7 4 2" xfId="35122" xr:uid="{00000000-0005-0000-0000-00005F890000}"/>
    <cellStyle name="Percent 9 7 7 4 3" xfId="35123" xr:uid="{00000000-0005-0000-0000-000060890000}"/>
    <cellStyle name="Percent 9 7 7 5" xfId="35124" xr:uid="{00000000-0005-0000-0000-000061890000}"/>
    <cellStyle name="Percent 9 7 7 6" xfId="35125" xr:uid="{00000000-0005-0000-0000-000062890000}"/>
    <cellStyle name="Percent 9 7 8" xfId="35126" xr:uid="{00000000-0005-0000-0000-000063890000}"/>
    <cellStyle name="Percent 9 7 8 2" xfId="35127" xr:uid="{00000000-0005-0000-0000-000064890000}"/>
    <cellStyle name="Percent 9 7 8 2 2" xfId="35128" xr:uid="{00000000-0005-0000-0000-000065890000}"/>
    <cellStyle name="Percent 9 7 8 2 2 2" xfId="35129" xr:uid="{00000000-0005-0000-0000-000066890000}"/>
    <cellStyle name="Percent 9 7 8 2 2 3" xfId="35130" xr:uid="{00000000-0005-0000-0000-000067890000}"/>
    <cellStyle name="Percent 9 7 8 2 3" xfId="35131" xr:uid="{00000000-0005-0000-0000-000068890000}"/>
    <cellStyle name="Percent 9 7 8 2 4" xfId="35132" xr:uid="{00000000-0005-0000-0000-000069890000}"/>
    <cellStyle name="Percent 9 7 8 3" xfId="35133" xr:uid="{00000000-0005-0000-0000-00006A890000}"/>
    <cellStyle name="Percent 9 7 8 3 2" xfId="35134" xr:uid="{00000000-0005-0000-0000-00006B890000}"/>
    <cellStyle name="Percent 9 7 8 3 2 2" xfId="35135" xr:uid="{00000000-0005-0000-0000-00006C890000}"/>
    <cellStyle name="Percent 9 7 8 3 2 3" xfId="35136" xr:uid="{00000000-0005-0000-0000-00006D890000}"/>
    <cellStyle name="Percent 9 7 8 3 3" xfId="35137" xr:uid="{00000000-0005-0000-0000-00006E890000}"/>
    <cellStyle name="Percent 9 7 8 3 4" xfId="35138" xr:uid="{00000000-0005-0000-0000-00006F890000}"/>
    <cellStyle name="Percent 9 7 8 4" xfId="35139" xr:uid="{00000000-0005-0000-0000-000070890000}"/>
    <cellStyle name="Percent 9 7 8 4 2" xfId="35140" xr:uid="{00000000-0005-0000-0000-000071890000}"/>
    <cellStyle name="Percent 9 7 8 4 2 2" xfId="35141" xr:uid="{00000000-0005-0000-0000-000072890000}"/>
    <cellStyle name="Percent 9 7 8 4 2 3" xfId="35142" xr:uid="{00000000-0005-0000-0000-000073890000}"/>
    <cellStyle name="Percent 9 7 8 4 3" xfId="35143" xr:uid="{00000000-0005-0000-0000-000074890000}"/>
    <cellStyle name="Percent 9 7 8 4 4" xfId="35144" xr:uid="{00000000-0005-0000-0000-000075890000}"/>
    <cellStyle name="Percent 9 7 8 5" xfId="35145" xr:uid="{00000000-0005-0000-0000-000076890000}"/>
    <cellStyle name="Percent 9 7 8 5 2" xfId="35146" xr:uid="{00000000-0005-0000-0000-000077890000}"/>
    <cellStyle name="Percent 9 7 8 5 3" xfId="35147" xr:uid="{00000000-0005-0000-0000-000078890000}"/>
    <cellStyle name="Percent 9 7 8 6" xfId="35148" xr:uid="{00000000-0005-0000-0000-000079890000}"/>
    <cellStyle name="Percent 9 7 8 7" xfId="35149" xr:uid="{00000000-0005-0000-0000-00007A890000}"/>
    <cellStyle name="Percent 9 7 9" xfId="35150" xr:uid="{00000000-0005-0000-0000-00007B890000}"/>
    <cellStyle name="Percent 9 7 9 2" xfId="35151" xr:uid="{00000000-0005-0000-0000-00007C890000}"/>
    <cellStyle name="Percent 9 7 9 2 2" xfId="35152" xr:uid="{00000000-0005-0000-0000-00007D890000}"/>
    <cellStyle name="Percent 9 7 9 2 2 2" xfId="35153" xr:uid="{00000000-0005-0000-0000-00007E890000}"/>
    <cellStyle name="Percent 9 7 9 2 2 3" xfId="35154" xr:uid="{00000000-0005-0000-0000-00007F890000}"/>
    <cellStyle name="Percent 9 7 9 2 3" xfId="35155" xr:uid="{00000000-0005-0000-0000-000080890000}"/>
    <cellStyle name="Percent 9 7 9 2 4" xfId="35156" xr:uid="{00000000-0005-0000-0000-000081890000}"/>
    <cellStyle name="Percent 9 7 9 3" xfId="35157" xr:uid="{00000000-0005-0000-0000-000082890000}"/>
    <cellStyle name="Percent 9 7 9 3 2" xfId="35158" xr:uid="{00000000-0005-0000-0000-000083890000}"/>
    <cellStyle name="Percent 9 7 9 3 2 2" xfId="35159" xr:uid="{00000000-0005-0000-0000-000084890000}"/>
    <cellStyle name="Percent 9 7 9 3 2 3" xfId="35160" xr:uid="{00000000-0005-0000-0000-000085890000}"/>
    <cellStyle name="Percent 9 7 9 3 3" xfId="35161" xr:uid="{00000000-0005-0000-0000-000086890000}"/>
    <cellStyle name="Percent 9 7 9 3 4" xfId="35162" xr:uid="{00000000-0005-0000-0000-000087890000}"/>
    <cellStyle name="Percent 9 7 9 4" xfId="35163" xr:uid="{00000000-0005-0000-0000-000088890000}"/>
    <cellStyle name="Percent 9 7 9 4 2" xfId="35164" xr:uid="{00000000-0005-0000-0000-000089890000}"/>
    <cellStyle name="Percent 9 7 9 4 3" xfId="35165" xr:uid="{00000000-0005-0000-0000-00008A890000}"/>
    <cellStyle name="Percent 9 7 9 5" xfId="35166" xr:uid="{00000000-0005-0000-0000-00008B890000}"/>
    <cellStyle name="Percent 9 7 9 6" xfId="35167" xr:uid="{00000000-0005-0000-0000-00008C890000}"/>
    <cellStyle name="Percent 9 8" xfId="35168" xr:uid="{00000000-0005-0000-0000-00008D890000}"/>
    <cellStyle name="Percent 9 8 10" xfId="35169" xr:uid="{00000000-0005-0000-0000-00008E890000}"/>
    <cellStyle name="Percent 9 8 10 2" xfId="35170" xr:uid="{00000000-0005-0000-0000-00008F890000}"/>
    <cellStyle name="Percent 9 8 10 2 2" xfId="35171" xr:uid="{00000000-0005-0000-0000-000090890000}"/>
    <cellStyle name="Percent 9 8 10 2 3" xfId="35172" xr:uid="{00000000-0005-0000-0000-000091890000}"/>
    <cellStyle name="Percent 9 8 10 3" xfId="35173" xr:uid="{00000000-0005-0000-0000-000092890000}"/>
    <cellStyle name="Percent 9 8 10 4" xfId="35174" xr:uid="{00000000-0005-0000-0000-000093890000}"/>
    <cellStyle name="Percent 9 8 11" xfId="35175" xr:uid="{00000000-0005-0000-0000-000094890000}"/>
    <cellStyle name="Percent 9 8 11 2" xfId="35176" xr:uid="{00000000-0005-0000-0000-000095890000}"/>
    <cellStyle name="Percent 9 8 11 3" xfId="35177" xr:uid="{00000000-0005-0000-0000-000096890000}"/>
    <cellStyle name="Percent 9 8 12" xfId="35178" xr:uid="{00000000-0005-0000-0000-000097890000}"/>
    <cellStyle name="Percent 9 8 12 2" xfId="35179" xr:uid="{00000000-0005-0000-0000-000098890000}"/>
    <cellStyle name="Percent 9 8 12 3" xfId="35180" xr:uid="{00000000-0005-0000-0000-000099890000}"/>
    <cellStyle name="Percent 9 8 13" xfId="35181" xr:uid="{00000000-0005-0000-0000-00009A890000}"/>
    <cellStyle name="Percent 9 8 13 2" xfId="35182" xr:uid="{00000000-0005-0000-0000-00009B890000}"/>
    <cellStyle name="Percent 9 8 13 3" xfId="35183" xr:uid="{00000000-0005-0000-0000-00009C890000}"/>
    <cellStyle name="Percent 9 8 14" xfId="35184" xr:uid="{00000000-0005-0000-0000-00009D890000}"/>
    <cellStyle name="Percent 9 8 2" xfId="35185" xr:uid="{00000000-0005-0000-0000-00009E890000}"/>
    <cellStyle name="Percent 9 8 2 10" xfId="35186" xr:uid="{00000000-0005-0000-0000-00009F890000}"/>
    <cellStyle name="Percent 9 8 2 10 2" xfId="35187" xr:uid="{00000000-0005-0000-0000-0000A0890000}"/>
    <cellStyle name="Percent 9 8 2 10 3" xfId="35188" xr:uid="{00000000-0005-0000-0000-0000A1890000}"/>
    <cellStyle name="Percent 9 8 2 11" xfId="35189" xr:uid="{00000000-0005-0000-0000-0000A2890000}"/>
    <cellStyle name="Percent 9 8 2 11 2" xfId="35190" xr:uid="{00000000-0005-0000-0000-0000A3890000}"/>
    <cellStyle name="Percent 9 8 2 11 3" xfId="35191" xr:uid="{00000000-0005-0000-0000-0000A4890000}"/>
    <cellStyle name="Percent 9 8 2 12" xfId="35192" xr:uid="{00000000-0005-0000-0000-0000A5890000}"/>
    <cellStyle name="Percent 9 8 2 2" xfId="35193" xr:uid="{00000000-0005-0000-0000-0000A6890000}"/>
    <cellStyle name="Percent 9 8 2 2 2" xfId="35194" xr:uid="{00000000-0005-0000-0000-0000A7890000}"/>
    <cellStyle name="Percent 9 8 2 2 2 2" xfId="35195" xr:uid="{00000000-0005-0000-0000-0000A8890000}"/>
    <cellStyle name="Percent 9 8 2 2 2 2 2" xfId="35196" xr:uid="{00000000-0005-0000-0000-0000A9890000}"/>
    <cellStyle name="Percent 9 8 2 2 2 2 3" xfId="35197" xr:uid="{00000000-0005-0000-0000-0000AA890000}"/>
    <cellStyle name="Percent 9 8 2 2 2 3" xfId="35198" xr:uid="{00000000-0005-0000-0000-0000AB890000}"/>
    <cellStyle name="Percent 9 8 2 2 2 4" xfId="35199" xr:uid="{00000000-0005-0000-0000-0000AC890000}"/>
    <cellStyle name="Percent 9 8 2 2 3" xfId="35200" xr:uid="{00000000-0005-0000-0000-0000AD890000}"/>
    <cellStyle name="Percent 9 8 2 2 3 2" xfId="35201" xr:uid="{00000000-0005-0000-0000-0000AE890000}"/>
    <cellStyle name="Percent 9 8 2 2 3 2 2" xfId="35202" xr:uid="{00000000-0005-0000-0000-0000AF890000}"/>
    <cellStyle name="Percent 9 8 2 2 3 2 3" xfId="35203" xr:uid="{00000000-0005-0000-0000-0000B0890000}"/>
    <cellStyle name="Percent 9 8 2 2 3 3" xfId="35204" xr:uid="{00000000-0005-0000-0000-0000B1890000}"/>
    <cellStyle name="Percent 9 8 2 2 3 4" xfId="35205" xr:uid="{00000000-0005-0000-0000-0000B2890000}"/>
    <cellStyle name="Percent 9 8 2 2 4" xfId="35206" xr:uid="{00000000-0005-0000-0000-0000B3890000}"/>
    <cellStyle name="Percent 9 8 2 2 4 2" xfId="35207" xr:uid="{00000000-0005-0000-0000-0000B4890000}"/>
    <cellStyle name="Percent 9 8 2 2 4 3" xfId="35208" xr:uid="{00000000-0005-0000-0000-0000B5890000}"/>
    <cellStyle name="Percent 9 8 2 2 5" xfId="35209" xr:uid="{00000000-0005-0000-0000-0000B6890000}"/>
    <cellStyle name="Percent 9 8 2 2 6" xfId="35210" xr:uid="{00000000-0005-0000-0000-0000B7890000}"/>
    <cellStyle name="Percent 9 8 2 3" xfId="35211" xr:uid="{00000000-0005-0000-0000-0000B8890000}"/>
    <cellStyle name="Percent 9 8 2 3 2" xfId="35212" xr:uid="{00000000-0005-0000-0000-0000B9890000}"/>
    <cellStyle name="Percent 9 8 2 3 2 2" xfId="35213" xr:uid="{00000000-0005-0000-0000-0000BA890000}"/>
    <cellStyle name="Percent 9 8 2 3 2 2 2" xfId="35214" xr:uid="{00000000-0005-0000-0000-0000BB890000}"/>
    <cellStyle name="Percent 9 8 2 3 2 2 3" xfId="35215" xr:uid="{00000000-0005-0000-0000-0000BC890000}"/>
    <cellStyle name="Percent 9 8 2 3 2 3" xfId="35216" xr:uid="{00000000-0005-0000-0000-0000BD890000}"/>
    <cellStyle name="Percent 9 8 2 3 2 4" xfId="35217" xr:uid="{00000000-0005-0000-0000-0000BE890000}"/>
    <cellStyle name="Percent 9 8 2 3 3" xfId="35218" xr:uid="{00000000-0005-0000-0000-0000BF890000}"/>
    <cellStyle name="Percent 9 8 2 3 3 2" xfId="35219" xr:uid="{00000000-0005-0000-0000-0000C0890000}"/>
    <cellStyle name="Percent 9 8 2 3 3 2 2" xfId="35220" xr:uid="{00000000-0005-0000-0000-0000C1890000}"/>
    <cellStyle name="Percent 9 8 2 3 3 2 3" xfId="35221" xr:uid="{00000000-0005-0000-0000-0000C2890000}"/>
    <cellStyle name="Percent 9 8 2 3 3 3" xfId="35222" xr:uid="{00000000-0005-0000-0000-0000C3890000}"/>
    <cellStyle name="Percent 9 8 2 3 3 4" xfId="35223" xr:uid="{00000000-0005-0000-0000-0000C4890000}"/>
    <cellStyle name="Percent 9 8 2 3 4" xfId="35224" xr:uid="{00000000-0005-0000-0000-0000C5890000}"/>
    <cellStyle name="Percent 9 8 2 3 4 2" xfId="35225" xr:uid="{00000000-0005-0000-0000-0000C6890000}"/>
    <cellStyle name="Percent 9 8 2 3 4 3" xfId="35226" xr:uid="{00000000-0005-0000-0000-0000C7890000}"/>
    <cellStyle name="Percent 9 8 2 3 5" xfId="35227" xr:uid="{00000000-0005-0000-0000-0000C8890000}"/>
    <cellStyle name="Percent 9 8 2 3 6" xfId="35228" xr:uid="{00000000-0005-0000-0000-0000C9890000}"/>
    <cellStyle name="Percent 9 8 2 4" xfId="35229" xr:uid="{00000000-0005-0000-0000-0000CA890000}"/>
    <cellStyle name="Percent 9 8 2 4 2" xfId="35230" xr:uid="{00000000-0005-0000-0000-0000CB890000}"/>
    <cellStyle name="Percent 9 8 2 4 2 2" xfId="35231" xr:uid="{00000000-0005-0000-0000-0000CC890000}"/>
    <cellStyle name="Percent 9 8 2 4 2 2 2" xfId="35232" xr:uid="{00000000-0005-0000-0000-0000CD890000}"/>
    <cellStyle name="Percent 9 8 2 4 2 2 3" xfId="35233" xr:uid="{00000000-0005-0000-0000-0000CE890000}"/>
    <cellStyle name="Percent 9 8 2 4 2 3" xfId="35234" xr:uid="{00000000-0005-0000-0000-0000CF890000}"/>
    <cellStyle name="Percent 9 8 2 4 2 4" xfId="35235" xr:uid="{00000000-0005-0000-0000-0000D0890000}"/>
    <cellStyle name="Percent 9 8 2 4 3" xfId="35236" xr:uid="{00000000-0005-0000-0000-0000D1890000}"/>
    <cellStyle name="Percent 9 8 2 4 3 2" xfId="35237" xr:uid="{00000000-0005-0000-0000-0000D2890000}"/>
    <cellStyle name="Percent 9 8 2 4 3 2 2" xfId="35238" xr:uid="{00000000-0005-0000-0000-0000D3890000}"/>
    <cellStyle name="Percent 9 8 2 4 3 2 3" xfId="35239" xr:uid="{00000000-0005-0000-0000-0000D4890000}"/>
    <cellStyle name="Percent 9 8 2 4 3 3" xfId="35240" xr:uid="{00000000-0005-0000-0000-0000D5890000}"/>
    <cellStyle name="Percent 9 8 2 4 3 4" xfId="35241" xr:uid="{00000000-0005-0000-0000-0000D6890000}"/>
    <cellStyle name="Percent 9 8 2 4 4" xfId="35242" xr:uid="{00000000-0005-0000-0000-0000D7890000}"/>
    <cellStyle name="Percent 9 8 2 4 4 2" xfId="35243" xr:uid="{00000000-0005-0000-0000-0000D8890000}"/>
    <cellStyle name="Percent 9 8 2 4 4 2 2" xfId="35244" xr:uid="{00000000-0005-0000-0000-0000D9890000}"/>
    <cellStyle name="Percent 9 8 2 4 4 2 3" xfId="35245" xr:uid="{00000000-0005-0000-0000-0000DA890000}"/>
    <cellStyle name="Percent 9 8 2 4 4 3" xfId="35246" xr:uid="{00000000-0005-0000-0000-0000DB890000}"/>
    <cellStyle name="Percent 9 8 2 4 4 4" xfId="35247" xr:uid="{00000000-0005-0000-0000-0000DC890000}"/>
    <cellStyle name="Percent 9 8 2 4 5" xfId="35248" xr:uid="{00000000-0005-0000-0000-0000DD890000}"/>
    <cellStyle name="Percent 9 8 2 4 5 2" xfId="35249" xr:uid="{00000000-0005-0000-0000-0000DE890000}"/>
    <cellStyle name="Percent 9 8 2 4 5 3" xfId="35250" xr:uid="{00000000-0005-0000-0000-0000DF890000}"/>
    <cellStyle name="Percent 9 8 2 4 6" xfId="35251" xr:uid="{00000000-0005-0000-0000-0000E0890000}"/>
    <cellStyle name="Percent 9 8 2 4 7" xfId="35252" xr:uid="{00000000-0005-0000-0000-0000E1890000}"/>
    <cellStyle name="Percent 9 8 2 5" xfId="35253" xr:uid="{00000000-0005-0000-0000-0000E2890000}"/>
    <cellStyle name="Percent 9 8 2 5 2" xfId="35254" xr:uid="{00000000-0005-0000-0000-0000E3890000}"/>
    <cellStyle name="Percent 9 8 2 5 2 2" xfId="35255" xr:uid="{00000000-0005-0000-0000-0000E4890000}"/>
    <cellStyle name="Percent 9 8 2 5 2 2 2" xfId="35256" xr:uid="{00000000-0005-0000-0000-0000E5890000}"/>
    <cellStyle name="Percent 9 8 2 5 2 2 3" xfId="35257" xr:uid="{00000000-0005-0000-0000-0000E6890000}"/>
    <cellStyle name="Percent 9 8 2 5 2 3" xfId="35258" xr:uid="{00000000-0005-0000-0000-0000E7890000}"/>
    <cellStyle name="Percent 9 8 2 5 2 4" xfId="35259" xr:uid="{00000000-0005-0000-0000-0000E8890000}"/>
    <cellStyle name="Percent 9 8 2 5 3" xfId="35260" xr:uid="{00000000-0005-0000-0000-0000E9890000}"/>
    <cellStyle name="Percent 9 8 2 5 3 2" xfId="35261" xr:uid="{00000000-0005-0000-0000-0000EA890000}"/>
    <cellStyle name="Percent 9 8 2 5 3 2 2" xfId="35262" xr:uid="{00000000-0005-0000-0000-0000EB890000}"/>
    <cellStyle name="Percent 9 8 2 5 3 2 3" xfId="35263" xr:uid="{00000000-0005-0000-0000-0000EC890000}"/>
    <cellStyle name="Percent 9 8 2 5 3 3" xfId="35264" xr:uid="{00000000-0005-0000-0000-0000ED890000}"/>
    <cellStyle name="Percent 9 8 2 5 3 4" xfId="35265" xr:uid="{00000000-0005-0000-0000-0000EE890000}"/>
    <cellStyle name="Percent 9 8 2 5 4" xfId="35266" xr:uid="{00000000-0005-0000-0000-0000EF890000}"/>
    <cellStyle name="Percent 9 8 2 5 4 2" xfId="35267" xr:uid="{00000000-0005-0000-0000-0000F0890000}"/>
    <cellStyle name="Percent 9 8 2 5 4 3" xfId="35268" xr:uid="{00000000-0005-0000-0000-0000F1890000}"/>
    <cellStyle name="Percent 9 8 2 5 5" xfId="35269" xr:uid="{00000000-0005-0000-0000-0000F2890000}"/>
    <cellStyle name="Percent 9 8 2 5 6" xfId="35270" xr:uid="{00000000-0005-0000-0000-0000F3890000}"/>
    <cellStyle name="Percent 9 8 2 6" xfId="35271" xr:uid="{00000000-0005-0000-0000-0000F4890000}"/>
    <cellStyle name="Percent 9 8 2 6 2" xfId="35272" xr:uid="{00000000-0005-0000-0000-0000F5890000}"/>
    <cellStyle name="Percent 9 8 2 6 2 2" xfId="35273" xr:uid="{00000000-0005-0000-0000-0000F6890000}"/>
    <cellStyle name="Percent 9 8 2 6 2 3" xfId="35274" xr:uid="{00000000-0005-0000-0000-0000F7890000}"/>
    <cellStyle name="Percent 9 8 2 6 3" xfId="35275" xr:uid="{00000000-0005-0000-0000-0000F8890000}"/>
    <cellStyle name="Percent 9 8 2 6 4" xfId="35276" xr:uid="{00000000-0005-0000-0000-0000F9890000}"/>
    <cellStyle name="Percent 9 8 2 7" xfId="35277" xr:uid="{00000000-0005-0000-0000-0000FA890000}"/>
    <cellStyle name="Percent 9 8 2 7 2" xfId="35278" xr:uid="{00000000-0005-0000-0000-0000FB890000}"/>
    <cellStyle name="Percent 9 8 2 7 2 2" xfId="35279" xr:uid="{00000000-0005-0000-0000-0000FC890000}"/>
    <cellStyle name="Percent 9 8 2 7 2 3" xfId="35280" xr:uid="{00000000-0005-0000-0000-0000FD890000}"/>
    <cellStyle name="Percent 9 8 2 7 3" xfId="35281" xr:uid="{00000000-0005-0000-0000-0000FE890000}"/>
    <cellStyle name="Percent 9 8 2 7 4" xfId="35282" xr:uid="{00000000-0005-0000-0000-0000FF890000}"/>
    <cellStyle name="Percent 9 8 2 8" xfId="35283" xr:uid="{00000000-0005-0000-0000-0000008A0000}"/>
    <cellStyle name="Percent 9 8 2 8 2" xfId="35284" xr:uid="{00000000-0005-0000-0000-0000018A0000}"/>
    <cellStyle name="Percent 9 8 2 8 2 2" xfId="35285" xr:uid="{00000000-0005-0000-0000-0000028A0000}"/>
    <cellStyle name="Percent 9 8 2 8 2 3" xfId="35286" xr:uid="{00000000-0005-0000-0000-0000038A0000}"/>
    <cellStyle name="Percent 9 8 2 8 3" xfId="35287" xr:uid="{00000000-0005-0000-0000-0000048A0000}"/>
    <cellStyle name="Percent 9 8 2 8 4" xfId="35288" xr:uid="{00000000-0005-0000-0000-0000058A0000}"/>
    <cellStyle name="Percent 9 8 2 9" xfId="35289" xr:uid="{00000000-0005-0000-0000-0000068A0000}"/>
    <cellStyle name="Percent 9 8 2 9 2" xfId="35290" xr:uid="{00000000-0005-0000-0000-0000078A0000}"/>
    <cellStyle name="Percent 9 8 2 9 3" xfId="35291" xr:uid="{00000000-0005-0000-0000-0000088A0000}"/>
    <cellStyle name="Percent 9 8 3" xfId="35292" xr:uid="{00000000-0005-0000-0000-0000098A0000}"/>
    <cellStyle name="Percent 9 8 3 2" xfId="35293" xr:uid="{00000000-0005-0000-0000-00000A8A0000}"/>
    <cellStyle name="Percent 9 8 3 2 2" xfId="35294" xr:uid="{00000000-0005-0000-0000-00000B8A0000}"/>
    <cellStyle name="Percent 9 8 3 2 2 2" xfId="35295" xr:uid="{00000000-0005-0000-0000-00000C8A0000}"/>
    <cellStyle name="Percent 9 8 3 2 2 3" xfId="35296" xr:uid="{00000000-0005-0000-0000-00000D8A0000}"/>
    <cellStyle name="Percent 9 8 3 2 3" xfId="35297" xr:uid="{00000000-0005-0000-0000-00000E8A0000}"/>
    <cellStyle name="Percent 9 8 3 2 4" xfId="35298" xr:uid="{00000000-0005-0000-0000-00000F8A0000}"/>
    <cellStyle name="Percent 9 8 3 3" xfId="35299" xr:uid="{00000000-0005-0000-0000-0000108A0000}"/>
    <cellStyle name="Percent 9 8 3 3 2" xfId="35300" xr:uid="{00000000-0005-0000-0000-0000118A0000}"/>
    <cellStyle name="Percent 9 8 3 3 2 2" xfId="35301" xr:uid="{00000000-0005-0000-0000-0000128A0000}"/>
    <cellStyle name="Percent 9 8 3 3 2 3" xfId="35302" xr:uid="{00000000-0005-0000-0000-0000138A0000}"/>
    <cellStyle name="Percent 9 8 3 3 3" xfId="35303" xr:uid="{00000000-0005-0000-0000-0000148A0000}"/>
    <cellStyle name="Percent 9 8 3 3 4" xfId="35304" xr:uid="{00000000-0005-0000-0000-0000158A0000}"/>
    <cellStyle name="Percent 9 8 3 4" xfId="35305" xr:uid="{00000000-0005-0000-0000-0000168A0000}"/>
    <cellStyle name="Percent 9 8 3 4 2" xfId="35306" xr:uid="{00000000-0005-0000-0000-0000178A0000}"/>
    <cellStyle name="Percent 9 8 3 4 3" xfId="35307" xr:uid="{00000000-0005-0000-0000-0000188A0000}"/>
    <cellStyle name="Percent 9 8 3 5" xfId="35308" xr:uid="{00000000-0005-0000-0000-0000198A0000}"/>
    <cellStyle name="Percent 9 8 3 5 2" xfId="35309" xr:uid="{00000000-0005-0000-0000-00001A8A0000}"/>
    <cellStyle name="Percent 9 8 3 5 3" xfId="35310" xr:uid="{00000000-0005-0000-0000-00001B8A0000}"/>
    <cellStyle name="Percent 9 8 3 6" xfId="35311" xr:uid="{00000000-0005-0000-0000-00001C8A0000}"/>
    <cellStyle name="Percent 9 8 3 7" xfId="35312" xr:uid="{00000000-0005-0000-0000-00001D8A0000}"/>
    <cellStyle name="Percent 9 8 3 8" xfId="35313" xr:uid="{00000000-0005-0000-0000-00001E8A0000}"/>
    <cellStyle name="Percent 9 8 4" xfId="35314" xr:uid="{00000000-0005-0000-0000-00001F8A0000}"/>
    <cellStyle name="Percent 9 8 4 2" xfId="35315" xr:uid="{00000000-0005-0000-0000-0000208A0000}"/>
    <cellStyle name="Percent 9 8 4 2 2" xfId="35316" xr:uid="{00000000-0005-0000-0000-0000218A0000}"/>
    <cellStyle name="Percent 9 8 4 2 2 2" xfId="35317" xr:uid="{00000000-0005-0000-0000-0000228A0000}"/>
    <cellStyle name="Percent 9 8 4 2 2 3" xfId="35318" xr:uid="{00000000-0005-0000-0000-0000238A0000}"/>
    <cellStyle name="Percent 9 8 4 2 3" xfId="35319" xr:uid="{00000000-0005-0000-0000-0000248A0000}"/>
    <cellStyle name="Percent 9 8 4 2 4" xfId="35320" xr:uid="{00000000-0005-0000-0000-0000258A0000}"/>
    <cellStyle name="Percent 9 8 4 3" xfId="35321" xr:uid="{00000000-0005-0000-0000-0000268A0000}"/>
    <cellStyle name="Percent 9 8 4 3 2" xfId="35322" xr:uid="{00000000-0005-0000-0000-0000278A0000}"/>
    <cellStyle name="Percent 9 8 4 3 2 2" xfId="35323" xr:uid="{00000000-0005-0000-0000-0000288A0000}"/>
    <cellStyle name="Percent 9 8 4 3 2 3" xfId="35324" xr:uid="{00000000-0005-0000-0000-0000298A0000}"/>
    <cellStyle name="Percent 9 8 4 3 3" xfId="35325" xr:uid="{00000000-0005-0000-0000-00002A8A0000}"/>
    <cellStyle name="Percent 9 8 4 3 4" xfId="35326" xr:uid="{00000000-0005-0000-0000-00002B8A0000}"/>
    <cellStyle name="Percent 9 8 4 4" xfId="35327" xr:uid="{00000000-0005-0000-0000-00002C8A0000}"/>
    <cellStyle name="Percent 9 8 4 4 2" xfId="35328" xr:uid="{00000000-0005-0000-0000-00002D8A0000}"/>
    <cellStyle name="Percent 9 8 4 4 3" xfId="35329" xr:uid="{00000000-0005-0000-0000-00002E8A0000}"/>
    <cellStyle name="Percent 9 8 4 5" xfId="35330" xr:uid="{00000000-0005-0000-0000-00002F8A0000}"/>
    <cellStyle name="Percent 9 8 4 6" xfId="35331" xr:uid="{00000000-0005-0000-0000-0000308A0000}"/>
    <cellStyle name="Percent 9 8 5" xfId="35332" xr:uid="{00000000-0005-0000-0000-0000318A0000}"/>
    <cellStyle name="Percent 9 8 5 2" xfId="35333" xr:uid="{00000000-0005-0000-0000-0000328A0000}"/>
    <cellStyle name="Percent 9 8 5 2 2" xfId="35334" xr:uid="{00000000-0005-0000-0000-0000338A0000}"/>
    <cellStyle name="Percent 9 8 5 2 2 2" xfId="35335" xr:uid="{00000000-0005-0000-0000-0000348A0000}"/>
    <cellStyle name="Percent 9 8 5 2 2 3" xfId="35336" xr:uid="{00000000-0005-0000-0000-0000358A0000}"/>
    <cellStyle name="Percent 9 8 5 2 3" xfId="35337" xr:uid="{00000000-0005-0000-0000-0000368A0000}"/>
    <cellStyle name="Percent 9 8 5 2 4" xfId="35338" xr:uid="{00000000-0005-0000-0000-0000378A0000}"/>
    <cellStyle name="Percent 9 8 5 3" xfId="35339" xr:uid="{00000000-0005-0000-0000-0000388A0000}"/>
    <cellStyle name="Percent 9 8 5 3 2" xfId="35340" xr:uid="{00000000-0005-0000-0000-0000398A0000}"/>
    <cellStyle name="Percent 9 8 5 3 2 2" xfId="35341" xr:uid="{00000000-0005-0000-0000-00003A8A0000}"/>
    <cellStyle name="Percent 9 8 5 3 2 3" xfId="35342" xr:uid="{00000000-0005-0000-0000-00003B8A0000}"/>
    <cellStyle name="Percent 9 8 5 3 3" xfId="35343" xr:uid="{00000000-0005-0000-0000-00003C8A0000}"/>
    <cellStyle name="Percent 9 8 5 3 4" xfId="35344" xr:uid="{00000000-0005-0000-0000-00003D8A0000}"/>
    <cellStyle name="Percent 9 8 5 4" xfId="35345" xr:uid="{00000000-0005-0000-0000-00003E8A0000}"/>
    <cellStyle name="Percent 9 8 5 4 2" xfId="35346" xr:uid="{00000000-0005-0000-0000-00003F8A0000}"/>
    <cellStyle name="Percent 9 8 5 4 3" xfId="35347" xr:uid="{00000000-0005-0000-0000-0000408A0000}"/>
    <cellStyle name="Percent 9 8 5 5" xfId="35348" xr:uid="{00000000-0005-0000-0000-0000418A0000}"/>
    <cellStyle name="Percent 9 8 5 6" xfId="35349" xr:uid="{00000000-0005-0000-0000-0000428A0000}"/>
    <cellStyle name="Percent 9 8 6" xfId="35350" xr:uid="{00000000-0005-0000-0000-0000438A0000}"/>
    <cellStyle name="Percent 9 8 6 2" xfId="35351" xr:uid="{00000000-0005-0000-0000-0000448A0000}"/>
    <cellStyle name="Percent 9 8 6 2 2" xfId="35352" xr:uid="{00000000-0005-0000-0000-0000458A0000}"/>
    <cellStyle name="Percent 9 8 6 2 2 2" xfId="35353" xr:uid="{00000000-0005-0000-0000-0000468A0000}"/>
    <cellStyle name="Percent 9 8 6 2 2 3" xfId="35354" xr:uid="{00000000-0005-0000-0000-0000478A0000}"/>
    <cellStyle name="Percent 9 8 6 2 3" xfId="35355" xr:uid="{00000000-0005-0000-0000-0000488A0000}"/>
    <cellStyle name="Percent 9 8 6 2 4" xfId="35356" xr:uid="{00000000-0005-0000-0000-0000498A0000}"/>
    <cellStyle name="Percent 9 8 6 3" xfId="35357" xr:uid="{00000000-0005-0000-0000-00004A8A0000}"/>
    <cellStyle name="Percent 9 8 6 3 2" xfId="35358" xr:uid="{00000000-0005-0000-0000-00004B8A0000}"/>
    <cellStyle name="Percent 9 8 6 3 2 2" xfId="35359" xr:uid="{00000000-0005-0000-0000-00004C8A0000}"/>
    <cellStyle name="Percent 9 8 6 3 2 3" xfId="35360" xr:uid="{00000000-0005-0000-0000-00004D8A0000}"/>
    <cellStyle name="Percent 9 8 6 3 3" xfId="35361" xr:uid="{00000000-0005-0000-0000-00004E8A0000}"/>
    <cellStyle name="Percent 9 8 6 3 4" xfId="35362" xr:uid="{00000000-0005-0000-0000-00004F8A0000}"/>
    <cellStyle name="Percent 9 8 6 4" xfId="35363" xr:uid="{00000000-0005-0000-0000-0000508A0000}"/>
    <cellStyle name="Percent 9 8 6 4 2" xfId="35364" xr:uid="{00000000-0005-0000-0000-0000518A0000}"/>
    <cellStyle name="Percent 9 8 6 4 2 2" xfId="35365" xr:uid="{00000000-0005-0000-0000-0000528A0000}"/>
    <cellStyle name="Percent 9 8 6 4 2 3" xfId="35366" xr:uid="{00000000-0005-0000-0000-0000538A0000}"/>
    <cellStyle name="Percent 9 8 6 4 3" xfId="35367" xr:uid="{00000000-0005-0000-0000-0000548A0000}"/>
    <cellStyle name="Percent 9 8 6 4 4" xfId="35368" xr:uid="{00000000-0005-0000-0000-0000558A0000}"/>
    <cellStyle name="Percent 9 8 6 5" xfId="35369" xr:uid="{00000000-0005-0000-0000-0000568A0000}"/>
    <cellStyle name="Percent 9 8 6 5 2" xfId="35370" xr:uid="{00000000-0005-0000-0000-0000578A0000}"/>
    <cellStyle name="Percent 9 8 6 5 3" xfId="35371" xr:uid="{00000000-0005-0000-0000-0000588A0000}"/>
    <cellStyle name="Percent 9 8 6 6" xfId="35372" xr:uid="{00000000-0005-0000-0000-0000598A0000}"/>
    <cellStyle name="Percent 9 8 6 7" xfId="35373" xr:uid="{00000000-0005-0000-0000-00005A8A0000}"/>
    <cellStyle name="Percent 9 8 7" xfId="35374" xr:uid="{00000000-0005-0000-0000-00005B8A0000}"/>
    <cellStyle name="Percent 9 8 7 2" xfId="35375" xr:uid="{00000000-0005-0000-0000-00005C8A0000}"/>
    <cellStyle name="Percent 9 8 7 2 2" xfId="35376" xr:uid="{00000000-0005-0000-0000-00005D8A0000}"/>
    <cellStyle name="Percent 9 8 7 2 2 2" xfId="35377" xr:uid="{00000000-0005-0000-0000-00005E8A0000}"/>
    <cellStyle name="Percent 9 8 7 2 2 3" xfId="35378" xr:uid="{00000000-0005-0000-0000-00005F8A0000}"/>
    <cellStyle name="Percent 9 8 7 2 3" xfId="35379" xr:uid="{00000000-0005-0000-0000-0000608A0000}"/>
    <cellStyle name="Percent 9 8 7 2 4" xfId="35380" xr:uid="{00000000-0005-0000-0000-0000618A0000}"/>
    <cellStyle name="Percent 9 8 7 3" xfId="35381" xr:uid="{00000000-0005-0000-0000-0000628A0000}"/>
    <cellStyle name="Percent 9 8 7 3 2" xfId="35382" xr:uid="{00000000-0005-0000-0000-0000638A0000}"/>
    <cellStyle name="Percent 9 8 7 3 2 2" xfId="35383" xr:uid="{00000000-0005-0000-0000-0000648A0000}"/>
    <cellStyle name="Percent 9 8 7 3 2 3" xfId="35384" xr:uid="{00000000-0005-0000-0000-0000658A0000}"/>
    <cellStyle name="Percent 9 8 7 3 3" xfId="35385" xr:uid="{00000000-0005-0000-0000-0000668A0000}"/>
    <cellStyle name="Percent 9 8 7 3 4" xfId="35386" xr:uid="{00000000-0005-0000-0000-0000678A0000}"/>
    <cellStyle name="Percent 9 8 7 4" xfId="35387" xr:uid="{00000000-0005-0000-0000-0000688A0000}"/>
    <cellStyle name="Percent 9 8 7 4 2" xfId="35388" xr:uid="{00000000-0005-0000-0000-0000698A0000}"/>
    <cellStyle name="Percent 9 8 7 4 3" xfId="35389" xr:uid="{00000000-0005-0000-0000-00006A8A0000}"/>
    <cellStyle name="Percent 9 8 7 5" xfId="35390" xr:uid="{00000000-0005-0000-0000-00006B8A0000}"/>
    <cellStyle name="Percent 9 8 7 6" xfId="35391" xr:uid="{00000000-0005-0000-0000-00006C8A0000}"/>
    <cellStyle name="Percent 9 8 8" xfId="35392" xr:uid="{00000000-0005-0000-0000-00006D8A0000}"/>
    <cellStyle name="Percent 9 8 8 2" xfId="35393" xr:uid="{00000000-0005-0000-0000-00006E8A0000}"/>
    <cellStyle name="Percent 9 8 8 2 2" xfId="35394" xr:uid="{00000000-0005-0000-0000-00006F8A0000}"/>
    <cellStyle name="Percent 9 8 8 2 3" xfId="35395" xr:uid="{00000000-0005-0000-0000-0000708A0000}"/>
    <cellStyle name="Percent 9 8 8 3" xfId="35396" xr:uid="{00000000-0005-0000-0000-0000718A0000}"/>
    <cellStyle name="Percent 9 8 8 4" xfId="35397" xr:uid="{00000000-0005-0000-0000-0000728A0000}"/>
    <cellStyle name="Percent 9 8 9" xfId="35398" xr:uid="{00000000-0005-0000-0000-0000738A0000}"/>
    <cellStyle name="Percent 9 8 9 2" xfId="35399" xr:uid="{00000000-0005-0000-0000-0000748A0000}"/>
    <cellStyle name="Percent 9 8 9 2 2" xfId="35400" xr:uid="{00000000-0005-0000-0000-0000758A0000}"/>
    <cellStyle name="Percent 9 8 9 2 3" xfId="35401" xr:uid="{00000000-0005-0000-0000-0000768A0000}"/>
    <cellStyle name="Percent 9 8 9 3" xfId="35402" xr:uid="{00000000-0005-0000-0000-0000778A0000}"/>
    <cellStyle name="Percent 9 8 9 4" xfId="35403" xr:uid="{00000000-0005-0000-0000-0000788A0000}"/>
    <cellStyle name="Percent 9 9" xfId="35404" xr:uid="{00000000-0005-0000-0000-0000798A0000}"/>
    <cellStyle name="Percent 9 9 10" xfId="35405" xr:uid="{00000000-0005-0000-0000-00007A8A0000}"/>
    <cellStyle name="Percent 9 9 10 2" xfId="35406" xr:uid="{00000000-0005-0000-0000-00007B8A0000}"/>
    <cellStyle name="Percent 9 9 10 3" xfId="35407" xr:uid="{00000000-0005-0000-0000-00007C8A0000}"/>
    <cellStyle name="Percent 9 9 11" xfId="35408" xr:uid="{00000000-0005-0000-0000-00007D8A0000}"/>
    <cellStyle name="Percent 9 9 11 2" xfId="35409" xr:uid="{00000000-0005-0000-0000-00007E8A0000}"/>
    <cellStyle name="Percent 9 9 11 3" xfId="35410" xr:uid="{00000000-0005-0000-0000-00007F8A0000}"/>
    <cellStyle name="Percent 9 9 12" xfId="35411" xr:uid="{00000000-0005-0000-0000-0000808A0000}"/>
    <cellStyle name="Percent 9 9 12 2" xfId="35412" xr:uid="{00000000-0005-0000-0000-0000818A0000}"/>
    <cellStyle name="Percent 9 9 12 3" xfId="35413" xr:uid="{00000000-0005-0000-0000-0000828A0000}"/>
    <cellStyle name="Percent 9 9 13" xfId="35414" xr:uid="{00000000-0005-0000-0000-0000838A0000}"/>
    <cellStyle name="Percent 9 9 2" xfId="35415" xr:uid="{00000000-0005-0000-0000-0000848A0000}"/>
    <cellStyle name="Percent 9 9 2 2" xfId="35416" xr:uid="{00000000-0005-0000-0000-0000858A0000}"/>
    <cellStyle name="Percent 9 9 2 2 2" xfId="35417" xr:uid="{00000000-0005-0000-0000-0000868A0000}"/>
    <cellStyle name="Percent 9 9 2 2 2 2" xfId="35418" xr:uid="{00000000-0005-0000-0000-0000878A0000}"/>
    <cellStyle name="Percent 9 9 2 2 2 3" xfId="35419" xr:uid="{00000000-0005-0000-0000-0000888A0000}"/>
    <cellStyle name="Percent 9 9 2 2 3" xfId="35420" xr:uid="{00000000-0005-0000-0000-0000898A0000}"/>
    <cellStyle name="Percent 9 9 2 2 4" xfId="35421" xr:uid="{00000000-0005-0000-0000-00008A8A0000}"/>
    <cellStyle name="Percent 9 9 2 3" xfId="35422" xr:uid="{00000000-0005-0000-0000-00008B8A0000}"/>
    <cellStyle name="Percent 9 9 2 3 2" xfId="35423" xr:uid="{00000000-0005-0000-0000-00008C8A0000}"/>
    <cellStyle name="Percent 9 9 2 3 2 2" xfId="35424" xr:uid="{00000000-0005-0000-0000-00008D8A0000}"/>
    <cellStyle name="Percent 9 9 2 3 2 3" xfId="35425" xr:uid="{00000000-0005-0000-0000-00008E8A0000}"/>
    <cellStyle name="Percent 9 9 2 3 3" xfId="35426" xr:uid="{00000000-0005-0000-0000-00008F8A0000}"/>
    <cellStyle name="Percent 9 9 2 3 4" xfId="35427" xr:uid="{00000000-0005-0000-0000-0000908A0000}"/>
    <cellStyle name="Percent 9 9 2 4" xfId="35428" xr:uid="{00000000-0005-0000-0000-0000918A0000}"/>
    <cellStyle name="Percent 9 9 2 4 2" xfId="35429" xr:uid="{00000000-0005-0000-0000-0000928A0000}"/>
    <cellStyle name="Percent 9 9 2 4 3" xfId="35430" xr:uid="{00000000-0005-0000-0000-0000938A0000}"/>
    <cellStyle name="Percent 9 9 2 5" xfId="35431" xr:uid="{00000000-0005-0000-0000-0000948A0000}"/>
    <cellStyle name="Percent 9 9 2 5 2" xfId="35432" xr:uid="{00000000-0005-0000-0000-0000958A0000}"/>
    <cellStyle name="Percent 9 9 2 5 3" xfId="35433" xr:uid="{00000000-0005-0000-0000-0000968A0000}"/>
    <cellStyle name="Percent 9 9 2 6" xfId="35434" xr:uid="{00000000-0005-0000-0000-0000978A0000}"/>
    <cellStyle name="Percent 9 9 2 7" xfId="35435" xr:uid="{00000000-0005-0000-0000-0000988A0000}"/>
    <cellStyle name="Percent 9 9 3" xfId="35436" xr:uid="{00000000-0005-0000-0000-0000998A0000}"/>
    <cellStyle name="Percent 9 9 3 2" xfId="35437" xr:uid="{00000000-0005-0000-0000-00009A8A0000}"/>
    <cellStyle name="Percent 9 9 3 2 2" xfId="35438" xr:uid="{00000000-0005-0000-0000-00009B8A0000}"/>
    <cellStyle name="Percent 9 9 3 2 2 2" xfId="35439" xr:uid="{00000000-0005-0000-0000-00009C8A0000}"/>
    <cellStyle name="Percent 9 9 3 2 2 3" xfId="35440" xr:uid="{00000000-0005-0000-0000-00009D8A0000}"/>
    <cellStyle name="Percent 9 9 3 2 3" xfId="35441" xr:uid="{00000000-0005-0000-0000-00009E8A0000}"/>
    <cellStyle name="Percent 9 9 3 2 4" xfId="35442" xr:uid="{00000000-0005-0000-0000-00009F8A0000}"/>
    <cellStyle name="Percent 9 9 3 3" xfId="35443" xr:uid="{00000000-0005-0000-0000-0000A08A0000}"/>
    <cellStyle name="Percent 9 9 3 3 2" xfId="35444" xr:uid="{00000000-0005-0000-0000-0000A18A0000}"/>
    <cellStyle name="Percent 9 9 3 3 2 2" xfId="35445" xr:uid="{00000000-0005-0000-0000-0000A28A0000}"/>
    <cellStyle name="Percent 9 9 3 3 2 3" xfId="35446" xr:uid="{00000000-0005-0000-0000-0000A38A0000}"/>
    <cellStyle name="Percent 9 9 3 3 3" xfId="35447" xr:uid="{00000000-0005-0000-0000-0000A48A0000}"/>
    <cellStyle name="Percent 9 9 3 3 4" xfId="35448" xr:uid="{00000000-0005-0000-0000-0000A58A0000}"/>
    <cellStyle name="Percent 9 9 3 4" xfId="35449" xr:uid="{00000000-0005-0000-0000-0000A68A0000}"/>
    <cellStyle name="Percent 9 9 3 4 2" xfId="35450" xr:uid="{00000000-0005-0000-0000-0000A78A0000}"/>
    <cellStyle name="Percent 9 9 3 4 3" xfId="35451" xr:uid="{00000000-0005-0000-0000-0000A88A0000}"/>
    <cellStyle name="Percent 9 9 3 5" xfId="35452" xr:uid="{00000000-0005-0000-0000-0000A98A0000}"/>
    <cellStyle name="Percent 9 9 3 6" xfId="35453" xr:uid="{00000000-0005-0000-0000-0000AA8A0000}"/>
    <cellStyle name="Percent 9 9 4" xfId="35454" xr:uid="{00000000-0005-0000-0000-0000AB8A0000}"/>
    <cellStyle name="Percent 9 9 4 2" xfId="35455" xr:uid="{00000000-0005-0000-0000-0000AC8A0000}"/>
    <cellStyle name="Percent 9 9 4 2 2" xfId="35456" xr:uid="{00000000-0005-0000-0000-0000AD8A0000}"/>
    <cellStyle name="Percent 9 9 4 2 2 2" xfId="35457" xr:uid="{00000000-0005-0000-0000-0000AE8A0000}"/>
    <cellStyle name="Percent 9 9 4 2 2 3" xfId="35458" xr:uid="{00000000-0005-0000-0000-0000AF8A0000}"/>
    <cellStyle name="Percent 9 9 4 2 3" xfId="35459" xr:uid="{00000000-0005-0000-0000-0000B08A0000}"/>
    <cellStyle name="Percent 9 9 4 2 4" xfId="35460" xr:uid="{00000000-0005-0000-0000-0000B18A0000}"/>
    <cellStyle name="Percent 9 9 4 3" xfId="35461" xr:uid="{00000000-0005-0000-0000-0000B28A0000}"/>
    <cellStyle name="Percent 9 9 4 3 2" xfId="35462" xr:uid="{00000000-0005-0000-0000-0000B38A0000}"/>
    <cellStyle name="Percent 9 9 4 3 2 2" xfId="35463" xr:uid="{00000000-0005-0000-0000-0000B48A0000}"/>
    <cellStyle name="Percent 9 9 4 3 2 3" xfId="35464" xr:uid="{00000000-0005-0000-0000-0000B58A0000}"/>
    <cellStyle name="Percent 9 9 4 3 3" xfId="35465" xr:uid="{00000000-0005-0000-0000-0000B68A0000}"/>
    <cellStyle name="Percent 9 9 4 3 4" xfId="35466" xr:uid="{00000000-0005-0000-0000-0000B78A0000}"/>
    <cellStyle name="Percent 9 9 4 4" xfId="35467" xr:uid="{00000000-0005-0000-0000-0000B88A0000}"/>
    <cellStyle name="Percent 9 9 4 4 2" xfId="35468" xr:uid="{00000000-0005-0000-0000-0000B98A0000}"/>
    <cellStyle name="Percent 9 9 4 4 3" xfId="35469" xr:uid="{00000000-0005-0000-0000-0000BA8A0000}"/>
    <cellStyle name="Percent 9 9 4 5" xfId="35470" xr:uid="{00000000-0005-0000-0000-0000BB8A0000}"/>
    <cellStyle name="Percent 9 9 4 6" xfId="35471" xr:uid="{00000000-0005-0000-0000-0000BC8A0000}"/>
    <cellStyle name="Percent 9 9 5" xfId="35472" xr:uid="{00000000-0005-0000-0000-0000BD8A0000}"/>
    <cellStyle name="Percent 9 9 5 2" xfId="35473" xr:uid="{00000000-0005-0000-0000-0000BE8A0000}"/>
    <cellStyle name="Percent 9 9 5 2 2" xfId="35474" xr:uid="{00000000-0005-0000-0000-0000BF8A0000}"/>
    <cellStyle name="Percent 9 9 5 2 2 2" xfId="35475" xr:uid="{00000000-0005-0000-0000-0000C08A0000}"/>
    <cellStyle name="Percent 9 9 5 2 2 3" xfId="35476" xr:uid="{00000000-0005-0000-0000-0000C18A0000}"/>
    <cellStyle name="Percent 9 9 5 2 3" xfId="35477" xr:uid="{00000000-0005-0000-0000-0000C28A0000}"/>
    <cellStyle name="Percent 9 9 5 2 4" xfId="35478" xr:uid="{00000000-0005-0000-0000-0000C38A0000}"/>
    <cellStyle name="Percent 9 9 5 3" xfId="35479" xr:uid="{00000000-0005-0000-0000-0000C48A0000}"/>
    <cellStyle name="Percent 9 9 5 3 2" xfId="35480" xr:uid="{00000000-0005-0000-0000-0000C58A0000}"/>
    <cellStyle name="Percent 9 9 5 3 2 2" xfId="35481" xr:uid="{00000000-0005-0000-0000-0000C68A0000}"/>
    <cellStyle name="Percent 9 9 5 3 2 3" xfId="35482" xr:uid="{00000000-0005-0000-0000-0000C78A0000}"/>
    <cellStyle name="Percent 9 9 5 3 3" xfId="35483" xr:uid="{00000000-0005-0000-0000-0000C88A0000}"/>
    <cellStyle name="Percent 9 9 5 3 4" xfId="35484" xr:uid="{00000000-0005-0000-0000-0000C98A0000}"/>
    <cellStyle name="Percent 9 9 5 4" xfId="35485" xr:uid="{00000000-0005-0000-0000-0000CA8A0000}"/>
    <cellStyle name="Percent 9 9 5 4 2" xfId="35486" xr:uid="{00000000-0005-0000-0000-0000CB8A0000}"/>
    <cellStyle name="Percent 9 9 5 4 2 2" xfId="35487" xr:uid="{00000000-0005-0000-0000-0000CC8A0000}"/>
    <cellStyle name="Percent 9 9 5 4 2 3" xfId="35488" xr:uid="{00000000-0005-0000-0000-0000CD8A0000}"/>
    <cellStyle name="Percent 9 9 5 4 3" xfId="35489" xr:uid="{00000000-0005-0000-0000-0000CE8A0000}"/>
    <cellStyle name="Percent 9 9 5 4 4" xfId="35490" xr:uid="{00000000-0005-0000-0000-0000CF8A0000}"/>
    <cellStyle name="Percent 9 9 5 5" xfId="35491" xr:uid="{00000000-0005-0000-0000-0000D08A0000}"/>
    <cellStyle name="Percent 9 9 5 5 2" xfId="35492" xr:uid="{00000000-0005-0000-0000-0000D18A0000}"/>
    <cellStyle name="Percent 9 9 5 5 3" xfId="35493" xr:uid="{00000000-0005-0000-0000-0000D28A0000}"/>
    <cellStyle name="Percent 9 9 5 6" xfId="35494" xr:uid="{00000000-0005-0000-0000-0000D38A0000}"/>
    <cellStyle name="Percent 9 9 5 7" xfId="35495" xr:uid="{00000000-0005-0000-0000-0000D48A0000}"/>
    <cellStyle name="Percent 9 9 6" xfId="35496" xr:uid="{00000000-0005-0000-0000-0000D58A0000}"/>
    <cellStyle name="Percent 9 9 6 2" xfId="35497" xr:uid="{00000000-0005-0000-0000-0000D68A0000}"/>
    <cellStyle name="Percent 9 9 6 2 2" xfId="35498" xr:uid="{00000000-0005-0000-0000-0000D78A0000}"/>
    <cellStyle name="Percent 9 9 6 2 2 2" xfId="35499" xr:uid="{00000000-0005-0000-0000-0000D88A0000}"/>
    <cellStyle name="Percent 9 9 6 2 2 3" xfId="35500" xr:uid="{00000000-0005-0000-0000-0000D98A0000}"/>
    <cellStyle name="Percent 9 9 6 2 3" xfId="35501" xr:uid="{00000000-0005-0000-0000-0000DA8A0000}"/>
    <cellStyle name="Percent 9 9 6 2 4" xfId="35502" xr:uid="{00000000-0005-0000-0000-0000DB8A0000}"/>
    <cellStyle name="Percent 9 9 6 3" xfId="35503" xr:uid="{00000000-0005-0000-0000-0000DC8A0000}"/>
    <cellStyle name="Percent 9 9 6 3 2" xfId="35504" xr:uid="{00000000-0005-0000-0000-0000DD8A0000}"/>
    <cellStyle name="Percent 9 9 6 3 2 2" xfId="35505" xr:uid="{00000000-0005-0000-0000-0000DE8A0000}"/>
    <cellStyle name="Percent 9 9 6 3 2 3" xfId="35506" xr:uid="{00000000-0005-0000-0000-0000DF8A0000}"/>
    <cellStyle name="Percent 9 9 6 3 3" xfId="35507" xr:uid="{00000000-0005-0000-0000-0000E08A0000}"/>
    <cellStyle name="Percent 9 9 6 3 4" xfId="35508" xr:uid="{00000000-0005-0000-0000-0000E18A0000}"/>
    <cellStyle name="Percent 9 9 6 4" xfId="35509" xr:uid="{00000000-0005-0000-0000-0000E28A0000}"/>
    <cellStyle name="Percent 9 9 6 4 2" xfId="35510" xr:uid="{00000000-0005-0000-0000-0000E38A0000}"/>
    <cellStyle name="Percent 9 9 6 4 3" xfId="35511" xr:uid="{00000000-0005-0000-0000-0000E48A0000}"/>
    <cellStyle name="Percent 9 9 6 5" xfId="35512" xr:uid="{00000000-0005-0000-0000-0000E58A0000}"/>
    <cellStyle name="Percent 9 9 6 6" xfId="35513" xr:uid="{00000000-0005-0000-0000-0000E68A0000}"/>
    <cellStyle name="Percent 9 9 7" xfId="35514" xr:uid="{00000000-0005-0000-0000-0000E78A0000}"/>
    <cellStyle name="Percent 9 9 7 2" xfId="35515" xr:uid="{00000000-0005-0000-0000-0000E88A0000}"/>
    <cellStyle name="Percent 9 9 7 2 2" xfId="35516" xr:uid="{00000000-0005-0000-0000-0000E98A0000}"/>
    <cellStyle name="Percent 9 9 7 2 3" xfId="35517" xr:uid="{00000000-0005-0000-0000-0000EA8A0000}"/>
    <cellStyle name="Percent 9 9 7 3" xfId="35518" xr:uid="{00000000-0005-0000-0000-0000EB8A0000}"/>
    <cellStyle name="Percent 9 9 7 4" xfId="35519" xr:uid="{00000000-0005-0000-0000-0000EC8A0000}"/>
    <cellStyle name="Percent 9 9 8" xfId="35520" xr:uid="{00000000-0005-0000-0000-0000ED8A0000}"/>
    <cellStyle name="Percent 9 9 8 2" xfId="35521" xr:uid="{00000000-0005-0000-0000-0000EE8A0000}"/>
    <cellStyle name="Percent 9 9 8 2 2" xfId="35522" xr:uid="{00000000-0005-0000-0000-0000EF8A0000}"/>
    <cellStyle name="Percent 9 9 8 2 3" xfId="35523" xr:uid="{00000000-0005-0000-0000-0000F08A0000}"/>
    <cellStyle name="Percent 9 9 8 3" xfId="35524" xr:uid="{00000000-0005-0000-0000-0000F18A0000}"/>
    <cellStyle name="Percent 9 9 8 4" xfId="35525" xr:uid="{00000000-0005-0000-0000-0000F28A0000}"/>
    <cellStyle name="Percent 9 9 9" xfId="35526" xr:uid="{00000000-0005-0000-0000-0000F38A0000}"/>
    <cellStyle name="Percent 9 9 9 2" xfId="35527" xr:uid="{00000000-0005-0000-0000-0000F48A0000}"/>
    <cellStyle name="Percent 9 9 9 2 2" xfId="35528" xr:uid="{00000000-0005-0000-0000-0000F58A0000}"/>
    <cellStyle name="Percent 9 9 9 2 3" xfId="35529" xr:uid="{00000000-0005-0000-0000-0000F68A0000}"/>
    <cellStyle name="Percent 9 9 9 3" xfId="35530" xr:uid="{00000000-0005-0000-0000-0000F78A0000}"/>
    <cellStyle name="Percent 9 9 9 4" xfId="35531" xr:uid="{00000000-0005-0000-0000-0000F88A0000}"/>
    <cellStyle name="Percentagem 2 2" xfId="35532" xr:uid="{00000000-0005-0000-0000-0000F98A0000}"/>
    <cellStyle name="Percentagem 2 2 10" xfId="35533" xr:uid="{00000000-0005-0000-0000-0000FA8A0000}"/>
    <cellStyle name="Percentagem 2 2 10 2" xfId="35534" xr:uid="{00000000-0005-0000-0000-0000FB8A0000}"/>
    <cellStyle name="Percentagem 2 2 10 3" xfId="35535" xr:uid="{00000000-0005-0000-0000-0000FC8A0000}"/>
    <cellStyle name="Percentagem 2 2 11" xfId="35536" xr:uid="{00000000-0005-0000-0000-0000FD8A0000}"/>
    <cellStyle name="Percentagem 2 2 11 2" xfId="35537" xr:uid="{00000000-0005-0000-0000-0000FE8A0000}"/>
    <cellStyle name="Percentagem 2 2 11 3" xfId="35538" xr:uid="{00000000-0005-0000-0000-0000FF8A0000}"/>
    <cellStyle name="Percentagem 2 2 12" xfId="35539" xr:uid="{00000000-0005-0000-0000-0000008B0000}"/>
    <cellStyle name="Percentagem 2 2 12 2" xfId="35540" xr:uid="{00000000-0005-0000-0000-0000018B0000}"/>
    <cellStyle name="Percentagem 2 2 12 3" xfId="35541" xr:uid="{00000000-0005-0000-0000-0000028B0000}"/>
    <cellStyle name="Percentagem 2 2 13" xfId="35542" xr:uid="{00000000-0005-0000-0000-0000038B0000}"/>
    <cellStyle name="Percentagem 2 2 2" xfId="35543" xr:uid="{00000000-0005-0000-0000-0000048B0000}"/>
    <cellStyle name="Percentagem 2 2 2 2" xfId="35544" xr:uid="{00000000-0005-0000-0000-0000058B0000}"/>
    <cellStyle name="Percentagem 2 2 2 2 2" xfId="35545" xr:uid="{00000000-0005-0000-0000-0000068B0000}"/>
    <cellStyle name="Percentagem 2 2 2 2 2 2" xfId="35546" xr:uid="{00000000-0005-0000-0000-0000078B0000}"/>
    <cellStyle name="Percentagem 2 2 2 2 2 3" xfId="35547" xr:uid="{00000000-0005-0000-0000-0000088B0000}"/>
    <cellStyle name="Percentagem 2 2 2 2 3" xfId="35548" xr:uid="{00000000-0005-0000-0000-0000098B0000}"/>
    <cellStyle name="Percentagem 2 2 2 2 4" xfId="35549" xr:uid="{00000000-0005-0000-0000-00000A8B0000}"/>
    <cellStyle name="Percentagem 2 2 2 3" xfId="35550" xr:uid="{00000000-0005-0000-0000-00000B8B0000}"/>
    <cellStyle name="Percentagem 2 2 2 3 2" xfId="35551" xr:uid="{00000000-0005-0000-0000-00000C8B0000}"/>
    <cellStyle name="Percentagem 2 2 2 3 2 2" xfId="35552" xr:uid="{00000000-0005-0000-0000-00000D8B0000}"/>
    <cellStyle name="Percentagem 2 2 2 3 2 3" xfId="35553" xr:uid="{00000000-0005-0000-0000-00000E8B0000}"/>
    <cellStyle name="Percentagem 2 2 2 3 3" xfId="35554" xr:uid="{00000000-0005-0000-0000-00000F8B0000}"/>
    <cellStyle name="Percentagem 2 2 2 3 4" xfId="35555" xr:uid="{00000000-0005-0000-0000-0000108B0000}"/>
    <cellStyle name="Percentagem 2 2 2 4" xfId="35556" xr:uid="{00000000-0005-0000-0000-0000118B0000}"/>
    <cellStyle name="Percentagem 2 2 2 4 2" xfId="35557" xr:uid="{00000000-0005-0000-0000-0000128B0000}"/>
    <cellStyle name="Percentagem 2 2 2 4 3" xfId="35558" xr:uid="{00000000-0005-0000-0000-0000138B0000}"/>
    <cellStyle name="Percentagem 2 2 2 5" xfId="35559" xr:uid="{00000000-0005-0000-0000-0000148B0000}"/>
    <cellStyle name="Percentagem 2 2 2 5 2" xfId="35560" xr:uid="{00000000-0005-0000-0000-0000158B0000}"/>
    <cellStyle name="Percentagem 2 2 2 5 3" xfId="35561" xr:uid="{00000000-0005-0000-0000-0000168B0000}"/>
    <cellStyle name="Percentagem 2 2 2 6" xfId="35562" xr:uid="{00000000-0005-0000-0000-0000178B0000}"/>
    <cellStyle name="Percentagem 2 2 2 7" xfId="35563" xr:uid="{00000000-0005-0000-0000-0000188B0000}"/>
    <cellStyle name="Percentagem 2 2 3" xfId="35564" xr:uid="{00000000-0005-0000-0000-0000198B0000}"/>
    <cellStyle name="Percentagem 2 2 3 2" xfId="35565" xr:uid="{00000000-0005-0000-0000-00001A8B0000}"/>
    <cellStyle name="Percentagem 2 2 3 2 2" xfId="35566" xr:uid="{00000000-0005-0000-0000-00001B8B0000}"/>
    <cellStyle name="Percentagem 2 2 3 2 2 2" xfId="35567" xr:uid="{00000000-0005-0000-0000-00001C8B0000}"/>
    <cellStyle name="Percentagem 2 2 3 2 2 3" xfId="35568" xr:uid="{00000000-0005-0000-0000-00001D8B0000}"/>
    <cellStyle name="Percentagem 2 2 3 2 3" xfId="35569" xr:uid="{00000000-0005-0000-0000-00001E8B0000}"/>
    <cellStyle name="Percentagem 2 2 3 2 4" xfId="35570" xr:uid="{00000000-0005-0000-0000-00001F8B0000}"/>
    <cellStyle name="Percentagem 2 2 3 3" xfId="35571" xr:uid="{00000000-0005-0000-0000-0000208B0000}"/>
    <cellStyle name="Percentagem 2 2 3 3 2" xfId="35572" xr:uid="{00000000-0005-0000-0000-0000218B0000}"/>
    <cellStyle name="Percentagem 2 2 3 3 2 2" xfId="35573" xr:uid="{00000000-0005-0000-0000-0000228B0000}"/>
    <cellStyle name="Percentagem 2 2 3 3 2 3" xfId="35574" xr:uid="{00000000-0005-0000-0000-0000238B0000}"/>
    <cellStyle name="Percentagem 2 2 3 3 3" xfId="35575" xr:uid="{00000000-0005-0000-0000-0000248B0000}"/>
    <cellStyle name="Percentagem 2 2 3 3 4" xfId="35576" xr:uid="{00000000-0005-0000-0000-0000258B0000}"/>
    <cellStyle name="Percentagem 2 2 3 4" xfId="35577" xr:uid="{00000000-0005-0000-0000-0000268B0000}"/>
    <cellStyle name="Percentagem 2 2 3 4 2" xfId="35578" xr:uid="{00000000-0005-0000-0000-0000278B0000}"/>
    <cellStyle name="Percentagem 2 2 3 4 3" xfId="35579" xr:uid="{00000000-0005-0000-0000-0000288B0000}"/>
    <cellStyle name="Percentagem 2 2 3 5" xfId="35580" xr:uid="{00000000-0005-0000-0000-0000298B0000}"/>
    <cellStyle name="Percentagem 2 2 3 6" xfId="35581" xr:uid="{00000000-0005-0000-0000-00002A8B0000}"/>
    <cellStyle name="Percentagem 2 2 4" xfId="35582" xr:uid="{00000000-0005-0000-0000-00002B8B0000}"/>
    <cellStyle name="Percentagem 2 2 4 2" xfId="35583" xr:uid="{00000000-0005-0000-0000-00002C8B0000}"/>
    <cellStyle name="Percentagem 2 2 4 2 2" xfId="35584" xr:uid="{00000000-0005-0000-0000-00002D8B0000}"/>
    <cellStyle name="Percentagem 2 2 4 2 2 2" xfId="35585" xr:uid="{00000000-0005-0000-0000-00002E8B0000}"/>
    <cellStyle name="Percentagem 2 2 4 2 2 3" xfId="35586" xr:uid="{00000000-0005-0000-0000-00002F8B0000}"/>
    <cellStyle name="Percentagem 2 2 4 2 3" xfId="35587" xr:uid="{00000000-0005-0000-0000-0000308B0000}"/>
    <cellStyle name="Percentagem 2 2 4 2 4" xfId="35588" xr:uid="{00000000-0005-0000-0000-0000318B0000}"/>
    <cellStyle name="Percentagem 2 2 4 3" xfId="35589" xr:uid="{00000000-0005-0000-0000-0000328B0000}"/>
    <cellStyle name="Percentagem 2 2 4 3 2" xfId="35590" xr:uid="{00000000-0005-0000-0000-0000338B0000}"/>
    <cellStyle name="Percentagem 2 2 4 3 2 2" xfId="35591" xr:uid="{00000000-0005-0000-0000-0000348B0000}"/>
    <cellStyle name="Percentagem 2 2 4 3 2 3" xfId="35592" xr:uid="{00000000-0005-0000-0000-0000358B0000}"/>
    <cellStyle name="Percentagem 2 2 4 3 3" xfId="35593" xr:uid="{00000000-0005-0000-0000-0000368B0000}"/>
    <cellStyle name="Percentagem 2 2 4 3 4" xfId="35594" xr:uid="{00000000-0005-0000-0000-0000378B0000}"/>
    <cellStyle name="Percentagem 2 2 4 4" xfId="35595" xr:uid="{00000000-0005-0000-0000-0000388B0000}"/>
    <cellStyle name="Percentagem 2 2 4 4 2" xfId="35596" xr:uid="{00000000-0005-0000-0000-0000398B0000}"/>
    <cellStyle name="Percentagem 2 2 4 4 3" xfId="35597" xr:uid="{00000000-0005-0000-0000-00003A8B0000}"/>
    <cellStyle name="Percentagem 2 2 4 5" xfId="35598" xr:uid="{00000000-0005-0000-0000-00003B8B0000}"/>
    <cellStyle name="Percentagem 2 2 4 6" xfId="35599" xr:uid="{00000000-0005-0000-0000-00003C8B0000}"/>
    <cellStyle name="Percentagem 2 2 5" xfId="35600" xr:uid="{00000000-0005-0000-0000-00003D8B0000}"/>
    <cellStyle name="Percentagem 2 2 5 2" xfId="35601" xr:uid="{00000000-0005-0000-0000-00003E8B0000}"/>
    <cellStyle name="Percentagem 2 2 5 2 2" xfId="35602" xr:uid="{00000000-0005-0000-0000-00003F8B0000}"/>
    <cellStyle name="Percentagem 2 2 5 2 2 2" xfId="35603" xr:uid="{00000000-0005-0000-0000-0000408B0000}"/>
    <cellStyle name="Percentagem 2 2 5 2 2 3" xfId="35604" xr:uid="{00000000-0005-0000-0000-0000418B0000}"/>
    <cellStyle name="Percentagem 2 2 5 2 3" xfId="35605" xr:uid="{00000000-0005-0000-0000-0000428B0000}"/>
    <cellStyle name="Percentagem 2 2 5 2 4" xfId="35606" xr:uid="{00000000-0005-0000-0000-0000438B0000}"/>
    <cellStyle name="Percentagem 2 2 5 3" xfId="35607" xr:uid="{00000000-0005-0000-0000-0000448B0000}"/>
    <cellStyle name="Percentagem 2 2 5 3 2" xfId="35608" xr:uid="{00000000-0005-0000-0000-0000458B0000}"/>
    <cellStyle name="Percentagem 2 2 5 3 2 2" xfId="35609" xr:uid="{00000000-0005-0000-0000-0000468B0000}"/>
    <cellStyle name="Percentagem 2 2 5 3 2 3" xfId="35610" xr:uid="{00000000-0005-0000-0000-0000478B0000}"/>
    <cellStyle name="Percentagem 2 2 5 3 3" xfId="35611" xr:uid="{00000000-0005-0000-0000-0000488B0000}"/>
    <cellStyle name="Percentagem 2 2 5 3 4" xfId="35612" xr:uid="{00000000-0005-0000-0000-0000498B0000}"/>
    <cellStyle name="Percentagem 2 2 5 4" xfId="35613" xr:uid="{00000000-0005-0000-0000-00004A8B0000}"/>
    <cellStyle name="Percentagem 2 2 5 4 2" xfId="35614" xr:uid="{00000000-0005-0000-0000-00004B8B0000}"/>
    <cellStyle name="Percentagem 2 2 5 4 2 2" xfId="35615" xr:uid="{00000000-0005-0000-0000-00004C8B0000}"/>
    <cellStyle name="Percentagem 2 2 5 4 2 3" xfId="35616" xr:uid="{00000000-0005-0000-0000-00004D8B0000}"/>
    <cellStyle name="Percentagem 2 2 5 4 3" xfId="35617" xr:uid="{00000000-0005-0000-0000-00004E8B0000}"/>
    <cellStyle name="Percentagem 2 2 5 4 4" xfId="35618" xr:uid="{00000000-0005-0000-0000-00004F8B0000}"/>
    <cellStyle name="Percentagem 2 2 5 5" xfId="35619" xr:uid="{00000000-0005-0000-0000-0000508B0000}"/>
    <cellStyle name="Percentagem 2 2 5 5 2" xfId="35620" xr:uid="{00000000-0005-0000-0000-0000518B0000}"/>
    <cellStyle name="Percentagem 2 2 5 5 3" xfId="35621" xr:uid="{00000000-0005-0000-0000-0000528B0000}"/>
    <cellStyle name="Percentagem 2 2 5 6" xfId="35622" xr:uid="{00000000-0005-0000-0000-0000538B0000}"/>
    <cellStyle name="Percentagem 2 2 5 7" xfId="35623" xr:uid="{00000000-0005-0000-0000-0000548B0000}"/>
    <cellStyle name="Percentagem 2 2 6" xfId="35624" xr:uid="{00000000-0005-0000-0000-0000558B0000}"/>
    <cellStyle name="Percentagem 2 2 6 2" xfId="35625" xr:uid="{00000000-0005-0000-0000-0000568B0000}"/>
    <cellStyle name="Percentagem 2 2 6 2 2" xfId="35626" xr:uid="{00000000-0005-0000-0000-0000578B0000}"/>
    <cellStyle name="Percentagem 2 2 6 2 2 2" xfId="35627" xr:uid="{00000000-0005-0000-0000-0000588B0000}"/>
    <cellStyle name="Percentagem 2 2 6 2 2 3" xfId="35628" xr:uid="{00000000-0005-0000-0000-0000598B0000}"/>
    <cellStyle name="Percentagem 2 2 6 2 3" xfId="35629" xr:uid="{00000000-0005-0000-0000-00005A8B0000}"/>
    <cellStyle name="Percentagem 2 2 6 2 4" xfId="35630" xr:uid="{00000000-0005-0000-0000-00005B8B0000}"/>
    <cellStyle name="Percentagem 2 2 6 3" xfId="35631" xr:uid="{00000000-0005-0000-0000-00005C8B0000}"/>
    <cellStyle name="Percentagem 2 2 6 3 2" xfId="35632" xr:uid="{00000000-0005-0000-0000-00005D8B0000}"/>
    <cellStyle name="Percentagem 2 2 6 3 2 2" xfId="35633" xr:uid="{00000000-0005-0000-0000-00005E8B0000}"/>
    <cellStyle name="Percentagem 2 2 6 3 2 3" xfId="35634" xr:uid="{00000000-0005-0000-0000-00005F8B0000}"/>
    <cellStyle name="Percentagem 2 2 6 3 3" xfId="35635" xr:uid="{00000000-0005-0000-0000-0000608B0000}"/>
    <cellStyle name="Percentagem 2 2 6 3 4" xfId="35636" xr:uid="{00000000-0005-0000-0000-0000618B0000}"/>
    <cellStyle name="Percentagem 2 2 6 4" xfId="35637" xr:uid="{00000000-0005-0000-0000-0000628B0000}"/>
    <cellStyle name="Percentagem 2 2 6 4 2" xfId="35638" xr:uid="{00000000-0005-0000-0000-0000638B0000}"/>
    <cellStyle name="Percentagem 2 2 6 4 3" xfId="35639" xr:uid="{00000000-0005-0000-0000-0000648B0000}"/>
    <cellStyle name="Percentagem 2 2 6 5" xfId="35640" xr:uid="{00000000-0005-0000-0000-0000658B0000}"/>
    <cellStyle name="Percentagem 2 2 6 6" xfId="35641" xr:uid="{00000000-0005-0000-0000-0000668B0000}"/>
    <cellStyle name="Percentagem 2 2 7" xfId="35642" xr:uid="{00000000-0005-0000-0000-0000678B0000}"/>
    <cellStyle name="Percentagem 2 2 7 2" xfId="35643" xr:uid="{00000000-0005-0000-0000-0000688B0000}"/>
    <cellStyle name="Percentagem 2 2 7 2 2" xfId="35644" xr:uid="{00000000-0005-0000-0000-0000698B0000}"/>
    <cellStyle name="Percentagem 2 2 7 2 3" xfId="35645" xr:uid="{00000000-0005-0000-0000-00006A8B0000}"/>
    <cellStyle name="Percentagem 2 2 7 3" xfId="35646" xr:uid="{00000000-0005-0000-0000-00006B8B0000}"/>
    <cellStyle name="Percentagem 2 2 7 4" xfId="35647" xr:uid="{00000000-0005-0000-0000-00006C8B0000}"/>
    <cellStyle name="Percentagem 2 2 8" xfId="35648" xr:uid="{00000000-0005-0000-0000-00006D8B0000}"/>
    <cellStyle name="Percentagem 2 2 8 2" xfId="35649" xr:uid="{00000000-0005-0000-0000-00006E8B0000}"/>
    <cellStyle name="Percentagem 2 2 8 2 2" xfId="35650" xr:uid="{00000000-0005-0000-0000-00006F8B0000}"/>
    <cellStyle name="Percentagem 2 2 8 2 3" xfId="35651" xr:uid="{00000000-0005-0000-0000-0000708B0000}"/>
    <cellStyle name="Percentagem 2 2 8 3" xfId="35652" xr:uid="{00000000-0005-0000-0000-0000718B0000}"/>
    <cellStyle name="Percentagem 2 2 8 4" xfId="35653" xr:uid="{00000000-0005-0000-0000-0000728B0000}"/>
    <cellStyle name="Percentagem 2 2 9" xfId="35654" xr:uid="{00000000-0005-0000-0000-0000738B0000}"/>
    <cellStyle name="Percentagem 2 2 9 2" xfId="35655" xr:uid="{00000000-0005-0000-0000-0000748B0000}"/>
    <cellStyle name="Percentagem 2 2 9 2 2" xfId="35656" xr:uid="{00000000-0005-0000-0000-0000758B0000}"/>
    <cellStyle name="Percentagem 2 2 9 2 3" xfId="35657" xr:uid="{00000000-0005-0000-0000-0000768B0000}"/>
    <cellStyle name="Percentagem 2 2 9 3" xfId="35658" xr:uid="{00000000-0005-0000-0000-0000778B0000}"/>
    <cellStyle name="Percentagem 2 2 9 4" xfId="35659" xr:uid="{00000000-0005-0000-0000-0000788B0000}"/>
    <cellStyle name="Percentagem 2 3" xfId="35660" xr:uid="{00000000-0005-0000-0000-0000798B0000}"/>
    <cellStyle name="Percentagem 2 3 10" xfId="35661" xr:uid="{00000000-0005-0000-0000-00007A8B0000}"/>
    <cellStyle name="Percentagem 2 3 10 2" xfId="35662" xr:uid="{00000000-0005-0000-0000-00007B8B0000}"/>
    <cellStyle name="Percentagem 2 3 10 3" xfId="35663" xr:uid="{00000000-0005-0000-0000-00007C8B0000}"/>
    <cellStyle name="Percentagem 2 3 11" xfId="35664" xr:uid="{00000000-0005-0000-0000-00007D8B0000}"/>
    <cellStyle name="Percentagem 2 3 11 2" xfId="35665" xr:uid="{00000000-0005-0000-0000-00007E8B0000}"/>
    <cellStyle name="Percentagem 2 3 11 3" xfId="35666" xr:uid="{00000000-0005-0000-0000-00007F8B0000}"/>
    <cellStyle name="Percentagem 2 3 12" xfId="35667" xr:uid="{00000000-0005-0000-0000-0000808B0000}"/>
    <cellStyle name="Percentagem 2 3 12 2" xfId="35668" xr:uid="{00000000-0005-0000-0000-0000818B0000}"/>
    <cellStyle name="Percentagem 2 3 12 3" xfId="35669" xr:uid="{00000000-0005-0000-0000-0000828B0000}"/>
    <cellStyle name="Percentagem 2 3 13" xfId="35670" xr:uid="{00000000-0005-0000-0000-0000838B0000}"/>
    <cellStyle name="Percentagem 2 3 2" xfId="35671" xr:uid="{00000000-0005-0000-0000-0000848B0000}"/>
    <cellStyle name="Percentagem 2 3 2 2" xfId="35672" xr:uid="{00000000-0005-0000-0000-0000858B0000}"/>
    <cellStyle name="Percentagem 2 3 2 2 2" xfId="35673" xr:uid="{00000000-0005-0000-0000-0000868B0000}"/>
    <cellStyle name="Percentagem 2 3 2 2 2 2" xfId="35674" xr:uid="{00000000-0005-0000-0000-0000878B0000}"/>
    <cellStyle name="Percentagem 2 3 2 2 2 3" xfId="35675" xr:uid="{00000000-0005-0000-0000-0000888B0000}"/>
    <cellStyle name="Percentagem 2 3 2 2 3" xfId="35676" xr:uid="{00000000-0005-0000-0000-0000898B0000}"/>
    <cellStyle name="Percentagem 2 3 2 2 4" xfId="35677" xr:uid="{00000000-0005-0000-0000-00008A8B0000}"/>
    <cellStyle name="Percentagem 2 3 2 3" xfId="35678" xr:uid="{00000000-0005-0000-0000-00008B8B0000}"/>
    <cellStyle name="Percentagem 2 3 2 3 2" xfId="35679" xr:uid="{00000000-0005-0000-0000-00008C8B0000}"/>
    <cellStyle name="Percentagem 2 3 2 3 2 2" xfId="35680" xr:uid="{00000000-0005-0000-0000-00008D8B0000}"/>
    <cellStyle name="Percentagem 2 3 2 3 2 3" xfId="35681" xr:uid="{00000000-0005-0000-0000-00008E8B0000}"/>
    <cellStyle name="Percentagem 2 3 2 3 3" xfId="35682" xr:uid="{00000000-0005-0000-0000-00008F8B0000}"/>
    <cellStyle name="Percentagem 2 3 2 3 4" xfId="35683" xr:uid="{00000000-0005-0000-0000-0000908B0000}"/>
    <cellStyle name="Percentagem 2 3 2 4" xfId="35684" xr:uid="{00000000-0005-0000-0000-0000918B0000}"/>
    <cellStyle name="Percentagem 2 3 2 4 2" xfId="35685" xr:uid="{00000000-0005-0000-0000-0000928B0000}"/>
    <cellStyle name="Percentagem 2 3 2 4 3" xfId="35686" xr:uid="{00000000-0005-0000-0000-0000938B0000}"/>
    <cellStyle name="Percentagem 2 3 2 5" xfId="35687" xr:uid="{00000000-0005-0000-0000-0000948B0000}"/>
    <cellStyle name="Percentagem 2 3 2 5 2" xfId="35688" xr:uid="{00000000-0005-0000-0000-0000958B0000}"/>
    <cellStyle name="Percentagem 2 3 2 5 3" xfId="35689" xr:uid="{00000000-0005-0000-0000-0000968B0000}"/>
    <cellStyle name="Percentagem 2 3 2 6" xfId="35690" xr:uid="{00000000-0005-0000-0000-0000978B0000}"/>
    <cellStyle name="Percentagem 2 3 2 7" xfId="35691" xr:uid="{00000000-0005-0000-0000-0000988B0000}"/>
    <cellStyle name="Percentagem 2 3 3" xfId="35692" xr:uid="{00000000-0005-0000-0000-0000998B0000}"/>
    <cellStyle name="Percentagem 2 3 3 2" xfId="35693" xr:uid="{00000000-0005-0000-0000-00009A8B0000}"/>
    <cellStyle name="Percentagem 2 3 3 2 2" xfId="35694" xr:uid="{00000000-0005-0000-0000-00009B8B0000}"/>
    <cellStyle name="Percentagem 2 3 3 2 2 2" xfId="35695" xr:uid="{00000000-0005-0000-0000-00009C8B0000}"/>
    <cellStyle name="Percentagem 2 3 3 2 2 3" xfId="35696" xr:uid="{00000000-0005-0000-0000-00009D8B0000}"/>
    <cellStyle name="Percentagem 2 3 3 2 3" xfId="35697" xr:uid="{00000000-0005-0000-0000-00009E8B0000}"/>
    <cellStyle name="Percentagem 2 3 3 2 4" xfId="35698" xr:uid="{00000000-0005-0000-0000-00009F8B0000}"/>
    <cellStyle name="Percentagem 2 3 3 3" xfId="35699" xr:uid="{00000000-0005-0000-0000-0000A08B0000}"/>
    <cellStyle name="Percentagem 2 3 3 3 2" xfId="35700" xr:uid="{00000000-0005-0000-0000-0000A18B0000}"/>
    <cellStyle name="Percentagem 2 3 3 3 2 2" xfId="35701" xr:uid="{00000000-0005-0000-0000-0000A28B0000}"/>
    <cellStyle name="Percentagem 2 3 3 3 2 3" xfId="35702" xr:uid="{00000000-0005-0000-0000-0000A38B0000}"/>
    <cellStyle name="Percentagem 2 3 3 3 3" xfId="35703" xr:uid="{00000000-0005-0000-0000-0000A48B0000}"/>
    <cellStyle name="Percentagem 2 3 3 3 4" xfId="35704" xr:uid="{00000000-0005-0000-0000-0000A58B0000}"/>
    <cellStyle name="Percentagem 2 3 3 4" xfId="35705" xr:uid="{00000000-0005-0000-0000-0000A68B0000}"/>
    <cellStyle name="Percentagem 2 3 3 4 2" xfId="35706" xr:uid="{00000000-0005-0000-0000-0000A78B0000}"/>
    <cellStyle name="Percentagem 2 3 3 4 3" xfId="35707" xr:uid="{00000000-0005-0000-0000-0000A88B0000}"/>
    <cellStyle name="Percentagem 2 3 3 5" xfId="35708" xr:uid="{00000000-0005-0000-0000-0000A98B0000}"/>
    <cellStyle name="Percentagem 2 3 3 6" xfId="35709" xr:uid="{00000000-0005-0000-0000-0000AA8B0000}"/>
    <cellStyle name="Percentagem 2 3 4" xfId="35710" xr:uid="{00000000-0005-0000-0000-0000AB8B0000}"/>
    <cellStyle name="Percentagem 2 3 4 2" xfId="35711" xr:uid="{00000000-0005-0000-0000-0000AC8B0000}"/>
    <cellStyle name="Percentagem 2 3 4 2 2" xfId="35712" xr:uid="{00000000-0005-0000-0000-0000AD8B0000}"/>
    <cellStyle name="Percentagem 2 3 4 2 2 2" xfId="35713" xr:uid="{00000000-0005-0000-0000-0000AE8B0000}"/>
    <cellStyle name="Percentagem 2 3 4 2 2 3" xfId="35714" xr:uid="{00000000-0005-0000-0000-0000AF8B0000}"/>
    <cellStyle name="Percentagem 2 3 4 2 3" xfId="35715" xr:uid="{00000000-0005-0000-0000-0000B08B0000}"/>
    <cellStyle name="Percentagem 2 3 4 2 4" xfId="35716" xr:uid="{00000000-0005-0000-0000-0000B18B0000}"/>
    <cellStyle name="Percentagem 2 3 4 3" xfId="35717" xr:uid="{00000000-0005-0000-0000-0000B28B0000}"/>
    <cellStyle name="Percentagem 2 3 4 3 2" xfId="35718" xr:uid="{00000000-0005-0000-0000-0000B38B0000}"/>
    <cellStyle name="Percentagem 2 3 4 3 2 2" xfId="35719" xr:uid="{00000000-0005-0000-0000-0000B48B0000}"/>
    <cellStyle name="Percentagem 2 3 4 3 2 3" xfId="35720" xr:uid="{00000000-0005-0000-0000-0000B58B0000}"/>
    <cellStyle name="Percentagem 2 3 4 3 3" xfId="35721" xr:uid="{00000000-0005-0000-0000-0000B68B0000}"/>
    <cellStyle name="Percentagem 2 3 4 3 4" xfId="35722" xr:uid="{00000000-0005-0000-0000-0000B78B0000}"/>
    <cellStyle name="Percentagem 2 3 4 4" xfId="35723" xr:uid="{00000000-0005-0000-0000-0000B88B0000}"/>
    <cellStyle name="Percentagem 2 3 4 4 2" xfId="35724" xr:uid="{00000000-0005-0000-0000-0000B98B0000}"/>
    <cellStyle name="Percentagem 2 3 4 4 3" xfId="35725" xr:uid="{00000000-0005-0000-0000-0000BA8B0000}"/>
    <cellStyle name="Percentagem 2 3 4 5" xfId="35726" xr:uid="{00000000-0005-0000-0000-0000BB8B0000}"/>
    <cellStyle name="Percentagem 2 3 4 6" xfId="35727" xr:uid="{00000000-0005-0000-0000-0000BC8B0000}"/>
    <cellStyle name="Percentagem 2 3 5" xfId="35728" xr:uid="{00000000-0005-0000-0000-0000BD8B0000}"/>
    <cellStyle name="Percentagem 2 3 5 2" xfId="35729" xr:uid="{00000000-0005-0000-0000-0000BE8B0000}"/>
    <cellStyle name="Percentagem 2 3 5 2 2" xfId="35730" xr:uid="{00000000-0005-0000-0000-0000BF8B0000}"/>
    <cellStyle name="Percentagem 2 3 5 2 2 2" xfId="35731" xr:uid="{00000000-0005-0000-0000-0000C08B0000}"/>
    <cellStyle name="Percentagem 2 3 5 2 2 3" xfId="35732" xr:uid="{00000000-0005-0000-0000-0000C18B0000}"/>
    <cellStyle name="Percentagem 2 3 5 2 3" xfId="35733" xr:uid="{00000000-0005-0000-0000-0000C28B0000}"/>
    <cellStyle name="Percentagem 2 3 5 2 4" xfId="35734" xr:uid="{00000000-0005-0000-0000-0000C38B0000}"/>
    <cellStyle name="Percentagem 2 3 5 3" xfId="35735" xr:uid="{00000000-0005-0000-0000-0000C48B0000}"/>
    <cellStyle name="Percentagem 2 3 5 3 2" xfId="35736" xr:uid="{00000000-0005-0000-0000-0000C58B0000}"/>
    <cellStyle name="Percentagem 2 3 5 3 2 2" xfId="35737" xr:uid="{00000000-0005-0000-0000-0000C68B0000}"/>
    <cellStyle name="Percentagem 2 3 5 3 2 3" xfId="35738" xr:uid="{00000000-0005-0000-0000-0000C78B0000}"/>
    <cellStyle name="Percentagem 2 3 5 3 3" xfId="35739" xr:uid="{00000000-0005-0000-0000-0000C88B0000}"/>
    <cellStyle name="Percentagem 2 3 5 3 4" xfId="35740" xr:uid="{00000000-0005-0000-0000-0000C98B0000}"/>
    <cellStyle name="Percentagem 2 3 5 4" xfId="35741" xr:uid="{00000000-0005-0000-0000-0000CA8B0000}"/>
    <cellStyle name="Percentagem 2 3 5 4 2" xfId="35742" xr:uid="{00000000-0005-0000-0000-0000CB8B0000}"/>
    <cellStyle name="Percentagem 2 3 5 4 2 2" xfId="35743" xr:uid="{00000000-0005-0000-0000-0000CC8B0000}"/>
    <cellStyle name="Percentagem 2 3 5 4 2 3" xfId="35744" xr:uid="{00000000-0005-0000-0000-0000CD8B0000}"/>
    <cellStyle name="Percentagem 2 3 5 4 3" xfId="35745" xr:uid="{00000000-0005-0000-0000-0000CE8B0000}"/>
    <cellStyle name="Percentagem 2 3 5 4 4" xfId="35746" xr:uid="{00000000-0005-0000-0000-0000CF8B0000}"/>
    <cellStyle name="Percentagem 2 3 5 5" xfId="35747" xr:uid="{00000000-0005-0000-0000-0000D08B0000}"/>
    <cellStyle name="Percentagem 2 3 5 5 2" xfId="35748" xr:uid="{00000000-0005-0000-0000-0000D18B0000}"/>
    <cellStyle name="Percentagem 2 3 5 5 3" xfId="35749" xr:uid="{00000000-0005-0000-0000-0000D28B0000}"/>
    <cellStyle name="Percentagem 2 3 5 6" xfId="35750" xr:uid="{00000000-0005-0000-0000-0000D38B0000}"/>
    <cellStyle name="Percentagem 2 3 5 7" xfId="35751" xr:uid="{00000000-0005-0000-0000-0000D48B0000}"/>
    <cellStyle name="Percentagem 2 3 6" xfId="35752" xr:uid="{00000000-0005-0000-0000-0000D58B0000}"/>
    <cellStyle name="Percentagem 2 3 6 2" xfId="35753" xr:uid="{00000000-0005-0000-0000-0000D68B0000}"/>
    <cellStyle name="Percentagem 2 3 6 2 2" xfId="35754" xr:uid="{00000000-0005-0000-0000-0000D78B0000}"/>
    <cellStyle name="Percentagem 2 3 6 2 2 2" xfId="35755" xr:uid="{00000000-0005-0000-0000-0000D88B0000}"/>
    <cellStyle name="Percentagem 2 3 6 2 2 3" xfId="35756" xr:uid="{00000000-0005-0000-0000-0000D98B0000}"/>
    <cellStyle name="Percentagem 2 3 6 2 3" xfId="35757" xr:uid="{00000000-0005-0000-0000-0000DA8B0000}"/>
    <cellStyle name="Percentagem 2 3 6 2 4" xfId="35758" xr:uid="{00000000-0005-0000-0000-0000DB8B0000}"/>
    <cellStyle name="Percentagem 2 3 6 3" xfId="35759" xr:uid="{00000000-0005-0000-0000-0000DC8B0000}"/>
    <cellStyle name="Percentagem 2 3 6 3 2" xfId="35760" xr:uid="{00000000-0005-0000-0000-0000DD8B0000}"/>
    <cellStyle name="Percentagem 2 3 6 3 2 2" xfId="35761" xr:uid="{00000000-0005-0000-0000-0000DE8B0000}"/>
    <cellStyle name="Percentagem 2 3 6 3 2 3" xfId="35762" xr:uid="{00000000-0005-0000-0000-0000DF8B0000}"/>
    <cellStyle name="Percentagem 2 3 6 3 3" xfId="35763" xr:uid="{00000000-0005-0000-0000-0000E08B0000}"/>
    <cellStyle name="Percentagem 2 3 6 3 4" xfId="35764" xr:uid="{00000000-0005-0000-0000-0000E18B0000}"/>
    <cellStyle name="Percentagem 2 3 6 4" xfId="35765" xr:uid="{00000000-0005-0000-0000-0000E28B0000}"/>
    <cellStyle name="Percentagem 2 3 6 4 2" xfId="35766" xr:uid="{00000000-0005-0000-0000-0000E38B0000}"/>
    <cellStyle name="Percentagem 2 3 6 4 3" xfId="35767" xr:uid="{00000000-0005-0000-0000-0000E48B0000}"/>
    <cellStyle name="Percentagem 2 3 6 5" xfId="35768" xr:uid="{00000000-0005-0000-0000-0000E58B0000}"/>
    <cellStyle name="Percentagem 2 3 6 6" xfId="35769" xr:uid="{00000000-0005-0000-0000-0000E68B0000}"/>
    <cellStyle name="Percentagem 2 3 7" xfId="35770" xr:uid="{00000000-0005-0000-0000-0000E78B0000}"/>
    <cellStyle name="Percentagem 2 3 7 2" xfId="35771" xr:uid="{00000000-0005-0000-0000-0000E88B0000}"/>
    <cellStyle name="Percentagem 2 3 7 2 2" xfId="35772" xr:uid="{00000000-0005-0000-0000-0000E98B0000}"/>
    <cellStyle name="Percentagem 2 3 7 2 3" xfId="35773" xr:uid="{00000000-0005-0000-0000-0000EA8B0000}"/>
    <cellStyle name="Percentagem 2 3 7 3" xfId="35774" xr:uid="{00000000-0005-0000-0000-0000EB8B0000}"/>
    <cellStyle name="Percentagem 2 3 7 4" xfId="35775" xr:uid="{00000000-0005-0000-0000-0000EC8B0000}"/>
    <cellStyle name="Percentagem 2 3 8" xfId="35776" xr:uid="{00000000-0005-0000-0000-0000ED8B0000}"/>
    <cellStyle name="Percentagem 2 3 8 2" xfId="35777" xr:uid="{00000000-0005-0000-0000-0000EE8B0000}"/>
    <cellStyle name="Percentagem 2 3 8 2 2" xfId="35778" xr:uid="{00000000-0005-0000-0000-0000EF8B0000}"/>
    <cellStyle name="Percentagem 2 3 8 2 3" xfId="35779" xr:uid="{00000000-0005-0000-0000-0000F08B0000}"/>
    <cellStyle name="Percentagem 2 3 8 3" xfId="35780" xr:uid="{00000000-0005-0000-0000-0000F18B0000}"/>
    <cellStyle name="Percentagem 2 3 8 4" xfId="35781" xr:uid="{00000000-0005-0000-0000-0000F28B0000}"/>
    <cellStyle name="Percentagem 2 3 9" xfId="35782" xr:uid="{00000000-0005-0000-0000-0000F38B0000}"/>
    <cellStyle name="Percentagem 2 3 9 2" xfId="35783" xr:uid="{00000000-0005-0000-0000-0000F48B0000}"/>
    <cellStyle name="Percentagem 2 3 9 2 2" xfId="35784" xr:uid="{00000000-0005-0000-0000-0000F58B0000}"/>
    <cellStyle name="Percentagem 2 3 9 2 3" xfId="35785" xr:uid="{00000000-0005-0000-0000-0000F68B0000}"/>
    <cellStyle name="Percentagem 2 3 9 3" xfId="35786" xr:uid="{00000000-0005-0000-0000-0000F78B0000}"/>
    <cellStyle name="Percentagem 2 3 9 4" xfId="35787" xr:uid="{00000000-0005-0000-0000-0000F88B0000}"/>
    <cellStyle name="Pilkku_Layo9704" xfId="35788" xr:uid="{00000000-0005-0000-0000-0000F98B0000}"/>
    <cellStyle name="Pyör. luku_Layo9704" xfId="35789" xr:uid="{00000000-0005-0000-0000-0000FA8B0000}"/>
    <cellStyle name="Pyör. valuutta_Layo9704" xfId="35790" xr:uid="{00000000-0005-0000-0000-0000FB8B0000}"/>
    <cellStyle name="Schlecht" xfId="35791" xr:uid="{00000000-0005-0000-0000-0000FC8B0000}"/>
    <cellStyle name="Schlecht 10" xfId="35792" xr:uid="{00000000-0005-0000-0000-0000FD8B0000}"/>
    <cellStyle name="Schlecht 10 2" xfId="35793" xr:uid="{00000000-0005-0000-0000-0000FE8B0000}"/>
    <cellStyle name="Schlecht 10 3" xfId="35794" xr:uid="{00000000-0005-0000-0000-0000FF8B0000}"/>
    <cellStyle name="Schlecht 11" xfId="35795" xr:uid="{00000000-0005-0000-0000-0000008C0000}"/>
    <cellStyle name="Schlecht 11 2" xfId="35796" xr:uid="{00000000-0005-0000-0000-0000018C0000}"/>
    <cellStyle name="Schlecht 11 3" xfId="35797" xr:uid="{00000000-0005-0000-0000-0000028C0000}"/>
    <cellStyle name="Schlecht 12" xfId="35798" xr:uid="{00000000-0005-0000-0000-0000038C0000}"/>
    <cellStyle name="Schlecht 12 2" xfId="35799" xr:uid="{00000000-0005-0000-0000-0000048C0000}"/>
    <cellStyle name="Schlecht 12 3" xfId="35800" xr:uid="{00000000-0005-0000-0000-0000058C0000}"/>
    <cellStyle name="Schlecht 13" xfId="35801" xr:uid="{00000000-0005-0000-0000-0000068C0000}"/>
    <cellStyle name="Schlecht 2" xfId="35802" xr:uid="{00000000-0005-0000-0000-0000078C0000}"/>
    <cellStyle name="Schlecht 2 2" xfId="35803" xr:uid="{00000000-0005-0000-0000-0000088C0000}"/>
    <cellStyle name="Schlecht 2 2 2" xfId="35804" xr:uid="{00000000-0005-0000-0000-0000098C0000}"/>
    <cellStyle name="Schlecht 2 2 2 2" xfId="35805" xr:uid="{00000000-0005-0000-0000-00000A8C0000}"/>
    <cellStyle name="Schlecht 2 2 2 3" xfId="35806" xr:uid="{00000000-0005-0000-0000-00000B8C0000}"/>
    <cellStyle name="Schlecht 2 2 3" xfId="35807" xr:uid="{00000000-0005-0000-0000-00000C8C0000}"/>
    <cellStyle name="Schlecht 2 2 4" xfId="35808" xr:uid="{00000000-0005-0000-0000-00000D8C0000}"/>
    <cellStyle name="Schlecht 2 3" xfId="35809" xr:uid="{00000000-0005-0000-0000-00000E8C0000}"/>
    <cellStyle name="Schlecht 2 3 2" xfId="35810" xr:uid="{00000000-0005-0000-0000-00000F8C0000}"/>
    <cellStyle name="Schlecht 2 3 2 2" xfId="35811" xr:uid="{00000000-0005-0000-0000-0000108C0000}"/>
    <cellStyle name="Schlecht 2 3 2 3" xfId="35812" xr:uid="{00000000-0005-0000-0000-0000118C0000}"/>
    <cellStyle name="Schlecht 2 3 3" xfId="35813" xr:uid="{00000000-0005-0000-0000-0000128C0000}"/>
    <cellStyle name="Schlecht 2 3 4" xfId="35814" xr:uid="{00000000-0005-0000-0000-0000138C0000}"/>
    <cellStyle name="Schlecht 2 4" xfId="35815" xr:uid="{00000000-0005-0000-0000-0000148C0000}"/>
    <cellStyle name="Schlecht 2 4 2" xfId="35816" xr:uid="{00000000-0005-0000-0000-0000158C0000}"/>
    <cellStyle name="Schlecht 2 4 3" xfId="35817" xr:uid="{00000000-0005-0000-0000-0000168C0000}"/>
    <cellStyle name="Schlecht 2 5" xfId="35818" xr:uid="{00000000-0005-0000-0000-0000178C0000}"/>
    <cellStyle name="Schlecht 2 5 2" xfId="35819" xr:uid="{00000000-0005-0000-0000-0000188C0000}"/>
    <cellStyle name="Schlecht 2 5 3" xfId="35820" xr:uid="{00000000-0005-0000-0000-0000198C0000}"/>
    <cellStyle name="Schlecht 2 6" xfId="35821" xr:uid="{00000000-0005-0000-0000-00001A8C0000}"/>
    <cellStyle name="Schlecht 2 7" xfId="35822" xr:uid="{00000000-0005-0000-0000-00001B8C0000}"/>
    <cellStyle name="Schlecht 3" xfId="35823" xr:uid="{00000000-0005-0000-0000-00001C8C0000}"/>
    <cellStyle name="Schlecht 3 2" xfId="35824" xr:uid="{00000000-0005-0000-0000-00001D8C0000}"/>
    <cellStyle name="Schlecht 3 2 2" xfId="35825" xr:uid="{00000000-0005-0000-0000-00001E8C0000}"/>
    <cellStyle name="Schlecht 3 2 2 2" xfId="35826" xr:uid="{00000000-0005-0000-0000-00001F8C0000}"/>
    <cellStyle name="Schlecht 3 2 2 3" xfId="35827" xr:uid="{00000000-0005-0000-0000-0000208C0000}"/>
    <cellStyle name="Schlecht 3 2 3" xfId="35828" xr:uid="{00000000-0005-0000-0000-0000218C0000}"/>
    <cellStyle name="Schlecht 3 2 4" xfId="35829" xr:uid="{00000000-0005-0000-0000-0000228C0000}"/>
    <cellStyle name="Schlecht 3 3" xfId="35830" xr:uid="{00000000-0005-0000-0000-0000238C0000}"/>
    <cellStyle name="Schlecht 3 3 2" xfId="35831" xr:uid="{00000000-0005-0000-0000-0000248C0000}"/>
    <cellStyle name="Schlecht 3 3 2 2" xfId="35832" xr:uid="{00000000-0005-0000-0000-0000258C0000}"/>
    <cellStyle name="Schlecht 3 3 2 3" xfId="35833" xr:uid="{00000000-0005-0000-0000-0000268C0000}"/>
    <cellStyle name="Schlecht 3 3 3" xfId="35834" xr:uid="{00000000-0005-0000-0000-0000278C0000}"/>
    <cellStyle name="Schlecht 3 3 4" xfId="35835" xr:uid="{00000000-0005-0000-0000-0000288C0000}"/>
    <cellStyle name="Schlecht 3 4" xfId="35836" xr:uid="{00000000-0005-0000-0000-0000298C0000}"/>
    <cellStyle name="Schlecht 3 4 2" xfId="35837" xr:uid="{00000000-0005-0000-0000-00002A8C0000}"/>
    <cellStyle name="Schlecht 3 4 3" xfId="35838" xr:uid="{00000000-0005-0000-0000-00002B8C0000}"/>
    <cellStyle name="Schlecht 3 5" xfId="35839" xr:uid="{00000000-0005-0000-0000-00002C8C0000}"/>
    <cellStyle name="Schlecht 3 6" xfId="35840" xr:uid="{00000000-0005-0000-0000-00002D8C0000}"/>
    <cellStyle name="Schlecht 4" xfId="35841" xr:uid="{00000000-0005-0000-0000-00002E8C0000}"/>
    <cellStyle name="Schlecht 4 2" xfId="35842" xr:uid="{00000000-0005-0000-0000-00002F8C0000}"/>
    <cellStyle name="Schlecht 4 2 2" xfId="35843" xr:uid="{00000000-0005-0000-0000-0000308C0000}"/>
    <cellStyle name="Schlecht 4 2 2 2" xfId="35844" xr:uid="{00000000-0005-0000-0000-0000318C0000}"/>
    <cellStyle name="Schlecht 4 2 2 3" xfId="35845" xr:uid="{00000000-0005-0000-0000-0000328C0000}"/>
    <cellStyle name="Schlecht 4 2 3" xfId="35846" xr:uid="{00000000-0005-0000-0000-0000338C0000}"/>
    <cellStyle name="Schlecht 4 2 4" xfId="35847" xr:uid="{00000000-0005-0000-0000-0000348C0000}"/>
    <cellStyle name="Schlecht 4 3" xfId="35848" xr:uid="{00000000-0005-0000-0000-0000358C0000}"/>
    <cellStyle name="Schlecht 4 3 2" xfId="35849" xr:uid="{00000000-0005-0000-0000-0000368C0000}"/>
    <cellStyle name="Schlecht 4 3 2 2" xfId="35850" xr:uid="{00000000-0005-0000-0000-0000378C0000}"/>
    <cellStyle name="Schlecht 4 3 2 3" xfId="35851" xr:uid="{00000000-0005-0000-0000-0000388C0000}"/>
    <cellStyle name="Schlecht 4 3 3" xfId="35852" xr:uid="{00000000-0005-0000-0000-0000398C0000}"/>
    <cellStyle name="Schlecht 4 3 4" xfId="35853" xr:uid="{00000000-0005-0000-0000-00003A8C0000}"/>
    <cellStyle name="Schlecht 4 4" xfId="35854" xr:uid="{00000000-0005-0000-0000-00003B8C0000}"/>
    <cellStyle name="Schlecht 4 4 2" xfId="35855" xr:uid="{00000000-0005-0000-0000-00003C8C0000}"/>
    <cellStyle name="Schlecht 4 4 3" xfId="35856" xr:uid="{00000000-0005-0000-0000-00003D8C0000}"/>
    <cellStyle name="Schlecht 4 5" xfId="35857" xr:uid="{00000000-0005-0000-0000-00003E8C0000}"/>
    <cellStyle name="Schlecht 4 6" xfId="35858" xr:uid="{00000000-0005-0000-0000-00003F8C0000}"/>
    <cellStyle name="Schlecht 5" xfId="35859" xr:uid="{00000000-0005-0000-0000-0000408C0000}"/>
    <cellStyle name="Schlecht 5 2" xfId="35860" xr:uid="{00000000-0005-0000-0000-0000418C0000}"/>
    <cellStyle name="Schlecht 5 2 2" xfId="35861" xr:uid="{00000000-0005-0000-0000-0000428C0000}"/>
    <cellStyle name="Schlecht 5 2 2 2" xfId="35862" xr:uid="{00000000-0005-0000-0000-0000438C0000}"/>
    <cellStyle name="Schlecht 5 2 2 3" xfId="35863" xr:uid="{00000000-0005-0000-0000-0000448C0000}"/>
    <cellStyle name="Schlecht 5 2 3" xfId="35864" xr:uid="{00000000-0005-0000-0000-0000458C0000}"/>
    <cellStyle name="Schlecht 5 2 4" xfId="35865" xr:uid="{00000000-0005-0000-0000-0000468C0000}"/>
    <cellStyle name="Schlecht 5 3" xfId="35866" xr:uid="{00000000-0005-0000-0000-0000478C0000}"/>
    <cellStyle name="Schlecht 5 3 2" xfId="35867" xr:uid="{00000000-0005-0000-0000-0000488C0000}"/>
    <cellStyle name="Schlecht 5 3 2 2" xfId="35868" xr:uid="{00000000-0005-0000-0000-0000498C0000}"/>
    <cellStyle name="Schlecht 5 3 2 3" xfId="35869" xr:uid="{00000000-0005-0000-0000-00004A8C0000}"/>
    <cellStyle name="Schlecht 5 3 3" xfId="35870" xr:uid="{00000000-0005-0000-0000-00004B8C0000}"/>
    <cellStyle name="Schlecht 5 3 4" xfId="35871" xr:uid="{00000000-0005-0000-0000-00004C8C0000}"/>
    <cellStyle name="Schlecht 5 4" xfId="35872" xr:uid="{00000000-0005-0000-0000-00004D8C0000}"/>
    <cellStyle name="Schlecht 5 4 2" xfId="35873" xr:uid="{00000000-0005-0000-0000-00004E8C0000}"/>
    <cellStyle name="Schlecht 5 4 2 2" xfId="35874" xr:uid="{00000000-0005-0000-0000-00004F8C0000}"/>
    <cellStyle name="Schlecht 5 4 2 3" xfId="35875" xr:uid="{00000000-0005-0000-0000-0000508C0000}"/>
    <cellStyle name="Schlecht 5 4 3" xfId="35876" xr:uid="{00000000-0005-0000-0000-0000518C0000}"/>
    <cellStyle name="Schlecht 5 4 4" xfId="35877" xr:uid="{00000000-0005-0000-0000-0000528C0000}"/>
    <cellStyle name="Schlecht 5 5" xfId="35878" xr:uid="{00000000-0005-0000-0000-0000538C0000}"/>
    <cellStyle name="Schlecht 5 5 2" xfId="35879" xr:uid="{00000000-0005-0000-0000-0000548C0000}"/>
    <cellStyle name="Schlecht 5 5 3" xfId="35880" xr:uid="{00000000-0005-0000-0000-0000558C0000}"/>
    <cellStyle name="Schlecht 5 6" xfId="35881" xr:uid="{00000000-0005-0000-0000-0000568C0000}"/>
    <cellStyle name="Schlecht 5 7" xfId="35882" xr:uid="{00000000-0005-0000-0000-0000578C0000}"/>
    <cellStyle name="Schlecht 6" xfId="35883" xr:uid="{00000000-0005-0000-0000-0000588C0000}"/>
    <cellStyle name="Schlecht 6 2" xfId="35884" xr:uid="{00000000-0005-0000-0000-0000598C0000}"/>
    <cellStyle name="Schlecht 6 2 2" xfId="35885" xr:uid="{00000000-0005-0000-0000-00005A8C0000}"/>
    <cellStyle name="Schlecht 6 2 2 2" xfId="35886" xr:uid="{00000000-0005-0000-0000-00005B8C0000}"/>
    <cellStyle name="Schlecht 6 2 2 3" xfId="35887" xr:uid="{00000000-0005-0000-0000-00005C8C0000}"/>
    <cellStyle name="Schlecht 6 2 3" xfId="35888" xr:uid="{00000000-0005-0000-0000-00005D8C0000}"/>
    <cellStyle name="Schlecht 6 2 4" xfId="35889" xr:uid="{00000000-0005-0000-0000-00005E8C0000}"/>
    <cellStyle name="Schlecht 6 3" xfId="35890" xr:uid="{00000000-0005-0000-0000-00005F8C0000}"/>
    <cellStyle name="Schlecht 6 3 2" xfId="35891" xr:uid="{00000000-0005-0000-0000-0000608C0000}"/>
    <cellStyle name="Schlecht 6 3 2 2" xfId="35892" xr:uid="{00000000-0005-0000-0000-0000618C0000}"/>
    <cellStyle name="Schlecht 6 3 2 3" xfId="35893" xr:uid="{00000000-0005-0000-0000-0000628C0000}"/>
    <cellStyle name="Schlecht 6 3 3" xfId="35894" xr:uid="{00000000-0005-0000-0000-0000638C0000}"/>
    <cellStyle name="Schlecht 6 3 4" xfId="35895" xr:uid="{00000000-0005-0000-0000-0000648C0000}"/>
    <cellStyle name="Schlecht 6 4" xfId="35896" xr:uid="{00000000-0005-0000-0000-0000658C0000}"/>
    <cellStyle name="Schlecht 6 4 2" xfId="35897" xr:uid="{00000000-0005-0000-0000-0000668C0000}"/>
    <cellStyle name="Schlecht 6 4 3" xfId="35898" xr:uid="{00000000-0005-0000-0000-0000678C0000}"/>
    <cellStyle name="Schlecht 6 5" xfId="35899" xr:uid="{00000000-0005-0000-0000-0000688C0000}"/>
    <cellStyle name="Schlecht 6 6" xfId="35900" xr:uid="{00000000-0005-0000-0000-0000698C0000}"/>
    <cellStyle name="Schlecht 7" xfId="35901" xr:uid="{00000000-0005-0000-0000-00006A8C0000}"/>
    <cellStyle name="Schlecht 7 2" xfId="35902" xr:uid="{00000000-0005-0000-0000-00006B8C0000}"/>
    <cellStyle name="Schlecht 7 2 2" xfId="35903" xr:uid="{00000000-0005-0000-0000-00006C8C0000}"/>
    <cellStyle name="Schlecht 7 2 3" xfId="35904" xr:uid="{00000000-0005-0000-0000-00006D8C0000}"/>
    <cellStyle name="Schlecht 7 3" xfId="35905" xr:uid="{00000000-0005-0000-0000-00006E8C0000}"/>
    <cellStyle name="Schlecht 7 4" xfId="35906" xr:uid="{00000000-0005-0000-0000-00006F8C0000}"/>
    <cellStyle name="Schlecht 8" xfId="35907" xr:uid="{00000000-0005-0000-0000-0000708C0000}"/>
    <cellStyle name="Schlecht 8 2" xfId="35908" xr:uid="{00000000-0005-0000-0000-0000718C0000}"/>
    <cellStyle name="Schlecht 8 2 2" xfId="35909" xr:uid="{00000000-0005-0000-0000-0000728C0000}"/>
    <cellStyle name="Schlecht 8 2 3" xfId="35910" xr:uid="{00000000-0005-0000-0000-0000738C0000}"/>
    <cellStyle name="Schlecht 8 3" xfId="35911" xr:uid="{00000000-0005-0000-0000-0000748C0000}"/>
    <cellStyle name="Schlecht 8 4" xfId="35912" xr:uid="{00000000-0005-0000-0000-0000758C0000}"/>
    <cellStyle name="Schlecht 9" xfId="35913" xr:uid="{00000000-0005-0000-0000-0000768C0000}"/>
    <cellStyle name="Schlecht 9 2" xfId="35914" xr:uid="{00000000-0005-0000-0000-0000778C0000}"/>
    <cellStyle name="Schlecht 9 2 2" xfId="35915" xr:uid="{00000000-0005-0000-0000-0000788C0000}"/>
    <cellStyle name="Schlecht 9 2 3" xfId="35916" xr:uid="{00000000-0005-0000-0000-0000798C0000}"/>
    <cellStyle name="Schlecht 9 3" xfId="35917" xr:uid="{00000000-0005-0000-0000-00007A8C0000}"/>
    <cellStyle name="Schlecht 9 4" xfId="35918" xr:uid="{00000000-0005-0000-0000-00007B8C0000}"/>
    <cellStyle name="Shade" xfId="35919" xr:uid="{00000000-0005-0000-0000-00007C8C0000}"/>
    <cellStyle name="Shade 10" xfId="35920" xr:uid="{00000000-0005-0000-0000-00007D8C0000}"/>
    <cellStyle name="Shade 10 2" xfId="35921" xr:uid="{00000000-0005-0000-0000-00007E8C0000}"/>
    <cellStyle name="Shade 10 3" xfId="35922" xr:uid="{00000000-0005-0000-0000-00007F8C0000}"/>
    <cellStyle name="Shade 11" xfId="35923" xr:uid="{00000000-0005-0000-0000-0000808C0000}"/>
    <cellStyle name="Shade 11 2" xfId="35924" xr:uid="{00000000-0005-0000-0000-0000818C0000}"/>
    <cellStyle name="Shade 11 3" xfId="35925" xr:uid="{00000000-0005-0000-0000-0000828C0000}"/>
    <cellStyle name="Shade 12" xfId="35926" xr:uid="{00000000-0005-0000-0000-0000838C0000}"/>
    <cellStyle name="Shade 12 2" xfId="35927" xr:uid="{00000000-0005-0000-0000-0000848C0000}"/>
    <cellStyle name="Shade 12 3" xfId="35928" xr:uid="{00000000-0005-0000-0000-0000858C0000}"/>
    <cellStyle name="Shade 13" xfId="35929" xr:uid="{00000000-0005-0000-0000-0000868C0000}"/>
    <cellStyle name="Shade 2" xfId="35930" xr:uid="{00000000-0005-0000-0000-0000878C0000}"/>
    <cellStyle name="Shade 2 2" xfId="35931" xr:uid="{00000000-0005-0000-0000-0000888C0000}"/>
    <cellStyle name="Shade 2 2 2" xfId="35932" xr:uid="{00000000-0005-0000-0000-0000898C0000}"/>
    <cellStyle name="Shade 2 2 2 2" xfId="35933" xr:uid="{00000000-0005-0000-0000-00008A8C0000}"/>
    <cellStyle name="Shade 2 2 2 3" xfId="35934" xr:uid="{00000000-0005-0000-0000-00008B8C0000}"/>
    <cellStyle name="Shade 2 2 3" xfId="35935" xr:uid="{00000000-0005-0000-0000-00008C8C0000}"/>
    <cellStyle name="Shade 2 2 4" xfId="35936" xr:uid="{00000000-0005-0000-0000-00008D8C0000}"/>
    <cellStyle name="Shade 2 3" xfId="35937" xr:uid="{00000000-0005-0000-0000-00008E8C0000}"/>
    <cellStyle name="Shade 2 3 2" xfId="35938" xr:uid="{00000000-0005-0000-0000-00008F8C0000}"/>
    <cellStyle name="Shade 2 3 2 2" xfId="35939" xr:uid="{00000000-0005-0000-0000-0000908C0000}"/>
    <cellStyle name="Shade 2 3 2 3" xfId="35940" xr:uid="{00000000-0005-0000-0000-0000918C0000}"/>
    <cellStyle name="Shade 2 3 3" xfId="35941" xr:uid="{00000000-0005-0000-0000-0000928C0000}"/>
    <cellStyle name="Shade 2 3 4" xfId="35942" xr:uid="{00000000-0005-0000-0000-0000938C0000}"/>
    <cellStyle name="Shade 2 4" xfId="35943" xr:uid="{00000000-0005-0000-0000-0000948C0000}"/>
    <cellStyle name="Shade 2 4 2" xfId="35944" xr:uid="{00000000-0005-0000-0000-0000958C0000}"/>
    <cellStyle name="Shade 2 4 3" xfId="35945" xr:uid="{00000000-0005-0000-0000-0000968C0000}"/>
    <cellStyle name="Shade 2 5" xfId="35946" xr:uid="{00000000-0005-0000-0000-0000978C0000}"/>
    <cellStyle name="Shade 2 5 2" xfId="35947" xr:uid="{00000000-0005-0000-0000-0000988C0000}"/>
    <cellStyle name="Shade 2 5 3" xfId="35948" xr:uid="{00000000-0005-0000-0000-0000998C0000}"/>
    <cellStyle name="Shade 2 6" xfId="35949" xr:uid="{00000000-0005-0000-0000-00009A8C0000}"/>
    <cellStyle name="Shade 2 7" xfId="35950" xr:uid="{00000000-0005-0000-0000-00009B8C0000}"/>
    <cellStyle name="Shade 3" xfId="35951" xr:uid="{00000000-0005-0000-0000-00009C8C0000}"/>
    <cellStyle name="Shade 3 2" xfId="35952" xr:uid="{00000000-0005-0000-0000-00009D8C0000}"/>
    <cellStyle name="Shade 3 2 2" xfId="35953" xr:uid="{00000000-0005-0000-0000-00009E8C0000}"/>
    <cellStyle name="Shade 3 2 2 2" xfId="35954" xr:uid="{00000000-0005-0000-0000-00009F8C0000}"/>
    <cellStyle name="Shade 3 2 2 3" xfId="35955" xr:uid="{00000000-0005-0000-0000-0000A08C0000}"/>
    <cellStyle name="Shade 3 2 3" xfId="35956" xr:uid="{00000000-0005-0000-0000-0000A18C0000}"/>
    <cellStyle name="Shade 3 2 4" xfId="35957" xr:uid="{00000000-0005-0000-0000-0000A28C0000}"/>
    <cellStyle name="Shade 3 3" xfId="35958" xr:uid="{00000000-0005-0000-0000-0000A38C0000}"/>
    <cellStyle name="Shade 3 3 2" xfId="35959" xr:uid="{00000000-0005-0000-0000-0000A48C0000}"/>
    <cellStyle name="Shade 3 3 2 2" xfId="35960" xr:uid="{00000000-0005-0000-0000-0000A58C0000}"/>
    <cellStyle name="Shade 3 3 2 3" xfId="35961" xr:uid="{00000000-0005-0000-0000-0000A68C0000}"/>
    <cellStyle name="Shade 3 3 3" xfId="35962" xr:uid="{00000000-0005-0000-0000-0000A78C0000}"/>
    <cellStyle name="Shade 3 3 4" xfId="35963" xr:uid="{00000000-0005-0000-0000-0000A88C0000}"/>
    <cellStyle name="Shade 3 4" xfId="35964" xr:uid="{00000000-0005-0000-0000-0000A98C0000}"/>
    <cellStyle name="Shade 3 4 2" xfId="35965" xr:uid="{00000000-0005-0000-0000-0000AA8C0000}"/>
    <cellStyle name="Shade 3 4 3" xfId="35966" xr:uid="{00000000-0005-0000-0000-0000AB8C0000}"/>
    <cellStyle name="Shade 3 5" xfId="35967" xr:uid="{00000000-0005-0000-0000-0000AC8C0000}"/>
    <cellStyle name="Shade 3 6" xfId="35968" xr:uid="{00000000-0005-0000-0000-0000AD8C0000}"/>
    <cellStyle name="Shade 4" xfId="35969" xr:uid="{00000000-0005-0000-0000-0000AE8C0000}"/>
    <cellStyle name="Shade 4 2" xfId="35970" xr:uid="{00000000-0005-0000-0000-0000AF8C0000}"/>
    <cellStyle name="Shade 4 2 2" xfId="35971" xr:uid="{00000000-0005-0000-0000-0000B08C0000}"/>
    <cellStyle name="Shade 4 2 2 2" xfId="35972" xr:uid="{00000000-0005-0000-0000-0000B18C0000}"/>
    <cellStyle name="Shade 4 2 2 3" xfId="35973" xr:uid="{00000000-0005-0000-0000-0000B28C0000}"/>
    <cellStyle name="Shade 4 2 3" xfId="35974" xr:uid="{00000000-0005-0000-0000-0000B38C0000}"/>
    <cellStyle name="Shade 4 2 4" xfId="35975" xr:uid="{00000000-0005-0000-0000-0000B48C0000}"/>
    <cellStyle name="Shade 4 3" xfId="35976" xr:uid="{00000000-0005-0000-0000-0000B58C0000}"/>
    <cellStyle name="Shade 4 3 2" xfId="35977" xr:uid="{00000000-0005-0000-0000-0000B68C0000}"/>
    <cellStyle name="Shade 4 3 2 2" xfId="35978" xr:uid="{00000000-0005-0000-0000-0000B78C0000}"/>
    <cellStyle name="Shade 4 3 2 3" xfId="35979" xr:uid="{00000000-0005-0000-0000-0000B88C0000}"/>
    <cellStyle name="Shade 4 3 3" xfId="35980" xr:uid="{00000000-0005-0000-0000-0000B98C0000}"/>
    <cellStyle name="Shade 4 3 4" xfId="35981" xr:uid="{00000000-0005-0000-0000-0000BA8C0000}"/>
    <cellStyle name="Shade 4 4" xfId="35982" xr:uid="{00000000-0005-0000-0000-0000BB8C0000}"/>
    <cellStyle name="Shade 4 4 2" xfId="35983" xr:uid="{00000000-0005-0000-0000-0000BC8C0000}"/>
    <cellStyle name="Shade 4 4 3" xfId="35984" xr:uid="{00000000-0005-0000-0000-0000BD8C0000}"/>
    <cellStyle name="Shade 4 5" xfId="35985" xr:uid="{00000000-0005-0000-0000-0000BE8C0000}"/>
    <cellStyle name="Shade 4 6" xfId="35986" xr:uid="{00000000-0005-0000-0000-0000BF8C0000}"/>
    <cellStyle name="Shade 5" xfId="35987" xr:uid="{00000000-0005-0000-0000-0000C08C0000}"/>
    <cellStyle name="Shade 5 2" xfId="35988" xr:uid="{00000000-0005-0000-0000-0000C18C0000}"/>
    <cellStyle name="Shade 5 2 2" xfId="35989" xr:uid="{00000000-0005-0000-0000-0000C28C0000}"/>
    <cellStyle name="Shade 5 2 2 2" xfId="35990" xr:uid="{00000000-0005-0000-0000-0000C38C0000}"/>
    <cellStyle name="Shade 5 2 2 3" xfId="35991" xr:uid="{00000000-0005-0000-0000-0000C48C0000}"/>
    <cellStyle name="Shade 5 2 3" xfId="35992" xr:uid="{00000000-0005-0000-0000-0000C58C0000}"/>
    <cellStyle name="Shade 5 2 4" xfId="35993" xr:uid="{00000000-0005-0000-0000-0000C68C0000}"/>
    <cellStyle name="Shade 5 3" xfId="35994" xr:uid="{00000000-0005-0000-0000-0000C78C0000}"/>
    <cellStyle name="Shade 5 3 2" xfId="35995" xr:uid="{00000000-0005-0000-0000-0000C88C0000}"/>
    <cellStyle name="Shade 5 3 2 2" xfId="35996" xr:uid="{00000000-0005-0000-0000-0000C98C0000}"/>
    <cellStyle name="Shade 5 3 2 3" xfId="35997" xr:uid="{00000000-0005-0000-0000-0000CA8C0000}"/>
    <cellStyle name="Shade 5 3 3" xfId="35998" xr:uid="{00000000-0005-0000-0000-0000CB8C0000}"/>
    <cellStyle name="Shade 5 3 4" xfId="35999" xr:uid="{00000000-0005-0000-0000-0000CC8C0000}"/>
    <cellStyle name="Shade 5 4" xfId="36000" xr:uid="{00000000-0005-0000-0000-0000CD8C0000}"/>
    <cellStyle name="Shade 5 4 2" xfId="36001" xr:uid="{00000000-0005-0000-0000-0000CE8C0000}"/>
    <cellStyle name="Shade 5 4 2 2" xfId="36002" xr:uid="{00000000-0005-0000-0000-0000CF8C0000}"/>
    <cellStyle name="Shade 5 4 2 3" xfId="36003" xr:uid="{00000000-0005-0000-0000-0000D08C0000}"/>
    <cellStyle name="Shade 5 4 3" xfId="36004" xr:uid="{00000000-0005-0000-0000-0000D18C0000}"/>
    <cellStyle name="Shade 5 4 4" xfId="36005" xr:uid="{00000000-0005-0000-0000-0000D28C0000}"/>
    <cellStyle name="Shade 5 5" xfId="36006" xr:uid="{00000000-0005-0000-0000-0000D38C0000}"/>
    <cellStyle name="Shade 5 5 2" xfId="36007" xr:uid="{00000000-0005-0000-0000-0000D48C0000}"/>
    <cellStyle name="Shade 5 5 3" xfId="36008" xr:uid="{00000000-0005-0000-0000-0000D58C0000}"/>
    <cellStyle name="Shade 5 6" xfId="36009" xr:uid="{00000000-0005-0000-0000-0000D68C0000}"/>
    <cellStyle name="Shade 5 7" xfId="36010" xr:uid="{00000000-0005-0000-0000-0000D78C0000}"/>
    <cellStyle name="Shade 6" xfId="36011" xr:uid="{00000000-0005-0000-0000-0000D88C0000}"/>
    <cellStyle name="Shade 6 2" xfId="36012" xr:uid="{00000000-0005-0000-0000-0000D98C0000}"/>
    <cellStyle name="Shade 6 2 2" xfId="36013" xr:uid="{00000000-0005-0000-0000-0000DA8C0000}"/>
    <cellStyle name="Shade 6 2 2 2" xfId="36014" xr:uid="{00000000-0005-0000-0000-0000DB8C0000}"/>
    <cellStyle name="Shade 6 2 2 3" xfId="36015" xr:uid="{00000000-0005-0000-0000-0000DC8C0000}"/>
    <cellStyle name="Shade 6 2 3" xfId="36016" xr:uid="{00000000-0005-0000-0000-0000DD8C0000}"/>
    <cellStyle name="Shade 6 2 4" xfId="36017" xr:uid="{00000000-0005-0000-0000-0000DE8C0000}"/>
    <cellStyle name="Shade 6 3" xfId="36018" xr:uid="{00000000-0005-0000-0000-0000DF8C0000}"/>
    <cellStyle name="Shade 6 3 2" xfId="36019" xr:uid="{00000000-0005-0000-0000-0000E08C0000}"/>
    <cellStyle name="Shade 6 3 2 2" xfId="36020" xr:uid="{00000000-0005-0000-0000-0000E18C0000}"/>
    <cellStyle name="Shade 6 3 2 3" xfId="36021" xr:uid="{00000000-0005-0000-0000-0000E28C0000}"/>
    <cellStyle name="Shade 6 3 3" xfId="36022" xr:uid="{00000000-0005-0000-0000-0000E38C0000}"/>
    <cellStyle name="Shade 6 3 4" xfId="36023" xr:uid="{00000000-0005-0000-0000-0000E48C0000}"/>
    <cellStyle name="Shade 6 4" xfId="36024" xr:uid="{00000000-0005-0000-0000-0000E58C0000}"/>
    <cellStyle name="Shade 6 4 2" xfId="36025" xr:uid="{00000000-0005-0000-0000-0000E68C0000}"/>
    <cellStyle name="Shade 6 4 3" xfId="36026" xr:uid="{00000000-0005-0000-0000-0000E78C0000}"/>
    <cellStyle name="Shade 6 5" xfId="36027" xr:uid="{00000000-0005-0000-0000-0000E88C0000}"/>
    <cellStyle name="Shade 6 6" xfId="36028" xr:uid="{00000000-0005-0000-0000-0000E98C0000}"/>
    <cellStyle name="Shade 7" xfId="36029" xr:uid="{00000000-0005-0000-0000-0000EA8C0000}"/>
    <cellStyle name="Shade 7 2" xfId="36030" xr:uid="{00000000-0005-0000-0000-0000EB8C0000}"/>
    <cellStyle name="Shade 7 2 2" xfId="36031" xr:uid="{00000000-0005-0000-0000-0000EC8C0000}"/>
    <cellStyle name="Shade 7 2 3" xfId="36032" xr:uid="{00000000-0005-0000-0000-0000ED8C0000}"/>
    <cellStyle name="Shade 7 3" xfId="36033" xr:uid="{00000000-0005-0000-0000-0000EE8C0000}"/>
    <cellStyle name="Shade 7 4" xfId="36034" xr:uid="{00000000-0005-0000-0000-0000EF8C0000}"/>
    <cellStyle name="Shade 8" xfId="36035" xr:uid="{00000000-0005-0000-0000-0000F08C0000}"/>
    <cellStyle name="Shade 8 2" xfId="36036" xr:uid="{00000000-0005-0000-0000-0000F18C0000}"/>
    <cellStyle name="Shade 8 2 2" xfId="36037" xr:uid="{00000000-0005-0000-0000-0000F28C0000}"/>
    <cellStyle name="Shade 8 2 3" xfId="36038" xr:uid="{00000000-0005-0000-0000-0000F38C0000}"/>
    <cellStyle name="Shade 8 3" xfId="36039" xr:uid="{00000000-0005-0000-0000-0000F48C0000}"/>
    <cellStyle name="Shade 8 4" xfId="36040" xr:uid="{00000000-0005-0000-0000-0000F58C0000}"/>
    <cellStyle name="Shade 9" xfId="36041" xr:uid="{00000000-0005-0000-0000-0000F68C0000}"/>
    <cellStyle name="Shade 9 2" xfId="36042" xr:uid="{00000000-0005-0000-0000-0000F78C0000}"/>
    <cellStyle name="Shade 9 2 2" xfId="36043" xr:uid="{00000000-0005-0000-0000-0000F88C0000}"/>
    <cellStyle name="Shade 9 2 3" xfId="36044" xr:uid="{00000000-0005-0000-0000-0000F98C0000}"/>
    <cellStyle name="Shade 9 3" xfId="36045" xr:uid="{00000000-0005-0000-0000-0000FA8C0000}"/>
    <cellStyle name="Shade 9 4" xfId="36046" xr:uid="{00000000-0005-0000-0000-0000FB8C0000}"/>
    <cellStyle name="source" xfId="36047" xr:uid="{00000000-0005-0000-0000-0000FC8C0000}"/>
    <cellStyle name="source 10" xfId="36048" xr:uid="{00000000-0005-0000-0000-0000FD8C0000}"/>
    <cellStyle name="source 10 2" xfId="36049" xr:uid="{00000000-0005-0000-0000-0000FE8C0000}"/>
    <cellStyle name="source 10 3" xfId="36050" xr:uid="{00000000-0005-0000-0000-0000FF8C0000}"/>
    <cellStyle name="source 11" xfId="36051" xr:uid="{00000000-0005-0000-0000-0000008D0000}"/>
    <cellStyle name="source 11 2" xfId="36052" xr:uid="{00000000-0005-0000-0000-0000018D0000}"/>
    <cellStyle name="source 11 3" xfId="36053" xr:uid="{00000000-0005-0000-0000-0000028D0000}"/>
    <cellStyle name="source 12" xfId="36054" xr:uid="{00000000-0005-0000-0000-0000038D0000}"/>
    <cellStyle name="source 12 2" xfId="36055" xr:uid="{00000000-0005-0000-0000-0000048D0000}"/>
    <cellStyle name="source 12 3" xfId="36056" xr:uid="{00000000-0005-0000-0000-0000058D0000}"/>
    <cellStyle name="source 13" xfId="36057" xr:uid="{00000000-0005-0000-0000-0000068D0000}"/>
    <cellStyle name="source 2" xfId="36058" xr:uid="{00000000-0005-0000-0000-0000078D0000}"/>
    <cellStyle name="source 2 2" xfId="36059" xr:uid="{00000000-0005-0000-0000-0000088D0000}"/>
    <cellStyle name="source 2 2 2" xfId="36060" xr:uid="{00000000-0005-0000-0000-0000098D0000}"/>
    <cellStyle name="source 2 2 2 2" xfId="36061" xr:uid="{00000000-0005-0000-0000-00000A8D0000}"/>
    <cellStyle name="source 2 2 2 3" xfId="36062" xr:uid="{00000000-0005-0000-0000-00000B8D0000}"/>
    <cellStyle name="source 2 2 3" xfId="36063" xr:uid="{00000000-0005-0000-0000-00000C8D0000}"/>
    <cellStyle name="source 2 2 4" xfId="36064" xr:uid="{00000000-0005-0000-0000-00000D8D0000}"/>
    <cellStyle name="source 2 3" xfId="36065" xr:uid="{00000000-0005-0000-0000-00000E8D0000}"/>
    <cellStyle name="source 2 3 2" xfId="36066" xr:uid="{00000000-0005-0000-0000-00000F8D0000}"/>
    <cellStyle name="source 2 3 2 2" xfId="36067" xr:uid="{00000000-0005-0000-0000-0000108D0000}"/>
    <cellStyle name="source 2 3 2 3" xfId="36068" xr:uid="{00000000-0005-0000-0000-0000118D0000}"/>
    <cellStyle name="source 2 3 3" xfId="36069" xr:uid="{00000000-0005-0000-0000-0000128D0000}"/>
    <cellStyle name="source 2 3 4" xfId="36070" xr:uid="{00000000-0005-0000-0000-0000138D0000}"/>
    <cellStyle name="source 2 4" xfId="36071" xr:uid="{00000000-0005-0000-0000-0000148D0000}"/>
    <cellStyle name="source 2 4 2" xfId="36072" xr:uid="{00000000-0005-0000-0000-0000158D0000}"/>
    <cellStyle name="source 2 4 3" xfId="36073" xr:uid="{00000000-0005-0000-0000-0000168D0000}"/>
    <cellStyle name="source 2 5" xfId="36074" xr:uid="{00000000-0005-0000-0000-0000178D0000}"/>
    <cellStyle name="source 2 5 2" xfId="36075" xr:uid="{00000000-0005-0000-0000-0000188D0000}"/>
    <cellStyle name="source 2 5 3" xfId="36076" xr:uid="{00000000-0005-0000-0000-0000198D0000}"/>
    <cellStyle name="source 2 6" xfId="36077" xr:uid="{00000000-0005-0000-0000-00001A8D0000}"/>
    <cellStyle name="source 2 6 2" xfId="36078" xr:uid="{00000000-0005-0000-0000-00001B8D0000}"/>
    <cellStyle name="source 2 6 3" xfId="36079" xr:uid="{00000000-0005-0000-0000-00001C8D0000}"/>
    <cellStyle name="source 2 7" xfId="36080" xr:uid="{00000000-0005-0000-0000-00001D8D0000}"/>
    <cellStyle name="source 3" xfId="36081" xr:uid="{00000000-0005-0000-0000-00001E8D0000}"/>
    <cellStyle name="source 3 2" xfId="36082" xr:uid="{00000000-0005-0000-0000-00001F8D0000}"/>
    <cellStyle name="source 3 2 2" xfId="36083" xr:uid="{00000000-0005-0000-0000-0000208D0000}"/>
    <cellStyle name="source 3 2 2 2" xfId="36084" xr:uid="{00000000-0005-0000-0000-0000218D0000}"/>
    <cellStyle name="source 3 2 2 3" xfId="36085" xr:uid="{00000000-0005-0000-0000-0000228D0000}"/>
    <cellStyle name="source 3 2 3" xfId="36086" xr:uid="{00000000-0005-0000-0000-0000238D0000}"/>
    <cellStyle name="source 3 2 4" xfId="36087" xr:uid="{00000000-0005-0000-0000-0000248D0000}"/>
    <cellStyle name="source 3 3" xfId="36088" xr:uid="{00000000-0005-0000-0000-0000258D0000}"/>
    <cellStyle name="source 3 3 2" xfId="36089" xr:uid="{00000000-0005-0000-0000-0000268D0000}"/>
    <cellStyle name="source 3 3 2 2" xfId="36090" xr:uid="{00000000-0005-0000-0000-0000278D0000}"/>
    <cellStyle name="source 3 3 2 3" xfId="36091" xr:uid="{00000000-0005-0000-0000-0000288D0000}"/>
    <cellStyle name="source 3 3 3" xfId="36092" xr:uid="{00000000-0005-0000-0000-0000298D0000}"/>
    <cellStyle name="source 3 3 4" xfId="36093" xr:uid="{00000000-0005-0000-0000-00002A8D0000}"/>
    <cellStyle name="source 3 4" xfId="36094" xr:uid="{00000000-0005-0000-0000-00002B8D0000}"/>
    <cellStyle name="source 3 4 2" xfId="36095" xr:uid="{00000000-0005-0000-0000-00002C8D0000}"/>
    <cellStyle name="source 3 4 3" xfId="36096" xr:uid="{00000000-0005-0000-0000-00002D8D0000}"/>
    <cellStyle name="source 3 5" xfId="36097" xr:uid="{00000000-0005-0000-0000-00002E8D0000}"/>
    <cellStyle name="source 3 6" xfId="36098" xr:uid="{00000000-0005-0000-0000-00002F8D0000}"/>
    <cellStyle name="source 4" xfId="36099" xr:uid="{00000000-0005-0000-0000-0000308D0000}"/>
    <cellStyle name="source 4 2" xfId="36100" xr:uid="{00000000-0005-0000-0000-0000318D0000}"/>
    <cellStyle name="source 4 2 2" xfId="36101" xr:uid="{00000000-0005-0000-0000-0000328D0000}"/>
    <cellStyle name="source 4 2 2 2" xfId="36102" xr:uid="{00000000-0005-0000-0000-0000338D0000}"/>
    <cellStyle name="source 4 2 2 3" xfId="36103" xr:uid="{00000000-0005-0000-0000-0000348D0000}"/>
    <cellStyle name="source 4 2 3" xfId="36104" xr:uid="{00000000-0005-0000-0000-0000358D0000}"/>
    <cellStyle name="source 4 2 4" xfId="36105" xr:uid="{00000000-0005-0000-0000-0000368D0000}"/>
    <cellStyle name="source 4 3" xfId="36106" xr:uid="{00000000-0005-0000-0000-0000378D0000}"/>
    <cellStyle name="source 4 3 2" xfId="36107" xr:uid="{00000000-0005-0000-0000-0000388D0000}"/>
    <cellStyle name="source 4 3 2 2" xfId="36108" xr:uid="{00000000-0005-0000-0000-0000398D0000}"/>
    <cellStyle name="source 4 3 2 3" xfId="36109" xr:uid="{00000000-0005-0000-0000-00003A8D0000}"/>
    <cellStyle name="source 4 3 3" xfId="36110" xr:uid="{00000000-0005-0000-0000-00003B8D0000}"/>
    <cellStyle name="source 4 3 4" xfId="36111" xr:uid="{00000000-0005-0000-0000-00003C8D0000}"/>
    <cellStyle name="source 4 4" xfId="36112" xr:uid="{00000000-0005-0000-0000-00003D8D0000}"/>
    <cellStyle name="source 4 4 2" xfId="36113" xr:uid="{00000000-0005-0000-0000-00003E8D0000}"/>
    <cellStyle name="source 4 4 3" xfId="36114" xr:uid="{00000000-0005-0000-0000-00003F8D0000}"/>
    <cellStyle name="source 4 5" xfId="36115" xr:uid="{00000000-0005-0000-0000-0000408D0000}"/>
    <cellStyle name="source 4 6" xfId="36116" xr:uid="{00000000-0005-0000-0000-0000418D0000}"/>
    <cellStyle name="source 5" xfId="36117" xr:uid="{00000000-0005-0000-0000-0000428D0000}"/>
    <cellStyle name="source 5 2" xfId="36118" xr:uid="{00000000-0005-0000-0000-0000438D0000}"/>
    <cellStyle name="source 5 2 2" xfId="36119" xr:uid="{00000000-0005-0000-0000-0000448D0000}"/>
    <cellStyle name="source 5 2 2 2" xfId="36120" xr:uid="{00000000-0005-0000-0000-0000458D0000}"/>
    <cellStyle name="source 5 2 2 3" xfId="36121" xr:uid="{00000000-0005-0000-0000-0000468D0000}"/>
    <cellStyle name="source 5 2 3" xfId="36122" xr:uid="{00000000-0005-0000-0000-0000478D0000}"/>
    <cellStyle name="source 5 2 4" xfId="36123" xr:uid="{00000000-0005-0000-0000-0000488D0000}"/>
    <cellStyle name="source 5 3" xfId="36124" xr:uid="{00000000-0005-0000-0000-0000498D0000}"/>
    <cellStyle name="source 5 3 2" xfId="36125" xr:uid="{00000000-0005-0000-0000-00004A8D0000}"/>
    <cellStyle name="source 5 3 2 2" xfId="36126" xr:uid="{00000000-0005-0000-0000-00004B8D0000}"/>
    <cellStyle name="source 5 3 2 3" xfId="36127" xr:uid="{00000000-0005-0000-0000-00004C8D0000}"/>
    <cellStyle name="source 5 3 3" xfId="36128" xr:uid="{00000000-0005-0000-0000-00004D8D0000}"/>
    <cellStyle name="source 5 3 4" xfId="36129" xr:uid="{00000000-0005-0000-0000-00004E8D0000}"/>
    <cellStyle name="source 5 4" xfId="36130" xr:uid="{00000000-0005-0000-0000-00004F8D0000}"/>
    <cellStyle name="source 5 4 2" xfId="36131" xr:uid="{00000000-0005-0000-0000-0000508D0000}"/>
    <cellStyle name="source 5 4 2 2" xfId="36132" xr:uid="{00000000-0005-0000-0000-0000518D0000}"/>
    <cellStyle name="source 5 4 2 3" xfId="36133" xr:uid="{00000000-0005-0000-0000-0000528D0000}"/>
    <cellStyle name="source 5 4 3" xfId="36134" xr:uid="{00000000-0005-0000-0000-0000538D0000}"/>
    <cellStyle name="source 5 4 4" xfId="36135" xr:uid="{00000000-0005-0000-0000-0000548D0000}"/>
    <cellStyle name="source 5 5" xfId="36136" xr:uid="{00000000-0005-0000-0000-0000558D0000}"/>
    <cellStyle name="source 5 5 2" xfId="36137" xr:uid="{00000000-0005-0000-0000-0000568D0000}"/>
    <cellStyle name="source 5 5 3" xfId="36138" xr:uid="{00000000-0005-0000-0000-0000578D0000}"/>
    <cellStyle name="source 5 6" xfId="36139" xr:uid="{00000000-0005-0000-0000-0000588D0000}"/>
    <cellStyle name="source 5 7" xfId="36140" xr:uid="{00000000-0005-0000-0000-0000598D0000}"/>
    <cellStyle name="source 6" xfId="36141" xr:uid="{00000000-0005-0000-0000-00005A8D0000}"/>
    <cellStyle name="source 6 2" xfId="36142" xr:uid="{00000000-0005-0000-0000-00005B8D0000}"/>
    <cellStyle name="source 6 2 2" xfId="36143" xr:uid="{00000000-0005-0000-0000-00005C8D0000}"/>
    <cellStyle name="source 6 2 2 2" xfId="36144" xr:uid="{00000000-0005-0000-0000-00005D8D0000}"/>
    <cellStyle name="source 6 2 2 3" xfId="36145" xr:uid="{00000000-0005-0000-0000-00005E8D0000}"/>
    <cellStyle name="source 6 2 3" xfId="36146" xr:uid="{00000000-0005-0000-0000-00005F8D0000}"/>
    <cellStyle name="source 6 2 4" xfId="36147" xr:uid="{00000000-0005-0000-0000-0000608D0000}"/>
    <cellStyle name="source 6 3" xfId="36148" xr:uid="{00000000-0005-0000-0000-0000618D0000}"/>
    <cellStyle name="source 6 3 2" xfId="36149" xr:uid="{00000000-0005-0000-0000-0000628D0000}"/>
    <cellStyle name="source 6 3 2 2" xfId="36150" xr:uid="{00000000-0005-0000-0000-0000638D0000}"/>
    <cellStyle name="source 6 3 2 3" xfId="36151" xr:uid="{00000000-0005-0000-0000-0000648D0000}"/>
    <cellStyle name="source 6 3 3" xfId="36152" xr:uid="{00000000-0005-0000-0000-0000658D0000}"/>
    <cellStyle name="source 6 3 4" xfId="36153" xr:uid="{00000000-0005-0000-0000-0000668D0000}"/>
    <cellStyle name="source 6 4" xfId="36154" xr:uid="{00000000-0005-0000-0000-0000678D0000}"/>
    <cellStyle name="source 6 4 2" xfId="36155" xr:uid="{00000000-0005-0000-0000-0000688D0000}"/>
    <cellStyle name="source 6 4 3" xfId="36156" xr:uid="{00000000-0005-0000-0000-0000698D0000}"/>
    <cellStyle name="source 6 5" xfId="36157" xr:uid="{00000000-0005-0000-0000-00006A8D0000}"/>
    <cellStyle name="source 6 6" xfId="36158" xr:uid="{00000000-0005-0000-0000-00006B8D0000}"/>
    <cellStyle name="source 7" xfId="36159" xr:uid="{00000000-0005-0000-0000-00006C8D0000}"/>
    <cellStyle name="source 7 2" xfId="36160" xr:uid="{00000000-0005-0000-0000-00006D8D0000}"/>
    <cellStyle name="source 7 2 2" xfId="36161" xr:uid="{00000000-0005-0000-0000-00006E8D0000}"/>
    <cellStyle name="source 7 2 3" xfId="36162" xr:uid="{00000000-0005-0000-0000-00006F8D0000}"/>
    <cellStyle name="source 7 3" xfId="36163" xr:uid="{00000000-0005-0000-0000-0000708D0000}"/>
    <cellStyle name="source 7 4" xfId="36164" xr:uid="{00000000-0005-0000-0000-0000718D0000}"/>
    <cellStyle name="source 8" xfId="36165" xr:uid="{00000000-0005-0000-0000-0000728D0000}"/>
    <cellStyle name="source 8 2" xfId="36166" xr:uid="{00000000-0005-0000-0000-0000738D0000}"/>
    <cellStyle name="source 8 2 2" xfId="36167" xr:uid="{00000000-0005-0000-0000-0000748D0000}"/>
    <cellStyle name="source 8 2 3" xfId="36168" xr:uid="{00000000-0005-0000-0000-0000758D0000}"/>
    <cellStyle name="source 8 3" xfId="36169" xr:uid="{00000000-0005-0000-0000-0000768D0000}"/>
    <cellStyle name="source 8 4" xfId="36170" xr:uid="{00000000-0005-0000-0000-0000778D0000}"/>
    <cellStyle name="source 9" xfId="36171" xr:uid="{00000000-0005-0000-0000-0000788D0000}"/>
    <cellStyle name="source 9 2" xfId="36172" xr:uid="{00000000-0005-0000-0000-0000798D0000}"/>
    <cellStyle name="source 9 2 2" xfId="36173" xr:uid="{00000000-0005-0000-0000-00007A8D0000}"/>
    <cellStyle name="source 9 2 3" xfId="36174" xr:uid="{00000000-0005-0000-0000-00007B8D0000}"/>
    <cellStyle name="source 9 3" xfId="36175" xr:uid="{00000000-0005-0000-0000-00007C8D0000}"/>
    <cellStyle name="source 9 4" xfId="36176" xr:uid="{00000000-0005-0000-0000-00007D8D0000}"/>
    <cellStyle name="Standaard_Blad1" xfId="36177" xr:uid="{00000000-0005-0000-0000-00007E8D0000}"/>
    <cellStyle name="Standard 2" xfId="36178" xr:uid="{00000000-0005-0000-0000-00007F8D0000}"/>
    <cellStyle name="Standard 2 10" xfId="36179" xr:uid="{00000000-0005-0000-0000-0000808D0000}"/>
    <cellStyle name="Standard 2 10 2" xfId="36180" xr:uid="{00000000-0005-0000-0000-0000818D0000}"/>
    <cellStyle name="Standard 2 10 3" xfId="36181" xr:uid="{00000000-0005-0000-0000-0000828D0000}"/>
    <cellStyle name="Standard 2 11" xfId="36182" xr:uid="{00000000-0005-0000-0000-0000838D0000}"/>
    <cellStyle name="Standard 2 11 2" xfId="36183" xr:uid="{00000000-0005-0000-0000-0000848D0000}"/>
    <cellStyle name="Standard 2 11 3" xfId="36184" xr:uid="{00000000-0005-0000-0000-0000858D0000}"/>
    <cellStyle name="Standard 2 12" xfId="36185" xr:uid="{00000000-0005-0000-0000-0000868D0000}"/>
    <cellStyle name="Standard 2 2" xfId="36186" xr:uid="{00000000-0005-0000-0000-0000878D0000}"/>
    <cellStyle name="Standard 2 2 2" xfId="36187" xr:uid="{00000000-0005-0000-0000-0000888D0000}"/>
    <cellStyle name="Standard 2 2 2 2" xfId="36188" xr:uid="{00000000-0005-0000-0000-0000898D0000}"/>
    <cellStyle name="Standard 2 2 2 2 2" xfId="36189" xr:uid="{00000000-0005-0000-0000-00008A8D0000}"/>
    <cellStyle name="Standard 2 2 2 2 3" xfId="36190" xr:uid="{00000000-0005-0000-0000-00008B8D0000}"/>
    <cellStyle name="Standard 2 2 2 3" xfId="36191" xr:uid="{00000000-0005-0000-0000-00008C8D0000}"/>
    <cellStyle name="Standard 2 2 2 4" xfId="36192" xr:uid="{00000000-0005-0000-0000-00008D8D0000}"/>
    <cellStyle name="Standard 2 2 3" xfId="36193" xr:uid="{00000000-0005-0000-0000-00008E8D0000}"/>
    <cellStyle name="Standard 2 2 3 2" xfId="36194" xr:uid="{00000000-0005-0000-0000-00008F8D0000}"/>
    <cellStyle name="Standard 2 2 3 2 2" xfId="36195" xr:uid="{00000000-0005-0000-0000-0000908D0000}"/>
    <cellStyle name="Standard 2 2 3 2 3" xfId="36196" xr:uid="{00000000-0005-0000-0000-0000918D0000}"/>
    <cellStyle name="Standard 2 2 3 3" xfId="36197" xr:uid="{00000000-0005-0000-0000-0000928D0000}"/>
    <cellStyle name="Standard 2 2 3 4" xfId="36198" xr:uid="{00000000-0005-0000-0000-0000938D0000}"/>
    <cellStyle name="Standard 2 2 4" xfId="36199" xr:uid="{00000000-0005-0000-0000-0000948D0000}"/>
    <cellStyle name="Standard 2 2 4 2" xfId="36200" xr:uid="{00000000-0005-0000-0000-0000958D0000}"/>
    <cellStyle name="Standard 2 2 4 3" xfId="36201" xr:uid="{00000000-0005-0000-0000-0000968D0000}"/>
    <cellStyle name="Standard 2 2 5" xfId="36202" xr:uid="{00000000-0005-0000-0000-0000978D0000}"/>
    <cellStyle name="Standard 2 2 5 2" xfId="36203" xr:uid="{00000000-0005-0000-0000-0000988D0000}"/>
    <cellStyle name="Standard 2 2 5 3" xfId="36204" xr:uid="{00000000-0005-0000-0000-0000998D0000}"/>
    <cellStyle name="Standard 2 2 6" xfId="36205" xr:uid="{00000000-0005-0000-0000-00009A8D0000}"/>
    <cellStyle name="Standard 2 2 7" xfId="36206" xr:uid="{00000000-0005-0000-0000-00009B8D0000}"/>
    <cellStyle name="Standard 2 3" xfId="36207" xr:uid="{00000000-0005-0000-0000-00009C8D0000}"/>
    <cellStyle name="Standard 2 3 2" xfId="36208" xr:uid="{00000000-0005-0000-0000-00009D8D0000}"/>
    <cellStyle name="Standard 2 3 2 2" xfId="36209" xr:uid="{00000000-0005-0000-0000-00009E8D0000}"/>
    <cellStyle name="Standard 2 3 2 2 2" xfId="36210" xr:uid="{00000000-0005-0000-0000-00009F8D0000}"/>
    <cellStyle name="Standard 2 3 2 2 3" xfId="36211" xr:uid="{00000000-0005-0000-0000-0000A08D0000}"/>
    <cellStyle name="Standard 2 3 2 3" xfId="36212" xr:uid="{00000000-0005-0000-0000-0000A18D0000}"/>
    <cellStyle name="Standard 2 3 2 4" xfId="36213" xr:uid="{00000000-0005-0000-0000-0000A28D0000}"/>
    <cellStyle name="Standard 2 3 3" xfId="36214" xr:uid="{00000000-0005-0000-0000-0000A38D0000}"/>
    <cellStyle name="Standard 2 3 3 2" xfId="36215" xr:uid="{00000000-0005-0000-0000-0000A48D0000}"/>
    <cellStyle name="Standard 2 3 3 2 2" xfId="36216" xr:uid="{00000000-0005-0000-0000-0000A58D0000}"/>
    <cellStyle name="Standard 2 3 3 2 3" xfId="36217" xr:uid="{00000000-0005-0000-0000-0000A68D0000}"/>
    <cellStyle name="Standard 2 3 3 3" xfId="36218" xr:uid="{00000000-0005-0000-0000-0000A78D0000}"/>
    <cellStyle name="Standard 2 3 3 4" xfId="36219" xr:uid="{00000000-0005-0000-0000-0000A88D0000}"/>
    <cellStyle name="Standard 2 3 4" xfId="36220" xr:uid="{00000000-0005-0000-0000-0000A98D0000}"/>
    <cellStyle name="Standard 2 3 4 2" xfId="36221" xr:uid="{00000000-0005-0000-0000-0000AA8D0000}"/>
    <cellStyle name="Standard 2 3 4 3" xfId="36222" xr:uid="{00000000-0005-0000-0000-0000AB8D0000}"/>
    <cellStyle name="Standard 2 3 5" xfId="36223" xr:uid="{00000000-0005-0000-0000-0000AC8D0000}"/>
    <cellStyle name="Standard 2 3 6" xfId="36224" xr:uid="{00000000-0005-0000-0000-0000AD8D0000}"/>
    <cellStyle name="Standard 2 4" xfId="36225" xr:uid="{00000000-0005-0000-0000-0000AE8D0000}"/>
    <cellStyle name="Standard 2 4 2" xfId="36226" xr:uid="{00000000-0005-0000-0000-0000AF8D0000}"/>
    <cellStyle name="Standard 2 4 2 2" xfId="36227" xr:uid="{00000000-0005-0000-0000-0000B08D0000}"/>
    <cellStyle name="Standard 2 4 2 2 2" xfId="36228" xr:uid="{00000000-0005-0000-0000-0000B18D0000}"/>
    <cellStyle name="Standard 2 4 2 2 3" xfId="36229" xr:uid="{00000000-0005-0000-0000-0000B28D0000}"/>
    <cellStyle name="Standard 2 4 2 3" xfId="36230" xr:uid="{00000000-0005-0000-0000-0000B38D0000}"/>
    <cellStyle name="Standard 2 4 2 4" xfId="36231" xr:uid="{00000000-0005-0000-0000-0000B48D0000}"/>
    <cellStyle name="Standard 2 4 3" xfId="36232" xr:uid="{00000000-0005-0000-0000-0000B58D0000}"/>
    <cellStyle name="Standard 2 4 3 2" xfId="36233" xr:uid="{00000000-0005-0000-0000-0000B68D0000}"/>
    <cellStyle name="Standard 2 4 3 2 2" xfId="36234" xr:uid="{00000000-0005-0000-0000-0000B78D0000}"/>
    <cellStyle name="Standard 2 4 3 2 3" xfId="36235" xr:uid="{00000000-0005-0000-0000-0000B88D0000}"/>
    <cellStyle name="Standard 2 4 3 3" xfId="36236" xr:uid="{00000000-0005-0000-0000-0000B98D0000}"/>
    <cellStyle name="Standard 2 4 3 4" xfId="36237" xr:uid="{00000000-0005-0000-0000-0000BA8D0000}"/>
    <cellStyle name="Standard 2 4 4" xfId="36238" xr:uid="{00000000-0005-0000-0000-0000BB8D0000}"/>
    <cellStyle name="Standard 2 4 4 2" xfId="36239" xr:uid="{00000000-0005-0000-0000-0000BC8D0000}"/>
    <cellStyle name="Standard 2 4 4 2 2" xfId="36240" xr:uid="{00000000-0005-0000-0000-0000BD8D0000}"/>
    <cellStyle name="Standard 2 4 4 2 3" xfId="36241" xr:uid="{00000000-0005-0000-0000-0000BE8D0000}"/>
    <cellStyle name="Standard 2 4 4 3" xfId="36242" xr:uid="{00000000-0005-0000-0000-0000BF8D0000}"/>
    <cellStyle name="Standard 2 4 4 4" xfId="36243" xr:uid="{00000000-0005-0000-0000-0000C08D0000}"/>
    <cellStyle name="Standard 2 4 5" xfId="36244" xr:uid="{00000000-0005-0000-0000-0000C18D0000}"/>
    <cellStyle name="Standard 2 4 5 2" xfId="36245" xr:uid="{00000000-0005-0000-0000-0000C28D0000}"/>
    <cellStyle name="Standard 2 4 5 3" xfId="36246" xr:uid="{00000000-0005-0000-0000-0000C38D0000}"/>
    <cellStyle name="Standard 2 4 6" xfId="36247" xr:uid="{00000000-0005-0000-0000-0000C48D0000}"/>
    <cellStyle name="Standard 2 4 7" xfId="36248" xr:uid="{00000000-0005-0000-0000-0000C58D0000}"/>
    <cellStyle name="Standard 2 5" xfId="36249" xr:uid="{00000000-0005-0000-0000-0000C68D0000}"/>
    <cellStyle name="Standard 2 5 2" xfId="36250" xr:uid="{00000000-0005-0000-0000-0000C78D0000}"/>
    <cellStyle name="Standard 2 5 2 2" xfId="36251" xr:uid="{00000000-0005-0000-0000-0000C88D0000}"/>
    <cellStyle name="Standard 2 5 2 2 2" xfId="36252" xr:uid="{00000000-0005-0000-0000-0000C98D0000}"/>
    <cellStyle name="Standard 2 5 2 2 3" xfId="36253" xr:uid="{00000000-0005-0000-0000-0000CA8D0000}"/>
    <cellStyle name="Standard 2 5 2 3" xfId="36254" xr:uid="{00000000-0005-0000-0000-0000CB8D0000}"/>
    <cellStyle name="Standard 2 5 2 4" xfId="36255" xr:uid="{00000000-0005-0000-0000-0000CC8D0000}"/>
    <cellStyle name="Standard 2 5 3" xfId="36256" xr:uid="{00000000-0005-0000-0000-0000CD8D0000}"/>
    <cellStyle name="Standard 2 5 3 2" xfId="36257" xr:uid="{00000000-0005-0000-0000-0000CE8D0000}"/>
    <cellStyle name="Standard 2 5 3 2 2" xfId="36258" xr:uid="{00000000-0005-0000-0000-0000CF8D0000}"/>
    <cellStyle name="Standard 2 5 3 2 3" xfId="36259" xr:uid="{00000000-0005-0000-0000-0000D08D0000}"/>
    <cellStyle name="Standard 2 5 3 3" xfId="36260" xr:uid="{00000000-0005-0000-0000-0000D18D0000}"/>
    <cellStyle name="Standard 2 5 3 4" xfId="36261" xr:uid="{00000000-0005-0000-0000-0000D28D0000}"/>
    <cellStyle name="Standard 2 5 4" xfId="36262" xr:uid="{00000000-0005-0000-0000-0000D38D0000}"/>
    <cellStyle name="Standard 2 5 4 2" xfId="36263" xr:uid="{00000000-0005-0000-0000-0000D48D0000}"/>
    <cellStyle name="Standard 2 5 4 3" xfId="36264" xr:uid="{00000000-0005-0000-0000-0000D58D0000}"/>
    <cellStyle name="Standard 2 5 5" xfId="36265" xr:uid="{00000000-0005-0000-0000-0000D68D0000}"/>
    <cellStyle name="Standard 2 5 6" xfId="36266" xr:uid="{00000000-0005-0000-0000-0000D78D0000}"/>
    <cellStyle name="Standard 2 6" xfId="36267" xr:uid="{00000000-0005-0000-0000-0000D88D0000}"/>
    <cellStyle name="Standard 2 6 2" xfId="36268" xr:uid="{00000000-0005-0000-0000-0000D98D0000}"/>
    <cellStyle name="Standard 2 6 2 2" xfId="36269" xr:uid="{00000000-0005-0000-0000-0000DA8D0000}"/>
    <cellStyle name="Standard 2 6 2 3" xfId="36270" xr:uid="{00000000-0005-0000-0000-0000DB8D0000}"/>
    <cellStyle name="Standard 2 6 3" xfId="36271" xr:uid="{00000000-0005-0000-0000-0000DC8D0000}"/>
    <cellStyle name="Standard 2 6 4" xfId="36272" xr:uid="{00000000-0005-0000-0000-0000DD8D0000}"/>
    <cellStyle name="Standard 2 7" xfId="36273" xr:uid="{00000000-0005-0000-0000-0000DE8D0000}"/>
    <cellStyle name="Standard 2 7 2" xfId="36274" xr:uid="{00000000-0005-0000-0000-0000DF8D0000}"/>
    <cellStyle name="Standard 2 7 2 2" xfId="36275" xr:uid="{00000000-0005-0000-0000-0000E08D0000}"/>
    <cellStyle name="Standard 2 7 2 3" xfId="36276" xr:uid="{00000000-0005-0000-0000-0000E18D0000}"/>
    <cellStyle name="Standard 2 7 3" xfId="36277" xr:uid="{00000000-0005-0000-0000-0000E28D0000}"/>
    <cellStyle name="Standard 2 7 4" xfId="36278" xr:uid="{00000000-0005-0000-0000-0000E38D0000}"/>
    <cellStyle name="Standard 2 8" xfId="36279" xr:uid="{00000000-0005-0000-0000-0000E48D0000}"/>
    <cellStyle name="Standard 2 8 2" xfId="36280" xr:uid="{00000000-0005-0000-0000-0000E58D0000}"/>
    <cellStyle name="Standard 2 8 2 2" xfId="36281" xr:uid="{00000000-0005-0000-0000-0000E68D0000}"/>
    <cellStyle name="Standard 2 8 2 3" xfId="36282" xr:uid="{00000000-0005-0000-0000-0000E78D0000}"/>
    <cellStyle name="Standard 2 8 3" xfId="36283" xr:uid="{00000000-0005-0000-0000-0000E88D0000}"/>
    <cellStyle name="Standard 2 8 4" xfId="36284" xr:uid="{00000000-0005-0000-0000-0000E98D0000}"/>
    <cellStyle name="Standard 2 9" xfId="36285" xr:uid="{00000000-0005-0000-0000-0000EA8D0000}"/>
    <cellStyle name="Standard 2 9 2" xfId="36286" xr:uid="{00000000-0005-0000-0000-0000EB8D0000}"/>
    <cellStyle name="Standard 2 9 3" xfId="36287" xr:uid="{00000000-0005-0000-0000-0000EC8D0000}"/>
    <cellStyle name="Standard 3" xfId="36288" xr:uid="{00000000-0005-0000-0000-0000ED8D0000}"/>
    <cellStyle name="Standard 3 10" xfId="36289" xr:uid="{00000000-0005-0000-0000-0000EE8D0000}"/>
    <cellStyle name="Standard 3 10 2" xfId="36290" xr:uid="{00000000-0005-0000-0000-0000EF8D0000}"/>
    <cellStyle name="Standard 3 10 3" xfId="36291" xr:uid="{00000000-0005-0000-0000-0000F08D0000}"/>
    <cellStyle name="Standard 3 11" xfId="36292" xr:uid="{00000000-0005-0000-0000-0000F18D0000}"/>
    <cellStyle name="Standard 3 11 2" xfId="36293" xr:uid="{00000000-0005-0000-0000-0000F28D0000}"/>
    <cellStyle name="Standard 3 11 3" xfId="36294" xr:uid="{00000000-0005-0000-0000-0000F38D0000}"/>
    <cellStyle name="Standard 3 12" xfId="36295" xr:uid="{00000000-0005-0000-0000-0000F48D0000}"/>
    <cellStyle name="Standard 3 2" xfId="36296" xr:uid="{00000000-0005-0000-0000-0000F58D0000}"/>
    <cellStyle name="Standard 3 2 2" xfId="36297" xr:uid="{00000000-0005-0000-0000-0000F68D0000}"/>
    <cellStyle name="Standard 3 2 2 2" xfId="36298" xr:uid="{00000000-0005-0000-0000-0000F78D0000}"/>
    <cellStyle name="Standard 3 2 2 2 2" xfId="36299" xr:uid="{00000000-0005-0000-0000-0000F88D0000}"/>
    <cellStyle name="Standard 3 2 2 2 3" xfId="36300" xr:uid="{00000000-0005-0000-0000-0000F98D0000}"/>
    <cellStyle name="Standard 3 2 2 3" xfId="36301" xr:uid="{00000000-0005-0000-0000-0000FA8D0000}"/>
    <cellStyle name="Standard 3 2 2 4" xfId="36302" xr:uid="{00000000-0005-0000-0000-0000FB8D0000}"/>
    <cellStyle name="Standard 3 2 3" xfId="36303" xr:uid="{00000000-0005-0000-0000-0000FC8D0000}"/>
    <cellStyle name="Standard 3 2 3 2" xfId="36304" xr:uid="{00000000-0005-0000-0000-0000FD8D0000}"/>
    <cellStyle name="Standard 3 2 3 2 2" xfId="36305" xr:uid="{00000000-0005-0000-0000-0000FE8D0000}"/>
    <cellStyle name="Standard 3 2 3 2 3" xfId="36306" xr:uid="{00000000-0005-0000-0000-0000FF8D0000}"/>
    <cellStyle name="Standard 3 2 3 3" xfId="36307" xr:uid="{00000000-0005-0000-0000-0000008E0000}"/>
    <cellStyle name="Standard 3 2 3 4" xfId="36308" xr:uid="{00000000-0005-0000-0000-0000018E0000}"/>
    <cellStyle name="Standard 3 2 4" xfId="36309" xr:uid="{00000000-0005-0000-0000-0000028E0000}"/>
    <cellStyle name="Standard 3 2 4 2" xfId="36310" xr:uid="{00000000-0005-0000-0000-0000038E0000}"/>
    <cellStyle name="Standard 3 2 4 3" xfId="36311" xr:uid="{00000000-0005-0000-0000-0000048E0000}"/>
    <cellStyle name="Standard 3 2 5" xfId="36312" xr:uid="{00000000-0005-0000-0000-0000058E0000}"/>
    <cellStyle name="Standard 3 2 5 2" xfId="36313" xr:uid="{00000000-0005-0000-0000-0000068E0000}"/>
    <cellStyle name="Standard 3 2 5 3" xfId="36314" xr:uid="{00000000-0005-0000-0000-0000078E0000}"/>
    <cellStyle name="Standard 3 2 6" xfId="36315" xr:uid="{00000000-0005-0000-0000-0000088E0000}"/>
    <cellStyle name="Standard 3 2 7" xfId="36316" xr:uid="{00000000-0005-0000-0000-0000098E0000}"/>
    <cellStyle name="Standard 3 3" xfId="36317" xr:uid="{00000000-0005-0000-0000-00000A8E0000}"/>
    <cellStyle name="Standard 3 3 2" xfId="36318" xr:uid="{00000000-0005-0000-0000-00000B8E0000}"/>
    <cellStyle name="Standard 3 3 2 2" xfId="36319" xr:uid="{00000000-0005-0000-0000-00000C8E0000}"/>
    <cellStyle name="Standard 3 3 2 2 2" xfId="36320" xr:uid="{00000000-0005-0000-0000-00000D8E0000}"/>
    <cellStyle name="Standard 3 3 2 2 3" xfId="36321" xr:uid="{00000000-0005-0000-0000-00000E8E0000}"/>
    <cellStyle name="Standard 3 3 2 3" xfId="36322" xr:uid="{00000000-0005-0000-0000-00000F8E0000}"/>
    <cellStyle name="Standard 3 3 2 4" xfId="36323" xr:uid="{00000000-0005-0000-0000-0000108E0000}"/>
    <cellStyle name="Standard 3 3 3" xfId="36324" xr:uid="{00000000-0005-0000-0000-0000118E0000}"/>
    <cellStyle name="Standard 3 3 3 2" xfId="36325" xr:uid="{00000000-0005-0000-0000-0000128E0000}"/>
    <cellStyle name="Standard 3 3 3 2 2" xfId="36326" xr:uid="{00000000-0005-0000-0000-0000138E0000}"/>
    <cellStyle name="Standard 3 3 3 2 3" xfId="36327" xr:uid="{00000000-0005-0000-0000-0000148E0000}"/>
    <cellStyle name="Standard 3 3 3 3" xfId="36328" xr:uid="{00000000-0005-0000-0000-0000158E0000}"/>
    <cellStyle name="Standard 3 3 3 4" xfId="36329" xr:uid="{00000000-0005-0000-0000-0000168E0000}"/>
    <cellStyle name="Standard 3 3 4" xfId="36330" xr:uid="{00000000-0005-0000-0000-0000178E0000}"/>
    <cellStyle name="Standard 3 3 4 2" xfId="36331" xr:uid="{00000000-0005-0000-0000-0000188E0000}"/>
    <cellStyle name="Standard 3 3 4 3" xfId="36332" xr:uid="{00000000-0005-0000-0000-0000198E0000}"/>
    <cellStyle name="Standard 3 3 5" xfId="36333" xr:uid="{00000000-0005-0000-0000-00001A8E0000}"/>
    <cellStyle name="Standard 3 3 6" xfId="36334" xr:uid="{00000000-0005-0000-0000-00001B8E0000}"/>
    <cellStyle name="Standard 3 4" xfId="36335" xr:uid="{00000000-0005-0000-0000-00001C8E0000}"/>
    <cellStyle name="Standard 3 4 2" xfId="36336" xr:uid="{00000000-0005-0000-0000-00001D8E0000}"/>
    <cellStyle name="Standard 3 4 2 2" xfId="36337" xr:uid="{00000000-0005-0000-0000-00001E8E0000}"/>
    <cellStyle name="Standard 3 4 2 2 2" xfId="36338" xr:uid="{00000000-0005-0000-0000-00001F8E0000}"/>
    <cellStyle name="Standard 3 4 2 2 3" xfId="36339" xr:uid="{00000000-0005-0000-0000-0000208E0000}"/>
    <cellStyle name="Standard 3 4 2 3" xfId="36340" xr:uid="{00000000-0005-0000-0000-0000218E0000}"/>
    <cellStyle name="Standard 3 4 2 4" xfId="36341" xr:uid="{00000000-0005-0000-0000-0000228E0000}"/>
    <cellStyle name="Standard 3 4 3" xfId="36342" xr:uid="{00000000-0005-0000-0000-0000238E0000}"/>
    <cellStyle name="Standard 3 4 3 2" xfId="36343" xr:uid="{00000000-0005-0000-0000-0000248E0000}"/>
    <cellStyle name="Standard 3 4 3 2 2" xfId="36344" xr:uid="{00000000-0005-0000-0000-0000258E0000}"/>
    <cellStyle name="Standard 3 4 3 2 3" xfId="36345" xr:uid="{00000000-0005-0000-0000-0000268E0000}"/>
    <cellStyle name="Standard 3 4 3 3" xfId="36346" xr:uid="{00000000-0005-0000-0000-0000278E0000}"/>
    <cellStyle name="Standard 3 4 3 4" xfId="36347" xr:uid="{00000000-0005-0000-0000-0000288E0000}"/>
    <cellStyle name="Standard 3 4 4" xfId="36348" xr:uid="{00000000-0005-0000-0000-0000298E0000}"/>
    <cellStyle name="Standard 3 4 4 2" xfId="36349" xr:uid="{00000000-0005-0000-0000-00002A8E0000}"/>
    <cellStyle name="Standard 3 4 4 2 2" xfId="36350" xr:uid="{00000000-0005-0000-0000-00002B8E0000}"/>
    <cellStyle name="Standard 3 4 4 2 3" xfId="36351" xr:uid="{00000000-0005-0000-0000-00002C8E0000}"/>
    <cellStyle name="Standard 3 4 4 3" xfId="36352" xr:uid="{00000000-0005-0000-0000-00002D8E0000}"/>
    <cellStyle name="Standard 3 4 4 4" xfId="36353" xr:uid="{00000000-0005-0000-0000-00002E8E0000}"/>
    <cellStyle name="Standard 3 4 5" xfId="36354" xr:uid="{00000000-0005-0000-0000-00002F8E0000}"/>
    <cellStyle name="Standard 3 4 5 2" xfId="36355" xr:uid="{00000000-0005-0000-0000-0000308E0000}"/>
    <cellStyle name="Standard 3 4 5 3" xfId="36356" xr:uid="{00000000-0005-0000-0000-0000318E0000}"/>
    <cellStyle name="Standard 3 4 6" xfId="36357" xr:uid="{00000000-0005-0000-0000-0000328E0000}"/>
    <cellStyle name="Standard 3 4 7" xfId="36358" xr:uid="{00000000-0005-0000-0000-0000338E0000}"/>
    <cellStyle name="Standard 3 5" xfId="36359" xr:uid="{00000000-0005-0000-0000-0000348E0000}"/>
    <cellStyle name="Standard 3 5 2" xfId="36360" xr:uid="{00000000-0005-0000-0000-0000358E0000}"/>
    <cellStyle name="Standard 3 5 2 2" xfId="36361" xr:uid="{00000000-0005-0000-0000-0000368E0000}"/>
    <cellStyle name="Standard 3 5 2 2 2" xfId="36362" xr:uid="{00000000-0005-0000-0000-0000378E0000}"/>
    <cellStyle name="Standard 3 5 2 2 3" xfId="36363" xr:uid="{00000000-0005-0000-0000-0000388E0000}"/>
    <cellStyle name="Standard 3 5 2 3" xfId="36364" xr:uid="{00000000-0005-0000-0000-0000398E0000}"/>
    <cellStyle name="Standard 3 5 2 4" xfId="36365" xr:uid="{00000000-0005-0000-0000-00003A8E0000}"/>
    <cellStyle name="Standard 3 5 3" xfId="36366" xr:uid="{00000000-0005-0000-0000-00003B8E0000}"/>
    <cellStyle name="Standard 3 5 3 2" xfId="36367" xr:uid="{00000000-0005-0000-0000-00003C8E0000}"/>
    <cellStyle name="Standard 3 5 3 2 2" xfId="36368" xr:uid="{00000000-0005-0000-0000-00003D8E0000}"/>
    <cellStyle name="Standard 3 5 3 2 3" xfId="36369" xr:uid="{00000000-0005-0000-0000-00003E8E0000}"/>
    <cellStyle name="Standard 3 5 3 3" xfId="36370" xr:uid="{00000000-0005-0000-0000-00003F8E0000}"/>
    <cellStyle name="Standard 3 5 3 4" xfId="36371" xr:uid="{00000000-0005-0000-0000-0000408E0000}"/>
    <cellStyle name="Standard 3 5 4" xfId="36372" xr:uid="{00000000-0005-0000-0000-0000418E0000}"/>
    <cellStyle name="Standard 3 5 4 2" xfId="36373" xr:uid="{00000000-0005-0000-0000-0000428E0000}"/>
    <cellStyle name="Standard 3 5 4 3" xfId="36374" xr:uid="{00000000-0005-0000-0000-0000438E0000}"/>
    <cellStyle name="Standard 3 5 5" xfId="36375" xr:uid="{00000000-0005-0000-0000-0000448E0000}"/>
    <cellStyle name="Standard 3 5 6" xfId="36376" xr:uid="{00000000-0005-0000-0000-0000458E0000}"/>
    <cellStyle name="Standard 3 6" xfId="36377" xr:uid="{00000000-0005-0000-0000-0000468E0000}"/>
    <cellStyle name="Standard 3 6 2" xfId="36378" xr:uid="{00000000-0005-0000-0000-0000478E0000}"/>
    <cellStyle name="Standard 3 6 2 2" xfId="36379" xr:uid="{00000000-0005-0000-0000-0000488E0000}"/>
    <cellStyle name="Standard 3 6 2 3" xfId="36380" xr:uid="{00000000-0005-0000-0000-0000498E0000}"/>
    <cellStyle name="Standard 3 6 3" xfId="36381" xr:uid="{00000000-0005-0000-0000-00004A8E0000}"/>
    <cellStyle name="Standard 3 6 4" xfId="36382" xr:uid="{00000000-0005-0000-0000-00004B8E0000}"/>
    <cellStyle name="Standard 3 7" xfId="36383" xr:uid="{00000000-0005-0000-0000-00004C8E0000}"/>
    <cellStyle name="Standard 3 7 2" xfId="36384" xr:uid="{00000000-0005-0000-0000-00004D8E0000}"/>
    <cellStyle name="Standard 3 7 2 2" xfId="36385" xr:uid="{00000000-0005-0000-0000-00004E8E0000}"/>
    <cellStyle name="Standard 3 7 2 3" xfId="36386" xr:uid="{00000000-0005-0000-0000-00004F8E0000}"/>
    <cellStyle name="Standard 3 7 3" xfId="36387" xr:uid="{00000000-0005-0000-0000-0000508E0000}"/>
    <cellStyle name="Standard 3 7 4" xfId="36388" xr:uid="{00000000-0005-0000-0000-0000518E0000}"/>
    <cellStyle name="Standard 3 8" xfId="36389" xr:uid="{00000000-0005-0000-0000-0000528E0000}"/>
    <cellStyle name="Standard 3 8 2" xfId="36390" xr:uid="{00000000-0005-0000-0000-0000538E0000}"/>
    <cellStyle name="Standard 3 8 2 2" xfId="36391" xr:uid="{00000000-0005-0000-0000-0000548E0000}"/>
    <cellStyle name="Standard 3 8 2 3" xfId="36392" xr:uid="{00000000-0005-0000-0000-0000558E0000}"/>
    <cellStyle name="Standard 3 8 3" xfId="36393" xr:uid="{00000000-0005-0000-0000-0000568E0000}"/>
    <cellStyle name="Standard 3 8 4" xfId="36394" xr:uid="{00000000-0005-0000-0000-0000578E0000}"/>
    <cellStyle name="Standard 3 9" xfId="36395" xr:uid="{00000000-0005-0000-0000-0000588E0000}"/>
    <cellStyle name="Standard 3 9 2" xfId="36396" xr:uid="{00000000-0005-0000-0000-0000598E0000}"/>
    <cellStyle name="Standard 3 9 3" xfId="36397" xr:uid="{00000000-0005-0000-0000-00005A8E0000}"/>
    <cellStyle name="Standard_Sce_D_Extraction" xfId="36398" xr:uid="{00000000-0005-0000-0000-00005B8E0000}"/>
    <cellStyle name="Style 1" xfId="36399" xr:uid="{00000000-0005-0000-0000-00005C8E0000}"/>
    <cellStyle name="Style 1 10" xfId="36400" xr:uid="{00000000-0005-0000-0000-00005D8E0000}"/>
    <cellStyle name="Style 1 10 2" xfId="36401" xr:uid="{00000000-0005-0000-0000-00005E8E0000}"/>
    <cellStyle name="Style 1 10 3" xfId="36402" xr:uid="{00000000-0005-0000-0000-00005F8E0000}"/>
    <cellStyle name="Style 1 11" xfId="36403" xr:uid="{00000000-0005-0000-0000-0000608E0000}"/>
    <cellStyle name="Style 1 11 2" xfId="36404" xr:uid="{00000000-0005-0000-0000-0000618E0000}"/>
    <cellStyle name="Style 1 11 3" xfId="36405" xr:uid="{00000000-0005-0000-0000-0000628E0000}"/>
    <cellStyle name="Style 1 12" xfId="36406" xr:uid="{00000000-0005-0000-0000-0000638E0000}"/>
    <cellStyle name="Style 1 12 2" xfId="36407" xr:uid="{00000000-0005-0000-0000-0000648E0000}"/>
    <cellStyle name="Style 1 12 3" xfId="36408" xr:uid="{00000000-0005-0000-0000-0000658E0000}"/>
    <cellStyle name="Style 1 13" xfId="36409" xr:uid="{00000000-0005-0000-0000-0000668E0000}"/>
    <cellStyle name="Style 1 2" xfId="36410" xr:uid="{00000000-0005-0000-0000-0000678E0000}"/>
    <cellStyle name="Style 1 2 2" xfId="36411" xr:uid="{00000000-0005-0000-0000-0000688E0000}"/>
    <cellStyle name="Style 1 2 2 2" xfId="36412" xr:uid="{00000000-0005-0000-0000-0000698E0000}"/>
    <cellStyle name="Style 1 2 2 2 2" xfId="36413" xr:uid="{00000000-0005-0000-0000-00006A8E0000}"/>
    <cellStyle name="Style 1 2 2 2 3" xfId="36414" xr:uid="{00000000-0005-0000-0000-00006B8E0000}"/>
    <cellStyle name="Style 1 2 2 3" xfId="36415" xr:uid="{00000000-0005-0000-0000-00006C8E0000}"/>
    <cellStyle name="Style 1 2 2 4" xfId="36416" xr:uid="{00000000-0005-0000-0000-00006D8E0000}"/>
    <cellStyle name="Style 1 2 3" xfId="36417" xr:uid="{00000000-0005-0000-0000-00006E8E0000}"/>
    <cellStyle name="Style 1 2 3 2" xfId="36418" xr:uid="{00000000-0005-0000-0000-00006F8E0000}"/>
    <cellStyle name="Style 1 2 3 2 2" xfId="36419" xr:uid="{00000000-0005-0000-0000-0000708E0000}"/>
    <cellStyle name="Style 1 2 3 2 3" xfId="36420" xr:uid="{00000000-0005-0000-0000-0000718E0000}"/>
    <cellStyle name="Style 1 2 3 3" xfId="36421" xr:uid="{00000000-0005-0000-0000-0000728E0000}"/>
    <cellStyle name="Style 1 2 3 4" xfId="36422" xr:uid="{00000000-0005-0000-0000-0000738E0000}"/>
    <cellStyle name="Style 1 2 4" xfId="36423" xr:uid="{00000000-0005-0000-0000-0000748E0000}"/>
    <cellStyle name="Style 1 2 4 2" xfId="36424" xr:uid="{00000000-0005-0000-0000-0000758E0000}"/>
    <cellStyle name="Style 1 2 4 3" xfId="36425" xr:uid="{00000000-0005-0000-0000-0000768E0000}"/>
    <cellStyle name="Style 1 2 5" xfId="36426" xr:uid="{00000000-0005-0000-0000-0000778E0000}"/>
    <cellStyle name="Style 1 2 5 2" xfId="36427" xr:uid="{00000000-0005-0000-0000-0000788E0000}"/>
    <cellStyle name="Style 1 2 5 3" xfId="36428" xr:uid="{00000000-0005-0000-0000-0000798E0000}"/>
    <cellStyle name="Style 1 2 6" xfId="36429" xr:uid="{00000000-0005-0000-0000-00007A8E0000}"/>
    <cellStyle name="Style 1 2 7" xfId="36430" xr:uid="{00000000-0005-0000-0000-00007B8E0000}"/>
    <cellStyle name="Style 1 3" xfId="36431" xr:uid="{00000000-0005-0000-0000-00007C8E0000}"/>
    <cellStyle name="Style 1 3 2" xfId="36432" xr:uid="{00000000-0005-0000-0000-00007D8E0000}"/>
    <cellStyle name="Style 1 3 2 2" xfId="36433" xr:uid="{00000000-0005-0000-0000-00007E8E0000}"/>
    <cellStyle name="Style 1 3 2 2 2" xfId="36434" xr:uid="{00000000-0005-0000-0000-00007F8E0000}"/>
    <cellStyle name="Style 1 3 2 2 3" xfId="36435" xr:uid="{00000000-0005-0000-0000-0000808E0000}"/>
    <cellStyle name="Style 1 3 2 3" xfId="36436" xr:uid="{00000000-0005-0000-0000-0000818E0000}"/>
    <cellStyle name="Style 1 3 2 4" xfId="36437" xr:uid="{00000000-0005-0000-0000-0000828E0000}"/>
    <cellStyle name="Style 1 3 3" xfId="36438" xr:uid="{00000000-0005-0000-0000-0000838E0000}"/>
    <cellStyle name="Style 1 3 3 2" xfId="36439" xr:uid="{00000000-0005-0000-0000-0000848E0000}"/>
    <cellStyle name="Style 1 3 3 2 2" xfId="36440" xr:uid="{00000000-0005-0000-0000-0000858E0000}"/>
    <cellStyle name="Style 1 3 3 2 3" xfId="36441" xr:uid="{00000000-0005-0000-0000-0000868E0000}"/>
    <cellStyle name="Style 1 3 3 3" xfId="36442" xr:uid="{00000000-0005-0000-0000-0000878E0000}"/>
    <cellStyle name="Style 1 3 3 4" xfId="36443" xr:uid="{00000000-0005-0000-0000-0000888E0000}"/>
    <cellStyle name="Style 1 3 4" xfId="36444" xr:uid="{00000000-0005-0000-0000-0000898E0000}"/>
    <cellStyle name="Style 1 3 4 2" xfId="36445" xr:uid="{00000000-0005-0000-0000-00008A8E0000}"/>
    <cellStyle name="Style 1 3 4 3" xfId="36446" xr:uid="{00000000-0005-0000-0000-00008B8E0000}"/>
    <cellStyle name="Style 1 3 5" xfId="36447" xr:uid="{00000000-0005-0000-0000-00008C8E0000}"/>
    <cellStyle name="Style 1 3 6" xfId="36448" xr:uid="{00000000-0005-0000-0000-00008D8E0000}"/>
    <cellStyle name="Style 1 4" xfId="36449" xr:uid="{00000000-0005-0000-0000-00008E8E0000}"/>
    <cellStyle name="Style 1 4 2" xfId="36450" xr:uid="{00000000-0005-0000-0000-00008F8E0000}"/>
    <cellStyle name="Style 1 4 2 2" xfId="36451" xr:uid="{00000000-0005-0000-0000-0000908E0000}"/>
    <cellStyle name="Style 1 4 2 2 2" xfId="36452" xr:uid="{00000000-0005-0000-0000-0000918E0000}"/>
    <cellStyle name="Style 1 4 2 2 3" xfId="36453" xr:uid="{00000000-0005-0000-0000-0000928E0000}"/>
    <cellStyle name="Style 1 4 2 3" xfId="36454" xr:uid="{00000000-0005-0000-0000-0000938E0000}"/>
    <cellStyle name="Style 1 4 2 4" xfId="36455" xr:uid="{00000000-0005-0000-0000-0000948E0000}"/>
    <cellStyle name="Style 1 4 3" xfId="36456" xr:uid="{00000000-0005-0000-0000-0000958E0000}"/>
    <cellStyle name="Style 1 4 3 2" xfId="36457" xr:uid="{00000000-0005-0000-0000-0000968E0000}"/>
    <cellStyle name="Style 1 4 3 2 2" xfId="36458" xr:uid="{00000000-0005-0000-0000-0000978E0000}"/>
    <cellStyle name="Style 1 4 3 2 3" xfId="36459" xr:uid="{00000000-0005-0000-0000-0000988E0000}"/>
    <cellStyle name="Style 1 4 3 3" xfId="36460" xr:uid="{00000000-0005-0000-0000-0000998E0000}"/>
    <cellStyle name="Style 1 4 3 4" xfId="36461" xr:uid="{00000000-0005-0000-0000-00009A8E0000}"/>
    <cellStyle name="Style 1 4 4" xfId="36462" xr:uid="{00000000-0005-0000-0000-00009B8E0000}"/>
    <cellStyle name="Style 1 4 4 2" xfId="36463" xr:uid="{00000000-0005-0000-0000-00009C8E0000}"/>
    <cellStyle name="Style 1 4 4 3" xfId="36464" xr:uid="{00000000-0005-0000-0000-00009D8E0000}"/>
    <cellStyle name="Style 1 4 5" xfId="36465" xr:uid="{00000000-0005-0000-0000-00009E8E0000}"/>
    <cellStyle name="Style 1 4 6" xfId="36466" xr:uid="{00000000-0005-0000-0000-00009F8E0000}"/>
    <cellStyle name="Style 1 5" xfId="36467" xr:uid="{00000000-0005-0000-0000-0000A08E0000}"/>
    <cellStyle name="Style 1 5 2" xfId="36468" xr:uid="{00000000-0005-0000-0000-0000A18E0000}"/>
    <cellStyle name="Style 1 5 2 2" xfId="36469" xr:uid="{00000000-0005-0000-0000-0000A28E0000}"/>
    <cellStyle name="Style 1 5 2 2 2" xfId="36470" xr:uid="{00000000-0005-0000-0000-0000A38E0000}"/>
    <cellStyle name="Style 1 5 2 2 3" xfId="36471" xr:uid="{00000000-0005-0000-0000-0000A48E0000}"/>
    <cellStyle name="Style 1 5 2 3" xfId="36472" xr:uid="{00000000-0005-0000-0000-0000A58E0000}"/>
    <cellStyle name="Style 1 5 2 4" xfId="36473" xr:uid="{00000000-0005-0000-0000-0000A68E0000}"/>
    <cellStyle name="Style 1 5 3" xfId="36474" xr:uid="{00000000-0005-0000-0000-0000A78E0000}"/>
    <cellStyle name="Style 1 5 3 2" xfId="36475" xr:uid="{00000000-0005-0000-0000-0000A88E0000}"/>
    <cellStyle name="Style 1 5 3 2 2" xfId="36476" xr:uid="{00000000-0005-0000-0000-0000A98E0000}"/>
    <cellStyle name="Style 1 5 3 2 3" xfId="36477" xr:uid="{00000000-0005-0000-0000-0000AA8E0000}"/>
    <cellStyle name="Style 1 5 3 3" xfId="36478" xr:uid="{00000000-0005-0000-0000-0000AB8E0000}"/>
    <cellStyle name="Style 1 5 3 4" xfId="36479" xr:uid="{00000000-0005-0000-0000-0000AC8E0000}"/>
    <cellStyle name="Style 1 5 4" xfId="36480" xr:uid="{00000000-0005-0000-0000-0000AD8E0000}"/>
    <cellStyle name="Style 1 5 4 2" xfId="36481" xr:uid="{00000000-0005-0000-0000-0000AE8E0000}"/>
    <cellStyle name="Style 1 5 4 2 2" xfId="36482" xr:uid="{00000000-0005-0000-0000-0000AF8E0000}"/>
    <cellStyle name="Style 1 5 4 2 3" xfId="36483" xr:uid="{00000000-0005-0000-0000-0000B08E0000}"/>
    <cellStyle name="Style 1 5 4 3" xfId="36484" xr:uid="{00000000-0005-0000-0000-0000B18E0000}"/>
    <cellStyle name="Style 1 5 4 4" xfId="36485" xr:uid="{00000000-0005-0000-0000-0000B28E0000}"/>
    <cellStyle name="Style 1 5 5" xfId="36486" xr:uid="{00000000-0005-0000-0000-0000B38E0000}"/>
    <cellStyle name="Style 1 5 5 2" xfId="36487" xr:uid="{00000000-0005-0000-0000-0000B48E0000}"/>
    <cellStyle name="Style 1 5 5 3" xfId="36488" xr:uid="{00000000-0005-0000-0000-0000B58E0000}"/>
    <cellStyle name="Style 1 5 6" xfId="36489" xr:uid="{00000000-0005-0000-0000-0000B68E0000}"/>
    <cellStyle name="Style 1 5 7" xfId="36490" xr:uid="{00000000-0005-0000-0000-0000B78E0000}"/>
    <cellStyle name="Style 1 6" xfId="36491" xr:uid="{00000000-0005-0000-0000-0000B88E0000}"/>
    <cellStyle name="Style 1 6 2" xfId="36492" xr:uid="{00000000-0005-0000-0000-0000B98E0000}"/>
    <cellStyle name="Style 1 6 2 2" xfId="36493" xr:uid="{00000000-0005-0000-0000-0000BA8E0000}"/>
    <cellStyle name="Style 1 6 2 2 2" xfId="36494" xr:uid="{00000000-0005-0000-0000-0000BB8E0000}"/>
    <cellStyle name="Style 1 6 2 2 3" xfId="36495" xr:uid="{00000000-0005-0000-0000-0000BC8E0000}"/>
    <cellStyle name="Style 1 6 2 3" xfId="36496" xr:uid="{00000000-0005-0000-0000-0000BD8E0000}"/>
    <cellStyle name="Style 1 6 2 4" xfId="36497" xr:uid="{00000000-0005-0000-0000-0000BE8E0000}"/>
    <cellStyle name="Style 1 6 3" xfId="36498" xr:uid="{00000000-0005-0000-0000-0000BF8E0000}"/>
    <cellStyle name="Style 1 6 3 2" xfId="36499" xr:uid="{00000000-0005-0000-0000-0000C08E0000}"/>
    <cellStyle name="Style 1 6 3 2 2" xfId="36500" xr:uid="{00000000-0005-0000-0000-0000C18E0000}"/>
    <cellStyle name="Style 1 6 3 2 3" xfId="36501" xr:uid="{00000000-0005-0000-0000-0000C28E0000}"/>
    <cellStyle name="Style 1 6 3 3" xfId="36502" xr:uid="{00000000-0005-0000-0000-0000C38E0000}"/>
    <cellStyle name="Style 1 6 3 4" xfId="36503" xr:uid="{00000000-0005-0000-0000-0000C48E0000}"/>
    <cellStyle name="Style 1 6 4" xfId="36504" xr:uid="{00000000-0005-0000-0000-0000C58E0000}"/>
    <cellStyle name="Style 1 6 4 2" xfId="36505" xr:uid="{00000000-0005-0000-0000-0000C68E0000}"/>
    <cellStyle name="Style 1 6 4 3" xfId="36506" xr:uid="{00000000-0005-0000-0000-0000C78E0000}"/>
    <cellStyle name="Style 1 6 5" xfId="36507" xr:uid="{00000000-0005-0000-0000-0000C88E0000}"/>
    <cellStyle name="Style 1 6 6" xfId="36508" xr:uid="{00000000-0005-0000-0000-0000C98E0000}"/>
    <cellStyle name="Style 1 7" xfId="36509" xr:uid="{00000000-0005-0000-0000-0000CA8E0000}"/>
    <cellStyle name="Style 1 7 2" xfId="36510" xr:uid="{00000000-0005-0000-0000-0000CB8E0000}"/>
    <cellStyle name="Style 1 7 2 2" xfId="36511" xr:uid="{00000000-0005-0000-0000-0000CC8E0000}"/>
    <cellStyle name="Style 1 7 2 3" xfId="36512" xr:uid="{00000000-0005-0000-0000-0000CD8E0000}"/>
    <cellStyle name="Style 1 7 3" xfId="36513" xr:uid="{00000000-0005-0000-0000-0000CE8E0000}"/>
    <cellStyle name="Style 1 7 4" xfId="36514" xr:uid="{00000000-0005-0000-0000-0000CF8E0000}"/>
    <cellStyle name="Style 1 8" xfId="36515" xr:uid="{00000000-0005-0000-0000-0000D08E0000}"/>
    <cellStyle name="Style 1 8 2" xfId="36516" xr:uid="{00000000-0005-0000-0000-0000D18E0000}"/>
    <cellStyle name="Style 1 8 2 2" xfId="36517" xr:uid="{00000000-0005-0000-0000-0000D28E0000}"/>
    <cellStyle name="Style 1 8 2 3" xfId="36518" xr:uid="{00000000-0005-0000-0000-0000D38E0000}"/>
    <cellStyle name="Style 1 8 3" xfId="36519" xr:uid="{00000000-0005-0000-0000-0000D48E0000}"/>
    <cellStyle name="Style 1 8 4" xfId="36520" xr:uid="{00000000-0005-0000-0000-0000D58E0000}"/>
    <cellStyle name="Style 1 9" xfId="36521" xr:uid="{00000000-0005-0000-0000-0000D68E0000}"/>
    <cellStyle name="Style 1 9 2" xfId="36522" xr:uid="{00000000-0005-0000-0000-0000D78E0000}"/>
    <cellStyle name="Style 1 9 2 2" xfId="36523" xr:uid="{00000000-0005-0000-0000-0000D88E0000}"/>
    <cellStyle name="Style 1 9 2 3" xfId="36524" xr:uid="{00000000-0005-0000-0000-0000D98E0000}"/>
    <cellStyle name="Style 1 9 3" xfId="36525" xr:uid="{00000000-0005-0000-0000-0000DA8E0000}"/>
    <cellStyle name="Style 1 9 4" xfId="36526" xr:uid="{00000000-0005-0000-0000-0000DB8E0000}"/>
    <cellStyle name="Style 103" xfId="36527" xr:uid="{00000000-0005-0000-0000-0000DC8E0000}"/>
    <cellStyle name="Style 103 2" xfId="36528" xr:uid="{00000000-0005-0000-0000-0000DD8E0000}"/>
    <cellStyle name="Style 103 2 2" xfId="36529" xr:uid="{00000000-0005-0000-0000-0000DE8E0000}"/>
    <cellStyle name="Style 103 3" xfId="36530" xr:uid="{00000000-0005-0000-0000-0000DF8E0000}"/>
    <cellStyle name="Style 103 3 2" xfId="36531" xr:uid="{00000000-0005-0000-0000-0000E08E0000}"/>
    <cellStyle name="Style 103 4" xfId="36532" xr:uid="{00000000-0005-0000-0000-0000E18E0000}"/>
    <cellStyle name="Style 104" xfId="36533" xr:uid="{00000000-0005-0000-0000-0000E28E0000}"/>
    <cellStyle name="Style 104 2" xfId="36534" xr:uid="{00000000-0005-0000-0000-0000E38E0000}"/>
    <cellStyle name="Style 104 2 2" xfId="36535" xr:uid="{00000000-0005-0000-0000-0000E48E0000}"/>
    <cellStyle name="Style 104 3" xfId="36536" xr:uid="{00000000-0005-0000-0000-0000E58E0000}"/>
    <cellStyle name="Style 104 3 2" xfId="36537" xr:uid="{00000000-0005-0000-0000-0000E68E0000}"/>
    <cellStyle name="Style 104 4" xfId="36538" xr:uid="{00000000-0005-0000-0000-0000E78E0000}"/>
    <cellStyle name="Style 105" xfId="36539" xr:uid="{00000000-0005-0000-0000-0000E88E0000}"/>
    <cellStyle name="Style 105 2" xfId="36540" xr:uid="{00000000-0005-0000-0000-0000E98E0000}"/>
    <cellStyle name="Style 105 2 2" xfId="36541" xr:uid="{00000000-0005-0000-0000-0000EA8E0000}"/>
    <cellStyle name="Style 105 3" xfId="36542" xr:uid="{00000000-0005-0000-0000-0000EB8E0000}"/>
    <cellStyle name="Style 106" xfId="36543" xr:uid="{00000000-0005-0000-0000-0000EC8E0000}"/>
    <cellStyle name="Style 106 2" xfId="36544" xr:uid="{00000000-0005-0000-0000-0000ED8E0000}"/>
    <cellStyle name="Style 106 2 2" xfId="36545" xr:uid="{00000000-0005-0000-0000-0000EE8E0000}"/>
    <cellStyle name="Style 106 3" xfId="36546" xr:uid="{00000000-0005-0000-0000-0000EF8E0000}"/>
    <cellStyle name="Style 107" xfId="36547" xr:uid="{00000000-0005-0000-0000-0000F08E0000}"/>
    <cellStyle name="Style 107 2" xfId="36548" xr:uid="{00000000-0005-0000-0000-0000F18E0000}"/>
    <cellStyle name="Style 107 2 2" xfId="36549" xr:uid="{00000000-0005-0000-0000-0000F28E0000}"/>
    <cellStyle name="Style 107 3" xfId="36550" xr:uid="{00000000-0005-0000-0000-0000F38E0000}"/>
    <cellStyle name="Style 108" xfId="36551" xr:uid="{00000000-0005-0000-0000-0000F48E0000}"/>
    <cellStyle name="Style 108 2" xfId="36552" xr:uid="{00000000-0005-0000-0000-0000F58E0000}"/>
    <cellStyle name="Style 108 2 2" xfId="36553" xr:uid="{00000000-0005-0000-0000-0000F68E0000}"/>
    <cellStyle name="Style 108 3" xfId="36554" xr:uid="{00000000-0005-0000-0000-0000F78E0000}"/>
    <cellStyle name="Style 108 3 2" xfId="36555" xr:uid="{00000000-0005-0000-0000-0000F88E0000}"/>
    <cellStyle name="Style 108 4" xfId="36556" xr:uid="{00000000-0005-0000-0000-0000F98E0000}"/>
    <cellStyle name="Style 109" xfId="36557" xr:uid="{00000000-0005-0000-0000-0000FA8E0000}"/>
    <cellStyle name="Style 109 2" xfId="36558" xr:uid="{00000000-0005-0000-0000-0000FB8E0000}"/>
    <cellStyle name="Style 109 2 2" xfId="36559" xr:uid="{00000000-0005-0000-0000-0000FC8E0000}"/>
    <cellStyle name="Style 109 3" xfId="36560" xr:uid="{00000000-0005-0000-0000-0000FD8E0000}"/>
    <cellStyle name="Style 110" xfId="36561" xr:uid="{00000000-0005-0000-0000-0000FE8E0000}"/>
    <cellStyle name="Style 110 2" xfId="36562" xr:uid="{00000000-0005-0000-0000-0000FF8E0000}"/>
    <cellStyle name="Style 110 2 2" xfId="36563" xr:uid="{00000000-0005-0000-0000-0000008F0000}"/>
    <cellStyle name="Style 110 3" xfId="36564" xr:uid="{00000000-0005-0000-0000-0000018F0000}"/>
    <cellStyle name="Style 114" xfId="36565" xr:uid="{00000000-0005-0000-0000-0000028F0000}"/>
    <cellStyle name="Style 114 2" xfId="36566" xr:uid="{00000000-0005-0000-0000-0000038F0000}"/>
    <cellStyle name="Style 114 2 2" xfId="36567" xr:uid="{00000000-0005-0000-0000-0000048F0000}"/>
    <cellStyle name="Style 114 3" xfId="36568" xr:uid="{00000000-0005-0000-0000-0000058F0000}"/>
    <cellStyle name="Style 114 3 2" xfId="36569" xr:uid="{00000000-0005-0000-0000-0000068F0000}"/>
    <cellStyle name="Style 114 4" xfId="36570" xr:uid="{00000000-0005-0000-0000-0000078F0000}"/>
    <cellStyle name="Style 115" xfId="36571" xr:uid="{00000000-0005-0000-0000-0000088F0000}"/>
    <cellStyle name="Style 115 2" xfId="36572" xr:uid="{00000000-0005-0000-0000-0000098F0000}"/>
    <cellStyle name="Style 115 2 2" xfId="36573" xr:uid="{00000000-0005-0000-0000-00000A8F0000}"/>
    <cellStyle name="Style 115 3" xfId="36574" xr:uid="{00000000-0005-0000-0000-00000B8F0000}"/>
    <cellStyle name="Style 115 3 2" xfId="36575" xr:uid="{00000000-0005-0000-0000-00000C8F0000}"/>
    <cellStyle name="Style 115 4" xfId="36576" xr:uid="{00000000-0005-0000-0000-00000D8F0000}"/>
    <cellStyle name="Style 116" xfId="36577" xr:uid="{00000000-0005-0000-0000-00000E8F0000}"/>
    <cellStyle name="Style 116 2" xfId="36578" xr:uid="{00000000-0005-0000-0000-00000F8F0000}"/>
    <cellStyle name="Style 116 2 2" xfId="36579" xr:uid="{00000000-0005-0000-0000-0000108F0000}"/>
    <cellStyle name="Style 116 3" xfId="36580" xr:uid="{00000000-0005-0000-0000-0000118F0000}"/>
    <cellStyle name="Style 117" xfId="36581" xr:uid="{00000000-0005-0000-0000-0000128F0000}"/>
    <cellStyle name="Style 117 2" xfId="36582" xr:uid="{00000000-0005-0000-0000-0000138F0000}"/>
    <cellStyle name="Style 117 2 2" xfId="36583" xr:uid="{00000000-0005-0000-0000-0000148F0000}"/>
    <cellStyle name="Style 117 3" xfId="36584" xr:uid="{00000000-0005-0000-0000-0000158F0000}"/>
    <cellStyle name="Style 118" xfId="36585" xr:uid="{00000000-0005-0000-0000-0000168F0000}"/>
    <cellStyle name="Style 118 2" xfId="36586" xr:uid="{00000000-0005-0000-0000-0000178F0000}"/>
    <cellStyle name="Style 118 2 2" xfId="36587" xr:uid="{00000000-0005-0000-0000-0000188F0000}"/>
    <cellStyle name="Style 118 3" xfId="36588" xr:uid="{00000000-0005-0000-0000-0000198F0000}"/>
    <cellStyle name="Style 119" xfId="36589" xr:uid="{00000000-0005-0000-0000-00001A8F0000}"/>
    <cellStyle name="Style 119 2" xfId="36590" xr:uid="{00000000-0005-0000-0000-00001B8F0000}"/>
    <cellStyle name="Style 119 2 2" xfId="36591" xr:uid="{00000000-0005-0000-0000-00001C8F0000}"/>
    <cellStyle name="Style 119 3" xfId="36592" xr:uid="{00000000-0005-0000-0000-00001D8F0000}"/>
    <cellStyle name="Style 119 3 2" xfId="36593" xr:uid="{00000000-0005-0000-0000-00001E8F0000}"/>
    <cellStyle name="Style 119 4" xfId="36594" xr:uid="{00000000-0005-0000-0000-00001F8F0000}"/>
    <cellStyle name="Style 120" xfId="36595" xr:uid="{00000000-0005-0000-0000-0000208F0000}"/>
    <cellStyle name="Style 120 2" xfId="36596" xr:uid="{00000000-0005-0000-0000-0000218F0000}"/>
    <cellStyle name="Style 120 2 2" xfId="36597" xr:uid="{00000000-0005-0000-0000-0000228F0000}"/>
    <cellStyle name="Style 120 3" xfId="36598" xr:uid="{00000000-0005-0000-0000-0000238F0000}"/>
    <cellStyle name="Style 121" xfId="36599" xr:uid="{00000000-0005-0000-0000-0000248F0000}"/>
    <cellStyle name="Style 121 2" xfId="36600" xr:uid="{00000000-0005-0000-0000-0000258F0000}"/>
    <cellStyle name="Style 121 2 2" xfId="36601" xr:uid="{00000000-0005-0000-0000-0000268F0000}"/>
    <cellStyle name="Style 121 3" xfId="36602" xr:uid="{00000000-0005-0000-0000-0000278F0000}"/>
    <cellStyle name="Style 126" xfId="36603" xr:uid="{00000000-0005-0000-0000-0000288F0000}"/>
    <cellStyle name="Style 126 2" xfId="36604" xr:uid="{00000000-0005-0000-0000-0000298F0000}"/>
    <cellStyle name="Style 126 2 2" xfId="36605" xr:uid="{00000000-0005-0000-0000-00002A8F0000}"/>
    <cellStyle name="Style 126 3" xfId="36606" xr:uid="{00000000-0005-0000-0000-00002B8F0000}"/>
    <cellStyle name="Style 126 3 2" xfId="36607" xr:uid="{00000000-0005-0000-0000-00002C8F0000}"/>
    <cellStyle name="Style 126 4" xfId="36608" xr:uid="{00000000-0005-0000-0000-00002D8F0000}"/>
    <cellStyle name="Style 127" xfId="36609" xr:uid="{00000000-0005-0000-0000-00002E8F0000}"/>
    <cellStyle name="Style 127 2" xfId="36610" xr:uid="{00000000-0005-0000-0000-00002F8F0000}"/>
    <cellStyle name="Style 127 2 2" xfId="36611" xr:uid="{00000000-0005-0000-0000-0000308F0000}"/>
    <cellStyle name="Style 127 3" xfId="36612" xr:uid="{00000000-0005-0000-0000-0000318F0000}"/>
    <cellStyle name="Style 128" xfId="36613" xr:uid="{00000000-0005-0000-0000-0000328F0000}"/>
    <cellStyle name="Style 128 2" xfId="36614" xr:uid="{00000000-0005-0000-0000-0000338F0000}"/>
    <cellStyle name="Style 128 2 2" xfId="36615" xr:uid="{00000000-0005-0000-0000-0000348F0000}"/>
    <cellStyle name="Style 128 3" xfId="36616" xr:uid="{00000000-0005-0000-0000-0000358F0000}"/>
    <cellStyle name="Style 129" xfId="36617" xr:uid="{00000000-0005-0000-0000-0000368F0000}"/>
    <cellStyle name="Style 129 2" xfId="36618" xr:uid="{00000000-0005-0000-0000-0000378F0000}"/>
    <cellStyle name="Style 129 2 2" xfId="36619" xr:uid="{00000000-0005-0000-0000-0000388F0000}"/>
    <cellStyle name="Style 129 3" xfId="36620" xr:uid="{00000000-0005-0000-0000-0000398F0000}"/>
    <cellStyle name="Style 130" xfId="36621" xr:uid="{00000000-0005-0000-0000-00003A8F0000}"/>
    <cellStyle name="Style 130 2" xfId="36622" xr:uid="{00000000-0005-0000-0000-00003B8F0000}"/>
    <cellStyle name="Style 130 2 2" xfId="36623" xr:uid="{00000000-0005-0000-0000-00003C8F0000}"/>
    <cellStyle name="Style 130 3" xfId="36624" xr:uid="{00000000-0005-0000-0000-00003D8F0000}"/>
    <cellStyle name="Style 130 3 2" xfId="36625" xr:uid="{00000000-0005-0000-0000-00003E8F0000}"/>
    <cellStyle name="Style 130 4" xfId="36626" xr:uid="{00000000-0005-0000-0000-00003F8F0000}"/>
    <cellStyle name="Style 131" xfId="36627" xr:uid="{00000000-0005-0000-0000-0000408F0000}"/>
    <cellStyle name="Style 131 2" xfId="36628" xr:uid="{00000000-0005-0000-0000-0000418F0000}"/>
    <cellStyle name="Style 131 2 2" xfId="36629" xr:uid="{00000000-0005-0000-0000-0000428F0000}"/>
    <cellStyle name="Style 131 3" xfId="36630" xr:uid="{00000000-0005-0000-0000-0000438F0000}"/>
    <cellStyle name="Style 132" xfId="36631" xr:uid="{00000000-0005-0000-0000-0000448F0000}"/>
    <cellStyle name="Style 132 2" xfId="36632" xr:uid="{00000000-0005-0000-0000-0000458F0000}"/>
    <cellStyle name="Style 132 2 2" xfId="36633" xr:uid="{00000000-0005-0000-0000-0000468F0000}"/>
    <cellStyle name="Style 132 3" xfId="36634" xr:uid="{00000000-0005-0000-0000-0000478F0000}"/>
    <cellStyle name="Style 137" xfId="36635" xr:uid="{00000000-0005-0000-0000-0000488F0000}"/>
    <cellStyle name="Style 137 2" xfId="36636" xr:uid="{00000000-0005-0000-0000-0000498F0000}"/>
    <cellStyle name="Style 137 2 2" xfId="36637" xr:uid="{00000000-0005-0000-0000-00004A8F0000}"/>
    <cellStyle name="Style 137 3" xfId="36638" xr:uid="{00000000-0005-0000-0000-00004B8F0000}"/>
    <cellStyle name="Style 137 3 2" xfId="36639" xr:uid="{00000000-0005-0000-0000-00004C8F0000}"/>
    <cellStyle name="Style 137 4" xfId="36640" xr:uid="{00000000-0005-0000-0000-00004D8F0000}"/>
    <cellStyle name="Style 138" xfId="36641" xr:uid="{00000000-0005-0000-0000-00004E8F0000}"/>
    <cellStyle name="Style 138 2" xfId="36642" xr:uid="{00000000-0005-0000-0000-00004F8F0000}"/>
    <cellStyle name="Style 138 2 2" xfId="36643" xr:uid="{00000000-0005-0000-0000-0000508F0000}"/>
    <cellStyle name="Style 138 3" xfId="36644" xr:uid="{00000000-0005-0000-0000-0000518F0000}"/>
    <cellStyle name="Style 139" xfId="36645" xr:uid="{00000000-0005-0000-0000-0000528F0000}"/>
    <cellStyle name="Style 139 2" xfId="36646" xr:uid="{00000000-0005-0000-0000-0000538F0000}"/>
    <cellStyle name="Style 139 2 2" xfId="36647" xr:uid="{00000000-0005-0000-0000-0000548F0000}"/>
    <cellStyle name="Style 139 3" xfId="36648" xr:uid="{00000000-0005-0000-0000-0000558F0000}"/>
    <cellStyle name="Style 140" xfId="36649" xr:uid="{00000000-0005-0000-0000-0000568F0000}"/>
    <cellStyle name="Style 140 2" xfId="36650" xr:uid="{00000000-0005-0000-0000-0000578F0000}"/>
    <cellStyle name="Style 140 2 2" xfId="36651" xr:uid="{00000000-0005-0000-0000-0000588F0000}"/>
    <cellStyle name="Style 140 3" xfId="36652" xr:uid="{00000000-0005-0000-0000-0000598F0000}"/>
    <cellStyle name="Style 141" xfId="36653" xr:uid="{00000000-0005-0000-0000-00005A8F0000}"/>
    <cellStyle name="Style 141 2" xfId="36654" xr:uid="{00000000-0005-0000-0000-00005B8F0000}"/>
    <cellStyle name="Style 141 2 2" xfId="36655" xr:uid="{00000000-0005-0000-0000-00005C8F0000}"/>
    <cellStyle name="Style 141 3" xfId="36656" xr:uid="{00000000-0005-0000-0000-00005D8F0000}"/>
    <cellStyle name="Style 141 3 2" xfId="36657" xr:uid="{00000000-0005-0000-0000-00005E8F0000}"/>
    <cellStyle name="Style 141 4" xfId="36658" xr:uid="{00000000-0005-0000-0000-00005F8F0000}"/>
    <cellStyle name="Style 142" xfId="36659" xr:uid="{00000000-0005-0000-0000-0000608F0000}"/>
    <cellStyle name="Style 142 2" xfId="36660" xr:uid="{00000000-0005-0000-0000-0000618F0000}"/>
    <cellStyle name="Style 142 2 2" xfId="36661" xr:uid="{00000000-0005-0000-0000-0000628F0000}"/>
    <cellStyle name="Style 142 3" xfId="36662" xr:uid="{00000000-0005-0000-0000-0000638F0000}"/>
    <cellStyle name="Style 143" xfId="36663" xr:uid="{00000000-0005-0000-0000-0000648F0000}"/>
    <cellStyle name="Style 143 2" xfId="36664" xr:uid="{00000000-0005-0000-0000-0000658F0000}"/>
    <cellStyle name="Style 143 2 2" xfId="36665" xr:uid="{00000000-0005-0000-0000-0000668F0000}"/>
    <cellStyle name="Style 143 3" xfId="36666" xr:uid="{00000000-0005-0000-0000-0000678F0000}"/>
    <cellStyle name="Style 148" xfId="36667" xr:uid="{00000000-0005-0000-0000-0000688F0000}"/>
    <cellStyle name="Style 148 2" xfId="36668" xr:uid="{00000000-0005-0000-0000-0000698F0000}"/>
    <cellStyle name="Style 148 2 2" xfId="36669" xr:uid="{00000000-0005-0000-0000-00006A8F0000}"/>
    <cellStyle name="Style 148 3" xfId="36670" xr:uid="{00000000-0005-0000-0000-00006B8F0000}"/>
    <cellStyle name="Style 148 3 2" xfId="36671" xr:uid="{00000000-0005-0000-0000-00006C8F0000}"/>
    <cellStyle name="Style 148 4" xfId="36672" xr:uid="{00000000-0005-0000-0000-00006D8F0000}"/>
    <cellStyle name="Style 149" xfId="36673" xr:uid="{00000000-0005-0000-0000-00006E8F0000}"/>
    <cellStyle name="Style 149 2" xfId="36674" xr:uid="{00000000-0005-0000-0000-00006F8F0000}"/>
    <cellStyle name="Style 149 2 2" xfId="36675" xr:uid="{00000000-0005-0000-0000-0000708F0000}"/>
    <cellStyle name="Style 149 3" xfId="36676" xr:uid="{00000000-0005-0000-0000-0000718F0000}"/>
    <cellStyle name="Style 150" xfId="36677" xr:uid="{00000000-0005-0000-0000-0000728F0000}"/>
    <cellStyle name="Style 150 2" xfId="36678" xr:uid="{00000000-0005-0000-0000-0000738F0000}"/>
    <cellStyle name="Style 150 2 2" xfId="36679" xr:uid="{00000000-0005-0000-0000-0000748F0000}"/>
    <cellStyle name="Style 150 3" xfId="36680" xr:uid="{00000000-0005-0000-0000-0000758F0000}"/>
    <cellStyle name="Style 151" xfId="36681" xr:uid="{00000000-0005-0000-0000-0000768F0000}"/>
    <cellStyle name="Style 151 2" xfId="36682" xr:uid="{00000000-0005-0000-0000-0000778F0000}"/>
    <cellStyle name="Style 151 2 2" xfId="36683" xr:uid="{00000000-0005-0000-0000-0000788F0000}"/>
    <cellStyle name="Style 151 3" xfId="36684" xr:uid="{00000000-0005-0000-0000-0000798F0000}"/>
    <cellStyle name="Style 152" xfId="36685" xr:uid="{00000000-0005-0000-0000-00007A8F0000}"/>
    <cellStyle name="Style 152 2" xfId="36686" xr:uid="{00000000-0005-0000-0000-00007B8F0000}"/>
    <cellStyle name="Style 152 2 2" xfId="36687" xr:uid="{00000000-0005-0000-0000-00007C8F0000}"/>
    <cellStyle name="Style 152 3" xfId="36688" xr:uid="{00000000-0005-0000-0000-00007D8F0000}"/>
    <cellStyle name="Style 152 3 2" xfId="36689" xr:uid="{00000000-0005-0000-0000-00007E8F0000}"/>
    <cellStyle name="Style 152 4" xfId="36690" xr:uid="{00000000-0005-0000-0000-00007F8F0000}"/>
    <cellStyle name="Style 153" xfId="36691" xr:uid="{00000000-0005-0000-0000-0000808F0000}"/>
    <cellStyle name="Style 153 2" xfId="36692" xr:uid="{00000000-0005-0000-0000-0000818F0000}"/>
    <cellStyle name="Style 153 2 2" xfId="36693" xr:uid="{00000000-0005-0000-0000-0000828F0000}"/>
    <cellStyle name="Style 153 3" xfId="36694" xr:uid="{00000000-0005-0000-0000-0000838F0000}"/>
    <cellStyle name="Style 154" xfId="36695" xr:uid="{00000000-0005-0000-0000-0000848F0000}"/>
    <cellStyle name="Style 154 2" xfId="36696" xr:uid="{00000000-0005-0000-0000-0000858F0000}"/>
    <cellStyle name="Style 154 2 2" xfId="36697" xr:uid="{00000000-0005-0000-0000-0000868F0000}"/>
    <cellStyle name="Style 154 3" xfId="36698" xr:uid="{00000000-0005-0000-0000-0000878F0000}"/>
    <cellStyle name="Style 159" xfId="36699" xr:uid="{00000000-0005-0000-0000-0000888F0000}"/>
    <cellStyle name="Style 159 2" xfId="36700" xr:uid="{00000000-0005-0000-0000-0000898F0000}"/>
    <cellStyle name="Style 159 2 2" xfId="36701" xr:uid="{00000000-0005-0000-0000-00008A8F0000}"/>
    <cellStyle name="Style 159 3" xfId="36702" xr:uid="{00000000-0005-0000-0000-00008B8F0000}"/>
    <cellStyle name="Style 159 3 2" xfId="36703" xr:uid="{00000000-0005-0000-0000-00008C8F0000}"/>
    <cellStyle name="Style 159 4" xfId="36704" xr:uid="{00000000-0005-0000-0000-00008D8F0000}"/>
    <cellStyle name="Style 160" xfId="36705" xr:uid="{00000000-0005-0000-0000-00008E8F0000}"/>
    <cellStyle name="Style 160 2" xfId="36706" xr:uid="{00000000-0005-0000-0000-00008F8F0000}"/>
    <cellStyle name="Style 160 2 2" xfId="36707" xr:uid="{00000000-0005-0000-0000-0000908F0000}"/>
    <cellStyle name="Style 160 3" xfId="36708" xr:uid="{00000000-0005-0000-0000-0000918F0000}"/>
    <cellStyle name="Style 161" xfId="36709" xr:uid="{00000000-0005-0000-0000-0000928F0000}"/>
    <cellStyle name="Style 161 2" xfId="36710" xr:uid="{00000000-0005-0000-0000-0000938F0000}"/>
    <cellStyle name="Style 161 2 2" xfId="36711" xr:uid="{00000000-0005-0000-0000-0000948F0000}"/>
    <cellStyle name="Style 161 3" xfId="36712" xr:uid="{00000000-0005-0000-0000-0000958F0000}"/>
    <cellStyle name="Style 162" xfId="36713" xr:uid="{00000000-0005-0000-0000-0000968F0000}"/>
    <cellStyle name="Style 162 2" xfId="36714" xr:uid="{00000000-0005-0000-0000-0000978F0000}"/>
    <cellStyle name="Style 162 2 2" xfId="36715" xr:uid="{00000000-0005-0000-0000-0000988F0000}"/>
    <cellStyle name="Style 162 3" xfId="36716" xr:uid="{00000000-0005-0000-0000-0000998F0000}"/>
    <cellStyle name="Style 163" xfId="36717" xr:uid="{00000000-0005-0000-0000-00009A8F0000}"/>
    <cellStyle name="Style 163 2" xfId="36718" xr:uid="{00000000-0005-0000-0000-00009B8F0000}"/>
    <cellStyle name="Style 163 2 2" xfId="36719" xr:uid="{00000000-0005-0000-0000-00009C8F0000}"/>
    <cellStyle name="Style 163 3" xfId="36720" xr:uid="{00000000-0005-0000-0000-00009D8F0000}"/>
    <cellStyle name="Style 163 3 2" xfId="36721" xr:uid="{00000000-0005-0000-0000-00009E8F0000}"/>
    <cellStyle name="Style 163 4" xfId="36722" xr:uid="{00000000-0005-0000-0000-00009F8F0000}"/>
    <cellStyle name="Style 164" xfId="36723" xr:uid="{00000000-0005-0000-0000-0000A08F0000}"/>
    <cellStyle name="Style 164 2" xfId="36724" xr:uid="{00000000-0005-0000-0000-0000A18F0000}"/>
    <cellStyle name="Style 164 2 2" xfId="36725" xr:uid="{00000000-0005-0000-0000-0000A28F0000}"/>
    <cellStyle name="Style 164 3" xfId="36726" xr:uid="{00000000-0005-0000-0000-0000A38F0000}"/>
    <cellStyle name="Style 165" xfId="36727" xr:uid="{00000000-0005-0000-0000-0000A48F0000}"/>
    <cellStyle name="Style 165 2" xfId="36728" xr:uid="{00000000-0005-0000-0000-0000A58F0000}"/>
    <cellStyle name="Style 165 2 2" xfId="36729" xr:uid="{00000000-0005-0000-0000-0000A68F0000}"/>
    <cellStyle name="Style 165 3" xfId="36730" xr:uid="{00000000-0005-0000-0000-0000A78F0000}"/>
    <cellStyle name="Style 21" xfId="36731" xr:uid="{00000000-0005-0000-0000-0000A88F0000}"/>
    <cellStyle name="Style 21 10" xfId="36732" xr:uid="{00000000-0005-0000-0000-0000A98F0000}"/>
    <cellStyle name="Style 21 10 2" xfId="36733" xr:uid="{00000000-0005-0000-0000-0000AA8F0000}"/>
    <cellStyle name="Style 21 10 2 2" xfId="36734" xr:uid="{00000000-0005-0000-0000-0000AB8F0000}"/>
    <cellStyle name="Style 21 10 2 3" xfId="36735" xr:uid="{00000000-0005-0000-0000-0000AC8F0000}"/>
    <cellStyle name="Style 21 10 3" xfId="36736" xr:uid="{00000000-0005-0000-0000-0000AD8F0000}"/>
    <cellStyle name="Style 21 10 4" xfId="36737" xr:uid="{00000000-0005-0000-0000-0000AE8F0000}"/>
    <cellStyle name="Style 21 11" xfId="36738" xr:uid="{00000000-0005-0000-0000-0000AF8F0000}"/>
    <cellStyle name="Style 21 11 2" xfId="36739" xr:uid="{00000000-0005-0000-0000-0000B08F0000}"/>
    <cellStyle name="Style 21 11 3" xfId="36740" xr:uid="{00000000-0005-0000-0000-0000B18F0000}"/>
    <cellStyle name="Style 21 12" xfId="36741" xr:uid="{00000000-0005-0000-0000-0000B28F0000}"/>
    <cellStyle name="Style 21 12 2" xfId="36742" xr:uid="{00000000-0005-0000-0000-0000B38F0000}"/>
    <cellStyle name="Style 21 12 3" xfId="36743" xr:uid="{00000000-0005-0000-0000-0000B48F0000}"/>
    <cellStyle name="Style 21 13" xfId="36744" xr:uid="{00000000-0005-0000-0000-0000B58F0000}"/>
    <cellStyle name="Style 21 13 2" xfId="36745" xr:uid="{00000000-0005-0000-0000-0000B68F0000}"/>
    <cellStyle name="Style 21 13 3" xfId="36746" xr:uid="{00000000-0005-0000-0000-0000B78F0000}"/>
    <cellStyle name="Style 21 14" xfId="36747" xr:uid="{00000000-0005-0000-0000-0000B88F0000}"/>
    <cellStyle name="Style 21 2" xfId="36748" xr:uid="{00000000-0005-0000-0000-0000B98F0000}"/>
    <cellStyle name="Style 21 2 10" xfId="36749" xr:uid="{00000000-0005-0000-0000-0000BA8F0000}"/>
    <cellStyle name="Style 21 2 10 2" xfId="36750" xr:uid="{00000000-0005-0000-0000-0000BB8F0000}"/>
    <cellStyle name="Style 21 2 10 3" xfId="36751" xr:uid="{00000000-0005-0000-0000-0000BC8F0000}"/>
    <cellStyle name="Style 21 2 11" xfId="36752" xr:uid="{00000000-0005-0000-0000-0000BD8F0000}"/>
    <cellStyle name="Style 21 2 11 2" xfId="36753" xr:uid="{00000000-0005-0000-0000-0000BE8F0000}"/>
    <cellStyle name="Style 21 2 11 3" xfId="36754" xr:uid="{00000000-0005-0000-0000-0000BF8F0000}"/>
    <cellStyle name="Style 21 2 12" xfId="36755" xr:uid="{00000000-0005-0000-0000-0000C08F0000}"/>
    <cellStyle name="Style 21 2 12 2" xfId="36756" xr:uid="{00000000-0005-0000-0000-0000C18F0000}"/>
    <cellStyle name="Style 21 2 12 3" xfId="36757" xr:uid="{00000000-0005-0000-0000-0000C28F0000}"/>
    <cellStyle name="Style 21 2 13" xfId="36758" xr:uid="{00000000-0005-0000-0000-0000C38F0000}"/>
    <cellStyle name="Style 21 2 2" xfId="36759" xr:uid="{00000000-0005-0000-0000-0000C48F0000}"/>
    <cellStyle name="Style 21 2 2 2" xfId="36760" xr:uid="{00000000-0005-0000-0000-0000C58F0000}"/>
    <cellStyle name="Style 21 2 2 2 2" xfId="36761" xr:uid="{00000000-0005-0000-0000-0000C68F0000}"/>
    <cellStyle name="Style 21 2 2 2 2 2" xfId="36762" xr:uid="{00000000-0005-0000-0000-0000C78F0000}"/>
    <cellStyle name="Style 21 2 2 2 2 3" xfId="36763" xr:uid="{00000000-0005-0000-0000-0000C88F0000}"/>
    <cellStyle name="Style 21 2 2 2 3" xfId="36764" xr:uid="{00000000-0005-0000-0000-0000C98F0000}"/>
    <cellStyle name="Style 21 2 2 2 4" xfId="36765" xr:uid="{00000000-0005-0000-0000-0000CA8F0000}"/>
    <cellStyle name="Style 21 2 2 3" xfId="36766" xr:uid="{00000000-0005-0000-0000-0000CB8F0000}"/>
    <cellStyle name="Style 21 2 2 3 2" xfId="36767" xr:uid="{00000000-0005-0000-0000-0000CC8F0000}"/>
    <cellStyle name="Style 21 2 2 3 2 2" xfId="36768" xr:uid="{00000000-0005-0000-0000-0000CD8F0000}"/>
    <cellStyle name="Style 21 2 2 3 2 3" xfId="36769" xr:uid="{00000000-0005-0000-0000-0000CE8F0000}"/>
    <cellStyle name="Style 21 2 2 3 3" xfId="36770" xr:uid="{00000000-0005-0000-0000-0000CF8F0000}"/>
    <cellStyle name="Style 21 2 2 3 4" xfId="36771" xr:uid="{00000000-0005-0000-0000-0000D08F0000}"/>
    <cellStyle name="Style 21 2 2 4" xfId="36772" xr:uid="{00000000-0005-0000-0000-0000D18F0000}"/>
    <cellStyle name="Style 21 2 2 4 2" xfId="36773" xr:uid="{00000000-0005-0000-0000-0000D28F0000}"/>
    <cellStyle name="Style 21 2 2 4 3" xfId="36774" xr:uid="{00000000-0005-0000-0000-0000D38F0000}"/>
    <cellStyle name="Style 21 2 2 5" xfId="36775" xr:uid="{00000000-0005-0000-0000-0000D48F0000}"/>
    <cellStyle name="Style 21 2 2 5 2" xfId="36776" xr:uid="{00000000-0005-0000-0000-0000D58F0000}"/>
    <cellStyle name="Style 21 2 2 5 3" xfId="36777" xr:uid="{00000000-0005-0000-0000-0000D68F0000}"/>
    <cellStyle name="Style 21 2 2 6" xfId="36778" xr:uid="{00000000-0005-0000-0000-0000D78F0000}"/>
    <cellStyle name="Style 21 2 2 6 2" xfId="36779" xr:uid="{00000000-0005-0000-0000-0000D88F0000}"/>
    <cellStyle name="Style 21 2 2 6 3" xfId="36780" xr:uid="{00000000-0005-0000-0000-0000D98F0000}"/>
    <cellStyle name="Style 21 2 2 7" xfId="36781" xr:uid="{00000000-0005-0000-0000-0000DA8F0000}"/>
    <cellStyle name="Style 21 2 3" xfId="36782" xr:uid="{00000000-0005-0000-0000-0000DB8F0000}"/>
    <cellStyle name="Style 21 2 3 2" xfId="36783" xr:uid="{00000000-0005-0000-0000-0000DC8F0000}"/>
    <cellStyle name="Style 21 2 3 2 2" xfId="36784" xr:uid="{00000000-0005-0000-0000-0000DD8F0000}"/>
    <cellStyle name="Style 21 2 3 2 2 2" xfId="36785" xr:uid="{00000000-0005-0000-0000-0000DE8F0000}"/>
    <cellStyle name="Style 21 2 3 2 2 3" xfId="36786" xr:uid="{00000000-0005-0000-0000-0000DF8F0000}"/>
    <cellStyle name="Style 21 2 3 2 3" xfId="36787" xr:uid="{00000000-0005-0000-0000-0000E08F0000}"/>
    <cellStyle name="Style 21 2 3 2 4" xfId="36788" xr:uid="{00000000-0005-0000-0000-0000E18F0000}"/>
    <cellStyle name="Style 21 2 3 3" xfId="36789" xr:uid="{00000000-0005-0000-0000-0000E28F0000}"/>
    <cellStyle name="Style 21 2 3 3 2" xfId="36790" xr:uid="{00000000-0005-0000-0000-0000E38F0000}"/>
    <cellStyle name="Style 21 2 3 3 2 2" xfId="36791" xr:uid="{00000000-0005-0000-0000-0000E48F0000}"/>
    <cellStyle name="Style 21 2 3 3 2 3" xfId="36792" xr:uid="{00000000-0005-0000-0000-0000E58F0000}"/>
    <cellStyle name="Style 21 2 3 3 3" xfId="36793" xr:uid="{00000000-0005-0000-0000-0000E68F0000}"/>
    <cellStyle name="Style 21 2 3 3 4" xfId="36794" xr:uid="{00000000-0005-0000-0000-0000E78F0000}"/>
    <cellStyle name="Style 21 2 3 4" xfId="36795" xr:uid="{00000000-0005-0000-0000-0000E88F0000}"/>
    <cellStyle name="Style 21 2 3 4 2" xfId="36796" xr:uid="{00000000-0005-0000-0000-0000E98F0000}"/>
    <cellStyle name="Style 21 2 3 4 3" xfId="36797" xr:uid="{00000000-0005-0000-0000-0000EA8F0000}"/>
    <cellStyle name="Style 21 2 3 5" xfId="36798" xr:uid="{00000000-0005-0000-0000-0000EB8F0000}"/>
    <cellStyle name="Style 21 2 3 5 2" xfId="36799" xr:uid="{00000000-0005-0000-0000-0000EC8F0000}"/>
    <cellStyle name="Style 21 2 3 5 3" xfId="36800" xr:uid="{00000000-0005-0000-0000-0000ED8F0000}"/>
    <cellStyle name="Style 21 2 3 6" xfId="36801" xr:uid="{00000000-0005-0000-0000-0000EE8F0000}"/>
    <cellStyle name="Style 21 2 4" xfId="36802" xr:uid="{00000000-0005-0000-0000-0000EF8F0000}"/>
    <cellStyle name="Style 21 2 4 2" xfId="36803" xr:uid="{00000000-0005-0000-0000-0000F08F0000}"/>
    <cellStyle name="Style 21 2 4 2 2" xfId="36804" xr:uid="{00000000-0005-0000-0000-0000F18F0000}"/>
    <cellStyle name="Style 21 2 4 2 2 2" xfId="36805" xr:uid="{00000000-0005-0000-0000-0000F28F0000}"/>
    <cellStyle name="Style 21 2 4 2 2 3" xfId="36806" xr:uid="{00000000-0005-0000-0000-0000F38F0000}"/>
    <cellStyle name="Style 21 2 4 2 3" xfId="36807" xr:uid="{00000000-0005-0000-0000-0000F48F0000}"/>
    <cellStyle name="Style 21 2 4 2 4" xfId="36808" xr:uid="{00000000-0005-0000-0000-0000F58F0000}"/>
    <cellStyle name="Style 21 2 4 3" xfId="36809" xr:uid="{00000000-0005-0000-0000-0000F68F0000}"/>
    <cellStyle name="Style 21 2 4 3 2" xfId="36810" xr:uid="{00000000-0005-0000-0000-0000F78F0000}"/>
    <cellStyle name="Style 21 2 4 3 2 2" xfId="36811" xr:uid="{00000000-0005-0000-0000-0000F88F0000}"/>
    <cellStyle name="Style 21 2 4 3 2 3" xfId="36812" xr:uid="{00000000-0005-0000-0000-0000F98F0000}"/>
    <cellStyle name="Style 21 2 4 3 3" xfId="36813" xr:uid="{00000000-0005-0000-0000-0000FA8F0000}"/>
    <cellStyle name="Style 21 2 4 3 4" xfId="36814" xr:uid="{00000000-0005-0000-0000-0000FB8F0000}"/>
    <cellStyle name="Style 21 2 4 4" xfId="36815" xr:uid="{00000000-0005-0000-0000-0000FC8F0000}"/>
    <cellStyle name="Style 21 2 4 4 2" xfId="36816" xr:uid="{00000000-0005-0000-0000-0000FD8F0000}"/>
    <cellStyle name="Style 21 2 4 4 3" xfId="36817" xr:uid="{00000000-0005-0000-0000-0000FE8F0000}"/>
    <cellStyle name="Style 21 2 4 5" xfId="36818" xr:uid="{00000000-0005-0000-0000-0000FF8F0000}"/>
    <cellStyle name="Style 21 2 4 6" xfId="36819" xr:uid="{00000000-0005-0000-0000-000000900000}"/>
    <cellStyle name="Style 21 2 5" xfId="36820" xr:uid="{00000000-0005-0000-0000-000001900000}"/>
    <cellStyle name="Style 21 2 5 2" xfId="36821" xr:uid="{00000000-0005-0000-0000-000002900000}"/>
    <cellStyle name="Style 21 2 5 2 2" xfId="36822" xr:uid="{00000000-0005-0000-0000-000003900000}"/>
    <cellStyle name="Style 21 2 5 2 2 2" xfId="36823" xr:uid="{00000000-0005-0000-0000-000004900000}"/>
    <cellStyle name="Style 21 2 5 2 2 3" xfId="36824" xr:uid="{00000000-0005-0000-0000-000005900000}"/>
    <cellStyle name="Style 21 2 5 2 3" xfId="36825" xr:uid="{00000000-0005-0000-0000-000006900000}"/>
    <cellStyle name="Style 21 2 5 2 4" xfId="36826" xr:uid="{00000000-0005-0000-0000-000007900000}"/>
    <cellStyle name="Style 21 2 5 3" xfId="36827" xr:uid="{00000000-0005-0000-0000-000008900000}"/>
    <cellStyle name="Style 21 2 5 3 2" xfId="36828" xr:uid="{00000000-0005-0000-0000-000009900000}"/>
    <cellStyle name="Style 21 2 5 3 2 2" xfId="36829" xr:uid="{00000000-0005-0000-0000-00000A900000}"/>
    <cellStyle name="Style 21 2 5 3 2 3" xfId="36830" xr:uid="{00000000-0005-0000-0000-00000B900000}"/>
    <cellStyle name="Style 21 2 5 3 3" xfId="36831" xr:uid="{00000000-0005-0000-0000-00000C900000}"/>
    <cellStyle name="Style 21 2 5 3 4" xfId="36832" xr:uid="{00000000-0005-0000-0000-00000D900000}"/>
    <cellStyle name="Style 21 2 5 4" xfId="36833" xr:uid="{00000000-0005-0000-0000-00000E900000}"/>
    <cellStyle name="Style 21 2 5 4 2" xfId="36834" xr:uid="{00000000-0005-0000-0000-00000F900000}"/>
    <cellStyle name="Style 21 2 5 4 2 2" xfId="36835" xr:uid="{00000000-0005-0000-0000-000010900000}"/>
    <cellStyle name="Style 21 2 5 4 2 3" xfId="36836" xr:uid="{00000000-0005-0000-0000-000011900000}"/>
    <cellStyle name="Style 21 2 5 4 3" xfId="36837" xr:uid="{00000000-0005-0000-0000-000012900000}"/>
    <cellStyle name="Style 21 2 5 4 4" xfId="36838" xr:uid="{00000000-0005-0000-0000-000013900000}"/>
    <cellStyle name="Style 21 2 5 5" xfId="36839" xr:uid="{00000000-0005-0000-0000-000014900000}"/>
    <cellStyle name="Style 21 2 5 5 2" xfId="36840" xr:uid="{00000000-0005-0000-0000-000015900000}"/>
    <cellStyle name="Style 21 2 5 5 3" xfId="36841" xr:uid="{00000000-0005-0000-0000-000016900000}"/>
    <cellStyle name="Style 21 2 5 6" xfId="36842" xr:uid="{00000000-0005-0000-0000-000017900000}"/>
    <cellStyle name="Style 21 2 5 7" xfId="36843" xr:uid="{00000000-0005-0000-0000-000018900000}"/>
    <cellStyle name="Style 21 2 6" xfId="36844" xr:uid="{00000000-0005-0000-0000-000019900000}"/>
    <cellStyle name="Style 21 2 6 2" xfId="36845" xr:uid="{00000000-0005-0000-0000-00001A900000}"/>
    <cellStyle name="Style 21 2 6 2 2" xfId="36846" xr:uid="{00000000-0005-0000-0000-00001B900000}"/>
    <cellStyle name="Style 21 2 6 2 2 2" xfId="36847" xr:uid="{00000000-0005-0000-0000-00001C900000}"/>
    <cellStyle name="Style 21 2 6 2 2 3" xfId="36848" xr:uid="{00000000-0005-0000-0000-00001D900000}"/>
    <cellStyle name="Style 21 2 6 2 3" xfId="36849" xr:uid="{00000000-0005-0000-0000-00001E900000}"/>
    <cellStyle name="Style 21 2 6 2 4" xfId="36850" xr:uid="{00000000-0005-0000-0000-00001F900000}"/>
    <cellStyle name="Style 21 2 6 3" xfId="36851" xr:uid="{00000000-0005-0000-0000-000020900000}"/>
    <cellStyle name="Style 21 2 6 3 2" xfId="36852" xr:uid="{00000000-0005-0000-0000-000021900000}"/>
    <cellStyle name="Style 21 2 6 3 2 2" xfId="36853" xr:uid="{00000000-0005-0000-0000-000022900000}"/>
    <cellStyle name="Style 21 2 6 3 2 3" xfId="36854" xr:uid="{00000000-0005-0000-0000-000023900000}"/>
    <cellStyle name="Style 21 2 6 3 3" xfId="36855" xr:uid="{00000000-0005-0000-0000-000024900000}"/>
    <cellStyle name="Style 21 2 6 3 4" xfId="36856" xr:uid="{00000000-0005-0000-0000-000025900000}"/>
    <cellStyle name="Style 21 2 6 4" xfId="36857" xr:uid="{00000000-0005-0000-0000-000026900000}"/>
    <cellStyle name="Style 21 2 6 4 2" xfId="36858" xr:uid="{00000000-0005-0000-0000-000027900000}"/>
    <cellStyle name="Style 21 2 6 4 3" xfId="36859" xr:uid="{00000000-0005-0000-0000-000028900000}"/>
    <cellStyle name="Style 21 2 6 5" xfId="36860" xr:uid="{00000000-0005-0000-0000-000029900000}"/>
    <cellStyle name="Style 21 2 6 6" xfId="36861" xr:uid="{00000000-0005-0000-0000-00002A900000}"/>
    <cellStyle name="Style 21 2 7" xfId="36862" xr:uid="{00000000-0005-0000-0000-00002B900000}"/>
    <cellStyle name="Style 21 2 7 2" xfId="36863" xr:uid="{00000000-0005-0000-0000-00002C900000}"/>
    <cellStyle name="Style 21 2 7 2 2" xfId="36864" xr:uid="{00000000-0005-0000-0000-00002D900000}"/>
    <cellStyle name="Style 21 2 7 2 3" xfId="36865" xr:uid="{00000000-0005-0000-0000-00002E900000}"/>
    <cellStyle name="Style 21 2 7 3" xfId="36866" xr:uid="{00000000-0005-0000-0000-00002F900000}"/>
    <cellStyle name="Style 21 2 7 4" xfId="36867" xr:uid="{00000000-0005-0000-0000-000030900000}"/>
    <cellStyle name="Style 21 2 8" xfId="36868" xr:uid="{00000000-0005-0000-0000-000031900000}"/>
    <cellStyle name="Style 21 2 8 2" xfId="36869" xr:uid="{00000000-0005-0000-0000-000032900000}"/>
    <cellStyle name="Style 21 2 8 2 2" xfId="36870" xr:uid="{00000000-0005-0000-0000-000033900000}"/>
    <cellStyle name="Style 21 2 8 2 3" xfId="36871" xr:uid="{00000000-0005-0000-0000-000034900000}"/>
    <cellStyle name="Style 21 2 8 3" xfId="36872" xr:uid="{00000000-0005-0000-0000-000035900000}"/>
    <cellStyle name="Style 21 2 8 4" xfId="36873" xr:uid="{00000000-0005-0000-0000-000036900000}"/>
    <cellStyle name="Style 21 2 9" xfId="36874" xr:uid="{00000000-0005-0000-0000-000037900000}"/>
    <cellStyle name="Style 21 2 9 2" xfId="36875" xr:uid="{00000000-0005-0000-0000-000038900000}"/>
    <cellStyle name="Style 21 2 9 2 2" xfId="36876" xr:uid="{00000000-0005-0000-0000-000039900000}"/>
    <cellStyle name="Style 21 2 9 2 3" xfId="36877" xr:uid="{00000000-0005-0000-0000-00003A900000}"/>
    <cellStyle name="Style 21 2 9 3" xfId="36878" xr:uid="{00000000-0005-0000-0000-00003B900000}"/>
    <cellStyle name="Style 21 2 9 4" xfId="36879" xr:uid="{00000000-0005-0000-0000-00003C900000}"/>
    <cellStyle name="Style 21 3" xfId="36880" xr:uid="{00000000-0005-0000-0000-00003D900000}"/>
    <cellStyle name="Style 21 3 2" xfId="36881" xr:uid="{00000000-0005-0000-0000-00003E900000}"/>
    <cellStyle name="Style 21 3 2 2" xfId="36882" xr:uid="{00000000-0005-0000-0000-00003F900000}"/>
    <cellStyle name="Style 21 3 2 2 2" xfId="36883" xr:uid="{00000000-0005-0000-0000-000040900000}"/>
    <cellStyle name="Style 21 3 2 2 3" xfId="36884" xr:uid="{00000000-0005-0000-0000-000041900000}"/>
    <cellStyle name="Style 21 3 2 3" xfId="36885" xr:uid="{00000000-0005-0000-0000-000042900000}"/>
    <cellStyle name="Style 21 3 2 3 2" xfId="36886" xr:uid="{00000000-0005-0000-0000-000043900000}"/>
    <cellStyle name="Style 21 3 2 3 3" xfId="36887" xr:uid="{00000000-0005-0000-0000-000044900000}"/>
    <cellStyle name="Style 21 3 2 4" xfId="36888" xr:uid="{00000000-0005-0000-0000-000045900000}"/>
    <cellStyle name="Style 21 3 3" xfId="36889" xr:uid="{00000000-0005-0000-0000-000046900000}"/>
    <cellStyle name="Style 21 3 3 2" xfId="36890" xr:uid="{00000000-0005-0000-0000-000047900000}"/>
    <cellStyle name="Style 21 3 3 2 2" xfId="36891" xr:uid="{00000000-0005-0000-0000-000048900000}"/>
    <cellStyle name="Style 21 3 3 2 3" xfId="36892" xr:uid="{00000000-0005-0000-0000-000049900000}"/>
    <cellStyle name="Style 21 3 3 3" xfId="36893" xr:uid="{00000000-0005-0000-0000-00004A900000}"/>
    <cellStyle name="Style 21 3 3 4" xfId="36894" xr:uid="{00000000-0005-0000-0000-00004B900000}"/>
    <cellStyle name="Style 21 3 3 5" xfId="36895" xr:uid="{00000000-0005-0000-0000-00004C900000}"/>
    <cellStyle name="Style 21 3 4" xfId="36896" xr:uid="{00000000-0005-0000-0000-00004D900000}"/>
    <cellStyle name="Style 21 3 4 2" xfId="36897" xr:uid="{00000000-0005-0000-0000-00004E900000}"/>
    <cellStyle name="Style 21 3 4 3" xfId="36898" xr:uid="{00000000-0005-0000-0000-00004F900000}"/>
    <cellStyle name="Style 21 3 5" xfId="36899" xr:uid="{00000000-0005-0000-0000-000050900000}"/>
    <cellStyle name="Style 21 3 5 2" xfId="36900" xr:uid="{00000000-0005-0000-0000-000051900000}"/>
    <cellStyle name="Style 21 3 5 3" xfId="36901" xr:uid="{00000000-0005-0000-0000-000052900000}"/>
    <cellStyle name="Style 21 3 6" xfId="36902" xr:uid="{00000000-0005-0000-0000-000053900000}"/>
    <cellStyle name="Style 21 3 6 2" xfId="36903" xr:uid="{00000000-0005-0000-0000-000054900000}"/>
    <cellStyle name="Style 21 3 6 3" xfId="36904" xr:uid="{00000000-0005-0000-0000-000055900000}"/>
    <cellStyle name="Style 21 3 7" xfId="36905" xr:uid="{00000000-0005-0000-0000-000056900000}"/>
    <cellStyle name="Style 21 4" xfId="36906" xr:uid="{00000000-0005-0000-0000-000057900000}"/>
    <cellStyle name="Style 21 4 2" xfId="36907" xr:uid="{00000000-0005-0000-0000-000058900000}"/>
    <cellStyle name="Style 21 4 2 2" xfId="36908" xr:uid="{00000000-0005-0000-0000-000059900000}"/>
    <cellStyle name="Style 21 4 2 2 2" xfId="36909" xr:uid="{00000000-0005-0000-0000-00005A900000}"/>
    <cellStyle name="Style 21 4 2 2 3" xfId="36910" xr:uid="{00000000-0005-0000-0000-00005B900000}"/>
    <cellStyle name="Style 21 4 2 3" xfId="36911" xr:uid="{00000000-0005-0000-0000-00005C900000}"/>
    <cellStyle name="Style 21 4 2 4" xfId="36912" xr:uid="{00000000-0005-0000-0000-00005D900000}"/>
    <cellStyle name="Style 21 4 3" xfId="36913" xr:uid="{00000000-0005-0000-0000-00005E900000}"/>
    <cellStyle name="Style 21 4 3 2" xfId="36914" xr:uid="{00000000-0005-0000-0000-00005F900000}"/>
    <cellStyle name="Style 21 4 3 2 2" xfId="36915" xr:uid="{00000000-0005-0000-0000-000060900000}"/>
    <cellStyle name="Style 21 4 3 2 3" xfId="36916" xr:uid="{00000000-0005-0000-0000-000061900000}"/>
    <cellStyle name="Style 21 4 3 3" xfId="36917" xr:uid="{00000000-0005-0000-0000-000062900000}"/>
    <cellStyle name="Style 21 4 3 4" xfId="36918" xr:uid="{00000000-0005-0000-0000-000063900000}"/>
    <cellStyle name="Style 21 4 4" xfId="36919" xr:uid="{00000000-0005-0000-0000-000064900000}"/>
    <cellStyle name="Style 21 4 4 2" xfId="36920" xr:uid="{00000000-0005-0000-0000-000065900000}"/>
    <cellStyle name="Style 21 4 4 3" xfId="36921" xr:uid="{00000000-0005-0000-0000-000066900000}"/>
    <cellStyle name="Style 21 4 5" xfId="36922" xr:uid="{00000000-0005-0000-0000-000067900000}"/>
    <cellStyle name="Style 21 4 5 2" xfId="36923" xr:uid="{00000000-0005-0000-0000-000068900000}"/>
    <cellStyle name="Style 21 4 5 3" xfId="36924" xr:uid="{00000000-0005-0000-0000-000069900000}"/>
    <cellStyle name="Style 21 4 6" xfId="36925" xr:uid="{00000000-0005-0000-0000-00006A900000}"/>
    <cellStyle name="Style 21 5" xfId="36926" xr:uid="{00000000-0005-0000-0000-00006B900000}"/>
    <cellStyle name="Style 21 5 2" xfId="36927" xr:uid="{00000000-0005-0000-0000-00006C900000}"/>
    <cellStyle name="Style 21 5 2 2" xfId="36928" xr:uid="{00000000-0005-0000-0000-00006D900000}"/>
    <cellStyle name="Style 21 5 2 2 2" xfId="36929" xr:uid="{00000000-0005-0000-0000-00006E900000}"/>
    <cellStyle name="Style 21 5 2 2 3" xfId="36930" xr:uid="{00000000-0005-0000-0000-00006F900000}"/>
    <cellStyle name="Style 21 5 2 3" xfId="36931" xr:uid="{00000000-0005-0000-0000-000070900000}"/>
    <cellStyle name="Style 21 5 2 4" xfId="36932" xr:uid="{00000000-0005-0000-0000-000071900000}"/>
    <cellStyle name="Style 21 5 3" xfId="36933" xr:uid="{00000000-0005-0000-0000-000072900000}"/>
    <cellStyle name="Style 21 5 3 2" xfId="36934" xr:uid="{00000000-0005-0000-0000-000073900000}"/>
    <cellStyle name="Style 21 5 3 2 2" xfId="36935" xr:uid="{00000000-0005-0000-0000-000074900000}"/>
    <cellStyle name="Style 21 5 3 2 3" xfId="36936" xr:uid="{00000000-0005-0000-0000-000075900000}"/>
    <cellStyle name="Style 21 5 3 3" xfId="36937" xr:uid="{00000000-0005-0000-0000-000076900000}"/>
    <cellStyle name="Style 21 5 3 4" xfId="36938" xr:uid="{00000000-0005-0000-0000-000077900000}"/>
    <cellStyle name="Style 21 5 4" xfId="36939" xr:uid="{00000000-0005-0000-0000-000078900000}"/>
    <cellStyle name="Style 21 5 4 2" xfId="36940" xr:uid="{00000000-0005-0000-0000-000079900000}"/>
    <cellStyle name="Style 21 5 4 3" xfId="36941" xr:uid="{00000000-0005-0000-0000-00007A900000}"/>
    <cellStyle name="Style 21 5 5" xfId="36942" xr:uid="{00000000-0005-0000-0000-00007B900000}"/>
    <cellStyle name="Style 21 5 5 2" xfId="36943" xr:uid="{00000000-0005-0000-0000-00007C900000}"/>
    <cellStyle name="Style 21 5 5 3" xfId="36944" xr:uid="{00000000-0005-0000-0000-00007D900000}"/>
    <cellStyle name="Style 21 5 6" xfId="36945" xr:uid="{00000000-0005-0000-0000-00007E900000}"/>
    <cellStyle name="Style 21 6" xfId="36946" xr:uid="{00000000-0005-0000-0000-00007F900000}"/>
    <cellStyle name="Style 21 6 2" xfId="36947" xr:uid="{00000000-0005-0000-0000-000080900000}"/>
    <cellStyle name="Style 21 6 2 2" xfId="36948" xr:uid="{00000000-0005-0000-0000-000081900000}"/>
    <cellStyle name="Style 21 6 2 2 2" xfId="36949" xr:uid="{00000000-0005-0000-0000-000082900000}"/>
    <cellStyle name="Style 21 6 2 2 3" xfId="36950" xr:uid="{00000000-0005-0000-0000-000083900000}"/>
    <cellStyle name="Style 21 6 2 3" xfId="36951" xr:uid="{00000000-0005-0000-0000-000084900000}"/>
    <cellStyle name="Style 21 6 2 4" xfId="36952" xr:uid="{00000000-0005-0000-0000-000085900000}"/>
    <cellStyle name="Style 21 6 3" xfId="36953" xr:uid="{00000000-0005-0000-0000-000086900000}"/>
    <cellStyle name="Style 21 6 3 2" xfId="36954" xr:uid="{00000000-0005-0000-0000-000087900000}"/>
    <cellStyle name="Style 21 6 3 2 2" xfId="36955" xr:uid="{00000000-0005-0000-0000-000088900000}"/>
    <cellStyle name="Style 21 6 3 2 3" xfId="36956" xr:uid="{00000000-0005-0000-0000-000089900000}"/>
    <cellStyle name="Style 21 6 3 3" xfId="36957" xr:uid="{00000000-0005-0000-0000-00008A900000}"/>
    <cellStyle name="Style 21 6 3 4" xfId="36958" xr:uid="{00000000-0005-0000-0000-00008B900000}"/>
    <cellStyle name="Style 21 6 4" xfId="36959" xr:uid="{00000000-0005-0000-0000-00008C900000}"/>
    <cellStyle name="Style 21 6 4 2" xfId="36960" xr:uid="{00000000-0005-0000-0000-00008D900000}"/>
    <cellStyle name="Style 21 6 4 2 2" xfId="36961" xr:uid="{00000000-0005-0000-0000-00008E900000}"/>
    <cellStyle name="Style 21 6 4 2 3" xfId="36962" xr:uid="{00000000-0005-0000-0000-00008F900000}"/>
    <cellStyle name="Style 21 6 4 3" xfId="36963" xr:uid="{00000000-0005-0000-0000-000090900000}"/>
    <cellStyle name="Style 21 6 4 4" xfId="36964" xr:uid="{00000000-0005-0000-0000-000091900000}"/>
    <cellStyle name="Style 21 6 5" xfId="36965" xr:uid="{00000000-0005-0000-0000-000092900000}"/>
    <cellStyle name="Style 21 6 5 2" xfId="36966" xr:uid="{00000000-0005-0000-0000-000093900000}"/>
    <cellStyle name="Style 21 6 5 3" xfId="36967" xr:uid="{00000000-0005-0000-0000-000094900000}"/>
    <cellStyle name="Style 21 6 6" xfId="36968" xr:uid="{00000000-0005-0000-0000-000095900000}"/>
    <cellStyle name="Style 21 6 7" xfId="36969" xr:uid="{00000000-0005-0000-0000-000096900000}"/>
    <cellStyle name="Style 21 7" xfId="36970" xr:uid="{00000000-0005-0000-0000-000097900000}"/>
    <cellStyle name="Style 21 7 2" xfId="36971" xr:uid="{00000000-0005-0000-0000-000098900000}"/>
    <cellStyle name="Style 21 7 2 2" xfId="36972" xr:uid="{00000000-0005-0000-0000-000099900000}"/>
    <cellStyle name="Style 21 7 2 2 2" xfId="36973" xr:uid="{00000000-0005-0000-0000-00009A900000}"/>
    <cellStyle name="Style 21 7 2 2 3" xfId="36974" xr:uid="{00000000-0005-0000-0000-00009B900000}"/>
    <cellStyle name="Style 21 7 2 3" xfId="36975" xr:uid="{00000000-0005-0000-0000-00009C900000}"/>
    <cellStyle name="Style 21 7 2 4" xfId="36976" xr:uid="{00000000-0005-0000-0000-00009D900000}"/>
    <cellStyle name="Style 21 7 3" xfId="36977" xr:uid="{00000000-0005-0000-0000-00009E900000}"/>
    <cellStyle name="Style 21 7 3 2" xfId="36978" xr:uid="{00000000-0005-0000-0000-00009F900000}"/>
    <cellStyle name="Style 21 7 3 2 2" xfId="36979" xr:uid="{00000000-0005-0000-0000-0000A0900000}"/>
    <cellStyle name="Style 21 7 3 2 3" xfId="36980" xr:uid="{00000000-0005-0000-0000-0000A1900000}"/>
    <cellStyle name="Style 21 7 3 3" xfId="36981" xr:uid="{00000000-0005-0000-0000-0000A2900000}"/>
    <cellStyle name="Style 21 7 3 4" xfId="36982" xr:uid="{00000000-0005-0000-0000-0000A3900000}"/>
    <cellStyle name="Style 21 7 4" xfId="36983" xr:uid="{00000000-0005-0000-0000-0000A4900000}"/>
    <cellStyle name="Style 21 7 4 2" xfId="36984" xr:uid="{00000000-0005-0000-0000-0000A5900000}"/>
    <cellStyle name="Style 21 7 4 3" xfId="36985" xr:uid="{00000000-0005-0000-0000-0000A6900000}"/>
    <cellStyle name="Style 21 7 5" xfId="36986" xr:uid="{00000000-0005-0000-0000-0000A7900000}"/>
    <cellStyle name="Style 21 7 6" xfId="36987" xr:uid="{00000000-0005-0000-0000-0000A8900000}"/>
    <cellStyle name="Style 21 8" xfId="36988" xr:uid="{00000000-0005-0000-0000-0000A9900000}"/>
    <cellStyle name="Style 21 8 2" xfId="36989" xr:uid="{00000000-0005-0000-0000-0000AA900000}"/>
    <cellStyle name="Style 21 8 2 2" xfId="36990" xr:uid="{00000000-0005-0000-0000-0000AB900000}"/>
    <cellStyle name="Style 21 8 2 3" xfId="36991" xr:uid="{00000000-0005-0000-0000-0000AC900000}"/>
    <cellStyle name="Style 21 8 3" xfId="36992" xr:uid="{00000000-0005-0000-0000-0000AD900000}"/>
    <cellStyle name="Style 21 8 4" xfId="36993" xr:uid="{00000000-0005-0000-0000-0000AE900000}"/>
    <cellStyle name="Style 21 9" xfId="36994" xr:uid="{00000000-0005-0000-0000-0000AF900000}"/>
    <cellStyle name="Style 21 9 2" xfId="36995" xr:uid="{00000000-0005-0000-0000-0000B0900000}"/>
    <cellStyle name="Style 21 9 2 2" xfId="36996" xr:uid="{00000000-0005-0000-0000-0000B1900000}"/>
    <cellStyle name="Style 21 9 2 3" xfId="36997" xr:uid="{00000000-0005-0000-0000-0000B2900000}"/>
    <cellStyle name="Style 21 9 3" xfId="36998" xr:uid="{00000000-0005-0000-0000-0000B3900000}"/>
    <cellStyle name="Style 21 9 4" xfId="36999" xr:uid="{00000000-0005-0000-0000-0000B4900000}"/>
    <cellStyle name="Style 22" xfId="37000" xr:uid="{00000000-0005-0000-0000-0000B5900000}"/>
    <cellStyle name="Style 22 10" xfId="37001" xr:uid="{00000000-0005-0000-0000-0000B6900000}"/>
    <cellStyle name="Style 22 10 2" xfId="37002" xr:uid="{00000000-0005-0000-0000-0000B7900000}"/>
    <cellStyle name="Style 22 10 3" xfId="37003" xr:uid="{00000000-0005-0000-0000-0000B8900000}"/>
    <cellStyle name="Style 22 11" xfId="37004" xr:uid="{00000000-0005-0000-0000-0000B9900000}"/>
    <cellStyle name="Style 22 11 2" xfId="37005" xr:uid="{00000000-0005-0000-0000-0000BA900000}"/>
    <cellStyle name="Style 22 11 3" xfId="37006" xr:uid="{00000000-0005-0000-0000-0000BB900000}"/>
    <cellStyle name="Style 22 12" xfId="37007" xr:uid="{00000000-0005-0000-0000-0000BC900000}"/>
    <cellStyle name="Style 22 12 2" xfId="37008" xr:uid="{00000000-0005-0000-0000-0000BD900000}"/>
    <cellStyle name="Style 22 12 3" xfId="37009" xr:uid="{00000000-0005-0000-0000-0000BE900000}"/>
    <cellStyle name="Style 22 13" xfId="37010" xr:uid="{00000000-0005-0000-0000-0000BF900000}"/>
    <cellStyle name="Style 22 2" xfId="37011" xr:uid="{00000000-0005-0000-0000-0000C0900000}"/>
    <cellStyle name="Style 22 2 2" xfId="37012" xr:uid="{00000000-0005-0000-0000-0000C1900000}"/>
    <cellStyle name="Style 22 2 2 2" xfId="37013" xr:uid="{00000000-0005-0000-0000-0000C2900000}"/>
    <cellStyle name="Style 22 2 2 2 2" xfId="37014" xr:uid="{00000000-0005-0000-0000-0000C3900000}"/>
    <cellStyle name="Style 22 2 2 2 3" xfId="37015" xr:uid="{00000000-0005-0000-0000-0000C4900000}"/>
    <cellStyle name="Style 22 2 2 3" xfId="37016" xr:uid="{00000000-0005-0000-0000-0000C5900000}"/>
    <cellStyle name="Style 22 2 2 4" xfId="37017" xr:uid="{00000000-0005-0000-0000-0000C6900000}"/>
    <cellStyle name="Style 22 2 3" xfId="37018" xr:uid="{00000000-0005-0000-0000-0000C7900000}"/>
    <cellStyle name="Style 22 2 3 2" xfId="37019" xr:uid="{00000000-0005-0000-0000-0000C8900000}"/>
    <cellStyle name="Style 22 2 3 2 2" xfId="37020" xr:uid="{00000000-0005-0000-0000-0000C9900000}"/>
    <cellStyle name="Style 22 2 3 2 3" xfId="37021" xr:uid="{00000000-0005-0000-0000-0000CA900000}"/>
    <cellStyle name="Style 22 2 3 3" xfId="37022" xr:uid="{00000000-0005-0000-0000-0000CB900000}"/>
    <cellStyle name="Style 22 2 3 4" xfId="37023" xr:uid="{00000000-0005-0000-0000-0000CC900000}"/>
    <cellStyle name="Style 22 2 4" xfId="37024" xr:uid="{00000000-0005-0000-0000-0000CD900000}"/>
    <cellStyle name="Style 22 2 4 2" xfId="37025" xr:uid="{00000000-0005-0000-0000-0000CE900000}"/>
    <cellStyle name="Style 22 2 4 3" xfId="37026" xr:uid="{00000000-0005-0000-0000-0000CF900000}"/>
    <cellStyle name="Style 22 2 5" xfId="37027" xr:uid="{00000000-0005-0000-0000-0000D0900000}"/>
    <cellStyle name="Style 22 2 5 2" xfId="37028" xr:uid="{00000000-0005-0000-0000-0000D1900000}"/>
    <cellStyle name="Style 22 2 5 3" xfId="37029" xr:uid="{00000000-0005-0000-0000-0000D2900000}"/>
    <cellStyle name="Style 22 2 6" xfId="37030" xr:uid="{00000000-0005-0000-0000-0000D3900000}"/>
    <cellStyle name="Style 22 2 6 2" xfId="37031" xr:uid="{00000000-0005-0000-0000-0000D4900000}"/>
    <cellStyle name="Style 22 2 6 3" xfId="37032" xr:uid="{00000000-0005-0000-0000-0000D5900000}"/>
    <cellStyle name="Style 22 2 7" xfId="37033" xr:uid="{00000000-0005-0000-0000-0000D6900000}"/>
    <cellStyle name="Style 22 3" xfId="37034" xr:uid="{00000000-0005-0000-0000-0000D7900000}"/>
    <cellStyle name="Style 22 3 2" xfId="37035" xr:uid="{00000000-0005-0000-0000-0000D8900000}"/>
    <cellStyle name="Style 22 3 2 2" xfId="37036" xr:uid="{00000000-0005-0000-0000-0000D9900000}"/>
    <cellStyle name="Style 22 3 2 2 2" xfId="37037" xr:uid="{00000000-0005-0000-0000-0000DA900000}"/>
    <cellStyle name="Style 22 3 2 2 3" xfId="37038" xr:uid="{00000000-0005-0000-0000-0000DB900000}"/>
    <cellStyle name="Style 22 3 2 3" xfId="37039" xr:uid="{00000000-0005-0000-0000-0000DC900000}"/>
    <cellStyle name="Style 22 3 2 4" xfId="37040" xr:uid="{00000000-0005-0000-0000-0000DD900000}"/>
    <cellStyle name="Style 22 3 3" xfId="37041" xr:uid="{00000000-0005-0000-0000-0000DE900000}"/>
    <cellStyle name="Style 22 3 3 2" xfId="37042" xr:uid="{00000000-0005-0000-0000-0000DF900000}"/>
    <cellStyle name="Style 22 3 3 2 2" xfId="37043" xr:uid="{00000000-0005-0000-0000-0000E0900000}"/>
    <cellStyle name="Style 22 3 3 2 3" xfId="37044" xr:uid="{00000000-0005-0000-0000-0000E1900000}"/>
    <cellStyle name="Style 22 3 3 3" xfId="37045" xr:uid="{00000000-0005-0000-0000-0000E2900000}"/>
    <cellStyle name="Style 22 3 3 4" xfId="37046" xr:uid="{00000000-0005-0000-0000-0000E3900000}"/>
    <cellStyle name="Style 22 3 4" xfId="37047" xr:uid="{00000000-0005-0000-0000-0000E4900000}"/>
    <cellStyle name="Style 22 3 4 2" xfId="37048" xr:uid="{00000000-0005-0000-0000-0000E5900000}"/>
    <cellStyle name="Style 22 3 4 3" xfId="37049" xr:uid="{00000000-0005-0000-0000-0000E6900000}"/>
    <cellStyle name="Style 22 3 5" xfId="37050" xr:uid="{00000000-0005-0000-0000-0000E7900000}"/>
    <cellStyle name="Style 22 3 5 2" xfId="37051" xr:uid="{00000000-0005-0000-0000-0000E8900000}"/>
    <cellStyle name="Style 22 3 5 3" xfId="37052" xr:uid="{00000000-0005-0000-0000-0000E9900000}"/>
    <cellStyle name="Style 22 3 6" xfId="37053" xr:uid="{00000000-0005-0000-0000-0000EA900000}"/>
    <cellStyle name="Style 22 4" xfId="37054" xr:uid="{00000000-0005-0000-0000-0000EB900000}"/>
    <cellStyle name="Style 22 4 2" xfId="37055" xr:uid="{00000000-0005-0000-0000-0000EC900000}"/>
    <cellStyle name="Style 22 4 2 2" xfId="37056" xr:uid="{00000000-0005-0000-0000-0000ED900000}"/>
    <cellStyle name="Style 22 4 2 2 2" xfId="37057" xr:uid="{00000000-0005-0000-0000-0000EE900000}"/>
    <cellStyle name="Style 22 4 2 2 3" xfId="37058" xr:uid="{00000000-0005-0000-0000-0000EF900000}"/>
    <cellStyle name="Style 22 4 2 3" xfId="37059" xr:uid="{00000000-0005-0000-0000-0000F0900000}"/>
    <cellStyle name="Style 22 4 2 4" xfId="37060" xr:uid="{00000000-0005-0000-0000-0000F1900000}"/>
    <cellStyle name="Style 22 4 3" xfId="37061" xr:uid="{00000000-0005-0000-0000-0000F2900000}"/>
    <cellStyle name="Style 22 4 3 2" xfId="37062" xr:uid="{00000000-0005-0000-0000-0000F3900000}"/>
    <cellStyle name="Style 22 4 3 2 2" xfId="37063" xr:uid="{00000000-0005-0000-0000-0000F4900000}"/>
    <cellStyle name="Style 22 4 3 2 3" xfId="37064" xr:uid="{00000000-0005-0000-0000-0000F5900000}"/>
    <cellStyle name="Style 22 4 3 3" xfId="37065" xr:uid="{00000000-0005-0000-0000-0000F6900000}"/>
    <cellStyle name="Style 22 4 3 4" xfId="37066" xr:uid="{00000000-0005-0000-0000-0000F7900000}"/>
    <cellStyle name="Style 22 4 4" xfId="37067" xr:uid="{00000000-0005-0000-0000-0000F8900000}"/>
    <cellStyle name="Style 22 4 4 2" xfId="37068" xr:uid="{00000000-0005-0000-0000-0000F9900000}"/>
    <cellStyle name="Style 22 4 4 3" xfId="37069" xr:uid="{00000000-0005-0000-0000-0000FA900000}"/>
    <cellStyle name="Style 22 4 5" xfId="37070" xr:uid="{00000000-0005-0000-0000-0000FB900000}"/>
    <cellStyle name="Style 22 4 6" xfId="37071" xr:uid="{00000000-0005-0000-0000-0000FC900000}"/>
    <cellStyle name="Style 22 5" xfId="37072" xr:uid="{00000000-0005-0000-0000-0000FD900000}"/>
    <cellStyle name="Style 22 5 2" xfId="37073" xr:uid="{00000000-0005-0000-0000-0000FE900000}"/>
    <cellStyle name="Style 22 5 2 2" xfId="37074" xr:uid="{00000000-0005-0000-0000-0000FF900000}"/>
    <cellStyle name="Style 22 5 2 2 2" xfId="37075" xr:uid="{00000000-0005-0000-0000-000000910000}"/>
    <cellStyle name="Style 22 5 2 2 3" xfId="37076" xr:uid="{00000000-0005-0000-0000-000001910000}"/>
    <cellStyle name="Style 22 5 2 3" xfId="37077" xr:uid="{00000000-0005-0000-0000-000002910000}"/>
    <cellStyle name="Style 22 5 2 4" xfId="37078" xr:uid="{00000000-0005-0000-0000-000003910000}"/>
    <cellStyle name="Style 22 5 3" xfId="37079" xr:uid="{00000000-0005-0000-0000-000004910000}"/>
    <cellStyle name="Style 22 5 3 2" xfId="37080" xr:uid="{00000000-0005-0000-0000-000005910000}"/>
    <cellStyle name="Style 22 5 3 2 2" xfId="37081" xr:uid="{00000000-0005-0000-0000-000006910000}"/>
    <cellStyle name="Style 22 5 3 2 3" xfId="37082" xr:uid="{00000000-0005-0000-0000-000007910000}"/>
    <cellStyle name="Style 22 5 3 3" xfId="37083" xr:uid="{00000000-0005-0000-0000-000008910000}"/>
    <cellStyle name="Style 22 5 3 4" xfId="37084" xr:uid="{00000000-0005-0000-0000-000009910000}"/>
    <cellStyle name="Style 22 5 4" xfId="37085" xr:uid="{00000000-0005-0000-0000-00000A910000}"/>
    <cellStyle name="Style 22 5 4 2" xfId="37086" xr:uid="{00000000-0005-0000-0000-00000B910000}"/>
    <cellStyle name="Style 22 5 4 2 2" xfId="37087" xr:uid="{00000000-0005-0000-0000-00000C910000}"/>
    <cellStyle name="Style 22 5 4 2 3" xfId="37088" xr:uid="{00000000-0005-0000-0000-00000D910000}"/>
    <cellStyle name="Style 22 5 4 3" xfId="37089" xr:uid="{00000000-0005-0000-0000-00000E910000}"/>
    <cellStyle name="Style 22 5 4 4" xfId="37090" xr:uid="{00000000-0005-0000-0000-00000F910000}"/>
    <cellStyle name="Style 22 5 5" xfId="37091" xr:uid="{00000000-0005-0000-0000-000010910000}"/>
    <cellStyle name="Style 22 5 5 2" xfId="37092" xr:uid="{00000000-0005-0000-0000-000011910000}"/>
    <cellStyle name="Style 22 5 5 3" xfId="37093" xr:uid="{00000000-0005-0000-0000-000012910000}"/>
    <cellStyle name="Style 22 5 6" xfId="37094" xr:uid="{00000000-0005-0000-0000-000013910000}"/>
    <cellStyle name="Style 22 5 7" xfId="37095" xr:uid="{00000000-0005-0000-0000-000014910000}"/>
    <cellStyle name="Style 22 6" xfId="37096" xr:uid="{00000000-0005-0000-0000-000015910000}"/>
    <cellStyle name="Style 22 6 2" xfId="37097" xr:uid="{00000000-0005-0000-0000-000016910000}"/>
    <cellStyle name="Style 22 6 2 2" xfId="37098" xr:uid="{00000000-0005-0000-0000-000017910000}"/>
    <cellStyle name="Style 22 6 2 2 2" xfId="37099" xr:uid="{00000000-0005-0000-0000-000018910000}"/>
    <cellStyle name="Style 22 6 2 2 3" xfId="37100" xr:uid="{00000000-0005-0000-0000-000019910000}"/>
    <cellStyle name="Style 22 6 2 3" xfId="37101" xr:uid="{00000000-0005-0000-0000-00001A910000}"/>
    <cellStyle name="Style 22 6 2 4" xfId="37102" xr:uid="{00000000-0005-0000-0000-00001B910000}"/>
    <cellStyle name="Style 22 6 3" xfId="37103" xr:uid="{00000000-0005-0000-0000-00001C910000}"/>
    <cellStyle name="Style 22 6 3 2" xfId="37104" xr:uid="{00000000-0005-0000-0000-00001D910000}"/>
    <cellStyle name="Style 22 6 3 2 2" xfId="37105" xr:uid="{00000000-0005-0000-0000-00001E910000}"/>
    <cellStyle name="Style 22 6 3 2 3" xfId="37106" xr:uid="{00000000-0005-0000-0000-00001F910000}"/>
    <cellStyle name="Style 22 6 3 3" xfId="37107" xr:uid="{00000000-0005-0000-0000-000020910000}"/>
    <cellStyle name="Style 22 6 3 4" xfId="37108" xr:uid="{00000000-0005-0000-0000-000021910000}"/>
    <cellStyle name="Style 22 6 4" xfId="37109" xr:uid="{00000000-0005-0000-0000-000022910000}"/>
    <cellStyle name="Style 22 6 4 2" xfId="37110" xr:uid="{00000000-0005-0000-0000-000023910000}"/>
    <cellStyle name="Style 22 6 4 3" xfId="37111" xr:uid="{00000000-0005-0000-0000-000024910000}"/>
    <cellStyle name="Style 22 6 5" xfId="37112" xr:uid="{00000000-0005-0000-0000-000025910000}"/>
    <cellStyle name="Style 22 6 6" xfId="37113" xr:uid="{00000000-0005-0000-0000-000026910000}"/>
    <cellStyle name="Style 22 7" xfId="37114" xr:uid="{00000000-0005-0000-0000-000027910000}"/>
    <cellStyle name="Style 22 7 2" xfId="37115" xr:uid="{00000000-0005-0000-0000-000028910000}"/>
    <cellStyle name="Style 22 7 2 2" xfId="37116" xr:uid="{00000000-0005-0000-0000-000029910000}"/>
    <cellStyle name="Style 22 7 2 3" xfId="37117" xr:uid="{00000000-0005-0000-0000-00002A910000}"/>
    <cellStyle name="Style 22 7 3" xfId="37118" xr:uid="{00000000-0005-0000-0000-00002B910000}"/>
    <cellStyle name="Style 22 7 4" xfId="37119" xr:uid="{00000000-0005-0000-0000-00002C910000}"/>
    <cellStyle name="Style 22 8" xfId="37120" xr:uid="{00000000-0005-0000-0000-00002D910000}"/>
    <cellStyle name="Style 22 8 2" xfId="37121" xr:uid="{00000000-0005-0000-0000-00002E910000}"/>
    <cellStyle name="Style 22 8 2 2" xfId="37122" xr:uid="{00000000-0005-0000-0000-00002F910000}"/>
    <cellStyle name="Style 22 8 2 3" xfId="37123" xr:uid="{00000000-0005-0000-0000-000030910000}"/>
    <cellStyle name="Style 22 8 3" xfId="37124" xr:uid="{00000000-0005-0000-0000-000031910000}"/>
    <cellStyle name="Style 22 8 4" xfId="37125" xr:uid="{00000000-0005-0000-0000-000032910000}"/>
    <cellStyle name="Style 22 9" xfId="37126" xr:uid="{00000000-0005-0000-0000-000033910000}"/>
    <cellStyle name="Style 22 9 2" xfId="37127" xr:uid="{00000000-0005-0000-0000-000034910000}"/>
    <cellStyle name="Style 22 9 2 2" xfId="37128" xr:uid="{00000000-0005-0000-0000-000035910000}"/>
    <cellStyle name="Style 22 9 2 3" xfId="37129" xr:uid="{00000000-0005-0000-0000-000036910000}"/>
    <cellStyle name="Style 22 9 3" xfId="37130" xr:uid="{00000000-0005-0000-0000-000037910000}"/>
    <cellStyle name="Style 22 9 4" xfId="37131" xr:uid="{00000000-0005-0000-0000-000038910000}"/>
    <cellStyle name="Style 23" xfId="37132" xr:uid="{00000000-0005-0000-0000-000039910000}"/>
    <cellStyle name="Style 23 10" xfId="37133" xr:uid="{00000000-0005-0000-0000-00003A910000}"/>
    <cellStyle name="Style 23 10 2" xfId="37134" xr:uid="{00000000-0005-0000-0000-00003B910000}"/>
    <cellStyle name="Style 23 10 3" xfId="37135" xr:uid="{00000000-0005-0000-0000-00003C910000}"/>
    <cellStyle name="Style 23 11" xfId="37136" xr:uid="{00000000-0005-0000-0000-00003D910000}"/>
    <cellStyle name="Style 23 11 2" xfId="37137" xr:uid="{00000000-0005-0000-0000-00003E910000}"/>
    <cellStyle name="Style 23 11 3" xfId="37138" xr:uid="{00000000-0005-0000-0000-00003F910000}"/>
    <cellStyle name="Style 23 12" xfId="37139" xr:uid="{00000000-0005-0000-0000-000040910000}"/>
    <cellStyle name="Style 23 12 2" xfId="37140" xr:uid="{00000000-0005-0000-0000-000041910000}"/>
    <cellStyle name="Style 23 12 3" xfId="37141" xr:uid="{00000000-0005-0000-0000-000042910000}"/>
    <cellStyle name="Style 23 13" xfId="37142" xr:uid="{00000000-0005-0000-0000-000043910000}"/>
    <cellStyle name="Style 23 2" xfId="37143" xr:uid="{00000000-0005-0000-0000-000044910000}"/>
    <cellStyle name="Style 23 2 2" xfId="37144" xr:uid="{00000000-0005-0000-0000-000045910000}"/>
    <cellStyle name="Style 23 2 2 2" xfId="37145" xr:uid="{00000000-0005-0000-0000-000046910000}"/>
    <cellStyle name="Style 23 2 2 2 2" xfId="37146" xr:uid="{00000000-0005-0000-0000-000047910000}"/>
    <cellStyle name="Style 23 2 2 2 3" xfId="37147" xr:uid="{00000000-0005-0000-0000-000048910000}"/>
    <cellStyle name="Style 23 2 2 3" xfId="37148" xr:uid="{00000000-0005-0000-0000-000049910000}"/>
    <cellStyle name="Style 23 2 2 4" xfId="37149" xr:uid="{00000000-0005-0000-0000-00004A910000}"/>
    <cellStyle name="Style 23 2 3" xfId="37150" xr:uid="{00000000-0005-0000-0000-00004B910000}"/>
    <cellStyle name="Style 23 2 3 2" xfId="37151" xr:uid="{00000000-0005-0000-0000-00004C910000}"/>
    <cellStyle name="Style 23 2 3 2 2" xfId="37152" xr:uid="{00000000-0005-0000-0000-00004D910000}"/>
    <cellStyle name="Style 23 2 3 2 3" xfId="37153" xr:uid="{00000000-0005-0000-0000-00004E910000}"/>
    <cellStyle name="Style 23 2 3 3" xfId="37154" xr:uid="{00000000-0005-0000-0000-00004F910000}"/>
    <cellStyle name="Style 23 2 3 4" xfId="37155" xr:uid="{00000000-0005-0000-0000-000050910000}"/>
    <cellStyle name="Style 23 2 4" xfId="37156" xr:uid="{00000000-0005-0000-0000-000051910000}"/>
    <cellStyle name="Style 23 2 4 2" xfId="37157" xr:uid="{00000000-0005-0000-0000-000052910000}"/>
    <cellStyle name="Style 23 2 4 3" xfId="37158" xr:uid="{00000000-0005-0000-0000-000053910000}"/>
    <cellStyle name="Style 23 2 5" xfId="37159" xr:uid="{00000000-0005-0000-0000-000054910000}"/>
    <cellStyle name="Style 23 2 5 2" xfId="37160" xr:uid="{00000000-0005-0000-0000-000055910000}"/>
    <cellStyle name="Style 23 2 5 3" xfId="37161" xr:uid="{00000000-0005-0000-0000-000056910000}"/>
    <cellStyle name="Style 23 2 6" xfId="37162" xr:uid="{00000000-0005-0000-0000-000057910000}"/>
    <cellStyle name="Style 23 2 6 2" xfId="37163" xr:uid="{00000000-0005-0000-0000-000058910000}"/>
    <cellStyle name="Style 23 2 6 3" xfId="37164" xr:uid="{00000000-0005-0000-0000-000059910000}"/>
    <cellStyle name="Style 23 2 7" xfId="37165" xr:uid="{00000000-0005-0000-0000-00005A910000}"/>
    <cellStyle name="Style 23 3" xfId="37166" xr:uid="{00000000-0005-0000-0000-00005B910000}"/>
    <cellStyle name="Style 23 3 2" xfId="37167" xr:uid="{00000000-0005-0000-0000-00005C910000}"/>
    <cellStyle name="Style 23 3 2 2" xfId="37168" xr:uid="{00000000-0005-0000-0000-00005D910000}"/>
    <cellStyle name="Style 23 3 2 2 2" xfId="37169" xr:uid="{00000000-0005-0000-0000-00005E910000}"/>
    <cellStyle name="Style 23 3 2 2 3" xfId="37170" xr:uid="{00000000-0005-0000-0000-00005F910000}"/>
    <cellStyle name="Style 23 3 2 3" xfId="37171" xr:uid="{00000000-0005-0000-0000-000060910000}"/>
    <cellStyle name="Style 23 3 2 4" xfId="37172" xr:uid="{00000000-0005-0000-0000-000061910000}"/>
    <cellStyle name="Style 23 3 3" xfId="37173" xr:uid="{00000000-0005-0000-0000-000062910000}"/>
    <cellStyle name="Style 23 3 3 2" xfId="37174" xr:uid="{00000000-0005-0000-0000-000063910000}"/>
    <cellStyle name="Style 23 3 3 2 2" xfId="37175" xr:uid="{00000000-0005-0000-0000-000064910000}"/>
    <cellStyle name="Style 23 3 3 2 3" xfId="37176" xr:uid="{00000000-0005-0000-0000-000065910000}"/>
    <cellStyle name="Style 23 3 3 3" xfId="37177" xr:uid="{00000000-0005-0000-0000-000066910000}"/>
    <cellStyle name="Style 23 3 3 4" xfId="37178" xr:uid="{00000000-0005-0000-0000-000067910000}"/>
    <cellStyle name="Style 23 3 4" xfId="37179" xr:uid="{00000000-0005-0000-0000-000068910000}"/>
    <cellStyle name="Style 23 3 4 2" xfId="37180" xr:uid="{00000000-0005-0000-0000-000069910000}"/>
    <cellStyle name="Style 23 3 4 3" xfId="37181" xr:uid="{00000000-0005-0000-0000-00006A910000}"/>
    <cellStyle name="Style 23 3 5" xfId="37182" xr:uid="{00000000-0005-0000-0000-00006B910000}"/>
    <cellStyle name="Style 23 3 5 2" xfId="37183" xr:uid="{00000000-0005-0000-0000-00006C910000}"/>
    <cellStyle name="Style 23 3 5 3" xfId="37184" xr:uid="{00000000-0005-0000-0000-00006D910000}"/>
    <cellStyle name="Style 23 3 6" xfId="37185" xr:uid="{00000000-0005-0000-0000-00006E910000}"/>
    <cellStyle name="Style 23 4" xfId="37186" xr:uid="{00000000-0005-0000-0000-00006F910000}"/>
    <cellStyle name="Style 23 4 2" xfId="37187" xr:uid="{00000000-0005-0000-0000-000070910000}"/>
    <cellStyle name="Style 23 4 2 2" xfId="37188" xr:uid="{00000000-0005-0000-0000-000071910000}"/>
    <cellStyle name="Style 23 4 2 2 2" xfId="37189" xr:uid="{00000000-0005-0000-0000-000072910000}"/>
    <cellStyle name="Style 23 4 2 2 3" xfId="37190" xr:uid="{00000000-0005-0000-0000-000073910000}"/>
    <cellStyle name="Style 23 4 2 3" xfId="37191" xr:uid="{00000000-0005-0000-0000-000074910000}"/>
    <cellStyle name="Style 23 4 2 4" xfId="37192" xr:uid="{00000000-0005-0000-0000-000075910000}"/>
    <cellStyle name="Style 23 4 3" xfId="37193" xr:uid="{00000000-0005-0000-0000-000076910000}"/>
    <cellStyle name="Style 23 4 3 2" xfId="37194" xr:uid="{00000000-0005-0000-0000-000077910000}"/>
    <cellStyle name="Style 23 4 3 2 2" xfId="37195" xr:uid="{00000000-0005-0000-0000-000078910000}"/>
    <cellStyle name="Style 23 4 3 2 3" xfId="37196" xr:uid="{00000000-0005-0000-0000-000079910000}"/>
    <cellStyle name="Style 23 4 3 3" xfId="37197" xr:uid="{00000000-0005-0000-0000-00007A910000}"/>
    <cellStyle name="Style 23 4 3 4" xfId="37198" xr:uid="{00000000-0005-0000-0000-00007B910000}"/>
    <cellStyle name="Style 23 4 4" xfId="37199" xr:uid="{00000000-0005-0000-0000-00007C910000}"/>
    <cellStyle name="Style 23 4 4 2" xfId="37200" xr:uid="{00000000-0005-0000-0000-00007D910000}"/>
    <cellStyle name="Style 23 4 4 3" xfId="37201" xr:uid="{00000000-0005-0000-0000-00007E910000}"/>
    <cellStyle name="Style 23 4 5" xfId="37202" xr:uid="{00000000-0005-0000-0000-00007F910000}"/>
    <cellStyle name="Style 23 4 6" xfId="37203" xr:uid="{00000000-0005-0000-0000-000080910000}"/>
    <cellStyle name="Style 23 5" xfId="37204" xr:uid="{00000000-0005-0000-0000-000081910000}"/>
    <cellStyle name="Style 23 5 2" xfId="37205" xr:uid="{00000000-0005-0000-0000-000082910000}"/>
    <cellStyle name="Style 23 5 2 2" xfId="37206" xr:uid="{00000000-0005-0000-0000-000083910000}"/>
    <cellStyle name="Style 23 5 2 2 2" xfId="37207" xr:uid="{00000000-0005-0000-0000-000084910000}"/>
    <cellStyle name="Style 23 5 2 2 3" xfId="37208" xr:uid="{00000000-0005-0000-0000-000085910000}"/>
    <cellStyle name="Style 23 5 2 3" xfId="37209" xr:uid="{00000000-0005-0000-0000-000086910000}"/>
    <cellStyle name="Style 23 5 2 4" xfId="37210" xr:uid="{00000000-0005-0000-0000-000087910000}"/>
    <cellStyle name="Style 23 5 3" xfId="37211" xr:uid="{00000000-0005-0000-0000-000088910000}"/>
    <cellStyle name="Style 23 5 3 2" xfId="37212" xr:uid="{00000000-0005-0000-0000-000089910000}"/>
    <cellStyle name="Style 23 5 3 2 2" xfId="37213" xr:uid="{00000000-0005-0000-0000-00008A910000}"/>
    <cellStyle name="Style 23 5 3 2 3" xfId="37214" xr:uid="{00000000-0005-0000-0000-00008B910000}"/>
    <cellStyle name="Style 23 5 3 3" xfId="37215" xr:uid="{00000000-0005-0000-0000-00008C910000}"/>
    <cellStyle name="Style 23 5 3 4" xfId="37216" xr:uid="{00000000-0005-0000-0000-00008D910000}"/>
    <cellStyle name="Style 23 5 4" xfId="37217" xr:uid="{00000000-0005-0000-0000-00008E910000}"/>
    <cellStyle name="Style 23 5 4 2" xfId="37218" xr:uid="{00000000-0005-0000-0000-00008F910000}"/>
    <cellStyle name="Style 23 5 4 2 2" xfId="37219" xr:uid="{00000000-0005-0000-0000-000090910000}"/>
    <cellStyle name="Style 23 5 4 2 3" xfId="37220" xr:uid="{00000000-0005-0000-0000-000091910000}"/>
    <cellStyle name="Style 23 5 4 3" xfId="37221" xr:uid="{00000000-0005-0000-0000-000092910000}"/>
    <cellStyle name="Style 23 5 4 4" xfId="37222" xr:uid="{00000000-0005-0000-0000-000093910000}"/>
    <cellStyle name="Style 23 5 5" xfId="37223" xr:uid="{00000000-0005-0000-0000-000094910000}"/>
    <cellStyle name="Style 23 5 5 2" xfId="37224" xr:uid="{00000000-0005-0000-0000-000095910000}"/>
    <cellStyle name="Style 23 5 5 3" xfId="37225" xr:uid="{00000000-0005-0000-0000-000096910000}"/>
    <cellStyle name="Style 23 5 6" xfId="37226" xr:uid="{00000000-0005-0000-0000-000097910000}"/>
    <cellStyle name="Style 23 5 7" xfId="37227" xr:uid="{00000000-0005-0000-0000-000098910000}"/>
    <cellStyle name="Style 23 6" xfId="37228" xr:uid="{00000000-0005-0000-0000-000099910000}"/>
    <cellStyle name="Style 23 6 2" xfId="37229" xr:uid="{00000000-0005-0000-0000-00009A910000}"/>
    <cellStyle name="Style 23 6 2 2" xfId="37230" xr:uid="{00000000-0005-0000-0000-00009B910000}"/>
    <cellStyle name="Style 23 6 2 2 2" xfId="37231" xr:uid="{00000000-0005-0000-0000-00009C910000}"/>
    <cellStyle name="Style 23 6 2 2 3" xfId="37232" xr:uid="{00000000-0005-0000-0000-00009D910000}"/>
    <cellStyle name="Style 23 6 2 3" xfId="37233" xr:uid="{00000000-0005-0000-0000-00009E910000}"/>
    <cellStyle name="Style 23 6 2 4" xfId="37234" xr:uid="{00000000-0005-0000-0000-00009F910000}"/>
    <cellStyle name="Style 23 6 3" xfId="37235" xr:uid="{00000000-0005-0000-0000-0000A0910000}"/>
    <cellStyle name="Style 23 6 3 2" xfId="37236" xr:uid="{00000000-0005-0000-0000-0000A1910000}"/>
    <cellStyle name="Style 23 6 3 2 2" xfId="37237" xr:uid="{00000000-0005-0000-0000-0000A2910000}"/>
    <cellStyle name="Style 23 6 3 2 3" xfId="37238" xr:uid="{00000000-0005-0000-0000-0000A3910000}"/>
    <cellStyle name="Style 23 6 3 3" xfId="37239" xr:uid="{00000000-0005-0000-0000-0000A4910000}"/>
    <cellStyle name="Style 23 6 3 4" xfId="37240" xr:uid="{00000000-0005-0000-0000-0000A5910000}"/>
    <cellStyle name="Style 23 6 4" xfId="37241" xr:uid="{00000000-0005-0000-0000-0000A6910000}"/>
    <cellStyle name="Style 23 6 4 2" xfId="37242" xr:uid="{00000000-0005-0000-0000-0000A7910000}"/>
    <cellStyle name="Style 23 6 4 3" xfId="37243" xr:uid="{00000000-0005-0000-0000-0000A8910000}"/>
    <cellStyle name="Style 23 6 5" xfId="37244" xr:uid="{00000000-0005-0000-0000-0000A9910000}"/>
    <cellStyle name="Style 23 6 6" xfId="37245" xr:uid="{00000000-0005-0000-0000-0000AA910000}"/>
    <cellStyle name="Style 23 7" xfId="37246" xr:uid="{00000000-0005-0000-0000-0000AB910000}"/>
    <cellStyle name="Style 23 7 2" xfId="37247" xr:uid="{00000000-0005-0000-0000-0000AC910000}"/>
    <cellStyle name="Style 23 7 2 2" xfId="37248" xr:uid="{00000000-0005-0000-0000-0000AD910000}"/>
    <cellStyle name="Style 23 7 2 3" xfId="37249" xr:uid="{00000000-0005-0000-0000-0000AE910000}"/>
    <cellStyle name="Style 23 7 3" xfId="37250" xr:uid="{00000000-0005-0000-0000-0000AF910000}"/>
    <cellStyle name="Style 23 7 4" xfId="37251" xr:uid="{00000000-0005-0000-0000-0000B0910000}"/>
    <cellStyle name="Style 23 8" xfId="37252" xr:uid="{00000000-0005-0000-0000-0000B1910000}"/>
    <cellStyle name="Style 23 8 2" xfId="37253" xr:uid="{00000000-0005-0000-0000-0000B2910000}"/>
    <cellStyle name="Style 23 8 2 2" xfId="37254" xr:uid="{00000000-0005-0000-0000-0000B3910000}"/>
    <cellStyle name="Style 23 8 2 3" xfId="37255" xr:uid="{00000000-0005-0000-0000-0000B4910000}"/>
    <cellStyle name="Style 23 8 3" xfId="37256" xr:uid="{00000000-0005-0000-0000-0000B5910000}"/>
    <cellStyle name="Style 23 8 4" xfId="37257" xr:uid="{00000000-0005-0000-0000-0000B6910000}"/>
    <cellStyle name="Style 23 9" xfId="37258" xr:uid="{00000000-0005-0000-0000-0000B7910000}"/>
    <cellStyle name="Style 23 9 2" xfId="37259" xr:uid="{00000000-0005-0000-0000-0000B8910000}"/>
    <cellStyle name="Style 23 9 2 2" xfId="37260" xr:uid="{00000000-0005-0000-0000-0000B9910000}"/>
    <cellStyle name="Style 23 9 2 3" xfId="37261" xr:uid="{00000000-0005-0000-0000-0000BA910000}"/>
    <cellStyle name="Style 23 9 3" xfId="37262" xr:uid="{00000000-0005-0000-0000-0000BB910000}"/>
    <cellStyle name="Style 23 9 4" xfId="37263" xr:uid="{00000000-0005-0000-0000-0000BC910000}"/>
    <cellStyle name="Style 24" xfId="37264" xr:uid="{00000000-0005-0000-0000-0000BD910000}"/>
    <cellStyle name="Style 24 10" xfId="37265" xr:uid="{00000000-0005-0000-0000-0000BE910000}"/>
    <cellStyle name="Style 24 10 2" xfId="37266" xr:uid="{00000000-0005-0000-0000-0000BF910000}"/>
    <cellStyle name="Style 24 10 3" xfId="37267" xr:uid="{00000000-0005-0000-0000-0000C0910000}"/>
    <cellStyle name="Style 24 11" xfId="37268" xr:uid="{00000000-0005-0000-0000-0000C1910000}"/>
    <cellStyle name="Style 24 11 2" xfId="37269" xr:uid="{00000000-0005-0000-0000-0000C2910000}"/>
    <cellStyle name="Style 24 11 3" xfId="37270" xr:uid="{00000000-0005-0000-0000-0000C3910000}"/>
    <cellStyle name="Style 24 12" xfId="37271" xr:uid="{00000000-0005-0000-0000-0000C4910000}"/>
    <cellStyle name="Style 24 12 2" xfId="37272" xr:uid="{00000000-0005-0000-0000-0000C5910000}"/>
    <cellStyle name="Style 24 12 3" xfId="37273" xr:uid="{00000000-0005-0000-0000-0000C6910000}"/>
    <cellStyle name="Style 24 13" xfId="37274" xr:uid="{00000000-0005-0000-0000-0000C7910000}"/>
    <cellStyle name="Style 24 2" xfId="37275" xr:uid="{00000000-0005-0000-0000-0000C8910000}"/>
    <cellStyle name="Style 24 2 2" xfId="37276" xr:uid="{00000000-0005-0000-0000-0000C9910000}"/>
    <cellStyle name="Style 24 2 2 2" xfId="37277" xr:uid="{00000000-0005-0000-0000-0000CA910000}"/>
    <cellStyle name="Style 24 2 2 2 2" xfId="37278" xr:uid="{00000000-0005-0000-0000-0000CB910000}"/>
    <cellStyle name="Style 24 2 2 2 3" xfId="37279" xr:uid="{00000000-0005-0000-0000-0000CC910000}"/>
    <cellStyle name="Style 24 2 2 3" xfId="37280" xr:uid="{00000000-0005-0000-0000-0000CD910000}"/>
    <cellStyle name="Style 24 2 2 4" xfId="37281" xr:uid="{00000000-0005-0000-0000-0000CE910000}"/>
    <cellStyle name="Style 24 2 3" xfId="37282" xr:uid="{00000000-0005-0000-0000-0000CF910000}"/>
    <cellStyle name="Style 24 2 3 2" xfId="37283" xr:uid="{00000000-0005-0000-0000-0000D0910000}"/>
    <cellStyle name="Style 24 2 3 2 2" xfId="37284" xr:uid="{00000000-0005-0000-0000-0000D1910000}"/>
    <cellStyle name="Style 24 2 3 2 3" xfId="37285" xr:uid="{00000000-0005-0000-0000-0000D2910000}"/>
    <cellStyle name="Style 24 2 3 3" xfId="37286" xr:uid="{00000000-0005-0000-0000-0000D3910000}"/>
    <cellStyle name="Style 24 2 3 4" xfId="37287" xr:uid="{00000000-0005-0000-0000-0000D4910000}"/>
    <cellStyle name="Style 24 2 4" xfId="37288" xr:uid="{00000000-0005-0000-0000-0000D5910000}"/>
    <cellStyle name="Style 24 2 4 2" xfId="37289" xr:uid="{00000000-0005-0000-0000-0000D6910000}"/>
    <cellStyle name="Style 24 2 4 3" xfId="37290" xr:uid="{00000000-0005-0000-0000-0000D7910000}"/>
    <cellStyle name="Style 24 2 5" xfId="37291" xr:uid="{00000000-0005-0000-0000-0000D8910000}"/>
    <cellStyle name="Style 24 2 5 2" xfId="37292" xr:uid="{00000000-0005-0000-0000-0000D9910000}"/>
    <cellStyle name="Style 24 2 5 3" xfId="37293" xr:uid="{00000000-0005-0000-0000-0000DA910000}"/>
    <cellStyle name="Style 24 2 6" xfId="37294" xr:uid="{00000000-0005-0000-0000-0000DB910000}"/>
    <cellStyle name="Style 24 2 6 2" xfId="37295" xr:uid="{00000000-0005-0000-0000-0000DC910000}"/>
    <cellStyle name="Style 24 2 6 3" xfId="37296" xr:uid="{00000000-0005-0000-0000-0000DD910000}"/>
    <cellStyle name="Style 24 2 7" xfId="37297" xr:uid="{00000000-0005-0000-0000-0000DE910000}"/>
    <cellStyle name="Style 24 3" xfId="37298" xr:uid="{00000000-0005-0000-0000-0000DF910000}"/>
    <cellStyle name="Style 24 3 2" xfId="37299" xr:uid="{00000000-0005-0000-0000-0000E0910000}"/>
    <cellStyle name="Style 24 3 2 2" xfId="37300" xr:uid="{00000000-0005-0000-0000-0000E1910000}"/>
    <cellStyle name="Style 24 3 2 2 2" xfId="37301" xr:uid="{00000000-0005-0000-0000-0000E2910000}"/>
    <cellStyle name="Style 24 3 2 2 3" xfId="37302" xr:uid="{00000000-0005-0000-0000-0000E3910000}"/>
    <cellStyle name="Style 24 3 2 3" xfId="37303" xr:uid="{00000000-0005-0000-0000-0000E4910000}"/>
    <cellStyle name="Style 24 3 2 4" xfId="37304" xr:uid="{00000000-0005-0000-0000-0000E5910000}"/>
    <cellStyle name="Style 24 3 3" xfId="37305" xr:uid="{00000000-0005-0000-0000-0000E6910000}"/>
    <cellStyle name="Style 24 3 3 2" xfId="37306" xr:uid="{00000000-0005-0000-0000-0000E7910000}"/>
    <cellStyle name="Style 24 3 3 2 2" xfId="37307" xr:uid="{00000000-0005-0000-0000-0000E8910000}"/>
    <cellStyle name="Style 24 3 3 2 3" xfId="37308" xr:uid="{00000000-0005-0000-0000-0000E9910000}"/>
    <cellStyle name="Style 24 3 3 3" xfId="37309" xr:uid="{00000000-0005-0000-0000-0000EA910000}"/>
    <cellStyle name="Style 24 3 3 4" xfId="37310" xr:uid="{00000000-0005-0000-0000-0000EB910000}"/>
    <cellStyle name="Style 24 3 4" xfId="37311" xr:uid="{00000000-0005-0000-0000-0000EC910000}"/>
    <cellStyle name="Style 24 3 4 2" xfId="37312" xr:uid="{00000000-0005-0000-0000-0000ED910000}"/>
    <cellStyle name="Style 24 3 4 3" xfId="37313" xr:uid="{00000000-0005-0000-0000-0000EE910000}"/>
    <cellStyle name="Style 24 3 5" xfId="37314" xr:uid="{00000000-0005-0000-0000-0000EF910000}"/>
    <cellStyle name="Style 24 3 5 2" xfId="37315" xr:uid="{00000000-0005-0000-0000-0000F0910000}"/>
    <cellStyle name="Style 24 3 5 3" xfId="37316" xr:uid="{00000000-0005-0000-0000-0000F1910000}"/>
    <cellStyle name="Style 24 3 6" xfId="37317" xr:uid="{00000000-0005-0000-0000-0000F2910000}"/>
    <cellStyle name="Style 24 4" xfId="37318" xr:uid="{00000000-0005-0000-0000-0000F3910000}"/>
    <cellStyle name="Style 24 4 2" xfId="37319" xr:uid="{00000000-0005-0000-0000-0000F4910000}"/>
    <cellStyle name="Style 24 4 2 2" xfId="37320" xr:uid="{00000000-0005-0000-0000-0000F5910000}"/>
    <cellStyle name="Style 24 4 2 2 2" xfId="37321" xr:uid="{00000000-0005-0000-0000-0000F6910000}"/>
    <cellStyle name="Style 24 4 2 2 3" xfId="37322" xr:uid="{00000000-0005-0000-0000-0000F7910000}"/>
    <cellStyle name="Style 24 4 2 3" xfId="37323" xr:uid="{00000000-0005-0000-0000-0000F8910000}"/>
    <cellStyle name="Style 24 4 2 4" xfId="37324" xr:uid="{00000000-0005-0000-0000-0000F9910000}"/>
    <cellStyle name="Style 24 4 3" xfId="37325" xr:uid="{00000000-0005-0000-0000-0000FA910000}"/>
    <cellStyle name="Style 24 4 3 2" xfId="37326" xr:uid="{00000000-0005-0000-0000-0000FB910000}"/>
    <cellStyle name="Style 24 4 3 2 2" xfId="37327" xr:uid="{00000000-0005-0000-0000-0000FC910000}"/>
    <cellStyle name="Style 24 4 3 2 3" xfId="37328" xr:uid="{00000000-0005-0000-0000-0000FD910000}"/>
    <cellStyle name="Style 24 4 3 3" xfId="37329" xr:uid="{00000000-0005-0000-0000-0000FE910000}"/>
    <cellStyle name="Style 24 4 3 4" xfId="37330" xr:uid="{00000000-0005-0000-0000-0000FF910000}"/>
    <cellStyle name="Style 24 4 4" xfId="37331" xr:uid="{00000000-0005-0000-0000-000000920000}"/>
    <cellStyle name="Style 24 4 4 2" xfId="37332" xr:uid="{00000000-0005-0000-0000-000001920000}"/>
    <cellStyle name="Style 24 4 4 3" xfId="37333" xr:uid="{00000000-0005-0000-0000-000002920000}"/>
    <cellStyle name="Style 24 4 5" xfId="37334" xr:uid="{00000000-0005-0000-0000-000003920000}"/>
    <cellStyle name="Style 24 4 6" xfId="37335" xr:uid="{00000000-0005-0000-0000-000004920000}"/>
    <cellStyle name="Style 24 5" xfId="37336" xr:uid="{00000000-0005-0000-0000-000005920000}"/>
    <cellStyle name="Style 24 5 2" xfId="37337" xr:uid="{00000000-0005-0000-0000-000006920000}"/>
    <cellStyle name="Style 24 5 2 2" xfId="37338" xr:uid="{00000000-0005-0000-0000-000007920000}"/>
    <cellStyle name="Style 24 5 2 2 2" xfId="37339" xr:uid="{00000000-0005-0000-0000-000008920000}"/>
    <cellStyle name="Style 24 5 2 2 3" xfId="37340" xr:uid="{00000000-0005-0000-0000-000009920000}"/>
    <cellStyle name="Style 24 5 2 3" xfId="37341" xr:uid="{00000000-0005-0000-0000-00000A920000}"/>
    <cellStyle name="Style 24 5 2 4" xfId="37342" xr:uid="{00000000-0005-0000-0000-00000B920000}"/>
    <cellStyle name="Style 24 5 3" xfId="37343" xr:uid="{00000000-0005-0000-0000-00000C920000}"/>
    <cellStyle name="Style 24 5 3 2" xfId="37344" xr:uid="{00000000-0005-0000-0000-00000D920000}"/>
    <cellStyle name="Style 24 5 3 2 2" xfId="37345" xr:uid="{00000000-0005-0000-0000-00000E920000}"/>
    <cellStyle name="Style 24 5 3 2 3" xfId="37346" xr:uid="{00000000-0005-0000-0000-00000F920000}"/>
    <cellStyle name="Style 24 5 3 3" xfId="37347" xr:uid="{00000000-0005-0000-0000-000010920000}"/>
    <cellStyle name="Style 24 5 3 4" xfId="37348" xr:uid="{00000000-0005-0000-0000-000011920000}"/>
    <cellStyle name="Style 24 5 4" xfId="37349" xr:uid="{00000000-0005-0000-0000-000012920000}"/>
    <cellStyle name="Style 24 5 4 2" xfId="37350" xr:uid="{00000000-0005-0000-0000-000013920000}"/>
    <cellStyle name="Style 24 5 4 2 2" xfId="37351" xr:uid="{00000000-0005-0000-0000-000014920000}"/>
    <cellStyle name="Style 24 5 4 2 3" xfId="37352" xr:uid="{00000000-0005-0000-0000-000015920000}"/>
    <cellStyle name="Style 24 5 4 3" xfId="37353" xr:uid="{00000000-0005-0000-0000-000016920000}"/>
    <cellStyle name="Style 24 5 4 4" xfId="37354" xr:uid="{00000000-0005-0000-0000-000017920000}"/>
    <cellStyle name="Style 24 5 5" xfId="37355" xr:uid="{00000000-0005-0000-0000-000018920000}"/>
    <cellStyle name="Style 24 5 5 2" xfId="37356" xr:uid="{00000000-0005-0000-0000-000019920000}"/>
    <cellStyle name="Style 24 5 5 3" xfId="37357" xr:uid="{00000000-0005-0000-0000-00001A920000}"/>
    <cellStyle name="Style 24 5 6" xfId="37358" xr:uid="{00000000-0005-0000-0000-00001B920000}"/>
    <cellStyle name="Style 24 5 7" xfId="37359" xr:uid="{00000000-0005-0000-0000-00001C920000}"/>
    <cellStyle name="Style 24 6" xfId="37360" xr:uid="{00000000-0005-0000-0000-00001D920000}"/>
    <cellStyle name="Style 24 6 2" xfId="37361" xr:uid="{00000000-0005-0000-0000-00001E920000}"/>
    <cellStyle name="Style 24 6 2 2" xfId="37362" xr:uid="{00000000-0005-0000-0000-00001F920000}"/>
    <cellStyle name="Style 24 6 2 2 2" xfId="37363" xr:uid="{00000000-0005-0000-0000-000020920000}"/>
    <cellStyle name="Style 24 6 2 2 3" xfId="37364" xr:uid="{00000000-0005-0000-0000-000021920000}"/>
    <cellStyle name="Style 24 6 2 3" xfId="37365" xr:uid="{00000000-0005-0000-0000-000022920000}"/>
    <cellStyle name="Style 24 6 2 4" xfId="37366" xr:uid="{00000000-0005-0000-0000-000023920000}"/>
    <cellStyle name="Style 24 6 3" xfId="37367" xr:uid="{00000000-0005-0000-0000-000024920000}"/>
    <cellStyle name="Style 24 6 3 2" xfId="37368" xr:uid="{00000000-0005-0000-0000-000025920000}"/>
    <cellStyle name="Style 24 6 3 2 2" xfId="37369" xr:uid="{00000000-0005-0000-0000-000026920000}"/>
    <cellStyle name="Style 24 6 3 2 3" xfId="37370" xr:uid="{00000000-0005-0000-0000-000027920000}"/>
    <cellStyle name="Style 24 6 3 3" xfId="37371" xr:uid="{00000000-0005-0000-0000-000028920000}"/>
    <cellStyle name="Style 24 6 3 4" xfId="37372" xr:uid="{00000000-0005-0000-0000-000029920000}"/>
    <cellStyle name="Style 24 6 4" xfId="37373" xr:uid="{00000000-0005-0000-0000-00002A920000}"/>
    <cellStyle name="Style 24 6 4 2" xfId="37374" xr:uid="{00000000-0005-0000-0000-00002B920000}"/>
    <cellStyle name="Style 24 6 4 3" xfId="37375" xr:uid="{00000000-0005-0000-0000-00002C920000}"/>
    <cellStyle name="Style 24 6 5" xfId="37376" xr:uid="{00000000-0005-0000-0000-00002D920000}"/>
    <cellStyle name="Style 24 6 6" xfId="37377" xr:uid="{00000000-0005-0000-0000-00002E920000}"/>
    <cellStyle name="Style 24 7" xfId="37378" xr:uid="{00000000-0005-0000-0000-00002F920000}"/>
    <cellStyle name="Style 24 7 2" xfId="37379" xr:uid="{00000000-0005-0000-0000-000030920000}"/>
    <cellStyle name="Style 24 7 2 2" xfId="37380" xr:uid="{00000000-0005-0000-0000-000031920000}"/>
    <cellStyle name="Style 24 7 2 3" xfId="37381" xr:uid="{00000000-0005-0000-0000-000032920000}"/>
    <cellStyle name="Style 24 7 3" xfId="37382" xr:uid="{00000000-0005-0000-0000-000033920000}"/>
    <cellStyle name="Style 24 7 4" xfId="37383" xr:uid="{00000000-0005-0000-0000-000034920000}"/>
    <cellStyle name="Style 24 8" xfId="37384" xr:uid="{00000000-0005-0000-0000-000035920000}"/>
    <cellStyle name="Style 24 8 2" xfId="37385" xr:uid="{00000000-0005-0000-0000-000036920000}"/>
    <cellStyle name="Style 24 8 2 2" xfId="37386" xr:uid="{00000000-0005-0000-0000-000037920000}"/>
    <cellStyle name="Style 24 8 2 3" xfId="37387" xr:uid="{00000000-0005-0000-0000-000038920000}"/>
    <cellStyle name="Style 24 8 3" xfId="37388" xr:uid="{00000000-0005-0000-0000-000039920000}"/>
    <cellStyle name="Style 24 8 4" xfId="37389" xr:uid="{00000000-0005-0000-0000-00003A920000}"/>
    <cellStyle name="Style 24 9" xfId="37390" xr:uid="{00000000-0005-0000-0000-00003B920000}"/>
    <cellStyle name="Style 24 9 2" xfId="37391" xr:uid="{00000000-0005-0000-0000-00003C920000}"/>
    <cellStyle name="Style 24 9 2 2" xfId="37392" xr:uid="{00000000-0005-0000-0000-00003D920000}"/>
    <cellStyle name="Style 24 9 2 3" xfId="37393" xr:uid="{00000000-0005-0000-0000-00003E920000}"/>
    <cellStyle name="Style 24 9 3" xfId="37394" xr:uid="{00000000-0005-0000-0000-00003F920000}"/>
    <cellStyle name="Style 24 9 4" xfId="37395" xr:uid="{00000000-0005-0000-0000-000040920000}"/>
    <cellStyle name="Style 25" xfId="37396" xr:uid="{00000000-0005-0000-0000-000041920000}"/>
    <cellStyle name="Style 25 10" xfId="37397" xr:uid="{00000000-0005-0000-0000-000042920000}"/>
    <cellStyle name="Style 25 10 2" xfId="37398" xr:uid="{00000000-0005-0000-0000-000043920000}"/>
    <cellStyle name="Style 25 10 2 2" xfId="37399" xr:uid="{00000000-0005-0000-0000-000044920000}"/>
    <cellStyle name="Style 25 10 2 3" xfId="37400" xr:uid="{00000000-0005-0000-0000-000045920000}"/>
    <cellStyle name="Style 25 10 3" xfId="37401" xr:uid="{00000000-0005-0000-0000-000046920000}"/>
    <cellStyle name="Style 25 10 4" xfId="37402" xr:uid="{00000000-0005-0000-0000-000047920000}"/>
    <cellStyle name="Style 25 11" xfId="37403" xr:uid="{00000000-0005-0000-0000-000048920000}"/>
    <cellStyle name="Style 25 11 2" xfId="37404" xr:uid="{00000000-0005-0000-0000-000049920000}"/>
    <cellStyle name="Style 25 11 3" xfId="37405" xr:uid="{00000000-0005-0000-0000-00004A920000}"/>
    <cellStyle name="Style 25 12" xfId="37406" xr:uid="{00000000-0005-0000-0000-00004B920000}"/>
    <cellStyle name="Style 25 12 2" xfId="37407" xr:uid="{00000000-0005-0000-0000-00004C920000}"/>
    <cellStyle name="Style 25 12 3" xfId="37408" xr:uid="{00000000-0005-0000-0000-00004D920000}"/>
    <cellStyle name="Style 25 13" xfId="37409" xr:uid="{00000000-0005-0000-0000-00004E920000}"/>
    <cellStyle name="Style 25 13 2" xfId="37410" xr:uid="{00000000-0005-0000-0000-00004F920000}"/>
    <cellStyle name="Style 25 13 3" xfId="37411" xr:uid="{00000000-0005-0000-0000-000050920000}"/>
    <cellStyle name="Style 25 14" xfId="37412" xr:uid="{00000000-0005-0000-0000-000051920000}"/>
    <cellStyle name="Style 25 2" xfId="37413" xr:uid="{00000000-0005-0000-0000-000052920000}"/>
    <cellStyle name="Style 25 2 10" xfId="37414" xr:uid="{00000000-0005-0000-0000-000053920000}"/>
    <cellStyle name="Style 25 2 10 2" xfId="37415" xr:uid="{00000000-0005-0000-0000-000054920000}"/>
    <cellStyle name="Style 25 2 10 3" xfId="37416" xr:uid="{00000000-0005-0000-0000-000055920000}"/>
    <cellStyle name="Style 25 2 11" xfId="37417" xr:uid="{00000000-0005-0000-0000-000056920000}"/>
    <cellStyle name="Style 25 2 11 2" xfId="37418" xr:uid="{00000000-0005-0000-0000-000057920000}"/>
    <cellStyle name="Style 25 2 11 3" xfId="37419" xr:uid="{00000000-0005-0000-0000-000058920000}"/>
    <cellStyle name="Style 25 2 12" xfId="37420" xr:uid="{00000000-0005-0000-0000-000059920000}"/>
    <cellStyle name="Style 25 2 12 2" xfId="37421" xr:uid="{00000000-0005-0000-0000-00005A920000}"/>
    <cellStyle name="Style 25 2 12 3" xfId="37422" xr:uid="{00000000-0005-0000-0000-00005B920000}"/>
    <cellStyle name="Style 25 2 13" xfId="37423" xr:uid="{00000000-0005-0000-0000-00005C920000}"/>
    <cellStyle name="Style 25 2 2" xfId="37424" xr:uid="{00000000-0005-0000-0000-00005D920000}"/>
    <cellStyle name="Style 25 2 2 2" xfId="37425" xr:uid="{00000000-0005-0000-0000-00005E920000}"/>
    <cellStyle name="Style 25 2 2 2 2" xfId="37426" xr:uid="{00000000-0005-0000-0000-00005F920000}"/>
    <cellStyle name="Style 25 2 2 2 2 2" xfId="37427" xr:uid="{00000000-0005-0000-0000-000060920000}"/>
    <cellStyle name="Style 25 2 2 2 2 3" xfId="37428" xr:uid="{00000000-0005-0000-0000-000061920000}"/>
    <cellStyle name="Style 25 2 2 2 3" xfId="37429" xr:uid="{00000000-0005-0000-0000-000062920000}"/>
    <cellStyle name="Style 25 2 2 2 4" xfId="37430" xr:uid="{00000000-0005-0000-0000-000063920000}"/>
    <cellStyle name="Style 25 2 2 3" xfId="37431" xr:uid="{00000000-0005-0000-0000-000064920000}"/>
    <cellStyle name="Style 25 2 2 3 2" xfId="37432" xr:uid="{00000000-0005-0000-0000-000065920000}"/>
    <cellStyle name="Style 25 2 2 3 2 2" xfId="37433" xr:uid="{00000000-0005-0000-0000-000066920000}"/>
    <cellStyle name="Style 25 2 2 3 2 3" xfId="37434" xr:uid="{00000000-0005-0000-0000-000067920000}"/>
    <cellStyle name="Style 25 2 2 3 3" xfId="37435" xr:uid="{00000000-0005-0000-0000-000068920000}"/>
    <cellStyle name="Style 25 2 2 3 4" xfId="37436" xr:uid="{00000000-0005-0000-0000-000069920000}"/>
    <cellStyle name="Style 25 2 2 4" xfId="37437" xr:uid="{00000000-0005-0000-0000-00006A920000}"/>
    <cellStyle name="Style 25 2 2 4 2" xfId="37438" xr:uid="{00000000-0005-0000-0000-00006B920000}"/>
    <cellStyle name="Style 25 2 2 4 3" xfId="37439" xr:uid="{00000000-0005-0000-0000-00006C920000}"/>
    <cellStyle name="Style 25 2 2 5" xfId="37440" xr:uid="{00000000-0005-0000-0000-00006D920000}"/>
    <cellStyle name="Style 25 2 2 5 2" xfId="37441" xr:uid="{00000000-0005-0000-0000-00006E920000}"/>
    <cellStyle name="Style 25 2 2 5 3" xfId="37442" xr:uid="{00000000-0005-0000-0000-00006F920000}"/>
    <cellStyle name="Style 25 2 2 6" xfId="37443" xr:uid="{00000000-0005-0000-0000-000070920000}"/>
    <cellStyle name="Style 25 2 2 6 2" xfId="37444" xr:uid="{00000000-0005-0000-0000-000071920000}"/>
    <cellStyle name="Style 25 2 2 6 3" xfId="37445" xr:uid="{00000000-0005-0000-0000-000072920000}"/>
    <cellStyle name="Style 25 2 2 7" xfId="37446" xr:uid="{00000000-0005-0000-0000-000073920000}"/>
    <cellStyle name="Style 25 2 3" xfId="37447" xr:uid="{00000000-0005-0000-0000-000074920000}"/>
    <cellStyle name="Style 25 2 3 2" xfId="37448" xr:uid="{00000000-0005-0000-0000-000075920000}"/>
    <cellStyle name="Style 25 2 3 2 2" xfId="37449" xr:uid="{00000000-0005-0000-0000-000076920000}"/>
    <cellStyle name="Style 25 2 3 2 2 2" xfId="37450" xr:uid="{00000000-0005-0000-0000-000077920000}"/>
    <cellStyle name="Style 25 2 3 2 2 3" xfId="37451" xr:uid="{00000000-0005-0000-0000-000078920000}"/>
    <cellStyle name="Style 25 2 3 2 3" xfId="37452" xr:uid="{00000000-0005-0000-0000-000079920000}"/>
    <cellStyle name="Style 25 2 3 2 4" xfId="37453" xr:uid="{00000000-0005-0000-0000-00007A920000}"/>
    <cellStyle name="Style 25 2 3 3" xfId="37454" xr:uid="{00000000-0005-0000-0000-00007B920000}"/>
    <cellStyle name="Style 25 2 3 3 2" xfId="37455" xr:uid="{00000000-0005-0000-0000-00007C920000}"/>
    <cellStyle name="Style 25 2 3 3 2 2" xfId="37456" xr:uid="{00000000-0005-0000-0000-00007D920000}"/>
    <cellStyle name="Style 25 2 3 3 2 3" xfId="37457" xr:uid="{00000000-0005-0000-0000-00007E920000}"/>
    <cellStyle name="Style 25 2 3 3 3" xfId="37458" xr:uid="{00000000-0005-0000-0000-00007F920000}"/>
    <cellStyle name="Style 25 2 3 3 4" xfId="37459" xr:uid="{00000000-0005-0000-0000-000080920000}"/>
    <cellStyle name="Style 25 2 3 4" xfId="37460" xr:uid="{00000000-0005-0000-0000-000081920000}"/>
    <cellStyle name="Style 25 2 3 4 2" xfId="37461" xr:uid="{00000000-0005-0000-0000-000082920000}"/>
    <cellStyle name="Style 25 2 3 4 3" xfId="37462" xr:uid="{00000000-0005-0000-0000-000083920000}"/>
    <cellStyle name="Style 25 2 3 5" xfId="37463" xr:uid="{00000000-0005-0000-0000-000084920000}"/>
    <cellStyle name="Style 25 2 3 6" xfId="37464" xr:uid="{00000000-0005-0000-0000-000085920000}"/>
    <cellStyle name="Style 25 2 4" xfId="37465" xr:uid="{00000000-0005-0000-0000-000086920000}"/>
    <cellStyle name="Style 25 2 4 2" xfId="37466" xr:uid="{00000000-0005-0000-0000-000087920000}"/>
    <cellStyle name="Style 25 2 4 2 2" xfId="37467" xr:uid="{00000000-0005-0000-0000-000088920000}"/>
    <cellStyle name="Style 25 2 4 2 2 2" xfId="37468" xr:uid="{00000000-0005-0000-0000-000089920000}"/>
    <cellStyle name="Style 25 2 4 2 2 3" xfId="37469" xr:uid="{00000000-0005-0000-0000-00008A920000}"/>
    <cellStyle name="Style 25 2 4 2 3" xfId="37470" xr:uid="{00000000-0005-0000-0000-00008B920000}"/>
    <cellStyle name="Style 25 2 4 2 4" xfId="37471" xr:uid="{00000000-0005-0000-0000-00008C920000}"/>
    <cellStyle name="Style 25 2 4 3" xfId="37472" xr:uid="{00000000-0005-0000-0000-00008D920000}"/>
    <cellStyle name="Style 25 2 4 3 2" xfId="37473" xr:uid="{00000000-0005-0000-0000-00008E920000}"/>
    <cellStyle name="Style 25 2 4 3 2 2" xfId="37474" xr:uid="{00000000-0005-0000-0000-00008F920000}"/>
    <cellStyle name="Style 25 2 4 3 2 3" xfId="37475" xr:uid="{00000000-0005-0000-0000-000090920000}"/>
    <cellStyle name="Style 25 2 4 3 3" xfId="37476" xr:uid="{00000000-0005-0000-0000-000091920000}"/>
    <cellStyle name="Style 25 2 4 3 4" xfId="37477" xr:uid="{00000000-0005-0000-0000-000092920000}"/>
    <cellStyle name="Style 25 2 4 4" xfId="37478" xr:uid="{00000000-0005-0000-0000-000093920000}"/>
    <cellStyle name="Style 25 2 4 4 2" xfId="37479" xr:uid="{00000000-0005-0000-0000-000094920000}"/>
    <cellStyle name="Style 25 2 4 4 3" xfId="37480" xr:uid="{00000000-0005-0000-0000-000095920000}"/>
    <cellStyle name="Style 25 2 4 5" xfId="37481" xr:uid="{00000000-0005-0000-0000-000096920000}"/>
    <cellStyle name="Style 25 2 4 6" xfId="37482" xr:uid="{00000000-0005-0000-0000-000097920000}"/>
    <cellStyle name="Style 25 2 5" xfId="37483" xr:uid="{00000000-0005-0000-0000-000098920000}"/>
    <cellStyle name="Style 25 2 5 2" xfId="37484" xr:uid="{00000000-0005-0000-0000-000099920000}"/>
    <cellStyle name="Style 25 2 5 2 2" xfId="37485" xr:uid="{00000000-0005-0000-0000-00009A920000}"/>
    <cellStyle name="Style 25 2 5 2 2 2" xfId="37486" xr:uid="{00000000-0005-0000-0000-00009B920000}"/>
    <cellStyle name="Style 25 2 5 2 2 3" xfId="37487" xr:uid="{00000000-0005-0000-0000-00009C920000}"/>
    <cellStyle name="Style 25 2 5 2 3" xfId="37488" xr:uid="{00000000-0005-0000-0000-00009D920000}"/>
    <cellStyle name="Style 25 2 5 2 4" xfId="37489" xr:uid="{00000000-0005-0000-0000-00009E920000}"/>
    <cellStyle name="Style 25 2 5 3" xfId="37490" xr:uid="{00000000-0005-0000-0000-00009F920000}"/>
    <cellStyle name="Style 25 2 5 3 2" xfId="37491" xr:uid="{00000000-0005-0000-0000-0000A0920000}"/>
    <cellStyle name="Style 25 2 5 3 2 2" xfId="37492" xr:uid="{00000000-0005-0000-0000-0000A1920000}"/>
    <cellStyle name="Style 25 2 5 3 2 3" xfId="37493" xr:uid="{00000000-0005-0000-0000-0000A2920000}"/>
    <cellStyle name="Style 25 2 5 3 3" xfId="37494" xr:uid="{00000000-0005-0000-0000-0000A3920000}"/>
    <cellStyle name="Style 25 2 5 3 4" xfId="37495" xr:uid="{00000000-0005-0000-0000-0000A4920000}"/>
    <cellStyle name="Style 25 2 5 4" xfId="37496" xr:uid="{00000000-0005-0000-0000-0000A5920000}"/>
    <cellStyle name="Style 25 2 5 4 2" xfId="37497" xr:uid="{00000000-0005-0000-0000-0000A6920000}"/>
    <cellStyle name="Style 25 2 5 4 2 2" xfId="37498" xr:uid="{00000000-0005-0000-0000-0000A7920000}"/>
    <cellStyle name="Style 25 2 5 4 2 3" xfId="37499" xr:uid="{00000000-0005-0000-0000-0000A8920000}"/>
    <cellStyle name="Style 25 2 5 4 3" xfId="37500" xr:uid="{00000000-0005-0000-0000-0000A9920000}"/>
    <cellStyle name="Style 25 2 5 4 4" xfId="37501" xr:uid="{00000000-0005-0000-0000-0000AA920000}"/>
    <cellStyle name="Style 25 2 5 5" xfId="37502" xr:uid="{00000000-0005-0000-0000-0000AB920000}"/>
    <cellStyle name="Style 25 2 5 5 2" xfId="37503" xr:uid="{00000000-0005-0000-0000-0000AC920000}"/>
    <cellStyle name="Style 25 2 5 5 3" xfId="37504" xr:uid="{00000000-0005-0000-0000-0000AD920000}"/>
    <cellStyle name="Style 25 2 5 6" xfId="37505" xr:uid="{00000000-0005-0000-0000-0000AE920000}"/>
    <cellStyle name="Style 25 2 5 7" xfId="37506" xr:uid="{00000000-0005-0000-0000-0000AF920000}"/>
    <cellStyle name="Style 25 2 6" xfId="37507" xr:uid="{00000000-0005-0000-0000-0000B0920000}"/>
    <cellStyle name="Style 25 2 6 2" xfId="37508" xr:uid="{00000000-0005-0000-0000-0000B1920000}"/>
    <cellStyle name="Style 25 2 6 2 2" xfId="37509" xr:uid="{00000000-0005-0000-0000-0000B2920000}"/>
    <cellStyle name="Style 25 2 6 2 2 2" xfId="37510" xr:uid="{00000000-0005-0000-0000-0000B3920000}"/>
    <cellStyle name="Style 25 2 6 2 2 3" xfId="37511" xr:uid="{00000000-0005-0000-0000-0000B4920000}"/>
    <cellStyle name="Style 25 2 6 2 3" xfId="37512" xr:uid="{00000000-0005-0000-0000-0000B5920000}"/>
    <cellStyle name="Style 25 2 6 2 4" xfId="37513" xr:uid="{00000000-0005-0000-0000-0000B6920000}"/>
    <cellStyle name="Style 25 2 6 3" xfId="37514" xr:uid="{00000000-0005-0000-0000-0000B7920000}"/>
    <cellStyle name="Style 25 2 6 3 2" xfId="37515" xr:uid="{00000000-0005-0000-0000-0000B8920000}"/>
    <cellStyle name="Style 25 2 6 3 2 2" xfId="37516" xr:uid="{00000000-0005-0000-0000-0000B9920000}"/>
    <cellStyle name="Style 25 2 6 3 2 3" xfId="37517" xr:uid="{00000000-0005-0000-0000-0000BA920000}"/>
    <cellStyle name="Style 25 2 6 3 3" xfId="37518" xr:uid="{00000000-0005-0000-0000-0000BB920000}"/>
    <cellStyle name="Style 25 2 6 3 4" xfId="37519" xr:uid="{00000000-0005-0000-0000-0000BC920000}"/>
    <cellStyle name="Style 25 2 6 4" xfId="37520" xr:uid="{00000000-0005-0000-0000-0000BD920000}"/>
    <cellStyle name="Style 25 2 6 4 2" xfId="37521" xr:uid="{00000000-0005-0000-0000-0000BE920000}"/>
    <cellStyle name="Style 25 2 6 4 3" xfId="37522" xr:uid="{00000000-0005-0000-0000-0000BF920000}"/>
    <cellStyle name="Style 25 2 6 5" xfId="37523" xr:uid="{00000000-0005-0000-0000-0000C0920000}"/>
    <cellStyle name="Style 25 2 6 6" xfId="37524" xr:uid="{00000000-0005-0000-0000-0000C1920000}"/>
    <cellStyle name="Style 25 2 7" xfId="37525" xr:uid="{00000000-0005-0000-0000-0000C2920000}"/>
    <cellStyle name="Style 25 2 7 2" xfId="37526" xr:uid="{00000000-0005-0000-0000-0000C3920000}"/>
    <cellStyle name="Style 25 2 7 2 2" xfId="37527" xr:uid="{00000000-0005-0000-0000-0000C4920000}"/>
    <cellStyle name="Style 25 2 7 2 3" xfId="37528" xr:uid="{00000000-0005-0000-0000-0000C5920000}"/>
    <cellStyle name="Style 25 2 7 3" xfId="37529" xr:uid="{00000000-0005-0000-0000-0000C6920000}"/>
    <cellStyle name="Style 25 2 7 4" xfId="37530" xr:uid="{00000000-0005-0000-0000-0000C7920000}"/>
    <cellStyle name="Style 25 2 8" xfId="37531" xr:uid="{00000000-0005-0000-0000-0000C8920000}"/>
    <cellStyle name="Style 25 2 8 2" xfId="37532" xr:uid="{00000000-0005-0000-0000-0000C9920000}"/>
    <cellStyle name="Style 25 2 8 2 2" xfId="37533" xr:uid="{00000000-0005-0000-0000-0000CA920000}"/>
    <cellStyle name="Style 25 2 8 2 3" xfId="37534" xr:uid="{00000000-0005-0000-0000-0000CB920000}"/>
    <cellStyle name="Style 25 2 8 3" xfId="37535" xr:uid="{00000000-0005-0000-0000-0000CC920000}"/>
    <cellStyle name="Style 25 2 8 4" xfId="37536" xr:uid="{00000000-0005-0000-0000-0000CD920000}"/>
    <cellStyle name="Style 25 2 9" xfId="37537" xr:uid="{00000000-0005-0000-0000-0000CE920000}"/>
    <cellStyle name="Style 25 2 9 2" xfId="37538" xr:uid="{00000000-0005-0000-0000-0000CF920000}"/>
    <cellStyle name="Style 25 2 9 2 2" xfId="37539" xr:uid="{00000000-0005-0000-0000-0000D0920000}"/>
    <cellStyle name="Style 25 2 9 2 3" xfId="37540" xr:uid="{00000000-0005-0000-0000-0000D1920000}"/>
    <cellStyle name="Style 25 2 9 3" xfId="37541" xr:uid="{00000000-0005-0000-0000-0000D2920000}"/>
    <cellStyle name="Style 25 2 9 4" xfId="37542" xr:uid="{00000000-0005-0000-0000-0000D3920000}"/>
    <cellStyle name="Style 25 3" xfId="37543" xr:uid="{00000000-0005-0000-0000-0000D4920000}"/>
    <cellStyle name="Style 25 3 2" xfId="37544" xr:uid="{00000000-0005-0000-0000-0000D5920000}"/>
    <cellStyle name="Style 25 3 2 2" xfId="37545" xr:uid="{00000000-0005-0000-0000-0000D6920000}"/>
    <cellStyle name="Style 25 3 2 2 2" xfId="37546" xr:uid="{00000000-0005-0000-0000-0000D7920000}"/>
    <cellStyle name="Style 25 3 2 2 3" xfId="37547" xr:uid="{00000000-0005-0000-0000-0000D8920000}"/>
    <cellStyle name="Style 25 3 2 3" xfId="37548" xr:uid="{00000000-0005-0000-0000-0000D9920000}"/>
    <cellStyle name="Style 25 3 2 3 2" xfId="37549" xr:uid="{00000000-0005-0000-0000-0000DA920000}"/>
    <cellStyle name="Style 25 3 2 3 3" xfId="37550" xr:uid="{00000000-0005-0000-0000-0000DB920000}"/>
    <cellStyle name="Style 25 3 2 4" xfId="37551" xr:uid="{00000000-0005-0000-0000-0000DC920000}"/>
    <cellStyle name="Style 25 3 3" xfId="37552" xr:uid="{00000000-0005-0000-0000-0000DD920000}"/>
    <cellStyle name="Style 25 3 3 2" xfId="37553" xr:uid="{00000000-0005-0000-0000-0000DE920000}"/>
    <cellStyle name="Style 25 3 3 2 2" xfId="37554" xr:uid="{00000000-0005-0000-0000-0000DF920000}"/>
    <cellStyle name="Style 25 3 3 2 3" xfId="37555" xr:uid="{00000000-0005-0000-0000-0000E0920000}"/>
    <cellStyle name="Style 25 3 3 3" xfId="37556" xr:uid="{00000000-0005-0000-0000-0000E1920000}"/>
    <cellStyle name="Style 25 3 3 4" xfId="37557" xr:uid="{00000000-0005-0000-0000-0000E2920000}"/>
    <cellStyle name="Style 25 3 3 5" xfId="37558" xr:uid="{00000000-0005-0000-0000-0000E3920000}"/>
    <cellStyle name="Style 25 3 4" xfId="37559" xr:uid="{00000000-0005-0000-0000-0000E4920000}"/>
    <cellStyle name="Style 25 3 4 2" xfId="37560" xr:uid="{00000000-0005-0000-0000-0000E5920000}"/>
    <cellStyle name="Style 25 3 4 3" xfId="37561" xr:uid="{00000000-0005-0000-0000-0000E6920000}"/>
    <cellStyle name="Style 25 3 5" xfId="37562" xr:uid="{00000000-0005-0000-0000-0000E7920000}"/>
    <cellStyle name="Style 25 3 5 2" xfId="37563" xr:uid="{00000000-0005-0000-0000-0000E8920000}"/>
    <cellStyle name="Style 25 3 5 3" xfId="37564" xr:uid="{00000000-0005-0000-0000-0000E9920000}"/>
    <cellStyle name="Style 25 3 6" xfId="37565" xr:uid="{00000000-0005-0000-0000-0000EA920000}"/>
    <cellStyle name="Style 25 3 6 2" xfId="37566" xr:uid="{00000000-0005-0000-0000-0000EB920000}"/>
    <cellStyle name="Style 25 3 6 3" xfId="37567" xr:uid="{00000000-0005-0000-0000-0000EC920000}"/>
    <cellStyle name="Style 25 3 7" xfId="37568" xr:uid="{00000000-0005-0000-0000-0000ED920000}"/>
    <cellStyle name="Style 25 4" xfId="37569" xr:uid="{00000000-0005-0000-0000-0000EE920000}"/>
    <cellStyle name="Style 25 4 2" xfId="37570" xr:uid="{00000000-0005-0000-0000-0000EF920000}"/>
    <cellStyle name="Style 25 4 2 2" xfId="37571" xr:uid="{00000000-0005-0000-0000-0000F0920000}"/>
    <cellStyle name="Style 25 4 2 2 2" xfId="37572" xr:uid="{00000000-0005-0000-0000-0000F1920000}"/>
    <cellStyle name="Style 25 4 2 2 3" xfId="37573" xr:uid="{00000000-0005-0000-0000-0000F2920000}"/>
    <cellStyle name="Style 25 4 2 3" xfId="37574" xr:uid="{00000000-0005-0000-0000-0000F3920000}"/>
    <cellStyle name="Style 25 4 2 4" xfId="37575" xr:uid="{00000000-0005-0000-0000-0000F4920000}"/>
    <cellStyle name="Style 25 4 3" xfId="37576" xr:uid="{00000000-0005-0000-0000-0000F5920000}"/>
    <cellStyle name="Style 25 4 3 2" xfId="37577" xr:uid="{00000000-0005-0000-0000-0000F6920000}"/>
    <cellStyle name="Style 25 4 3 2 2" xfId="37578" xr:uid="{00000000-0005-0000-0000-0000F7920000}"/>
    <cellStyle name="Style 25 4 3 2 3" xfId="37579" xr:uid="{00000000-0005-0000-0000-0000F8920000}"/>
    <cellStyle name="Style 25 4 3 3" xfId="37580" xr:uid="{00000000-0005-0000-0000-0000F9920000}"/>
    <cellStyle name="Style 25 4 3 4" xfId="37581" xr:uid="{00000000-0005-0000-0000-0000FA920000}"/>
    <cellStyle name="Style 25 4 4" xfId="37582" xr:uid="{00000000-0005-0000-0000-0000FB920000}"/>
    <cellStyle name="Style 25 4 4 2" xfId="37583" xr:uid="{00000000-0005-0000-0000-0000FC920000}"/>
    <cellStyle name="Style 25 4 4 3" xfId="37584" xr:uid="{00000000-0005-0000-0000-0000FD920000}"/>
    <cellStyle name="Style 25 4 5" xfId="37585" xr:uid="{00000000-0005-0000-0000-0000FE920000}"/>
    <cellStyle name="Style 25 4 5 2" xfId="37586" xr:uid="{00000000-0005-0000-0000-0000FF920000}"/>
    <cellStyle name="Style 25 4 5 3" xfId="37587" xr:uid="{00000000-0005-0000-0000-000000930000}"/>
    <cellStyle name="Style 25 4 6" xfId="37588" xr:uid="{00000000-0005-0000-0000-000001930000}"/>
    <cellStyle name="Style 25 5" xfId="37589" xr:uid="{00000000-0005-0000-0000-000002930000}"/>
    <cellStyle name="Style 25 5 2" xfId="37590" xr:uid="{00000000-0005-0000-0000-000003930000}"/>
    <cellStyle name="Style 25 5 2 2" xfId="37591" xr:uid="{00000000-0005-0000-0000-000004930000}"/>
    <cellStyle name="Style 25 5 2 2 2" xfId="37592" xr:uid="{00000000-0005-0000-0000-000005930000}"/>
    <cellStyle name="Style 25 5 2 2 3" xfId="37593" xr:uid="{00000000-0005-0000-0000-000006930000}"/>
    <cellStyle name="Style 25 5 2 3" xfId="37594" xr:uid="{00000000-0005-0000-0000-000007930000}"/>
    <cellStyle name="Style 25 5 2 4" xfId="37595" xr:uid="{00000000-0005-0000-0000-000008930000}"/>
    <cellStyle name="Style 25 5 3" xfId="37596" xr:uid="{00000000-0005-0000-0000-000009930000}"/>
    <cellStyle name="Style 25 5 3 2" xfId="37597" xr:uid="{00000000-0005-0000-0000-00000A930000}"/>
    <cellStyle name="Style 25 5 3 2 2" xfId="37598" xr:uid="{00000000-0005-0000-0000-00000B930000}"/>
    <cellStyle name="Style 25 5 3 2 3" xfId="37599" xr:uid="{00000000-0005-0000-0000-00000C930000}"/>
    <cellStyle name="Style 25 5 3 3" xfId="37600" xr:uid="{00000000-0005-0000-0000-00000D930000}"/>
    <cellStyle name="Style 25 5 3 4" xfId="37601" xr:uid="{00000000-0005-0000-0000-00000E930000}"/>
    <cellStyle name="Style 25 5 4" xfId="37602" xr:uid="{00000000-0005-0000-0000-00000F930000}"/>
    <cellStyle name="Style 25 5 4 2" xfId="37603" xr:uid="{00000000-0005-0000-0000-000010930000}"/>
    <cellStyle name="Style 25 5 4 3" xfId="37604" xr:uid="{00000000-0005-0000-0000-000011930000}"/>
    <cellStyle name="Style 25 5 5" xfId="37605" xr:uid="{00000000-0005-0000-0000-000012930000}"/>
    <cellStyle name="Style 25 5 6" xfId="37606" xr:uid="{00000000-0005-0000-0000-000013930000}"/>
    <cellStyle name="Style 25 6" xfId="37607" xr:uid="{00000000-0005-0000-0000-000014930000}"/>
    <cellStyle name="Style 25 6 2" xfId="37608" xr:uid="{00000000-0005-0000-0000-000015930000}"/>
    <cellStyle name="Style 25 6 2 2" xfId="37609" xr:uid="{00000000-0005-0000-0000-000016930000}"/>
    <cellStyle name="Style 25 6 2 2 2" xfId="37610" xr:uid="{00000000-0005-0000-0000-000017930000}"/>
    <cellStyle name="Style 25 6 2 2 3" xfId="37611" xr:uid="{00000000-0005-0000-0000-000018930000}"/>
    <cellStyle name="Style 25 6 2 3" xfId="37612" xr:uid="{00000000-0005-0000-0000-000019930000}"/>
    <cellStyle name="Style 25 6 2 4" xfId="37613" xr:uid="{00000000-0005-0000-0000-00001A930000}"/>
    <cellStyle name="Style 25 6 3" xfId="37614" xr:uid="{00000000-0005-0000-0000-00001B930000}"/>
    <cellStyle name="Style 25 6 3 2" xfId="37615" xr:uid="{00000000-0005-0000-0000-00001C930000}"/>
    <cellStyle name="Style 25 6 3 2 2" xfId="37616" xr:uid="{00000000-0005-0000-0000-00001D930000}"/>
    <cellStyle name="Style 25 6 3 2 3" xfId="37617" xr:uid="{00000000-0005-0000-0000-00001E930000}"/>
    <cellStyle name="Style 25 6 3 3" xfId="37618" xr:uid="{00000000-0005-0000-0000-00001F930000}"/>
    <cellStyle name="Style 25 6 3 4" xfId="37619" xr:uid="{00000000-0005-0000-0000-000020930000}"/>
    <cellStyle name="Style 25 6 4" xfId="37620" xr:uid="{00000000-0005-0000-0000-000021930000}"/>
    <cellStyle name="Style 25 6 4 2" xfId="37621" xr:uid="{00000000-0005-0000-0000-000022930000}"/>
    <cellStyle name="Style 25 6 4 2 2" xfId="37622" xr:uid="{00000000-0005-0000-0000-000023930000}"/>
    <cellStyle name="Style 25 6 4 2 3" xfId="37623" xr:uid="{00000000-0005-0000-0000-000024930000}"/>
    <cellStyle name="Style 25 6 4 3" xfId="37624" xr:uid="{00000000-0005-0000-0000-000025930000}"/>
    <cellStyle name="Style 25 6 4 4" xfId="37625" xr:uid="{00000000-0005-0000-0000-000026930000}"/>
    <cellStyle name="Style 25 6 5" xfId="37626" xr:uid="{00000000-0005-0000-0000-000027930000}"/>
    <cellStyle name="Style 25 6 5 2" xfId="37627" xr:uid="{00000000-0005-0000-0000-000028930000}"/>
    <cellStyle name="Style 25 6 5 3" xfId="37628" xr:uid="{00000000-0005-0000-0000-000029930000}"/>
    <cellStyle name="Style 25 6 6" xfId="37629" xr:uid="{00000000-0005-0000-0000-00002A930000}"/>
    <cellStyle name="Style 25 6 7" xfId="37630" xr:uid="{00000000-0005-0000-0000-00002B930000}"/>
    <cellStyle name="Style 25 7" xfId="37631" xr:uid="{00000000-0005-0000-0000-00002C930000}"/>
    <cellStyle name="Style 25 7 2" xfId="37632" xr:uid="{00000000-0005-0000-0000-00002D930000}"/>
    <cellStyle name="Style 25 7 2 2" xfId="37633" xr:uid="{00000000-0005-0000-0000-00002E930000}"/>
    <cellStyle name="Style 25 7 2 2 2" xfId="37634" xr:uid="{00000000-0005-0000-0000-00002F930000}"/>
    <cellStyle name="Style 25 7 2 2 3" xfId="37635" xr:uid="{00000000-0005-0000-0000-000030930000}"/>
    <cellStyle name="Style 25 7 2 3" xfId="37636" xr:uid="{00000000-0005-0000-0000-000031930000}"/>
    <cellStyle name="Style 25 7 2 4" xfId="37637" xr:uid="{00000000-0005-0000-0000-000032930000}"/>
    <cellStyle name="Style 25 7 3" xfId="37638" xr:uid="{00000000-0005-0000-0000-000033930000}"/>
    <cellStyle name="Style 25 7 3 2" xfId="37639" xr:uid="{00000000-0005-0000-0000-000034930000}"/>
    <cellStyle name="Style 25 7 3 2 2" xfId="37640" xr:uid="{00000000-0005-0000-0000-000035930000}"/>
    <cellStyle name="Style 25 7 3 2 3" xfId="37641" xr:uid="{00000000-0005-0000-0000-000036930000}"/>
    <cellStyle name="Style 25 7 3 3" xfId="37642" xr:uid="{00000000-0005-0000-0000-000037930000}"/>
    <cellStyle name="Style 25 7 3 4" xfId="37643" xr:uid="{00000000-0005-0000-0000-000038930000}"/>
    <cellStyle name="Style 25 7 4" xfId="37644" xr:uid="{00000000-0005-0000-0000-000039930000}"/>
    <cellStyle name="Style 25 7 4 2" xfId="37645" xr:uid="{00000000-0005-0000-0000-00003A930000}"/>
    <cellStyle name="Style 25 7 4 3" xfId="37646" xr:uid="{00000000-0005-0000-0000-00003B930000}"/>
    <cellStyle name="Style 25 7 5" xfId="37647" xr:uid="{00000000-0005-0000-0000-00003C930000}"/>
    <cellStyle name="Style 25 7 6" xfId="37648" xr:uid="{00000000-0005-0000-0000-00003D930000}"/>
    <cellStyle name="Style 25 8" xfId="37649" xr:uid="{00000000-0005-0000-0000-00003E930000}"/>
    <cellStyle name="Style 25 8 2" xfId="37650" xr:uid="{00000000-0005-0000-0000-00003F930000}"/>
    <cellStyle name="Style 25 8 2 2" xfId="37651" xr:uid="{00000000-0005-0000-0000-000040930000}"/>
    <cellStyle name="Style 25 8 2 3" xfId="37652" xr:uid="{00000000-0005-0000-0000-000041930000}"/>
    <cellStyle name="Style 25 8 3" xfId="37653" xr:uid="{00000000-0005-0000-0000-000042930000}"/>
    <cellStyle name="Style 25 8 4" xfId="37654" xr:uid="{00000000-0005-0000-0000-000043930000}"/>
    <cellStyle name="Style 25 9" xfId="37655" xr:uid="{00000000-0005-0000-0000-000044930000}"/>
    <cellStyle name="Style 25 9 2" xfId="37656" xr:uid="{00000000-0005-0000-0000-000045930000}"/>
    <cellStyle name="Style 25 9 2 2" xfId="37657" xr:uid="{00000000-0005-0000-0000-000046930000}"/>
    <cellStyle name="Style 25 9 2 3" xfId="37658" xr:uid="{00000000-0005-0000-0000-000047930000}"/>
    <cellStyle name="Style 25 9 3" xfId="37659" xr:uid="{00000000-0005-0000-0000-000048930000}"/>
    <cellStyle name="Style 25 9 4" xfId="37660" xr:uid="{00000000-0005-0000-0000-000049930000}"/>
    <cellStyle name="Style 26" xfId="37661" xr:uid="{00000000-0005-0000-0000-00004A930000}"/>
    <cellStyle name="Style 26 10" xfId="37662" xr:uid="{00000000-0005-0000-0000-00004B930000}"/>
    <cellStyle name="Style 26 10 2" xfId="37663" xr:uid="{00000000-0005-0000-0000-00004C930000}"/>
    <cellStyle name="Style 26 10 3" xfId="37664" xr:uid="{00000000-0005-0000-0000-00004D930000}"/>
    <cellStyle name="Style 26 11" xfId="37665" xr:uid="{00000000-0005-0000-0000-00004E930000}"/>
    <cellStyle name="Style 26 11 2" xfId="37666" xr:uid="{00000000-0005-0000-0000-00004F930000}"/>
    <cellStyle name="Style 26 11 3" xfId="37667" xr:uid="{00000000-0005-0000-0000-000050930000}"/>
    <cellStyle name="Style 26 12" xfId="37668" xr:uid="{00000000-0005-0000-0000-000051930000}"/>
    <cellStyle name="Style 26 12 2" xfId="37669" xr:uid="{00000000-0005-0000-0000-000052930000}"/>
    <cellStyle name="Style 26 12 3" xfId="37670" xr:uid="{00000000-0005-0000-0000-000053930000}"/>
    <cellStyle name="Style 26 13" xfId="37671" xr:uid="{00000000-0005-0000-0000-000054930000}"/>
    <cellStyle name="Style 26 2" xfId="37672" xr:uid="{00000000-0005-0000-0000-000055930000}"/>
    <cellStyle name="Style 26 2 2" xfId="37673" xr:uid="{00000000-0005-0000-0000-000056930000}"/>
    <cellStyle name="Style 26 2 2 2" xfId="37674" xr:uid="{00000000-0005-0000-0000-000057930000}"/>
    <cellStyle name="Style 26 2 2 2 2" xfId="37675" xr:uid="{00000000-0005-0000-0000-000058930000}"/>
    <cellStyle name="Style 26 2 2 2 3" xfId="37676" xr:uid="{00000000-0005-0000-0000-000059930000}"/>
    <cellStyle name="Style 26 2 2 3" xfId="37677" xr:uid="{00000000-0005-0000-0000-00005A930000}"/>
    <cellStyle name="Style 26 2 2 4" xfId="37678" xr:uid="{00000000-0005-0000-0000-00005B930000}"/>
    <cellStyle name="Style 26 2 3" xfId="37679" xr:uid="{00000000-0005-0000-0000-00005C930000}"/>
    <cellStyle name="Style 26 2 3 2" xfId="37680" xr:uid="{00000000-0005-0000-0000-00005D930000}"/>
    <cellStyle name="Style 26 2 3 2 2" xfId="37681" xr:uid="{00000000-0005-0000-0000-00005E930000}"/>
    <cellStyle name="Style 26 2 3 2 3" xfId="37682" xr:uid="{00000000-0005-0000-0000-00005F930000}"/>
    <cellStyle name="Style 26 2 3 3" xfId="37683" xr:uid="{00000000-0005-0000-0000-000060930000}"/>
    <cellStyle name="Style 26 2 3 4" xfId="37684" xr:uid="{00000000-0005-0000-0000-000061930000}"/>
    <cellStyle name="Style 26 2 4" xfId="37685" xr:uid="{00000000-0005-0000-0000-000062930000}"/>
    <cellStyle name="Style 26 2 4 2" xfId="37686" xr:uid="{00000000-0005-0000-0000-000063930000}"/>
    <cellStyle name="Style 26 2 4 3" xfId="37687" xr:uid="{00000000-0005-0000-0000-000064930000}"/>
    <cellStyle name="Style 26 2 5" xfId="37688" xr:uid="{00000000-0005-0000-0000-000065930000}"/>
    <cellStyle name="Style 26 2 5 2" xfId="37689" xr:uid="{00000000-0005-0000-0000-000066930000}"/>
    <cellStyle name="Style 26 2 5 3" xfId="37690" xr:uid="{00000000-0005-0000-0000-000067930000}"/>
    <cellStyle name="Style 26 2 6" xfId="37691" xr:uid="{00000000-0005-0000-0000-000068930000}"/>
    <cellStyle name="Style 26 2 6 2" xfId="37692" xr:uid="{00000000-0005-0000-0000-000069930000}"/>
    <cellStyle name="Style 26 2 6 3" xfId="37693" xr:uid="{00000000-0005-0000-0000-00006A930000}"/>
    <cellStyle name="Style 26 2 7" xfId="37694" xr:uid="{00000000-0005-0000-0000-00006B930000}"/>
    <cellStyle name="Style 26 3" xfId="37695" xr:uid="{00000000-0005-0000-0000-00006C930000}"/>
    <cellStyle name="Style 26 3 2" xfId="37696" xr:uid="{00000000-0005-0000-0000-00006D930000}"/>
    <cellStyle name="Style 26 3 2 2" xfId="37697" xr:uid="{00000000-0005-0000-0000-00006E930000}"/>
    <cellStyle name="Style 26 3 2 2 2" xfId="37698" xr:uid="{00000000-0005-0000-0000-00006F930000}"/>
    <cellStyle name="Style 26 3 2 2 3" xfId="37699" xr:uid="{00000000-0005-0000-0000-000070930000}"/>
    <cellStyle name="Style 26 3 2 3" xfId="37700" xr:uid="{00000000-0005-0000-0000-000071930000}"/>
    <cellStyle name="Style 26 3 2 4" xfId="37701" xr:uid="{00000000-0005-0000-0000-000072930000}"/>
    <cellStyle name="Style 26 3 3" xfId="37702" xr:uid="{00000000-0005-0000-0000-000073930000}"/>
    <cellStyle name="Style 26 3 3 2" xfId="37703" xr:uid="{00000000-0005-0000-0000-000074930000}"/>
    <cellStyle name="Style 26 3 3 2 2" xfId="37704" xr:uid="{00000000-0005-0000-0000-000075930000}"/>
    <cellStyle name="Style 26 3 3 2 3" xfId="37705" xr:uid="{00000000-0005-0000-0000-000076930000}"/>
    <cellStyle name="Style 26 3 3 3" xfId="37706" xr:uid="{00000000-0005-0000-0000-000077930000}"/>
    <cellStyle name="Style 26 3 3 4" xfId="37707" xr:uid="{00000000-0005-0000-0000-000078930000}"/>
    <cellStyle name="Style 26 3 4" xfId="37708" xr:uid="{00000000-0005-0000-0000-000079930000}"/>
    <cellStyle name="Style 26 3 4 2" xfId="37709" xr:uid="{00000000-0005-0000-0000-00007A930000}"/>
    <cellStyle name="Style 26 3 4 3" xfId="37710" xr:uid="{00000000-0005-0000-0000-00007B930000}"/>
    <cellStyle name="Style 26 3 5" xfId="37711" xr:uid="{00000000-0005-0000-0000-00007C930000}"/>
    <cellStyle name="Style 26 3 5 2" xfId="37712" xr:uid="{00000000-0005-0000-0000-00007D930000}"/>
    <cellStyle name="Style 26 3 5 3" xfId="37713" xr:uid="{00000000-0005-0000-0000-00007E930000}"/>
    <cellStyle name="Style 26 3 6" xfId="37714" xr:uid="{00000000-0005-0000-0000-00007F930000}"/>
    <cellStyle name="Style 26 4" xfId="37715" xr:uid="{00000000-0005-0000-0000-000080930000}"/>
    <cellStyle name="Style 26 4 2" xfId="37716" xr:uid="{00000000-0005-0000-0000-000081930000}"/>
    <cellStyle name="Style 26 4 2 2" xfId="37717" xr:uid="{00000000-0005-0000-0000-000082930000}"/>
    <cellStyle name="Style 26 4 2 2 2" xfId="37718" xr:uid="{00000000-0005-0000-0000-000083930000}"/>
    <cellStyle name="Style 26 4 2 2 3" xfId="37719" xr:uid="{00000000-0005-0000-0000-000084930000}"/>
    <cellStyle name="Style 26 4 2 3" xfId="37720" xr:uid="{00000000-0005-0000-0000-000085930000}"/>
    <cellStyle name="Style 26 4 2 4" xfId="37721" xr:uid="{00000000-0005-0000-0000-000086930000}"/>
    <cellStyle name="Style 26 4 3" xfId="37722" xr:uid="{00000000-0005-0000-0000-000087930000}"/>
    <cellStyle name="Style 26 4 3 2" xfId="37723" xr:uid="{00000000-0005-0000-0000-000088930000}"/>
    <cellStyle name="Style 26 4 3 2 2" xfId="37724" xr:uid="{00000000-0005-0000-0000-000089930000}"/>
    <cellStyle name="Style 26 4 3 2 3" xfId="37725" xr:uid="{00000000-0005-0000-0000-00008A930000}"/>
    <cellStyle name="Style 26 4 3 3" xfId="37726" xr:uid="{00000000-0005-0000-0000-00008B930000}"/>
    <cellStyle name="Style 26 4 3 4" xfId="37727" xr:uid="{00000000-0005-0000-0000-00008C930000}"/>
    <cellStyle name="Style 26 4 4" xfId="37728" xr:uid="{00000000-0005-0000-0000-00008D930000}"/>
    <cellStyle name="Style 26 4 4 2" xfId="37729" xr:uid="{00000000-0005-0000-0000-00008E930000}"/>
    <cellStyle name="Style 26 4 4 3" xfId="37730" xr:uid="{00000000-0005-0000-0000-00008F930000}"/>
    <cellStyle name="Style 26 4 5" xfId="37731" xr:uid="{00000000-0005-0000-0000-000090930000}"/>
    <cellStyle name="Style 26 4 6" xfId="37732" xr:uid="{00000000-0005-0000-0000-000091930000}"/>
    <cellStyle name="Style 26 5" xfId="37733" xr:uid="{00000000-0005-0000-0000-000092930000}"/>
    <cellStyle name="Style 26 5 2" xfId="37734" xr:uid="{00000000-0005-0000-0000-000093930000}"/>
    <cellStyle name="Style 26 5 2 2" xfId="37735" xr:uid="{00000000-0005-0000-0000-000094930000}"/>
    <cellStyle name="Style 26 5 2 2 2" xfId="37736" xr:uid="{00000000-0005-0000-0000-000095930000}"/>
    <cellStyle name="Style 26 5 2 2 3" xfId="37737" xr:uid="{00000000-0005-0000-0000-000096930000}"/>
    <cellStyle name="Style 26 5 2 3" xfId="37738" xr:uid="{00000000-0005-0000-0000-000097930000}"/>
    <cellStyle name="Style 26 5 2 4" xfId="37739" xr:uid="{00000000-0005-0000-0000-000098930000}"/>
    <cellStyle name="Style 26 5 3" xfId="37740" xr:uid="{00000000-0005-0000-0000-000099930000}"/>
    <cellStyle name="Style 26 5 3 2" xfId="37741" xr:uid="{00000000-0005-0000-0000-00009A930000}"/>
    <cellStyle name="Style 26 5 3 2 2" xfId="37742" xr:uid="{00000000-0005-0000-0000-00009B930000}"/>
    <cellStyle name="Style 26 5 3 2 3" xfId="37743" xr:uid="{00000000-0005-0000-0000-00009C930000}"/>
    <cellStyle name="Style 26 5 3 3" xfId="37744" xr:uid="{00000000-0005-0000-0000-00009D930000}"/>
    <cellStyle name="Style 26 5 3 4" xfId="37745" xr:uid="{00000000-0005-0000-0000-00009E930000}"/>
    <cellStyle name="Style 26 5 4" xfId="37746" xr:uid="{00000000-0005-0000-0000-00009F930000}"/>
    <cellStyle name="Style 26 5 4 2" xfId="37747" xr:uid="{00000000-0005-0000-0000-0000A0930000}"/>
    <cellStyle name="Style 26 5 4 2 2" xfId="37748" xr:uid="{00000000-0005-0000-0000-0000A1930000}"/>
    <cellStyle name="Style 26 5 4 2 3" xfId="37749" xr:uid="{00000000-0005-0000-0000-0000A2930000}"/>
    <cellStyle name="Style 26 5 4 3" xfId="37750" xr:uid="{00000000-0005-0000-0000-0000A3930000}"/>
    <cellStyle name="Style 26 5 4 4" xfId="37751" xr:uid="{00000000-0005-0000-0000-0000A4930000}"/>
    <cellStyle name="Style 26 5 5" xfId="37752" xr:uid="{00000000-0005-0000-0000-0000A5930000}"/>
    <cellStyle name="Style 26 5 5 2" xfId="37753" xr:uid="{00000000-0005-0000-0000-0000A6930000}"/>
    <cellStyle name="Style 26 5 5 3" xfId="37754" xr:uid="{00000000-0005-0000-0000-0000A7930000}"/>
    <cellStyle name="Style 26 5 6" xfId="37755" xr:uid="{00000000-0005-0000-0000-0000A8930000}"/>
    <cellStyle name="Style 26 5 7" xfId="37756" xr:uid="{00000000-0005-0000-0000-0000A9930000}"/>
    <cellStyle name="Style 26 6" xfId="37757" xr:uid="{00000000-0005-0000-0000-0000AA930000}"/>
    <cellStyle name="Style 26 6 2" xfId="37758" xr:uid="{00000000-0005-0000-0000-0000AB930000}"/>
    <cellStyle name="Style 26 6 2 2" xfId="37759" xr:uid="{00000000-0005-0000-0000-0000AC930000}"/>
    <cellStyle name="Style 26 6 2 2 2" xfId="37760" xr:uid="{00000000-0005-0000-0000-0000AD930000}"/>
    <cellStyle name="Style 26 6 2 2 3" xfId="37761" xr:uid="{00000000-0005-0000-0000-0000AE930000}"/>
    <cellStyle name="Style 26 6 2 3" xfId="37762" xr:uid="{00000000-0005-0000-0000-0000AF930000}"/>
    <cellStyle name="Style 26 6 2 4" xfId="37763" xr:uid="{00000000-0005-0000-0000-0000B0930000}"/>
    <cellStyle name="Style 26 6 3" xfId="37764" xr:uid="{00000000-0005-0000-0000-0000B1930000}"/>
    <cellStyle name="Style 26 6 3 2" xfId="37765" xr:uid="{00000000-0005-0000-0000-0000B2930000}"/>
    <cellStyle name="Style 26 6 3 2 2" xfId="37766" xr:uid="{00000000-0005-0000-0000-0000B3930000}"/>
    <cellStyle name="Style 26 6 3 2 3" xfId="37767" xr:uid="{00000000-0005-0000-0000-0000B4930000}"/>
    <cellStyle name="Style 26 6 3 3" xfId="37768" xr:uid="{00000000-0005-0000-0000-0000B5930000}"/>
    <cellStyle name="Style 26 6 3 4" xfId="37769" xr:uid="{00000000-0005-0000-0000-0000B6930000}"/>
    <cellStyle name="Style 26 6 4" xfId="37770" xr:uid="{00000000-0005-0000-0000-0000B7930000}"/>
    <cellStyle name="Style 26 6 4 2" xfId="37771" xr:uid="{00000000-0005-0000-0000-0000B8930000}"/>
    <cellStyle name="Style 26 6 4 3" xfId="37772" xr:uid="{00000000-0005-0000-0000-0000B9930000}"/>
    <cellStyle name="Style 26 6 5" xfId="37773" xr:uid="{00000000-0005-0000-0000-0000BA930000}"/>
    <cellStyle name="Style 26 6 6" xfId="37774" xr:uid="{00000000-0005-0000-0000-0000BB930000}"/>
    <cellStyle name="Style 26 7" xfId="37775" xr:uid="{00000000-0005-0000-0000-0000BC930000}"/>
    <cellStyle name="Style 26 7 2" xfId="37776" xr:uid="{00000000-0005-0000-0000-0000BD930000}"/>
    <cellStyle name="Style 26 7 2 2" xfId="37777" xr:uid="{00000000-0005-0000-0000-0000BE930000}"/>
    <cellStyle name="Style 26 7 2 3" xfId="37778" xr:uid="{00000000-0005-0000-0000-0000BF930000}"/>
    <cellStyle name="Style 26 7 3" xfId="37779" xr:uid="{00000000-0005-0000-0000-0000C0930000}"/>
    <cellStyle name="Style 26 7 4" xfId="37780" xr:uid="{00000000-0005-0000-0000-0000C1930000}"/>
    <cellStyle name="Style 26 8" xfId="37781" xr:uid="{00000000-0005-0000-0000-0000C2930000}"/>
    <cellStyle name="Style 26 8 2" xfId="37782" xr:uid="{00000000-0005-0000-0000-0000C3930000}"/>
    <cellStyle name="Style 26 8 2 2" xfId="37783" xr:uid="{00000000-0005-0000-0000-0000C4930000}"/>
    <cellStyle name="Style 26 8 2 3" xfId="37784" xr:uid="{00000000-0005-0000-0000-0000C5930000}"/>
    <cellStyle name="Style 26 8 3" xfId="37785" xr:uid="{00000000-0005-0000-0000-0000C6930000}"/>
    <cellStyle name="Style 26 8 4" xfId="37786" xr:uid="{00000000-0005-0000-0000-0000C7930000}"/>
    <cellStyle name="Style 26 9" xfId="37787" xr:uid="{00000000-0005-0000-0000-0000C8930000}"/>
    <cellStyle name="Style 26 9 2" xfId="37788" xr:uid="{00000000-0005-0000-0000-0000C9930000}"/>
    <cellStyle name="Style 26 9 2 2" xfId="37789" xr:uid="{00000000-0005-0000-0000-0000CA930000}"/>
    <cellStyle name="Style 26 9 2 3" xfId="37790" xr:uid="{00000000-0005-0000-0000-0000CB930000}"/>
    <cellStyle name="Style 26 9 3" xfId="37791" xr:uid="{00000000-0005-0000-0000-0000CC930000}"/>
    <cellStyle name="Style 26 9 4" xfId="37792" xr:uid="{00000000-0005-0000-0000-0000CD930000}"/>
    <cellStyle name="Style 27" xfId="37793" xr:uid="{00000000-0005-0000-0000-0000CE930000}"/>
    <cellStyle name="Style 27 2" xfId="37794" xr:uid="{00000000-0005-0000-0000-0000CF930000}"/>
    <cellStyle name="Style 27 2 2" xfId="37795" xr:uid="{00000000-0005-0000-0000-0000D0930000}"/>
    <cellStyle name="Style 27 3" xfId="37796" xr:uid="{00000000-0005-0000-0000-0000D1930000}"/>
    <cellStyle name="Style 35" xfId="37797" xr:uid="{00000000-0005-0000-0000-0000D2930000}"/>
    <cellStyle name="Style 35 2" xfId="37798" xr:uid="{00000000-0005-0000-0000-0000D3930000}"/>
    <cellStyle name="Style 35 2 2" xfId="37799" xr:uid="{00000000-0005-0000-0000-0000D4930000}"/>
    <cellStyle name="Style 35 3" xfId="37800" xr:uid="{00000000-0005-0000-0000-0000D5930000}"/>
    <cellStyle name="Style 35 3 2" xfId="37801" xr:uid="{00000000-0005-0000-0000-0000D6930000}"/>
    <cellStyle name="Style 35 4" xfId="37802" xr:uid="{00000000-0005-0000-0000-0000D7930000}"/>
    <cellStyle name="Style 36" xfId="37803" xr:uid="{00000000-0005-0000-0000-0000D8930000}"/>
    <cellStyle name="Style 36 2" xfId="37804" xr:uid="{00000000-0005-0000-0000-0000D9930000}"/>
    <cellStyle name="Style 36 2 2" xfId="37805" xr:uid="{00000000-0005-0000-0000-0000DA930000}"/>
    <cellStyle name="Style 36 3" xfId="37806" xr:uid="{00000000-0005-0000-0000-0000DB930000}"/>
    <cellStyle name="Style 37" xfId="37807" xr:uid="{00000000-0005-0000-0000-0000DC930000}"/>
    <cellStyle name="Style 37 2" xfId="37808" xr:uid="{00000000-0005-0000-0000-0000DD930000}"/>
    <cellStyle name="Style 37 2 2" xfId="37809" xr:uid="{00000000-0005-0000-0000-0000DE930000}"/>
    <cellStyle name="Style 37 3" xfId="37810" xr:uid="{00000000-0005-0000-0000-0000DF930000}"/>
    <cellStyle name="Style 38" xfId="37811" xr:uid="{00000000-0005-0000-0000-0000E0930000}"/>
    <cellStyle name="Style 38 2" xfId="37812" xr:uid="{00000000-0005-0000-0000-0000E1930000}"/>
    <cellStyle name="Style 38 2 2" xfId="37813" xr:uid="{00000000-0005-0000-0000-0000E2930000}"/>
    <cellStyle name="Style 38 3" xfId="37814" xr:uid="{00000000-0005-0000-0000-0000E3930000}"/>
    <cellStyle name="Style 39" xfId="37815" xr:uid="{00000000-0005-0000-0000-0000E4930000}"/>
    <cellStyle name="Style 39 2" xfId="37816" xr:uid="{00000000-0005-0000-0000-0000E5930000}"/>
    <cellStyle name="Style 39 2 2" xfId="37817" xr:uid="{00000000-0005-0000-0000-0000E6930000}"/>
    <cellStyle name="Style 39 3" xfId="37818" xr:uid="{00000000-0005-0000-0000-0000E7930000}"/>
    <cellStyle name="Style 39 3 2" xfId="37819" xr:uid="{00000000-0005-0000-0000-0000E8930000}"/>
    <cellStyle name="Style 39 4" xfId="37820" xr:uid="{00000000-0005-0000-0000-0000E9930000}"/>
    <cellStyle name="Style 40" xfId="37821" xr:uid="{00000000-0005-0000-0000-0000EA930000}"/>
    <cellStyle name="Style 40 2" xfId="37822" xr:uid="{00000000-0005-0000-0000-0000EB930000}"/>
    <cellStyle name="Style 40 2 2" xfId="37823" xr:uid="{00000000-0005-0000-0000-0000EC930000}"/>
    <cellStyle name="Style 40 3" xfId="37824" xr:uid="{00000000-0005-0000-0000-0000ED930000}"/>
    <cellStyle name="Style 41" xfId="37825" xr:uid="{00000000-0005-0000-0000-0000EE930000}"/>
    <cellStyle name="Style 41 2" xfId="37826" xr:uid="{00000000-0005-0000-0000-0000EF930000}"/>
    <cellStyle name="Style 41 2 2" xfId="37827" xr:uid="{00000000-0005-0000-0000-0000F0930000}"/>
    <cellStyle name="Style 41 3" xfId="37828" xr:uid="{00000000-0005-0000-0000-0000F1930000}"/>
    <cellStyle name="Style 46" xfId="37829" xr:uid="{00000000-0005-0000-0000-0000F2930000}"/>
    <cellStyle name="Style 46 2" xfId="37830" xr:uid="{00000000-0005-0000-0000-0000F3930000}"/>
    <cellStyle name="Style 46 2 2" xfId="37831" xr:uid="{00000000-0005-0000-0000-0000F4930000}"/>
    <cellStyle name="Style 46 3" xfId="37832" xr:uid="{00000000-0005-0000-0000-0000F5930000}"/>
    <cellStyle name="Style 46 3 2" xfId="37833" xr:uid="{00000000-0005-0000-0000-0000F6930000}"/>
    <cellStyle name="Style 46 4" xfId="37834" xr:uid="{00000000-0005-0000-0000-0000F7930000}"/>
    <cellStyle name="Style 47" xfId="37835" xr:uid="{00000000-0005-0000-0000-0000F8930000}"/>
    <cellStyle name="Style 47 2" xfId="37836" xr:uid="{00000000-0005-0000-0000-0000F9930000}"/>
    <cellStyle name="Style 47 2 2" xfId="37837" xr:uid="{00000000-0005-0000-0000-0000FA930000}"/>
    <cellStyle name="Style 47 3" xfId="37838" xr:uid="{00000000-0005-0000-0000-0000FB930000}"/>
    <cellStyle name="Style 48" xfId="37839" xr:uid="{00000000-0005-0000-0000-0000FC930000}"/>
    <cellStyle name="Style 48 2" xfId="37840" xr:uid="{00000000-0005-0000-0000-0000FD930000}"/>
    <cellStyle name="Style 48 2 2" xfId="37841" xr:uid="{00000000-0005-0000-0000-0000FE930000}"/>
    <cellStyle name="Style 48 3" xfId="37842" xr:uid="{00000000-0005-0000-0000-0000FF930000}"/>
    <cellStyle name="Style 49" xfId="37843" xr:uid="{00000000-0005-0000-0000-000000940000}"/>
    <cellStyle name="Style 49 2" xfId="37844" xr:uid="{00000000-0005-0000-0000-000001940000}"/>
    <cellStyle name="Style 49 2 2" xfId="37845" xr:uid="{00000000-0005-0000-0000-000002940000}"/>
    <cellStyle name="Style 49 3" xfId="37846" xr:uid="{00000000-0005-0000-0000-000003940000}"/>
    <cellStyle name="Style 50" xfId="37847" xr:uid="{00000000-0005-0000-0000-000004940000}"/>
    <cellStyle name="Style 50 2" xfId="37848" xr:uid="{00000000-0005-0000-0000-000005940000}"/>
    <cellStyle name="Style 50 2 2" xfId="37849" xr:uid="{00000000-0005-0000-0000-000006940000}"/>
    <cellStyle name="Style 50 3" xfId="37850" xr:uid="{00000000-0005-0000-0000-000007940000}"/>
    <cellStyle name="Style 50 3 2" xfId="37851" xr:uid="{00000000-0005-0000-0000-000008940000}"/>
    <cellStyle name="Style 50 4" xfId="37852" xr:uid="{00000000-0005-0000-0000-000009940000}"/>
    <cellStyle name="Style 51" xfId="37853" xr:uid="{00000000-0005-0000-0000-00000A940000}"/>
    <cellStyle name="Style 51 2" xfId="37854" xr:uid="{00000000-0005-0000-0000-00000B940000}"/>
    <cellStyle name="Style 51 2 2" xfId="37855" xr:uid="{00000000-0005-0000-0000-00000C940000}"/>
    <cellStyle name="Style 51 3" xfId="37856" xr:uid="{00000000-0005-0000-0000-00000D940000}"/>
    <cellStyle name="Style 52" xfId="37857" xr:uid="{00000000-0005-0000-0000-00000E940000}"/>
    <cellStyle name="Style 52 2" xfId="37858" xr:uid="{00000000-0005-0000-0000-00000F940000}"/>
    <cellStyle name="Style 52 2 2" xfId="37859" xr:uid="{00000000-0005-0000-0000-000010940000}"/>
    <cellStyle name="Style 52 3" xfId="37860" xr:uid="{00000000-0005-0000-0000-000011940000}"/>
    <cellStyle name="Style 58" xfId="37861" xr:uid="{00000000-0005-0000-0000-000012940000}"/>
    <cellStyle name="Style 58 2" xfId="37862" xr:uid="{00000000-0005-0000-0000-000013940000}"/>
    <cellStyle name="Style 58 2 2" xfId="37863" xr:uid="{00000000-0005-0000-0000-000014940000}"/>
    <cellStyle name="Style 58 3" xfId="37864" xr:uid="{00000000-0005-0000-0000-000015940000}"/>
    <cellStyle name="Style 58 3 2" xfId="37865" xr:uid="{00000000-0005-0000-0000-000016940000}"/>
    <cellStyle name="Style 58 4" xfId="37866" xr:uid="{00000000-0005-0000-0000-000017940000}"/>
    <cellStyle name="Style 59" xfId="37867" xr:uid="{00000000-0005-0000-0000-000018940000}"/>
    <cellStyle name="Style 59 2" xfId="37868" xr:uid="{00000000-0005-0000-0000-000019940000}"/>
    <cellStyle name="Style 59 2 2" xfId="37869" xr:uid="{00000000-0005-0000-0000-00001A940000}"/>
    <cellStyle name="Style 59 3" xfId="37870" xr:uid="{00000000-0005-0000-0000-00001B940000}"/>
    <cellStyle name="Style 60" xfId="37871" xr:uid="{00000000-0005-0000-0000-00001C940000}"/>
    <cellStyle name="Style 60 2" xfId="37872" xr:uid="{00000000-0005-0000-0000-00001D940000}"/>
    <cellStyle name="Style 60 2 2" xfId="37873" xr:uid="{00000000-0005-0000-0000-00001E940000}"/>
    <cellStyle name="Style 60 3" xfId="37874" xr:uid="{00000000-0005-0000-0000-00001F940000}"/>
    <cellStyle name="Style 61" xfId="37875" xr:uid="{00000000-0005-0000-0000-000020940000}"/>
    <cellStyle name="Style 61 2" xfId="37876" xr:uid="{00000000-0005-0000-0000-000021940000}"/>
    <cellStyle name="Style 61 2 2" xfId="37877" xr:uid="{00000000-0005-0000-0000-000022940000}"/>
    <cellStyle name="Style 61 3" xfId="37878" xr:uid="{00000000-0005-0000-0000-000023940000}"/>
    <cellStyle name="Style 62" xfId="37879" xr:uid="{00000000-0005-0000-0000-000024940000}"/>
    <cellStyle name="Style 62 2" xfId="37880" xr:uid="{00000000-0005-0000-0000-000025940000}"/>
    <cellStyle name="Style 62 2 2" xfId="37881" xr:uid="{00000000-0005-0000-0000-000026940000}"/>
    <cellStyle name="Style 62 3" xfId="37882" xr:uid="{00000000-0005-0000-0000-000027940000}"/>
    <cellStyle name="Style 62 3 2" xfId="37883" xr:uid="{00000000-0005-0000-0000-000028940000}"/>
    <cellStyle name="Style 62 4" xfId="37884" xr:uid="{00000000-0005-0000-0000-000029940000}"/>
    <cellStyle name="Style 63" xfId="37885" xr:uid="{00000000-0005-0000-0000-00002A940000}"/>
    <cellStyle name="Style 63 2" xfId="37886" xr:uid="{00000000-0005-0000-0000-00002B940000}"/>
    <cellStyle name="Style 63 2 2" xfId="37887" xr:uid="{00000000-0005-0000-0000-00002C940000}"/>
    <cellStyle name="Style 63 3" xfId="37888" xr:uid="{00000000-0005-0000-0000-00002D940000}"/>
    <cellStyle name="Style 64" xfId="37889" xr:uid="{00000000-0005-0000-0000-00002E940000}"/>
    <cellStyle name="Style 64 2" xfId="37890" xr:uid="{00000000-0005-0000-0000-00002F940000}"/>
    <cellStyle name="Style 64 2 2" xfId="37891" xr:uid="{00000000-0005-0000-0000-000030940000}"/>
    <cellStyle name="Style 64 3" xfId="37892" xr:uid="{00000000-0005-0000-0000-000031940000}"/>
    <cellStyle name="Style 69" xfId="37893" xr:uid="{00000000-0005-0000-0000-000032940000}"/>
    <cellStyle name="Style 69 2" xfId="37894" xr:uid="{00000000-0005-0000-0000-000033940000}"/>
    <cellStyle name="Style 69 2 2" xfId="37895" xr:uid="{00000000-0005-0000-0000-000034940000}"/>
    <cellStyle name="Style 69 3" xfId="37896" xr:uid="{00000000-0005-0000-0000-000035940000}"/>
    <cellStyle name="Style 69 3 2" xfId="37897" xr:uid="{00000000-0005-0000-0000-000036940000}"/>
    <cellStyle name="Style 69 4" xfId="37898" xr:uid="{00000000-0005-0000-0000-000037940000}"/>
    <cellStyle name="Style 70" xfId="37899" xr:uid="{00000000-0005-0000-0000-000038940000}"/>
    <cellStyle name="Style 70 2" xfId="37900" xr:uid="{00000000-0005-0000-0000-000039940000}"/>
    <cellStyle name="Style 70 2 2" xfId="37901" xr:uid="{00000000-0005-0000-0000-00003A940000}"/>
    <cellStyle name="Style 70 3" xfId="37902" xr:uid="{00000000-0005-0000-0000-00003B940000}"/>
    <cellStyle name="Style 71" xfId="37903" xr:uid="{00000000-0005-0000-0000-00003C940000}"/>
    <cellStyle name="Style 71 2" xfId="37904" xr:uid="{00000000-0005-0000-0000-00003D940000}"/>
    <cellStyle name="Style 71 2 2" xfId="37905" xr:uid="{00000000-0005-0000-0000-00003E940000}"/>
    <cellStyle name="Style 71 3" xfId="37906" xr:uid="{00000000-0005-0000-0000-00003F940000}"/>
    <cellStyle name="Style 72" xfId="37907" xr:uid="{00000000-0005-0000-0000-000040940000}"/>
    <cellStyle name="Style 72 2" xfId="37908" xr:uid="{00000000-0005-0000-0000-000041940000}"/>
    <cellStyle name="Style 72 2 2" xfId="37909" xr:uid="{00000000-0005-0000-0000-000042940000}"/>
    <cellStyle name="Style 72 3" xfId="37910" xr:uid="{00000000-0005-0000-0000-000043940000}"/>
    <cellStyle name="Style 73" xfId="37911" xr:uid="{00000000-0005-0000-0000-000044940000}"/>
    <cellStyle name="Style 73 2" xfId="37912" xr:uid="{00000000-0005-0000-0000-000045940000}"/>
    <cellStyle name="Style 73 2 2" xfId="37913" xr:uid="{00000000-0005-0000-0000-000046940000}"/>
    <cellStyle name="Style 73 3" xfId="37914" xr:uid="{00000000-0005-0000-0000-000047940000}"/>
    <cellStyle name="Style 73 3 2" xfId="37915" xr:uid="{00000000-0005-0000-0000-000048940000}"/>
    <cellStyle name="Style 73 4" xfId="37916" xr:uid="{00000000-0005-0000-0000-000049940000}"/>
    <cellStyle name="Style 74" xfId="37917" xr:uid="{00000000-0005-0000-0000-00004A940000}"/>
    <cellStyle name="Style 74 2" xfId="37918" xr:uid="{00000000-0005-0000-0000-00004B940000}"/>
    <cellStyle name="Style 74 2 2" xfId="37919" xr:uid="{00000000-0005-0000-0000-00004C940000}"/>
    <cellStyle name="Style 74 3" xfId="37920" xr:uid="{00000000-0005-0000-0000-00004D940000}"/>
    <cellStyle name="Style 75" xfId="37921" xr:uid="{00000000-0005-0000-0000-00004E940000}"/>
    <cellStyle name="Style 75 2" xfId="37922" xr:uid="{00000000-0005-0000-0000-00004F940000}"/>
    <cellStyle name="Style 75 2 2" xfId="37923" xr:uid="{00000000-0005-0000-0000-000050940000}"/>
    <cellStyle name="Style 75 3" xfId="37924" xr:uid="{00000000-0005-0000-0000-000051940000}"/>
    <cellStyle name="Style 80" xfId="37925" xr:uid="{00000000-0005-0000-0000-000052940000}"/>
    <cellStyle name="Style 80 2" xfId="37926" xr:uid="{00000000-0005-0000-0000-000053940000}"/>
    <cellStyle name="Style 80 2 2" xfId="37927" xr:uid="{00000000-0005-0000-0000-000054940000}"/>
    <cellStyle name="Style 80 3" xfId="37928" xr:uid="{00000000-0005-0000-0000-000055940000}"/>
    <cellStyle name="Style 80 3 2" xfId="37929" xr:uid="{00000000-0005-0000-0000-000056940000}"/>
    <cellStyle name="Style 80 4" xfId="37930" xr:uid="{00000000-0005-0000-0000-000057940000}"/>
    <cellStyle name="Style 81" xfId="37931" xr:uid="{00000000-0005-0000-0000-000058940000}"/>
    <cellStyle name="Style 81 2" xfId="37932" xr:uid="{00000000-0005-0000-0000-000059940000}"/>
    <cellStyle name="Style 81 2 2" xfId="37933" xr:uid="{00000000-0005-0000-0000-00005A940000}"/>
    <cellStyle name="Style 81 3" xfId="37934" xr:uid="{00000000-0005-0000-0000-00005B940000}"/>
    <cellStyle name="Style 81 3 2" xfId="37935" xr:uid="{00000000-0005-0000-0000-00005C940000}"/>
    <cellStyle name="Style 81 4" xfId="37936" xr:uid="{00000000-0005-0000-0000-00005D940000}"/>
    <cellStyle name="Style 82" xfId="37937" xr:uid="{00000000-0005-0000-0000-00005E940000}"/>
    <cellStyle name="Style 82 2" xfId="37938" xr:uid="{00000000-0005-0000-0000-00005F940000}"/>
    <cellStyle name="Style 82 2 2" xfId="37939" xr:uid="{00000000-0005-0000-0000-000060940000}"/>
    <cellStyle name="Style 82 3" xfId="37940" xr:uid="{00000000-0005-0000-0000-000061940000}"/>
    <cellStyle name="Style 83" xfId="37941" xr:uid="{00000000-0005-0000-0000-000062940000}"/>
    <cellStyle name="Style 83 2" xfId="37942" xr:uid="{00000000-0005-0000-0000-000063940000}"/>
    <cellStyle name="Style 83 2 2" xfId="37943" xr:uid="{00000000-0005-0000-0000-000064940000}"/>
    <cellStyle name="Style 83 3" xfId="37944" xr:uid="{00000000-0005-0000-0000-000065940000}"/>
    <cellStyle name="Style 84" xfId="37945" xr:uid="{00000000-0005-0000-0000-000066940000}"/>
    <cellStyle name="Style 84 2" xfId="37946" xr:uid="{00000000-0005-0000-0000-000067940000}"/>
    <cellStyle name="Style 84 2 2" xfId="37947" xr:uid="{00000000-0005-0000-0000-000068940000}"/>
    <cellStyle name="Style 84 3" xfId="37948" xr:uid="{00000000-0005-0000-0000-000069940000}"/>
    <cellStyle name="Style 85" xfId="37949" xr:uid="{00000000-0005-0000-0000-00006A940000}"/>
    <cellStyle name="Style 85 2" xfId="37950" xr:uid="{00000000-0005-0000-0000-00006B940000}"/>
    <cellStyle name="Style 85 2 2" xfId="37951" xr:uid="{00000000-0005-0000-0000-00006C940000}"/>
    <cellStyle name="Style 85 3" xfId="37952" xr:uid="{00000000-0005-0000-0000-00006D940000}"/>
    <cellStyle name="Style 85 3 2" xfId="37953" xr:uid="{00000000-0005-0000-0000-00006E940000}"/>
    <cellStyle name="Style 85 4" xfId="37954" xr:uid="{00000000-0005-0000-0000-00006F940000}"/>
    <cellStyle name="Style 86" xfId="37955" xr:uid="{00000000-0005-0000-0000-000070940000}"/>
    <cellStyle name="Style 86 2" xfId="37956" xr:uid="{00000000-0005-0000-0000-000071940000}"/>
    <cellStyle name="Style 86 2 2" xfId="37957" xr:uid="{00000000-0005-0000-0000-000072940000}"/>
    <cellStyle name="Style 86 3" xfId="37958" xr:uid="{00000000-0005-0000-0000-000073940000}"/>
    <cellStyle name="Style 87" xfId="37959" xr:uid="{00000000-0005-0000-0000-000074940000}"/>
    <cellStyle name="Style 87 2" xfId="37960" xr:uid="{00000000-0005-0000-0000-000075940000}"/>
    <cellStyle name="Style 87 2 2" xfId="37961" xr:uid="{00000000-0005-0000-0000-000076940000}"/>
    <cellStyle name="Style 87 3" xfId="37962" xr:uid="{00000000-0005-0000-0000-000077940000}"/>
    <cellStyle name="Style 93" xfId="37963" xr:uid="{00000000-0005-0000-0000-000078940000}"/>
    <cellStyle name="Style 93 2" xfId="37964" xr:uid="{00000000-0005-0000-0000-000079940000}"/>
    <cellStyle name="Style 93 2 2" xfId="37965" xr:uid="{00000000-0005-0000-0000-00007A940000}"/>
    <cellStyle name="Style 93 3" xfId="37966" xr:uid="{00000000-0005-0000-0000-00007B940000}"/>
    <cellStyle name="Style 93 3 2" xfId="37967" xr:uid="{00000000-0005-0000-0000-00007C940000}"/>
    <cellStyle name="Style 93 4" xfId="37968" xr:uid="{00000000-0005-0000-0000-00007D940000}"/>
    <cellStyle name="Style 94" xfId="37969" xr:uid="{00000000-0005-0000-0000-00007E940000}"/>
    <cellStyle name="Style 94 2" xfId="37970" xr:uid="{00000000-0005-0000-0000-00007F940000}"/>
    <cellStyle name="Style 94 2 2" xfId="37971" xr:uid="{00000000-0005-0000-0000-000080940000}"/>
    <cellStyle name="Style 94 3" xfId="37972" xr:uid="{00000000-0005-0000-0000-000081940000}"/>
    <cellStyle name="Style 95" xfId="37973" xr:uid="{00000000-0005-0000-0000-000082940000}"/>
    <cellStyle name="Style 95 2" xfId="37974" xr:uid="{00000000-0005-0000-0000-000083940000}"/>
    <cellStyle name="Style 95 2 2" xfId="37975" xr:uid="{00000000-0005-0000-0000-000084940000}"/>
    <cellStyle name="Style 95 3" xfId="37976" xr:uid="{00000000-0005-0000-0000-000085940000}"/>
    <cellStyle name="Style 96" xfId="37977" xr:uid="{00000000-0005-0000-0000-000086940000}"/>
    <cellStyle name="Style 96 2" xfId="37978" xr:uid="{00000000-0005-0000-0000-000087940000}"/>
    <cellStyle name="Style 96 2 2" xfId="37979" xr:uid="{00000000-0005-0000-0000-000088940000}"/>
    <cellStyle name="Style 96 3" xfId="37980" xr:uid="{00000000-0005-0000-0000-000089940000}"/>
    <cellStyle name="Style 97" xfId="37981" xr:uid="{00000000-0005-0000-0000-00008A940000}"/>
    <cellStyle name="Style 97 2" xfId="37982" xr:uid="{00000000-0005-0000-0000-00008B940000}"/>
    <cellStyle name="Style 97 2 2" xfId="37983" xr:uid="{00000000-0005-0000-0000-00008C940000}"/>
    <cellStyle name="Style 97 3" xfId="37984" xr:uid="{00000000-0005-0000-0000-00008D940000}"/>
    <cellStyle name="Style 97 3 2" xfId="37985" xr:uid="{00000000-0005-0000-0000-00008E940000}"/>
    <cellStyle name="Style 97 4" xfId="37986" xr:uid="{00000000-0005-0000-0000-00008F940000}"/>
    <cellStyle name="Style 98" xfId="37987" xr:uid="{00000000-0005-0000-0000-000090940000}"/>
    <cellStyle name="Style 98 2" xfId="37988" xr:uid="{00000000-0005-0000-0000-000091940000}"/>
    <cellStyle name="Style 98 2 2" xfId="37989" xr:uid="{00000000-0005-0000-0000-000092940000}"/>
    <cellStyle name="Style 98 3" xfId="37990" xr:uid="{00000000-0005-0000-0000-000093940000}"/>
    <cellStyle name="Style 99" xfId="37991" xr:uid="{00000000-0005-0000-0000-000094940000}"/>
    <cellStyle name="Style 99 2" xfId="37992" xr:uid="{00000000-0005-0000-0000-000095940000}"/>
    <cellStyle name="Style 99 2 2" xfId="37993" xr:uid="{00000000-0005-0000-0000-000096940000}"/>
    <cellStyle name="Style 99 3" xfId="37994" xr:uid="{00000000-0005-0000-0000-000097940000}"/>
    <cellStyle name="tableau | cellule | normal | decimal 1" xfId="37995" xr:uid="{00000000-0005-0000-0000-000098940000}"/>
    <cellStyle name="tableau | cellule | normal | decimal 1 10" xfId="37996" xr:uid="{00000000-0005-0000-0000-000099940000}"/>
    <cellStyle name="tableau | cellule | normal | decimal 1 10 2" xfId="37997" xr:uid="{00000000-0005-0000-0000-00009A940000}"/>
    <cellStyle name="tableau | cellule | normal | decimal 1 10 3" xfId="37998" xr:uid="{00000000-0005-0000-0000-00009B940000}"/>
    <cellStyle name="tableau | cellule | normal | decimal 1 11" xfId="37999" xr:uid="{00000000-0005-0000-0000-00009C940000}"/>
    <cellStyle name="tableau | cellule | normal | decimal 1 11 2" xfId="38000" xr:uid="{00000000-0005-0000-0000-00009D940000}"/>
    <cellStyle name="tableau | cellule | normal | decimal 1 11 3" xfId="38001" xr:uid="{00000000-0005-0000-0000-00009E940000}"/>
    <cellStyle name="tableau | cellule | normal | decimal 1 12" xfId="38002" xr:uid="{00000000-0005-0000-0000-00009F940000}"/>
    <cellStyle name="tableau | cellule | normal | decimal 1 12 2" xfId="38003" xr:uid="{00000000-0005-0000-0000-0000A0940000}"/>
    <cellStyle name="tableau | cellule | normal | decimal 1 12 3" xfId="38004" xr:uid="{00000000-0005-0000-0000-0000A1940000}"/>
    <cellStyle name="tableau | cellule | normal | decimal 1 13" xfId="38005" xr:uid="{00000000-0005-0000-0000-0000A2940000}"/>
    <cellStyle name="tableau | cellule | normal | decimal 1 2" xfId="38006" xr:uid="{00000000-0005-0000-0000-0000A3940000}"/>
    <cellStyle name="tableau | cellule | normal | decimal 1 2 2" xfId="38007" xr:uid="{00000000-0005-0000-0000-0000A4940000}"/>
    <cellStyle name="tableau | cellule | normal | decimal 1 2 2 2" xfId="38008" xr:uid="{00000000-0005-0000-0000-0000A5940000}"/>
    <cellStyle name="tableau | cellule | normal | decimal 1 2 2 2 2" xfId="38009" xr:uid="{00000000-0005-0000-0000-0000A6940000}"/>
    <cellStyle name="tableau | cellule | normal | decimal 1 2 2 2 3" xfId="38010" xr:uid="{00000000-0005-0000-0000-0000A7940000}"/>
    <cellStyle name="tableau | cellule | normal | decimal 1 2 2 3" xfId="38011" xr:uid="{00000000-0005-0000-0000-0000A8940000}"/>
    <cellStyle name="tableau | cellule | normal | decimal 1 2 2 4" xfId="38012" xr:uid="{00000000-0005-0000-0000-0000A9940000}"/>
    <cellStyle name="tableau | cellule | normal | decimal 1 2 3" xfId="38013" xr:uid="{00000000-0005-0000-0000-0000AA940000}"/>
    <cellStyle name="tableau | cellule | normal | decimal 1 2 3 2" xfId="38014" xr:uid="{00000000-0005-0000-0000-0000AB940000}"/>
    <cellStyle name="tableau | cellule | normal | decimal 1 2 3 2 2" xfId="38015" xr:uid="{00000000-0005-0000-0000-0000AC940000}"/>
    <cellStyle name="tableau | cellule | normal | decimal 1 2 3 2 3" xfId="38016" xr:uid="{00000000-0005-0000-0000-0000AD940000}"/>
    <cellStyle name="tableau | cellule | normal | decimal 1 2 3 3" xfId="38017" xr:uid="{00000000-0005-0000-0000-0000AE940000}"/>
    <cellStyle name="tableau | cellule | normal | decimal 1 2 3 4" xfId="38018" xr:uid="{00000000-0005-0000-0000-0000AF940000}"/>
    <cellStyle name="tableau | cellule | normal | decimal 1 2 4" xfId="38019" xr:uid="{00000000-0005-0000-0000-0000B0940000}"/>
    <cellStyle name="tableau | cellule | normal | decimal 1 2 4 2" xfId="38020" xr:uid="{00000000-0005-0000-0000-0000B1940000}"/>
    <cellStyle name="tableau | cellule | normal | decimal 1 2 4 3" xfId="38021" xr:uid="{00000000-0005-0000-0000-0000B2940000}"/>
    <cellStyle name="tableau | cellule | normal | decimal 1 2 5" xfId="38022" xr:uid="{00000000-0005-0000-0000-0000B3940000}"/>
    <cellStyle name="tableau | cellule | normal | decimal 1 2 5 2" xfId="38023" xr:uid="{00000000-0005-0000-0000-0000B4940000}"/>
    <cellStyle name="tableau | cellule | normal | decimal 1 2 5 3" xfId="38024" xr:uid="{00000000-0005-0000-0000-0000B5940000}"/>
    <cellStyle name="tableau | cellule | normal | decimal 1 2 6" xfId="38025" xr:uid="{00000000-0005-0000-0000-0000B6940000}"/>
    <cellStyle name="tableau | cellule | normal | decimal 1 2 7" xfId="38026" xr:uid="{00000000-0005-0000-0000-0000B7940000}"/>
    <cellStyle name="tableau | cellule | normal | decimal 1 3" xfId="38027" xr:uid="{00000000-0005-0000-0000-0000B8940000}"/>
    <cellStyle name="tableau | cellule | normal | decimal 1 3 2" xfId="38028" xr:uid="{00000000-0005-0000-0000-0000B9940000}"/>
    <cellStyle name="tableau | cellule | normal | decimal 1 3 2 2" xfId="38029" xr:uid="{00000000-0005-0000-0000-0000BA940000}"/>
    <cellStyle name="tableau | cellule | normal | decimal 1 3 2 2 2" xfId="38030" xr:uid="{00000000-0005-0000-0000-0000BB940000}"/>
    <cellStyle name="tableau | cellule | normal | decimal 1 3 2 2 3" xfId="38031" xr:uid="{00000000-0005-0000-0000-0000BC940000}"/>
    <cellStyle name="tableau | cellule | normal | decimal 1 3 2 3" xfId="38032" xr:uid="{00000000-0005-0000-0000-0000BD940000}"/>
    <cellStyle name="tableau | cellule | normal | decimal 1 3 2 4" xfId="38033" xr:uid="{00000000-0005-0000-0000-0000BE940000}"/>
    <cellStyle name="tableau | cellule | normal | decimal 1 3 3" xfId="38034" xr:uid="{00000000-0005-0000-0000-0000BF940000}"/>
    <cellStyle name="tableau | cellule | normal | decimal 1 3 3 2" xfId="38035" xr:uid="{00000000-0005-0000-0000-0000C0940000}"/>
    <cellStyle name="tableau | cellule | normal | decimal 1 3 3 2 2" xfId="38036" xr:uid="{00000000-0005-0000-0000-0000C1940000}"/>
    <cellStyle name="tableau | cellule | normal | decimal 1 3 3 2 3" xfId="38037" xr:uid="{00000000-0005-0000-0000-0000C2940000}"/>
    <cellStyle name="tableau | cellule | normal | decimal 1 3 3 3" xfId="38038" xr:uid="{00000000-0005-0000-0000-0000C3940000}"/>
    <cellStyle name="tableau | cellule | normal | decimal 1 3 3 4" xfId="38039" xr:uid="{00000000-0005-0000-0000-0000C4940000}"/>
    <cellStyle name="tableau | cellule | normal | decimal 1 3 4" xfId="38040" xr:uid="{00000000-0005-0000-0000-0000C5940000}"/>
    <cellStyle name="tableau | cellule | normal | decimal 1 3 4 2" xfId="38041" xr:uid="{00000000-0005-0000-0000-0000C6940000}"/>
    <cellStyle name="tableau | cellule | normal | decimal 1 3 4 3" xfId="38042" xr:uid="{00000000-0005-0000-0000-0000C7940000}"/>
    <cellStyle name="tableau | cellule | normal | decimal 1 3 5" xfId="38043" xr:uid="{00000000-0005-0000-0000-0000C8940000}"/>
    <cellStyle name="tableau | cellule | normal | decimal 1 3 6" xfId="38044" xr:uid="{00000000-0005-0000-0000-0000C9940000}"/>
    <cellStyle name="tableau | cellule | normal | decimal 1 4" xfId="38045" xr:uid="{00000000-0005-0000-0000-0000CA940000}"/>
    <cellStyle name="tableau | cellule | normal | decimal 1 4 2" xfId="38046" xr:uid="{00000000-0005-0000-0000-0000CB940000}"/>
    <cellStyle name="tableau | cellule | normal | decimal 1 4 2 2" xfId="38047" xr:uid="{00000000-0005-0000-0000-0000CC940000}"/>
    <cellStyle name="tableau | cellule | normal | decimal 1 4 2 2 2" xfId="38048" xr:uid="{00000000-0005-0000-0000-0000CD940000}"/>
    <cellStyle name="tableau | cellule | normal | decimal 1 4 2 2 3" xfId="38049" xr:uid="{00000000-0005-0000-0000-0000CE940000}"/>
    <cellStyle name="tableau | cellule | normal | decimal 1 4 2 3" xfId="38050" xr:uid="{00000000-0005-0000-0000-0000CF940000}"/>
    <cellStyle name="tableau | cellule | normal | decimal 1 4 2 4" xfId="38051" xr:uid="{00000000-0005-0000-0000-0000D0940000}"/>
    <cellStyle name="tableau | cellule | normal | decimal 1 4 3" xfId="38052" xr:uid="{00000000-0005-0000-0000-0000D1940000}"/>
    <cellStyle name="tableau | cellule | normal | decimal 1 4 3 2" xfId="38053" xr:uid="{00000000-0005-0000-0000-0000D2940000}"/>
    <cellStyle name="tableau | cellule | normal | decimal 1 4 3 2 2" xfId="38054" xr:uid="{00000000-0005-0000-0000-0000D3940000}"/>
    <cellStyle name="tableau | cellule | normal | decimal 1 4 3 2 3" xfId="38055" xr:uid="{00000000-0005-0000-0000-0000D4940000}"/>
    <cellStyle name="tableau | cellule | normal | decimal 1 4 3 3" xfId="38056" xr:uid="{00000000-0005-0000-0000-0000D5940000}"/>
    <cellStyle name="tableau | cellule | normal | decimal 1 4 3 4" xfId="38057" xr:uid="{00000000-0005-0000-0000-0000D6940000}"/>
    <cellStyle name="tableau | cellule | normal | decimal 1 4 4" xfId="38058" xr:uid="{00000000-0005-0000-0000-0000D7940000}"/>
    <cellStyle name="tableau | cellule | normal | decimal 1 4 4 2" xfId="38059" xr:uid="{00000000-0005-0000-0000-0000D8940000}"/>
    <cellStyle name="tableau | cellule | normal | decimal 1 4 4 3" xfId="38060" xr:uid="{00000000-0005-0000-0000-0000D9940000}"/>
    <cellStyle name="tableau | cellule | normal | decimal 1 4 5" xfId="38061" xr:uid="{00000000-0005-0000-0000-0000DA940000}"/>
    <cellStyle name="tableau | cellule | normal | decimal 1 4 6" xfId="38062" xr:uid="{00000000-0005-0000-0000-0000DB940000}"/>
    <cellStyle name="tableau | cellule | normal | decimal 1 5" xfId="38063" xr:uid="{00000000-0005-0000-0000-0000DC940000}"/>
    <cellStyle name="tableau | cellule | normal | decimal 1 5 2" xfId="38064" xr:uid="{00000000-0005-0000-0000-0000DD940000}"/>
    <cellStyle name="tableau | cellule | normal | decimal 1 5 2 2" xfId="38065" xr:uid="{00000000-0005-0000-0000-0000DE940000}"/>
    <cellStyle name="tableau | cellule | normal | decimal 1 5 2 2 2" xfId="38066" xr:uid="{00000000-0005-0000-0000-0000DF940000}"/>
    <cellStyle name="tableau | cellule | normal | decimal 1 5 2 2 3" xfId="38067" xr:uid="{00000000-0005-0000-0000-0000E0940000}"/>
    <cellStyle name="tableau | cellule | normal | decimal 1 5 2 3" xfId="38068" xr:uid="{00000000-0005-0000-0000-0000E1940000}"/>
    <cellStyle name="tableau | cellule | normal | decimal 1 5 2 4" xfId="38069" xr:uid="{00000000-0005-0000-0000-0000E2940000}"/>
    <cellStyle name="tableau | cellule | normal | decimal 1 5 3" xfId="38070" xr:uid="{00000000-0005-0000-0000-0000E3940000}"/>
    <cellStyle name="tableau | cellule | normal | decimal 1 5 3 2" xfId="38071" xr:uid="{00000000-0005-0000-0000-0000E4940000}"/>
    <cellStyle name="tableau | cellule | normal | decimal 1 5 3 2 2" xfId="38072" xr:uid="{00000000-0005-0000-0000-0000E5940000}"/>
    <cellStyle name="tableau | cellule | normal | decimal 1 5 3 2 3" xfId="38073" xr:uid="{00000000-0005-0000-0000-0000E6940000}"/>
    <cellStyle name="tableau | cellule | normal | decimal 1 5 3 3" xfId="38074" xr:uid="{00000000-0005-0000-0000-0000E7940000}"/>
    <cellStyle name="tableau | cellule | normal | decimal 1 5 3 4" xfId="38075" xr:uid="{00000000-0005-0000-0000-0000E8940000}"/>
    <cellStyle name="tableau | cellule | normal | decimal 1 5 4" xfId="38076" xr:uid="{00000000-0005-0000-0000-0000E9940000}"/>
    <cellStyle name="tableau | cellule | normal | decimal 1 5 4 2" xfId="38077" xr:uid="{00000000-0005-0000-0000-0000EA940000}"/>
    <cellStyle name="tableau | cellule | normal | decimal 1 5 4 2 2" xfId="38078" xr:uid="{00000000-0005-0000-0000-0000EB940000}"/>
    <cellStyle name="tableau | cellule | normal | decimal 1 5 4 2 3" xfId="38079" xr:uid="{00000000-0005-0000-0000-0000EC940000}"/>
    <cellStyle name="tableau | cellule | normal | decimal 1 5 4 3" xfId="38080" xr:uid="{00000000-0005-0000-0000-0000ED940000}"/>
    <cellStyle name="tableau | cellule | normal | decimal 1 5 4 4" xfId="38081" xr:uid="{00000000-0005-0000-0000-0000EE940000}"/>
    <cellStyle name="tableau | cellule | normal | decimal 1 5 5" xfId="38082" xr:uid="{00000000-0005-0000-0000-0000EF940000}"/>
    <cellStyle name="tableau | cellule | normal | decimal 1 5 5 2" xfId="38083" xr:uid="{00000000-0005-0000-0000-0000F0940000}"/>
    <cellStyle name="tableau | cellule | normal | decimal 1 5 5 3" xfId="38084" xr:uid="{00000000-0005-0000-0000-0000F1940000}"/>
    <cellStyle name="tableau | cellule | normal | decimal 1 5 6" xfId="38085" xr:uid="{00000000-0005-0000-0000-0000F2940000}"/>
    <cellStyle name="tableau | cellule | normal | decimal 1 5 7" xfId="38086" xr:uid="{00000000-0005-0000-0000-0000F3940000}"/>
    <cellStyle name="tableau | cellule | normal | decimal 1 6" xfId="38087" xr:uid="{00000000-0005-0000-0000-0000F4940000}"/>
    <cellStyle name="tableau | cellule | normal | decimal 1 6 2" xfId="38088" xr:uid="{00000000-0005-0000-0000-0000F5940000}"/>
    <cellStyle name="tableau | cellule | normal | decimal 1 6 2 2" xfId="38089" xr:uid="{00000000-0005-0000-0000-0000F6940000}"/>
    <cellStyle name="tableau | cellule | normal | decimal 1 6 2 2 2" xfId="38090" xr:uid="{00000000-0005-0000-0000-0000F7940000}"/>
    <cellStyle name="tableau | cellule | normal | decimal 1 6 2 2 3" xfId="38091" xr:uid="{00000000-0005-0000-0000-0000F8940000}"/>
    <cellStyle name="tableau | cellule | normal | decimal 1 6 2 3" xfId="38092" xr:uid="{00000000-0005-0000-0000-0000F9940000}"/>
    <cellStyle name="tableau | cellule | normal | decimal 1 6 2 4" xfId="38093" xr:uid="{00000000-0005-0000-0000-0000FA940000}"/>
    <cellStyle name="tableau | cellule | normal | decimal 1 6 3" xfId="38094" xr:uid="{00000000-0005-0000-0000-0000FB940000}"/>
    <cellStyle name="tableau | cellule | normal | decimal 1 6 3 2" xfId="38095" xr:uid="{00000000-0005-0000-0000-0000FC940000}"/>
    <cellStyle name="tableau | cellule | normal | decimal 1 6 3 2 2" xfId="38096" xr:uid="{00000000-0005-0000-0000-0000FD940000}"/>
    <cellStyle name="tableau | cellule | normal | decimal 1 6 3 2 3" xfId="38097" xr:uid="{00000000-0005-0000-0000-0000FE940000}"/>
    <cellStyle name="tableau | cellule | normal | decimal 1 6 3 3" xfId="38098" xr:uid="{00000000-0005-0000-0000-0000FF940000}"/>
    <cellStyle name="tableau | cellule | normal | decimal 1 6 3 4" xfId="38099" xr:uid="{00000000-0005-0000-0000-000000950000}"/>
    <cellStyle name="tableau | cellule | normal | decimal 1 6 4" xfId="38100" xr:uid="{00000000-0005-0000-0000-000001950000}"/>
    <cellStyle name="tableau | cellule | normal | decimal 1 6 4 2" xfId="38101" xr:uid="{00000000-0005-0000-0000-000002950000}"/>
    <cellStyle name="tableau | cellule | normal | decimal 1 6 4 3" xfId="38102" xr:uid="{00000000-0005-0000-0000-000003950000}"/>
    <cellStyle name="tableau | cellule | normal | decimal 1 6 5" xfId="38103" xr:uid="{00000000-0005-0000-0000-000004950000}"/>
    <cellStyle name="tableau | cellule | normal | decimal 1 6 6" xfId="38104" xr:uid="{00000000-0005-0000-0000-000005950000}"/>
    <cellStyle name="tableau | cellule | normal | decimal 1 7" xfId="38105" xr:uid="{00000000-0005-0000-0000-000006950000}"/>
    <cellStyle name="tableau | cellule | normal | decimal 1 7 2" xfId="38106" xr:uid="{00000000-0005-0000-0000-000007950000}"/>
    <cellStyle name="tableau | cellule | normal | decimal 1 7 2 2" xfId="38107" xr:uid="{00000000-0005-0000-0000-000008950000}"/>
    <cellStyle name="tableau | cellule | normal | decimal 1 7 2 3" xfId="38108" xr:uid="{00000000-0005-0000-0000-000009950000}"/>
    <cellStyle name="tableau | cellule | normal | decimal 1 7 3" xfId="38109" xr:uid="{00000000-0005-0000-0000-00000A950000}"/>
    <cellStyle name="tableau | cellule | normal | decimal 1 7 4" xfId="38110" xr:uid="{00000000-0005-0000-0000-00000B950000}"/>
    <cellStyle name="tableau | cellule | normal | decimal 1 8" xfId="38111" xr:uid="{00000000-0005-0000-0000-00000C950000}"/>
    <cellStyle name="tableau | cellule | normal | decimal 1 8 2" xfId="38112" xr:uid="{00000000-0005-0000-0000-00000D950000}"/>
    <cellStyle name="tableau | cellule | normal | decimal 1 8 2 2" xfId="38113" xr:uid="{00000000-0005-0000-0000-00000E950000}"/>
    <cellStyle name="tableau | cellule | normal | decimal 1 8 2 3" xfId="38114" xr:uid="{00000000-0005-0000-0000-00000F950000}"/>
    <cellStyle name="tableau | cellule | normal | decimal 1 8 3" xfId="38115" xr:uid="{00000000-0005-0000-0000-000010950000}"/>
    <cellStyle name="tableau | cellule | normal | decimal 1 8 4" xfId="38116" xr:uid="{00000000-0005-0000-0000-000011950000}"/>
    <cellStyle name="tableau | cellule | normal | decimal 1 9" xfId="38117" xr:uid="{00000000-0005-0000-0000-000012950000}"/>
    <cellStyle name="tableau | cellule | normal | decimal 1 9 2" xfId="38118" xr:uid="{00000000-0005-0000-0000-000013950000}"/>
    <cellStyle name="tableau | cellule | normal | decimal 1 9 2 2" xfId="38119" xr:uid="{00000000-0005-0000-0000-000014950000}"/>
    <cellStyle name="tableau | cellule | normal | decimal 1 9 2 3" xfId="38120" xr:uid="{00000000-0005-0000-0000-000015950000}"/>
    <cellStyle name="tableau | cellule | normal | decimal 1 9 3" xfId="38121" xr:uid="{00000000-0005-0000-0000-000016950000}"/>
    <cellStyle name="tableau | cellule | normal | decimal 1 9 4" xfId="38122" xr:uid="{00000000-0005-0000-0000-000017950000}"/>
    <cellStyle name="tableau | cellule | normal | pourcentage | decimal 1" xfId="38123" xr:uid="{00000000-0005-0000-0000-000018950000}"/>
    <cellStyle name="tableau | cellule | normal | pourcentage | decimal 1 10" xfId="38124" xr:uid="{00000000-0005-0000-0000-000019950000}"/>
    <cellStyle name="tableau | cellule | normal | pourcentage | decimal 1 10 2" xfId="38125" xr:uid="{00000000-0005-0000-0000-00001A950000}"/>
    <cellStyle name="tableau | cellule | normal | pourcentage | decimal 1 10 3" xfId="38126" xr:uid="{00000000-0005-0000-0000-00001B950000}"/>
    <cellStyle name="tableau | cellule | normal | pourcentage | decimal 1 11" xfId="38127" xr:uid="{00000000-0005-0000-0000-00001C950000}"/>
    <cellStyle name="tableau | cellule | normal | pourcentage | decimal 1 11 2" xfId="38128" xr:uid="{00000000-0005-0000-0000-00001D950000}"/>
    <cellStyle name="tableau | cellule | normal | pourcentage | decimal 1 11 3" xfId="38129" xr:uid="{00000000-0005-0000-0000-00001E950000}"/>
    <cellStyle name="tableau | cellule | normal | pourcentage | decimal 1 12" xfId="38130" xr:uid="{00000000-0005-0000-0000-00001F950000}"/>
    <cellStyle name="tableau | cellule | normal | pourcentage | decimal 1 12 2" xfId="38131" xr:uid="{00000000-0005-0000-0000-000020950000}"/>
    <cellStyle name="tableau | cellule | normal | pourcentage | decimal 1 12 3" xfId="38132" xr:uid="{00000000-0005-0000-0000-000021950000}"/>
    <cellStyle name="tableau | cellule | normal | pourcentage | decimal 1 13" xfId="38133" xr:uid="{00000000-0005-0000-0000-000022950000}"/>
    <cellStyle name="tableau | cellule | normal | pourcentage | decimal 1 2" xfId="38134" xr:uid="{00000000-0005-0000-0000-000023950000}"/>
    <cellStyle name="tableau | cellule | normal | pourcentage | decimal 1 2 2" xfId="38135" xr:uid="{00000000-0005-0000-0000-000024950000}"/>
    <cellStyle name="tableau | cellule | normal | pourcentage | decimal 1 2 2 2" xfId="38136" xr:uid="{00000000-0005-0000-0000-000025950000}"/>
    <cellStyle name="tableau | cellule | normal | pourcentage | decimal 1 2 2 2 2" xfId="38137" xr:uid="{00000000-0005-0000-0000-000026950000}"/>
    <cellStyle name="tableau | cellule | normal | pourcentage | decimal 1 2 2 2 3" xfId="38138" xr:uid="{00000000-0005-0000-0000-000027950000}"/>
    <cellStyle name="tableau | cellule | normal | pourcentage | decimal 1 2 2 3" xfId="38139" xr:uid="{00000000-0005-0000-0000-000028950000}"/>
    <cellStyle name="tableau | cellule | normal | pourcentage | decimal 1 2 2 4" xfId="38140" xr:uid="{00000000-0005-0000-0000-000029950000}"/>
    <cellStyle name="tableau | cellule | normal | pourcentage | decimal 1 2 3" xfId="38141" xr:uid="{00000000-0005-0000-0000-00002A950000}"/>
    <cellStyle name="tableau | cellule | normal | pourcentage | decimal 1 2 3 2" xfId="38142" xr:uid="{00000000-0005-0000-0000-00002B950000}"/>
    <cellStyle name="tableau | cellule | normal | pourcentage | decimal 1 2 3 2 2" xfId="38143" xr:uid="{00000000-0005-0000-0000-00002C950000}"/>
    <cellStyle name="tableau | cellule | normal | pourcentage | decimal 1 2 3 2 3" xfId="38144" xr:uid="{00000000-0005-0000-0000-00002D950000}"/>
    <cellStyle name="tableau | cellule | normal | pourcentage | decimal 1 2 3 3" xfId="38145" xr:uid="{00000000-0005-0000-0000-00002E950000}"/>
    <cellStyle name="tableau | cellule | normal | pourcentage | decimal 1 2 3 4" xfId="38146" xr:uid="{00000000-0005-0000-0000-00002F950000}"/>
    <cellStyle name="tableau | cellule | normal | pourcentage | decimal 1 2 4" xfId="38147" xr:uid="{00000000-0005-0000-0000-000030950000}"/>
    <cellStyle name="tableau | cellule | normal | pourcentage | decimal 1 2 4 2" xfId="38148" xr:uid="{00000000-0005-0000-0000-000031950000}"/>
    <cellStyle name="tableau | cellule | normal | pourcentage | decimal 1 2 4 3" xfId="38149" xr:uid="{00000000-0005-0000-0000-000032950000}"/>
    <cellStyle name="tableau | cellule | normal | pourcentage | decimal 1 2 5" xfId="38150" xr:uid="{00000000-0005-0000-0000-000033950000}"/>
    <cellStyle name="tableau | cellule | normal | pourcentage | decimal 1 2 5 2" xfId="38151" xr:uid="{00000000-0005-0000-0000-000034950000}"/>
    <cellStyle name="tableau | cellule | normal | pourcentage | decimal 1 2 5 3" xfId="38152" xr:uid="{00000000-0005-0000-0000-000035950000}"/>
    <cellStyle name="tableau | cellule | normal | pourcentage | decimal 1 2 6" xfId="38153" xr:uid="{00000000-0005-0000-0000-000036950000}"/>
    <cellStyle name="tableau | cellule | normal | pourcentage | decimal 1 2 7" xfId="38154" xr:uid="{00000000-0005-0000-0000-000037950000}"/>
    <cellStyle name="tableau | cellule | normal | pourcentage | decimal 1 3" xfId="38155" xr:uid="{00000000-0005-0000-0000-000038950000}"/>
    <cellStyle name="tableau | cellule | normal | pourcentage | decimal 1 3 2" xfId="38156" xr:uid="{00000000-0005-0000-0000-000039950000}"/>
    <cellStyle name="tableau | cellule | normal | pourcentage | decimal 1 3 2 2" xfId="38157" xr:uid="{00000000-0005-0000-0000-00003A950000}"/>
    <cellStyle name="tableau | cellule | normal | pourcentage | decimal 1 3 2 2 2" xfId="38158" xr:uid="{00000000-0005-0000-0000-00003B950000}"/>
    <cellStyle name="tableau | cellule | normal | pourcentage | decimal 1 3 2 2 3" xfId="38159" xr:uid="{00000000-0005-0000-0000-00003C950000}"/>
    <cellStyle name="tableau | cellule | normal | pourcentage | decimal 1 3 2 3" xfId="38160" xr:uid="{00000000-0005-0000-0000-00003D950000}"/>
    <cellStyle name="tableau | cellule | normal | pourcentage | decimal 1 3 2 4" xfId="38161" xr:uid="{00000000-0005-0000-0000-00003E950000}"/>
    <cellStyle name="tableau | cellule | normal | pourcentage | decimal 1 3 3" xfId="38162" xr:uid="{00000000-0005-0000-0000-00003F950000}"/>
    <cellStyle name="tableau | cellule | normal | pourcentage | decimal 1 3 3 2" xfId="38163" xr:uid="{00000000-0005-0000-0000-000040950000}"/>
    <cellStyle name="tableau | cellule | normal | pourcentage | decimal 1 3 3 2 2" xfId="38164" xr:uid="{00000000-0005-0000-0000-000041950000}"/>
    <cellStyle name="tableau | cellule | normal | pourcentage | decimal 1 3 3 2 3" xfId="38165" xr:uid="{00000000-0005-0000-0000-000042950000}"/>
    <cellStyle name="tableau | cellule | normal | pourcentage | decimal 1 3 3 3" xfId="38166" xr:uid="{00000000-0005-0000-0000-000043950000}"/>
    <cellStyle name="tableau | cellule | normal | pourcentage | decimal 1 3 3 4" xfId="38167" xr:uid="{00000000-0005-0000-0000-000044950000}"/>
    <cellStyle name="tableau | cellule | normal | pourcentage | decimal 1 3 4" xfId="38168" xr:uid="{00000000-0005-0000-0000-000045950000}"/>
    <cellStyle name="tableau | cellule | normal | pourcentage | decimal 1 3 4 2" xfId="38169" xr:uid="{00000000-0005-0000-0000-000046950000}"/>
    <cellStyle name="tableau | cellule | normal | pourcentage | decimal 1 3 4 3" xfId="38170" xr:uid="{00000000-0005-0000-0000-000047950000}"/>
    <cellStyle name="tableau | cellule | normal | pourcentage | decimal 1 3 5" xfId="38171" xr:uid="{00000000-0005-0000-0000-000048950000}"/>
    <cellStyle name="tableau | cellule | normal | pourcentage | decimal 1 3 6" xfId="38172" xr:uid="{00000000-0005-0000-0000-000049950000}"/>
    <cellStyle name="tableau | cellule | normal | pourcentage | decimal 1 4" xfId="38173" xr:uid="{00000000-0005-0000-0000-00004A950000}"/>
    <cellStyle name="tableau | cellule | normal | pourcentage | decimal 1 4 2" xfId="38174" xr:uid="{00000000-0005-0000-0000-00004B950000}"/>
    <cellStyle name="tableau | cellule | normal | pourcentage | decimal 1 4 2 2" xfId="38175" xr:uid="{00000000-0005-0000-0000-00004C950000}"/>
    <cellStyle name="tableau | cellule | normal | pourcentage | decimal 1 4 2 2 2" xfId="38176" xr:uid="{00000000-0005-0000-0000-00004D950000}"/>
    <cellStyle name="tableau | cellule | normal | pourcentage | decimal 1 4 2 2 3" xfId="38177" xr:uid="{00000000-0005-0000-0000-00004E950000}"/>
    <cellStyle name="tableau | cellule | normal | pourcentage | decimal 1 4 2 3" xfId="38178" xr:uid="{00000000-0005-0000-0000-00004F950000}"/>
    <cellStyle name="tableau | cellule | normal | pourcentage | decimal 1 4 2 4" xfId="38179" xr:uid="{00000000-0005-0000-0000-000050950000}"/>
    <cellStyle name="tableau | cellule | normal | pourcentage | decimal 1 4 3" xfId="38180" xr:uid="{00000000-0005-0000-0000-000051950000}"/>
    <cellStyle name="tableau | cellule | normal | pourcentage | decimal 1 4 3 2" xfId="38181" xr:uid="{00000000-0005-0000-0000-000052950000}"/>
    <cellStyle name="tableau | cellule | normal | pourcentage | decimal 1 4 3 2 2" xfId="38182" xr:uid="{00000000-0005-0000-0000-000053950000}"/>
    <cellStyle name="tableau | cellule | normal | pourcentage | decimal 1 4 3 2 3" xfId="38183" xr:uid="{00000000-0005-0000-0000-000054950000}"/>
    <cellStyle name="tableau | cellule | normal | pourcentage | decimal 1 4 3 3" xfId="38184" xr:uid="{00000000-0005-0000-0000-000055950000}"/>
    <cellStyle name="tableau | cellule | normal | pourcentage | decimal 1 4 3 4" xfId="38185" xr:uid="{00000000-0005-0000-0000-000056950000}"/>
    <cellStyle name="tableau | cellule | normal | pourcentage | decimal 1 4 4" xfId="38186" xr:uid="{00000000-0005-0000-0000-000057950000}"/>
    <cellStyle name="tableau | cellule | normal | pourcentage | decimal 1 4 4 2" xfId="38187" xr:uid="{00000000-0005-0000-0000-000058950000}"/>
    <cellStyle name="tableau | cellule | normal | pourcentage | decimal 1 4 4 3" xfId="38188" xr:uid="{00000000-0005-0000-0000-000059950000}"/>
    <cellStyle name="tableau | cellule | normal | pourcentage | decimal 1 4 5" xfId="38189" xr:uid="{00000000-0005-0000-0000-00005A950000}"/>
    <cellStyle name="tableau | cellule | normal | pourcentage | decimal 1 4 6" xfId="38190" xr:uid="{00000000-0005-0000-0000-00005B950000}"/>
    <cellStyle name="tableau | cellule | normal | pourcentage | decimal 1 5" xfId="38191" xr:uid="{00000000-0005-0000-0000-00005C950000}"/>
    <cellStyle name="tableau | cellule | normal | pourcentage | decimal 1 5 2" xfId="38192" xr:uid="{00000000-0005-0000-0000-00005D950000}"/>
    <cellStyle name="tableau | cellule | normal | pourcentage | decimal 1 5 2 2" xfId="38193" xr:uid="{00000000-0005-0000-0000-00005E950000}"/>
    <cellStyle name="tableau | cellule | normal | pourcentage | decimal 1 5 2 2 2" xfId="38194" xr:uid="{00000000-0005-0000-0000-00005F950000}"/>
    <cellStyle name="tableau | cellule | normal | pourcentage | decimal 1 5 2 2 3" xfId="38195" xr:uid="{00000000-0005-0000-0000-000060950000}"/>
    <cellStyle name="tableau | cellule | normal | pourcentage | decimal 1 5 2 3" xfId="38196" xr:uid="{00000000-0005-0000-0000-000061950000}"/>
    <cellStyle name="tableau | cellule | normal | pourcentage | decimal 1 5 2 4" xfId="38197" xr:uid="{00000000-0005-0000-0000-000062950000}"/>
    <cellStyle name="tableau | cellule | normal | pourcentage | decimal 1 5 3" xfId="38198" xr:uid="{00000000-0005-0000-0000-000063950000}"/>
    <cellStyle name="tableau | cellule | normal | pourcentage | decimal 1 5 3 2" xfId="38199" xr:uid="{00000000-0005-0000-0000-000064950000}"/>
    <cellStyle name="tableau | cellule | normal | pourcentage | decimal 1 5 3 2 2" xfId="38200" xr:uid="{00000000-0005-0000-0000-000065950000}"/>
    <cellStyle name="tableau | cellule | normal | pourcentage | decimal 1 5 3 2 3" xfId="38201" xr:uid="{00000000-0005-0000-0000-000066950000}"/>
    <cellStyle name="tableau | cellule | normal | pourcentage | decimal 1 5 3 3" xfId="38202" xr:uid="{00000000-0005-0000-0000-000067950000}"/>
    <cellStyle name="tableau | cellule | normal | pourcentage | decimal 1 5 3 4" xfId="38203" xr:uid="{00000000-0005-0000-0000-000068950000}"/>
    <cellStyle name="tableau | cellule | normal | pourcentage | decimal 1 5 4" xfId="38204" xr:uid="{00000000-0005-0000-0000-000069950000}"/>
    <cellStyle name="tableau | cellule | normal | pourcentage | decimal 1 5 4 2" xfId="38205" xr:uid="{00000000-0005-0000-0000-00006A950000}"/>
    <cellStyle name="tableau | cellule | normal | pourcentage | decimal 1 5 4 2 2" xfId="38206" xr:uid="{00000000-0005-0000-0000-00006B950000}"/>
    <cellStyle name="tableau | cellule | normal | pourcentage | decimal 1 5 4 2 3" xfId="38207" xr:uid="{00000000-0005-0000-0000-00006C950000}"/>
    <cellStyle name="tableau | cellule | normal | pourcentage | decimal 1 5 4 3" xfId="38208" xr:uid="{00000000-0005-0000-0000-00006D950000}"/>
    <cellStyle name="tableau | cellule | normal | pourcentage | decimal 1 5 4 4" xfId="38209" xr:uid="{00000000-0005-0000-0000-00006E950000}"/>
    <cellStyle name="tableau | cellule | normal | pourcentage | decimal 1 5 5" xfId="38210" xr:uid="{00000000-0005-0000-0000-00006F950000}"/>
    <cellStyle name="tableau | cellule | normal | pourcentage | decimal 1 5 5 2" xfId="38211" xr:uid="{00000000-0005-0000-0000-000070950000}"/>
    <cellStyle name="tableau | cellule | normal | pourcentage | decimal 1 5 5 3" xfId="38212" xr:uid="{00000000-0005-0000-0000-000071950000}"/>
    <cellStyle name="tableau | cellule | normal | pourcentage | decimal 1 5 6" xfId="38213" xr:uid="{00000000-0005-0000-0000-000072950000}"/>
    <cellStyle name="tableau | cellule | normal | pourcentage | decimal 1 5 7" xfId="38214" xr:uid="{00000000-0005-0000-0000-000073950000}"/>
    <cellStyle name="tableau | cellule | normal | pourcentage | decimal 1 6" xfId="38215" xr:uid="{00000000-0005-0000-0000-000074950000}"/>
    <cellStyle name="tableau | cellule | normal | pourcentage | decimal 1 6 2" xfId="38216" xr:uid="{00000000-0005-0000-0000-000075950000}"/>
    <cellStyle name="tableau | cellule | normal | pourcentage | decimal 1 6 2 2" xfId="38217" xr:uid="{00000000-0005-0000-0000-000076950000}"/>
    <cellStyle name="tableau | cellule | normal | pourcentage | decimal 1 6 2 2 2" xfId="38218" xr:uid="{00000000-0005-0000-0000-000077950000}"/>
    <cellStyle name="tableau | cellule | normal | pourcentage | decimal 1 6 2 2 3" xfId="38219" xr:uid="{00000000-0005-0000-0000-000078950000}"/>
    <cellStyle name="tableau | cellule | normal | pourcentage | decimal 1 6 2 3" xfId="38220" xr:uid="{00000000-0005-0000-0000-000079950000}"/>
    <cellStyle name="tableau | cellule | normal | pourcentage | decimal 1 6 2 4" xfId="38221" xr:uid="{00000000-0005-0000-0000-00007A950000}"/>
    <cellStyle name="tableau | cellule | normal | pourcentage | decimal 1 6 3" xfId="38222" xr:uid="{00000000-0005-0000-0000-00007B950000}"/>
    <cellStyle name="tableau | cellule | normal | pourcentage | decimal 1 6 3 2" xfId="38223" xr:uid="{00000000-0005-0000-0000-00007C950000}"/>
    <cellStyle name="tableau | cellule | normal | pourcentage | decimal 1 6 3 2 2" xfId="38224" xr:uid="{00000000-0005-0000-0000-00007D950000}"/>
    <cellStyle name="tableau | cellule | normal | pourcentage | decimal 1 6 3 2 3" xfId="38225" xr:uid="{00000000-0005-0000-0000-00007E950000}"/>
    <cellStyle name="tableau | cellule | normal | pourcentage | decimal 1 6 3 3" xfId="38226" xr:uid="{00000000-0005-0000-0000-00007F950000}"/>
    <cellStyle name="tableau | cellule | normal | pourcentage | decimal 1 6 3 4" xfId="38227" xr:uid="{00000000-0005-0000-0000-000080950000}"/>
    <cellStyle name="tableau | cellule | normal | pourcentage | decimal 1 6 4" xfId="38228" xr:uid="{00000000-0005-0000-0000-000081950000}"/>
    <cellStyle name="tableau | cellule | normal | pourcentage | decimal 1 6 4 2" xfId="38229" xr:uid="{00000000-0005-0000-0000-000082950000}"/>
    <cellStyle name="tableau | cellule | normal | pourcentage | decimal 1 6 4 3" xfId="38230" xr:uid="{00000000-0005-0000-0000-000083950000}"/>
    <cellStyle name="tableau | cellule | normal | pourcentage | decimal 1 6 5" xfId="38231" xr:uid="{00000000-0005-0000-0000-000084950000}"/>
    <cellStyle name="tableau | cellule | normal | pourcentage | decimal 1 6 6" xfId="38232" xr:uid="{00000000-0005-0000-0000-000085950000}"/>
    <cellStyle name="tableau | cellule | normal | pourcentage | decimal 1 7" xfId="38233" xr:uid="{00000000-0005-0000-0000-000086950000}"/>
    <cellStyle name="tableau | cellule | normal | pourcentage | decimal 1 7 2" xfId="38234" xr:uid="{00000000-0005-0000-0000-000087950000}"/>
    <cellStyle name="tableau | cellule | normal | pourcentage | decimal 1 7 2 2" xfId="38235" xr:uid="{00000000-0005-0000-0000-000088950000}"/>
    <cellStyle name="tableau | cellule | normal | pourcentage | decimal 1 7 2 3" xfId="38236" xr:uid="{00000000-0005-0000-0000-000089950000}"/>
    <cellStyle name="tableau | cellule | normal | pourcentage | decimal 1 7 3" xfId="38237" xr:uid="{00000000-0005-0000-0000-00008A950000}"/>
    <cellStyle name="tableau | cellule | normal | pourcentage | decimal 1 7 4" xfId="38238" xr:uid="{00000000-0005-0000-0000-00008B950000}"/>
    <cellStyle name="tableau | cellule | normal | pourcentage | decimal 1 8" xfId="38239" xr:uid="{00000000-0005-0000-0000-00008C950000}"/>
    <cellStyle name="tableau | cellule | normal | pourcentage | decimal 1 8 2" xfId="38240" xr:uid="{00000000-0005-0000-0000-00008D950000}"/>
    <cellStyle name="tableau | cellule | normal | pourcentage | decimal 1 8 2 2" xfId="38241" xr:uid="{00000000-0005-0000-0000-00008E950000}"/>
    <cellStyle name="tableau | cellule | normal | pourcentage | decimal 1 8 2 3" xfId="38242" xr:uid="{00000000-0005-0000-0000-00008F950000}"/>
    <cellStyle name="tableau | cellule | normal | pourcentage | decimal 1 8 3" xfId="38243" xr:uid="{00000000-0005-0000-0000-000090950000}"/>
    <cellStyle name="tableau | cellule | normal | pourcentage | decimal 1 8 4" xfId="38244" xr:uid="{00000000-0005-0000-0000-000091950000}"/>
    <cellStyle name="tableau | cellule | normal | pourcentage | decimal 1 9" xfId="38245" xr:uid="{00000000-0005-0000-0000-000092950000}"/>
    <cellStyle name="tableau | cellule | normal | pourcentage | decimal 1 9 2" xfId="38246" xr:uid="{00000000-0005-0000-0000-000093950000}"/>
    <cellStyle name="tableau | cellule | normal | pourcentage | decimal 1 9 2 2" xfId="38247" xr:uid="{00000000-0005-0000-0000-000094950000}"/>
    <cellStyle name="tableau | cellule | normal | pourcentage | decimal 1 9 2 3" xfId="38248" xr:uid="{00000000-0005-0000-0000-000095950000}"/>
    <cellStyle name="tableau | cellule | normal | pourcentage | decimal 1 9 3" xfId="38249" xr:uid="{00000000-0005-0000-0000-000096950000}"/>
    <cellStyle name="tableau | cellule | normal | pourcentage | decimal 1 9 4" xfId="38250" xr:uid="{00000000-0005-0000-0000-000097950000}"/>
    <cellStyle name="tableau | cellule | total | decimal 1" xfId="38251" xr:uid="{00000000-0005-0000-0000-000098950000}"/>
    <cellStyle name="tableau | cellule | total | decimal 1 10" xfId="38252" xr:uid="{00000000-0005-0000-0000-000099950000}"/>
    <cellStyle name="tableau | cellule | total | decimal 1 10 2" xfId="38253" xr:uid="{00000000-0005-0000-0000-00009A950000}"/>
    <cellStyle name="tableau | cellule | total | decimal 1 10 3" xfId="38254" xr:uid="{00000000-0005-0000-0000-00009B950000}"/>
    <cellStyle name="tableau | cellule | total | decimal 1 11" xfId="38255" xr:uid="{00000000-0005-0000-0000-00009C950000}"/>
    <cellStyle name="tableau | cellule | total | decimal 1 11 2" xfId="38256" xr:uid="{00000000-0005-0000-0000-00009D950000}"/>
    <cellStyle name="tableau | cellule | total | decimal 1 11 3" xfId="38257" xr:uid="{00000000-0005-0000-0000-00009E950000}"/>
    <cellStyle name="tableau | cellule | total | decimal 1 12" xfId="38258" xr:uid="{00000000-0005-0000-0000-00009F950000}"/>
    <cellStyle name="tableau | cellule | total | decimal 1 12 2" xfId="38259" xr:uid="{00000000-0005-0000-0000-0000A0950000}"/>
    <cellStyle name="tableau | cellule | total | decimal 1 12 3" xfId="38260" xr:uid="{00000000-0005-0000-0000-0000A1950000}"/>
    <cellStyle name="tableau | cellule | total | decimal 1 13" xfId="38261" xr:uid="{00000000-0005-0000-0000-0000A2950000}"/>
    <cellStyle name="tableau | cellule | total | decimal 1 2" xfId="38262" xr:uid="{00000000-0005-0000-0000-0000A3950000}"/>
    <cellStyle name="tableau | cellule | total | decimal 1 2 2" xfId="38263" xr:uid="{00000000-0005-0000-0000-0000A4950000}"/>
    <cellStyle name="tableau | cellule | total | decimal 1 2 2 2" xfId="38264" xr:uid="{00000000-0005-0000-0000-0000A5950000}"/>
    <cellStyle name="tableau | cellule | total | decimal 1 2 2 2 2" xfId="38265" xr:uid="{00000000-0005-0000-0000-0000A6950000}"/>
    <cellStyle name="tableau | cellule | total | decimal 1 2 2 2 3" xfId="38266" xr:uid="{00000000-0005-0000-0000-0000A7950000}"/>
    <cellStyle name="tableau | cellule | total | decimal 1 2 2 3" xfId="38267" xr:uid="{00000000-0005-0000-0000-0000A8950000}"/>
    <cellStyle name="tableau | cellule | total | decimal 1 2 2 4" xfId="38268" xr:uid="{00000000-0005-0000-0000-0000A9950000}"/>
    <cellStyle name="tableau | cellule | total | decimal 1 2 3" xfId="38269" xr:uid="{00000000-0005-0000-0000-0000AA950000}"/>
    <cellStyle name="tableau | cellule | total | decimal 1 2 3 2" xfId="38270" xr:uid="{00000000-0005-0000-0000-0000AB950000}"/>
    <cellStyle name="tableau | cellule | total | decimal 1 2 3 2 2" xfId="38271" xr:uid="{00000000-0005-0000-0000-0000AC950000}"/>
    <cellStyle name="tableau | cellule | total | decimal 1 2 3 2 3" xfId="38272" xr:uid="{00000000-0005-0000-0000-0000AD950000}"/>
    <cellStyle name="tableau | cellule | total | decimal 1 2 3 3" xfId="38273" xr:uid="{00000000-0005-0000-0000-0000AE950000}"/>
    <cellStyle name="tableau | cellule | total | decimal 1 2 3 4" xfId="38274" xr:uid="{00000000-0005-0000-0000-0000AF950000}"/>
    <cellStyle name="tableau | cellule | total | decimal 1 2 4" xfId="38275" xr:uid="{00000000-0005-0000-0000-0000B0950000}"/>
    <cellStyle name="tableau | cellule | total | decimal 1 2 4 2" xfId="38276" xr:uid="{00000000-0005-0000-0000-0000B1950000}"/>
    <cellStyle name="tableau | cellule | total | decimal 1 2 4 3" xfId="38277" xr:uid="{00000000-0005-0000-0000-0000B2950000}"/>
    <cellStyle name="tableau | cellule | total | decimal 1 2 5" xfId="38278" xr:uid="{00000000-0005-0000-0000-0000B3950000}"/>
    <cellStyle name="tableau | cellule | total | decimal 1 2 5 2" xfId="38279" xr:uid="{00000000-0005-0000-0000-0000B4950000}"/>
    <cellStyle name="tableau | cellule | total | decimal 1 2 5 3" xfId="38280" xr:uid="{00000000-0005-0000-0000-0000B5950000}"/>
    <cellStyle name="tableau | cellule | total | decimal 1 2 6" xfId="38281" xr:uid="{00000000-0005-0000-0000-0000B6950000}"/>
    <cellStyle name="tableau | cellule | total | decimal 1 2 7" xfId="38282" xr:uid="{00000000-0005-0000-0000-0000B7950000}"/>
    <cellStyle name="tableau | cellule | total | decimal 1 3" xfId="38283" xr:uid="{00000000-0005-0000-0000-0000B8950000}"/>
    <cellStyle name="tableau | cellule | total | decimal 1 3 2" xfId="38284" xr:uid="{00000000-0005-0000-0000-0000B9950000}"/>
    <cellStyle name="tableau | cellule | total | decimal 1 3 2 2" xfId="38285" xr:uid="{00000000-0005-0000-0000-0000BA950000}"/>
    <cellStyle name="tableau | cellule | total | decimal 1 3 2 2 2" xfId="38286" xr:uid="{00000000-0005-0000-0000-0000BB950000}"/>
    <cellStyle name="tableau | cellule | total | decimal 1 3 2 2 3" xfId="38287" xr:uid="{00000000-0005-0000-0000-0000BC950000}"/>
    <cellStyle name="tableau | cellule | total | decimal 1 3 2 3" xfId="38288" xr:uid="{00000000-0005-0000-0000-0000BD950000}"/>
    <cellStyle name="tableau | cellule | total | decimal 1 3 2 4" xfId="38289" xr:uid="{00000000-0005-0000-0000-0000BE950000}"/>
    <cellStyle name="tableau | cellule | total | decimal 1 3 3" xfId="38290" xr:uid="{00000000-0005-0000-0000-0000BF950000}"/>
    <cellStyle name="tableau | cellule | total | decimal 1 3 3 2" xfId="38291" xr:uid="{00000000-0005-0000-0000-0000C0950000}"/>
    <cellStyle name="tableau | cellule | total | decimal 1 3 3 2 2" xfId="38292" xr:uid="{00000000-0005-0000-0000-0000C1950000}"/>
    <cellStyle name="tableau | cellule | total | decimal 1 3 3 2 3" xfId="38293" xr:uid="{00000000-0005-0000-0000-0000C2950000}"/>
    <cellStyle name="tableau | cellule | total | decimal 1 3 3 3" xfId="38294" xr:uid="{00000000-0005-0000-0000-0000C3950000}"/>
    <cellStyle name="tableau | cellule | total | decimal 1 3 3 4" xfId="38295" xr:uid="{00000000-0005-0000-0000-0000C4950000}"/>
    <cellStyle name="tableau | cellule | total | decimal 1 3 4" xfId="38296" xr:uid="{00000000-0005-0000-0000-0000C5950000}"/>
    <cellStyle name="tableau | cellule | total | decimal 1 3 4 2" xfId="38297" xr:uid="{00000000-0005-0000-0000-0000C6950000}"/>
    <cellStyle name="tableau | cellule | total | decimal 1 3 4 3" xfId="38298" xr:uid="{00000000-0005-0000-0000-0000C7950000}"/>
    <cellStyle name="tableau | cellule | total | decimal 1 3 5" xfId="38299" xr:uid="{00000000-0005-0000-0000-0000C8950000}"/>
    <cellStyle name="tableau | cellule | total | decimal 1 3 6" xfId="38300" xr:uid="{00000000-0005-0000-0000-0000C9950000}"/>
    <cellStyle name="tableau | cellule | total | decimal 1 4" xfId="38301" xr:uid="{00000000-0005-0000-0000-0000CA950000}"/>
    <cellStyle name="tableau | cellule | total | decimal 1 4 2" xfId="38302" xr:uid="{00000000-0005-0000-0000-0000CB950000}"/>
    <cellStyle name="tableau | cellule | total | decimal 1 4 2 2" xfId="38303" xr:uid="{00000000-0005-0000-0000-0000CC950000}"/>
    <cellStyle name="tableau | cellule | total | decimal 1 4 2 2 2" xfId="38304" xr:uid="{00000000-0005-0000-0000-0000CD950000}"/>
    <cellStyle name="tableau | cellule | total | decimal 1 4 2 2 3" xfId="38305" xr:uid="{00000000-0005-0000-0000-0000CE950000}"/>
    <cellStyle name="tableau | cellule | total | decimal 1 4 2 3" xfId="38306" xr:uid="{00000000-0005-0000-0000-0000CF950000}"/>
    <cellStyle name="tableau | cellule | total | decimal 1 4 2 4" xfId="38307" xr:uid="{00000000-0005-0000-0000-0000D0950000}"/>
    <cellStyle name="tableau | cellule | total | decimal 1 4 3" xfId="38308" xr:uid="{00000000-0005-0000-0000-0000D1950000}"/>
    <cellStyle name="tableau | cellule | total | decimal 1 4 3 2" xfId="38309" xr:uid="{00000000-0005-0000-0000-0000D2950000}"/>
    <cellStyle name="tableau | cellule | total | decimal 1 4 3 2 2" xfId="38310" xr:uid="{00000000-0005-0000-0000-0000D3950000}"/>
    <cellStyle name="tableau | cellule | total | decimal 1 4 3 2 3" xfId="38311" xr:uid="{00000000-0005-0000-0000-0000D4950000}"/>
    <cellStyle name="tableau | cellule | total | decimal 1 4 3 3" xfId="38312" xr:uid="{00000000-0005-0000-0000-0000D5950000}"/>
    <cellStyle name="tableau | cellule | total | decimal 1 4 3 4" xfId="38313" xr:uid="{00000000-0005-0000-0000-0000D6950000}"/>
    <cellStyle name="tableau | cellule | total | decimal 1 4 4" xfId="38314" xr:uid="{00000000-0005-0000-0000-0000D7950000}"/>
    <cellStyle name="tableau | cellule | total | decimal 1 4 4 2" xfId="38315" xr:uid="{00000000-0005-0000-0000-0000D8950000}"/>
    <cellStyle name="tableau | cellule | total | decimal 1 4 4 3" xfId="38316" xr:uid="{00000000-0005-0000-0000-0000D9950000}"/>
    <cellStyle name="tableau | cellule | total | decimal 1 4 5" xfId="38317" xr:uid="{00000000-0005-0000-0000-0000DA950000}"/>
    <cellStyle name="tableau | cellule | total | decimal 1 4 6" xfId="38318" xr:uid="{00000000-0005-0000-0000-0000DB950000}"/>
    <cellStyle name="tableau | cellule | total | decimal 1 5" xfId="38319" xr:uid="{00000000-0005-0000-0000-0000DC950000}"/>
    <cellStyle name="tableau | cellule | total | decimal 1 5 2" xfId="38320" xr:uid="{00000000-0005-0000-0000-0000DD950000}"/>
    <cellStyle name="tableau | cellule | total | decimal 1 5 2 2" xfId="38321" xr:uid="{00000000-0005-0000-0000-0000DE950000}"/>
    <cellStyle name="tableau | cellule | total | decimal 1 5 2 2 2" xfId="38322" xr:uid="{00000000-0005-0000-0000-0000DF950000}"/>
    <cellStyle name="tableau | cellule | total | decimal 1 5 2 2 3" xfId="38323" xr:uid="{00000000-0005-0000-0000-0000E0950000}"/>
    <cellStyle name="tableau | cellule | total | decimal 1 5 2 3" xfId="38324" xr:uid="{00000000-0005-0000-0000-0000E1950000}"/>
    <cellStyle name="tableau | cellule | total | decimal 1 5 2 4" xfId="38325" xr:uid="{00000000-0005-0000-0000-0000E2950000}"/>
    <cellStyle name="tableau | cellule | total | decimal 1 5 3" xfId="38326" xr:uid="{00000000-0005-0000-0000-0000E3950000}"/>
    <cellStyle name="tableau | cellule | total | decimal 1 5 3 2" xfId="38327" xr:uid="{00000000-0005-0000-0000-0000E4950000}"/>
    <cellStyle name="tableau | cellule | total | decimal 1 5 3 2 2" xfId="38328" xr:uid="{00000000-0005-0000-0000-0000E5950000}"/>
    <cellStyle name="tableau | cellule | total | decimal 1 5 3 2 3" xfId="38329" xr:uid="{00000000-0005-0000-0000-0000E6950000}"/>
    <cellStyle name="tableau | cellule | total | decimal 1 5 3 3" xfId="38330" xr:uid="{00000000-0005-0000-0000-0000E7950000}"/>
    <cellStyle name="tableau | cellule | total | decimal 1 5 3 4" xfId="38331" xr:uid="{00000000-0005-0000-0000-0000E8950000}"/>
    <cellStyle name="tableau | cellule | total | decimal 1 5 4" xfId="38332" xr:uid="{00000000-0005-0000-0000-0000E9950000}"/>
    <cellStyle name="tableau | cellule | total | decimal 1 5 4 2" xfId="38333" xr:uid="{00000000-0005-0000-0000-0000EA950000}"/>
    <cellStyle name="tableau | cellule | total | decimal 1 5 4 2 2" xfId="38334" xr:uid="{00000000-0005-0000-0000-0000EB950000}"/>
    <cellStyle name="tableau | cellule | total | decimal 1 5 4 2 3" xfId="38335" xr:uid="{00000000-0005-0000-0000-0000EC950000}"/>
    <cellStyle name="tableau | cellule | total | decimal 1 5 4 3" xfId="38336" xr:uid="{00000000-0005-0000-0000-0000ED950000}"/>
    <cellStyle name="tableau | cellule | total | decimal 1 5 4 4" xfId="38337" xr:uid="{00000000-0005-0000-0000-0000EE950000}"/>
    <cellStyle name="tableau | cellule | total | decimal 1 5 5" xfId="38338" xr:uid="{00000000-0005-0000-0000-0000EF950000}"/>
    <cellStyle name="tableau | cellule | total | decimal 1 5 5 2" xfId="38339" xr:uid="{00000000-0005-0000-0000-0000F0950000}"/>
    <cellStyle name="tableau | cellule | total | decimal 1 5 5 3" xfId="38340" xr:uid="{00000000-0005-0000-0000-0000F1950000}"/>
    <cellStyle name="tableau | cellule | total | decimal 1 5 6" xfId="38341" xr:uid="{00000000-0005-0000-0000-0000F2950000}"/>
    <cellStyle name="tableau | cellule | total | decimal 1 5 7" xfId="38342" xr:uid="{00000000-0005-0000-0000-0000F3950000}"/>
    <cellStyle name="tableau | cellule | total | decimal 1 6" xfId="38343" xr:uid="{00000000-0005-0000-0000-0000F4950000}"/>
    <cellStyle name="tableau | cellule | total | decimal 1 6 2" xfId="38344" xr:uid="{00000000-0005-0000-0000-0000F5950000}"/>
    <cellStyle name="tableau | cellule | total | decimal 1 6 2 2" xfId="38345" xr:uid="{00000000-0005-0000-0000-0000F6950000}"/>
    <cellStyle name="tableau | cellule | total | decimal 1 6 2 2 2" xfId="38346" xr:uid="{00000000-0005-0000-0000-0000F7950000}"/>
    <cellStyle name="tableau | cellule | total | decimal 1 6 2 2 3" xfId="38347" xr:uid="{00000000-0005-0000-0000-0000F8950000}"/>
    <cellStyle name="tableau | cellule | total | decimal 1 6 2 3" xfId="38348" xr:uid="{00000000-0005-0000-0000-0000F9950000}"/>
    <cellStyle name="tableau | cellule | total | decimal 1 6 2 4" xfId="38349" xr:uid="{00000000-0005-0000-0000-0000FA950000}"/>
    <cellStyle name="tableau | cellule | total | decimal 1 6 3" xfId="38350" xr:uid="{00000000-0005-0000-0000-0000FB950000}"/>
    <cellStyle name="tableau | cellule | total | decimal 1 6 3 2" xfId="38351" xr:uid="{00000000-0005-0000-0000-0000FC950000}"/>
    <cellStyle name="tableau | cellule | total | decimal 1 6 3 2 2" xfId="38352" xr:uid="{00000000-0005-0000-0000-0000FD950000}"/>
    <cellStyle name="tableau | cellule | total | decimal 1 6 3 2 3" xfId="38353" xr:uid="{00000000-0005-0000-0000-0000FE950000}"/>
    <cellStyle name="tableau | cellule | total | decimal 1 6 3 3" xfId="38354" xr:uid="{00000000-0005-0000-0000-0000FF950000}"/>
    <cellStyle name="tableau | cellule | total | decimal 1 6 3 4" xfId="38355" xr:uid="{00000000-0005-0000-0000-000000960000}"/>
    <cellStyle name="tableau | cellule | total | decimal 1 6 4" xfId="38356" xr:uid="{00000000-0005-0000-0000-000001960000}"/>
    <cellStyle name="tableau | cellule | total | decimal 1 6 4 2" xfId="38357" xr:uid="{00000000-0005-0000-0000-000002960000}"/>
    <cellStyle name="tableau | cellule | total | decimal 1 6 4 3" xfId="38358" xr:uid="{00000000-0005-0000-0000-000003960000}"/>
    <cellStyle name="tableau | cellule | total | decimal 1 6 5" xfId="38359" xr:uid="{00000000-0005-0000-0000-000004960000}"/>
    <cellStyle name="tableau | cellule | total | decimal 1 6 6" xfId="38360" xr:uid="{00000000-0005-0000-0000-000005960000}"/>
    <cellStyle name="tableau | cellule | total | decimal 1 7" xfId="38361" xr:uid="{00000000-0005-0000-0000-000006960000}"/>
    <cellStyle name="tableau | cellule | total | decimal 1 7 2" xfId="38362" xr:uid="{00000000-0005-0000-0000-000007960000}"/>
    <cellStyle name="tableau | cellule | total | decimal 1 7 2 2" xfId="38363" xr:uid="{00000000-0005-0000-0000-000008960000}"/>
    <cellStyle name="tableau | cellule | total | decimal 1 7 2 3" xfId="38364" xr:uid="{00000000-0005-0000-0000-000009960000}"/>
    <cellStyle name="tableau | cellule | total | decimal 1 7 3" xfId="38365" xr:uid="{00000000-0005-0000-0000-00000A960000}"/>
    <cellStyle name="tableau | cellule | total | decimal 1 7 4" xfId="38366" xr:uid="{00000000-0005-0000-0000-00000B960000}"/>
    <cellStyle name="tableau | cellule | total | decimal 1 8" xfId="38367" xr:uid="{00000000-0005-0000-0000-00000C960000}"/>
    <cellStyle name="tableau | cellule | total | decimal 1 8 2" xfId="38368" xr:uid="{00000000-0005-0000-0000-00000D960000}"/>
    <cellStyle name="tableau | cellule | total | decimal 1 8 2 2" xfId="38369" xr:uid="{00000000-0005-0000-0000-00000E960000}"/>
    <cellStyle name="tableau | cellule | total | decimal 1 8 2 3" xfId="38370" xr:uid="{00000000-0005-0000-0000-00000F960000}"/>
    <cellStyle name="tableau | cellule | total | decimal 1 8 3" xfId="38371" xr:uid="{00000000-0005-0000-0000-000010960000}"/>
    <cellStyle name="tableau | cellule | total | decimal 1 8 4" xfId="38372" xr:uid="{00000000-0005-0000-0000-000011960000}"/>
    <cellStyle name="tableau | cellule | total | decimal 1 9" xfId="38373" xr:uid="{00000000-0005-0000-0000-000012960000}"/>
    <cellStyle name="tableau | cellule | total | decimal 1 9 2" xfId="38374" xr:uid="{00000000-0005-0000-0000-000013960000}"/>
    <cellStyle name="tableau | cellule | total | decimal 1 9 2 2" xfId="38375" xr:uid="{00000000-0005-0000-0000-000014960000}"/>
    <cellStyle name="tableau | cellule | total | decimal 1 9 2 3" xfId="38376" xr:uid="{00000000-0005-0000-0000-000015960000}"/>
    <cellStyle name="tableau | cellule | total | decimal 1 9 3" xfId="38377" xr:uid="{00000000-0005-0000-0000-000016960000}"/>
    <cellStyle name="tableau | cellule | total | decimal 1 9 4" xfId="38378" xr:uid="{00000000-0005-0000-0000-000017960000}"/>
    <cellStyle name="tableau | coin superieur gauche" xfId="38379" xr:uid="{00000000-0005-0000-0000-000018960000}"/>
    <cellStyle name="tableau | coin superieur gauche 10" xfId="38380" xr:uid="{00000000-0005-0000-0000-000019960000}"/>
    <cellStyle name="tableau | coin superieur gauche 10 2" xfId="38381" xr:uid="{00000000-0005-0000-0000-00001A960000}"/>
    <cellStyle name="tableau | coin superieur gauche 10 3" xfId="38382" xr:uid="{00000000-0005-0000-0000-00001B960000}"/>
    <cellStyle name="tableau | coin superieur gauche 11" xfId="38383" xr:uid="{00000000-0005-0000-0000-00001C960000}"/>
    <cellStyle name="tableau | coin superieur gauche 11 2" xfId="38384" xr:uid="{00000000-0005-0000-0000-00001D960000}"/>
    <cellStyle name="tableau | coin superieur gauche 11 3" xfId="38385" xr:uid="{00000000-0005-0000-0000-00001E960000}"/>
    <cellStyle name="tableau | coin superieur gauche 12" xfId="38386" xr:uid="{00000000-0005-0000-0000-00001F960000}"/>
    <cellStyle name="tableau | coin superieur gauche 12 2" xfId="38387" xr:uid="{00000000-0005-0000-0000-000020960000}"/>
    <cellStyle name="tableau | coin superieur gauche 12 3" xfId="38388" xr:uid="{00000000-0005-0000-0000-000021960000}"/>
    <cellStyle name="tableau | coin superieur gauche 13" xfId="38389" xr:uid="{00000000-0005-0000-0000-000022960000}"/>
    <cellStyle name="tableau | coin superieur gauche 2" xfId="38390" xr:uid="{00000000-0005-0000-0000-000023960000}"/>
    <cellStyle name="tableau | coin superieur gauche 2 2" xfId="38391" xr:uid="{00000000-0005-0000-0000-000024960000}"/>
    <cellStyle name="tableau | coin superieur gauche 2 2 2" xfId="38392" xr:uid="{00000000-0005-0000-0000-000025960000}"/>
    <cellStyle name="tableau | coin superieur gauche 2 2 2 2" xfId="38393" xr:uid="{00000000-0005-0000-0000-000026960000}"/>
    <cellStyle name="tableau | coin superieur gauche 2 2 2 3" xfId="38394" xr:uid="{00000000-0005-0000-0000-000027960000}"/>
    <cellStyle name="tableau | coin superieur gauche 2 2 3" xfId="38395" xr:uid="{00000000-0005-0000-0000-000028960000}"/>
    <cellStyle name="tableau | coin superieur gauche 2 2 4" xfId="38396" xr:uid="{00000000-0005-0000-0000-000029960000}"/>
    <cellStyle name="tableau | coin superieur gauche 2 3" xfId="38397" xr:uid="{00000000-0005-0000-0000-00002A960000}"/>
    <cellStyle name="tableau | coin superieur gauche 2 3 2" xfId="38398" xr:uid="{00000000-0005-0000-0000-00002B960000}"/>
    <cellStyle name="tableau | coin superieur gauche 2 3 2 2" xfId="38399" xr:uid="{00000000-0005-0000-0000-00002C960000}"/>
    <cellStyle name="tableau | coin superieur gauche 2 3 2 3" xfId="38400" xr:uid="{00000000-0005-0000-0000-00002D960000}"/>
    <cellStyle name="tableau | coin superieur gauche 2 3 3" xfId="38401" xr:uid="{00000000-0005-0000-0000-00002E960000}"/>
    <cellStyle name="tableau | coin superieur gauche 2 3 4" xfId="38402" xr:uid="{00000000-0005-0000-0000-00002F960000}"/>
    <cellStyle name="tableau | coin superieur gauche 2 4" xfId="38403" xr:uid="{00000000-0005-0000-0000-000030960000}"/>
    <cellStyle name="tableau | coin superieur gauche 2 4 2" xfId="38404" xr:uid="{00000000-0005-0000-0000-000031960000}"/>
    <cellStyle name="tableau | coin superieur gauche 2 4 3" xfId="38405" xr:uid="{00000000-0005-0000-0000-000032960000}"/>
    <cellStyle name="tableau | coin superieur gauche 2 5" xfId="38406" xr:uid="{00000000-0005-0000-0000-000033960000}"/>
    <cellStyle name="tableau | coin superieur gauche 2 5 2" xfId="38407" xr:uid="{00000000-0005-0000-0000-000034960000}"/>
    <cellStyle name="tableau | coin superieur gauche 2 5 3" xfId="38408" xr:uid="{00000000-0005-0000-0000-000035960000}"/>
    <cellStyle name="tableau | coin superieur gauche 2 6" xfId="38409" xr:uid="{00000000-0005-0000-0000-000036960000}"/>
    <cellStyle name="tableau | coin superieur gauche 2 7" xfId="38410" xr:uid="{00000000-0005-0000-0000-000037960000}"/>
    <cellStyle name="tableau | coin superieur gauche 3" xfId="38411" xr:uid="{00000000-0005-0000-0000-000038960000}"/>
    <cellStyle name="tableau | coin superieur gauche 3 2" xfId="38412" xr:uid="{00000000-0005-0000-0000-000039960000}"/>
    <cellStyle name="tableau | coin superieur gauche 3 2 2" xfId="38413" xr:uid="{00000000-0005-0000-0000-00003A960000}"/>
    <cellStyle name="tableau | coin superieur gauche 3 2 2 2" xfId="38414" xr:uid="{00000000-0005-0000-0000-00003B960000}"/>
    <cellStyle name="tableau | coin superieur gauche 3 2 2 3" xfId="38415" xr:uid="{00000000-0005-0000-0000-00003C960000}"/>
    <cellStyle name="tableau | coin superieur gauche 3 2 3" xfId="38416" xr:uid="{00000000-0005-0000-0000-00003D960000}"/>
    <cellStyle name="tableau | coin superieur gauche 3 2 4" xfId="38417" xr:uid="{00000000-0005-0000-0000-00003E960000}"/>
    <cellStyle name="tableau | coin superieur gauche 3 3" xfId="38418" xr:uid="{00000000-0005-0000-0000-00003F960000}"/>
    <cellStyle name="tableau | coin superieur gauche 3 3 2" xfId="38419" xr:uid="{00000000-0005-0000-0000-000040960000}"/>
    <cellStyle name="tableau | coin superieur gauche 3 3 2 2" xfId="38420" xr:uid="{00000000-0005-0000-0000-000041960000}"/>
    <cellStyle name="tableau | coin superieur gauche 3 3 2 3" xfId="38421" xr:uid="{00000000-0005-0000-0000-000042960000}"/>
    <cellStyle name="tableau | coin superieur gauche 3 3 3" xfId="38422" xr:uid="{00000000-0005-0000-0000-000043960000}"/>
    <cellStyle name="tableau | coin superieur gauche 3 3 4" xfId="38423" xr:uid="{00000000-0005-0000-0000-000044960000}"/>
    <cellStyle name="tableau | coin superieur gauche 3 4" xfId="38424" xr:uid="{00000000-0005-0000-0000-000045960000}"/>
    <cellStyle name="tableau | coin superieur gauche 3 4 2" xfId="38425" xr:uid="{00000000-0005-0000-0000-000046960000}"/>
    <cellStyle name="tableau | coin superieur gauche 3 4 3" xfId="38426" xr:uid="{00000000-0005-0000-0000-000047960000}"/>
    <cellStyle name="tableau | coin superieur gauche 3 5" xfId="38427" xr:uid="{00000000-0005-0000-0000-000048960000}"/>
    <cellStyle name="tableau | coin superieur gauche 3 6" xfId="38428" xr:uid="{00000000-0005-0000-0000-000049960000}"/>
    <cellStyle name="tableau | coin superieur gauche 4" xfId="38429" xr:uid="{00000000-0005-0000-0000-00004A960000}"/>
    <cellStyle name="tableau | coin superieur gauche 4 2" xfId="38430" xr:uid="{00000000-0005-0000-0000-00004B960000}"/>
    <cellStyle name="tableau | coin superieur gauche 4 2 2" xfId="38431" xr:uid="{00000000-0005-0000-0000-00004C960000}"/>
    <cellStyle name="tableau | coin superieur gauche 4 2 2 2" xfId="38432" xr:uid="{00000000-0005-0000-0000-00004D960000}"/>
    <cellStyle name="tableau | coin superieur gauche 4 2 2 3" xfId="38433" xr:uid="{00000000-0005-0000-0000-00004E960000}"/>
    <cellStyle name="tableau | coin superieur gauche 4 2 3" xfId="38434" xr:uid="{00000000-0005-0000-0000-00004F960000}"/>
    <cellStyle name="tableau | coin superieur gauche 4 2 4" xfId="38435" xr:uid="{00000000-0005-0000-0000-000050960000}"/>
    <cellStyle name="tableau | coin superieur gauche 4 3" xfId="38436" xr:uid="{00000000-0005-0000-0000-000051960000}"/>
    <cellStyle name="tableau | coin superieur gauche 4 3 2" xfId="38437" xr:uid="{00000000-0005-0000-0000-000052960000}"/>
    <cellStyle name="tableau | coin superieur gauche 4 3 2 2" xfId="38438" xr:uid="{00000000-0005-0000-0000-000053960000}"/>
    <cellStyle name="tableau | coin superieur gauche 4 3 2 3" xfId="38439" xr:uid="{00000000-0005-0000-0000-000054960000}"/>
    <cellStyle name="tableau | coin superieur gauche 4 3 3" xfId="38440" xr:uid="{00000000-0005-0000-0000-000055960000}"/>
    <cellStyle name="tableau | coin superieur gauche 4 3 4" xfId="38441" xr:uid="{00000000-0005-0000-0000-000056960000}"/>
    <cellStyle name="tableau | coin superieur gauche 4 4" xfId="38442" xr:uid="{00000000-0005-0000-0000-000057960000}"/>
    <cellStyle name="tableau | coin superieur gauche 4 4 2" xfId="38443" xr:uid="{00000000-0005-0000-0000-000058960000}"/>
    <cellStyle name="tableau | coin superieur gauche 4 4 3" xfId="38444" xr:uid="{00000000-0005-0000-0000-000059960000}"/>
    <cellStyle name="tableau | coin superieur gauche 4 5" xfId="38445" xr:uid="{00000000-0005-0000-0000-00005A960000}"/>
    <cellStyle name="tableau | coin superieur gauche 4 6" xfId="38446" xr:uid="{00000000-0005-0000-0000-00005B960000}"/>
    <cellStyle name="tableau | coin superieur gauche 5" xfId="38447" xr:uid="{00000000-0005-0000-0000-00005C960000}"/>
    <cellStyle name="tableau | coin superieur gauche 5 2" xfId="38448" xr:uid="{00000000-0005-0000-0000-00005D960000}"/>
    <cellStyle name="tableau | coin superieur gauche 5 2 2" xfId="38449" xr:uid="{00000000-0005-0000-0000-00005E960000}"/>
    <cellStyle name="tableau | coin superieur gauche 5 2 2 2" xfId="38450" xr:uid="{00000000-0005-0000-0000-00005F960000}"/>
    <cellStyle name="tableau | coin superieur gauche 5 2 2 3" xfId="38451" xr:uid="{00000000-0005-0000-0000-000060960000}"/>
    <cellStyle name="tableau | coin superieur gauche 5 2 3" xfId="38452" xr:uid="{00000000-0005-0000-0000-000061960000}"/>
    <cellStyle name="tableau | coin superieur gauche 5 2 4" xfId="38453" xr:uid="{00000000-0005-0000-0000-000062960000}"/>
    <cellStyle name="tableau | coin superieur gauche 5 3" xfId="38454" xr:uid="{00000000-0005-0000-0000-000063960000}"/>
    <cellStyle name="tableau | coin superieur gauche 5 3 2" xfId="38455" xr:uid="{00000000-0005-0000-0000-000064960000}"/>
    <cellStyle name="tableau | coin superieur gauche 5 3 2 2" xfId="38456" xr:uid="{00000000-0005-0000-0000-000065960000}"/>
    <cellStyle name="tableau | coin superieur gauche 5 3 2 3" xfId="38457" xr:uid="{00000000-0005-0000-0000-000066960000}"/>
    <cellStyle name="tableau | coin superieur gauche 5 3 3" xfId="38458" xr:uid="{00000000-0005-0000-0000-000067960000}"/>
    <cellStyle name="tableau | coin superieur gauche 5 3 4" xfId="38459" xr:uid="{00000000-0005-0000-0000-000068960000}"/>
    <cellStyle name="tableau | coin superieur gauche 5 4" xfId="38460" xr:uid="{00000000-0005-0000-0000-000069960000}"/>
    <cellStyle name="tableau | coin superieur gauche 5 4 2" xfId="38461" xr:uid="{00000000-0005-0000-0000-00006A960000}"/>
    <cellStyle name="tableau | coin superieur gauche 5 4 2 2" xfId="38462" xr:uid="{00000000-0005-0000-0000-00006B960000}"/>
    <cellStyle name="tableau | coin superieur gauche 5 4 2 3" xfId="38463" xr:uid="{00000000-0005-0000-0000-00006C960000}"/>
    <cellStyle name="tableau | coin superieur gauche 5 4 3" xfId="38464" xr:uid="{00000000-0005-0000-0000-00006D960000}"/>
    <cellStyle name="tableau | coin superieur gauche 5 4 4" xfId="38465" xr:uid="{00000000-0005-0000-0000-00006E960000}"/>
    <cellStyle name="tableau | coin superieur gauche 5 5" xfId="38466" xr:uid="{00000000-0005-0000-0000-00006F960000}"/>
    <cellStyle name="tableau | coin superieur gauche 5 5 2" xfId="38467" xr:uid="{00000000-0005-0000-0000-000070960000}"/>
    <cellStyle name="tableau | coin superieur gauche 5 5 3" xfId="38468" xr:uid="{00000000-0005-0000-0000-000071960000}"/>
    <cellStyle name="tableau | coin superieur gauche 5 6" xfId="38469" xr:uid="{00000000-0005-0000-0000-000072960000}"/>
    <cellStyle name="tableau | coin superieur gauche 5 7" xfId="38470" xr:uid="{00000000-0005-0000-0000-000073960000}"/>
    <cellStyle name="tableau | coin superieur gauche 6" xfId="38471" xr:uid="{00000000-0005-0000-0000-000074960000}"/>
    <cellStyle name="tableau | coin superieur gauche 6 2" xfId="38472" xr:uid="{00000000-0005-0000-0000-000075960000}"/>
    <cellStyle name="tableau | coin superieur gauche 6 2 2" xfId="38473" xr:uid="{00000000-0005-0000-0000-000076960000}"/>
    <cellStyle name="tableau | coin superieur gauche 6 2 2 2" xfId="38474" xr:uid="{00000000-0005-0000-0000-000077960000}"/>
    <cellStyle name="tableau | coin superieur gauche 6 2 2 3" xfId="38475" xr:uid="{00000000-0005-0000-0000-000078960000}"/>
    <cellStyle name="tableau | coin superieur gauche 6 2 3" xfId="38476" xr:uid="{00000000-0005-0000-0000-000079960000}"/>
    <cellStyle name="tableau | coin superieur gauche 6 2 4" xfId="38477" xr:uid="{00000000-0005-0000-0000-00007A960000}"/>
    <cellStyle name="tableau | coin superieur gauche 6 3" xfId="38478" xr:uid="{00000000-0005-0000-0000-00007B960000}"/>
    <cellStyle name="tableau | coin superieur gauche 6 3 2" xfId="38479" xr:uid="{00000000-0005-0000-0000-00007C960000}"/>
    <cellStyle name="tableau | coin superieur gauche 6 3 2 2" xfId="38480" xr:uid="{00000000-0005-0000-0000-00007D960000}"/>
    <cellStyle name="tableau | coin superieur gauche 6 3 2 3" xfId="38481" xr:uid="{00000000-0005-0000-0000-00007E960000}"/>
    <cellStyle name="tableau | coin superieur gauche 6 3 3" xfId="38482" xr:uid="{00000000-0005-0000-0000-00007F960000}"/>
    <cellStyle name="tableau | coin superieur gauche 6 3 4" xfId="38483" xr:uid="{00000000-0005-0000-0000-000080960000}"/>
    <cellStyle name="tableau | coin superieur gauche 6 4" xfId="38484" xr:uid="{00000000-0005-0000-0000-000081960000}"/>
    <cellStyle name="tableau | coin superieur gauche 6 4 2" xfId="38485" xr:uid="{00000000-0005-0000-0000-000082960000}"/>
    <cellStyle name="tableau | coin superieur gauche 6 4 3" xfId="38486" xr:uid="{00000000-0005-0000-0000-000083960000}"/>
    <cellStyle name="tableau | coin superieur gauche 6 5" xfId="38487" xr:uid="{00000000-0005-0000-0000-000084960000}"/>
    <cellStyle name="tableau | coin superieur gauche 6 6" xfId="38488" xr:uid="{00000000-0005-0000-0000-000085960000}"/>
    <cellStyle name="tableau | coin superieur gauche 7" xfId="38489" xr:uid="{00000000-0005-0000-0000-000086960000}"/>
    <cellStyle name="tableau | coin superieur gauche 7 2" xfId="38490" xr:uid="{00000000-0005-0000-0000-000087960000}"/>
    <cellStyle name="tableau | coin superieur gauche 7 2 2" xfId="38491" xr:uid="{00000000-0005-0000-0000-000088960000}"/>
    <cellStyle name="tableau | coin superieur gauche 7 2 3" xfId="38492" xr:uid="{00000000-0005-0000-0000-000089960000}"/>
    <cellStyle name="tableau | coin superieur gauche 7 3" xfId="38493" xr:uid="{00000000-0005-0000-0000-00008A960000}"/>
    <cellStyle name="tableau | coin superieur gauche 7 4" xfId="38494" xr:uid="{00000000-0005-0000-0000-00008B960000}"/>
    <cellStyle name="tableau | coin superieur gauche 8" xfId="38495" xr:uid="{00000000-0005-0000-0000-00008C960000}"/>
    <cellStyle name="tableau | coin superieur gauche 8 2" xfId="38496" xr:uid="{00000000-0005-0000-0000-00008D960000}"/>
    <cellStyle name="tableau | coin superieur gauche 8 2 2" xfId="38497" xr:uid="{00000000-0005-0000-0000-00008E960000}"/>
    <cellStyle name="tableau | coin superieur gauche 8 2 3" xfId="38498" xr:uid="{00000000-0005-0000-0000-00008F960000}"/>
    <cellStyle name="tableau | coin superieur gauche 8 3" xfId="38499" xr:uid="{00000000-0005-0000-0000-000090960000}"/>
    <cellStyle name="tableau | coin superieur gauche 8 4" xfId="38500" xr:uid="{00000000-0005-0000-0000-000091960000}"/>
    <cellStyle name="tableau | coin superieur gauche 9" xfId="38501" xr:uid="{00000000-0005-0000-0000-000092960000}"/>
    <cellStyle name="tableau | coin superieur gauche 9 2" xfId="38502" xr:uid="{00000000-0005-0000-0000-000093960000}"/>
    <cellStyle name="tableau | coin superieur gauche 9 2 2" xfId="38503" xr:uid="{00000000-0005-0000-0000-000094960000}"/>
    <cellStyle name="tableau | coin superieur gauche 9 2 3" xfId="38504" xr:uid="{00000000-0005-0000-0000-000095960000}"/>
    <cellStyle name="tableau | coin superieur gauche 9 3" xfId="38505" xr:uid="{00000000-0005-0000-0000-000096960000}"/>
    <cellStyle name="tableau | coin superieur gauche 9 4" xfId="38506" xr:uid="{00000000-0005-0000-0000-000097960000}"/>
    <cellStyle name="tableau | entete-colonne | series" xfId="38507" xr:uid="{00000000-0005-0000-0000-000098960000}"/>
    <cellStyle name="tableau | entete-colonne | series 10" xfId="38508" xr:uid="{00000000-0005-0000-0000-000099960000}"/>
    <cellStyle name="tableau | entete-colonne | series 10 2" xfId="38509" xr:uid="{00000000-0005-0000-0000-00009A960000}"/>
    <cellStyle name="tableau | entete-colonne | series 10 3" xfId="38510" xr:uid="{00000000-0005-0000-0000-00009B960000}"/>
    <cellStyle name="tableau | entete-colonne | series 11" xfId="38511" xr:uid="{00000000-0005-0000-0000-00009C960000}"/>
    <cellStyle name="tableau | entete-colonne | series 11 2" xfId="38512" xr:uid="{00000000-0005-0000-0000-00009D960000}"/>
    <cellStyle name="tableau | entete-colonne | series 11 3" xfId="38513" xr:uid="{00000000-0005-0000-0000-00009E960000}"/>
    <cellStyle name="tableau | entete-colonne | series 12" xfId="38514" xr:uid="{00000000-0005-0000-0000-00009F960000}"/>
    <cellStyle name="tableau | entete-colonne | series 12 2" xfId="38515" xr:uid="{00000000-0005-0000-0000-0000A0960000}"/>
    <cellStyle name="tableau | entete-colonne | series 12 3" xfId="38516" xr:uid="{00000000-0005-0000-0000-0000A1960000}"/>
    <cellStyle name="tableau | entete-colonne | series 13" xfId="38517" xr:uid="{00000000-0005-0000-0000-0000A2960000}"/>
    <cellStyle name="tableau | entete-colonne | series 2" xfId="38518" xr:uid="{00000000-0005-0000-0000-0000A3960000}"/>
    <cellStyle name="tableau | entete-colonne | series 2 2" xfId="38519" xr:uid="{00000000-0005-0000-0000-0000A4960000}"/>
    <cellStyle name="tableau | entete-colonne | series 2 2 2" xfId="38520" xr:uid="{00000000-0005-0000-0000-0000A5960000}"/>
    <cellStyle name="tableau | entete-colonne | series 2 2 2 2" xfId="38521" xr:uid="{00000000-0005-0000-0000-0000A6960000}"/>
    <cellStyle name="tableau | entete-colonne | series 2 2 2 3" xfId="38522" xr:uid="{00000000-0005-0000-0000-0000A7960000}"/>
    <cellStyle name="tableau | entete-colonne | series 2 2 3" xfId="38523" xr:uid="{00000000-0005-0000-0000-0000A8960000}"/>
    <cellStyle name="tableau | entete-colonne | series 2 2 4" xfId="38524" xr:uid="{00000000-0005-0000-0000-0000A9960000}"/>
    <cellStyle name="tableau | entete-colonne | series 2 3" xfId="38525" xr:uid="{00000000-0005-0000-0000-0000AA960000}"/>
    <cellStyle name="tableau | entete-colonne | series 2 3 2" xfId="38526" xr:uid="{00000000-0005-0000-0000-0000AB960000}"/>
    <cellStyle name="tableau | entete-colonne | series 2 3 2 2" xfId="38527" xr:uid="{00000000-0005-0000-0000-0000AC960000}"/>
    <cellStyle name="tableau | entete-colonne | series 2 3 2 3" xfId="38528" xr:uid="{00000000-0005-0000-0000-0000AD960000}"/>
    <cellStyle name="tableau | entete-colonne | series 2 3 3" xfId="38529" xr:uid="{00000000-0005-0000-0000-0000AE960000}"/>
    <cellStyle name="tableau | entete-colonne | series 2 3 4" xfId="38530" xr:uid="{00000000-0005-0000-0000-0000AF960000}"/>
    <cellStyle name="tableau | entete-colonne | series 2 4" xfId="38531" xr:uid="{00000000-0005-0000-0000-0000B0960000}"/>
    <cellStyle name="tableau | entete-colonne | series 2 4 2" xfId="38532" xr:uid="{00000000-0005-0000-0000-0000B1960000}"/>
    <cellStyle name="tableau | entete-colonne | series 2 4 3" xfId="38533" xr:uid="{00000000-0005-0000-0000-0000B2960000}"/>
    <cellStyle name="tableau | entete-colonne | series 2 5" xfId="38534" xr:uid="{00000000-0005-0000-0000-0000B3960000}"/>
    <cellStyle name="tableau | entete-colonne | series 2 5 2" xfId="38535" xr:uid="{00000000-0005-0000-0000-0000B4960000}"/>
    <cellStyle name="tableau | entete-colonne | series 2 5 3" xfId="38536" xr:uid="{00000000-0005-0000-0000-0000B5960000}"/>
    <cellStyle name="tableau | entete-colonne | series 2 6" xfId="38537" xr:uid="{00000000-0005-0000-0000-0000B6960000}"/>
    <cellStyle name="tableau | entete-colonne | series 2 7" xfId="38538" xr:uid="{00000000-0005-0000-0000-0000B7960000}"/>
    <cellStyle name="tableau | entete-colonne | series 3" xfId="38539" xr:uid="{00000000-0005-0000-0000-0000B8960000}"/>
    <cellStyle name="tableau | entete-colonne | series 3 2" xfId="38540" xr:uid="{00000000-0005-0000-0000-0000B9960000}"/>
    <cellStyle name="tableau | entete-colonne | series 3 2 2" xfId="38541" xr:uid="{00000000-0005-0000-0000-0000BA960000}"/>
    <cellStyle name="tableau | entete-colonne | series 3 2 2 2" xfId="38542" xr:uid="{00000000-0005-0000-0000-0000BB960000}"/>
    <cellStyle name="tableau | entete-colonne | series 3 2 2 3" xfId="38543" xr:uid="{00000000-0005-0000-0000-0000BC960000}"/>
    <cellStyle name="tableau | entete-colonne | series 3 2 3" xfId="38544" xr:uid="{00000000-0005-0000-0000-0000BD960000}"/>
    <cellStyle name="tableau | entete-colonne | series 3 2 4" xfId="38545" xr:uid="{00000000-0005-0000-0000-0000BE960000}"/>
    <cellStyle name="tableau | entete-colonne | series 3 3" xfId="38546" xr:uid="{00000000-0005-0000-0000-0000BF960000}"/>
    <cellStyle name="tableau | entete-colonne | series 3 3 2" xfId="38547" xr:uid="{00000000-0005-0000-0000-0000C0960000}"/>
    <cellStyle name="tableau | entete-colonne | series 3 3 2 2" xfId="38548" xr:uid="{00000000-0005-0000-0000-0000C1960000}"/>
    <cellStyle name="tableau | entete-colonne | series 3 3 2 3" xfId="38549" xr:uid="{00000000-0005-0000-0000-0000C2960000}"/>
    <cellStyle name="tableau | entete-colonne | series 3 3 3" xfId="38550" xr:uid="{00000000-0005-0000-0000-0000C3960000}"/>
    <cellStyle name="tableau | entete-colonne | series 3 3 4" xfId="38551" xr:uid="{00000000-0005-0000-0000-0000C4960000}"/>
    <cellStyle name="tableau | entete-colonne | series 3 4" xfId="38552" xr:uid="{00000000-0005-0000-0000-0000C5960000}"/>
    <cellStyle name="tableau | entete-colonne | series 3 4 2" xfId="38553" xr:uid="{00000000-0005-0000-0000-0000C6960000}"/>
    <cellStyle name="tableau | entete-colonne | series 3 4 3" xfId="38554" xr:uid="{00000000-0005-0000-0000-0000C7960000}"/>
    <cellStyle name="tableau | entete-colonne | series 3 5" xfId="38555" xr:uid="{00000000-0005-0000-0000-0000C8960000}"/>
    <cellStyle name="tableau | entete-colonne | series 3 6" xfId="38556" xr:uid="{00000000-0005-0000-0000-0000C9960000}"/>
    <cellStyle name="tableau | entete-colonne | series 4" xfId="38557" xr:uid="{00000000-0005-0000-0000-0000CA960000}"/>
    <cellStyle name="tableau | entete-colonne | series 4 2" xfId="38558" xr:uid="{00000000-0005-0000-0000-0000CB960000}"/>
    <cellStyle name="tableau | entete-colonne | series 4 2 2" xfId="38559" xr:uid="{00000000-0005-0000-0000-0000CC960000}"/>
    <cellStyle name="tableau | entete-colonne | series 4 2 2 2" xfId="38560" xr:uid="{00000000-0005-0000-0000-0000CD960000}"/>
    <cellStyle name="tableau | entete-colonne | series 4 2 2 3" xfId="38561" xr:uid="{00000000-0005-0000-0000-0000CE960000}"/>
    <cellStyle name="tableau | entete-colonne | series 4 2 3" xfId="38562" xr:uid="{00000000-0005-0000-0000-0000CF960000}"/>
    <cellStyle name="tableau | entete-colonne | series 4 2 4" xfId="38563" xr:uid="{00000000-0005-0000-0000-0000D0960000}"/>
    <cellStyle name="tableau | entete-colonne | series 4 3" xfId="38564" xr:uid="{00000000-0005-0000-0000-0000D1960000}"/>
    <cellStyle name="tableau | entete-colonne | series 4 3 2" xfId="38565" xr:uid="{00000000-0005-0000-0000-0000D2960000}"/>
    <cellStyle name="tableau | entete-colonne | series 4 3 2 2" xfId="38566" xr:uid="{00000000-0005-0000-0000-0000D3960000}"/>
    <cellStyle name="tableau | entete-colonne | series 4 3 2 3" xfId="38567" xr:uid="{00000000-0005-0000-0000-0000D4960000}"/>
    <cellStyle name="tableau | entete-colonne | series 4 3 3" xfId="38568" xr:uid="{00000000-0005-0000-0000-0000D5960000}"/>
    <cellStyle name="tableau | entete-colonne | series 4 3 4" xfId="38569" xr:uid="{00000000-0005-0000-0000-0000D6960000}"/>
    <cellStyle name="tableau | entete-colonne | series 4 4" xfId="38570" xr:uid="{00000000-0005-0000-0000-0000D7960000}"/>
    <cellStyle name="tableau | entete-colonne | series 4 4 2" xfId="38571" xr:uid="{00000000-0005-0000-0000-0000D8960000}"/>
    <cellStyle name="tableau | entete-colonne | series 4 4 3" xfId="38572" xr:uid="{00000000-0005-0000-0000-0000D9960000}"/>
    <cellStyle name="tableau | entete-colonne | series 4 5" xfId="38573" xr:uid="{00000000-0005-0000-0000-0000DA960000}"/>
    <cellStyle name="tableau | entete-colonne | series 4 6" xfId="38574" xr:uid="{00000000-0005-0000-0000-0000DB960000}"/>
    <cellStyle name="tableau | entete-colonne | series 5" xfId="38575" xr:uid="{00000000-0005-0000-0000-0000DC960000}"/>
    <cellStyle name="tableau | entete-colonne | series 5 2" xfId="38576" xr:uid="{00000000-0005-0000-0000-0000DD960000}"/>
    <cellStyle name="tableau | entete-colonne | series 5 2 2" xfId="38577" xr:uid="{00000000-0005-0000-0000-0000DE960000}"/>
    <cellStyle name="tableau | entete-colonne | series 5 2 2 2" xfId="38578" xr:uid="{00000000-0005-0000-0000-0000DF960000}"/>
    <cellStyle name="tableau | entete-colonne | series 5 2 2 3" xfId="38579" xr:uid="{00000000-0005-0000-0000-0000E0960000}"/>
    <cellStyle name="tableau | entete-colonne | series 5 2 3" xfId="38580" xr:uid="{00000000-0005-0000-0000-0000E1960000}"/>
    <cellStyle name="tableau | entete-colonne | series 5 2 4" xfId="38581" xr:uid="{00000000-0005-0000-0000-0000E2960000}"/>
    <cellStyle name="tableau | entete-colonne | series 5 3" xfId="38582" xr:uid="{00000000-0005-0000-0000-0000E3960000}"/>
    <cellStyle name="tableau | entete-colonne | series 5 3 2" xfId="38583" xr:uid="{00000000-0005-0000-0000-0000E4960000}"/>
    <cellStyle name="tableau | entete-colonne | series 5 3 2 2" xfId="38584" xr:uid="{00000000-0005-0000-0000-0000E5960000}"/>
    <cellStyle name="tableau | entete-colonne | series 5 3 2 3" xfId="38585" xr:uid="{00000000-0005-0000-0000-0000E6960000}"/>
    <cellStyle name="tableau | entete-colonne | series 5 3 3" xfId="38586" xr:uid="{00000000-0005-0000-0000-0000E7960000}"/>
    <cellStyle name="tableau | entete-colonne | series 5 3 4" xfId="38587" xr:uid="{00000000-0005-0000-0000-0000E8960000}"/>
    <cellStyle name="tableau | entete-colonne | series 5 4" xfId="38588" xr:uid="{00000000-0005-0000-0000-0000E9960000}"/>
    <cellStyle name="tableau | entete-colonne | series 5 4 2" xfId="38589" xr:uid="{00000000-0005-0000-0000-0000EA960000}"/>
    <cellStyle name="tableau | entete-colonne | series 5 4 2 2" xfId="38590" xr:uid="{00000000-0005-0000-0000-0000EB960000}"/>
    <cellStyle name="tableau | entete-colonne | series 5 4 2 3" xfId="38591" xr:uid="{00000000-0005-0000-0000-0000EC960000}"/>
    <cellStyle name="tableau | entete-colonne | series 5 4 3" xfId="38592" xr:uid="{00000000-0005-0000-0000-0000ED960000}"/>
    <cellStyle name="tableau | entete-colonne | series 5 4 4" xfId="38593" xr:uid="{00000000-0005-0000-0000-0000EE960000}"/>
    <cellStyle name="tableau | entete-colonne | series 5 5" xfId="38594" xr:uid="{00000000-0005-0000-0000-0000EF960000}"/>
    <cellStyle name="tableau | entete-colonne | series 5 5 2" xfId="38595" xr:uid="{00000000-0005-0000-0000-0000F0960000}"/>
    <cellStyle name="tableau | entete-colonne | series 5 5 3" xfId="38596" xr:uid="{00000000-0005-0000-0000-0000F1960000}"/>
    <cellStyle name="tableau | entete-colonne | series 5 6" xfId="38597" xr:uid="{00000000-0005-0000-0000-0000F2960000}"/>
    <cellStyle name="tableau | entete-colonne | series 5 7" xfId="38598" xr:uid="{00000000-0005-0000-0000-0000F3960000}"/>
    <cellStyle name="tableau | entete-colonne | series 6" xfId="38599" xr:uid="{00000000-0005-0000-0000-0000F4960000}"/>
    <cellStyle name="tableau | entete-colonne | series 6 2" xfId="38600" xr:uid="{00000000-0005-0000-0000-0000F5960000}"/>
    <cellStyle name="tableau | entete-colonne | series 6 2 2" xfId="38601" xr:uid="{00000000-0005-0000-0000-0000F6960000}"/>
    <cellStyle name="tableau | entete-colonne | series 6 2 2 2" xfId="38602" xr:uid="{00000000-0005-0000-0000-0000F7960000}"/>
    <cellStyle name="tableau | entete-colonne | series 6 2 2 3" xfId="38603" xr:uid="{00000000-0005-0000-0000-0000F8960000}"/>
    <cellStyle name="tableau | entete-colonne | series 6 2 3" xfId="38604" xr:uid="{00000000-0005-0000-0000-0000F9960000}"/>
    <cellStyle name="tableau | entete-colonne | series 6 2 4" xfId="38605" xr:uid="{00000000-0005-0000-0000-0000FA960000}"/>
    <cellStyle name="tableau | entete-colonne | series 6 3" xfId="38606" xr:uid="{00000000-0005-0000-0000-0000FB960000}"/>
    <cellStyle name="tableau | entete-colonne | series 6 3 2" xfId="38607" xr:uid="{00000000-0005-0000-0000-0000FC960000}"/>
    <cellStyle name="tableau | entete-colonne | series 6 3 2 2" xfId="38608" xr:uid="{00000000-0005-0000-0000-0000FD960000}"/>
    <cellStyle name="tableau | entete-colonne | series 6 3 2 3" xfId="38609" xr:uid="{00000000-0005-0000-0000-0000FE960000}"/>
    <cellStyle name="tableau | entete-colonne | series 6 3 3" xfId="38610" xr:uid="{00000000-0005-0000-0000-0000FF960000}"/>
    <cellStyle name="tableau | entete-colonne | series 6 3 4" xfId="38611" xr:uid="{00000000-0005-0000-0000-000000970000}"/>
    <cellStyle name="tableau | entete-colonne | series 6 4" xfId="38612" xr:uid="{00000000-0005-0000-0000-000001970000}"/>
    <cellStyle name="tableau | entete-colonne | series 6 4 2" xfId="38613" xr:uid="{00000000-0005-0000-0000-000002970000}"/>
    <cellStyle name="tableau | entete-colonne | series 6 4 3" xfId="38614" xr:uid="{00000000-0005-0000-0000-000003970000}"/>
    <cellStyle name="tableau | entete-colonne | series 6 5" xfId="38615" xr:uid="{00000000-0005-0000-0000-000004970000}"/>
    <cellStyle name="tableau | entete-colonne | series 6 6" xfId="38616" xr:uid="{00000000-0005-0000-0000-000005970000}"/>
    <cellStyle name="tableau | entete-colonne | series 7" xfId="38617" xr:uid="{00000000-0005-0000-0000-000006970000}"/>
    <cellStyle name="tableau | entete-colonne | series 7 2" xfId="38618" xr:uid="{00000000-0005-0000-0000-000007970000}"/>
    <cellStyle name="tableau | entete-colonne | series 7 2 2" xfId="38619" xr:uid="{00000000-0005-0000-0000-000008970000}"/>
    <cellStyle name="tableau | entete-colonne | series 7 2 3" xfId="38620" xr:uid="{00000000-0005-0000-0000-000009970000}"/>
    <cellStyle name="tableau | entete-colonne | series 7 3" xfId="38621" xr:uid="{00000000-0005-0000-0000-00000A970000}"/>
    <cellStyle name="tableau | entete-colonne | series 7 4" xfId="38622" xr:uid="{00000000-0005-0000-0000-00000B970000}"/>
    <cellStyle name="tableau | entete-colonne | series 8" xfId="38623" xr:uid="{00000000-0005-0000-0000-00000C970000}"/>
    <cellStyle name="tableau | entete-colonne | series 8 2" xfId="38624" xr:uid="{00000000-0005-0000-0000-00000D970000}"/>
    <cellStyle name="tableau | entete-colonne | series 8 2 2" xfId="38625" xr:uid="{00000000-0005-0000-0000-00000E970000}"/>
    <cellStyle name="tableau | entete-colonne | series 8 2 3" xfId="38626" xr:uid="{00000000-0005-0000-0000-00000F970000}"/>
    <cellStyle name="tableau | entete-colonne | series 8 3" xfId="38627" xr:uid="{00000000-0005-0000-0000-000010970000}"/>
    <cellStyle name="tableau | entete-colonne | series 8 4" xfId="38628" xr:uid="{00000000-0005-0000-0000-000011970000}"/>
    <cellStyle name="tableau | entete-colonne | series 9" xfId="38629" xr:uid="{00000000-0005-0000-0000-000012970000}"/>
    <cellStyle name="tableau | entete-colonne | series 9 2" xfId="38630" xr:uid="{00000000-0005-0000-0000-000013970000}"/>
    <cellStyle name="tableau | entete-colonne | series 9 2 2" xfId="38631" xr:uid="{00000000-0005-0000-0000-000014970000}"/>
    <cellStyle name="tableau | entete-colonne | series 9 2 3" xfId="38632" xr:uid="{00000000-0005-0000-0000-000015970000}"/>
    <cellStyle name="tableau | entete-colonne | series 9 3" xfId="38633" xr:uid="{00000000-0005-0000-0000-000016970000}"/>
    <cellStyle name="tableau | entete-colonne | series 9 4" xfId="38634" xr:uid="{00000000-0005-0000-0000-000017970000}"/>
    <cellStyle name="tableau | entete-ligne | normal" xfId="38635" xr:uid="{00000000-0005-0000-0000-000018970000}"/>
    <cellStyle name="tableau | entete-ligne | normal 10" xfId="38636" xr:uid="{00000000-0005-0000-0000-000019970000}"/>
    <cellStyle name="tableau | entete-ligne | normal 10 2" xfId="38637" xr:uid="{00000000-0005-0000-0000-00001A970000}"/>
    <cellStyle name="tableau | entete-ligne | normal 10 3" xfId="38638" xr:uid="{00000000-0005-0000-0000-00001B970000}"/>
    <cellStyle name="tableau | entete-ligne | normal 11" xfId="38639" xr:uid="{00000000-0005-0000-0000-00001C970000}"/>
    <cellStyle name="tableau | entete-ligne | normal 11 2" xfId="38640" xr:uid="{00000000-0005-0000-0000-00001D970000}"/>
    <cellStyle name="tableau | entete-ligne | normal 11 3" xfId="38641" xr:uid="{00000000-0005-0000-0000-00001E970000}"/>
    <cellStyle name="tableau | entete-ligne | normal 12" xfId="38642" xr:uid="{00000000-0005-0000-0000-00001F970000}"/>
    <cellStyle name="tableau | entete-ligne | normal 12 2" xfId="38643" xr:uid="{00000000-0005-0000-0000-000020970000}"/>
    <cellStyle name="tableau | entete-ligne | normal 12 3" xfId="38644" xr:uid="{00000000-0005-0000-0000-000021970000}"/>
    <cellStyle name="tableau | entete-ligne | normal 13" xfId="38645" xr:uid="{00000000-0005-0000-0000-000022970000}"/>
    <cellStyle name="tableau | entete-ligne | normal 2" xfId="38646" xr:uid="{00000000-0005-0000-0000-000023970000}"/>
    <cellStyle name="tableau | entete-ligne | normal 2 2" xfId="38647" xr:uid="{00000000-0005-0000-0000-000024970000}"/>
    <cellStyle name="tableau | entete-ligne | normal 2 2 2" xfId="38648" xr:uid="{00000000-0005-0000-0000-000025970000}"/>
    <cellStyle name="tableau | entete-ligne | normal 2 2 2 2" xfId="38649" xr:uid="{00000000-0005-0000-0000-000026970000}"/>
    <cellStyle name="tableau | entete-ligne | normal 2 2 2 3" xfId="38650" xr:uid="{00000000-0005-0000-0000-000027970000}"/>
    <cellStyle name="tableau | entete-ligne | normal 2 2 3" xfId="38651" xr:uid="{00000000-0005-0000-0000-000028970000}"/>
    <cellStyle name="tableau | entete-ligne | normal 2 2 4" xfId="38652" xr:uid="{00000000-0005-0000-0000-000029970000}"/>
    <cellStyle name="tableau | entete-ligne | normal 2 3" xfId="38653" xr:uid="{00000000-0005-0000-0000-00002A970000}"/>
    <cellStyle name="tableau | entete-ligne | normal 2 3 2" xfId="38654" xr:uid="{00000000-0005-0000-0000-00002B970000}"/>
    <cellStyle name="tableau | entete-ligne | normal 2 3 2 2" xfId="38655" xr:uid="{00000000-0005-0000-0000-00002C970000}"/>
    <cellStyle name="tableau | entete-ligne | normal 2 3 2 3" xfId="38656" xr:uid="{00000000-0005-0000-0000-00002D970000}"/>
    <cellStyle name="tableau | entete-ligne | normal 2 3 3" xfId="38657" xr:uid="{00000000-0005-0000-0000-00002E970000}"/>
    <cellStyle name="tableau | entete-ligne | normal 2 3 4" xfId="38658" xr:uid="{00000000-0005-0000-0000-00002F970000}"/>
    <cellStyle name="tableau | entete-ligne | normal 2 4" xfId="38659" xr:uid="{00000000-0005-0000-0000-000030970000}"/>
    <cellStyle name="tableau | entete-ligne | normal 2 4 2" xfId="38660" xr:uid="{00000000-0005-0000-0000-000031970000}"/>
    <cellStyle name="tableau | entete-ligne | normal 2 4 3" xfId="38661" xr:uid="{00000000-0005-0000-0000-000032970000}"/>
    <cellStyle name="tableau | entete-ligne | normal 2 5" xfId="38662" xr:uid="{00000000-0005-0000-0000-000033970000}"/>
    <cellStyle name="tableau | entete-ligne | normal 2 5 2" xfId="38663" xr:uid="{00000000-0005-0000-0000-000034970000}"/>
    <cellStyle name="tableau | entete-ligne | normal 2 5 3" xfId="38664" xr:uid="{00000000-0005-0000-0000-000035970000}"/>
    <cellStyle name="tableau | entete-ligne | normal 2 6" xfId="38665" xr:uid="{00000000-0005-0000-0000-000036970000}"/>
    <cellStyle name="tableau | entete-ligne | normal 2 7" xfId="38666" xr:uid="{00000000-0005-0000-0000-000037970000}"/>
    <cellStyle name="tableau | entete-ligne | normal 3" xfId="38667" xr:uid="{00000000-0005-0000-0000-000038970000}"/>
    <cellStyle name="tableau | entete-ligne | normal 3 2" xfId="38668" xr:uid="{00000000-0005-0000-0000-000039970000}"/>
    <cellStyle name="tableau | entete-ligne | normal 3 2 2" xfId="38669" xr:uid="{00000000-0005-0000-0000-00003A970000}"/>
    <cellStyle name="tableau | entete-ligne | normal 3 2 2 2" xfId="38670" xr:uid="{00000000-0005-0000-0000-00003B970000}"/>
    <cellStyle name="tableau | entete-ligne | normal 3 2 2 3" xfId="38671" xr:uid="{00000000-0005-0000-0000-00003C970000}"/>
    <cellStyle name="tableau | entete-ligne | normal 3 2 3" xfId="38672" xr:uid="{00000000-0005-0000-0000-00003D970000}"/>
    <cellStyle name="tableau | entete-ligne | normal 3 2 4" xfId="38673" xr:uid="{00000000-0005-0000-0000-00003E970000}"/>
    <cellStyle name="tableau | entete-ligne | normal 3 3" xfId="38674" xr:uid="{00000000-0005-0000-0000-00003F970000}"/>
    <cellStyle name="tableau | entete-ligne | normal 3 3 2" xfId="38675" xr:uid="{00000000-0005-0000-0000-000040970000}"/>
    <cellStyle name="tableau | entete-ligne | normal 3 3 2 2" xfId="38676" xr:uid="{00000000-0005-0000-0000-000041970000}"/>
    <cellStyle name="tableau | entete-ligne | normal 3 3 2 3" xfId="38677" xr:uid="{00000000-0005-0000-0000-000042970000}"/>
    <cellStyle name="tableau | entete-ligne | normal 3 3 3" xfId="38678" xr:uid="{00000000-0005-0000-0000-000043970000}"/>
    <cellStyle name="tableau | entete-ligne | normal 3 3 4" xfId="38679" xr:uid="{00000000-0005-0000-0000-000044970000}"/>
    <cellStyle name="tableau | entete-ligne | normal 3 4" xfId="38680" xr:uid="{00000000-0005-0000-0000-000045970000}"/>
    <cellStyle name="tableau | entete-ligne | normal 3 4 2" xfId="38681" xr:uid="{00000000-0005-0000-0000-000046970000}"/>
    <cellStyle name="tableau | entete-ligne | normal 3 4 3" xfId="38682" xr:uid="{00000000-0005-0000-0000-000047970000}"/>
    <cellStyle name="tableau | entete-ligne | normal 3 5" xfId="38683" xr:uid="{00000000-0005-0000-0000-000048970000}"/>
    <cellStyle name="tableau | entete-ligne | normal 3 6" xfId="38684" xr:uid="{00000000-0005-0000-0000-000049970000}"/>
    <cellStyle name="tableau | entete-ligne | normal 4" xfId="38685" xr:uid="{00000000-0005-0000-0000-00004A970000}"/>
    <cellStyle name="tableau | entete-ligne | normal 4 2" xfId="38686" xr:uid="{00000000-0005-0000-0000-00004B970000}"/>
    <cellStyle name="tableau | entete-ligne | normal 4 2 2" xfId="38687" xr:uid="{00000000-0005-0000-0000-00004C970000}"/>
    <cellStyle name="tableau | entete-ligne | normal 4 2 2 2" xfId="38688" xr:uid="{00000000-0005-0000-0000-00004D970000}"/>
    <cellStyle name="tableau | entete-ligne | normal 4 2 2 3" xfId="38689" xr:uid="{00000000-0005-0000-0000-00004E970000}"/>
    <cellStyle name="tableau | entete-ligne | normal 4 2 3" xfId="38690" xr:uid="{00000000-0005-0000-0000-00004F970000}"/>
    <cellStyle name="tableau | entete-ligne | normal 4 2 4" xfId="38691" xr:uid="{00000000-0005-0000-0000-000050970000}"/>
    <cellStyle name="tableau | entete-ligne | normal 4 3" xfId="38692" xr:uid="{00000000-0005-0000-0000-000051970000}"/>
    <cellStyle name="tableau | entete-ligne | normal 4 3 2" xfId="38693" xr:uid="{00000000-0005-0000-0000-000052970000}"/>
    <cellStyle name="tableau | entete-ligne | normal 4 3 2 2" xfId="38694" xr:uid="{00000000-0005-0000-0000-000053970000}"/>
    <cellStyle name="tableau | entete-ligne | normal 4 3 2 3" xfId="38695" xr:uid="{00000000-0005-0000-0000-000054970000}"/>
    <cellStyle name="tableau | entete-ligne | normal 4 3 3" xfId="38696" xr:uid="{00000000-0005-0000-0000-000055970000}"/>
    <cellStyle name="tableau | entete-ligne | normal 4 3 4" xfId="38697" xr:uid="{00000000-0005-0000-0000-000056970000}"/>
    <cellStyle name="tableau | entete-ligne | normal 4 4" xfId="38698" xr:uid="{00000000-0005-0000-0000-000057970000}"/>
    <cellStyle name="tableau | entete-ligne | normal 4 4 2" xfId="38699" xr:uid="{00000000-0005-0000-0000-000058970000}"/>
    <cellStyle name="tableau | entete-ligne | normal 4 4 3" xfId="38700" xr:uid="{00000000-0005-0000-0000-000059970000}"/>
    <cellStyle name="tableau | entete-ligne | normal 4 5" xfId="38701" xr:uid="{00000000-0005-0000-0000-00005A970000}"/>
    <cellStyle name="tableau | entete-ligne | normal 4 6" xfId="38702" xr:uid="{00000000-0005-0000-0000-00005B970000}"/>
    <cellStyle name="tableau | entete-ligne | normal 5" xfId="38703" xr:uid="{00000000-0005-0000-0000-00005C970000}"/>
    <cellStyle name="tableau | entete-ligne | normal 5 2" xfId="38704" xr:uid="{00000000-0005-0000-0000-00005D970000}"/>
    <cellStyle name="tableau | entete-ligne | normal 5 2 2" xfId="38705" xr:uid="{00000000-0005-0000-0000-00005E970000}"/>
    <cellStyle name="tableau | entete-ligne | normal 5 2 2 2" xfId="38706" xr:uid="{00000000-0005-0000-0000-00005F970000}"/>
    <cellStyle name="tableau | entete-ligne | normal 5 2 2 3" xfId="38707" xr:uid="{00000000-0005-0000-0000-000060970000}"/>
    <cellStyle name="tableau | entete-ligne | normal 5 2 3" xfId="38708" xr:uid="{00000000-0005-0000-0000-000061970000}"/>
    <cellStyle name="tableau | entete-ligne | normal 5 2 4" xfId="38709" xr:uid="{00000000-0005-0000-0000-000062970000}"/>
    <cellStyle name="tableau | entete-ligne | normal 5 3" xfId="38710" xr:uid="{00000000-0005-0000-0000-000063970000}"/>
    <cellStyle name="tableau | entete-ligne | normal 5 3 2" xfId="38711" xr:uid="{00000000-0005-0000-0000-000064970000}"/>
    <cellStyle name="tableau | entete-ligne | normal 5 3 2 2" xfId="38712" xr:uid="{00000000-0005-0000-0000-000065970000}"/>
    <cellStyle name="tableau | entete-ligne | normal 5 3 2 3" xfId="38713" xr:uid="{00000000-0005-0000-0000-000066970000}"/>
    <cellStyle name="tableau | entete-ligne | normal 5 3 3" xfId="38714" xr:uid="{00000000-0005-0000-0000-000067970000}"/>
    <cellStyle name="tableau | entete-ligne | normal 5 3 4" xfId="38715" xr:uid="{00000000-0005-0000-0000-000068970000}"/>
    <cellStyle name="tableau | entete-ligne | normal 5 4" xfId="38716" xr:uid="{00000000-0005-0000-0000-000069970000}"/>
    <cellStyle name="tableau | entete-ligne | normal 5 4 2" xfId="38717" xr:uid="{00000000-0005-0000-0000-00006A970000}"/>
    <cellStyle name="tableau | entete-ligne | normal 5 4 2 2" xfId="38718" xr:uid="{00000000-0005-0000-0000-00006B970000}"/>
    <cellStyle name="tableau | entete-ligne | normal 5 4 2 3" xfId="38719" xr:uid="{00000000-0005-0000-0000-00006C970000}"/>
    <cellStyle name="tableau | entete-ligne | normal 5 4 3" xfId="38720" xr:uid="{00000000-0005-0000-0000-00006D970000}"/>
    <cellStyle name="tableau | entete-ligne | normal 5 4 4" xfId="38721" xr:uid="{00000000-0005-0000-0000-00006E970000}"/>
    <cellStyle name="tableau | entete-ligne | normal 5 5" xfId="38722" xr:uid="{00000000-0005-0000-0000-00006F970000}"/>
    <cellStyle name="tableau | entete-ligne | normal 5 5 2" xfId="38723" xr:uid="{00000000-0005-0000-0000-000070970000}"/>
    <cellStyle name="tableau | entete-ligne | normal 5 5 3" xfId="38724" xr:uid="{00000000-0005-0000-0000-000071970000}"/>
    <cellStyle name="tableau | entete-ligne | normal 5 6" xfId="38725" xr:uid="{00000000-0005-0000-0000-000072970000}"/>
    <cellStyle name="tableau | entete-ligne | normal 5 7" xfId="38726" xr:uid="{00000000-0005-0000-0000-000073970000}"/>
    <cellStyle name="tableau | entete-ligne | normal 6" xfId="38727" xr:uid="{00000000-0005-0000-0000-000074970000}"/>
    <cellStyle name="tableau | entete-ligne | normal 6 2" xfId="38728" xr:uid="{00000000-0005-0000-0000-000075970000}"/>
    <cellStyle name="tableau | entete-ligne | normal 6 2 2" xfId="38729" xr:uid="{00000000-0005-0000-0000-000076970000}"/>
    <cellStyle name="tableau | entete-ligne | normal 6 2 2 2" xfId="38730" xr:uid="{00000000-0005-0000-0000-000077970000}"/>
    <cellStyle name="tableau | entete-ligne | normal 6 2 2 3" xfId="38731" xr:uid="{00000000-0005-0000-0000-000078970000}"/>
    <cellStyle name="tableau | entete-ligne | normal 6 2 3" xfId="38732" xr:uid="{00000000-0005-0000-0000-000079970000}"/>
    <cellStyle name="tableau | entete-ligne | normal 6 2 4" xfId="38733" xr:uid="{00000000-0005-0000-0000-00007A970000}"/>
    <cellStyle name="tableau | entete-ligne | normal 6 3" xfId="38734" xr:uid="{00000000-0005-0000-0000-00007B970000}"/>
    <cellStyle name="tableau | entete-ligne | normal 6 3 2" xfId="38735" xr:uid="{00000000-0005-0000-0000-00007C970000}"/>
    <cellStyle name="tableau | entete-ligne | normal 6 3 2 2" xfId="38736" xr:uid="{00000000-0005-0000-0000-00007D970000}"/>
    <cellStyle name="tableau | entete-ligne | normal 6 3 2 3" xfId="38737" xr:uid="{00000000-0005-0000-0000-00007E970000}"/>
    <cellStyle name="tableau | entete-ligne | normal 6 3 3" xfId="38738" xr:uid="{00000000-0005-0000-0000-00007F970000}"/>
    <cellStyle name="tableau | entete-ligne | normal 6 3 4" xfId="38739" xr:uid="{00000000-0005-0000-0000-000080970000}"/>
    <cellStyle name="tableau | entete-ligne | normal 6 4" xfId="38740" xr:uid="{00000000-0005-0000-0000-000081970000}"/>
    <cellStyle name="tableau | entete-ligne | normal 6 4 2" xfId="38741" xr:uid="{00000000-0005-0000-0000-000082970000}"/>
    <cellStyle name="tableau | entete-ligne | normal 6 4 3" xfId="38742" xr:uid="{00000000-0005-0000-0000-000083970000}"/>
    <cellStyle name="tableau | entete-ligne | normal 6 5" xfId="38743" xr:uid="{00000000-0005-0000-0000-000084970000}"/>
    <cellStyle name="tableau | entete-ligne | normal 6 6" xfId="38744" xr:uid="{00000000-0005-0000-0000-000085970000}"/>
    <cellStyle name="tableau | entete-ligne | normal 7" xfId="38745" xr:uid="{00000000-0005-0000-0000-000086970000}"/>
    <cellStyle name="tableau | entete-ligne | normal 7 2" xfId="38746" xr:uid="{00000000-0005-0000-0000-000087970000}"/>
    <cellStyle name="tableau | entete-ligne | normal 7 2 2" xfId="38747" xr:uid="{00000000-0005-0000-0000-000088970000}"/>
    <cellStyle name="tableau | entete-ligne | normal 7 2 3" xfId="38748" xr:uid="{00000000-0005-0000-0000-000089970000}"/>
    <cellStyle name="tableau | entete-ligne | normal 7 3" xfId="38749" xr:uid="{00000000-0005-0000-0000-00008A970000}"/>
    <cellStyle name="tableau | entete-ligne | normal 7 4" xfId="38750" xr:uid="{00000000-0005-0000-0000-00008B970000}"/>
    <cellStyle name="tableau | entete-ligne | normal 8" xfId="38751" xr:uid="{00000000-0005-0000-0000-00008C970000}"/>
    <cellStyle name="tableau | entete-ligne | normal 8 2" xfId="38752" xr:uid="{00000000-0005-0000-0000-00008D970000}"/>
    <cellStyle name="tableau | entete-ligne | normal 8 2 2" xfId="38753" xr:uid="{00000000-0005-0000-0000-00008E970000}"/>
    <cellStyle name="tableau | entete-ligne | normal 8 2 3" xfId="38754" xr:uid="{00000000-0005-0000-0000-00008F970000}"/>
    <cellStyle name="tableau | entete-ligne | normal 8 3" xfId="38755" xr:uid="{00000000-0005-0000-0000-000090970000}"/>
    <cellStyle name="tableau | entete-ligne | normal 8 4" xfId="38756" xr:uid="{00000000-0005-0000-0000-000091970000}"/>
    <cellStyle name="tableau | entete-ligne | normal 9" xfId="38757" xr:uid="{00000000-0005-0000-0000-000092970000}"/>
    <cellStyle name="tableau | entete-ligne | normal 9 2" xfId="38758" xr:uid="{00000000-0005-0000-0000-000093970000}"/>
    <cellStyle name="tableau | entete-ligne | normal 9 2 2" xfId="38759" xr:uid="{00000000-0005-0000-0000-000094970000}"/>
    <cellStyle name="tableau | entete-ligne | normal 9 2 3" xfId="38760" xr:uid="{00000000-0005-0000-0000-000095970000}"/>
    <cellStyle name="tableau | entete-ligne | normal 9 3" xfId="38761" xr:uid="{00000000-0005-0000-0000-000096970000}"/>
    <cellStyle name="tableau | entete-ligne | normal 9 4" xfId="38762" xr:uid="{00000000-0005-0000-0000-000097970000}"/>
    <cellStyle name="tableau | entete-ligne | total" xfId="38763" xr:uid="{00000000-0005-0000-0000-000098970000}"/>
    <cellStyle name="tableau | entete-ligne | total 10" xfId="38764" xr:uid="{00000000-0005-0000-0000-000099970000}"/>
    <cellStyle name="tableau | entete-ligne | total 10 2" xfId="38765" xr:uid="{00000000-0005-0000-0000-00009A970000}"/>
    <cellStyle name="tableau | entete-ligne | total 10 3" xfId="38766" xr:uid="{00000000-0005-0000-0000-00009B970000}"/>
    <cellStyle name="tableau | entete-ligne | total 11" xfId="38767" xr:uid="{00000000-0005-0000-0000-00009C970000}"/>
    <cellStyle name="tableau | entete-ligne | total 11 2" xfId="38768" xr:uid="{00000000-0005-0000-0000-00009D970000}"/>
    <cellStyle name="tableau | entete-ligne | total 11 3" xfId="38769" xr:uid="{00000000-0005-0000-0000-00009E970000}"/>
    <cellStyle name="tableau | entete-ligne | total 12" xfId="38770" xr:uid="{00000000-0005-0000-0000-00009F970000}"/>
    <cellStyle name="tableau | entete-ligne | total 12 2" xfId="38771" xr:uid="{00000000-0005-0000-0000-0000A0970000}"/>
    <cellStyle name="tableau | entete-ligne | total 12 3" xfId="38772" xr:uid="{00000000-0005-0000-0000-0000A1970000}"/>
    <cellStyle name="tableau | entete-ligne | total 13" xfId="38773" xr:uid="{00000000-0005-0000-0000-0000A2970000}"/>
    <cellStyle name="tableau | entete-ligne | total 2" xfId="38774" xr:uid="{00000000-0005-0000-0000-0000A3970000}"/>
    <cellStyle name="tableau | entete-ligne | total 2 2" xfId="38775" xr:uid="{00000000-0005-0000-0000-0000A4970000}"/>
    <cellStyle name="tableau | entete-ligne | total 2 2 2" xfId="38776" xr:uid="{00000000-0005-0000-0000-0000A5970000}"/>
    <cellStyle name="tableau | entete-ligne | total 2 2 2 2" xfId="38777" xr:uid="{00000000-0005-0000-0000-0000A6970000}"/>
    <cellStyle name="tableau | entete-ligne | total 2 2 2 3" xfId="38778" xr:uid="{00000000-0005-0000-0000-0000A7970000}"/>
    <cellStyle name="tableau | entete-ligne | total 2 2 3" xfId="38779" xr:uid="{00000000-0005-0000-0000-0000A8970000}"/>
    <cellStyle name="tableau | entete-ligne | total 2 2 4" xfId="38780" xr:uid="{00000000-0005-0000-0000-0000A9970000}"/>
    <cellStyle name="tableau | entete-ligne | total 2 3" xfId="38781" xr:uid="{00000000-0005-0000-0000-0000AA970000}"/>
    <cellStyle name="tableau | entete-ligne | total 2 3 2" xfId="38782" xr:uid="{00000000-0005-0000-0000-0000AB970000}"/>
    <cellStyle name="tableau | entete-ligne | total 2 3 2 2" xfId="38783" xr:uid="{00000000-0005-0000-0000-0000AC970000}"/>
    <cellStyle name="tableau | entete-ligne | total 2 3 2 3" xfId="38784" xr:uid="{00000000-0005-0000-0000-0000AD970000}"/>
    <cellStyle name="tableau | entete-ligne | total 2 3 3" xfId="38785" xr:uid="{00000000-0005-0000-0000-0000AE970000}"/>
    <cellStyle name="tableau | entete-ligne | total 2 3 4" xfId="38786" xr:uid="{00000000-0005-0000-0000-0000AF970000}"/>
    <cellStyle name="tableau | entete-ligne | total 2 4" xfId="38787" xr:uid="{00000000-0005-0000-0000-0000B0970000}"/>
    <cellStyle name="tableau | entete-ligne | total 2 4 2" xfId="38788" xr:uid="{00000000-0005-0000-0000-0000B1970000}"/>
    <cellStyle name="tableau | entete-ligne | total 2 4 3" xfId="38789" xr:uid="{00000000-0005-0000-0000-0000B2970000}"/>
    <cellStyle name="tableau | entete-ligne | total 2 5" xfId="38790" xr:uid="{00000000-0005-0000-0000-0000B3970000}"/>
    <cellStyle name="tableau | entete-ligne | total 2 5 2" xfId="38791" xr:uid="{00000000-0005-0000-0000-0000B4970000}"/>
    <cellStyle name="tableau | entete-ligne | total 2 5 3" xfId="38792" xr:uid="{00000000-0005-0000-0000-0000B5970000}"/>
    <cellStyle name="tableau | entete-ligne | total 2 6" xfId="38793" xr:uid="{00000000-0005-0000-0000-0000B6970000}"/>
    <cellStyle name="tableau | entete-ligne | total 2 7" xfId="38794" xr:uid="{00000000-0005-0000-0000-0000B7970000}"/>
    <cellStyle name="tableau | entete-ligne | total 3" xfId="38795" xr:uid="{00000000-0005-0000-0000-0000B8970000}"/>
    <cellStyle name="tableau | entete-ligne | total 3 2" xfId="38796" xr:uid="{00000000-0005-0000-0000-0000B9970000}"/>
    <cellStyle name="tableau | entete-ligne | total 3 2 2" xfId="38797" xr:uid="{00000000-0005-0000-0000-0000BA970000}"/>
    <cellStyle name="tableau | entete-ligne | total 3 2 2 2" xfId="38798" xr:uid="{00000000-0005-0000-0000-0000BB970000}"/>
    <cellStyle name="tableau | entete-ligne | total 3 2 2 3" xfId="38799" xr:uid="{00000000-0005-0000-0000-0000BC970000}"/>
    <cellStyle name="tableau | entete-ligne | total 3 2 3" xfId="38800" xr:uid="{00000000-0005-0000-0000-0000BD970000}"/>
    <cellStyle name="tableau | entete-ligne | total 3 2 4" xfId="38801" xr:uid="{00000000-0005-0000-0000-0000BE970000}"/>
    <cellStyle name="tableau | entete-ligne | total 3 3" xfId="38802" xr:uid="{00000000-0005-0000-0000-0000BF970000}"/>
    <cellStyle name="tableau | entete-ligne | total 3 3 2" xfId="38803" xr:uid="{00000000-0005-0000-0000-0000C0970000}"/>
    <cellStyle name="tableau | entete-ligne | total 3 3 2 2" xfId="38804" xr:uid="{00000000-0005-0000-0000-0000C1970000}"/>
    <cellStyle name="tableau | entete-ligne | total 3 3 2 3" xfId="38805" xr:uid="{00000000-0005-0000-0000-0000C2970000}"/>
    <cellStyle name="tableau | entete-ligne | total 3 3 3" xfId="38806" xr:uid="{00000000-0005-0000-0000-0000C3970000}"/>
    <cellStyle name="tableau | entete-ligne | total 3 3 4" xfId="38807" xr:uid="{00000000-0005-0000-0000-0000C4970000}"/>
    <cellStyle name="tableau | entete-ligne | total 3 4" xfId="38808" xr:uid="{00000000-0005-0000-0000-0000C5970000}"/>
    <cellStyle name="tableau | entete-ligne | total 3 4 2" xfId="38809" xr:uid="{00000000-0005-0000-0000-0000C6970000}"/>
    <cellStyle name="tableau | entete-ligne | total 3 4 3" xfId="38810" xr:uid="{00000000-0005-0000-0000-0000C7970000}"/>
    <cellStyle name="tableau | entete-ligne | total 3 5" xfId="38811" xr:uid="{00000000-0005-0000-0000-0000C8970000}"/>
    <cellStyle name="tableau | entete-ligne | total 3 6" xfId="38812" xr:uid="{00000000-0005-0000-0000-0000C9970000}"/>
    <cellStyle name="tableau | entete-ligne | total 4" xfId="38813" xr:uid="{00000000-0005-0000-0000-0000CA970000}"/>
    <cellStyle name="tableau | entete-ligne | total 4 2" xfId="38814" xr:uid="{00000000-0005-0000-0000-0000CB970000}"/>
    <cellStyle name="tableau | entete-ligne | total 4 2 2" xfId="38815" xr:uid="{00000000-0005-0000-0000-0000CC970000}"/>
    <cellStyle name="tableau | entete-ligne | total 4 2 2 2" xfId="38816" xr:uid="{00000000-0005-0000-0000-0000CD970000}"/>
    <cellStyle name="tableau | entete-ligne | total 4 2 2 3" xfId="38817" xr:uid="{00000000-0005-0000-0000-0000CE970000}"/>
    <cellStyle name="tableau | entete-ligne | total 4 2 3" xfId="38818" xr:uid="{00000000-0005-0000-0000-0000CF970000}"/>
    <cellStyle name="tableau | entete-ligne | total 4 2 4" xfId="38819" xr:uid="{00000000-0005-0000-0000-0000D0970000}"/>
    <cellStyle name="tableau | entete-ligne | total 4 3" xfId="38820" xr:uid="{00000000-0005-0000-0000-0000D1970000}"/>
    <cellStyle name="tableau | entete-ligne | total 4 3 2" xfId="38821" xr:uid="{00000000-0005-0000-0000-0000D2970000}"/>
    <cellStyle name="tableau | entete-ligne | total 4 3 2 2" xfId="38822" xr:uid="{00000000-0005-0000-0000-0000D3970000}"/>
    <cellStyle name="tableau | entete-ligne | total 4 3 2 3" xfId="38823" xr:uid="{00000000-0005-0000-0000-0000D4970000}"/>
    <cellStyle name="tableau | entete-ligne | total 4 3 3" xfId="38824" xr:uid="{00000000-0005-0000-0000-0000D5970000}"/>
    <cellStyle name="tableau | entete-ligne | total 4 3 4" xfId="38825" xr:uid="{00000000-0005-0000-0000-0000D6970000}"/>
    <cellStyle name="tableau | entete-ligne | total 4 4" xfId="38826" xr:uid="{00000000-0005-0000-0000-0000D7970000}"/>
    <cellStyle name="tableau | entete-ligne | total 4 4 2" xfId="38827" xr:uid="{00000000-0005-0000-0000-0000D8970000}"/>
    <cellStyle name="tableau | entete-ligne | total 4 4 3" xfId="38828" xr:uid="{00000000-0005-0000-0000-0000D9970000}"/>
    <cellStyle name="tableau | entete-ligne | total 4 5" xfId="38829" xr:uid="{00000000-0005-0000-0000-0000DA970000}"/>
    <cellStyle name="tableau | entete-ligne | total 4 6" xfId="38830" xr:uid="{00000000-0005-0000-0000-0000DB970000}"/>
    <cellStyle name="tableau | entete-ligne | total 5" xfId="38831" xr:uid="{00000000-0005-0000-0000-0000DC970000}"/>
    <cellStyle name="tableau | entete-ligne | total 5 2" xfId="38832" xr:uid="{00000000-0005-0000-0000-0000DD970000}"/>
    <cellStyle name="tableau | entete-ligne | total 5 2 2" xfId="38833" xr:uid="{00000000-0005-0000-0000-0000DE970000}"/>
    <cellStyle name="tableau | entete-ligne | total 5 2 2 2" xfId="38834" xr:uid="{00000000-0005-0000-0000-0000DF970000}"/>
    <cellStyle name="tableau | entete-ligne | total 5 2 2 3" xfId="38835" xr:uid="{00000000-0005-0000-0000-0000E0970000}"/>
    <cellStyle name="tableau | entete-ligne | total 5 2 3" xfId="38836" xr:uid="{00000000-0005-0000-0000-0000E1970000}"/>
    <cellStyle name="tableau | entete-ligne | total 5 2 4" xfId="38837" xr:uid="{00000000-0005-0000-0000-0000E2970000}"/>
    <cellStyle name="tableau | entete-ligne | total 5 3" xfId="38838" xr:uid="{00000000-0005-0000-0000-0000E3970000}"/>
    <cellStyle name="tableau | entete-ligne | total 5 3 2" xfId="38839" xr:uid="{00000000-0005-0000-0000-0000E4970000}"/>
    <cellStyle name="tableau | entete-ligne | total 5 3 2 2" xfId="38840" xr:uid="{00000000-0005-0000-0000-0000E5970000}"/>
    <cellStyle name="tableau | entete-ligne | total 5 3 2 3" xfId="38841" xr:uid="{00000000-0005-0000-0000-0000E6970000}"/>
    <cellStyle name="tableau | entete-ligne | total 5 3 3" xfId="38842" xr:uid="{00000000-0005-0000-0000-0000E7970000}"/>
    <cellStyle name="tableau | entete-ligne | total 5 3 4" xfId="38843" xr:uid="{00000000-0005-0000-0000-0000E8970000}"/>
    <cellStyle name="tableau | entete-ligne | total 5 4" xfId="38844" xr:uid="{00000000-0005-0000-0000-0000E9970000}"/>
    <cellStyle name="tableau | entete-ligne | total 5 4 2" xfId="38845" xr:uid="{00000000-0005-0000-0000-0000EA970000}"/>
    <cellStyle name="tableau | entete-ligne | total 5 4 2 2" xfId="38846" xr:uid="{00000000-0005-0000-0000-0000EB970000}"/>
    <cellStyle name="tableau | entete-ligne | total 5 4 2 3" xfId="38847" xr:uid="{00000000-0005-0000-0000-0000EC970000}"/>
    <cellStyle name="tableau | entete-ligne | total 5 4 3" xfId="38848" xr:uid="{00000000-0005-0000-0000-0000ED970000}"/>
    <cellStyle name="tableau | entete-ligne | total 5 4 4" xfId="38849" xr:uid="{00000000-0005-0000-0000-0000EE970000}"/>
    <cellStyle name="tableau | entete-ligne | total 5 5" xfId="38850" xr:uid="{00000000-0005-0000-0000-0000EF970000}"/>
    <cellStyle name="tableau | entete-ligne | total 5 5 2" xfId="38851" xr:uid="{00000000-0005-0000-0000-0000F0970000}"/>
    <cellStyle name="tableau | entete-ligne | total 5 5 3" xfId="38852" xr:uid="{00000000-0005-0000-0000-0000F1970000}"/>
    <cellStyle name="tableau | entete-ligne | total 5 6" xfId="38853" xr:uid="{00000000-0005-0000-0000-0000F2970000}"/>
    <cellStyle name="tableau | entete-ligne | total 5 7" xfId="38854" xr:uid="{00000000-0005-0000-0000-0000F3970000}"/>
    <cellStyle name="tableau | entete-ligne | total 6" xfId="38855" xr:uid="{00000000-0005-0000-0000-0000F4970000}"/>
    <cellStyle name="tableau | entete-ligne | total 6 2" xfId="38856" xr:uid="{00000000-0005-0000-0000-0000F5970000}"/>
    <cellStyle name="tableau | entete-ligne | total 6 2 2" xfId="38857" xr:uid="{00000000-0005-0000-0000-0000F6970000}"/>
    <cellStyle name="tableau | entete-ligne | total 6 2 2 2" xfId="38858" xr:uid="{00000000-0005-0000-0000-0000F7970000}"/>
    <cellStyle name="tableau | entete-ligne | total 6 2 2 3" xfId="38859" xr:uid="{00000000-0005-0000-0000-0000F8970000}"/>
    <cellStyle name="tableau | entete-ligne | total 6 2 3" xfId="38860" xr:uid="{00000000-0005-0000-0000-0000F9970000}"/>
    <cellStyle name="tableau | entete-ligne | total 6 2 4" xfId="38861" xr:uid="{00000000-0005-0000-0000-0000FA970000}"/>
    <cellStyle name="tableau | entete-ligne | total 6 3" xfId="38862" xr:uid="{00000000-0005-0000-0000-0000FB970000}"/>
    <cellStyle name="tableau | entete-ligne | total 6 3 2" xfId="38863" xr:uid="{00000000-0005-0000-0000-0000FC970000}"/>
    <cellStyle name="tableau | entete-ligne | total 6 3 2 2" xfId="38864" xr:uid="{00000000-0005-0000-0000-0000FD970000}"/>
    <cellStyle name="tableau | entete-ligne | total 6 3 2 3" xfId="38865" xr:uid="{00000000-0005-0000-0000-0000FE970000}"/>
    <cellStyle name="tableau | entete-ligne | total 6 3 3" xfId="38866" xr:uid="{00000000-0005-0000-0000-0000FF970000}"/>
    <cellStyle name="tableau | entete-ligne | total 6 3 4" xfId="38867" xr:uid="{00000000-0005-0000-0000-000000980000}"/>
    <cellStyle name="tableau | entete-ligne | total 6 4" xfId="38868" xr:uid="{00000000-0005-0000-0000-000001980000}"/>
    <cellStyle name="tableau | entete-ligne | total 6 4 2" xfId="38869" xr:uid="{00000000-0005-0000-0000-000002980000}"/>
    <cellStyle name="tableau | entete-ligne | total 6 4 3" xfId="38870" xr:uid="{00000000-0005-0000-0000-000003980000}"/>
    <cellStyle name="tableau | entete-ligne | total 6 5" xfId="38871" xr:uid="{00000000-0005-0000-0000-000004980000}"/>
    <cellStyle name="tableau | entete-ligne | total 6 6" xfId="38872" xr:uid="{00000000-0005-0000-0000-000005980000}"/>
    <cellStyle name="tableau | entete-ligne | total 7" xfId="38873" xr:uid="{00000000-0005-0000-0000-000006980000}"/>
    <cellStyle name="tableau | entete-ligne | total 7 2" xfId="38874" xr:uid="{00000000-0005-0000-0000-000007980000}"/>
    <cellStyle name="tableau | entete-ligne | total 7 2 2" xfId="38875" xr:uid="{00000000-0005-0000-0000-000008980000}"/>
    <cellStyle name="tableau | entete-ligne | total 7 2 3" xfId="38876" xr:uid="{00000000-0005-0000-0000-000009980000}"/>
    <cellStyle name="tableau | entete-ligne | total 7 3" xfId="38877" xr:uid="{00000000-0005-0000-0000-00000A980000}"/>
    <cellStyle name="tableau | entete-ligne | total 7 4" xfId="38878" xr:uid="{00000000-0005-0000-0000-00000B980000}"/>
    <cellStyle name="tableau | entete-ligne | total 8" xfId="38879" xr:uid="{00000000-0005-0000-0000-00000C980000}"/>
    <cellStyle name="tableau | entete-ligne | total 8 2" xfId="38880" xr:uid="{00000000-0005-0000-0000-00000D980000}"/>
    <cellStyle name="tableau | entete-ligne | total 8 2 2" xfId="38881" xr:uid="{00000000-0005-0000-0000-00000E980000}"/>
    <cellStyle name="tableau | entete-ligne | total 8 2 3" xfId="38882" xr:uid="{00000000-0005-0000-0000-00000F980000}"/>
    <cellStyle name="tableau | entete-ligne | total 8 3" xfId="38883" xr:uid="{00000000-0005-0000-0000-000010980000}"/>
    <cellStyle name="tableau | entete-ligne | total 8 4" xfId="38884" xr:uid="{00000000-0005-0000-0000-000011980000}"/>
    <cellStyle name="tableau | entete-ligne | total 9" xfId="38885" xr:uid="{00000000-0005-0000-0000-000012980000}"/>
    <cellStyle name="tableau | entete-ligne | total 9 2" xfId="38886" xr:uid="{00000000-0005-0000-0000-000013980000}"/>
    <cellStyle name="tableau | entete-ligne | total 9 2 2" xfId="38887" xr:uid="{00000000-0005-0000-0000-000014980000}"/>
    <cellStyle name="tableau | entete-ligne | total 9 2 3" xfId="38888" xr:uid="{00000000-0005-0000-0000-000015980000}"/>
    <cellStyle name="tableau | entete-ligne | total 9 3" xfId="38889" xr:uid="{00000000-0005-0000-0000-000016980000}"/>
    <cellStyle name="tableau | entete-ligne | total 9 4" xfId="38890" xr:uid="{00000000-0005-0000-0000-000017980000}"/>
    <cellStyle name="tableau | ligne-titre | niveau1" xfId="38891" xr:uid="{00000000-0005-0000-0000-000018980000}"/>
    <cellStyle name="tableau | ligne-titre | niveau1 10" xfId="38892" xr:uid="{00000000-0005-0000-0000-000019980000}"/>
    <cellStyle name="tableau | ligne-titre | niveau1 10 2" xfId="38893" xr:uid="{00000000-0005-0000-0000-00001A980000}"/>
    <cellStyle name="tableau | ligne-titre | niveau1 10 3" xfId="38894" xr:uid="{00000000-0005-0000-0000-00001B980000}"/>
    <cellStyle name="tableau | ligne-titre | niveau1 11" xfId="38895" xr:uid="{00000000-0005-0000-0000-00001C980000}"/>
    <cellStyle name="tableau | ligne-titre | niveau1 11 2" xfId="38896" xr:uid="{00000000-0005-0000-0000-00001D980000}"/>
    <cellStyle name="tableau | ligne-titre | niveau1 11 3" xfId="38897" xr:uid="{00000000-0005-0000-0000-00001E980000}"/>
    <cellStyle name="tableau | ligne-titre | niveau1 12" xfId="38898" xr:uid="{00000000-0005-0000-0000-00001F980000}"/>
    <cellStyle name="tableau | ligne-titre | niveau1 12 2" xfId="38899" xr:uid="{00000000-0005-0000-0000-000020980000}"/>
    <cellStyle name="tableau | ligne-titre | niveau1 12 3" xfId="38900" xr:uid="{00000000-0005-0000-0000-000021980000}"/>
    <cellStyle name="tableau | ligne-titre | niveau1 13" xfId="38901" xr:uid="{00000000-0005-0000-0000-000022980000}"/>
    <cellStyle name="tableau | ligne-titre | niveau1 2" xfId="38902" xr:uid="{00000000-0005-0000-0000-000023980000}"/>
    <cellStyle name="tableau | ligne-titre | niveau1 2 2" xfId="38903" xr:uid="{00000000-0005-0000-0000-000024980000}"/>
    <cellStyle name="tableau | ligne-titre | niveau1 2 2 2" xfId="38904" xr:uid="{00000000-0005-0000-0000-000025980000}"/>
    <cellStyle name="tableau | ligne-titre | niveau1 2 2 2 2" xfId="38905" xr:uid="{00000000-0005-0000-0000-000026980000}"/>
    <cellStyle name="tableau | ligne-titre | niveau1 2 2 2 3" xfId="38906" xr:uid="{00000000-0005-0000-0000-000027980000}"/>
    <cellStyle name="tableau | ligne-titre | niveau1 2 2 3" xfId="38907" xr:uid="{00000000-0005-0000-0000-000028980000}"/>
    <cellStyle name="tableau | ligne-titre | niveau1 2 2 4" xfId="38908" xr:uid="{00000000-0005-0000-0000-000029980000}"/>
    <cellStyle name="tableau | ligne-titre | niveau1 2 3" xfId="38909" xr:uid="{00000000-0005-0000-0000-00002A980000}"/>
    <cellStyle name="tableau | ligne-titre | niveau1 2 3 2" xfId="38910" xr:uid="{00000000-0005-0000-0000-00002B980000}"/>
    <cellStyle name="tableau | ligne-titre | niveau1 2 3 2 2" xfId="38911" xr:uid="{00000000-0005-0000-0000-00002C980000}"/>
    <cellStyle name="tableau | ligne-titre | niveau1 2 3 2 3" xfId="38912" xr:uid="{00000000-0005-0000-0000-00002D980000}"/>
    <cellStyle name="tableau | ligne-titre | niveau1 2 3 3" xfId="38913" xr:uid="{00000000-0005-0000-0000-00002E980000}"/>
    <cellStyle name="tableau | ligne-titre | niveau1 2 3 4" xfId="38914" xr:uid="{00000000-0005-0000-0000-00002F980000}"/>
    <cellStyle name="tableau | ligne-titre | niveau1 2 4" xfId="38915" xr:uid="{00000000-0005-0000-0000-000030980000}"/>
    <cellStyle name="tableau | ligne-titre | niveau1 2 4 2" xfId="38916" xr:uid="{00000000-0005-0000-0000-000031980000}"/>
    <cellStyle name="tableau | ligne-titre | niveau1 2 4 3" xfId="38917" xr:uid="{00000000-0005-0000-0000-000032980000}"/>
    <cellStyle name="tableau | ligne-titre | niveau1 2 5" xfId="38918" xr:uid="{00000000-0005-0000-0000-000033980000}"/>
    <cellStyle name="tableau | ligne-titre | niveau1 2 5 2" xfId="38919" xr:uid="{00000000-0005-0000-0000-000034980000}"/>
    <cellStyle name="tableau | ligne-titre | niveau1 2 5 3" xfId="38920" xr:uid="{00000000-0005-0000-0000-000035980000}"/>
    <cellStyle name="tableau | ligne-titre | niveau1 2 6" xfId="38921" xr:uid="{00000000-0005-0000-0000-000036980000}"/>
    <cellStyle name="tableau | ligne-titre | niveau1 2 7" xfId="38922" xr:uid="{00000000-0005-0000-0000-000037980000}"/>
    <cellStyle name="tableau | ligne-titre | niveau1 3" xfId="38923" xr:uid="{00000000-0005-0000-0000-000038980000}"/>
    <cellStyle name="tableau | ligne-titre | niveau1 3 2" xfId="38924" xr:uid="{00000000-0005-0000-0000-000039980000}"/>
    <cellStyle name="tableau | ligne-titre | niveau1 3 2 2" xfId="38925" xr:uid="{00000000-0005-0000-0000-00003A980000}"/>
    <cellStyle name="tableau | ligne-titre | niveau1 3 2 2 2" xfId="38926" xr:uid="{00000000-0005-0000-0000-00003B980000}"/>
    <cellStyle name="tableau | ligne-titre | niveau1 3 2 2 3" xfId="38927" xr:uid="{00000000-0005-0000-0000-00003C980000}"/>
    <cellStyle name="tableau | ligne-titre | niveau1 3 2 3" xfId="38928" xr:uid="{00000000-0005-0000-0000-00003D980000}"/>
    <cellStyle name="tableau | ligne-titre | niveau1 3 2 4" xfId="38929" xr:uid="{00000000-0005-0000-0000-00003E980000}"/>
    <cellStyle name="tableau | ligne-titre | niveau1 3 3" xfId="38930" xr:uid="{00000000-0005-0000-0000-00003F980000}"/>
    <cellStyle name="tableau | ligne-titre | niveau1 3 3 2" xfId="38931" xr:uid="{00000000-0005-0000-0000-000040980000}"/>
    <cellStyle name="tableau | ligne-titre | niveau1 3 3 2 2" xfId="38932" xr:uid="{00000000-0005-0000-0000-000041980000}"/>
    <cellStyle name="tableau | ligne-titre | niveau1 3 3 2 3" xfId="38933" xr:uid="{00000000-0005-0000-0000-000042980000}"/>
    <cellStyle name="tableau | ligne-titre | niveau1 3 3 3" xfId="38934" xr:uid="{00000000-0005-0000-0000-000043980000}"/>
    <cellStyle name="tableau | ligne-titre | niveau1 3 3 4" xfId="38935" xr:uid="{00000000-0005-0000-0000-000044980000}"/>
    <cellStyle name="tableau | ligne-titre | niveau1 3 4" xfId="38936" xr:uid="{00000000-0005-0000-0000-000045980000}"/>
    <cellStyle name="tableau | ligne-titre | niveau1 3 4 2" xfId="38937" xr:uid="{00000000-0005-0000-0000-000046980000}"/>
    <cellStyle name="tableau | ligne-titre | niveau1 3 4 3" xfId="38938" xr:uid="{00000000-0005-0000-0000-000047980000}"/>
    <cellStyle name="tableau | ligne-titre | niveau1 3 5" xfId="38939" xr:uid="{00000000-0005-0000-0000-000048980000}"/>
    <cellStyle name="tableau | ligne-titre | niveau1 3 6" xfId="38940" xr:uid="{00000000-0005-0000-0000-000049980000}"/>
    <cellStyle name="tableau | ligne-titre | niveau1 4" xfId="38941" xr:uid="{00000000-0005-0000-0000-00004A980000}"/>
    <cellStyle name="tableau | ligne-titre | niveau1 4 2" xfId="38942" xr:uid="{00000000-0005-0000-0000-00004B980000}"/>
    <cellStyle name="tableau | ligne-titre | niveau1 4 2 2" xfId="38943" xr:uid="{00000000-0005-0000-0000-00004C980000}"/>
    <cellStyle name="tableau | ligne-titre | niveau1 4 2 2 2" xfId="38944" xr:uid="{00000000-0005-0000-0000-00004D980000}"/>
    <cellStyle name="tableau | ligne-titre | niveau1 4 2 2 3" xfId="38945" xr:uid="{00000000-0005-0000-0000-00004E980000}"/>
    <cellStyle name="tableau | ligne-titre | niveau1 4 2 3" xfId="38946" xr:uid="{00000000-0005-0000-0000-00004F980000}"/>
    <cellStyle name="tableau | ligne-titre | niveau1 4 2 4" xfId="38947" xr:uid="{00000000-0005-0000-0000-000050980000}"/>
    <cellStyle name="tableau | ligne-titre | niveau1 4 3" xfId="38948" xr:uid="{00000000-0005-0000-0000-000051980000}"/>
    <cellStyle name="tableau | ligne-titre | niveau1 4 3 2" xfId="38949" xr:uid="{00000000-0005-0000-0000-000052980000}"/>
    <cellStyle name="tableau | ligne-titre | niveau1 4 3 2 2" xfId="38950" xr:uid="{00000000-0005-0000-0000-000053980000}"/>
    <cellStyle name="tableau | ligne-titre | niveau1 4 3 2 3" xfId="38951" xr:uid="{00000000-0005-0000-0000-000054980000}"/>
    <cellStyle name="tableau | ligne-titre | niveau1 4 3 3" xfId="38952" xr:uid="{00000000-0005-0000-0000-000055980000}"/>
    <cellStyle name="tableau | ligne-titre | niveau1 4 3 4" xfId="38953" xr:uid="{00000000-0005-0000-0000-000056980000}"/>
    <cellStyle name="tableau | ligne-titre | niveau1 4 4" xfId="38954" xr:uid="{00000000-0005-0000-0000-000057980000}"/>
    <cellStyle name="tableau | ligne-titre | niveau1 4 4 2" xfId="38955" xr:uid="{00000000-0005-0000-0000-000058980000}"/>
    <cellStyle name="tableau | ligne-titre | niveau1 4 4 3" xfId="38956" xr:uid="{00000000-0005-0000-0000-000059980000}"/>
    <cellStyle name="tableau | ligne-titre | niveau1 4 5" xfId="38957" xr:uid="{00000000-0005-0000-0000-00005A980000}"/>
    <cellStyle name="tableau | ligne-titre | niveau1 4 6" xfId="38958" xr:uid="{00000000-0005-0000-0000-00005B980000}"/>
    <cellStyle name="tableau | ligne-titre | niveau1 5" xfId="38959" xr:uid="{00000000-0005-0000-0000-00005C980000}"/>
    <cellStyle name="tableau | ligne-titre | niveau1 5 2" xfId="38960" xr:uid="{00000000-0005-0000-0000-00005D980000}"/>
    <cellStyle name="tableau | ligne-titre | niveau1 5 2 2" xfId="38961" xr:uid="{00000000-0005-0000-0000-00005E980000}"/>
    <cellStyle name="tableau | ligne-titre | niveau1 5 2 2 2" xfId="38962" xr:uid="{00000000-0005-0000-0000-00005F980000}"/>
    <cellStyle name="tableau | ligne-titre | niveau1 5 2 2 3" xfId="38963" xr:uid="{00000000-0005-0000-0000-000060980000}"/>
    <cellStyle name="tableau | ligne-titre | niveau1 5 2 3" xfId="38964" xr:uid="{00000000-0005-0000-0000-000061980000}"/>
    <cellStyle name="tableau | ligne-titre | niveau1 5 2 4" xfId="38965" xr:uid="{00000000-0005-0000-0000-000062980000}"/>
    <cellStyle name="tableau | ligne-titre | niveau1 5 3" xfId="38966" xr:uid="{00000000-0005-0000-0000-000063980000}"/>
    <cellStyle name="tableau | ligne-titre | niveau1 5 3 2" xfId="38967" xr:uid="{00000000-0005-0000-0000-000064980000}"/>
    <cellStyle name="tableau | ligne-titre | niveau1 5 3 2 2" xfId="38968" xr:uid="{00000000-0005-0000-0000-000065980000}"/>
    <cellStyle name="tableau | ligne-titre | niveau1 5 3 2 3" xfId="38969" xr:uid="{00000000-0005-0000-0000-000066980000}"/>
    <cellStyle name="tableau | ligne-titre | niveau1 5 3 3" xfId="38970" xr:uid="{00000000-0005-0000-0000-000067980000}"/>
    <cellStyle name="tableau | ligne-titre | niveau1 5 3 4" xfId="38971" xr:uid="{00000000-0005-0000-0000-000068980000}"/>
    <cellStyle name="tableau | ligne-titre | niveau1 5 4" xfId="38972" xr:uid="{00000000-0005-0000-0000-000069980000}"/>
    <cellStyle name="tableau | ligne-titre | niveau1 5 4 2" xfId="38973" xr:uid="{00000000-0005-0000-0000-00006A980000}"/>
    <cellStyle name="tableau | ligne-titre | niveau1 5 4 2 2" xfId="38974" xr:uid="{00000000-0005-0000-0000-00006B980000}"/>
    <cellStyle name="tableau | ligne-titre | niveau1 5 4 2 3" xfId="38975" xr:uid="{00000000-0005-0000-0000-00006C980000}"/>
    <cellStyle name="tableau | ligne-titre | niveau1 5 4 3" xfId="38976" xr:uid="{00000000-0005-0000-0000-00006D980000}"/>
    <cellStyle name="tableau | ligne-titre | niveau1 5 4 4" xfId="38977" xr:uid="{00000000-0005-0000-0000-00006E980000}"/>
    <cellStyle name="tableau | ligne-titre | niveau1 5 5" xfId="38978" xr:uid="{00000000-0005-0000-0000-00006F980000}"/>
    <cellStyle name="tableau | ligne-titre | niveau1 5 5 2" xfId="38979" xr:uid="{00000000-0005-0000-0000-000070980000}"/>
    <cellStyle name="tableau | ligne-titre | niveau1 5 5 3" xfId="38980" xr:uid="{00000000-0005-0000-0000-000071980000}"/>
    <cellStyle name="tableau | ligne-titre | niveau1 5 6" xfId="38981" xr:uid="{00000000-0005-0000-0000-000072980000}"/>
    <cellStyle name="tableau | ligne-titre | niveau1 5 7" xfId="38982" xr:uid="{00000000-0005-0000-0000-000073980000}"/>
    <cellStyle name="tableau | ligne-titre | niveau1 6" xfId="38983" xr:uid="{00000000-0005-0000-0000-000074980000}"/>
    <cellStyle name="tableau | ligne-titre | niveau1 6 2" xfId="38984" xr:uid="{00000000-0005-0000-0000-000075980000}"/>
    <cellStyle name="tableau | ligne-titre | niveau1 6 2 2" xfId="38985" xr:uid="{00000000-0005-0000-0000-000076980000}"/>
    <cellStyle name="tableau | ligne-titre | niveau1 6 2 2 2" xfId="38986" xr:uid="{00000000-0005-0000-0000-000077980000}"/>
    <cellStyle name="tableau | ligne-titre | niveau1 6 2 2 3" xfId="38987" xr:uid="{00000000-0005-0000-0000-000078980000}"/>
    <cellStyle name="tableau | ligne-titre | niveau1 6 2 3" xfId="38988" xr:uid="{00000000-0005-0000-0000-000079980000}"/>
    <cellStyle name="tableau | ligne-titre | niveau1 6 2 4" xfId="38989" xr:uid="{00000000-0005-0000-0000-00007A980000}"/>
    <cellStyle name="tableau | ligne-titre | niveau1 6 3" xfId="38990" xr:uid="{00000000-0005-0000-0000-00007B980000}"/>
    <cellStyle name="tableau | ligne-titre | niveau1 6 3 2" xfId="38991" xr:uid="{00000000-0005-0000-0000-00007C980000}"/>
    <cellStyle name="tableau | ligne-titre | niveau1 6 3 2 2" xfId="38992" xr:uid="{00000000-0005-0000-0000-00007D980000}"/>
    <cellStyle name="tableau | ligne-titre | niveau1 6 3 2 3" xfId="38993" xr:uid="{00000000-0005-0000-0000-00007E980000}"/>
    <cellStyle name="tableau | ligne-titre | niveau1 6 3 3" xfId="38994" xr:uid="{00000000-0005-0000-0000-00007F980000}"/>
    <cellStyle name="tableau | ligne-titre | niveau1 6 3 4" xfId="38995" xr:uid="{00000000-0005-0000-0000-000080980000}"/>
    <cellStyle name="tableau | ligne-titre | niveau1 6 4" xfId="38996" xr:uid="{00000000-0005-0000-0000-000081980000}"/>
    <cellStyle name="tableau | ligne-titre | niveau1 6 4 2" xfId="38997" xr:uid="{00000000-0005-0000-0000-000082980000}"/>
    <cellStyle name="tableau | ligne-titre | niveau1 6 4 3" xfId="38998" xr:uid="{00000000-0005-0000-0000-000083980000}"/>
    <cellStyle name="tableau | ligne-titre | niveau1 6 5" xfId="38999" xr:uid="{00000000-0005-0000-0000-000084980000}"/>
    <cellStyle name="tableau | ligne-titre | niveau1 6 6" xfId="39000" xr:uid="{00000000-0005-0000-0000-000085980000}"/>
    <cellStyle name="tableau | ligne-titre | niveau1 7" xfId="39001" xr:uid="{00000000-0005-0000-0000-000086980000}"/>
    <cellStyle name="tableau | ligne-titre | niveau1 7 2" xfId="39002" xr:uid="{00000000-0005-0000-0000-000087980000}"/>
    <cellStyle name="tableau | ligne-titre | niveau1 7 2 2" xfId="39003" xr:uid="{00000000-0005-0000-0000-000088980000}"/>
    <cellStyle name="tableau | ligne-titre | niveau1 7 2 3" xfId="39004" xr:uid="{00000000-0005-0000-0000-000089980000}"/>
    <cellStyle name="tableau | ligne-titre | niveau1 7 3" xfId="39005" xr:uid="{00000000-0005-0000-0000-00008A980000}"/>
    <cellStyle name="tableau | ligne-titre | niveau1 7 4" xfId="39006" xr:uid="{00000000-0005-0000-0000-00008B980000}"/>
    <cellStyle name="tableau | ligne-titre | niveau1 8" xfId="39007" xr:uid="{00000000-0005-0000-0000-00008C980000}"/>
    <cellStyle name="tableau | ligne-titre | niveau1 8 2" xfId="39008" xr:uid="{00000000-0005-0000-0000-00008D980000}"/>
    <cellStyle name="tableau | ligne-titre | niveau1 8 2 2" xfId="39009" xr:uid="{00000000-0005-0000-0000-00008E980000}"/>
    <cellStyle name="tableau | ligne-titre | niveau1 8 2 3" xfId="39010" xr:uid="{00000000-0005-0000-0000-00008F980000}"/>
    <cellStyle name="tableau | ligne-titre | niveau1 8 3" xfId="39011" xr:uid="{00000000-0005-0000-0000-000090980000}"/>
    <cellStyle name="tableau | ligne-titre | niveau1 8 4" xfId="39012" xr:uid="{00000000-0005-0000-0000-000091980000}"/>
    <cellStyle name="tableau | ligne-titre | niveau1 9" xfId="39013" xr:uid="{00000000-0005-0000-0000-000092980000}"/>
    <cellStyle name="tableau | ligne-titre | niveau1 9 2" xfId="39014" xr:uid="{00000000-0005-0000-0000-000093980000}"/>
    <cellStyle name="tableau | ligne-titre | niveau1 9 2 2" xfId="39015" xr:uid="{00000000-0005-0000-0000-000094980000}"/>
    <cellStyle name="tableau | ligne-titre | niveau1 9 2 3" xfId="39016" xr:uid="{00000000-0005-0000-0000-000095980000}"/>
    <cellStyle name="tableau | ligne-titre | niveau1 9 3" xfId="39017" xr:uid="{00000000-0005-0000-0000-000096980000}"/>
    <cellStyle name="tableau | ligne-titre | niveau1 9 4" xfId="39018" xr:uid="{00000000-0005-0000-0000-000097980000}"/>
    <cellStyle name="tableau | ligne-titre | niveau2" xfId="39019" xr:uid="{00000000-0005-0000-0000-000098980000}"/>
    <cellStyle name="tableau | ligne-titre | niveau2 10" xfId="39020" xr:uid="{00000000-0005-0000-0000-000099980000}"/>
    <cellStyle name="tableau | ligne-titre | niveau2 10 2" xfId="39021" xr:uid="{00000000-0005-0000-0000-00009A980000}"/>
    <cellStyle name="tableau | ligne-titre | niveau2 10 3" xfId="39022" xr:uid="{00000000-0005-0000-0000-00009B980000}"/>
    <cellStyle name="tableau | ligne-titre | niveau2 11" xfId="39023" xr:uid="{00000000-0005-0000-0000-00009C980000}"/>
    <cellStyle name="tableau | ligne-titre | niveau2 11 2" xfId="39024" xr:uid="{00000000-0005-0000-0000-00009D980000}"/>
    <cellStyle name="tableau | ligne-titre | niveau2 11 3" xfId="39025" xr:uid="{00000000-0005-0000-0000-00009E980000}"/>
    <cellStyle name="tableau | ligne-titre | niveau2 12" xfId="39026" xr:uid="{00000000-0005-0000-0000-00009F980000}"/>
    <cellStyle name="tableau | ligne-titre | niveau2 12 2" xfId="39027" xr:uid="{00000000-0005-0000-0000-0000A0980000}"/>
    <cellStyle name="tableau | ligne-titre | niveau2 12 3" xfId="39028" xr:uid="{00000000-0005-0000-0000-0000A1980000}"/>
    <cellStyle name="tableau | ligne-titre | niveau2 13" xfId="39029" xr:uid="{00000000-0005-0000-0000-0000A2980000}"/>
    <cellStyle name="tableau | ligne-titre | niveau2 2" xfId="39030" xr:uid="{00000000-0005-0000-0000-0000A3980000}"/>
    <cellStyle name="tableau | ligne-titre | niveau2 2 2" xfId="39031" xr:uid="{00000000-0005-0000-0000-0000A4980000}"/>
    <cellStyle name="tableau | ligne-titre | niveau2 2 2 2" xfId="39032" xr:uid="{00000000-0005-0000-0000-0000A5980000}"/>
    <cellStyle name="tableau | ligne-titre | niveau2 2 2 2 2" xfId="39033" xr:uid="{00000000-0005-0000-0000-0000A6980000}"/>
    <cellStyle name="tableau | ligne-titre | niveau2 2 2 2 3" xfId="39034" xr:uid="{00000000-0005-0000-0000-0000A7980000}"/>
    <cellStyle name="tableau | ligne-titre | niveau2 2 2 3" xfId="39035" xr:uid="{00000000-0005-0000-0000-0000A8980000}"/>
    <cellStyle name="tableau | ligne-titre | niveau2 2 2 4" xfId="39036" xr:uid="{00000000-0005-0000-0000-0000A9980000}"/>
    <cellStyle name="tableau | ligne-titre | niveau2 2 3" xfId="39037" xr:uid="{00000000-0005-0000-0000-0000AA980000}"/>
    <cellStyle name="tableau | ligne-titre | niveau2 2 3 2" xfId="39038" xr:uid="{00000000-0005-0000-0000-0000AB980000}"/>
    <cellStyle name="tableau | ligne-titre | niveau2 2 3 2 2" xfId="39039" xr:uid="{00000000-0005-0000-0000-0000AC980000}"/>
    <cellStyle name="tableau | ligne-titre | niveau2 2 3 2 3" xfId="39040" xr:uid="{00000000-0005-0000-0000-0000AD980000}"/>
    <cellStyle name="tableau | ligne-titre | niveau2 2 3 3" xfId="39041" xr:uid="{00000000-0005-0000-0000-0000AE980000}"/>
    <cellStyle name="tableau | ligne-titre | niveau2 2 3 4" xfId="39042" xr:uid="{00000000-0005-0000-0000-0000AF980000}"/>
    <cellStyle name="tableau | ligne-titre | niveau2 2 4" xfId="39043" xr:uid="{00000000-0005-0000-0000-0000B0980000}"/>
    <cellStyle name="tableau | ligne-titre | niveau2 2 4 2" xfId="39044" xr:uid="{00000000-0005-0000-0000-0000B1980000}"/>
    <cellStyle name="tableau | ligne-titre | niveau2 2 4 3" xfId="39045" xr:uid="{00000000-0005-0000-0000-0000B2980000}"/>
    <cellStyle name="tableau | ligne-titre | niveau2 2 5" xfId="39046" xr:uid="{00000000-0005-0000-0000-0000B3980000}"/>
    <cellStyle name="tableau | ligne-titre | niveau2 2 5 2" xfId="39047" xr:uid="{00000000-0005-0000-0000-0000B4980000}"/>
    <cellStyle name="tableau | ligne-titre | niveau2 2 5 3" xfId="39048" xr:uid="{00000000-0005-0000-0000-0000B5980000}"/>
    <cellStyle name="tableau | ligne-titre | niveau2 2 6" xfId="39049" xr:uid="{00000000-0005-0000-0000-0000B6980000}"/>
    <cellStyle name="tableau | ligne-titre | niveau2 2 7" xfId="39050" xr:uid="{00000000-0005-0000-0000-0000B7980000}"/>
    <cellStyle name="tableau | ligne-titre | niveau2 3" xfId="39051" xr:uid="{00000000-0005-0000-0000-0000B8980000}"/>
    <cellStyle name="tableau | ligne-titre | niveau2 3 2" xfId="39052" xr:uid="{00000000-0005-0000-0000-0000B9980000}"/>
    <cellStyle name="tableau | ligne-titre | niveau2 3 2 2" xfId="39053" xr:uid="{00000000-0005-0000-0000-0000BA980000}"/>
    <cellStyle name="tableau | ligne-titre | niveau2 3 2 2 2" xfId="39054" xr:uid="{00000000-0005-0000-0000-0000BB980000}"/>
    <cellStyle name="tableau | ligne-titre | niveau2 3 2 2 3" xfId="39055" xr:uid="{00000000-0005-0000-0000-0000BC980000}"/>
    <cellStyle name="tableau | ligne-titre | niveau2 3 2 3" xfId="39056" xr:uid="{00000000-0005-0000-0000-0000BD980000}"/>
    <cellStyle name="tableau | ligne-titre | niveau2 3 2 4" xfId="39057" xr:uid="{00000000-0005-0000-0000-0000BE980000}"/>
    <cellStyle name="tableau | ligne-titre | niveau2 3 3" xfId="39058" xr:uid="{00000000-0005-0000-0000-0000BF980000}"/>
    <cellStyle name="tableau | ligne-titre | niveau2 3 3 2" xfId="39059" xr:uid="{00000000-0005-0000-0000-0000C0980000}"/>
    <cellStyle name="tableau | ligne-titre | niveau2 3 3 2 2" xfId="39060" xr:uid="{00000000-0005-0000-0000-0000C1980000}"/>
    <cellStyle name="tableau | ligne-titre | niveau2 3 3 2 3" xfId="39061" xr:uid="{00000000-0005-0000-0000-0000C2980000}"/>
    <cellStyle name="tableau | ligne-titre | niveau2 3 3 3" xfId="39062" xr:uid="{00000000-0005-0000-0000-0000C3980000}"/>
    <cellStyle name="tableau | ligne-titre | niveau2 3 3 4" xfId="39063" xr:uid="{00000000-0005-0000-0000-0000C4980000}"/>
    <cellStyle name="tableau | ligne-titre | niveau2 3 4" xfId="39064" xr:uid="{00000000-0005-0000-0000-0000C5980000}"/>
    <cellStyle name="tableau | ligne-titre | niveau2 3 4 2" xfId="39065" xr:uid="{00000000-0005-0000-0000-0000C6980000}"/>
    <cellStyle name="tableau | ligne-titre | niveau2 3 4 3" xfId="39066" xr:uid="{00000000-0005-0000-0000-0000C7980000}"/>
    <cellStyle name="tableau | ligne-titre | niveau2 3 5" xfId="39067" xr:uid="{00000000-0005-0000-0000-0000C8980000}"/>
    <cellStyle name="tableau | ligne-titre | niveau2 3 6" xfId="39068" xr:uid="{00000000-0005-0000-0000-0000C9980000}"/>
    <cellStyle name="tableau | ligne-titre | niveau2 4" xfId="39069" xr:uid="{00000000-0005-0000-0000-0000CA980000}"/>
    <cellStyle name="tableau | ligne-titre | niveau2 4 2" xfId="39070" xr:uid="{00000000-0005-0000-0000-0000CB980000}"/>
    <cellStyle name="tableau | ligne-titre | niveau2 4 2 2" xfId="39071" xr:uid="{00000000-0005-0000-0000-0000CC980000}"/>
    <cellStyle name="tableau | ligne-titre | niveau2 4 2 2 2" xfId="39072" xr:uid="{00000000-0005-0000-0000-0000CD980000}"/>
    <cellStyle name="tableau | ligne-titre | niveau2 4 2 2 3" xfId="39073" xr:uid="{00000000-0005-0000-0000-0000CE980000}"/>
    <cellStyle name="tableau | ligne-titre | niveau2 4 2 3" xfId="39074" xr:uid="{00000000-0005-0000-0000-0000CF980000}"/>
    <cellStyle name="tableau | ligne-titre | niveau2 4 2 4" xfId="39075" xr:uid="{00000000-0005-0000-0000-0000D0980000}"/>
    <cellStyle name="tableau | ligne-titre | niveau2 4 3" xfId="39076" xr:uid="{00000000-0005-0000-0000-0000D1980000}"/>
    <cellStyle name="tableau | ligne-titre | niveau2 4 3 2" xfId="39077" xr:uid="{00000000-0005-0000-0000-0000D2980000}"/>
    <cellStyle name="tableau | ligne-titre | niveau2 4 3 2 2" xfId="39078" xr:uid="{00000000-0005-0000-0000-0000D3980000}"/>
    <cellStyle name="tableau | ligne-titre | niveau2 4 3 2 3" xfId="39079" xr:uid="{00000000-0005-0000-0000-0000D4980000}"/>
    <cellStyle name="tableau | ligne-titre | niveau2 4 3 3" xfId="39080" xr:uid="{00000000-0005-0000-0000-0000D5980000}"/>
    <cellStyle name="tableau | ligne-titre | niveau2 4 3 4" xfId="39081" xr:uid="{00000000-0005-0000-0000-0000D6980000}"/>
    <cellStyle name="tableau | ligne-titre | niveau2 4 4" xfId="39082" xr:uid="{00000000-0005-0000-0000-0000D7980000}"/>
    <cellStyle name="tableau | ligne-titre | niveau2 4 4 2" xfId="39083" xr:uid="{00000000-0005-0000-0000-0000D8980000}"/>
    <cellStyle name="tableau | ligne-titre | niveau2 4 4 3" xfId="39084" xr:uid="{00000000-0005-0000-0000-0000D9980000}"/>
    <cellStyle name="tableau | ligne-titre | niveau2 4 5" xfId="39085" xr:uid="{00000000-0005-0000-0000-0000DA980000}"/>
    <cellStyle name="tableau | ligne-titre | niveau2 4 6" xfId="39086" xr:uid="{00000000-0005-0000-0000-0000DB980000}"/>
    <cellStyle name="tableau | ligne-titre | niveau2 5" xfId="39087" xr:uid="{00000000-0005-0000-0000-0000DC980000}"/>
    <cellStyle name="tableau | ligne-titre | niveau2 5 2" xfId="39088" xr:uid="{00000000-0005-0000-0000-0000DD980000}"/>
    <cellStyle name="tableau | ligne-titre | niveau2 5 2 2" xfId="39089" xr:uid="{00000000-0005-0000-0000-0000DE980000}"/>
    <cellStyle name="tableau | ligne-titre | niveau2 5 2 2 2" xfId="39090" xr:uid="{00000000-0005-0000-0000-0000DF980000}"/>
    <cellStyle name="tableau | ligne-titre | niveau2 5 2 2 3" xfId="39091" xr:uid="{00000000-0005-0000-0000-0000E0980000}"/>
    <cellStyle name="tableau | ligne-titre | niveau2 5 2 3" xfId="39092" xr:uid="{00000000-0005-0000-0000-0000E1980000}"/>
    <cellStyle name="tableau | ligne-titre | niveau2 5 2 4" xfId="39093" xr:uid="{00000000-0005-0000-0000-0000E2980000}"/>
    <cellStyle name="tableau | ligne-titre | niveau2 5 3" xfId="39094" xr:uid="{00000000-0005-0000-0000-0000E3980000}"/>
    <cellStyle name="tableau | ligne-titre | niveau2 5 3 2" xfId="39095" xr:uid="{00000000-0005-0000-0000-0000E4980000}"/>
    <cellStyle name="tableau | ligne-titre | niveau2 5 3 2 2" xfId="39096" xr:uid="{00000000-0005-0000-0000-0000E5980000}"/>
    <cellStyle name="tableau | ligne-titre | niveau2 5 3 2 3" xfId="39097" xr:uid="{00000000-0005-0000-0000-0000E6980000}"/>
    <cellStyle name="tableau | ligne-titre | niveau2 5 3 3" xfId="39098" xr:uid="{00000000-0005-0000-0000-0000E7980000}"/>
    <cellStyle name="tableau | ligne-titre | niveau2 5 3 4" xfId="39099" xr:uid="{00000000-0005-0000-0000-0000E8980000}"/>
    <cellStyle name="tableau | ligne-titre | niveau2 5 4" xfId="39100" xr:uid="{00000000-0005-0000-0000-0000E9980000}"/>
    <cellStyle name="tableau | ligne-titre | niveau2 5 4 2" xfId="39101" xr:uid="{00000000-0005-0000-0000-0000EA980000}"/>
    <cellStyle name="tableau | ligne-titre | niveau2 5 4 2 2" xfId="39102" xr:uid="{00000000-0005-0000-0000-0000EB980000}"/>
    <cellStyle name="tableau | ligne-titre | niveau2 5 4 2 3" xfId="39103" xr:uid="{00000000-0005-0000-0000-0000EC980000}"/>
    <cellStyle name="tableau | ligne-titre | niveau2 5 4 3" xfId="39104" xr:uid="{00000000-0005-0000-0000-0000ED980000}"/>
    <cellStyle name="tableau | ligne-titre | niveau2 5 4 4" xfId="39105" xr:uid="{00000000-0005-0000-0000-0000EE980000}"/>
    <cellStyle name="tableau | ligne-titre | niveau2 5 5" xfId="39106" xr:uid="{00000000-0005-0000-0000-0000EF980000}"/>
    <cellStyle name="tableau | ligne-titre | niveau2 5 5 2" xfId="39107" xr:uid="{00000000-0005-0000-0000-0000F0980000}"/>
    <cellStyle name="tableau | ligne-titre | niveau2 5 5 3" xfId="39108" xr:uid="{00000000-0005-0000-0000-0000F1980000}"/>
    <cellStyle name="tableau | ligne-titre | niveau2 5 6" xfId="39109" xr:uid="{00000000-0005-0000-0000-0000F2980000}"/>
    <cellStyle name="tableau | ligne-titre | niveau2 5 7" xfId="39110" xr:uid="{00000000-0005-0000-0000-0000F3980000}"/>
    <cellStyle name="tableau | ligne-titre | niveau2 6" xfId="39111" xr:uid="{00000000-0005-0000-0000-0000F4980000}"/>
    <cellStyle name="tableau | ligne-titre | niveau2 6 2" xfId="39112" xr:uid="{00000000-0005-0000-0000-0000F5980000}"/>
    <cellStyle name="tableau | ligne-titre | niveau2 6 2 2" xfId="39113" xr:uid="{00000000-0005-0000-0000-0000F6980000}"/>
    <cellStyle name="tableau | ligne-titre | niveau2 6 2 2 2" xfId="39114" xr:uid="{00000000-0005-0000-0000-0000F7980000}"/>
    <cellStyle name="tableau | ligne-titre | niveau2 6 2 2 3" xfId="39115" xr:uid="{00000000-0005-0000-0000-0000F8980000}"/>
    <cellStyle name="tableau | ligne-titre | niveau2 6 2 3" xfId="39116" xr:uid="{00000000-0005-0000-0000-0000F9980000}"/>
    <cellStyle name="tableau | ligne-titre | niveau2 6 2 4" xfId="39117" xr:uid="{00000000-0005-0000-0000-0000FA980000}"/>
    <cellStyle name="tableau | ligne-titre | niveau2 6 3" xfId="39118" xr:uid="{00000000-0005-0000-0000-0000FB980000}"/>
    <cellStyle name="tableau | ligne-titre | niveau2 6 3 2" xfId="39119" xr:uid="{00000000-0005-0000-0000-0000FC980000}"/>
    <cellStyle name="tableau | ligne-titre | niveau2 6 3 2 2" xfId="39120" xr:uid="{00000000-0005-0000-0000-0000FD980000}"/>
    <cellStyle name="tableau | ligne-titre | niveau2 6 3 2 3" xfId="39121" xr:uid="{00000000-0005-0000-0000-0000FE980000}"/>
    <cellStyle name="tableau | ligne-titre | niveau2 6 3 3" xfId="39122" xr:uid="{00000000-0005-0000-0000-0000FF980000}"/>
    <cellStyle name="tableau | ligne-titre | niveau2 6 3 4" xfId="39123" xr:uid="{00000000-0005-0000-0000-000000990000}"/>
    <cellStyle name="tableau | ligne-titre | niveau2 6 4" xfId="39124" xr:uid="{00000000-0005-0000-0000-000001990000}"/>
    <cellStyle name="tableau | ligne-titre | niveau2 6 4 2" xfId="39125" xr:uid="{00000000-0005-0000-0000-000002990000}"/>
    <cellStyle name="tableau | ligne-titre | niveau2 6 4 3" xfId="39126" xr:uid="{00000000-0005-0000-0000-000003990000}"/>
    <cellStyle name="tableau | ligne-titre | niveau2 6 5" xfId="39127" xr:uid="{00000000-0005-0000-0000-000004990000}"/>
    <cellStyle name="tableau | ligne-titre | niveau2 6 6" xfId="39128" xr:uid="{00000000-0005-0000-0000-000005990000}"/>
    <cellStyle name="tableau | ligne-titre | niveau2 7" xfId="39129" xr:uid="{00000000-0005-0000-0000-000006990000}"/>
    <cellStyle name="tableau | ligne-titre | niveau2 7 2" xfId="39130" xr:uid="{00000000-0005-0000-0000-000007990000}"/>
    <cellStyle name="tableau | ligne-titre | niveau2 7 2 2" xfId="39131" xr:uid="{00000000-0005-0000-0000-000008990000}"/>
    <cellStyle name="tableau | ligne-titre | niveau2 7 2 3" xfId="39132" xr:uid="{00000000-0005-0000-0000-000009990000}"/>
    <cellStyle name="tableau | ligne-titre | niveau2 7 3" xfId="39133" xr:uid="{00000000-0005-0000-0000-00000A990000}"/>
    <cellStyle name="tableau | ligne-titre | niveau2 7 4" xfId="39134" xr:uid="{00000000-0005-0000-0000-00000B990000}"/>
    <cellStyle name="tableau | ligne-titre | niveau2 8" xfId="39135" xr:uid="{00000000-0005-0000-0000-00000C990000}"/>
    <cellStyle name="tableau | ligne-titre | niveau2 8 2" xfId="39136" xr:uid="{00000000-0005-0000-0000-00000D990000}"/>
    <cellStyle name="tableau | ligne-titre | niveau2 8 2 2" xfId="39137" xr:uid="{00000000-0005-0000-0000-00000E990000}"/>
    <cellStyle name="tableau | ligne-titre | niveau2 8 2 3" xfId="39138" xr:uid="{00000000-0005-0000-0000-00000F990000}"/>
    <cellStyle name="tableau | ligne-titre | niveau2 8 3" xfId="39139" xr:uid="{00000000-0005-0000-0000-000010990000}"/>
    <cellStyle name="tableau | ligne-titre | niveau2 8 4" xfId="39140" xr:uid="{00000000-0005-0000-0000-000011990000}"/>
    <cellStyle name="tableau | ligne-titre | niveau2 9" xfId="39141" xr:uid="{00000000-0005-0000-0000-000012990000}"/>
    <cellStyle name="tableau | ligne-titre | niveau2 9 2" xfId="39142" xr:uid="{00000000-0005-0000-0000-000013990000}"/>
    <cellStyle name="tableau | ligne-titre | niveau2 9 2 2" xfId="39143" xr:uid="{00000000-0005-0000-0000-000014990000}"/>
    <cellStyle name="tableau | ligne-titre | niveau2 9 2 3" xfId="39144" xr:uid="{00000000-0005-0000-0000-000015990000}"/>
    <cellStyle name="tableau | ligne-titre | niveau2 9 3" xfId="39145" xr:uid="{00000000-0005-0000-0000-000016990000}"/>
    <cellStyle name="tableau | ligne-titre | niveau2 9 4" xfId="39146" xr:uid="{00000000-0005-0000-0000-000017990000}"/>
    <cellStyle name="Title 10" xfId="39147" xr:uid="{00000000-0005-0000-0000-000018990000}"/>
    <cellStyle name="Title 10 10" xfId="39148" xr:uid="{00000000-0005-0000-0000-000019990000}"/>
    <cellStyle name="Title 10 10 2" xfId="39149" xr:uid="{00000000-0005-0000-0000-00001A990000}"/>
    <cellStyle name="Title 10 10 3" xfId="39150" xr:uid="{00000000-0005-0000-0000-00001B990000}"/>
    <cellStyle name="Title 10 11" xfId="39151" xr:uid="{00000000-0005-0000-0000-00001C990000}"/>
    <cellStyle name="Title 10 11 2" xfId="39152" xr:uid="{00000000-0005-0000-0000-00001D990000}"/>
    <cellStyle name="Title 10 11 3" xfId="39153" xr:uid="{00000000-0005-0000-0000-00001E990000}"/>
    <cellStyle name="Title 10 12" xfId="39154" xr:uid="{00000000-0005-0000-0000-00001F990000}"/>
    <cellStyle name="Title 10 12 2" xfId="39155" xr:uid="{00000000-0005-0000-0000-000020990000}"/>
    <cellStyle name="Title 10 12 3" xfId="39156" xr:uid="{00000000-0005-0000-0000-000021990000}"/>
    <cellStyle name="Title 10 13" xfId="39157" xr:uid="{00000000-0005-0000-0000-000022990000}"/>
    <cellStyle name="Title 10 2" xfId="39158" xr:uid="{00000000-0005-0000-0000-000023990000}"/>
    <cellStyle name="Title 10 2 2" xfId="39159" xr:uid="{00000000-0005-0000-0000-000024990000}"/>
    <cellStyle name="Title 10 2 2 2" xfId="39160" xr:uid="{00000000-0005-0000-0000-000025990000}"/>
    <cellStyle name="Title 10 2 2 2 2" xfId="39161" xr:uid="{00000000-0005-0000-0000-000026990000}"/>
    <cellStyle name="Title 10 2 2 2 3" xfId="39162" xr:uid="{00000000-0005-0000-0000-000027990000}"/>
    <cellStyle name="Title 10 2 2 3" xfId="39163" xr:uid="{00000000-0005-0000-0000-000028990000}"/>
    <cellStyle name="Title 10 2 2 4" xfId="39164" xr:uid="{00000000-0005-0000-0000-000029990000}"/>
    <cellStyle name="Title 10 2 3" xfId="39165" xr:uid="{00000000-0005-0000-0000-00002A990000}"/>
    <cellStyle name="Title 10 2 3 2" xfId="39166" xr:uid="{00000000-0005-0000-0000-00002B990000}"/>
    <cellStyle name="Title 10 2 3 2 2" xfId="39167" xr:uid="{00000000-0005-0000-0000-00002C990000}"/>
    <cellStyle name="Title 10 2 3 2 3" xfId="39168" xr:uid="{00000000-0005-0000-0000-00002D990000}"/>
    <cellStyle name="Title 10 2 3 3" xfId="39169" xr:uid="{00000000-0005-0000-0000-00002E990000}"/>
    <cellStyle name="Title 10 2 3 4" xfId="39170" xr:uid="{00000000-0005-0000-0000-00002F990000}"/>
    <cellStyle name="Title 10 2 4" xfId="39171" xr:uid="{00000000-0005-0000-0000-000030990000}"/>
    <cellStyle name="Title 10 2 4 2" xfId="39172" xr:uid="{00000000-0005-0000-0000-000031990000}"/>
    <cellStyle name="Title 10 2 4 3" xfId="39173" xr:uid="{00000000-0005-0000-0000-000032990000}"/>
    <cellStyle name="Title 10 2 5" xfId="39174" xr:uid="{00000000-0005-0000-0000-000033990000}"/>
    <cellStyle name="Title 10 2 5 2" xfId="39175" xr:uid="{00000000-0005-0000-0000-000034990000}"/>
    <cellStyle name="Title 10 2 5 3" xfId="39176" xr:uid="{00000000-0005-0000-0000-000035990000}"/>
    <cellStyle name="Title 10 2 6" xfId="39177" xr:uid="{00000000-0005-0000-0000-000036990000}"/>
    <cellStyle name="Title 10 2 7" xfId="39178" xr:uid="{00000000-0005-0000-0000-000037990000}"/>
    <cellStyle name="Title 10 3" xfId="39179" xr:uid="{00000000-0005-0000-0000-000038990000}"/>
    <cellStyle name="Title 10 3 2" xfId="39180" xr:uid="{00000000-0005-0000-0000-000039990000}"/>
    <cellStyle name="Title 10 3 2 2" xfId="39181" xr:uid="{00000000-0005-0000-0000-00003A990000}"/>
    <cellStyle name="Title 10 3 2 2 2" xfId="39182" xr:uid="{00000000-0005-0000-0000-00003B990000}"/>
    <cellStyle name="Title 10 3 2 2 3" xfId="39183" xr:uid="{00000000-0005-0000-0000-00003C990000}"/>
    <cellStyle name="Title 10 3 2 3" xfId="39184" xr:uid="{00000000-0005-0000-0000-00003D990000}"/>
    <cellStyle name="Title 10 3 2 4" xfId="39185" xr:uid="{00000000-0005-0000-0000-00003E990000}"/>
    <cellStyle name="Title 10 3 3" xfId="39186" xr:uid="{00000000-0005-0000-0000-00003F990000}"/>
    <cellStyle name="Title 10 3 3 2" xfId="39187" xr:uid="{00000000-0005-0000-0000-000040990000}"/>
    <cellStyle name="Title 10 3 3 2 2" xfId="39188" xr:uid="{00000000-0005-0000-0000-000041990000}"/>
    <cellStyle name="Title 10 3 3 2 3" xfId="39189" xr:uid="{00000000-0005-0000-0000-000042990000}"/>
    <cellStyle name="Title 10 3 3 3" xfId="39190" xr:uid="{00000000-0005-0000-0000-000043990000}"/>
    <cellStyle name="Title 10 3 3 4" xfId="39191" xr:uid="{00000000-0005-0000-0000-000044990000}"/>
    <cellStyle name="Title 10 3 4" xfId="39192" xr:uid="{00000000-0005-0000-0000-000045990000}"/>
    <cellStyle name="Title 10 3 4 2" xfId="39193" xr:uid="{00000000-0005-0000-0000-000046990000}"/>
    <cellStyle name="Title 10 3 4 3" xfId="39194" xr:uid="{00000000-0005-0000-0000-000047990000}"/>
    <cellStyle name="Title 10 3 5" xfId="39195" xr:uid="{00000000-0005-0000-0000-000048990000}"/>
    <cellStyle name="Title 10 3 6" xfId="39196" xr:uid="{00000000-0005-0000-0000-000049990000}"/>
    <cellStyle name="Title 10 4" xfId="39197" xr:uid="{00000000-0005-0000-0000-00004A990000}"/>
    <cellStyle name="Title 10 4 2" xfId="39198" xr:uid="{00000000-0005-0000-0000-00004B990000}"/>
    <cellStyle name="Title 10 4 2 2" xfId="39199" xr:uid="{00000000-0005-0000-0000-00004C990000}"/>
    <cellStyle name="Title 10 4 2 2 2" xfId="39200" xr:uid="{00000000-0005-0000-0000-00004D990000}"/>
    <cellStyle name="Title 10 4 2 2 3" xfId="39201" xr:uid="{00000000-0005-0000-0000-00004E990000}"/>
    <cellStyle name="Title 10 4 2 3" xfId="39202" xr:uid="{00000000-0005-0000-0000-00004F990000}"/>
    <cellStyle name="Title 10 4 2 4" xfId="39203" xr:uid="{00000000-0005-0000-0000-000050990000}"/>
    <cellStyle name="Title 10 4 3" xfId="39204" xr:uid="{00000000-0005-0000-0000-000051990000}"/>
    <cellStyle name="Title 10 4 3 2" xfId="39205" xr:uid="{00000000-0005-0000-0000-000052990000}"/>
    <cellStyle name="Title 10 4 3 2 2" xfId="39206" xr:uid="{00000000-0005-0000-0000-000053990000}"/>
    <cellStyle name="Title 10 4 3 2 3" xfId="39207" xr:uid="{00000000-0005-0000-0000-000054990000}"/>
    <cellStyle name="Title 10 4 3 3" xfId="39208" xr:uid="{00000000-0005-0000-0000-000055990000}"/>
    <cellStyle name="Title 10 4 3 4" xfId="39209" xr:uid="{00000000-0005-0000-0000-000056990000}"/>
    <cellStyle name="Title 10 4 4" xfId="39210" xr:uid="{00000000-0005-0000-0000-000057990000}"/>
    <cellStyle name="Title 10 4 4 2" xfId="39211" xr:uid="{00000000-0005-0000-0000-000058990000}"/>
    <cellStyle name="Title 10 4 4 3" xfId="39212" xr:uid="{00000000-0005-0000-0000-000059990000}"/>
    <cellStyle name="Title 10 4 5" xfId="39213" xr:uid="{00000000-0005-0000-0000-00005A990000}"/>
    <cellStyle name="Title 10 4 6" xfId="39214" xr:uid="{00000000-0005-0000-0000-00005B990000}"/>
    <cellStyle name="Title 10 5" xfId="39215" xr:uid="{00000000-0005-0000-0000-00005C990000}"/>
    <cellStyle name="Title 10 5 2" xfId="39216" xr:uid="{00000000-0005-0000-0000-00005D990000}"/>
    <cellStyle name="Title 10 5 2 2" xfId="39217" xr:uid="{00000000-0005-0000-0000-00005E990000}"/>
    <cellStyle name="Title 10 5 2 2 2" xfId="39218" xr:uid="{00000000-0005-0000-0000-00005F990000}"/>
    <cellStyle name="Title 10 5 2 2 3" xfId="39219" xr:uid="{00000000-0005-0000-0000-000060990000}"/>
    <cellStyle name="Title 10 5 2 3" xfId="39220" xr:uid="{00000000-0005-0000-0000-000061990000}"/>
    <cellStyle name="Title 10 5 2 4" xfId="39221" xr:uid="{00000000-0005-0000-0000-000062990000}"/>
    <cellStyle name="Title 10 5 3" xfId="39222" xr:uid="{00000000-0005-0000-0000-000063990000}"/>
    <cellStyle name="Title 10 5 3 2" xfId="39223" xr:uid="{00000000-0005-0000-0000-000064990000}"/>
    <cellStyle name="Title 10 5 3 2 2" xfId="39224" xr:uid="{00000000-0005-0000-0000-000065990000}"/>
    <cellStyle name="Title 10 5 3 2 3" xfId="39225" xr:uid="{00000000-0005-0000-0000-000066990000}"/>
    <cellStyle name="Title 10 5 3 3" xfId="39226" xr:uid="{00000000-0005-0000-0000-000067990000}"/>
    <cellStyle name="Title 10 5 3 4" xfId="39227" xr:uid="{00000000-0005-0000-0000-000068990000}"/>
    <cellStyle name="Title 10 5 4" xfId="39228" xr:uid="{00000000-0005-0000-0000-000069990000}"/>
    <cellStyle name="Title 10 5 4 2" xfId="39229" xr:uid="{00000000-0005-0000-0000-00006A990000}"/>
    <cellStyle name="Title 10 5 4 2 2" xfId="39230" xr:uid="{00000000-0005-0000-0000-00006B990000}"/>
    <cellStyle name="Title 10 5 4 2 3" xfId="39231" xr:uid="{00000000-0005-0000-0000-00006C990000}"/>
    <cellStyle name="Title 10 5 4 3" xfId="39232" xr:uid="{00000000-0005-0000-0000-00006D990000}"/>
    <cellStyle name="Title 10 5 4 4" xfId="39233" xr:uid="{00000000-0005-0000-0000-00006E990000}"/>
    <cellStyle name="Title 10 5 5" xfId="39234" xr:uid="{00000000-0005-0000-0000-00006F990000}"/>
    <cellStyle name="Title 10 5 5 2" xfId="39235" xr:uid="{00000000-0005-0000-0000-000070990000}"/>
    <cellStyle name="Title 10 5 5 3" xfId="39236" xr:uid="{00000000-0005-0000-0000-000071990000}"/>
    <cellStyle name="Title 10 5 6" xfId="39237" xr:uid="{00000000-0005-0000-0000-000072990000}"/>
    <cellStyle name="Title 10 5 7" xfId="39238" xr:uid="{00000000-0005-0000-0000-000073990000}"/>
    <cellStyle name="Title 10 6" xfId="39239" xr:uid="{00000000-0005-0000-0000-000074990000}"/>
    <cellStyle name="Title 10 6 2" xfId="39240" xr:uid="{00000000-0005-0000-0000-000075990000}"/>
    <cellStyle name="Title 10 6 2 2" xfId="39241" xr:uid="{00000000-0005-0000-0000-000076990000}"/>
    <cellStyle name="Title 10 6 2 2 2" xfId="39242" xr:uid="{00000000-0005-0000-0000-000077990000}"/>
    <cellStyle name="Title 10 6 2 2 3" xfId="39243" xr:uid="{00000000-0005-0000-0000-000078990000}"/>
    <cellStyle name="Title 10 6 2 3" xfId="39244" xr:uid="{00000000-0005-0000-0000-000079990000}"/>
    <cellStyle name="Title 10 6 2 4" xfId="39245" xr:uid="{00000000-0005-0000-0000-00007A990000}"/>
    <cellStyle name="Title 10 6 3" xfId="39246" xr:uid="{00000000-0005-0000-0000-00007B990000}"/>
    <cellStyle name="Title 10 6 3 2" xfId="39247" xr:uid="{00000000-0005-0000-0000-00007C990000}"/>
    <cellStyle name="Title 10 6 3 2 2" xfId="39248" xr:uid="{00000000-0005-0000-0000-00007D990000}"/>
    <cellStyle name="Title 10 6 3 2 3" xfId="39249" xr:uid="{00000000-0005-0000-0000-00007E990000}"/>
    <cellStyle name="Title 10 6 3 3" xfId="39250" xr:uid="{00000000-0005-0000-0000-00007F990000}"/>
    <cellStyle name="Title 10 6 3 4" xfId="39251" xr:uid="{00000000-0005-0000-0000-000080990000}"/>
    <cellStyle name="Title 10 6 4" xfId="39252" xr:uid="{00000000-0005-0000-0000-000081990000}"/>
    <cellStyle name="Title 10 6 4 2" xfId="39253" xr:uid="{00000000-0005-0000-0000-000082990000}"/>
    <cellStyle name="Title 10 6 4 3" xfId="39254" xr:uid="{00000000-0005-0000-0000-000083990000}"/>
    <cellStyle name="Title 10 6 5" xfId="39255" xr:uid="{00000000-0005-0000-0000-000084990000}"/>
    <cellStyle name="Title 10 6 6" xfId="39256" xr:uid="{00000000-0005-0000-0000-000085990000}"/>
    <cellStyle name="Title 10 7" xfId="39257" xr:uid="{00000000-0005-0000-0000-000086990000}"/>
    <cellStyle name="Title 10 7 2" xfId="39258" xr:uid="{00000000-0005-0000-0000-000087990000}"/>
    <cellStyle name="Title 10 7 2 2" xfId="39259" xr:uid="{00000000-0005-0000-0000-000088990000}"/>
    <cellStyle name="Title 10 7 2 3" xfId="39260" xr:uid="{00000000-0005-0000-0000-000089990000}"/>
    <cellStyle name="Title 10 7 3" xfId="39261" xr:uid="{00000000-0005-0000-0000-00008A990000}"/>
    <cellStyle name="Title 10 7 4" xfId="39262" xr:uid="{00000000-0005-0000-0000-00008B990000}"/>
    <cellStyle name="Title 10 8" xfId="39263" xr:uid="{00000000-0005-0000-0000-00008C990000}"/>
    <cellStyle name="Title 10 8 2" xfId="39264" xr:uid="{00000000-0005-0000-0000-00008D990000}"/>
    <cellStyle name="Title 10 8 2 2" xfId="39265" xr:uid="{00000000-0005-0000-0000-00008E990000}"/>
    <cellStyle name="Title 10 8 2 3" xfId="39266" xr:uid="{00000000-0005-0000-0000-00008F990000}"/>
    <cellStyle name="Title 10 8 3" xfId="39267" xr:uid="{00000000-0005-0000-0000-000090990000}"/>
    <cellStyle name="Title 10 8 4" xfId="39268" xr:uid="{00000000-0005-0000-0000-000091990000}"/>
    <cellStyle name="Title 10 9" xfId="39269" xr:uid="{00000000-0005-0000-0000-000092990000}"/>
    <cellStyle name="Title 10 9 2" xfId="39270" xr:uid="{00000000-0005-0000-0000-000093990000}"/>
    <cellStyle name="Title 10 9 2 2" xfId="39271" xr:uid="{00000000-0005-0000-0000-000094990000}"/>
    <cellStyle name="Title 10 9 2 3" xfId="39272" xr:uid="{00000000-0005-0000-0000-000095990000}"/>
    <cellStyle name="Title 10 9 3" xfId="39273" xr:uid="{00000000-0005-0000-0000-000096990000}"/>
    <cellStyle name="Title 10 9 4" xfId="39274" xr:uid="{00000000-0005-0000-0000-000097990000}"/>
    <cellStyle name="Title 11" xfId="39275" xr:uid="{00000000-0005-0000-0000-000098990000}"/>
    <cellStyle name="Title 11 10" xfId="39276" xr:uid="{00000000-0005-0000-0000-000099990000}"/>
    <cellStyle name="Title 11 10 2" xfId="39277" xr:uid="{00000000-0005-0000-0000-00009A990000}"/>
    <cellStyle name="Title 11 10 3" xfId="39278" xr:uid="{00000000-0005-0000-0000-00009B990000}"/>
    <cellStyle name="Title 11 11" xfId="39279" xr:uid="{00000000-0005-0000-0000-00009C990000}"/>
    <cellStyle name="Title 11 11 2" xfId="39280" xr:uid="{00000000-0005-0000-0000-00009D990000}"/>
    <cellStyle name="Title 11 11 3" xfId="39281" xr:uid="{00000000-0005-0000-0000-00009E990000}"/>
    <cellStyle name="Title 11 12" xfId="39282" xr:uid="{00000000-0005-0000-0000-00009F990000}"/>
    <cellStyle name="Title 11 12 2" xfId="39283" xr:uid="{00000000-0005-0000-0000-0000A0990000}"/>
    <cellStyle name="Title 11 12 3" xfId="39284" xr:uid="{00000000-0005-0000-0000-0000A1990000}"/>
    <cellStyle name="Title 11 13" xfId="39285" xr:uid="{00000000-0005-0000-0000-0000A2990000}"/>
    <cellStyle name="Title 11 2" xfId="39286" xr:uid="{00000000-0005-0000-0000-0000A3990000}"/>
    <cellStyle name="Title 11 2 2" xfId="39287" xr:uid="{00000000-0005-0000-0000-0000A4990000}"/>
    <cellStyle name="Title 11 2 2 2" xfId="39288" xr:uid="{00000000-0005-0000-0000-0000A5990000}"/>
    <cellStyle name="Title 11 2 2 2 2" xfId="39289" xr:uid="{00000000-0005-0000-0000-0000A6990000}"/>
    <cellStyle name="Title 11 2 2 2 3" xfId="39290" xr:uid="{00000000-0005-0000-0000-0000A7990000}"/>
    <cellStyle name="Title 11 2 2 3" xfId="39291" xr:uid="{00000000-0005-0000-0000-0000A8990000}"/>
    <cellStyle name="Title 11 2 2 4" xfId="39292" xr:uid="{00000000-0005-0000-0000-0000A9990000}"/>
    <cellStyle name="Title 11 2 3" xfId="39293" xr:uid="{00000000-0005-0000-0000-0000AA990000}"/>
    <cellStyle name="Title 11 2 3 2" xfId="39294" xr:uid="{00000000-0005-0000-0000-0000AB990000}"/>
    <cellStyle name="Title 11 2 3 2 2" xfId="39295" xr:uid="{00000000-0005-0000-0000-0000AC990000}"/>
    <cellStyle name="Title 11 2 3 2 3" xfId="39296" xr:uid="{00000000-0005-0000-0000-0000AD990000}"/>
    <cellStyle name="Title 11 2 3 3" xfId="39297" xr:uid="{00000000-0005-0000-0000-0000AE990000}"/>
    <cellStyle name="Title 11 2 3 4" xfId="39298" xr:uid="{00000000-0005-0000-0000-0000AF990000}"/>
    <cellStyle name="Title 11 2 4" xfId="39299" xr:uid="{00000000-0005-0000-0000-0000B0990000}"/>
    <cellStyle name="Title 11 2 4 2" xfId="39300" xr:uid="{00000000-0005-0000-0000-0000B1990000}"/>
    <cellStyle name="Title 11 2 4 3" xfId="39301" xr:uid="{00000000-0005-0000-0000-0000B2990000}"/>
    <cellStyle name="Title 11 2 5" xfId="39302" xr:uid="{00000000-0005-0000-0000-0000B3990000}"/>
    <cellStyle name="Title 11 2 5 2" xfId="39303" xr:uid="{00000000-0005-0000-0000-0000B4990000}"/>
    <cellStyle name="Title 11 2 5 3" xfId="39304" xr:uid="{00000000-0005-0000-0000-0000B5990000}"/>
    <cellStyle name="Title 11 2 6" xfId="39305" xr:uid="{00000000-0005-0000-0000-0000B6990000}"/>
    <cellStyle name="Title 11 2 7" xfId="39306" xr:uid="{00000000-0005-0000-0000-0000B7990000}"/>
    <cellStyle name="Title 11 3" xfId="39307" xr:uid="{00000000-0005-0000-0000-0000B8990000}"/>
    <cellStyle name="Title 11 3 2" xfId="39308" xr:uid="{00000000-0005-0000-0000-0000B9990000}"/>
    <cellStyle name="Title 11 3 2 2" xfId="39309" xr:uid="{00000000-0005-0000-0000-0000BA990000}"/>
    <cellStyle name="Title 11 3 2 2 2" xfId="39310" xr:uid="{00000000-0005-0000-0000-0000BB990000}"/>
    <cellStyle name="Title 11 3 2 2 3" xfId="39311" xr:uid="{00000000-0005-0000-0000-0000BC990000}"/>
    <cellStyle name="Title 11 3 2 3" xfId="39312" xr:uid="{00000000-0005-0000-0000-0000BD990000}"/>
    <cellStyle name="Title 11 3 2 4" xfId="39313" xr:uid="{00000000-0005-0000-0000-0000BE990000}"/>
    <cellStyle name="Title 11 3 3" xfId="39314" xr:uid="{00000000-0005-0000-0000-0000BF990000}"/>
    <cellStyle name="Title 11 3 3 2" xfId="39315" xr:uid="{00000000-0005-0000-0000-0000C0990000}"/>
    <cellStyle name="Title 11 3 3 2 2" xfId="39316" xr:uid="{00000000-0005-0000-0000-0000C1990000}"/>
    <cellStyle name="Title 11 3 3 2 3" xfId="39317" xr:uid="{00000000-0005-0000-0000-0000C2990000}"/>
    <cellStyle name="Title 11 3 3 3" xfId="39318" xr:uid="{00000000-0005-0000-0000-0000C3990000}"/>
    <cellStyle name="Title 11 3 3 4" xfId="39319" xr:uid="{00000000-0005-0000-0000-0000C4990000}"/>
    <cellStyle name="Title 11 3 4" xfId="39320" xr:uid="{00000000-0005-0000-0000-0000C5990000}"/>
    <cellStyle name="Title 11 3 4 2" xfId="39321" xr:uid="{00000000-0005-0000-0000-0000C6990000}"/>
    <cellStyle name="Title 11 3 4 3" xfId="39322" xr:uid="{00000000-0005-0000-0000-0000C7990000}"/>
    <cellStyle name="Title 11 3 5" xfId="39323" xr:uid="{00000000-0005-0000-0000-0000C8990000}"/>
    <cellStyle name="Title 11 3 6" xfId="39324" xr:uid="{00000000-0005-0000-0000-0000C9990000}"/>
    <cellStyle name="Title 11 4" xfId="39325" xr:uid="{00000000-0005-0000-0000-0000CA990000}"/>
    <cellStyle name="Title 11 4 2" xfId="39326" xr:uid="{00000000-0005-0000-0000-0000CB990000}"/>
    <cellStyle name="Title 11 4 2 2" xfId="39327" xr:uid="{00000000-0005-0000-0000-0000CC990000}"/>
    <cellStyle name="Title 11 4 2 2 2" xfId="39328" xr:uid="{00000000-0005-0000-0000-0000CD990000}"/>
    <cellStyle name="Title 11 4 2 2 3" xfId="39329" xr:uid="{00000000-0005-0000-0000-0000CE990000}"/>
    <cellStyle name="Title 11 4 2 3" xfId="39330" xr:uid="{00000000-0005-0000-0000-0000CF990000}"/>
    <cellStyle name="Title 11 4 2 4" xfId="39331" xr:uid="{00000000-0005-0000-0000-0000D0990000}"/>
    <cellStyle name="Title 11 4 3" xfId="39332" xr:uid="{00000000-0005-0000-0000-0000D1990000}"/>
    <cellStyle name="Title 11 4 3 2" xfId="39333" xr:uid="{00000000-0005-0000-0000-0000D2990000}"/>
    <cellStyle name="Title 11 4 3 2 2" xfId="39334" xr:uid="{00000000-0005-0000-0000-0000D3990000}"/>
    <cellStyle name="Title 11 4 3 2 3" xfId="39335" xr:uid="{00000000-0005-0000-0000-0000D4990000}"/>
    <cellStyle name="Title 11 4 3 3" xfId="39336" xr:uid="{00000000-0005-0000-0000-0000D5990000}"/>
    <cellStyle name="Title 11 4 3 4" xfId="39337" xr:uid="{00000000-0005-0000-0000-0000D6990000}"/>
    <cellStyle name="Title 11 4 4" xfId="39338" xr:uid="{00000000-0005-0000-0000-0000D7990000}"/>
    <cellStyle name="Title 11 4 4 2" xfId="39339" xr:uid="{00000000-0005-0000-0000-0000D8990000}"/>
    <cellStyle name="Title 11 4 4 3" xfId="39340" xr:uid="{00000000-0005-0000-0000-0000D9990000}"/>
    <cellStyle name="Title 11 4 5" xfId="39341" xr:uid="{00000000-0005-0000-0000-0000DA990000}"/>
    <cellStyle name="Title 11 4 6" xfId="39342" xr:uid="{00000000-0005-0000-0000-0000DB990000}"/>
    <cellStyle name="Title 11 5" xfId="39343" xr:uid="{00000000-0005-0000-0000-0000DC990000}"/>
    <cellStyle name="Title 11 5 2" xfId="39344" xr:uid="{00000000-0005-0000-0000-0000DD990000}"/>
    <cellStyle name="Title 11 5 2 2" xfId="39345" xr:uid="{00000000-0005-0000-0000-0000DE990000}"/>
    <cellStyle name="Title 11 5 2 2 2" xfId="39346" xr:uid="{00000000-0005-0000-0000-0000DF990000}"/>
    <cellStyle name="Title 11 5 2 2 3" xfId="39347" xr:uid="{00000000-0005-0000-0000-0000E0990000}"/>
    <cellStyle name="Title 11 5 2 3" xfId="39348" xr:uid="{00000000-0005-0000-0000-0000E1990000}"/>
    <cellStyle name="Title 11 5 2 4" xfId="39349" xr:uid="{00000000-0005-0000-0000-0000E2990000}"/>
    <cellStyle name="Title 11 5 3" xfId="39350" xr:uid="{00000000-0005-0000-0000-0000E3990000}"/>
    <cellStyle name="Title 11 5 3 2" xfId="39351" xr:uid="{00000000-0005-0000-0000-0000E4990000}"/>
    <cellStyle name="Title 11 5 3 2 2" xfId="39352" xr:uid="{00000000-0005-0000-0000-0000E5990000}"/>
    <cellStyle name="Title 11 5 3 2 3" xfId="39353" xr:uid="{00000000-0005-0000-0000-0000E6990000}"/>
    <cellStyle name="Title 11 5 3 3" xfId="39354" xr:uid="{00000000-0005-0000-0000-0000E7990000}"/>
    <cellStyle name="Title 11 5 3 4" xfId="39355" xr:uid="{00000000-0005-0000-0000-0000E8990000}"/>
    <cellStyle name="Title 11 5 4" xfId="39356" xr:uid="{00000000-0005-0000-0000-0000E9990000}"/>
    <cellStyle name="Title 11 5 4 2" xfId="39357" xr:uid="{00000000-0005-0000-0000-0000EA990000}"/>
    <cellStyle name="Title 11 5 4 2 2" xfId="39358" xr:uid="{00000000-0005-0000-0000-0000EB990000}"/>
    <cellStyle name="Title 11 5 4 2 3" xfId="39359" xr:uid="{00000000-0005-0000-0000-0000EC990000}"/>
    <cellStyle name="Title 11 5 4 3" xfId="39360" xr:uid="{00000000-0005-0000-0000-0000ED990000}"/>
    <cellStyle name="Title 11 5 4 4" xfId="39361" xr:uid="{00000000-0005-0000-0000-0000EE990000}"/>
    <cellStyle name="Title 11 5 5" xfId="39362" xr:uid="{00000000-0005-0000-0000-0000EF990000}"/>
    <cellStyle name="Title 11 5 5 2" xfId="39363" xr:uid="{00000000-0005-0000-0000-0000F0990000}"/>
    <cellStyle name="Title 11 5 5 3" xfId="39364" xr:uid="{00000000-0005-0000-0000-0000F1990000}"/>
    <cellStyle name="Title 11 5 6" xfId="39365" xr:uid="{00000000-0005-0000-0000-0000F2990000}"/>
    <cellStyle name="Title 11 5 7" xfId="39366" xr:uid="{00000000-0005-0000-0000-0000F3990000}"/>
    <cellStyle name="Title 11 6" xfId="39367" xr:uid="{00000000-0005-0000-0000-0000F4990000}"/>
    <cellStyle name="Title 11 6 2" xfId="39368" xr:uid="{00000000-0005-0000-0000-0000F5990000}"/>
    <cellStyle name="Title 11 6 2 2" xfId="39369" xr:uid="{00000000-0005-0000-0000-0000F6990000}"/>
    <cellStyle name="Title 11 6 2 2 2" xfId="39370" xr:uid="{00000000-0005-0000-0000-0000F7990000}"/>
    <cellStyle name="Title 11 6 2 2 3" xfId="39371" xr:uid="{00000000-0005-0000-0000-0000F8990000}"/>
    <cellStyle name="Title 11 6 2 3" xfId="39372" xr:uid="{00000000-0005-0000-0000-0000F9990000}"/>
    <cellStyle name="Title 11 6 2 4" xfId="39373" xr:uid="{00000000-0005-0000-0000-0000FA990000}"/>
    <cellStyle name="Title 11 6 3" xfId="39374" xr:uid="{00000000-0005-0000-0000-0000FB990000}"/>
    <cellStyle name="Title 11 6 3 2" xfId="39375" xr:uid="{00000000-0005-0000-0000-0000FC990000}"/>
    <cellStyle name="Title 11 6 3 2 2" xfId="39376" xr:uid="{00000000-0005-0000-0000-0000FD990000}"/>
    <cellStyle name="Title 11 6 3 2 3" xfId="39377" xr:uid="{00000000-0005-0000-0000-0000FE990000}"/>
    <cellStyle name="Title 11 6 3 3" xfId="39378" xr:uid="{00000000-0005-0000-0000-0000FF990000}"/>
    <cellStyle name="Title 11 6 3 4" xfId="39379" xr:uid="{00000000-0005-0000-0000-0000009A0000}"/>
    <cellStyle name="Title 11 6 4" xfId="39380" xr:uid="{00000000-0005-0000-0000-0000019A0000}"/>
    <cellStyle name="Title 11 6 4 2" xfId="39381" xr:uid="{00000000-0005-0000-0000-0000029A0000}"/>
    <cellStyle name="Title 11 6 4 3" xfId="39382" xr:uid="{00000000-0005-0000-0000-0000039A0000}"/>
    <cellStyle name="Title 11 6 5" xfId="39383" xr:uid="{00000000-0005-0000-0000-0000049A0000}"/>
    <cellStyle name="Title 11 6 6" xfId="39384" xr:uid="{00000000-0005-0000-0000-0000059A0000}"/>
    <cellStyle name="Title 11 7" xfId="39385" xr:uid="{00000000-0005-0000-0000-0000069A0000}"/>
    <cellStyle name="Title 11 7 2" xfId="39386" xr:uid="{00000000-0005-0000-0000-0000079A0000}"/>
    <cellStyle name="Title 11 7 2 2" xfId="39387" xr:uid="{00000000-0005-0000-0000-0000089A0000}"/>
    <cellStyle name="Title 11 7 2 3" xfId="39388" xr:uid="{00000000-0005-0000-0000-0000099A0000}"/>
    <cellStyle name="Title 11 7 3" xfId="39389" xr:uid="{00000000-0005-0000-0000-00000A9A0000}"/>
    <cellStyle name="Title 11 7 4" xfId="39390" xr:uid="{00000000-0005-0000-0000-00000B9A0000}"/>
    <cellStyle name="Title 11 8" xfId="39391" xr:uid="{00000000-0005-0000-0000-00000C9A0000}"/>
    <cellStyle name="Title 11 8 2" xfId="39392" xr:uid="{00000000-0005-0000-0000-00000D9A0000}"/>
    <cellStyle name="Title 11 8 2 2" xfId="39393" xr:uid="{00000000-0005-0000-0000-00000E9A0000}"/>
    <cellStyle name="Title 11 8 2 3" xfId="39394" xr:uid="{00000000-0005-0000-0000-00000F9A0000}"/>
    <cellStyle name="Title 11 8 3" xfId="39395" xr:uid="{00000000-0005-0000-0000-0000109A0000}"/>
    <cellStyle name="Title 11 8 4" xfId="39396" xr:uid="{00000000-0005-0000-0000-0000119A0000}"/>
    <cellStyle name="Title 11 9" xfId="39397" xr:uid="{00000000-0005-0000-0000-0000129A0000}"/>
    <cellStyle name="Title 11 9 2" xfId="39398" xr:uid="{00000000-0005-0000-0000-0000139A0000}"/>
    <cellStyle name="Title 11 9 2 2" xfId="39399" xr:uid="{00000000-0005-0000-0000-0000149A0000}"/>
    <cellStyle name="Title 11 9 2 3" xfId="39400" xr:uid="{00000000-0005-0000-0000-0000159A0000}"/>
    <cellStyle name="Title 11 9 3" xfId="39401" xr:uid="{00000000-0005-0000-0000-0000169A0000}"/>
    <cellStyle name="Title 11 9 4" xfId="39402" xr:uid="{00000000-0005-0000-0000-0000179A0000}"/>
    <cellStyle name="Title 12" xfId="39403" xr:uid="{00000000-0005-0000-0000-0000189A0000}"/>
    <cellStyle name="Title 12 10" xfId="39404" xr:uid="{00000000-0005-0000-0000-0000199A0000}"/>
    <cellStyle name="Title 12 10 2" xfId="39405" xr:uid="{00000000-0005-0000-0000-00001A9A0000}"/>
    <cellStyle name="Title 12 10 3" xfId="39406" xr:uid="{00000000-0005-0000-0000-00001B9A0000}"/>
    <cellStyle name="Title 12 11" xfId="39407" xr:uid="{00000000-0005-0000-0000-00001C9A0000}"/>
    <cellStyle name="Title 12 11 2" xfId="39408" xr:uid="{00000000-0005-0000-0000-00001D9A0000}"/>
    <cellStyle name="Title 12 11 3" xfId="39409" xr:uid="{00000000-0005-0000-0000-00001E9A0000}"/>
    <cellStyle name="Title 12 12" xfId="39410" xr:uid="{00000000-0005-0000-0000-00001F9A0000}"/>
    <cellStyle name="Title 12 12 2" xfId="39411" xr:uid="{00000000-0005-0000-0000-0000209A0000}"/>
    <cellStyle name="Title 12 12 3" xfId="39412" xr:uid="{00000000-0005-0000-0000-0000219A0000}"/>
    <cellStyle name="Title 12 13" xfId="39413" xr:uid="{00000000-0005-0000-0000-0000229A0000}"/>
    <cellStyle name="Title 12 2" xfId="39414" xr:uid="{00000000-0005-0000-0000-0000239A0000}"/>
    <cellStyle name="Title 12 2 2" xfId="39415" xr:uid="{00000000-0005-0000-0000-0000249A0000}"/>
    <cellStyle name="Title 12 2 2 2" xfId="39416" xr:uid="{00000000-0005-0000-0000-0000259A0000}"/>
    <cellStyle name="Title 12 2 2 2 2" xfId="39417" xr:uid="{00000000-0005-0000-0000-0000269A0000}"/>
    <cellStyle name="Title 12 2 2 2 3" xfId="39418" xr:uid="{00000000-0005-0000-0000-0000279A0000}"/>
    <cellStyle name="Title 12 2 2 3" xfId="39419" xr:uid="{00000000-0005-0000-0000-0000289A0000}"/>
    <cellStyle name="Title 12 2 2 4" xfId="39420" xr:uid="{00000000-0005-0000-0000-0000299A0000}"/>
    <cellStyle name="Title 12 2 3" xfId="39421" xr:uid="{00000000-0005-0000-0000-00002A9A0000}"/>
    <cellStyle name="Title 12 2 3 2" xfId="39422" xr:uid="{00000000-0005-0000-0000-00002B9A0000}"/>
    <cellStyle name="Title 12 2 3 2 2" xfId="39423" xr:uid="{00000000-0005-0000-0000-00002C9A0000}"/>
    <cellStyle name="Title 12 2 3 2 3" xfId="39424" xr:uid="{00000000-0005-0000-0000-00002D9A0000}"/>
    <cellStyle name="Title 12 2 3 3" xfId="39425" xr:uid="{00000000-0005-0000-0000-00002E9A0000}"/>
    <cellStyle name="Title 12 2 3 4" xfId="39426" xr:uid="{00000000-0005-0000-0000-00002F9A0000}"/>
    <cellStyle name="Title 12 2 4" xfId="39427" xr:uid="{00000000-0005-0000-0000-0000309A0000}"/>
    <cellStyle name="Title 12 2 4 2" xfId="39428" xr:uid="{00000000-0005-0000-0000-0000319A0000}"/>
    <cellStyle name="Title 12 2 4 3" xfId="39429" xr:uid="{00000000-0005-0000-0000-0000329A0000}"/>
    <cellStyle name="Title 12 2 5" xfId="39430" xr:uid="{00000000-0005-0000-0000-0000339A0000}"/>
    <cellStyle name="Title 12 2 5 2" xfId="39431" xr:uid="{00000000-0005-0000-0000-0000349A0000}"/>
    <cellStyle name="Title 12 2 5 3" xfId="39432" xr:uid="{00000000-0005-0000-0000-0000359A0000}"/>
    <cellStyle name="Title 12 2 6" xfId="39433" xr:uid="{00000000-0005-0000-0000-0000369A0000}"/>
    <cellStyle name="Title 12 2 7" xfId="39434" xr:uid="{00000000-0005-0000-0000-0000379A0000}"/>
    <cellStyle name="Title 12 3" xfId="39435" xr:uid="{00000000-0005-0000-0000-0000389A0000}"/>
    <cellStyle name="Title 12 3 2" xfId="39436" xr:uid="{00000000-0005-0000-0000-0000399A0000}"/>
    <cellStyle name="Title 12 3 2 2" xfId="39437" xr:uid="{00000000-0005-0000-0000-00003A9A0000}"/>
    <cellStyle name="Title 12 3 2 2 2" xfId="39438" xr:uid="{00000000-0005-0000-0000-00003B9A0000}"/>
    <cellStyle name="Title 12 3 2 2 3" xfId="39439" xr:uid="{00000000-0005-0000-0000-00003C9A0000}"/>
    <cellStyle name="Title 12 3 2 3" xfId="39440" xr:uid="{00000000-0005-0000-0000-00003D9A0000}"/>
    <cellStyle name="Title 12 3 2 4" xfId="39441" xr:uid="{00000000-0005-0000-0000-00003E9A0000}"/>
    <cellStyle name="Title 12 3 3" xfId="39442" xr:uid="{00000000-0005-0000-0000-00003F9A0000}"/>
    <cellStyle name="Title 12 3 3 2" xfId="39443" xr:uid="{00000000-0005-0000-0000-0000409A0000}"/>
    <cellStyle name="Title 12 3 3 2 2" xfId="39444" xr:uid="{00000000-0005-0000-0000-0000419A0000}"/>
    <cellStyle name="Title 12 3 3 2 3" xfId="39445" xr:uid="{00000000-0005-0000-0000-0000429A0000}"/>
    <cellStyle name="Title 12 3 3 3" xfId="39446" xr:uid="{00000000-0005-0000-0000-0000439A0000}"/>
    <cellStyle name="Title 12 3 3 4" xfId="39447" xr:uid="{00000000-0005-0000-0000-0000449A0000}"/>
    <cellStyle name="Title 12 3 4" xfId="39448" xr:uid="{00000000-0005-0000-0000-0000459A0000}"/>
    <cellStyle name="Title 12 3 4 2" xfId="39449" xr:uid="{00000000-0005-0000-0000-0000469A0000}"/>
    <cellStyle name="Title 12 3 4 3" xfId="39450" xr:uid="{00000000-0005-0000-0000-0000479A0000}"/>
    <cellStyle name="Title 12 3 5" xfId="39451" xr:uid="{00000000-0005-0000-0000-0000489A0000}"/>
    <cellStyle name="Title 12 3 6" xfId="39452" xr:uid="{00000000-0005-0000-0000-0000499A0000}"/>
    <cellStyle name="Title 12 4" xfId="39453" xr:uid="{00000000-0005-0000-0000-00004A9A0000}"/>
    <cellStyle name="Title 12 4 2" xfId="39454" xr:uid="{00000000-0005-0000-0000-00004B9A0000}"/>
    <cellStyle name="Title 12 4 2 2" xfId="39455" xr:uid="{00000000-0005-0000-0000-00004C9A0000}"/>
    <cellStyle name="Title 12 4 2 2 2" xfId="39456" xr:uid="{00000000-0005-0000-0000-00004D9A0000}"/>
    <cellStyle name="Title 12 4 2 2 3" xfId="39457" xr:uid="{00000000-0005-0000-0000-00004E9A0000}"/>
    <cellStyle name="Title 12 4 2 3" xfId="39458" xr:uid="{00000000-0005-0000-0000-00004F9A0000}"/>
    <cellStyle name="Title 12 4 2 4" xfId="39459" xr:uid="{00000000-0005-0000-0000-0000509A0000}"/>
    <cellStyle name="Title 12 4 3" xfId="39460" xr:uid="{00000000-0005-0000-0000-0000519A0000}"/>
    <cellStyle name="Title 12 4 3 2" xfId="39461" xr:uid="{00000000-0005-0000-0000-0000529A0000}"/>
    <cellStyle name="Title 12 4 3 2 2" xfId="39462" xr:uid="{00000000-0005-0000-0000-0000539A0000}"/>
    <cellStyle name="Title 12 4 3 2 3" xfId="39463" xr:uid="{00000000-0005-0000-0000-0000549A0000}"/>
    <cellStyle name="Title 12 4 3 3" xfId="39464" xr:uid="{00000000-0005-0000-0000-0000559A0000}"/>
    <cellStyle name="Title 12 4 3 4" xfId="39465" xr:uid="{00000000-0005-0000-0000-0000569A0000}"/>
    <cellStyle name="Title 12 4 4" xfId="39466" xr:uid="{00000000-0005-0000-0000-0000579A0000}"/>
    <cellStyle name="Title 12 4 4 2" xfId="39467" xr:uid="{00000000-0005-0000-0000-0000589A0000}"/>
    <cellStyle name="Title 12 4 4 3" xfId="39468" xr:uid="{00000000-0005-0000-0000-0000599A0000}"/>
    <cellStyle name="Title 12 4 5" xfId="39469" xr:uid="{00000000-0005-0000-0000-00005A9A0000}"/>
    <cellStyle name="Title 12 4 6" xfId="39470" xr:uid="{00000000-0005-0000-0000-00005B9A0000}"/>
    <cellStyle name="Title 12 5" xfId="39471" xr:uid="{00000000-0005-0000-0000-00005C9A0000}"/>
    <cellStyle name="Title 12 5 2" xfId="39472" xr:uid="{00000000-0005-0000-0000-00005D9A0000}"/>
    <cellStyle name="Title 12 5 2 2" xfId="39473" xr:uid="{00000000-0005-0000-0000-00005E9A0000}"/>
    <cellStyle name="Title 12 5 2 2 2" xfId="39474" xr:uid="{00000000-0005-0000-0000-00005F9A0000}"/>
    <cellStyle name="Title 12 5 2 2 3" xfId="39475" xr:uid="{00000000-0005-0000-0000-0000609A0000}"/>
    <cellStyle name="Title 12 5 2 3" xfId="39476" xr:uid="{00000000-0005-0000-0000-0000619A0000}"/>
    <cellStyle name="Title 12 5 2 4" xfId="39477" xr:uid="{00000000-0005-0000-0000-0000629A0000}"/>
    <cellStyle name="Title 12 5 3" xfId="39478" xr:uid="{00000000-0005-0000-0000-0000639A0000}"/>
    <cellStyle name="Title 12 5 3 2" xfId="39479" xr:uid="{00000000-0005-0000-0000-0000649A0000}"/>
    <cellStyle name="Title 12 5 3 2 2" xfId="39480" xr:uid="{00000000-0005-0000-0000-0000659A0000}"/>
    <cellStyle name="Title 12 5 3 2 3" xfId="39481" xr:uid="{00000000-0005-0000-0000-0000669A0000}"/>
    <cellStyle name="Title 12 5 3 3" xfId="39482" xr:uid="{00000000-0005-0000-0000-0000679A0000}"/>
    <cellStyle name="Title 12 5 3 4" xfId="39483" xr:uid="{00000000-0005-0000-0000-0000689A0000}"/>
    <cellStyle name="Title 12 5 4" xfId="39484" xr:uid="{00000000-0005-0000-0000-0000699A0000}"/>
    <cellStyle name="Title 12 5 4 2" xfId="39485" xr:uid="{00000000-0005-0000-0000-00006A9A0000}"/>
    <cellStyle name="Title 12 5 4 2 2" xfId="39486" xr:uid="{00000000-0005-0000-0000-00006B9A0000}"/>
    <cellStyle name="Title 12 5 4 2 3" xfId="39487" xr:uid="{00000000-0005-0000-0000-00006C9A0000}"/>
    <cellStyle name="Title 12 5 4 3" xfId="39488" xr:uid="{00000000-0005-0000-0000-00006D9A0000}"/>
    <cellStyle name="Title 12 5 4 4" xfId="39489" xr:uid="{00000000-0005-0000-0000-00006E9A0000}"/>
    <cellStyle name="Title 12 5 5" xfId="39490" xr:uid="{00000000-0005-0000-0000-00006F9A0000}"/>
    <cellStyle name="Title 12 5 5 2" xfId="39491" xr:uid="{00000000-0005-0000-0000-0000709A0000}"/>
    <cellStyle name="Title 12 5 5 3" xfId="39492" xr:uid="{00000000-0005-0000-0000-0000719A0000}"/>
    <cellStyle name="Title 12 5 6" xfId="39493" xr:uid="{00000000-0005-0000-0000-0000729A0000}"/>
    <cellStyle name="Title 12 5 7" xfId="39494" xr:uid="{00000000-0005-0000-0000-0000739A0000}"/>
    <cellStyle name="Title 12 6" xfId="39495" xr:uid="{00000000-0005-0000-0000-0000749A0000}"/>
    <cellStyle name="Title 12 6 2" xfId="39496" xr:uid="{00000000-0005-0000-0000-0000759A0000}"/>
    <cellStyle name="Title 12 6 2 2" xfId="39497" xr:uid="{00000000-0005-0000-0000-0000769A0000}"/>
    <cellStyle name="Title 12 6 2 2 2" xfId="39498" xr:uid="{00000000-0005-0000-0000-0000779A0000}"/>
    <cellStyle name="Title 12 6 2 2 3" xfId="39499" xr:uid="{00000000-0005-0000-0000-0000789A0000}"/>
    <cellStyle name="Title 12 6 2 3" xfId="39500" xr:uid="{00000000-0005-0000-0000-0000799A0000}"/>
    <cellStyle name="Title 12 6 2 4" xfId="39501" xr:uid="{00000000-0005-0000-0000-00007A9A0000}"/>
    <cellStyle name="Title 12 6 3" xfId="39502" xr:uid="{00000000-0005-0000-0000-00007B9A0000}"/>
    <cellStyle name="Title 12 6 3 2" xfId="39503" xr:uid="{00000000-0005-0000-0000-00007C9A0000}"/>
    <cellStyle name="Title 12 6 3 2 2" xfId="39504" xr:uid="{00000000-0005-0000-0000-00007D9A0000}"/>
    <cellStyle name="Title 12 6 3 2 3" xfId="39505" xr:uid="{00000000-0005-0000-0000-00007E9A0000}"/>
    <cellStyle name="Title 12 6 3 3" xfId="39506" xr:uid="{00000000-0005-0000-0000-00007F9A0000}"/>
    <cellStyle name="Title 12 6 3 4" xfId="39507" xr:uid="{00000000-0005-0000-0000-0000809A0000}"/>
    <cellStyle name="Title 12 6 4" xfId="39508" xr:uid="{00000000-0005-0000-0000-0000819A0000}"/>
    <cellStyle name="Title 12 6 4 2" xfId="39509" xr:uid="{00000000-0005-0000-0000-0000829A0000}"/>
    <cellStyle name="Title 12 6 4 3" xfId="39510" xr:uid="{00000000-0005-0000-0000-0000839A0000}"/>
    <cellStyle name="Title 12 6 5" xfId="39511" xr:uid="{00000000-0005-0000-0000-0000849A0000}"/>
    <cellStyle name="Title 12 6 6" xfId="39512" xr:uid="{00000000-0005-0000-0000-0000859A0000}"/>
    <cellStyle name="Title 12 7" xfId="39513" xr:uid="{00000000-0005-0000-0000-0000869A0000}"/>
    <cellStyle name="Title 12 7 2" xfId="39514" xr:uid="{00000000-0005-0000-0000-0000879A0000}"/>
    <cellStyle name="Title 12 7 2 2" xfId="39515" xr:uid="{00000000-0005-0000-0000-0000889A0000}"/>
    <cellStyle name="Title 12 7 2 3" xfId="39516" xr:uid="{00000000-0005-0000-0000-0000899A0000}"/>
    <cellStyle name="Title 12 7 3" xfId="39517" xr:uid="{00000000-0005-0000-0000-00008A9A0000}"/>
    <cellStyle name="Title 12 7 4" xfId="39518" xr:uid="{00000000-0005-0000-0000-00008B9A0000}"/>
    <cellStyle name="Title 12 8" xfId="39519" xr:uid="{00000000-0005-0000-0000-00008C9A0000}"/>
    <cellStyle name="Title 12 8 2" xfId="39520" xr:uid="{00000000-0005-0000-0000-00008D9A0000}"/>
    <cellStyle name="Title 12 8 2 2" xfId="39521" xr:uid="{00000000-0005-0000-0000-00008E9A0000}"/>
    <cellStyle name="Title 12 8 2 3" xfId="39522" xr:uid="{00000000-0005-0000-0000-00008F9A0000}"/>
    <cellStyle name="Title 12 8 3" xfId="39523" xr:uid="{00000000-0005-0000-0000-0000909A0000}"/>
    <cellStyle name="Title 12 8 4" xfId="39524" xr:uid="{00000000-0005-0000-0000-0000919A0000}"/>
    <cellStyle name="Title 12 9" xfId="39525" xr:uid="{00000000-0005-0000-0000-0000929A0000}"/>
    <cellStyle name="Title 12 9 2" xfId="39526" xr:uid="{00000000-0005-0000-0000-0000939A0000}"/>
    <cellStyle name="Title 12 9 2 2" xfId="39527" xr:uid="{00000000-0005-0000-0000-0000949A0000}"/>
    <cellStyle name="Title 12 9 2 3" xfId="39528" xr:uid="{00000000-0005-0000-0000-0000959A0000}"/>
    <cellStyle name="Title 12 9 3" xfId="39529" xr:uid="{00000000-0005-0000-0000-0000969A0000}"/>
    <cellStyle name="Title 12 9 4" xfId="39530" xr:uid="{00000000-0005-0000-0000-0000979A0000}"/>
    <cellStyle name="Title 13" xfId="39531" xr:uid="{00000000-0005-0000-0000-0000989A0000}"/>
    <cellStyle name="Title 13 10" xfId="39532" xr:uid="{00000000-0005-0000-0000-0000999A0000}"/>
    <cellStyle name="Title 13 10 2" xfId="39533" xr:uid="{00000000-0005-0000-0000-00009A9A0000}"/>
    <cellStyle name="Title 13 10 3" xfId="39534" xr:uid="{00000000-0005-0000-0000-00009B9A0000}"/>
    <cellStyle name="Title 13 11" xfId="39535" xr:uid="{00000000-0005-0000-0000-00009C9A0000}"/>
    <cellStyle name="Title 13 11 2" xfId="39536" xr:uid="{00000000-0005-0000-0000-00009D9A0000}"/>
    <cellStyle name="Title 13 11 3" xfId="39537" xr:uid="{00000000-0005-0000-0000-00009E9A0000}"/>
    <cellStyle name="Title 13 12" xfId="39538" xr:uid="{00000000-0005-0000-0000-00009F9A0000}"/>
    <cellStyle name="Title 13 12 2" xfId="39539" xr:uid="{00000000-0005-0000-0000-0000A09A0000}"/>
    <cellStyle name="Title 13 12 3" xfId="39540" xr:uid="{00000000-0005-0000-0000-0000A19A0000}"/>
    <cellStyle name="Title 13 13" xfId="39541" xr:uid="{00000000-0005-0000-0000-0000A29A0000}"/>
    <cellStyle name="Title 13 2" xfId="39542" xr:uid="{00000000-0005-0000-0000-0000A39A0000}"/>
    <cellStyle name="Title 13 2 2" xfId="39543" xr:uid="{00000000-0005-0000-0000-0000A49A0000}"/>
    <cellStyle name="Title 13 2 2 2" xfId="39544" xr:uid="{00000000-0005-0000-0000-0000A59A0000}"/>
    <cellStyle name="Title 13 2 2 2 2" xfId="39545" xr:uid="{00000000-0005-0000-0000-0000A69A0000}"/>
    <cellStyle name="Title 13 2 2 2 3" xfId="39546" xr:uid="{00000000-0005-0000-0000-0000A79A0000}"/>
    <cellStyle name="Title 13 2 2 3" xfId="39547" xr:uid="{00000000-0005-0000-0000-0000A89A0000}"/>
    <cellStyle name="Title 13 2 2 4" xfId="39548" xr:uid="{00000000-0005-0000-0000-0000A99A0000}"/>
    <cellStyle name="Title 13 2 3" xfId="39549" xr:uid="{00000000-0005-0000-0000-0000AA9A0000}"/>
    <cellStyle name="Title 13 2 3 2" xfId="39550" xr:uid="{00000000-0005-0000-0000-0000AB9A0000}"/>
    <cellStyle name="Title 13 2 3 2 2" xfId="39551" xr:uid="{00000000-0005-0000-0000-0000AC9A0000}"/>
    <cellStyle name="Title 13 2 3 2 3" xfId="39552" xr:uid="{00000000-0005-0000-0000-0000AD9A0000}"/>
    <cellStyle name="Title 13 2 3 3" xfId="39553" xr:uid="{00000000-0005-0000-0000-0000AE9A0000}"/>
    <cellStyle name="Title 13 2 3 4" xfId="39554" xr:uid="{00000000-0005-0000-0000-0000AF9A0000}"/>
    <cellStyle name="Title 13 2 4" xfId="39555" xr:uid="{00000000-0005-0000-0000-0000B09A0000}"/>
    <cellStyle name="Title 13 2 4 2" xfId="39556" xr:uid="{00000000-0005-0000-0000-0000B19A0000}"/>
    <cellStyle name="Title 13 2 4 3" xfId="39557" xr:uid="{00000000-0005-0000-0000-0000B29A0000}"/>
    <cellStyle name="Title 13 2 5" xfId="39558" xr:uid="{00000000-0005-0000-0000-0000B39A0000}"/>
    <cellStyle name="Title 13 2 5 2" xfId="39559" xr:uid="{00000000-0005-0000-0000-0000B49A0000}"/>
    <cellStyle name="Title 13 2 5 3" xfId="39560" xr:uid="{00000000-0005-0000-0000-0000B59A0000}"/>
    <cellStyle name="Title 13 2 6" xfId="39561" xr:uid="{00000000-0005-0000-0000-0000B69A0000}"/>
    <cellStyle name="Title 13 2 7" xfId="39562" xr:uid="{00000000-0005-0000-0000-0000B79A0000}"/>
    <cellStyle name="Title 13 3" xfId="39563" xr:uid="{00000000-0005-0000-0000-0000B89A0000}"/>
    <cellStyle name="Title 13 3 2" xfId="39564" xr:uid="{00000000-0005-0000-0000-0000B99A0000}"/>
    <cellStyle name="Title 13 3 2 2" xfId="39565" xr:uid="{00000000-0005-0000-0000-0000BA9A0000}"/>
    <cellStyle name="Title 13 3 2 2 2" xfId="39566" xr:uid="{00000000-0005-0000-0000-0000BB9A0000}"/>
    <cellStyle name="Title 13 3 2 2 3" xfId="39567" xr:uid="{00000000-0005-0000-0000-0000BC9A0000}"/>
    <cellStyle name="Title 13 3 2 3" xfId="39568" xr:uid="{00000000-0005-0000-0000-0000BD9A0000}"/>
    <cellStyle name="Title 13 3 2 4" xfId="39569" xr:uid="{00000000-0005-0000-0000-0000BE9A0000}"/>
    <cellStyle name="Title 13 3 3" xfId="39570" xr:uid="{00000000-0005-0000-0000-0000BF9A0000}"/>
    <cellStyle name="Title 13 3 3 2" xfId="39571" xr:uid="{00000000-0005-0000-0000-0000C09A0000}"/>
    <cellStyle name="Title 13 3 3 2 2" xfId="39572" xr:uid="{00000000-0005-0000-0000-0000C19A0000}"/>
    <cellStyle name="Title 13 3 3 2 3" xfId="39573" xr:uid="{00000000-0005-0000-0000-0000C29A0000}"/>
    <cellStyle name="Title 13 3 3 3" xfId="39574" xr:uid="{00000000-0005-0000-0000-0000C39A0000}"/>
    <cellStyle name="Title 13 3 3 4" xfId="39575" xr:uid="{00000000-0005-0000-0000-0000C49A0000}"/>
    <cellStyle name="Title 13 3 4" xfId="39576" xr:uid="{00000000-0005-0000-0000-0000C59A0000}"/>
    <cellStyle name="Title 13 3 4 2" xfId="39577" xr:uid="{00000000-0005-0000-0000-0000C69A0000}"/>
    <cellStyle name="Title 13 3 4 3" xfId="39578" xr:uid="{00000000-0005-0000-0000-0000C79A0000}"/>
    <cellStyle name="Title 13 3 5" xfId="39579" xr:uid="{00000000-0005-0000-0000-0000C89A0000}"/>
    <cellStyle name="Title 13 3 6" xfId="39580" xr:uid="{00000000-0005-0000-0000-0000C99A0000}"/>
    <cellStyle name="Title 13 4" xfId="39581" xr:uid="{00000000-0005-0000-0000-0000CA9A0000}"/>
    <cellStyle name="Title 13 4 2" xfId="39582" xr:uid="{00000000-0005-0000-0000-0000CB9A0000}"/>
    <cellStyle name="Title 13 4 2 2" xfId="39583" xr:uid="{00000000-0005-0000-0000-0000CC9A0000}"/>
    <cellStyle name="Title 13 4 2 2 2" xfId="39584" xr:uid="{00000000-0005-0000-0000-0000CD9A0000}"/>
    <cellStyle name="Title 13 4 2 2 3" xfId="39585" xr:uid="{00000000-0005-0000-0000-0000CE9A0000}"/>
    <cellStyle name="Title 13 4 2 3" xfId="39586" xr:uid="{00000000-0005-0000-0000-0000CF9A0000}"/>
    <cellStyle name="Title 13 4 2 4" xfId="39587" xr:uid="{00000000-0005-0000-0000-0000D09A0000}"/>
    <cellStyle name="Title 13 4 3" xfId="39588" xr:uid="{00000000-0005-0000-0000-0000D19A0000}"/>
    <cellStyle name="Title 13 4 3 2" xfId="39589" xr:uid="{00000000-0005-0000-0000-0000D29A0000}"/>
    <cellStyle name="Title 13 4 3 2 2" xfId="39590" xr:uid="{00000000-0005-0000-0000-0000D39A0000}"/>
    <cellStyle name="Title 13 4 3 2 3" xfId="39591" xr:uid="{00000000-0005-0000-0000-0000D49A0000}"/>
    <cellStyle name="Title 13 4 3 3" xfId="39592" xr:uid="{00000000-0005-0000-0000-0000D59A0000}"/>
    <cellStyle name="Title 13 4 3 4" xfId="39593" xr:uid="{00000000-0005-0000-0000-0000D69A0000}"/>
    <cellStyle name="Title 13 4 4" xfId="39594" xr:uid="{00000000-0005-0000-0000-0000D79A0000}"/>
    <cellStyle name="Title 13 4 4 2" xfId="39595" xr:uid="{00000000-0005-0000-0000-0000D89A0000}"/>
    <cellStyle name="Title 13 4 4 3" xfId="39596" xr:uid="{00000000-0005-0000-0000-0000D99A0000}"/>
    <cellStyle name="Title 13 4 5" xfId="39597" xr:uid="{00000000-0005-0000-0000-0000DA9A0000}"/>
    <cellStyle name="Title 13 4 6" xfId="39598" xr:uid="{00000000-0005-0000-0000-0000DB9A0000}"/>
    <cellStyle name="Title 13 5" xfId="39599" xr:uid="{00000000-0005-0000-0000-0000DC9A0000}"/>
    <cellStyle name="Title 13 5 2" xfId="39600" xr:uid="{00000000-0005-0000-0000-0000DD9A0000}"/>
    <cellStyle name="Title 13 5 2 2" xfId="39601" xr:uid="{00000000-0005-0000-0000-0000DE9A0000}"/>
    <cellStyle name="Title 13 5 2 2 2" xfId="39602" xr:uid="{00000000-0005-0000-0000-0000DF9A0000}"/>
    <cellStyle name="Title 13 5 2 2 3" xfId="39603" xr:uid="{00000000-0005-0000-0000-0000E09A0000}"/>
    <cellStyle name="Title 13 5 2 3" xfId="39604" xr:uid="{00000000-0005-0000-0000-0000E19A0000}"/>
    <cellStyle name="Title 13 5 2 4" xfId="39605" xr:uid="{00000000-0005-0000-0000-0000E29A0000}"/>
    <cellStyle name="Title 13 5 3" xfId="39606" xr:uid="{00000000-0005-0000-0000-0000E39A0000}"/>
    <cellStyle name="Title 13 5 3 2" xfId="39607" xr:uid="{00000000-0005-0000-0000-0000E49A0000}"/>
    <cellStyle name="Title 13 5 3 2 2" xfId="39608" xr:uid="{00000000-0005-0000-0000-0000E59A0000}"/>
    <cellStyle name="Title 13 5 3 2 3" xfId="39609" xr:uid="{00000000-0005-0000-0000-0000E69A0000}"/>
    <cellStyle name="Title 13 5 3 3" xfId="39610" xr:uid="{00000000-0005-0000-0000-0000E79A0000}"/>
    <cellStyle name="Title 13 5 3 4" xfId="39611" xr:uid="{00000000-0005-0000-0000-0000E89A0000}"/>
    <cellStyle name="Title 13 5 4" xfId="39612" xr:uid="{00000000-0005-0000-0000-0000E99A0000}"/>
    <cellStyle name="Title 13 5 4 2" xfId="39613" xr:uid="{00000000-0005-0000-0000-0000EA9A0000}"/>
    <cellStyle name="Title 13 5 4 2 2" xfId="39614" xr:uid="{00000000-0005-0000-0000-0000EB9A0000}"/>
    <cellStyle name="Title 13 5 4 2 3" xfId="39615" xr:uid="{00000000-0005-0000-0000-0000EC9A0000}"/>
    <cellStyle name="Title 13 5 4 3" xfId="39616" xr:uid="{00000000-0005-0000-0000-0000ED9A0000}"/>
    <cellStyle name="Title 13 5 4 4" xfId="39617" xr:uid="{00000000-0005-0000-0000-0000EE9A0000}"/>
    <cellStyle name="Title 13 5 5" xfId="39618" xr:uid="{00000000-0005-0000-0000-0000EF9A0000}"/>
    <cellStyle name="Title 13 5 5 2" xfId="39619" xr:uid="{00000000-0005-0000-0000-0000F09A0000}"/>
    <cellStyle name="Title 13 5 5 3" xfId="39620" xr:uid="{00000000-0005-0000-0000-0000F19A0000}"/>
    <cellStyle name="Title 13 5 6" xfId="39621" xr:uid="{00000000-0005-0000-0000-0000F29A0000}"/>
    <cellStyle name="Title 13 5 7" xfId="39622" xr:uid="{00000000-0005-0000-0000-0000F39A0000}"/>
    <cellStyle name="Title 13 6" xfId="39623" xr:uid="{00000000-0005-0000-0000-0000F49A0000}"/>
    <cellStyle name="Title 13 6 2" xfId="39624" xr:uid="{00000000-0005-0000-0000-0000F59A0000}"/>
    <cellStyle name="Title 13 6 2 2" xfId="39625" xr:uid="{00000000-0005-0000-0000-0000F69A0000}"/>
    <cellStyle name="Title 13 6 2 2 2" xfId="39626" xr:uid="{00000000-0005-0000-0000-0000F79A0000}"/>
    <cellStyle name="Title 13 6 2 2 3" xfId="39627" xr:uid="{00000000-0005-0000-0000-0000F89A0000}"/>
    <cellStyle name="Title 13 6 2 3" xfId="39628" xr:uid="{00000000-0005-0000-0000-0000F99A0000}"/>
    <cellStyle name="Title 13 6 2 4" xfId="39629" xr:uid="{00000000-0005-0000-0000-0000FA9A0000}"/>
    <cellStyle name="Title 13 6 3" xfId="39630" xr:uid="{00000000-0005-0000-0000-0000FB9A0000}"/>
    <cellStyle name="Title 13 6 3 2" xfId="39631" xr:uid="{00000000-0005-0000-0000-0000FC9A0000}"/>
    <cellStyle name="Title 13 6 3 2 2" xfId="39632" xr:uid="{00000000-0005-0000-0000-0000FD9A0000}"/>
    <cellStyle name="Title 13 6 3 2 3" xfId="39633" xr:uid="{00000000-0005-0000-0000-0000FE9A0000}"/>
    <cellStyle name="Title 13 6 3 3" xfId="39634" xr:uid="{00000000-0005-0000-0000-0000FF9A0000}"/>
    <cellStyle name="Title 13 6 3 4" xfId="39635" xr:uid="{00000000-0005-0000-0000-0000009B0000}"/>
    <cellStyle name="Title 13 6 4" xfId="39636" xr:uid="{00000000-0005-0000-0000-0000019B0000}"/>
    <cellStyle name="Title 13 6 4 2" xfId="39637" xr:uid="{00000000-0005-0000-0000-0000029B0000}"/>
    <cellStyle name="Title 13 6 4 3" xfId="39638" xr:uid="{00000000-0005-0000-0000-0000039B0000}"/>
    <cellStyle name="Title 13 6 5" xfId="39639" xr:uid="{00000000-0005-0000-0000-0000049B0000}"/>
    <cellStyle name="Title 13 6 6" xfId="39640" xr:uid="{00000000-0005-0000-0000-0000059B0000}"/>
    <cellStyle name="Title 13 7" xfId="39641" xr:uid="{00000000-0005-0000-0000-0000069B0000}"/>
    <cellStyle name="Title 13 7 2" xfId="39642" xr:uid="{00000000-0005-0000-0000-0000079B0000}"/>
    <cellStyle name="Title 13 7 2 2" xfId="39643" xr:uid="{00000000-0005-0000-0000-0000089B0000}"/>
    <cellStyle name="Title 13 7 2 3" xfId="39644" xr:uid="{00000000-0005-0000-0000-0000099B0000}"/>
    <cellStyle name="Title 13 7 3" xfId="39645" xr:uid="{00000000-0005-0000-0000-00000A9B0000}"/>
    <cellStyle name="Title 13 7 4" xfId="39646" xr:uid="{00000000-0005-0000-0000-00000B9B0000}"/>
    <cellStyle name="Title 13 8" xfId="39647" xr:uid="{00000000-0005-0000-0000-00000C9B0000}"/>
    <cellStyle name="Title 13 8 2" xfId="39648" xr:uid="{00000000-0005-0000-0000-00000D9B0000}"/>
    <cellStyle name="Title 13 8 2 2" xfId="39649" xr:uid="{00000000-0005-0000-0000-00000E9B0000}"/>
    <cellStyle name="Title 13 8 2 3" xfId="39650" xr:uid="{00000000-0005-0000-0000-00000F9B0000}"/>
    <cellStyle name="Title 13 8 3" xfId="39651" xr:uid="{00000000-0005-0000-0000-0000109B0000}"/>
    <cellStyle name="Title 13 8 4" xfId="39652" xr:uid="{00000000-0005-0000-0000-0000119B0000}"/>
    <cellStyle name="Title 13 9" xfId="39653" xr:uid="{00000000-0005-0000-0000-0000129B0000}"/>
    <cellStyle name="Title 13 9 2" xfId="39654" xr:uid="{00000000-0005-0000-0000-0000139B0000}"/>
    <cellStyle name="Title 13 9 2 2" xfId="39655" xr:uid="{00000000-0005-0000-0000-0000149B0000}"/>
    <cellStyle name="Title 13 9 2 3" xfId="39656" xr:uid="{00000000-0005-0000-0000-0000159B0000}"/>
    <cellStyle name="Title 13 9 3" xfId="39657" xr:uid="{00000000-0005-0000-0000-0000169B0000}"/>
    <cellStyle name="Title 13 9 4" xfId="39658" xr:uid="{00000000-0005-0000-0000-0000179B0000}"/>
    <cellStyle name="Title 14" xfId="39659" xr:uid="{00000000-0005-0000-0000-0000189B0000}"/>
    <cellStyle name="Title 14 10" xfId="39660" xr:uid="{00000000-0005-0000-0000-0000199B0000}"/>
    <cellStyle name="Title 14 10 2" xfId="39661" xr:uid="{00000000-0005-0000-0000-00001A9B0000}"/>
    <cellStyle name="Title 14 10 3" xfId="39662" xr:uid="{00000000-0005-0000-0000-00001B9B0000}"/>
    <cellStyle name="Title 14 11" xfId="39663" xr:uid="{00000000-0005-0000-0000-00001C9B0000}"/>
    <cellStyle name="Title 14 11 2" xfId="39664" xr:uid="{00000000-0005-0000-0000-00001D9B0000}"/>
    <cellStyle name="Title 14 11 3" xfId="39665" xr:uid="{00000000-0005-0000-0000-00001E9B0000}"/>
    <cellStyle name="Title 14 12" xfId="39666" xr:uid="{00000000-0005-0000-0000-00001F9B0000}"/>
    <cellStyle name="Title 14 12 2" xfId="39667" xr:uid="{00000000-0005-0000-0000-0000209B0000}"/>
    <cellStyle name="Title 14 12 3" xfId="39668" xr:uid="{00000000-0005-0000-0000-0000219B0000}"/>
    <cellStyle name="Title 14 13" xfId="39669" xr:uid="{00000000-0005-0000-0000-0000229B0000}"/>
    <cellStyle name="Title 14 2" xfId="39670" xr:uid="{00000000-0005-0000-0000-0000239B0000}"/>
    <cellStyle name="Title 14 2 2" xfId="39671" xr:uid="{00000000-0005-0000-0000-0000249B0000}"/>
    <cellStyle name="Title 14 2 2 2" xfId="39672" xr:uid="{00000000-0005-0000-0000-0000259B0000}"/>
    <cellStyle name="Title 14 2 2 2 2" xfId="39673" xr:uid="{00000000-0005-0000-0000-0000269B0000}"/>
    <cellStyle name="Title 14 2 2 2 3" xfId="39674" xr:uid="{00000000-0005-0000-0000-0000279B0000}"/>
    <cellStyle name="Title 14 2 2 3" xfId="39675" xr:uid="{00000000-0005-0000-0000-0000289B0000}"/>
    <cellStyle name="Title 14 2 2 4" xfId="39676" xr:uid="{00000000-0005-0000-0000-0000299B0000}"/>
    <cellStyle name="Title 14 2 3" xfId="39677" xr:uid="{00000000-0005-0000-0000-00002A9B0000}"/>
    <cellStyle name="Title 14 2 3 2" xfId="39678" xr:uid="{00000000-0005-0000-0000-00002B9B0000}"/>
    <cellStyle name="Title 14 2 3 2 2" xfId="39679" xr:uid="{00000000-0005-0000-0000-00002C9B0000}"/>
    <cellStyle name="Title 14 2 3 2 3" xfId="39680" xr:uid="{00000000-0005-0000-0000-00002D9B0000}"/>
    <cellStyle name="Title 14 2 3 3" xfId="39681" xr:uid="{00000000-0005-0000-0000-00002E9B0000}"/>
    <cellStyle name="Title 14 2 3 4" xfId="39682" xr:uid="{00000000-0005-0000-0000-00002F9B0000}"/>
    <cellStyle name="Title 14 2 4" xfId="39683" xr:uid="{00000000-0005-0000-0000-0000309B0000}"/>
    <cellStyle name="Title 14 2 4 2" xfId="39684" xr:uid="{00000000-0005-0000-0000-0000319B0000}"/>
    <cellStyle name="Title 14 2 4 3" xfId="39685" xr:uid="{00000000-0005-0000-0000-0000329B0000}"/>
    <cellStyle name="Title 14 2 5" xfId="39686" xr:uid="{00000000-0005-0000-0000-0000339B0000}"/>
    <cellStyle name="Title 14 2 5 2" xfId="39687" xr:uid="{00000000-0005-0000-0000-0000349B0000}"/>
    <cellStyle name="Title 14 2 5 3" xfId="39688" xr:uid="{00000000-0005-0000-0000-0000359B0000}"/>
    <cellStyle name="Title 14 2 6" xfId="39689" xr:uid="{00000000-0005-0000-0000-0000369B0000}"/>
    <cellStyle name="Title 14 2 7" xfId="39690" xr:uid="{00000000-0005-0000-0000-0000379B0000}"/>
    <cellStyle name="Title 14 3" xfId="39691" xr:uid="{00000000-0005-0000-0000-0000389B0000}"/>
    <cellStyle name="Title 14 3 2" xfId="39692" xr:uid="{00000000-0005-0000-0000-0000399B0000}"/>
    <cellStyle name="Title 14 3 2 2" xfId="39693" xr:uid="{00000000-0005-0000-0000-00003A9B0000}"/>
    <cellStyle name="Title 14 3 2 2 2" xfId="39694" xr:uid="{00000000-0005-0000-0000-00003B9B0000}"/>
    <cellStyle name="Title 14 3 2 2 3" xfId="39695" xr:uid="{00000000-0005-0000-0000-00003C9B0000}"/>
    <cellStyle name="Title 14 3 2 3" xfId="39696" xr:uid="{00000000-0005-0000-0000-00003D9B0000}"/>
    <cellStyle name="Title 14 3 2 4" xfId="39697" xr:uid="{00000000-0005-0000-0000-00003E9B0000}"/>
    <cellStyle name="Title 14 3 3" xfId="39698" xr:uid="{00000000-0005-0000-0000-00003F9B0000}"/>
    <cellStyle name="Title 14 3 3 2" xfId="39699" xr:uid="{00000000-0005-0000-0000-0000409B0000}"/>
    <cellStyle name="Title 14 3 3 2 2" xfId="39700" xr:uid="{00000000-0005-0000-0000-0000419B0000}"/>
    <cellStyle name="Title 14 3 3 2 3" xfId="39701" xr:uid="{00000000-0005-0000-0000-0000429B0000}"/>
    <cellStyle name="Title 14 3 3 3" xfId="39702" xr:uid="{00000000-0005-0000-0000-0000439B0000}"/>
    <cellStyle name="Title 14 3 3 4" xfId="39703" xr:uid="{00000000-0005-0000-0000-0000449B0000}"/>
    <cellStyle name="Title 14 3 4" xfId="39704" xr:uid="{00000000-0005-0000-0000-0000459B0000}"/>
    <cellStyle name="Title 14 3 4 2" xfId="39705" xr:uid="{00000000-0005-0000-0000-0000469B0000}"/>
    <cellStyle name="Title 14 3 4 3" xfId="39706" xr:uid="{00000000-0005-0000-0000-0000479B0000}"/>
    <cellStyle name="Title 14 3 5" xfId="39707" xr:uid="{00000000-0005-0000-0000-0000489B0000}"/>
    <cellStyle name="Title 14 3 6" xfId="39708" xr:uid="{00000000-0005-0000-0000-0000499B0000}"/>
    <cellStyle name="Title 14 4" xfId="39709" xr:uid="{00000000-0005-0000-0000-00004A9B0000}"/>
    <cellStyle name="Title 14 4 2" xfId="39710" xr:uid="{00000000-0005-0000-0000-00004B9B0000}"/>
    <cellStyle name="Title 14 4 2 2" xfId="39711" xr:uid="{00000000-0005-0000-0000-00004C9B0000}"/>
    <cellStyle name="Title 14 4 2 2 2" xfId="39712" xr:uid="{00000000-0005-0000-0000-00004D9B0000}"/>
    <cellStyle name="Title 14 4 2 2 3" xfId="39713" xr:uid="{00000000-0005-0000-0000-00004E9B0000}"/>
    <cellStyle name="Title 14 4 2 3" xfId="39714" xr:uid="{00000000-0005-0000-0000-00004F9B0000}"/>
    <cellStyle name="Title 14 4 2 4" xfId="39715" xr:uid="{00000000-0005-0000-0000-0000509B0000}"/>
    <cellStyle name="Title 14 4 3" xfId="39716" xr:uid="{00000000-0005-0000-0000-0000519B0000}"/>
    <cellStyle name="Title 14 4 3 2" xfId="39717" xr:uid="{00000000-0005-0000-0000-0000529B0000}"/>
    <cellStyle name="Title 14 4 3 2 2" xfId="39718" xr:uid="{00000000-0005-0000-0000-0000539B0000}"/>
    <cellStyle name="Title 14 4 3 2 3" xfId="39719" xr:uid="{00000000-0005-0000-0000-0000549B0000}"/>
    <cellStyle name="Title 14 4 3 3" xfId="39720" xr:uid="{00000000-0005-0000-0000-0000559B0000}"/>
    <cellStyle name="Title 14 4 3 4" xfId="39721" xr:uid="{00000000-0005-0000-0000-0000569B0000}"/>
    <cellStyle name="Title 14 4 4" xfId="39722" xr:uid="{00000000-0005-0000-0000-0000579B0000}"/>
    <cellStyle name="Title 14 4 4 2" xfId="39723" xr:uid="{00000000-0005-0000-0000-0000589B0000}"/>
    <cellStyle name="Title 14 4 4 3" xfId="39724" xr:uid="{00000000-0005-0000-0000-0000599B0000}"/>
    <cellStyle name="Title 14 4 5" xfId="39725" xr:uid="{00000000-0005-0000-0000-00005A9B0000}"/>
    <cellStyle name="Title 14 4 6" xfId="39726" xr:uid="{00000000-0005-0000-0000-00005B9B0000}"/>
    <cellStyle name="Title 14 5" xfId="39727" xr:uid="{00000000-0005-0000-0000-00005C9B0000}"/>
    <cellStyle name="Title 14 5 2" xfId="39728" xr:uid="{00000000-0005-0000-0000-00005D9B0000}"/>
    <cellStyle name="Title 14 5 2 2" xfId="39729" xr:uid="{00000000-0005-0000-0000-00005E9B0000}"/>
    <cellStyle name="Title 14 5 2 2 2" xfId="39730" xr:uid="{00000000-0005-0000-0000-00005F9B0000}"/>
    <cellStyle name="Title 14 5 2 2 3" xfId="39731" xr:uid="{00000000-0005-0000-0000-0000609B0000}"/>
    <cellStyle name="Title 14 5 2 3" xfId="39732" xr:uid="{00000000-0005-0000-0000-0000619B0000}"/>
    <cellStyle name="Title 14 5 2 4" xfId="39733" xr:uid="{00000000-0005-0000-0000-0000629B0000}"/>
    <cellStyle name="Title 14 5 3" xfId="39734" xr:uid="{00000000-0005-0000-0000-0000639B0000}"/>
    <cellStyle name="Title 14 5 3 2" xfId="39735" xr:uid="{00000000-0005-0000-0000-0000649B0000}"/>
    <cellStyle name="Title 14 5 3 2 2" xfId="39736" xr:uid="{00000000-0005-0000-0000-0000659B0000}"/>
    <cellStyle name="Title 14 5 3 2 3" xfId="39737" xr:uid="{00000000-0005-0000-0000-0000669B0000}"/>
    <cellStyle name="Title 14 5 3 3" xfId="39738" xr:uid="{00000000-0005-0000-0000-0000679B0000}"/>
    <cellStyle name="Title 14 5 3 4" xfId="39739" xr:uid="{00000000-0005-0000-0000-0000689B0000}"/>
    <cellStyle name="Title 14 5 4" xfId="39740" xr:uid="{00000000-0005-0000-0000-0000699B0000}"/>
    <cellStyle name="Title 14 5 4 2" xfId="39741" xr:uid="{00000000-0005-0000-0000-00006A9B0000}"/>
    <cellStyle name="Title 14 5 4 2 2" xfId="39742" xr:uid="{00000000-0005-0000-0000-00006B9B0000}"/>
    <cellStyle name="Title 14 5 4 2 3" xfId="39743" xr:uid="{00000000-0005-0000-0000-00006C9B0000}"/>
    <cellStyle name="Title 14 5 4 3" xfId="39744" xr:uid="{00000000-0005-0000-0000-00006D9B0000}"/>
    <cellStyle name="Title 14 5 4 4" xfId="39745" xr:uid="{00000000-0005-0000-0000-00006E9B0000}"/>
    <cellStyle name="Title 14 5 5" xfId="39746" xr:uid="{00000000-0005-0000-0000-00006F9B0000}"/>
    <cellStyle name="Title 14 5 5 2" xfId="39747" xr:uid="{00000000-0005-0000-0000-0000709B0000}"/>
    <cellStyle name="Title 14 5 5 3" xfId="39748" xr:uid="{00000000-0005-0000-0000-0000719B0000}"/>
    <cellStyle name="Title 14 5 6" xfId="39749" xr:uid="{00000000-0005-0000-0000-0000729B0000}"/>
    <cellStyle name="Title 14 5 7" xfId="39750" xr:uid="{00000000-0005-0000-0000-0000739B0000}"/>
    <cellStyle name="Title 14 6" xfId="39751" xr:uid="{00000000-0005-0000-0000-0000749B0000}"/>
    <cellStyle name="Title 14 6 2" xfId="39752" xr:uid="{00000000-0005-0000-0000-0000759B0000}"/>
    <cellStyle name="Title 14 6 2 2" xfId="39753" xr:uid="{00000000-0005-0000-0000-0000769B0000}"/>
    <cellStyle name="Title 14 6 2 2 2" xfId="39754" xr:uid="{00000000-0005-0000-0000-0000779B0000}"/>
    <cellStyle name="Title 14 6 2 2 3" xfId="39755" xr:uid="{00000000-0005-0000-0000-0000789B0000}"/>
    <cellStyle name="Title 14 6 2 3" xfId="39756" xr:uid="{00000000-0005-0000-0000-0000799B0000}"/>
    <cellStyle name="Title 14 6 2 4" xfId="39757" xr:uid="{00000000-0005-0000-0000-00007A9B0000}"/>
    <cellStyle name="Title 14 6 3" xfId="39758" xr:uid="{00000000-0005-0000-0000-00007B9B0000}"/>
    <cellStyle name="Title 14 6 3 2" xfId="39759" xr:uid="{00000000-0005-0000-0000-00007C9B0000}"/>
    <cellStyle name="Title 14 6 3 2 2" xfId="39760" xr:uid="{00000000-0005-0000-0000-00007D9B0000}"/>
    <cellStyle name="Title 14 6 3 2 3" xfId="39761" xr:uid="{00000000-0005-0000-0000-00007E9B0000}"/>
    <cellStyle name="Title 14 6 3 3" xfId="39762" xr:uid="{00000000-0005-0000-0000-00007F9B0000}"/>
    <cellStyle name="Title 14 6 3 4" xfId="39763" xr:uid="{00000000-0005-0000-0000-0000809B0000}"/>
    <cellStyle name="Title 14 6 4" xfId="39764" xr:uid="{00000000-0005-0000-0000-0000819B0000}"/>
    <cellStyle name="Title 14 6 4 2" xfId="39765" xr:uid="{00000000-0005-0000-0000-0000829B0000}"/>
    <cellStyle name="Title 14 6 4 3" xfId="39766" xr:uid="{00000000-0005-0000-0000-0000839B0000}"/>
    <cellStyle name="Title 14 6 5" xfId="39767" xr:uid="{00000000-0005-0000-0000-0000849B0000}"/>
    <cellStyle name="Title 14 6 6" xfId="39768" xr:uid="{00000000-0005-0000-0000-0000859B0000}"/>
    <cellStyle name="Title 14 7" xfId="39769" xr:uid="{00000000-0005-0000-0000-0000869B0000}"/>
    <cellStyle name="Title 14 7 2" xfId="39770" xr:uid="{00000000-0005-0000-0000-0000879B0000}"/>
    <cellStyle name="Title 14 7 2 2" xfId="39771" xr:uid="{00000000-0005-0000-0000-0000889B0000}"/>
    <cellStyle name="Title 14 7 2 3" xfId="39772" xr:uid="{00000000-0005-0000-0000-0000899B0000}"/>
    <cellStyle name="Title 14 7 3" xfId="39773" xr:uid="{00000000-0005-0000-0000-00008A9B0000}"/>
    <cellStyle name="Title 14 7 4" xfId="39774" xr:uid="{00000000-0005-0000-0000-00008B9B0000}"/>
    <cellStyle name="Title 14 8" xfId="39775" xr:uid="{00000000-0005-0000-0000-00008C9B0000}"/>
    <cellStyle name="Title 14 8 2" xfId="39776" xr:uid="{00000000-0005-0000-0000-00008D9B0000}"/>
    <cellStyle name="Title 14 8 2 2" xfId="39777" xr:uid="{00000000-0005-0000-0000-00008E9B0000}"/>
    <cellStyle name="Title 14 8 2 3" xfId="39778" xr:uid="{00000000-0005-0000-0000-00008F9B0000}"/>
    <cellStyle name="Title 14 8 3" xfId="39779" xr:uid="{00000000-0005-0000-0000-0000909B0000}"/>
    <cellStyle name="Title 14 8 4" xfId="39780" xr:uid="{00000000-0005-0000-0000-0000919B0000}"/>
    <cellStyle name="Title 14 9" xfId="39781" xr:uid="{00000000-0005-0000-0000-0000929B0000}"/>
    <cellStyle name="Title 14 9 2" xfId="39782" xr:uid="{00000000-0005-0000-0000-0000939B0000}"/>
    <cellStyle name="Title 14 9 2 2" xfId="39783" xr:uid="{00000000-0005-0000-0000-0000949B0000}"/>
    <cellStyle name="Title 14 9 2 3" xfId="39784" xr:uid="{00000000-0005-0000-0000-0000959B0000}"/>
    <cellStyle name="Title 14 9 3" xfId="39785" xr:uid="{00000000-0005-0000-0000-0000969B0000}"/>
    <cellStyle name="Title 14 9 4" xfId="39786" xr:uid="{00000000-0005-0000-0000-0000979B0000}"/>
    <cellStyle name="Title 15" xfId="39787" xr:uid="{00000000-0005-0000-0000-0000989B0000}"/>
    <cellStyle name="Title 15 10" xfId="39788" xr:uid="{00000000-0005-0000-0000-0000999B0000}"/>
    <cellStyle name="Title 15 10 2" xfId="39789" xr:uid="{00000000-0005-0000-0000-00009A9B0000}"/>
    <cellStyle name="Title 15 10 3" xfId="39790" xr:uid="{00000000-0005-0000-0000-00009B9B0000}"/>
    <cellStyle name="Title 15 11" xfId="39791" xr:uid="{00000000-0005-0000-0000-00009C9B0000}"/>
    <cellStyle name="Title 15 11 2" xfId="39792" xr:uid="{00000000-0005-0000-0000-00009D9B0000}"/>
    <cellStyle name="Title 15 11 3" xfId="39793" xr:uid="{00000000-0005-0000-0000-00009E9B0000}"/>
    <cellStyle name="Title 15 12" xfId="39794" xr:uid="{00000000-0005-0000-0000-00009F9B0000}"/>
    <cellStyle name="Title 15 12 2" xfId="39795" xr:uid="{00000000-0005-0000-0000-0000A09B0000}"/>
    <cellStyle name="Title 15 12 3" xfId="39796" xr:uid="{00000000-0005-0000-0000-0000A19B0000}"/>
    <cellStyle name="Title 15 13" xfId="39797" xr:uid="{00000000-0005-0000-0000-0000A29B0000}"/>
    <cellStyle name="Title 15 2" xfId="39798" xr:uid="{00000000-0005-0000-0000-0000A39B0000}"/>
    <cellStyle name="Title 15 2 2" xfId="39799" xr:uid="{00000000-0005-0000-0000-0000A49B0000}"/>
    <cellStyle name="Title 15 2 2 2" xfId="39800" xr:uid="{00000000-0005-0000-0000-0000A59B0000}"/>
    <cellStyle name="Title 15 2 2 2 2" xfId="39801" xr:uid="{00000000-0005-0000-0000-0000A69B0000}"/>
    <cellStyle name="Title 15 2 2 2 3" xfId="39802" xr:uid="{00000000-0005-0000-0000-0000A79B0000}"/>
    <cellStyle name="Title 15 2 2 3" xfId="39803" xr:uid="{00000000-0005-0000-0000-0000A89B0000}"/>
    <cellStyle name="Title 15 2 2 4" xfId="39804" xr:uid="{00000000-0005-0000-0000-0000A99B0000}"/>
    <cellStyle name="Title 15 2 3" xfId="39805" xr:uid="{00000000-0005-0000-0000-0000AA9B0000}"/>
    <cellStyle name="Title 15 2 3 2" xfId="39806" xr:uid="{00000000-0005-0000-0000-0000AB9B0000}"/>
    <cellStyle name="Title 15 2 3 2 2" xfId="39807" xr:uid="{00000000-0005-0000-0000-0000AC9B0000}"/>
    <cellStyle name="Title 15 2 3 2 3" xfId="39808" xr:uid="{00000000-0005-0000-0000-0000AD9B0000}"/>
    <cellStyle name="Title 15 2 3 3" xfId="39809" xr:uid="{00000000-0005-0000-0000-0000AE9B0000}"/>
    <cellStyle name="Title 15 2 3 4" xfId="39810" xr:uid="{00000000-0005-0000-0000-0000AF9B0000}"/>
    <cellStyle name="Title 15 2 4" xfId="39811" xr:uid="{00000000-0005-0000-0000-0000B09B0000}"/>
    <cellStyle name="Title 15 2 4 2" xfId="39812" xr:uid="{00000000-0005-0000-0000-0000B19B0000}"/>
    <cellStyle name="Title 15 2 4 3" xfId="39813" xr:uid="{00000000-0005-0000-0000-0000B29B0000}"/>
    <cellStyle name="Title 15 2 5" xfId="39814" xr:uid="{00000000-0005-0000-0000-0000B39B0000}"/>
    <cellStyle name="Title 15 2 5 2" xfId="39815" xr:uid="{00000000-0005-0000-0000-0000B49B0000}"/>
    <cellStyle name="Title 15 2 5 3" xfId="39816" xr:uid="{00000000-0005-0000-0000-0000B59B0000}"/>
    <cellStyle name="Title 15 2 6" xfId="39817" xr:uid="{00000000-0005-0000-0000-0000B69B0000}"/>
    <cellStyle name="Title 15 2 7" xfId="39818" xr:uid="{00000000-0005-0000-0000-0000B79B0000}"/>
    <cellStyle name="Title 15 3" xfId="39819" xr:uid="{00000000-0005-0000-0000-0000B89B0000}"/>
    <cellStyle name="Title 15 3 2" xfId="39820" xr:uid="{00000000-0005-0000-0000-0000B99B0000}"/>
    <cellStyle name="Title 15 3 2 2" xfId="39821" xr:uid="{00000000-0005-0000-0000-0000BA9B0000}"/>
    <cellStyle name="Title 15 3 2 2 2" xfId="39822" xr:uid="{00000000-0005-0000-0000-0000BB9B0000}"/>
    <cellStyle name="Title 15 3 2 2 3" xfId="39823" xr:uid="{00000000-0005-0000-0000-0000BC9B0000}"/>
    <cellStyle name="Title 15 3 2 3" xfId="39824" xr:uid="{00000000-0005-0000-0000-0000BD9B0000}"/>
    <cellStyle name="Title 15 3 2 4" xfId="39825" xr:uid="{00000000-0005-0000-0000-0000BE9B0000}"/>
    <cellStyle name="Title 15 3 3" xfId="39826" xr:uid="{00000000-0005-0000-0000-0000BF9B0000}"/>
    <cellStyle name="Title 15 3 3 2" xfId="39827" xr:uid="{00000000-0005-0000-0000-0000C09B0000}"/>
    <cellStyle name="Title 15 3 3 2 2" xfId="39828" xr:uid="{00000000-0005-0000-0000-0000C19B0000}"/>
    <cellStyle name="Title 15 3 3 2 3" xfId="39829" xr:uid="{00000000-0005-0000-0000-0000C29B0000}"/>
    <cellStyle name="Title 15 3 3 3" xfId="39830" xr:uid="{00000000-0005-0000-0000-0000C39B0000}"/>
    <cellStyle name="Title 15 3 3 4" xfId="39831" xr:uid="{00000000-0005-0000-0000-0000C49B0000}"/>
    <cellStyle name="Title 15 3 4" xfId="39832" xr:uid="{00000000-0005-0000-0000-0000C59B0000}"/>
    <cellStyle name="Title 15 3 4 2" xfId="39833" xr:uid="{00000000-0005-0000-0000-0000C69B0000}"/>
    <cellStyle name="Title 15 3 4 3" xfId="39834" xr:uid="{00000000-0005-0000-0000-0000C79B0000}"/>
    <cellStyle name="Title 15 3 5" xfId="39835" xr:uid="{00000000-0005-0000-0000-0000C89B0000}"/>
    <cellStyle name="Title 15 3 6" xfId="39836" xr:uid="{00000000-0005-0000-0000-0000C99B0000}"/>
    <cellStyle name="Title 15 4" xfId="39837" xr:uid="{00000000-0005-0000-0000-0000CA9B0000}"/>
    <cellStyle name="Title 15 4 2" xfId="39838" xr:uid="{00000000-0005-0000-0000-0000CB9B0000}"/>
    <cellStyle name="Title 15 4 2 2" xfId="39839" xr:uid="{00000000-0005-0000-0000-0000CC9B0000}"/>
    <cellStyle name="Title 15 4 2 2 2" xfId="39840" xr:uid="{00000000-0005-0000-0000-0000CD9B0000}"/>
    <cellStyle name="Title 15 4 2 2 3" xfId="39841" xr:uid="{00000000-0005-0000-0000-0000CE9B0000}"/>
    <cellStyle name="Title 15 4 2 3" xfId="39842" xr:uid="{00000000-0005-0000-0000-0000CF9B0000}"/>
    <cellStyle name="Title 15 4 2 4" xfId="39843" xr:uid="{00000000-0005-0000-0000-0000D09B0000}"/>
    <cellStyle name="Title 15 4 3" xfId="39844" xr:uid="{00000000-0005-0000-0000-0000D19B0000}"/>
    <cellStyle name="Title 15 4 3 2" xfId="39845" xr:uid="{00000000-0005-0000-0000-0000D29B0000}"/>
    <cellStyle name="Title 15 4 3 2 2" xfId="39846" xr:uid="{00000000-0005-0000-0000-0000D39B0000}"/>
    <cellStyle name="Title 15 4 3 2 3" xfId="39847" xr:uid="{00000000-0005-0000-0000-0000D49B0000}"/>
    <cellStyle name="Title 15 4 3 3" xfId="39848" xr:uid="{00000000-0005-0000-0000-0000D59B0000}"/>
    <cellStyle name="Title 15 4 3 4" xfId="39849" xr:uid="{00000000-0005-0000-0000-0000D69B0000}"/>
    <cellStyle name="Title 15 4 4" xfId="39850" xr:uid="{00000000-0005-0000-0000-0000D79B0000}"/>
    <cellStyle name="Title 15 4 4 2" xfId="39851" xr:uid="{00000000-0005-0000-0000-0000D89B0000}"/>
    <cellStyle name="Title 15 4 4 3" xfId="39852" xr:uid="{00000000-0005-0000-0000-0000D99B0000}"/>
    <cellStyle name="Title 15 4 5" xfId="39853" xr:uid="{00000000-0005-0000-0000-0000DA9B0000}"/>
    <cellStyle name="Title 15 4 6" xfId="39854" xr:uid="{00000000-0005-0000-0000-0000DB9B0000}"/>
    <cellStyle name="Title 15 5" xfId="39855" xr:uid="{00000000-0005-0000-0000-0000DC9B0000}"/>
    <cellStyle name="Title 15 5 2" xfId="39856" xr:uid="{00000000-0005-0000-0000-0000DD9B0000}"/>
    <cellStyle name="Title 15 5 2 2" xfId="39857" xr:uid="{00000000-0005-0000-0000-0000DE9B0000}"/>
    <cellStyle name="Title 15 5 2 2 2" xfId="39858" xr:uid="{00000000-0005-0000-0000-0000DF9B0000}"/>
    <cellStyle name="Title 15 5 2 2 3" xfId="39859" xr:uid="{00000000-0005-0000-0000-0000E09B0000}"/>
    <cellStyle name="Title 15 5 2 3" xfId="39860" xr:uid="{00000000-0005-0000-0000-0000E19B0000}"/>
    <cellStyle name="Title 15 5 2 4" xfId="39861" xr:uid="{00000000-0005-0000-0000-0000E29B0000}"/>
    <cellStyle name="Title 15 5 3" xfId="39862" xr:uid="{00000000-0005-0000-0000-0000E39B0000}"/>
    <cellStyle name="Title 15 5 3 2" xfId="39863" xr:uid="{00000000-0005-0000-0000-0000E49B0000}"/>
    <cellStyle name="Title 15 5 3 2 2" xfId="39864" xr:uid="{00000000-0005-0000-0000-0000E59B0000}"/>
    <cellStyle name="Title 15 5 3 2 3" xfId="39865" xr:uid="{00000000-0005-0000-0000-0000E69B0000}"/>
    <cellStyle name="Title 15 5 3 3" xfId="39866" xr:uid="{00000000-0005-0000-0000-0000E79B0000}"/>
    <cellStyle name="Title 15 5 3 4" xfId="39867" xr:uid="{00000000-0005-0000-0000-0000E89B0000}"/>
    <cellStyle name="Title 15 5 4" xfId="39868" xr:uid="{00000000-0005-0000-0000-0000E99B0000}"/>
    <cellStyle name="Title 15 5 4 2" xfId="39869" xr:uid="{00000000-0005-0000-0000-0000EA9B0000}"/>
    <cellStyle name="Title 15 5 4 2 2" xfId="39870" xr:uid="{00000000-0005-0000-0000-0000EB9B0000}"/>
    <cellStyle name="Title 15 5 4 2 3" xfId="39871" xr:uid="{00000000-0005-0000-0000-0000EC9B0000}"/>
    <cellStyle name="Title 15 5 4 3" xfId="39872" xr:uid="{00000000-0005-0000-0000-0000ED9B0000}"/>
    <cellStyle name="Title 15 5 4 4" xfId="39873" xr:uid="{00000000-0005-0000-0000-0000EE9B0000}"/>
    <cellStyle name="Title 15 5 5" xfId="39874" xr:uid="{00000000-0005-0000-0000-0000EF9B0000}"/>
    <cellStyle name="Title 15 5 5 2" xfId="39875" xr:uid="{00000000-0005-0000-0000-0000F09B0000}"/>
    <cellStyle name="Title 15 5 5 3" xfId="39876" xr:uid="{00000000-0005-0000-0000-0000F19B0000}"/>
    <cellStyle name="Title 15 5 6" xfId="39877" xr:uid="{00000000-0005-0000-0000-0000F29B0000}"/>
    <cellStyle name="Title 15 5 7" xfId="39878" xr:uid="{00000000-0005-0000-0000-0000F39B0000}"/>
    <cellStyle name="Title 15 6" xfId="39879" xr:uid="{00000000-0005-0000-0000-0000F49B0000}"/>
    <cellStyle name="Title 15 6 2" xfId="39880" xr:uid="{00000000-0005-0000-0000-0000F59B0000}"/>
    <cellStyle name="Title 15 6 2 2" xfId="39881" xr:uid="{00000000-0005-0000-0000-0000F69B0000}"/>
    <cellStyle name="Title 15 6 2 2 2" xfId="39882" xr:uid="{00000000-0005-0000-0000-0000F79B0000}"/>
    <cellStyle name="Title 15 6 2 2 3" xfId="39883" xr:uid="{00000000-0005-0000-0000-0000F89B0000}"/>
    <cellStyle name="Title 15 6 2 3" xfId="39884" xr:uid="{00000000-0005-0000-0000-0000F99B0000}"/>
    <cellStyle name="Title 15 6 2 4" xfId="39885" xr:uid="{00000000-0005-0000-0000-0000FA9B0000}"/>
    <cellStyle name="Title 15 6 3" xfId="39886" xr:uid="{00000000-0005-0000-0000-0000FB9B0000}"/>
    <cellStyle name="Title 15 6 3 2" xfId="39887" xr:uid="{00000000-0005-0000-0000-0000FC9B0000}"/>
    <cellStyle name="Title 15 6 3 2 2" xfId="39888" xr:uid="{00000000-0005-0000-0000-0000FD9B0000}"/>
    <cellStyle name="Title 15 6 3 2 3" xfId="39889" xr:uid="{00000000-0005-0000-0000-0000FE9B0000}"/>
    <cellStyle name="Title 15 6 3 3" xfId="39890" xr:uid="{00000000-0005-0000-0000-0000FF9B0000}"/>
    <cellStyle name="Title 15 6 3 4" xfId="39891" xr:uid="{00000000-0005-0000-0000-0000009C0000}"/>
    <cellStyle name="Title 15 6 4" xfId="39892" xr:uid="{00000000-0005-0000-0000-0000019C0000}"/>
    <cellStyle name="Title 15 6 4 2" xfId="39893" xr:uid="{00000000-0005-0000-0000-0000029C0000}"/>
    <cellStyle name="Title 15 6 4 3" xfId="39894" xr:uid="{00000000-0005-0000-0000-0000039C0000}"/>
    <cellStyle name="Title 15 6 5" xfId="39895" xr:uid="{00000000-0005-0000-0000-0000049C0000}"/>
    <cellStyle name="Title 15 6 6" xfId="39896" xr:uid="{00000000-0005-0000-0000-0000059C0000}"/>
    <cellStyle name="Title 15 7" xfId="39897" xr:uid="{00000000-0005-0000-0000-0000069C0000}"/>
    <cellStyle name="Title 15 7 2" xfId="39898" xr:uid="{00000000-0005-0000-0000-0000079C0000}"/>
    <cellStyle name="Title 15 7 2 2" xfId="39899" xr:uid="{00000000-0005-0000-0000-0000089C0000}"/>
    <cellStyle name="Title 15 7 2 3" xfId="39900" xr:uid="{00000000-0005-0000-0000-0000099C0000}"/>
    <cellStyle name="Title 15 7 3" xfId="39901" xr:uid="{00000000-0005-0000-0000-00000A9C0000}"/>
    <cellStyle name="Title 15 7 4" xfId="39902" xr:uid="{00000000-0005-0000-0000-00000B9C0000}"/>
    <cellStyle name="Title 15 8" xfId="39903" xr:uid="{00000000-0005-0000-0000-00000C9C0000}"/>
    <cellStyle name="Title 15 8 2" xfId="39904" xr:uid="{00000000-0005-0000-0000-00000D9C0000}"/>
    <cellStyle name="Title 15 8 2 2" xfId="39905" xr:uid="{00000000-0005-0000-0000-00000E9C0000}"/>
    <cellStyle name="Title 15 8 2 3" xfId="39906" xr:uid="{00000000-0005-0000-0000-00000F9C0000}"/>
    <cellStyle name="Title 15 8 3" xfId="39907" xr:uid="{00000000-0005-0000-0000-0000109C0000}"/>
    <cellStyle name="Title 15 8 4" xfId="39908" xr:uid="{00000000-0005-0000-0000-0000119C0000}"/>
    <cellStyle name="Title 15 9" xfId="39909" xr:uid="{00000000-0005-0000-0000-0000129C0000}"/>
    <cellStyle name="Title 15 9 2" xfId="39910" xr:uid="{00000000-0005-0000-0000-0000139C0000}"/>
    <cellStyle name="Title 15 9 2 2" xfId="39911" xr:uid="{00000000-0005-0000-0000-0000149C0000}"/>
    <cellStyle name="Title 15 9 2 3" xfId="39912" xr:uid="{00000000-0005-0000-0000-0000159C0000}"/>
    <cellStyle name="Title 15 9 3" xfId="39913" xr:uid="{00000000-0005-0000-0000-0000169C0000}"/>
    <cellStyle name="Title 15 9 4" xfId="39914" xr:uid="{00000000-0005-0000-0000-0000179C0000}"/>
    <cellStyle name="Title 16" xfId="39915" xr:uid="{00000000-0005-0000-0000-0000189C0000}"/>
    <cellStyle name="Title 16 10" xfId="39916" xr:uid="{00000000-0005-0000-0000-0000199C0000}"/>
    <cellStyle name="Title 16 10 2" xfId="39917" xr:uid="{00000000-0005-0000-0000-00001A9C0000}"/>
    <cellStyle name="Title 16 10 3" xfId="39918" xr:uid="{00000000-0005-0000-0000-00001B9C0000}"/>
    <cellStyle name="Title 16 11" xfId="39919" xr:uid="{00000000-0005-0000-0000-00001C9C0000}"/>
    <cellStyle name="Title 16 11 2" xfId="39920" xr:uid="{00000000-0005-0000-0000-00001D9C0000}"/>
    <cellStyle name="Title 16 11 3" xfId="39921" xr:uid="{00000000-0005-0000-0000-00001E9C0000}"/>
    <cellStyle name="Title 16 12" xfId="39922" xr:uid="{00000000-0005-0000-0000-00001F9C0000}"/>
    <cellStyle name="Title 16 12 2" xfId="39923" xr:uid="{00000000-0005-0000-0000-0000209C0000}"/>
    <cellStyle name="Title 16 12 3" xfId="39924" xr:uid="{00000000-0005-0000-0000-0000219C0000}"/>
    <cellStyle name="Title 16 13" xfId="39925" xr:uid="{00000000-0005-0000-0000-0000229C0000}"/>
    <cellStyle name="Title 16 2" xfId="39926" xr:uid="{00000000-0005-0000-0000-0000239C0000}"/>
    <cellStyle name="Title 16 2 2" xfId="39927" xr:uid="{00000000-0005-0000-0000-0000249C0000}"/>
    <cellStyle name="Title 16 2 2 2" xfId="39928" xr:uid="{00000000-0005-0000-0000-0000259C0000}"/>
    <cellStyle name="Title 16 2 2 2 2" xfId="39929" xr:uid="{00000000-0005-0000-0000-0000269C0000}"/>
    <cellStyle name="Title 16 2 2 2 3" xfId="39930" xr:uid="{00000000-0005-0000-0000-0000279C0000}"/>
    <cellStyle name="Title 16 2 2 3" xfId="39931" xr:uid="{00000000-0005-0000-0000-0000289C0000}"/>
    <cellStyle name="Title 16 2 2 4" xfId="39932" xr:uid="{00000000-0005-0000-0000-0000299C0000}"/>
    <cellStyle name="Title 16 2 3" xfId="39933" xr:uid="{00000000-0005-0000-0000-00002A9C0000}"/>
    <cellStyle name="Title 16 2 3 2" xfId="39934" xr:uid="{00000000-0005-0000-0000-00002B9C0000}"/>
    <cellStyle name="Title 16 2 3 2 2" xfId="39935" xr:uid="{00000000-0005-0000-0000-00002C9C0000}"/>
    <cellStyle name="Title 16 2 3 2 3" xfId="39936" xr:uid="{00000000-0005-0000-0000-00002D9C0000}"/>
    <cellStyle name="Title 16 2 3 3" xfId="39937" xr:uid="{00000000-0005-0000-0000-00002E9C0000}"/>
    <cellStyle name="Title 16 2 3 4" xfId="39938" xr:uid="{00000000-0005-0000-0000-00002F9C0000}"/>
    <cellStyle name="Title 16 2 4" xfId="39939" xr:uid="{00000000-0005-0000-0000-0000309C0000}"/>
    <cellStyle name="Title 16 2 4 2" xfId="39940" xr:uid="{00000000-0005-0000-0000-0000319C0000}"/>
    <cellStyle name="Title 16 2 4 3" xfId="39941" xr:uid="{00000000-0005-0000-0000-0000329C0000}"/>
    <cellStyle name="Title 16 2 5" xfId="39942" xr:uid="{00000000-0005-0000-0000-0000339C0000}"/>
    <cellStyle name="Title 16 2 5 2" xfId="39943" xr:uid="{00000000-0005-0000-0000-0000349C0000}"/>
    <cellStyle name="Title 16 2 5 3" xfId="39944" xr:uid="{00000000-0005-0000-0000-0000359C0000}"/>
    <cellStyle name="Title 16 2 6" xfId="39945" xr:uid="{00000000-0005-0000-0000-0000369C0000}"/>
    <cellStyle name="Title 16 2 7" xfId="39946" xr:uid="{00000000-0005-0000-0000-0000379C0000}"/>
    <cellStyle name="Title 16 3" xfId="39947" xr:uid="{00000000-0005-0000-0000-0000389C0000}"/>
    <cellStyle name="Title 16 3 2" xfId="39948" xr:uid="{00000000-0005-0000-0000-0000399C0000}"/>
    <cellStyle name="Title 16 3 2 2" xfId="39949" xr:uid="{00000000-0005-0000-0000-00003A9C0000}"/>
    <cellStyle name="Title 16 3 2 2 2" xfId="39950" xr:uid="{00000000-0005-0000-0000-00003B9C0000}"/>
    <cellStyle name="Title 16 3 2 2 3" xfId="39951" xr:uid="{00000000-0005-0000-0000-00003C9C0000}"/>
    <cellStyle name="Title 16 3 2 3" xfId="39952" xr:uid="{00000000-0005-0000-0000-00003D9C0000}"/>
    <cellStyle name="Title 16 3 2 4" xfId="39953" xr:uid="{00000000-0005-0000-0000-00003E9C0000}"/>
    <cellStyle name="Title 16 3 3" xfId="39954" xr:uid="{00000000-0005-0000-0000-00003F9C0000}"/>
    <cellStyle name="Title 16 3 3 2" xfId="39955" xr:uid="{00000000-0005-0000-0000-0000409C0000}"/>
    <cellStyle name="Title 16 3 3 2 2" xfId="39956" xr:uid="{00000000-0005-0000-0000-0000419C0000}"/>
    <cellStyle name="Title 16 3 3 2 3" xfId="39957" xr:uid="{00000000-0005-0000-0000-0000429C0000}"/>
    <cellStyle name="Title 16 3 3 3" xfId="39958" xr:uid="{00000000-0005-0000-0000-0000439C0000}"/>
    <cellStyle name="Title 16 3 3 4" xfId="39959" xr:uid="{00000000-0005-0000-0000-0000449C0000}"/>
    <cellStyle name="Title 16 3 4" xfId="39960" xr:uid="{00000000-0005-0000-0000-0000459C0000}"/>
    <cellStyle name="Title 16 3 4 2" xfId="39961" xr:uid="{00000000-0005-0000-0000-0000469C0000}"/>
    <cellStyle name="Title 16 3 4 3" xfId="39962" xr:uid="{00000000-0005-0000-0000-0000479C0000}"/>
    <cellStyle name="Title 16 3 5" xfId="39963" xr:uid="{00000000-0005-0000-0000-0000489C0000}"/>
    <cellStyle name="Title 16 3 6" xfId="39964" xr:uid="{00000000-0005-0000-0000-0000499C0000}"/>
    <cellStyle name="Title 16 4" xfId="39965" xr:uid="{00000000-0005-0000-0000-00004A9C0000}"/>
    <cellStyle name="Title 16 4 2" xfId="39966" xr:uid="{00000000-0005-0000-0000-00004B9C0000}"/>
    <cellStyle name="Title 16 4 2 2" xfId="39967" xr:uid="{00000000-0005-0000-0000-00004C9C0000}"/>
    <cellStyle name="Title 16 4 2 2 2" xfId="39968" xr:uid="{00000000-0005-0000-0000-00004D9C0000}"/>
    <cellStyle name="Title 16 4 2 2 3" xfId="39969" xr:uid="{00000000-0005-0000-0000-00004E9C0000}"/>
    <cellStyle name="Title 16 4 2 3" xfId="39970" xr:uid="{00000000-0005-0000-0000-00004F9C0000}"/>
    <cellStyle name="Title 16 4 2 4" xfId="39971" xr:uid="{00000000-0005-0000-0000-0000509C0000}"/>
    <cellStyle name="Title 16 4 3" xfId="39972" xr:uid="{00000000-0005-0000-0000-0000519C0000}"/>
    <cellStyle name="Title 16 4 3 2" xfId="39973" xr:uid="{00000000-0005-0000-0000-0000529C0000}"/>
    <cellStyle name="Title 16 4 3 2 2" xfId="39974" xr:uid="{00000000-0005-0000-0000-0000539C0000}"/>
    <cellStyle name="Title 16 4 3 2 3" xfId="39975" xr:uid="{00000000-0005-0000-0000-0000549C0000}"/>
    <cellStyle name="Title 16 4 3 3" xfId="39976" xr:uid="{00000000-0005-0000-0000-0000559C0000}"/>
    <cellStyle name="Title 16 4 3 4" xfId="39977" xr:uid="{00000000-0005-0000-0000-0000569C0000}"/>
    <cellStyle name="Title 16 4 4" xfId="39978" xr:uid="{00000000-0005-0000-0000-0000579C0000}"/>
    <cellStyle name="Title 16 4 4 2" xfId="39979" xr:uid="{00000000-0005-0000-0000-0000589C0000}"/>
    <cellStyle name="Title 16 4 4 3" xfId="39980" xr:uid="{00000000-0005-0000-0000-0000599C0000}"/>
    <cellStyle name="Title 16 4 5" xfId="39981" xr:uid="{00000000-0005-0000-0000-00005A9C0000}"/>
    <cellStyle name="Title 16 4 6" xfId="39982" xr:uid="{00000000-0005-0000-0000-00005B9C0000}"/>
    <cellStyle name="Title 16 5" xfId="39983" xr:uid="{00000000-0005-0000-0000-00005C9C0000}"/>
    <cellStyle name="Title 16 5 2" xfId="39984" xr:uid="{00000000-0005-0000-0000-00005D9C0000}"/>
    <cellStyle name="Title 16 5 2 2" xfId="39985" xr:uid="{00000000-0005-0000-0000-00005E9C0000}"/>
    <cellStyle name="Title 16 5 2 2 2" xfId="39986" xr:uid="{00000000-0005-0000-0000-00005F9C0000}"/>
    <cellStyle name="Title 16 5 2 2 3" xfId="39987" xr:uid="{00000000-0005-0000-0000-0000609C0000}"/>
    <cellStyle name="Title 16 5 2 3" xfId="39988" xr:uid="{00000000-0005-0000-0000-0000619C0000}"/>
    <cellStyle name="Title 16 5 2 4" xfId="39989" xr:uid="{00000000-0005-0000-0000-0000629C0000}"/>
    <cellStyle name="Title 16 5 3" xfId="39990" xr:uid="{00000000-0005-0000-0000-0000639C0000}"/>
    <cellStyle name="Title 16 5 3 2" xfId="39991" xr:uid="{00000000-0005-0000-0000-0000649C0000}"/>
    <cellStyle name="Title 16 5 3 2 2" xfId="39992" xr:uid="{00000000-0005-0000-0000-0000659C0000}"/>
    <cellStyle name="Title 16 5 3 2 3" xfId="39993" xr:uid="{00000000-0005-0000-0000-0000669C0000}"/>
    <cellStyle name="Title 16 5 3 3" xfId="39994" xr:uid="{00000000-0005-0000-0000-0000679C0000}"/>
    <cellStyle name="Title 16 5 3 4" xfId="39995" xr:uid="{00000000-0005-0000-0000-0000689C0000}"/>
    <cellStyle name="Title 16 5 4" xfId="39996" xr:uid="{00000000-0005-0000-0000-0000699C0000}"/>
    <cellStyle name="Title 16 5 4 2" xfId="39997" xr:uid="{00000000-0005-0000-0000-00006A9C0000}"/>
    <cellStyle name="Title 16 5 4 2 2" xfId="39998" xr:uid="{00000000-0005-0000-0000-00006B9C0000}"/>
    <cellStyle name="Title 16 5 4 2 3" xfId="39999" xr:uid="{00000000-0005-0000-0000-00006C9C0000}"/>
    <cellStyle name="Title 16 5 4 3" xfId="40000" xr:uid="{00000000-0005-0000-0000-00006D9C0000}"/>
    <cellStyle name="Title 16 5 4 4" xfId="40001" xr:uid="{00000000-0005-0000-0000-00006E9C0000}"/>
    <cellStyle name="Title 16 5 5" xfId="40002" xr:uid="{00000000-0005-0000-0000-00006F9C0000}"/>
    <cellStyle name="Title 16 5 5 2" xfId="40003" xr:uid="{00000000-0005-0000-0000-0000709C0000}"/>
    <cellStyle name="Title 16 5 5 3" xfId="40004" xr:uid="{00000000-0005-0000-0000-0000719C0000}"/>
    <cellStyle name="Title 16 5 6" xfId="40005" xr:uid="{00000000-0005-0000-0000-0000729C0000}"/>
    <cellStyle name="Title 16 5 7" xfId="40006" xr:uid="{00000000-0005-0000-0000-0000739C0000}"/>
    <cellStyle name="Title 16 6" xfId="40007" xr:uid="{00000000-0005-0000-0000-0000749C0000}"/>
    <cellStyle name="Title 16 6 2" xfId="40008" xr:uid="{00000000-0005-0000-0000-0000759C0000}"/>
    <cellStyle name="Title 16 6 2 2" xfId="40009" xr:uid="{00000000-0005-0000-0000-0000769C0000}"/>
    <cellStyle name="Title 16 6 2 2 2" xfId="40010" xr:uid="{00000000-0005-0000-0000-0000779C0000}"/>
    <cellStyle name="Title 16 6 2 2 3" xfId="40011" xr:uid="{00000000-0005-0000-0000-0000789C0000}"/>
    <cellStyle name="Title 16 6 2 3" xfId="40012" xr:uid="{00000000-0005-0000-0000-0000799C0000}"/>
    <cellStyle name="Title 16 6 2 4" xfId="40013" xr:uid="{00000000-0005-0000-0000-00007A9C0000}"/>
    <cellStyle name="Title 16 6 3" xfId="40014" xr:uid="{00000000-0005-0000-0000-00007B9C0000}"/>
    <cellStyle name="Title 16 6 3 2" xfId="40015" xr:uid="{00000000-0005-0000-0000-00007C9C0000}"/>
    <cellStyle name="Title 16 6 3 2 2" xfId="40016" xr:uid="{00000000-0005-0000-0000-00007D9C0000}"/>
    <cellStyle name="Title 16 6 3 2 3" xfId="40017" xr:uid="{00000000-0005-0000-0000-00007E9C0000}"/>
    <cellStyle name="Title 16 6 3 3" xfId="40018" xr:uid="{00000000-0005-0000-0000-00007F9C0000}"/>
    <cellStyle name="Title 16 6 3 4" xfId="40019" xr:uid="{00000000-0005-0000-0000-0000809C0000}"/>
    <cellStyle name="Title 16 6 4" xfId="40020" xr:uid="{00000000-0005-0000-0000-0000819C0000}"/>
    <cellStyle name="Title 16 6 4 2" xfId="40021" xr:uid="{00000000-0005-0000-0000-0000829C0000}"/>
    <cellStyle name="Title 16 6 4 3" xfId="40022" xr:uid="{00000000-0005-0000-0000-0000839C0000}"/>
    <cellStyle name="Title 16 6 5" xfId="40023" xr:uid="{00000000-0005-0000-0000-0000849C0000}"/>
    <cellStyle name="Title 16 6 6" xfId="40024" xr:uid="{00000000-0005-0000-0000-0000859C0000}"/>
    <cellStyle name="Title 16 7" xfId="40025" xr:uid="{00000000-0005-0000-0000-0000869C0000}"/>
    <cellStyle name="Title 16 7 2" xfId="40026" xr:uid="{00000000-0005-0000-0000-0000879C0000}"/>
    <cellStyle name="Title 16 7 2 2" xfId="40027" xr:uid="{00000000-0005-0000-0000-0000889C0000}"/>
    <cellStyle name="Title 16 7 2 3" xfId="40028" xr:uid="{00000000-0005-0000-0000-0000899C0000}"/>
    <cellStyle name="Title 16 7 3" xfId="40029" xr:uid="{00000000-0005-0000-0000-00008A9C0000}"/>
    <cellStyle name="Title 16 7 4" xfId="40030" xr:uid="{00000000-0005-0000-0000-00008B9C0000}"/>
    <cellStyle name="Title 16 8" xfId="40031" xr:uid="{00000000-0005-0000-0000-00008C9C0000}"/>
    <cellStyle name="Title 16 8 2" xfId="40032" xr:uid="{00000000-0005-0000-0000-00008D9C0000}"/>
    <cellStyle name="Title 16 8 2 2" xfId="40033" xr:uid="{00000000-0005-0000-0000-00008E9C0000}"/>
    <cellStyle name="Title 16 8 2 3" xfId="40034" xr:uid="{00000000-0005-0000-0000-00008F9C0000}"/>
    <cellStyle name="Title 16 8 3" xfId="40035" xr:uid="{00000000-0005-0000-0000-0000909C0000}"/>
    <cellStyle name="Title 16 8 4" xfId="40036" xr:uid="{00000000-0005-0000-0000-0000919C0000}"/>
    <cellStyle name="Title 16 9" xfId="40037" xr:uid="{00000000-0005-0000-0000-0000929C0000}"/>
    <cellStyle name="Title 16 9 2" xfId="40038" xr:uid="{00000000-0005-0000-0000-0000939C0000}"/>
    <cellStyle name="Title 16 9 2 2" xfId="40039" xr:uid="{00000000-0005-0000-0000-0000949C0000}"/>
    <cellStyle name="Title 16 9 2 3" xfId="40040" xr:uid="{00000000-0005-0000-0000-0000959C0000}"/>
    <cellStyle name="Title 16 9 3" xfId="40041" xr:uid="{00000000-0005-0000-0000-0000969C0000}"/>
    <cellStyle name="Title 16 9 4" xfId="40042" xr:uid="{00000000-0005-0000-0000-0000979C0000}"/>
    <cellStyle name="Title 17" xfId="40043" xr:uid="{00000000-0005-0000-0000-0000989C0000}"/>
    <cellStyle name="Title 17 10" xfId="40044" xr:uid="{00000000-0005-0000-0000-0000999C0000}"/>
    <cellStyle name="Title 17 10 2" xfId="40045" xr:uid="{00000000-0005-0000-0000-00009A9C0000}"/>
    <cellStyle name="Title 17 10 3" xfId="40046" xr:uid="{00000000-0005-0000-0000-00009B9C0000}"/>
    <cellStyle name="Title 17 11" xfId="40047" xr:uid="{00000000-0005-0000-0000-00009C9C0000}"/>
    <cellStyle name="Title 17 11 2" xfId="40048" xr:uid="{00000000-0005-0000-0000-00009D9C0000}"/>
    <cellStyle name="Title 17 11 3" xfId="40049" xr:uid="{00000000-0005-0000-0000-00009E9C0000}"/>
    <cellStyle name="Title 17 12" xfId="40050" xr:uid="{00000000-0005-0000-0000-00009F9C0000}"/>
    <cellStyle name="Title 17 12 2" xfId="40051" xr:uid="{00000000-0005-0000-0000-0000A09C0000}"/>
    <cellStyle name="Title 17 12 3" xfId="40052" xr:uid="{00000000-0005-0000-0000-0000A19C0000}"/>
    <cellStyle name="Title 17 13" xfId="40053" xr:uid="{00000000-0005-0000-0000-0000A29C0000}"/>
    <cellStyle name="Title 17 2" xfId="40054" xr:uid="{00000000-0005-0000-0000-0000A39C0000}"/>
    <cellStyle name="Title 17 2 2" xfId="40055" xr:uid="{00000000-0005-0000-0000-0000A49C0000}"/>
    <cellStyle name="Title 17 2 2 2" xfId="40056" xr:uid="{00000000-0005-0000-0000-0000A59C0000}"/>
    <cellStyle name="Title 17 2 2 2 2" xfId="40057" xr:uid="{00000000-0005-0000-0000-0000A69C0000}"/>
    <cellStyle name="Title 17 2 2 2 3" xfId="40058" xr:uid="{00000000-0005-0000-0000-0000A79C0000}"/>
    <cellStyle name="Title 17 2 2 3" xfId="40059" xr:uid="{00000000-0005-0000-0000-0000A89C0000}"/>
    <cellStyle name="Title 17 2 2 4" xfId="40060" xr:uid="{00000000-0005-0000-0000-0000A99C0000}"/>
    <cellStyle name="Title 17 2 3" xfId="40061" xr:uid="{00000000-0005-0000-0000-0000AA9C0000}"/>
    <cellStyle name="Title 17 2 3 2" xfId="40062" xr:uid="{00000000-0005-0000-0000-0000AB9C0000}"/>
    <cellStyle name="Title 17 2 3 2 2" xfId="40063" xr:uid="{00000000-0005-0000-0000-0000AC9C0000}"/>
    <cellStyle name="Title 17 2 3 2 3" xfId="40064" xr:uid="{00000000-0005-0000-0000-0000AD9C0000}"/>
    <cellStyle name="Title 17 2 3 3" xfId="40065" xr:uid="{00000000-0005-0000-0000-0000AE9C0000}"/>
    <cellStyle name="Title 17 2 3 4" xfId="40066" xr:uid="{00000000-0005-0000-0000-0000AF9C0000}"/>
    <cellStyle name="Title 17 2 4" xfId="40067" xr:uid="{00000000-0005-0000-0000-0000B09C0000}"/>
    <cellStyle name="Title 17 2 4 2" xfId="40068" xr:uid="{00000000-0005-0000-0000-0000B19C0000}"/>
    <cellStyle name="Title 17 2 4 3" xfId="40069" xr:uid="{00000000-0005-0000-0000-0000B29C0000}"/>
    <cellStyle name="Title 17 2 5" xfId="40070" xr:uid="{00000000-0005-0000-0000-0000B39C0000}"/>
    <cellStyle name="Title 17 2 5 2" xfId="40071" xr:uid="{00000000-0005-0000-0000-0000B49C0000}"/>
    <cellStyle name="Title 17 2 5 3" xfId="40072" xr:uid="{00000000-0005-0000-0000-0000B59C0000}"/>
    <cellStyle name="Title 17 2 6" xfId="40073" xr:uid="{00000000-0005-0000-0000-0000B69C0000}"/>
    <cellStyle name="Title 17 2 7" xfId="40074" xr:uid="{00000000-0005-0000-0000-0000B79C0000}"/>
    <cellStyle name="Title 17 3" xfId="40075" xr:uid="{00000000-0005-0000-0000-0000B89C0000}"/>
    <cellStyle name="Title 17 3 2" xfId="40076" xr:uid="{00000000-0005-0000-0000-0000B99C0000}"/>
    <cellStyle name="Title 17 3 2 2" xfId="40077" xr:uid="{00000000-0005-0000-0000-0000BA9C0000}"/>
    <cellStyle name="Title 17 3 2 2 2" xfId="40078" xr:uid="{00000000-0005-0000-0000-0000BB9C0000}"/>
    <cellStyle name="Title 17 3 2 2 3" xfId="40079" xr:uid="{00000000-0005-0000-0000-0000BC9C0000}"/>
    <cellStyle name="Title 17 3 2 3" xfId="40080" xr:uid="{00000000-0005-0000-0000-0000BD9C0000}"/>
    <cellStyle name="Title 17 3 2 4" xfId="40081" xr:uid="{00000000-0005-0000-0000-0000BE9C0000}"/>
    <cellStyle name="Title 17 3 3" xfId="40082" xr:uid="{00000000-0005-0000-0000-0000BF9C0000}"/>
    <cellStyle name="Title 17 3 3 2" xfId="40083" xr:uid="{00000000-0005-0000-0000-0000C09C0000}"/>
    <cellStyle name="Title 17 3 3 2 2" xfId="40084" xr:uid="{00000000-0005-0000-0000-0000C19C0000}"/>
    <cellStyle name="Title 17 3 3 2 3" xfId="40085" xr:uid="{00000000-0005-0000-0000-0000C29C0000}"/>
    <cellStyle name="Title 17 3 3 3" xfId="40086" xr:uid="{00000000-0005-0000-0000-0000C39C0000}"/>
    <cellStyle name="Title 17 3 3 4" xfId="40087" xr:uid="{00000000-0005-0000-0000-0000C49C0000}"/>
    <cellStyle name="Title 17 3 4" xfId="40088" xr:uid="{00000000-0005-0000-0000-0000C59C0000}"/>
    <cellStyle name="Title 17 3 4 2" xfId="40089" xr:uid="{00000000-0005-0000-0000-0000C69C0000}"/>
    <cellStyle name="Title 17 3 4 3" xfId="40090" xr:uid="{00000000-0005-0000-0000-0000C79C0000}"/>
    <cellStyle name="Title 17 3 5" xfId="40091" xr:uid="{00000000-0005-0000-0000-0000C89C0000}"/>
    <cellStyle name="Title 17 3 6" xfId="40092" xr:uid="{00000000-0005-0000-0000-0000C99C0000}"/>
    <cellStyle name="Title 17 4" xfId="40093" xr:uid="{00000000-0005-0000-0000-0000CA9C0000}"/>
    <cellStyle name="Title 17 4 2" xfId="40094" xr:uid="{00000000-0005-0000-0000-0000CB9C0000}"/>
    <cellStyle name="Title 17 4 2 2" xfId="40095" xr:uid="{00000000-0005-0000-0000-0000CC9C0000}"/>
    <cellStyle name="Title 17 4 2 2 2" xfId="40096" xr:uid="{00000000-0005-0000-0000-0000CD9C0000}"/>
    <cellStyle name="Title 17 4 2 2 3" xfId="40097" xr:uid="{00000000-0005-0000-0000-0000CE9C0000}"/>
    <cellStyle name="Title 17 4 2 3" xfId="40098" xr:uid="{00000000-0005-0000-0000-0000CF9C0000}"/>
    <cellStyle name="Title 17 4 2 4" xfId="40099" xr:uid="{00000000-0005-0000-0000-0000D09C0000}"/>
    <cellStyle name="Title 17 4 3" xfId="40100" xr:uid="{00000000-0005-0000-0000-0000D19C0000}"/>
    <cellStyle name="Title 17 4 3 2" xfId="40101" xr:uid="{00000000-0005-0000-0000-0000D29C0000}"/>
    <cellStyle name="Title 17 4 3 2 2" xfId="40102" xr:uid="{00000000-0005-0000-0000-0000D39C0000}"/>
    <cellStyle name="Title 17 4 3 2 3" xfId="40103" xr:uid="{00000000-0005-0000-0000-0000D49C0000}"/>
    <cellStyle name="Title 17 4 3 3" xfId="40104" xr:uid="{00000000-0005-0000-0000-0000D59C0000}"/>
    <cellStyle name="Title 17 4 3 4" xfId="40105" xr:uid="{00000000-0005-0000-0000-0000D69C0000}"/>
    <cellStyle name="Title 17 4 4" xfId="40106" xr:uid="{00000000-0005-0000-0000-0000D79C0000}"/>
    <cellStyle name="Title 17 4 4 2" xfId="40107" xr:uid="{00000000-0005-0000-0000-0000D89C0000}"/>
    <cellStyle name="Title 17 4 4 3" xfId="40108" xr:uid="{00000000-0005-0000-0000-0000D99C0000}"/>
    <cellStyle name="Title 17 4 5" xfId="40109" xr:uid="{00000000-0005-0000-0000-0000DA9C0000}"/>
    <cellStyle name="Title 17 4 6" xfId="40110" xr:uid="{00000000-0005-0000-0000-0000DB9C0000}"/>
    <cellStyle name="Title 17 5" xfId="40111" xr:uid="{00000000-0005-0000-0000-0000DC9C0000}"/>
    <cellStyle name="Title 17 5 2" xfId="40112" xr:uid="{00000000-0005-0000-0000-0000DD9C0000}"/>
    <cellStyle name="Title 17 5 2 2" xfId="40113" xr:uid="{00000000-0005-0000-0000-0000DE9C0000}"/>
    <cellStyle name="Title 17 5 2 2 2" xfId="40114" xr:uid="{00000000-0005-0000-0000-0000DF9C0000}"/>
    <cellStyle name="Title 17 5 2 2 3" xfId="40115" xr:uid="{00000000-0005-0000-0000-0000E09C0000}"/>
    <cellStyle name="Title 17 5 2 3" xfId="40116" xr:uid="{00000000-0005-0000-0000-0000E19C0000}"/>
    <cellStyle name="Title 17 5 2 4" xfId="40117" xr:uid="{00000000-0005-0000-0000-0000E29C0000}"/>
    <cellStyle name="Title 17 5 3" xfId="40118" xr:uid="{00000000-0005-0000-0000-0000E39C0000}"/>
    <cellStyle name="Title 17 5 3 2" xfId="40119" xr:uid="{00000000-0005-0000-0000-0000E49C0000}"/>
    <cellStyle name="Title 17 5 3 2 2" xfId="40120" xr:uid="{00000000-0005-0000-0000-0000E59C0000}"/>
    <cellStyle name="Title 17 5 3 2 3" xfId="40121" xr:uid="{00000000-0005-0000-0000-0000E69C0000}"/>
    <cellStyle name="Title 17 5 3 3" xfId="40122" xr:uid="{00000000-0005-0000-0000-0000E79C0000}"/>
    <cellStyle name="Title 17 5 3 4" xfId="40123" xr:uid="{00000000-0005-0000-0000-0000E89C0000}"/>
    <cellStyle name="Title 17 5 4" xfId="40124" xr:uid="{00000000-0005-0000-0000-0000E99C0000}"/>
    <cellStyle name="Title 17 5 4 2" xfId="40125" xr:uid="{00000000-0005-0000-0000-0000EA9C0000}"/>
    <cellStyle name="Title 17 5 4 2 2" xfId="40126" xr:uid="{00000000-0005-0000-0000-0000EB9C0000}"/>
    <cellStyle name="Title 17 5 4 2 3" xfId="40127" xr:uid="{00000000-0005-0000-0000-0000EC9C0000}"/>
    <cellStyle name="Title 17 5 4 3" xfId="40128" xr:uid="{00000000-0005-0000-0000-0000ED9C0000}"/>
    <cellStyle name="Title 17 5 4 4" xfId="40129" xr:uid="{00000000-0005-0000-0000-0000EE9C0000}"/>
    <cellStyle name="Title 17 5 5" xfId="40130" xr:uid="{00000000-0005-0000-0000-0000EF9C0000}"/>
    <cellStyle name="Title 17 5 5 2" xfId="40131" xr:uid="{00000000-0005-0000-0000-0000F09C0000}"/>
    <cellStyle name="Title 17 5 5 3" xfId="40132" xr:uid="{00000000-0005-0000-0000-0000F19C0000}"/>
    <cellStyle name="Title 17 5 6" xfId="40133" xr:uid="{00000000-0005-0000-0000-0000F29C0000}"/>
    <cellStyle name="Title 17 5 7" xfId="40134" xr:uid="{00000000-0005-0000-0000-0000F39C0000}"/>
    <cellStyle name="Title 17 6" xfId="40135" xr:uid="{00000000-0005-0000-0000-0000F49C0000}"/>
    <cellStyle name="Title 17 6 2" xfId="40136" xr:uid="{00000000-0005-0000-0000-0000F59C0000}"/>
    <cellStyle name="Title 17 6 2 2" xfId="40137" xr:uid="{00000000-0005-0000-0000-0000F69C0000}"/>
    <cellStyle name="Title 17 6 2 2 2" xfId="40138" xr:uid="{00000000-0005-0000-0000-0000F79C0000}"/>
    <cellStyle name="Title 17 6 2 2 3" xfId="40139" xr:uid="{00000000-0005-0000-0000-0000F89C0000}"/>
    <cellStyle name="Title 17 6 2 3" xfId="40140" xr:uid="{00000000-0005-0000-0000-0000F99C0000}"/>
    <cellStyle name="Title 17 6 2 4" xfId="40141" xr:uid="{00000000-0005-0000-0000-0000FA9C0000}"/>
    <cellStyle name="Title 17 6 3" xfId="40142" xr:uid="{00000000-0005-0000-0000-0000FB9C0000}"/>
    <cellStyle name="Title 17 6 3 2" xfId="40143" xr:uid="{00000000-0005-0000-0000-0000FC9C0000}"/>
    <cellStyle name="Title 17 6 3 2 2" xfId="40144" xr:uid="{00000000-0005-0000-0000-0000FD9C0000}"/>
    <cellStyle name="Title 17 6 3 2 3" xfId="40145" xr:uid="{00000000-0005-0000-0000-0000FE9C0000}"/>
    <cellStyle name="Title 17 6 3 3" xfId="40146" xr:uid="{00000000-0005-0000-0000-0000FF9C0000}"/>
    <cellStyle name="Title 17 6 3 4" xfId="40147" xr:uid="{00000000-0005-0000-0000-0000009D0000}"/>
    <cellStyle name="Title 17 6 4" xfId="40148" xr:uid="{00000000-0005-0000-0000-0000019D0000}"/>
    <cellStyle name="Title 17 6 4 2" xfId="40149" xr:uid="{00000000-0005-0000-0000-0000029D0000}"/>
    <cellStyle name="Title 17 6 4 3" xfId="40150" xr:uid="{00000000-0005-0000-0000-0000039D0000}"/>
    <cellStyle name="Title 17 6 5" xfId="40151" xr:uid="{00000000-0005-0000-0000-0000049D0000}"/>
    <cellStyle name="Title 17 6 6" xfId="40152" xr:uid="{00000000-0005-0000-0000-0000059D0000}"/>
    <cellStyle name="Title 17 7" xfId="40153" xr:uid="{00000000-0005-0000-0000-0000069D0000}"/>
    <cellStyle name="Title 17 7 2" xfId="40154" xr:uid="{00000000-0005-0000-0000-0000079D0000}"/>
    <cellStyle name="Title 17 7 2 2" xfId="40155" xr:uid="{00000000-0005-0000-0000-0000089D0000}"/>
    <cellStyle name="Title 17 7 2 3" xfId="40156" xr:uid="{00000000-0005-0000-0000-0000099D0000}"/>
    <cellStyle name="Title 17 7 3" xfId="40157" xr:uid="{00000000-0005-0000-0000-00000A9D0000}"/>
    <cellStyle name="Title 17 7 4" xfId="40158" xr:uid="{00000000-0005-0000-0000-00000B9D0000}"/>
    <cellStyle name="Title 17 8" xfId="40159" xr:uid="{00000000-0005-0000-0000-00000C9D0000}"/>
    <cellStyle name="Title 17 8 2" xfId="40160" xr:uid="{00000000-0005-0000-0000-00000D9D0000}"/>
    <cellStyle name="Title 17 8 2 2" xfId="40161" xr:uid="{00000000-0005-0000-0000-00000E9D0000}"/>
    <cellStyle name="Title 17 8 2 3" xfId="40162" xr:uid="{00000000-0005-0000-0000-00000F9D0000}"/>
    <cellStyle name="Title 17 8 3" xfId="40163" xr:uid="{00000000-0005-0000-0000-0000109D0000}"/>
    <cellStyle name="Title 17 8 4" xfId="40164" xr:uid="{00000000-0005-0000-0000-0000119D0000}"/>
    <cellStyle name="Title 17 9" xfId="40165" xr:uid="{00000000-0005-0000-0000-0000129D0000}"/>
    <cellStyle name="Title 17 9 2" xfId="40166" xr:uid="{00000000-0005-0000-0000-0000139D0000}"/>
    <cellStyle name="Title 17 9 2 2" xfId="40167" xr:uid="{00000000-0005-0000-0000-0000149D0000}"/>
    <cellStyle name="Title 17 9 2 3" xfId="40168" xr:uid="{00000000-0005-0000-0000-0000159D0000}"/>
    <cellStyle name="Title 17 9 3" xfId="40169" xr:uid="{00000000-0005-0000-0000-0000169D0000}"/>
    <cellStyle name="Title 17 9 4" xfId="40170" xr:uid="{00000000-0005-0000-0000-0000179D0000}"/>
    <cellStyle name="Title 18" xfId="40171" xr:uid="{00000000-0005-0000-0000-0000189D0000}"/>
    <cellStyle name="Title 18 10" xfId="40172" xr:uid="{00000000-0005-0000-0000-0000199D0000}"/>
    <cellStyle name="Title 18 10 2" xfId="40173" xr:uid="{00000000-0005-0000-0000-00001A9D0000}"/>
    <cellStyle name="Title 18 10 3" xfId="40174" xr:uid="{00000000-0005-0000-0000-00001B9D0000}"/>
    <cellStyle name="Title 18 11" xfId="40175" xr:uid="{00000000-0005-0000-0000-00001C9D0000}"/>
    <cellStyle name="Title 18 11 2" xfId="40176" xr:uid="{00000000-0005-0000-0000-00001D9D0000}"/>
    <cellStyle name="Title 18 11 3" xfId="40177" xr:uid="{00000000-0005-0000-0000-00001E9D0000}"/>
    <cellStyle name="Title 18 12" xfId="40178" xr:uid="{00000000-0005-0000-0000-00001F9D0000}"/>
    <cellStyle name="Title 18 12 2" xfId="40179" xr:uid="{00000000-0005-0000-0000-0000209D0000}"/>
    <cellStyle name="Title 18 12 3" xfId="40180" xr:uid="{00000000-0005-0000-0000-0000219D0000}"/>
    <cellStyle name="Title 18 13" xfId="40181" xr:uid="{00000000-0005-0000-0000-0000229D0000}"/>
    <cellStyle name="Title 18 2" xfId="40182" xr:uid="{00000000-0005-0000-0000-0000239D0000}"/>
    <cellStyle name="Title 18 2 2" xfId="40183" xr:uid="{00000000-0005-0000-0000-0000249D0000}"/>
    <cellStyle name="Title 18 2 2 2" xfId="40184" xr:uid="{00000000-0005-0000-0000-0000259D0000}"/>
    <cellStyle name="Title 18 2 2 2 2" xfId="40185" xr:uid="{00000000-0005-0000-0000-0000269D0000}"/>
    <cellStyle name="Title 18 2 2 2 3" xfId="40186" xr:uid="{00000000-0005-0000-0000-0000279D0000}"/>
    <cellStyle name="Title 18 2 2 3" xfId="40187" xr:uid="{00000000-0005-0000-0000-0000289D0000}"/>
    <cellStyle name="Title 18 2 2 4" xfId="40188" xr:uid="{00000000-0005-0000-0000-0000299D0000}"/>
    <cellStyle name="Title 18 2 3" xfId="40189" xr:uid="{00000000-0005-0000-0000-00002A9D0000}"/>
    <cellStyle name="Title 18 2 3 2" xfId="40190" xr:uid="{00000000-0005-0000-0000-00002B9D0000}"/>
    <cellStyle name="Title 18 2 3 2 2" xfId="40191" xr:uid="{00000000-0005-0000-0000-00002C9D0000}"/>
    <cellStyle name="Title 18 2 3 2 3" xfId="40192" xr:uid="{00000000-0005-0000-0000-00002D9D0000}"/>
    <cellStyle name="Title 18 2 3 3" xfId="40193" xr:uid="{00000000-0005-0000-0000-00002E9D0000}"/>
    <cellStyle name="Title 18 2 3 4" xfId="40194" xr:uid="{00000000-0005-0000-0000-00002F9D0000}"/>
    <cellStyle name="Title 18 2 4" xfId="40195" xr:uid="{00000000-0005-0000-0000-0000309D0000}"/>
    <cellStyle name="Title 18 2 4 2" xfId="40196" xr:uid="{00000000-0005-0000-0000-0000319D0000}"/>
    <cellStyle name="Title 18 2 4 3" xfId="40197" xr:uid="{00000000-0005-0000-0000-0000329D0000}"/>
    <cellStyle name="Title 18 2 5" xfId="40198" xr:uid="{00000000-0005-0000-0000-0000339D0000}"/>
    <cellStyle name="Title 18 2 5 2" xfId="40199" xr:uid="{00000000-0005-0000-0000-0000349D0000}"/>
    <cellStyle name="Title 18 2 5 3" xfId="40200" xr:uid="{00000000-0005-0000-0000-0000359D0000}"/>
    <cellStyle name="Title 18 2 6" xfId="40201" xr:uid="{00000000-0005-0000-0000-0000369D0000}"/>
    <cellStyle name="Title 18 2 7" xfId="40202" xr:uid="{00000000-0005-0000-0000-0000379D0000}"/>
    <cellStyle name="Title 18 3" xfId="40203" xr:uid="{00000000-0005-0000-0000-0000389D0000}"/>
    <cellStyle name="Title 18 3 2" xfId="40204" xr:uid="{00000000-0005-0000-0000-0000399D0000}"/>
    <cellStyle name="Title 18 3 2 2" xfId="40205" xr:uid="{00000000-0005-0000-0000-00003A9D0000}"/>
    <cellStyle name="Title 18 3 2 2 2" xfId="40206" xr:uid="{00000000-0005-0000-0000-00003B9D0000}"/>
    <cellStyle name="Title 18 3 2 2 3" xfId="40207" xr:uid="{00000000-0005-0000-0000-00003C9D0000}"/>
    <cellStyle name="Title 18 3 2 3" xfId="40208" xr:uid="{00000000-0005-0000-0000-00003D9D0000}"/>
    <cellStyle name="Title 18 3 2 4" xfId="40209" xr:uid="{00000000-0005-0000-0000-00003E9D0000}"/>
    <cellStyle name="Title 18 3 3" xfId="40210" xr:uid="{00000000-0005-0000-0000-00003F9D0000}"/>
    <cellStyle name="Title 18 3 3 2" xfId="40211" xr:uid="{00000000-0005-0000-0000-0000409D0000}"/>
    <cellStyle name="Title 18 3 3 2 2" xfId="40212" xr:uid="{00000000-0005-0000-0000-0000419D0000}"/>
    <cellStyle name="Title 18 3 3 2 3" xfId="40213" xr:uid="{00000000-0005-0000-0000-0000429D0000}"/>
    <cellStyle name="Title 18 3 3 3" xfId="40214" xr:uid="{00000000-0005-0000-0000-0000439D0000}"/>
    <cellStyle name="Title 18 3 3 4" xfId="40215" xr:uid="{00000000-0005-0000-0000-0000449D0000}"/>
    <cellStyle name="Title 18 3 4" xfId="40216" xr:uid="{00000000-0005-0000-0000-0000459D0000}"/>
    <cellStyle name="Title 18 3 4 2" xfId="40217" xr:uid="{00000000-0005-0000-0000-0000469D0000}"/>
    <cellStyle name="Title 18 3 4 3" xfId="40218" xr:uid="{00000000-0005-0000-0000-0000479D0000}"/>
    <cellStyle name="Title 18 3 5" xfId="40219" xr:uid="{00000000-0005-0000-0000-0000489D0000}"/>
    <cellStyle name="Title 18 3 6" xfId="40220" xr:uid="{00000000-0005-0000-0000-0000499D0000}"/>
    <cellStyle name="Title 18 4" xfId="40221" xr:uid="{00000000-0005-0000-0000-00004A9D0000}"/>
    <cellStyle name="Title 18 4 2" xfId="40222" xr:uid="{00000000-0005-0000-0000-00004B9D0000}"/>
    <cellStyle name="Title 18 4 2 2" xfId="40223" xr:uid="{00000000-0005-0000-0000-00004C9D0000}"/>
    <cellStyle name="Title 18 4 2 2 2" xfId="40224" xr:uid="{00000000-0005-0000-0000-00004D9D0000}"/>
    <cellStyle name="Title 18 4 2 2 3" xfId="40225" xr:uid="{00000000-0005-0000-0000-00004E9D0000}"/>
    <cellStyle name="Title 18 4 2 3" xfId="40226" xr:uid="{00000000-0005-0000-0000-00004F9D0000}"/>
    <cellStyle name="Title 18 4 2 4" xfId="40227" xr:uid="{00000000-0005-0000-0000-0000509D0000}"/>
    <cellStyle name="Title 18 4 3" xfId="40228" xr:uid="{00000000-0005-0000-0000-0000519D0000}"/>
    <cellStyle name="Title 18 4 3 2" xfId="40229" xr:uid="{00000000-0005-0000-0000-0000529D0000}"/>
    <cellStyle name="Title 18 4 3 2 2" xfId="40230" xr:uid="{00000000-0005-0000-0000-0000539D0000}"/>
    <cellStyle name="Title 18 4 3 2 3" xfId="40231" xr:uid="{00000000-0005-0000-0000-0000549D0000}"/>
    <cellStyle name="Title 18 4 3 3" xfId="40232" xr:uid="{00000000-0005-0000-0000-0000559D0000}"/>
    <cellStyle name="Title 18 4 3 4" xfId="40233" xr:uid="{00000000-0005-0000-0000-0000569D0000}"/>
    <cellStyle name="Title 18 4 4" xfId="40234" xr:uid="{00000000-0005-0000-0000-0000579D0000}"/>
    <cellStyle name="Title 18 4 4 2" xfId="40235" xr:uid="{00000000-0005-0000-0000-0000589D0000}"/>
    <cellStyle name="Title 18 4 4 3" xfId="40236" xr:uid="{00000000-0005-0000-0000-0000599D0000}"/>
    <cellStyle name="Title 18 4 5" xfId="40237" xr:uid="{00000000-0005-0000-0000-00005A9D0000}"/>
    <cellStyle name="Title 18 4 6" xfId="40238" xr:uid="{00000000-0005-0000-0000-00005B9D0000}"/>
    <cellStyle name="Title 18 5" xfId="40239" xr:uid="{00000000-0005-0000-0000-00005C9D0000}"/>
    <cellStyle name="Title 18 5 2" xfId="40240" xr:uid="{00000000-0005-0000-0000-00005D9D0000}"/>
    <cellStyle name="Title 18 5 2 2" xfId="40241" xr:uid="{00000000-0005-0000-0000-00005E9D0000}"/>
    <cellStyle name="Title 18 5 2 2 2" xfId="40242" xr:uid="{00000000-0005-0000-0000-00005F9D0000}"/>
    <cellStyle name="Title 18 5 2 2 3" xfId="40243" xr:uid="{00000000-0005-0000-0000-0000609D0000}"/>
    <cellStyle name="Title 18 5 2 3" xfId="40244" xr:uid="{00000000-0005-0000-0000-0000619D0000}"/>
    <cellStyle name="Title 18 5 2 4" xfId="40245" xr:uid="{00000000-0005-0000-0000-0000629D0000}"/>
    <cellStyle name="Title 18 5 3" xfId="40246" xr:uid="{00000000-0005-0000-0000-0000639D0000}"/>
    <cellStyle name="Title 18 5 3 2" xfId="40247" xr:uid="{00000000-0005-0000-0000-0000649D0000}"/>
    <cellStyle name="Title 18 5 3 2 2" xfId="40248" xr:uid="{00000000-0005-0000-0000-0000659D0000}"/>
    <cellStyle name="Title 18 5 3 2 3" xfId="40249" xr:uid="{00000000-0005-0000-0000-0000669D0000}"/>
    <cellStyle name="Title 18 5 3 3" xfId="40250" xr:uid="{00000000-0005-0000-0000-0000679D0000}"/>
    <cellStyle name="Title 18 5 3 4" xfId="40251" xr:uid="{00000000-0005-0000-0000-0000689D0000}"/>
    <cellStyle name="Title 18 5 4" xfId="40252" xr:uid="{00000000-0005-0000-0000-0000699D0000}"/>
    <cellStyle name="Title 18 5 4 2" xfId="40253" xr:uid="{00000000-0005-0000-0000-00006A9D0000}"/>
    <cellStyle name="Title 18 5 4 2 2" xfId="40254" xr:uid="{00000000-0005-0000-0000-00006B9D0000}"/>
    <cellStyle name="Title 18 5 4 2 3" xfId="40255" xr:uid="{00000000-0005-0000-0000-00006C9D0000}"/>
    <cellStyle name="Title 18 5 4 3" xfId="40256" xr:uid="{00000000-0005-0000-0000-00006D9D0000}"/>
    <cellStyle name="Title 18 5 4 4" xfId="40257" xr:uid="{00000000-0005-0000-0000-00006E9D0000}"/>
    <cellStyle name="Title 18 5 5" xfId="40258" xr:uid="{00000000-0005-0000-0000-00006F9D0000}"/>
    <cellStyle name="Title 18 5 5 2" xfId="40259" xr:uid="{00000000-0005-0000-0000-0000709D0000}"/>
    <cellStyle name="Title 18 5 5 3" xfId="40260" xr:uid="{00000000-0005-0000-0000-0000719D0000}"/>
    <cellStyle name="Title 18 5 6" xfId="40261" xr:uid="{00000000-0005-0000-0000-0000729D0000}"/>
    <cellStyle name="Title 18 5 7" xfId="40262" xr:uid="{00000000-0005-0000-0000-0000739D0000}"/>
    <cellStyle name="Title 18 6" xfId="40263" xr:uid="{00000000-0005-0000-0000-0000749D0000}"/>
    <cellStyle name="Title 18 6 2" xfId="40264" xr:uid="{00000000-0005-0000-0000-0000759D0000}"/>
    <cellStyle name="Title 18 6 2 2" xfId="40265" xr:uid="{00000000-0005-0000-0000-0000769D0000}"/>
    <cellStyle name="Title 18 6 2 2 2" xfId="40266" xr:uid="{00000000-0005-0000-0000-0000779D0000}"/>
    <cellStyle name="Title 18 6 2 2 3" xfId="40267" xr:uid="{00000000-0005-0000-0000-0000789D0000}"/>
    <cellStyle name="Title 18 6 2 3" xfId="40268" xr:uid="{00000000-0005-0000-0000-0000799D0000}"/>
    <cellStyle name="Title 18 6 2 4" xfId="40269" xr:uid="{00000000-0005-0000-0000-00007A9D0000}"/>
    <cellStyle name="Title 18 6 3" xfId="40270" xr:uid="{00000000-0005-0000-0000-00007B9D0000}"/>
    <cellStyle name="Title 18 6 3 2" xfId="40271" xr:uid="{00000000-0005-0000-0000-00007C9D0000}"/>
    <cellStyle name="Title 18 6 3 2 2" xfId="40272" xr:uid="{00000000-0005-0000-0000-00007D9D0000}"/>
    <cellStyle name="Title 18 6 3 2 3" xfId="40273" xr:uid="{00000000-0005-0000-0000-00007E9D0000}"/>
    <cellStyle name="Title 18 6 3 3" xfId="40274" xr:uid="{00000000-0005-0000-0000-00007F9D0000}"/>
    <cellStyle name="Title 18 6 3 4" xfId="40275" xr:uid="{00000000-0005-0000-0000-0000809D0000}"/>
    <cellStyle name="Title 18 6 4" xfId="40276" xr:uid="{00000000-0005-0000-0000-0000819D0000}"/>
    <cellStyle name="Title 18 6 4 2" xfId="40277" xr:uid="{00000000-0005-0000-0000-0000829D0000}"/>
    <cellStyle name="Title 18 6 4 3" xfId="40278" xr:uid="{00000000-0005-0000-0000-0000839D0000}"/>
    <cellStyle name="Title 18 6 5" xfId="40279" xr:uid="{00000000-0005-0000-0000-0000849D0000}"/>
    <cellStyle name="Title 18 6 6" xfId="40280" xr:uid="{00000000-0005-0000-0000-0000859D0000}"/>
    <cellStyle name="Title 18 7" xfId="40281" xr:uid="{00000000-0005-0000-0000-0000869D0000}"/>
    <cellStyle name="Title 18 7 2" xfId="40282" xr:uid="{00000000-0005-0000-0000-0000879D0000}"/>
    <cellStyle name="Title 18 7 2 2" xfId="40283" xr:uid="{00000000-0005-0000-0000-0000889D0000}"/>
    <cellStyle name="Title 18 7 2 3" xfId="40284" xr:uid="{00000000-0005-0000-0000-0000899D0000}"/>
    <cellStyle name="Title 18 7 3" xfId="40285" xr:uid="{00000000-0005-0000-0000-00008A9D0000}"/>
    <cellStyle name="Title 18 7 4" xfId="40286" xr:uid="{00000000-0005-0000-0000-00008B9D0000}"/>
    <cellStyle name="Title 18 8" xfId="40287" xr:uid="{00000000-0005-0000-0000-00008C9D0000}"/>
    <cellStyle name="Title 18 8 2" xfId="40288" xr:uid="{00000000-0005-0000-0000-00008D9D0000}"/>
    <cellStyle name="Title 18 8 2 2" xfId="40289" xr:uid="{00000000-0005-0000-0000-00008E9D0000}"/>
    <cellStyle name="Title 18 8 2 3" xfId="40290" xr:uid="{00000000-0005-0000-0000-00008F9D0000}"/>
    <cellStyle name="Title 18 8 3" xfId="40291" xr:uid="{00000000-0005-0000-0000-0000909D0000}"/>
    <cellStyle name="Title 18 8 4" xfId="40292" xr:uid="{00000000-0005-0000-0000-0000919D0000}"/>
    <cellStyle name="Title 18 9" xfId="40293" xr:uid="{00000000-0005-0000-0000-0000929D0000}"/>
    <cellStyle name="Title 18 9 2" xfId="40294" xr:uid="{00000000-0005-0000-0000-0000939D0000}"/>
    <cellStyle name="Title 18 9 2 2" xfId="40295" xr:uid="{00000000-0005-0000-0000-0000949D0000}"/>
    <cellStyle name="Title 18 9 2 3" xfId="40296" xr:uid="{00000000-0005-0000-0000-0000959D0000}"/>
    <cellStyle name="Title 18 9 3" xfId="40297" xr:uid="{00000000-0005-0000-0000-0000969D0000}"/>
    <cellStyle name="Title 18 9 4" xfId="40298" xr:uid="{00000000-0005-0000-0000-0000979D0000}"/>
    <cellStyle name="Title 19" xfId="40299" xr:uid="{00000000-0005-0000-0000-0000989D0000}"/>
    <cellStyle name="Title 19 10" xfId="40300" xr:uid="{00000000-0005-0000-0000-0000999D0000}"/>
    <cellStyle name="Title 19 10 2" xfId="40301" xr:uid="{00000000-0005-0000-0000-00009A9D0000}"/>
    <cellStyle name="Title 19 10 3" xfId="40302" xr:uid="{00000000-0005-0000-0000-00009B9D0000}"/>
    <cellStyle name="Title 19 11" xfId="40303" xr:uid="{00000000-0005-0000-0000-00009C9D0000}"/>
    <cellStyle name="Title 19 11 2" xfId="40304" xr:uid="{00000000-0005-0000-0000-00009D9D0000}"/>
    <cellStyle name="Title 19 11 3" xfId="40305" xr:uid="{00000000-0005-0000-0000-00009E9D0000}"/>
    <cellStyle name="Title 19 12" xfId="40306" xr:uid="{00000000-0005-0000-0000-00009F9D0000}"/>
    <cellStyle name="Title 19 12 2" xfId="40307" xr:uid="{00000000-0005-0000-0000-0000A09D0000}"/>
    <cellStyle name="Title 19 12 3" xfId="40308" xr:uid="{00000000-0005-0000-0000-0000A19D0000}"/>
    <cellStyle name="Title 19 13" xfId="40309" xr:uid="{00000000-0005-0000-0000-0000A29D0000}"/>
    <cellStyle name="Title 19 2" xfId="40310" xr:uid="{00000000-0005-0000-0000-0000A39D0000}"/>
    <cellStyle name="Title 19 2 2" xfId="40311" xr:uid="{00000000-0005-0000-0000-0000A49D0000}"/>
    <cellStyle name="Title 19 2 2 2" xfId="40312" xr:uid="{00000000-0005-0000-0000-0000A59D0000}"/>
    <cellStyle name="Title 19 2 2 2 2" xfId="40313" xr:uid="{00000000-0005-0000-0000-0000A69D0000}"/>
    <cellStyle name="Title 19 2 2 2 3" xfId="40314" xr:uid="{00000000-0005-0000-0000-0000A79D0000}"/>
    <cellStyle name="Title 19 2 2 3" xfId="40315" xr:uid="{00000000-0005-0000-0000-0000A89D0000}"/>
    <cellStyle name="Title 19 2 2 4" xfId="40316" xr:uid="{00000000-0005-0000-0000-0000A99D0000}"/>
    <cellStyle name="Title 19 2 3" xfId="40317" xr:uid="{00000000-0005-0000-0000-0000AA9D0000}"/>
    <cellStyle name="Title 19 2 3 2" xfId="40318" xr:uid="{00000000-0005-0000-0000-0000AB9D0000}"/>
    <cellStyle name="Title 19 2 3 2 2" xfId="40319" xr:uid="{00000000-0005-0000-0000-0000AC9D0000}"/>
    <cellStyle name="Title 19 2 3 2 3" xfId="40320" xr:uid="{00000000-0005-0000-0000-0000AD9D0000}"/>
    <cellStyle name="Title 19 2 3 3" xfId="40321" xr:uid="{00000000-0005-0000-0000-0000AE9D0000}"/>
    <cellStyle name="Title 19 2 3 4" xfId="40322" xr:uid="{00000000-0005-0000-0000-0000AF9D0000}"/>
    <cellStyle name="Title 19 2 4" xfId="40323" xr:uid="{00000000-0005-0000-0000-0000B09D0000}"/>
    <cellStyle name="Title 19 2 4 2" xfId="40324" xr:uid="{00000000-0005-0000-0000-0000B19D0000}"/>
    <cellStyle name="Title 19 2 4 3" xfId="40325" xr:uid="{00000000-0005-0000-0000-0000B29D0000}"/>
    <cellStyle name="Title 19 2 5" xfId="40326" xr:uid="{00000000-0005-0000-0000-0000B39D0000}"/>
    <cellStyle name="Title 19 2 5 2" xfId="40327" xr:uid="{00000000-0005-0000-0000-0000B49D0000}"/>
    <cellStyle name="Title 19 2 5 3" xfId="40328" xr:uid="{00000000-0005-0000-0000-0000B59D0000}"/>
    <cellStyle name="Title 19 2 6" xfId="40329" xr:uid="{00000000-0005-0000-0000-0000B69D0000}"/>
    <cellStyle name="Title 19 2 7" xfId="40330" xr:uid="{00000000-0005-0000-0000-0000B79D0000}"/>
    <cellStyle name="Title 19 3" xfId="40331" xr:uid="{00000000-0005-0000-0000-0000B89D0000}"/>
    <cellStyle name="Title 19 3 2" xfId="40332" xr:uid="{00000000-0005-0000-0000-0000B99D0000}"/>
    <cellStyle name="Title 19 3 2 2" xfId="40333" xr:uid="{00000000-0005-0000-0000-0000BA9D0000}"/>
    <cellStyle name="Title 19 3 2 2 2" xfId="40334" xr:uid="{00000000-0005-0000-0000-0000BB9D0000}"/>
    <cellStyle name="Title 19 3 2 2 3" xfId="40335" xr:uid="{00000000-0005-0000-0000-0000BC9D0000}"/>
    <cellStyle name="Title 19 3 2 3" xfId="40336" xr:uid="{00000000-0005-0000-0000-0000BD9D0000}"/>
    <cellStyle name="Title 19 3 2 4" xfId="40337" xr:uid="{00000000-0005-0000-0000-0000BE9D0000}"/>
    <cellStyle name="Title 19 3 3" xfId="40338" xr:uid="{00000000-0005-0000-0000-0000BF9D0000}"/>
    <cellStyle name="Title 19 3 3 2" xfId="40339" xr:uid="{00000000-0005-0000-0000-0000C09D0000}"/>
    <cellStyle name="Title 19 3 3 2 2" xfId="40340" xr:uid="{00000000-0005-0000-0000-0000C19D0000}"/>
    <cellStyle name="Title 19 3 3 2 3" xfId="40341" xr:uid="{00000000-0005-0000-0000-0000C29D0000}"/>
    <cellStyle name="Title 19 3 3 3" xfId="40342" xr:uid="{00000000-0005-0000-0000-0000C39D0000}"/>
    <cellStyle name="Title 19 3 3 4" xfId="40343" xr:uid="{00000000-0005-0000-0000-0000C49D0000}"/>
    <cellStyle name="Title 19 3 4" xfId="40344" xr:uid="{00000000-0005-0000-0000-0000C59D0000}"/>
    <cellStyle name="Title 19 3 4 2" xfId="40345" xr:uid="{00000000-0005-0000-0000-0000C69D0000}"/>
    <cellStyle name="Title 19 3 4 3" xfId="40346" xr:uid="{00000000-0005-0000-0000-0000C79D0000}"/>
    <cellStyle name="Title 19 3 5" xfId="40347" xr:uid="{00000000-0005-0000-0000-0000C89D0000}"/>
    <cellStyle name="Title 19 3 6" xfId="40348" xr:uid="{00000000-0005-0000-0000-0000C99D0000}"/>
    <cellStyle name="Title 19 4" xfId="40349" xr:uid="{00000000-0005-0000-0000-0000CA9D0000}"/>
    <cellStyle name="Title 19 4 2" xfId="40350" xr:uid="{00000000-0005-0000-0000-0000CB9D0000}"/>
    <cellStyle name="Title 19 4 2 2" xfId="40351" xr:uid="{00000000-0005-0000-0000-0000CC9D0000}"/>
    <cellStyle name="Title 19 4 2 2 2" xfId="40352" xr:uid="{00000000-0005-0000-0000-0000CD9D0000}"/>
    <cellStyle name="Title 19 4 2 2 3" xfId="40353" xr:uid="{00000000-0005-0000-0000-0000CE9D0000}"/>
    <cellStyle name="Title 19 4 2 3" xfId="40354" xr:uid="{00000000-0005-0000-0000-0000CF9D0000}"/>
    <cellStyle name="Title 19 4 2 4" xfId="40355" xr:uid="{00000000-0005-0000-0000-0000D09D0000}"/>
    <cellStyle name="Title 19 4 3" xfId="40356" xr:uid="{00000000-0005-0000-0000-0000D19D0000}"/>
    <cellStyle name="Title 19 4 3 2" xfId="40357" xr:uid="{00000000-0005-0000-0000-0000D29D0000}"/>
    <cellStyle name="Title 19 4 3 2 2" xfId="40358" xr:uid="{00000000-0005-0000-0000-0000D39D0000}"/>
    <cellStyle name="Title 19 4 3 2 3" xfId="40359" xr:uid="{00000000-0005-0000-0000-0000D49D0000}"/>
    <cellStyle name="Title 19 4 3 3" xfId="40360" xr:uid="{00000000-0005-0000-0000-0000D59D0000}"/>
    <cellStyle name="Title 19 4 3 4" xfId="40361" xr:uid="{00000000-0005-0000-0000-0000D69D0000}"/>
    <cellStyle name="Title 19 4 4" xfId="40362" xr:uid="{00000000-0005-0000-0000-0000D79D0000}"/>
    <cellStyle name="Title 19 4 4 2" xfId="40363" xr:uid="{00000000-0005-0000-0000-0000D89D0000}"/>
    <cellStyle name="Title 19 4 4 3" xfId="40364" xr:uid="{00000000-0005-0000-0000-0000D99D0000}"/>
    <cellStyle name="Title 19 4 5" xfId="40365" xr:uid="{00000000-0005-0000-0000-0000DA9D0000}"/>
    <cellStyle name="Title 19 4 6" xfId="40366" xr:uid="{00000000-0005-0000-0000-0000DB9D0000}"/>
    <cellStyle name="Title 19 5" xfId="40367" xr:uid="{00000000-0005-0000-0000-0000DC9D0000}"/>
    <cellStyle name="Title 19 5 2" xfId="40368" xr:uid="{00000000-0005-0000-0000-0000DD9D0000}"/>
    <cellStyle name="Title 19 5 2 2" xfId="40369" xr:uid="{00000000-0005-0000-0000-0000DE9D0000}"/>
    <cellStyle name="Title 19 5 2 2 2" xfId="40370" xr:uid="{00000000-0005-0000-0000-0000DF9D0000}"/>
    <cellStyle name="Title 19 5 2 2 3" xfId="40371" xr:uid="{00000000-0005-0000-0000-0000E09D0000}"/>
    <cellStyle name="Title 19 5 2 3" xfId="40372" xr:uid="{00000000-0005-0000-0000-0000E19D0000}"/>
    <cellStyle name="Title 19 5 2 4" xfId="40373" xr:uid="{00000000-0005-0000-0000-0000E29D0000}"/>
    <cellStyle name="Title 19 5 3" xfId="40374" xr:uid="{00000000-0005-0000-0000-0000E39D0000}"/>
    <cellStyle name="Title 19 5 3 2" xfId="40375" xr:uid="{00000000-0005-0000-0000-0000E49D0000}"/>
    <cellStyle name="Title 19 5 3 2 2" xfId="40376" xr:uid="{00000000-0005-0000-0000-0000E59D0000}"/>
    <cellStyle name="Title 19 5 3 2 3" xfId="40377" xr:uid="{00000000-0005-0000-0000-0000E69D0000}"/>
    <cellStyle name="Title 19 5 3 3" xfId="40378" xr:uid="{00000000-0005-0000-0000-0000E79D0000}"/>
    <cellStyle name="Title 19 5 3 4" xfId="40379" xr:uid="{00000000-0005-0000-0000-0000E89D0000}"/>
    <cellStyle name="Title 19 5 4" xfId="40380" xr:uid="{00000000-0005-0000-0000-0000E99D0000}"/>
    <cellStyle name="Title 19 5 4 2" xfId="40381" xr:uid="{00000000-0005-0000-0000-0000EA9D0000}"/>
    <cellStyle name="Title 19 5 4 2 2" xfId="40382" xr:uid="{00000000-0005-0000-0000-0000EB9D0000}"/>
    <cellStyle name="Title 19 5 4 2 3" xfId="40383" xr:uid="{00000000-0005-0000-0000-0000EC9D0000}"/>
    <cellStyle name="Title 19 5 4 3" xfId="40384" xr:uid="{00000000-0005-0000-0000-0000ED9D0000}"/>
    <cellStyle name="Title 19 5 4 4" xfId="40385" xr:uid="{00000000-0005-0000-0000-0000EE9D0000}"/>
    <cellStyle name="Title 19 5 5" xfId="40386" xr:uid="{00000000-0005-0000-0000-0000EF9D0000}"/>
    <cellStyle name="Title 19 5 5 2" xfId="40387" xr:uid="{00000000-0005-0000-0000-0000F09D0000}"/>
    <cellStyle name="Title 19 5 5 3" xfId="40388" xr:uid="{00000000-0005-0000-0000-0000F19D0000}"/>
    <cellStyle name="Title 19 5 6" xfId="40389" xr:uid="{00000000-0005-0000-0000-0000F29D0000}"/>
    <cellStyle name="Title 19 5 7" xfId="40390" xr:uid="{00000000-0005-0000-0000-0000F39D0000}"/>
    <cellStyle name="Title 19 6" xfId="40391" xr:uid="{00000000-0005-0000-0000-0000F49D0000}"/>
    <cellStyle name="Title 19 6 2" xfId="40392" xr:uid="{00000000-0005-0000-0000-0000F59D0000}"/>
    <cellStyle name="Title 19 6 2 2" xfId="40393" xr:uid="{00000000-0005-0000-0000-0000F69D0000}"/>
    <cellStyle name="Title 19 6 2 2 2" xfId="40394" xr:uid="{00000000-0005-0000-0000-0000F79D0000}"/>
    <cellStyle name="Title 19 6 2 2 3" xfId="40395" xr:uid="{00000000-0005-0000-0000-0000F89D0000}"/>
    <cellStyle name="Title 19 6 2 3" xfId="40396" xr:uid="{00000000-0005-0000-0000-0000F99D0000}"/>
    <cellStyle name="Title 19 6 2 4" xfId="40397" xr:uid="{00000000-0005-0000-0000-0000FA9D0000}"/>
    <cellStyle name="Title 19 6 3" xfId="40398" xr:uid="{00000000-0005-0000-0000-0000FB9D0000}"/>
    <cellStyle name="Title 19 6 3 2" xfId="40399" xr:uid="{00000000-0005-0000-0000-0000FC9D0000}"/>
    <cellStyle name="Title 19 6 3 2 2" xfId="40400" xr:uid="{00000000-0005-0000-0000-0000FD9D0000}"/>
    <cellStyle name="Title 19 6 3 2 3" xfId="40401" xr:uid="{00000000-0005-0000-0000-0000FE9D0000}"/>
    <cellStyle name="Title 19 6 3 3" xfId="40402" xr:uid="{00000000-0005-0000-0000-0000FF9D0000}"/>
    <cellStyle name="Title 19 6 3 4" xfId="40403" xr:uid="{00000000-0005-0000-0000-0000009E0000}"/>
    <cellStyle name="Title 19 6 4" xfId="40404" xr:uid="{00000000-0005-0000-0000-0000019E0000}"/>
    <cellStyle name="Title 19 6 4 2" xfId="40405" xr:uid="{00000000-0005-0000-0000-0000029E0000}"/>
    <cellStyle name="Title 19 6 4 3" xfId="40406" xr:uid="{00000000-0005-0000-0000-0000039E0000}"/>
    <cellStyle name="Title 19 6 5" xfId="40407" xr:uid="{00000000-0005-0000-0000-0000049E0000}"/>
    <cellStyle name="Title 19 6 6" xfId="40408" xr:uid="{00000000-0005-0000-0000-0000059E0000}"/>
    <cellStyle name="Title 19 7" xfId="40409" xr:uid="{00000000-0005-0000-0000-0000069E0000}"/>
    <cellStyle name="Title 19 7 2" xfId="40410" xr:uid="{00000000-0005-0000-0000-0000079E0000}"/>
    <cellStyle name="Title 19 7 2 2" xfId="40411" xr:uid="{00000000-0005-0000-0000-0000089E0000}"/>
    <cellStyle name="Title 19 7 2 3" xfId="40412" xr:uid="{00000000-0005-0000-0000-0000099E0000}"/>
    <cellStyle name="Title 19 7 3" xfId="40413" xr:uid="{00000000-0005-0000-0000-00000A9E0000}"/>
    <cellStyle name="Title 19 7 4" xfId="40414" xr:uid="{00000000-0005-0000-0000-00000B9E0000}"/>
    <cellStyle name="Title 19 8" xfId="40415" xr:uid="{00000000-0005-0000-0000-00000C9E0000}"/>
    <cellStyle name="Title 19 8 2" xfId="40416" xr:uid="{00000000-0005-0000-0000-00000D9E0000}"/>
    <cellStyle name="Title 19 8 2 2" xfId="40417" xr:uid="{00000000-0005-0000-0000-00000E9E0000}"/>
    <cellStyle name="Title 19 8 2 3" xfId="40418" xr:uid="{00000000-0005-0000-0000-00000F9E0000}"/>
    <cellStyle name="Title 19 8 3" xfId="40419" xr:uid="{00000000-0005-0000-0000-0000109E0000}"/>
    <cellStyle name="Title 19 8 4" xfId="40420" xr:uid="{00000000-0005-0000-0000-0000119E0000}"/>
    <cellStyle name="Title 19 9" xfId="40421" xr:uid="{00000000-0005-0000-0000-0000129E0000}"/>
    <cellStyle name="Title 19 9 2" xfId="40422" xr:uid="{00000000-0005-0000-0000-0000139E0000}"/>
    <cellStyle name="Title 19 9 2 2" xfId="40423" xr:uid="{00000000-0005-0000-0000-0000149E0000}"/>
    <cellStyle name="Title 19 9 2 3" xfId="40424" xr:uid="{00000000-0005-0000-0000-0000159E0000}"/>
    <cellStyle name="Title 19 9 3" xfId="40425" xr:uid="{00000000-0005-0000-0000-0000169E0000}"/>
    <cellStyle name="Title 19 9 4" xfId="40426" xr:uid="{00000000-0005-0000-0000-0000179E0000}"/>
    <cellStyle name="Title 2" xfId="40427" xr:uid="{00000000-0005-0000-0000-0000189E0000}"/>
    <cellStyle name="Title 2 10" xfId="40428" xr:uid="{00000000-0005-0000-0000-0000199E0000}"/>
    <cellStyle name="Title 2 10 10" xfId="40429" xr:uid="{00000000-0005-0000-0000-00001A9E0000}"/>
    <cellStyle name="Title 2 10 10 2" xfId="40430" xr:uid="{00000000-0005-0000-0000-00001B9E0000}"/>
    <cellStyle name="Title 2 10 10 3" xfId="40431" xr:uid="{00000000-0005-0000-0000-00001C9E0000}"/>
    <cellStyle name="Title 2 10 11" xfId="40432" xr:uid="{00000000-0005-0000-0000-00001D9E0000}"/>
    <cellStyle name="Title 2 10 11 2" xfId="40433" xr:uid="{00000000-0005-0000-0000-00001E9E0000}"/>
    <cellStyle name="Title 2 10 11 3" xfId="40434" xr:uid="{00000000-0005-0000-0000-00001F9E0000}"/>
    <cellStyle name="Title 2 10 12" xfId="40435" xr:uid="{00000000-0005-0000-0000-0000209E0000}"/>
    <cellStyle name="Title 2 10 2" xfId="40436" xr:uid="{00000000-0005-0000-0000-0000219E0000}"/>
    <cellStyle name="Title 2 10 2 2" xfId="40437" xr:uid="{00000000-0005-0000-0000-0000229E0000}"/>
    <cellStyle name="Title 2 10 2 2 2" xfId="40438" xr:uid="{00000000-0005-0000-0000-0000239E0000}"/>
    <cellStyle name="Title 2 10 2 2 2 2" xfId="40439" xr:uid="{00000000-0005-0000-0000-0000249E0000}"/>
    <cellStyle name="Title 2 10 2 2 2 3" xfId="40440" xr:uid="{00000000-0005-0000-0000-0000259E0000}"/>
    <cellStyle name="Title 2 10 2 2 3" xfId="40441" xr:uid="{00000000-0005-0000-0000-0000269E0000}"/>
    <cellStyle name="Title 2 10 2 2 4" xfId="40442" xr:uid="{00000000-0005-0000-0000-0000279E0000}"/>
    <cellStyle name="Title 2 10 2 3" xfId="40443" xr:uid="{00000000-0005-0000-0000-0000289E0000}"/>
    <cellStyle name="Title 2 10 2 3 2" xfId="40444" xr:uid="{00000000-0005-0000-0000-0000299E0000}"/>
    <cellStyle name="Title 2 10 2 3 2 2" xfId="40445" xr:uid="{00000000-0005-0000-0000-00002A9E0000}"/>
    <cellStyle name="Title 2 10 2 3 2 3" xfId="40446" xr:uid="{00000000-0005-0000-0000-00002B9E0000}"/>
    <cellStyle name="Title 2 10 2 3 3" xfId="40447" xr:uid="{00000000-0005-0000-0000-00002C9E0000}"/>
    <cellStyle name="Title 2 10 2 3 4" xfId="40448" xr:uid="{00000000-0005-0000-0000-00002D9E0000}"/>
    <cellStyle name="Title 2 10 2 4" xfId="40449" xr:uid="{00000000-0005-0000-0000-00002E9E0000}"/>
    <cellStyle name="Title 2 10 2 4 2" xfId="40450" xr:uid="{00000000-0005-0000-0000-00002F9E0000}"/>
    <cellStyle name="Title 2 10 2 4 3" xfId="40451" xr:uid="{00000000-0005-0000-0000-0000309E0000}"/>
    <cellStyle name="Title 2 10 2 5" xfId="40452" xr:uid="{00000000-0005-0000-0000-0000319E0000}"/>
    <cellStyle name="Title 2 10 2 6" xfId="40453" xr:uid="{00000000-0005-0000-0000-0000329E0000}"/>
    <cellStyle name="Title 2 10 3" xfId="40454" xr:uid="{00000000-0005-0000-0000-0000339E0000}"/>
    <cellStyle name="Title 2 10 3 2" xfId="40455" xr:uid="{00000000-0005-0000-0000-0000349E0000}"/>
    <cellStyle name="Title 2 10 3 2 2" xfId="40456" xr:uid="{00000000-0005-0000-0000-0000359E0000}"/>
    <cellStyle name="Title 2 10 3 2 2 2" xfId="40457" xr:uid="{00000000-0005-0000-0000-0000369E0000}"/>
    <cellStyle name="Title 2 10 3 2 2 3" xfId="40458" xr:uid="{00000000-0005-0000-0000-0000379E0000}"/>
    <cellStyle name="Title 2 10 3 2 3" xfId="40459" xr:uid="{00000000-0005-0000-0000-0000389E0000}"/>
    <cellStyle name="Title 2 10 3 2 4" xfId="40460" xr:uid="{00000000-0005-0000-0000-0000399E0000}"/>
    <cellStyle name="Title 2 10 3 3" xfId="40461" xr:uid="{00000000-0005-0000-0000-00003A9E0000}"/>
    <cellStyle name="Title 2 10 3 3 2" xfId="40462" xr:uid="{00000000-0005-0000-0000-00003B9E0000}"/>
    <cellStyle name="Title 2 10 3 3 2 2" xfId="40463" xr:uid="{00000000-0005-0000-0000-00003C9E0000}"/>
    <cellStyle name="Title 2 10 3 3 2 3" xfId="40464" xr:uid="{00000000-0005-0000-0000-00003D9E0000}"/>
    <cellStyle name="Title 2 10 3 3 3" xfId="40465" xr:uid="{00000000-0005-0000-0000-00003E9E0000}"/>
    <cellStyle name="Title 2 10 3 3 4" xfId="40466" xr:uid="{00000000-0005-0000-0000-00003F9E0000}"/>
    <cellStyle name="Title 2 10 3 4" xfId="40467" xr:uid="{00000000-0005-0000-0000-0000409E0000}"/>
    <cellStyle name="Title 2 10 3 4 2" xfId="40468" xr:uid="{00000000-0005-0000-0000-0000419E0000}"/>
    <cellStyle name="Title 2 10 3 4 3" xfId="40469" xr:uid="{00000000-0005-0000-0000-0000429E0000}"/>
    <cellStyle name="Title 2 10 3 5" xfId="40470" xr:uid="{00000000-0005-0000-0000-0000439E0000}"/>
    <cellStyle name="Title 2 10 3 6" xfId="40471" xr:uid="{00000000-0005-0000-0000-0000449E0000}"/>
    <cellStyle name="Title 2 10 4" xfId="40472" xr:uid="{00000000-0005-0000-0000-0000459E0000}"/>
    <cellStyle name="Title 2 10 4 2" xfId="40473" xr:uid="{00000000-0005-0000-0000-0000469E0000}"/>
    <cellStyle name="Title 2 10 4 2 2" xfId="40474" xr:uid="{00000000-0005-0000-0000-0000479E0000}"/>
    <cellStyle name="Title 2 10 4 2 2 2" xfId="40475" xr:uid="{00000000-0005-0000-0000-0000489E0000}"/>
    <cellStyle name="Title 2 10 4 2 2 3" xfId="40476" xr:uid="{00000000-0005-0000-0000-0000499E0000}"/>
    <cellStyle name="Title 2 10 4 2 3" xfId="40477" xr:uid="{00000000-0005-0000-0000-00004A9E0000}"/>
    <cellStyle name="Title 2 10 4 2 4" xfId="40478" xr:uid="{00000000-0005-0000-0000-00004B9E0000}"/>
    <cellStyle name="Title 2 10 4 3" xfId="40479" xr:uid="{00000000-0005-0000-0000-00004C9E0000}"/>
    <cellStyle name="Title 2 10 4 3 2" xfId="40480" xr:uid="{00000000-0005-0000-0000-00004D9E0000}"/>
    <cellStyle name="Title 2 10 4 3 2 2" xfId="40481" xr:uid="{00000000-0005-0000-0000-00004E9E0000}"/>
    <cellStyle name="Title 2 10 4 3 2 3" xfId="40482" xr:uid="{00000000-0005-0000-0000-00004F9E0000}"/>
    <cellStyle name="Title 2 10 4 3 3" xfId="40483" xr:uid="{00000000-0005-0000-0000-0000509E0000}"/>
    <cellStyle name="Title 2 10 4 3 4" xfId="40484" xr:uid="{00000000-0005-0000-0000-0000519E0000}"/>
    <cellStyle name="Title 2 10 4 4" xfId="40485" xr:uid="{00000000-0005-0000-0000-0000529E0000}"/>
    <cellStyle name="Title 2 10 4 4 2" xfId="40486" xr:uid="{00000000-0005-0000-0000-0000539E0000}"/>
    <cellStyle name="Title 2 10 4 4 2 2" xfId="40487" xr:uid="{00000000-0005-0000-0000-0000549E0000}"/>
    <cellStyle name="Title 2 10 4 4 2 3" xfId="40488" xr:uid="{00000000-0005-0000-0000-0000559E0000}"/>
    <cellStyle name="Title 2 10 4 4 3" xfId="40489" xr:uid="{00000000-0005-0000-0000-0000569E0000}"/>
    <cellStyle name="Title 2 10 4 4 4" xfId="40490" xr:uid="{00000000-0005-0000-0000-0000579E0000}"/>
    <cellStyle name="Title 2 10 4 5" xfId="40491" xr:uid="{00000000-0005-0000-0000-0000589E0000}"/>
    <cellStyle name="Title 2 10 4 5 2" xfId="40492" xr:uid="{00000000-0005-0000-0000-0000599E0000}"/>
    <cellStyle name="Title 2 10 4 5 3" xfId="40493" xr:uid="{00000000-0005-0000-0000-00005A9E0000}"/>
    <cellStyle name="Title 2 10 4 6" xfId="40494" xr:uid="{00000000-0005-0000-0000-00005B9E0000}"/>
    <cellStyle name="Title 2 10 4 7" xfId="40495" xr:uid="{00000000-0005-0000-0000-00005C9E0000}"/>
    <cellStyle name="Title 2 10 5" xfId="40496" xr:uid="{00000000-0005-0000-0000-00005D9E0000}"/>
    <cellStyle name="Title 2 10 5 2" xfId="40497" xr:uid="{00000000-0005-0000-0000-00005E9E0000}"/>
    <cellStyle name="Title 2 10 5 2 2" xfId="40498" xr:uid="{00000000-0005-0000-0000-00005F9E0000}"/>
    <cellStyle name="Title 2 10 5 2 2 2" xfId="40499" xr:uid="{00000000-0005-0000-0000-0000609E0000}"/>
    <cellStyle name="Title 2 10 5 2 2 3" xfId="40500" xr:uid="{00000000-0005-0000-0000-0000619E0000}"/>
    <cellStyle name="Title 2 10 5 2 3" xfId="40501" xr:uid="{00000000-0005-0000-0000-0000629E0000}"/>
    <cellStyle name="Title 2 10 5 2 4" xfId="40502" xr:uid="{00000000-0005-0000-0000-0000639E0000}"/>
    <cellStyle name="Title 2 10 5 3" xfId="40503" xr:uid="{00000000-0005-0000-0000-0000649E0000}"/>
    <cellStyle name="Title 2 10 5 3 2" xfId="40504" xr:uid="{00000000-0005-0000-0000-0000659E0000}"/>
    <cellStyle name="Title 2 10 5 3 2 2" xfId="40505" xr:uid="{00000000-0005-0000-0000-0000669E0000}"/>
    <cellStyle name="Title 2 10 5 3 2 3" xfId="40506" xr:uid="{00000000-0005-0000-0000-0000679E0000}"/>
    <cellStyle name="Title 2 10 5 3 3" xfId="40507" xr:uid="{00000000-0005-0000-0000-0000689E0000}"/>
    <cellStyle name="Title 2 10 5 3 4" xfId="40508" xr:uid="{00000000-0005-0000-0000-0000699E0000}"/>
    <cellStyle name="Title 2 10 5 4" xfId="40509" xr:uid="{00000000-0005-0000-0000-00006A9E0000}"/>
    <cellStyle name="Title 2 10 5 4 2" xfId="40510" xr:uid="{00000000-0005-0000-0000-00006B9E0000}"/>
    <cellStyle name="Title 2 10 5 4 3" xfId="40511" xr:uid="{00000000-0005-0000-0000-00006C9E0000}"/>
    <cellStyle name="Title 2 10 5 5" xfId="40512" xr:uid="{00000000-0005-0000-0000-00006D9E0000}"/>
    <cellStyle name="Title 2 10 5 6" xfId="40513" xr:uid="{00000000-0005-0000-0000-00006E9E0000}"/>
    <cellStyle name="Title 2 10 6" xfId="40514" xr:uid="{00000000-0005-0000-0000-00006F9E0000}"/>
    <cellStyle name="Title 2 10 6 2" xfId="40515" xr:uid="{00000000-0005-0000-0000-0000709E0000}"/>
    <cellStyle name="Title 2 10 6 2 2" xfId="40516" xr:uid="{00000000-0005-0000-0000-0000719E0000}"/>
    <cellStyle name="Title 2 10 6 2 3" xfId="40517" xr:uid="{00000000-0005-0000-0000-0000729E0000}"/>
    <cellStyle name="Title 2 10 6 3" xfId="40518" xr:uid="{00000000-0005-0000-0000-0000739E0000}"/>
    <cellStyle name="Title 2 10 6 4" xfId="40519" xr:uid="{00000000-0005-0000-0000-0000749E0000}"/>
    <cellStyle name="Title 2 10 7" xfId="40520" xr:uid="{00000000-0005-0000-0000-0000759E0000}"/>
    <cellStyle name="Title 2 10 7 2" xfId="40521" xr:uid="{00000000-0005-0000-0000-0000769E0000}"/>
    <cellStyle name="Title 2 10 7 2 2" xfId="40522" xr:uid="{00000000-0005-0000-0000-0000779E0000}"/>
    <cellStyle name="Title 2 10 7 2 3" xfId="40523" xr:uid="{00000000-0005-0000-0000-0000789E0000}"/>
    <cellStyle name="Title 2 10 7 3" xfId="40524" xr:uid="{00000000-0005-0000-0000-0000799E0000}"/>
    <cellStyle name="Title 2 10 7 4" xfId="40525" xr:uid="{00000000-0005-0000-0000-00007A9E0000}"/>
    <cellStyle name="Title 2 10 8" xfId="40526" xr:uid="{00000000-0005-0000-0000-00007B9E0000}"/>
    <cellStyle name="Title 2 10 8 2" xfId="40527" xr:uid="{00000000-0005-0000-0000-00007C9E0000}"/>
    <cellStyle name="Title 2 10 8 2 2" xfId="40528" xr:uid="{00000000-0005-0000-0000-00007D9E0000}"/>
    <cellStyle name="Title 2 10 8 2 3" xfId="40529" xr:uid="{00000000-0005-0000-0000-00007E9E0000}"/>
    <cellStyle name="Title 2 10 8 3" xfId="40530" xr:uid="{00000000-0005-0000-0000-00007F9E0000}"/>
    <cellStyle name="Title 2 10 8 4" xfId="40531" xr:uid="{00000000-0005-0000-0000-0000809E0000}"/>
    <cellStyle name="Title 2 10 9" xfId="40532" xr:uid="{00000000-0005-0000-0000-0000819E0000}"/>
    <cellStyle name="Title 2 10 9 2" xfId="40533" xr:uid="{00000000-0005-0000-0000-0000829E0000}"/>
    <cellStyle name="Title 2 10 9 3" xfId="40534" xr:uid="{00000000-0005-0000-0000-0000839E0000}"/>
    <cellStyle name="Title 2 11" xfId="40535" xr:uid="{00000000-0005-0000-0000-0000849E0000}"/>
    <cellStyle name="Title 2 11 10" xfId="40536" xr:uid="{00000000-0005-0000-0000-0000859E0000}"/>
    <cellStyle name="Title 2 11 10 2" xfId="40537" xr:uid="{00000000-0005-0000-0000-0000869E0000}"/>
    <cellStyle name="Title 2 11 10 3" xfId="40538" xr:uid="{00000000-0005-0000-0000-0000879E0000}"/>
    <cellStyle name="Title 2 11 11" xfId="40539" xr:uid="{00000000-0005-0000-0000-0000889E0000}"/>
    <cellStyle name="Title 2 11 12" xfId="40540" xr:uid="{00000000-0005-0000-0000-0000899E0000}"/>
    <cellStyle name="Title 2 11 2" xfId="40541" xr:uid="{00000000-0005-0000-0000-00008A9E0000}"/>
    <cellStyle name="Title 2 11 2 2" xfId="40542" xr:uid="{00000000-0005-0000-0000-00008B9E0000}"/>
    <cellStyle name="Title 2 11 2 2 2" xfId="40543" xr:uid="{00000000-0005-0000-0000-00008C9E0000}"/>
    <cellStyle name="Title 2 11 2 2 2 2" xfId="40544" xr:uid="{00000000-0005-0000-0000-00008D9E0000}"/>
    <cellStyle name="Title 2 11 2 2 2 3" xfId="40545" xr:uid="{00000000-0005-0000-0000-00008E9E0000}"/>
    <cellStyle name="Title 2 11 2 2 3" xfId="40546" xr:uid="{00000000-0005-0000-0000-00008F9E0000}"/>
    <cellStyle name="Title 2 11 2 2 4" xfId="40547" xr:uid="{00000000-0005-0000-0000-0000909E0000}"/>
    <cellStyle name="Title 2 11 2 3" xfId="40548" xr:uid="{00000000-0005-0000-0000-0000919E0000}"/>
    <cellStyle name="Title 2 11 2 3 2" xfId="40549" xr:uid="{00000000-0005-0000-0000-0000929E0000}"/>
    <cellStyle name="Title 2 11 2 3 2 2" xfId="40550" xr:uid="{00000000-0005-0000-0000-0000939E0000}"/>
    <cellStyle name="Title 2 11 2 3 2 3" xfId="40551" xr:uid="{00000000-0005-0000-0000-0000949E0000}"/>
    <cellStyle name="Title 2 11 2 3 3" xfId="40552" xr:uid="{00000000-0005-0000-0000-0000959E0000}"/>
    <cellStyle name="Title 2 11 2 3 4" xfId="40553" xr:uid="{00000000-0005-0000-0000-0000969E0000}"/>
    <cellStyle name="Title 2 11 2 4" xfId="40554" xr:uid="{00000000-0005-0000-0000-0000979E0000}"/>
    <cellStyle name="Title 2 11 2 4 2" xfId="40555" xr:uid="{00000000-0005-0000-0000-0000989E0000}"/>
    <cellStyle name="Title 2 11 2 4 3" xfId="40556" xr:uid="{00000000-0005-0000-0000-0000999E0000}"/>
    <cellStyle name="Title 2 11 2 5" xfId="40557" xr:uid="{00000000-0005-0000-0000-00009A9E0000}"/>
    <cellStyle name="Title 2 11 2 6" xfId="40558" xr:uid="{00000000-0005-0000-0000-00009B9E0000}"/>
    <cellStyle name="Title 2 11 3" xfId="40559" xr:uid="{00000000-0005-0000-0000-00009C9E0000}"/>
    <cellStyle name="Title 2 11 3 2" xfId="40560" xr:uid="{00000000-0005-0000-0000-00009D9E0000}"/>
    <cellStyle name="Title 2 11 3 2 2" xfId="40561" xr:uid="{00000000-0005-0000-0000-00009E9E0000}"/>
    <cellStyle name="Title 2 11 3 2 2 2" xfId="40562" xr:uid="{00000000-0005-0000-0000-00009F9E0000}"/>
    <cellStyle name="Title 2 11 3 2 2 3" xfId="40563" xr:uid="{00000000-0005-0000-0000-0000A09E0000}"/>
    <cellStyle name="Title 2 11 3 2 3" xfId="40564" xr:uid="{00000000-0005-0000-0000-0000A19E0000}"/>
    <cellStyle name="Title 2 11 3 2 4" xfId="40565" xr:uid="{00000000-0005-0000-0000-0000A29E0000}"/>
    <cellStyle name="Title 2 11 3 3" xfId="40566" xr:uid="{00000000-0005-0000-0000-0000A39E0000}"/>
    <cellStyle name="Title 2 11 3 3 2" xfId="40567" xr:uid="{00000000-0005-0000-0000-0000A49E0000}"/>
    <cellStyle name="Title 2 11 3 3 2 2" xfId="40568" xr:uid="{00000000-0005-0000-0000-0000A59E0000}"/>
    <cellStyle name="Title 2 11 3 3 2 3" xfId="40569" xr:uid="{00000000-0005-0000-0000-0000A69E0000}"/>
    <cellStyle name="Title 2 11 3 3 3" xfId="40570" xr:uid="{00000000-0005-0000-0000-0000A79E0000}"/>
    <cellStyle name="Title 2 11 3 3 4" xfId="40571" xr:uid="{00000000-0005-0000-0000-0000A89E0000}"/>
    <cellStyle name="Title 2 11 3 4" xfId="40572" xr:uid="{00000000-0005-0000-0000-0000A99E0000}"/>
    <cellStyle name="Title 2 11 3 4 2" xfId="40573" xr:uid="{00000000-0005-0000-0000-0000AA9E0000}"/>
    <cellStyle name="Title 2 11 3 4 3" xfId="40574" xr:uid="{00000000-0005-0000-0000-0000AB9E0000}"/>
    <cellStyle name="Title 2 11 3 5" xfId="40575" xr:uid="{00000000-0005-0000-0000-0000AC9E0000}"/>
    <cellStyle name="Title 2 11 3 6" xfId="40576" xr:uid="{00000000-0005-0000-0000-0000AD9E0000}"/>
    <cellStyle name="Title 2 11 4" xfId="40577" xr:uid="{00000000-0005-0000-0000-0000AE9E0000}"/>
    <cellStyle name="Title 2 11 4 2" xfId="40578" xr:uid="{00000000-0005-0000-0000-0000AF9E0000}"/>
    <cellStyle name="Title 2 11 4 2 2" xfId="40579" xr:uid="{00000000-0005-0000-0000-0000B09E0000}"/>
    <cellStyle name="Title 2 11 4 2 2 2" xfId="40580" xr:uid="{00000000-0005-0000-0000-0000B19E0000}"/>
    <cellStyle name="Title 2 11 4 2 2 3" xfId="40581" xr:uid="{00000000-0005-0000-0000-0000B29E0000}"/>
    <cellStyle name="Title 2 11 4 2 3" xfId="40582" xr:uid="{00000000-0005-0000-0000-0000B39E0000}"/>
    <cellStyle name="Title 2 11 4 2 4" xfId="40583" xr:uid="{00000000-0005-0000-0000-0000B49E0000}"/>
    <cellStyle name="Title 2 11 4 3" xfId="40584" xr:uid="{00000000-0005-0000-0000-0000B59E0000}"/>
    <cellStyle name="Title 2 11 4 3 2" xfId="40585" xr:uid="{00000000-0005-0000-0000-0000B69E0000}"/>
    <cellStyle name="Title 2 11 4 3 2 2" xfId="40586" xr:uid="{00000000-0005-0000-0000-0000B79E0000}"/>
    <cellStyle name="Title 2 11 4 3 2 3" xfId="40587" xr:uid="{00000000-0005-0000-0000-0000B89E0000}"/>
    <cellStyle name="Title 2 11 4 3 3" xfId="40588" xr:uid="{00000000-0005-0000-0000-0000B99E0000}"/>
    <cellStyle name="Title 2 11 4 3 4" xfId="40589" xr:uid="{00000000-0005-0000-0000-0000BA9E0000}"/>
    <cellStyle name="Title 2 11 4 4" xfId="40590" xr:uid="{00000000-0005-0000-0000-0000BB9E0000}"/>
    <cellStyle name="Title 2 11 4 4 2" xfId="40591" xr:uid="{00000000-0005-0000-0000-0000BC9E0000}"/>
    <cellStyle name="Title 2 11 4 4 2 2" xfId="40592" xr:uid="{00000000-0005-0000-0000-0000BD9E0000}"/>
    <cellStyle name="Title 2 11 4 4 2 3" xfId="40593" xr:uid="{00000000-0005-0000-0000-0000BE9E0000}"/>
    <cellStyle name="Title 2 11 4 4 3" xfId="40594" xr:uid="{00000000-0005-0000-0000-0000BF9E0000}"/>
    <cellStyle name="Title 2 11 4 4 4" xfId="40595" xr:uid="{00000000-0005-0000-0000-0000C09E0000}"/>
    <cellStyle name="Title 2 11 4 5" xfId="40596" xr:uid="{00000000-0005-0000-0000-0000C19E0000}"/>
    <cellStyle name="Title 2 11 4 5 2" xfId="40597" xr:uid="{00000000-0005-0000-0000-0000C29E0000}"/>
    <cellStyle name="Title 2 11 4 5 3" xfId="40598" xr:uid="{00000000-0005-0000-0000-0000C39E0000}"/>
    <cellStyle name="Title 2 11 4 6" xfId="40599" xr:uid="{00000000-0005-0000-0000-0000C49E0000}"/>
    <cellStyle name="Title 2 11 4 7" xfId="40600" xr:uid="{00000000-0005-0000-0000-0000C59E0000}"/>
    <cellStyle name="Title 2 11 5" xfId="40601" xr:uid="{00000000-0005-0000-0000-0000C69E0000}"/>
    <cellStyle name="Title 2 11 5 2" xfId="40602" xr:uid="{00000000-0005-0000-0000-0000C79E0000}"/>
    <cellStyle name="Title 2 11 5 2 2" xfId="40603" xr:uid="{00000000-0005-0000-0000-0000C89E0000}"/>
    <cellStyle name="Title 2 11 5 2 2 2" xfId="40604" xr:uid="{00000000-0005-0000-0000-0000C99E0000}"/>
    <cellStyle name="Title 2 11 5 2 2 3" xfId="40605" xr:uid="{00000000-0005-0000-0000-0000CA9E0000}"/>
    <cellStyle name="Title 2 11 5 2 3" xfId="40606" xr:uid="{00000000-0005-0000-0000-0000CB9E0000}"/>
    <cellStyle name="Title 2 11 5 2 4" xfId="40607" xr:uid="{00000000-0005-0000-0000-0000CC9E0000}"/>
    <cellStyle name="Title 2 11 5 3" xfId="40608" xr:uid="{00000000-0005-0000-0000-0000CD9E0000}"/>
    <cellStyle name="Title 2 11 5 3 2" xfId="40609" xr:uid="{00000000-0005-0000-0000-0000CE9E0000}"/>
    <cellStyle name="Title 2 11 5 3 2 2" xfId="40610" xr:uid="{00000000-0005-0000-0000-0000CF9E0000}"/>
    <cellStyle name="Title 2 11 5 3 2 3" xfId="40611" xr:uid="{00000000-0005-0000-0000-0000D09E0000}"/>
    <cellStyle name="Title 2 11 5 3 3" xfId="40612" xr:uid="{00000000-0005-0000-0000-0000D19E0000}"/>
    <cellStyle name="Title 2 11 5 3 4" xfId="40613" xr:uid="{00000000-0005-0000-0000-0000D29E0000}"/>
    <cellStyle name="Title 2 11 5 4" xfId="40614" xr:uid="{00000000-0005-0000-0000-0000D39E0000}"/>
    <cellStyle name="Title 2 11 5 4 2" xfId="40615" xr:uid="{00000000-0005-0000-0000-0000D49E0000}"/>
    <cellStyle name="Title 2 11 5 4 3" xfId="40616" xr:uid="{00000000-0005-0000-0000-0000D59E0000}"/>
    <cellStyle name="Title 2 11 5 5" xfId="40617" xr:uid="{00000000-0005-0000-0000-0000D69E0000}"/>
    <cellStyle name="Title 2 11 5 6" xfId="40618" xr:uid="{00000000-0005-0000-0000-0000D79E0000}"/>
    <cellStyle name="Title 2 11 6" xfId="40619" xr:uid="{00000000-0005-0000-0000-0000D89E0000}"/>
    <cellStyle name="Title 2 11 6 2" xfId="40620" xr:uid="{00000000-0005-0000-0000-0000D99E0000}"/>
    <cellStyle name="Title 2 11 6 2 2" xfId="40621" xr:uid="{00000000-0005-0000-0000-0000DA9E0000}"/>
    <cellStyle name="Title 2 11 6 2 3" xfId="40622" xr:uid="{00000000-0005-0000-0000-0000DB9E0000}"/>
    <cellStyle name="Title 2 11 6 3" xfId="40623" xr:uid="{00000000-0005-0000-0000-0000DC9E0000}"/>
    <cellStyle name="Title 2 11 6 4" xfId="40624" xr:uid="{00000000-0005-0000-0000-0000DD9E0000}"/>
    <cellStyle name="Title 2 11 7" xfId="40625" xr:uid="{00000000-0005-0000-0000-0000DE9E0000}"/>
    <cellStyle name="Title 2 11 7 2" xfId="40626" xr:uid="{00000000-0005-0000-0000-0000DF9E0000}"/>
    <cellStyle name="Title 2 11 7 2 2" xfId="40627" xr:uid="{00000000-0005-0000-0000-0000E09E0000}"/>
    <cellStyle name="Title 2 11 7 2 3" xfId="40628" xr:uid="{00000000-0005-0000-0000-0000E19E0000}"/>
    <cellStyle name="Title 2 11 7 3" xfId="40629" xr:uid="{00000000-0005-0000-0000-0000E29E0000}"/>
    <cellStyle name="Title 2 11 7 4" xfId="40630" xr:uid="{00000000-0005-0000-0000-0000E39E0000}"/>
    <cellStyle name="Title 2 11 8" xfId="40631" xr:uid="{00000000-0005-0000-0000-0000E49E0000}"/>
    <cellStyle name="Title 2 11 8 2" xfId="40632" xr:uid="{00000000-0005-0000-0000-0000E59E0000}"/>
    <cellStyle name="Title 2 11 8 2 2" xfId="40633" xr:uid="{00000000-0005-0000-0000-0000E69E0000}"/>
    <cellStyle name="Title 2 11 8 2 3" xfId="40634" xr:uid="{00000000-0005-0000-0000-0000E79E0000}"/>
    <cellStyle name="Title 2 11 8 3" xfId="40635" xr:uid="{00000000-0005-0000-0000-0000E89E0000}"/>
    <cellStyle name="Title 2 11 8 4" xfId="40636" xr:uid="{00000000-0005-0000-0000-0000E99E0000}"/>
    <cellStyle name="Title 2 11 9" xfId="40637" xr:uid="{00000000-0005-0000-0000-0000EA9E0000}"/>
    <cellStyle name="Title 2 11 9 2" xfId="40638" xr:uid="{00000000-0005-0000-0000-0000EB9E0000}"/>
    <cellStyle name="Title 2 11 9 3" xfId="40639" xr:uid="{00000000-0005-0000-0000-0000EC9E0000}"/>
    <cellStyle name="Title 2 12" xfId="40640" xr:uid="{00000000-0005-0000-0000-0000ED9E0000}"/>
    <cellStyle name="Title 2 12 2" xfId="40641" xr:uid="{00000000-0005-0000-0000-0000EE9E0000}"/>
    <cellStyle name="Title 2 12 2 2" xfId="40642" xr:uid="{00000000-0005-0000-0000-0000EF9E0000}"/>
    <cellStyle name="Title 2 12 2 2 2" xfId="40643" xr:uid="{00000000-0005-0000-0000-0000F09E0000}"/>
    <cellStyle name="Title 2 12 2 2 3" xfId="40644" xr:uid="{00000000-0005-0000-0000-0000F19E0000}"/>
    <cellStyle name="Title 2 12 2 3" xfId="40645" xr:uid="{00000000-0005-0000-0000-0000F29E0000}"/>
    <cellStyle name="Title 2 12 2 4" xfId="40646" xr:uid="{00000000-0005-0000-0000-0000F39E0000}"/>
    <cellStyle name="Title 2 12 3" xfId="40647" xr:uid="{00000000-0005-0000-0000-0000F49E0000}"/>
    <cellStyle name="Title 2 12 3 2" xfId="40648" xr:uid="{00000000-0005-0000-0000-0000F59E0000}"/>
    <cellStyle name="Title 2 12 3 2 2" xfId="40649" xr:uid="{00000000-0005-0000-0000-0000F69E0000}"/>
    <cellStyle name="Title 2 12 3 2 3" xfId="40650" xr:uid="{00000000-0005-0000-0000-0000F79E0000}"/>
    <cellStyle name="Title 2 12 3 3" xfId="40651" xr:uid="{00000000-0005-0000-0000-0000F89E0000}"/>
    <cellStyle name="Title 2 12 3 4" xfId="40652" xr:uid="{00000000-0005-0000-0000-0000F99E0000}"/>
    <cellStyle name="Title 2 12 4" xfId="40653" xr:uid="{00000000-0005-0000-0000-0000FA9E0000}"/>
    <cellStyle name="Title 2 12 4 2" xfId="40654" xr:uid="{00000000-0005-0000-0000-0000FB9E0000}"/>
    <cellStyle name="Title 2 12 4 3" xfId="40655" xr:uid="{00000000-0005-0000-0000-0000FC9E0000}"/>
    <cellStyle name="Title 2 12 5" xfId="40656" xr:uid="{00000000-0005-0000-0000-0000FD9E0000}"/>
    <cellStyle name="Title 2 12 5 2" xfId="40657" xr:uid="{00000000-0005-0000-0000-0000FE9E0000}"/>
    <cellStyle name="Title 2 12 5 3" xfId="40658" xr:uid="{00000000-0005-0000-0000-0000FF9E0000}"/>
    <cellStyle name="Title 2 12 6" xfId="40659" xr:uid="{00000000-0005-0000-0000-0000009F0000}"/>
    <cellStyle name="Title 2 12 7" xfId="40660" xr:uid="{00000000-0005-0000-0000-0000019F0000}"/>
    <cellStyle name="Title 2 13" xfId="40661" xr:uid="{00000000-0005-0000-0000-0000029F0000}"/>
    <cellStyle name="Title 2 13 2" xfId="40662" xr:uid="{00000000-0005-0000-0000-0000039F0000}"/>
    <cellStyle name="Title 2 13 2 2" xfId="40663" xr:uid="{00000000-0005-0000-0000-0000049F0000}"/>
    <cellStyle name="Title 2 13 2 2 2" xfId="40664" xr:uid="{00000000-0005-0000-0000-0000059F0000}"/>
    <cellStyle name="Title 2 13 2 2 3" xfId="40665" xr:uid="{00000000-0005-0000-0000-0000069F0000}"/>
    <cellStyle name="Title 2 13 2 3" xfId="40666" xr:uid="{00000000-0005-0000-0000-0000079F0000}"/>
    <cellStyle name="Title 2 13 2 4" xfId="40667" xr:uid="{00000000-0005-0000-0000-0000089F0000}"/>
    <cellStyle name="Title 2 13 3" xfId="40668" xr:uid="{00000000-0005-0000-0000-0000099F0000}"/>
    <cellStyle name="Title 2 13 3 2" xfId="40669" xr:uid="{00000000-0005-0000-0000-00000A9F0000}"/>
    <cellStyle name="Title 2 13 3 2 2" xfId="40670" xr:uid="{00000000-0005-0000-0000-00000B9F0000}"/>
    <cellStyle name="Title 2 13 3 2 3" xfId="40671" xr:uid="{00000000-0005-0000-0000-00000C9F0000}"/>
    <cellStyle name="Title 2 13 3 3" xfId="40672" xr:uid="{00000000-0005-0000-0000-00000D9F0000}"/>
    <cellStyle name="Title 2 13 3 4" xfId="40673" xr:uid="{00000000-0005-0000-0000-00000E9F0000}"/>
    <cellStyle name="Title 2 13 4" xfId="40674" xr:uid="{00000000-0005-0000-0000-00000F9F0000}"/>
    <cellStyle name="Title 2 13 4 2" xfId="40675" xr:uid="{00000000-0005-0000-0000-0000109F0000}"/>
    <cellStyle name="Title 2 13 4 3" xfId="40676" xr:uid="{00000000-0005-0000-0000-0000119F0000}"/>
    <cellStyle name="Title 2 13 5" xfId="40677" xr:uid="{00000000-0005-0000-0000-0000129F0000}"/>
    <cellStyle name="Title 2 13 6" xfId="40678" xr:uid="{00000000-0005-0000-0000-0000139F0000}"/>
    <cellStyle name="Title 2 14" xfId="40679" xr:uid="{00000000-0005-0000-0000-0000149F0000}"/>
    <cellStyle name="Title 2 14 2" xfId="40680" xr:uid="{00000000-0005-0000-0000-0000159F0000}"/>
    <cellStyle name="Title 2 14 2 2" xfId="40681" xr:uid="{00000000-0005-0000-0000-0000169F0000}"/>
    <cellStyle name="Title 2 14 2 2 2" xfId="40682" xr:uid="{00000000-0005-0000-0000-0000179F0000}"/>
    <cellStyle name="Title 2 14 2 2 3" xfId="40683" xr:uid="{00000000-0005-0000-0000-0000189F0000}"/>
    <cellStyle name="Title 2 14 2 3" xfId="40684" xr:uid="{00000000-0005-0000-0000-0000199F0000}"/>
    <cellStyle name="Title 2 14 2 4" xfId="40685" xr:uid="{00000000-0005-0000-0000-00001A9F0000}"/>
    <cellStyle name="Title 2 14 3" xfId="40686" xr:uid="{00000000-0005-0000-0000-00001B9F0000}"/>
    <cellStyle name="Title 2 14 3 2" xfId="40687" xr:uid="{00000000-0005-0000-0000-00001C9F0000}"/>
    <cellStyle name="Title 2 14 3 2 2" xfId="40688" xr:uid="{00000000-0005-0000-0000-00001D9F0000}"/>
    <cellStyle name="Title 2 14 3 2 3" xfId="40689" xr:uid="{00000000-0005-0000-0000-00001E9F0000}"/>
    <cellStyle name="Title 2 14 3 3" xfId="40690" xr:uid="{00000000-0005-0000-0000-00001F9F0000}"/>
    <cellStyle name="Title 2 14 3 4" xfId="40691" xr:uid="{00000000-0005-0000-0000-0000209F0000}"/>
    <cellStyle name="Title 2 14 4" xfId="40692" xr:uid="{00000000-0005-0000-0000-0000219F0000}"/>
    <cellStyle name="Title 2 14 4 2" xfId="40693" xr:uid="{00000000-0005-0000-0000-0000229F0000}"/>
    <cellStyle name="Title 2 14 4 3" xfId="40694" xr:uid="{00000000-0005-0000-0000-0000239F0000}"/>
    <cellStyle name="Title 2 14 5" xfId="40695" xr:uid="{00000000-0005-0000-0000-0000249F0000}"/>
    <cellStyle name="Title 2 14 6" xfId="40696" xr:uid="{00000000-0005-0000-0000-0000259F0000}"/>
    <cellStyle name="Title 2 15" xfId="40697" xr:uid="{00000000-0005-0000-0000-0000269F0000}"/>
    <cellStyle name="Title 2 15 2" xfId="40698" xr:uid="{00000000-0005-0000-0000-0000279F0000}"/>
    <cellStyle name="Title 2 15 2 2" xfId="40699" xr:uid="{00000000-0005-0000-0000-0000289F0000}"/>
    <cellStyle name="Title 2 15 2 2 2" xfId="40700" xr:uid="{00000000-0005-0000-0000-0000299F0000}"/>
    <cellStyle name="Title 2 15 2 2 3" xfId="40701" xr:uid="{00000000-0005-0000-0000-00002A9F0000}"/>
    <cellStyle name="Title 2 15 2 3" xfId="40702" xr:uid="{00000000-0005-0000-0000-00002B9F0000}"/>
    <cellStyle name="Title 2 15 2 4" xfId="40703" xr:uid="{00000000-0005-0000-0000-00002C9F0000}"/>
    <cellStyle name="Title 2 15 3" xfId="40704" xr:uid="{00000000-0005-0000-0000-00002D9F0000}"/>
    <cellStyle name="Title 2 15 3 2" xfId="40705" xr:uid="{00000000-0005-0000-0000-00002E9F0000}"/>
    <cellStyle name="Title 2 15 3 2 2" xfId="40706" xr:uid="{00000000-0005-0000-0000-00002F9F0000}"/>
    <cellStyle name="Title 2 15 3 2 3" xfId="40707" xr:uid="{00000000-0005-0000-0000-0000309F0000}"/>
    <cellStyle name="Title 2 15 3 3" xfId="40708" xr:uid="{00000000-0005-0000-0000-0000319F0000}"/>
    <cellStyle name="Title 2 15 3 4" xfId="40709" xr:uid="{00000000-0005-0000-0000-0000329F0000}"/>
    <cellStyle name="Title 2 15 4" xfId="40710" xr:uid="{00000000-0005-0000-0000-0000339F0000}"/>
    <cellStyle name="Title 2 15 4 2" xfId="40711" xr:uid="{00000000-0005-0000-0000-0000349F0000}"/>
    <cellStyle name="Title 2 15 4 2 2" xfId="40712" xr:uid="{00000000-0005-0000-0000-0000359F0000}"/>
    <cellStyle name="Title 2 15 4 2 3" xfId="40713" xr:uid="{00000000-0005-0000-0000-0000369F0000}"/>
    <cellStyle name="Title 2 15 4 3" xfId="40714" xr:uid="{00000000-0005-0000-0000-0000379F0000}"/>
    <cellStyle name="Title 2 15 4 4" xfId="40715" xr:uid="{00000000-0005-0000-0000-0000389F0000}"/>
    <cellStyle name="Title 2 15 5" xfId="40716" xr:uid="{00000000-0005-0000-0000-0000399F0000}"/>
    <cellStyle name="Title 2 15 5 2" xfId="40717" xr:uid="{00000000-0005-0000-0000-00003A9F0000}"/>
    <cellStyle name="Title 2 15 5 3" xfId="40718" xr:uid="{00000000-0005-0000-0000-00003B9F0000}"/>
    <cellStyle name="Title 2 15 6" xfId="40719" xr:uid="{00000000-0005-0000-0000-00003C9F0000}"/>
    <cellStyle name="Title 2 15 7" xfId="40720" xr:uid="{00000000-0005-0000-0000-00003D9F0000}"/>
    <cellStyle name="Title 2 16" xfId="40721" xr:uid="{00000000-0005-0000-0000-00003E9F0000}"/>
    <cellStyle name="Title 2 16 2" xfId="40722" xr:uid="{00000000-0005-0000-0000-00003F9F0000}"/>
    <cellStyle name="Title 2 16 2 2" xfId="40723" xr:uid="{00000000-0005-0000-0000-0000409F0000}"/>
    <cellStyle name="Title 2 16 2 2 2" xfId="40724" xr:uid="{00000000-0005-0000-0000-0000419F0000}"/>
    <cellStyle name="Title 2 16 2 2 3" xfId="40725" xr:uid="{00000000-0005-0000-0000-0000429F0000}"/>
    <cellStyle name="Title 2 16 2 3" xfId="40726" xr:uid="{00000000-0005-0000-0000-0000439F0000}"/>
    <cellStyle name="Title 2 16 2 4" xfId="40727" xr:uid="{00000000-0005-0000-0000-0000449F0000}"/>
    <cellStyle name="Title 2 16 3" xfId="40728" xr:uid="{00000000-0005-0000-0000-0000459F0000}"/>
    <cellStyle name="Title 2 16 3 2" xfId="40729" xr:uid="{00000000-0005-0000-0000-0000469F0000}"/>
    <cellStyle name="Title 2 16 3 2 2" xfId="40730" xr:uid="{00000000-0005-0000-0000-0000479F0000}"/>
    <cellStyle name="Title 2 16 3 2 3" xfId="40731" xr:uid="{00000000-0005-0000-0000-0000489F0000}"/>
    <cellStyle name="Title 2 16 3 3" xfId="40732" xr:uid="{00000000-0005-0000-0000-0000499F0000}"/>
    <cellStyle name="Title 2 16 3 4" xfId="40733" xr:uid="{00000000-0005-0000-0000-00004A9F0000}"/>
    <cellStyle name="Title 2 16 4" xfId="40734" xr:uid="{00000000-0005-0000-0000-00004B9F0000}"/>
    <cellStyle name="Title 2 16 4 2" xfId="40735" xr:uid="{00000000-0005-0000-0000-00004C9F0000}"/>
    <cellStyle name="Title 2 16 4 3" xfId="40736" xr:uid="{00000000-0005-0000-0000-00004D9F0000}"/>
    <cellStyle name="Title 2 16 5" xfId="40737" xr:uid="{00000000-0005-0000-0000-00004E9F0000}"/>
    <cellStyle name="Title 2 16 6" xfId="40738" xr:uid="{00000000-0005-0000-0000-00004F9F0000}"/>
    <cellStyle name="Title 2 17" xfId="40739" xr:uid="{00000000-0005-0000-0000-0000509F0000}"/>
    <cellStyle name="Title 2 17 2" xfId="40740" xr:uid="{00000000-0005-0000-0000-0000519F0000}"/>
    <cellStyle name="Title 2 17 2 2" xfId="40741" xr:uid="{00000000-0005-0000-0000-0000529F0000}"/>
    <cellStyle name="Title 2 17 2 3" xfId="40742" xr:uid="{00000000-0005-0000-0000-0000539F0000}"/>
    <cellStyle name="Title 2 17 3" xfId="40743" xr:uid="{00000000-0005-0000-0000-0000549F0000}"/>
    <cellStyle name="Title 2 17 4" xfId="40744" xr:uid="{00000000-0005-0000-0000-0000559F0000}"/>
    <cellStyle name="Title 2 18" xfId="40745" xr:uid="{00000000-0005-0000-0000-0000569F0000}"/>
    <cellStyle name="Title 2 18 2" xfId="40746" xr:uid="{00000000-0005-0000-0000-0000579F0000}"/>
    <cellStyle name="Title 2 18 2 2" xfId="40747" xr:uid="{00000000-0005-0000-0000-0000589F0000}"/>
    <cellStyle name="Title 2 18 2 3" xfId="40748" xr:uid="{00000000-0005-0000-0000-0000599F0000}"/>
    <cellStyle name="Title 2 18 3" xfId="40749" xr:uid="{00000000-0005-0000-0000-00005A9F0000}"/>
    <cellStyle name="Title 2 18 4" xfId="40750" xr:uid="{00000000-0005-0000-0000-00005B9F0000}"/>
    <cellStyle name="Title 2 19" xfId="40751" xr:uid="{00000000-0005-0000-0000-00005C9F0000}"/>
    <cellStyle name="Title 2 19 2" xfId="40752" xr:uid="{00000000-0005-0000-0000-00005D9F0000}"/>
    <cellStyle name="Title 2 19 2 2" xfId="40753" xr:uid="{00000000-0005-0000-0000-00005E9F0000}"/>
    <cellStyle name="Title 2 19 2 3" xfId="40754" xr:uid="{00000000-0005-0000-0000-00005F9F0000}"/>
    <cellStyle name="Title 2 19 3" xfId="40755" xr:uid="{00000000-0005-0000-0000-0000609F0000}"/>
    <cellStyle name="Title 2 19 4" xfId="40756" xr:uid="{00000000-0005-0000-0000-0000619F0000}"/>
    <cellStyle name="Title 2 2" xfId="40757" xr:uid="{00000000-0005-0000-0000-0000629F0000}"/>
    <cellStyle name="Title 2 2 10" xfId="40758" xr:uid="{00000000-0005-0000-0000-0000639F0000}"/>
    <cellStyle name="Title 2 2 10 2" xfId="40759" xr:uid="{00000000-0005-0000-0000-0000649F0000}"/>
    <cellStyle name="Title 2 2 10 3" xfId="40760" xr:uid="{00000000-0005-0000-0000-0000659F0000}"/>
    <cellStyle name="Title 2 2 11" xfId="40761" xr:uid="{00000000-0005-0000-0000-0000669F0000}"/>
    <cellStyle name="Title 2 2 11 2" xfId="40762" xr:uid="{00000000-0005-0000-0000-0000679F0000}"/>
    <cellStyle name="Title 2 2 11 3" xfId="40763" xr:uid="{00000000-0005-0000-0000-0000689F0000}"/>
    <cellStyle name="Title 2 2 12" xfId="40764" xr:uid="{00000000-0005-0000-0000-0000699F0000}"/>
    <cellStyle name="Title 2 2 2" xfId="40765" xr:uid="{00000000-0005-0000-0000-00006A9F0000}"/>
    <cellStyle name="Title 2 2 2 2" xfId="40766" xr:uid="{00000000-0005-0000-0000-00006B9F0000}"/>
    <cellStyle name="Title 2 2 2 2 2" xfId="40767" xr:uid="{00000000-0005-0000-0000-00006C9F0000}"/>
    <cellStyle name="Title 2 2 2 2 2 2" xfId="40768" xr:uid="{00000000-0005-0000-0000-00006D9F0000}"/>
    <cellStyle name="Title 2 2 2 2 2 3" xfId="40769" xr:uid="{00000000-0005-0000-0000-00006E9F0000}"/>
    <cellStyle name="Title 2 2 2 2 3" xfId="40770" xr:uid="{00000000-0005-0000-0000-00006F9F0000}"/>
    <cellStyle name="Title 2 2 2 2 4" xfId="40771" xr:uid="{00000000-0005-0000-0000-0000709F0000}"/>
    <cellStyle name="Title 2 2 2 3" xfId="40772" xr:uid="{00000000-0005-0000-0000-0000719F0000}"/>
    <cellStyle name="Title 2 2 2 3 2" xfId="40773" xr:uid="{00000000-0005-0000-0000-0000729F0000}"/>
    <cellStyle name="Title 2 2 2 3 2 2" xfId="40774" xr:uid="{00000000-0005-0000-0000-0000739F0000}"/>
    <cellStyle name="Title 2 2 2 3 2 3" xfId="40775" xr:uid="{00000000-0005-0000-0000-0000749F0000}"/>
    <cellStyle name="Title 2 2 2 3 3" xfId="40776" xr:uid="{00000000-0005-0000-0000-0000759F0000}"/>
    <cellStyle name="Title 2 2 2 3 4" xfId="40777" xr:uid="{00000000-0005-0000-0000-0000769F0000}"/>
    <cellStyle name="Title 2 2 2 4" xfId="40778" xr:uid="{00000000-0005-0000-0000-0000779F0000}"/>
    <cellStyle name="Title 2 2 2 4 2" xfId="40779" xr:uid="{00000000-0005-0000-0000-0000789F0000}"/>
    <cellStyle name="Title 2 2 2 4 3" xfId="40780" xr:uid="{00000000-0005-0000-0000-0000799F0000}"/>
    <cellStyle name="Title 2 2 2 5" xfId="40781" xr:uid="{00000000-0005-0000-0000-00007A9F0000}"/>
    <cellStyle name="Title 2 2 2 6" xfId="40782" xr:uid="{00000000-0005-0000-0000-00007B9F0000}"/>
    <cellStyle name="Title 2 2 3" xfId="40783" xr:uid="{00000000-0005-0000-0000-00007C9F0000}"/>
    <cellStyle name="Title 2 2 3 2" xfId="40784" xr:uid="{00000000-0005-0000-0000-00007D9F0000}"/>
    <cellStyle name="Title 2 2 3 2 2" xfId="40785" xr:uid="{00000000-0005-0000-0000-00007E9F0000}"/>
    <cellStyle name="Title 2 2 3 2 2 2" xfId="40786" xr:uid="{00000000-0005-0000-0000-00007F9F0000}"/>
    <cellStyle name="Title 2 2 3 2 2 3" xfId="40787" xr:uid="{00000000-0005-0000-0000-0000809F0000}"/>
    <cellStyle name="Title 2 2 3 2 3" xfId="40788" xr:uid="{00000000-0005-0000-0000-0000819F0000}"/>
    <cellStyle name="Title 2 2 3 2 4" xfId="40789" xr:uid="{00000000-0005-0000-0000-0000829F0000}"/>
    <cellStyle name="Title 2 2 3 3" xfId="40790" xr:uid="{00000000-0005-0000-0000-0000839F0000}"/>
    <cellStyle name="Title 2 2 3 3 2" xfId="40791" xr:uid="{00000000-0005-0000-0000-0000849F0000}"/>
    <cellStyle name="Title 2 2 3 3 2 2" xfId="40792" xr:uid="{00000000-0005-0000-0000-0000859F0000}"/>
    <cellStyle name="Title 2 2 3 3 2 3" xfId="40793" xr:uid="{00000000-0005-0000-0000-0000869F0000}"/>
    <cellStyle name="Title 2 2 3 3 3" xfId="40794" xr:uid="{00000000-0005-0000-0000-0000879F0000}"/>
    <cellStyle name="Title 2 2 3 3 4" xfId="40795" xr:uid="{00000000-0005-0000-0000-0000889F0000}"/>
    <cellStyle name="Title 2 2 3 4" xfId="40796" xr:uid="{00000000-0005-0000-0000-0000899F0000}"/>
    <cellStyle name="Title 2 2 3 4 2" xfId="40797" xr:uid="{00000000-0005-0000-0000-00008A9F0000}"/>
    <cellStyle name="Title 2 2 3 4 3" xfId="40798" xr:uid="{00000000-0005-0000-0000-00008B9F0000}"/>
    <cellStyle name="Title 2 2 3 5" xfId="40799" xr:uid="{00000000-0005-0000-0000-00008C9F0000}"/>
    <cellStyle name="Title 2 2 3 6" xfId="40800" xr:uid="{00000000-0005-0000-0000-00008D9F0000}"/>
    <cellStyle name="Title 2 2 4" xfId="40801" xr:uid="{00000000-0005-0000-0000-00008E9F0000}"/>
    <cellStyle name="Title 2 2 4 2" xfId="40802" xr:uid="{00000000-0005-0000-0000-00008F9F0000}"/>
    <cellStyle name="Title 2 2 4 2 2" xfId="40803" xr:uid="{00000000-0005-0000-0000-0000909F0000}"/>
    <cellStyle name="Title 2 2 4 2 2 2" xfId="40804" xr:uid="{00000000-0005-0000-0000-0000919F0000}"/>
    <cellStyle name="Title 2 2 4 2 2 3" xfId="40805" xr:uid="{00000000-0005-0000-0000-0000929F0000}"/>
    <cellStyle name="Title 2 2 4 2 3" xfId="40806" xr:uid="{00000000-0005-0000-0000-0000939F0000}"/>
    <cellStyle name="Title 2 2 4 2 4" xfId="40807" xr:uid="{00000000-0005-0000-0000-0000949F0000}"/>
    <cellStyle name="Title 2 2 4 3" xfId="40808" xr:uid="{00000000-0005-0000-0000-0000959F0000}"/>
    <cellStyle name="Title 2 2 4 3 2" xfId="40809" xr:uid="{00000000-0005-0000-0000-0000969F0000}"/>
    <cellStyle name="Title 2 2 4 3 2 2" xfId="40810" xr:uid="{00000000-0005-0000-0000-0000979F0000}"/>
    <cellStyle name="Title 2 2 4 3 2 3" xfId="40811" xr:uid="{00000000-0005-0000-0000-0000989F0000}"/>
    <cellStyle name="Title 2 2 4 3 3" xfId="40812" xr:uid="{00000000-0005-0000-0000-0000999F0000}"/>
    <cellStyle name="Title 2 2 4 3 4" xfId="40813" xr:uid="{00000000-0005-0000-0000-00009A9F0000}"/>
    <cellStyle name="Title 2 2 4 4" xfId="40814" xr:uid="{00000000-0005-0000-0000-00009B9F0000}"/>
    <cellStyle name="Title 2 2 4 4 2" xfId="40815" xr:uid="{00000000-0005-0000-0000-00009C9F0000}"/>
    <cellStyle name="Title 2 2 4 4 2 2" xfId="40816" xr:uid="{00000000-0005-0000-0000-00009D9F0000}"/>
    <cellStyle name="Title 2 2 4 4 2 3" xfId="40817" xr:uid="{00000000-0005-0000-0000-00009E9F0000}"/>
    <cellStyle name="Title 2 2 4 4 3" xfId="40818" xr:uid="{00000000-0005-0000-0000-00009F9F0000}"/>
    <cellStyle name="Title 2 2 4 4 4" xfId="40819" xr:uid="{00000000-0005-0000-0000-0000A09F0000}"/>
    <cellStyle name="Title 2 2 4 5" xfId="40820" xr:uid="{00000000-0005-0000-0000-0000A19F0000}"/>
    <cellStyle name="Title 2 2 4 5 2" xfId="40821" xr:uid="{00000000-0005-0000-0000-0000A29F0000}"/>
    <cellStyle name="Title 2 2 4 5 3" xfId="40822" xr:uid="{00000000-0005-0000-0000-0000A39F0000}"/>
    <cellStyle name="Title 2 2 4 6" xfId="40823" xr:uid="{00000000-0005-0000-0000-0000A49F0000}"/>
    <cellStyle name="Title 2 2 4 7" xfId="40824" xr:uid="{00000000-0005-0000-0000-0000A59F0000}"/>
    <cellStyle name="Title 2 2 5" xfId="40825" xr:uid="{00000000-0005-0000-0000-0000A69F0000}"/>
    <cellStyle name="Title 2 2 5 2" xfId="40826" xr:uid="{00000000-0005-0000-0000-0000A79F0000}"/>
    <cellStyle name="Title 2 2 5 2 2" xfId="40827" xr:uid="{00000000-0005-0000-0000-0000A89F0000}"/>
    <cellStyle name="Title 2 2 5 2 2 2" xfId="40828" xr:uid="{00000000-0005-0000-0000-0000A99F0000}"/>
    <cellStyle name="Title 2 2 5 2 2 3" xfId="40829" xr:uid="{00000000-0005-0000-0000-0000AA9F0000}"/>
    <cellStyle name="Title 2 2 5 2 3" xfId="40830" xr:uid="{00000000-0005-0000-0000-0000AB9F0000}"/>
    <cellStyle name="Title 2 2 5 2 4" xfId="40831" xr:uid="{00000000-0005-0000-0000-0000AC9F0000}"/>
    <cellStyle name="Title 2 2 5 3" xfId="40832" xr:uid="{00000000-0005-0000-0000-0000AD9F0000}"/>
    <cellStyle name="Title 2 2 5 3 2" xfId="40833" xr:uid="{00000000-0005-0000-0000-0000AE9F0000}"/>
    <cellStyle name="Title 2 2 5 3 2 2" xfId="40834" xr:uid="{00000000-0005-0000-0000-0000AF9F0000}"/>
    <cellStyle name="Title 2 2 5 3 2 3" xfId="40835" xr:uid="{00000000-0005-0000-0000-0000B09F0000}"/>
    <cellStyle name="Title 2 2 5 3 3" xfId="40836" xr:uid="{00000000-0005-0000-0000-0000B19F0000}"/>
    <cellStyle name="Title 2 2 5 3 4" xfId="40837" xr:uid="{00000000-0005-0000-0000-0000B29F0000}"/>
    <cellStyle name="Title 2 2 5 4" xfId="40838" xr:uid="{00000000-0005-0000-0000-0000B39F0000}"/>
    <cellStyle name="Title 2 2 5 4 2" xfId="40839" xr:uid="{00000000-0005-0000-0000-0000B49F0000}"/>
    <cellStyle name="Title 2 2 5 4 3" xfId="40840" xr:uid="{00000000-0005-0000-0000-0000B59F0000}"/>
    <cellStyle name="Title 2 2 5 5" xfId="40841" xr:uid="{00000000-0005-0000-0000-0000B69F0000}"/>
    <cellStyle name="Title 2 2 5 6" xfId="40842" xr:uid="{00000000-0005-0000-0000-0000B79F0000}"/>
    <cellStyle name="Title 2 2 6" xfId="40843" xr:uid="{00000000-0005-0000-0000-0000B89F0000}"/>
    <cellStyle name="Title 2 2 6 2" xfId="40844" xr:uid="{00000000-0005-0000-0000-0000B99F0000}"/>
    <cellStyle name="Title 2 2 6 2 2" xfId="40845" xr:uid="{00000000-0005-0000-0000-0000BA9F0000}"/>
    <cellStyle name="Title 2 2 6 2 3" xfId="40846" xr:uid="{00000000-0005-0000-0000-0000BB9F0000}"/>
    <cellStyle name="Title 2 2 6 3" xfId="40847" xr:uid="{00000000-0005-0000-0000-0000BC9F0000}"/>
    <cellStyle name="Title 2 2 6 4" xfId="40848" xr:uid="{00000000-0005-0000-0000-0000BD9F0000}"/>
    <cellStyle name="Title 2 2 7" xfId="40849" xr:uid="{00000000-0005-0000-0000-0000BE9F0000}"/>
    <cellStyle name="Title 2 2 7 2" xfId="40850" xr:uid="{00000000-0005-0000-0000-0000BF9F0000}"/>
    <cellStyle name="Title 2 2 7 2 2" xfId="40851" xr:uid="{00000000-0005-0000-0000-0000C09F0000}"/>
    <cellStyle name="Title 2 2 7 2 3" xfId="40852" xr:uid="{00000000-0005-0000-0000-0000C19F0000}"/>
    <cellStyle name="Title 2 2 7 3" xfId="40853" xr:uid="{00000000-0005-0000-0000-0000C29F0000}"/>
    <cellStyle name="Title 2 2 7 4" xfId="40854" xr:uid="{00000000-0005-0000-0000-0000C39F0000}"/>
    <cellStyle name="Title 2 2 8" xfId="40855" xr:uid="{00000000-0005-0000-0000-0000C49F0000}"/>
    <cellStyle name="Title 2 2 8 2" xfId="40856" xr:uid="{00000000-0005-0000-0000-0000C59F0000}"/>
    <cellStyle name="Title 2 2 8 2 2" xfId="40857" xr:uid="{00000000-0005-0000-0000-0000C69F0000}"/>
    <cellStyle name="Title 2 2 8 2 3" xfId="40858" xr:uid="{00000000-0005-0000-0000-0000C79F0000}"/>
    <cellStyle name="Title 2 2 8 3" xfId="40859" xr:uid="{00000000-0005-0000-0000-0000C89F0000}"/>
    <cellStyle name="Title 2 2 8 4" xfId="40860" xr:uid="{00000000-0005-0000-0000-0000C99F0000}"/>
    <cellStyle name="Title 2 2 9" xfId="40861" xr:uid="{00000000-0005-0000-0000-0000CA9F0000}"/>
    <cellStyle name="Title 2 2 9 2" xfId="40862" xr:uid="{00000000-0005-0000-0000-0000CB9F0000}"/>
    <cellStyle name="Title 2 2 9 3" xfId="40863" xr:uid="{00000000-0005-0000-0000-0000CC9F0000}"/>
    <cellStyle name="Title 2 20" xfId="40864" xr:uid="{00000000-0005-0000-0000-0000CD9F0000}"/>
    <cellStyle name="Title 2 20 2" xfId="40865" xr:uid="{00000000-0005-0000-0000-0000CE9F0000}"/>
    <cellStyle name="Title 2 20 3" xfId="40866" xr:uid="{00000000-0005-0000-0000-0000CF9F0000}"/>
    <cellStyle name="Title 2 21" xfId="40867" xr:uid="{00000000-0005-0000-0000-0000D09F0000}"/>
    <cellStyle name="Title 2 21 2" xfId="40868" xr:uid="{00000000-0005-0000-0000-0000D19F0000}"/>
    <cellStyle name="Title 2 21 3" xfId="40869" xr:uid="{00000000-0005-0000-0000-0000D29F0000}"/>
    <cellStyle name="Title 2 22" xfId="40870" xr:uid="{00000000-0005-0000-0000-0000D39F0000}"/>
    <cellStyle name="Title 2 22 2" xfId="40871" xr:uid="{00000000-0005-0000-0000-0000D49F0000}"/>
    <cellStyle name="Title 2 22 3" xfId="40872" xr:uid="{00000000-0005-0000-0000-0000D59F0000}"/>
    <cellStyle name="Title 2 23" xfId="40873" xr:uid="{00000000-0005-0000-0000-0000D69F0000}"/>
    <cellStyle name="Title 2 3" xfId="40874" xr:uid="{00000000-0005-0000-0000-0000D79F0000}"/>
    <cellStyle name="Title 2 3 10" xfId="40875" xr:uid="{00000000-0005-0000-0000-0000D89F0000}"/>
    <cellStyle name="Title 2 3 10 2" xfId="40876" xr:uid="{00000000-0005-0000-0000-0000D99F0000}"/>
    <cellStyle name="Title 2 3 10 3" xfId="40877" xr:uid="{00000000-0005-0000-0000-0000DA9F0000}"/>
    <cellStyle name="Title 2 3 11" xfId="40878" xr:uid="{00000000-0005-0000-0000-0000DB9F0000}"/>
    <cellStyle name="Title 2 3 11 2" xfId="40879" xr:uid="{00000000-0005-0000-0000-0000DC9F0000}"/>
    <cellStyle name="Title 2 3 11 3" xfId="40880" xr:uid="{00000000-0005-0000-0000-0000DD9F0000}"/>
    <cellStyle name="Title 2 3 12" xfId="40881" xr:uid="{00000000-0005-0000-0000-0000DE9F0000}"/>
    <cellStyle name="Title 2 3 2" xfId="40882" xr:uid="{00000000-0005-0000-0000-0000DF9F0000}"/>
    <cellStyle name="Title 2 3 2 2" xfId="40883" xr:uid="{00000000-0005-0000-0000-0000E09F0000}"/>
    <cellStyle name="Title 2 3 2 2 2" xfId="40884" xr:uid="{00000000-0005-0000-0000-0000E19F0000}"/>
    <cellStyle name="Title 2 3 2 2 2 2" xfId="40885" xr:uid="{00000000-0005-0000-0000-0000E29F0000}"/>
    <cellStyle name="Title 2 3 2 2 2 3" xfId="40886" xr:uid="{00000000-0005-0000-0000-0000E39F0000}"/>
    <cellStyle name="Title 2 3 2 2 3" xfId="40887" xr:uid="{00000000-0005-0000-0000-0000E49F0000}"/>
    <cellStyle name="Title 2 3 2 2 4" xfId="40888" xr:uid="{00000000-0005-0000-0000-0000E59F0000}"/>
    <cellStyle name="Title 2 3 2 3" xfId="40889" xr:uid="{00000000-0005-0000-0000-0000E69F0000}"/>
    <cellStyle name="Title 2 3 2 3 2" xfId="40890" xr:uid="{00000000-0005-0000-0000-0000E79F0000}"/>
    <cellStyle name="Title 2 3 2 3 2 2" xfId="40891" xr:uid="{00000000-0005-0000-0000-0000E89F0000}"/>
    <cellStyle name="Title 2 3 2 3 2 3" xfId="40892" xr:uid="{00000000-0005-0000-0000-0000E99F0000}"/>
    <cellStyle name="Title 2 3 2 3 3" xfId="40893" xr:uid="{00000000-0005-0000-0000-0000EA9F0000}"/>
    <cellStyle name="Title 2 3 2 3 4" xfId="40894" xr:uid="{00000000-0005-0000-0000-0000EB9F0000}"/>
    <cellStyle name="Title 2 3 2 4" xfId="40895" xr:uid="{00000000-0005-0000-0000-0000EC9F0000}"/>
    <cellStyle name="Title 2 3 2 4 2" xfId="40896" xr:uid="{00000000-0005-0000-0000-0000ED9F0000}"/>
    <cellStyle name="Title 2 3 2 4 3" xfId="40897" xr:uid="{00000000-0005-0000-0000-0000EE9F0000}"/>
    <cellStyle name="Title 2 3 2 5" xfId="40898" xr:uid="{00000000-0005-0000-0000-0000EF9F0000}"/>
    <cellStyle name="Title 2 3 2 6" xfId="40899" xr:uid="{00000000-0005-0000-0000-0000F09F0000}"/>
    <cellStyle name="Title 2 3 3" xfId="40900" xr:uid="{00000000-0005-0000-0000-0000F19F0000}"/>
    <cellStyle name="Title 2 3 3 2" xfId="40901" xr:uid="{00000000-0005-0000-0000-0000F29F0000}"/>
    <cellStyle name="Title 2 3 3 2 2" xfId="40902" xr:uid="{00000000-0005-0000-0000-0000F39F0000}"/>
    <cellStyle name="Title 2 3 3 2 2 2" xfId="40903" xr:uid="{00000000-0005-0000-0000-0000F49F0000}"/>
    <cellStyle name="Title 2 3 3 2 2 3" xfId="40904" xr:uid="{00000000-0005-0000-0000-0000F59F0000}"/>
    <cellStyle name="Title 2 3 3 2 3" xfId="40905" xr:uid="{00000000-0005-0000-0000-0000F69F0000}"/>
    <cellStyle name="Title 2 3 3 2 4" xfId="40906" xr:uid="{00000000-0005-0000-0000-0000F79F0000}"/>
    <cellStyle name="Title 2 3 3 3" xfId="40907" xr:uid="{00000000-0005-0000-0000-0000F89F0000}"/>
    <cellStyle name="Title 2 3 3 3 2" xfId="40908" xr:uid="{00000000-0005-0000-0000-0000F99F0000}"/>
    <cellStyle name="Title 2 3 3 3 2 2" xfId="40909" xr:uid="{00000000-0005-0000-0000-0000FA9F0000}"/>
    <cellStyle name="Title 2 3 3 3 2 3" xfId="40910" xr:uid="{00000000-0005-0000-0000-0000FB9F0000}"/>
    <cellStyle name="Title 2 3 3 3 3" xfId="40911" xr:uid="{00000000-0005-0000-0000-0000FC9F0000}"/>
    <cellStyle name="Title 2 3 3 3 4" xfId="40912" xr:uid="{00000000-0005-0000-0000-0000FD9F0000}"/>
    <cellStyle name="Title 2 3 3 4" xfId="40913" xr:uid="{00000000-0005-0000-0000-0000FE9F0000}"/>
    <cellStyle name="Title 2 3 3 4 2" xfId="40914" xr:uid="{00000000-0005-0000-0000-0000FF9F0000}"/>
    <cellStyle name="Title 2 3 3 4 3" xfId="40915" xr:uid="{00000000-0005-0000-0000-000000A00000}"/>
    <cellStyle name="Title 2 3 3 5" xfId="40916" xr:uid="{00000000-0005-0000-0000-000001A00000}"/>
    <cellStyle name="Title 2 3 3 6" xfId="40917" xr:uid="{00000000-0005-0000-0000-000002A00000}"/>
    <cellStyle name="Title 2 3 4" xfId="40918" xr:uid="{00000000-0005-0000-0000-000003A00000}"/>
    <cellStyle name="Title 2 3 4 2" xfId="40919" xr:uid="{00000000-0005-0000-0000-000004A00000}"/>
    <cellStyle name="Title 2 3 4 2 2" xfId="40920" xr:uid="{00000000-0005-0000-0000-000005A00000}"/>
    <cellStyle name="Title 2 3 4 2 2 2" xfId="40921" xr:uid="{00000000-0005-0000-0000-000006A00000}"/>
    <cellStyle name="Title 2 3 4 2 2 3" xfId="40922" xr:uid="{00000000-0005-0000-0000-000007A00000}"/>
    <cellStyle name="Title 2 3 4 2 3" xfId="40923" xr:uid="{00000000-0005-0000-0000-000008A00000}"/>
    <cellStyle name="Title 2 3 4 2 4" xfId="40924" xr:uid="{00000000-0005-0000-0000-000009A00000}"/>
    <cellStyle name="Title 2 3 4 3" xfId="40925" xr:uid="{00000000-0005-0000-0000-00000AA00000}"/>
    <cellStyle name="Title 2 3 4 3 2" xfId="40926" xr:uid="{00000000-0005-0000-0000-00000BA00000}"/>
    <cellStyle name="Title 2 3 4 3 2 2" xfId="40927" xr:uid="{00000000-0005-0000-0000-00000CA00000}"/>
    <cellStyle name="Title 2 3 4 3 2 3" xfId="40928" xr:uid="{00000000-0005-0000-0000-00000DA00000}"/>
    <cellStyle name="Title 2 3 4 3 3" xfId="40929" xr:uid="{00000000-0005-0000-0000-00000EA00000}"/>
    <cellStyle name="Title 2 3 4 3 4" xfId="40930" xr:uid="{00000000-0005-0000-0000-00000FA00000}"/>
    <cellStyle name="Title 2 3 4 4" xfId="40931" xr:uid="{00000000-0005-0000-0000-000010A00000}"/>
    <cellStyle name="Title 2 3 4 4 2" xfId="40932" xr:uid="{00000000-0005-0000-0000-000011A00000}"/>
    <cellStyle name="Title 2 3 4 4 2 2" xfId="40933" xr:uid="{00000000-0005-0000-0000-000012A00000}"/>
    <cellStyle name="Title 2 3 4 4 2 3" xfId="40934" xr:uid="{00000000-0005-0000-0000-000013A00000}"/>
    <cellStyle name="Title 2 3 4 4 3" xfId="40935" xr:uid="{00000000-0005-0000-0000-000014A00000}"/>
    <cellStyle name="Title 2 3 4 4 4" xfId="40936" xr:uid="{00000000-0005-0000-0000-000015A00000}"/>
    <cellStyle name="Title 2 3 4 5" xfId="40937" xr:uid="{00000000-0005-0000-0000-000016A00000}"/>
    <cellStyle name="Title 2 3 4 5 2" xfId="40938" xr:uid="{00000000-0005-0000-0000-000017A00000}"/>
    <cellStyle name="Title 2 3 4 5 3" xfId="40939" xr:uid="{00000000-0005-0000-0000-000018A00000}"/>
    <cellStyle name="Title 2 3 4 6" xfId="40940" xr:uid="{00000000-0005-0000-0000-000019A00000}"/>
    <cellStyle name="Title 2 3 4 7" xfId="40941" xr:uid="{00000000-0005-0000-0000-00001AA00000}"/>
    <cellStyle name="Title 2 3 5" xfId="40942" xr:uid="{00000000-0005-0000-0000-00001BA00000}"/>
    <cellStyle name="Title 2 3 5 2" xfId="40943" xr:uid="{00000000-0005-0000-0000-00001CA00000}"/>
    <cellStyle name="Title 2 3 5 2 2" xfId="40944" xr:uid="{00000000-0005-0000-0000-00001DA00000}"/>
    <cellStyle name="Title 2 3 5 2 2 2" xfId="40945" xr:uid="{00000000-0005-0000-0000-00001EA00000}"/>
    <cellStyle name="Title 2 3 5 2 2 3" xfId="40946" xr:uid="{00000000-0005-0000-0000-00001FA00000}"/>
    <cellStyle name="Title 2 3 5 2 3" xfId="40947" xr:uid="{00000000-0005-0000-0000-000020A00000}"/>
    <cellStyle name="Title 2 3 5 2 4" xfId="40948" xr:uid="{00000000-0005-0000-0000-000021A00000}"/>
    <cellStyle name="Title 2 3 5 3" xfId="40949" xr:uid="{00000000-0005-0000-0000-000022A00000}"/>
    <cellStyle name="Title 2 3 5 3 2" xfId="40950" xr:uid="{00000000-0005-0000-0000-000023A00000}"/>
    <cellStyle name="Title 2 3 5 3 2 2" xfId="40951" xr:uid="{00000000-0005-0000-0000-000024A00000}"/>
    <cellStyle name="Title 2 3 5 3 2 3" xfId="40952" xr:uid="{00000000-0005-0000-0000-000025A00000}"/>
    <cellStyle name="Title 2 3 5 3 3" xfId="40953" xr:uid="{00000000-0005-0000-0000-000026A00000}"/>
    <cellStyle name="Title 2 3 5 3 4" xfId="40954" xr:uid="{00000000-0005-0000-0000-000027A00000}"/>
    <cellStyle name="Title 2 3 5 4" xfId="40955" xr:uid="{00000000-0005-0000-0000-000028A00000}"/>
    <cellStyle name="Title 2 3 5 4 2" xfId="40956" xr:uid="{00000000-0005-0000-0000-000029A00000}"/>
    <cellStyle name="Title 2 3 5 4 3" xfId="40957" xr:uid="{00000000-0005-0000-0000-00002AA00000}"/>
    <cellStyle name="Title 2 3 5 5" xfId="40958" xr:uid="{00000000-0005-0000-0000-00002BA00000}"/>
    <cellStyle name="Title 2 3 5 6" xfId="40959" xr:uid="{00000000-0005-0000-0000-00002CA00000}"/>
    <cellStyle name="Title 2 3 6" xfId="40960" xr:uid="{00000000-0005-0000-0000-00002DA00000}"/>
    <cellStyle name="Title 2 3 6 2" xfId="40961" xr:uid="{00000000-0005-0000-0000-00002EA00000}"/>
    <cellStyle name="Title 2 3 6 2 2" xfId="40962" xr:uid="{00000000-0005-0000-0000-00002FA00000}"/>
    <cellStyle name="Title 2 3 6 2 3" xfId="40963" xr:uid="{00000000-0005-0000-0000-000030A00000}"/>
    <cellStyle name="Title 2 3 6 3" xfId="40964" xr:uid="{00000000-0005-0000-0000-000031A00000}"/>
    <cellStyle name="Title 2 3 6 4" xfId="40965" xr:uid="{00000000-0005-0000-0000-000032A00000}"/>
    <cellStyle name="Title 2 3 7" xfId="40966" xr:uid="{00000000-0005-0000-0000-000033A00000}"/>
    <cellStyle name="Title 2 3 7 2" xfId="40967" xr:uid="{00000000-0005-0000-0000-000034A00000}"/>
    <cellStyle name="Title 2 3 7 2 2" xfId="40968" xr:uid="{00000000-0005-0000-0000-000035A00000}"/>
    <cellStyle name="Title 2 3 7 2 3" xfId="40969" xr:uid="{00000000-0005-0000-0000-000036A00000}"/>
    <cellStyle name="Title 2 3 7 3" xfId="40970" xr:uid="{00000000-0005-0000-0000-000037A00000}"/>
    <cellStyle name="Title 2 3 7 4" xfId="40971" xr:uid="{00000000-0005-0000-0000-000038A00000}"/>
    <cellStyle name="Title 2 3 8" xfId="40972" xr:uid="{00000000-0005-0000-0000-000039A00000}"/>
    <cellStyle name="Title 2 3 8 2" xfId="40973" xr:uid="{00000000-0005-0000-0000-00003AA00000}"/>
    <cellStyle name="Title 2 3 8 2 2" xfId="40974" xr:uid="{00000000-0005-0000-0000-00003BA00000}"/>
    <cellStyle name="Title 2 3 8 2 3" xfId="40975" xr:uid="{00000000-0005-0000-0000-00003CA00000}"/>
    <cellStyle name="Title 2 3 8 3" xfId="40976" xr:uid="{00000000-0005-0000-0000-00003DA00000}"/>
    <cellStyle name="Title 2 3 8 4" xfId="40977" xr:uid="{00000000-0005-0000-0000-00003EA00000}"/>
    <cellStyle name="Title 2 3 9" xfId="40978" xr:uid="{00000000-0005-0000-0000-00003FA00000}"/>
    <cellStyle name="Title 2 3 9 2" xfId="40979" xr:uid="{00000000-0005-0000-0000-000040A00000}"/>
    <cellStyle name="Title 2 3 9 3" xfId="40980" xr:uid="{00000000-0005-0000-0000-000041A00000}"/>
    <cellStyle name="Title 2 4" xfId="40981" xr:uid="{00000000-0005-0000-0000-000042A00000}"/>
    <cellStyle name="Title 2 4 10" xfId="40982" xr:uid="{00000000-0005-0000-0000-000043A00000}"/>
    <cellStyle name="Title 2 4 10 2" xfId="40983" xr:uid="{00000000-0005-0000-0000-000044A00000}"/>
    <cellStyle name="Title 2 4 10 3" xfId="40984" xr:uid="{00000000-0005-0000-0000-000045A00000}"/>
    <cellStyle name="Title 2 4 11" xfId="40985" xr:uid="{00000000-0005-0000-0000-000046A00000}"/>
    <cellStyle name="Title 2 4 11 2" xfId="40986" xr:uid="{00000000-0005-0000-0000-000047A00000}"/>
    <cellStyle name="Title 2 4 11 3" xfId="40987" xr:uid="{00000000-0005-0000-0000-000048A00000}"/>
    <cellStyle name="Title 2 4 12" xfId="40988" xr:uid="{00000000-0005-0000-0000-000049A00000}"/>
    <cellStyle name="Title 2 4 2" xfId="40989" xr:uid="{00000000-0005-0000-0000-00004AA00000}"/>
    <cellStyle name="Title 2 4 2 2" xfId="40990" xr:uid="{00000000-0005-0000-0000-00004BA00000}"/>
    <cellStyle name="Title 2 4 2 2 2" xfId="40991" xr:uid="{00000000-0005-0000-0000-00004CA00000}"/>
    <cellStyle name="Title 2 4 2 2 2 2" xfId="40992" xr:uid="{00000000-0005-0000-0000-00004DA00000}"/>
    <cellStyle name="Title 2 4 2 2 2 3" xfId="40993" xr:uid="{00000000-0005-0000-0000-00004EA00000}"/>
    <cellStyle name="Title 2 4 2 2 3" xfId="40994" xr:uid="{00000000-0005-0000-0000-00004FA00000}"/>
    <cellStyle name="Title 2 4 2 2 4" xfId="40995" xr:uid="{00000000-0005-0000-0000-000050A00000}"/>
    <cellStyle name="Title 2 4 2 3" xfId="40996" xr:uid="{00000000-0005-0000-0000-000051A00000}"/>
    <cellStyle name="Title 2 4 2 3 2" xfId="40997" xr:uid="{00000000-0005-0000-0000-000052A00000}"/>
    <cellStyle name="Title 2 4 2 3 2 2" xfId="40998" xr:uid="{00000000-0005-0000-0000-000053A00000}"/>
    <cellStyle name="Title 2 4 2 3 2 3" xfId="40999" xr:uid="{00000000-0005-0000-0000-000054A00000}"/>
    <cellStyle name="Title 2 4 2 3 3" xfId="41000" xr:uid="{00000000-0005-0000-0000-000055A00000}"/>
    <cellStyle name="Title 2 4 2 3 4" xfId="41001" xr:uid="{00000000-0005-0000-0000-000056A00000}"/>
    <cellStyle name="Title 2 4 2 4" xfId="41002" xr:uid="{00000000-0005-0000-0000-000057A00000}"/>
    <cellStyle name="Title 2 4 2 4 2" xfId="41003" xr:uid="{00000000-0005-0000-0000-000058A00000}"/>
    <cellStyle name="Title 2 4 2 4 3" xfId="41004" xr:uid="{00000000-0005-0000-0000-000059A00000}"/>
    <cellStyle name="Title 2 4 2 5" xfId="41005" xr:uid="{00000000-0005-0000-0000-00005AA00000}"/>
    <cellStyle name="Title 2 4 2 6" xfId="41006" xr:uid="{00000000-0005-0000-0000-00005BA00000}"/>
    <cellStyle name="Title 2 4 3" xfId="41007" xr:uid="{00000000-0005-0000-0000-00005CA00000}"/>
    <cellStyle name="Title 2 4 3 2" xfId="41008" xr:uid="{00000000-0005-0000-0000-00005DA00000}"/>
    <cellStyle name="Title 2 4 3 2 2" xfId="41009" xr:uid="{00000000-0005-0000-0000-00005EA00000}"/>
    <cellStyle name="Title 2 4 3 2 2 2" xfId="41010" xr:uid="{00000000-0005-0000-0000-00005FA00000}"/>
    <cellStyle name="Title 2 4 3 2 2 3" xfId="41011" xr:uid="{00000000-0005-0000-0000-000060A00000}"/>
    <cellStyle name="Title 2 4 3 2 3" xfId="41012" xr:uid="{00000000-0005-0000-0000-000061A00000}"/>
    <cellStyle name="Title 2 4 3 2 4" xfId="41013" xr:uid="{00000000-0005-0000-0000-000062A00000}"/>
    <cellStyle name="Title 2 4 3 3" xfId="41014" xr:uid="{00000000-0005-0000-0000-000063A00000}"/>
    <cellStyle name="Title 2 4 3 3 2" xfId="41015" xr:uid="{00000000-0005-0000-0000-000064A00000}"/>
    <cellStyle name="Title 2 4 3 3 2 2" xfId="41016" xr:uid="{00000000-0005-0000-0000-000065A00000}"/>
    <cellStyle name="Title 2 4 3 3 2 3" xfId="41017" xr:uid="{00000000-0005-0000-0000-000066A00000}"/>
    <cellStyle name="Title 2 4 3 3 3" xfId="41018" xr:uid="{00000000-0005-0000-0000-000067A00000}"/>
    <cellStyle name="Title 2 4 3 3 4" xfId="41019" xr:uid="{00000000-0005-0000-0000-000068A00000}"/>
    <cellStyle name="Title 2 4 3 4" xfId="41020" xr:uid="{00000000-0005-0000-0000-000069A00000}"/>
    <cellStyle name="Title 2 4 3 4 2" xfId="41021" xr:uid="{00000000-0005-0000-0000-00006AA00000}"/>
    <cellStyle name="Title 2 4 3 4 3" xfId="41022" xr:uid="{00000000-0005-0000-0000-00006BA00000}"/>
    <cellStyle name="Title 2 4 3 5" xfId="41023" xr:uid="{00000000-0005-0000-0000-00006CA00000}"/>
    <cellStyle name="Title 2 4 3 6" xfId="41024" xr:uid="{00000000-0005-0000-0000-00006DA00000}"/>
    <cellStyle name="Title 2 4 4" xfId="41025" xr:uid="{00000000-0005-0000-0000-00006EA00000}"/>
    <cellStyle name="Title 2 4 4 2" xfId="41026" xr:uid="{00000000-0005-0000-0000-00006FA00000}"/>
    <cellStyle name="Title 2 4 4 2 2" xfId="41027" xr:uid="{00000000-0005-0000-0000-000070A00000}"/>
    <cellStyle name="Title 2 4 4 2 2 2" xfId="41028" xr:uid="{00000000-0005-0000-0000-000071A00000}"/>
    <cellStyle name="Title 2 4 4 2 2 3" xfId="41029" xr:uid="{00000000-0005-0000-0000-000072A00000}"/>
    <cellStyle name="Title 2 4 4 2 3" xfId="41030" xr:uid="{00000000-0005-0000-0000-000073A00000}"/>
    <cellStyle name="Title 2 4 4 2 4" xfId="41031" xr:uid="{00000000-0005-0000-0000-000074A00000}"/>
    <cellStyle name="Title 2 4 4 3" xfId="41032" xr:uid="{00000000-0005-0000-0000-000075A00000}"/>
    <cellStyle name="Title 2 4 4 3 2" xfId="41033" xr:uid="{00000000-0005-0000-0000-000076A00000}"/>
    <cellStyle name="Title 2 4 4 3 2 2" xfId="41034" xr:uid="{00000000-0005-0000-0000-000077A00000}"/>
    <cellStyle name="Title 2 4 4 3 2 3" xfId="41035" xr:uid="{00000000-0005-0000-0000-000078A00000}"/>
    <cellStyle name="Title 2 4 4 3 3" xfId="41036" xr:uid="{00000000-0005-0000-0000-000079A00000}"/>
    <cellStyle name="Title 2 4 4 3 4" xfId="41037" xr:uid="{00000000-0005-0000-0000-00007AA00000}"/>
    <cellStyle name="Title 2 4 4 4" xfId="41038" xr:uid="{00000000-0005-0000-0000-00007BA00000}"/>
    <cellStyle name="Title 2 4 4 4 2" xfId="41039" xr:uid="{00000000-0005-0000-0000-00007CA00000}"/>
    <cellStyle name="Title 2 4 4 4 2 2" xfId="41040" xr:uid="{00000000-0005-0000-0000-00007DA00000}"/>
    <cellStyle name="Title 2 4 4 4 2 3" xfId="41041" xr:uid="{00000000-0005-0000-0000-00007EA00000}"/>
    <cellStyle name="Title 2 4 4 4 3" xfId="41042" xr:uid="{00000000-0005-0000-0000-00007FA00000}"/>
    <cellStyle name="Title 2 4 4 4 4" xfId="41043" xr:uid="{00000000-0005-0000-0000-000080A00000}"/>
    <cellStyle name="Title 2 4 4 5" xfId="41044" xr:uid="{00000000-0005-0000-0000-000081A00000}"/>
    <cellStyle name="Title 2 4 4 5 2" xfId="41045" xr:uid="{00000000-0005-0000-0000-000082A00000}"/>
    <cellStyle name="Title 2 4 4 5 3" xfId="41046" xr:uid="{00000000-0005-0000-0000-000083A00000}"/>
    <cellStyle name="Title 2 4 4 6" xfId="41047" xr:uid="{00000000-0005-0000-0000-000084A00000}"/>
    <cellStyle name="Title 2 4 4 7" xfId="41048" xr:uid="{00000000-0005-0000-0000-000085A00000}"/>
    <cellStyle name="Title 2 4 5" xfId="41049" xr:uid="{00000000-0005-0000-0000-000086A00000}"/>
    <cellStyle name="Title 2 4 5 2" xfId="41050" xr:uid="{00000000-0005-0000-0000-000087A00000}"/>
    <cellStyle name="Title 2 4 5 2 2" xfId="41051" xr:uid="{00000000-0005-0000-0000-000088A00000}"/>
    <cellStyle name="Title 2 4 5 2 2 2" xfId="41052" xr:uid="{00000000-0005-0000-0000-000089A00000}"/>
    <cellStyle name="Title 2 4 5 2 2 3" xfId="41053" xr:uid="{00000000-0005-0000-0000-00008AA00000}"/>
    <cellStyle name="Title 2 4 5 2 3" xfId="41054" xr:uid="{00000000-0005-0000-0000-00008BA00000}"/>
    <cellStyle name="Title 2 4 5 2 4" xfId="41055" xr:uid="{00000000-0005-0000-0000-00008CA00000}"/>
    <cellStyle name="Title 2 4 5 3" xfId="41056" xr:uid="{00000000-0005-0000-0000-00008DA00000}"/>
    <cellStyle name="Title 2 4 5 3 2" xfId="41057" xr:uid="{00000000-0005-0000-0000-00008EA00000}"/>
    <cellStyle name="Title 2 4 5 3 2 2" xfId="41058" xr:uid="{00000000-0005-0000-0000-00008FA00000}"/>
    <cellStyle name="Title 2 4 5 3 2 3" xfId="41059" xr:uid="{00000000-0005-0000-0000-000090A00000}"/>
    <cellStyle name="Title 2 4 5 3 3" xfId="41060" xr:uid="{00000000-0005-0000-0000-000091A00000}"/>
    <cellStyle name="Title 2 4 5 3 4" xfId="41061" xr:uid="{00000000-0005-0000-0000-000092A00000}"/>
    <cellStyle name="Title 2 4 5 4" xfId="41062" xr:uid="{00000000-0005-0000-0000-000093A00000}"/>
    <cellStyle name="Title 2 4 5 4 2" xfId="41063" xr:uid="{00000000-0005-0000-0000-000094A00000}"/>
    <cellStyle name="Title 2 4 5 4 3" xfId="41064" xr:uid="{00000000-0005-0000-0000-000095A00000}"/>
    <cellStyle name="Title 2 4 5 5" xfId="41065" xr:uid="{00000000-0005-0000-0000-000096A00000}"/>
    <cellStyle name="Title 2 4 5 6" xfId="41066" xr:uid="{00000000-0005-0000-0000-000097A00000}"/>
    <cellStyle name="Title 2 4 6" xfId="41067" xr:uid="{00000000-0005-0000-0000-000098A00000}"/>
    <cellStyle name="Title 2 4 6 2" xfId="41068" xr:uid="{00000000-0005-0000-0000-000099A00000}"/>
    <cellStyle name="Title 2 4 6 2 2" xfId="41069" xr:uid="{00000000-0005-0000-0000-00009AA00000}"/>
    <cellStyle name="Title 2 4 6 2 3" xfId="41070" xr:uid="{00000000-0005-0000-0000-00009BA00000}"/>
    <cellStyle name="Title 2 4 6 3" xfId="41071" xr:uid="{00000000-0005-0000-0000-00009CA00000}"/>
    <cellStyle name="Title 2 4 6 4" xfId="41072" xr:uid="{00000000-0005-0000-0000-00009DA00000}"/>
    <cellStyle name="Title 2 4 7" xfId="41073" xr:uid="{00000000-0005-0000-0000-00009EA00000}"/>
    <cellStyle name="Title 2 4 7 2" xfId="41074" xr:uid="{00000000-0005-0000-0000-00009FA00000}"/>
    <cellStyle name="Title 2 4 7 2 2" xfId="41075" xr:uid="{00000000-0005-0000-0000-0000A0A00000}"/>
    <cellStyle name="Title 2 4 7 2 3" xfId="41076" xr:uid="{00000000-0005-0000-0000-0000A1A00000}"/>
    <cellStyle name="Title 2 4 7 3" xfId="41077" xr:uid="{00000000-0005-0000-0000-0000A2A00000}"/>
    <cellStyle name="Title 2 4 7 4" xfId="41078" xr:uid="{00000000-0005-0000-0000-0000A3A00000}"/>
    <cellStyle name="Title 2 4 8" xfId="41079" xr:uid="{00000000-0005-0000-0000-0000A4A00000}"/>
    <cellStyle name="Title 2 4 8 2" xfId="41080" xr:uid="{00000000-0005-0000-0000-0000A5A00000}"/>
    <cellStyle name="Title 2 4 8 2 2" xfId="41081" xr:uid="{00000000-0005-0000-0000-0000A6A00000}"/>
    <cellStyle name="Title 2 4 8 2 3" xfId="41082" xr:uid="{00000000-0005-0000-0000-0000A7A00000}"/>
    <cellStyle name="Title 2 4 8 3" xfId="41083" xr:uid="{00000000-0005-0000-0000-0000A8A00000}"/>
    <cellStyle name="Title 2 4 8 4" xfId="41084" xr:uid="{00000000-0005-0000-0000-0000A9A00000}"/>
    <cellStyle name="Title 2 4 9" xfId="41085" xr:uid="{00000000-0005-0000-0000-0000AAA00000}"/>
    <cellStyle name="Title 2 4 9 2" xfId="41086" xr:uid="{00000000-0005-0000-0000-0000ABA00000}"/>
    <cellStyle name="Title 2 4 9 3" xfId="41087" xr:uid="{00000000-0005-0000-0000-0000ACA00000}"/>
    <cellStyle name="Title 2 5" xfId="41088" xr:uid="{00000000-0005-0000-0000-0000ADA00000}"/>
    <cellStyle name="Title 2 5 10" xfId="41089" xr:uid="{00000000-0005-0000-0000-0000AEA00000}"/>
    <cellStyle name="Title 2 5 10 2" xfId="41090" xr:uid="{00000000-0005-0000-0000-0000AFA00000}"/>
    <cellStyle name="Title 2 5 10 3" xfId="41091" xr:uid="{00000000-0005-0000-0000-0000B0A00000}"/>
    <cellStyle name="Title 2 5 11" xfId="41092" xr:uid="{00000000-0005-0000-0000-0000B1A00000}"/>
    <cellStyle name="Title 2 5 11 2" xfId="41093" xr:uid="{00000000-0005-0000-0000-0000B2A00000}"/>
    <cellStyle name="Title 2 5 11 3" xfId="41094" xr:uid="{00000000-0005-0000-0000-0000B3A00000}"/>
    <cellStyle name="Title 2 5 12" xfId="41095" xr:uid="{00000000-0005-0000-0000-0000B4A00000}"/>
    <cellStyle name="Title 2 5 2" xfId="41096" xr:uid="{00000000-0005-0000-0000-0000B5A00000}"/>
    <cellStyle name="Title 2 5 2 2" xfId="41097" xr:uid="{00000000-0005-0000-0000-0000B6A00000}"/>
    <cellStyle name="Title 2 5 2 2 2" xfId="41098" xr:uid="{00000000-0005-0000-0000-0000B7A00000}"/>
    <cellStyle name="Title 2 5 2 2 2 2" xfId="41099" xr:uid="{00000000-0005-0000-0000-0000B8A00000}"/>
    <cellStyle name="Title 2 5 2 2 2 3" xfId="41100" xr:uid="{00000000-0005-0000-0000-0000B9A00000}"/>
    <cellStyle name="Title 2 5 2 2 3" xfId="41101" xr:uid="{00000000-0005-0000-0000-0000BAA00000}"/>
    <cellStyle name="Title 2 5 2 2 4" xfId="41102" xr:uid="{00000000-0005-0000-0000-0000BBA00000}"/>
    <cellStyle name="Title 2 5 2 3" xfId="41103" xr:uid="{00000000-0005-0000-0000-0000BCA00000}"/>
    <cellStyle name="Title 2 5 2 3 2" xfId="41104" xr:uid="{00000000-0005-0000-0000-0000BDA00000}"/>
    <cellStyle name="Title 2 5 2 3 2 2" xfId="41105" xr:uid="{00000000-0005-0000-0000-0000BEA00000}"/>
    <cellStyle name="Title 2 5 2 3 2 3" xfId="41106" xr:uid="{00000000-0005-0000-0000-0000BFA00000}"/>
    <cellStyle name="Title 2 5 2 3 3" xfId="41107" xr:uid="{00000000-0005-0000-0000-0000C0A00000}"/>
    <cellStyle name="Title 2 5 2 3 4" xfId="41108" xr:uid="{00000000-0005-0000-0000-0000C1A00000}"/>
    <cellStyle name="Title 2 5 2 4" xfId="41109" xr:uid="{00000000-0005-0000-0000-0000C2A00000}"/>
    <cellStyle name="Title 2 5 2 4 2" xfId="41110" xr:uid="{00000000-0005-0000-0000-0000C3A00000}"/>
    <cellStyle name="Title 2 5 2 4 3" xfId="41111" xr:uid="{00000000-0005-0000-0000-0000C4A00000}"/>
    <cellStyle name="Title 2 5 2 5" xfId="41112" xr:uid="{00000000-0005-0000-0000-0000C5A00000}"/>
    <cellStyle name="Title 2 5 2 6" xfId="41113" xr:uid="{00000000-0005-0000-0000-0000C6A00000}"/>
    <cellStyle name="Title 2 5 3" xfId="41114" xr:uid="{00000000-0005-0000-0000-0000C7A00000}"/>
    <cellStyle name="Title 2 5 3 2" xfId="41115" xr:uid="{00000000-0005-0000-0000-0000C8A00000}"/>
    <cellStyle name="Title 2 5 3 2 2" xfId="41116" xr:uid="{00000000-0005-0000-0000-0000C9A00000}"/>
    <cellStyle name="Title 2 5 3 2 2 2" xfId="41117" xr:uid="{00000000-0005-0000-0000-0000CAA00000}"/>
    <cellStyle name="Title 2 5 3 2 2 3" xfId="41118" xr:uid="{00000000-0005-0000-0000-0000CBA00000}"/>
    <cellStyle name="Title 2 5 3 2 3" xfId="41119" xr:uid="{00000000-0005-0000-0000-0000CCA00000}"/>
    <cellStyle name="Title 2 5 3 2 4" xfId="41120" xr:uid="{00000000-0005-0000-0000-0000CDA00000}"/>
    <cellStyle name="Title 2 5 3 3" xfId="41121" xr:uid="{00000000-0005-0000-0000-0000CEA00000}"/>
    <cellStyle name="Title 2 5 3 3 2" xfId="41122" xr:uid="{00000000-0005-0000-0000-0000CFA00000}"/>
    <cellStyle name="Title 2 5 3 3 2 2" xfId="41123" xr:uid="{00000000-0005-0000-0000-0000D0A00000}"/>
    <cellStyle name="Title 2 5 3 3 2 3" xfId="41124" xr:uid="{00000000-0005-0000-0000-0000D1A00000}"/>
    <cellStyle name="Title 2 5 3 3 3" xfId="41125" xr:uid="{00000000-0005-0000-0000-0000D2A00000}"/>
    <cellStyle name="Title 2 5 3 3 4" xfId="41126" xr:uid="{00000000-0005-0000-0000-0000D3A00000}"/>
    <cellStyle name="Title 2 5 3 4" xfId="41127" xr:uid="{00000000-0005-0000-0000-0000D4A00000}"/>
    <cellStyle name="Title 2 5 3 4 2" xfId="41128" xr:uid="{00000000-0005-0000-0000-0000D5A00000}"/>
    <cellStyle name="Title 2 5 3 4 3" xfId="41129" xr:uid="{00000000-0005-0000-0000-0000D6A00000}"/>
    <cellStyle name="Title 2 5 3 5" xfId="41130" xr:uid="{00000000-0005-0000-0000-0000D7A00000}"/>
    <cellStyle name="Title 2 5 3 6" xfId="41131" xr:uid="{00000000-0005-0000-0000-0000D8A00000}"/>
    <cellStyle name="Title 2 5 4" xfId="41132" xr:uid="{00000000-0005-0000-0000-0000D9A00000}"/>
    <cellStyle name="Title 2 5 4 2" xfId="41133" xr:uid="{00000000-0005-0000-0000-0000DAA00000}"/>
    <cellStyle name="Title 2 5 4 2 2" xfId="41134" xr:uid="{00000000-0005-0000-0000-0000DBA00000}"/>
    <cellStyle name="Title 2 5 4 2 2 2" xfId="41135" xr:uid="{00000000-0005-0000-0000-0000DCA00000}"/>
    <cellStyle name="Title 2 5 4 2 2 3" xfId="41136" xr:uid="{00000000-0005-0000-0000-0000DDA00000}"/>
    <cellStyle name="Title 2 5 4 2 3" xfId="41137" xr:uid="{00000000-0005-0000-0000-0000DEA00000}"/>
    <cellStyle name="Title 2 5 4 2 4" xfId="41138" xr:uid="{00000000-0005-0000-0000-0000DFA00000}"/>
    <cellStyle name="Title 2 5 4 3" xfId="41139" xr:uid="{00000000-0005-0000-0000-0000E0A00000}"/>
    <cellStyle name="Title 2 5 4 3 2" xfId="41140" xr:uid="{00000000-0005-0000-0000-0000E1A00000}"/>
    <cellStyle name="Title 2 5 4 3 2 2" xfId="41141" xr:uid="{00000000-0005-0000-0000-0000E2A00000}"/>
    <cellStyle name="Title 2 5 4 3 2 3" xfId="41142" xr:uid="{00000000-0005-0000-0000-0000E3A00000}"/>
    <cellStyle name="Title 2 5 4 3 3" xfId="41143" xr:uid="{00000000-0005-0000-0000-0000E4A00000}"/>
    <cellStyle name="Title 2 5 4 3 4" xfId="41144" xr:uid="{00000000-0005-0000-0000-0000E5A00000}"/>
    <cellStyle name="Title 2 5 4 4" xfId="41145" xr:uid="{00000000-0005-0000-0000-0000E6A00000}"/>
    <cellStyle name="Title 2 5 4 4 2" xfId="41146" xr:uid="{00000000-0005-0000-0000-0000E7A00000}"/>
    <cellStyle name="Title 2 5 4 4 2 2" xfId="41147" xr:uid="{00000000-0005-0000-0000-0000E8A00000}"/>
    <cellStyle name="Title 2 5 4 4 2 3" xfId="41148" xr:uid="{00000000-0005-0000-0000-0000E9A00000}"/>
    <cellStyle name="Title 2 5 4 4 3" xfId="41149" xr:uid="{00000000-0005-0000-0000-0000EAA00000}"/>
    <cellStyle name="Title 2 5 4 4 4" xfId="41150" xr:uid="{00000000-0005-0000-0000-0000EBA00000}"/>
    <cellStyle name="Title 2 5 4 5" xfId="41151" xr:uid="{00000000-0005-0000-0000-0000ECA00000}"/>
    <cellStyle name="Title 2 5 4 5 2" xfId="41152" xr:uid="{00000000-0005-0000-0000-0000EDA00000}"/>
    <cellStyle name="Title 2 5 4 5 3" xfId="41153" xr:uid="{00000000-0005-0000-0000-0000EEA00000}"/>
    <cellStyle name="Title 2 5 4 6" xfId="41154" xr:uid="{00000000-0005-0000-0000-0000EFA00000}"/>
    <cellStyle name="Title 2 5 4 7" xfId="41155" xr:uid="{00000000-0005-0000-0000-0000F0A00000}"/>
    <cellStyle name="Title 2 5 5" xfId="41156" xr:uid="{00000000-0005-0000-0000-0000F1A00000}"/>
    <cellStyle name="Title 2 5 5 2" xfId="41157" xr:uid="{00000000-0005-0000-0000-0000F2A00000}"/>
    <cellStyle name="Title 2 5 5 2 2" xfId="41158" xr:uid="{00000000-0005-0000-0000-0000F3A00000}"/>
    <cellStyle name="Title 2 5 5 2 2 2" xfId="41159" xr:uid="{00000000-0005-0000-0000-0000F4A00000}"/>
    <cellStyle name="Title 2 5 5 2 2 3" xfId="41160" xr:uid="{00000000-0005-0000-0000-0000F5A00000}"/>
    <cellStyle name="Title 2 5 5 2 3" xfId="41161" xr:uid="{00000000-0005-0000-0000-0000F6A00000}"/>
    <cellStyle name="Title 2 5 5 2 4" xfId="41162" xr:uid="{00000000-0005-0000-0000-0000F7A00000}"/>
    <cellStyle name="Title 2 5 5 3" xfId="41163" xr:uid="{00000000-0005-0000-0000-0000F8A00000}"/>
    <cellStyle name="Title 2 5 5 3 2" xfId="41164" xr:uid="{00000000-0005-0000-0000-0000F9A00000}"/>
    <cellStyle name="Title 2 5 5 3 2 2" xfId="41165" xr:uid="{00000000-0005-0000-0000-0000FAA00000}"/>
    <cellStyle name="Title 2 5 5 3 2 3" xfId="41166" xr:uid="{00000000-0005-0000-0000-0000FBA00000}"/>
    <cellStyle name="Title 2 5 5 3 3" xfId="41167" xr:uid="{00000000-0005-0000-0000-0000FCA00000}"/>
    <cellStyle name="Title 2 5 5 3 4" xfId="41168" xr:uid="{00000000-0005-0000-0000-0000FDA00000}"/>
    <cellStyle name="Title 2 5 5 4" xfId="41169" xr:uid="{00000000-0005-0000-0000-0000FEA00000}"/>
    <cellStyle name="Title 2 5 5 4 2" xfId="41170" xr:uid="{00000000-0005-0000-0000-0000FFA00000}"/>
    <cellStyle name="Title 2 5 5 4 3" xfId="41171" xr:uid="{00000000-0005-0000-0000-000000A10000}"/>
    <cellStyle name="Title 2 5 5 5" xfId="41172" xr:uid="{00000000-0005-0000-0000-000001A10000}"/>
    <cellStyle name="Title 2 5 5 6" xfId="41173" xr:uid="{00000000-0005-0000-0000-000002A10000}"/>
    <cellStyle name="Title 2 5 6" xfId="41174" xr:uid="{00000000-0005-0000-0000-000003A10000}"/>
    <cellStyle name="Title 2 5 6 2" xfId="41175" xr:uid="{00000000-0005-0000-0000-000004A10000}"/>
    <cellStyle name="Title 2 5 6 2 2" xfId="41176" xr:uid="{00000000-0005-0000-0000-000005A10000}"/>
    <cellStyle name="Title 2 5 6 2 3" xfId="41177" xr:uid="{00000000-0005-0000-0000-000006A10000}"/>
    <cellStyle name="Title 2 5 6 3" xfId="41178" xr:uid="{00000000-0005-0000-0000-000007A10000}"/>
    <cellStyle name="Title 2 5 6 4" xfId="41179" xr:uid="{00000000-0005-0000-0000-000008A10000}"/>
    <cellStyle name="Title 2 5 7" xfId="41180" xr:uid="{00000000-0005-0000-0000-000009A10000}"/>
    <cellStyle name="Title 2 5 7 2" xfId="41181" xr:uid="{00000000-0005-0000-0000-00000AA10000}"/>
    <cellStyle name="Title 2 5 7 2 2" xfId="41182" xr:uid="{00000000-0005-0000-0000-00000BA10000}"/>
    <cellStyle name="Title 2 5 7 2 3" xfId="41183" xr:uid="{00000000-0005-0000-0000-00000CA10000}"/>
    <cellStyle name="Title 2 5 7 3" xfId="41184" xr:uid="{00000000-0005-0000-0000-00000DA10000}"/>
    <cellStyle name="Title 2 5 7 4" xfId="41185" xr:uid="{00000000-0005-0000-0000-00000EA10000}"/>
    <cellStyle name="Title 2 5 8" xfId="41186" xr:uid="{00000000-0005-0000-0000-00000FA10000}"/>
    <cellStyle name="Title 2 5 8 2" xfId="41187" xr:uid="{00000000-0005-0000-0000-000010A10000}"/>
    <cellStyle name="Title 2 5 8 2 2" xfId="41188" xr:uid="{00000000-0005-0000-0000-000011A10000}"/>
    <cellStyle name="Title 2 5 8 2 3" xfId="41189" xr:uid="{00000000-0005-0000-0000-000012A10000}"/>
    <cellStyle name="Title 2 5 8 3" xfId="41190" xr:uid="{00000000-0005-0000-0000-000013A10000}"/>
    <cellStyle name="Title 2 5 8 4" xfId="41191" xr:uid="{00000000-0005-0000-0000-000014A10000}"/>
    <cellStyle name="Title 2 5 9" xfId="41192" xr:uid="{00000000-0005-0000-0000-000015A10000}"/>
    <cellStyle name="Title 2 5 9 2" xfId="41193" xr:uid="{00000000-0005-0000-0000-000016A10000}"/>
    <cellStyle name="Title 2 5 9 3" xfId="41194" xr:uid="{00000000-0005-0000-0000-000017A10000}"/>
    <cellStyle name="Title 2 6" xfId="41195" xr:uid="{00000000-0005-0000-0000-000018A10000}"/>
    <cellStyle name="Title 2 6 10" xfId="41196" xr:uid="{00000000-0005-0000-0000-000019A10000}"/>
    <cellStyle name="Title 2 6 10 2" xfId="41197" xr:uid="{00000000-0005-0000-0000-00001AA10000}"/>
    <cellStyle name="Title 2 6 10 3" xfId="41198" xr:uid="{00000000-0005-0000-0000-00001BA10000}"/>
    <cellStyle name="Title 2 6 11" xfId="41199" xr:uid="{00000000-0005-0000-0000-00001CA10000}"/>
    <cellStyle name="Title 2 6 11 2" xfId="41200" xr:uid="{00000000-0005-0000-0000-00001DA10000}"/>
    <cellStyle name="Title 2 6 11 3" xfId="41201" xr:uid="{00000000-0005-0000-0000-00001EA10000}"/>
    <cellStyle name="Title 2 6 12" xfId="41202" xr:uid="{00000000-0005-0000-0000-00001FA10000}"/>
    <cellStyle name="Title 2 6 2" xfId="41203" xr:uid="{00000000-0005-0000-0000-000020A10000}"/>
    <cellStyle name="Title 2 6 2 2" xfId="41204" xr:uid="{00000000-0005-0000-0000-000021A10000}"/>
    <cellStyle name="Title 2 6 2 2 2" xfId="41205" xr:uid="{00000000-0005-0000-0000-000022A10000}"/>
    <cellStyle name="Title 2 6 2 2 2 2" xfId="41206" xr:uid="{00000000-0005-0000-0000-000023A10000}"/>
    <cellStyle name="Title 2 6 2 2 2 3" xfId="41207" xr:uid="{00000000-0005-0000-0000-000024A10000}"/>
    <cellStyle name="Title 2 6 2 2 3" xfId="41208" xr:uid="{00000000-0005-0000-0000-000025A10000}"/>
    <cellStyle name="Title 2 6 2 2 4" xfId="41209" xr:uid="{00000000-0005-0000-0000-000026A10000}"/>
    <cellStyle name="Title 2 6 2 3" xfId="41210" xr:uid="{00000000-0005-0000-0000-000027A10000}"/>
    <cellStyle name="Title 2 6 2 3 2" xfId="41211" xr:uid="{00000000-0005-0000-0000-000028A10000}"/>
    <cellStyle name="Title 2 6 2 3 2 2" xfId="41212" xr:uid="{00000000-0005-0000-0000-000029A10000}"/>
    <cellStyle name="Title 2 6 2 3 2 3" xfId="41213" xr:uid="{00000000-0005-0000-0000-00002AA10000}"/>
    <cellStyle name="Title 2 6 2 3 3" xfId="41214" xr:uid="{00000000-0005-0000-0000-00002BA10000}"/>
    <cellStyle name="Title 2 6 2 3 4" xfId="41215" xr:uid="{00000000-0005-0000-0000-00002CA10000}"/>
    <cellStyle name="Title 2 6 2 4" xfId="41216" xr:uid="{00000000-0005-0000-0000-00002DA10000}"/>
    <cellStyle name="Title 2 6 2 4 2" xfId="41217" xr:uid="{00000000-0005-0000-0000-00002EA10000}"/>
    <cellStyle name="Title 2 6 2 4 3" xfId="41218" xr:uid="{00000000-0005-0000-0000-00002FA10000}"/>
    <cellStyle name="Title 2 6 2 5" xfId="41219" xr:uid="{00000000-0005-0000-0000-000030A10000}"/>
    <cellStyle name="Title 2 6 2 6" xfId="41220" xr:uid="{00000000-0005-0000-0000-000031A10000}"/>
    <cellStyle name="Title 2 6 3" xfId="41221" xr:uid="{00000000-0005-0000-0000-000032A10000}"/>
    <cellStyle name="Title 2 6 3 2" xfId="41222" xr:uid="{00000000-0005-0000-0000-000033A10000}"/>
    <cellStyle name="Title 2 6 3 2 2" xfId="41223" xr:uid="{00000000-0005-0000-0000-000034A10000}"/>
    <cellStyle name="Title 2 6 3 2 2 2" xfId="41224" xr:uid="{00000000-0005-0000-0000-000035A10000}"/>
    <cellStyle name="Title 2 6 3 2 2 3" xfId="41225" xr:uid="{00000000-0005-0000-0000-000036A10000}"/>
    <cellStyle name="Title 2 6 3 2 3" xfId="41226" xr:uid="{00000000-0005-0000-0000-000037A10000}"/>
    <cellStyle name="Title 2 6 3 2 4" xfId="41227" xr:uid="{00000000-0005-0000-0000-000038A10000}"/>
    <cellStyle name="Title 2 6 3 3" xfId="41228" xr:uid="{00000000-0005-0000-0000-000039A10000}"/>
    <cellStyle name="Title 2 6 3 3 2" xfId="41229" xr:uid="{00000000-0005-0000-0000-00003AA10000}"/>
    <cellStyle name="Title 2 6 3 3 2 2" xfId="41230" xr:uid="{00000000-0005-0000-0000-00003BA10000}"/>
    <cellStyle name="Title 2 6 3 3 2 3" xfId="41231" xr:uid="{00000000-0005-0000-0000-00003CA10000}"/>
    <cellStyle name="Title 2 6 3 3 3" xfId="41232" xr:uid="{00000000-0005-0000-0000-00003DA10000}"/>
    <cellStyle name="Title 2 6 3 3 4" xfId="41233" xr:uid="{00000000-0005-0000-0000-00003EA10000}"/>
    <cellStyle name="Title 2 6 3 4" xfId="41234" xr:uid="{00000000-0005-0000-0000-00003FA10000}"/>
    <cellStyle name="Title 2 6 3 4 2" xfId="41235" xr:uid="{00000000-0005-0000-0000-000040A10000}"/>
    <cellStyle name="Title 2 6 3 4 3" xfId="41236" xr:uid="{00000000-0005-0000-0000-000041A10000}"/>
    <cellStyle name="Title 2 6 3 5" xfId="41237" xr:uid="{00000000-0005-0000-0000-000042A10000}"/>
    <cellStyle name="Title 2 6 3 6" xfId="41238" xr:uid="{00000000-0005-0000-0000-000043A10000}"/>
    <cellStyle name="Title 2 6 4" xfId="41239" xr:uid="{00000000-0005-0000-0000-000044A10000}"/>
    <cellStyle name="Title 2 6 4 2" xfId="41240" xr:uid="{00000000-0005-0000-0000-000045A10000}"/>
    <cellStyle name="Title 2 6 4 2 2" xfId="41241" xr:uid="{00000000-0005-0000-0000-000046A10000}"/>
    <cellStyle name="Title 2 6 4 2 2 2" xfId="41242" xr:uid="{00000000-0005-0000-0000-000047A10000}"/>
    <cellStyle name="Title 2 6 4 2 2 3" xfId="41243" xr:uid="{00000000-0005-0000-0000-000048A10000}"/>
    <cellStyle name="Title 2 6 4 2 3" xfId="41244" xr:uid="{00000000-0005-0000-0000-000049A10000}"/>
    <cellStyle name="Title 2 6 4 2 4" xfId="41245" xr:uid="{00000000-0005-0000-0000-00004AA10000}"/>
    <cellStyle name="Title 2 6 4 3" xfId="41246" xr:uid="{00000000-0005-0000-0000-00004BA10000}"/>
    <cellStyle name="Title 2 6 4 3 2" xfId="41247" xr:uid="{00000000-0005-0000-0000-00004CA10000}"/>
    <cellStyle name="Title 2 6 4 3 2 2" xfId="41248" xr:uid="{00000000-0005-0000-0000-00004DA10000}"/>
    <cellStyle name="Title 2 6 4 3 2 3" xfId="41249" xr:uid="{00000000-0005-0000-0000-00004EA10000}"/>
    <cellStyle name="Title 2 6 4 3 3" xfId="41250" xr:uid="{00000000-0005-0000-0000-00004FA10000}"/>
    <cellStyle name="Title 2 6 4 3 4" xfId="41251" xr:uid="{00000000-0005-0000-0000-000050A10000}"/>
    <cellStyle name="Title 2 6 4 4" xfId="41252" xr:uid="{00000000-0005-0000-0000-000051A10000}"/>
    <cellStyle name="Title 2 6 4 4 2" xfId="41253" xr:uid="{00000000-0005-0000-0000-000052A10000}"/>
    <cellStyle name="Title 2 6 4 4 2 2" xfId="41254" xr:uid="{00000000-0005-0000-0000-000053A10000}"/>
    <cellStyle name="Title 2 6 4 4 2 3" xfId="41255" xr:uid="{00000000-0005-0000-0000-000054A10000}"/>
    <cellStyle name="Title 2 6 4 4 3" xfId="41256" xr:uid="{00000000-0005-0000-0000-000055A10000}"/>
    <cellStyle name="Title 2 6 4 4 4" xfId="41257" xr:uid="{00000000-0005-0000-0000-000056A10000}"/>
    <cellStyle name="Title 2 6 4 5" xfId="41258" xr:uid="{00000000-0005-0000-0000-000057A10000}"/>
    <cellStyle name="Title 2 6 4 5 2" xfId="41259" xr:uid="{00000000-0005-0000-0000-000058A10000}"/>
    <cellStyle name="Title 2 6 4 5 3" xfId="41260" xr:uid="{00000000-0005-0000-0000-000059A10000}"/>
    <cellStyle name="Title 2 6 4 6" xfId="41261" xr:uid="{00000000-0005-0000-0000-00005AA10000}"/>
    <cellStyle name="Title 2 6 4 7" xfId="41262" xr:uid="{00000000-0005-0000-0000-00005BA10000}"/>
    <cellStyle name="Title 2 6 5" xfId="41263" xr:uid="{00000000-0005-0000-0000-00005CA10000}"/>
    <cellStyle name="Title 2 6 5 2" xfId="41264" xr:uid="{00000000-0005-0000-0000-00005DA10000}"/>
    <cellStyle name="Title 2 6 5 2 2" xfId="41265" xr:uid="{00000000-0005-0000-0000-00005EA10000}"/>
    <cellStyle name="Title 2 6 5 2 2 2" xfId="41266" xr:uid="{00000000-0005-0000-0000-00005FA10000}"/>
    <cellStyle name="Title 2 6 5 2 2 3" xfId="41267" xr:uid="{00000000-0005-0000-0000-000060A10000}"/>
    <cellStyle name="Title 2 6 5 2 3" xfId="41268" xr:uid="{00000000-0005-0000-0000-000061A10000}"/>
    <cellStyle name="Title 2 6 5 2 4" xfId="41269" xr:uid="{00000000-0005-0000-0000-000062A10000}"/>
    <cellStyle name="Title 2 6 5 3" xfId="41270" xr:uid="{00000000-0005-0000-0000-000063A10000}"/>
    <cellStyle name="Title 2 6 5 3 2" xfId="41271" xr:uid="{00000000-0005-0000-0000-000064A10000}"/>
    <cellStyle name="Title 2 6 5 3 2 2" xfId="41272" xr:uid="{00000000-0005-0000-0000-000065A10000}"/>
    <cellStyle name="Title 2 6 5 3 2 3" xfId="41273" xr:uid="{00000000-0005-0000-0000-000066A10000}"/>
    <cellStyle name="Title 2 6 5 3 3" xfId="41274" xr:uid="{00000000-0005-0000-0000-000067A10000}"/>
    <cellStyle name="Title 2 6 5 3 4" xfId="41275" xr:uid="{00000000-0005-0000-0000-000068A10000}"/>
    <cellStyle name="Title 2 6 5 4" xfId="41276" xr:uid="{00000000-0005-0000-0000-000069A10000}"/>
    <cellStyle name="Title 2 6 5 4 2" xfId="41277" xr:uid="{00000000-0005-0000-0000-00006AA10000}"/>
    <cellStyle name="Title 2 6 5 4 3" xfId="41278" xr:uid="{00000000-0005-0000-0000-00006BA10000}"/>
    <cellStyle name="Title 2 6 5 5" xfId="41279" xr:uid="{00000000-0005-0000-0000-00006CA10000}"/>
    <cellStyle name="Title 2 6 5 6" xfId="41280" xr:uid="{00000000-0005-0000-0000-00006DA10000}"/>
    <cellStyle name="Title 2 6 6" xfId="41281" xr:uid="{00000000-0005-0000-0000-00006EA10000}"/>
    <cellStyle name="Title 2 6 6 2" xfId="41282" xr:uid="{00000000-0005-0000-0000-00006FA10000}"/>
    <cellStyle name="Title 2 6 6 2 2" xfId="41283" xr:uid="{00000000-0005-0000-0000-000070A10000}"/>
    <cellStyle name="Title 2 6 6 2 3" xfId="41284" xr:uid="{00000000-0005-0000-0000-000071A10000}"/>
    <cellStyle name="Title 2 6 6 3" xfId="41285" xr:uid="{00000000-0005-0000-0000-000072A10000}"/>
    <cellStyle name="Title 2 6 6 4" xfId="41286" xr:uid="{00000000-0005-0000-0000-000073A10000}"/>
    <cellStyle name="Title 2 6 7" xfId="41287" xr:uid="{00000000-0005-0000-0000-000074A10000}"/>
    <cellStyle name="Title 2 6 7 2" xfId="41288" xr:uid="{00000000-0005-0000-0000-000075A10000}"/>
    <cellStyle name="Title 2 6 7 2 2" xfId="41289" xr:uid="{00000000-0005-0000-0000-000076A10000}"/>
    <cellStyle name="Title 2 6 7 2 3" xfId="41290" xr:uid="{00000000-0005-0000-0000-000077A10000}"/>
    <cellStyle name="Title 2 6 7 3" xfId="41291" xr:uid="{00000000-0005-0000-0000-000078A10000}"/>
    <cellStyle name="Title 2 6 7 4" xfId="41292" xr:uid="{00000000-0005-0000-0000-000079A10000}"/>
    <cellStyle name="Title 2 6 8" xfId="41293" xr:uid="{00000000-0005-0000-0000-00007AA10000}"/>
    <cellStyle name="Title 2 6 8 2" xfId="41294" xr:uid="{00000000-0005-0000-0000-00007BA10000}"/>
    <cellStyle name="Title 2 6 8 2 2" xfId="41295" xr:uid="{00000000-0005-0000-0000-00007CA10000}"/>
    <cellStyle name="Title 2 6 8 2 3" xfId="41296" xr:uid="{00000000-0005-0000-0000-00007DA10000}"/>
    <cellStyle name="Title 2 6 8 3" xfId="41297" xr:uid="{00000000-0005-0000-0000-00007EA10000}"/>
    <cellStyle name="Title 2 6 8 4" xfId="41298" xr:uid="{00000000-0005-0000-0000-00007FA10000}"/>
    <cellStyle name="Title 2 6 9" xfId="41299" xr:uid="{00000000-0005-0000-0000-000080A10000}"/>
    <cellStyle name="Title 2 6 9 2" xfId="41300" xr:uid="{00000000-0005-0000-0000-000081A10000}"/>
    <cellStyle name="Title 2 6 9 3" xfId="41301" xr:uid="{00000000-0005-0000-0000-000082A10000}"/>
    <cellStyle name="Title 2 7" xfId="41302" xr:uid="{00000000-0005-0000-0000-000083A10000}"/>
    <cellStyle name="Title 2 7 10" xfId="41303" xr:uid="{00000000-0005-0000-0000-000084A10000}"/>
    <cellStyle name="Title 2 7 10 2" xfId="41304" xr:uid="{00000000-0005-0000-0000-000085A10000}"/>
    <cellStyle name="Title 2 7 10 3" xfId="41305" xr:uid="{00000000-0005-0000-0000-000086A10000}"/>
    <cellStyle name="Title 2 7 11" xfId="41306" xr:uid="{00000000-0005-0000-0000-000087A10000}"/>
    <cellStyle name="Title 2 7 11 2" xfId="41307" xr:uid="{00000000-0005-0000-0000-000088A10000}"/>
    <cellStyle name="Title 2 7 11 3" xfId="41308" xr:uid="{00000000-0005-0000-0000-000089A10000}"/>
    <cellStyle name="Title 2 7 12" xfId="41309" xr:uid="{00000000-0005-0000-0000-00008AA10000}"/>
    <cellStyle name="Title 2 7 2" xfId="41310" xr:uid="{00000000-0005-0000-0000-00008BA10000}"/>
    <cellStyle name="Title 2 7 2 2" xfId="41311" xr:uid="{00000000-0005-0000-0000-00008CA10000}"/>
    <cellStyle name="Title 2 7 2 2 2" xfId="41312" xr:uid="{00000000-0005-0000-0000-00008DA10000}"/>
    <cellStyle name="Title 2 7 2 2 2 2" xfId="41313" xr:uid="{00000000-0005-0000-0000-00008EA10000}"/>
    <cellStyle name="Title 2 7 2 2 2 3" xfId="41314" xr:uid="{00000000-0005-0000-0000-00008FA10000}"/>
    <cellStyle name="Title 2 7 2 2 3" xfId="41315" xr:uid="{00000000-0005-0000-0000-000090A10000}"/>
    <cellStyle name="Title 2 7 2 2 4" xfId="41316" xr:uid="{00000000-0005-0000-0000-000091A10000}"/>
    <cellStyle name="Title 2 7 2 3" xfId="41317" xr:uid="{00000000-0005-0000-0000-000092A10000}"/>
    <cellStyle name="Title 2 7 2 3 2" xfId="41318" xr:uid="{00000000-0005-0000-0000-000093A10000}"/>
    <cellStyle name="Title 2 7 2 3 2 2" xfId="41319" xr:uid="{00000000-0005-0000-0000-000094A10000}"/>
    <cellStyle name="Title 2 7 2 3 2 3" xfId="41320" xr:uid="{00000000-0005-0000-0000-000095A10000}"/>
    <cellStyle name="Title 2 7 2 3 3" xfId="41321" xr:uid="{00000000-0005-0000-0000-000096A10000}"/>
    <cellStyle name="Title 2 7 2 3 4" xfId="41322" xr:uid="{00000000-0005-0000-0000-000097A10000}"/>
    <cellStyle name="Title 2 7 2 4" xfId="41323" xr:uid="{00000000-0005-0000-0000-000098A10000}"/>
    <cellStyle name="Title 2 7 2 4 2" xfId="41324" xr:uid="{00000000-0005-0000-0000-000099A10000}"/>
    <cellStyle name="Title 2 7 2 4 3" xfId="41325" xr:uid="{00000000-0005-0000-0000-00009AA10000}"/>
    <cellStyle name="Title 2 7 2 5" xfId="41326" xr:uid="{00000000-0005-0000-0000-00009BA10000}"/>
    <cellStyle name="Title 2 7 2 6" xfId="41327" xr:uid="{00000000-0005-0000-0000-00009CA10000}"/>
    <cellStyle name="Title 2 7 3" xfId="41328" xr:uid="{00000000-0005-0000-0000-00009DA10000}"/>
    <cellStyle name="Title 2 7 3 2" xfId="41329" xr:uid="{00000000-0005-0000-0000-00009EA10000}"/>
    <cellStyle name="Title 2 7 3 2 2" xfId="41330" xr:uid="{00000000-0005-0000-0000-00009FA10000}"/>
    <cellStyle name="Title 2 7 3 2 2 2" xfId="41331" xr:uid="{00000000-0005-0000-0000-0000A0A10000}"/>
    <cellStyle name="Title 2 7 3 2 2 3" xfId="41332" xr:uid="{00000000-0005-0000-0000-0000A1A10000}"/>
    <cellStyle name="Title 2 7 3 2 3" xfId="41333" xr:uid="{00000000-0005-0000-0000-0000A2A10000}"/>
    <cellStyle name="Title 2 7 3 2 4" xfId="41334" xr:uid="{00000000-0005-0000-0000-0000A3A10000}"/>
    <cellStyle name="Title 2 7 3 3" xfId="41335" xr:uid="{00000000-0005-0000-0000-0000A4A10000}"/>
    <cellStyle name="Title 2 7 3 3 2" xfId="41336" xr:uid="{00000000-0005-0000-0000-0000A5A10000}"/>
    <cellStyle name="Title 2 7 3 3 2 2" xfId="41337" xr:uid="{00000000-0005-0000-0000-0000A6A10000}"/>
    <cellStyle name="Title 2 7 3 3 2 3" xfId="41338" xr:uid="{00000000-0005-0000-0000-0000A7A10000}"/>
    <cellStyle name="Title 2 7 3 3 3" xfId="41339" xr:uid="{00000000-0005-0000-0000-0000A8A10000}"/>
    <cellStyle name="Title 2 7 3 3 4" xfId="41340" xr:uid="{00000000-0005-0000-0000-0000A9A10000}"/>
    <cellStyle name="Title 2 7 3 4" xfId="41341" xr:uid="{00000000-0005-0000-0000-0000AAA10000}"/>
    <cellStyle name="Title 2 7 3 4 2" xfId="41342" xr:uid="{00000000-0005-0000-0000-0000ABA10000}"/>
    <cellStyle name="Title 2 7 3 4 3" xfId="41343" xr:uid="{00000000-0005-0000-0000-0000ACA10000}"/>
    <cellStyle name="Title 2 7 3 5" xfId="41344" xr:uid="{00000000-0005-0000-0000-0000ADA10000}"/>
    <cellStyle name="Title 2 7 3 6" xfId="41345" xr:uid="{00000000-0005-0000-0000-0000AEA10000}"/>
    <cellStyle name="Title 2 7 4" xfId="41346" xr:uid="{00000000-0005-0000-0000-0000AFA10000}"/>
    <cellStyle name="Title 2 7 4 2" xfId="41347" xr:uid="{00000000-0005-0000-0000-0000B0A10000}"/>
    <cellStyle name="Title 2 7 4 2 2" xfId="41348" xr:uid="{00000000-0005-0000-0000-0000B1A10000}"/>
    <cellStyle name="Title 2 7 4 2 2 2" xfId="41349" xr:uid="{00000000-0005-0000-0000-0000B2A10000}"/>
    <cellStyle name="Title 2 7 4 2 2 3" xfId="41350" xr:uid="{00000000-0005-0000-0000-0000B3A10000}"/>
    <cellStyle name="Title 2 7 4 2 3" xfId="41351" xr:uid="{00000000-0005-0000-0000-0000B4A10000}"/>
    <cellStyle name="Title 2 7 4 2 4" xfId="41352" xr:uid="{00000000-0005-0000-0000-0000B5A10000}"/>
    <cellStyle name="Title 2 7 4 3" xfId="41353" xr:uid="{00000000-0005-0000-0000-0000B6A10000}"/>
    <cellStyle name="Title 2 7 4 3 2" xfId="41354" xr:uid="{00000000-0005-0000-0000-0000B7A10000}"/>
    <cellStyle name="Title 2 7 4 3 2 2" xfId="41355" xr:uid="{00000000-0005-0000-0000-0000B8A10000}"/>
    <cellStyle name="Title 2 7 4 3 2 3" xfId="41356" xr:uid="{00000000-0005-0000-0000-0000B9A10000}"/>
    <cellStyle name="Title 2 7 4 3 3" xfId="41357" xr:uid="{00000000-0005-0000-0000-0000BAA10000}"/>
    <cellStyle name="Title 2 7 4 3 4" xfId="41358" xr:uid="{00000000-0005-0000-0000-0000BBA10000}"/>
    <cellStyle name="Title 2 7 4 4" xfId="41359" xr:uid="{00000000-0005-0000-0000-0000BCA10000}"/>
    <cellStyle name="Title 2 7 4 4 2" xfId="41360" xr:uid="{00000000-0005-0000-0000-0000BDA10000}"/>
    <cellStyle name="Title 2 7 4 4 2 2" xfId="41361" xr:uid="{00000000-0005-0000-0000-0000BEA10000}"/>
    <cellStyle name="Title 2 7 4 4 2 3" xfId="41362" xr:uid="{00000000-0005-0000-0000-0000BFA10000}"/>
    <cellStyle name="Title 2 7 4 4 3" xfId="41363" xr:uid="{00000000-0005-0000-0000-0000C0A10000}"/>
    <cellStyle name="Title 2 7 4 4 4" xfId="41364" xr:uid="{00000000-0005-0000-0000-0000C1A10000}"/>
    <cellStyle name="Title 2 7 4 5" xfId="41365" xr:uid="{00000000-0005-0000-0000-0000C2A10000}"/>
    <cellStyle name="Title 2 7 4 5 2" xfId="41366" xr:uid="{00000000-0005-0000-0000-0000C3A10000}"/>
    <cellStyle name="Title 2 7 4 5 3" xfId="41367" xr:uid="{00000000-0005-0000-0000-0000C4A10000}"/>
    <cellStyle name="Title 2 7 4 6" xfId="41368" xr:uid="{00000000-0005-0000-0000-0000C5A10000}"/>
    <cellStyle name="Title 2 7 4 7" xfId="41369" xr:uid="{00000000-0005-0000-0000-0000C6A10000}"/>
    <cellStyle name="Title 2 7 5" xfId="41370" xr:uid="{00000000-0005-0000-0000-0000C7A10000}"/>
    <cellStyle name="Title 2 7 5 2" xfId="41371" xr:uid="{00000000-0005-0000-0000-0000C8A10000}"/>
    <cellStyle name="Title 2 7 5 2 2" xfId="41372" xr:uid="{00000000-0005-0000-0000-0000C9A10000}"/>
    <cellStyle name="Title 2 7 5 2 2 2" xfId="41373" xr:uid="{00000000-0005-0000-0000-0000CAA10000}"/>
    <cellStyle name="Title 2 7 5 2 2 3" xfId="41374" xr:uid="{00000000-0005-0000-0000-0000CBA10000}"/>
    <cellStyle name="Title 2 7 5 2 3" xfId="41375" xr:uid="{00000000-0005-0000-0000-0000CCA10000}"/>
    <cellStyle name="Title 2 7 5 2 4" xfId="41376" xr:uid="{00000000-0005-0000-0000-0000CDA10000}"/>
    <cellStyle name="Title 2 7 5 3" xfId="41377" xr:uid="{00000000-0005-0000-0000-0000CEA10000}"/>
    <cellStyle name="Title 2 7 5 3 2" xfId="41378" xr:uid="{00000000-0005-0000-0000-0000CFA10000}"/>
    <cellStyle name="Title 2 7 5 3 2 2" xfId="41379" xr:uid="{00000000-0005-0000-0000-0000D0A10000}"/>
    <cellStyle name="Title 2 7 5 3 2 3" xfId="41380" xr:uid="{00000000-0005-0000-0000-0000D1A10000}"/>
    <cellStyle name="Title 2 7 5 3 3" xfId="41381" xr:uid="{00000000-0005-0000-0000-0000D2A10000}"/>
    <cellStyle name="Title 2 7 5 3 4" xfId="41382" xr:uid="{00000000-0005-0000-0000-0000D3A10000}"/>
    <cellStyle name="Title 2 7 5 4" xfId="41383" xr:uid="{00000000-0005-0000-0000-0000D4A10000}"/>
    <cellStyle name="Title 2 7 5 4 2" xfId="41384" xr:uid="{00000000-0005-0000-0000-0000D5A10000}"/>
    <cellStyle name="Title 2 7 5 4 3" xfId="41385" xr:uid="{00000000-0005-0000-0000-0000D6A10000}"/>
    <cellStyle name="Title 2 7 5 5" xfId="41386" xr:uid="{00000000-0005-0000-0000-0000D7A10000}"/>
    <cellStyle name="Title 2 7 5 6" xfId="41387" xr:uid="{00000000-0005-0000-0000-0000D8A10000}"/>
    <cellStyle name="Title 2 7 6" xfId="41388" xr:uid="{00000000-0005-0000-0000-0000D9A10000}"/>
    <cellStyle name="Title 2 7 6 2" xfId="41389" xr:uid="{00000000-0005-0000-0000-0000DAA10000}"/>
    <cellStyle name="Title 2 7 6 2 2" xfId="41390" xr:uid="{00000000-0005-0000-0000-0000DBA10000}"/>
    <cellStyle name="Title 2 7 6 2 3" xfId="41391" xr:uid="{00000000-0005-0000-0000-0000DCA10000}"/>
    <cellStyle name="Title 2 7 6 3" xfId="41392" xr:uid="{00000000-0005-0000-0000-0000DDA10000}"/>
    <cellStyle name="Title 2 7 6 4" xfId="41393" xr:uid="{00000000-0005-0000-0000-0000DEA10000}"/>
    <cellStyle name="Title 2 7 7" xfId="41394" xr:uid="{00000000-0005-0000-0000-0000DFA10000}"/>
    <cellStyle name="Title 2 7 7 2" xfId="41395" xr:uid="{00000000-0005-0000-0000-0000E0A10000}"/>
    <cellStyle name="Title 2 7 7 2 2" xfId="41396" xr:uid="{00000000-0005-0000-0000-0000E1A10000}"/>
    <cellStyle name="Title 2 7 7 2 3" xfId="41397" xr:uid="{00000000-0005-0000-0000-0000E2A10000}"/>
    <cellStyle name="Title 2 7 7 3" xfId="41398" xr:uid="{00000000-0005-0000-0000-0000E3A10000}"/>
    <cellStyle name="Title 2 7 7 4" xfId="41399" xr:uid="{00000000-0005-0000-0000-0000E4A10000}"/>
    <cellStyle name="Title 2 7 8" xfId="41400" xr:uid="{00000000-0005-0000-0000-0000E5A10000}"/>
    <cellStyle name="Title 2 7 8 2" xfId="41401" xr:uid="{00000000-0005-0000-0000-0000E6A10000}"/>
    <cellStyle name="Title 2 7 8 2 2" xfId="41402" xr:uid="{00000000-0005-0000-0000-0000E7A10000}"/>
    <cellStyle name="Title 2 7 8 2 3" xfId="41403" xr:uid="{00000000-0005-0000-0000-0000E8A10000}"/>
    <cellStyle name="Title 2 7 8 3" xfId="41404" xr:uid="{00000000-0005-0000-0000-0000E9A10000}"/>
    <cellStyle name="Title 2 7 8 4" xfId="41405" xr:uid="{00000000-0005-0000-0000-0000EAA10000}"/>
    <cellStyle name="Title 2 7 9" xfId="41406" xr:uid="{00000000-0005-0000-0000-0000EBA10000}"/>
    <cellStyle name="Title 2 7 9 2" xfId="41407" xr:uid="{00000000-0005-0000-0000-0000ECA10000}"/>
    <cellStyle name="Title 2 7 9 3" xfId="41408" xr:uid="{00000000-0005-0000-0000-0000EDA10000}"/>
    <cellStyle name="Title 2 8" xfId="41409" xr:uid="{00000000-0005-0000-0000-0000EEA10000}"/>
    <cellStyle name="Title 2 8 10" xfId="41410" xr:uid="{00000000-0005-0000-0000-0000EFA10000}"/>
    <cellStyle name="Title 2 8 10 2" xfId="41411" xr:uid="{00000000-0005-0000-0000-0000F0A10000}"/>
    <cellStyle name="Title 2 8 10 3" xfId="41412" xr:uid="{00000000-0005-0000-0000-0000F1A10000}"/>
    <cellStyle name="Title 2 8 11" xfId="41413" xr:uid="{00000000-0005-0000-0000-0000F2A10000}"/>
    <cellStyle name="Title 2 8 11 2" xfId="41414" xr:uid="{00000000-0005-0000-0000-0000F3A10000}"/>
    <cellStyle name="Title 2 8 11 3" xfId="41415" xr:uid="{00000000-0005-0000-0000-0000F4A10000}"/>
    <cellStyle name="Title 2 8 12" xfId="41416" xr:uid="{00000000-0005-0000-0000-0000F5A10000}"/>
    <cellStyle name="Title 2 8 2" xfId="41417" xr:uid="{00000000-0005-0000-0000-0000F6A10000}"/>
    <cellStyle name="Title 2 8 2 2" xfId="41418" xr:uid="{00000000-0005-0000-0000-0000F7A10000}"/>
    <cellStyle name="Title 2 8 2 2 2" xfId="41419" xr:uid="{00000000-0005-0000-0000-0000F8A10000}"/>
    <cellStyle name="Title 2 8 2 2 2 2" xfId="41420" xr:uid="{00000000-0005-0000-0000-0000F9A10000}"/>
    <cellStyle name="Title 2 8 2 2 2 3" xfId="41421" xr:uid="{00000000-0005-0000-0000-0000FAA10000}"/>
    <cellStyle name="Title 2 8 2 2 3" xfId="41422" xr:uid="{00000000-0005-0000-0000-0000FBA10000}"/>
    <cellStyle name="Title 2 8 2 2 4" xfId="41423" xr:uid="{00000000-0005-0000-0000-0000FCA10000}"/>
    <cellStyle name="Title 2 8 2 3" xfId="41424" xr:uid="{00000000-0005-0000-0000-0000FDA10000}"/>
    <cellStyle name="Title 2 8 2 3 2" xfId="41425" xr:uid="{00000000-0005-0000-0000-0000FEA10000}"/>
    <cellStyle name="Title 2 8 2 3 2 2" xfId="41426" xr:uid="{00000000-0005-0000-0000-0000FFA10000}"/>
    <cellStyle name="Title 2 8 2 3 2 3" xfId="41427" xr:uid="{00000000-0005-0000-0000-000000A20000}"/>
    <cellStyle name="Title 2 8 2 3 3" xfId="41428" xr:uid="{00000000-0005-0000-0000-000001A20000}"/>
    <cellStyle name="Title 2 8 2 3 4" xfId="41429" xr:uid="{00000000-0005-0000-0000-000002A20000}"/>
    <cellStyle name="Title 2 8 2 4" xfId="41430" xr:uid="{00000000-0005-0000-0000-000003A20000}"/>
    <cellStyle name="Title 2 8 2 4 2" xfId="41431" xr:uid="{00000000-0005-0000-0000-000004A20000}"/>
    <cellStyle name="Title 2 8 2 4 3" xfId="41432" xr:uid="{00000000-0005-0000-0000-000005A20000}"/>
    <cellStyle name="Title 2 8 2 5" xfId="41433" xr:uid="{00000000-0005-0000-0000-000006A20000}"/>
    <cellStyle name="Title 2 8 2 6" xfId="41434" xr:uid="{00000000-0005-0000-0000-000007A20000}"/>
    <cellStyle name="Title 2 8 3" xfId="41435" xr:uid="{00000000-0005-0000-0000-000008A20000}"/>
    <cellStyle name="Title 2 8 3 2" xfId="41436" xr:uid="{00000000-0005-0000-0000-000009A20000}"/>
    <cellStyle name="Title 2 8 3 2 2" xfId="41437" xr:uid="{00000000-0005-0000-0000-00000AA20000}"/>
    <cellStyle name="Title 2 8 3 2 2 2" xfId="41438" xr:uid="{00000000-0005-0000-0000-00000BA20000}"/>
    <cellStyle name="Title 2 8 3 2 2 3" xfId="41439" xr:uid="{00000000-0005-0000-0000-00000CA20000}"/>
    <cellStyle name="Title 2 8 3 2 3" xfId="41440" xr:uid="{00000000-0005-0000-0000-00000DA20000}"/>
    <cellStyle name="Title 2 8 3 2 4" xfId="41441" xr:uid="{00000000-0005-0000-0000-00000EA20000}"/>
    <cellStyle name="Title 2 8 3 3" xfId="41442" xr:uid="{00000000-0005-0000-0000-00000FA20000}"/>
    <cellStyle name="Title 2 8 3 3 2" xfId="41443" xr:uid="{00000000-0005-0000-0000-000010A20000}"/>
    <cellStyle name="Title 2 8 3 3 2 2" xfId="41444" xr:uid="{00000000-0005-0000-0000-000011A20000}"/>
    <cellStyle name="Title 2 8 3 3 2 3" xfId="41445" xr:uid="{00000000-0005-0000-0000-000012A20000}"/>
    <cellStyle name="Title 2 8 3 3 3" xfId="41446" xr:uid="{00000000-0005-0000-0000-000013A20000}"/>
    <cellStyle name="Title 2 8 3 3 4" xfId="41447" xr:uid="{00000000-0005-0000-0000-000014A20000}"/>
    <cellStyle name="Title 2 8 3 4" xfId="41448" xr:uid="{00000000-0005-0000-0000-000015A20000}"/>
    <cellStyle name="Title 2 8 3 4 2" xfId="41449" xr:uid="{00000000-0005-0000-0000-000016A20000}"/>
    <cellStyle name="Title 2 8 3 4 3" xfId="41450" xr:uid="{00000000-0005-0000-0000-000017A20000}"/>
    <cellStyle name="Title 2 8 3 5" xfId="41451" xr:uid="{00000000-0005-0000-0000-000018A20000}"/>
    <cellStyle name="Title 2 8 3 6" xfId="41452" xr:uid="{00000000-0005-0000-0000-000019A20000}"/>
    <cellStyle name="Title 2 8 4" xfId="41453" xr:uid="{00000000-0005-0000-0000-00001AA20000}"/>
    <cellStyle name="Title 2 8 4 2" xfId="41454" xr:uid="{00000000-0005-0000-0000-00001BA20000}"/>
    <cellStyle name="Title 2 8 4 2 2" xfId="41455" xr:uid="{00000000-0005-0000-0000-00001CA20000}"/>
    <cellStyle name="Title 2 8 4 2 2 2" xfId="41456" xr:uid="{00000000-0005-0000-0000-00001DA20000}"/>
    <cellStyle name="Title 2 8 4 2 2 3" xfId="41457" xr:uid="{00000000-0005-0000-0000-00001EA20000}"/>
    <cellStyle name="Title 2 8 4 2 3" xfId="41458" xr:uid="{00000000-0005-0000-0000-00001FA20000}"/>
    <cellStyle name="Title 2 8 4 2 4" xfId="41459" xr:uid="{00000000-0005-0000-0000-000020A20000}"/>
    <cellStyle name="Title 2 8 4 3" xfId="41460" xr:uid="{00000000-0005-0000-0000-000021A20000}"/>
    <cellStyle name="Title 2 8 4 3 2" xfId="41461" xr:uid="{00000000-0005-0000-0000-000022A20000}"/>
    <cellStyle name="Title 2 8 4 3 2 2" xfId="41462" xr:uid="{00000000-0005-0000-0000-000023A20000}"/>
    <cellStyle name="Title 2 8 4 3 2 3" xfId="41463" xr:uid="{00000000-0005-0000-0000-000024A20000}"/>
    <cellStyle name="Title 2 8 4 3 3" xfId="41464" xr:uid="{00000000-0005-0000-0000-000025A20000}"/>
    <cellStyle name="Title 2 8 4 3 4" xfId="41465" xr:uid="{00000000-0005-0000-0000-000026A20000}"/>
    <cellStyle name="Title 2 8 4 4" xfId="41466" xr:uid="{00000000-0005-0000-0000-000027A20000}"/>
    <cellStyle name="Title 2 8 4 4 2" xfId="41467" xr:uid="{00000000-0005-0000-0000-000028A20000}"/>
    <cellStyle name="Title 2 8 4 4 2 2" xfId="41468" xr:uid="{00000000-0005-0000-0000-000029A20000}"/>
    <cellStyle name="Title 2 8 4 4 2 3" xfId="41469" xr:uid="{00000000-0005-0000-0000-00002AA20000}"/>
    <cellStyle name="Title 2 8 4 4 3" xfId="41470" xr:uid="{00000000-0005-0000-0000-00002BA20000}"/>
    <cellStyle name="Title 2 8 4 4 4" xfId="41471" xr:uid="{00000000-0005-0000-0000-00002CA20000}"/>
    <cellStyle name="Title 2 8 4 5" xfId="41472" xr:uid="{00000000-0005-0000-0000-00002DA20000}"/>
    <cellStyle name="Title 2 8 4 5 2" xfId="41473" xr:uid="{00000000-0005-0000-0000-00002EA20000}"/>
    <cellStyle name="Title 2 8 4 5 3" xfId="41474" xr:uid="{00000000-0005-0000-0000-00002FA20000}"/>
    <cellStyle name="Title 2 8 4 6" xfId="41475" xr:uid="{00000000-0005-0000-0000-000030A20000}"/>
    <cellStyle name="Title 2 8 4 7" xfId="41476" xr:uid="{00000000-0005-0000-0000-000031A20000}"/>
    <cellStyle name="Title 2 8 5" xfId="41477" xr:uid="{00000000-0005-0000-0000-000032A20000}"/>
    <cellStyle name="Title 2 8 5 2" xfId="41478" xr:uid="{00000000-0005-0000-0000-000033A20000}"/>
    <cellStyle name="Title 2 8 5 2 2" xfId="41479" xr:uid="{00000000-0005-0000-0000-000034A20000}"/>
    <cellStyle name="Title 2 8 5 2 2 2" xfId="41480" xr:uid="{00000000-0005-0000-0000-000035A20000}"/>
    <cellStyle name="Title 2 8 5 2 2 3" xfId="41481" xr:uid="{00000000-0005-0000-0000-000036A20000}"/>
    <cellStyle name="Title 2 8 5 2 3" xfId="41482" xr:uid="{00000000-0005-0000-0000-000037A20000}"/>
    <cellStyle name="Title 2 8 5 2 4" xfId="41483" xr:uid="{00000000-0005-0000-0000-000038A20000}"/>
    <cellStyle name="Title 2 8 5 3" xfId="41484" xr:uid="{00000000-0005-0000-0000-000039A20000}"/>
    <cellStyle name="Title 2 8 5 3 2" xfId="41485" xr:uid="{00000000-0005-0000-0000-00003AA20000}"/>
    <cellStyle name="Title 2 8 5 3 2 2" xfId="41486" xr:uid="{00000000-0005-0000-0000-00003BA20000}"/>
    <cellStyle name="Title 2 8 5 3 2 3" xfId="41487" xr:uid="{00000000-0005-0000-0000-00003CA20000}"/>
    <cellStyle name="Title 2 8 5 3 3" xfId="41488" xr:uid="{00000000-0005-0000-0000-00003DA20000}"/>
    <cellStyle name="Title 2 8 5 3 4" xfId="41489" xr:uid="{00000000-0005-0000-0000-00003EA20000}"/>
    <cellStyle name="Title 2 8 5 4" xfId="41490" xr:uid="{00000000-0005-0000-0000-00003FA20000}"/>
    <cellStyle name="Title 2 8 5 4 2" xfId="41491" xr:uid="{00000000-0005-0000-0000-000040A20000}"/>
    <cellStyle name="Title 2 8 5 4 3" xfId="41492" xr:uid="{00000000-0005-0000-0000-000041A20000}"/>
    <cellStyle name="Title 2 8 5 5" xfId="41493" xr:uid="{00000000-0005-0000-0000-000042A20000}"/>
    <cellStyle name="Title 2 8 5 6" xfId="41494" xr:uid="{00000000-0005-0000-0000-000043A20000}"/>
    <cellStyle name="Title 2 8 6" xfId="41495" xr:uid="{00000000-0005-0000-0000-000044A20000}"/>
    <cellStyle name="Title 2 8 6 2" xfId="41496" xr:uid="{00000000-0005-0000-0000-000045A20000}"/>
    <cellStyle name="Title 2 8 6 2 2" xfId="41497" xr:uid="{00000000-0005-0000-0000-000046A20000}"/>
    <cellStyle name="Title 2 8 6 2 3" xfId="41498" xr:uid="{00000000-0005-0000-0000-000047A20000}"/>
    <cellStyle name="Title 2 8 6 3" xfId="41499" xr:uid="{00000000-0005-0000-0000-000048A20000}"/>
    <cellStyle name="Title 2 8 6 4" xfId="41500" xr:uid="{00000000-0005-0000-0000-000049A20000}"/>
    <cellStyle name="Title 2 8 7" xfId="41501" xr:uid="{00000000-0005-0000-0000-00004AA20000}"/>
    <cellStyle name="Title 2 8 7 2" xfId="41502" xr:uid="{00000000-0005-0000-0000-00004BA20000}"/>
    <cellStyle name="Title 2 8 7 2 2" xfId="41503" xr:uid="{00000000-0005-0000-0000-00004CA20000}"/>
    <cellStyle name="Title 2 8 7 2 3" xfId="41504" xr:uid="{00000000-0005-0000-0000-00004DA20000}"/>
    <cellStyle name="Title 2 8 7 3" xfId="41505" xr:uid="{00000000-0005-0000-0000-00004EA20000}"/>
    <cellStyle name="Title 2 8 7 4" xfId="41506" xr:uid="{00000000-0005-0000-0000-00004FA20000}"/>
    <cellStyle name="Title 2 8 8" xfId="41507" xr:uid="{00000000-0005-0000-0000-000050A20000}"/>
    <cellStyle name="Title 2 8 8 2" xfId="41508" xr:uid="{00000000-0005-0000-0000-000051A20000}"/>
    <cellStyle name="Title 2 8 8 2 2" xfId="41509" xr:uid="{00000000-0005-0000-0000-000052A20000}"/>
    <cellStyle name="Title 2 8 8 2 3" xfId="41510" xr:uid="{00000000-0005-0000-0000-000053A20000}"/>
    <cellStyle name="Title 2 8 8 3" xfId="41511" xr:uid="{00000000-0005-0000-0000-000054A20000}"/>
    <cellStyle name="Title 2 8 8 4" xfId="41512" xr:uid="{00000000-0005-0000-0000-000055A20000}"/>
    <cellStyle name="Title 2 8 9" xfId="41513" xr:uid="{00000000-0005-0000-0000-000056A20000}"/>
    <cellStyle name="Title 2 8 9 2" xfId="41514" xr:uid="{00000000-0005-0000-0000-000057A20000}"/>
    <cellStyle name="Title 2 8 9 3" xfId="41515" xr:uid="{00000000-0005-0000-0000-000058A20000}"/>
    <cellStyle name="Title 2 9" xfId="41516" xr:uid="{00000000-0005-0000-0000-000059A20000}"/>
    <cellStyle name="Title 2 9 10" xfId="41517" xr:uid="{00000000-0005-0000-0000-00005AA20000}"/>
    <cellStyle name="Title 2 9 10 2" xfId="41518" xr:uid="{00000000-0005-0000-0000-00005BA20000}"/>
    <cellStyle name="Title 2 9 10 3" xfId="41519" xr:uid="{00000000-0005-0000-0000-00005CA20000}"/>
    <cellStyle name="Title 2 9 11" xfId="41520" xr:uid="{00000000-0005-0000-0000-00005DA20000}"/>
    <cellStyle name="Title 2 9 11 2" xfId="41521" xr:uid="{00000000-0005-0000-0000-00005EA20000}"/>
    <cellStyle name="Title 2 9 11 3" xfId="41522" xr:uid="{00000000-0005-0000-0000-00005FA20000}"/>
    <cellStyle name="Title 2 9 12" xfId="41523" xr:uid="{00000000-0005-0000-0000-000060A20000}"/>
    <cellStyle name="Title 2 9 2" xfId="41524" xr:uid="{00000000-0005-0000-0000-000061A20000}"/>
    <cellStyle name="Title 2 9 2 2" xfId="41525" xr:uid="{00000000-0005-0000-0000-000062A20000}"/>
    <cellStyle name="Title 2 9 2 2 2" xfId="41526" xr:uid="{00000000-0005-0000-0000-000063A20000}"/>
    <cellStyle name="Title 2 9 2 2 2 2" xfId="41527" xr:uid="{00000000-0005-0000-0000-000064A20000}"/>
    <cellStyle name="Title 2 9 2 2 2 3" xfId="41528" xr:uid="{00000000-0005-0000-0000-000065A20000}"/>
    <cellStyle name="Title 2 9 2 2 3" xfId="41529" xr:uid="{00000000-0005-0000-0000-000066A20000}"/>
    <cellStyle name="Title 2 9 2 2 4" xfId="41530" xr:uid="{00000000-0005-0000-0000-000067A20000}"/>
    <cellStyle name="Title 2 9 2 3" xfId="41531" xr:uid="{00000000-0005-0000-0000-000068A20000}"/>
    <cellStyle name="Title 2 9 2 3 2" xfId="41532" xr:uid="{00000000-0005-0000-0000-000069A20000}"/>
    <cellStyle name="Title 2 9 2 3 2 2" xfId="41533" xr:uid="{00000000-0005-0000-0000-00006AA20000}"/>
    <cellStyle name="Title 2 9 2 3 2 3" xfId="41534" xr:uid="{00000000-0005-0000-0000-00006BA20000}"/>
    <cellStyle name="Title 2 9 2 3 3" xfId="41535" xr:uid="{00000000-0005-0000-0000-00006CA20000}"/>
    <cellStyle name="Title 2 9 2 3 4" xfId="41536" xr:uid="{00000000-0005-0000-0000-00006DA20000}"/>
    <cellStyle name="Title 2 9 2 4" xfId="41537" xr:uid="{00000000-0005-0000-0000-00006EA20000}"/>
    <cellStyle name="Title 2 9 2 4 2" xfId="41538" xr:uid="{00000000-0005-0000-0000-00006FA20000}"/>
    <cellStyle name="Title 2 9 2 4 3" xfId="41539" xr:uid="{00000000-0005-0000-0000-000070A20000}"/>
    <cellStyle name="Title 2 9 2 5" xfId="41540" xr:uid="{00000000-0005-0000-0000-000071A20000}"/>
    <cellStyle name="Title 2 9 2 6" xfId="41541" xr:uid="{00000000-0005-0000-0000-000072A20000}"/>
    <cellStyle name="Title 2 9 3" xfId="41542" xr:uid="{00000000-0005-0000-0000-000073A20000}"/>
    <cellStyle name="Title 2 9 3 2" xfId="41543" xr:uid="{00000000-0005-0000-0000-000074A20000}"/>
    <cellStyle name="Title 2 9 3 2 2" xfId="41544" xr:uid="{00000000-0005-0000-0000-000075A20000}"/>
    <cellStyle name="Title 2 9 3 2 2 2" xfId="41545" xr:uid="{00000000-0005-0000-0000-000076A20000}"/>
    <cellStyle name="Title 2 9 3 2 2 3" xfId="41546" xr:uid="{00000000-0005-0000-0000-000077A20000}"/>
    <cellStyle name="Title 2 9 3 2 3" xfId="41547" xr:uid="{00000000-0005-0000-0000-000078A20000}"/>
    <cellStyle name="Title 2 9 3 2 4" xfId="41548" xr:uid="{00000000-0005-0000-0000-000079A20000}"/>
    <cellStyle name="Title 2 9 3 3" xfId="41549" xr:uid="{00000000-0005-0000-0000-00007AA20000}"/>
    <cellStyle name="Title 2 9 3 3 2" xfId="41550" xr:uid="{00000000-0005-0000-0000-00007BA20000}"/>
    <cellStyle name="Title 2 9 3 3 2 2" xfId="41551" xr:uid="{00000000-0005-0000-0000-00007CA20000}"/>
    <cellStyle name="Title 2 9 3 3 2 3" xfId="41552" xr:uid="{00000000-0005-0000-0000-00007DA20000}"/>
    <cellStyle name="Title 2 9 3 3 3" xfId="41553" xr:uid="{00000000-0005-0000-0000-00007EA20000}"/>
    <cellStyle name="Title 2 9 3 3 4" xfId="41554" xr:uid="{00000000-0005-0000-0000-00007FA20000}"/>
    <cellStyle name="Title 2 9 3 4" xfId="41555" xr:uid="{00000000-0005-0000-0000-000080A20000}"/>
    <cellStyle name="Title 2 9 3 4 2" xfId="41556" xr:uid="{00000000-0005-0000-0000-000081A20000}"/>
    <cellStyle name="Title 2 9 3 4 3" xfId="41557" xr:uid="{00000000-0005-0000-0000-000082A20000}"/>
    <cellStyle name="Title 2 9 3 5" xfId="41558" xr:uid="{00000000-0005-0000-0000-000083A20000}"/>
    <cellStyle name="Title 2 9 3 6" xfId="41559" xr:uid="{00000000-0005-0000-0000-000084A20000}"/>
    <cellStyle name="Title 2 9 4" xfId="41560" xr:uid="{00000000-0005-0000-0000-000085A20000}"/>
    <cellStyle name="Title 2 9 4 2" xfId="41561" xr:uid="{00000000-0005-0000-0000-000086A20000}"/>
    <cellStyle name="Title 2 9 4 2 2" xfId="41562" xr:uid="{00000000-0005-0000-0000-000087A20000}"/>
    <cellStyle name="Title 2 9 4 2 2 2" xfId="41563" xr:uid="{00000000-0005-0000-0000-000088A20000}"/>
    <cellStyle name="Title 2 9 4 2 2 3" xfId="41564" xr:uid="{00000000-0005-0000-0000-000089A20000}"/>
    <cellStyle name="Title 2 9 4 2 3" xfId="41565" xr:uid="{00000000-0005-0000-0000-00008AA20000}"/>
    <cellStyle name="Title 2 9 4 2 4" xfId="41566" xr:uid="{00000000-0005-0000-0000-00008BA20000}"/>
    <cellStyle name="Title 2 9 4 3" xfId="41567" xr:uid="{00000000-0005-0000-0000-00008CA20000}"/>
    <cellStyle name="Title 2 9 4 3 2" xfId="41568" xr:uid="{00000000-0005-0000-0000-00008DA20000}"/>
    <cellStyle name="Title 2 9 4 3 2 2" xfId="41569" xr:uid="{00000000-0005-0000-0000-00008EA20000}"/>
    <cellStyle name="Title 2 9 4 3 2 3" xfId="41570" xr:uid="{00000000-0005-0000-0000-00008FA20000}"/>
    <cellStyle name="Title 2 9 4 3 3" xfId="41571" xr:uid="{00000000-0005-0000-0000-000090A20000}"/>
    <cellStyle name="Title 2 9 4 3 4" xfId="41572" xr:uid="{00000000-0005-0000-0000-000091A20000}"/>
    <cellStyle name="Title 2 9 4 4" xfId="41573" xr:uid="{00000000-0005-0000-0000-000092A20000}"/>
    <cellStyle name="Title 2 9 4 4 2" xfId="41574" xr:uid="{00000000-0005-0000-0000-000093A20000}"/>
    <cellStyle name="Title 2 9 4 4 2 2" xfId="41575" xr:uid="{00000000-0005-0000-0000-000094A20000}"/>
    <cellStyle name="Title 2 9 4 4 2 3" xfId="41576" xr:uid="{00000000-0005-0000-0000-000095A20000}"/>
    <cellStyle name="Title 2 9 4 4 3" xfId="41577" xr:uid="{00000000-0005-0000-0000-000096A20000}"/>
    <cellStyle name="Title 2 9 4 4 4" xfId="41578" xr:uid="{00000000-0005-0000-0000-000097A20000}"/>
    <cellStyle name="Title 2 9 4 5" xfId="41579" xr:uid="{00000000-0005-0000-0000-000098A20000}"/>
    <cellStyle name="Title 2 9 4 5 2" xfId="41580" xr:uid="{00000000-0005-0000-0000-000099A20000}"/>
    <cellStyle name="Title 2 9 4 5 3" xfId="41581" xr:uid="{00000000-0005-0000-0000-00009AA20000}"/>
    <cellStyle name="Title 2 9 4 6" xfId="41582" xr:uid="{00000000-0005-0000-0000-00009BA20000}"/>
    <cellStyle name="Title 2 9 4 7" xfId="41583" xr:uid="{00000000-0005-0000-0000-00009CA20000}"/>
    <cellStyle name="Title 2 9 5" xfId="41584" xr:uid="{00000000-0005-0000-0000-00009DA20000}"/>
    <cellStyle name="Title 2 9 5 2" xfId="41585" xr:uid="{00000000-0005-0000-0000-00009EA20000}"/>
    <cellStyle name="Title 2 9 5 2 2" xfId="41586" xr:uid="{00000000-0005-0000-0000-00009FA20000}"/>
    <cellStyle name="Title 2 9 5 2 2 2" xfId="41587" xr:uid="{00000000-0005-0000-0000-0000A0A20000}"/>
    <cellStyle name="Title 2 9 5 2 2 3" xfId="41588" xr:uid="{00000000-0005-0000-0000-0000A1A20000}"/>
    <cellStyle name="Title 2 9 5 2 3" xfId="41589" xr:uid="{00000000-0005-0000-0000-0000A2A20000}"/>
    <cellStyle name="Title 2 9 5 2 4" xfId="41590" xr:uid="{00000000-0005-0000-0000-0000A3A20000}"/>
    <cellStyle name="Title 2 9 5 3" xfId="41591" xr:uid="{00000000-0005-0000-0000-0000A4A20000}"/>
    <cellStyle name="Title 2 9 5 3 2" xfId="41592" xr:uid="{00000000-0005-0000-0000-0000A5A20000}"/>
    <cellStyle name="Title 2 9 5 3 2 2" xfId="41593" xr:uid="{00000000-0005-0000-0000-0000A6A20000}"/>
    <cellStyle name="Title 2 9 5 3 2 3" xfId="41594" xr:uid="{00000000-0005-0000-0000-0000A7A20000}"/>
    <cellStyle name="Title 2 9 5 3 3" xfId="41595" xr:uid="{00000000-0005-0000-0000-0000A8A20000}"/>
    <cellStyle name="Title 2 9 5 3 4" xfId="41596" xr:uid="{00000000-0005-0000-0000-0000A9A20000}"/>
    <cellStyle name="Title 2 9 5 4" xfId="41597" xr:uid="{00000000-0005-0000-0000-0000AAA20000}"/>
    <cellStyle name="Title 2 9 5 4 2" xfId="41598" xr:uid="{00000000-0005-0000-0000-0000ABA20000}"/>
    <cellStyle name="Title 2 9 5 4 3" xfId="41599" xr:uid="{00000000-0005-0000-0000-0000ACA20000}"/>
    <cellStyle name="Title 2 9 5 5" xfId="41600" xr:uid="{00000000-0005-0000-0000-0000ADA20000}"/>
    <cellStyle name="Title 2 9 5 6" xfId="41601" xr:uid="{00000000-0005-0000-0000-0000AEA20000}"/>
    <cellStyle name="Title 2 9 6" xfId="41602" xr:uid="{00000000-0005-0000-0000-0000AFA20000}"/>
    <cellStyle name="Title 2 9 6 2" xfId="41603" xr:uid="{00000000-0005-0000-0000-0000B0A20000}"/>
    <cellStyle name="Title 2 9 6 2 2" xfId="41604" xr:uid="{00000000-0005-0000-0000-0000B1A20000}"/>
    <cellStyle name="Title 2 9 6 2 3" xfId="41605" xr:uid="{00000000-0005-0000-0000-0000B2A20000}"/>
    <cellStyle name="Title 2 9 6 3" xfId="41606" xr:uid="{00000000-0005-0000-0000-0000B3A20000}"/>
    <cellStyle name="Title 2 9 6 4" xfId="41607" xr:uid="{00000000-0005-0000-0000-0000B4A20000}"/>
    <cellStyle name="Title 2 9 7" xfId="41608" xr:uid="{00000000-0005-0000-0000-0000B5A20000}"/>
    <cellStyle name="Title 2 9 7 2" xfId="41609" xr:uid="{00000000-0005-0000-0000-0000B6A20000}"/>
    <cellStyle name="Title 2 9 7 2 2" xfId="41610" xr:uid="{00000000-0005-0000-0000-0000B7A20000}"/>
    <cellStyle name="Title 2 9 7 2 3" xfId="41611" xr:uid="{00000000-0005-0000-0000-0000B8A20000}"/>
    <cellStyle name="Title 2 9 7 3" xfId="41612" xr:uid="{00000000-0005-0000-0000-0000B9A20000}"/>
    <cellStyle name="Title 2 9 7 4" xfId="41613" xr:uid="{00000000-0005-0000-0000-0000BAA20000}"/>
    <cellStyle name="Title 2 9 8" xfId="41614" xr:uid="{00000000-0005-0000-0000-0000BBA20000}"/>
    <cellStyle name="Title 2 9 8 2" xfId="41615" xr:uid="{00000000-0005-0000-0000-0000BCA20000}"/>
    <cellStyle name="Title 2 9 8 2 2" xfId="41616" xr:uid="{00000000-0005-0000-0000-0000BDA20000}"/>
    <cellStyle name="Title 2 9 8 2 3" xfId="41617" xr:uid="{00000000-0005-0000-0000-0000BEA20000}"/>
    <cellStyle name="Title 2 9 8 3" xfId="41618" xr:uid="{00000000-0005-0000-0000-0000BFA20000}"/>
    <cellStyle name="Title 2 9 8 4" xfId="41619" xr:uid="{00000000-0005-0000-0000-0000C0A20000}"/>
    <cellStyle name="Title 2 9 9" xfId="41620" xr:uid="{00000000-0005-0000-0000-0000C1A20000}"/>
    <cellStyle name="Title 2 9 9 2" xfId="41621" xr:uid="{00000000-0005-0000-0000-0000C2A20000}"/>
    <cellStyle name="Title 2 9 9 3" xfId="41622" xr:uid="{00000000-0005-0000-0000-0000C3A20000}"/>
    <cellStyle name="Title 20" xfId="41623" xr:uid="{00000000-0005-0000-0000-0000C4A20000}"/>
    <cellStyle name="Title 20 10" xfId="41624" xr:uid="{00000000-0005-0000-0000-0000C5A20000}"/>
    <cellStyle name="Title 20 10 2" xfId="41625" xr:uid="{00000000-0005-0000-0000-0000C6A20000}"/>
    <cellStyle name="Title 20 10 3" xfId="41626" xr:uid="{00000000-0005-0000-0000-0000C7A20000}"/>
    <cellStyle name="Title 20 11" xfId="41627" xr:uid="{00000000-0005-0000-0000-0000C8A20000}"/>
    <cellStyle name="Title 20 11 2" xfId="41628" xr:uid="{00000000-0005-0000-0000-0000C9A20000}"/>
    <cellStyle name="Title 20 11 3" xfId="41629" xr:uid="{00000000-0005-0000-0000-0000CAA20000}"/>
    <cellStyle name="Title 20 12" xfId="41630" xr:uid="{00000000-0005-0000-0000-0000CBA20000}"/>
    <cellStyle name="Title 20 12 2" xfId="41631" xr:uid="{00000000-0005-0000-0000-0000CCA20000}"/>
    <cellStyle name="Title 20 12 3" xfId="41632" xr:uid="{00000000-0005-0000-0000-0000CDA20000}"/>
    <cellStyle name="Title 20 13" xfId="41633" xr:uid="{00000000-0005-0000-0000-0000CEA20000}"/>
    <cellStyle name="Title 20 2" xfId="41634" xr:uid="{00000000-0005-0000-0000-0000CFA20000}"/>
    <cellStyle name="Title 20 2 2" xfId="41635" xr:uid="{00000000-0005-0000-0000-0000D0A20000}"/>
    <cellStyle name="Title 20 2 2 2" xfId="41636" xr:uid="{00000000-0005-0000-0000-0000D1A20000}"/>
    <cellStyle name="Title 20 2 2 2 2" xfId="41637" xr:uid="{00000000-0005-0000-0000-0000D2A20000}"/>
    <cellStyle name="Title 20 2 2 2 3" xfId="41638" xr:uid="{00000000-0005-0000-0000-0000D3A20000}"/>
    <cellStyle name="Title 20 2 2 3" xfId="41639" xr:uid="{00000000-0005-0000-0000-0000D4A20000}"/>
    <cellStyle name="Title 20 2 2 4" xfId="41640" xr:uid="{00000000-0005-0000-0000-0000D5A20000}"/>
    <cellStyle name="Title 20 2 3" xfId="41641" xr:uid="{00000000-0005-0000-0000-0000D6A20000}"/>
    <cellStyle name="Title 20 2 3 2" xfId="41642" xr:uid="{00000000-0005-0000-0000-0000D7A20000}"/>
    <cellStyle name="Title 20 2 3 2 2" xfId="41643" xr:uid="{00000000-0005-0000-0000-0000D8A20000}"/>
    <cellStyle name="Title 20 2 3 2 3" xfId="41644" xr:uid="{00000000-0005-0000-0000-0000D9A20000}"/>
    <cellStyle name="Title 20 2 3 3" xfId="41645" xr:uid="{00000000-0005-0000-0000-0000DAA20000}"/>
    <cellStyle name="Title 20 2 3 4" xfId="41646" xr:uid="{00000000-0005-0000-0000-0000DBA20000}"/>
    <cellStyle name="Title 20 2 4" xfId="41647" xr:uid="{00000000-0005-0000-0000-0000DCA20000}"/>
    <cellStyle name="Title 20 2 4 2" xfId="41648" xr:uid="{00000000-0005-0000-0000-0000DDA20000}"/>
    <cellStyle name="Title 20 2 4 3" xfId="41649" xr:uid="{00000000-0005-0000-0000-0000DEA20000}"/>
    <cellStyle name="Title 20 2 5" xfId="41650" xr:uid="{00000000-0005-0000-0000-0000DFA20000}"/>
    <cellStyle name="Title 20 2 5 2" xfId="41651" xr:uid="{00000000-0005-0000-0000-0000E0A20000}"/>
    <cellStyle name="Title 20 2 5 3" xfId="41652" xr:uid="{00000000-0005-0000-0000-0000E1A20000}"/>
    <cellStyle name="Title 20 2 6" xfId="41653" xr:uid="{00000000-0005-0000-0000-0000E2A20000}"/>
    <cellStyle name="Title 20 2 7" xfId="41654" xr:uid="{00000000-0005-0000-0000-0000E3A20000}"/>
    <cellStyle name="Title 20 3" xfId="41655" xr:uid="{00000000-0005-0000-0000-0000E4A20000}"/>
    <cellStyle name="Title 20 3 2" xfId="41656" xr:uid="{00000000-0005-0000-0000-0000E5A20000}"/>
    <cellStyle name="Title 20 3 2 2" xfId="41657" xr:uid="{00000000-0005-0000-0000-0000E6A20000}"/>
    <cellStyle name="Title 20 3 2 2 2" xfId="41658" xr:uid="{00000000-0005-0000-0000-0000E7A20000}"/>
    <cellStyle name="Title 20 3 2 2 3" xfId="41659" xr:uid="{00000000-0005-0000-0000-0000E8A20000}"/>
    <cellStyle name="Title 20 3 2 3" xfId="41660" xr:uid="{00000000-0005-0000-0000-0000E9A20000}"/>
    <cellStyle name="Title 20 3 2 4" xfId="41661" xr:uid="{00000000-0005-0000-0000-0000EAA20000}"/>
    <cellStyle name="Title 20 3 3" xfId="41662" xr:uid="{00000000-0005-0000-0000-0000EBA20000}"/>
    <cellStyle name="Title 20 3 3 2" xfId="41663" xr:uid="{00000000-0005-0000-0000-0000ECA20000}"/>
    <cellStyle name="Title 20 3 3 2 2" xfId="41664" xr:uid="{00000000-0005-0000-0000-0000EDA20000}"/>
    <cellStyle name="Title 20 3 3 2 3" xfId="41665" xr:uid="{00000000-0005-0000-0000-0000EEA20000}"/>
    <cellStyle name="Title 20 3 3 3" xfId="41666" xr:uid="{00000000-0005-0000-0000-0000EFA20000}"/>
    <cellStyle name="Title 20 3 3 4" xfId="41667" xr:uid="{00000000-0005-0000-0000-0000F0A20000}"/>
    <cellStyle name="Title 20 3 4" xfId="41668" xr:uid="{00000000-0005-0000-0000-0000F1A20000}"/>
    <cellStyle name="Title 20 3 4 2" xfId="41669" xr:uid="{00000000-0005-0000-0000-0000F2A20000}"/>
    <cellStyle name="Title 20 3 4 3" xfId="41670" xr:uid="{00000000-0005-0000-0000-0000F3A20000}"/>
    <cellStyle name="Title 20 3 5" xfId="41671" xr:uid="{00000000-0005-0000-0000-0000F4A20000}"/>
    <cellStyle name="Title 20 3 6" xfId="41672" xr:uid="{00000000-0005-0000-0000-0000F5A20000}"/>
    <cellStyle name="Title 20 4" xfId="41673" xr:uid="{00000000-0005-0000-0000-0000F6A20000}"/>
    <cellStyle name="Title 20 4 2" xfId="41674" xr:uid="{00000000-0005-0000-0000-0000F7A20000}"/>
    <cellStyle name="Title 20 4 2 2" xfId="41675" xr:uid="{00000000-0005-0000-0000-0000F8A20000}"/>
    <cellStyle name="Title 20 4 2 2 2" xfId="41676" xr:uid="{00000000-0005-0000-0000-0000F9A20000}"/>
    <cellStyle name="Title 20 4 2 2 3" xfId="41677" xr:uid="{00000000-0005-0000-0000-0000FAA20000}"/>
    <cellStyle name="Title 20 4 2 3" xfId="41678" xr:uid="{00000000-0005-0000-0000-0000FBA20000}"/>
    <cellStyle name="Title 20 4 2 4" xfId="41679" xr:uid="{00000000-0005-0000-0000-0000FCA20000}"/>
    <cellStyle name="Title 20 4 3" xfId="41680" xr:uid="{00000000-0005-0000-0000-0000FDA20000}"/>
    <cellStyle name="Title 20 4 3 2" xfId="41681" xr:uid="{00000000-0005-0000-0000-0000FEA20000}"/>
    <cellStyle name="Title 20 4 3 2 2" xfId="41682" xr:uid="{00000000-0005-0000-0000-0000FFA20000}"/>
    <cellStyle name="Title 20 4 3 2 3" xfId="41683" xr:uid="{00000000-0005-0000-0000-000000A30000}"/>
    <cellStyle name="Title 20 4 3 3" xfId="41684" xr:uid="{00000000-0005-0000-0000-000001A30000}"/>
    <cellStyle name="Title 20 4 3 4" xfId="41685" xr:uid="{00000000-0005-0000-0000-000002A30000}"/>
    <cellStyle name="Title 20 4 4" xfId="41686" xr:uid="{00000000-0005-0000-0000-000003A30000}"/>
    <cellStyle name="Title 20 4 4 2" xfId="41687" xr:uid="{00000000-0005-0000-0000-000004A30000}"/>
    <cellStyle name="Title 20 4 4 3" xfId="41688" xr:uid="{00000000-0005-0000-0000-000005A30000}"/>
    <cellStyle name="Title 20 4 5" xfId="41689" xr:uid="{00000000-0005-0000-0000-000006A30000}"/>
    <cellStyle name="Title 20 4 6" xfId="41690" xr:uid="{00000000-0005-0000-0000-000007A30000}"/>
    <cellStyle name="Title 20 5" xfId="41691" xr:uid="{00000000-0005-0000-0000-000008A30000}"/>
    <cellStyle name="Title 20 5 2" xfId="41692" xr:uid="{00000000-0005-0000-0000-000009A30000}"/>
    <cellStyle name="Title 20 5 2 2" xfId="41693" xr:uid="{00000000-0005-0000-0000-00000AA30000}"/>
    <cellStyle name="Title 20 5 2 2 2" xfId="41694" xr:uid="{00000000-0005-0000-0000-00000BA30000}"/>
    <cellStyle name="Title 20 5 2 2 3" xfId="41695" xr:uid="{00000000-0005-0000-0000-00000CA30000}"/>
    <cellStyle name="Title 20 5 2 3" xfId="41696" xr:uid="{00000000-0005-0000-0000-00000DA30000}"/>
    <cellStyle name="Title 20 5 2 4" xfId="41697" xr:uid="{00000000-0005-0000-0000-00000EA30000}"/>
    <cellStyle name="Title 20 5 3" xfId="41698" xr:uid="{00000000-0005-0000-0000-00000FA30000}"/>
    <cellStyle name="Title 20 5 3 2" xfId="41699" xr:uid="{00000000-0005-0000-0000-000010A30000}"/>
    <cellStyle name="Title 20 5 3 2 2" xfId="41700" xr:uid="{00000000-0005-0000-0000-000011A30000}"/>
    <cellStyle name="Title 20 5 3 2 3" xfId="41701" xr:uid="{00000000-0005-0000-0000-000012A30000}"/>
    <cellStyle name="Title 20 5 3 3" xfId="41702" xr:uid="{00000000-0005-0000-0000-000013A30000}"/>
    <cellStyle name="Title 20 5 3 4" xfId="41703" xr:uid="{00000000-0005-0000-0000-000014A30000}"/>
    <cellStyle name="Title 20 5 4" xfId="41704" xr:uid="{00000000-0005-0000-0000-000015A30000}"/>
    <cellStyle name="Title 20 5 4 2" xfId="41705" xr:uid="{00000000-0005-0000-0000-000016A30000}"/>
    <cellStyle name="Title 20 5 4 2 2" xfId="41706" xr:uid="{00000000-0005-0000-0000-000017A30000}"/>
    <cellStyle name="Title 20 5 4 2 3" xfId="41707" xr:uid="{00000000-0005-0000-0000-000018A30000}"/>
    <cellStyle name="Title 20 5 4 3" xfId="41708" xr:uid="{00000000-0005-0000-0000-000019A30000}"/>
    <cellStyle name="Title 20 5 4 4" xfId="41709" xr:uid="{00000000-0005-0000-0000-00001AA30000}"/>
    <cellStyle name="Title 20 5 5" xfId="41710" xr:uid="{00000000-0005-0000-0000-00001BA30000}"/>
    <cellStyle name="Title 20 5 5 2" xfId="41711" xr:uid="{00000000-0005-0000-0000-00001CA30000}"/>
    <cellStyle name="Title 20 5 5 3" xfId="41712" xr:uid="{00000000-0005-0000-0000-00001DA30000}"/>
    <cellStyle name="Title 20 5 6" xfId="41713" xr:uid="{00000000-0005-0000-0000-00001EA30000}"/>
    <cellStyle name="Title 20 5 7" xfId="41714" xr:uid="{00000000-0005-0000-0000-00001FA30000}"/>
    <cellStyle name="Title 20 6" xfId="41715" xr:uid="{00000000-0005-0000-0000-000020A30000}"/>
    <cellStyle name="Title 20 6 2" xfId="41716" xr:uid="{00000000-0005-0000-0000-000021A30000}"/>
    <cellStyle name="Title 20 6 2 2" xfId="41717" xr:uid="{00000000-0005-0000-0000-000022A30000}"/>
    <cellStyle name="Title 20 6 2 2 2" xfId="41718" xr:uid="{00000000-0005-0000-0000-000023A30000}"/>
    <cellStyle name="Title 20 6 2 2 3" xfId="41719" xr:uid="{00000000-0005-0000-0000-000024A30000}"/>
    <cellStyle name="Title 20 6 2 3" xfId="41720" xr:uid="{00000000-0005-0000-0000-000025A30000}"/>
    <cellStyle name="Title 20 6 2 4" xfId="41721" xr:uid="{00000000-0005-0000-0000-000026A30000}"/>
    <cellStyle name="Title 20 6 3" xfId="41722" xr:uid="{00000000-0005-0000-0000-000027A30000}"/>
    <cellStyle name="Title 20 6 3 2" xfId="41723" xr:uid="{00000000-0005-0000-0000-000028A30000}"/>
    <cellStyle name="Title 20 6 3 2 2" xfId="41724" xr:uid="{00000000-0005-0000-0000-000029A30000}"/>
    <cellStyle name="Title 20 6 3 2 3" xfId="41725" xr:uid="{00000000-0005-0000-0000-00002AA30000}"/>
    <cellStyle name="Title 20 6 3 3" xfId="41726" xr:uid="{00000000-0005-0000-0000-00002BA30000}"/>
    <cellStyle name="Title 20 6 3 4" xfId="41727" xr:uid="{00000000-0005-0000-0000-00002CA30000}"/>
    <cellStyle name="Title 20 6 4" xfId="41728" xr:uid="{00000000-0005-0000-0000-00002DA30000}"/>
    <cellStyle name="Title 20 6 4 2" xfId="41729" xr:uid="{00000000-0005-0000-0000-00002EA30000}"/>
    <cellStyle name="Title 20 6 4 3" xfId="41730" xr:uid="{00000000-0005-0000-0000-00002FA30000}"/>
    <cellStyle name="Title 20 6 5" xfId="41731" xr:uid="{00000000-0005-0000-0000-000030A30000}"/>
    <cellStyle name="Title 20 6 6" xfId="41732" xr:uid="{00000000-0005-0000-0000-000031A30000}"/>
    <cellStyle name="Title 20 7" xfId="41733" xr:uid="{00000000-0005-0000-0000-000032A30000}"/>
    <cellStyle name="Title 20 7 2" xfId="41734" xr:uid="{00000000-0005-0000-0000-000033A30000}"/>
    <cellStyle name="Title 20 7 2 2" xfId="41735" xr:uid="{00000000-0005-0000-0000-000034A30000}"/>
    <cellStyle name="Title 20 7 2 3" xfId="41736" xr:uid="{00000000-0005-0000-0000-000035A30000}"/>
    <cellStyle name="Title 20 7 3" xfId="41737" xr:uid="{00000000-0005-0000-0000-000036A30000}"/>
    <cellStyle name="Title 20 7 4" xfId="41738" xr:uid="{00000000-0005-0000-0000-000037A30000}"/>
    <cellStyle name="Title 20 8" xfId="41739" xr:uid="{00000000-0005-0000-0000-000038A30000}"/>
    <cellStyle name="Title 20 8 2" xfId="41740" xr:uid="{00000000-0005-0000-0000-000039A30000}"/>
    <cellStyle name="Title 20 8 2 2" xfId="41741" xr:uid="{00000000-0005-0000-0000-00003AA30000}"/>
    <cellStyle name="Title 20 8 2 3" xfId="41742" xr:uid="{00000000-0005-0000-0000-00003BA30000}"/>
    <cellStyle name="Title 20 8 3" xfId="41743" xr:uid="{00000000-0005-0000-0000-00003CA30000}"/>
    <cellStyle name="Title 20 8 4" xfId="41744" xr:uid="{00000000-0005-0000-0000-00003DA30000}"/>
    <cellStyle name="Title 20 9" xfId="41745" xr:uid="{00000000-0005-0000-0000-00003EA30000}"/>
    <cellStyle name="Title 20 9 2" xfId="41746" xr:uid="{00000000-0005-0000-0000-00003FA30000}"/>
    <cellStyle name="Title 20 9 2 2" xfId="41747" xr:uid="{00000000-0005-0000-0000-000040A30000}"/>
    <cellStyle name="Title 20 9 2 3" xfId="41748" xr:uid="{00000000-0005-0000-0000-000041A30000}"/>
    <cellStyle name="Title 20 9 3" xfId="41749" xr:uid="{00000000-0005-0000-0000-000042A30000}"/>
    <cellStyle name="Title 20 9 4" xfId="41750" xr:uid="{00000000-0005-0000-0000-000043A30000}"/>
    <cellStyle name="Title 21" xfId="41751" xr:uid="{00000000-0005-0000-0000-000044A30000}"/>
    <cellStyle name="Title 21 10" xfId="41752" xr:uid="{00000000-0005-0000-0000-000045A30000}"/>
    <cellStyle name="Title 21 10 2" xfId="41753" xr:uid="{00000000-0005-0000-0000-000046A30000}"/>
    <cellStyle name="Title 21 10 3" xfId="41754" xr:uid="{00000000-0005-0000-0000-000047A30000}"/>
    <cellStyle name="Title 21 11" xfId="41755" xr:uid="{00000000-0005-0000-0000-000048A30000}"/>
    <cellStyle name="Title 21 11 2" xfId="41756" xr:uid="{00000000-0005-0000-0000-000049A30000}"/>
    <cellStyle name="Title 21 11 3" xfId="41757" xr:uid="{00000000-0005-0000-0000-00004AA30000}"/>
    <cellStyle name="Title 21 12" xfId="41758" xr:uid="{00000000-0005-0000-0000-00004BA30000}"/>
    <cellStyle name="Title 21 12 2" xfId="41759" xr:uid="{00000000-0005-0000-0000-00004CA30000}"/>
    <cellStyle name="Title 21 12 3" xfId="41760" xr:uid="{00000000-0005-0000-0000-00004DA30000}"/>
    <cellStyle name="Title 21 13" xfId="41761" xr:uid="{00000000-0005-0000-0000-00004EA30000}"/>
    <cellStyle name="Title 21 2" xfId="41762" xr:uid="{00000000-0005-0000-0000-00004FA30000}"/>
    <cellStyle name="Title 21 2 2" xfId="41763" xr:uid="{00000000-0005-0000-0000-000050A30000}"/>
    <cellStyle name="Title 21 2 2 2" xfId="41764" xr:uid="{00000000-0005-0000-0000-000051A30000}"/>
    <cellStyle name="Title 21 2 2 2 2" xfId="41765" xr:uid="{00000000-0005-0000-0000-000052A30000}"/>
    <cellStyle name="Title 21 2 2 2 3" xfId="41766" xr:uid="{00000000-0005-0000-0000-000053A30000}"/>
    <cellStyle name="Title 21 2 2 3" xfId="41767" xr:uid="{00000000-0005-0000-0000-000054A30000}"/>
    <cellStyle name="Title 21 2 2 4" xfId="41768" xr:uid="{00000000-0005-0000-0000-000055A30000}"/>
    <cellStyle name="Title 21 2 3" xfId="41769" xr:uid="{00000000-0005-0000-0000-000056A30000}"/>
    <cellStyle name="Title 21 2 3 2" xfId="41770" xr:uid="{00000000-0005-0000-0000-000057A30000}"/>
    <cellStyle name="Title 21 2 3 2 2" xfId="41771" xr:uid="{00000000-0005-0000-0000-000058A30000}"/>
    <cellStyle name="Title 21 2 3 2 3" xfId="41772" xr:uid="{00000000-0005-0000-0000-000059A30000}"/>
    <cellStyle name="Title 21 2 3 3" xfId="41773" xr:uid="{00000000-0005-0000-0000-00005AA30000}"/>
    <cellStyle name="Title 21 2 3 4" xfId="41774" xr:uid="{00000000-0005-0000-0000-00005BA30000}"/>
    <cellStyle name="Title 21 2 4" xfId="41775" xr:uid="{00000000-0005-0000-0000-00005CA30000}"/>
    <cellStyle name="Title 21 2 4 2" xfId="41776" xr:uid="{00000000-0005-0000-0000-00005DA30000}"/>
    <cellStyle name="Title 21 2 4 3" xfId="41777" xr:uid="{00000000-0005-0000-0000-00005EA30000}"/>
    <cellStyle name="Title 21 2 5" xfId="41778" xr:uid="{00000000-0005-0000-0000-00005FA30000}"/>
    <cellStyle name="Title 21 2 5 2" xfId="41779" xr:uid="{00000000-0005-0000-0000-000060A30000}"/>
    <cellStyle name="Title 21 2 5 3" xfId="41780" xr:uid="{00000000-0005-0000-0000-000061A30000}"/>
    <cellStyle name="Title 21 2 6" xfId="41781" xr:uid="{00000000-0005-0000-0000-000062A30000}"/>
    <cellStyle name="Title 21 2 7" xfId="41782" xr:uid="{00000000-0005-0000-0000-000063A30000}"/>
    <cellStyle name="Title 21 3" xfId="41783" xr:uid="{00000000-0005-0000-0000-000064A30000}"/>
    <cellStyle name="Title 21 3 2" xfId="41784" xr:uid="{00000000-0005-0000-0000-000065A30000}"/>
    <cellStyle name="Title 21 3 2 2" xfId="41785" xr:uid="{00000000-0005-0000-0000-000066A30000}"/>
    <cellStyle name="Title 21 3 2 2 2" xfId="41786" xr:uid="{00000000-0005-0000-0000-000067A30000}"/>
    <cellStyle name="Title 21 3 2 2 3" xfId="41787" xr:uid="{00000000-0005-0000-0000-000068A30000}"/>
    <cellStyle name="Title 21 3 2 3" xfId="41788" xr:uid="{00000000-0005-0000-0000-000069A30000}"/>
    <cellStyle name="Title 21 3 2 4" xfId="41789" xr:uid="{00000000-0005-0000-0000-00006AA30000}"/>
    <cellStyle name="Title 21 3 3" xfId="41790" xr:uid="{00000000-0005-0000-0000-00006BA30000}"/>
    <cellStyle name="Title 21 3 3 2" xfId="41791" xr:uid="{00000000-0005-0000-0000-00006CA30000}"/>
    <cellStyle name="Title 21 3 3 2 2" xfId="41792" xr:uid="{00000000-0005-0000-0000-00006DA30000}"/>
    <cellStyle name="Title 21 3 3 2 3" xfId="41793" xr:uid="{00000000-0005-0000-0000-00006EA30000}"/>
    <cellStyle name="Title 21 3 3 3" xfId="41794" xr:uid="{00000000-0005-0000-0000-00006FA30000}"/>
    <cellStyle name="Title 21 3 3 4" xfId="41795" xr:uid="{00000000-0005-0000-0000-000070A30000}"/>
    <cellStyle name="Title 21 3 4" xfId="41796" xr:uid="{00000000-0005-0000-0000-000071A30000}"/>
    <cellStyle name="Title 21 3 4 2" xfId="41797" xr:uid="{00000000-0005-0000-0000-000072A30000}"/>
    <cellStyle name="Title 21 3 4 3" xfId="41798" xr:uid="{00000000-0005-0000-0000-000073A30000}"/>
    <cellStyle name="Title 21 3 5" xfId="41799" xr:uid="{00000000-0005-0000-0000-000074A30000}"/>
    <cellStyle name="Title 21 3 6" xfId="41800" xr:uid="{00000000-0005-0000-0000-000075A30000}"/>
    <cellStyle name="Title 21 4" xfId="41801" xr:uid="{00000000-0005-0000-0000-000076A30000}"/>
    <cellStyle name="Title 21 4 2" xfId="41802" xr:uid="{00000000-0005-0000-0000-000077A30000}"/>
    <cellStyle name="Title 21 4 2 2" xfId="41803" xr:uid="{00000000-0005-0000-0000-000078A30000}"/>
    <cellStyle name="Title 21 4 2 2 2" xfId="41804" xr:uid="{00000000-0005-0000-0000-000079A30000}"/>
    <cellStyle name="Title 21 4 2 2 3" xfId="41805" xr:uid="{00000000-0005-0000-0000-00007AA30000}"/>
    <cellStyle name="Title 21 4 2 3" xfId="41806" xr:uid="{00000000-0005-0000-0000-00007BA30000}"/>
    <cellStyle name="Title 21 4 2 4" xfId="41807" xr:uid="{00000000-0005-0000-0000-00007CA30000}"/>
    <cellStyle name="Title 21 4 3" xfId="41808" xr:uid="{00000000-0005-0000-0000-00007DA30000}"/>
    <cellStyle name="Title 21 4 3 2" xfId="41809" xr:uid="{00000000-0005-0000-0000-00007EA30000}"/>
    <cellStyle name="Title 21 4 3 2 2" xfId="41810" xr:uid="{00000000-0005-0000-0000-00007FA30000}"/>
    <cellStyle name="Title 21 4 3 2 3" xfId="41811" xr:uid="{00000000-0005-0000-0000-000080A30000}"/>
    <cellStyle name="Title 21 4 3 3" xfId="41812" xr:uid="{00000000-0005-0000-0000-000081A30000}"/>
    <cellStyle name="Title 21 4 3 4" xfId="41813" xr:uid="{00000000-0005-0000-0000-000082A30000}"/>
    <cellStyle name="Title 21 4 4" xfId="41814" xr:uid="{00000000-0005-0000-0000-000083A30000}"/>
    <cellStyle name="Title 21 4 4 2" xfId="41815" xr:uid="{00000000-0005-0000-0000-000084A30000}"/>
    <cellStyle name="Title 21 4 4 3" xfId="41816" xr:uid="{00000000-0005-0000-0000-000085A30000}"/>
    <cellStyle name="Title 21 4 5" xfId="41817" xr:uid="{00000000-0005-0000-0000-000086A30000}"/>
    <cellStyle name="Title 21 4 6" xfId="41818" xr:uid="{00000000-0005-0000-0000-000087A30000}"/>
    <cellStyle name="Title 21 5" xfId="41819" xr:uid="{00000000-0005-0000-0000-000088A30000}"/>
    <cellStyle name="Title 21 5 2" xfId="41820" xr:uid="{00000000-0005-0000-0000-000089A30000}"/>
    <cellStyle name="Title 21 5 2 2" xfId="41821" xr:uid="{00000000-0005-0000-0000-00008AA30000}"/>
    <cellStyle name="Title 21 5 2 2 2" xfId="41822" xr:uid="{00000000-0005-0000-0000-00008BA30000}"/>
    <cellStyle name="Title 21 5 2 2 3" xfId="41823" xr:uid="{00000000-0005-0000-0000-00008CA30000}"/>
    <cellStyle name="Title 21 5 2 3" xfId="41824" xr:uid="{00000000-0005-0000-0000-00008DA30000}"/>
    <cellStyle name="Title 21 5 2 4" xfId="41825" xr:uid="{00000000-0005-0000-0000-00008EA30000}"/>
    <cellStyle name="Title 21 5 3" xfId="41826" xr:uid="{00000000-0005-0000-0000-00008FA30000}"/>
    <cellStyle name="Title 21 5 3 2" xfId="41827" xr:uid="{00000000-0005-0000-0000-000090A30000}"/>
    <cellStyle name="Title 21 5 3 2 2" xfId="41828" xr:uid="{00000000-0005-0000-0000-000091A30000}"/>
    <cellStyle name="Title 21 5 3 2 3" xfId="41829" xr:uid="{00000000-0005-0000-0000-000092A30000}"/>
    <cellStyle name="Title 21 5 3 3" xfId="41830" xr:uid="{00000000-0005-0000-0000-000093A30000}"/>
    <cellStyle name="Title 21 5 3 4" xfId="41831" xr:uid="{00000000-0005-0000-0000-000094A30000}"/>
    <cellStyle name="Title 21 5 4" xfId="41832" xr:uid="{00000000-0005-0000-0000-000095A30000}"/>
    <cellStyle name="Title 21 5 4 2" xfId="41833" xr:uid="{00000000-0005-0000-0000-000096A30000}"/>
    <cellStyle name="Title 21 5 4 2 2" xfId="41834" xr:uid="{00000000-0005-0000-0000-000097A30000}"/>
    <cellStyle name="Title 21 5 4 2 3" xfId="41835" xr:uid="{00000000-0005-0000-0000-000098A30000}"/>
    <cellStyle name="Title 21 5 4 3" xfId="41836" xr:uid="{00000000-0005-0000-0000-000099A30000}"/>
    <cellStyle name="Title 21 5 4 4" xfId="41837" xr:uid="{00000000-0005-0000-0000-00009AA30000}"/>
    <cellStyle name="Title 21 5 5" xfId="41838" xr:uid="{00000000-0005-0000-0000-00009BA30000}"/>
    <cellStyle name="Title 21 5 5 2" xfId="41839" xr:uid="{00000000-0005-0000-0000-00009CA30000}"/>
    <cellStyle name="Title 21 5 5 3" xfId="41840" xr:uid="{00000000-0005-0000-0000-00009DA30000}"/>
    <cellStyle name="Title 21 5 6" xfId="41841" xr:uid="{00000000-0005-0000-0000-00009EA30000}"/>
    <cellStyle name="Title 21 5 7" xfId="41842" xr:uid="{00000000-0005-0000-0000-00009FA30000}"/>
    <cellStyle name="Title 21 6" xfId="41843" xr:uid="{00000000-0005-0000-0000-0000A0A30000}"/>
    <cellStyle name="Title 21 6 2" xfId="41844" xr:uid="{00000000-0005-0000-0000-0000A1A30000}"/>
    <cellStyle name="Title 21 6 2 2" xfId="41845" xr:uid="{00000000-0005-0000-0000-0000A2A30000}"/>
    <cellStyle name="Title 21 6 2 2 2" xfId="41846" xr:uid="{00000000-0005-0000-0000-0000A3A30000}"/>
    <cellStyle name="Title 21 6 2 2 3" xfId="41847" xr:uid="{00000000-0005-0000-0000-0000A4A30000}"/>
    <cellStyle name="Title 21 6 2 3" xfId="41848" xr:uid="{00000000-0005-0000-0000-0000A5A30000}"/>
    <cellStyle name="Title 21 6 2 4" xfId="41849" xr:uid="{00000000-0005-0000-0000-0000A6A30000}"/>
    <cellStyle name="Title 21 6 3" xfId="41850" xr:uid="{00000000-0005-0000-0000-0000A7A30000}"/>
    <cellStyle name="Title 21 6 3 2" xfId="41851" xr:uid="{00000000-0005-0000-0000-0000A8A30000}"/>
    <cellStyle name="Title 21 6 3 2 2" xfId="41852" xr:uid="{00000000-0005-0000-0000-0000A9A30000}"/>
    <cellStyle name="Title 21 6 3 2 3" xfId="41853" xr:uid="{00000000-0005-0000-0000-0000AAA30000}"/>
    <cellStyle name="Title 21 6 3 3" xfId="41854" xr:uid="{00000000-0005-0000-0000-0000ABA30000}"/>
    <cellStyle name="Title 21 6 3 4" xfId="41855" xr:uid="{00000000-0005-0000-0000-0000ACA30000}"/>
    <cellStyle name="Title 21 6 4" xfId="41856" xr:uid="{00000000-0005-0000-0000-0000ADA30000}"/>
    <cellStyle name="Title 21 6 4 2" xfId="41857" xr:uid="{00000000-0005-0000-0000-0000AEA30000}"/>
    <cellStyle name="Title 21 6 4 3" xfId="41858" xr:uid="{00000000-0005-0000-0000-0000AFA30000}"/>
    <cellStyle name="Title 21 6 5" xfId="41859" xr:uid="{00000000-0005-0000-0000-0000B0A30000}"/>
    <cellStyle name="Title 21 6 6" xfId="41860" xr:uid="{00000000-0005-0000-0000-0000B1A30000}"/>
    <cellStyle name="Title 21 7" xfId="41861" xr:uid="{00000000-0005-0000-0000-0000B2A30000}"/>
    <cellStyle name="Title 21 7 2" xfId="41862" xr:uid="{00000000-0005-0000-0000-0000B3A30000}"/>
    <cellStyle name="Title 21 7 2 2" xfId="41863" xr:uid="{00000000-0005-0000-0000-0000B4A30000}"/>
    <cellStyle name="Title 21 7 2 3" xfId="41864" xr:uid="{00000000-0005-0000-0000-0000B5A30000}"/>
    <cellStyle name="Title 21 7 3" xfId="41865" xr:uid="{00000000-0005-0000-0000-0000B6A30000}"/>
    <cellStyle name="Title 21 7 4" xfId="41866" xr:uid="{00000000-0005-0000-0000-0000B7A30000}"/>
    <cellStyle name="Title 21 8" xfId="41867" xr:uid="{00000000-0005-0000-0000-0000B8A30000}"/>
    <cellStyle name="Title 21 8 2" xfId="41868" xr:uid="{00000000-0005-0000-0000-0000B9A30000}"/>
    <cellStyle name="Title 21 8 2 2" xfId="41869" xr:uid="{00000000-0005-0000-0000-0000BAA30000}"/>
    <cellStyle name="Title 21 8 2 3" xfId="41870" xr:uid="{00000000-0005-0000-0000-0000BBA30000}"/>
    <cellStyle name="Title 21 8 3" xfId="41871" xr:uid="{00000000-0005-0000-0000-0000BCA30000}"/>
    <cellStyle name="Title 21 8 4" xfId="41872" xr:uid="{00000000-0005-0000-0000-0000BDA30000}"/>
    <cellStyle name="Title 21 9" xfId="41873" xr:uid="{00000000-0005-0000-0000-0000BEA30000}"/>
    <cellStyle name="Title 21 9 2" xfId="41874" xr:uid="{00000000-0005-0000-0000-0000BFA30000}"/>
    <cellStyle name="Title 21 9 2 2" xfId="41875" xr:uid="{00000000-0005-0000-0000-0000C0A30000}"/>
    <cellStyle name="Title 21 9 2 3" xfId="41876" xr:uid="{00000000-0005-0000-0000-0000C1A30000}"/>
    <cellStyle name="Title 21 9 3" xfId="41877" xr:uid="{00000000-0005-0000-0000-0000C2A30000}"/>
    <cellStyle name="Title 21 9 4" xfId="41878" xr:uid="{00000000-0005-0000-0000-0000C3A30000}"/>
    <cellStyle name="Title 22" xfId="41879" xr:uid="{00000000-0005-0000-0000-0000C4A30000}"/>
    <cellStyle name="Title 22 10" xfId="41880" xr:uid="{00000000-0005-0000-0000-0000C5A30000}"/>
    <cellStyle name="Title 22 10 2" xfId="41881" xr:uid="{00000000-0005-0000-0000-0000C6A30000}"/>
    <cellStyle name="Title 22 10 3" xfId="41882" xr:uid="{00000000-0005-0000-0000-0000C7A30000}"/>
    <cellStyle name="Title 22 11" xfId="41883" xr:uid="{00000000-0005-0000-0000-0000C8A30000}"/>
    <cellStyle name="Title 22 11 2" xfId="41884" xr:uid="{00000000-0005-0000-0000-0000C9A30000}"/>
    <cellStyle name="Title 22 11 3" xfId="41885" xr:uid="{00000000-0005-0000-0000-0000CAA30000}"/>
    <cellStyle name="Title 22 12" xfId="41886" xr:uid="{00000000-0005-0000-0000-0000CBA30000}"/>
    <cellStyle name="Title 22 12 2" xfId="41887" xr:uid="{00000000-0005-0000-0000-0000CCA30000}"/>
    <cellStyle name="Title 22 12 3" xfId="41888" xr:uid="{00000000-0005-0000-0000-0000CDA30000}"/>
    <cellStyle name="Title 22 13" xfId="41889" xr:uid="{00000000-0005-0000-0000-0000CEA30000}"/>
    <cellStyle name="Title 22 2" xfId="41890" xr:uid="{00000000-0005-0000-0000-0000CFA30000}"/>
    <cellStyle name="Title 22 2 2" xfId="41891" xr:uid="{00000000-0005-0000-0000-0000D0A30000}"/>
    <cellStyle name="Title 22 2 2 2" xfId="41892" xr:uid="{00000000-0005-0000-0000-0000D1A30000}"/>
    <cellStyle name="Title 22 2 2 2 2" xfId="41893" xr:uid="{00000000-0005-0000-0000-0000D2A30000}"/>
    <cellStyle name="Title 22 2 2 2 3" xfId="41894" xr:uid="{00000000-0005-0000-0000-0000D3A30000}"/>
    <cellStyle name="Title 22 2 2 3" xfId="41895" xr:uid="{00000000-0005-0000-0000-0000D4A30000}"/>
    <cellStyle name="Title 22 2 2 4" xfId="41896" xr:uid="{00000000-0005-0000-0000-0000D5A30000}"/>
    <cellStyle name="Title 22 2 3" xfId="41897" xr:uid="{00000000-0005-0000-0000-0000D6A30000}"/>
    <cellStyle name="Title 22 2 3 2" xfId="41898" xr:uid="{00000000-0005-0000-0000-0000D7A30000}"/>
    <cellStyle name="Title 22 2 3 2 2" xfId="41899" xr:uid="{00000000-0005-0000-0000-0000D8A30000}"/>
    <cellStyle name="Title 22 2 3 2 3" xfId="41900" xr:uid="{00000000-0005-0000-0000-0000D9A30000}"/>
    <cellStyle name="Title 22 2 3 3" xfId="41901" xr:uid="{00000000-0005-0000-0000-0000DAA30000}"/>
    <cellStyle name="Title 22 2 3 4" xfId="41902" xr:uid="{00000000-0005-0000-0000-0000DBA30000}"/>
    <cellStyle name="Title 22 2 4" xfId="41903" xr:uid="{00000000-0005-0000-0000-0000DCA30000}"/>
    <cellStyle name="Title 22 2 4 2" xfId="41904" xr:uid="{00000000-0005-0000-0000-0000DDA30000}"/>
    <cellStyle name="Title 22 2 4 3" xfId="41905" xr:uid="{00000000-0005-0000-0000-0000DEA30000}"/>
    <cellStyle name="Title 22 2 5" xfId="41906" xr:uid="{00000000-0005-0000-0000-0000DFA30000}"/>
    <cellStyle name="Title 22 2 5 2" xfId="41907" xr:uid="{00000000-0005-0000-0000-0000E0A30000}"/>
    <cellStyle name="Title 22 2 5 3" xfId="41908" xr:uid="{00000000-0005-0000-0000-0000E1A30000}"/>
    <cellStyle name="Title 22 2 6" xfId="41909" xr:uid="{00000000-0005-0000-0000-0000E2A30000}"/>
    <cellStyle name="Title 22 2 7" xfId="41910" xr:uid="{00000000-0005-0000-0000-0000E3A30000}"/>
    <cellStyle name="Title 22 3" xfId="41911" xr:uid="{00000000-0005-0000-0000-0000E4A30000}"/>
    <cellStyle name="Title 22 3 2" xfId="41912" xr:uid="{00000000-0005-0000-0000-0000E5A30000}"/>
    <cellStyle name="Title 22 3 2 2" xfId="41913" xr:uid="{00000000-0005-0000-0000-0000E6A30000}"/>
    <cellStyle name="Title 22 3 2 2 2" xfId="41914" xr:uid="{00000000-0005-0000-0000-0000E7A30000}"/>
    <cellStyle name="Title 22 3 2 2 3" xfId="41915" xr:uid="{00000000-0005-0000-0000-0000E8A30000}"/>
    <cellStyle name="Title 22 3 2 3" xfId="41916" xr:uid="{00000000-0005-0000-0000-0000E9A30000}"/>
    <cellStyle name="Title 22 3 2 4" xfId="41917" xr:uid="{00000000-0005-0000-0000-0000EAA30000}"/>
    <cellStyle name="Title 22 3 3" xfId="41918" xr:uid="{00000000-0005-0000-0000-0000EBA30000}"/>
    <cellStyle name="Title 22 3 3 2" xfId="41919" xr:uid="{00000000-0005-0000-0000-0000ECA30000}"/>
    <cellStyle name="Title 22 3 3 2 2" xfId="41920" xr:uid="{00000000-0005-0000-0000-0000EDA30000}"/>
    <cellStyle name="Title 22 3 3 2 3" xfId="41921" xr:uid="{00000000-0005-0000-0000-0000EEA30000}"/>
    <cellStyle name="Title 22 3 3 3" xfId="41922" xr:uid="{00000000-0005-0000-0000-0000EFA30000}"/>
    <cellStyle name="Title 22 3 3 4" xfId="41923" xr:uid="{00000000-0005-0000-0000-0000F0A30000}"/>
    <cellStyle name="Title 22 3 4" xfId="41924" xr:uid="{00000000-0005-0000-0000-0000F1A30000}"/>
    <cellStyle name="Title 22 3 4 2" xfId="41925" xr:uid="{00000000-0005-0000-0000-0000F2A30000}"/>
    <cellStyle name="Title 22 3 4 3" xfId="41926" xr:uid="{00000000-0005-0000-0000-0000F3A30000}"/>
    <cellStyle name="Title 22 3 5" xfId="41927" xr:uid="{00000000-0005-0000-0000-0000F4A30000}"/>
    <cellStyle name="Title 22 3 6" xfId="41928" xr:uid="{00000000-0005-0000-0000-0000F5A30000}"/>
    <cellStyle name="Title 22 4" xfId="41929" xr:uid="{00000000-0005-0000-0000-0000F6A30000}"/>
    <cellStyle name="Title 22 4 2" xfId="41930" xr:uid="{00000000-0005-0000-0000-0000F7A30000}"/>
    <cellStyle name="Title 22 4 2 2" xfId="41931" xr:uid="{00000000-0005-0000-0000-0000F8A30000}"/>
    <cellStyle name="Title 22 4 2 2 2" xfId="41932" xr:uid="{00000000-0005-0000-0000-0000F9A30000}"/>
    <cellStyle name="Title 22 4 2 2 3" xfId="41933" xr:uid="{00000000-0005-0000-0000-0000FAA30000}"/>
    <cellStyle name="Title 22 4 2 3" xfId="41934" xr:uid="{00000000-0005-0000-0000-0000FBA30000}"/>
    <cellStyle name="Title 22 4 2 4" xfId="41935" xr:uid="{00000000-0005-0000-0000-0000FCA30000}"/>
    <cellStyle name="Title 22 4 3" xfId="41936" xr:uid="{00000000-0005-0000-0000-0000FDA30000}"/>
    <cellStyle name="Title 22 4 3 2" xfId="41937" xr:uid="{00000000-0005-0000-0000-0000FEA30000}"/>
    <cellStyle name="Title 22 4 3 2 2" xfId="41938" xr:uid="{00000000-0005-0000-0000-0000FFA30000}"/>
    <cellStyle name="Title 22 4 3 2 3" xfId="41939" xr:uid="{00000000-0005-0000-0000-000000A40000}"/>
    <cellStyle name="Title 22 4 3 3" xfId="41940" xr:uid="{00000000-0005-0000-0000-000001A40000}"/>
    <cellStyle name="Title 22 4 3 4" xfId="41941" xr:uid="{00000000-0005-0000-0000-000002A40000}"/>
    <cellStyle name="Title 22 4 4" xfId="41942" xr:uid="{00000000-0005-0000-0000-000003A40000}"/>
    <cellStyle name="Title 22 4 4 2" xfId="41943" xr:uid="{00000000-0005-0000-0000-000004A40000}"/>
    <cellStyle name="Title 22 4 4 3" xfId="41944" xr:uid="{00000000-0005-0000-0000-000005A40000}"/>
    <cellStyle name="Title 22 4 5" xfId="41945" xr:uid="{00000000-0005-0000-0000-000006A40000}"/>
    <cellStyle name="Title 22 4 6" xfId="41946" xr:uid="{00000000-0005-0000-0000-000007A40000}"/>
    <cellStyle name="Title 22 5" xfId="41947" xr:uid="{00000000-0005-0000-0000-000008A40000}"/>
    <cellStyle name="Title 22 5 2" xfId="41948" xr:uid="{00000000-0005-0000-0000-000009A40000}"/>
    <cellStyle name="Title 22 5 2 2" xfId="41949" xr:uid="{00000000-0005-0000-0000-00000AA40000}"/>
    <cellStyle name="Title 22 5 2 2 2" xfId="41950" xr:uid="{00000000-0005-0000-0000-00000BA40000}"/>
    <cellStyle name="Title 22 5 2 2 3" xfId="41951" xr:uid="{00000000-0005-0000-0000-00000CA40000}"/>
    <cellStyle name="Title 22 5 2 3" xfId="41952" xr:uid="{00000000-0005-0000-0000-00000DA40000}"/>
    <cellStyle name="Title 22 5 2 4" xfId="41953" xr:uid="{00000000-0005-0000-0000-00000EA40000}"/>
    <cellStyle name="Title 22 5 3" xfId="41954" xr:uid="{00000000-0005-0000-0000-00000FA40000}"/>
    <cellStyle name="Title 22 5 3 2" xfId="41955" xr:uid="{00000000-0005-0000-0000-000010A40000}"/>
    <cellStyle name="Title 22 5 3 2 2" xfId="41956" xr:uid="{00000000-0005-0000-0000-000011A40000}"/>
    <cellStyle name="Title 22 5 3 2 3" xfId="41957" xr:uid="{00000000-0005-0000-0000-000012A40000}"/>
    <cellStyle name="Title 22 5 3 3" xfId="41958" xr:uid="{00000000-0005-0000-0000-000013A40000}"/>
    <cellStyle name="Title 22 5 3 4" xfId="41959" xr:uid="{00000000-0005-0000-0000-000014A40000}"/>
    <cellStyle name="Title 22 5 4" xfId="41960" xr:uid="{00000000-0005-0000-0000-000015A40000}"/>
    <cellStyle name="Title 22 5 4 2" xfId="41961" xr:uid="{00000000-0005-0000-0000-000016A40000}"/>
    <cellStyle name="Title 22 5 4 2 2" xfId="41962" xr:uid="{00000000-0005-0000-0000-000017A40000}"/>
    <cellStyle name="Title 22 5 4 2 3" xfId="41963" xr:uid="{00000000-0005-0000-0000-000018A40000}"/>
    <cellStyle name="Title 22 5 4 3" xfId="41964" xr:uid="{00000000-0005-0000-0000-000019A40000}"/>
    <cellStyle name="Title 22 5 4 4" xfId="41965" xr:uid="{00000000-0005-0000-0000-00001AA40000}"/>
    <cellStyle name="Title 22 5 5" xfId="41966" xr:uid="{00000000-0005-0000-0000-00001BA40000}"/>
    <cellStyle name="Title 22 5 5 2" xfId="41967" xr:uid="{00000000-0005-0000-0000-00001CA40000}"/>
    <cellStyle name="Title 22 5 5 3" xfId="41968" xr:uid="{00000000-0005-0000-0000-00001DA40000}"/>
    <cellStyle name="Title 22 5 6" xfId="41969" xr:uid="{00000000-0005-0000-0000-00001EA40000}"/>
    <cellStyle name="Title 22 5 7" xfId="41970" xr:uid="{00000000-0005-0000-0000-00001FA40000}"/>
    <cellStyle name="Title 22 6" xfId="41971" xr:uid="{00000000-0005-0000-0000-000020A40000}"/>
    <cellStyle name="Title 22 6 2" xfId="41972" xr:uid="{00000000-0005-0000-0000-000021A40000}"/>
    <cellStyle name="Title 22 6 2 2" xfId="41973" xr:uid="{00000000-0005-0000-0000-000022A40000}"/>
    <cellStyle name="Title 22 6 2 2 2" xfId="41974" xr:uid="{00000000-0005-0000-0000-000023A40000}"/>
    <cellStyle name="Title 22 6 2 2 3" xfId="41975" xr:uid="{00000000-0005-0000-0000-000024A40000}"/>
    <cellStyle name="Title 22 6 2 3" xfId="41976" xr:uid="{00000000-0005-0000-0000-000025A40000}"/>
    <cellStyle name="Title 22 6 2 4" xfId="41977" xr:uid="{00000000-0005-0000-0000-000026A40000}"/>
    <cellStyle name="Title 22 6 3" xfId="41978" xr:uid="{00000000-0005-0000-0000-000027A40000}"/>
    <cellStyle name="Title 22 6 3 2" xfId="41979" xr:uid="{00000000-0005-0000-0000-000028A40000}"/>
    <cellStyle name="Title 22 6 3 2 2" xfId="41980" xr:uid="{00000000-0005-0000-0000-000029A40000}"/>
    <cellStyle name="Title 22 6 3 2 3" xfId="41981" xr:uid="{00000000-0005-0000-0000-00002AA40000}"/>
    <cellStyle name="Title 22 6 3 3" xfId="41982" xr:uid="{00000000-0005-0000-0000-00002BA40000}"/>
    <cellStyle name="Title 22 6 3 4" xfId="41983" xr:uid="{00000000-0005-0000-0000-00002CA40000}"/>
    <cellStyle name="Title 22 6 4" xfId="41984" xr:uid="{00000000-0005-0000-0000-00002DA40000}"/>
    <cellStyle name="Title 22 6 4 2" xfId="41985" xr:uid="{00000000-0005-0000-0000-00002EA40000}"/>
    <cellStyle name="Title 22 6 4 3" xfId="41986" xr:uid="{00000000-0005-0000-0000-00002FA40000}"/>
    <cellStyle name="Title 22 6 5" xfId="41987" xr:uid="{00000000-0005-0000-0000-000030A40000}"/>
    <cellStyle name="Title 22 6 6" xfId="41988" xr:uid="{00000000-0005-0000-0000-000031A40000}"/>
    <cellStyle name="Title 22 7" xfId="41989" xr:uid="{00000000-0005-0000-0000-000032A40000}"/>
    <cellStyle name="Title 22 7 2" xfId="41990" xr:uid="{00000000-0005-0000-0000-000033A40000}"/>
    <cellStyle name="Title 22 7 2 2" xfId="41991" xr:uid="{00000000-0005-0000-0000-000034A40000}"/>
    <cellStyle name="Title 22 7 2 3" xfId="41992" xr:uid="{00000000-0005-0000-0000-000035A40000}"/>
    <cellStyle name="Title 22 7 3" xfId="41993" xr:uid="{00000000-0005-0000-0000-000036A40000}"/>
    <cellStyle name="Title 22 7 4" xfId="41994" xr:uid="{00000000-0005-0000-0000-000037A40000}"/>
    <cellStyle name="Title 22 8" xfId="41995" xr:uid="{00000000-0005-0000-0000-000038A40000}"/>
    <cellStyle name="Title 22 8 2" xfId="41996" xr:uid="{00000000-0005-0000-0000-000039A40000}"/>
    <cellStyle name="Title 22 8 2 2" xfId="41997" xr:uid="{00000000-0005-0000-0000-00003AA40000}"/>
    <cellStyle name="Title 22 8 2 3" xfId="41998" xr:uid="{00000000-0005-0000-0000-00003BA40000}"/>
    <cellStyle name="Title 22 8 3" xfId="41999" xr:uid="{00000000-0005-0000-0000-00003CA40000}"/>
    <cellStyle name="Title 22 8 4" xfId="42000" xr:uid="{00000000-0005-0000-0000-00003DA40000}"/>
    <cellStyle name="Title 22 9" xfId="42001" xr:uid="{00000000-0005-0000-0000-00003EA40000}"/>
    <cellStyle name="Title 22 9 2" xfId="42002" xr:uid="{00000000-0005-0000-0000-00003FA40000}"/>
    <cellStyle name="Title 22 9 2 2" xfId="42003" xr:uid="{00000000-0005-0000-0000-000040A40000}"/>
    <cellStyle name="Title 22 9 2 3" xfId="42004" xr:uid="{00000000-0005-0000-0000-000041A40000}"/>
    <cellStyle name="Title 22 9 3" xfId="42005" xr:uid="{00000000-0005-0000-0000-000042A40000}"/>
    <cellStyle name="Title 22 9 4" xfId="42006" xr:uid="{00000000-0005-0000-0000-000043A40000}"/>
    <cellStyle name="Title 23" xfId="42007" xr:uid="{00000000-0005-0000-0000-000044A40000}"/>
    <cellStyle name="Title 23 10" xfId="42008" xr:uid="{00000000-0005-0000-0000-000045A40000}"/>
    <cellStyle name="Title 23 10 2" xfId="42009" xr:uid="{00000000-0005-0000-0000-000046A40000}"/>
    <cellStyle name="Title 23 10 3" xfId="42010" xr:uid="{00000000-0005-0000-0000-000047A40000}"/>
    <cellStyle name="Title 23 11" xfId="42011" xr:uid="{00000000-0005-0000-0000-000048A40000}"/>
    <cellStyle name="Title 23 11 2" xfId="42012" xr:uid="{00000000-0005-0000-0000-000049A40000}"/>
    <cellStyle name="Title 23 11 3" xfId="42013" xr:uid="{00000000-0005-0000-0000-00004AA40000}"/>
    <cellStyle name="Title 23 12" xfId="42014" xr:uid="{00000000-0005-0000-0000-00004BA40000}"/>
    <cellStyle name="Title 23 12 2" xfId="42015" xr:uid="{00000000-0005-0000-0000-00004CA40000}"/>
    <cellStyle name="Title 23 12 3" xfId="42016" xr:uid="{00000000-0005-0000-0000-00004DA40000}"/>
    <cellStyle name="Title 23 13" xfId="42017" xr:uid="{00000000-0005-0000-0000-00004EA40000}"/>
    <cellStyle name="Title 23 2" xfId="42018" xr:uid="{00000000-0005-0000-0000-00004FA40000}"/>
    <cellStyle name="Title 23 2 2" xfId="42019" xr:uid="{00000000-0005-0000-0000-000050A40000}"/>
    <cellStyle name="Title 23 2 2 2" xfId="42020" xr:uid="{00000000-0005-0000-0000-000051A40000}"/>
    <cellStyle name="Title 23 2 2 2 2" xfId="42021" xr:uid="{00000000-0005-0000-0000-000052A40000}"/>
    <cellStyle name="Title 23 2 2 2 3" xfId="42022" xr:uid="{00000000-0005-0000-0000-000053A40000}"/>
    <cellStyle name="Title 23 2 2 3" xfId="42023" xr:uid="{00000000-0005-0000-0000-000054A40000}"/>
    <cellStyle name="Title 23 2 2 4" xfId="42024" xr:uid="{00000000-0005-0000-0000-000055A40000}"/>
    <cellStyle name="Title 23 2 3" xfId="42025" xr:uid="{00000000-0005-0000-0000-000056A40000}"/>
    <cellStyle name="Title 23 2 3 2" xfId="42026" xr:uid="{00000000-0005-0000-0000-000057A40000}"/>
    <cellStyle name="Title 23 2 3 2 2" xfId="42027" xr:uid="{00000000-0005-0000-0000-000058A40000}"/>
    <cellStyle name="Title 23 2 3 2 3" xfId="42028" xr:uid="{00000000-0005-0000-0000-000059A40000}"/>
    <cellStyle name="Title 23 2 3 3" xfId="42029" xr:uid="{00000000-0005-0000-0000-00005AA40000}"/>
    <cellStyle name="Title 23 2 3 4" xfId="42030" xr:uid="{00000000-0005-0000-0000-00005BA40000}"/>
    <cellStyle name="Title 23 2 4" xfId="42031" xr:uid="{00000000-0005-0000-0000-00005CA40000}"/>
    <cellStyle name="Title 23 2 4 2" xfId="42032" xr:uid="{00000000-0005-0000-0000-00005DA40000}"/>
    <cellStyle name="Title 23 2 4 3" xfId="42033" xr:uid="{00000000-0005-0000-0000-00005EA40000}"/>
    <cellStyle name="Title 23 2 5" xfId="42034" xr:uid="{00000000-0005-0000-0000-00005FA40000}"/>
    <cellStyle name="Title 23 2 5 2" xfId="42035" xr:uid="{00000000-0005-0000-0000-000060A40000}"/>
    <cellStyle name="Title 23 2 5 3" xfId="42036" xr:uid="{00000000-0005-0000-0000-000061A40000}"/>
    <cellStyle name="Title 23 2 6" xfId="42037" xr:uid="{00000000-0005-0000-0000-000062A40000}"/>
    <cellStyle name="Title 23 2 7" xfId="42038" xr:uid="{00000000-0005-0000-0000-000063A40000}"/>
    <cellStyle name="Title 23 3" xfId="42039" xr:uid="{00000000-0005-0000-0000-000064A40000}"/>
    <cellStyle name="Title 23 3 2" xfId="42040" xr:uid="{00000000-0005-0000-0000-000065A40000}"/>
    <cellStyle name="Title 23 3 2 2" xfId="42041" xr:uid="{00000000-0005-0000-0000-000066A40000}"/>
    <cellStyle name="Title 23 3 2 2 2" xfId="42042" xr:uid="{00000000-0005-0000-0000-000067A40000}"/>
    <cellStyle name="Title 23 3 2 2 3" xfId="42043" xr:uid="{00000000-0005-0000-0000-000068A40000}"/>
    <cellStyle name="Title 23 3 2 3" xfId="42044" xr:uid="{00000000-0005-0000-0000-000069A40000}"/>
    <cellStyle name="Title 23 3 2 4" xfId="42045" xr:uid="{00000000-0005-0000-0000-00006AA40000}"/>
    <cellStyle name="Title 23 3 3" xfId="42046" xr:uid="{00000000-0005-0000-0000-00006BA40000}"/>
    <cellStyle name="Title 23 3 3 2" xfId="42047" xr:uid="{00000000-0005-0000-0000-00006CA40000}"/>
    <cellStyle name="Title 23 3 3 2 2" xfId="42048" xr:uid="{00000000-0005-0000-0000-00006DA40000}"/>
    <cellStyle name="Title 23 3 3 2 3" xfId="42049" xr:uid="{00000000-0005-0000-0000-00006EA40000}"/>
    <cellStyle name="Title 23 3 3 3" xfId="42050" xr:uid="{00000000-0005-0000-0000-00006FA40000}"/>
    <cellStyle name="Title 23 3 3 4" xfId="42051" xr:uid="{00000000-0005-0000-0000-000070A40000}"/>
    <cellStyle name="Title 23 3 4" xfId="42052" xr:uid="{00000000-0005-0000-0000-000071A40000}"/>
    <cellStyle name="Title 23 3 4 2" xfId="42053" xr:uid="{00000000-0005-0000-0000-000072A40000}"/>
    <cellStyle name="Title 23 3 4 3" xfId="42054" xr:uid="{00000000-0005-0000-0000-000073A40000}"/>
    <cellStyle name="Title 23 3 5" xfId="42055" xr:uid="{00000000-0005-0000-0000-000074A40000}"/>
    <cellStyle name="Title 23 3 6" xfId="42056" xr:uid="{00000000-0005-0000-0000-000075A40000}"/>
    <cellStyle name="Title 23 4" xfId="42057" xr:uid="{00000000-0005-0000-0000-000076A40000}"/>
    <cellStyle name="Title 23 4 2" xfId="42058" xr:uid="{00000000-0005-0000-0000-000077A40000}"/>
    <cellStyle name="Title 23 4 2 2" xfId="42059" xr:uid="{00000000-0005-0000-0000-000078A40000}"/>
    <cellStyle name="Title 23 4 2 2 2" xfId="42060" xr:uid="{00000000-0005-0000-0000-000079A40000}"/>
    <cellStyle name="Title 23 4 2 2 3" xfId="42061" xr:uid="{00000000-0005-0000-0000-00007AA40000}"/>
    <cellStyle name="Title 23 4 2 3" xfId="42062" xr:uid="{00000000-0005-0000-0000-00007BA40000}"/>
    <cellStyle name="Title 23 4 2 4" xfId="42063" xr:uid="{00000000-0005-0000-0000-00007CA40000}"/>
    <cellStyle name="Title 23 4 3" xfId="42064" xr:uid="{00000000-0005-0000-0000-00007DA40000}"/>
    <cellStyle name="Title 23 4 3 2" xfId="42065" xr:uid="{00000000-0005-0000-0000-00007EA40000}"/>
    <cellStyle name="Title 23 4 3 2 2" xfId="42066" xr:uid="{00000000-0005-0000-0000-00007FA40000}"/>
    <cellStyle name="Title 23 4 3 2 3" xfId="42067" xr:uid="{00000000-0005-0000-0000-000080A40000}"/>
    <cellStyle name="Title 23 4 3 3" xfId="42068" xr:uid="{00000000-0005-0000-0000-000081A40000}"/>
    <cellStyle name="Title 23 4 3 4" xfId="42069" xr:uid="{00000000-0005-0000-0000-000082A40000}"/>
    <cellStyle name="Title 23 4 4" xfId="42070" xr:uid="{00000000-0005-0000-0000-000083A40000}"/>
    <cellStyle name="Title 23 4 4 2" xfId="42071" xr:uid="{00000000-0005-0000-0000-000084A40000}"/>
    <cellStyle name="Title 23 4 4 3" xfId="42072" xr:uid="{00000000-0005-0000-0000-000085A40000}"/>
    <cellStyle name="Title 23 4 5" xfId="42073" xr:uid="{00000000-0005-0000-0000-000086A40000}"/>
    <cellStyle name="Title 23 4 6" xfId="42074" xr:uid="{00000000-0005-0000-0000-000087A40000}"/>
    <cellStyle name="Title 23 5" xfId="42075" xr:uid="{00000000-0005-0000-0000-000088A40000}"/>
    <cellStyle name="Title 23 5 2" xfId="42076" xr:uid="{00000000-0005-0000-0000-000089A40000}"/>
    <cellStyle name="Title 23 5 2 2" xfId="42077" xr:uid="{00000000-0005-0000-0000-00008AA40000}"/>
    <cellStyle name="Title 23 5 2 2 2" xfId="42078" xr:uid="{00000000-0005-0000-0000-00008BA40000}"/>
    <cellStyle name="Title 23 5 2 2 3" xfId="42079" xr:uid="{00000000-0005-0000-0000-00008CA40000}"/>
    <cellStyle name="Title 23 5 2 3" xfId="42080" xr:uid="{00000000-0005-0000-0000-00008DA40000}"/>
    <cellStyle name="Title 23 5 2 4" xfId="42081" xr:uid="{00000000-0005-0000-0000-00008EA40000}"/>
    <cellStyle name="Title 23 5 3" xfId="42082" xr:uid="{00000000-0005-0000-0000-00008FA40000}"/>
    <cellStyle name="Title 23 5 3 2" xfId="42083" xr:uid="{00000000-0005-0000-0000-000090A40000}"/>
    <cellStyle name="Title 23 5 3 2 2" xfId="42084" xr:uid="{00000000-0005-0000-0000-000091A40000}"/>
    <cellStyle name="Title 23 5 3 2 3" xfId="42085" xr:uid="{00000000-0005-0000-0000-000092A40000}"/>
    <cellStyle name="Title 23 5 3 3" xfId="42086" xr:uid="{00000000-0005-0000-0000-000093A40000}"/>
    <cellStyle name="Title 23 5 3 4" xfId="42087" xr:uid="{00000000-0005-0000-0000-000094A40000}"/>
    <cellStyle name="Title 23 5 4" xfId="42088" xr:uid="{00000000-0005-0000-0000-000095A40000}"/>
    <cellStyle name="Title 23 5 4 2" xfId="42089" xr:uid="{00000000-0005-0000-0000-000096A40000}"/>
    <cellStyle name="Title 23 5 4 2 2" xfId="42090" xr:uid="{00000000-0005-0000-0000-000097A40000}"/>
    <cellStyle name="Title 23 5 4 2 3" xfId="42091" xr:uid="{00000000-0005-0000-0000-000098A40000}"/>
    <cellStyle name="Title 23 5 4 3" xfId="42092" xr:uid="{00000000-0005-0000-0000-000099A40000}"/>
    <cellStyle name="Title 23 5 4 4" xfId="42093" xr:uid="{00000000-0005-0000-0000-00009AA40000}"/>
    <cellStyle name="Title 23 5 5" xfId="42094" xr:uid="{00000000-0005-0000-0000-00009BA40000}"/>
    <cellStyle name="Title 23 5 5 2" xfId="42095" xr:uid="{00000000-0005-0000-0000-00009CA40000}"/>
    <cellStyle name="Title 23 5 5 3" xfId="42096" xr:uid="{00000000-0005-0000-0000-00009DA40000}"/>
    <cellStyle name="Title 23 5 6" xfId="42097" xr:uid="{00000000-0005-0000-0000-00009EA40000}"/>
    <cellStyle name="Title 23 5 7" xfId="42098" xr:uid="{00000000-0005-0000-0000-00009FA40000}"/>
    <cellStyle name="Title 23 6" xfId="42099" xr:uid="{00000000-0005-0000-0000-0000A0A40000}"/>
    <cellStyle name="Title 23 6 2" xfId="42100" xr:uid="{00000000-0005-0000-0000-0000A1A40000}"/>
    <cellStyle name="Title 23 6 2 2" xfId="42101" xr:uid="{00000000-0005-0000-0000-0000A2A40000}"/>
    <cellStyle name="Title 23 6 2 2 2" xfId="42102" xr:uid="{00000000-0005-0000-0000-0000A3A40000}"/>
    <cellStyle name="Title 23 6 2 2 3" xfId="42103" xr:uid="{00000000-0005-0000-0000-0000A4A40000}"/>
    <cellStyle name="Title 23 6 2 3" xfId="42104" xr:uid="{00000000-0005-0000-0000-0000A5A40000}"/>
    <cellStyle name="Title 23 6 2 4" xfId="42105" xr:uid="{00000000-0005-0000-0000-0000A6A40000}"/>
    <cellStyle name="Title 23 6 3" xfId="42106" xr:uid="{00000000-0005-0000-0000-0000A7A40000}"/>
    <cellStyle name="Title 23 6 3 2" xfId="42107" xr:uid="{00000000-0005-0000-0000-0000A8A40000}"/>
    <cellStyle name="Title 23 6 3 2 2" xfId="42108" xr:uid="{00000000-0005-0000-0000-0000A9A40000}"/>
    <cellStyle name="Title 23 6 3 2 3" xfId="42109" xr:uid="{00000000-0005-0000-0000-0000AAA40000}"/>
    <cellStyle name="Title 23 6 3 3" xfId="42110" xr:uid="{00000000-0005-0000-0000-0000ABA40000}"/>
    <cellStyle name="Title 23 6 3 4" xfId="42111" xr:uid="{00000000-0005-0000-0000-0000ACA40000}"/>
    <cellStyle name="Title 23 6 4" xfId="42112" xr:uid="{00000000-0005-0000-0000-0000ADA40000}"/>
    <cellStyle name="Title 23 6 4 2" xfId="42113" xr:uid="{00000000-0005-0000-0000-0000AEA40000}"/>
    <cellStyle name="Title 23 6 4 3" xfId="42114" xr:uid="{00000000-0005-0000-0000-0000AFA40000}"/>
    <cellStyle name="Title 23 6 5" xfId="42115" xr:uid="{00000000-0005-0000-0000-0000B0A40000}"/>
    <cellStyle name="Title 23 6 6" xfId="42116" xr:uid="{00000000-0005-0000-0000-0000B1A40000}"/>
    <cellStyle name="Title 23 7" xfId="42117" xr:uid="{00000000-0005-0000-0000-0000B2A40000}"/>
    <cellStyle name="Title 23 7 2" xfId="42118" xr:uid="{00000000-0005-0000-0000-0000B3A40000}"/>
    <cellStyle name="Title 23 7 2 2" xfId="42119" xr:uid="{00000000-0005-0000-0000-0000B4A40000}"/>
    <cellStyle name="Title 23 7 2 3" xfId="42120" xr:uid="{00000000-0005-0000-0000-0000B5A40000}"/>
    <cellStyle name="Title 23 7 3" xfId="42121" xr:uid="{00000000-0005-0000-0000-0000B6A40000}"/>
    <cellStyle name="Title 23 7 4" xfId="42122" xr:uid="{00000000-0005-0000-0000-0000B7A40000}"/>
    <cellStyle name="Title 23 8" xfId="42123" xr:uid="{00000000-0005-0000-0000-0000B8A40000}"/>
    <cellStyle name="Title 23 8 2" xfId="42124" xr:uid="{00000000-0005-0000-0000-0000B9A40000}"/>
    <cellStyle name="Title 23 8 2 2" xfId="42125" xr:uid="{00000000-0005-0000-0000-0000BAA40000}"/>
    <cellStyle name="Title 23 8 2 3" xfId="42126" xr:uid="{00000000-0005-0000-0000-0000BBA40000}"/>
    <cellStyle name="Title 23 8 3" xfId="42127" xr:uid="{00000000-0005-0000-0000-0000BCA40000}"/>
    <cellStyle name="Title 23 8 4" xfId="42128" xr:uid="{00000000-0005-0000-0000-0000BDA40000}"/>
    <cellStyle name="Title 23 9" xfId="42129" xr:uid="{00000000-0005-0000-0000-0000BEA40000}"/>
    <cellStyle name="Title 23 9 2" xfId="42130" xr:uid="{00000000-0005-0000-0000-0000BFA40000}"/>
    <cellStyle name="Title 23 9 2 2" xfId="42131" xr:uid="{00000000-0005-0000-0000-0000C0A40000}"/>
    <cellStyle name="Title 23 9 2 3" xfId="42132" xr:uid="{00000000-0005-0000-0000-0000C1A40000}"/>
    <cellStyle name="Title 23 9 3" xfId="42133" xr:uid="{00000000-0005-0000-0000-0000C2A40000}"/>
    <cellStyle name="Title 23 9 4" xfId="42134" xr:uid="{00000000-0005-0000-0000-0000C3A40000}"/>
    <cellStyle name="Title 24" xfId="42135" xr:uid="{00000000-0005-0000-0000-0000C4A40000}"/>
    <cellStyle name="Title 24 10" xfId="42136" xr:uid="{00000000-0005-0000-0000-0000C5A40000}"/>
    <cellStyle name="Title 24 10 2" xfId="42137" xr:uid="{00000000-0005-0000-0000-0000C6A40000}"/>
    <cellStyle name="Title 24 10 3" xfId="42138" xr:uid="{00000000-0005-0000-0000-0000C7A40000}"/>
    <cellStyle name="Title 24 11" xfId="42139" xr:uid="{00000000-0005-0000-0000-0000C8A40000}"/>
    <cellStyle name="Title 24 11 2" xfId="42140" xr:uid="{00000000-0005-0000-0000-0000C9A40000}"/>
    <cellStyle name="Title 24 11 3" xfId="42141" xr:uid="{00000000-0005-0000-0000-0000CAA40000}"/>
    <cellStyle name="Title 24 12" xfId="42142" xr:uid="{00000000-0005-0000-0000-0000CBA40000}"/>
    <cellStyle name="Title 24 12 2" xfId="42143" xr:uid="{00000000-0005-0000-0000-0000CCA40000}"/>
    <cellStyle name="Title 24 12 3" xfId="42144" xr:uid="{00000000-0005-0000-0000-0000CDA40000}"/>
    <cellStyle name="Title 24 13" xfId="42145" xr:uid="{00000000-0005-0000-0000-0000CEA40000}"/>
    <cellStyle name="Title 24 2" xfId="42146" xr:uid="{00000000-0005-0000-0000-0000CFA40000}"/>
    <cellStyle name="Title 24 2 2" xfId="42147" xr:uid="{00000000-0005-0000-0000-0000D0A40000}"/>
    <cellStyle name="Title 24 2 2 2" xfId="42148" xr:uid="{00000000-0005-0000-0000-0000D1A40000}"/>
    <cellStyle name="Title 24 2 2 2 2" xfId="42149" xr:uid="{00000000-0005-0000-0000-0000D2A40000}"/>
    <cellStyle name="Title 24 2 2 2 3" xfId="42150" xr:uid="{00000000-0005-0000-0000-0000D3A40000}"/>
    <cellStyle name="Title 24 2 2 3" xfId="42151" xr:uid="{00000000-0005-0000-0000-0000D4A40000}"/>
    <cellStyle name="Title 24 2 2 4" xfId="42152" xr:uid="{00000000-0005-0000-0000-0000D5A40000}"/>
    <cellStyle name="Title 24 2 3" xfId="42153" xr:uid="{00000000-0005-0000-0000-0000D6A40000}"/>
    <cellStyle name="Title 24 2 3 2" xfId="42154" xr:uid="{00000000-0005-0000-0000-0000D7A40000}"/>
    <cellStyle name="Title 24 2 3 2 2" xfId="42155" xr:uid="{00000000-0005-0000-0000-0000D8A40000}"/>
    <cellStyle name="Title 24 2 3 2 3" xfId="42156" xr:uid="{00000000-0005-0000-0000-0000D9A40000}"/>
    <cellStyle name="Title 24 2 3 3" xfId="42157" xr:uid="{00000000-0005-0000-0000-0000DAA40000}"/>
    <cellStyle name="Title 24 2 3 4" xfId="42158" xr:uid="{00000000-0005-0000-0000-0000DBA40000}"/>
    <cellStyle name="Title 24 2 4" xfId="42159" xr:uid="{00000000-0005-0000-0000-0000DCA40000}"/>
    <cellStyle name="Title 24 2 4 2" xfId="42160" xr:uid="{00000000-0005-0000-0000-0000DDA40000}"/>
    <cellStyle name="Title 24 2 4 3" xfId="42161" xr:uid="{00000000-0005-0000-0000-0000DEA40000}"/>
    <cellStyle name="Title 24 2 5" xfId="42162" xr:uid="{00000000-0005-0000-0000-0000DFA40000}"/>
    <cellStyle name="Title 24 2 5 2" xfId="42163" xr:uid="{00000000-0005-0000-0000-0000E0A40000}"/>
    <cellStyle name="Title 24 2 5 3" xfId="42164" xr:uid="{00000000-0005-0000-0000-0000E1A40000}"/>
    <cellStyle name="Title 24 2 6" xfId="42165" xr:uid="{00000000-0005-0000-0000-0000E2A40000}"/>
    <cellStyle name="Title 24 2 7" xfId="42166" xr:uid="{00000000-0005-0000-0000-0000E3A40000}"/>
    <cellStyle name="Title 24 3" xfId="42167" xr:uid="{00000000-0005-0000-0000-0000E4A40000}"/>
    <cellStyle name="Title 24 3 2" xfId="42168" xr:uid="{00000000-0005-0000-0000-0000E5A40000}"/>
    <cellStyle name="Title 24 3 2 2" xfId="42169" xr:uid="{00000000-0005-0000-0000-0000E6A40000}"/>
    <cellStyle name="Title 24 3 2 2 2" xfId="42170" xr:uid="{00000000-0005-0000-0000-0000E7A40000}"/>
    <cellStyle name="Title 24 3 2 2 3" xfId="42171" xr:uid="{00000000-0005-0000-0000-0000E8A40000}"/>
    <cellStyle name="Title 24 3 2 3" xfId="42172" xr:uid="{00000000-0005-0000-0000-0000E9A40000}"/>
    <cellStyle name="Title 24 3 2 4" xfId="42173" xr:uid="{00000000-0005-0000-0000-0000EAA40000}"/>
    <cellStyle name="Title 24 3 3" xfId="42174" xr:uid="{00000000-0005-0000-0000-0000EBA40000}"/>
    <cellStyle name="Title 24 3 3 2" xfId="42175" xr:uid="{00000000-0005-0000-0000-0000ECA40000}"/>
    <cellStyle name="Title 24 3 3 2 2" xfId="42176" xr:uid="{00000000-0005-0000-0000-0000EDA40000}"/>
    <cellStyle name="Title 24 3 3 2 3" xfId="42177" xr:uid="{00000000-0005-0000-0000-0000EEA40000}"/>
    <cellStyle name="Title 24 3 3 3" xfId="42178" xr:uid="{00000000-0005-0000-0000-0000EFA40000}"/>
    <cellStyle name="Title 24 3 3 4" xfId="42179" xr:uid="{00000000-0005-0000-0000-0000F0A40000}"/>
    <cellStyle name="Title 24 3 4" xfId="42180" xr:uid="{00000000-0005-0000-0000-0000F1A40000}"/>
    <cellStyle name="Title 24 3 4 2" xfId="42181" xr:uid="{00000000-0005-0000-0000-0000F2A40000}"/>
    <cellStyle name="Title 24 3 4 3" xfId="42182" xr:uid="{00000000-0005-0000-0000-0000F3A40000}"/>
    <cellStyle name="Title 24 3 5" xfId="42183" xr:uid="{00000000-0005-0000-0000-0000F4A40000}"/>
    <cellStyle name="Title 24 3 6" xfId="42184" xr:uid="{00000000-0005-0000-0000-0000F5A40000}"/>
    <cellStyle name="Title 24 4" xfId="42185" xr:uid="{00000000-0005-0000-0000-0000F6A40000}"/>
    <cellStyle name="Title 24 4 2" xfId="42186" xr:uid="{00000000-0005-0000-0000-0000F7A40000}"/>
    <cellStyle name="Title 24 4 2 2" xfId="42187" xr:uid="{00000000-0005-0000-0000-0000F8A40000}"/>
    <cellStyle name="Title 24 4 2 2 2" xfId="42188" xr:uid="{00000000-0005-0000-0000-0000F9A40000}"/>
    <cellStyle name="Title 24 4 2 2 3" xfId="42189" xr:uid="{00000000-0005-0000-0000-0000FAA40000}"/>
    <cellStyle name="Title 24 4 2 3" xfId="42190" xr:uid="{00000000-0005-0000-0000-0000FBA40000}"/>
    <cellStyle name="Title 24 4 2 4" xfId="42191" xr:uid="{00000000-0005-0000-0000-0000FCA40000}"/>
    <cellStyle name="Title 24 4 3" xfId="42192" xr:uid="{00000000-0005-0000-0000-0000FDA40000}"/>
    <cellStyle name="Title 24 4 3 2" xfId="42193" xr:uid="{00000000-0005-0000-0000-0000FEA40000}"/>
    <cellStyle name="Title 24 4 3 2 2" xfId="42194" xr:uid="{00000000-0005-0000-0000-0000FFA40000}"/>
    <cellStyle name="Title 24 4 3 2 3" xfId="42195" xr:uid="{00000000-0005-0000-0000-000000A50000}"/>
    <cellStyle name="Title 24 4 3 3" xfId="42196" xr:uid="{00000000-0005-0000-0000-000001A50000}"/>
    <cellStyle name="Title 24 4 3 4" xfId="42197" xr:uid="{00000000-0005-0000-0000-000002A50000}"/>
    <cellStyle name="Title 24 4 4" xfId="42198" xr:uid="{00000000-0005-0000-0000-000003A50000}"/>
    <cellStyle name="Title 24 4 4 2" xfId="42199" xr:uid="{00000000-0005-0000-0000-000004A50000}"/>
    <cellStyle name="Title 24 4 4 3" xfId="42200" xr:uid="{00000000-0005-0000-0000-000005A50000}"/>
    <cellStyle name="Title 24 4 5" xfId="42201" xr:uid="{00000000-0005-0000-0000-000006A50000}"/>
    <cellStyle name="Title 24 4 6" xfId="42202" xr:uid="{00000000-0005-0000-0000-000007A50000}"/>
    <cellStyle name="Title 24 5" xfId="42203" xr:uid="{00000000-0005-0000-0000-000008A50000}"/>
    <cellStyle name="Title 24 5 2" xfId="42204" xr:uid="{00000000-0005-0000-0000-000009A50000}"/>
    <cellStyle name="Title 24 5 2 2" xfId="42205" xr:uid="{00000000-0005-0000-0000-00000AA50000}"/>
    <cellStyle name="Title 24 5 2 2 2" xfId="42206" xr:uid="{00000000-0005-0000-0000-00000BA50000}"/>
    <cellStyle name="Title 24 5 2 2 3" xfId="42207" xr:uid="{00000000-0005-0000-0000-00000CA50000}"/>
    <cellStyle name="Title 24 5 2 3" xfId="42208" xr:uid="{00000000-0005-0000-0000-00000DA50000}"/>
    <cellStyle name="Title 24 5 2 4" xfId="42209" xr:uid="{00000000-0005-0000-0000-00000EA50000}"/>
    <cellStyle name="Title 24 5 3" xfId="42210" xr:uid="{00000000-0005-0000-0000-00000FA50000}"/>
    <cellStyle name="Title 24 5 3 2" xfId="42211" xr:uid="{00000000-0005-0000-0000-000010A50000}"/>
    <cellStyle name="Title 24 5 3 2 2" xfId="42212" xr:uid="{00000000-0005-0000-0000-000011A50000}"/>
    <cellStyle name="Title 24 5 3 2 3" xfId="42213" xr:uid="{00000000-0005-0000-0000-000012A50000}"/>
    <cellStyle name="Title 24 5 3 3" xfId="42214" xr:uid="{00000000-0005-0000-0000-000013A50000}"/>
    <cellStyle name="Title 24 5 3 4" xfId="42215" xr:uid="{00000000-0005-0000-0000-000014A50000}"/>
    <cellStyle name="Title 24 5 4" xfId="42216" xr:uid="{00000000-0005-0000-0000-000015A50000}"/>
    <cellStyle name="Title 24 5 4 2" xfId="42217" xr:uid="{00000000-0005-0000-0000-000016A50000}"/>
    <cellStyle name="Title 24 5 4 2 2" xfId="42218" xr:uid="{00000000-0005-0000-0000-000017A50000}"/>
    <cellStyle name="Title 24 5 4 2 3" xfId="42219" xr:uid="{00000000-0005-0000-0000-000018A50000}"/>
    <cellStyle name="Title 24 5 4 3" xfId="42220" xr:uid="{00000000-0005-0000-0000-000019A50000}"/>
    <cellStyle name="Title 24 5 4 4" xfId="42221" xr:uid="{00000000-0005-0000-0000-00001AA50000}"/>
    <cellStyle name="Title 24 5 5" xfId="42222" xr:uid="{00000000-0005-0000-0000-00001BA50000}"/>
    <cellStyle name="Title 24 5 5 2" xfId="42223" xr:uid="{00000000-0005-0000-0000-00001CA50000}"/>
    <cellStyle name="Title 24 5 5 3" xfId="42224" xr:uid="{00000000-0005-0000-0000-00001DA50000}"/>
    <cellStyle name="Title 24 5 6" xfId="42225" xr:uid="{00000000-0005-0000-0000-00001EA50000}"/>
    <cellStyle name="Title 24 5 7" xfId="42226" xr:uid="{00000000-0005-0000-0000-00001FA50000}"/>
    <cellStyle name="Title 24 6" xfId="42227" xr:uid="{00000000-0005-0000-0000-000020A50000}"/>
    <cellStyle name="Title 24 6 2" xfId="42228" xr:uid="{00000000-0005-0000-0000-000021A50000}"/>
    <cellStyle name="Title 24 6 2 2" xfId="42229" xr:uid="{00000000-0005-0000-0000-000022A50000}"/>
    <cellStyle name="Title 24 6 2 2 2" xfId="42230" xr:uid="{00000000-0005-0000-0000-000023A50000}"/>
    <cellStyle name="Title 24 6 2 2 3" xfId="42231" xr:uid="{00000000-0005-0000-0000-000024A50000}"/>
    <cellStyle name="Title 24 6 2 3" xfId="42232" xr:uid="{00000000-0005-0000-0000-000025A50000}"/>
    <cellStyle name="Title 24 6 2 4" xfId="42233" xr:uid="{00000000-0005-0000-0000-000026A50000}"/>
    <cellStyle name="Title 24 6 3" xfId="42234" xr:uid="{00000000-0005-0000-0000-000027A50000}"/>
    <cellStyle name="Title 24 6 3 2" xfId="42235" xr:uid="{00000000-0005-0000-0000-000028A50000}"/>
    <cellStyle name="Title 24 6 3 2 2" xfId="42236" xr:uid="{00000000-0005-0000-0000-000029A50000}"/>
    <cellStyle name="Title 24 6 3 2 3" xfId="42237" xr:uid="{00000000-0005-0000-0000-00002AA50000}"/>
    <cellStyle name="Title 24 6 3 3" xfId="42238" xr:uid="{00000000-0005-0000-0000-00002BA50000}"/>
    <cellStyle name="Title 24 6 3 4" xfId="42239" xr:uid="{00000000-0005-0000-0000-00002CA50000}"/>
    <cellStyle name="Title 24 6 4" xfId="42240" xr:uid="{00000000-0005-0000-0000-00002DA50000}"/>
    <cellStyle name="Title 24 6 4 2" xfId="42241" xr:uid="{00000000-0005-0000-0000-00002EA50000}"/>
    <cellStyle name="Title 24 6 4 3" xfId="42242" xr:uid="{00000000-0005-0000-0000-00002FA50000}"/>
    <cellStyle name="Title 24 6 5" xfId="42243" xr:uid="{00000000-0005-0000-0000-000030A50000}"/>
    <cellStyle name="Title 24 6 6" xfId="42244" xr:uid="{00000000-0005-0000-0000-000031A50000}"/>
    <cellStyle name="Title 24 7" xfId="42245" xr:uid="{00000000-0005-0000-0000-000032A50000}"/>
    <cellStyle name="Title 24 7 2" xfId="42246" xr:uid="{00000000-0005-0000-0000-000033A50000}"/>
    <cellStyle name="Title 24 7 2 2" xfId="42247" xr:uid="{00000000-0005-0000-0000-000034A50000}"/>
    <cellStyle name="Title 24 7 2 3" xfId="42248" xr:uid="{00000000-0005-0000-0000-000035A50000}"/>
    <cellStyle name="Title 24 7 3" xfId="42249" xr:uid="{00000000-0005-0000-0000-000036A50000}"/>
    <cellStyle name="Title 24 7 4" xfId="42250" xr:uid="{00000000-0005-0000-0000-000037A50000}"/>
    <cellStyle name="Title 24 8" xfId="42251" xr:uid="{00000000-0005-0000-0000-000038A50000}"/>
    <cellStyle name="Title 24 8 2" xfId="42252" xr:uid="{00000000-0005-0000-0000-000039A50000}"/>
    <cellStyle name="Title 24 8 2 2" xfId="42253" xr:uid="{00000000-0005-0000-0000-00003AA50000}"/>
    <cellStyle name="Title 24 8 2 3" xfId="42254" xr:uid="{00000000-0005-0000-0000-00003BA50000}"/>
    <cellStyle name="Title 24 8 3" xfId="42255" xr:uid="{00000000-0005-0000-0000-00003CA50000}"/>
    <cellStyle name="Title 24 8 4" xfId="42256" xr:uid="{00000000-0005-0000-0000-00003DA50000}"/>
    <cellStyle name="Title 24 9" xfId="42257" xr:uid="{00000000-0005-0000-0000-00003EA50000}"/>
    <cellStyle name="Title 24 9 2" xfId="42258" xr:uid="{00000000-0005-0000-0000-00003FA50000}"/>
    <cellStyle name="Title 24 9 2 2" xfId="42259" xr:uid="{00000000-0005-0000-0000-000040A50000}"/>
    <cellStyle name="Title 24 9 2 3" xfId="42260" xr:uid="{00000000-0005-0000-0000-000041A50000}"/>
    <cellStyle name="Title 24 9 3" xfId="42261" xr:uid="{00000000-0005-0000-0000-000042A50000}"/>
    <cellStyle name="Title 24 9 4" xfId="42262" xr:uid="{00000000-0005-0000-0000-000043A50000}"/>
    <cellStyle name="Title 25" xfId="42263" xr:uid="{00000000-0005-0000-0000-000044A50000}"/>
    <cellStyle name="Title 25 10" xfId="42264" xr:uid="{00000000-0005-0000-0000-000045A50000}"/>
    <cellStyle name="Title 25 10 2" xfId="42265" xr:uid="{00000000-0005-0000-0000-000046A50000}"/>
    <cellStyle name="Title 25 10 3" xfId="42266" xr:uid="{00000000-0005-0000-0000-000047A50000}"/>
    <cellStyle name="Title 25 11" xfId="42267" xr:uid="{00000000-0005-0000-0000-000048A50000}"/>
    <cellStyle name="Title 25 11 2" xfId="42268" xr:uid="{00000000-0005-0000-0000-000049A50000}"/>
    <cellStyle name="Title 25 11 3" xfId="42269" xr:uid="{00000000-0005-0000-0000-00004AA50000}"/>
    <cellStyle name="Title 25 12" xfId="42270" xr:uid="{00000000-0005-0000-0000-00004BA50000}"/>
    <cellStyle name="Title 25 12 2" xfId="42271" xr:uid="{00000000-0005-0000-0000-00004CA50000}"/>
    <cellStyle name="Title 25 12 3" xfId="42272" xr:uid="{00000000-0005-0000-0000-00004DA50000}"/>
    <cellStyle name="Title 25 13" xfId="42273" xr:uid="{00000000-0005-0000-0000-00004EA50000}"/>
    <cellStyle name="Title 25 2" xfId="42274" xr:uid="{00000000-0005-0000-0000-00004FA50000}"/>
    <cellStyle name="Title 25 2 2" xfId="42275" xr:uid="{00000000-0005-0000-0000-000050A50000}"/>
    <cellStyle name="Title 25 2 2 2" xfId="42276" xr:uid="{00000000-0005-0000-0000-000051A50000}"/>
    <cellStyle name="Title 25 2 2 2 2" xfId="42277" xr:uid="{00000000-0005-0000-0000-000052A50000}"/>
    <cellStyle name="Title 25 2 2 2 3" xfId="42278" xr:uid="{00000000-0005-0000-0000-000053A50000}"/>
    <cellStyle name="Title 25 2 2 3" xfId="42279" xr:uid="{00000000-0005-0000-0000-000054A50000}"/>
    <cellStyle name="Title 25 2 2 4" xfId="42280" xr:uid="{00000000-0005-0000-0000-000055A50000}"/>
    <cellStyle name="Title 25 2 3" xfId="42281" xr:uid="{00000000-0005-0000-0000-000056A50000}"/>
    <cellStyle name="Title 25 2 3 2" xfId="42282" xr:uid="{00000000-0005-0000-0000-000057A50000}"/>
    <cellStyle name="Title 25 2 3 2 2" xfId="42283" xr:uid="{00000000-0005-0000-0000-000058A50000}"/>
    <cellStyle name="Title 25 2 3 2 3" xfId="42284" xr:uid="{00000000-0005-0000-0000-000059A50000}"/>
    <cellStyle name="Title 25 2 3 3" xfId="42285" xr:uid="{00000000-0005-0000-0000-00005AA50000}"/>
    <cellStyle name="Title 25 2 3 4" xfId="42286" xr:uid="{00000000-0005-0000-0000-00005BA50000}"/>
    <cellStyle name="Title 25 2 4" xfId="42287" xr:uid="{00000000-0005-0000-0000-00005CA50000}"/>
    <cellStyle name="Title 25 2 4 2" xfId="42288" xr:uid="{00000000-0005-0000-0000-00005DA50000}"/>
    <cellStyle name="Title 25 2 4 3" xfId="42289" xr:uid="{00000000-0005-0000-0000-00005EA50000}"/>
    <cellStyle name="Title 25 2 5" xfId="42290" xr:uid="{00000000-0005-0000-0000-00005FA50000}"/>
    <cellStyle name="Title 25 2 5 2" xfId="42291" xr:uid="{00000000-0005-0000-0000-000060A50000}"/>
    <cellStyle name="Title 25 2 5 3" xfId="42292" xr:uid="{00000000-0005-0000-0000-000061A50000}"/>
    <cellStyle name="Title 25 2 6" xfId="42293" xr:uid="{00000000-0005-0000-0000-000062A50000}"/>
    <cellStyle name="Title 25 2 7" xfId="42294" xr:uid="{00000000-0005-0000-0000-000063A50000}"/>
    <cellStyle name="Title 25 3" xfId="42295" xr:uid="{00000000-0005-0000-0000-000064A50000}"/>
    <cellStyle name="Title 25 3 2" xfId="42296" xr:uid="{00000000-0005-0000-0000-000065A50000}"/>
    <cellStyle name="Title 25 3 2 2" xfId="42297" xr:uid="{00000000-0005-0000-0000-000066A50000}"/>
    <cellStyle name="Title 25 3 2 2 2" xfId="42298" xr:uid="{00000000-0005-0000-0000-000067A50000}"/>
    <cellStyle name="Title 25 3 2 2 3" xfId="42299" xr:uid="{00000000-0005-0000-0000-000068A50000}"/>
    <cellStyle name="Title 25 3 2 3" xfId="42300" xr:uid="{00000000-0005-0000-0000-000069A50000}"/>
    <cellStyle name="Title 25 3 2 4" xfId="42301" xr:uid="{00000000-0005-0000-0000-00006AA50000}"/>
    <cellStyle name="Title 25 3 3" xfId="42302" xr:uid="{00000000-0005-0000-0000-00006BA50000}"/>
    <cellStyle name="Title 25 3 3 2" xfId="42303" xr:uid="{00000000-0005-0000-0000-00006CA50000}"/>
    <cellStyle name="Title 25 3 3 2 2" xfId="42304" xr:uid="{00000000-0005-0000-0000-00006DA50000}"/>
    <cellStyle name="Title 25 3 3 2 3" xfId="42305" xr:uid="{00000000-0005-0000-0000-00006EA50000}"/>
    <cellStyle name="Title 25 3 3 3" xfId="42306" xr:uid="{00000000-0005-0000-0000-00006FA50000}"/>
    <cellStyle name="Title 25 3 3 4" xfId="42307" xr:uid="{00000000-0005-0000-0000-000070A50000}"/>
    <cellStyle name="Title 25 3 4" xfId="42308" xr:uid="{00000000-0005-0000-0000-000071A50000}"/>
    <cellStyle name="Title 25 3 4 2" xfId="42309" xr:uid="{00000000-0005-0000-0000-000072A50000}"/>
    <cellStyle name="Title 25 3 4 3" xfId="42310" xr:uid="{00000000-0005-0000-0000-000073A50000}"/>
    <cellStyle name="Title 25 3 5" xfId="42311" xr:uid="{00000000-0005-0000-0000-000074A50000}"/>
    <cellStyle name="Title 25 3 6" xfId="42312" xr:uid="{00000000-0005-0000-0000-000075A50000}"/>
    <cellStyle name="Title 25 4" xfId="42313" xr:uid="{00000000-0005-0000-0000-000076A50000}"/>
    <cellStyle name="Title 25 4 2" xfId="42314" xr:uid="{00000000-0005-0000-0000-000077A50000}"/>
    <cellStyle name="Title 25 4 2 2" xfId="42315" xr:uid="{00000000-0005-0000-0000-000078A50000}"/>
    <cellStyle name="Title 25 4 2 2 2" xfId="42316" xr:uid="{00000000-0005-0000-0000-000079A50000}"/>
    <cellStyle name="Title 25 4 2 2 3" xfId="42317" xr:uid="{00000000-0005-0000-0000-00007AA50000}"/>
    <cellStyle name="Title 25 4 2 3" xfId="42318" xr:uid="{00000000-0005-0000-0000-00007BA50000}"/>
    <cellStyle name="Title 25 4 2 4" xfId="42319" xr:uid="{00000000-0005-0000-0000-00007CA50000}"/>
    <cellStyle name="Title 25 4 3" xfId="42320" xr:uid="{00000000-0005-0000-0000-00007DA50000}"/>
    <cellStyle name="Title 25 4 3 2" xfId="42321" xr:uid="{00000000-0005-0000-0000-00007EA50000}"/>
    <cellStyle name="Title 25 4 3 2 2" xfId="42322" xr:uid="{00000000-0005-0000-0000-00007FA50000}"/>
    <cellStyle name="Title 25 4 3 2 3" xfId="42323" xr:uid="{00000000-0005-0000-0000-000080A50000}"/>
    <cellStyle name="Title 25 4 3 3" xfId="42324" xr:uid="{00000000-0005-0000-0000-000081A50000}"/>
    <cellStyle name="Title 25 4 3 4" xfId="42325" xr:uid="{00000000-0005-0000-0000-000082A50000}"/>
    <cellStyle name="Title 25 4 4" xfId="42326" xr:uid="{00000000-0005-0000-0000-000083A50000}"/>
    <cellStyle name="Title 25 4 4 2" xfId="42327" xr:uid="{00000000-0005-0000-0000-000084A50000}"/>
    <cellStyle name="Title 25 4 4 3" xfId="42328" xr:uid="{00000000-0005-0000-0000-000085A50000}"/>
    <cellStyle name="Title 25 4 5" xfId="42329" xr:uid="{00000000-0005-0000-0000-000086A50000}"/>
    <cellStyle name="Title 25 4 6" xfId="42330" xr:uid="{00000000-0005-0000-0000-000087A50000}"/>
    <cellStyle name="Title 25 5" xfId="42331" xr:uid="{00000000-0005-0000-0000-000088A50000}"/>
    <cellStyle name="Title 25 5 2" xfId="42332" xr:uid="{00000000-0005-0000-0000-000089A50000}"/>
    <cellStyle name="Title 25 5 2 2" xfId="42333" xr:uid="{00000000-0005-0000-0000-00008AA50000}"/>
    <cellStyle name="Title 25 5 2 2 2" xfId="42334" xr:uid="{00000000-0005-0000-0000-00008BA50000}"/>
    <cellStyle name="Title 25 5 2 2 3" xfId="42335" xr:uid="{00000000-0005-0000-0000-00008CA50000}"/>
    <cellStyle name="Title 25 5 2 3" xfId="42336" xr:uid="{00000000-0005-0000-0000-00008DA50000}"/>
    <cellStyle name="Title 25 5 2 4" xfId="42337" xr:uid="{00000000-0005-0000-0000-00008EA50000}"/>
    <cellStyle name="Title 25 5 3" xfId="42338" xr:uid="{00000000-0005-0000-0000-00008FA50000}"/>
    <cellStyle name="Title 25 5 3 2" xfId="42339" xr:uid="{00000000-0005-0000-0000-000090A50000}"/>
    <cellStyle name="Title 25 5 3 2 2" xfId="42340" xr:uid="{00000000-0005-0000-0000-000091A50000}"/>
    <cellStyle name="Title 25 5 3 2 3" xfId="42341" xr:uid="{00000000-0005-0000-0000-000092A50000}"/>
    <cellStyle name="Title 25 5 3 3" xfId="42342" xr:uid="{00000000-0005-0000-0000-000093A50000}"/>
    <cellStyle name="Title 25 5 3 4" xfId="42343" xr:uid="{00000000-0005-0000-0000-000094A50000}"/>
    <cellStyle name="Title 25 5 4" xfId="42344" xr:uid="{00000000-0005-0000-0000-000095A50000}"/>
    <cellStyle name="Title 25 5 4 2" xfId="42345" xr:uid="{00000000-0005-0000-0000-000096A50000}"/>
    <cellStyle name="Title 25 5 4 2 2" xfId="42346" xr:uid="{00000000-0005-0000-0000-000097A50000}"/>
    <cellStyle name="Title 25 5 4 2 3" xfId="42347" xr:uid="{00000000-0005-0000-0000-000098A50000}"/>
    <cellStyle name="Title 25 5 4 3" xfId="42348" xr:uid="{00000000-0005-0000-0000-000099A50000}"/>
    <cellStyle name="Title 25 5 4 4" xfId="42349" xr:uid="{00000000-0005-0000-0000-00009AA50000}"/>
    <cellStyle name="Title 25 5 5" xfId="42350" xr:uid="{00000000-0005-0000-0000-00009BA50000}"/>
    <cellStyle name="Title 25 5 5 2" xfId="42351" xr:uid="{00000000-0005-0000-0000-00009CA50000}"/>
    <cellStyle name="Title 25 5 5 3" xfId="42352" xr:uid="{00000000-0005-0000-0000-00009DA50000}"/>
    <cellStyle name="Title 25 5 6" xfId="42353" xr:uid="{00000000-0005-0000-0000-00009EA50000}"/>
    <cellStyle name="Title 25 5 7" xfId="42354" xr:uid="{00000000-0005-0000-0000-00009FA50000}"/>
    <cellStyle name="Title 25 6" xfId="42355" xr:uid="{00000000-0005-0000-0000-0000A0A50000}"/>
    <cellStyle name="Title 25 6 2" xfId="42356" xr:uid="{00000000-0005-0000-0000-0000A1A50000}"/>
    <cellStyle name="Title 25 6 2 2" xfId="42357" xr:uid="{00000000-0005-0000-0000-0000A2A50000}"/>
    <cellStyle name="Title 25 6 2 2 2" xfId="42358" xr:uid="{00000000-0005-0000-0000-0000A3A50000}"/>
    <cellStyle name="Title 25 6 2 2 3" xfId="42359" xr:uid="{00000000-0005-0000-0000-0000A4A50000}"/>
    <cellStyle name="Title 25 6 2 3" xfId="42360" xr:uid="{00000000-0005-0000-0000-0000A5A50000}"/>
    <cellStyle name="Title 25 6 2 4" xfId="42361" xr:uid="{00000000-0005-0000-0000-0000A6A50000}"/>
    <cellStyle name="Title 25 6 3" xfId="42362" xr:uid="{00000000-0005-0000-0000-0000A7A50000}"/>
    <cellStyle name="Title 25 6 3 2" xfId="42363" xr:uid="{00000000-0005-0000-0000-0000A8A50000}"/>
    <cellStyle name="Title 25 6 3 2 2" xfId="42364" xr:uid="{00000000-0005-0000-0000-0000A9A50000}"/>
    <cellStyle name="Title 25 6 3 2 3" xfId="42365" xr:uid="{00000000-0005-0000-0000-0000AAA50000}"/>
    <cellStyle name="Title 25 6 3 3" xfId="42366" xr:uid="{00000000-0005-0000-0000-0000ABA50000}"/>
    <cellStyle name="Title 25 6 3 4" xfId="42367" xr:uid="{00000000-0005-0000-0000-0000ACA50000}"/>
    <cellStyle name="Title 25 6 4" xfId="42368" xr:uid="{00000000-0005-0000-0000-0000ADA50000}"/>
    <cellStyle name="Title 25 6 4 2" xfId="42369" xr:uid="{00000000-0005-0000-0000-0000AEA50000}"/>
    <cellStyle name="Title 25 6 4 3" xfId="42370" xr:uid="{00000000-0005-0000-0000-0000AFA50000}"/>
    <cellStyle name="Title 25 6 5" xfId="42371" xr:uid="{00000000-0005-0000-0000-0000B0A50000}"/>
    <cellStyle name="Title 25 6 6" xfId="42372" xr:uid="{00000000-0005-0000-0000-0000B1A50000}"/>
    <cellStyle name="Title 25 7" xfId="42373" xr:uid="{00000000-0005-0000-0000-0000B2A50000}"/>
    <cellStyle name="Title 25 7 2" xfId="42374" xr:uid="{00000000-0005-0000-0000-0000B3A50000}"/>
    <cellStyle name="Title 25 7 2 2" xfId="42375" xr:uid="{00000000-0005-0000-0000-0000B4A50000}"/>
    <cellStyle name="Title 25 7 2 3" xfId="42376" xr:uid="{00000000-0005-0000-0000-0000B5A50000}"/>
    <cellStyle name="Title 25 7 3" xfId="42377" xr:uid="{00000000-0005-0000-0000-0000B6A50000}"/>
    <cellStyle name="Title 25 7 4" xfId="42378" xr:uid="{00000000-0005-0000-0000-0000B7A50000}"/>
    <cellStyle name="Title 25 8" xfId="42379" xr:uid="{00000000-0005-0000-0000-0000B8A50000}"/>
    <cellStyle name="Title 25 8 2" xfId="42380" xr:uid="{00000000-0005-0000-0000-0000B9A50000}"/>
    <cellStyle name="Title 25 8 2 2" xfId="42381" xr:uid="{00000000-0005-0000-0000-0000BAA50000}"/>
    <cellStyle name="Title 25 8 2 3" xfId="42382" xr:uid="{00000000-0005-0000-0000-0000BBA50000}"/>
    <cellStyle name="Title 25 8 3" xfId="42383" xr:uid="{00000000-0005-0000-0000-0000BCA50000}"/>
    <cellStyle name="Title 25 8 4" xfId="42384" xr:uid="{00000000-0005-0000-0000-0000BDA50000}"/>
    <cellStyle name="Title 25 9" xfId="42385" xr:uid="{00000000-0005-0000-0000-0000BEA50000}"/>
    <cellStyle name="Title 25 9 2" xfId="42386" xr:uid="{00000000-0005-0000-0000-0000BFA50000}"/>
    <cellStyle name="Title 25 9 2 2" xfId="42387" xr:uid="{00000000-0005-0000-0000-0000C0A50000}"/>
    <cellStyle name="Title 25 9 2 3" xfId="42388" xr:uid="{00000000-0005-0000-0000-0000C1A50000}"/>
    <cellStyle name="Title 25 9 3" xfId="42389" xr:uid="{00000000-0005-0000-0000-0000C2A50000}"/>
    <cellStyle name="Title 25 9 4" xfId="42390" xr:uid="{00000000-0005-0000-0000-0000C3A50000}"/>
    <cellStyle name="Title 26" xfId="42391" xr:uid="{00000000-0005-0000-0000-0000C4A50000}"/>
    <cellStyle name="Title 26 10" xfId="42392" xr:uid="{00000000-0005-0000-0000-0000C5A50000}"/>
    <cellStyle name="Title 26 10 2" xfId="42393" xr:uid="{00000000-0005-0000-0000-0000C6A50000}"/>
    <cellStyle name="Title 26 10 3" xfId="42394" xr:uid="{00000000-0005-0000-0000-0000C7A50000}"/>
    <cellStyle name="Title 26 11" xfId="42395" xr:uid="{00000000-0005-0000-0000-0000C8A50000}"/>
    <cellStyle name="Title 26 11 2" xfId="42396" xr:uid="{00000000-0005-0000-0000-0000C9A50000}"/>
    <cellStyle name="Title 26 11 3" xfId="42397" xr:uid="{00000000-0005-0000-0000-0000CAA50000}"/>
    <cellStyle name="Title 26 12" xfId="42398" xr:uid="{00000000-0005-0000-0000-0000CBA50000}"/>
    <cellStyle name="Title 26 12 2" xfId="42399" xr:uid="{00000000-0005-0000-0000-0000CCA50000}"/>
    <cellStyle name="Title 26 12 3" xfId="42400" xr:uid="{00000000-0005-0000-0000-0000CDA50000}"/>
    <cellStyle name="Title 26 13" xfId="42401" xr:uid="{00000000-0005-0000-0000-0000CEA50000}"/>
    <cellStyle name="Title 26 2" xfId="42402" xr:uid="{00000000-0005-0000-0000-0000CFA50000}"/>
    <cellStyle name="Title 26 2 2" xfId="42403" xr:uid="{00000000-0005-0000-0000-0000D0A50000}"/>
    <cellStyle name="Title 26 2 2 2" xfId="42404" xr:uid="{00000000-0005-0000-0000-0000D1A50000}"/>
    <cellStyle name="Title 26 2 2 2 2" xfId="42405" xr:uid="{00000000-0005-0000-0000-0000D2A50000}"/>
    <cellStyle name="Title 26 2 2 2 3" xfId="42406" xr:uid="{00000000-0005-0000-0000-0000D3A50000}"/>
    <cellStyle name="Title 26 2 2 3" xfId="42407" xr:uid="{00000000-0005-0000-0000-0000D4A50000}"/>
    <cellStyle name="Title 26 2 2 4" xfId="42408" xr:uid="{00000000-0005-0000-0000-0000D5A50000}"/>
    <cellStyle name="Title 26 2 3" xfId="42409" xr:uid="{00000000-0005-0000-0000-0000D6A50000}"/>
    <cellStyle name="Title 26 2 3 2" xfId="42410" xr:uid="{00000000-0005-0000-0000-0000D7A50000}"/>
    <cellStyle name="Title 26 2 3 2 2" xfId="42411" xr:uid="{00000000-0005-0000-0000-0000D8A50000}"/>
    <cellStyle name="Title 26 2 3 2 3" xfId="42412" xr:uid="{00000000-0005-0000-0000-0000D9A50000}"/>
    <cellStyle name="Title 26 2 3 3" xfId="42413" xr:uid="{00000000-0005-0000-0000-0000DAA50000}"/>
    <cellStyle name="Title 26 2 3 4" xfId="42414" xr:uid="{00000000-0005-0000-0000-0000DBA50000}"/>
    <cellStyle name="Title 26 2 4" xfId="42415" xr:uid="{00000000-0005-0000-0000-0000DCA50000}"/>
    <cellStyle name="Title 26 2 4 2" xfId="42416" xr:uid="{00000000-0005-0000-0000-0000DDA50000}"/>
    <cellStyle name="Title 26 2 4 3" xfId="42417" xr:uid="{00000000-0005-0000-0000-0000DEA50000}"/>
    <cellStyle name="Title 26 2 5" xfId="42418" xr:uid="{00000000-0005-0000-0000-0000DFA50000}"/>
    <cellStyle name="Title 26 2 5 2" xfId="42419" xr:uid="{00000000-0005-0000-0000-0000E0A50000}"/>
    <cellStyle name="Title 26 2 5 3" xfId="42420" xr:uid="{00000000-0005-0000-0000-0000E1A50000}"/>
    <cellStyle name="Title 26 2 6" xfId="42421" xr:uid="{00000000-0005-0000-0000-0000E2A50000}"/>
    <cellStyle name="Title 26 2 7" xfId="42422" xr:uid="{00000000-0005-0000-0000-0000E3A50000}"/>
    <cellStyle name="Title 26 3" xfId="42423" xr:uid="{00000000-0005-0000-0000-0000E4A50000}"/>
    <cellStyle name="Title 26 3 2" xfId="42424" xr:uid="{00000000-0005-0000-0000-0000E5A50000}"/>
    <cellStyle name="Title 26 3 2 2" xfId="42425" xr:uid="{00000000-0005-0000-0000-0000E6A50000}"/>
    <cellStyle name="Title 26 3 2 2 2" xfId="42426" xr:uid="{00000000-0005-0000-0000-0000E7A50000}"/>
    <cellStyle name="Title 26 3 2 2 3" xfId="42427" xr:uid="{00000000-0005-0000-0000-0000E8A50000}"/>
    <cellStyle name="Title 26 3 2 3" xfId="42428" xr:uid="{00000000-0005-0000-0000-0000E9A50000}"/>
    <cellStyle name="Title 26 3 2 4" xfId="42429" xr:uid="{00000000-0005-0000-0000-0000EAA50000}"/>
    <cellStyle name="Title 26 3 3" xfId="42430" xr:uid="{00000000-0005-0000-0000-0000EBA50000}"/>
    <cellStyle name="Title 26 3 3 2" xfId="42431" xr:uid="{00000000-0005-0000-0000-0000ECA50000}"/>
    <cellStyle name="Title 26 3 3 2 2" xfId="42432" xr:uid="{00000000-0005-0000-0000-0000EDA50000}"/>
    <cellStyle name="Title 26 3 3 2 3" xfId="42433" xr:uid="{00000000-0005-0000-0000-0000EEA50000}"/>
    <cellStyle name="Title 26 3 3 3" xfId="42434" xr:uid="{00000000-0005-0000-0000-0000EFA50000}"/>
    <cellStyle name="Title 26 3 3 4" xfId="42435" xr:uid="{00000000-0005-0000-0000-0000F0A50000}"/>
    <cellStyle name="Title 26 3 4" xfId="42436" xr:uid="{00000000-0005-0000-0000-0000F1A50000}"/>
    <cellStyle name="Title 26 3 4 2" xfId="42437" xr:uid="{00000000-0005-0000-0000-0000F2A50000}"/>
    <cellStyle name="Title 26 3 4 3" xfId="42438" xr:uid="{00000000-0005-0000-0000-0000F3A50000}"/>
    <cellStyle name="Title 26 3 5" xfId="42439" xr:uid="{00000000-0005-0000-0000-0000F4A50000}"/>
    <cellStyle name="Title 26 3 6" xfId="42440" xr:uid="{00000000-0005-0000-0000-0000F5A50000}"/>
    <cellStyle name="Title 26 4" xfId="42441" xr:uid="{00000000-0005-0000-0000-0000F6A50000}"/>
    <cellStyle name="Title 26 4 2" xfId="42442" xr:uid="{00000000-0005-0000-0000-0000F7A50000}"/>
    <cellStyle name="Title 26 4 2 2" xfId="42443" xr:uid="{00000000-0005-0000-0000-0000F8A50000}"/>
    <cellStyle name="Title 26 4 2 2 2" xfId="42444" xr:uid="{00000000-0005-0000-0000-0000F9A50000}"/>
    <cellStyle name="Title 26 4 2 2 3" xfId="42445" xr:uid="{00000000-0005-0000-0000-0000FAA50000}"/>
    <cellStyle name="Title 26 4 2 3" xfId="42446" xr:uid="{00000000-0005-0000-0000-0000FBA50000}"/>
    <cellStyle name="Title 26 4 2 4" xfId="42447" xr:uid="{00000000-0005-0000-0000-0000FCA50000}"/>
    <cellStyle name="Title 26 4 3" xfId="42448" xr:uid="{00000000-0005-0000-0000-0000FDA50000}"/>
    <cellStyle name="Title 26 4 3 2" xfId="42449" xr:uid="{00000000-0005-0000-0000-0000FEA50000}"/>
    <cellStyle name="Title 26 4 3 2 2" xfId="42450" xr:uid="{00000000-0005-0000-0000-0000FFA50000}"/>
    <cellStyle name="Title 26 4 3 2 3" xfId="42451" xr:uid="{00000000-0005-0000-0000-000000A60000}"/>
    <cellStyle name="Title 26 4 3 3" xfId="42452" xr:uid="{00000000-0005-0000-0000-000001A60000}"/>
    <cellStyle name="Title 26 4 3 4" xfId="42453" xr:uid="{00000000-0005-0000-0000-000002A60000}"/>
    <cellStyle name="Title 26 4 4" xfId="42454" xr:uid="{00000000-0005-0000-0000-000003A60000}"/>
    <cellStyle name="Title 26 4 4 2" xfId="42455" xr:uid="{00000000-0005-0000-0000-000004A60000}"/>
    <cellStyle name="Title 26 4 4 3" xfId="42456" xr:uid="{00000000-0005-0000-0000-000005A60000}"/>
    <cellStyle name="Title 26 4 5" xfId="42457" xr:uid="{00000000-0005-0000-0000-000006A60000}"/>
    <cellStyle name="Title 26 4 6" xfId="42458" xr:uid="{00000000-0005-0000-0000-000007A60000}"/>
    <cellStyle name="Title 26 5" xfId="42459" xr:uid="{00000000-0005-0000-0000-000008A60000}"/>
    <cellStyle name="Title 26 5 2" xfId="42460" xr:uid="{00000000-0005-0000-0000-000009A60000}"/>
    <cellStyle name="Title 26 5 2 2" xfId="42461" xr:uid="{00000000-0005-0000-0000-00000AA60000}"/>
    <cellStyle name="Title 26 5 2 2 2" xfId="42462" xr:uid="{00000000-0005-0000-0000-00000BA60000}"/>
    <cellStyle name="Title 26 5 2 2 3" xfId="42463" xr:uid="{00000000-0005-0000-0000-00000CA60000}"/>
    <cellStyle name="Title 26 5 2 3" xfId="42464" xr:uid="{00000000-0005-0000-0000-00000DA60000}"/>
    <cellStyle name="Title 26 5 2 4" xfId="42465" xr:uid="{00000000-0005-0000-0000-00000EA60000}"/>
    <cellStyle name="Title 26 5 3" xfId="42466" xr:uid="{00000000-0005-0000-0000-00000FA60000}"/>
    <cellStyle name="Title 26 5 3 2" xfId="42467" xr:uid="{00000000-0005-0000-0000-000010A60000}"/>
    <cellStyle name="Title 26 5 3 2 2" xfId="42468" xr:uid="{00000000-0005-0000-0000-000011A60000}"/>
    <cellStyle name="Title 26 5 3 2 3" xfId="42469" xr:uid="{00000000-0005-0000-0000-000012A60000}"/>
    <cellStyle name="Title 26 5 3 3" xfId="42470" xr:uid="{00000000-0005-0000-0000-000013A60000}"/>
    <cellStyle name="Title 26 5 3 4" xfId="42471" xr:uid="{00000000-0005-0000-0000-000014A60000}"/>
    <cellStyle name="Title 26 5 4" xfId="42472" xr:uid="{00000000-0005-0000-0000-000015A60000}"/>
    <cellStyle name="Title 26 5 4 2" xfId="42473" xr:uid="{00000000-0005-0000-0000-000016A60000}"/>
    <cellStyle name="Title 26 5 4 2 2" xfId="42474" xr:uid="{00000000-0005-0000-0000-000017A60000}"/>
    <cellStyle name="Title 26 5 4 2 3" xfId="42475" xr:uid="{00000000-0005-0000-0000-000018A60000}"/>
    <cellStyle name="Title 26 5 4 3" xfId="42476" xr:uid="{00000000-0005-0000-0000-000019A60000}"/>
    <cellStyle name="Title 26 5 4 4" xfId="42477" xr:uid="{00000000-0005-0000-0000-00001AA60000}"/>
    <cellStyle name="Title 26 5 5" xfId="42478" xr:uid="{00000000-0005-0000-0000-00001BA60000}"/>
    <cellStyle name="Title 26 5 5 2" xfId="42479" xr:uid="{00000000-0005-0000-0000-00001CA60000}"/>
    <cellStyle name="Title 26 5 5 3" xfId="42480" xr:uid="{00000000-0005-0000-0000-00001DA60000}"/>
    <cellStyle name="Title 26 5 6" xfId="42481" xr:uid="{00000000-0005-0000-0000-00001EA60000}"/>
    <cellStyle name="Title 26 5 7" xfId="42482" xr:uid="{00000000-0005-0000-0000-00001FA60000}"/>
    <cellStyle name="Title 26 6" xfId="42483" xr:uid="{00000000-0005-0000-0000-000020A60000}"/>
    <cellStyle name="Title 26 6 2" xfId="42484" xr:uid="{00000000-0005-0000-0000-000021A60000}"/>
    <cellStyle name="Title 26 6 2 2" xfId="42485" xr:uid="{00000000-0005-0000-0000-000022A60000}"/>
    <cellStyle name="Title 26 6 2 2 2" xfId="42486" xr:uid="{00000000-0005-0000-0000-000023A60000}"/>
    <cellStyle name="Title 26 6 2 2 3" xfId="42487" xr:uid="{00000000-0005-0000-0000-000024A60000}"/>
    <cellStyle name="Title 26 6 2 3" xfId="42488" xr:uid="{00000000-0005-0000-0000-000025A60000}"/>
    <cellStyle name="Title 26 6 2 4" xfId="42489" xr:uid="{00000000-0005-0000-0000-000026A60000}"/>
    <cellStyle name="Title 26 6 3" xfId="42490" xr:uid="{00000000-0005-0000-0000-000027A60000}"/>
    <cellStyle name="Title 26 6 3 2" xfId="42491" xr:uid="{00000000-0005-0000-0000-000028A60000}"/>
    <cellStyle name="Title 26 6 3 2 2" xfId="42492" xr:uid="{00000000-0005-0000-0000-000029A60000}"/>
    <cellStyle name="Title 26 6 3 2 3" xfId="42493" xr:uid="{00000000-0005-0000-0000-00002AA60000}"/>
    <cellStyle name="Title 26 6 3 3" xfId="42494" xr:uid="{00000000-0005-0000-0000-00002BA60000}"/>
    <cellStyle name="Title 26 6 3 4" xfId="42495" xr:uid="{00000000-0005-0000-0000-00002CA60000}"/>
    <cellStyle name="Title 26 6 4" xfId="42496" xr:uid="{00000000-0005-0000-0000-00002DA60000}"/>
    <cellStyle name="Title 26 6 4 2" xfId="42497" xr:uid="{00000000-0005-0000-0000-00002EA60000}"/>
    <cellStyle name="Title 26 6 4 3" xfId="42498" xr:uid="{00000000-0005-0000-0000-00002FA60000}"/>
    <cellStyle name="Title 26 6 5" xfId="42499" xr:uid="{00000000-0005-0000-0000-000030A60000}"/>
    <cellStyle name="Title 26 6 6" xfId="42500" xr:uid="{00000000-0005-0000-0000-000031A60000}"/>
    <cellStyle name="Title 26 7" xfId="42501" xr:uid="{00000000-0005-0000-0000-000032A60000}"/>
    <cellStyle name="Title 26 7 2" xfId="42502" xr:uid="{00000000-0005-0000-0000-000033A60000}"/>
    <cellStyle name="Title 26 7 2 2" xfId="42503" xr:uid="{00000000-0005-0000-0000-000034A60000}"/>
    <cellStyle name="Title 26 7 2 3" xfId="42504" xr:uid="{00000000-0005-0000-0000-000035A60000}"/>
    <cellStyle name="Title 26 7 3" xfId="42505" xr:uid="{00000000-0005-0000-0000-000036A60000}"/>
    <cellStyle name="Title 26 7 4" xfId="42506" xr:uid="{00000000-0005-0000-0000-000037A60000}"/>
    <cellStyle name="Title 26 8" xfId="42507" xr:uid="{00000000-0005-0000-0000-000038A60000}"/>
    <cellStyle name="Title 26 8 2" xfId="42508" xr:uid="{00000000-0005-0000-0000-000039A60000}"/>
    <cellStyle name="Title 26 8 2 2" xfId="42509" xr:uid="{00000000-0005-0000-0000-00003AA60000}"/>
    <cellStyle name="Title 26 8 2 3" xfId="42510" xr:uid="{00000000-0005-0000-0000-00003BA60000}"/>
    <cellStyle name="Title 26 8 3" xfId="42511" xr:uid="{00000000-0005-0000-0000-00003CA60000}"/>
    <cellStyle name="Title 26 8 4" xfId="42512" xr:uid="{00000000-0005-0000-0000-00003DA60000}"/>
    <cellStyle name="Title 26 9" xfId="42513" xr:uid="{00000000-0005-0000-0000-00003EA60000}"/>
    <cellStyle name="Title 26 9 2" xfId="42514" xr:uid="{00000000-0005-0000-0000-00003FA60000}"/>
    <cellStyle name="Title 26 9 2 2" xfId="42515" xr:uid="{00000000-0005-0000-0000-000040A60000}"/>
    <cellStyle name="Title 26 9 2 3" xfId="42516" xr:uid="{00000000-0005-0000-0000-000041A60000}"/>
    <cellStyle name="Title 26 9 3" xfId="42517" xr:uid="{00000000-0005-0000-0000-000042A60000}"/>
    <cellStyle name="Title 26 9 4" xfId="42518" xr:uid="{00000000-0005-0000-0000-000043A60000}"/>
    <cellStyle name="Title 27" xfId="42519" xr:uid="{00000000-0005-0000-0000-000044A60000}"/>
    <cellStyle name="Title 27 10" xfId="42520" xr:uid="{00000000-0005-0000-0000-000045A60000}"/>
    <cellStyle name="Title 27 10 2" xfId="42521" xr:uid="{00000000-0005-0000-0000-000046A60000}"/>
    <cellStyle name="Title 27 10 3" xfId="42522" xr:uid="{00000000-0005-0000-0000-000047A60000}"/>
    <cellStyle name="Title 27 11" xfId="42523" xr:uid="{00000000-0005-0000-0000-000048A60000}"/>
    <cellStyle name="Title 27 11 2" xfId="42524" xr:uid="{00000000-0005-0000-0000-000049A60000}"/>
    <cellStyle name="Title 27 11 3" xfId="42525" xr:uid="{00000000-0005-0000-0000-00004AA60000}"/>
    <cellStyle name="Title 27 12" xfId="42526" xr:uid="{00000000-0005-0000-0000-00004BA60000}"/>
    <cellStyle name="Title 27 12 2" xfId="42527" xr:uid="{00000000-0005-0000-0000-00004CA60000}"/>
    <cellStyle name="Title 27 12 3" xfId="42528" xr:uid="{00000000-0005-0000-0000-00004DA60000}"/>
    <cellStyle name="Title 27 13" xfId="42529" xr:uid="{00000000-0005-0000-0000-00004EA60000}"/>
    <cellStyle name="Title 27 2" xfId="42530" xr:uid="{00000000-0005-0000-0000-00004FA60000}"/>
    <cellStyle name="Title 27 2 2" xfId="42531" xr:uid="{00000000-0005-0000-0000-000050A60000}"/>
    <cellStyle name="Title 27 2 2 2" xfId="42532" xr:uid="{00000000-0005-0000-0000-000051A60000}"/>
    <cellStyle name="Title 27 2 2 2 2" xfId="42533" xr:uid="{00000000-0005-0000-0000-000052A60000}"/>
    <cellStyle name="Title 27 2 2 2 3" xfId="42534" xr:uid="{00000000-0005-0000-0000-000053A60000}"/>
    <cellStyle name="Title 27 2 2 3" xfId="42535" xr:uid="{00000000-0005-0000-0000-000054A60000}"/>
    <cellStyle name="Title 27 2 2 4" xfId="42536" xr:uid="{00000000-0005-0000-0000-000055A60000}"/>
    <cellStyle name="Title 27 2 3" xfId="42537" xr:uid="{00000000-0005-0000-0000-000056A60000}"/>
    <cellStyle name="Title 27 2 3 2" xfId="42538" xr:uid="{00000000-0005-0000-0000-000057A60000}"/>
    <cellStyle name="Title 27 2 3 2 2" xfId="42539" xr:uid="{00000000-0005-0000-0000-000058A60000}"/>
    <cellStyle name="Title 27 2 3 2 3" xfId="42540" xr:uid="{00000000-0005-0000-0000-000059A60000}"/>
    <cellStyle name="Title 27 2 3 3" xfId="42541" xr:uid="{00000000-0005-0000-0000-00005AA60000}"/>
    <cellStyle name="Title 27 2 3 4" xfId="42542" xr:uid="{00000000-0005-0000-0000-00005BA60000}"/>
    <cellStyle name="Title 27 2 4" xfId="42543" xr:uid="{00000000-0005-0000-0000-00005CA60000}"/>
    <cellStyle name="Title 27 2 4 2" xfId="42544" xr:uid="{00000000-0005-0000-0000-00005DA60000}"/>
    <cellStyle name="Title 27 2 4 3" xfId="42545" xr:uid="{00000000-0005-0000-0000-00005EA60000}"/>
    <cellStyle name="Title 27 2 5" xfId="42546" xr:uid="{00000000-0005-0000-0000-00005FA60000}"/>
    <cellStyle name="Title 27 2 5 2" xfId="42547" xr:uid="{00000000-0005-0000-0000-000060A60000}"/>
    <cellStyle name="Title 27 2 5 3" xfId="42548" xr:uid="{00000000-0005-0000-0000-000061A60000}"/>
    <cellStyle name="Title 27 2 6" xfId="42549" xr:uid="{00000000-0005-0000-0000-000062A60000}"/>
    <cellStyle name="Title 27 2 7" xfId="42550" xr:uid="{00000000-0005-0000-0000-000063A60000}"/>
    <cellStyle name="Title 27 3" xfId="42551" xr:uid="{00000000-0005-0000-0000-000064A60000}"/>
    <cellStyle name="Title 27 3 2" xfId="42552" xr:uid="{00000000-0005-0000-0000-000065A60000}"/>
    <cellStyle name="Title 27 3 2 2" xfId="42553" xr:uid="{00000000-0005-0000-0000-000066A60000}"/>
    <cellStyle name="Title 27 3 2 2 2" xfId="42554" xr:uid="{00000000-0005-0000-0000-000067A60000}"/>
    <cellStyle name="Title 27 3 2 2 3" xfId="42555" xr:uid="{00000000-0005-0000-0000-000068A60000}"/>
    <cellStyle name="Title 27 3 2 3" xfId="42556" xr:uid="{00000000-0005-0000-0000-000069A60000}"/>
    <cellStyle name="Title 27 3 2 4" xfId="42557" xr:uid="{00000000-0005-0000-0000-00006AA60000}"/>
    <cellStyle name="Title 27 3 3" xfId="42558" xr:uid="{00000000-0005-0000-0000-00006BA60000}"/>
    <cellStyle name="Title 27 3 3 2" xfId="42559" xr:uid="{00000000-0005-0000-0000-00006CA60000}"/>
    <cellStyle name="Title 27 3 3 2 2" xfId="42560" xr:uid="{00000000-0005-0000-0000-00006DA60000}"/>
    <cellStyle name="Title 27 3 3 2 3" xfId="42561" xr:uid="{00000000-0005-0000-0000-00006EA60000}"/>
    <cellStyle name="Title 27 3 3 3" xfId="42562" xr:uid="{00000000-0005-0000-0000-00006FA60000}"/>
    <cellStyle name="Title 27 3 3 4" xfId="42563" xr:uid="{00000000-0005-0000-0000-000070A60000}"/>
    <cellStyle name="Title 27 3 4" xfId="42564" xr:uid="{00000000-0005-0000-0000-000071A60000}"/>
    <cellStyle name="Title 27 3 4 2" xfId="42565" xr:uid="{00000000-0005-0000-0000-000072A60000}"/>
    <cellStyle name="Title 27 3 4 3" xfId="42566" xr:uid="{00000000-0005-0000-0000-000073A60000}"/>
    <cellStyle name="Title 27 3 5" xfId="42567" xr:uid="{00000000-0005-0000-0000-000074A60000}"/>
    <cellStyle name="Title 27 3 6" xfId="42568" xr:uid="{00000000-0005-0000-0000-000075A60000}"/>
    <cellStyle name="Title 27 4" xfId="42569" xr:uid="{00000000-0005-0000-0000-000076A60000}"/>
    <cellStyle name="Title 27 4 2" xfId="42570" xr:uid="{00000000-0005-0000-0000-000077A60000}"/>
    <cellStyle name="Title 27 4 2 2" xfId="42571" xr:uid="{00000000-0005-0000-0000-000078A60000}"/>
    <cellStyle name="Title 27 4 2 2 2" xfId="42572" xr:uid="{00000000-0005-0000-0000-000079A60000}"/>
    <cellStyle name="Title 27 4 2 2 3" xfId="42573" xr:uid="{00000000-0005-0000-0000-00007AA60000}"/>
    <cellStyle name="Title 27 4 2 3" xfId="42574" xr:uid="{00000000-0005-0000-0000-00007BA60000}"/>
    <cellStyle name="Title 27 4 2 4" xfId="42575" xr:uid="{00000000-0005-0000-0000-00007CA60000}"/>
    <cellStyle name="Title 27 4 3" xfId="42576" xr:uid="{00000000-0005-0000-0000-00007DA60000}"/>
    <cellStyle name="Title 27 4 3 2" xfId="42577" xr:uid="{00000000-0005-0000-0000-00007EA60000}"/>
    <cellStyle name="Title 27 4 3 2 2" xfId="42578" xr:uid="{00000000-0005-0000-0000-00007FA60000}"/>
    <cellStyle name="Title 27 4 3 2 3" xfId="42579" xr:uid="{00000000-0005-0000-0000-000080A60000}"/>
    <cellStyle name="Title 27 4 3 3" xfId="42580" xr:uid="{00000000-0005-0000-0000-000081A60000}"/>
    <cellStyle name="Title 27 4 3 4" xfId="42581" xr:uid="{00000000-0005-0000-0000-000082A60000}"/>
    <cellStyle name="Title 27 4 4" xfId="42582" xr:uid="{00000000-0005-0000-0000-000083A60000}"/>
    <cellStyle name="Title 27 4 4 2" xfId="42583" xr:uid="{00000000-0005-0000-0000-000084A60000}"/>
    <cellStyle name="Title 27 4 4 3" xfId="42584" xr:uid="{00000000-0005-0000-0000-000085A60000}"/>
    <cellStyle name="Title 27 4 5" xfId="42585" xr:uid="{00000000-0005-0000-0000-000086A60000}"/>
    <cellStyle name="Title 27 4 6" xfId="42586" xr:uid="{00000000-0005-0000-0000-000087A60000}"/>
    <cellStyle name="Title 27 5" xfId="42587" xr:uid="{00000000-0005-0000-0000-000088A60000}"/>
    <cellStyle name="Title 27 5 2" xfId="42588" xr:uid="{00000000-0005-0000-0000-000089A60000}"/>
    <cellStyle name="Title 27 5 2 2" xfId="42589" xr:uid="{00000000-0005-0000-0000-00008AA60000}"/>
    <cellStyle name="Title 27 5 2 2 2" xfId="42590" xr:uid="{00000000-0005-0000-0000-00008BA60000}"/>
    <cellStyle name="Title 27 5 2 2 3" xfId="42591" xr:uid="{00000000-0005-0000-0000-00008CA60000}"/>
    <cellStyle name="Title 27 5 2 3" xfId="42592" xr:uid="{00000000-0005-0000-0000-00008DA60000}"/>
    <cellStyle name="Title 27 5 2 4" xfId="42593" xr:uid="{00000000-0005-0000-0000-00008EA60000}"/>
    <cellStyle name="Title 27 5 3" xfId="42594" xr:uid="{00000000-0005-0000-0000-00008FA60000}"/>
    <cellStyle name="Title 27 5 3 2" xfId="42595" xr:uid="{00000000-0005-0000-0000-000090A60000}"/>
    <cellStyle name="Title 27 5 3 2 2" xfId="42596" xr:uid="{00000000-0005-0000-0000-000091A60000}"/>
    <cellStyle name="Title 27 5 3 2 3" xfId="42597" xr:uid="{00000000-0005-0000-0000-000092A60000}"/>
    <cellStyle name="Title 27 5 3 3" xfId="42598" xr:uid="{00000000-0005-0000-0000-000093A60000}"/>
    <cellStyle name="Title 27 5 3 4" xfId="42599" xr:uid="{00000000-0005-0000-0000-000094A60000}"/>
    <cellStyle name="Title 27 5 4" xfId="42600" xr:uid="{00000000-0005-0000-0000-000095A60000}"/>
    <cellStyle name="Title 27 5 4 2" xfId="42601" xr:uid="{00000000-0005-0000-0000-000096A60000}"/>
    <cellStyle name="Title 27 5 4 2 2" xfId="42602" xr:uid="{00000000-0005-0000-0000-000097A60000}"/>
    <cellStyle name="Title 27 5 4 2 3" xfId="42603" xr:uid="{00000000-0005-0000-0000-000098A60000}"/>
    <cellStyle name="Title 27 5 4 3" xfId="42604" xr:uid="{00000000-0005-0000-0000-000099A60000}"/>
    <cellStyle name="Title 27 5 4 4" xfId="42605" xr:uid="{00000000-0005-0000-0000-00009AA60000}"/>
    <cellStyle name="Title 27 5 5" xfId="42606" xr:uid="{00000000-0005-0000-0000-00009BA60000}"/>
    <cellStyle name="Title 27 5 5 2" xfId="42607" xr:uid="{00000000-0005-0000-0000-00009CA60000}"/>
    <cellStyle name="Title 27 5 5 3" xfId="42608" xr:uid="{00000000-0005-0000-0000-00009DA60000}"/>
    <cellStyle name="Title 27 5 6" xfId="42609" xr:uid="{00000000-0005-0000-0000-00009EA60000}"/>
    <cellStyle name="Title 27 5 7" xfId="42610" xr:uid="{00000000-0005-0000-0000-00009FA60000}"/>
    <cellStyle name="Title 27 6" xfId="42611" xr:uid="{00000000-0005-0000-0000-0000A0A60000}"/>
    <cellStyle name="Title 27 6 2" xfId="42612" xr:uid="{00000000-0005-0000-0000-0000A1A60000}"/>
    <cellStyle name="Title 27 6 2 2" xfId="42613" xr:uid="{00000000-0005-0000-0000-0000A2A60000}"/>
    <cellStyle name="Title 27 6 2 2 2" xfId="42614" xr:uid="{00000000-0005-0000-0000-0000A3A60000}"/>
    <cellStyle name="Title 27 6 2 2 3" xfId="42615" xr:uid="{00000000-0005-0000-0000-0000A4A60000}"/>
    <cellStyle name="Title 27 6 2 3" xfId="42616" xr:uid="{00000000-0005-0000-0000-0000A5A60000}"/>
    <cellStyle name="Title 27 6 2 4" xfId="42617" xr:uid="{00000000-0005-0000-0000-0000A6A60000}"/>
    <cellStyle name="Title 27 6 3" xfId="42618" xr:uid="{00000000-0005-0000-0000-0000A7A60000}"/>
    <cellStyle name="Title 27 6 3 2" xfId="42619" xr:uid="{00000000-0005-0000-0000-0000A8A60000}"/>
    <cellStyle name="Title 27 6 3 2 2" xfId="42620" xr:uid="{00000000-0005-0000-0000-0000A9A60000}"/>
    <cellStyle name="Title 27 6 3 2 3" xfId="42621" xr:uid="{00000000-0005-0000-0000-0000AAA60000}"/>
    <cellStyle name="Title 27 6 3 3" xfId="42622" xr:uid="{00000000-0005-0000-0000-0000ABA60000}"/>
    <cellStyle name="Title 27 6 3 4" xfId="42623" xr:uid="{00000000-0005-0000-0000-0000ACA60000}"/>
    <cellStyle name="Title 27 6 4" xfId="42624" xr:uid="{00000000-0005-0000-0000-0000ADA60000}"/>
    <cellStyle name="Title 27 6 4 2" xfId="42625" xr:uid="{00000000-0005-0000-0000-0000AEA60000}"/>
    <cellStyle name="Title 27 6 4 3" xfId="42626" xr:uid="{00000000-0005-0000-0000-0000AFA60000}"/>
    <cellStyle name="Title 27 6 5" xfId="42627" xr:uid="{00000000-0005-0000-0000-0000B0A60000}"/>
    <cellStyle name="Title 27 6 6" xfId="42628" xr:uid="{00000000-0005-0000-0000-0000B1A60000}"/>
    <cellStyle name="Title 27 7" xfId="42629" xr:uid="{00000000-0005-0000-0000-0000B2A60000}"/>
    <cellStyle name="Title 27 7 2" xfId="42630" xr:uid="{00000000-0005-0000-0000-0000B3A60000}"/>
    <cellStyle name="Title 27 7 2 2" xfId="42631" xr:uid="{00000000-0005-0000-0000-0000B4A60000}"/>
    <cellStyle name="Title 27 7 2 3" xfId="42632" xr:uid="{00000000-0005-0000-0000-0000B5A60000}"/>
    <cellStyle name="Title 27 7 3" xfId="42633" xr:uid="{00000000-0005-0000-0000-0000B6A60000}"/>
    <cellStyle name="Title 27 7 4" xfId="42634" xr:uid="{00000000-0005-0000-0000-0000B7A60000}"/>
    <cellStyle name="Title 27 8" xfId="42635" xr:uid="{00000000-0005-0000-0000-0000B8A60000}"/>
    <cellStyle name="Title 27 8 2" xfId="42636" xr:uid="{00000000-0005-0000-0000-0000B9A60000}"/>
    <cellStyle name="Title 27 8 2 2" xfId="42637" xr:uid="{00000000-0005-0000-0000-0000BAA60000}"/>
    <cellStyle name="Title 27 8 2 3" xfId="42638" xr:uid="{00000000-0005-0000-0000-0000BBA60000}"/>
    <cellStyle name="Title 27 8 3" xfId="42639" xr:uid="{00000000-0005-0000-0000-0000BCA60000}"/>
    <cellStyle name="Title 27 8 4" xfId="42640" xr:uid="{00000000-0005-0000-0000-0000BDA60000}"/>
    <cellStyle name="Title 27 9" xfId="42641" xr:uid="{00000000-0005-0000-0000-0000BEA60000}"/>
    <cellStyle name="Title 27 9 2" xfId="42642" xr:uid="{00000000-0005-0000-0000-0000BFA60000}"/>
    <cellStyle name="Title 27 9 2 2" xfId="42643" xr:uid="{00000000-0005-0000-0000-0000C0A60000}"/>
    <cellStyle name="Title 27 9 2 3" xfId="42644" xr:uid="{00000000-0005-0000-0000-0000C1A60000}"/>
    <cellStyle name="Title 27 9 3" xfId="42645" xr:uid="{00000000-0005-0000-0000-0000C2A60000}"/>
    <cellStyle name="Title 27 9 4" xfId="42646" xr:uid="{00000000-0005-0000-0000-0000C3A60000}"/>
    <cellStyle name="Title 28" xfId="42647" xr:uid="{00000000-0005-0000-0000-0000C4A60000}"/>
    <cellStyle name="Title 28 10" xfId="42648" xr:uid="{00000000-0005-0000-0000-0000C5A60000}"/>
    <cellStyle name="Title 28 10 2" xfId="42649" xr:uid="{00000000-0005-0000-0000-0000C6A60000}"/>
    <cellStyle name="Title 28 10 3" xfId="42650" xr:uid="{00000000-0005-0000-0000-0000C7A60000}"/>
    <cellStyle name="Title 28 11" xfId="42651" xr:uid="{00000000-0005-0000-0000-0000C8A60000}"/>
    <cellStyle name="Title 28 11 2" xfId="42652" xr:uid="{00000000-0005-0000-0000-0000C9A60000}"/>
    <cellStyle name="Title 28 11 3" xfId="42653" xr:uid="{00000000-0005-0000-0000-0000CAA60000}"/>
    <cellStyle name="Title 28 12" xfId="42654" xr:uid="{00000000-0005-0000-0000-0000CBA60000}"/>
    <cellStyle name="Title 28 12 2" xfId="42655" xr:uid="{00000000-0005-0000-0000-0000CCA60000}"/>
    <cellStyle name="Title 28 12 3" xfId="42656" xr:uid="{00000000-0005-0000-0000-0000CDA60000}"/>
    <cellStyle name="Title 28 13" xfId="42657" xr:uid="{00000000-0005-0000-0000-0000CEA60000}"/>
    <cellStyle name="Title 28 2" xfId="42658" xr:uid="{00000000-0005-0000-0000-0000CFA60000}"/>
    <cellStyle name="Title 28 2 2" xfId="42659" xr:uid="{00000000-0005-0000-0000-0000D0A60000}"/>
    <cellStyle name="Title 28 2 2 2" xfId="42660" xr:uid="{00000000-0005-0000-0000-0000D1A60000}"/>
    <cellStyle name="Title 28 2 2 2 2" xfId="42661" xr:uid="{00000000-0005-0000-0000-0000D2A60000}"/>
    <cellStyle name="Title 28 2 2 2 3" xfId="42662" xr:uid="{00000000-0005-0000-0000-0000D3A60000}"/>
    <cellStyle name="Title 28 2 2 3" xfId="42663" xr:uid="{00000000-0005-0000-0000-0000D4A60000}"/>
    <cellStyle name="Title 28 2 2 4" xfId="42664" xr:uid="{00000000-0005-0000-0000-0000D5A60000}"/>
    <cellStyle name="Title 28 2 3" xfId="42665" xr:uid="{00000000-0005-0000-0000-0000D6A60000}"/>
    <cellStyle name="Title 28 2 3 2" xfId="42666" xr:uid="{00000000-0005-0000-0000-0000D7A60000}"/>
    <cellStyle name="Title 28 2 3 2 2" xfId="42667" xr:uid="{00000000-0005-0000-0000-0000D8A60000}"/>
    <cellStyle name="Title 28 2 3 2 3" xfId="42668" xr:uid="{00000000-0005-0000-0000-0000D9A60000}"/>
    <cellStyle name="Title 28 2 3 3" xfId="42669" xr:uid="{00000000-0005-0000-0000-0000DAA60000}"/>
    <cellStyle name="Title 28 2 3 4" xfId="42670" xr:uid="{00000000-0005-0000-0000-0000DBA60000}"/>
    <cellStyle name="Title 28 2 4" xfId="42671" xr:uid="{00000000-0005-0000-0000-0000DCA60000}"/>
    <cellStyle name="Title 28 2 4 2" xfId="42672" xr:uid="{00000000-0005-0000-0000-0000DDA60000}"/>
    <cellStyle name="Title 28 2 4 3" xfId="42673" xr:uid="{00000000-0005-0000-0000-0000DEA60000}"/>
    <cellStyle name="Title 28 2 5" xfId="42674" xr:uid="{00000000-0005-0000-0000-0000DFA60000}"/>
    <cellStyle name="Title 28 2 5 2" xfId="42675" xr:uid="{00000000-0005-0000-0000-0000E0A60000}"/>
    <cellStyle name="Title 28 2 5 3" xfId="42676" xr:uid="{00000000-0005-0000-0000-0000E1A60000}"/>
    <cellStyle name="Title 28 2 6" xfId="42677" xr:uid="{00000000-0005-0000-0000-0000E2A60000}"/>
    <cellStyle name="Title 28 2 7" xfId="42678" xr:uid="{00000000-0005-0000-0000-0000E3A60000}"/>
    <cellStyle name="Title 28 3" xfId="42679" xr:uid="{00000000-0005-0000-0000-0000E4A60000}"/>
    <cellStyle name="Title 28 3 2" xfId="42680" xr:uid="{00000000-0005-0000-0000-0000E5A60000}"/>
    <cellStyle name="Title 28 3 2 2" xfId="42681" xr:uid="{00000000-0005-0000-0000-0000E6A60000}"/>
    <cellStyle name="Title 28 3 2 2 2" xfId="42682" xr:uid="{00000000-0005-0000-0000-0000E7A60000}"/>
    <cellStyle name="Title 28 3 2 2 3" xfId="42683" xr:uid="{00000000-0005-0000-0000-0000E8A60000}"/>
    <cellStyle name="Title 28 3 2 3" xfId="42684" xr:uid="{00000000-0005-0000-0000-0000E9A60000}"/>
    <cellStyle name="Title 28 3 2 4" xfId="42685" xr:uid="{00000000-0005-0000-0000-0000EAA60000}"/>
    <cellStyle name="Title 28 3 3" xfId="42686" xr:uid="{00000000-0005-0000-0000-0000EBA60000}"/>
    <cellStyle name="Title 28 3 3 2" xfId="42687" xr:uid="{00000000-0005-0000-0000-0000ECA60000}"/>
    <cellStyle name="Title 28 3 3 2 2" xfId="42688" xr:uid="{00000000-0005-0000-0000-0000EDA60000}"/>
    <cellStyle name="Title 28 3 3 2 3" xfId="42689" xr:uid="{00000000-0005-0000-0000-0000EEA60000}"/>
    <cellStyle name="Title 28 3 3 3" xfId="42690" xr:uid="{00000000-0005-0000-0000-0000EFA60000}"/>
    <cellStyle name="Title 28 3 3 4" xfId="42691" xr:uid="{00000000-0005-0000-0000-0000F0A60000}"/>
    <cellStyle name="Title 28 3 4" xfId="42692" xr:uid="{00000000-0005-0000-0000-0000F1A60000}"/>
    <cellStyle name="Title 28 3 4 2" xfId="42693" xr:uid="{00000000-0005-0000-0000-0000F2A60000}"/>
    <cellStyle name="Title 28 3 4 3" xfId="42694" xr:uid="{00000000-0005-0000-0000-0000F3A60000}"/>
    <cellStyle name="Title 28 3 5" xfId="42695" xr:uid="{00000000-0005-0000-0000-0000F4A60000}"/>
    <cellStyle name="Title 28 3 6" xfId="42696" xr:uid="{00000000-0005-0000-0000-0000F5A60000}"/>
    <cellStyle name="Title 28 4" xfId="42697" xr:uid="{00000000-0005-0000-0000-0000F6A60000}"/>
    <cellStyle name="Title 28 4 2" xfId="42698" xr:uid="{00000000-0005-0000-0000-0000F7A60000}"/>
    <cellStyle name="Title 28 4 2 2" xfId="42699" xr:uid="{00000000-0005-0000-0000-0000F8A60000}"/>
    <cellStyle name="Title 28 4 2 2 2" xfId="42700" xr:uid="{00000000-0005-0000-0000-0000F9A60000}"/>
    <cellStyle name="Title 28 4 2 2 3" xfId="42701" xr:uid="{00000000-0005-0000-0000-0000FAA60000}"/>
    <cellStyle name="Title 28 4 2 3" xfId="42702" xr:uid="{00000000-0005-0000-0000-0000FBA60000}"/>
    <cellStyle name="Title 28 4 2 4" xfId="42703" xr:uid="{00000000-0005-0000-0000-0000FCA60000}"/>
    <cellStyle name="Title 28 4 3" xfId="42704" xr:uid="{00000000-0005-0000-0000-0000FDA60000}"/>
    <cellStyle name="Title 28 4 3 2" xfId="42705" xr:uid="{00000000-0005-0000-0000-0000FEA60000}"/>
    <cellStyle name="Title 28 4 3 2 2" xfId="42706" xr:uid="{00000000-0005-0000-0000-0000FFA60000}"/>
    <cellStyle name="Title 28 4 3 2 3" xfId="42707" xr:uid="{00000000-0005-0000-0000-000000A70000}"/>
    <cellStyle name="Title 28 4 3 3" xfId="42708" xr:uid="{00000000-0005-0000-0000-000001A70000}"/>
    <cellStyle name="Title 28 4 3 4" xfId="42709" xr:uid="{00000000-0005-0000-0000-000002A70000}"/>
    <cellStyle name="Title 28 4 4" xfId="42710" xr:uid="{00000000-0005-0000-0000-000003A70000}"/>
    <cellStyle name="Title 28 4 4 2" xfId="42711" xr:uid="{00000000-0005-0000-0000-000004A70000}"/>
    <cellStyle name="Title 28 4 4 3" xfId="42712" xr:uid="{00000000-0005-0000-0000-000005A70000}"/>
    <cellStyle name="Title 28 4 5" xfId="42713" xr:uid="{00000000-0005-0000-0000-000006A70000}"/>
    <cellStyle name="Title 28 4 6" xfId="42714" xr:uid="{00000000-0005-0000-0000-000007A70000}"/>
    <cellStyle name="Title 28 5" xfId="42715" xr:uid="{00000000-0005-0000-0000-000008A70000}"/>
    <cellStyle name="Title 28 5 2" xfId="42716" xr:uid="{00000000-0005-0000-0000-000009A70000}"/>
    <cellStyle name="Title 28 5 2 2" xfId="42717" xr:uid="{00000000-0005-0000-0000-00000AA70000}"/>
    <cellStyle name="Title 28 5 2 2 2" xfId="42718" xr:uid="{00000000-0005-0000-0000-00000BA70000}"/>
    <cellStyle name="Title 28 5 2 2 3" xfId="42719" xr:uid="{00000000-0005-0000-0000-00000CA70000}"/>
    <cellStyle name="Title 28 5 2 3" xfId="42720" xr:uid="{00000000-0005-0000-0000-00000DA70000}"/>
    <cellStyle name="Title 28 5 2 4" xfId="42721" xr:uid="{00000000-0005-0000-0000-00000EA70000}"/>
    <cellStyle name="Title 28 5 3" xfId="42722" xr:uid="{00000000-0005-0000-0000-00000FA70000}"/>
    <cellStyle name="Title 28 5 3 2" xfId="42723" xr:uid="{00000000-0005-0000-0000-000010A70000}"/>
    <cellStyle name="Title 28 5 3 2 2" xfId="42724" xr:uid="{00000000-0005-0000-0000-000011A70000}"/>
    <cellStyle name="Title 28 5 3 2 3" xfId="42725" xr:uid="{00000000-0005-0000-0000-000012A70000}"/>
    <cellStyle name="Title 28 5 3 3" xfId="42726" xr:uid="{00000000-0005-0000-0000-000013A70000}"/>
    <cellStyle name="Title 28 5 3 4" xfId="42727" xr:uid="{00000000-0005-0000-0000-000014A70000}"/>
    <cellStyle name="Title 28 5 4" xfId="42728" xr:uid="{00000000-0005-0000-0000-000015A70000}"/>
    <cellStyle name="Title 28 5 4 2" xfId="42729" xr:uid="{00000000-0005-0000-0000-000016A70000}"/>
    <cellStyle name="Title 28 5 4 2 2" xfId="42730" xr:uid="{00000000-0005-0000-0000-000017A70000}"/>
    <cellStyle name="Title 28 5 4 2 3" xfId="42731" xr:uid="{00000000-0005-0000-0000-000018A70000}"/>
    <cellStyle name="Title 28 5 4 3" xfId="42732" xr:uid="{00000000-0005-0000-0000-000019A70000}"/>
    <cellStyle name="Title 28 5 4 4" xfId="42733" xr:uid="{00000000-0005-0000-0000-00001AA70000}"/>
    <cellStyle name="Title 28 5 5" xfId="42734" xr:uid="{00000000-0005-0000-0000-00001BA70000}"/>
    <cellStyle name="Title 28 5 5 2" xfId="42735" xr:uid="{00000000-0005-0000-0000-00001CA70000}"/>
    <cellStyle name="Title 28 5 5 3" xfId="42736" xr:uid="{00000000-0005-0000-0000-00001DA70000}"/>
    <cellStyle name="Title 28 5 6" xfId="42737" xr:uid="{00000000-0005-0000-0000-00001EA70000}"/>
    <cellStyle name="Title 28 5 7" xfId="42738" xr:uid="{00000000-0005-0000-0000-00001FA70000}"/>
    <cellStyle name="Title 28 6" xfId="42739" xr:uid="{00000000-0005-0000-0000-000020A70000}"/>
    <cellStyle name="Title 28 6 2" xfId="42740" xr:uid="{00000000-0005-0000-0000-000021A70000}"/>
    <cellStyle name="Title 28 6 2 2" xfId="42741" xr:uid="{00000000-0005-0000-0000-000022A70000}"/>
    <cellStyle name="Title 28 6 2 2 2" xfId="42742" xr:uid="{00000000-0005-0000-0000-000023A70000}"/>
    <cellStyle name="Title 28 6 2 2 3" xfId="42743" xr:uid="{00000000-0005-0000-0000-000024A70000}"/>
    <cellStyle name="Title 28 6 2 3" xfId="42744" xr:uid="{00000000-0005-0000-0000-000025A70000}"/>
    <cellStyle name="Title 28 6 2 4" xfId="42745" xr:uid="{00000000-0005-0000-0000-000026A70000}"/>
    <cellStyle name="Title 28 6 3" xfId="42746" xr:uid="{00000000-0005-0000-0000-000027A70000}"/>
    <cellStyle name="Title 28 6 3 2" xfId="42747" xr:uid="{00000000-0005-0000-0000-000028A70000}"/>
    <cellStyle name="Title 28 6 3 2 2" xfId="42748" xr:uid="{00000000-0005-0000-0000-000029A70000}"/>
    <cellStyle name="Title 28 6 3 2 3" xfId="42749" xr:uid="{00000000-0005-0000-0000-00002AA70000}"/>
    <cellStyle name="Title 28 6 3 3" xfId="42750" xr:uid="{00000000-0005-0000-0000-00002BA70000}"/>
    <cellStyle name="Title 28 6 3 4" xfId="42751" xr:uid="{00000000-0005-0000-0000-00002CA70000}"/>
    <cellStyle name="Title 28 6 4" xfId="42752" xr:uid="{00000000-0005-0000-0000-00002DA70000}"/>
    <cellStyle name="Title 28 6 4 2" xfId="42753" xr:uid="{00000000-0005-0000-0000-00002EA70000}"/>
    <cellStyle name="Title 28 6 4 3" xfId="42754" xr:uid="{00000000-0005-0000-0000-00002FA70000}"/>
    <cellStyle name="Title 28 6 5" xfId="42755" xr:uid="{00000000-0005-0000-0000-000030A70000}"/>
    <cellStyle name="Title 28 6 6" xfId="42756" xr:uid="{00000000-0005-0000-0000-000031A70000}"/>
    <cellStyle name="Title 28 7" xfId="42757" xr:uid="{00000000-0005-0000-0000-000032A70000}"/>
    <cellStyle name="Title 28 7 2" xfId="42758" xr:uid="{00000000-0005-0000-0000-000033A70000}"/>
    <cellStyle name="Title 28 7 2 2" xfId="42759" xr:uid="{00000000-0005-0000-0000-000034A70000}"/>
    <cellStyle name="Title 28 7 2 3" xfId="42760" xr:uid="{00000000-0005-0000-0000-000035A70000}"/>
    <cellStyle name="Title 28 7 3" xfId="42761" xr:uid="{00000000-0005-0000-0000-000036A70000}"/>
    <cellStyle name="Title 28 7 4" xfId="42762" xr:uid="{00000000-0005-0000-0000-000037A70000}"/>
    <cellStyle name="Title 28 8" xfId="42763" xr:uid="{00000000-0005-0000-0000-000038A70000}"/>
    <cellStyle name="Title 28 8 2" xfId="42764" xr:uid="{00000000-0005-0000-0000-000039A70000}"/>
    <cellStyle name="Title 28 8 2 2" xfId="42765" xr:uid="{00000000-0005-0000-0000-00003AA70000}"/>
    <cellStyle name="Title 28 8 2 3" xfId="42766" xr:uid="{00000000-0005-0000-0000-00003BA70000}"/>
    <cellStyle name="Title 28 8 3" xfId="42767" xr:uid="{00000000-0005-0000-0000-00003CA70000}"/>
    <cellStyle name="Title 28 8 4" xfId="42768" xr:uid="{00000000-0005-0000-0000-00003DA70000}"/>
    <cellStyle name="Title 28 9" xfId="42769" xr:uid="{00000000-0005-0000-0000-00003EA70000}"/>
    <cellStyle name="Title 28 9 2" xfId="42770" xr:uid="{00000000-0005-0000-0000-00003FA70000}"/>
    <cellStyle name="Title 28 9 2 2" xfId="42771" xr:uid="{00000000-0005-0000-0000-000040A70000}"/>
    <cellStyle name="Title 28 9 2 3" xfId="42772" xr:uid="{00000000-0005-0000-0000-000041A70000}"/>
    <cellStyle name="Title 28 9 3" xfId="42773" xr:uid="{00000000-0005-0000-0000-000042A70000}"/>
    <cellStyle name="Title 28 9 4" xfId="42774" xr:uid="{00000000-0005-0000-0000-000043A70000}"/>
    <cellStyle name="Title 29" xfId="42775" xr:uid="{00000000-0005-0000-0000-000044A70000}"/>
    <cellStyle name="Title 29 10" xfId="42776" xr:uid="{00000000-0005-0000-0000-000045A70000}"/>
    <cellStyle name="Title 29 10 2" xfId="42777" xr:uid="{00000000-0005-0000-0000-000046A70000}"/>
    <cellStyle name="Title 29 10 3" xfId="42778" xr:uid="{00000000-0005-0000-0000-000047A70000}"/>
    <cellStyle name="Title 29 11" xfId="42779" xr:uid="{00000000-0005-0000-0000-000048A70000}"/>
    <cellStyle name="Title 29 11 2" xfId="42780" xr:uid="{00000000-0005-0000-0000-000049A70000}"/>
    <cellStyle name="Title 29 11 3" xfId="42781" xr:uid="{00000000-0005-0000-0000-00004AA70000}"/>
    <cellStyle name="Title 29 12" xfId="42782" xr:uid="{00000000-0005-0000-0000-00004BA70000}"/>
    <cellStyle name="Title 29 12 2" xfId="42783" xr:uid="{00000000-0005-0000-0000-00004CA70000}"/>
    <cellStyle name="Title 29 12 3" xfId="42784" xr:uid="{00000000-0005-0000-0000-00004DA70000}"/>
    <cellStyle name="Title 29 13" xfId="42785" xr:uid="{00000000-0005-0000-0000-00004EA70000}"/>
    <cellStyle name="Title 29 2" xfId="42786" xr:uid="{00000000-0005-0000-0000-00004FA70000}"/>
    <cellStyle name="Title 29 2 2" xfId="42787" xr:uid="{00000000-0005-0000-0000-000050A70000}"/>
    <cellStyle name="Title 29 2 2 2" xfId="42788" xr:uid="{00000000-0005-0000-0000-000051A70000}"/>
    <cellStyle name="Title 29 2 2 2 2" xfId="42789" xr:uid="{00000000-0005-0000-0000-000052A70000}"/>
    <cellStyle name="Title 29 2 2 2 3" xfId="42790" xr:uid="{00000000-0005-0000-0000-000053A70000}"/>
    <cellStyle name="Title 29 2 2 3" xfId="42791" xr:uid="{00000000-0005-0000-0000-000054A70000}"/>
    <cellStyle name="Title 29 2 2 4" xfId="42792" xr:uid="{00000000-0005-0000-0000-000055A70000}"/>
    <cellStyle name="Title 29 2 3" xfId="42793" xr:uid="{00000000-0005-0000-0000-000056A70000}"/>
    <cellStyle name="Title 29 2 3 2" xfId="42794" xr:uid="{00000000-0005-0000-0000-000057A70000}"/>
    <cellStyle name="Title 29 2 3 2 2" xfId="42795" xr:uid="{00000000-0005-0000-0000-000058A70000}"/>
    <cellStyle name="Title 29 2 3 2 3" xfId="42796" xr:uid="{00000000-0005-0000-0000-000059A70000}"/>
    <cellStyle name="Title 29 2 3 3" xfId="42797" xr:uid="{00000000-0005-0000-0000-00005AA70000}"/>
    <cellStyle name="Title 29 2 3 4" xfId="42798" xr:uid="{00000000-0005-0000-0000-00005BA70000}"/>
    <cellStyle name="Title 29 2 4" xfId="42799" xr:uid="{00000000-0005-0000-0000-00005CA70000}"/>
    <cellStyle name="Title 29 2 4 2" xfId="42800" xr:uid="{00000000-0005-0000-0000-00005DA70000}"/>
    <cellStyle name="Title 29 2 4 3" xfId="42801" xr:uid="{00000000-0005-0000-0000-00005EA70000}"/>
    <cellStyle name="Title 29 2 5" xfId="42802" xr:uid="{00000000-0005-0000-0000-00005FA70000}"/>
    <cellStyle name="Title 29 2 5 2" xfId="42803" xr:uid="{00000000-0005-0000-0000-000060A70000}"/>
    <cellStyle name="Title 29 2 5 3" xfId="42804" xr:uid="{00000000-0005-0000-0000-000061A70000}"/>
    <cellStyle name="Title 29 2 6" xfId="42805" xr:uid="{00000000-0005-0000-0000-000062A70000}"/>
    <cellStyle name="Title 29 2 7" xfId="42806" xr:uid="{00000000-0005-0000-0000-000063A70000}"/>
    <cellStyle name="Title 29 3" xfId="42807" xr:uid="{00000000-0005-0000-0000-000064A70000}"/>
    <cellStyle name="Title 29 3 2" xfId="42808" xr:uid="{00000000-0005-0000-0000-000065A70000}"/>
    <cellStyle name="Title 29 3 2 2" xfId="42809" xr:uid="{00000000-0005-0000-0000-000066A70000}"/>
    <cellStyle name="Title 29 3 2 2 2" xfId="42810" xr:uid="{00000000-0005-0000-0000-000067A70000}"/>
    <cellStyle name="Title 29 3 2 2 3" xfId="42811" xr:uid="{00000000-0005-0000-0000-000068A70000}"/>
    <cellStyle name="Title 29 3 2 3" xfId="42812" xr:uid="{00000000-0005-0000-0000-000069A70000}"/>
    <cellStyle name="Title 29 3 2 4" xfId="42813" xr:uid="{00000000-0005-0000-0000-00006AA70000}"/>
    <cellStyle name="Title 29 3 3" xfId="42814" xr:uid="{00000000-0005-0000-0000-00006BA70000}"/>
    <cellStyle name="Title 29 3 3 2" xfId="42815" xr:uid="{00000000-0005-0000-0000-00006CA70000}"/>
    <cellStyle name="Title 29 3 3 2 2" xfId="42816" xr:uid="{00000000-0005-0000-0000-00006DA70000}"/>
    <cellStyle name="Title 29 3 3 2 3" xfId="42817" xr:uid="{00000000-0005-0000-0000-00006EA70000}"/>
    <cellStyle name="Title 29 3 3 3" xfId="42818" xr:uid="{00000000-0005-0000-0000-00006FA70000}"/>
    <cellStyle name="Title 29 3 3 4" xfId="42819" xr:uid="{00000000-0005-0000-0000-000070A70000}"/>
    <cellStyle name="Title 29 3 4" xfId="42820" xr:uid="{00000000-0005-0000-0000-000071A70000}"/>
    <cellStyle name="Title 29 3 4 2" xfId="42821" xr:uid="{00000000-0005-0000-0000-000072A70000}"/>
    <cellStyle name="Title 29 3 4 3" xfId="42822" xr:uid="{00000000-0005-0000-0000-000073A70000}"/>
    <cellStyle name="Title 29 3 5" xfId="42823" xr:uid="{00000000-0005-0000-0000-000074A70000}"/>
    <cellStyle name="Title 29 3 6" xfId="42824" xr:uid="{00000000-0005-0000-0000-000075A70000}"/>
    <cellStyle name="Title 29 4" xfId="42825" xr:uid="{00000000-0005-0000-0000-000076A70000}"/>
    <cellStyle name="Title 29 4 2" xfId="42826" xr:uid="{00000000-0005-0000-0000-000077A70000}"/>
    <cellStyle name="Title 29 4 2 2" xfId="42827" xr:uid="{00000000-0005-0000-0000-000078A70000}"/>
    <cellStyle name="Title 29 4 2 2 2" xfId="42828" xr:uid="{00000000-0005-0000-0000-000079A70000}"/>
    <cellStyle name="Title 29 4 2 2 3" xfId="42829" xr:uid="{00000000-0005-0000-0000-00007AA70000}"/>
    <cellStyle name="Title 29 4 2 3" xfId="42830" xr:uid="{00000000-0005-0000-0000-00007BA70000}"/>
    <cellStyle name="Title 29 4 2 4" xfId="42831" xr:uid="{00000000-0005-0000-0000-00007CA70000}"/>
    <cellStyle name="Title 29 4 3" xfId="42832" xr:uid="{00000000-0005-0000-0000-00007DA70000}"/>
    <cellStyle name="Title 29 4 3 2" xfId="42833" xr:uid="{00000000-0005-0000-0000-00007EA70000}"/>
    <cellStyle name="Title 29 4 3 2 2" xfId="42834" xr:uid="{00000000-0005-0000-0000-00007FA70000}"/>
    <cellStyle name="Title 29 4 3 2 3" xfId="42835" xr:uid="{00000000-0005-0000-0000-000080A70000}"/>
    <cellStyle name="Title 29 4 3 3" xfId="42836" xr:uid="{00000000-0005-0000-0000-000081A70000}"/>
    <cellStyle name="Title 29 4 3 4" xfId="42837" xr:uid="{00000000-0005-0000-0000-000082A70000}"/>
    <cellStyle name="Title 29 4 4" xfId="42838" xr:uid="{00000000-0005-0000-0000-000083A70000}"/>
    <cellStyle name="Title 29 4 4 2" xfId="42839" xr:uid="{00000000-0005-0000-0000-000084A70000}"/>
    <cellStyle name="Title 29 4 4 3" xfId="42840" xr:uid="{00000000-0005-0000-0000-000085A70000}"/>
    <cellStyle name="Title 29 4 5" xfId="42841" xr:uid="{00000000-0005-0000-0000-000086A70000}"/>
    <cellStyle name="Title 29 4 6" xfId="42842" xr:uid="{00000000-0005-0000-0000-000087A70000}"/>
    <cellStyle name="Title 29 5" xfId="42843" xr:uid="{00000000-0005-0000-0000-000088A70000}"/>
    <cellStyle name="Title 29 5 2" xfId="42844" xr:uid="{00000000-0005-0000-0000-000089A70000}"/>
    <cellStyle name="Title 29 5 2 2" xfId="42845" xr:uid="{00000000-0005-0000-0000-00008AA70000}"/>
    <cellStyle name="Title 29 5 2 2 2" xfId="42846" xr:uid="{00000000-0005-0000-0000-00008BA70000}"/>
    <cellStyle name="Title 29 5 2 2 3" xfId="42847" xr:uid="{00000000-0005-0000-0000-00008CA70000}"/>
    <cellStyle name="Title 29 5 2 3" xfId="42848" xr:uid="{00000000-0005-0000-0000-00008DA70000}"/>
    <cellStyle name="Title 29 5 2 4" xfId="42849" xr:uid="{00000000-0005-0000-0000-00008EA70000}"/>
    <cellStyle name="Title 29 5 3" xfId="42850" xr:uid="{00000000-0005-0000-0000-00008FA70000}"/>
    <cellStyle name="Title 29 5 3 2" xfId="42851" xr:uid="{00000000-0005-0000-0000-000090A70000}"/>
    <cellStyle name="Title 29 5 3 2 2" xfId="42852" xr:uid="{00000000-0005-0000-0000-000091A70000}"/>
    <cellStyle name="Title 29 5 3 2 3" xfId="42853" xr:uid="{00000000-0005-0000-0000-000092A70000}"/>
    <cellStyle name="Title 29 5 3 3" xfId="42854" xr:uid="{00000000-0005-0000-0000-000093A70000}"/>
    <cellStyle name="Title 29 5 3 4" xfId="42855" xr:uid="{00000000-0005-0000-0000-000094A70000}"/>
    <cellStyle name="Title 29 5 4" xfId="42856" xr:uid="{00000000-0005-0000-0000-000095A70000}"/>
    <cellStyle name="Title 29 5 4 2" xfId="42857" xr:uid="{00000000-0005-0000-0000-000096A70000}"/>
    <cellStyle name="Title 29 5 4 2 2" xfId="42858" xr:uid="{00000000-0005-0000-0000-000097A70000}"/>
    <cellStyle name="Title 29 5 4 2 3" xfId="42859" xr:uid="{00000000-0005-0000-0000-000098A70000}"/>
    <cellStyle name="Title 29 5 4 3" xfId="42860" xr:uid="{00000000-0005-0000-0000-000099A70000}"/>
    <cellStyle name="Title 29 5 4 4" xfId="42861" xr:uid="{00000000-0005-0000-0000-00009AA70000}"/>
    <cellStyle name="Title 29 5 5" xfId="42862" xr:uid="{00000000-0005-0000-0000-00009BA70000}"/>
    <cellStyle name="Title 29 5 5 2" xfId="42863" xr:uid="{00000000-0005-0000-0000-00009CA70000}"/>
    <cellStyle name="Title 29 5 5 3" xfId="42864" xr:uid="{00000000-0005-0000-0000-00009DA70000}"/>
    <cellStyle name="Title 29 5 6" xfId="42865" xr:uid="{00000000-0005-0000-0000-00009EA70000}"/>
    <cellStyle name="Title 29 5 7" xfId="42866" xr:uid="{00000000-0005-0000-0000-00009FA70000}"/>
    <cellStyle name="Title 29 6" xfId="42867" xr:uid="{00000000-0005-0000-0000-0000A0A70000}"/>
    <cellStyle name="Title 29 6 2" xfId="42868" xr:uid="{00000000-0005-0000-0000-0000A1A70000}"/>
    <cellStyle name="Title 29 6 2 2" xfId="42869" xr:uid="{00000000-0005-0000-0000-0000A2A70000}"/>
    <cellStyle name="Title 29 6 2 2 2" xfId="42870" xr:uid="{00000000-0005-0000-0000-0000A3A70000}"/>
    <cellStyle name="Title 29 6 2 2 3" xfId="42871" xr:uid="{00000000-0005-0000-0000-0000A4A70000}"/>
    <cellStyle name="Title 29 6 2 3" xfId="42872" xr:uid="{00000000-0005-0000-0000-0000A5A70000}"/>
    <cellStyle name="Title 29 6 2 4" xfId="42873" xr:uid="{00000000-0005-0000-0000-0000A6A70000}"/>
    <cellStyle name="Title 29 6 3" xfId="42874" xr:uid="{00000000-0005-0000-0000-0000A7A70000}"/>
    <cellStyle name="Title 29 6 3 2" xfId="42875" xr:uid="{00000000-0005-0000-0000-0000A8A70000}"/>
    <cellStyle name="Title 29 6 3 2 2" xfId="42876" xr:uid="{00000000-0005-0000-0000-0000A9A70000}"/>
    <cellStyle name="Title 29 6 3 2 3" xfId="42877" xr:uid="{00000000-0005-0000-0000-0000AAA70000}"/>
    <cellStyle name="Title 29 6 3 3" xfId="42878" xr:uid="{00000000-0005-0000-0000-0000ABA70000}"/>
    <cellStyle name="Title 29 6 3 4" xfId="42879" xr:uid="{00000000-0005-0000-0000-0000ACA70000}"/>
    <cellStyle name="Title 29 6 4" xfId="42880" xr:uid="{00000000-0005-0000-0000-0000ADA70000}"/>
    <cellStyle name="Title 29 6 4 2" xfId="42881" xr:uid="{00000000-0005-0000-0000-0000AEA70000}"/>
    <cellStyle name="Title 29 6 4 3" xfId="42882" xr:uid="{00000000-0005-0000-0000-0000AFA70000}"/>
    <cellStyle name="Title 29 6 5" xfId="42883" xr:uid="{00000000-0005-0000-0000-0000B0A70000}"/>
    <cellStyle name="Title 29 6 6" xfId="42884" xr:uid="{00000000-0005-0000-0000-0000B1A70000}"/>
    <cellStyle name="Title 29 7" xfId="42885" xr:uid="{00000000-0005-0000-0000-0000B2A70000}"/>
    <cellStyle name="Title 29 7 2" xfId="42886" xr:uid="{00000000-0005-0000-0000-0000B3A70000}"/>
    <cellStyle name="Title 29 7 2 2" xfId="42887" xr:uid="{00000000-0005-0000-0000-0000B4A70000}"/>
    <cellStyle name="Title 29 7 2 3" xfId="42888" xr:uid="{00000000-0005-0000-0000-0000B5A70000}"/>
    <cellStyle name="Title 29 7 3" xfId="42889" xr:uid="{00000000-0005-0000-0000-0000B6A70000}"/>
    <cellStyle name="Title 29 7 4" xfId="42890" xr:uid="{00000000-0005-0000-0000-0000B7A70000}"/>
    <cellStyle name="Title 29 8" xfId="42891" xr:uid="{00000000-0005-0000-0000-0000B8A70000}"/>
    <cellStyle name="Title 29 8 2" xfId="42892" xr:uid="{00000000-0005-0000-0000-0000B9A70000}"/>
    <cellStyle name="Title 29 8 2 2" xfId="42893" xr:uid="{00000000-0005-0000-0000-0000BAA70000}"/>
    <cellStyle name="Title 29 8 2 3" xfId="42894" xr:uid="{00000000-0005-0000-0000-0000BBA70000}"/>
    <cellStyle name="Title 29 8 3" xfId="42895" xr:uid="{00000000-0005-0000-0000-0000BCA70000}"/>
    <cellStyle name="Title 29 8 4" xfId="42896" xr:uid="{00000000-0005-0000-0000-0000BDA70000}"/>
    <cellStyle name="Title 29 9" xfId="42897" xr:uid="{00000000-0005-0000-0000-0000BEA70000}"/>
    <cellStyle name="Title 29 9 2" xfId="42898" xr:uid="{00000000-0005-0000-0000-0000BFA70000}"/>
    <cellStyle name="Title 29 9 2 2" xfId="42899" xr:uid="{00000000-0005-0000-0000-0000C0A70000}"/>
    <cellStyle name="Title 29 9 2 3" xfId="42900" xr:uid="{00000000-0005-0000-0000-0000C1A70000}"/>
    <cellStyle name="Title 29 9 3" xfId="42901" xr:uid="{00000000-0005-0000-0000-0000C2A70000}"/>
    <cellStyle name="Title 29 9 4" xfId="42902" xr:uid="{00000000-0005-0000-0000-0000C3A70000}"/>
    <cellStyle name="Title 3" xfId="42903" xr:uid="{00000000-0005-0000-0000-0000C4A70000}"/>
    <cellStyle name="Title 3 10" xfId="42904" xr:uid="{00000000-0005-0000-0000-0000C5A70000}"/>
    <cellStyle name="Title 3 10 2" xfId="42905" xr:uid="{00000000-0005-0000-0000-0000C6A70000}"/>
    <cellStyle name="Title 3 10 2 2" xfId="42906" xr:uid="{00000000-0005-0000-0000-0000C7A70000}"/>
    <cellStyle name="Title 3 10 2 3" xfId="42907" xr:uid="{00000000-0005-0000-0000-0000C8A70000}"/>
    <cellStyle name="Title 3 10 3" xfId="42908" xr:uid="{00000000-0005-0000-0000-0000C9A70000}"/>
    <cellStyle name="Title 3 10 4" xfId="42909" xr:uid="{00000000-0005-0000-0000-0000CAA70000}"/>
    <cellStyle name="Title 3 11" xfId="42910" xr:uid="{00000000-0005-0000-0000-0000CBA70000}"/>
    <cellStyle name="Title 3 11 2" xfId="42911" xr:uid="{00000000-0005-0000-0000-0000CCA70000}"/>
    <cellStyle name="Title 3 11 3" xfId="42912" xr:uid="{00000000-0005-0000-0000-0000CDA70000}"/>
    <cellStyle name="Title 3 12" xfId="42913" xr:uid="{00000000-0005-0000-0000-0000CEA70000}"/>
    <cellStyle name="Title 3 12 2" xfId="42914" xr:uid="{00000000-0005-0000-0000-0000CFA70000}"/>
    <cellStyle name="Title 3 12 3" xfId="42915" xr:uid="{00000000-0005-0000-0000-0000D0A70000}"/>
    <cellStyle name="Title 3 13" xfId="42916" xr:uid="{00000000-0005-0000-0000-0000D1A70000}"/>
    <cellStyle name="Title 3 13 2" xfId="42917" xr:uid="{00000000-0005-0000-0000-0000D2A70000}"/>
    <cellStyle name="Title 3 13 3" xfId="42918" xr:uid="{00000000-0005-0000-0000-0000D3A70000}"/>
    <cellStyle name="Title 3 14" xfId="42919" xr:uid="{00000000-0005-0000-0000-0000D4A70000}"/>
    <cellStyle name="Title 3 2" xfId="42920" xr:uid="{00000000-0005-0000-0000-0000D5A70000}"/>
    <cellStyle name="Title 3 2 10" xfId="42921" xr:uid="{00000000-0005-0000-0000-0000D6A70000}"/>
    <cellStyle name="Title 3 2 10 2" xfId="42922" xr:uid="{00000000-0005-0000-0000-0000D7A70000}"/>
    <cellStyle name="Title 3 2 10 3" xfId="42923" xr:uid="{00000000-0005-0000-0000-0000D8A70000}"/>
    <cellStyle name="Title 3 2 11" xfId="42924" xr:uid="{00000000-0005-0000-0000-0000D9A70000}"/>
    <cellStyle name="Title 3 2 11 2" xfId="42925" xr:uid="{00000000-0005-0000-0000-0000DAA70000}"/>
    <cellStyle name="Title 3 2 11 3" xfId="42926" xr:uid="{00000000-0005-0000-0000-0000DBA70000}"/>
    <cellStyle name="Title 3 2 12" xfId="42927" xr:uid="{00000000-0005-0000-0000-0000DCA70000}"/>
    <cellStyle name="Title 3 2 2" xfId="42928" xr:uid="{00000000-0005-0000-0000-0000DDA70000}"/>
    <cellStyle name="Title 3 2 2 2" xfId="42929" xr:uid="{00000000-0005-0000-0000-0000DEA70000}"/>
    <cellStyle name="Title 3 2 2 2 2" xfId="42930" xr:uid="{00000000-0005-0000-0000-0000DFA70000}"/>
    <cellStyle name="Title 3 2 2 2 2 2" xfId="42931" xr:uid="{00000000-0005-0000-0000-0000E0A70000}"/>
    <cellStyle name="Title 3 2 2 2 2 3" xfId="42932" xr:uid="{00000000-0005-0000-0000-0000E1A70000}"/>
    <cellStyle name="Title 3 2 2 2 3" xfId="42933" xr:uid="{00000000-0005-0000-0000-0000E2A70000}"/>
    <cellStyle name="Title 3 2 2 2 4" xfId="42934" xr:uid="{00000000-0005-0000-0000-0000E3A70000}"/>
    <cellStyle name="Title 3 2 2 3" xfId="42935" xr:uid="{00000000-0005-0000-0000-0000E4A70000}"/>
    <cellStyle name="Title 3 2 2 3 2" xfId="42936" xr:uid="{00000000-0005-0000-0000-0000E5A70000}"/>
    <cellStyle name="Title 3 2 2 3 2 2" xfId="42937" xr:uid="{00000000-0005-0000-0000-0000E6A70000}"/>
    <cellStyle name="Title 3 2 2 3 2 3" xfId="42938" xr:uid="{00000000-0005-0000-0000-0000E7A70000}"/>
    <cellStyle name="Title 3 2 2 3 3" xfId="42939" xr:uid="{00000000-0005-0000-0000-0000E8A70000}"/>
    <cellStyle name="Title 3 2 2 3 4" xfId="42940" xr:uid="{00000000-0005-0000-0000-0000E9A70000}"/>
    <cellStyle name="Title 3 2 2 4" xfId="42941" xr:uid="{00000000-0005-0000-0000-0000EAA70000}"/>
    <cellStyle name="Title 3 2 2 4 2" xfId="42942" xr:uid="{00000000-0005-0000-0000-0000EBA70000}"/>
    <cellStyle name="Title 3 2 2 4 3" xfId="42943" xr:uid="{00000000-0005-0000-0000-0000ECA70000}"/>
    <cellStyle name="Title 3 2 2 5" xfId="42944" xr:uid="{00000000-0005-0000-0000-0000EDA70000}"/>
    <cellStyle name="Title 3 2 2 6" xfId="42945" xr:uid="{00000000-0005-0000-0000-0000EEA70000}"/>
    <cellStyle name="Title 3 2 3" xfId="42946" xr:uid="{00000000-0005-0000-0000-0000EFA70000}"/>
    <cellStyle name="Title 3 2 3 2" xfId="42947" xr:uid="{00000000-0005-0000-0000-0000F0A70000}"/>
    <cellStyle name="Title 3 2 3 2 2" xfId="42948" xr:uid="{00000000-0005-0000-0000-0000F1A70000}"/>
    <cellStyle name="Title 3 2 3 2 2 2" xfId="42949" xr:uid="{00000000-0005-0000-0000-0000F2A70000}"/>
    <cellStyle name="Title 3 2 3 2 2 3" xfId="42950" xr:uid="{00000000-0005-0000-0000-0000F3A70000}"/>
    <cellStyle name="Title 3 2 3 2 3" xfId="42951" xr:uid="{00000000-0005-0000-0000-0000F4A70000}"/>
    <cellStyle name="Title 3 2 3 2 4" xfId="42952" xr:uid="{00000000-0005-0000-0000-0000F5A70000}"/>
    <cellStyle name="Title 3 2 3 3" xfId="42953" xr:uid="{00000000-0005-0000-0000-0000F6A70000}"/>
    <cellStyle name="Title 3 2 3 3 2" xfId="42954" xr:uid="{00000000-0005-0000-0000-0000F7A70000}"/>
    <cellStyle name="Title 3 2 3 3 2 2" xfId="42955" xr:uid="{00000000-0005-0000-0000-0000F8A70000}"/>
    <cellStyle name="Title 3 2 3 3 2 3" xfId="42956" xr:uid="{00000000-0005-0000-0000-0000F9A70000}"/>
    <cellStyle name="Title 3 2 3 3 3" xfId="42957" xr:uid="{00000000-0005-0000-0000-0000FAA70000}"/>
    <cellStyle name="Title 3 2 3 3 4" xfId="42958" xr:uid="{00000000-0005-0000-0000-0000FBA70000}"/>
    <cellStyle name="Title 3 2 3 4" xfId="42959" xr:uid="{00000000-0005-0000-0000-0000FCA70000}"/>
    <cellStyle name="Title 3 2 3 4 2" xfId="42960" xr:uid="{00000000-0005-0000-0000-0000FDA70000}"/>
    <cellStyle name="Title 3 2 3 4 3" xfId="42961" xr:uid="{00000000-0005-0000-0000-0000FEA70000}"/>
    <cellStyle name="Title 3 2 3 5" xfId="42962" xr:uid="{00000000-0005-0000-0000-0000FFA70000}"/>
    <cellStyle name="Title 3 2 3 6" xfId="42963" xr:uid="{00000000-0005-0000-0000-000000A80000}"/>
    <cellStyle name="Title 3 2 4" xfId="42964" xr:uid="{00000000-0005-0000-0000-000001A80000}"/>
    <cellStyle name="Title 3 2 4 2" xfId="42965" xr:uid="{00000000-0005-0000-0000-000002A80000}"/>
    <cellStyle name="Title 3 2 4 2 2" xfId="42966" xr:uid="{00000000-0005-0000-0000-000003A80000}"/>
    <cellStyle name="Title 3 2 4 2 2 2" xfId="42967" xr:uid="{00000000-0005-0000-0000-000004A80000}"/>
    <cellStyle name="Title 3 2 4 2 2 3" xfId="42968" xr:uid="{00000000-0005-0000-0000-000005A80000}"/>
    <cellStyle name="Title 3 2 4 2 3" xfId="42969" xr:uid="{00000000-0005-0000-0000-000006A80000}"/>
    <cellStyle name="Title 3 2 4 2 4" xfId="42970" xr:uid="{00000000-0005-0000-0000-000007A80000}"/>
    <cellStyle name="Title 3 2 4 3" xfId="42971" xr:uid="{00000000-0005-0000-0000-000008A80000}"/>
    <cellStyle name="Title 3 2 4 3 2" xfId="42972" xr:uid="{00000000-0005-0000-0000-000009A80000}"/>
    <cellStyle name="Title 3 2 4 3 2 2" xfId="42973" xr:uid="{00000000-0005-0000-0000-00000AA80000}"/>
    <cellStyle name="Title 3 2 4 3 2 3" xfId="42974" xr:uid="{00000000-0005-0000-0000-00000BA80000}"/>
    <cellStyle name="Title 3 2 4 3 3" xfId="42975" xr:uid="{00000000-0005-0000-0000-00000CA80000}"/>
    <cellStyle name="Title 3 2 4 3 4" xfId="42976" xr:uid="{00000000-0005-0000-0000-00000DA80000}"/>
    <cellStyle name="Title 3 2 4 4" xfId="42977" xr:uid="{00000000-0005-0000-0000-00000EA80000}"/>
    <cellStyle name="Title 3 2 4 4 2" xfId="42978" xr:uid="{00000000-0005-0000-0000-00000FA80000}"/>
    <cellStyle name="Title 3 2 4 4 2 2" xfId="42979" xr:uid="{00000000-0005-0000-0000-000010A80000}"/>
    <cellStyle name="Title 3 2 4 4 2 3" xfId="42980" xr:uid="{00000000-0005-0000-0000-000011A80000}"/>
    <cellStyle name="Title 3 2 4 4 3" xfId="42981" xr:uid="{00000000-0005-0000-0000-000012A80000}"/>
    <cellStyle name="Title 3 2 4 4 4" xfId="42982" xr:uid="{00000000-0005-0000-0000-000013A80000}"/>
    <cellStyle name="Title 3 2 4 5" xfId="42983" xr:uid="{00000000-0005-0000-0000-000014A80000}"/>
    <cellStyle name="Title 3 2 4 5 2" xfId="42984" xr:uid="{00000000-0005-0000-0000-000015A80000}"/>
    <cellStyle name="Title 3 2 4 5 3" xfId="42985" xr:uid="{00000000-0005-0000-0000-000016A80000}"/>
    <cellStyle name="Title 3 2 4 6" xfId="42986" xr:uid="{00000000-0005-0000-0000-000017A80000}"/>
    <cellStyle name="Title 3 2 4 7" xfId="42987" xr:uid="{00000000-0005-0000-0000-000018A80000}"/>
    <cellStyle name="Title 3 2 5" xfId="42988" xr:uid="{00000000-0005-0000-0000-000019A80000}"/>
    <cellStyle name="Title 3 2 5 2" xfId="42989" xr:uid="{00000000-0005-0000-0000-00001AA80000}"/>
    <cellStyle name="Title 3 2 5 2 2" xfId="42990" xr:uid="{00000000-0005-0000-0000-00001BA80000}"/>
    <cellStyle name="Title 3 2 5 2 2 2" xfId="42991" xr:uid="{00000000-0005-0000-0000-00001CA80000}"/>
    <cellStyle name="Title 3 2 5 2 2 3" xfId="42992" xr:uid="{00000000-0005-0000-0000-00001DA80000}"/>
    <cellStyle name="Title 3 2 5 2 3" xfId="42993" xr:uid="{00000000-0005-0000-0000-00001EA80000}"/>
    <cellStyle name="Title 3 2 5 2 4" xfId="42994" xr:uid="{00000000-0005-0000-0000-00001FA80000}"/>
    <cellStyle name="Title 3 2 5 3" xfId="42995" xr:uid="{00000000-0005-0000-0000-000020A80000}"/>
    <cellStyle name="Title 3 2 5 3 2" xfId="42996" xr:uid="{00000000-0005-0000-0000-000021A80000}"/>
    <cellStyle name="Title 3 2 5 3 2 2" xfId="42997" xr:uid="{00000000-0005-0000-0000-000022A80000}"/>
    <cellStyle name="Title 3 2 5 3 2 3" xfId="42998" xr:uid="{00000000-0005-0000-0000-000023A80000}"/>
    <cellStyle name="Title 3 2 5 3 3" xfId="42999" xr:uid="{00000000-0005-0000-0000-000024A80000}"/>
    <cellStyle name="Title 3 2 5 3 4" xfId="43000" xr:uid="{00000000-0005-0000-0000-000025A80000}"/>
    <cellStyle name="Title 3 2 5 4" xfId="43001" xr:uid="{00000000-0005-0000-0000-000026A80000}"/>
    <cellStyle name="Title 3 2 5 4 2" xfId="43002" xr:uid="{00000000-0005-0000-0000-000027A80000}"/>
    <cellStyle name="Title 3 2 5 4 3" xfId="43003" xr:uid="{00000000-0005-0000-0000-000028A80000}"/>
    <cellStyle name="Title 3 2 5 5" xfId="43004" xr:uid="{00000000-0005-0000-0000-000029A80000}"/>
    <cellStyle name="Title 3 2 5 6" xfId="43005" xr:uid="{00000000-0005-0000-0000-00002AA80000}"/>
    <cellStyle name="Title 3 2 6" xfId="43006" xr:uid="{00000000-0005-0000-0000-00002BA80000}"/>
    <cellStyle name="Title 3 2 6 2" xfId="43007" xr:uid="{00000000-0005-0000-0000-00002CA80000}"/>
    <cellStyle name="Title 3 2 6 2 2" xfId="43008" xr:uid="{00000000-0005-0000-0000-00002DA80000}"/>
    <cellStyle name="Title 3 2 6 2 3" xfId="43009" xr:uid="{00000000-0005-0000-0000-00002EA80000}"/>
    <cellStyle name="Title 3 2 6 3" xfId="43010" xr:uid="{00000000-0005-0000-0000-00002FA80000}"/>
    <cellStyle name="Title 3 2 6 4" xfId="43011" xr:uid="{00000000-0005-0000-0000-000030A80000}"/>
    <cellStyle name="Title 3 2 7" xfId="43012" xr:uid="{00000000-0005-0000-0000-000031A80000}"/>
    <cellStyle name="Title 3 2 7 2" xfId="43013" xr:uid="{00000000-0005-0000-0000-000032A80000}"/>
    <cellStyle name="Title 3 2 7 2 2" xfId="43014" xr:uid="{00000000-0005-0000-0000-000033A80000}"/>
    <cellStyle name="Title 3 2 7 2 3" xfId="43015" xr:uid="{00000000-0005-0000-0000-000034A80000}"/>
    <cellStyle name="Title 3 2 7 3" xfId="43016" xr:uid="{00000000-0005-0000-0000-000035A80000}"/>
    <cellStyle name="Title 3 2 7 4" xfId="43017" xr:uid="{00000000-0005-0000-0000-000036A80000}"/>
    <cellStyle name="Title 3 2 8" xfId="43018" xr:uid="{00000000-0005-0000-0000-000037A80000}"/>
    <cellStyle name="Title 3 2 8 2" xfId="43019" xr:uid="{00000000-0005-0000-0000-000038A80000}"/>
    <cellStyle name="Title 3 2 8 2 2" xfId="43020" xr:uid="{00000000-0005-0000-0000-000039A80000}"/>
    <cellStyle name="Title 3 2 8 2 3" xfId="43021" xr:uid="{00000000-0005-0000-0000-00003AA80000}"/>
    <cellStyle name="Title 3 2 8 3" xfId="43022" xr:uid="{00000000-0005-0000-0000-00003BA80000}"/>
    <cellStyle name="Title 3 2 8 4" xfId="43023" xr:uid="{00000000-0005-0000-0000-00003CA80000}"/>
    <cellStyle name="Title 3 2 9" xfId="43024" xr:uid="{00000000-0005-0000-0000-00003DA80000}"/>
    <cellStyle name="Title 3 2 9 2" xfId="43025" xr:uid="{00000000-0005-0000-0000-00003EA80000}"/>
    <cellStyle name="Title 3 2 9 3" xfId="43026" xr:uid="{00000000-0005-0000-0000-00003FA80000}"/>
    <cellStyle name="Title 3 3" xfId="43027" xr:uid="{00000000-0005-0000-0000-000040A80000}"/>
    <cellStyle name="Title 3 3 2" xfId="43028" xr:uid="{00000000-0005-0000-0000-000041A80000}"/>
    <cellStyle name="Title 3 3 2 2" xfId="43029" xr:uid="{00000000-0005-0000-0000-000042A80000}"/>
    <cellStyle name="Title 3 3 2 2 2" xfId="43030" xr:uid="{00000000-0005-0000-0000-000043A80000}"/>
    <cellStyle name="Title 3 3 2 2 3" xfId="43031" xr:uid="{00000000-0005-0000-0000-000044A80000}"/>
    <cellStyle name="Title 3 3 2 3" xfId="43032" xr:uid="{00000000-0005-0000-0000-000045A80000}"/>
    <cellStyle name="Title 3 3 2 4" xfId="43033" xr:uid="{00000000-0005-0000-0000-000046A80000}"/>
    <cellStyle name="Title 3 3 3" xfId="43034" xr:uid="{00000000-0005-0000-0000-000047A80000}"/>
    <cellStyle name="Title 3 3 3 2" xfId="43035" xr:uid="{00000000-0005-0000-0000-000048A80000}"/>
    <cellStyle name="Title 3 3 3 2 2" xfId="43036" xr:uid="{00000000-0005-0000-0000-000049A80000}"/>
    <cellStyle name="Title 3 3 3 2 3" xfId="43037" xr:uid="{00000000-0005-0000-0000-00004AA80000}"/>
    <cellStyle name="Title 3 3 3 3" xfId="43038" xr:uid="{00000000-0005-0000-0000-00004BA80000}"/>
    <cellStyle name="Title 3 3 3 4" xfId="43039" xr:uid="{00000000-0005-0000-0000-00004CA80000}"/>
    <cellStyle name="Title 3 3 4" xfId="43040" xr:uid="{00000000-0005-0000-0000-00004DA80000}"/>
    <cellStyle name="Title 3 3 4 2" xfId="43041" xr:uid="{00000000-0005-0000-0000-00004EA80000}"/>
    <cellStyle name="Title 3 3 4 3" xfId="43042" xr:uid="{00000000-0005-0000-0000-00004FA80000}"/>
    <cellStyle name="Title 3 3 5" xfId="43043" xr:uid="{00000000-0005-0000-0000-000050A80000}"/>
    <cellStyle name="Title 3 3 5 2" xfId="43044" xr:uid="{00000000-0005-0000-0000-000051A80000}"/>
    <cellStyle name="Title 3 3 5 3" xfId="43045" xr:uid="{00000000-0005-0000-0000-000052A80000}"/>
    <cellStyle name="Title 3 3 6" xfId="43046" xr:uid="{00000000-0005-0000-0000-000053A80000}"/>
    <cellStyle name="Title 3 3 6 2" xfId="43047" xr:uid="{00000000-0005-0000-0000-000054A80000}"/>
    <cellStyle name="Title 3 3 6 3" xfId="43048" xr:uid="{00000000-0005-0000-0000-000055A80000}"/>
    <cellStyle name="Title 3 3 7" xfId="43049" xr:uid="{00000000-0005-0000-0000-000056A80000}"/>
    <cellStyle name="Title 3 4" xfId="43050" xr:uid="{00000000-0005-0000-0000-000057A80000}"/>
    <cellStyle name="Title 3 4 2" xfId="43051" xr:uid="{00000000-0005-0000-0000-000058A80000}"/>
    <cellStyle name="Title 3 4 2 2" xfId="43052" xr:uid="{00000000-0005-0000-0000-000059A80000}"/>
    <cellStyle name="Title 3 4 2 2 2" xfId="43053" xr:uid="{00000000-0005-0000-0000-00005AA80000}"/>
    <cellStyle name="Title 3 4 2 2 3" xfId="43054" xr:uid="{00000000-0005-0000-0000-00005BA80000}"/>
    <cellStyle name="Title 3 4 2 3" xfId="43055" xr:uid="{00000000-0005-0000-0000-00005CA80000}"/>
    <cellStyle name="Title 3 4 2 4" xfId="43056" xr:uid="{00000000-0005-0000-0000-00005DA80000}"/>
    <cellStyle name="Title 3 4 3" xfId="43057" xr:uid="{00000000-0005-0000-0000-00005EA80000}"/>
    <cellStyle name="Title 3 4 3 2" xfId="43058" xr:uid="{00000000-0005-0000-0000-00005FA80000}"/>
    <cellStyle name="Title 3 4 3 2 2" xfId="43059" xr:uid="{00000000-0005-0000-0000-000060A80000}"/>
    <cellStyle name="Title 3 4 3 2 3" xfId="43060" xr:uid="{00000000-0005-0000-0000-000061A80000}"/>
    <cellStyle name="Title 3 4 3 3" xfId="43061" xr:uid="{00000000-0005-0000-0000-000062A80000}"/>
    <cellStyle name="Title 3 4 3 4" xfId="43062" xr:uid="{00000000-0005-0000-0000-000063A80000}"/>
    <cellStyle name="Title 3 4 4" xfId="43063" xr:uid="{00000000-0005-0000-0000-000064A80000}"/>
    <cellStyle name="Title 3 4 4 2" xfId="43064" xr:uid="{00000000-0005-0000-0000-000065A80000}"/>
    <cellStyle name="Title 3 4 4 3" xfId="43065" xr:uid="{00000000-0005-0000-0000-000066A80000}"/>
    <cellStyle name="Title 3 4 5" xfId="43066" xr:uid="{00000000-0005-0000-0000-000067A80000}"/>
    <cellStyle name="Title 3 4 6" xfId="43067" xr:uid="{00000000-0005-0000-0000-000068A80000}"/>
    <cellStyle name="Title 3 4 7" xfId="43068" xr:uid="{00000000-0005-0000-0000-000069A80000}"/>
    <cellStyle name="Title 3 5" xfId="43069" xr:uid="{00000000-0005-0000-0000-00006AA80000}"/>
    <cellStyle name="Title 3 5 2" xfId="43070" xr:uid="{00000000-0005-0000-0000-00006BA80000}"/>
    <cellStyle name="Title 3 5 2 2" xfId="43071" xr:uid="{00000000-0005-0000-0000-00006CA80000}"/>
    <cellStyle name="Title 3 5 2 2 2" xfId="43072" xr:uid="{00000000-0005-0000-0000-00006DA80000}"/>
    <cellStyle name="Title 3 5 2 2 3" xfId="43073" xr:uid="{00000000-0005-0000-0000-00006EA80000}"/>
    <cellStyle name="Title 3 5 2 3" xfId="43074" xr:uid="{00000000-0005-0000-0000-00006FA80000}"/>
    <cellStyle name="Title 3 5 2 4" xfId="43075" xr:uid="{00000000-0005-0000-0000-000070A80000}"/>
    <cellStyle name="Title 3 5 3" xfId="43076" xr:uid="{00000000-0005-0000-0000-000071A80000}"/>
    <cellStyle name="Title 3 5 3 2" xfId="43077" xr:uid="{00000000-0005-0000-0000-000072A80000}"/>
    <cellStyle name="Title 3 5 3 2 2" xfId="43078" xr:uid="{00000000-0005-0000-0000-000073A80000}"/>
    <cellStyle name="Title 3 5 3 2 3" xfId="43079" xr:uid="{00000000-0005-0000-0000-000074A80000}"/>
    <cellStyle name="Title 3 5 3 3" xfId="43080" xr:uid="{00000000-0005-0000-0000-000075A80000}"/>
    <cellStyle name="Title 3 5 3 4" xfId="43081" xr:uid="{00000000-0005-0000-0000-000076A80000}"/>
    <cellStyle name="Title 3 5 4" xfId="43082" xr:uid="{00000000-0005-0000-0000-000077A80000}"/>
    <cellStyle name="Title 3 5 4 2" xfId="43083" xr:uid="{00000000-0005-0000-0000-000078A80000}"/>
    <cellStyle name="Title 3 5 4 3" xfId="43084" xr:uid="{00000000-0005-0000-0000-000079A80000}"/>
    <cellStyle name="Title 3 5 5" xfId="43085" xr:uid="{00000000-0005-0000-0000-00007AA80000}"/>
    <cellStyle name="Title 3 5 6" xfId="43086" xr:uid="{00000000-0005-0000-0000-00007BA80000}"/>
    <cellStyle name="Title 3 6" xfId="43087" xr:uid="{00000000-0005-0000-0000-00007CA80000}"/>
    <cellStyle name="Title 3 6 2" xfId="43088" xr:uid="{00000000-0005-0000-0000-00007DA80000}"/>
    <cellStyle name="Title 3 6 2 2" xfId="43089" xr:uid="{00000000-0005-0000-0000-00007EA80000}"/>
    <cellStyle name="Title 3 6 2 2 2" xfId="43090" xr:uid="{00000000-0005-0000-0000-00007FA80000}"/>
    <cellStyle name="Title 3 6 2 2 3" xfId="43091" xr:uid="{00000000-0005-0000-0000-000080A80000}"/>
    <cellStyle name="Title 3 6 2 3" xfId="43092" xr:uid="{00000000-0005-0000-0000-000081A80000}"/>
    <cellStyle name="Title 3 6 2 4" xfId="43093" xr:uid="{00000000-0005-0000-0000-000082A80000}"/>
    <cellStyle name="Title 3 6 3" xfId="43094" xr:uid="{00000000-0005-0000-0000-000083A80000}"/>
    <cellStyle name="Title 3 6 3 2" xfId="43095" xr:uid="{00000000-0005-0000-0000-000084A80000}"/>
    <cellStyle name="Title 3 6 3 2 2" xfId="43096" xr:uid="{00000000-0005-0000-0000-000085A80000}"/>
    <cellStyle name="Title 3 6 3 2 3" xfId="43097" xr:uid="{00000000-0005-0000-0000-000086A80000}"/>
    <cellStyle name="Title 3 6 3 3" xfId="43098" xr:uid="{00000000-0005-0000-0000-000087A80000}"/>
    <cellStyle name="Title 3 6 3 4" xfId="43099" xr:uid="{00000000-0005-0000-0000-000088A80000}"/>
    <cellStyle name="Title 3 6 4" xfId="43100" xr:uid="{00000000-0005-0000-0000-000089A80000}"/>
    <cellStyle name="Title 3 6 4 2" xfId="43101" xr:uid="{00000000-0005-0000-0000-00008AA80000}"/>
    <cellStyle name="Title 3 6 4 2 2" xfId="43102" xr:uid="{00000000-0005-0000-0000-00008BA80000}"/>
    <cellStyle name="Title 3 6 4 2 3" xfId="43103" xr:uid="{00000000-0005-0000-0000-00008CA80000}"/>
    <cellStyle name="Title 3 6 4 3" xfId="43104" xr:uid="{00000000-0005-0000-0000-00008DA80000}"/>
    <cellStyle name="Title 3 6 4 4" xfId="43105" xr:uid="{00000000-0005-0000-0000-00008EA80000}"/>
    <cellStyle name="Title 3 6 5" xfId="43106" xr:uid="{00000000-0005-0000-0000-00008FA80000}"/>
    <cellStyle name="Title 3 6 5 2" xfId="43107" xr:uid="{00000000-0005-0000-0000-000090A80000}"/>
    <cellStyle name="Title 3 6 5 3" xfId="43108" xr:uid="{00000000-0005-0000-0000-000091A80000}"/>
    <cellStyle name="Title 3 6 6" xfId="43109" xr:uid="{00000000-0005-0000-0000-000092A80000}"/>
    <cellStyle name="Title 3 6 7" xfId="43110" xr:uid="{00000000-0005-0000-0000-000093A80000}"/>
    <cellStyle name="Title 3 7" xfId="43111" xr:uid="{00000000-0005-0000-0000-000094A80000}"/>
    <cellStyle name="Title 3 7 2" xfId="43112" xr:uid="{00000000-0005-0000-0000-000095A80000}"/>
    <cellStyle name="Title 3 7 2 2" xfId="43113" xr:uid="{00000000-0005-0000-0000-000096A80000}"/>
    <cellStyle name="Title 3 7 2 2 2" xfId="43114" xr:uid="{00000000-0005-0000-0000-000097A80000}"/>
    <cellStyle name="Title 3 7 2 2 3" xfId="43115" xr:uid="{00000000-0005-0000-0000-000098A80000}"/>
    <cellStyle name="Title 3 7 2 3" xfId="43116" xr:uid="{00000000-0005-0000-0000-000099A80000}"/>
    <cellStyle name="Title 3 7 2 4" xfId="43117" xr:uid="{00000000-0005-0000-0000-00009AA80000}"/>
    <cellStyle name="Title 3 7 3" xfId="43118" xr:uid="{00000000-0005-0000-0000-00009BA80000}"/>
    <cellStyle name="Title 3 7 3 2" xfId="43119" xr:uid="{00000000-0005-0000-0000-00009CA80000}"/>
    <cellStyle name="Title 3 7 3 2 2" xfId="43120" xr:uid="{00000000-0005-0000-0000-00009DA80000}"/>
    <cellStyle name="Title 3 7 3 2 3" xfId="43121" xr:uid="{00000000-0005-0000-0000-00009EA80000}"/>
    <cellStyle name="Title 3 7 3 3" xfId="43122" xr:uid="{00000000-0005-0000-0000-00009FA80000}"/>
    <cellStyle name="Title 3 7 3 4" xfId="43123" xr:uid="{00000000-0005-0000-0000-0000A0A80000}"/>
    <cellStyle name="Title 3 7 4" xfId="43124" xr:uid="{00000000-0005-0000-0000-0000A1A80000}"/>
    <cellStyle name="Title 3 7 4 2" xfId="43125" xr:uid="{00000000-0005-0000-0000-0000A2A80000}"/>
    <cellStyle name="Title 3 7 4 3" xfId="43126" xr:uid="{00000000-0005-0000-0000-0000A3A80000}"/>
    <cellStyle name="Title 3 7 5" xfId="43127" xr:uid="{00000000-0005-0000-0000-0000A4A80000}"/>
    <cellStyle name="Title 3 7 6" xfId="43128" xr:uid="{00000000-0005-0000-0000-0000A5A80000}"/>
    <cellStyle name="Title 3 8" xfId="43129" xr:uid="{00000000-0005-0000-0000-0000A6A80000}"/>
    <cellStyle name="Title 3 8 2" xfId="43130" xr:uid="{00000000-0005-0000-0000-0000A7A80000}"/>
    <cellStyle name="Title 3 8 2 2" xfId="43131" xr:uid="{00000000-0005-0000-0000-0000A8A80000}"/>
    <cellStyle name="Title 3 8 2 3" xfId="43132" xr:uid="{00000000-0005-0000-0000-0000A9A80000}"/>
    <cellStyle name="Title 3 8 3" xfId="43133" xr:uid="{00000000-0005-0000-0000-0000AAA80000}"/>
    <cellStyle name="Title 3 8 4" xfId="43134" xr:uid="{00000000-0005-0000-0000-0000ABA80000}"/>
    <cellStyle name="Title 3 9" xfId="43135" xr:uid="{00000000-0005-0000-0000-0000ACA80000}"/>
    <cellStyle name="Title 3 9 2" xfId="43136" xr:uid="{00000000-0005-0000-0000-0000ADA80000}"/>
    <cellStyle name="Title 3 9 2 2" xfId="43137" xr:uid="{00000000-0005-0000-0000-0000AEA80000}"/>
    <cellStyle name="Title 3 9 2 3" xfId="43138" xr:uid="{00000000-0005-0000-0000-0000AFA80000}"/>
    <cellStyle name="Title 3 9 3" xfId="43139" xr:uid="{00000000-0005-0000-0000-0000B0A80000}"/>
    <cellStyle name="Title 3 9 4" xfId="43140" xr:uid="{00000000-0005-0000-0000-0000B1A80000}"/>
    <cellStyle name="Title 30" xfId="43141" xr:uid="{00000000-0005-0000-0000-0000B2A80000}"/>
    <cellStyle name="Title 30 10" xfId="43142" xr:uid="{00000000-0005-0000-0000-0000B3A80000}"/>
    <cellStyle name="Title 30 10 2" xfId="43143" xr:uid="{00000000-0005-0000-0000-0000B4A80000}"/>
    <cellStyle name="Title 30 10 3" xfId="43144" xr:uid="{00000000-0005-0000-0000-0000B5A80000}"/>
    <cellStyle name="Title 30 11" xfId="43145" xr:uid="{00000000-0005-0000-0000-0000B6A80000}"/>
    <cellStyle name="Title 30 11 2" xfId="43146" xr:uid="{00000000-0005-0000-0000-0000B7A80000}"/>
    <cellStyle name="Title 30 11 3" xfId="43147" xr:uid="{00000000-0005-0000-0000-0000B8A80000}"/>
    <cellStyle name="Title 30 12" xfId="43148" xr:uid="{00000000-0005-0000-0000-0000B9A80000}"/>
    <cellStyle name="Title 30 12 2" xfId="43149" xr:uid="{00000000-0005-0000-0000-0000BAA80000}"/>
    <cellStyle name="Title 30 12 3" xfId="43150" xr:uid="{00000000-0005-0000-0000-0000BBA80000}"/>
    <cellStyle name="Title 30 13" xfId="43151" xr:uid="{00000000-0005-0000-0000-0000BCA80000}"/>
    <cellStyle name="Title 30 2" xfId="43152" xr:uid="{00000000-0005-0000-0000-0000BDA80000}"/>
    <cellStyle name="Title 30 2 2" xfId="43153" xr:uid="{00000000-0005-0000-0000-0000BEA80000}"/>
    <cellStyle name="Title 30 2 2 2" xfId="43154" xr:uid="{00000000-0005-0000-0000-0000BFA80000}"/>
    <cellStyle name="Title 30 2 2 2 2" xfId="43155" xr:uid="{00000000-0005-0000-0000-0000C0A80000}"/>
    <cellStyle name="Title 30 2 2 2 3" xfId="43156" xr:uid="{00000000-0005-0000-0000-0000C1A80000}"/>
    <cellStyle name="Title 30 2 2 3" xfId="43157" xr:uid="{00000000-0005-0000-0000-0000C2A80000}"/>
    <cellStyle name="Title 30 2 2 4" xfId="43158" xr:uid="{00000000-0005-0000-0000-0000C3A80000}"/>
    <cellStyle name="Title 30 2 3" xfId="43159" xr:uid="{00000000-0005-0000-0000-0000C4A80000}"/>
    <cellStyle name="Title 30 2 3 2" xfId="43160" xr:uid="{00000000-0005-0000-0000-0000C5A80000}"/>
    <cellStyle name="Title 30 2 3 2 2" xfId="43161" xr:uid="{00000000-0005-0000-0000-0000C6A80000}"/>
    <cellStyle name="Title 30 2 3 2 3" xfId="43162" xr:uid="{00000000-0005-0000-0000-0000C7A80000}"/>
    <cellStyle name="Title 30 2 3 3" xfId="43163" xr:uid="{00000000-0005-0000-0000-0000C8A80000}"/>
    <cellStyle name="Title 30 2 3 4" xfId="43164" xr:uid="{00000000-0005-0000-0000-0000C9A80000}"/>
    <cellStyle name="Title 30 2 4" xfId="43165" xr:uid="{00000000-0005-0000-0000-0000CAA80000}"/>
    <cellStyle name="Title 30 2 4 2" xfId="43166" xr:uid="{00000000-0005-0000-0000-0000CBA80000}"/>
    <cellStyle name="Title 30 2 4 3" xfId="43167" xr:uid="{00000000-0005-0000-0000-0000CCA80000}"/>
    <cellStyle name="Title 30 2 5" xfId="43168" xr:uid="{00000000-0005-0000-0000-0000CDA80000}"/>
    <cellStyle name="Title 30 2 5 2" xfId="43169" xr:uid="{00000000-0005-0000-0000-0000CEA80000}"/>
    <cellStyle name="Title 30 2 5 3" xfId="43170" xr:uid="{00000000-0005-0000-0000-0000CFA80000}"/>
    <cellStyle name="Title 30 2 6" xfId="43171" xr:uid="{00000000-0005-0000-0000-0000D0A80000}"/>
    <cellStyle name="Title 30 2 7" xfId="43172" xr:uid="{00000000-0005-0000-0000-0000D1A80000}"/>
    <cellStyle name="Title 30 3" xfId="43173" xr:uid="{00000000-0005-0000-0000-0000D2A80000}"/>
    <cellStyle name="Title 30 3 2" xfId="43174" xr:uid="{00000000-0005-0000-0000-0000D3A80000}"/>
    <cellStyle name="Title 30 3 2 2" xfId="43175" xr:uid="{00000000-0005-0000-0000-0000D4A80000}"/>
    <cellStyle name="Title 30 3 2 2 2" xfId="43176" xr:uid="{00000000-0005-0000-0000-0000D5A80000}"/>
    <cellStyle name="Title 30 3 2 2 3" xfId="43177" xr:uid="{00000000-0005-0000-0000-0000D6A80000}"/>
    <cellStyle name="Title 30 3 2 3" xfId="43178" xr:uid="{00000000-0005-0000-0000-0000D7A80000}"/>
    <cellStyle name="Title 30 3 2 4" xfId="43179" xr:uid="{00000000-0005-0000-0000-0000D8A80000}"/>
    <cellStyle name="Title 30 3 3" xfId="43180" xr:uid="{00000000-0005-0000-0000-0000D9A80000}"/>
    <cellStyle name="Title 30 3 3 2" xfId="43181" xr:uid="{00000000-0005-0000-0000-0000DAA80000}"/>
    <cellStyle name="Title 30 3 3 2 2" xfId="43182" xr:uid="{00000000-0005-0000-0000-0000DBA80000}"/>
    <cellStyle name="Title 30 3 3 2 3" xfId="43183" xr:uid="{00000000-0005-0000-0000-0000DCA80000}"/>
    <cellStyle name="Title 30 3 3 3" xfId="43184" xr:uid="{00000000-0005-0000-0000-0000DDA80000}"/>
    <cellStyle name="Title 30 3 3 4" xfId="43185" xr:uid="{00000000-0005-0000-0000-0000DEA80000}"/>
    <cellStyle name="Title 30 3 4" xfId="43186" xr:uid="{00000000-0005-0000-0000-0000DFA80000}"/>
    <cellStyle name="Title 30 3 4 2" xfId="43187" xr:uid="{00000000-0005-0000-0000-0000E0A80000}"/>
    <cellStyle name="Title 30 3 4 3" xfId="43188" xr:uid="{00000000-0005-0000-0000-0000E1A80000}"/>
    <cellStyle name="Title 30 3 5" xfId="43189" xr:uid="{00000000-0005-0000-0000-0000E2A80000}"/>
    <cellStyle name="Title 30 3 6" xfId="43190" xr:uid="{00000000-0005-0000-0000-0000E3A80000}"/>
    <cellStyle name="Title 30 4" xfId="43191" xr:uid="{00000000-0005-0000-0000-0000E4A80000}"/>
    <cellStyle name="Title 30 4 2" xfId="43192" xr:uid="{00000000-0005-0000-0000-0000E5A80000}"/>
    <cellStyle name="Title 30 4 2 2" xfId="43193" xr:uid="{00000000-0005-0000-0000-0000E6A80000}"/>
    <cellStyle name="Title 30 4 2 2 2" xfId="43194" xr:uid="{00000000-0005-0000-0000-0000E7A80000}"/>
    <cellStyle name="Title 30 4 2 2 3" xfId="43195" xr:uid="{00000000-0005-0000-0000-0000E8A80000}"/>
    <cellStyle name="Title 30 4 2 3" xfId="43196" xr:uid="{00000000-0005-0000-0000-0000E9A80000}"/>
    <cellStyle name="Title 30 4 2 4" xfId="43197" xr:uid="{00000000-0005-0000-0000-0000EAA80000}"/>
    <cellStyle name="Title 30 4 3" xfId="43198" xr:uid="{00000000-0005-0000-0000-0000EBA80000}"/>
    <cellStyle name="Title 30 4 3 2" xfId="43199" xr:uid="{00000000-0005-0000-0000-0000ECA80000}"/>
    <cellStyle name="Title 30 4 3 2 2" xfId="43200" xr:uid="{00000000-0005-0000-0000-0000EDA80000}"/>
    <cellStyle name="Title 30 4 3 2 3" xfId="43201" xr:uid="{00000000-0005-0000-0000-0000EEA80000}"/>
    <cellStyle name="Title 30 4 3 3" xfId="43202" xr:uid="{00000000-0005-0000-0000-0000EFA80000}"/>
    <cellStyle name="Title 30 4 3 4" xfId="43203" xr:uid="{00000000-0005-0000-0000-0000F0A80000}"/>
    <cellStyle name="Title 30 4 4" xfId="43204" xr:uid="{00000000-0005-0000-0000-0000F1A80000}"/>
    <cellStyle name="Title 30 4 4 2" xfId="43205" xr:uid="{00000000-0005-0000-0000-0000F2A80000}"/>
    <cellStyle name="Title 30 4 4 3" xfId="43206" xr:uid="{00000000-0005-0000-0000-0000F3A80000}"/>
    <cellStyle name="Title 30 4 5" xfId="43207" xr:uid="{00000000-0005-0000-0000-0000F4A80000}"/>
    <cellStyle name="Title 30 4 6" xfId="43208" xr:uid="{00000000-0005-0000-0000-0000F5A80000}"/>
    <cellStyle name="Title 30 5" xfId="43209" xr:uid="{00000000-0005-0000-0000-0000F6A80000}"/>
    <cellStyle name="Title 30 5 2" xfId="43210" xr:uid="{00000000-0005-0000-0000-0000F7A80000}"/>
    <cellStyle name="Title 30 5 2 2" xfId="43211" xr:uid="{00000000-0005-0000-0000-0000F8A80000}"/>
    <cellStyle name="Title 30 5 2 2 2" xfId="43212" xr:uid="{00000000-0005-0000-0000-0000F9A80000}"/>
    <cellStyle name="Title 30 5 2 2 3" xfId="43213" xr:uid="{00000000-0005-0000-0000-0000FAA80000}"/>
    <cellStyle name="Title 30 5 2 3" xfId="43214" xr:uid="{00000000-0005-0000-0000-0000FBA80000}"/>
    <cellStyle name="Title 30 5 2 4" xfId="43215" xr:uid="{00000000-0005-0000-0000-0000FCA80000}"/>
    <cellStyle name="Title 30 5 3" xfId="43216" xr:uid="{00000000-0005-0000-0000-0000FDA80000}"/>
    <cellStyle name="Title 30 5 3 2" xfId="43217" xr:uid="{00000000-0005-0000-0000-0000FEA80000}"/>
    <cellStyle name="Title 30 5 3 2 2" xfId="43218" xr:uid="{00000000-0005-0000-0000-0000FFA80000}"/>
    <cellStyle name="Title 30 5 3 2 3" xfId="43219" xr:uid="{00000000-0005-0000-0000-000000A90000}"/>
    <cellStyle name="Title 30 5 3 3" xfId="43220" xr:uid="{00000000-0005-0000-0000-000001A90000}"/>
    <cellStyle name="Title 30 5 3 4" xfId="43221" xr:uid="{00000000-0005-0000-0000-000002A90000}"/>
    <cellStyle name="Title 30 5 4" xfId="43222" xr:uid="{00000000-0005-0000-0000-000003A90000}"/>
    <cellStyle name="Title 30 5 4 2" xfId="43223" xr:uid="{00000000-0005-0000-0000-000004A90000}"/>
    <cellStyle name="Title 30 5 4 2 2" xfId="43224" xr:uid="{00000000-0005-0000-0000-000005A90000}"/>
    <cellStyle name="Title 30 5 4 2 3" xfId="43225" xr:uid="{00000000-0005-0000-0000-000006A90000}"/>
    <cellStyle name="Title 30 5 4 3" xfId="43226" xr:uid="{00000000-0005-0000-0000-000007A90000}"/>
    <cellStyle name="Title 30 5 4 4" xfId="43227" xr:uid="{00000000-0005-0000-0000-000008A90000}"/>
    <cellStyle name="Title 30 5 5" xfId="43228" xr:uid="{00000000-0005-0000-0000-000009A90000}"/>
    <cellStyle name="Title 30 5 5 2" xfId="43229" xr:uid="{00000000-0005-0000-0000-00000AA90000}"/>
    <cellStyle name="Title 30 5 5 3" xfId="43230" xr:uid="{00000000-0005-0000-0000-00000BA90000}"/>
    <cellStyle name="Title 30 5 6" xfId="43231" xr:uid="{00000000-0005-0000-0000-00000CA90000}"/>
    <cellStyle name="Title 30 5 7" xfId="43232" xr:uid="{00000000-0005-0000-0000-00000DA90000}"/>
    <cellStyle name="Title 30 6" xfId="43233" xr:uid="{00000000-0005-0000-0000-00000EA90000}"/>
    <cellStyle name="Title 30 6 2" xfId="43234" xr:uid="{00000000-0005-0000-0000-00000FA90000}"/>
    <cellStyle name="Title 30 6 2 2" xfId="43235" xr:uid="{00000000-0005-0000-0000-000010A90000}"/>
    <cellStyle name="Title 30 6 2 2 2" xfId="43236" xr:uid="{00000000-0005-0000-0000-000011A90000}"/>
    <cellStyle name="Title 30 6 2 2 3" xfId="43237" xr:uid="{00000000-0005-0000-0000-000012A90000}"/>
    <cellStyle name="Title 30 6 2 3" xfId="43238" xr:uid="{00000000-0005-0000-0000-000013A90000}"/>
    <cellStyle name="Title 30 6 2 4" xfId="43239" xr:uid="{00000000-0005-0000-0000-000014A90000}"/>
    <cellStyle name="Title 30 6 3" xfId="43240" xr:uid="{00000000-0005-0000-0000-000015A90000}"/>
    <cellStyle name="Title 30 6 3 2" xfId="43241" xr:uid="{00000000-0005-0000-0000-000016A90000}"/>
    <cellStyle name="Title 30 6 3 2 2" xfId="43242" xr:uid="{00000000-0005-0000-0000-000017A90000}"/>
    <cellStyle name="Title 30 6 3 2 3" xfId="43243" xr:uid="{00000000-0005-0000-0000-000018A90000}"/>
    <cellStyle name="Title 30 6 3 3" xfId="43244" xr:uid="{00000000-0005-0000-0000-000019A90000}"/>
    <cellStyle name="Title 30 6 3 4" xfId="43245" xr:uid="{00000000-0005-0000-0000-00001AA90000}"/>
    <cellStyle name="Title 30 6 4" xfId="43246" xr:uid="{00000000-0005-0000-0000-00001BA90000}"/>
    <cellStyle name="Title 30 6 4 2" xfId="43247" xr:uid="{00000000-0005-0000-0000-00001CA90000}"/>
    <cellStyle name="Title 30 6 4 3" xfId="43248" xr:uid="{00000000-0005-0000-0000-00001DA90000}"/>
    <cellStyle name="Title 30 6 5" xfId="43249" xr:uid="{00000000-0005-0000-0000-00001EA90000}"/>
    <cellStyle name="Title 30 6 6" xfId="43250" xr:uid="{00000000-0005-0000-0000-00001FA90000}"/>
    <cellStyle name="Title 30 7" xfId="43251" xr:uid="{00000000-0005-0000-0000-000020A90000}"/>
    <cellStyle name="Title 30 7 2" xfId="43252" xr:uid="{00000000-0005-0000-0000-000021A90000}"/>
    <cellStyle name="Title 30 7 2 2" xfId="43253" xr:uid="{00000000-0005-0000-0000-000022A90000}"/>
    <cellStyle name="Title 30 7 2 3" xfId="43254" xr:uid="{00000000-0005-0000-0000-000023A90000}"/>
    <cellStyle name="Title 30 7 3" xfId="43255" xr:uid="{00000000-0005-0000-0000-000024A90000}"/>
    <cellStyle name="Title 30 7 4" xfId="43256" xr:uid="{00000000-0005-0000-0000-000025A90000}"/>
    <cellStyle name="Title 30 8" xfId="43257" xr:uid="{00000000-0005-0000-0000-000026A90000}"/>
    <cellStyle name="Title 30 8 2" xfId="43258" xr:uid="{00000000-0005-0000-0000-000027A90000}"/>
    <cellStyle name="Title 30 8 2 2" xfId="43259" xr:uid="{00000000-0005-0000-0000-000028A90000}"/>
    <cellStyle name="Title 30 8 2 3" xfId="43260" xr:uid="{00000000-0005-0000-0000-000029A90000}"/>
    <cellStyle name="Title 30 8 3" xfId="43261" xr:uid="{00000000-0005-0000-0000-00002AA90000}"/>
    <cellStyle name="Title 30 8 4" xfId="43262" xr:uid="{00000000-0005-0000-0000-00002BA90000}"/>
    <cellStyle name="Title 30 9" xfId="43263" xr:uid="{00000000-0005-0000-0000-00002CA90000}"/>
    <cellStyle name="Title 30 9 2" xfId="43264" xr:uid="{00000000-0005-0000-0000-00002DA90000}"/>
    <cellStyle name="Title 30 9 2 2" xfId="43265" xr:uid="{00000000-0005-0000-0000-00002EA90000}"/>
    <cellStyle name="Title 30 9 2 3" xfId="43266" xr:uid="{00000000-0005-0000-0000-00002FA90000}"/>
    <cellStyle name="Title 30 9 3" xfId="43267" xr:uid="{00000000-0005-0000-0000-000030A90000}"/>
    <cellStyle name="Title 30 9 4" xfId="43268" xr:uid="{00000000-0005-0000-0000-000031A90000}"/>
    <cellStyle name="Title 31" xfId="43269" xr:uid="{00000000-0005-0000-0000-000032A90000}"/>
    <cellStyle name="Title 31 10" xfId="43270" xr:uid="{00000000-0005-0000-0000-000033A90000}"/>
    <cellStyle name="Title 31 10 2" xfId="43271" xr:uid="{00000000-0005-0000-0000-000034A90000}"/>
    <cellStyle name="Title 31 10 3" xfId="43272" xr:uid="{00000000-0005-0000-0000-000035A90000}"/>
    <cellStyle name="Title 31 11" xfId="43273" xr:uid="{00000000-0005-0000-0000-000036A90000}"/>
    <cellStyle name="Title 31 11 2" xfId="43274" xr:uid="{00000000-0005-0000-0000-000037A90000}"/>
    <cellStyle name="Title 31 11 3" xfId="43275" xr:uid="{00000000-0005-0000-0000-000038A90000}"/>
    <cellStyle name="Title 31 12" xfId="43276" xr:uid="{00000000-0005-0000-0000-000039A90000}"/>
    <cellStyle name="Title 31 12 2" xfId="43277" xr:uid="{00000000-0005-0000-0000-00003AA90000}"/>
    <cellStyle name="Title 31 12 3" xfId="43278" xr:uid="{00000000-0005-0000-0000-00003BA90000}"/>
    <cellStyle name="Title 31 13" xfId="43279" xr:uid="{00000000-0005-0000-0000-00003CA90000}"/>
    <cellStyle name="Title 31 2" xfId="43280" xr:uid="{00000000-0005-0000-0000-00003DA90000}"/>
    <cellStyle name="Title 31 2 2" xfId="43281" xr:uid="{00000000-0005-0000-0000-00003EA90000}"/>
    <cellStyle name="Title 31 2 2 2" xfId="43282" xr:uid="{00000000-0005-0000-0000-00003FA90000}"/>
    <cellStyle name="Title 31 2 2 2 2" xfId="43283" xr:uid="{00000000-0005-0000-0000-000040A90000}"/>
    <cellStyle name="Title 31 2 2 2 3" xfId="43284" xr:uid="{00000000-0005-0000-0000-000041A90000}"/>
    <cellStyle name="Title 31 2 2 3" xfId="43285" xr:uid="{00000000-0005-0000-0000-000042A90000}"/>
    <cellStyle name="Title 31 2 2 4" xfId="43286" xr:uid="{00000000-0005-0000-0000-000043A90000}"/>
    <cellStyle name="Title 31 2 3" xfId="43287" xr:uid="{00000000-0005-0000-0000-000044A90000}"/>
    <cellStyle name="Title 31 2 3 2" xfId="43288" xr:uid="{00000000-0005-0000-0000-000045A90000}"/>
    <cellStyle name="Title 31 2 3 2 2" xfId="43289" xr:uid="{00000000-0005-0000-0000-000046A90000}"/>
    <cellStyle name="Title 31 2 3 2 3" xfId="43290" xr:uid="{00000000-0005-0000-0000-000047A90000}"/>
    <cellStyle name="Title 31 2 3 3" xfId="43291" xr:uid="{00000000-0005-0000-0000-000048A90000}"/>
    <cellStyle name="Title 31 2 3 4" xfId="43292" xr:uid="{00000000-0005-0000-0000-000049A90000}"/>
    <cellStyle name="Title 31 2 4" xfId="43293" xr:uid="{00000000-0005-0000-0000-00004AA90000}"/>
    <cellStyle name="Title 31 2 4 2" xfId="43294" xr:uid="{00000000-0005-0000-0000-00004BA90000}"/>
    <cellStyle name="Title 31 2 4 3" xfId="43295" xr:uid="{00000000-0005-0000-0000-00004CA90000}"/>
    <cellStyle name="Title 31 2 5" xfId="43296" xr:uid="{00000000-0005-0000-0000-00004DA90000}"/>
    <cellStyle name="Title 31 2 5 2" xfId="43297" xr:uid="{00000000-0005-0000-0000-00004EA90000}"/>
    <cellStyle name="Title 31 2 5 3" xfId="43298" xr:uid="{00000000-0005-0000-0000-00004FA90000}"/>
    <cellStyle name="Title 31 2 6" xfId="43299" xr:uid="{00000000-0005-0000-0000-000050A90000}"/>
    <cellStyle name="Title 31 2 7" xfId="43300" xr:uid="{00000000-0005-0000-0000-000051A90000}"/>
    <cellStyle name="Title 31 3" xfId="43301" xr:uid="{00000000-0005-0000-0000-000052A90000}"/>
    <cellStyle name="Title 31 3 2" xfId="43302" xr:uid="{00000000-0005-0000-0000-000053A90000}"/>
    <cellStyle name="Title 31 3 2 2" xfId="43303" xr:uid="{00000000-0005-0000-0000-000054A90000}"/>
    <cellStyle name="Title 31 3 2 2 2" xfId="43304" xr:uid="{00000000-0005-0000-0000-000055A90000}"/>
    <cellStyle name="Title 31 3 2 2 3" xfId="43305" xr:uid="{00000000-0005-0000-0000-000056A90000}"/>
    <cellStyle name="Title 31 3 2 3" xfId="43306" xr:uid="{00000000-0005-0000-0000-000057A90000}"/>
    <cellStyle name="Title 31 3 2 4" xfId="43307" xr:uid="{00000000-0005-0000-0000-000058A90000}"/>
    <cellStyle name="Title 31 3 3" xfId="43308" xr:uid="{00000000-0005-0000-0000-000059A90000}"/>
    <cellStyle name="Title 31 3 3 2" xfId="43309" xr:uid="{00000000-0005-0000-0000-00005AA90000}"/>
    <cellStyle name="Title 31 3 3 2 2" xfId="43310" xr:uid="{00000000-0005-0000-0000-00005BA90000}"/>
    <cellStyle name="Title 31 3 3 2 3" xfId="43311" xr:uid="{00000000-0005-0000-0000-00005CA90000}"/>
    <cellStyle name="Title 31 3 3 3" xfId="43312" xr:uid="{00000000-0005-0000-0000-00005DA90000}"/>
    <cellStyle name="Title 31 3 3 4" xfId="43313" xr:uid="{00000000-0005-0000-0000-00005EA90000}"/>
    <cellStyle name="Title 31 3 4" xfId="43314" xr:uid="{00000000-0005-0000-0000-00005FA90000}"/>
    <cellStyle name="Title 31 3 4 2" xfId="43315" xr:uid="{00000000-0005-0000-0000-000060A90000}"/>
    <cellStyle name="Title 31 3 4 3" xfId="43316" xr:uid="{00000000-0005-0000-0000-000061A90000}"/>
    <cellStyle name="Title 31 3 5" xfId="43317" xr:uid="{00000000-0005-0000-0000-000062A90000}"/>
    <cellStyle name="Title 31 3 6" xfId="43318" xr:uid="{00000000-0005-0000-0000-000063A90000}"/>
    <cellStyle name="Title 31 4" xfId="43319" xr:uid="{00000000-0005-0000-0000-000064A90000}"/>
    <cellStyle name="Title 31 4 2" xfId="43320" xr:uid="{00000000-0005-0000-0000-000065A90000}"/>
    <cellStyle name="Title 31 4 2 2" xfId="43321" xr:uid="{00000000-0005-0000-0000-000066A90000}"/>
    <cellStyle name="Title 31 4 2 2 2" xfId="43322" xr:uid="{00000000-0005-0000-0000-000067A90000}"/>
    <cellStyle name="Title 31 4 2 2 3" xfId="43323" xr:uid="{00000000-0005-0000-0000-000068A90000}"/>
    <cellStyle name="Title 31 4 2 3" xfId="43324" xr:uid="{00000000-0005-0000-0000-000069A90000}"/>
    <cellStyle name="Title 31 4 2 4" xfId="43325" xr:uid="{00000000-0005-0000-0000-00006AA90000}"/>
    <cellStyle name="Title 31 4 3" xfId="43326" xr:uid="{00000000-0005-0000-0000-00006BA90000}"/>
    <cellStyle name="Title 31 4 3 2" xfId="43327" xr:uid="{00000000-0005-0000-0000-00006CA90000}"/>
    <cellStyle name="Title 31 4 3 2 2" xfId="43328" xr:uid="{00000000-0005-0000-0000-00006DA90000}"/>
    <cellStyle name="Title 31 4 3 2 3" xfId="43329" xr:uid="{00000000-0005-0000-0000-00006EA90000}"/>
    <cellStyle name="Title 31 4 3 3" xfId="43330" xr:uid="{00000000-0005-0000-0000-00006FA90000}"/>
    <cellStyle name="Title 31 4 3 4" xfId="43331" xr:uid="{00000000-0005-0000-0000-000070A90000}"/>
    <cellStyle name="Title 31 4 4" xfId="43332" xr:uid="{00000000-0005-0000-0000-000071A90000}"/>
    <cellStyle name="Title 31 4 4 2" xfId="43333" xr:uid="{00000000-0005-0000-0000-000072A90000}"/>
    <cellStyle name="Title 31 4 4 3" xfId="43334" xr:uid="{00000000-0005-0000-0000-000073A90000}"/>
    <cellStyle name="Title 31 4 5" xfId="43335" xr:uid="{00000000-0005-0000-0000-000074A90000}"/>
    <cellStyle name="Title 31 4 6" xfId="43336" xr:uid="{00000000-0005-0000-0000-000075A90000}"/>
    <cellStyle name="Title 31 5" xfId="43337" xr:uid="{00000000-0005-0000-0000-000076A90000}"/>
    <cellStyle name="Title 31 5 2" xfId="43338" xr:uid="{00000000-0005-0000-0000-000077A90000}"/>
    <cellStyle name="Title 31 5 2 2" xfId="43339" xr:uid="{00000000-0005-0000-0000-000078A90000}"/>
    <cellStyle name="Title 31 5 2 2 2" xfId="43340" xr:uid="{00000000-0005-0000-0000-000079A90000}"/>
    <cellStyle name="Title 31 5 2 2 3" xfId="43341" xr:uid="{00000000-0005-0000-0000-00007AA90000}"/>
    <cellStyle name="Title 31 5 2 3" xfId="43342" xr:uid="{00000000-0005-0000-0000-00007BA90000}"/>
    <cellStyle name="Title 31 5 2 4" xfId="43343" xr:uid="{00000000-0005-0000-0000-00007CA90000}"/>
    <cellStyle name="Title 31 5 3" xfId="43344" xr:uid="{00000000-0005-0000-0000-00007DA90000}"/>
    <cellStyle name="Title 31 5 3 2" xfId="43345" xr:uid="{00000000-0005-0000-0000-00007EA90000}"/>
    <cellStyle name="Title 31 5 3 2 2" xfId="43346" xr:uid="{00000000-0005-0000-0000-00007FA90000}"/>
    <cellStyle name="Title 31 5 3 2 3" xfId="43347" xr:uid="{00000000-0005-0000-0000-000080A90000}"/>
    <cellStyle name="Title 31 5 3 3" xfId="43348" xr:uid="{00000000-0005-0000-0000-000081A90000}"/>
    <cellStyle name="Title 31 5 3 4" xfId="43349" xr:uid="{00000000-0005-0000-0000-000082A90000}"/>
    <cellStyle name="Title 31 5 4" xfId="43350" xr:uid="{00000000-0005-0000-0000-000083A90000}"/>
    <cellStyle name="Title 31 5 4 2" xfId="43351" xr:uid="{00000000-0005-0000-0000-000084A90000}"/>
    <cellStyle name="Title 31 5 4 2 2" xfId="43352" xr:uid="{00000000-0005-0000-0000-000085A90000}"/>
    <cellStyle name="Title 31 5 4 2 3" xfId="43353" xr:uid="{00000000-0005-0000-0000-000086A90000}"/>
    <cellStyle name="Title 31 5 4 3" xfId="43354" xr:uid="{00000000-0005-0000-0000-000087A90000}"/>
    <cellStyle name="Title 31 5 4 4" xfId="43355" xr:uid="{00000000-0005-0000-0000-000088A90000}"/>
    <cellStyle name="Title 31 5 5" xfId="43356" xr:uid="{00000000-0005-0000-0000-000089A90000}"/>
    <cellStyle name="Title 31 5 5 2" xfId="43357" xr:uid="{00000000-0005-0000-0000-00008AA90000}"/>
    <cellStyle name="Title 31 5 5 3" xfId="43358" xr:uid="{00000000-0005-0000-0000-00008BA90000}"/>
    <cellStyle name="Title 31 5 6" xfId="43359" xr:uid="{00000000-0005-0000-0000-00008CA90000}"/>
    <cellStyle name="Title 31 5 7" xfId="43360" xr:uid="{00000000-0005-0000-0000-00008DA90000}"/>
    <cellStyle name="Title 31 6" xfId="43361" xr:uid="{00000000-0005-0000-0000-00008EA90000}"/>
    <cellStyle name="Title 31 6 2" xfId="43362" xr:uid="{00000000-0005-0000-0000-00008FA90000}"/>
    <cellStyle name="Title 31 6 2 2" xfId="43363" xr:uid="{00000000-0005-0000-0000-000090A90000}"/>
    <cellStyle name="Title 31 6 2 2 2" xfId="43364" xr:uid="{00000000-0005-0000-0000-000091A90000}"/>
    <cellStyle name="Title 31 6 2 2 3" xfId="43365" xr:uid="{00000000-0005-0000-0000-000092A90000}"/>
    <cellStyle name="Title 31 6 2 3" xfId="43366" xr:uid="{00000000-0005-0000-0000-000093A90000}"/>
    <cellStyle name="Title 31 6 2 4" xfId="43367" xr:uid="{00000000-0005-0000-0000-000094A90000}"/>
    <cellStyle name="Title 31 6 3" xfId="43368" xr:uid="{00000000-0005-0000-0000-000095A90000}"/>
    <cellStyle name="Title 31 6 3 2" xfId="43369" xr:uid="{00000000-0005-0000-0000-000096A90000}"/>
    <cellStyle name="Title 31 6 3 2 2" xfId="43370" xr:uid="{00000000-0005-0000-0000-000097A90000}"/>
    <cellStyle name="Title 31 6 3 2 3" xfId="43371" xr:uid="{00000000-0005-0000-0000-000098A90000}"/>
    <cellStyle name="Title 31 6 3 3" xfId="43372" xr:uid="{00000000-0005-0000-0000-000099A90000}"/>
    <cellStyle name="Title 31 6 3 4" xfId="43373" xr:uid="{00000000-0005-0000-0000-00009AA90000}"/>
    <cellStyle name="Title 31 6 4" xfId="43374" xr:uid="{00000000-0005-0000-0000-00009BA90000}"/>
    <cellStyle name="Title 31 6 4 2" xfId="43375" xr:uid="{00000000-0005-0000-0000-00009CA90000}"/>
    <cellStyle name="Title 31 6 4 3" xfId="43376" xr:uid="{00000000-0005-0000-0000-00009DA90000}"/>
    <cellStyle name="Title 31 6 5" xfId="43377" xr:uid="{00000000-0005-0000-0000-00009EA90000}"/>
    <cellStyle name="Title 31 6 6" xfId="43378" xr:uid="{00000000-0005-0000-0000-00009FA90000}"/>
    <cellStyle name="Title 31 7" xfId="43379" xr:uid="{00000000-0005-0000-0000-0000A0A90000}"/>
    <cellStyle name="Title 31 7 2" xfId="43380" xr:uid="{00000000-0005-0000-0000-0000A1A90000}"/>
    <cellStyle name="Title 31 7 2 2" xfId="43381" xr:uid="{00000000-0005-0000-0000-0000A2A90000}"/>
    <cellStyle name="Title 31 7 2 3" xfId="43382" xr:uid="{00000000-0005-0000-0000-0000A3A90000}"/>
    <cellStyle name="Title 31 7 3" xfId="43383" xr:uid="{00000000-0005-0000-0000-0000A4A90000}"/>
    <cellStyle name="Title 31 7 4" xfId="43384" xr:uid="{00000000-0005-0000-0000-0000A5A90000}"/>
    <cellStyle name="Title 31 8" xfId="43385" xr:uid="{00000000-0005-0000-0000-0000A6A90000}"/>
    <cellStyle name="Title 31 8 2" xfId="43386" xr:uid="{00000000-0005-0000-0000-0000A7A90000}"/>
    <cellStyle name="Title 31 8 2 2" xfId="43387" xr:uid="{00000000-0005-0000-0000-0000A8A90000}"/>
    <cellStyle name="Title 31 8 2 3" xfId="43388" xr:uid="{00000000-0005-0000-0000-0000A9A90000}"/>
    <cellStyle name="Title 31 8 3" xfId="43389" xr:uid="{00000000-0005-0000-0000-0000AAA90000}"/>
    <cellStyle name="Title 31 8 4" xfId="43390" xr:uid="{00000000-0005-0000-0000-0000ABA90000}"/>
    <cellStyle name="Title 31 9" xfId="43391" xr:uid="{00000000-0005-0000-0000-0000ACA90000}"/>
    <cellStyle name="Title 31 9 2" xfId="43392" xr:uid="{00000000-0005-0000-0000-0000ADA90000}"/>
    <cellStyle name="Title 31 9 2 2" xfId="43393" xr:uid="{00000000-0005-0000-0000-0000AEA90000}"/>
    <cellStyle name="Title 31 9 2 3" xfId="43394" xr:uid="{00000000-0005-0000-0000-0000AFA90000}"/>
    <cellStyle name="Title 31 9 3" xfId="43395" xr:uid="{00000000-0005-0000-0000-0000B0A90000}"/>
    <cellStyle name="Title 31 9 4" xfId="43396" xr:uid="{00000000-0005-0000-0000-0000B1A90000}"/>
    <cellStyle name="Title 32" xfId="43397" xr:uid="{00000000-0005-0000-0000-0000B2A90000}"/>
    <cellStyle name="Title 32 10" xfId="43398" xr:uid="{00000000-0005-0000-0000-0000B3A90000}"/>
    <cellStyle name="Title 32 10 2" xfId="43399" xr:uid="{00000000-0005-0000-0000-0000B4A90000}"/>
    <cellStyle name="Title 32 10 3" xfId="43400" xr:uid="{00000000-0005-0000-0000-0000B5A90000}"/>
    <cellStyle name="Title 32 11" xfId="43401" xr:uid="{00000000-0005-0000-0000-0000B6A90000}"/>
    <cellStyle name="Title 32 11 2" xfId="43402" xr:uid="{00000000-0005-0000-0000-0000B7A90000}"/>
    <cellStyle name="Title 32 11 3" xfId="43403" xr:uid="{00000000-0005-0000-0000-0000B8A90000}"/>
    <cellStyle name="Title 32 12" xfId="43404" xr:uid="{00000000-0005-0000-0000-0000B9A90000}"/>
    <cellStyle name="Title 32 12 2" xfId="43405" xr:uid="{00000000-0005-0000-0000-0000BAA90000}"/>
    <cellStyle name="Title 32 12 3" xfId="43406" xr:uid="{00000000-0005-0000-0000-0000BBA90000}"/>
    <cellStyle name="Title 32 13" xfId="43407" xr:uid="{00000000-0005-0000-0000-0000BCA90000}"/>
    <cellStyle name="Title 32 2" xfId="43408" xr:uid="{00000000-0005-0000-0000-0000BDA90000}"/>
    <cellStyle name="Title 32 2 2" xfId="43409" xr:uid="{00000000-0005-0000-0000-0000BEA90000}"/>
    <cellStyle name="Title 32 2 2 2" xfId="43410" xr:uid="{00000000-0005-0000-0000-0000BFA90000}"/>
    <cellStyle name="Title 32 2 2 2 2" xfId="43411" xr:uid="{00000000-0005-0000-0000-0000C0A90000}"/>
    <cellStyle name="Title 32 2 2 2 3" xfId="43412" xr:uid="{00000000-0005-0000-0000-0000C1A90000}"/>
    <cellStyle name="Title 32 2 2 3" xfId="43413" xr:uid="{00000000-0005-0000-0000-0000C2A90000}"/>
    <cellStyle name="Title 32 2 2 4" xfId="43414" xr:uid="{00000000-0005-0000-0000-0000C3A90000}"/>
    <cellStyle name="Title 32 2 3" xfId="43415" xr:uid="{00000000-0005-0000-0000-0000C4A90000}"/>
    <cellStyle name="Title 32 2 3 2" xfId="43416" xr:uid="{00000000-0005-0000-0000-0000C5A90000}"/>
    <cellStyle name="Title 32 2 3 2 2" xfId="43417" xr:uid="{00000000-0005-0000-0000-0000C6A90000}"/>
    <cellStyle name="Title 32 2 3 2 3" xfId="43418" xr:uid="{00000000-0005-0000-0000-0000C7A90000}"/>
    <cellStyle name="Title 32 2 3 3" xfId="43419" xr:uid="{00000000-0005-0000-0000-0000C8A90000}"/>
    <cellStyle name="Title 32 2 3 4" xfId="43420" xr:uid="{00000000-0005-0000-0000-0000C9A90000}"/>
    <cellStyle name="Title 32 2 4" xfId="43421" xr:uid="{00000000-0005-0000-0000-0000CAA90000}"/>
    <cellStyle name="Title 32 2 4 2" xfId="43422" xr:uid="{00000000-0005-0000-0000-0000CBA90000}"/>
    <cellStyle name="Title 32 2 4 3" xfId="43423" xr:uid="{00000000-0005-0000-0000-0000CCA90000}"/>
    <cellStyle name="Title 32 2 5" xfId="43424" xr:uid="{00000000-0005-0000-0000-0000CDA90000}"/>
    <cellStyle name="Title 32 2 5 2" xfId="43425" xr:uid="{00000000-0005-0000-0000-0000CEA90000}"/>
    <cellStyle name="Title 32 2 5 3" xfId="43426" xr:uid="{00000000-0005-0000-0000-0000CFA90000}"/>
    <cellStyle name="Title 32 2 6" xfId="43427" xr:uid="{00000000-0005-0000-0000-0000D0A90000}"/>
    <cellStyle name="Title 32 2 7" xfId="43428" xr:uid="{00000000-0005-0000-0000-0000D1A90000}"/>
    <cellStyle name="Title 32 3" xfId="43429" xr:uid="{00000000-0005-0000-0000-0000D2A90000}"/>
    <cellStyle name="Title 32 3 2" xfId="43430" xr:uid="{00000000-0005-0000-0000-0000D3A90000}"/>
    <cellStyle name="Title 32 3 2 2" xfId="43431" xr:uid="{00000000-0005-0000-0000-0000D4A90000}"/>
    <cellStyle name="Title 32 3 2 2 2" xfId="43432" xr:uid="{00000000-0005-0000-0000-0000D5A90000}"/>
    <cellStyle name="Title 32 3 2 2 3" xfId="43433" xr:uid="{00000000-0005-0000-0000-0000D6A90000}"/>
    <cellStyle name="Title 32 3 2 3" xfId="43434" xr:uid="{00000000-0005-0000-0000-0000D7A90000}"/>
    <cellStyle name="Title 32 3 2 4" xfId="43435" xr:uid="{00000000-0005-0000-0000-0000D8A90000}"/>
    <cellStyle name="Title 32 3 3" xfId="43436" xr:uid="{00000000-0005-0000-0000-0000D9A90000}"/>
    <cellStyle name="Title 32 3 3 2" xfId="43437" xr:uid="{00000000-0005-0000-0000-0000DAA90000}"/>
    <cellStyle name="Title 32 3 3 2 2" xfId="43438" xr:uid="{00000000-0005-0000-0000-0000DBA90000}"/>
    <cellStyle name="Title 32 3 3 2 3" xfId="43439" xr:uid="{00000000-0005-0000-0000-0000DCA90000}"/>
    <cellStyle name="Title 32 3 3 3" xfId="43440" xr:uid="{00000000-0005-0000-0000-0000DDA90000}"/>
    <cellStyle name="Title 32 3 3 4" xfId="43441" xr:uid="{00000000-0005-0000-0000-0000DEA90000}"/>
    <cellStyle name="Title 32 3 4" xfId="43442" xr:uid="{00000000-0005-0000-0000-0000DFA90000}"/>
    <cellStyle name="Title 32 3 4 2" xfId="43443" xr:uid="{00000000-0005-0000-0000-0000E0A90000}"/>
    <cellStyle name="Title 32 3 4 3" xfId="43444" xr:uid="{00000000-0005-0000-0000-0000E1A90000}"/>
    <cellStyle name="Title 32 3 5" xfId="43445" xr:uid="{00000000-0005-0000-0000-0000E2A90000}"/>
    <cellStyle name="Title 32 3 6" xfId="43446" xr:uid="{00000000-0005-0000-0000-0000E3A90000}"/>
    <cellStyle name="Title 32 4" xfId="43447" xr:uid="{00000000-0005-0000-0000-0000E4A90000}"/>
    <cellStyle name="Title 32 4 2" xfId="43448" xr:uid="{00000000-0005-0000-0000-0000E5A90000}"/>
    <cellStyle name="Title 32 4 2 2" xfId="43449" xr:uid="{00000000-0005-0000-0000-0000E6A90000}"/>
    <cellStyle name="Title 32 4 2 2 2" xfId="43450" xr:uid="{00000000-0005-0000-0000-0000E7A90000}"/>
    <cellStyle name="Title 32 4 2 2 3" xfId="43451" xr:uid="{00000000-0005-0000-0000-0000E8A90000}"/>
    <cellStyle name="Title 32 4 2 3" xfId="43452" xr:uid="{00000000-0005-0000-0000-0000E9A90000}"/>
    <cellStyle name="Title 32 4 2 4" xfId="43453" xr:uid="{00000000-0005-0000-0000-0000EAA90000}"/>
    <cellStyle name="Title 32 4 3" xfId="43454" xr:uid="{00000000-0005-0000-0000-0000EBA90000}"/>
    <cellStyle name="Title 32 4 3 2" xfId="43455" xr:uid="{00000000-0005-0000-0000-0000ECA90000}"/>
    <cellStyle name="Title 32 4 3 2 2" xfId="43456" xr:uid="{00000000-0005-0000-0000-0000EDA90000}"/>
    <cellStyle name="Title 32 4 3 2 3" xfId="43457" xr:uid="{00000000-0005-0000-0000-0000EEA90000}"/>
    <cellStyle name="Title 32 4 3 3" xfId="43458" xr:uid="{00000000-0005-0000-0000-0000EFA90000}"/>
    <cellStyle name="Title 32 4 3 4" xfId="43459" xr:uid="{00000000-0005-0000-0000-0000F0A90000}"/>
    <cellStyle name="Title 32 4 4" xfId="43460" xr:uid="{00000000-0005-0000-0000-0000F1A90000}"/>
    <cellStyle name="Title 32 4 4 2" xfId="43461" xr:uid="{00000000-0005-0000-0000-0000F2A90000}"/>
    <cellStyle name="Title 32 4 4 3" xfId="43462" xr:uid="{00000000-0005-0000-0000-0000F3A90000}"/>
    <cellStyle name="Title 32 4 5" xfId="43463" xr:uid="{00000000-0005-0000-0000-0000F4A90000}"/>
    <cellStyle name="Title 32 4 6" xfId="43464" xr:uid="{00000000-0005-0000-0000-0000F5A90000}"/>
    <cellStyle name="Title 32 5" xfId="43465" xr:uid="{00000000-0005-0000-0000-0000F6A90000}"/>
    <cellStyle name="Title 32 5 2" xfId="43466" xr:uid="{00000000-0005-0000-0000-0000F7A90000}"/>
    <cellStyle name="Title 32 5 2 2" xfId="43467" xr:uid="{00000000-0005-0000-0000-0000F8A90000}"/>
    <cellStyle name="Title 32 5 2 2 2" xfId="43468" xr:uid="{00000000-0005-0000-0000-0000F9A90000}"/>
    <cellStyle name="Title 32 5 2 2 3" xfId="43469" xr:uid="{00000000-0005-0000-0000-0000FAA90000}"/>
    <cellStyle name="Title 32 5 2 3" xfId="43470" xr:uid="{00000000-0005-0000-0000-0000FBA90000}"/>
    <cellStyle name="Title 32 5 2 4" xfId="43471" xr:uid="{00000000-0005-0000-0000-0000FCA90000}"/>
    <cellStyle name="Title 32 5 3" xfId="43472" xr:uid="{00000000-0005-0000-0000-0000FDA90000}"/>
    <cellStyle name="Title 32 5 3 2" xfId="43473" xr:uid="{00000000-0005-0000-0000-0000FEA90000}"/>
    <cellStyle name="Title 32 5 3 2 2" xfId="43474" xr:uid="{00000000-0005-0000-0000-0000FFA90000}"/>
    <cellStyle name="Title 32 5 3 2 3" xfId="43475" xr:uid="{00000000-0005-0000-0000-000000AA0000}"/>
    <cellStyle name="Title 32 5 3 3" xfId="43476" xr:uid="{00000000-0005-0000-0000-000001AA0000}"/>
    <cellStyle name="Title 32 5 3 4" xfId="43477" xr:uid="{00000000-0005-0000-0000-000002AA0000}"/>
    <cellStyle name="Title 32 5 4" xfId="43478" xr:uid="{00000000-0005-0000-0000-000003AA0000}"/>
    <cellStyle name="Title 32 5 4 2" xfId="43479" xr:uid="{00000000-0005-0000-0000-000004AA0000}"/>
    <cellStyle name="Title 32 5 4 2 2" xfId="43480" xr:uid="{00000000-0005-0000-0000-000005AA0000}"/>
    <cellStyle name="Title 32 5 4 2 3" xfId="43481" xr:uid="{00000000-0005-0000-0000-000006AA0000}"/>
    <cellStyle name="Title 32 5 4 3" xfId="43482" xr:uid="{00000000-0005-0000-0000-000007AA0000}"/>
    <cellStyle name="Title 32 5 4 4" xfId="43483" xr:uid="{00000000-0005-0000-0000-000008AA0000}"/>
    <cellStyle name="Title 32 5 5" xfId="43484" xr:uid="{00000000-0005-0000-0000-000009AA0000}"/>
    <cellStyle name="Title 32 5 5 2" xfId="43485" xr:uid="{00000000-0005-0000-0000-00000AAA0000}"/>
    <cellStyle name="Title 32 5 5 3" xfId="43486" xr:uid="{00000000-0005-0000-0000-00000BAA0000}"/>
    <cellStyle name="Title 32 5 6" xfId="43487" xr:uid="{00000000-0005-0000-0000-00000CAA0000}"/>
    <cellStyle name="Title 32 5 7" xfId="43488" xr:uid="{00000000-0005-0000-0000-00000DAA0000}"/>
    <cellStyle name="Title 32 6" xfId="43489" xr:uid="{00000000-0005-0000-0000-00000EAA0000}"/>
    <cellStyle name="Title 32 6 2" xfId="43490" xr:uid="{00000000-0005-0000-0000-00000FAA0000}"/>
    <cellStyle name="Title 32 6 2 2" xfId="43491" xr:uid="{00000000-0005-0000-0000-000010AA0000}"/>
    <cellStyle name="Title 32 6 2 2 2" xfId="43492" xr:uid="{00000000-0005-0000-0000-000011AA0000}"/>
    <cellStyle name="Title 32 6 2 2 3" xfId="43493" xr:uid="{00000000-0005-0000-0000-000012AA0000}"/>
    <cellStyle name="Title 32 6 2 3" xfId="43494" xr:uid="{00000000-0005-0000-0000-000013AA0000}"/>
    <cellStyle name="Title 32 6 2 4" xfId="43495" xr:uid="{00000000-0005-0000-0000-000014AA0000}"/>
    <cellStyle name="Title 32 6 3" xfId="43496" xr:uid="{00000000-0005-0000-0000-000015AA0000}"/>
    <cellStyle name="Title 32 6 3 2" xfId="43497" xr:uid="{00000000-0005-0000-0000-000016AA0000}"/>
    <cellStyle name="Title 32 6 3 2 2" xfId="43498" xr:uid="{00000000-0005-0000-0000-000017AA0000}"/>
    <cellStyle name="Title 32 6 3 2 3" xfId="43499" xr:uid="{00000000-0005-0000-0000-000018AA0000}"/>
    <cellStyle name="Title 32 6 3 3" xfId="43500" xr:uid="{00000000-0005-0000-0000-000019AA0000}"/>
    <cellStyle name="Title 32 6 3 4" xfId="43501" xr:uid="{00000000-0005-0000-0000-00001AAA0000}"/>
    <cellStyle name="Title 32 6 4" xfId="43502" xr:uid="{00000000-0005-0000-0000-00001BAA0000}"/>
    <cellStyle name="Title 32 6 4 2" xfId="43503" xr:uid="{00000000-0005-0000-0000-00001CAA0000}"/>
    <cellStyle name="Title 32 6 4 3" xfId="43504" xr:uid="{00000000-0005-0000-0000-00001DAA0000}"/>
    <cellStyle name="Title 32 6 5" xfId="43505" xr:uid="{00000000-0005-0000-0000-00001EAA0000}"/>
    <cellStyle name="Title 32 6 6" xfId="43506" xr:uid="{00000000-0005-0000-0000-00001FAA0000}"/>
    <cellStyle name="Title 32 7" xfId="43507" xr:uid="{00000000-0005-0000-0000-000020AA0000}"/>
    <cellStyle name="Title 32 7 2" xfId="43508" xr:uid="{00000000-0005-0000-0000-000021AA0000}"/>
    <cellStyle name="Title 32 7 2 2" xfId="43509" xr:uid="{00000000-0005-0000-0000-000022AA0000}"/>
    <cellStyle name="Title 32 7 2 3" xfId="43510" xr:uid="{00000000-0005-0000-0000-000023AA0000}"/>
    <cellStyle name="Title 32 7 3" xfId="43511" xr:uid="{00000000-0005-0000-0000-000024AA0000}"/>
    <cellStyle name="Title 32 7 4" xfId="43512" xr:uid="{00000000-0005-0000-0000-000025AA0000}"/>
    <cellStyle name="Title 32 8" xfId="43513" xr:uid="{00000000-0005-0000-0000-000026AA0000}"/>
    <cellStyle name="Title 32 8 2" xfId="43514" xr:uid="{00000000-0005-0000-0000-000027AA0000}"/>
    <cellStyle name="Title 32 8 2 2" xfId="43515" xr:uid="{00000000-0005-0000-0000-000028AA0000}"/>
    <cellStyle name="Title 32 8 2 3" xfId="43516" xr:uid="{00000000-0005-0000-0000-000029AA0000}"/>
    <cellStyle name="Title 32 8 3" xfId="43517" xr:uid="{00000000-0005-0000-0000-00002AAA0000}"/>
    <cellStyle name="Title 32 8 4" xfId="43518" xr:uid="{00000000-0005-0000-0000-00002BAA0000}"/>
    <cellStyle name="Title 32 9" xfId="43519" xr:uid="{00000000-0005-0000-0000-00002CAA0000}"/>
    <cellStyle name="Title 32 9 2" xfId="43520" xr:uid="{00000000-0005-0000-0000-00002DAA0000}"/>
    <cellStyle name="Title 32 9 2 2" xfId="43521" xr:uid="{00000000-0005-0000-0000-00002EAA0000}"/>
    <cellStyle name="Title 32 9 2 3" xfId="43522" xr:uid="{00000000-0005-0000-0000-00002FAA0000}"/>
    <cellStyle name="Title 32 9 3" xfId="43523" xr:uid="{00000000-0005-0000-0000-000030AA0000}"/>
    <cellStyle name="Title 32 9 4" xfId="43524" xr:uid="{00000000-0005-0000-0000-000031AA0000}"/>
    <cellStyle name="Title 33" xfId="43525" xr:uid="{00000000-0005-0000-0000-000032AA0000}"/>
    <cellStyle name="Title 33 10" xfId="43526" xr:uid="{00000000-0005-0000-0000-000033AA0000}"/>
    <cellStyle name="Title 33 10 2" xfId="43527" xr:uid="{00000000-0005-0000-0000-000034AA0000}"/>
    <cellStyle name="Title 33 10 3" xfId="43528" xr:uid="{00000000-0005-0000-0000-000035AA0000}"/>
    <cellStyle name="Title 33 11" xfId="43529" xr:uid="{00000000-0005-0000-0000-000036AA0000}"/>
    <cellStyle name="Title 33 11 2" xfId="43530" xr:uid="{00000000-0005-0000-0000-000037AA0000}"/>
    <cellStyle name="Title 33 11 3" xfId="43531" xr:uid="{00000000-0005-0000-0000-000038AA0000}"/>
    <cellStyle name="Title 33 12" xfId="43532" xr:uid="{00000000-0005-0000-0000-000039AA0000}"/>
    <cellStyle name="Title 33 12 2" xfId="43533" xr:uid="{00000000-0005-0000-0000-00003AAA0000}"/>
    <cellStyle name="Title 33 12 3" xfId="43534" xr:uid="{00000000-0005-0000-0000-00003BAA0000}"/>
    <cellStyle name="Title 33 13" xfId="43535" xr:uid="{00000000-0005-0000-0000-00003CAA0000}"/>
    <cellStyle name="Title 33 2" xfId="43536" xr:uid="{00000000-0005-0000-0000-00003DAA0000}"/>
    <cellStyle name="Title 33 2 2" xfId="43537" xr:uid="{00000000-0005-0000-0000-00003EAA0000}"/>
    <cellStyle name="Title 33 2 2 2" xfId="43538" xr:uid="{00000000-0005-0000-0000-00003FAA0000}"/>
    <cellStyle name="Title 33 2 2 2 2" xfId="43539" xr:uid="{00000000-0005-0000-0000-000040AA0000}"/>
    <cellStyle name="Title 33 2 2 2 3" xfId="43540" xr:uid="{00000000-0005-0000-0000-000041AA0000}"/>
    <cellStyle name="Title 33 2 2 3" xfId="43541" xr:uid="{00000000-0005-0000-0000-000042AA0000}"/>
    <cellStyle name="Title 33 2 2 4" xfId="43542" xr:uid="{00000000-0005-0000-0000-000043AA0000}"/>
    <cellStyle name="Title 33 2 3" xfId="43543" xr:uid="{00000000-0005-0000-0000-000044AA0000}"/>
    <cellStyle name="Title 33 2 3 2" xfId="43544" xr:uid="{00000000-0005-0000-0000-000045AA0000}"/>
    <cellStyle name="Title 33 2 3 2 2" xfId="43545" xr:uid="{00000000-0005-0000-0000-000046AA0000}"/>
    <cellStyle name="Title 33 2 3 2 3" xfId="43546" xr:uid="{00000000-0005-0000-0000-000047AA0000}"/>
    <cellStyle name="Title 33 2 3 3" xfId="43547" xr:uid="{00000000-0005-0000-0000-000048AA0000}"/>
    <cellStyle name="Title 33 2 3 4" xfId="43548" xr:uid="{00000000-0005-0000-0000-000049AA0000}"/>
    <cellStyle name="Title 33 2 4" xfId="43549" xr:uid="{00000000-0005-0000-0000-00004AAA0000}"/>
    <cellStyle name="Title 33 2 4 2" xfId="43550" xr:uid="{00000000-0005-0000-0000-00004BAA0000}"/>
    <cellStyle name="Title 33 2 4 3" xfId="43551" xr:uid="{00000000-0005-0000-0000-00004CAA0000}"/>
    <cellStyle name="Title 33 2 5" xfId="43552" xr:uid="{00000000-0005-0000-0000-00004DAA0000}"/>
    <cellStyle name="Title 33 2 5 2" xfId="43553" xr:uid="{00000000-0005-0000-0000-00004EAA0000}"/>
    <cellStyle name="Title 33 2 5 3" xfId="43554" xr:uid="{00000000-0005-0000-0000-00004FAA0000}"/>
    <cellStyle name="Title 33 2 6" xfId="43555" xr:uid="{00000000-0005-0000-0000-000050AA0000}"/>
    <cellStyle name="Title 33 2 7" xfId="43556" xr:uid="{00000000-0005-0000-0000-000051AA0000}"/>
    <cellStyle name="Title 33 3" xfId="43557" xr:uid="{00000000-0005-0000-0000-000052AA0000}"/>
    <cellStyle name="Title 33 3 2" xfId="43558" xr:uid="{00000000-0005-0000-0000-000053AA0000}"/>
    <cellStyle name="Title 33 3 2 2" xfId="43559" xr:uid="{00000000-0005-0000-0000-000054AA0000}"/>
    <cellStyle name="Title 33 3 2 2 2" xfId="43560" xr:uid="{00000000-0005-0000-0000-000055AA0000}"/>
    <cellStyle name="Title 33 3 2 2 3" xfId="43561" xr:uid="{00000000-0005-0000-0000-000056AA0000}"/>
    <cellStyle name="Title 33 3 2 3" xfId="43562" xr:uid="{00000000-0005-0000-0000-000057AA0000}"/>
    <cellStyle name="Title 33 3 2 4" xfId="43563" xr:uid="{00000000-0005-0000-0000-000058AA0000}"/>
    <cellStyle name="Title 33 3 3" xfId="43564" xr:uid="{00000000-0005-0000-0000-000059AA0000}"/>
    <cellStyle name="Title 33 3 3 2" xfId="43565" xr:uid="{00000000-0005-0000-0000-00005AAA0000}"/>
    <cellStyle name="Title 33 3 3 2 2" xfId="43566" xr:uid="{00000000-0005-0000-0000-00005BAA0000}"/>
    <cellStyle name="Title 33 3 3 2 3" xfId="43567" xr:uid="{00000000-0005-0000-0000-00005CAA0000}"/>
    <cellStyle name="Title 33 3 3 3" xfId="43568" xr:uid="{00000000-0005-0000-0000-00005DAA0000}"/>
    <cellStyle name="Title 33 3 3 4" xfId="43569" xr:uid="{00000000-0005-0000-0000-00005EAA0000}"/>
    <cellStyle name="Title 33 3 4" xfId="43570" xr:uid="{00000000-0005-0000-0000-00005FAA0000}"/>
    <cellStyle name="Title 33 3 4 2" xfId="43571" xr:uid="{00000000-0005-0000-0000-000060AA0000}"/>
    <cellStyle name="Title 33 3 4 3" xfId="43572" xr:uid="{00000000-0005-0000-0000-000061AA0000}"/>
    <cellStyle name="Title 33 3 5" xfId="43573" xr:uid="{00000000-0005-0000-0000-000062AA0000}"/>
    <cellStyle name="Title 33 3 6" xfId="43574" xr:uid="{00000000-0005-0000-0000-000063AA0000}"/>
    <cellStyle name="Title 33 4" xfId="43575" xr:uid="{00000000-0005-0000-0000-000064AA0000}"/>
    <cellStyle name="Title 33 4 2" xfId="43576" xr:uid="{00000000-0005-0000-0000-000065AA0000}"/>
    <cellStyle name="Title 33 4 2 2" xfId="43577" xr:uid="{00000000-0005-0000-0000-000066AA0000}"/>
    <cellStyle name="Title 33 4 2 2 2" xfId="43578" xr:uid="{00000000-0005-0000-0000-000067AA0000}"/>
    <cellStyle name="Title 33 4 2 2 3" xfId="43579" xr:uid="{00000000-0005-0000-0000-000068AA0000}"/>
    <cellStyle name="Title 33 4 2 3" xfId="43580" xr:uid="{00000000-0005-0000-0000-000069AA0000}"/>
    <cellStyle name="Title 33 4 2 4" xfId="43581" xr:uid="{00000000-0005-0000-0000-00006AAA0000}"/>
    <cellStyle name="Title 33 4 3" xfId="43582" xr:uid="{00000000-0005-0000-0000-00006BAA0000}"/>
    <cellStyle name="Title 33 4 3 2" xfId="43583" xr:uid="{00000000-0005-0000-0000-00006CAA0000}"/>
    <cellStyle name="Title 33 4 3 2 2" xfId="43584" xr:uid="{00000000-0005-0000-0000-00006DAA0000}"/>
    <cellStyle name="Title 33 4 3 2 3" xfId="43585" xr:uid="{00000000-0005-0000-0000-00006EAA0000}"/>
    <cellStyle name="Title 33 4 3 3" xfId="43586" xr:uid="{00000000-0005-0000-0000-00006FAA0000}"/>
    <cellStyle name="Title 33 4 3 4" xfId="43587" xr:uid="{00000000-0005-0000-0000-000070AA0000}"/>
    <cellStyle name="Title 33 4 4" xfId="43588" xr:uid="{00000000-0005-0000-0000-000071AA0000}"/>
    <cellStyle name="Title 33 4 4 2" xfId="43589" xr:uid="{00000000-0005-0000-0000-000072AA0000}"/>
    <cellStyle name="Title 33 4 4 3" xfId="43590" xr:uid="{00000000-0005-0000-0000-000073AA0000}"/>
    <cellStyle name="Title 33 4 5" xfId="43591" xr:uid="{00000000-0005-0000-0000-000074AA0000}"/>
    <cellStyle name="Title 33 4 6" xfId="43592" xr:uid="{00000000-0005-0000-0000-000075AA0000}"/>
    <cellStyle name="Title 33 5" xfId="43593" xr:uid="{00000000-0005-0000-0000-000076AA0000}"/>
    <cellStyle name="Title 33 5 2" xfId="43594" xr:uid="{00000000-0005-0000-0000-000077AA0000}"/>
    <cellStyle name="Title 33 5 2 2" xfId="43595" xr:uid="{00000000-0005-0000-0000-000078AA0000}"/>
    <cellStyle name="Title 33 5 2 2 2" xfId="43596" xr:uid="{00000000-0005-0000-0000-000079AA0000}"/>
    <cellStyle name="Title 33 5 2 2 3" xfId="43597" xr:uid="{00000000-0005-0000-0000-00007AAA0000}"/>
    <cellStyle name="Title 33 5 2 3" xfId="43598" xr:uid="{00000000-0005-0000-0000-00007BAA0000}"/>
    <cellStyle name="Title 33 5 2 4" xfId="43599" xr:uid="{00000000-0005-0000-0000-00007CAA0000}"/>
    <cellStyle name="Title 33 5 3" xfId="43600" xr:uid="{00000000-0005-0000-0000-00007DAA0000}"/>
    <cellStyle name="Title 33 5 3 2" xfId="43601" xr:uid="{00000000-0005-0000-0000-00007EAA0000}"/>
    <cellStyle name="Title 33 5 3 2 2" xfId="43602" xr:uid="{00000000-0005-0000-0000-00007FAA0000}"/>
    <cellStyle name="Title 33 5 3 2 3" xfId="43603" xr:uid="{00000000-0005-0000-0000-000080AA0000}"/>
    <cellStyle name="Title 33 5 3 3" xfId="43604" xr:uid="{00000000-0005-0000-0000-000081AA0000}"/>
    <cellStyle name="Title 33 5 3 4" xfId="43605" xr:uid="{00000000-0005-0000-0000-000082AA0000}"/>
    <cellStyle name="Title 33 5 4" xfId="43606" xr:uid="{00000000-0005-0000-0000-000083AA0000}"/>
    <cellStyle name="Title 33 5 4 2" xfId="43607" xr:uid="{00000000-0005-0000-0000-000084AA0000}"/>
    <cellStyle name="Title 33 5 4 2 2" xfId="43608" xr:uid="{00000000-0005-0000-0000-000085AA0000}"/>
    <cellStyle name="Title 33 5 4 2 3" xfId="43609" xr:uid="{00000000-0005-0000-0000-000086AA0000}"/>
    <cellStyle name="Title 33 5 4 3" xfId="43610" xr:uid="{00000000-0005-0000-0000-000087AA0000}"/>
    <cellStyle name="Title 33 5 4 4" xfId="43611" xr:uid="{00000000-0005-0000-0000-000088AA0000}"/>
    <cellStyle name="Title 33 5 5" xfId="43612" xr:uid="{00000000-0005-0000-0000-000089AA0000}"/>
    <cellStyle name="Title 33 5 5 2" xfId="43613" xr:uid="{00000000-0005-0000-0000-00008AAA0000}"/>
    <cellStyle name="Title 33 5 5 3" xfId="43614" xr:uid="{00000000-0005-0000-0000-00008BAA0000}"/>
    <cellStyle name="Title 33 5 6" xfId="43615" xr:uid="{00000000-0005-0000-0000-00008CAA0000}"/>
    <cellStyle name="Title 33 5 7" xfId="43616" xr:uid="{00000000-0005-0000-0000-00008DAA0000}"/>
    <cellStyle name="Title 33 6" xfId="43617" xr:uid="{00000000-0005-0000-0000-00008EAA0000}"/>
    <cellStyle name="Title 33 6 2" xfId="43618" xr:uid="{00000000-0005-0000-0000-00008FAA0000}"/>
    <cellStyle name="Title 33 6 2 2" xfId="43619" xr:uid="{00000000-0005-0000-0000-000090AA0000}"/>
    <cellStyle name="Title 33 6 2 2 2" xfId="43620" xr:uid="{00000000-0005-0000-0000-000091AA0000}"/>
    <cellStyle name="Title 33 6 2 2 3" xfId="43621" xr:uid="{00000000-0005-0000-0000-000092AA0000}"/>
    <cellStyle name="Title 33 6 2 3" xfId="43622" xr:uid="{00000000-0005-0000-0000-000093AA0000}"/>
    <cellStyle name="Title 33 6 2 4" xfId="43623" xr:uid="{00000000-0005-0000-0000-000094AA0000}"/>
    <cellStyle name="Title 33 6 3" xfId="43624" xr:uid="{00000000-0005-0000-0000-000095AA0000}"/>
    <cellStyle name="Title 33 6 3 2" xfId="43625" xr:uid="{00000000-0005-0000-0000-000096AA0000}"/>
    <cellStyle name="Title 33 6 3 2 2" xfId="43626" xr:uid="{00000000-0005-0000-0000-000097AA0000}"/>
    <cellStyle name="Title 33 6 3 2 3" xfId="43627" xr:uid="{00000000-0005-0000-0000-000098AA0000}"/>
    <cellStyle name="Title 33 6 3 3" xfId="43628" xr:uid="{00000000-0005-0000-0000-000099AA0000}"/>
    <cellStyle name="Title 33 6 3 4" xfId="43629" xr:uid="{00000000-0005-0000-0000-00009AAA0000}"/>
    <cellStyle name="Title 33 6 4" xfId="43630" xr:uid="{00000000-0005-0000-0000-00009BAA0000}"/>
    <cellStyle name="Title 33 6 4 2" xfId="43631" xr:uid="{00000000-0005-0000-0000-00009CAA0000}"/>
    <cellStyle name="Title 33 6 4 3" xfId="43632" xr:uid="{00000000-0005-0000-0000-00009DAA0000}"/>
    <cellStyle name="Title 33 6 5" xfId="43633" xr:uid="{00000000-0005-0000-0000-00009EAA0000}"/>
    <cellStyle name="Title 33 6 6" xfId="43634" xr:uid="{00000000-0005-0000-0000-00009FAA0000}"/>
    <cellStyle name="Title 33 7" xfId="43635" xr:uid="{00000000-0005-0000-0000-0000A0AA0000}"/>
    <cellStyle name="Title 33 7 2" xfId="43636" xr:uid="{00000000-0005-0000-0000-0000A1AA0000}"/>
    <cellStyle name="Title 33 7 2 2" xfId="43637" xr:uid="{00000000-0005-0000-0000-0000A2AA0000}"/>
    <cellStyle name="Title 33 7 2 3" xfId="43638" xr:uid="{00000000-0005-0000-0000-0000A3AA0000}"/>
    <cellStyle name="Title 33 7 3" xfId="43639" xr:uid="{00000000-0005-0000-0000-0000A4AA0000}"/>
    <cellStyle name="Title 33 7 4" xfId="43640" xr:uid="{00000000-0005-0000-0000-0000A5AA0000}"/>
    <cellStyle name="Title 33 8" xfId="43641" xr:uid="{00000000-0005-0000-0000-0000A6AA0000}"/>
    <cellStyle name="Title 33 8 2" xfId="43642" xr:uid="{00000000-0005-0000-0000-0000A7AA0000}"/>
    <cellStyle name="Title 33 8 2 2" xfId="43643" xr:uid="{00000000-0005-0000-0000-0000A8AA0000}"/>
    <cellStyle name="Title 33 8 2 3" xfId="43644" xr:uid="{00000000-0005-0000-0000-0000A9AA0000}"/>
    <cellStyle name="Title 33 8 3" xfId="43645" xr:uid="{00000000-0005-0000-0000-0000AAAA0000}"/>
    <cellStyle name="Title 33 8 4" xfId="43646" xr:uid="{00000000-0005-0000-0000-0000ABAA0000}"/>
    <cellStyle name="Title 33 9" xfId="43647" xr:uid="{00000000-0005-0000-0000-0000ACAA0000}"/>
    <cellStyle name="Title 33 9 2" xfId="43648" xr:uid="{00000000-0005-0000-0000-0000ADAA0000}"/>
    <cellStyle name="Title 33 9 2 2" xfId="43649" xr:uid="{00000000-0005-0000-0000-0000AEAA0000}"/>
    <cellStyle name="Title 33 9 2 3" xfId="43650" xr:uid="{00000000-0005-0000-0000-0000AFAA0000}"/>
    <cellStyle name="Title 33 9 3" xfId="43651" xr:uid="{00000000-0005-0000-0000-0000B0AA0000}"/>
    <cellStyle name="Title 33 9 4" xfId="43652" xr:uid="{00000000-0005-0000-0000-0000B1AA0000}"/>
    <cellStyle name="Title 34" xfId="43653" xr:uid="{00000000-0005-0000-0000-0000B2AA0000}"/>
    <cellStyle name="Title 34 10" xfId="43654" xr:uid="{00000000-0005-0000-0000-0000B3AA0000}"/>
    <cellStyle name="Title 34 10 2" xfId="43655" xr:uid="{00000000-0005-0000-0000-0000B4AA0000}"/>
    <cellStyle name="Title 34 10 3" xfId="43656" xr:uid="{00000000-0005-0000-0000-0000B5AA0000}"/>
    <cellStyle name="Title 34 11" xfId="43657" xr:uid="{00000000-0005-0000-0000-0000B6AA0000}"/>
    <cellStyle name="Title 34 11 2" xfId="43658" xr:uid="{00000000-0005-0000-0000-0000B7AA0000}"/>
    <cellStyle name="Title 34 11 3" xfId="43659" xr:uid="{00000000-0005-0000-0000-0000B8AA0000}"/>
    <cellStyle name="Title 34 12" xfId="43660" xr:uid="{00000000-0005-0000-0000-0000B9AA0000}"/>
    <cellStyle name="Title 34 12 2" xfId="43661" xr:uid="{00000000-0005-0000-0000-0000BAAA0000}"/>
    <cellStyle name="Title 34 12 3" xfId="43662" xr:uid="{00000000-0005-0000-0000-0000BBAA0000}"/>
    <cellStyle name="Title 34 13" xfId="43663" xr:uid="{00000000-0005-0000-0000-0000BCAA0000}"/>
    <cellStyle name="Title 34 2" xfId="43664" xr:uid="{00000000-0005-0000-0000-0000BDAA0000}"/>
    <cellStyle name="Title 34 2 2" xfId="43665" xr:uid="{00000000-0005-0000-0000-0000BEAA0000}"/>
    <cellStyle name="Title 34 2 2 2" xfId="43666" xr:uid="{00000000-0005-0000-0000-0000BFAA0000}"/>
    <cellStyle name="Title 34 2 2 2 2" xfId="43667" xr:uid="{00000000-0005-0000-0000-0000C0AA0000}"/>
    <cellStyle name="Title 34 2 2 2 3" xfId="43668" xr:uid="{00000000-0005-0000-0000-0000C1AA0000}"/>
    <cellStyle name="Title 34 2 2 3" xfId="43669" xr:uid="{00000000-0005-0000-0000-0000C2AA0000}"/>
    <cellStyle name="Title 34 2 2 4" xfId="43670" xr:uid="{00000000-0005-0000-0000-0000C3AA0000}"/>
    <cellStyle name="Title 34 2 3" xfId="43671" xr:uid="{00000000-0005-0000-0000-0000C4AA0000}"/>
    <cellStyle name="Title 34 2 3 2" xfId="43672" xr:uid="{00000000-0005-0000-0000-0000C5AA0000}"/>
    <cellStyle name="Title 34 2 3 2 2" xfId="43673" xr:uid="{00000000-0005-0000-0000-0000C6AA0000}"/>
    <cellStyle name="Title 34 2 3 2 3" xfId="43674" xr:uid="{00000000-0005-0000-0000-0000C7AA0000}"/>
    <cellStyle name="Title 34 2 3 3" xfId="43675" xr:uid="{00000000-0005-0000-0000-0000C8AA0000}"/>
    <cellStyle name="Title 34 2 3 4" xfId="43676" xr:uid="{00000000-0005-0000-0000-0000C9AA0000}"/>
    <cellStyle name="Title 34 2 4" xfId="43677" xr:uid="{00000000-0005-0000-0000-0000CAAA0000}"/>
    <cellStyle name="Title 34 2 4 2" xfId="43678" xr:uid="{00000000-0005-0000-0000-0000CBAA0000}"/>
    <cellStyle name="Title 34 2 4 3" xfId="43679" xr:uid="{00000000-0005-0000-0000-0000CCAA0000}"/>
    <cellStyle name="Title 34 2 5" xfId="43680" xr:uid="{00000000-0005-0000-0000-0000CDAA0000}"/>
    <cellStyle name="Title 34 2 5 2" xfId="43681" xr:uid="{00000000-0005-0000-0000-0000CEAA0000}"/>
    <cellStyle name="Title 34 2 5 3" xfId="43682" xr:uid="{00000000-0005-0000-0000-0000CFAA0000}"/>
    <cellStyle name="Title 34 2 6" xfId="43683" xr:uid="{00000000-0005-0000-0000-0000D0AA0000}"/>
    <cellStyle name="Title 34 2 7" xfId="43684" xr:uid="{00000000-0005-0000-0000-0000D1AA0000}"/>
    <cellStyle name="Title 34 3" xfId="43685" xr:uid="{00000000-0005-0000-0000-0000D2AA0000}"/>
    <cellStyle name="Title 34 3 2" xfId="43686" xr:uid="{00000000-0005-0000-0000-0000D3AA0000}"/>
    <cellStyle name="Title 34 3 2 2" xfId="43687" xr:uid="{00000000-0005-0000-0000-0000D4AA0000}"/>
    <cellStyle name="Title 34 3 2 2 2" xfId="43688" xr:uid="{00000000-0005-0000-0000-0000D5AA0000}"/>
    <cellStyle name="Title 34 3 2 2 3" xfId="43689" xr:uid="{00000000-0005-0000-0000-0000D6AA0000}"/>
    <cellStyle name="Title 34 3 2 3" xfId="43690" xr:uid="{00000000-0005-0000-0000-0000D7AA0000}"/>
    <cellStyle name="Title 34 3 2 4" xfId="43691" xr:uid="{00000000-0005-0000-0000-0000D8AA0000}"/>
    <cellStyle name="Title 34 3 3" xfId="43692" xr:uid="{00000000-0005-0000-0000-0000D9AA0000}"/>
    <cellStyle name="Title 34 3 3 2" xfId="43693" xr:uid="{00000000-0005-0000-0000-0000DAAA0000}"/>
    <cellStyle name="Title 34 3 3 2 2" xfId="43694" xr:uid="{00000000-0005-0000-0000-0000DBAA0000}"/>
    <cellStyle name="Title 34 3 3 2 3" xfId="43695" xr:uid="{00000000-0005-0000-0000-0000DCAA0000}"/>
    <cellStyle name="Title 34 3 3 3" xfId="43696" xr:uid="{00000000-0005-0000-0000-0000DDAA0000}"/>
    <cellStyle name="Title 34 3 3 4" xfId="43697" xr:uid="{00000000-0005-0000-0000-0000DEAA0000}"/>
    <cellStyle name="Title 34 3 4" xfId="43698" xr:uid="{00000000-0005-0000-0000-0000DFAA0000}"/>
    <cellStyle name="Title 34 3 4 2" xfId="43699" xr:uid="{00000000-0005-0000-0000-0000E0AA0000}"/>
    <cellStyle name="Title 34 3 4 3" xfId="43700" xr:uid="{00000000-0005-0000-0000-0000E1AA0000}"/>
    <cellStyle name="Title 34 3 5" xfId="43701" xr:uid="{00000000-0005-0000-0000-0000E2AA0000}"/>
    <cellStyle name="Title 34 3 6" xfId="43702" xr:uid="{00000000-0005-0000-0000-0000E3AA0000}"/>
    <cellStyle name="Title 34 4" xfId="43703" xr:uid="{00000000-0005-0000-0000-0000E4AA0000}"/>
    <cellStyle name="Title 34 4 2" xfId="43704" xr:uid="{00000000-0005-0000-0000-0000E5AA0000}"/>
    <cellStyle name="Title 34 4 2 2" xfId="43705" xr:uid="{00000000-0005-0000-0000-0000E6AA0000}"/>
    <cellStyle name="Title 34 4 2 2 2" xfId="43706" xr:uid="{00000000-0005-0000-0000-0000E7AA0000}"/>
    <cellStyle name="Title 34 4 2 2 3" xfId="43707" xr:uid="{00000000-0005-0000-0000-0000E8AA0000}"/>
    <cellStyle name="Title 34 4 2 3" xfId="43708" xr:uid="{00000000-0005-0000-0000-0000E9AA0000}"/>
    <cellStyle name="Title 34 4 2 4" xfId="43709" xr:uid="{00000000-0005-0000-0000-0000EAAA0000}"/>
    <cellStyle name="Title 34 4 3" xfId="43710" xr:uid="{00000000-0005-0000-0000-0000EBAA0000}"/>
    <cellStyle name="Title 34 4 3 2" xfId="43711" xr:uid="{00000000-0005-0000-0000-0000ECAA0000}"/>
    <cellStyle name="Title 34 4 3 2 2" xfId="43712" xr:uid="{00000000-0005-0000-0000-0000EDAA0000}"/>
    <cellStyle name="Title 34 4 3 2 3" xfId="43713" xr:uid="{00000000-0005-0000-0000-0000EEAA0000}"/>
    <cellStyle name="Title 34 4 3 3" xfId="43714" xr:uid="{00000000-0005-0000-0000-0000EFAA0000}"/>
    <cellStyle name="Title 34 4 3 4" xfId="43715" xr:uid="{00000000-0005-0000-0000-0000F0AA0000}"/>
    <cellStyle name="Title 34 4 4" xfId="43716" xr:uid="{00000000-0005-0000-0000-0000F1AA0000}"/>
    <cellStyle name="Title 34 4 4 2" xfId="43717" xr:uid="{00000000-0005-0000-0000-0000F2AA0000}"/>
    <cellStyle name="Title 34 4 4 3" xfId="43718" xr:uid="{00000000-0005-0000-0000-0000F3AA0000}"/>
    <cellStyle name="Title 34 4 5" xfId="43719" xr:uid="{00000000-0005-0000-0000-0000F4AA0000}"/>
    <cellStyle name="Title 34 4 6" xfId="43720" xr:uid="{00000000-0005-0000-0000-0000F5AA0000}"/>
    <cellStyle name="Title 34 5" xfId="43721" xr:uid="{00000000-0005-0000-0000-0000F6AA0000}"/>
    <cellStyle name="Title 34 5 2" xfId="43722" xr:uid="{00000000-0005-0000-0000-0000F7AA0000}"/>
    <cellStyle name="Title 34 5 2 2" xfId="43723" xr:uid="{00000000-0005-0000-0000-0000F8AA0000}"/>
    <cellStyle name="Title 34 5 2 2 2" xfId="43724" xr:uid="{00000000-0005-0000-0000-0000F9AA0000}"/>
    <cellStyle name="Title 34 5 2 2 3" xfId="43725" xr:uid="{00000000-0005-0000-0000-0000FAAA0000}"/>
    <cellStyle name="Title 34 5 2 3" xfId="43726" xr:uid="{00000000-0005-0000-0000-0000FBAA0000}"/>
    <cellStyle name="Title 34 5 2 4" xfId="43727" xr:uid="{00000000-0005-0000-0000-0000FCAA0000}"/>
    <cellStyle name="Title 34 5 3" xfId="43728" xr:uid="{00000000-0005-0000-0000-0000FDAA0000}"/>
    <cellStyle name="Title 34 5 3 2" xfId="43729" xr:uid="{00000000-0005-0000-0000-0000FEAA0000}"/>
    <cellStyle name="Title 34 5 3 2 2" xfId="43730" xr:uid="{00000000-0005-0000-0000-0000FFAA0000}"/>
    <cellStyle name="Title 34 5 3 2 3" xfId="43731" xr:uid="{00000000-0005-0000-0000-000000AB0000}"/>
    <cellStyle name="Title 34 5 3 3" xfId="43732" xr:uid="{00000000-0005-0000-0000-000001AB0000}"/>
    <cellStyle name="Title 34 5 3 4" xfId="43733" xr:uid="{00000000-0005-0000-0000-000002AB0000}"/>
    <cellStyle name="Title 34 5 4" xfId="43734" xr:uid="{00000000-0005-0000-0000-000003AB0000}"/>
    <cellStyle name="Title 34 5 4 2" xfId="43735" xr:uid="{00000000-0005-0000-0000-000004AB0000}"/>
    <cellStyle name="Title 34 5 4 2 2" xfId="43736" xr:uid="{00000000-0005-0000-0000-000005AB0000}"/>
    <cellStyle name="Title 34 5 4 2 3" xfId="43737" xr:uid="{00000000-0005-0000-0000-000006AB0000}"/>
    <cellStyle name="Title 34 5 4 3" xfId="43738" xr:uid="{00000000-0005-0000-0000-000007AB0000}"/>
    <cellStyle name="Title 34 5 4 4" xfId="43739" xr:uid="{00000000-0005-0000-0000-000008AB0000}"/>
    <cellStyle name="Title 34 5 5" xfId="43740" xr:uid="{00000000-0005-0000-0000-000009AB0000}"/>
    <cellStyle name="Title 34 5 5 2" xfId="43741" xr:uid="{00000000-0005-0000-0000-00000AAB0000}"/>
    <cellStyle name="Title 34 5 5 3" xfId="43742" xr:uid="{00000000-0005-0000-0000-00000BAB0000}"/>
    <cellStyle name="Title 34 5 6" xfId="43743" xr:uid="{00000000-0005-0000-0000-00000CAB0000}"/>
    <cellStyle name="Title 34 5 7" xfId="43744" xr:uid="{00000000-0005-0000-0000-00000DAB0000}"/>
    <cellStyle name="Title 34 6" xfId="43745" xr:uid="{00000000-0005-0000-0000-00000EAB0000}"/>
    <cellStyle name="Title 34 6 2" xfId="43746" xr:uid="{00000000-0005-0000-0000-00000FAB0000}"/>
    <cellStyle name="Title 34 6 2 2" xfId="43747" xr:uid="{00000000-0005-0000-0000-000010AB0000}"/>
    <cellStyle name="Title 34 6 2 2 2" xfId="43748" xr:uid="{00000000-0005-0000-0000-000011AB0000}"/>
    <cellStyle name="Title 34 6 2 2 3" xfId="43749" xr:uid="{00000000-0005-0000-0000-000012AB0000}"/>
    <cellStyle name="Title 34 6 2 3" xfId="43750" xr:uid="{00000000-0005-0000-0000-000013AB0000}"/>
    <cellStyle name="Title 34 6 2 4" xfId="43751" xr:uid="{00000000-0005-0000-0000-000014AB0000}"/>
    <cellStyle name="Title 34 6 3" xfId="43752" xr:uid="{00000000-0005-0000-0000-000015AB0000}"/>
    <cellStyle name="Title 34 6 3 2" xfId="43753" xr:uid="{00000000-0005-0000-0000-000016AB0000}"/>
    <cellStyle name="Title 34 6 3 2 2" xfId="43754" xr:uid="{00000000-0005-0000-0000-000017AB0000}"/>
    <cellStyle name="Title 34 6 3 2 3" xfId="43755" xr:uid="{00000000-0005-0000-0000-000018AB0000}"/>
    <cellStyle name="Title 34 6 3 3" xfId="43756" xr:uid="{00000000-0005-0000-0000-000019AB0000}"/>
    <cellStyle name="Title 34 6 3 4" xfId="43757" xr:uid="{00000000-0005-0000-0000-00001AAB0000}"/>
    <cellStyle name="Title 34 6 4" xfId="43758" xr:uid="{00000000-0005-0000-0000-00001BAB0000}"/>
    <cellStyle name="Title 34 6 4 2" xfId="43759" xr:uid="{00000000-0005-0000-0000-00001CAB0000}"/>
    <cellStyle name="Title 34 6 4 3" xfId="43760" xr:uid="{00000000-0005-0000-0000-00001DAB0000}"/>
    <cellStyle name="Title 34 6 5" xfId="43761" xr:uid="{00000000-0005-0000-0000-00001EAB0000}"/>
    <cellStyle name="Title 34 6 6" xfId="43762" xr:uid="{00000000-0005-0000-0000-00001FAB0000}"/>
    <cellStyle name="Title 34 7" xfId="43763" xr:uid="{00000000-0005-0000-0000-000020AB0000}"/>
    <cellStyle name="Title 34 7 2" xfId="43764" xr:uid="{00000000-0005-0000-0000-000021AB0000}"/>
    <cellStyle name="Title 34 7 2 2" xfId="43765" xr:uid="{00000000-0005-0000-0000-000022AB0000}"/>
    <cellStyle name="Title 34 7 2 3" xfId="43766" xr:uid="{00000000-0005-0000-0000-000023AB0000}"/>
    <cellStyle name="Title 34 7 3" xfId="43767" xr:uid="{00000000-0005-0000-0000-000024AB0000}"/>
    <cellStyle name="Title 34 7 4" xfId="43768" xr:uid="{00000000-0005-0000-0000-000025AB0000}"/>
    <cellStyle name="Title 34 8" xfId="43769" xr:uid="{00000000-0005-0000-0000-000026AB0000}"/>
    <cellStyle name="Title 34 8 2" xfId="43770" xr:uid="{00000000-0005-0000-0000-000027AB0000}"/>
    <cellStyle name="Title 34 8 2 2" xfId="43771" xr:uid="{00000000-0005-0000-0000-000028AB0000}"/>
    <cellStyle name="Title 34 8 2 3" xfId="43772" xr:uid="{00000000-0005-0000-0000-000029AB0000}"/>
    <cellStyle name="Title 34 8 3" xfId="43773" xr:uid="{00000000-0005-0000-0000-00002AAB0000}"/>
    <cellStyle name="Title 34 8 4" xfId="43774" xr:uid="{00000000-0005-0000-0000-00002BAB0000}"/>
    <cellStyle name="Title 34 9" xfId="43775" xr:uid="{00000000-0005-0000-0000-00002CAB0000}"/>
    <cellStyle name="Title 34 9 2" xfId="43776" xr:uid="{00000000-0005-0000-0000-00002DAB0000}"/>
    <cellStyle name="Title 34 9 2 2" xfId="43777" xr:uid="{00000000-0005-0000-0000-00002EAB0000}"/>
    <cellStyle name="Title 34 9 2 3" xfId="43778" xr:uid="{00000000-0005-0000-0000-00002FAB0000}"/>
    <cellStyle name="Title 34 9 3" xfId="43779" xr:uid="{00000000-0005-0000-0000-000030AB0000}"/>
    <cellStyle name="Title 34 9 4" xfId="43780" xr:uid="{00000000-0005-0000-0000-000031AB0000}"/>
    <cellStyle name="Title 35" xfId="43781" xr:uid="{00000000-0005-0000-0000-000032AB0000}"/>
    <cellStyle name="Title 35 10" xfId="43782" xr:uid="{00000000-0005-0000-0000-000033AB0000}"/>
    <cellStyle name="Title 35 10 2" xfId="43783" xr:uid="{00000000-0005-0000-0000-000034AB0000}"/>
    <cellStyle name="Title 35 10 3" xfId="43784" xr:uid="{00000000-0005-0000-0000-000035AB0000}"/>
    <cellStyle name="Title 35 11" xfId="43785" xr:uid="{00000000-0005-0000-0000-000036AB0000}"/>
    <cellStyle name="Title 35 11 2" xfId="43786" xr:uid="{00000000-0005-0000-0000-000037AB0000}"/>
    <cellStyle name="Title 35 11 3" xfId="43787" xr:uid="{00000000-0005-0000-0000-000038AB0000}"/>
    <cellStyle name="Title 35 12" xfId="43788" xr:uid="{00000000-0005-0000-0000-000039AB0000}"/>
    <cellStyle name="Title 35 12 2" xfId="43789" xr:uid="{00000000-0005-0000-0000-00003AAB0000}"/>
    <cellStyle name="Title 35 12 3" xfId="43790" xr:uid="{00000000-0005-0000-0000-00003BAB0000}"/>
    <cellStyle name="Title 35 13" xfId="43791" xr:uid="{00000000-0005-0000-0000-00003CAB0000}"/>
    <cellStyle name="Title 35 2" xfId="43792" xr:uid="{00000000-0005-0000-0000-00003DAB0000}"/>
    <cellStyle name="Title 35 2 2" xfId="43793" xr:uid="{00000000-0005-0000-0000-00003EAB0000}"/>
    <cellStyle name="Title 35 2 2 2" xfId="43794" xr:uid="{00000000-0005-0000-0000-00003FAB0000}"/>
    <cellStyle name="Title 35 2 2 2 2" xfId="43795" xr:uid="{00000000-0005-0000-0000-000040AB0000}"/>
    <cellStyle name="Title 35 2 2 2 3" xfId="43796" xr:uid="{00000000-0005-0000-0000-000041AB0000}"/>
    <cellStyle name="Title 35 2 2 3" xfId="43797" xr:uid="{00000000-0005-0000-0000-000042AB0000}"/>
    <cellStyle name="Title 35 2 2 4" xfId="43798" xr:uid="{00000000-0005-0000-0000-000043AB0000}"/>
    <cellStyle name="Title 35 2 3" xfId="43799" xr:uid="{00000000-0005-0000-0000-000044AB0000}"/>
    <cellStyle name="Title 35 2 3 2" xfId="43800" xr:uid="{00000000-0005-0000-0000-000045AB0000}"/>
    <cellStyle name="Title 35 2 3 2 2" xfId="43801" xr:uid="{00000000-0005-0000-0000-000046AB0000}"/>
    <cellStyle name="Title 35 2 3 2 3" xfId="43802" xr:uid="{00000000-0005-0000-0000-000047AB0000}"/>
    <cellStyle name="Title 35 2 3 3" xfId="43803" xr:uid="{00000000-0005-0000-0000-000048AB0000}"/>
    <cellStyle name="Title 35 2 3 4" xfId="43804" xr:uid="{00000000-0005-0000-0000-000049AB0000}"/>
    <cellStyle name="Title 35 2 4" xfId="43805" xr:uid="{00000000-0005-0000-0000-00004AAB0000}"/>
    <cellStyle name="Title 35 2 4 2" xfId="43806" xr:uid="{00000000-0005-0000-0000-00004BAB0000}"/>
    <cellStyle name="Title 35 2 4 3" xfId="43807" xr:uid="{00000000-0005-0000-0000-00004CAB0000}"/>
    <cellStyle name="Title 35 2 5" xfId="43808" xr:uid="{00000000-0005-0000-0000-00004DAB0000}"/>
    <cellStyle name="Title 35 2 5 2" xfId="43809" xr:uid="{00000000-0005-0000-0000-00004EAB0000}"/>
    <cellStyle name="Title 35 2 5 3" xfId="43810" xr:uid="{00000000-0005-0000-0000-00004FAB0000}"/>
    <cellStyle name="Title 35 2 6" xfId="43811" xr:uid="{00000000-0005-0000-0000-000050AB0000}"/>
    <cellStyle name="Title 35 2 7" xfId="43812" xr:uid="{00000000-0005-0000-0000-000051AB0000}"/>
    <cellStyle name="Title 35 3" xfId="43813" xr:uid="{00000000-0005-0000-0000-000052AB0000}"/>
    <cellStyle name="Title 35 3 2" xfId="43814" xr:uid="{00000000-0005-0000-0000-000053AB0000}"/>
    <cellStyle name="Title 35 3 2 2" xfId="43815" xr:uid="{00000000-0005-0000-0000-000054AB0000}"/>
    <cellStyle name="Title 35 3 2 2 2" xfId="43816" xr:uid="{00000000-0005-0000-0000-000055AB0000}"/>
    <cellStyle name="Title 35 3 2 2 3" xfId="43817" xr:uid="{00000000-0005-0000-0000-000056AB0000}"/>
    <cellStyle name="Title 35 3 2 3" xfId="43818" xr:uid="{00000000-0005-0000-0000-000057AB0000}"/>
    <cellStyle name="Title 35 3 2 4" xfId="43819" xr:uid="{00000000-0005-0000-0000-000058AB0000}"/>
    <cellStyle name="Title 35 3 3" xfId="43820" xr:uid="{00000000-0005-0000-0000-000059AB0000}"/>
    <cellStyle name="Title 35 3 3 2" xfId="43821" xr:uid="{00000000-0005-0000-0000-00005AAB0000}"/>
    <cellStyle name="Title 35 3 3 2 2" xfId="43822" xr:uid="{00000000-0005-0000-0000-00005BAB0000}"/>
    <cellStyle name="Title 35 3 3 2 3" xfId="43823" xr:uid="{00000000-0005-0000-0000-00005CAB0000}"/>
    <cellStyle name="Title 35 3 3 3" xfId="43824" xr:uid="{00000000-0005-0000-0000-00005DAB0000}"/>
    <cellStyle name="Title 35 3 3 4" xfId="43825" xr:uid="{00000000-0005-0000-0000-00005EAB0000}"/>
    <cellStyle name="Title 35 3 4" xfId="43826" xr:uid="{00000000-0005-0000-0000-00005FAB0000}"/>
    <cellStyle name="Title 35 3 4 2" xfId="43827" xr:uid="{00000000-0005-0000-0000-000060AB0000}"/>
    <cellStyle name="Title 35 3 4 3" xfId="43828" xr:uid="{00000000-0005-0000-0000-000061AB0000}"/>
    <cellStyle name="Title 35 3 5" xfId="43829" xr:uid="{00000000-0005-0000-0000-000062AB0000}"/>
    <cellStyle name="Title 35 3 6" xfId="43830" xr:uid="{00000000-0005-0000-0000-000063AB0000}"/>
    <cellStyle name="Title 35 4" xfId="43831" xr:uid="{00000000-0005-0000-0000-000064AB0000}"/>
    <cellStyle name="Title 35 4 2" xfId="43832" xr:uid="{00000000-0005-0000-0000-000065AB0000}"/>
    <cellStyle name="Title 35 4 2 2" xfId="43833" xr:uid="{00000000-0005-0000-0000-000066AB0000}"/>
    <cellStyle name="Title 35 4 2 2 2" xfId="43834" xr:uid="{00000000-0005-0000-0000-000067AB0000}"/>
    <cellStyle name="Title 35 4 2 2 3" xfId="43835" xr:uid="{00000000-0005-0000-0000-000068AB0000}"/>
    <cellStyle name="Title 35 4 2 3" xfId="43836" xr:uid="{00000000-0005-0000-0000-000069AB0000}"/>
    <cellStyle name="Title 35 4 2 4" xfId="43837" xr:uid="{00000000-0005-0000-0000-00006AAB0000}"/>
    <cellStyle name="Title 35 4 3" xfId="43838" xr:uid="{00000000-0005-0000-0000-00006BAB0000}"/>
    <cellStyle name="Title 35 4 3 2" xfId="43839" xr:uid="{00000000-0005-0000-0000-00006CAB0000}"/>
    <cellStyle name="Title 35 4 3 2 2" xfId="43840" xr:uid="{00000000-0005-0000-0000-00006DAB0000}"/>
    <cellStyle name="Title 35 4 3 2 3" xfId="43841" xr:uid="{00000000-0005-0000-0000-00006EAB0000}"/>
    <cellStyle name="Title 35 4 3 3" xfId="43842" xr:uid="{00000000-0005-0000-0000-00006FAB0000}"/>
    <cellStyle name="Title 35 4 3 4" xfId="43843" xr:uid="{00000000-0005-0000-0000-000070AB0000}"/>
    <cellStyle name="Title 35 4 4" xfId="43844" xr:uid="{00000000-0005-0000-0000-000071AB0000}"/>
    <cellStyle name="Title 35 4 4 2" xfId="43845" xr:uid="{00000000-0005-0000-0000-000072AB0000}"/>
    <cellStyle name="Title 35 4 4 3" xfId="43846" xr:uid="{00000000-0005-0000-0000-000073AB0000}"/>
    <cellStyle name="Title 35 4 5" xfId="43847" xr:uid="{00000000-0005-0000-0000-000074AB0000}"/>
    <cellStyle name="Title 35 4 6" xfId="43848" xr:uid="{00000000-0005-0000-0000-000075AB0000}"/>
    <cellStyle name="Title 35 5" xfId="43849" xr:uid="{00000000-0005-0000-0000-000076AB0000}"/>
    <cellStyle name="Title 35 5 2" xfId="43850" xr:uid="{00000000-0005-0000-0000-000077AB0000}"/>
    <cellStyle name="Title 35 5 2 2" xfId="43851" xr:uid="{00000000-0005-0000-0000-000078AB0000}"/>
    <cellStyle name="Title 35 5 2 2 2" xfId="43852" xr:uid="{00000000-0005-0000-0000-000079AB0000}"/>
    <cellStyle name="Title 35 5 2 2 3" xfId="43853" xr:uid="{00000000-0005-0000-0000-00007AAB0000}"/>
    <cellStyle name="Title 35 5 2 3" xfId="43854" xr:uid="{00000000-0005-0000-0000-00007BAB0000}"/>
    <cellStyle name="Title 35 5 2 4" xfId="43855" xr:uid="{00000000-0005-0000-0000-00007CAB0000}"/>
    <cellStyle name="Title 35 5 3" xfId="43856" xr:uid="{00000000-0005-0000-0000-00007DAB0000}"/>
    <cellStyle name="Title 35 5 3 2" xfId="43857" xr:uid="{00000000-0005-0000-0000-00007EAB0000}"/>
    <cellStyle name="Title 35 5 3 2 2" xfId="43858" xr:uid="{00000000-0005-0000-0000-00007FAB0000}"/>
    <cellStyle name="Title 35 5 3 2 3" xfId="43859" xr:uid="{00000000-0005-0000-0000-000080AB0000}"/>
    <cellStyle name="Title 35 5 3 3" xfId="43860" xr:uid="{00000000-0005-0000-0000-000081AB0000}"/>
    <cellStyle name="Title 35 5 3 4" xfId="43861" xr:uid="{00000000-0005-0000-0000-000082AB0000}"/>
    <cellStyle name="Title 35 5 4" xfId="43862" xr:uid="{00000000-0005-0000-0000-000083AB0000}"/>
    <cellStyle name="Title 35 5 4 2" xfId="43863" xr:uid="{00000000-0005-0000-0000-000084AB0000}"/>
    <cellStyle name="Title 35 5 4 2 2" xfId="43864" xr:uid="{00000000-0005-0000-0000-000085AB0000}"/>
    <cellStyle name="Title 35 5 4 2 3" xfId="43865" xr:uid="{00000000-0005-0000-0000-000086AB0000}"/>
    <cellStyle name="Title 35 5 4 3" xfId="43866" xr:uid="{00000000-0005-0000-0000-000087AB0000}"/>
    <cellStyle name="Title 35 5 4 4" xfId="43867" xr:uid="{00000000-0005-0000-0000-000088AB0000}"/>
    <cellStyle name="Title 35 5 5" xfId="43868" xr:uid="{00000000-0005-0000-0000-000089AB0000}"/>
    <cellStyle name="Title 35 5 5 2" xfId="43869" xr:uid="{00000000-0005-0000-0000-00008AAB0000}"/>
    <cellStyle name="Title 35 5 5 3" xfId="43870" xr:uid="{00000000-0005-0000-0000-00008BAB0000}"/>
    <cellStyle name="Title 35 5 6" xfId="43871" xr:uid="{00000000-0005-0000-0000-00008CAB0000}"/>
    <cellStyle name="Title 35 5 7" xfId="43872" xr:uid="{00000000-0005-0000-0000-00008DAB0000}"/>
    <cellStyle name="Title 35 6" xfId="43873" xr:uid="{00000000-0005-0000-0000-00008EAB0000}"/>
    <cellStyle name="Title 35 6 2" xfId="43874" xr:uid="{00000000-0005-0000-0000-00008FAB0000}"/>
    <cellStyle name="Title 35 6 2 2" xfId="43875" xr:uid="{00000000-0005-0000-0000-000090AB0000}"/>
    <cellStyle name="Title 35 6 2 2 2" xfId="43876" xr:uid="{00000000-0005-0000-0000-000091AB0000}"/>
    <cellStyle name="Title 35 6 2 2 3" xfId="43877" xr:uid="{00000000-0005-0000-0000-000092AB0000}"/>
    <cellStyle name="Title 35 6 2 3" xfId="43878" xr:uid="{00000000-0005-0000-0000-000093AB0000}"/>
    <cellStyle name="Title 35 6 2 4" xfId="43879" xr:uid="{00000000-0005-0000-0000-000094AB0000}"/>
    <cellStyle name="Title 35 6 3" xfId="43880" xr:uid="{00000000-0005-0000-0000-000095AB0000}"/>
    <cellStyle name="Title 35 6 3 2" xfId="43881" xr:uid="{00000000-0005-0000-0000-000096AB0000}"/>
    <cellStyle name="Title 35 6 3 2 2" xfId="43882" xr:uid="{00000000-0005-0000-0000-000097AB0000}"/>
    <cellStyle name="Title 35 6 3 2 3" xfId="43883" xr:uid="{00000000-0005-0000-0000-000098AB0000}"/>
    <cellStyle name="Title 35 6 3 3" xfId="43884" xr:uid="{00000000-0005-0000-0000-000099AB0000}"/>
    <cellStyle name="Title 35 6 3 4" xfId="43885" xr:uid="{00000000-0005-0000-0000-00009AAB0000}"/>
    <cellStyle name="Title 35 6 4" xfId="43886" xr:uid="{00000000-0005-0000-0000-00009BAB0000}"/>
    <cellStyle name="Title 35 6 4 2" xfId="43887" xr:uid="{00000000-0005-0000-0000-00009CAB0000}"/>
    <cellStyle name="Title 35 6 4 3" xfId="43888" xr:uid="{00000000-0005-0000-0000-00009DAB0000}"/>
    <cellStyle name="Title 35 6 5" xfId="43889" xr:uid="{00000000-0005-0000-0000-00009EAB0000}"/>
    <cellStyle name="Title 35 6 6" xfId="43890" xr:uid="{00000000-0005-0000-0000-00009FAB0000}"/>
    <cellStyle name="Title 35 7" xfId="43891" xr:uid="{00000000-0005-0000-0000-0000A0AB0000}"/>
    <cellStyle name="Title 35 7 2" xfId="43892" xr:uid="{00000000-0005-0000-0000-0000A1AB0000}"/>
    <cellStyle name="Title 35 7 2 2" xfId="43893" xr:uid="{00000000-0005-0000-0000-0000A2AB0000}"/>
    <cellStyle name="Title 35 7 2 3" xfId="43894" xr:uid="{00000000-0005-0000-0000-0000A3AB0000}"/>
    <cellStyle name="Title 35 7 3" xfId="43895" xr:uid="{00000000-0005-0000-0000-0000A4AB0000}"/>
    <cellStyle name="Title 35 7 4" xfId="43896" xr:uid="{00000000-0005-0000-0000-0000A5AB0000}"/>
    <cellStyle name="Title 35 8" xfId="43897" xr:uid="{00000000-0005-0000-0000-0000A6AB0000}"/>
    <cellStyle name="Title 35 8 2" xfId="43898" xr:uid="{00000000-0005-0000-0000-0000A7AB0000}"/>
    <cellStyle name="Title 35 8 2 2" xfId="43899" xr:uid="{00000000-0005-0000-0000-0000A8AB0000}"/>
    <cellStyle name="Title 35 8 2 3" xfId="43900" xr:uid="{00000000-0005-0000-0000-0000A9AB0000}"/>
    <cellStyle name="Title 35 8 3" xfId="43901" xr:uid="{00000000-0005-0000-0000-0000AAAB0000}"/>
    <cellStyle name="Title 35 8 4" xfId="43902" xr:uid="{00000000-0005-0000-0000-0000ABAB0000}"/>
    <cellStyle name="Title 35 9" xfId="43903" xr:uid="{00000000-0005-0000-0000-0000ACAB0000}"/>
    <cellStyle name="Title 35 9 2" xfId="43904" xr:uid="{00000000-0005-0000-0000-0000ADAB0000}"/>
    <cellStyle name="Title 35 9 2 2" xfId="43905" xr:uid="{00000000-0005-0000-0000-0000AEAB0000}"/>
    <cellStyle name="Title 35 9 2 3" xfId="43906" xr:uid="{00000000-0005-0000-0000-0000AFAB0000}"/>
    <cellStyle name="Title 35 9 3" xfId="43907" xr:uid="{00000000-0005-0000-0000-0000B0AB0000}"/>
    <cellStyle name="Title 35 9 4" xfId="43908" xr:uid="{00000000-0005-0000-0000-0000B1AB0000}"/>
    <cellStyle name="Title 36" xfId="43909" xr:uid="{00000000-0005-0000-0000-0000B2AB0000}"/>
    <cellStyle name="Title 36 10" xfId="43910" xr:uid="{00000000-0005-0000-0000-0000B3AB0000}"/>
    <cellStyle name="Title 36 10 2" xfId="43911" xr:uid="{00000000-0005-0000-0000-0000B4AB0000}"/>
    <cellStyle name="Title 36 10 3" xfId="43912" xr:uid="{00000000-0005-0000-0000-0000B5AB0000}"/>
    <cellStyle name="Title 36 11" xfId="43913" xr:uid="{00000000-0005-0000-0000-0000B6AB0000}"/>
    <cellStyle name="Title 36 11 2" xfId="43914" xr:uid="{00000000-0005-0000-0000-0000B7AB0000}"/>
    <cellStyle name="Title 36 11 3" xfId="43915" xr:uid="{00000000-0005-0000-0000-0000B8AB0000}"/>
    <cellStyle name="Title 36 12" xfId="43916" xr:uid="{00000000-0005-0000-0000-0000B9AB0000}"/>
    <cellStyle name="Title 36 12 2" xfId="43917" xr:uid="{00000000-0005-0000-0000-0000BAAB0000}"/>
    <cellStyle name="Title 36 12 3" xfId="43918" xr:uid="{00000000-0005-0000-0000-0000BBAB0000}"/>
    <cellStyle name="Title 36 13" xfId="43919" xr:uid="{00000000-0005-0000-0000-0000BCAB0000}"/>
    <cellStyle name="Title 36 2" xfId="43920" xr:uid="{00000000-0005-0000-0000-0000BDAB0000}"/>
    <cellStyle name="Title 36 2 2" xfId="43921" xr:uid="{00000000-0005-0000-0000-0000BEAB0000}"/>
    <cellStyle name="Title 36 2 2 2" xfId="43922" xr:uid="{00000000-0005-0000-0000-0000BFAB0000}"/>
    <cellStyle name="Title 36 2 2 2 2" xfId="43923" xr:uid="{00000000-0005-0000-0000-0000C0AB0000}"/>
    <cellStyle name="Title 36 2 2 2 3" xfId="43924" xr:uid="{00000000-0005-0000-0000-0000C1AB0000}"/>
    <cellStyle name="Title 36 2 2 3" xfId="43925" xr:uid="{00000000-0005-0000-0000-0000C2AB0000}"/>
    <cellStyle name="Title 36 2 2 4" xfId="43926" xr:uid="{00000000-0005-0000-0000-0000C3AB0000}"/>
    <cellStyle name="Title 36 2 3" xfId="43927" xr:uid="{00000000-0005-0000-0000-0000C4AB0000}"/>
    <cellStyle name="Title 36 2 3 2" xfId="43928" xr:uid="{00000000-0005-0000-0000-0000C5AB0000}"/>
    <cellStyle name="Title 36 2 3 2 2" xfId="43929" xr:uid="{00000000-0005-0000-0000-0000C6AB0000}"/>
    <cellStyle name="Title 36 2 3 2 3" xfId="43930" xr:uid="{00000000-0005-0000-0000-0000C7AB0000}"/>
    <cellStyle name="Title 36 2 3 3" xfId="43931" xr:uid="{00000000-0005-0000-0000-0000C8AB0000}"/>
    <cellStyle name="Title 36 2 3 4" xfId="43932" xr:uid="{00000000-0005-0000-0000-0000C9AB0000}"/>
    <cellStyle name="Title 36 2 4" xfId="43933" xr:uid="{00000000-0005-0000-0000-0000CAAB0000}"/>
    <cellStyle name="Title 36 2 4 2" xfId="43934" xr:uid="{00000000-0005-0000-0000-0000CBAB0000}"/>
    <cellStyle name="Title 36 2 4 3" xfId="43935" xr:uid="{00000000-0005-0000-0000-0000CCAB0000}"/>
    <cellStyle name="Title 36 2 5" xfId="43936" xr:uid="{00000000-0005-0000-0000-0000CDAB0000}"/>
    <cellStyle name="Title 36 2 5 2" xfId="43937" xr:uid="{00000000-0005-0000-0000-0000CEAB0000}"/>
    <cellStyle name="Title 36 2 5 3" xfId="43938" xr:uid="{00000000-0005-0000-0000-0000CFAB0000}"/>
    <cellStyle name="Title 36 2 6" xfId="43939" xr:uid="{00000000-0005-0000-0000-0000D0AB0000}"/>
    <cellStyle name="Title 36 2 7" xfId="43940" xr:uid="{00000000-0005-0000-0000-0000D1AB0000}"/>
    <cellStyle name="Title 36 3" xfId="43941" xr:uid="{00000000-0005-0000-0000-0000D2AB0000}"/>
    <cellStyle name="Title 36 3 2" xfId="43942" xr:uid="{00000000-0005-0000-0000-0000D3AB0000}"/>
    <cellStyle name="Title 36 3 2 2" xfId="43943" xr:uid="{00000000-0005-0000-0000-0000D4AB0000}"/>
    <cellStyle name="Title 36 3 2 2 2" xfId="43944" xr:uid="{00000000-0005-0000-0000-0000D5AB0000}"/>
    <cellStyle name="Title 36 3 2 2 3" xfId="43945" xr:uid="{00000000-0005-0000-0000-0000D6AB0000}"/>
    <cellStyle name="Title 36 3 2 3" xfId="43946" xr:uid="{00000000-0005-0000-0000-0000D7AB0000}"/>
    <cellStyle name="Title 36 3 2 4" xfId="43947" xr:uid="{00000000-0005-0000-0000-0000D8AB0000}"/>
    <cellStyle name="Title 36 3 3" xfId="43948" xr:uid="{00000000-0005-0000-0000-0000D9AB0000}"/>
    <cellStyle name="Title 36 3 3 2" xfId="43949" xr:uid="{00000000-0005-0000-0000-0000DAAB0000}"/>
    <cellStyle name="Title 36 3 3 2 2" xfId="43950" xr:uid="{00000000-0005-0000-0000-0000DBAB0000}"/>
    <cellStyle name="Title 36 3 3 2 3" xfId="43951" xr:uid="{00000000-0005-0000-0000-0000DCAB0000}"/>
    <cellStyle name="Title 36 3 3 3" xfId="43952" xr:uid="{00000000-0005-0000-0000-0000DDAB0000}"/>
    <cellStyle name="Title 36 3 3 4" xfId="43953" xr:uid="{00000000-0005-0000-0000-0000DEAB0000}"/>
    <cellStyle name="Title 36 3 4" xfId="43954" xr:uid="{00000000-0005-0000-0000-0000DFAB0000}"/>
    <cellStyle name="Title 36 3 4 2" xfId="43955" xr:uid="{00000000-0005-0000-0000-0000E0AB0000}"/>
    <cellStyle name="Title 36 3 4 3" xfId="43956" xr:uid="{00000000-0005-0000-0000-0000E1AB0000}"/>
    <cellStyle name="Title 36 3 5" xfId="43957" xr:uid="{00000000-0005-0000-0000-0000E2AB0000}"/>
    <cellStyle name="Title 36 3 6" xfId="43958" xr:uid="{00000000-0005-0000-0000-0000E3AB0000}"/>
    <cellStyle name="Title 36 4" xfId="43959" xr:uid="{00000000-0005-0000-0000-0000E4AB0000}"/>
    <cellStyle name="Title 36 4 2" xfId="43960" xr:uid="{00000000-0005-0000-0000-0000E5AB0000}"/>
    <cellStyle name="Title 36 4 2 2" xfId="43961" xr:uid="{00000000-0005-0000-0000-0000E6AB0000}"/>
    <cellStyle name="Title 36 4 2 2 2" xfId="43962" xr:uid="{00000000-0005-0000-0000-0000E7AB0000}"/>
    <cellStyle name="Title 36 4 2 2 3" xfId="43963" xr:uid="{00000000-0005-0000-0000-0000E8AB0000}"/>
    <cellStyle name="Title 36 4 2 3" xfId="43964" xr:uid="{00000000-0005-0000-0000-0000E9AB0000}"/>
    <cellStyle name="Title 36 4 2 4" xfId="43965" xr:uid="{00000000-0005-0000-0000-0000EAAB0000}"/>
    <cellStyle name="Title 36 4 3" xfId="43966" xr:uid="{00000000-0005-0000-0000-0000EBAB0000}"/>
    <cellStyle name="Title 36 4 3 2" xfId="43967" xr:uid="{00000000-0005-0000-0000-0000ECAB0000}"/>
    <cellStyle name="Title 36 4 3 2 2" xfId="43968" xr:uid="{00000000-0005-0000-0000-0000EDAB0000}"/>
    <cellStyle name="Title 36 4 3 2 3" xfId="43969" xr:uid="{00000000-0005-0000-0000-0000EEAB0000}"/>
    <cellStyle name="Title 36 4 3 3" xfId="43970" xr:uid="{00000000-0005-0000-0000-0000EFAB0000}"/>
    <cellStyle name="Title 36 4 3 4" xfId="43971" xr:uid="{00000000-0005-0000-0000-0000F0AB0000}"/>
    <cellStyle name="Title 36 4 4" xfId="43972" xr:uid="{00000000-0005-0000-0000-0000F1AB0000}"/>
    <cellStyle name="Title 36 4 4 2" xfId="43973" xr:uid="{00000000-0005-0000-0000-0000F2AB0000}"/>
    <cellStyle name="Title 36 4 4 3" xfId="43974" xr:uid="{00000000-0005-0000-0000-0000F3AB0000}"/>
    <cellStyle name="Title 36 4 5" xfId="43975" xr:uid="{00000000-0005-0000-0000-0000F4AB0000}"/>
    <cellStyle name="Title 36 4 6" xfId="43976" xr:uid="{00000000-0005-0000-0000-0000F5AB0000}"/>
    <cellStyle name="Title 36 5" xfId="43977" xr:uid="{00000000-0005-0000-0000-0000F6AB0000}"/>
    <cellStyle name="Title 36 5 2" xfId="43978" xr:uid="{00000000-0005-0000-0000-0000F7AB0000}"/>
    <cellStyle name="Title 36 5 2 2" xfId="43979" xr:uid="{00000000-0005-0000-0000-0000F8AB0000}"/>
    <cellStyle name="Title 36 5 2 2 2" xfId="43980" xr:uid="{00000000-0005-0000-0000-0000F9AB0000}"/>
    <cellStyle name="Title 36 5 2 2 3" xfId="43981" xr:uid="{00000000-0005-0000-0000-0000FAAB0000}"/>
    <cellStyle name="Title 36 5 2 3" xfId="43982" xr:uid="{00000000-0005-0000-0000-0000FBAB0000}"/>
    <cellStyle name="Title 36 5 2 4" xfId="43983" xr:uid="{00000000-0005-0000-0000-0000FCAB0000}"/>
    <cellStyle name="Title 36 5 3" xfId="43984" xr:uid="{00000000-0005-0000-0000-0000FDAB0000}"/>
    <cellStyle name="Title 36 5 3 2" xfId="43985" xr:uid="{00000000-0005-0000-0000-0000FEAB0000}"/>
    <cellStyle name="Title 36 5 3 2 2" xfId="43986" xr:uid="{00000000-0005-0000-0000-0000FFAB0000}"/>
    <cellStyle name="Title 36 5 3 2 3" xfId="43987" xr:uid="{00000000-0005-0000-0000-000000AC0000}"/>
    <cellStyle name="Title 36 5 3 3" xfId="43988" xr:uid="{00000000-0005-0000-0000-000001AC0000}"/>
    <cellStyle name="Title 36 5 3 4" xfId="43989" xr:uid="{00000000-0005-0000-0000-000002AC0000}"/>
    <cellStyle name="Title 36 5 4" xfId="43990" xr:uid="{00000000-0005-0000-0000-000003AC0000}"/>
    <cellStyle name="Title 36 5 4 2" xfId="43991" xr:uid="{00000000-0005-0000-0000-000004AC0000}"/>
    <cellStyle name="Title 36 5 4 2 2" xfId="43992" xr:uid="{00000000-0005-0000-0000-000005AC0000}"/>
    <cellStyle name="Title 36 5 4 2 3" xfId="43993" xr:uid="{00000000-0005-0000-0000-000006AC0000}"/>
    <cellStyle name="Title 36 5 4 3" xfId="43994" xr:uid="{00000000-0005-0000-0000-000007AC0000}"/>
    <cellStyle name="Title 36 5 4 4" xfId="43995" xr:uid="{00000000-0005-0000-0000-000008AC0000}"/>
    <cellStyle name="Title 36 5 5" xfId="43996" xr:uid="{00000000-0005-0000-0000-000009AC0000}"/>
    <cellStyle name="Title 36 5 5 2" xfId="43997" xr:uid="{00000000-0005-0000-0000-00000AAC0000}"/>
    <cellStyle name="Title 36 5 5 3" xfId="43998" xr:uid="{00000000-0005-0000-0000-00000BAC0000}"/>
    <cellStyle name="Title 36 5 6" xfId="43999" xr:uid="{00000000-0005-0000-0000-00000CAC0000}"/>
    <cellStyle name="Title 36 5 7" xfId="44000" xr:uid="{00000000-0005-0000-0000-00000DAC0000}"/>
    <cellStyle name="Title 36 6" xfId="44001" xr:uid="{00000000-0005-0000-0000-00000EAC0000}"/>
    <cellStyle name="Title 36 6 2" xfId="44002" xr:uid="{00000000-0005-0000-0000-00000FAC0000}"/>
    <cellStyle name="Title 36 6 2 2" xfId="44003" xr:uid="{00000000-0005-0000-0000-000010AC0000}"/>
    <cellStyle name="Title 36 6 2 2 2" xfId="44004" xr:uid="{00000000-0005-0000-0000-000011AC0000}"/>
    <cellStyle name="Title 36 6 2 2 3" xfId="44005" xr:uid="{00000000-0005-0000-0000-000012AC0000}"/>
    <cellStyle name="Title 36 6 2 3" xfId="44006" xr:uid="{00000000-0005-0000-0000-000013AC0000}"/>
    <cellStyle name="Title 36 6 2 4" xfId="44007" xr:uid="{00000000-0005-0000-0000-000014AC0000}"/>
    <cellStyle name="Title 36 6 3" xfId="44008" xr:uid="{00000000-0005-0000-0000-000015AC0000}"/>
    <cellStyle name="Title 36 6 3 2" xfId="44009" xr:uid="{00000000-0005-0000-0000-000016AC0000}"/>
    <cellStyle name="Title 36 6 3 2 2" xfId="44010" xr:uid="{00000000-0005-0000-0000-000017AC0000}"/>
    <cellStyle name="Title 36 6 3 2 3" xfId="44011" xr:uid="{00000000-0005-0000-0000-000018AC0000}"/>
    <cellStyle name="Title 36 6 3 3" xfId="44012" xr:uid="{00000000-0005-0000-0000-000019AC0000}"/>
    <cellStyle name="Title 36 6 3 4" xfId="44013" xr:uid="{00000000-0005-0000-0000-00001AAC0000}"/>
    <cellStyle name="Title 36 6 4" xfId="44014" xr:uid="{00000000-0005-0000-0000-00001BAC0000}"/>
    <cellStyle name="Title 36 6 4 2" xfId="44015" xr:uid="{00000000-0005-0000-0000-00001CAC0000}"/>
    <cellStyle name="Title 36 6 4 3" xfId="44016" xr:uid="{00000000-0005-0000-0000-00001DAC0000}"/>
    <cellStyle name="Title 36 6 5" xfId="44017" xr:uid="{00000000-0005-0000-0000-00001EAC0000}"/>
    <cellStyle name="Title 36 6 6" xfId="44018" xr:uid="{00000000-0005-0000-0000-00001FAC0000}"/>
    <cellStyle name="Title 36 7" xfId="44019" xr:uid="{00000000-0005-0000-0000-000020AC0000}"/>
    <cellStyle name="Title 36 7 2" xfId="44020" xr:uid="{00000000-0005-0000-0000-000021AC0000}"/>
    <cellStyle name="Title 36 7 2 2" xfId="44021" xr:uid="{00000000-0005-0000-0000-000022AC0000}"/>
    <cellStyle name="Title 36 7 2 3" xfId="44022" xr:uid="{00000000-0005-0000-0000-000023AC0000}"/>
    <cellStyle name="Title 36 7 3" xfId="44023" xr:uid="{00000000-0005-0000-0000-000024AC0000}"/>
    <cellStyle name="Title 36 7 4" xfId="44024" xr:uid="{00000000-0005-0000-0000-000025AC0000}"/>
    <cellStyle name="Title 36 8" xfId="44025" xr:uid="{00000000-0005-0000-0000-000026AC0000}"/>
    <cellStyle name="Title 36 8 2" xfId="44026" xr:uid="{00000000-0005-0000-0000-000027AC0000}"/>
    <cellStyle name="Title 36 8 2 2" xfId="44027" xr:uid="{00000000-0005-0000-0000-000028AC0000}"/>
    <cellStyle name="Title 36 8 2 3" xfId="44028" xr:uid="{00000000-0005-0000-0000-000029AC0000}"/>
    <cellStyle name="Title 36 8 3" xfId="44029" xr:uid="{00000000-0005-0000-0000-00002AAC0000}"/>
    <cellStyle name="Title 36 8 4" xfId="44030" xr:uid="{00000000-0005-0000-0000-00002BAC0000}"/>
    <cellStyle name="Title 36 9" xfId="44031" xr:uid="{00000000-0005-0000-0000-00002CAC0000}"/>
    <cellStyle name="Title 36 9 2" xfId="44032" xr:uid="{00000000-0005-0000-0000-00002DAC0000}"/>
    <cellStyle name="Title 36 9 2 2" xfId="44033" xr:uid="{00000000-0005-0000-0000-00002EAC0000}"/>
    <cellStyle name="Title 36 9 2 3" xfId="44034" xr:uid="{00000000-0005-0000-0000-00002FAC0000}"/>
    <cellStyle name="Title 36 9 3" xfId="44035" xr:uid="{00000000-0005-0000-0000-000030AC0000}"/>
    <cellStyle name="Title 36 9 4" xfId="44036" xr:uid="{00000000-0005-0000-0000-000031AC0000}"/>
    <cellStyle name="Title 37" xfId="44037" xr:uid="{00000000-0005-0000-0000-000032AC0000}"/>
    <cellStyle name="Title 37 10" xfId="44038" xr:uid="{00000000-0005-0000-0000-000033AC0000}"/>
    <cellStyle name="Title 37 10 2" xfId="44039" xr:uid="{00000000-0005-0000-0000-000034AC0000}"/>
    <cellStyle name="Title 37 10 3" xfId="44040" xr:uid="{00000000-0005-0000-0000-000035AC0000}"/>
    <cellStyle name="Title 37 11" xfId="44041" xr:uid="{00000000-0005-0000-0000-000036AC0000}"/>
    <cellStyle name="Title 37 11 2" xfId="44042" xr:uid="{00000000-0005-0000-0000-000037AC0000}"/>
    <cellStyle name="Title 37 11 3" xfId="44043" xr:uid="{00000000-0005-0000-0000-000038AC0000}"/>
    <cellStyle name="Title 37 12" xfId="44044" xr:uid="{00000000-0005-0000-0000-000039AC0000}"/>
    <cellStyle name="Title 37 12 2" xfId="44045" xr:uid="{00000000-0005-0000-0000-00003AAC0000}"/>
    <cellStyle name="Title 37 12 3" xfId="44046" xr:uid="{00000000-0005-0000-0000-00003BAC0000}"/>
    <cellStyle name="Title 37 13" xfId="44047" xr:uid="{00000000-0005-0000-0000-00003CAC0000}"/>
    <cellStyle name="Title 37 2" xfId="44048" xr:uid="{00000000-0005-0000-0000-00003DAC0000}"/>
    <cellStyle name="Title 37 2 2" xfId="44049" xr:uid="{00000000-0005-0000-0000-00003EAC0000}"/>
    <cellStyle name="Title 37 2 2 2" xfId="44050" xr:uid="{00000000-0005-0000-0000-00003FAC0000}"/>
    <cellStyle name="Title 37 2 2 2 2" xfId="44051" xr:uid="{00000000-0005-0000-0000-000040AC0000}"/>
    <cellStyle name="Title 37 2 2 2 3" xfId="44052" xr:uid="{00000000-0005-0000-0000-000041AC0000}"/>
    <cellStyle name="Title 37 2 2 3" xfId="44053" xr:uid="{00000000-0005-0000-0000-000042AC0000}"/>
    <cellStyle name="Title 37 2 2 4" xfId="44054" xr:uid="{00000000-0005-0000-0000-000043AC0000}"/>
    <cellStyle name="Title 37 2 3" xfId="44055" xr:uid="{00000000-0005-0000-0000-000044AC0000}"/>
    <cellStyle name="Title 37 2 3 2" xfId="44056" xr:uid="{00000000-0005-0000-0000-000045AC0000}"/>
    <cellStyle name="Title 37 2 3 2 2" xfId="44057" xr:uid="{00000000-0005-0000-0000-000046AC0000}"/>
    <cellStyle name="Title 37 2 3 2 3" xfId="44058" xr:uid="{00000000-0005-0000-0000-000047AC0000}"/>
    <cellStyle name="Title 37 2 3 3" xfId="44059" xr:uid="{00000000-0005-0000-0000-000048AC0000}"/>
    <cellStyle name="Title 37 2 3 4" xfId="44060" xr:uid="{00000000-0005-0000-0000-000049AC0000}"/>
    <cellStyle name="Title 37 2 4" xfId="44061" xr:uid="{00000000-0005-0000-0000-00004AAC0000}"/>
    <cellStyle name="Title 37 2 4 2" xfId="44062" xr:uid="{00000000-0005-0000-0000-00004BAC0000}"/>
    <cellStyle name="Title 37 2 4 3" xfId="44063" xr:uid="{00000000-0005-0000-0000-00004CAC0000}"/>
    <cellStyle name="Title 37 2 5" xfId="44064" xr:uid="{00000000-0005-0000-0000-00004DAC0000}"/>
    <cellStyle name="Title 37 2 5 2" xfId="44065" xr:uid="{00000000-0005-0000-0000-00004EAC0000}"/>
    <cellStyle name="Title 37 2 5 3" xfId="44066" xr:uid="{00000000-0005-0000-0000-00004FAC0000}"/>
    <cellStyle name="Title 37 2 6" xfId="44067" xr:uid="{00000000-0005-0000-0000-000050AC0000}"/>
    <cellStyle name="Title 37 2 7" xfId="44068" xr:uid="{00000000-0005-0000-0000-000051AC0000}"/>
    <cellStyle name="Title 37 3" xfId="44069" xr:uid="{00000000-0005-0000-0000-000052AC0000}"/>
    <cellStyle name="Title 37 3 2" xfId="44070" xr:uid="{00000000-0005-0000-0000-000053AC0000}"/>
    <cellStyle name="Title 37 3 2 2" xfId="44071" xr:uid="{00000000-0005-0000-0000-000054AC0000}"/>
    <cellStyle name="Title 37 3 2 2 2" xfId="44072" xr:uid="{00000000-0005-0000-0000-000055AC0000}"/>
    <cellStyle name="Title 37 3 2 2 3" xfId="44073" xr:uid="{00000000-0005-0000-0000-000056AC0000}"/>
    <cellStyle name="Title 37 3 2 3" xfId="44074" xr:uid="{00000000-0005-0000-0000-000057AC0000}"/>
    <cellStyle name="Title 37 3 2 4" xfId="44075" xr:uid="{00000000-0005-0000-0000-000058AC0000}"/>
    <cellStyle name="Title 37 3 3" xfId="44076" xr:uid="{00000000-0005-0000-0000-000059AC0000}"/>
    <cellStyle name="Title 37 3 3 2" xfId="44077" xr:uid="{00000000-0005-0000-0000-00005AAC0000}"/>
    <cellStyle name="Title 37 3 3 2 2" xfId="44078" xr:uid="{00000000-0005-0000-0000-00005BAC0000}"/>
    <cellStyle name="Title 37 3 3 2 3" xfId="44079" xr:uid="{00000000-0005-0000-0000-00005CAC0000}"/>
    <cellStyle name="Title 37 3 3 3" xfId="44080" xr:uid="{00000000-0005-0000-0000-00005DAC0000}"/>
    <cellStyle name="Title 37 3 3 4" xfId="44081" xr:uid="{00000000-0005-0000-0000-00005EAC0000}"/>
    <cellStyle name="Title 37 3 4" xfId="44082" xr:uid="{00000000-0005-0000-0000-00005FAC0000}"/>
    <cellStyle name="Title 37 3 4 2" xfId="44083" xr:uid="{00000000-0005-0000-0000-000060AC0000}"/>
    <cellStyle name="Title 37 3 4 3" xfId="44084" xr:uid="{00000000-0005-0000-0000-000061AC0000}"/>
    <cellStyle name="Title 37 3 5" xfId="44085" xr:uid="{00000000-0005-0000-0000-000062AC0000}"/>
    <cellStyle name="Title 37 3 6" xfId="44086" xr:uid="{00000000-0005-0000-0000-000063AC0000}"/>
    <cellStyle name="Title 37 4" xfId="44087" xr:uid="{00000000-0005-0000-0000-000064AC0000}"/>
    <cellStyle name="Title 37 4 2" xfId="44088" xr:uid="{00000000-0005-0000-0000-000065AC0000}"/>
    <cellStyle name="Title 37 4 2 2" xfId="44089" xr:uid="{00000000-0005-0000-0000-000066AC0000}"/>
    <cellStyle name="Title 37 4 2 2 2" xfId="44090" xr:uid="{00000000-0005-0000-0000-000067AC0000}"/>
    <cellStyle name="Title 37 4 2 2 3" xfId="44091" xr:uid="{00000000-0005-0000-0000-000068AC0000}"/>
    <cellStyle name="Title 37 4 2 3" xfId="44092" xr:uid="{00000000-0005-0000-0000-000069AC0000}"/>
    <cellStyle name="Title 37 4 2 4" xfId="44093" xr:uid="{00000000-0005-0000-0000-00006AAC0000}"/>
    <cellStyle name="Title 37 4 3" xfId="44094" xr:uid="{00000000-0005-0000-0000-00006BAC0000}"/>
    <cellStyle name="Title 37 4 3 2" xfId="44095" xr:uid="{00000000-0005-0000-0000-00006CAC0000}"/>
    <cellStyle name="Title 37 4 3 2 2" xfId="44096" xr:uid="{00000000-0005-0000-0000-00006DAC0000}"/>
    <cellStyle name="Title 37 4 3 2 3" xfId="44097" xr:uid="{00000000-0005-0000-0000-00006EAC0000}"/>
    <cellStyle name="Title 37 4 3 3" xfId="44098" xr:uid="{00000000-0005-0000-0000-00006FAC0000}"/>
    <cellStyle name="Title 37 4 3 4" xfId="44099" xr:uid="{00000000-0005-0000-0000-000070AC0000}"/>
    <cellStyle name="Title 37 4 4" xfId="44100" xr:uid="{00000000-0005-0000-0000-000071AC0000}"/>
    <cellStyle name="Title 37 4 4 2" xfId="44101" xr:uid="{00000000-0005-0000-0000-000072AC0000}"/>
    <cellStyle name="Title 37 4 4 3" xfId="44102" xr:uid="{00000000-0005-0000-0000-000073AC0000}"/>
    <cellStyle name="Title 37 4 5" xfId="44103" xr:uid="{00000000-0005-0000-0000-000074AC0000}"/>
    <cellStyle name="Title 37 4 6" xfId="44104" xr:uid="{00000000-0005-0000-0000-000075AC0000}"/>
    <cellStyle name="Title 37 5" xfId="44105" xr:uid="{00000000-0005-0000-0000-000076AC0000}"/>
    <cellStyle name="Title 37 5 2" xfId="44106" xr:uid="{00000000-0005-0000-0000-000077AC0000}"/>
    <cellStyle name="Title 37 5 2 2" xfId="44107" xr:uid="{00000000-0005-0000-0000-000078AC0000}"/>
    <cellStyle name="Title 37 5 2 2 2" xfId="44108" xr:uid="{00000000-0005-0000-0000-000079AC0000}"/>
    <cellStyle name="Title 37 5 2 2 3" xfId="44109" xr:uid="{00000000-0005-0000-0000-00007AAC0000}"/>
    <cellStyle name="Title 37 5 2 3" xfId="44110" xr:uid="{00000000-0005-0000-0000-00007BAC0000}"/>
    <cellStyle name="Title 37 5 2 4" xfId="44111" xr:uid="{00000000-0005-0000-0000-00007CAC0000}"/>
    <cellStyle name="Title 37 5 3" xfId="44112" xr:uid="{00000000-0005-0000-0000-00007DAC0000}"/>
    <cellStyle name="Title 37 5 3 2" xfId="44113" xr:uid="{00000000-0005-0000-0000-00007EAC0000}"/>
    <cellStyle name="Title 37 5 3 2 2" xfId="44114" xr:uid="{00000000-0005-0000-0000-00007FAC0000}"/>
    <cellStyle name="Title 37 5 3 2 3" xfId="44115" xr:uid="{00000000-0005-0000-0000-000080AC0000}"/>
    <cellStyle name="Title 37 5 3 3" xfId="44116" xr:uid="{00000000-0005-0000-0000-000081AC0000}"/>
    <cellStyle name="Title 37 5 3 4" xfId="44117" xr:uid="{00000000-0005-0000-0000-000082AC0000}"/>
    <cellStyle name="Title 37 5 4" xfId="44118" xr:uid="{00000000-0005-0000-0000-000083AC0000}"/>
    <cellStyle name="Title 37 5 4 2" xfId="44119" xr:uid="{00000000-0005-0000-0000-000084AC0000}"/>
    <cellStyle name="Title 37 5 4 2 2" xfId="44120" xr:uid="{00000000-0005-0000-0000-000085AC0000}"/>
    <cellStyle name="Title 37 5 4 2 3" xfId="44121" xr:uid="{00000000-0005-0000-0000-000086AC0000}"/>
    <cellStyle name="Title 37 5 4 3" xfId="44122" xr:uid="{00000000-0005-0000-0000-000087AC0000}"/>
    <cellStyle name="Title 37 5 4 4" xfId="44123" xr:uid="{00000000-0005-0000-0000-000088AC0000}"/>
    <cellStyle name="Title 37 5 5" xfId="44124" xr:uid="{00000000-0005-0000-0000-000089AC0000}"/>
    <cellStyle name="Title 37 5 5 2" xfId="44125" xr:uid="{00000000-0005-0000-0000-00008AAC0000}"/>
    <cellStyle name="Title 37 5 5 3" xfId="44126" xr:uid="{00000000-0005-0000-0000-00008BAC0000}"/>
    <cellStyle name="Title 37 5 6" xfId="44127" xr:uid="{00000000-0005-0000-0000-00008CAC0000}"/>
    <cellStyle name="Title 37 5 7" xfId="44128" xr:uid="{00000000-0005-0000-0000-00008DAC0000}"/>
    <cellStyle name="Title 37 6" xfId="44129" xr:uid="{00000000-0005-0000-0000-00008EAC0000}"/>
    <cellStyle name="Title 37 6 2" xfId="44130" xr:uid="{00000000-0005-0000-0000-00008FAC0000}"/>
    <cellStyle name="Title 37 6 2 2" xfId="44131" xr:uid="{00000000-0005-0000-0000-000090AC0000}"/>
    <cellStyle name="Title 37 6 2 2 2" xfId="44132" xr:uid="{00000000-0005-0000-0000-000091AC0000}"/>
    <cellStyle name="Title 37 6 2 2 3" xfId="44133" xr:uid="{00000000-0005-0000-0000-000092AC0000}"/>
    <cellStyle name="Title 37 6 2 3" xfId="44134" xr:uid="{00000000-0005-0000-0000-000093AC0000}"/>
    <cellStyle name="Title 37 6 2 4" xfId="44135" xr:uid="{00000000-0005-0000-0000-000094AC0000}"/>
    <cellStyle name="Title 37 6 3" xfId="44136" xr:uid="{00000000-0005-0000-0000-000095AC0000}"/>
    <cellStyle name="Title 37 6 3 2" xfId="44137" xr:uid="{00000000-0005-0000-0000-000096AC0000}"/>
    <cellStyle name="Title 37 6 3 2 2" xfId="44138" xr:uid="{00000000-0005-0000-0000-000097AC0000}"/>
    <cellStyle name="Title 37 6 3 2 3" xfId="44139" xr:uid="{00000000-0005-0000-0000-000098AC0000}"/>
    <cellStyle name="Title 37 6 3 3" xfId="44140" xr:uid="{00000000-0005-0000-0000-000099AC0000}"/>
    <cellStyle name="Title 37 6 3 4" xfId="44141" xr:uid="{00000000-0005-0000-0000-00009AAC0000}"/>
    <cellStyle name="Title 37 6 4" xfId="44142" xr:uid="{00000000-0005-0000-0000-00009BAC0000}"/>
    <cellStyle name="Title 37 6 4 2" xfId="44143" xr:uid="{00000000-0005-0000-0000-00009CAC0000}"/>
    <cellStyle name="Title 37 6 4 3" xfId="44144" xr:uid="{00000000-0005-0000-0000-00009DAC0000}"/>
    <cellStyle name="Title 37 6 5" xfId="44145" xr:uid="{00000000-0005-0000-0000-00009EAC0000}"/>
    <cellStyle name="Title 37 6 6" xfId="44146" xr:uid="{00000000-0005-0000-0000-00009FAC0000}"/>
    <cellStyle name="Title 37 7" xfId="44147" xr:uid="{00000000-0005-0000-0000-0000A0AC0000}"/>
    <cellStyle name="Title 37 7 2" xfId="44148" xr:uid="{00000000-0005-0000-0000-0000A1AC0000}"/>
    <cellStyle name="Title 37 7 2 2" xfId="44149" xr:uid="{00000000-0005-0000-0000-0000A2AC0000}"/>
    <cellStyle name="Title 37 7 2 3" xfId="44150" xr:uid="{00000000-0005-0000-0000-0000A3AC0000}"/>
    <cellStyle name="Title 37 7 3" xfId="44151" xr:uid="{00000000-0005-0000-0000-0000A4AC0000}"/>
    <cellStyle name="Title 37 7 4" xfId="44152" xr:uid="{00000000-0005-0000-0000-0000A5AC0000}"/>
    <cellStyle name="Title 37 8" xfId="44153" xr:uid="{00000000-0005-0000-0000-0000A6AC0000}"/>
    <cellStyle name="Title 37 8 2" xfId="44154" xr:uid="{00000000-0005-0000-0000-0000A7AC0000}"/>
    <cellStyle name="Title 37 8 2 2" xfId="44155" xr:uid="{00000000-0005-0000-0000-0000A8AC0000}"/>
    <cellStyle name="Title 37 8 2 3" xfId="44156" xr:uid="{00000000-0005-0000-0000-0000A9AC0000}"/>
    <cellStyle name="Title 37 8 3" xfId="44157" xr:uid="{00000000-0005-0000-0000-0000AAAC0000}"/>
    <cellStyle name="Title 37 8 4" xfId="44158" xr:uid="{00000000-0005-0000-0000-0000ABAC0000}"/>
    <cellStyle name="Title 37 9" xfId="44159" xr:uid="{00000000-0005-0000-0000-0000ACAC0000}"/>
    <cellStyle name="Title 37 9 2" xfId="44160" xr:uid="{00000000-0005-0000-0000-0000ADAC0000}"/>
    <cellStyle name="Title 37 9 2 2" xfId="44161" xr:uid="{00000000-0005-0000-0000-0000AEAC0000}"/>
    <cellStyle name="Title 37 9 2 3" xfId="44162" xr:uid="{00000000-0005-0000-0000-0000AFAC0000}"/>
    <cellStyle name="Title 37 9 3" xfId="44163" xr:uid="{00000000-0005-0000-0000-0000B0AC0000}"/>
    <cellStyle name="Title 37 9 4" xfId="44164" xr:uid="{00000000-0005-0000-0000-0000B1AC0000}"/>
    <cellStyle name="Title 38" xfId="44165" xr:uid="{00000000-0005-0000-0000-0000B2AC0000}"/>
    <cellStyle name="Title 38 10" xfId="44166" xr:uid="{00000000-0005-0000-0000-0000B3AC0000}"/>
    <cellStyle name="Title 38 10 2" xfId="44167" xr:uid="{00000000-0005-0000-0000-0000B4AC0000}"/>
    <cellStyle name="Title 38 10 3" xfId="44168" xr:uid="{00000000-0005-0000-0000-0000B5AC0000}"/>
    <cellStyle name="Title 38 11" xfId="44169" xr:uid="{00000000-0005-0000-0000-0000B6AC0000}"/>
    <cellStyle name="Title 38 11 2" xfId="44170" xr:uid="{00000000-0005-0000-0000-0000B7AC0000}"/>
    <cellStyle name="Title 38 11 3" xfId="44171" xr:uid="{00000000-0005-0000-0000-0000B8AC0000}"/>
    <cellStyle name="Title 38 12" xfId="44172" xr:uid="{00000000-0005-0000-0000-0000B9AC0000}"/>
    <cellStyle name="Title 38 12 2" xfId="44173" xr:uid="{00000000-0005-0000-0000-0000BAAC0000}"/>
    <cellStyle name="Title 38 12 3" xfId="44174" xr:uid="{00000000-0005-0000-0000-0000BBAC0000}"/>
    <cellStyle name="Title 38 13" xfId="44175" xr:uid="{00000000-0005-0000-0000-0000BCAC0000}"/>
    <cellStyle name="Title 38 2" xfId="44176" xr:uid="{00000000-0005-0000-0000-0000BDAC0000}"/>
    <cellStyle name="Title 38 2 2" xfId="44177" xr:uid="{00000000-0005-0000-0000-0000BEAC0000}"/>
    <cellStyle name="Title 38 2 2 2" xfId="44178" xr:uid="{00000000-0005-0000-0000-0000BFAC0000}"/>
    <cellStyle name="Title 38 2 2 2 2" xfId="44179" xr:uid="{00000000-0005-0000-0000-0000C0AC0000}"/>
    <cellStyle name="Title 38 2 2 2 3" xfId="44180" xr:uid="{00000000-0005-0000-0000-0000C1AC0000}"/>
    <cellStyle name="Title 38 2 2 3" xfId="44181" xr:uid="{00000000-0005-0000-0000-0000C2AC0000}"/>
    <cellStyle name="Title 38 2 2 4" xfId="44182" xr:uid="{00000000-0005-0000-0000-0000C3AC0000}"/>
    <cellStyle name="Title 38 2 3" xfId="44183" xr:uid="{00000000-0005-0000-0000-0000C4AC0000}"/>
    <cellStyle name="Title 38 2 3 2" xfId="44184" xr:uid="{00000000-0005-0000-0000-0000C5AC0000}"/>
    <cellStyle name="Title 38 2 3 2 2" xfId="44185" xr:uid="{00000000-0005-0000-0000-0000C6AC0000}"/>
    <cellStyle name="Title 38 2 3 2 3" xfId="44186" xr:uid="{00000000-0005-0000-0000-0000C7AC0000}"/>
    <cellStyle name="Title 38 2 3 3" xfId="44187" xr:uid="{00000000-0005-0000-0000-0000C8AC0000}"/>
    <cellStyle name="Title 38 2 3 4" xfId="44188" xr:uid="{00000000-0005-0000-0000-0000C9AC0000}"/>
    <cellStyle name="Title 38 2 4" xfId="44189" xr:uid="{00000000-0005-0000-0000-0000CAAC0000}"/>
    <cellStyle name="Title 38 2 4 2" xfId="44190" xr:uid="{00000000-0005-0000-0000-0000CBAC0000}"/>
    <cellStyle name="Title 38 2 4 3" xfId="44191" xr:uid="{00000000-0005-0000-0000-0000CCAC0000}"/>
    <cellStyle name="Title 38 2 5" xfId="44192" xr:uid="{00000000-0005-0000-0000-0000CDAC0000}"/>
    <cellStyle name="Title 38 2 5 2" xfId="44193" xr:uid="{00000000-0005-0000-0000-0000CEAC0000}"/>
    <cellStyle name="Title 38 2 5 3" xfId="44194" xr:uid="{00000000-0005-0000-0000-0000CFAC0000}"/>
    <cellStyle name="Title 38 2 6" xfId="44195" xr:uid="{00000000-0005-0000-0000-0000D0AC0000}"/>
    <cellStyle name="Title 38 2 7" xfId="44196" xr:uid="{00000000-0005-0000-0000-0000D1AC0000}"/>
    <cellStyle name="Title 38 3" xfId="44197" xr:uid="{00000000-0005-0000-0000-0000D2AC0000}"/>
    <cellStyle name="Title 38 3 2" xfId="44198" xr:uid="{00000000-0005-0000-0000-0000D3AC0000}"/>
    <cellStyle name="Title 38 3 2 2" xfId="44199" xr:uid="{00000000-0005-0000-0000-0000D4AC0000}"/>
    <cellStyle name="Title 38 3 2 2 2" xfId="44200" xr:uid="{00000000-0005-0000-0000-0000D5AC0000}"/>
    <cellStyle name="Title 38 3 2 2 3" xfId="44201" xr:uid="{00000000-0005-0000-0000-0000D6AC0000}"/>
    <cellStyle name="Title 38 3 2 3" xfId="44202" xr:uid="{00000000-0005-0000-0000-0000D7AC0000}"/>
    <cellStyle name="Title 38 3 2 4" xfId="44203" xr:uid="{00000000-0005-0000-0000-0000D8AC0000}"/>
    <cellStyle name="Title 38 3 3" xfId="44204" xr:uid="{00000000-0005-0000-0000-0000D9AC0000}"/>
    <cellStyle name="Title 38 3 3 2" xfId="44205" xr:uid="{00000000-0005-0000-0000-0000DAAC0000}"/>
    <cellStyle name="Title 38 3 3 2 2" xfId="44206" xr:uid="{00000000-0005-0000-0000-0000DBAC0000}"/>
    <cellStyle name="Title 38 3 3 2 3" xfId="44207" xr:uid="{00000000-0005-0000-0000-0000DCAC0000}"/>
    <cellStyle name="Title 38 3 3 3" xfId="44208" xr:uid="{00000000-0005-0000-0000-0000DDAC0000}"/>
    <cellStyle name="Title 38 3 3 4" xfId="44209" xr:uid="{00000000-0005-0000-0000-0000DEAC0000}"/>
    <cellStyle name="Title 38 3 4" xfId="44210" xr:uid="{00000000-0005-0000-0000-0000DFAC0000}"/>
    <cellStyle name="Title 38 3 4 2" xfId="44211" xr:uid="{00000000-0005-0000-0000-0000E0AC0000}"/>
    <cellStyle name="Title 38 3 4 3" xfId="44212" xr:uid="{00000000-0005-0000-0000-0000E1AC0000}"/>
    <cellStyle name="Title 38 3 5" xfId="44213" xr:uid="{00000000-0005-0000-0000-0000E2AC0000}"/>
    <cellStyle name="Title 38 3 6" xfId="44214" xr:uid="{00000000-0005-0000-0000-0000E3AC0000}"/>
    <cellStyle name="Title 38 4" xfId="44215" xr:uid="{00000000-0005-0000-0000-0000E4AC0000}"/>
    <cellStyle name="Title 38 4 2" xfId="44216" xr:uid="{00000000-0005-0000-0000-0000E5AC0000}"/>
    <cellStyle name="Title 38 4 2 2" xfId="44217" xr:uid="{00000000-0005-0000-0000-0000E6AC0000}"/>
    <cellStyle name="Title 38 4 2 2 2" xfId="44218" xr:uid="{00000000-0005-0000-0000-0000E7AC0000}"/>
    <cellStyle name="Title 38 4 2 2 3" xfId="44219" xr:uid="{00000000-0005-0000-0000-0000E8AC0000}"/>
    <cellStyle name="Title 38 4 2 3" xfId="44220" xr:uid="{00000000-0005-0000-0000-0000E9AC0000}"/>
    <cellStyle name="Title 38 4 2 4" xfId="44221" xr:uid="{00000000-0005-0000-0000-0000EAAC0000}"/>
    <cellStyle name="Title 38 4 3" xfId="44222" xr:uid="{00000000-0005-0000-0000-0000EBAC0000}"/>
    <cellStyle name="Title 38 4 3 2" xfId="44223" xr:uid="{00000000-0005-0000-0000-0000ECAC0000}"/>
    <cellStyle name="Title 38 4 3 2 2" xfId="44224" xr:uid="{00000000-0005-0000-0000-0000EDAC0000}"/>
    <cellStyle name="Title 38 4 3 2 3" xfId="44225" xr:uid="{00000000-0005-0000-0000-0000EEAC0000}"/>
    <cellStyle name="Title 38 4 3 3" xfId="44226" xr:uid="{00000000-0005-0000-0000-0000EFAC0000}"/>
    <cellStyle name="Title 38 4 3 4" xfId="44227" xr:uid="{00000000-0005-0000-0000-0000F0AC0000}"/>
    <cellStyle name="Title 38 4 4" xfId="44228" xr:uid="{00000000-0005-0000-0000-0000F1AC0000}"/>
    <cellStyle name="Title 38 4 4 2" xfId="44229" xr:uid="{00000000-0005-0000-0000-0000F2AC0000}"/>
    <cellStyle name="Title 38 4 4 3" xfId="44230" xr:uid="{00000000-0005-0000-0000-0000F3AC0000}"/>
    <cellStyle name="Title 38 4 5" xfId="44231" xr:uid="{00000000-0005-0000-0000-0000F4AC0000}"/>
    <cellStyle name="Title 38 4 6" xfId="44232" xr:uid="{00000000-0005-0000-0000-0000F5AC0000}"/>
    <cellStyle name="Title 38 5" xfId="44233" xr:uid="{00000000-0005-0000-0000-0000F6AC0000}"/>
    <cellStyle name="Title 38 5 2" xfId="44234" xr:uid="{00000000-0005-0000-0000-0000F7AC0000}"/>
    <cellStyle name="Title 38 5 2 2" xfId="44235" xr:uid="{00000000-0005-0000-0000-0000F8AC0000}"/>
    <cellStyle name="Title 38 5 2 2 2" xfId="44236" xr:uid="{00000000-0005-0000-0000-0000F9AC0000}"/>
    <cellStyle name="Title 38 5 2 2 3" xfId="44237" xr:uid="{00000000-0005-0000-0000-0000FAAC0000}"/>
    <cellStyle name="Title 38 5 2 3" xfId="44238" xr:uid="{00000000-0005-0000-0000-0000FBAC0000}"/>
    <cellStyle name="Title 38 5 2 4" xfId="44239" xr:uid="{00000000-0005-0000-0000-0000FCAC0000}"/>
    <cellStyle name="Title 38 5 3" xfId="44240" xr:uid="{00000000-0005-0000-0000-0000FDAC0000}"/>
    <cellStyle name="Title 38 5 3 2" xfId="44241" xr:uid="{00000000-0005-0000-0000-0000FEAC0000}"/>
    <cellStyle name="Title 38 5 3 2 2" xfId="44242" xr:uid="{00000000-0005-0000-0000-0000FFAC0000}"/>
    <cellStyle name="Title 38 5 3 2 3" xfId="44243" xr:uid="{00000000-0005-0000-0000-000000AD0000}"/>
    <cellStyle name="Title 38 5 3 3" xfId="44244" xr:uid="{00000000-0005-0000-0000-000001AD0000}"/>
    <cellStyle name="Title 38 5 3 4" xfId="44245" xr:uid="{00000000-0005-0000-0000-000002AD0000}"/>
    <cellStyle name="Title 38 5 4" xfId="44246" xr:uid="{00000000-0005-0000-0000-000003AD0000}"/>
    <cellStyle name="Title 38 5 4 2" xfId="44247" xr:uid="{00000000-0005-0000-0000-000004AD0000}"/>
    <cellStyle name="Title 38 5 4 2 2" xfId="44248" xr:uid="{00000000-0005-0000-0000-000005AD0000}"/>
    <cellStyle name="Title 38 5 4 2 3" xfId="44249" xr:uid="{00000000-0005-0000-0000-000006AD0000}"/>
    <cellStyle name="Title 38 5 4 3" xfId="44250" xr:uid="{00000000-0005-0000-0000-000007AD0000}"/>
    <cellStyle name="Title 38 5 4 4" xfId="44251" xr:uid="{00000000-0005-0000-0000-000008AD0000}"/>
    <cellStyle name="Title 38 5 5" xfId="44252" xr:uid="{00000000-0005-0000-0000-000009AD0000}"/>
    <cellStyle name="Title 38 5 5 2" xfId="44253" xr:uid="{00000000-0005-0000-0000-00000AAD0000}"/>
    <cellStyle name="Title 38 5 5 3" xfId="44254" xr:uid="{00000000-0005-0000-0000-00000BAD0000}"/>
    <cellStyle name="Title 38 5 6" xfId="44255" xr:uid="{00000000-0005-0000-0000-00000CAD0000}"/>
    <cellStyle name="Title 38 5 7" xfId="44256" xr:uid="{00000000-0005-0000-0000-00000DAD0000}"/>
    <cellStyle name="Title 38 6" xfId="44257" xr:uid="{00000000-0005-0000-0000-00000EAD0000}"/>
    <cellStyle name="Title 38 6 2" xfId="44258" xr:uid="{00000000-0005-0000-0000-00000FAD0000}"/>
    <cellStyle name="Title 38 6 2 2" xfId="44259" xr:uid="{00000000-0005-0000-0000-000010AD0000}"/>
    <cellStyle name="Title 38 6 2 2 2" xfId="44260" xr:uid="{00000000-0005-0000-0000-000011AD0000}"/>
    <cellStyle name="Title 38 6 2 2 3" xfId="44261" xr:uid="{00000000-0005-0000-0000-000012AD0000}"/>
    <cellStyle name="Title 38 6 2 3" xfId="44262" xr:uid="{00000000-0005-0000-0000-000013AD0000}"/>
    <cellStyle name="Title 38 6 2 4" xfId="44263" xr:uid="{00000000-0005-0000-0000-000014AD0000}"/>
    <cellStyle name="Title 38 6 3" xfId="44264" xr:uid="{00000000-0005-0000-0000-000015AD0000}"/>
    <cellStyle name="Title 38 6 3 2" xfId="44265" xr:uid="{00000000-0005-0000-0000-000016AD0000}"/>
    <cellStyle name="Title 38 6 3 2 2" xfId="44266" xr:uid="{00000000-0005-0000-0000-000017AD0000}"/>
    <cellStyle name="Title 38 6 3 2 3" xfId="44267" xr:uid="{00000000-0005-0000-0000-000018AD0000}"/>
    <cellStyle name="Title 38 6 3 3" xfId="44268" xr:uid="{00000000-0005-0000-0000-000019AD0000}"/>
    <cellStyle name="Title 38 6 3 4" xfId="44269" xr:uid="{00000000-0005-0000-0000-00001AAD0000}"/>
    <cellStyle name="Title 38 6 4" xfId="44270" xr:uid="{00000000-0005-0000-0000-00001BAD0000}"/>
    <cellStyle name="Title 38 6 4 2" xfId="44271" xr:uid="{00000000-0005-0000-0000-00001CAD0000}"/>
    <cellStyle name="Title 38 6 4 3" xfId="44272" xr:uid="{00000000-0005-0000-0000-00001DAD0000}"/>
    <cellStyle name="Title 38 6 5" xfId="44273" xr:uid="{00000000-0005-0000-0000-00001EAD0000}"/>
    <cellStyle name="Title 38 6 6" xfId="44274" xr:uid="{00000000-0005-0000-0000-00001FAD0000}"/>
    <cellStyle name="Title 38 7" xfId="44275" xr:uid="{00000000-0005-0000-0000-000020AD0000}"/>
    <cellStyle name="Title 38 7 2" xfId="44276" xr:uid="{00000000-0005-0000-0000-000021AD0000}"/>
    <cellStyle name="Title 38 7 2 2" xfId="44277" xr:uid="{00000000-0005-0000-0000-000022AD0000}"/>
    <cellStyle name="Title 38 7 2 3" xfId="44278" xr:uid="{00000000-0005-0000-0000-000023AD0000}"/>
    <cellStyle name="Title 38 7 3" xfId="44279" xr:uid="{00000000-0005-0000-0000-000024AD0000}"/>
    <cellStyle name="Title 38 7 4" xfId="44280" xr:uid="{00000000-0005-0000-0000-000025AD0000}"/>
    <cellStyle name="Title 38 8" xfId="44281" xr:uid="{00000000-0005-0000-0000-000026AD0000}"/>
    <cellStyle name="Title 38 8 2" xfId="44282" xr:uid="{00000000-0005-0000-0000-000027AD0000}"/>
    <cellStyle name="Title 38 8 2 2" xfId="44283" xr:uid="{00000000-0005-0000-0000-000028AD0000}"/>
    <cellStyle name="Title 38 8 2 3" xfId="44284" xr:uid="{00000000-0005-0000-0000-000029AD0000}"/>
    <cellStyle name="Title 38 8 3" xfId="44285" xr:uid="{00000000-0005-0000-0000-00002AAD0000}"/>
    <cellStyle name="Title 38 8 4" xfId="44286" xr:uid="{00000000-0005-0000-0000-00002BAD0000}"/>
    <cellStyle name="Title 38 9" xfId="44287" xr:uid="{00000000-0005-0000-0000-00002CAD0000}"/>
    <cellStyle name="Title 38 9 2" xfId="44288" xr:uid="{00000000-0005-0000-0000-00002DAD0000}"/>
    <cellStyle name="Title 38 9 2 2" xfId="44289" xr:uid="{00000000-0005-0000-0000-00002EAD0000}"/>
    <cellStyle name="Title 38 9 2 3" xfId="44290" xr:uid="{00000000-0005-0000-0000-00002FAD0000}"/>
    <cellStyle name="Title 38 9 3" xfId="44291" xr:uid="{00000000-0005-0000-0000-000030AD0000}"/>
    <cellStyle name="Title 38 9 4" xfId="44292" xr:uid="{00000000-0005-0000-0000-000031AD0000}"/>
    <cellStyle name="Title 39" xfId="44293" xr:uid="{00000000-0005-0000-0000-000032AD0000}"/>
    <cellStyle name="Title 39 10" xfId="44294" xr:uid="{00000000-0005-0000-0000-000033AD0000}"/>
    <cellStyle name="Title 39 10 2" xfId="44295" xr:uid="{00000000-0005-0000-0000-000034AD0000}"/>
    <cellStyle name="Title 39 10 3" xfId="44296" xr:uid="{00000000-0005-0000-0000-000035AD0000}"/>
    <cellStyle name="Title 39 11" xfId="44297" xr:uid="{00000000-0005-0000-0000-000036AD0000}"/>
    <cellStyle name="Title 39 11 2" xfId="44298" xr:uid="{00000000-0005-0000-0000-000037AD0000}"/>
    <cellStyle name="Title 39 11 3" xfId="44299" xr:uid="{00000000-0005-0000-0000-000038AD0000}"/>
    <cellStyle name="Title 39 12" xfId="44300" xr:uid="{00000000-0005-0000-0000-000039AD0000}"/>
    <cellStyle name="Title 39 12 2" xfId="44301" xr:uid="{00000000-0005-0000-0000-00003AAD0000}"/>
    <cellStyle name="Title 39 12 3" xfId="44302" xr:uid="{00000000-0005-0000-0000-00003BAD0000}"/>
    <cellStyle name="Title 39 13" xfId="44303" xr:uid="{00000000-0005-0000-0000-00003CAD0000}"/>
    <cellStyle name="Title 39 2" xfId="44304" xr:uid="{00000000-0005-0000-0000-00003DAD0000}"/>
    <cellStyle name="Title 39 2 2" xfId="44305" xr:uid="{00000000-0005-0000-0000-00003EAD0000}"/>
    <cellStyle name="Title 39 2 2 2" xfId="44306" xr:uid="{00000000-0005-0000-0000-00003FAD0000}"/>
    <cellStyle name="Title 39 2 2 2 2" xfId="44307" xr:uid="{00000000-0005-0000-0000-000040AD0000}"/>
    <cellStyle name="Title 39 2 2 2 3" xfId="44308" xr:uid="{00000000-0005-0000-0000-000041AD0000}"/>
    <cellStyle name="Title 39 2 2 3" xfId="44309" xr:uid="{00000000-0005-0000-0000-000042AD0000}"/>
    <cellStyle name="Title 39 2 2 4" xfId="44310" xr:uid="{00000000-0005-0000-0000-000043AD0000}"/>
    <cellStyle name="Title 39 2 3" xfId="44311" xr:uid="{00000000-0005-0000-0000-000044AD0000}"/>
    <cellStyle name="Title 39 2 3 2" xfId="44312" xr:uid="{00000000-0005-0000-0000-000045AD0000}"/>
    <cellStyle name="Title 39 2 3 2 2" xfId="44313" xr:uid="{00000000-0005-0000-0000-000046AD0000}"/>
    <cellStyle name="Title 39 2 3 2 3" xfId="44314" xr:uid="{00000000-0005-0000-0000-000047AD0000}"/>
    <cellStyle name="Title 39 2 3 3" xfId="44315" xr:uid="{00000000-0005-0000-0000-000048AD0000}"/>
    <cellStyle name="Title 39 2 3 4" xfId="44316" xr:uid="{00000000-0005-0000-0000-000049AD0000}"/>
    <cellStyle name="Title 39 2 4" xfId="44317" xr:uid="{00000000-0005-0000-0000-00004AAD0000}"/>
    <cellStyle name="Title 39 2 4 2" xfId="44318" xr:uid="{00000000-0005-0000-0000-00004BAD0000}"/>
    <cellStyle name="Title 39 2 4 3" xfId="44319" xr:uid="{00000000-0005-0000-0000-00004CAD0000}"/>
    <cellStyle name="Title 39 2 5" xfId="44320" xr:uid="{00000000-0005-0000-0000-00004DAD0000}"/>
    <cellStyle name="Title 39 2 5 2" xfId="44321" xr:uid="{00000000-0005-0000-0000-00004EAD0000}"/>
    <cellStyle name="Title 39 2 5 3" xfId="44322" xr:uid="{00000000-0005-0000-0000-00004FAD0000}"/>
    <cellStyle name="Title 39 2 6" xfId="44323" xr:uid="{00000000-0005-0000-0000-000050AD0000}"/>
    <cellStyle name="Title 39 2 7" xfId="44324" xr:uid="{00000000-0005-0000-0000-000051AD0000}"/>
    <cellStyle name="Title 39 3" xfId="44325" xr:uid="{00000000-0005-0000-0000-000052AD0000}"/>
    <cellStyle name="Title 39 3 2" xfId="44326" xr:uid="{00000000-0005-0000-0000-000053AD0000}"/>
    <cellStyle name="Title 39 3 2 2" xfId="44327" xr:uid="{00000000-0005-0000-0000-000054AD0000}"/>
    <cellStyle name="Title 39 3 2 2 2" xfId="44328" xr:uid="{00000000-0005-0000-0000-000055AD0000}"/>
    <cellStyle name="Title 39 3 2 2 3" xfId="44329" xr:uid="{00000000-0005-0000-0000-000056AD0000}"/>
    <cellStyle name="Title 39 3 2 3" xfId="44330" xr:uid="{00000000-0005-0000-0000-000057AD0000}"/>
    <cellStyle name="Title 39 3 2 4" xfId="44331" xr:uid="{00000000-0005-0000-0000-000058AD0000}"/>
    <cellStyle name="Title 39 3 3" xfId="44332" xr:uid="{00000000-0005-0000-0000-000059AD0000}"/>
    <cellStyle name="Title 39 3 3 2" xfId="44333" xr:uid="{00000000-0005-0000-0000-00005AAD0000}"/>
    <cellStyle name="Title 39 3 3 2 2" xfId="44334" xr:uid="{00000000-0005-0000-0000-00005BAD0000}"/>
    <cellStyle name="Title 39 3 3 2 3" xfId="44335" xr:uid="{00000000-0005-0000-0000-00005CAD0000}"/>
    <cellStyle name="Title 39 3 3 3" xfId="44336" xr:uid="{00000000-0005-0000-0000-00005DAD0000}"/>
    <cellStyle name="Title 39 3 3 4" xfId="44337" xr:uid="{00000000-0005-0000-0000-00005EAD0000}"/>
    <cellStyle name="Title 39 3 4" xfId="44338" xr:uid="{00000000-0005-0000-0000-00005FAD0000}"/>
    <cellStyle name="Title 39 3 4 2" xfId="44339" xr:uid="{00000000-0005-0000-0000-000060AD0000}"/>
    <cellStyle name="Title 39 3 4 3" xfId="44340" xr:uid="{00000000-0005-0000-0000-000061AD0000}"/>
    <cellStyle name="Title 39 3 5" xfId="44341" xr:uid="{00000000-0005-0000-0000-000062AD0000}"/>
    <cellStyle name="Title 39 3 6" xfId="44342" xr:uid="{00000000-0005-0000-0000-000063AD0000}"/>
    <cellStyle name="Title 39 4" xfId="44343" xr:uid="{00000000-0005-0000-0000-000064AD0000}"/>
    <cellStyle name="Title 39 4 2" xfId="44344" xr:uid="{00000000-0005-0000-0000-000065AD0000}"/>
    <cellStyle name="Title 39 4 2 2" xfId="44345" xr:uid="{00000000-0005-0000-0000-000066AD0000}"/>
    <cellStyle name="Title 39 4 2 2 2" xfId="44346" xr:uid="{00000000-0005-0000-0000-000067AD0000}"/>
    <cellStyle name="Title 39 4 2 2 3" xfId="44347" xr:uid="{00000000-0005-0000-0000-000068AD0000}"/>
    <cellStyle name="Title 39 4 2 3" xfId="44348" xr:uid="{00000000-0005-0000-0000-000069AD0000}"/>
    <cellStyle name="Title 39 4 2 4" xfId="44349" xr:uid="{00000000-0005-0000-0000-00006AAD0000}"/>
    <cellStyle name="Title 39 4 3" xfId="44350" xr:uid="{00000000-0005-0000-0000-00006BAD0000}"/>
    <cellStyle name="Title 39 4 3 2" xfId="44351" xr:uid="{00000000-0005-0000-0000-00006CAD0000}"/>
    <cellStyle name="Title 39 4 3 2 2" xfId="44352" xr:uid="{00000000-0005-0000-0000-00006DAD0000}"/>
    <cellStyle name="Title 39 4 3 2 3" xfId="44353" xr:uid="{00000000-0005-0000-0000-00006EAD0000}"/>
    <cellStyle name="Title 39 4 3 3" xfId="44354" xr:uid="{00000000-0005-0000-0000-00006FAD0000}"/>
    <cellStyle name="Title 39 4 3 4" xfId="44355" xr:uid="{00000000-0005-0000-0000-000070AD0000}"/>
    <cellStyle name="Title 39 4 4" xfId="44356" xr:uid="{00000000-0005-0000-0000-000071AD0000}"/>
    <cellStyle name="Title 39 4 4 2" xfId="44357" xr:uid="{00000000-0005-0000-0000-000072AD0000}"/>
    <cellStyle name="Title 39 4 4 3" xfId="44358" xr:uid="{00000000-0005-0000-0000-000073AD0000}"/>
    <cellStyle name="Title 39 4 5" xfId="44359" xr:uid="{00000000-0005-0000-0000-000074AD0000}"/>
    <cellStyle name="Title 39 4 6" xfId="44360" xr:uid="{00000000-0005-0000-0000-000075AD0000}"/>
    <cellStyle name="Title 39 5" xfId="44361" xr:uid="{00000000-0005-0000-0000-000076AD0000}"/>
    <cellStyle name="Title 39 5 2" xfId="44362" xr:uid="{00000000-0005-0000-0000-000077AD0000}"/>
    <cellStyle name="Title 39 5 2 2" xfId="44363" xr:uid="{00000000-0005-0000-0000-000078AD0000}"/>
    <cellStyle name="Title 39 5 2 2 2" xfId="44364" xr:uid="{00000000-0005-0000-0000-000079AD0000}"/>
    <cellStyle name="Title 39 5 2 2 3" xfId="44365" xr:uid="{00000000-0005-0000-0000-00007AAD0000}"/>
    <cellStyle name="Title 39 5 2 3" xfId="44366" xr:uid="{00000000-0005-0000-0000-00007BAD0000}"/>
    <cellStyle name="Title 39 5 2 4" xfId="44367" xr:uid="{00000000-0005-0000-0000-00007CAD0000}"/>
    <cellStyle name="Title 39 5 3" xfId="44368" xr:uid="{00000000-0005-0000-0000-00007DAD0000}"/>
    <cellStyle name="Title 39 5 3 2" xfId="44369" xr:uid="{00000000-0005-0000-0000-00007EAD0000}"/>
    <cellStyle name="Title 39 5 3 2 2" xfId="44370" xr:uid="{00000000-0005-0000-0000-00007FAD0000}"/>
    <cellStyle name="Title 39 5 3 2 3" xfId="44371" xr:uid="{00000000-0005-0000-0000-000080AD0000}"/>
    <cellStyle name="Title 39 5 3 3" xfId="44372" xr:uid="{00000000-0005-0000-0000-000081AD0000}"/>
    <cellStyle name="Title 39 5 3 4" xfId="44373" xr:uid="{00000000-0005-0000-0000-000082AD0000}"/>
    <cellStyle name="Title 39 5 4" xfId="44374" xr:uid="{00000000-0005-0000-0000-000083AD0000}"/>
    <cellStyle name="Title 39 5 4 2" xfId="44375" xr:uid="{00000000-0005-0000-0000-000084AD0000}"/>
    <cellStyle name="Title 39 5 4 2 2" xfId="44376" xr:uid="{00000000-0005-0000-0000-000085AD0000}"/>
    <cellStyle name="Title 39 5 4 2 3" xfId="44377" xr:uid="{00000000-0005-0000-0000-000086AD0000}"/>
    <cellStyle name="Title 39 5 4 3" xfId="44378" xr:uid="{00000000-0005-0000-0000-000087AD0000}"/>
    <cellStyle name="Title 39 5 4 4" xfId="44379" xr:uid="{00000000-0005-0000-0000-000088AD0000}"/>
    <cellStyle name="Title 39 5 5" xfId="44380" xr:uid="{00000000-0005-0000-0000-000089AD0000}"/>
    <cellStyle name="Title 39 5 5 2" xfId="44381" xr:uid="{00000000-0005-0000-0000-00008AAD0000}"/>
    <cellStyle name="Title 39 5 5 3" xfId="44382" xr:uid="{00000000-0005-0000-0000-00008BAD0000}"/>
    <cellStyle name="Title 39 5 6" xfId="44383" xr:uid="{00000000-0005-0000-0000-00008CAD0000}"/>
    <cellStyle name="Title 39 5 7" xfId="44384" xr:uid="{00000000-0005-0000-0000-00008DAD0000}"/>
    <cellStyle name="Title 39 6" xfId="44385" xr:uid="{00000000-0005-0000-0000-00008EAD0000}"/>
    <cellStyle name="Title 39 6 2" xfId="44386" xr:uid="{00000000-0005-0000-0000-00008FAD0000}"/>
    <cellStyle name="Title 39 6 2 2" xfId="44387" xr:uid="{00000000-0005-0000-0000-000090AD0000}"/>
    <cellStyle name="Title 39 6 2 2 2" xfId="44388" xr:uid="{00000000-0005-0000-0000-000091AD0000}"/>
    <cellStyle name="Title 39 6 2 2 3" xfId="44389" xr:uid="{00000000-0005-0000-0000-000092AD0000}"/>
    <cellStyle name="Title 39 6 2 3" xfId="44390" xr:uid="{00000000-0005-0000-0000-000093AD0000}"/>
    <cellStyle name="Title 39 6 2 4" xfId="44391" xr:uid="{00000000-0005-0000-0000-000094AD0000}"/>
    <cellStyle name="Title 39 6 3" xfId="44392" xr:uid="{00000000-0005-0000-0000-000095AD0000}"/>
    <cellStyle name="Title 39 6 3 2" xfId="44393" xr:uid="{00000000-0005-0000-0000-000096AD0000}"/>
    <cellStyle name="Title 39 6 3 2 2" xfId="44394" xr:uid="{00000000-0005-0000-0000-000097AD0000}"/>
    <cellStyle name="Title 39 6 3 2 3" xfId="44395" xr:uid="{00000000-0005-0000-0000-000098AD0000}"/>
    <cellStyle name="Title 39 6 3 3" xfId="44396" xr:uid="{00000000-0005-0000-0000-000099AD0000}"/>
    <cellStyle name="Title 39 6 3 4" xfId="44397" xr:uid="{00000000-0005-0000-0000-00009AAD0000}"/>
    <cellStyle name="Title 39 6 4" xfId="44398" xr:uid="{00000000-0005-0000-0000-00009BAD0000}"/>
    <cellStyle name="Title 39 6 4 2" xfId="44399" xr:uid="{00000000-0005-0000-0000-00009CAD0000}"/>
    <cellStyle name="Title 39 6 4 3" xfId="44400" xr:uid="{00000000-0005-0000-0000-00009DAD0000}"/>
    <cellStyle name="Title 39 6 5" xfId="44401" xr:uid="{00000000-0005-0000-0000-00009EAD0000}"/>
    <cellStyle name="Title 39 6 6" xfId="44402" xr:uid="{00000000-0005-0000-0000-00009FAD0000}"/>
    <cellStyle name="Title 39 7" xfId="44403" xr:uid="{00000000-0005-0000-0000-0000A0AD0000}"/>
    <cellStyle name="Title 39 7 2" xfId="44404" xr:uid="{00000000-0005-0000-0000-0000A1AD0000}"/>
    <cellStyle name="Title 39 7 2 2" xfId="44405" xr:uid="{00000000-0005-0000-0000-0000A2AD0000}"/>
    <cellStyle name="Title 39 7 2 3" xfId="44406" xr:uid="{00000000-0005-0000-0000-0000A3AD0000}"/>
    <cellStyle name="Title 39 7 3" xfId="44407" xr:uid="{00000000-0005-0000-0000-0000A4AD0000}"/>
    <cellStyle name="Title 39 7 4" xfId="44408" xr:uid="{00000000-0005-0000-0000-0000A5AD0000}"/>
    <cellStyle name="Title 39 8" xfId="44409" xr:uid="{00000000-0005-0000-0000-0000A6AD0000}"/>
    <cellStyle name="Title 39 8 2" xfId="44410" xr:uid="{00000000-0005-0000-0000-0000A7AD0000}"/>
    <cellStyle name="Title 39 8 2 2" xfId="44411" xr:uid="{00000000-0005-0000-0000-0000A8AD0000}"/>
    <cellStyle name="Title 39 8 2 3" xfId="44412" xr:uid="{00000000-0005-0000-0000-0000A9AD0000}"/>
    <cellStyle name="Title 39 8 3" xfId="44413" xr:uid="{00000000-0005-0000-0000-0000AAAD0000}"/>
    <cellStyle name="Title 39 8 4" xfId="44414" xr:uid="{00000000-0005-0000-0000-0000ABAD0000}"/>
    <cellStyle name="Title 39 9" xfId="44415" xr:uid="{00000000-0005-0000-0000-0000ACAD0000}"/>
    <cellStyle name="Title 39 9 2" xfId="44416" xr:uid="{00000000-0005-0000-0000-0000ADAD0000}"/>
    <cellStyle name="Title 39 9 2 2" xfId="44417" xr:uid="{00000000-0005-0000-0000-0000AEAD0000}"/>
    <cellStyle name="Title 39 9 2 3" xfId="44418" xr:uid="{00000000-0005-0000-0000-0000AFAD0000}"/>
    <cellStyle name="Title 39 9 3" xfId="44419" xr:uid="{00000000-0005-0000-0000-0000B0AD0000}"/>
    <cellStyle name="Title 39 9 4" xfId="44420" xr:uid="{00000000-0005-0000-0000-0000B1AD0000}"/>
    <cellStyle name="Title 4" xfId="44421" xr:uid="{00000000-0005-0000-0000-0000B2AD0000}"/>
    <cellStyle name="Title 4 10" xfId="44422" xr:uid="{00000000-0005-0000-0000-0000B3AD0000}"/>
    <cellStyle name="Title 4 10 2" xfId="44423" xr:uid="{00000000-0005-0000-0000-0000B4AD0000}"/>
    <cellStyle name="Title 4 10 2 2" xfId="44424" xr:uid="{00000000-0005-0000-0000-0000B5AD0000}"/>
    <cellStyle name="Title 4 10 2 3" xfId="44425" xr:uid="{00000000-0005-0000-0000-0000B6AD0000}"/>
    <cellStyle name="Title 4 10 3" xfId="44426" xr:uid="{00000000-0005-0000-0000-0000B7AD0000}"/>
    <cellStyle name="Title 4 10 4" xfId="44427" xr:uid="{00000000-0005-0000-0000-0000B8AD0000}"/>
    <cellStyle name="Title 4 11" xfId="44428" xr:uid="{00000000-0005-0000-0000-0000B9AD0000}"/>
    <cellStyle name="Title 4 11 2" xfId="44429" xr:uid="{00000000-0005-0000-0000-0000BAAD0000}"/>
    <cellStyle name="Title 4 11 3" xfId="44430" xr:uid="{00000000-0005-0000-0000-0000BBAD0000}"/>
    <cellStyle name="Title 4 12" xfId="44431" xr:uid="{00000000-0005-0000-0000-0000BCAD0000}"/>
    <cellStyle name="Title 4 12 2" xfId="44432" xr:uid="{00000000-0005-0000-0000-0000BDAD0000}"/>
    <cellStyle name="Title 4 12 3" xfId="44433" xr:uid="{00000000-0005-0000-0000-0000BEAD0000}"/>
    <cellStyle name="Title 4 13" xfId="44434" xr:uid="{00000000-0005-0000-0000-0000BFAD0000}"/>
    <cellStyle name="Title 4 13 2" xfId="44435" xr:uid="{00000000-0005-0000-0000-0000C0AD0000}"/>
    <cellStyle name="Title 4 13 3" xfId="44436" xr:uid="{00000000-0005-0000-0000-0000C1AD0000}"/>
    <cellStyle name="Title 4 14" xfId="44437" xr:uid="{00000000-0005-0000-0000-0000C2AD0000}"/>
    <cellStyle name="Title 4 2" xfId="44438" xr:uid="{00000000-0005-0000-0000-0000C3AD0000}"/>
    <cellStyle name="Title 4 2 10" xfId="44439" xr:uid="{00000000-0005-0000-0000-0000C4AD0000}"/>
    <cellStyle name="Title 4 2 10 2" xfId="44440" xr:uid="{00000000-0005-0000-0000-0000C5AD0000}"/>
    <cellStyle name="Title 4 2 10 3" xfId="44441" xr:uid="{00000000-0005-0000-0000-0000C6AD0000}"/>
    <cellStyle name="Title 4 2 11" xfId="44442" xr:uid="{00000000-0005-0000-0000-0000C7AD0000}"/>
    <cellStyle name="Title 4 2 12" xfId="44443" xr:uid="{00000000-0005-0000-0000-0000C8AD0000}"/>
    <cellStyle name="Title 4 2 2" xfId="44444" xr:uid="{00000000-0005-0000-0000-0000C9AD0000}"/>
    <cellStyle name="Title 4 2 2 2" xfId="44445" xr:uid="{00000000-0005-0000-0000-0000CAAD0000}"/>
    <cellStyle name="Title 4 2 2 2 2" xfId="44446" xr:uid="{00000000-0005-0000-0000-0000CBAD0000}"/>
    <cellStyle name="Title 4 2 2 2 2 2" xfId="44447" xr:uid="{00000000-0005-0000-0000-0000CCAD0000}"/>
    <cellStyle name="Title 4 2 2 2 2 3" xfId="44448" xr:uid="{00000000-0005-0000-0000-0000CDAD0000}"/>
    <cellStyle name="Title 4 2 2 2 3" xfId="44449" xr:uid="{00000000-0005-0000-0000-0000CEAD0000}"/>
    <cellStyle name="Title 4 2 2 2 4" xfId="44450" xr:uid="{00000000-0005-0000-0000-0000CFAD0000}"/>
    <cellStyle name="Title 4 2 2 3" xfId="44451" xr:uid="{00000000-0005-0000-0000-0000D0AD0000}"/>
    <cellStyle name="Title 4 2 2 3 2" xfId="44452" xr:uid="{00000000-0005-0000-0000-0000D1AD0000}"/>
    <cellStyle name="Title 4 2 2 3 2 2" xfId="44453" xr:uid="{00000000-0005-0000-0000-0000D2AD0000}"/>
    <cellStyle name="Title 4 2 2 3 2 3" xfId="44454" xr:uid="{00000000-0005-0000-0000-0000D3AD0000}"/>
    <cellStyle name="Title 4 2 2 3 3" xfId="44455" xr:uid="{00000000-0005-0000-0000-0000D4AD0000}"/>
    <cellStyle name="Title 4 2 2 3 4" xfId="44456" xr:uid="{00000000-0005-0000-0000-0000D5AD0000}"/>
    <cellStyle name="Title 4 2 2 4" xfId="44457" xr:uid="{00000000-0005-0000-0000-0000D6AD0000}"/>
    <cellStyle name="Title 4 2 2 4 2" xfId="44458" xr:uid="{00000000-0005-0000-0000-0000D7AD0000}"/>
    <cellStyle name="Title 4 2 2 4 3" xfId="44459" xr:uid="{00000000-0005-0000-0000-0000D8AD0000}"/>
    <cellStyle name="Title 4 2 2 5" xfId="44460" xr:uid="{00000000-0005-0000-0000-0000D9AD0000}"/>
    <cellStyle name="Title 4 2 2 6" xfId="44461" xr:uid="{00000000-0005-0000-0000-0000DAAD0000}"/>
    <cellStyle name="Title 4 2 3" xfId="44462" xr:uid="{00000000-0005-0000-0000-0000DBAD0000}"/>
    <cellStyle name="Title 4 2 3 2" xfId="44463" xr:uid="{00000000-0005-0000-0000-0000DCAD0000}"/>
    <cellStyle name="Title 4 2 3 2 2" xfId="44464" xr:uid="{00000000-0005-0000-0000-0000DDAD0000}"/>
    <cellStyle name="Title 4 2 3 2 2 2" xfId="44465" xr:uid="{00000000-0005-0000-0000-0000DEAD0000}"/>
    <cellStyle name="Title 4 2 3 2 2 3" xfId="44466" xr:uid="{00000000-0005-0000-0000-0000DFAD0000}"/>
    <cellStyle name="Title 4 2 3 2 3" xfId="44467" xr:uid="{00000000-0005-0000-0000-0000E0AD0000}"/>
    <cellStyle name="Title 4 2 3 2 4" xfId="44468" xr:uid="{00000000-0005-0000-0000-0000E1AD0000}"/>
    <cellStyle name="Title 4 2 3 3" xfId="44469" xr:uid="{00000000-0005-0000-0000-0000E2AD0000}"/>
    <cellStyle name="Title 4 2 3 3 2" xfId="44470" xr:uid="{00000000-0005-0000-0000-0000E3AD0000}"/>
    <cellStyle name="Title 4 2 3 3 2 2" xfId="44471" xr:uid="{00000000-0005-0000-0000-0000E4AD0000}"/>
    <cellStyle name="Title 4 2 3 3 2 3" xfId="44472" xr:uid="{00000000-0005-0000-0000-0000E5AD0000}"/>
    <cellStyle name="Title 4 2 3 3 3" xfId="44473" xr:uid="{00000000-0005-0000-0000-0000E6AD0000}"/>
    <cellStyle name="Title 4 2 3 3 4" xfId="44474" xr:uid="{00000000-0005-0000-0000-0000E7AD0000}"/>
    <cellStyle name="Title 4 2 3 4" xfId="44475" xr:uid="{00000000-0005-0000-0000-0000E8AD0000}"/>
    <cellStyle name="Title 4 2 3 4 2" xfId="44476" xr:uid="{00000000-0005-0000-0000-0000E9AD0000}"/>
    <cellStyle name="Title 4 2 3 4 3" xfId="44477" xr:uid="{00000000-0005-0000-0000-0000EAAD0000}"/>
    <cellStyle name="Title 4 2 3 5" xfId="44478" xr:uid="{00000000-0005-0000-0000-0000EBAD0000}"/>
    <cellStyle name="Title 4 2 3 6" xfId="44479" xr:uid="{00000000-0005-0000-0000-0000ECAD0000}"/>
    <cellStyle name="Title 4 2 4" xfId="44480" xr:uid="{00000000-0005-0000-0000-0000EDAD0000}"/>
    <cellStyle name="Title 4 2 4 2" xfId="44481" xr:uid="{00000000-0005-0000-0000-0000EEAD0000}"/>
    <cellStyle name="Title 4 2 4 2 2" xfId="44482" xr:uid="{00000000-0005-0000-0000-0000EFAD0000}"/>
    <cellStyle name="Title 4 2 4 2 2 2" xfId="44483" xr:uid="{00000000-0005-0000-0000-0000F0AD0000}"/>
    <cellStyle name="Title 4 2 4 2 2 3" xfId="44484" xr:uid="{00000000-0005-0000-0000-0000F1AD0000}"/>
    <cellStyle name="Title 4 2 4 2 3" xfId="44485" xr:uid="{00000000-0005-0000-0000-0000F2AD0000}"/>
    <cellStyle name="Title 4 2 4 2 4" xfId="44486" xr:uid="{00000000-0005-0000-0000-0000F3AD0000}"/>
    <cellStyle name="Title 4 2 4 3" xfId="44487" xr:uid="{00000000-0005-0000-0000-0000F4AD0000}"/>
    <cellStyle name="Title 4 2 4 3 2" xfId="44488" xr:uid="{00000000-0005-0000-0000-0000F5AD0000}"/>
    <cellStyle name="Title 4 2 4 3 2 2" xfId="44489" xr:uid="{00000000-0005-0000-0000-0000F6AD0000}"/>
    <cellStyle name="Title 4 2 4 3 2 3" xfId="44490" xr:uid="{00000000-0005-0000-0000-0000F7AD0000}"/>
    <cellStyle name="Title 4 2 4 3 3" xfId="44491" xr:uid="{00000000-0005-0000-0000-0000F8AD0000}"/>
    <cellStyle name="Title 4 2 4 3 4" xfId="44492" xr:uid="{00000000-0005-0000-0000-0000F9AD0000}"/>
    <cellStyle name="Title 4 2 4 4" xfId="44493" xr:uid="{00000000-0005-0000-0000-0000FAAD0000}"/>
    <cellStyle name="Title 4 2 4 4 2" xfId="44494" xr:uid="{00000000-0005-0000-0000-0000FBAD0000}"/>
    <cellStyle name="Title 4 2 4 4 2 2" xfId="44495" xr:uid="{00000000-0005-0000-0000-0000FCAD0000}"/>
    <cellStyle name="Title 4 2 4 4 2 3" xfId="44496" xr:uid="{00000000-0005-0000-0000-0000FDAD0000}"/>
    <cellStyle name="Title 4 2 4 4 3" xfId="44497" xr:uid="{00000000-0005-0000-0000-0000FEAD0000}"/>
    <cellStyle name="Title 4 2 4 4 4" xfId="44498" xr:uid="{00000000-0005-0000-0000-0000FFAD0000}"/>
    <cellStyle name="Title 4 2 4 5" xfId="44499" xr:uid="{00000000-0005-0000-0000-000000AE0000}"/>
    <cellStyle name="Title 4 2 4 5 2" xfId="44500" xr:uid="{00000000-0005-0000-0000-000001AE0000}"/>
    <cellStyle name="Title 4 2 4 5 3" xfId="44501" xr:uid="{00000000-0005-0000-0000-000002AE0000}"/>
    <cellStyle name="Title 4 2 4 6" xfId="44502" xr:uid="{00000000-0005-0000-0000-000003AE0000}"/>
    <cellStyle name="Title 4 2 4 7" xfId="44503" xr:uid="{00000000-0005-0000-0000-000004AE0000}"/>
    <cellStyle name="Title 4 2 5" xfId="44504" xr:uid="{00000000-0005-0000-0000-000005AE0000}"/>
    <cellStyle name="Title 4 2 5 2" xfId="44505" xr:uid="{00000000-0005-0000-0000-000006AE0000}"/>
    <cellStyle name="Title 4 2 5 2 2" xfId="44506" xr:uid="{00000000-0005-0000-0000-000007AE0000}"/>
    <cellStyle name="Title 4 2 5 2 2 2" xfId="44507" xr:uid="{00000000-0005-0000-0000-000008AE0000}"/>
    <cellStyle name="Title 4 2 5 2 2 3" xfId="44508" xr:uid="{00000000-0005-0000-0000-000009AE0000}"/>
    <cellStyle name="Title 4 2 5 2 3" xfId="44509" xr:uid="{00000000-0005-0000-0000-00000AAE0000}"/>
    <cellStyle name="Title 4 2 5 2 4" xfId="44510" xr:uid="{00000000-0005-0000-0000-00000BAE0000}"/>
    <cellStyle name="Title 4 2 5 3" xfId="44511" xr:uid="{00000000-0005-0000-0000-00000CAE0000}"/>
    <cellStyle name="Title 4 2 5 3 2" xfId="44512" xr:uid="{00000000-0005-0000-0000-00000DAE0000}"/>
    <cellStyle name="Title 4 2 5 3 2 2" xfId="44513" xr:uid="{00000000-0005-0000-0000-00000EAE0000}"/>
    <cellStyle name="Title 4 2 5 3 2 3" xfId="44514" xr:uid="{00000000-0005-0000-0000-00000FAE0000}"/>
    <cellStyle name="Title 4 2 5 3 3" xfId="44515" xr:uid="{00000000-0005-0000-0000-000010AE0000}"/>
    <cellStyle name="Title 4 2 5 3 4" xfId="44516" xr:uid="{00000000-0005-0000-0000-000011AE0000}"/>
    <cellStyle name="Title 4 2 5 4" xfId="44517" xr:uid="{00000000-0005-0000-0000-000012AE0000}"/>
    <cellStyle name="Title 4 2 5 4 2" xfId="44518" xr:uid="{00000000-0005-0000-0000-000013AE0000}"/>
    <cellStyle name="Title 4 2 5 4 3" xfId="44519" xr:uid="{00000000-0005-0000-0000-000014AE0000}"/>
    <cellStyle name="Title 4 2 5 5" xfId="44520" xr:uid="{00000000-0005-0000-0000-000015AE0000}"/>
    <cellStyle name="Title 4 2 5 6" xfId="44521" xr:uid="{00000000-0005-0000-0000-000016AE0000}"/>
    <cellStyle name="Title 4 2 6" xfId="44522" xr:uid="{00000000-0005-0000-0000-000017AE0000}"/>
    <cellStyle name="Title 4 2 6 2" xfId="44523" xr:uid="{00000000-0005-0000-0000-000018AE0000}"/>
    <cellStyle name="Title 4 2 6 2 2" xfId="44524" xr:uid="{00000000-0005-0000-0000-000019AE0000}"/>
    <cellStyle name="Title 4 2 6 2 3" xfId="44525" xr:uid="{00000000-0005-0000-0000-00001AAE0000}"/>
    <cellStyle name="Title 4 2 6 3" xfId="44526" xr:uid="{00000000-0005-0000-0000-00001BAE0000}"/>
    <cellStyle name="Title 4 2 6 4" xfId="44527" xr:uid="{00000000-0005-0000-0000-00001CAE0000}"/>
    <cellStyle name="Title 4 2 7" xfId="44528" xr:uid="{00000000-0005-0000-0000-00001DAE0000}"/>
    <cellStyle name="Title 4 2 7 2" xfId="44529" xr:uid="{00000000-0005-0000-0000-00001EAE0000}"/>
    <cellStyle name="Title 4 2 7 2 2" xfId="44530" xr:uid="{00000000-0005-0000-0000-00001FAE0000}"/>
    <cellStyle name="Title 4 2 7 2 3" xfId="44531" xr:uid="{00000000-0005-0000-0000-000020AE0000}"/>
    <cellStyle name="Title 4 2 7 3" xfId="44532" xr:uid="{00000000-0005-0000-0000-000021AE0000}"/>
    <cellStyle name="Title 4 2 7 4" xfId="44533" xr:uid="{00000000-0005-0000-0000-000022AE0000}"/>
    <cellStyle name="Title 4 2 8" xfId="44534" xr:uid="{00000000-0005-0000-0000-000023AE0000}"/>
    <cellStyle name="Title 4 2 8 2" xfId="44535" xr:uid="{00000000-0005-0000-0000-000024AE0000}"/>
    <cellStyle name="Title 4 2 8 2 2" xfId="44536" xr:uid="{00000000-0005-0000-0000-000025AE0000}"/>
    <cellStyle name="Title 4 2 8 2 3" xfId="44537" xr:uid="{00000000-0005-0000-0000-000026AE0000}"/>
    <cellStyle name="Title 4 2 8 3" xfId="44538" xr:uid="{00000000-0005-0000-0000-000027AE0000}"/>
    <cellStyle name="Title 4 2 8 4" xfId="44539" xr:uid="{00000000-0005-0000-0000-000028AE0000}"/>
    <cellStyle name="Title 4 2 9" xfId="44540" xr:uid="{00000000-0005-0000-0000-000029AE0000}"/>
    <cellStyle name="Title 4 2 9 2" xfId="44541" xr:uid="{00000000-0005-0000-0000-00002AAE0000}"/>
    <cellStyle name="Title 4 2 9 3" xfId="44542" xr:uid="{00000000-0005-0000-0000-00002BAE0000}"/>
    <cellStyle name="Title 4 3" xfId="44543" xr:uid="{00000000-0005-0000-0000-00002CAE0000}"/>
    <cellStyle name="Title 4 3 2" xfId="44544" xr:uid="{00000000-0005-0000-0000-00002DAE0000}"/>
    <cellStyle name="Title 4 3 2 2" xfId="44545" xr:uid="{00000000-0005-0000-0000-00002EAE0000}"/>
    <cellStyle name="Title 4 3 2 2 2" xfId="44546" xr:uid="{00000000-0005-0000-0000-00002FAE0000}"/>
    <cellStyle name="Title 4 3 2 2 3" xfId="44547" xr:uid="{00000000-0005-0000-0000-000030AE0000}"/>
    <cellStyle name="Title 4 3 2 3" xfId="44548" xr:uid="{00000000-0005-0000-0000-000031AE0000}"/>
    <cellStyle name="Title 4 3 2 4" xfId="44549" xr:uid="{00000000-0005-0000-0000-000032AE0000}"/>
    <cellStyle name="Title 4 3 3" xfId="44550" xr:uid="{00000000-0005-0000-0000-000033AE0000}"/>
    <cellStyle name="Title 4 3 3 2" xfId="44551" xr:uid="{00000000-0005-0000-0000-000034AE0000}"/>
    <cellStyle name="Title 4 3 3 2 2" xfId="44552" xr:uid="{00000000-0005-0000-0000-000035AE0000}"/>
    <cellStyle name="Title 4 3 3 2 3" xfId="44553" xr:uid="{00000000-0005-0000-0000-000036AE0000}"/>
    <cellStyle name="Title 4 3 3 3" xfId="44554" xr:uid="{00000000-0005-0000-0000-000037AE0000}"/>
    <cellStyle name="Title 4 3 3 4" xfId="44555" xr:uid="{00000000-0005-0000-0000-000038AE0000}"/>
    <cellStyle name="Title 4 3 4" xfId="44556" xr:uid="{00000000-0005-0000-0000-000039AE0000}"/>
    <cellStyle name="Title 4 3 4 2" xfId="44557" xr:uid="{00000000-0005-0000-0000-00003AAE0000}"/>
    <cellStyle name="Title 4 3 4 3" xfId="44558" xr:uid="{00000000-0005-0000-0000-00003BAE0000}"/>
    <cellStyle name="Title 4 3 5" xfId="44559" xr:uid="{00000000-0005-0000-0000-00003CAE0000}"/>
    <cellStyle name="Title 4 3 5 2" xfId="44560" xr:uid="{00000000-0005-0000-0000-00003DAE0000}"/>
    <cellStyle name="Title 4 3 5 3" xfId="44561" xr:uid="{00000000-0005-0000-0000-00003EAE0000}"/>
    <cellStyle name="Title 4 3 6" xfId="44562" xr:uid="{00000000-0005-0000-0000-00003FAE0000}"/>
    <cellStyle name="Title 4 3 7" xfId="44563" xr:uid="{00000000-0005-0000-0000-000040AE0000}"/>
    <cellStyle name="Title 4 4" xfId="44564" xr:uid="{00000000-0005-0000-0000-000041AE0000}"/>
    <cellStyle name="Title 4 4 2" xfId="44565" xr:uid="{00000000-0005-0000-0000-000042AE0000}"/>
    <cellStyle name="Title 4 4 2 2" xfId="44566" xr:uid="{00000000-0005-0000-0000-000043AE0000}"/>
    <cellStyle name="Title 4 4 2 2 2" xfId="44567" xr:uid="{00000000-0005-0000-0000-000044AE0000}"/>
    <cellStyle name="Title 4 4 2 2 3" xfId="44568" xr:uid="{00000000-0005-0000-0000-000045AE0000}"/>
    <cellStyle name="Title 4 4 2 3" xfId="44569" xr:uid="{00000000-0005-0000-0000-000046AE0000}"/>
    <cellStyle name="Title 4 4 2 4" xfId="44570" xr:uid="{00000000-0005-0000-0000-000047AE0000}"/>
    <cellStyle name="Title 4 4 3" xfId="44571" xr:uid="{00000000-0005-0000-0000-000048AE0000}"/>
    <cellStyle name="Title 4 4 3 2" xfId="44572" xr:uid="{00000000-0005-0000-0000-000049AE0000}"/>
    <cellStyle name="Title 4 4 3 2 2" xfId="44573" xr:uid="{00000000-0005-0000-0000-00004AAE0000}"/>
    <cellStyle name="Title 4 4 3 2 3" xfId="44574" xr:uid="{00000000-0005-0000-0000-00004BAE0000}"/>
    <cellStyle name="Title 4 4 3 3" xfId="44575" xr:uid="{00000000-0005-0000-0000-00004CAE0000}"/>
    <cellStyle name="Title 4 4 3 4" xfId="44576" xr:uid="{00000000-0005-0000-0000-00004DAE0000}"/>
    <cellStyle name="Title 4 4 4" xfId="44577" xr:uid="{00000000-0005-0000-0000-00004EAE0000}"/>
    <cellStyle name="Title 4 4 4 2" xfId="44578" xr:uid="{00000000-0005-0000-0000-00004FAE0000}"/>
    <cellStyle name="Title 4 4 4 3" xfId="44579" xr:uid="{00000000-0005-0000-0000-000050AE0000}"/>
    <cellStyle name="Title 4 4 5" xfId="44580" xr:uid="{00000000-0005-0000-0000-000051AE0000}"/>
    <cellStyle name="Title 4 4 6" xfId="44581" xr:uid="{00000000-0005-0000-0000-000052AE0000}"/>
    <cellStyle name="Title 4 5" xfId="44582" xr:uid="{00000000-0005-0000-0000-000053AE0000}"/>
    <cellStyle name="Title 4 5 2" xfId="44583" xr:uid="{00000000-0005-0000-0000-000054AE0000}"/>
    <cellStyle name="Title 4 5 2 2" xfId="44584" xr:uid="{00000000-0005-0000-0000-000055AE0000}"/>
    <cellStyle name="Title 4 5 2 2 2" xfId="44585" xr:uid="{00000000-0005-0000-0000-000056AE0000}"/>
    <cellStyle name="Title 4 5 2 2 3" xfId="44586" xr:uid="{00000000-0005-0000-0000-000057AE0000}"/>
    <cellStyle name="Title 4 5 2 3" xfId="44587" xr:uid="{00000000-0005-0000-0000-000058AE0000}"/>
    <cellStyle name="Title 4 5 2 4" xfId="44588" xr:uid="{00000000-0005-0000-0000-000059AE0000}"/>
    <cellStyle name="Title 4 5 3" xfId="44589" xr:uid="{00000000-0005-0000-0000-00005AAE0000}"/>
    <cellStyle name="Title 4 5 3 2" xfId="44590" xr:uid="{00000000-0005-0000-0000-00005BAE0000}"/>
    <cellStyle name="Title 4 5 3 2 2" xfId="44591" xr:uid="{00000000-0005-0000-0000-00005CAE0000}"/>
    <cellStyle name="Title 4 5 3 2 3" xfId="44592" xr:uid="{00000000-0005-0000-0000-00005DAE0000}"/>
    <cellStyle name="Title 4 5 3 3" xfId="44593" xr:uid="{00000000-0005-0000-0000-00005EAE0000}"/>
    <cellStyle name="Title 4 5 3 4" xfId="44594" xr:uid="{00000000-0005-0000-0000-00005FAE0000}"/>
    <cellStyle name="Title 4 5 4" xfId="44595" xr:uid="{00000000-0005-0000-0000-000060AE0000}"/>
    <cellStyle name="Title 4 5 4 2" xfId="44596" xr:uid="{00000000-0005-0000-0000-000061AE0000}"/>
    <cellStyle name="Title 4 5 4 3" xfId="44597" xr:uid="{00000000-0005-0000-0000-000062AE0000}"/>
    <cellStyle name="Title 4 5 5" xfId="44598" xr:uid="{00000000-0005-0000-0000-000063AE0000}"/>
    <cellStyle name="Title 4 5 6" xfId="44599" xr:uid="{00000000-0005-0000-0000-000064AE0000}"/>
    <cellStyle name="Title 4 6" xfId="44600" xr:uid="{00000000-0005-0000-0000-000065AE0000}"/>
    <cellStyle name="Title 4 6 2" xfId="44601" xr:uid="{00000000-0005-0000-0000-000066AE0000}"/>
    <cellStyle name="Title 4 6 2 2" xfId="44602" xr:uid="{00000000-0005-0000-0000-000067AE0000}"/>
    <cellStyle name="Title 4 6 2 2 2" xfId="44603" xr:uid="{00000000-0005-0000-0000-000068AE0000}"/>
    <cellStyle name="Title 4 6 2 2 3" xfId="44604" xr:uid="{00000000-0005-0000-0000-000069AE0000}"/>
    <cellStyle name="Title 4 6 2 3" xfId="44605" xr:uid="{00000000-0005-0000-0000-00006AAE0000}"/>
    <cellStyle name="Title 4 6 2 4" xfId="44606" xr:uid="{00000000-0005-0000-0000-00006BAE0000}"/>
    <cellStyle name="Title 4 6 3" xfId="44607" xr:uid="{00000000-0005-0000-0000-00006CAE0000}"/>
    <cellStyle name="Title 4 6 3 2" xfId="44608" xr:uid="{00000000-0005-0000-0000-00006DAE0000}"/>
    <cellStyle name="Title 4 6 3 2 2" xfId="44609" xr:uid="{00000000-0005-0000-0000-00006EAE0000}"/>
    <cellStyle name="Title 4 6 3 2 3" xfId="44610" xr:uid="{00000000-0005-0000-0000-00006FAE0000}"/>
    <cellStyle name="Title 4 6 3 3" xfId="44611" xr:uid="{00000000-0005-0000-0000-000070AE0000}"/>
    <cellStyle name="Title 4 6 3 4" xfId="44612" xr:uid="{00000000-0005-0000-0000-000071AE0000}"/>
    <cellStyle name="Title 4 6 4" xfId="44613" xr:uid="{00000000-0005-0000-0000-000072AE0000}"/>
    <cellStyle name="Title 4 6 4 2" xfId="44614" xr:uid="{00000000-0005-0000-0000-000073AE0000}"/>
    <cellStyle name="Title 4 6 4 2 2" xfId="44615" xr:uid="{00000000-0005-0000-0000-000074AE0000}"/>
    <cellStyle name="Title 4 6 4 2 3" xfId="44616" xr:uid="{00000000-0005-0000-0000-000075AE0000}"/>
    <cellStyle name="Title 4 6 4 3" xfId="44617" xr:uid="{00000000-0005-0000-0000-000076AE0000}"/>
    <cellStyle name="Title 4 6 4 4" xfId="44618" xr:uid="{00000000-0005-0000-0000-000077AE0000}"/>
    <cellStyle name="Title 4 6 5" xfId="44619" xr:uid="{00000000-0005-0000-0000-000078AE0000}"/>
    <cellStyle name="Title 4 6 5 2" xfId="44620" xr:uid="{00000000-0005-0000-0000-000079AE0000}"/>
    <cellStyle name="Title 4 6 5 3" xfId="44621" xr:uid="{00000000-0005-0000-0000-00007AAE0000}"/>
    <cellStyle name="Title 4 6 6" xfId="44622" xr:uid="{00000000-0005-0000-0000-00007BAE0000}"/>
    <cellStyle name="Title 4 6 7" xfId="44623" xr:uid="{00000000-0005-0000-0000-00007CAE0000}"/>
    <cellStyle name="Title 4 7" xfId="44624" xr:uid="{00000000-0005-0000-0000-00007DAE0000}"/>
    <cellStyle name="Title 4 7 2" xfId="44625" xr:uid="{00000000-0005-0000-0000-00007EAE0000}"/>
    <cellStyle name="Title 4 7 2 2" xfId="44626" xr:uid="{00000000-0005-0000-0000-00007FAE0000}"/>
    <cellStyle name="Title 4 7 2 2 2" xfId="44627" xr:uid="{00000000-0005-0000-0000-000080AE0000}"/>
    <cellStyle name="Title 4 7 2 2 3" xfId="44628" xr:uid="{00000000-0005-0000-0000-000081AE0000}"/>
    <cellStyle name="Title 4 7 2 3" xfId="44629" xr:uid="{00000000-0005-0000-0000-000082AE0000}"/>
    <cellStyle name="Title 4 7 2 4" xfId="44630" xr:uid="{00000000-0005-0000-0000-000083AE0000}"/>
    <cellStyle name="Title 4 7 3" xfId="44631" xr:uid="{00000000-0005-0000-0000-000084AE0000}"/>
    <cellStyle name="Title 4 7 3 2" xfId="44632" xr:uid="{00000000-0005-0000-0000-000085AE0000}"/>
    <cellStyle name="Title 4 7 3 2 2" xfId="44633" xr:uid="{00000000-0005-0000-0000-000086AE0000}"/>
    <cellStyle name="Title 4 7 3 2 3" xfId="44634" xr:uid="{00000000-0005-0000-0000-000087AE0000}"/>
    <cellStyle name="Title 4 7 3 3" xfId="44635" xr:uid="{00000000-0005-0000-0000-000088AE0000}"/>
    <cellStyle name="Title 4 7 3 4" xfId="44636" xr:uid="{00000000-0005-0000-0000-000089AE0000}"/>
    <cellStyle name="Title 4 7 4" xfId="44637" xr:uid="{00000000-0005-0000-0000-00008AAE0000}"/>
    <cellStyle name="Title 4 7 4 2" xfId="44638" xr:uid="{00000000-0005-0000-0000-00008BAE0000}"/>
    <cellStyle name="Title 4 7 4 3" xfId="44639" xr:uid="{00000000-0005-0000-0000-00008CAE0000}"/>
    <cellStyle name="Title 4 7 5" xfId="44640" xr:uid="{00000000-0005-0000-0000-00008DAE0000}"/>
    <cellStyle name="Title 4 7 6" xfId="44641" xr:uid="{00000000-0005-0000-0000-00008EAE0000}"/>
    <cellStyle name="Title 4 8" xfId="44642" xr:uid="{00000000-0005-0000-0000-00008FAE0000}"/>
    <cellStyle name="Title 4 8 2" xfId="44643" xr:uid="{00000000-0005-0000-0000-000090AE0000}"/>
    <cellStyle name="Title 4 8 2 2" xfId="44644" xr:uid="{00000000-0005-0000-0000-000091AE0000}"/>
    <cellStyle name="Title 4 8 2 3" xfId="44645" xr:uid="{00000000-0005-0000-0000-000092AE0000}"/>
    <cellStyle name="Title 4 8 3" xfId="44646" xr:uid="{00000000-0005-0000-0000-000093AE0000}"/>
    <cellStyle name="Title 4 8 4" xfId="44647" xr:uid="{00000000-0005-0000-0000-000094AE0000}"/>
    <cellStyle name="Title 4 9" xfId="44648" xr:uid="{00000000-0005-0000-0000-000095AE0000}"/>
    <cellStyle name="Title 4 9 2" xfId="44649" xr:uid="{00000000-0005-0000-0000-000096AE0000}"/>
    <cellStyle name="Title 4 9 2 2" xfId="44650" xr:uid="{00000000-0005-0000-0000-000097AE0000}"/>
    <cellStyle name="Title 4 9 2 3" xfId="44651" xr:uid="{00000000-0005-0000-0000-000098AE0000}"/>
    <cellStyle name="Title 4 9 3" xfId="44652" xr:uid="{00000000-0005-0000-0000-000099AE0000}"/>
    <cellStyle name="Title 4 9 4" xfId="44653" xr:uid="{00000000-0005-0000-0000-00009AAE0000}"/>
    <cellStyle name="Title 40" xfId="44654" xr:uid="{00000000-0005-0000-0000-00009BAE0000}"/>
    <cellStyle name="Title 40 10" xfId="44655" xr:uid="{00000000-0005-0000-0000-00009CAE0000}"/>
    <cellStyle name="Title 40 10 2" xfId="44656" xr:uid="{00000000-0005-0000-0000-00009DAE0000}"/>
    <cellStyle name="Title 40 10 3" xfId="44657" xr:uid="{00000000-0005-0000-0000-00009EAE0000}"/>
    <cellStyle name="Title 40 11" xfId="44658" xr:uid="{00000000-0005-0000-0000-00009FAE0000}"/>
    <cellStyle name="Title 40 11 2" xfId="44659" xr:uid="{00000000-0005-0000-0000-0000A0AE0000}"/>
    <cellStyle name="Title 40 11 3" xfId="44660" xr:uid="{00000000-0005-0000-0000-0000A1AE0000}"/>
    <cellStyle name="Title 40 12" xfId="44661" xr:uid="{00000000-0005-0000-0000-0000A2AE0000}"/>
    <cellStyle name="Title 40 12 2" xfId="44662" xr:uid="{00000000-0005-0000-0000-0000A3AE0000}"/>
    <cellStyle name="Title 40 12 3" xfId="44663" xr:uid="{00000000-0005-0000-0000-0000A4AE0000}"/>
    <cellStyle name="Title 40 13" xfId="44664" xr:uid="{00000000-0005-0000-0000-0000A5AE0000}"/>
    <cellStyle name="Title 40 2" xfId="44665" xr:uid="{00000000-0005-0000-0000-0000A6AE0000}"/>
    <cellStyle name="Title 40 2 2" xfId="44666" xr:uid="{00000000-0005-0000-0000-0000A7AE0000}"/>
    <cellStyle name="Title 40 2 2 2" xfId="44667" xr:uid="{00000000-0005-0000-0000-0000A8AE0000}"/>
    <cellStyle name="Title 40 2 2 2 2" xfId="44668" xr:uid="{00000000-0005-0000-0000-0000A9AE0000}"/>
    <cellStyle name="Title 40 2 2 2 3" xfId="44669" xr:uid="{00000000-0005-0000-0000-0000AAAE0000}"/>
    <cellStyle name="Title 40 2 2 3" xfId="44670" xr:uid="{00000000-0005-0000-0000-0000ABAE0000}"/>
    <cellStyle name="Title 40 2 2 4" xfId="44671" xr:uid="{00000000-0005-0000-0000-0000ACAE0000}"/>
    <cellStyle name="Title 40 2 3" xfId="44672" xr:uid="{00000000-0005-0000-0000-0000ADAE0000}"/>
    <cellStyle name="Title 40 2 3 2" xfId="44673" xr:uid="{00000000-0005-0000-0000-0000AEAE0000}"/>
    <cellStyle name="Title 40 2 3 2 2" xfId="44674" xr:uid="{00000000-0005-0000-0000-0000AFAE0000}"/>
    <cellStyle name="Title 40 2 3 2 3" xfId="44675" xr:uid="{00000000-0005-0000-0000-0000B0AE0000}"/>
    <cellStyle name="Title 40 2 3 3" xfId="44676" xr:uid="{00000000-0005-0000-0000-0000B1AE0000}"/>
    <cellStyle name="Title 40 2 3 4" xfId="44677" xr:uid="{00000000-0005-0000-0000-0000B2AE0000}"/>
    <cellStyle name="Title 40 2 4" xfId="44678" xr:uid="{00000000-0005-0000-0000-0000B3AE0000}"/>
    <cellStyle name="Title 40 2 4 2" xfId="44679" xr:uid="{00000000-0005-0000-0000-0000B4AE0000}"/>
    <cellStyle name="Title 40 2 4 3" xfId="44680" xr:uid="{00000000-0005-0000-0000-0000B5AE0000}"/>
    <cellStyle name="Title 40 2 5" xfId="44681" xr:uid="{00000000-0005-0000-0000-0000B6AE0000}"/>
    <cellStyle name="Title 40 2 5 2" xfId="44682" xr:uid="{00000000-0005-0000-0000-0000B7AE0000}"/>
    <cellStyle name="Title 40 2 5 3" xfId="44683" xr:uid="{00000000-0005-0000-0000-0000B8AE0000}"/>
    <cellStyle name="Title 40 2 6" xfId="44684" xr:uid="{00000000-0005-0000-0000-0000B9AE0000}"/>
    <cellStyle name="Title 40 2 7" xfId="44685" xr:uid="{00000000-0005-0000-0000-0000BAAE0000}"/>
    <cellStyle name="Title 40 3" xfId="44686" xr:uid="{00000000-0005-0000-0000-0000BBAE0000}"/>
    <cellStyle name="Title 40 3 2" xfId="44687" xr:uid="{00000000-0005-0000-0000-0000BCAE0000}"/>
    <cellStyle name="Title 40 3 2 2" xfId="44688" xr:uid="{00000000-0005-0000-0000-0000BDAE0000}"/>
    <cellStyle name="Title 40 3 2 2 2" xfId="44689" xr:uid="{00000000-0005-0000-0000-0000BEAE0000}"/>
    <cellStyle name="Title 40 3 2 2 3" xfId="44690" xr:uid="{00000000-0005-0000-0000-0000BFAE0000}"/>
    <cellStyle name="Title 40 3 2 3" xfId="44691" xr:uid="{00000000-0005-0000-0000-0000C0AE0000}"/>
    <cellStyle name="Title 40 3 2 4" xfId="44692" xr:uid="{00000000-0005-0000-0000-0000C1AE0000}"/>
    <cellStyle name="Title 40 3 3" xfId="44693" xr:uid="{00000000-0005-0000-0000-0000C2AE0000}"/>
    <cellStyle name="Title 40 3 3 2" xfId="44694" xr:uid="{00000000-0005-0000-0000-0000C3AE0000}"/>
    <cellStyle name="Title 40 3 3 2 2" xfId="44695" xr:uid="{00000000-0005-0000-0000-0000C4AE0000}"/>
    <cellStyle name="Title 40 3 3 2 3" xfId="44696" xr:uid="{00000000-0005-0000-0000-0000C5AE0000}"/>
    <cellStyle name="Title 40 3 3 3" xfId="44697" xr:uid="{00000000-0005-0000-0000-0000C6AE0000}"/>
    <cellStyle name="Title 40 3 3 4" xfId="44698" xr:uid="{00000000-0005-0000-0000-0000C7AE0000}"/>
    <cellStyle name="Title 40 3 4" xfId="44699" xr:uid="{00000000-0005-0000-0000-0000C8AE0000}"/>
    <cellStyle name="Title 40 3 4 2" xfId="44700" xr:uid="{00000000-0005-0000-0000-0000C9AE0000}"/>
    <cellStyle name="Title 40 3 4 3" xfId="44701" xr:uid="{00000000-0005-0000-0000-0000CAAE0000}"/>
    <cellStyle name="Title 40 3 5" xfId="44702" xr:uid="{00000000-0005-0000-0000-0000CBAE0000}"/>
    <cellStyle name="Title 40 3 6" xfId="44703" xr:uid="{00000000-0005-0000-0000-0000CCAE0000}"/>
    <cellStyle name="Title 40 4" xfId="44704" xr:uid="{00000000-0005-0000-0000-0000CDAE0000}"/>
    <cellStyle name="Title 40 4 2" xfId="44705" xr:uid="{00000000-0005-0000-0000-0000CEAE0000}"/>
    <cellStyle name="Title 40 4 2 2" xfId="44706" xr:uid="{00000000-0005-0000-0000-0000CFAE0000}"/>
    <cellStyle name="Title 40 4 2 2 2" xfId="44707" xr:uid="{00000000-0005-0000-0000-0000D0AE0000}"/>
    <cellStyle name="Title 40 4 2 2 3" xfId="44708" xr:uid="{00000000-0005-0000-0000-0000D1AE0000}"/>
    <cellStyle name="Title 40 4 2 3" xfId="44709" xr:uid="{00000000-0005-0000-0000-0000D2AE0000}"/>
    <cellStyle name="Title 40 4 2 4" xfId="44710" xr:uid="{00000000-0005-0000-0000-0000D3AE0000}"/>
    <cellStyle name="Title 40 4 3" xfId="44711" xr:uid="{00000000-0005-0000-0000-0000D4AE0000}"/>
    <cellStyle name="Title 40 4 3 2" xfId="44712" xr:uid="{00000000-0005-0000-0000-0000D5AE0000}"/>
    <cellStyle name="Title 40 4 3 2 2" xfId="44713" xr:uid="{00000000-0005-0000-0000-0000D6AE0000}"/>
    <cellStyle name="Title 40 4 3 2 3" xfId="44714" xr:uid="{00000000-0005-0000-0000-0000D7AE0000}"/>
    <cellStyle name="Title 40 4 3 3" xfId="44715" xr:uid="{00000000-0005-0000-0000-0000D8AE0000}"/>
    <cellStyle name="Title 40 4 3 4" xfId="44716" xr:uid="{00000000-0005-0000-0000-0000D9AE0000}"/>
    <cellStyle name="Title 40 4 4" xfId="44717" xr:uid="{00000000-0005-0000-0000-0000DAAE0000}"/>
    <cellStyle name="Title 40 4 4 2" xfId="44718" xr:uid="{00000000-0005-0000-0000-0000DBAE0000}"/>
    <cellStyle name="Title 40 4 4 3" xfId="44719" xr:uid="{00000000-0005-0000-0000-0000DCAE0000}"/>
    <cellStyle name="Title 40 4 5" xfId="44720" xr:uid="{00000000-0005-0000-0000-0000DDAE0000}"/>
    <cellStyle name="Title 40 4 6" xfId="44721" xr:uid="{00000000-0005-0000-0000-0000DEAE0000}"/>
    <cellStyle name="Title 40 5" xfId="44722" xr:uid="{00000000-0005-0000-0000-0000DFAE0000}"/>
    <cellStyle name="Title 40 5 2" xfId="44723" xr:uid="{00000000-0005-0000-0000-0000E0AE0000}"/>
    <cellStyle name="Title 40 5 2 2" xfId="44724" xr:uid="{00000000-0005-0000-0000-0000E1AE0000}"/>
    <cellStyle name="Title 40 5 2 2 2" xfId="44725" xr:uid="{00000000-0005-0000-0000-0000E2AE0000}"/>
    <cellStyle name="Title 40 5 2 2 3" xfId="44726" xr:uid="{00000000-0005-0000-0000-0000E3AE0000}"/>
    <cellStyle name="Title 40 5 2 3" xfId="44727" xr:uid="{00000000-0005-0000-0000-0000E4AE0000}"/>
    <cellStyle name="Title 40 5 2 4" xfId="44728" xr:uid="{00000000-0005-0000-0000-0000E5AE0000}"/>
    <cellStyle name="Title 40 5 3" xfId="44729" xr:uid="{00000000-0005-0000-0000-0000E6AE0000}"/>
    <cellStyle name="Title 40 5 3 2" xfId="44730" xr:uid="{00000000-0005-0000-0000-0000E7AE0000}"/>
    <cellStyle name="Title 40 5 3 2 2" xfId="44731" xr:uid="{00000000-0005-0000-0000-0000E8AE0000}"/>
    <cellStyle name="Title 40 5 3 2 3" xfId="44732" xr:uid="{00000000-0005-0000-0000-0000E9AE0000}"/>
    <cellStyle name="Title 40 5 3 3" xfId="44733" xr:uid="{00000000-0005-0000-0000-0000EAAE0000}"/>
    <cellStyle name="Title 40 5 3 4" xfId="44734" xr:uid="{00000000-0005-0000-0000-0000EBAE0000}"/>
    <cellStyle name="Title 40 5 4" xfId="44735" xr:uid="{00000000-0005-0000-0000-0000ECAE0000}"/>
    <cellStyle name="Title 40 5 4 2" xfId="44736" xr:uid="{00000000-0005-0000-0000-0000EDAE0000}"/>
    <cellStyle name="Title 40 5 4 2 2" xfId="44737" xr:uid="{00000000-0005-0000-0000-0000EEAE0000}"/>
    <cellStyle name="Title 40 5 4 2 3" xfId="44738" xr:uid="{00000000-0005-0000-0000-0000EFAE0000}"/>
    <cellStyle name="Title 40 5 4 3" xfId="44739" xr:uid="{00000000-0005-0000-0000-0000F0AE0000}"/>
    <cellStyle name="Title 40 5 4 4" xfId="44740" xr:uid="{00000000-0005-0000-0000-0000F1AE0000}"/>
    <cellStyle name="Title 40 5 5" xfId="44741" xr:uid="{00000000-0005-0000-0000-0000F2AE0000}"/>
    <cellStyle name="Title 40 5 5 2" xfId="44742" xr:uid="{00000000-0005-0000-0000-0000F3AE0000}"/>
    <cellStyle name="Title 40 5 5 3" xfId="44743" xr:uid="{00000000-0005-0000-0000-0000F4AE0000}"/>
    <cellStyle name="Title 40 5 6" xfId="44744" xr:uid="{00000000-0005-0000-0000-0000F5AE0000}"/>
    <cellStyle name="Title 40 5 7" xfId="44745" xr:uid="{00000000-0005-0000-0000-0000F6AE0000}"/>
    <cellStyle name="Title 40 6" xfId="44746" xr:uid="{00000000-0005-0000-0000-0000F7AE0000}"/>
    <cellStyle name="Title 40 6 2" xfId="44747" xr:uid="{00000000-0005-0000-0000-0000F8AE0000}"/>
    <cellStyle name="Title 40 6 2 2" xfId="44748" xr:uid="{00000000-0005-0000-0000-0000F9AE0000}"/>
    <cellStyle name="Title 40 6 2 2 2" xfId="44749" xr:uid="{00000000-0005-0000-0000-0000FAAE0000}"/>
    <cellStyle name="Title 40 6 2 2 3" xfId="44750" xr:uid="{00000000-0005-0000-0000-0000FBAE0000}"/>
    <cellStyle name="Title 40 6 2 3" xfId="44751" xr:uid="{00000000-0005-0000-0000-0000FCAE0000}"/>
    <cellStyle name="Title 40 6 2 4" xfId="44752" xr:uid="{00000000-0005-0000-0000-0000FDAE0000}"/>
    <cellStyle name="Title 40 6 3" xfId="44753" xr:uid="{00000000-0005-0000-0000-0000FEAE0000}"/>
    <cellStyle name="Title 40 6 3 2" xfId="44754" xr:uid="{00000000-0005-0000-0000-0000FFAE0000}"/>
    <cellStyle name="Title 40 6 3 2 2" xfId="44755" xr:uid="{00000000-0005-0000-0000-000000AF0000}"/>
    <cellStyle name="Title 40 6 3 2 3" xfId="44756" xr:uid="{00000000-0005-0000-0000-000001AF0000}"/>
    <cellStyle name="Title 40 6 3 3" xfId="44757" xr:uid="{00000000-0005-0000-0000-000002AF0000}"/>
    <cellStyle name="Title 40 6 3 4" xfId="44758" xr:uid="{00000000-0005-0000-0000-000003AF0000}"/>
    <cellStyle name="Title 40 6 4" xfId="44759" xr:uid="{00000000-0005-0000-0000-000004AF0000}"/>
    <cellStyle name="Title 40 6 4 2" xfId="44760" xr:uid="{00000000-0005-0000-0000-000005AF0000}"/>
    <cellStyle name="Title 40 6 4 3" xfId="44761" xr:uid="{00000000-0005-0000-0000-000006AF0000}"/>
    <cellStyle name="Title 40 6 5" xfId="44762" xr:uid="{00000000-0005-0000-0000-000007AF0000}"/>
    <cellStyle name="Title 40 6 6" xfId="44763" xr:uid="{00000000-0005-0000-0000-000008AF0000}"/>
    <cellStyle name="Title 40 7" xfId="44764" xr:uid="{00000000-0005-0000-0000-000009AF0000}"/>
    <cellStyle name="Title 40 7 2" xfId="44765" xr:uid="{00000000-0005-0000-0000-00000AAF0000}"/>
    <cellStyle name="Title 40 7 2 2" xfId="44766" xr:uid="{00000000-0005-0000-0000-00000BAF0000}"/>
    <cellStyle name="Title 40 7 2 3" xfId="44767" xr:uid="{00000000-0005-0000-0000-00000CAF0000}"/>
    <cellStyle name="Title 40 7 3" xfId="44768" xr:uid="{00000000-0005-0000-0000-00000DAF0000}"/>
    <cellStyle name="Title 40 7 4" xfId="44769" xr:uid="{00000000-0005-0000-0000-00000EAF0000}"/>
    <cellStyle name="Title 40 8" xfId="44770" xr:uid="{00000000-0005-0000-0000-00000FAF0000}"/>
    <cellStyle name="Title 40 8 2" xfId="44771" xr:uid="{00000000-0005-0000-0000-000010AF0000}"/>
    <cellStyle name="Title 40 8 2 2" xfId="44772" xr:uid="{00000000-0005-0000-0000-000011AF0000}"/>
    <cellStyle name="Title 40 8 2 3" xfId="44773" xr:uid="{00000000-0005-0000-0000-000012AF0000}"/>
    <cellStyle name="Title 40 8 3" xfId="44774" xr:uid="{00000000-0005-0000-0000-000013AF0000}"/>
    <cellStyle name="Title 40 8 4" xfId="44775" xr:uid="{00000000-0005-0000-0000-000014AF0000}"/>
    <cellStyle name="Title 40 9" xfId="44776" xr:uid="{00000000-0005-0000-0000-000015AF0000}"/>
    <cellStyle name="Title 40 9 2" xfId="44777" xr:uid="{00000000-0005-0000-0000-000016AF0000}"/>
    <cellStyle name="Title 40 9 2 2" xfId="44778" xr:uid="{00000000-0005-0000-0000-000017AF0000}"/>
    <cellStyle name="Title 40 9 2 3" xfId="44779" xr:uid="{00000000-0005-0000-0000-000018AF0000}"/>
    <cellStyle name="Title 40 9 3" xfId="44780" xr:uid="{00000000-0005-0000-0000-000019AF0000}"/>
    <cellStyle name="Title 40 9 4" xfId="44781" xr:uid="{00000000-0005-0000-0000-00001AAF0000}"/>
    <cellStyle name="Title 41" xfId="44782" xr:uid="{00000000-0005-0000-0000-00001BAF0000}"/>
    <cellStyle name="Title 41 10" xfId="44783" xr:uid="{00000000-0005-0000-0000-00001CAF0000}"/>
    <cellStyle name="Title 41 10 2" xfId="44784" xr:uid="{00000000-0005-0000-0000-00001DAF0000}"/>
    <cellStyle name="Title 41 10 3" xfId="44785" xr:uid="{00000000-0005-0000-0000-00001EAF0000}"/>
    <cellStyle name="Title 41 11" xfId="44786" xr:uid="{00000000-0005-0000-0000-00001FAF0000}"/>
    <cellStyle name="Title 41 11 2" xfId="44787" xr:uid="{00000000-0005-0000-0000-000020AF0000}"/>
    <cellStyle name="Title 41 11 3" xfId="44788" xr:uid="{00000000-0005-0000-0000-000021AF0000}"/>
    <cellStyle name="Title 41 12" xfId="44789" xr:uid="{00000000-0005-0000-0000-000022AF0000}"/>
    <cellStyle name="Title 41 12 2" xfId="44790" xr:uid="{00000000-0005-0000-0000-000023AF0000}"/>
    <cellStyle name="Title 41 12 3" xfId="44791" xr:uid="{00000000-0005-0000-0000-000024AF0000}"/>
    <cellStyle name="Title 41 13" xfId="44792" xr:uid="{00000000-0005-0000-0000-000025AF0000}"/>
    <cellStyle name="Title 41 2" xfId="44793" xr:uid="{00000000-0005-0000-0000-000026AF0000}"/>
    <cellStyle name="Title 41 2 2" xfId="44794" xr:uid="{00000000-0005-0000-0000-000027AF0000}"/>
    <cellStyle name="Title 41 2 2 2" xfId="44795" xr:uid="{00000000-0005-0000-0000-000028AF0000}"/>
    <cellStyle name="Title 41 2 2 2 2" xfId="44796" xr:uid="{00000000-0005-0000-0000-000029AF0000}"/>
    <cellStyle name="Title 41 2 2 2 3" xfId="44797" xr:uid="{00000000-0005-0000-0000-00002AAF0000}"/>
    <cellStyle name="Title 41 2 2 3" xfId="44798" xr:uid="{00000000-0005-0000-0000-00002BAF0000}"/>
    <cellStyle name="Title 41 2 2 4" xfId="44799" xr:uid="{00000000-0005-0000-0000-00002CAF0000}"/>
    <cellStyle name="Title 41 2 3" xfId="44800" xr:uid="{00000000-0005-0000-0000-00002DAF0000}"/>
    <cellStyle name="Title 41 2 3 2" xfId="44801" xr:uid="{00000000-0005-0000-0000-00002EAF0000}"/>
    <cellStyle name="Title 41 2 3 2 2" xfId="44802" xr:uid="{00000000-0005-0000-0000-00002FAF0000}"/>
    <cellStyle name="Title 41 2 3 2 3" xfId="44803" xr:uid="{00000000-0005-0000-0000-000030AF0000}"/>
    <cellStyle name="Title 41 2 3 3" xfId="44804" xr:uid="{00000000-0005-0000-0000-000031AF0000}"/>
    <cellStyle name="Title 41 2 3 4" xfId="44805" xr:uid="{00000000-0005-0000-0000-000032AF0000}"/>
    <cellStyle name="Title 41 2 4" xfId="44806" xr:uid="{00000000-0005-0000-0000-000033AF0000}"/>
    <cellStyle name="Title 41 2 4 2" xfId="44807" xr:uid="{00000000-0005-0000-0000-000034AF0000}"/>
    <cellStyle name="Title 41 2 4 3" xfId="44808" xr:uid="{00000000-0005-0000-0000-000035AF0000}"/>
    <cellStyle name="Title 41 2 5" xfId="44809" xr:uid="{00000000-0005-0000-0000-000036AF0000}"/>
    <cellStyle name="Title 41 2 5 2" xfId="44810" xr:uid="{00000000-0005-0000-0000-000037AF0000}"/>
    <cellStyle name="Title 41 2 5 3" xfId="44811" xr:uid="{00000000-0005-0000-0000-000038AF0000}"/>
    <cellStyle name="Title 41 2 6" xfId="44812" xr:uid="{00000000-0005-0000-0000-000039AF0000}"/>
    <cellStyle name="Title 41 2 7" xfId="44813" xr:uid="{00000000-0005-0000-0000-00003AAF0000}"/>
    <cellStyle name="Title 41 3" xfId="44814" xr:uid="{00000000-0005-0000-0000-00003BAF0000}"/>
    <cellStyle name="Title 41 3 2" xfId="44815" xr:uid="{00000000-0005-0000-0000-00003CAF0000}"/>
    <cellStyle name="Title 41 3 2 2" xfId="44816" xr:uid="{00000000-0005-0000-0000-00003DAF0000}"/>
    <cellStyle name="Title 41 3 2 2 2" xfId="44817" xr:uid="{00000000-0005-0000-0000-00003EAF0000}"/>
    <cellStyle name="Title 41 3 2 2 3" xfId="44818" xr:uid="{00000000-0005-0000-0000-00003FAF0000}"/>
    <cellStyle name="Title 41 3 2 3" xfId="44819" xr:uid="{00000000-0005-0000-0000-000040AF0000}"/>
    <cellStyle name="Title 41 3 2 4" xfId="44820" xr:uid="{00000000-0005-0000-0000-000041AF0000}"/>
    <cellStyle name="Title 41 3 3" xfId="44821" xr:uid="{00000000-0005-0000-0000-000042AF0000}"/>
    <cellStyle name="Title 41 3 3 2" xfId="44822" xr:uid="{00000000-0005-0000-0000-000043AF0000}"/>
    <cellStyle name="Title 41 3 3 2 2" xfId="44823" xr:uid="{00000000-0005-0000-0000-000044AF0000}"/>
    <cellStyle name="Title 41 3 3 2 3" xfId="44824" xr:uid="{00000000-0005-0000-0000-000045AF0000}"/>
    <cellStyle name="Title 41 3 3 3" xfId="44825" xr:uid="{00000000-0005-0000-0000-000046AF0000}"/>
    <cellStyle name="Title 41 3 3 4" xfId="44826" xr:uid="{00000000-0005-0000-0000-000047AF0000}"/>
    <cellStyle name="Title 41 3 4" xfId="44827" xr:uid="{00000000-0005-0000-0000-000048AF0000}"/>
    <cellStyle name="Title 41 3 4 2" xfId="44828" xr:uid="{00000000-0005-0000-0000-000049AF0000}"/>
    <cellStyle name="Title 41 3 4 3" xfId="44829" xr:uid="{00000000-0005-0000-0000-00004AAF0000}"/>
    <cellStyle name="Title 41 3 5" xfId="44830" xr:uid="{00000000-0005-0000-0000-00004BAF0000}"/>
    <cellStyle name="Title 41 3 6" xfId="44831" xr:uid="{00000000-0005-0000-0000-00004CAF0000}"/>
    <cellStyle name="Title 41 4" xfId="44832" xr:uid="{00000000-0005-0000-0000-00004DAF0000}"/>
    <cellStyle name="Title 41 4 2" xfId="44833" xr:uid="{00000000-0005-0000-0000-00004EAF0000}"/>
    <cellStyle name="Title 41 4 2 2" xfId="44834" xr:uid="{00000000-0005-0000-0000-00004FAF0000}"/>
    <cellStyle name="Title 41 4 2 2 2" xfId="44835" xr:uid="{00000000-0005-0000-0000-000050AF0000}"/>
    <cellStyle name="Title 41 4 2 2 3" xfId="44836" xr:uid="{00000000-0005-0000-0000-000051AF0000}"/>
    <cellStyle name="Title 41 4 2 3" xfId="44837" xr:uid="{00000000-0005-0000-0000-000052AF0000}"/>
    <cellStyle name="Title 41 4 2 4" xfId="44838" xr:uid="{00000000-0005-0000-0000-000053AF0000}"/>
    <cellStyle name="Title 41 4 3" xfId="44839" xr:uid="{00000000-0005-0000-0000-000054AF0000}"/>
    <cellStyle name="Title 41 4 3 2" xfId="44840" xr:uid="{00000000-0005-0000-0000-000055AF0000}"/>
    <cellStyle name="Title 41 4 3 2 2" xfId="44841" xr:uid="{00000000-0005-0000-0000-000056AF0000}"/>
    <cellStyle name="Title 41 4 3 2 3" xfId="44842" xr:uid="{00000000-0005-0000-0000-000057AF0000}"/>
    <cellStyle name="Title 41 4 3 3" xfId="44843" xr:uid="{00000000-0005-0000-0000-000058AF0000}"/>
    <cellStyle name="Title 41 4 3 4" xfId="44844" xr:uid="{00000000-0005-0000-0000-000059AF0000}"/>
    <cellStyle name="Title 41 4 4" xfId="44845" xr:uid="{00000000-0005-0000-0000-00005AAF0000}"/>
    <cellStyle name="Title 41 4 4 2" xfId="44846" xr:uid="{00000000-0005-0000-0000-00005BAF0000}"/>
    <cellStyle name="Title 41 4 4 3" xfId="44847" xr:uid="{00000000-0005-0000-0000-00005CAF0000}"/>
    <cellStyle name="Title 41 4 5" xfId="44848" xr:uid="{00000000-0005-0000-0000-00005DAF0000}"/>
    <cellStyle name="Title 41 4 6" xfId="44849" xr:uid="{00000000-0005-0000-0000-00005EAF0000}"/>
    <cellStyle name="Title 41 5" xfId="44850" xr:uid="{00000000-0005-0000-0000-00005FAF0000}"/>
    <cellStyle name="Title 41 5 2" xfId="44851" xr:uid="{00000000-0005-0000-0000-000060AF0000}"/>
    <cellStyle name="Title 41 5 2 2" xfId="44852" xr:uid="{00000000-0005-0000-0000-000061AF0000}"/>
    <cellStyle name="Title 41 5 2 2 2" xfId="44853" xr:uid="{00000000-0005-0000-0000-000062AF0000}"/>
    <cellStyle name="Title 41 5 2 2 3" xfId="44854" xr:uid="{00000000-0005-0000-0000-000063AF0000}"/>
    <cellStyle name="Title 41 5 2 3" xfId="44855" xr:uid="{00000000-0005-0000-0000-000064AF0000}"/>
    <cellStyle name="Title 41 5 2 4" xfId="44856" xr:uid="{00000000-0005-0000-0000-000065AF0000}"/>
    <cellStyle name="Title 41 5 3" xfId="44857" xr:uid="{00000000-0005-0000-0000-000066AF0000}"/>
    <cellStyle name="Title 41 5 3 2" xfId="44858" xr:uid="{00000000-0005-0000-0000-000067AF0000}"/>
    <cellStyle name="Title 41 5 3 2 2" xfId="44859" xr:uid="{00000000-0005-0000-0000-000068AF0000}"/>
    <cellStyle name="Title 41 5 3 2 3" xfId="44860" xr:uid="{00000000-0005-0000-0000-000069AF0000}"/>
    <cellStyle name="Title 41 5 3 3" xfId="44861" xr:uid="{00000000-0005-0000-0000-00006AAF0000}"/>
    <cellStyle name="Title 41 5 3 4" xfId="44862" xr:uid="{00000000-0005-0000-0000-00006BAF0000}"/>
    <cellStyle name="Title 41 5 4" xfId="44863" xr:uid="{00000000-0005-0000-0000-00006CAF0000}"/>
    <cellStyle name="Title 41 5 4 2" xfId="44864" xr:uid="{00000000-0005-0000-0000-00006DAF0000}"/>
    <cellStyle name="Title 41 5 4 2 2" xfId="44865" xr:uid="{00000000-0005-0000-0000-00006EAF0000}"/>
    <cellStyle name="Title 41 5 4 2 3" xfId="44866" xr:uid="{00000000-0005-0000-0000-00006FAF0000}"/>
    <cellStyle name="Title 41 5 4 3" xfId="44867" xr:uid="{00000000-0005-0000-0000-000070AF0000}"/>
    <cellStyle name="Title 41 5 4 4" xfId="44868" xr:uid="{00000000-0005-0000-0000-000071AF0000}"/>
    <cellStyle name="Title 41 5 5" xfId="44869" xr:uid="{00000000-0005-0000-0000-000072AF0000}"/>
    <cellStyle name="Title 41 5 5 2" xfId="44870" xr:uid="{00000000-0005-0000-0000-000073AF0000}"/>
    <cellStyle name="Title 41 5 5 3" xfId="44871" xr:uid="{00000000-0005-0000-0000-000074AF0000}"/>
    <cellStyle name="Title 41 5 6" xfId="44872" xr:uid="{00000000-0005-0000-0000-000075AF0000}"/>
    <cellStyle name="Title 41 5 7" xfId="44873" xr:uid="{00000000-0005-0000-0000-000076AF0000}"/>
    <cellStyle name="Title 41 6" xfId="44874" xr:uid="{00000000-0005-0000-0000-000077AF0000}"/>
    <cellStyle name="Title 41 6 2" xfId="44875" xr:uid="{00000000-0005-0000-0000-000078AF0000}"/>
    <cellStyle name="Title 41 6 2 2" xfId="44876" xr:uid="{00000000-0005-0000-0000-000079AF0000}"/>
    <cellStyle name="Title 41 6 2 2 2" xfId="44877" xr:uid="{00000000-0005-0000-0000-00007AAF0000}"/>
    <cellStyle name="Title 41 6 2 2 3" xfId="44878" xr:uid="{00000000-0005-0000-0000-00007BAF0000}"/>
    <cellStyle name="Title 41 6 2 3" xfId="44879" xr:uid="{00000000-0005-0000-0000-00007CAF0000}"/>
    <cellStyle name="Title 41 6 2 4" xfId="44880" xr:uid="{00000000-0005-0000-0000-00007DAF0000}"/>
    <cellStyle name="Title 41 6 3" xfId="44881" xr:uid="{00000000-0005-0000-0000-00007EAF0000}"/>
    <cellStyle name="Title 41 6 3 2" xfId="44882" xr:uid="{00000000-0005-0000-0000-00007FAF0000}"/>
    <cellStyle name="Title 41 6 3 2 2" xfId="44883" xr:uid="{00000000-0005-0000-0000-000080AF0000}"/>
    <cellStyle name="Title 41 6 3 2 3" xfId="44884" xr:uid="{00000000-0005-0000-0000-000081AF0000}"/>
    <cellStyle name="Title 41 6 3 3" xfId="44885" xr:uid="{00000000-0005-0000-0000-000082AF0000}"/>
    <cellStyle name="Title 41 6 3 4" xfId="44886" xr:uid="{00000000-0005-0000-0000-000083AF0000}"/>
    <cellStyle name="Title 41 6 4" xfId="44887" xr:uid="{00000000-0005-0000-0000-000084AF0000}"/>
    <cellStyle name="Title 41 6 4 2" xfId="44888" xr:uid="{00000000-0005-0000-0000-000085AF0000}"/>
    <cellStyle name="Title 41 6 4 3" xfId="44889" xr:uid="{00000000-0005-0000-0000-000086AF0000}"/>
    <cellStyle name="Title 41 6 5" xfId="44890" xr:uid="{00000000-0005-0000-0000-000087AF0000}"/>
    <cellStyle name="Title 41 6 6" xfId="44891" xr:uid="{00000000-0005-0000-0000-000088AF0000}"/>
    <cellStyle name="Title 41 7" xfId="44892" xr:uid="{00000000-0005-0000-0000-000089AF0000}"/>
    <cellStyle name="Title 41 7 2" xfId="44893" xr:uid="{00000000-0005-0000-0000-00008AAF0000}"/>
    <cellStyle name="Title 41 7 2 2" xfId="44894" xr:uid="{00000000-0005-0000-0000-00008BAF0000}"/>
    <cellStyle name="Title 41 7 2 3" xfId="44895" xr:uid="{00000000-0005-0000-0000-00008CAF0000}"/>
    <cellStyle name="Title 41 7 3" xfId="44896" xr:uid="{00000000-0005-0000-0000-00008DAF0000}"/>
    <cellStyle name="Title 41 7 4" xfId="44897" xr:uid="{00000000-0005-0000-0000-00008EAF0000}"/>
    <cellStyle name="Title 41 8" xfId="44898" xr:uid="{00000000-0005-0000-0000-00008FAF0000}"/>
    <cellStyle name="Title 41 8 2" xfId="44899" xr:uid="{00000000-0005-0000-0000-000090AF0000}"/>
    <cellStyle name="Title 41 8 2 2" xfId="44900" xr:uid="{00000000-0005-0000-0000-000091AF0000}"/>
    <cellStyle name="Title 41 8 2 3" xfId="44901" xr:uid="{00000000-0005-0000-0000-000092AF0000}"/>
    <cellStyle name="Title 41 8 3" xfId="44902" xr:uid="{00000000-0005-0000-0000-000093AF0000}"/>
    <cellStyle name="Title 41 8 4" xfId="44903" xr:uid="{00000000-0005-0000-0000-000094AF0000}"/>
    <cellStyle name="Title 41 9" xfId="44904" xr:uid="{00000000-0005-0000-0000-000095AF0000}"/>
    <cellStyle name="Title 41 9 2" xfId="44905" xr:uid="{00000000-0005-0000-0000-000096AF0000}"/>
    <cellStyle name="Title 41 9 2 2" xfId="44906" xr:uid="{00000000-0005-0000-0000-000097AF0000}"/>
    <cellStyle name="Title 41 9 2 3" xfId="44907" xr:uid="{00000000-0005-0000-0000-000098AF0000}"/>
    <cellStyle name="Title 41 9 3" xfId="44908" xr:uid="{00000000-0005-0000-0000-000099AF0000}"/>
    <cellStyle name="Title 41 9 4" xfId="44909" xr:uid="{00000000-0005-0000-0000-00009AAF0000}"/>
    <cellStyle name="Title 42" xfId="44910" xr:uid="{00000000-0005-0000-0000-00009BAF0000}"/>
    <cellStyle name="Title 42 10" xfId="44911" xr:uid="{00000000-0005-0000-0000-00009CAF0000}"/>
    <cellStyle name="Title 42 10 2" xfId="44912" xr:uid="{00000000-0005-0000-0000-00009DAF0000}"/>
    <cellStyle name="Title 42 10 3" xfId="44913" xr:uid="{00000000-0005-0000-0000-00009EAF0000}"/>
    <cellStyle name="Title 42 11" xfId="44914" xr:uid="{00000000-0005-0000-0000-00009FAF0000}"/>
    <cellStyle name="Title 42 11 2" xfId="44915" xr:uid="{00000000-0005-0000-0000-0000A0AF0000}"/>
    <cellStyle name="Title 42 11 3" xfId="44916" xr:uid="{00000000-0005-0000-0000-0000A1AF0000}"/>
    <cellStyle name="Title 42 12" xfId="44917" xr:uid="{00000000-0005-0000-0000-0000A2AF0000}"/>
    <cellStyle name="Title 42 12 2" xfId="44918" xr:uid="{00000000-0005-0000-0000-0000A3AF0000}"/>
    <cellStyle name="Title 42 12 3" xfId="44919" xr:uid="{00000000-0005-0000-0000-0000A4AF0000}"/>
    <cellStyle name="Title 42 13" xfId="44920" xr:uid="{00000000-0005-0000-0000-0000A5AF0000}"/>
    <cellStyle name="Title 42 2" xfId="44921" xr:uid="{00000000-0005-0000-0000-0000A6AF0000}"/>
    <cellStyle name="Title 42 2 2" xfId="44922" xr:uid="{00000000-0005-0000-0000-0000A7AF0000}"/>
    <cellStyle name="Title 42 2 2 2" xfId="44923" xr:uid="{00000000-0005-0000-0000-0000A8AF0000}"/>
    <cellStyle name="Title 42 2 2 2 2" xfId="44924" xr:uid="{00000000-0005-0000-0000-0000A9AF0000}"/>
    <cellStyle name="Title 42 2 2 2 3" xfId="44925" xr:uid="{00000000-0005-0000-0000-0000AAAF0000}"/>
    <cellStyle name="Title 42 2 2 3" xfId="44926" xr:uid="{00000000-0005-0000-0000-0000ABAF0000}"/>
    <cellStyle name="Title 42 2 2 4" xfId="44927" xr:uid="{00000000-0005-0000-0000-0000ACAF0000}"/>
    <cellStyle name="Title 42 2 3" xfId="44928" xr:uid="{00000000-0005-0000-0000-0000ADAF0000}"/>
    <cellStyle name="Title 42 2 3 2" xfId="44929" xr:uid="{00000000-0005-0000-0000-0000AEAF0000}"/>
    <cellStyle name="Title 42 2 3 2 2" xfId="44930" xr:uid="{00000000-0005-0000-0000-0000AFAF0000}"/>
    <cellStyle name="Title 42 2 3 2 3" xfId="44931" xr:uid="{00000000-0005-0000-0000-0000B0AF0000}"/>
    <cellStyle name="Title 42 2 3 3" xfId="44932" xr:uid="{00000000-0005-0000-0000-0000B1AF0000}"/>
    <cellStyle name="Title 42 2 3 4" xfId="44933" xr:uid="{00000000-0005-0000-0000-0000B2AF0000}"/>
    <cellStyle name="Title 42 2 4" xfId="44934" xr:uid="{00000000-0005-0000-0000-0000B3AF0000}"/>
    <cellStyle name="Title 42 2 4 2" xfId="44935" xr:uid="{00000000-0005-0000-0000-0000B4AF0000}"/>
    <cellStyle name="Title 42 2 4 3" xfId="44936" xr:uid="{00000000-0005-0000-0000-0000B5AF0000}"/>
    <cellStyle name="Title 42 2 5" xfId="44937" xr:uid="{00000000-0005-0000-0000-0000B6AF0000}"/>
    <cellStyle name="Title 42 2 5 2" xfId="44938" xr:uid="{00000000-0005-0000-0000-0000B7AF0000}"/>
    <cellStyle name="Title 42 2 5 3" xfId="44939" xr:uid="{00000000-0005-0000-0000-0000B8AF0000}"/>
    <cellStyle name="Title 42 2 6" xfId="44940" xr:uid="{00000000-0005-0000-0000-0000B9AF0000}"/>
    <cellStyle name="Title 42 2 7" xfId="44941" xr:uid="{00000000-0005-0000-0000-0000BAAF0000}"/>
    <cellStyle name="Title 42 3" xfId="44942" xr:uid="{00000000-0005-0000-0000-0000BBAF0000}"/>
    <cellStyle name="Title 42 3 2" xfId="44943" xr:uid="{00000000-0005-0000-0000-0000BCAF0000}"/>
    <cellStyle name="Title 42 3 2 2" xfId="44944" xr:uid="{00000000-0005-0000-0000-0000BDAF0000}"/>
    <cellStyle name="Title 42 3 2 2 2" xfId="44945" xr:uid="{00000000-0005-0000-0000-0000BEAF0000}"/>
    <cellStyle name="Title 42 3 2 2 3" xfId="44946" xr:uid="{00000000-0005-0000-0000-0000BFAF0000}"/>
    <cellStyle name="Title 42 3 2 3" xfId="44947" xr:uid="{00000000-0005-0000-0000-0000C0AF0000}"/>
    <cellStyle name="Title 42 3 2 4" xfId="44948" xr:uid="{00000000-0005-0000-0000-0000C1AF0000}"/>
    <cellStyle name="Title 42 3 3" xfId="44949" xr:uid="{00000000-0005-0000-0000-0000C2AF0000}"/>
    <cellStyle name="Title 42 3 3 2" xfId="44950" xr:uid="{00000000-0005-0000-0000-0000C3AF0000}"/>
    <cellStyle name="Title 42 3 3 2 2" xfId="44951" xr:uid="{00000000-0005-0000-0000-0000C4AF0000}"/>
    <cellStyle name="Title 42 3 3 2 3" xfId="44952" xr:uid="{00000000-0005-0000-0000-0000C5AF0000}"/>
    <cellStyle name="Title 42 3 3 3" xfId="44953" xr:uid="{00000000-0005-0000-0000-0000C6AF0000}"/>
    <cellStyle name="Title 42 3 3 4" xfId="44954" xr:uid="{00000000-0005-0000-0000-0000C7AF0000}"/>
    <cellStyle name="Title 42 3 4" xfId="44955" xr:uid="{00000000-0005-0000-0000-0000C8AF0000}"/>
    <cellStyle name="Title 42 3 4 2" xfId="44956" xr:uid="{00000000-0005-0000-0000-0000C9AF0000}"/>
    <cellStyle name="Title 42 3 4 3" xfId="44957" xr:uid="{00000000-0005-0000-0000-0000CAAF0000}"/>
    <cellStyle name="Title 42 3 5" xfId="44958" xr:uid="{00000000-0005-0000-0000-0000CBAF0000}"/>
    <cellStyle name="Title 42 3 6" xfId="44959" xr:uid="{00000000-0005-0000-0000-0000CCAF0000}"/>
    <cellStyle name="Title 42 4" xfId="44960" xr:uid="{00000000-0005-0000-0000-0000CDAF0000}"/>
    <cellStyle name="Title 42 4 2" xfId="44961" xr:uid="{00000000-0005-0000-0000-0000CEAF0000}"/>
    <cellStyle name="Title 42 4 2 2" xfId="44962" xr:uid="{00000000-0005-0000-0000-0000CFAF0000}"/>
    <cellStyle name="Title 42 4 2 2 2" xfId="44963" xr:uid="{00000000-0005-0000-0000-0000D0AF0000}"/>
    <cellStyle name="Title 42 4 2 2 3" xfId="44964" xr:uid="{00000000-0005-0000-0000-0000D1AF0000}"/>
    <cellStyle name="Title 42 4 2 3" xfId="44965" xr:uid="{00000000-0005-0000-0000-0000D2AF0000}"/>
    <cellStyle name="Title 42 4 2 4" xfId="44966" xr:uid="{00000000-0005-0000-0000-0000D3AF0000}"/>
    <cellStyle name="Title 42 4 3" xfId="44967" xr:uid="{00000000-0005-0000-0000-0000D4AF0000}"/>
    <cellStyle name="Title 42 4 3 2" xfId="44968" xr:uid="{00000000-0005-0000-0000-0000D5AF0000}"/>
    <cellStyle name="Title 42 4 3 2 2" xfId="44969" xr:uid="{00000000-0005-0000-0000-0000D6AF0000}"/>
    <cellStyle name="Title 42 4 3 2 3" xfId="44970" xr:uid="{00000000-0005-0000-0000-0000D7AF0000}"/>
    <cellStyle name="Title 42 4 3 3" xfId="44971" xr:uid="{00000000-0005-0000-0000-0000D8AF0000}"/>
    <cellStyle name="Title 42 4 3 4" xfId="44972" xr:uid="{00000000-0005-0000-0000-0000D9AF0000}"/>
    <cellStyle name="Title 42 4 4" xfId="44973" xr:uid="{00000000-0005-0000-0000-0000DAAF0000}"/>
    <cellStyle name="Title 42 4 4 2" xfId="44974" xr:uid="{00000000-0005-0000-0000-0000DBAF0000}"/>
    <cellStyle name="Title 42 4 4 3" xfId="44975" xr:uid="{00000000-0005-0000-0000-0000DCAF0000}"/>
    <cellStyle name="Title 42 4 5" xfId="44976" xr:uid="{00000000-0005-0000-0000-0000DDAF0000}"/>
    <cellStyle name="Title 42 4 6" xfId="44977" xr:uid="{00000000-0005-0000-0000-0000DEAF0000}"/>
    <cellStyle name="Title 42 5" xfId="44978" xr:uid="{00000000-0005-0000-0000-0000DFAF0000}"/>
    <cellStyle name="Title 42 5 2" xfId="44979" xr:uid="{00000000-0005-0000-0000-0000E0AF0000}"/>
    <cellStyle name="Title 42 5 2 2" xfId="44980" xr:uid="{00000000-0005-0000-0000-0000E1AF0000}"/>
    <cellStyle name="Title 42 5 2 2 2" xfId="44981" xr:uid="{00000000-0005-0000-0000-0000E2AF0000}"/>
    <cellStyle name="Title 42 5 2 2 3" xfId="44982" xr:uid="{00000000-0005-0000-0000-0000E3AF0000}"/>
    <cellStyle name="Title 42 5 2 3" xfId="44983" xr:uid="{00000000-0005-0000-0000-0000E4AF0000}"/>
    <cellStyle name="Title 42 5 2 4" xfId="44984" xr:uid="{00000000-0005-0000-0000-0000E5AF0000}"/>
    <cellStyle name="Title 42 5 3" xfId="44985" xr:uid="{00000000-0005-0000-0000-0000E6AF0000}"/>
    <cellStyle name="Title 42 5 3 2" xfId="44986" xr:uid="{00000000-0005-0000-0000-0000E7AF0000}"/>
    <cellStyle name="Title 42 5 3 2 2" xfId="44987" xr:uid="{00000000-0005-0000-0000-0000E8AF0000}"/>
    <cellStyle name="Title 42 5 3 2 3" xfId="44988" xr:uid="{00000000-0005-0000-0000-0000E9AF0000}"/>
    <cellStyle name="Title 42 5 3 3" xfId="44989" xr:uid="{00000000-0005-0000-0000-0000EAAF0000}"/>
    <cellStyle name="Title 42 5 3 4" xfId="44990" xr:uid="{00000000-0005-0000-0000-0000EBAF0000}"/>
    <cellStyle name="Title 42 5 4" xfId="44991" xr:uid="{00000000-0005-0000-0000-0000ECAF0000}"/>
    <cellStyle name="Title 42 5 4 2" xfId="44992" xr:uid="{00000000-0005-0000-0000-0000EDAF0000}"/>
    <cellStyle name="Title 42 5 4 2 2" xfId="44993" xr:uid="{00000000-0005-0000-0000-0000EEAF0000}"/>
    <cellStyle name="Title 42 5 4 2 3" xfId="44994" xr:uid="{00000000-0005-0000-0000-0000EFAF0000}"/>
    <cellStyle name="Title 42 5 4 3" xfId="44995" xr:uid="{00000000-0005-0000-0000-0000F0AF0000}"/>
    <cellStyle name="Title 42 5 4 4" xfId="44996" xr:uid="{00000000-0005-0000-0000-0000F1AF0000}"/>
    <cellStyle name="Title 42 5 5" xfId="44997" xr:uid="{00000000-0005-0000-0000-0000F2AF0000}"/>
    <cellStyle name="Title 42 5 5 2" xfId="44998" xr:uid="{00000000-0005-0000-0000-0000F3AF0000}"/>
    <cellStyle name="Title 42 5 5 3" xfId="44999" xr:uid="{00000000-0005-0000-0000-0000F4AF0000}"/>
    <cellStyle name="Title 42 5 6" xfId="45000" xr:uid="{00000000-0005-0000-0000-0000F5AF0000}"/>
    <cellStyle name="Title 42 5 7" xfId="45001" xr:uid="{00000000-0005-0000-0000-0000F6AF0000}"/>
    <cellStyle name="Title 42 6" xfId="45002" xr:uid="{00000000-0005-0000-0000-0000F7AF0000}"/>
    <cellStyle name="Title 42 6 2" xfId="45003" xr:uid="{00000000-0005-0000-0000-0000F8AF0000}"/>
    <cellStyle name="Title 42 6 2 2" xfId="45004" xr:uid="{00000000-0005-0000-0000-0000F9AF0000}"/>
    <cellStyle name="Title 42 6 2 2 2" xfId="45005" xr:uid="{00000000-0005-0000-0000-0000FAAF0000}"/>
    <cellStyle name="Title 42 6 2 2 3" xfId="45006" xr:uid="{00000000-0005-0000-0000-0000FBAF0000}"/>
    <cellStyle name="Title 42 6 2 3" xfId="45007" xr:uid="{00000000-0005-0000-0000-0000FCAF0000}"/>
    <cellStyle name="Title 42 6 2 4" xfId="45008" xr:uid="{00000000-0005-0000-0000-0000FDAF0000}"/>
    <cellStyle name="Title 42 6 3" xfId="45009" xr:uid="{00000000-0005-0000-0000-0000FEAF0000}"/>
    <cellStyle name="Title 42 6 3 2" xfId="45010" xr:uid="{00000000-0005-0000-0000-0000FFAF0000}"/>
    <cellStyle name="Title 42 6 3 2 2" xfId="45011" xr:uid="{00000000-0005-0000-0000-000000B00000}"/>
    <cellStyle name="Title 42 6 3 2 3" xfId="45012" xr:uid="{00000000-0005-0000-0000-000001B00000}"/>
    <cellStyle name="Title 42 6 3 3" xfId="45013" xr:uid="{00000000-0005-0000-0000-000002B00000}"/>
    <cellStyle name="Title 42 6 3 4" xfId="45014" xr:uid="{00000000-0005-0000-0000-000003B00000}"/>
    <cellStyle name="Title 42 6 4" xfId="45015" xr:uid="{00000000-0005-0000-0000-000004B00000}"/>
    <cellStyle name="Title 42 6 4 2" xfId="45016" xr:uid="{00000000-0005-0000-0000-000005B00000}"/>
    <cellStyle name="Title 42 6 4 3" xfId="45017" xr:uid="{00000000-0005-0000-0000-000006B00000}"/>
    <cellStyle name="Title 42 6 5" xfId="45018" xr:uid="{00000000-0005-0000-0000-000007B00000}"/>
    <cellStyle name="Title 42 6 6" xfId="45019" xr:uid="{00000000-0005-0000-0000-000008B00000}"/>
    <cellStyle name="Title 42 7" xfId="45020" xr:uid="{00000000-0005-0000-0000-000009B00000}"/>
    <cellStyle name="Title 42 7 2" xfId="45021" xr:uid="{00000000-0005-0000-0000-00000AB00000}"/>
    <cellStyle name="Title 42 7 2 2" xfId="45022" xr:uid="{00000000-0005-0000-0000-00000BB00000}"/>
    <cellStyle name="Title 42 7 2 3" xfId="45023" xr:uid="{00000000-0005-0000-0000-00000CB00000}"/>
    <cellStyle name="Title 42 7 3" xfId="45024" xr:uid="{00000000-0005-0000-0000-00000DB00000}"/>
    <cellStyle name="Title 42 7 4" xfId="45025" xr:uid="{00000000-0005-0000-0000-00000EB00000}"/>
    <cellStyle name="Title 42 8" xfId="45026" xr:uid="{00000000-0005-0000-0000-00000FB00000}"/>
    <cellStyle name="Title 42 8 2" xfId="45027" xr:uid="{00000000-0005-0000-0000-000010B00000}"/>
    <cellStyle name="Title 42 8 2 2" xfId="45028" xr:uid="{00000000-0005-0000-0000-000011B00000}"/>
    <cellStyle name="Title 42 8 2 3" xfId="45029" xr:uid="{00000000-0005-0000-0000-000012B00000}"/>
    <cellStyle name="Title 42 8 3" xfId="45030" xr:uid="{00000000-0005-0000-0000-000013B00000}"/>
    <cellStyle name="Title 42 8 4" xfId="45031" xr:uid="{00000000-0005-0000-0000-000014B00000}"/>
    <cellStyle name="Title 42 9" xfId="45032" xr:uid="{00000000-0005-0000-0000-000015B00000}"/>
    <cellStyle name="Title 42 9 2" xfId="45033" xr:uid="{00000000-0005-0000-0000-000016B00000}"/>
    <cellStyle name="Title 42 9 2 2" xfId="45034" xr:uid="{00000000-0005-0000-0000-000017B00000}"/>
    <cellStyle name="Title 42 9 2 3" xfId="45035" xr:uid="{00000000-0005-0000-0000-000018B00000}"/>
    <cellStyle name="Title 42 9 3" xfId="45036" xr:uid="{00000000-0005-0000-0000-000019B00000}"/>
    <cellStyle name="Title 42 9 4" xfId="45037" xr:uid="{00000000-0005-0000-0000-00001AB00000}"/>
    <cellStyle name="Title 43" xfId="45038" xr:uid="{00000000-0005-0000-0000-00001BB00000}"/>
    <cellStyle name="Title 43 10" xfId="45039" xr:uid="{00000000-0005-0000-0000-00001CB00000}"/>
    <cellStyle name="Title 43 10 2" xfId="45040" xr:uid="{00000000-0005-0000-0000-00001DB00000}"/>
    <cellStyle name="Title 43 10 3" xfId="45041" xr:uid="{00000000-0005-0000-0000-00001EB00000}"/>
    <cellStyle name="Title 43 11" xfId="45042" xr:uid="{00000000-0005-0000-0000-00001FB00000}"/>
    <cellStyle name="Title 43 11 2" xfId="45043" xr:uid="{00000000-0005-0000-0000-000020B00000}"/>
    <cellStyle name="Title 43 11 3" xfId="45044" xr:uid="{00000000-0005-0000-0000-000021B00000}"/>
    <cellStyle name="Title 43 12" xfId="45045" xr:uid="{00000000-0005-0000-0000-000022B00000}"/>
    <cellStyle name="Title 43 12 2" xfId="45046" xr:uid="{00000000-0005-0000-0000-000023B00000}"/>
    <cellStyle name="Title 43 12 3" xfId="45047" xr:uid="{00000000-0005-0000-0000-000024B00000}"/>
    <cellStyle name="Title 43 13" xfId="45048" xr:uid="{00000000-0005-0000-0000-000025B00000}"/>
    <cellStyle name="Title 43 2" xfId="45049" xr:uid="{00000000-0005-0000-0000-000026B00000}"/>
    <cellStyle name="Title 43 2 2" xfId="45050" xr:uid="{00000000-0005-0000-0000-000027B00000}"/>
    <cellStyle name="Title 43 2 2 2" xfId="45051" xr:uid="{00000000-0005-0000-0000-000028B00000}"/>
    <cellStyle name="Title 43 2 2 2 2" xfId="45052" xr:uid="{00000000-0005-0000-0000-000029B00000}"/>
    <cellStyle name="Title 43 2 2 2 3" xfId="45053" xr:uid="{00000000-0005-0000-0000-00002AB00000}"/>
    <cellStyle name="Title 43 2 2 3" xfId="45054" xr:uid="{00000000-0005-0000-0000-00002BB00000}"/>
    <cellStyle name="Title 43 2 2 4" xfId="45055" xr:uid="{00000000-0005-0000-0000-00002CB00000}"/>
    <cellStyle name="Title 43 2 3" xfId="45056" xr:uid="{00000000-0005-0000-0000-00002DB00000}"/>
    <cellStyle name="Title 43 2 3 2" xfId="45057" xr:uid="{00000000-0005-0000-0000-00002EB00000}"/>
    <cellStyle name="Title 43 2 3 2 2" xfId="45058" xr:uid="{00000000-0005-0000-0000-00002FB00000}"/>
    <cellStyle name="Title 43 2 3 2 3" xfId="45059" xr:uid="{00000000-0005-0000-0000-000030B00000}"/>
    <cellStyle name="Title 43 2 3 3" xfId="45060" xr:uid="{00000000-0005-0000-0000-000031B00000}"/>
    <cellStyle name="Title 43 2 3 4" xfId="45061" xr:uid="{00000000-0005-0000-0000-000032B00000}"/>
    <cellStyle name="Title 43 2 4" xfId="45062" xr:uid="{00000000-0005-0000-0000-000033B00000}"/>
    <cellStyle name="Title 43 2 4 2" xfId="45063" xr:uid="{00000000-0005-0000-0000-000034B00000}"/>
    <cellStyle name="Title 43 2 4 3" xfId="45064" xr:uid="{00000000-0005-0000-0000-000035B00000}"/>
    <cellStyle name="Title 43 2 5" xfId="45065" xr:uid="{00000000-0005-0000-0000-000036B00000}"/>
    <cellStyle name="Title 43 2 5 2" xfId="45066" xr:uid="{00000000-0005-0000-0000-000037B00000}"/>
    <cellStyle name="Title 43 2 5 3" xfId="45067" xr:uid="{00000000-0005-0000-0000-000038B00000}"/>
    <cellStyle name="Title 43 2 6" xfId="45068" xr:uid="{00000000-0005-0000-0000-000039B00000}"/>
    <cellStyle name="Title 43 2 7" xfId="45069" xr:uid="{00000000-0005-0000-0000-00003AB00000}"/>
    <cellStyle name="Title 43 3" xfId="45070" xr:uid="{00000000-0005-0000-0000-00003BB00000}"/>
    <cellStyle name="Title 43 3 2" xfId="45071" xr:uid="{00000000-0005-0000-0000-00003CB00000}"/>
    <cellStyle name="Title 43 3 2 2" xfId="45072" xr:uid="{00000000-0005-0000-0000-00003DB00000}"/>
    <cellStyle name="Title 43 3 2 2 2" xfId="45073" xr:uid="{00000000-0005-0000-0000-00003EB00000}"/>
    <cellStyle name="Title 43 3 2 2 3" xfId="45074" xr:uid="{00000000-0005-0000-0000-00003FB00000}"/>
    <cellStyle name="Title 43 3 2 3" xfId="45075" xr:uid="{00000000-0005-0000-0000-000040B00000}"/>
    <cellStyle name="Title 43 3 2 4" xfId="45076" xr:uid="{00000000-0005-0000-0000-000041B00000}"/>
    <cellStyle name="Title 43 3 3" xfId="45077" xr:uid="{00000000-0005-0000-0000-000042B00000}"/>
    <cellStyle name="Title 43 3 3 2" xfId="45078" xr:uid="{00000000-0005-0000-0000-000043B00000}"/>
    <cellStyle name="Title 43 3 3 2 2" xfId="45079" xr:uid="{00000000-0005-0000-0000-000044B00000}"/>
    <cellStyle name="Title 43 3 3 2 3" xfId="45080" xr:uid="{00000000-0005-0000-0000-000045B00000}"/>
    <cellStyle name="Title 43 3 3 3" xfId="45081" xr:uid="{00000000-0005-0000-0000-000046B00000}"/>
    <cellStyle name="Title 43 3 3 4" xfId="45082" xr:uid="{00000000-0005-0000-0000-000047B00000}"/>
    <cellStyle name="Title 43 3 4" xfId="45083" xr:uid="{00000000-0005-0000-0000-000048B00000}"/>
    <cellStyle name="Title 43 3 4 2" xfId="45084" xr:uid="{00000000-0005-0000-0000-000049B00000}"/>
    <cellStyle name="Title 43 3 4 3" xfId="45085" xr:uid="{00000000-0005-0000-0000-00004AB00000}"/>
    <cellStyle name="Title 43 3 5" xfId="45086" xr:uid="{00000000-0005-0000-0000-00004BB00000}"/>
    <cellStyle name="Title 43 3 6" xfId="45087" xr:uid="{00000000-0005-0000-0000-00004CB00000}"/>
    <cellStyle name="Title 43 4" xfId="45088" xr:uid="{00000000-0005-0000-0000-00004DB00000}"/>
    <cellStyle name="Title 43 4 2" xfId="45089" xr:uid="{00000000-0005-0000-0000-00004EB00000}"/>
    <cellStyle name="Title 43 4 2 2" xfId="45090" xr:uid="{00000000-0005-0000-0000-00004FB00000}"/>
    <cellStyle name="Title 43 4 2 2 2" xfId="45091" xr:uid="{00000000-0005-0000-0000-000050B00000}"/>
    <cellStyle name="Title 43 4 2 2 3" xfId="45092" xr:uid="{00000000-0005-0000-0000-000051B00000}"/>
    <cellStyle name="Title 43 4 2 3" xfId="45093" xr:uid="{00000000-0005-0000-0000-000052B00000}"/>
    <cellStyle name="Title 43 4 2 4" xfId="45094" xr:uid="{00000000-0005-0000-0000-000053B00000}"/>
    <cellStyle name="Title 43 4 3" xfId="45095" xr:uid="{00000000-0005-0000-0000-000054B00000}"/>
    <cellStyle name="Title 43 4 3 2" xfId="45096" xr:uid="{00000000-0005-0000-0000-000055B00000}"/>
    <cellStyle name="Title 43 4 3 2 2" xfId="45097" xr:uid="{00000000-0005-0000-0000-000056B00000}"/>
    <cellStyle name="Title 43 4 3 2 3" xfId="45098" xr:uid="{00000000-0005-0000-0000-000057B00000}"/>
    <cellStyle name="Title 43 4 3 3" xfId="45099" xr:uid="{00000000-0005-0000-0000-000058B00000}"/>
    <cellStyle name="Title 43 4 3 4" xfId="45100" xr:uid="{00000000-0005-0000-0000-000059B00000}"/>
    <cellStyle name="Title 43 4 4" xfId="45101" xr:uid="{00000000-0005-0000-0000-00005AB00000}"/>
    <cellStyle name="Title 43 4 4 2" xfId="45102" xr:uid="{00000000-0005-0000-0000-00005BB00000}"/>
    <cellStyle name="Title 43 4 4 3" xfId="45103" xr:uid="{00000000-0005-0000-0000-00005CB00000}"/>
    <cellStyle name="Title 43 4 5" xfId="45104" xr:uid="{00000000-0005-0000-0000-00005DB00000}"/>
    <cellStyle name="Title 43 4 6" xfId="45105" xr:uid="{00000000-0005-0000-0000-00005EB00000}"/>
    <cellStyle name="Title 43 5" xfId="45106" xr:uid="{00000000-0005-0000-0000-00005FB00000}"/>
    <cellStyle name="Title 43 5 2" xfId="45107" xr:uid="{00000000-0005-0000-0000-000060B00000}"/>
    <cellStyle name="Title 43 5 2 2" xfId="45108" xr:uid="{00000000-0005-0000-0000-000061B00000}"/>
    <cellStyle name="Title 43 5 2 2 2" xfId="45109" xr:uid="{00000000-0005-0000-0000-000062B00000}"/>
    <cellStyle name="Title 43 5 2 2 3" xfId="45110" xr:uid="{00000000-0005-0000-0000-000063B00000}"/>
    <cellStyle name="Title 43 5 2 3" xfId="45111" xr:uid="{00000000-0005-0000-0000-000064B00000}"/>
    <cellStyle name="Title 43 5 2 4" xfId="45112" xr:uid="{00000000-0005-0000-0000-000065B00000}"/>
    <cellStyle name="Title 43 5 3" xfId="45113" xr:uid="{00000000-0005-0000-0000-000066B00000}"/>
    <cellStyle name="Title 43 5 3 2" xfId="45114" xr:uid="{00000000-0005-0000-0000-000067B00000}"/>
    <cellStyle name="Title 43 5 3 2 2" xfId="45115" xr:uid="{00000000-0005-0000-0000-000068B00000}"/>
    <cellStyle name="Title 43 5 3 2 3" xfId="45116" xr:uid="{00000000-0005-0000-0000-000069B00000}"/>
    <cellStyle name="Title 43 5 3 3" xfId="45117" xr:uid="{00000000-0005-0000-0000-00006AB00000}"/>
    <cellStyle name="Title 43 5 3 4" xfId="45118" xr:uid="{00000000-0005-0000-0000-00006BB00000}"/>
    <cellStyle name="Title 43 5 4" xfId="45119" xr:uid="{00000000-0005-0000-0000-00006CB00000}"/>
    <cellStyle name="Title 43 5 4 2" xfId="45120" xr:uid="{00000000-0005-0000-0000-00006DB00000}"/>
    <cellStyle name="Title 43 5 4 2 2" xfId="45121" xr:uid="{00000000-0005-0000-0000-00006EB00000}"/>
    <cellStyle name="Title 43 5 4 2 3" xfId="45122" xr:uid="{00000000-0005-0000-0000-00006FB00000}"/>
    <cellStyle name="Title 43 5 4 3" xfId="45123" xr:uid="{00000000-0005-0000-0000-000070B00000}"/>
    <cellStyle name="Title 43 5 4 4" xfId="45124" xr:uid="{00000000-0005-0000-0000-000071B00000}"/>
    <cellStyle name="Title 43 5 5" xfId="45125" xr:uid="{00000000-0005-0000-0000-000072B00000}"/>
    <cellStyle name="Title 43 5 5 2" xfId="45126" xr:uid="{00000000-0005-0000-0000-000073B00000}"/>
    <cellStyle name="Title 43 5 5 3" xfId="45127" xr:uid="{00000000-0005-0000-0000-000074B00000}"/>
    <cellStyle name="Title 43 5 6" xfId="45128" xr:uid="{00000000-0005-0000-0000-000075B00000}"/>
    <cellStyle name="Title 43 5 7" xfId="45129" xr:uid="{00000000-0005-0000-0000-000076B00000}"/>
    <cellStyle name="Title 43 6" xfId="45130" xr:uid="{00000000-0005-0000-0000-000077B00000}"/>
    <cellStyle name="Title 43 6 2" xfId="45131" xr:uid="{00000000-0005-0000-0000-000078B00000}"/>
    <cellStyle name="Title 43 6 2 2" xfId="45132" xr:uid="{00000000-0005-0000-0000-000079B00000}"/>
    <cellStyle name="Title 43 6 2 2 2" xfId="45133" xr:uid="{00000000-0005-0000-0000-00007AB00000}"/>
    <cellStyle name="Title 43 6 2 2 3" xfId="45134" xr:uid="{00000000-0005-0000-0000-00007BB00000}"/>
    <cellStyle name="Title 43 6 2 3" xfId="45135" xr:uid="{00000000-0005-0000-0000-00007CB00000}"/>
    <cellStyle name="Title 43 6 2 4" xfId="45136" xr:uid="{00000000-0005-0000-0000-00007DB00000}"/>
    <cellStyle name="Title 43 6 3" xfId="45137" xr:uid="{00000000-0005-0000-0000-00007EB00000}"/>
    <cellStyle name="Title 43 6 3 2" xfId="45138" xr:uid="{00000000-0005-0000-0000-00007FB00000}"/>
    <cellStyle name="Title 43 6 3 2 2" xfId="45139" xr:uid="{00000000-0005-0000-0000-000080B00000}"/>
    <cellStyle name="Title 43 6 3 2 3" xfId="45140" xr:uid="{00000000-0005-0000-0000-000081B00000}"/>
    <cellStyle name="Title 43 6 3 3" xfId="45141" xr:uid="{00000000-0005-0000-0000-000082B00000}"/>
    <cellStyle name="Title 43 6 3 4" xfId="45142" xr:uid="{00000000-0005-0000-0000-000083B00000}"/>
    <cellStyle name="Title 43 6 4" xfId="45143" xr:uid="{00000000-0005-0000-0000-000084B00000}"/>
    <cellStyle name="Title 43 6 4 2" xfId="45144" xr:uid="{00000000-0005-0000-0000-000085B00000}"/>
    <cellStyle name="Title 43 6 4 3" xfId="45145" xr:uid="{00000000-0005-0000-0000-000086B00000}"/>
    <cellStyle name="Title 43 6 5" xfId="45146" xr:uid="{00000000-0005-0000-0000-000087B00000}"/>
    <cellStyle name="Title 43 6 6" xfId="45147" xr:uid="{00000000-0005-0000-0000-000088B00000}"/>
    <cellStyle name="Title 43 7" xfId="45148" xr:uid="{00000000-0005-0000-0000-000089B00000}"/>
    <cellStyle name="Title 43 7 2" xfId="45149" xr:uid="{00000000-0005-0000-0000-00008AB00000}"/>
    <cellStyle name="Title 43 7 2 2" xfId="45150" xr:uid="{00000000-0005-0000-0000-00008BB00000}"/>
    <cellStyle name="Title 43 7 2 3" xfId="45151" xr:uid="{00000000-0005-0000-0000-00008CB00000}"/>
    <cellStyle name="Title 43 7 3" xfId="45152" xr:uid="{00000000-0005-0000-0000-00008DB00000}"/>
    <cellStyle name="Title 43 7 4" xfId="45153" xr:uid="{00000000-0005-0000-0000-00008EB00000}"/>
    <cellStyle name="Title 43 8" xfId="45154" xr:uid="{00000000-0005-0000-0000-00008FB00000}"/>
    <cellStyle name="Title 43 8 2" xfId="45155" xr:uid="{00000000-0005-0000-0000-000090B00000}"/>
    <cellStyle name="Title 43 8 2 2" xfId="45156" xr:uid="{00000000-0005-0000-0000-000091B00000}"/>
    <cellStyle name="Title 43 8 2 3" xfId="45157" xr:uid="{00000000-0005-0000-0000-000092B00000}"/>
    <cellStyle name="Title 43 8 3" xfId="45158" xr:uid="{00000000-0005-0000-0000-000093B00000}"/>
    <cellStyle name="Title 43 8 4" xfId="45159" xr:uid="{00000000-0005-0000-0000-000094B00000}"/>
    <cellStyle name="Title 43 9" xfId="45160" xr:uid="{00000000-0005-0000-0000-000095B00000}"/>
    <cellStyle name="Title 43 9 2" xfId="45161" xr:uid="{00000000-0005-0000-0000-000096B00000}"/>
    <cellStyle name="Title 43 9 2 2" xfId="45162" xr:uid="{00000000-0005-0000-0000-000097B00000}"/>
    <cellStyle name="Title 43 9 2 3" xfId="45163" xr:uid="{00000000-0005-0000-0000-000098B00000}"/>
    <cellStyle name="Title 43 9 3" xfId="45164" xr:uid="{00000000-0005-0000-0000-000099B00000}"/>
    <cellStyle name="Title 43 9 4" xfId="45165" xr:uid="{00000000-0005-0000-0000-00009AB00000}"/>
    <cellStyle name="Title 44" xfId="45166" xr:uid="{00000000-0005-0000-0000-00009BB00000}"/>
    <cellStyle name="Title 5" xfId="45167" xr:uid="{00000000-0005-0000-0000-00009CB00000}"/>
    <cellStyle name="Title 5 10" xfId="45168" xr:uid="{00000000-0005-0000-0000-00009DB00000}"/>
    <cellStyle name="Title 5 10 2" xfId="45169" xr:uid="{00000000-0005-0000-0000-00009EB00000}"/>
    <cellStyle name="Title 5 10 2 2" xfId="45170" xr:uid="{00000000-0005-0000-0000-00009FB00000}"/>
    <cellStyle name="Title 5 10 2 3" xfId="45171" xr:uid="{00000000-0005-0000-0000-0000A0B00000}"/>
    <cellStyle name="Title 5 10 3" xfId="45172" xr:uid="{00000000-0005-0000-0000-0000A1B00000}"/>
    <cellStyle name="Title 5 10 4" xfId="45173" xr:uid="{00000000-0005-0000-0000-0000A2B00000}"/>
    <cellStyle name="Title 5 11" xfId="45174" xr:uid="{00000000-0005-0000-0000-0000A3B00000}"/>
    <cellStyle name="Title 5 11 2" xfId="45175" xr:uid="{00000000-0005-0000-0000-0000A4B00000}"/>
    <cellStyle name="Title 5 11 3" xfId="45176" xr:uid="{00000000-0005-0000-0000-0000A5B00000}"/>
    <cellStyle name="Title 5 12" xfId="45177" xr:uid="{00000000-0005-0000-0000-0000A6B00000}"/>
    <cellStyle name="Title 5 12 2" xfId="45178" xr:uid="{00000000-0005-0000-0000-0000A7B00000}"/>
    <cellStyle name="Title 5 12 3" xfId="45179" xr:uid="{00000000-0005-0000-0000-0000A8B00000}"/>
    <cellStyle name="Title 5 13" xfId="45180" xr:uid="{00000000-0005-0000-0000-0000A9B00000}"/>
    <cellStyle name="Title 5 13 2" xfId="45181" xr:uid="{00000000-0005-0000-0000-0000AAB00000}"/>
    <cellStyle name="Title 5 13 3" xfId="45182" xr:uid="{00000000-0005-0000-0000-0000ABB00000}"/>
    <cellStyle name="Title 5 14" xfId="45183" xr:uid="{00000000-0005-0000-0000-0000ACB00000}"/>
    <cellStyle name="Title 5 2" xfId="45184" xr:uid="{00000000-0005-0000-0000-0000ADB00000}"/>
    <cellStyle name="Title 5 2 10" xfId="45185" xr:uid="{00000000-0005-0000-0000-0000AEB00000}"/>
    <cellStyle name="Title 5 2 10 2" xfId="45186" xr:uid="{00000000-0005-0000-0000-0000AFB00000}"/>
    <cellStyle name="Title 5 2 10 3" xfId="45187" xr:uid="{00000000-0005-0000-0000-0000B0B00000}"/>
    <cellStyle name="Title 5 2 11" xfId="45188" xr:uid="{00000000-0005-0000-0000-0000B1B00000}"/>
    <cellStyle name="Title 5 2 12" xfId="45189" xr:uid="{00000000-0005-0000-0000-0000B2B00000}"/>
    <cellStyle name="Title 5 2 2" xfId="45190" xr:uid="{00000000-0005-0000-0000-0000B3B00000}"/>
    <cellStyle name="Title 5 2 2 2" xfId="45191" xr:uid="{00000000-0005-0000-0000-0000B4B00000}"/>
    <cellStyle name="Title 5 2 2 2 2" xfId="45192" xr:uid="{00000000-0005-0000-0000-0000B5B00000}"/>
    <cellStyle name="Title 5 2 2 2 2 2" xfId="45193" xr:uid="{00000000-0005-0000-0000-0000B6B00000}"/>
    <cellStyle name="Title 5 2 2 2 2 3" xfId="45194" xr:uid="{00000000-0005-0000-0000-0000B7B00000}"/>
    <cellStyle name="Title 5 2 2 2 3" xfId="45195" xr:uid="{00000000-0005-0000-0000-0000B8B00000}"/>
    <cellStyle name="Title 5 2 2 2 4" xfId="45196" xr:uid="{00000000-0005-0000-0000-0000B9B00000}"/>
    <cellStyle name="Title 5 2 2 3" xfId="45197" xr:uid="{00000000-0005-0000-0000-0000BAB00000}"/>
    <cellStyle name="Title 5 2 2 3 2" xfId="45198" xr:uid="{00000000-0005-0000-0000-0000BBB00000}"/>
    <cellStyle name="Title 5 2 2 3 2 2" xfId="45199" xr:uid="{00000000-0005-0000-0000-0000BCB00000}"/>
    <cellStyle name="Title 5 2 2 3 2 3" xfId="45200" xr:uid="{00000000-0005-0000-0000-0000BDB00000}"/>
    <cellStyle name="Title 5 2 2 3 3" xfId="45201" xr:uid="{00000000-0005-0000-0000-0000BEB00000}"/>
    <cellStyle name="Title 5 2 2 3 4" xfId="45202" xr:uid="{00000000-0005-0000-0000-0000BFB00000}"/>
    <cellStyle name="Title 5 2 2 4" xfId="45203" xr:uid="{00000000-0005-0000-0000-0000C0B00000}"/>
    <cellStyle name="Title 5 2 2 4 2" xfId="45204" xr:uid="{00000000-0005-0000-0000-0000C1B00000}"/>
    <cellStyle name="Title 5 2 2 4 3" xfId="45205" xr:uid="{00000000-0005-0000-0000-0000C2B00000}"/>
    <cellStyle name="Title 5 2 2 5" xfId="45206" xr:uid="{00000000-0005-0000-0000-0000C3B00000}"/>
    <cellStyle name="Title 5 2 2 6" xfId="45207" xr:uid="{00000000-0005-0000-0000-0000C4B00000}"/>
    <cellStyle name="Title 5 2 3" xfId="45208" xr:uid="{00000000-0005-0000-0000-0000C5B00000}"/>
    <cellStyle name="Title 5 2 3 2" xfId="45209" xr:uid="{00000000-0005-0000-0000-0000C6B00000}"/>
    <cellStyle name="Title 5 2 3 2 2" xfId="45210" xr:uid="{00000000-0005-0000-0000-0000C7B00000}"/>
    <cellStyle name="Title 5 2 3 2 2 2" xfId="45211" xr:uid="{00000000-0005-0000-0000-0000C8B00000}"/>
    <cellStyle name="Title 5 2 3 2 2 3" xfId="45212" xr:uid="{00000000-0005-0000-0000-0000C9B00000}"/>
    <cellStyle name="Title 5 2 3 2 3" xfId="45213" xr:uid="{00000000-0005-0000-0000-0000CAB00000}"/>
    <cellStyle name="Title 5 2 3 2 4" xfId="45214" xr:uid="{00000000-0005-0000-0000-0000CBB00000}"/>
    <cellStyle name="Title 5 2 3 3" xfId="45215" xr:uid="{00000000-0005-0000-0000-0000CCB00000}"/>
    <cellStyle name="Title 5 2 3 3 2" xfId="45216" xr:uid="{00000000-0005-0000-0000-0000CDB00000}"/>
    <cellStyle name="Title 5 2 3 3 2 2" xfId="45217" xr:uid="{00000000-0005-0000-0000-0000CEB00000}"/>
    <cellStyle name="Title 5 2 3 3 2 3" xfId="45218" xr:uid="{00000000-0005-0000-0000-0000CFB00000}"/>
    <cellStyle name="Title 5 2 3 3 3" xfId="45219" xr:uid="{00000000-0005-0000-0000-0000D0B00000}"/>
    <cellStyle name="Title 5 2 3 3 4" xfId="45220" xr:uid="{00000000-0005-0000-0000-0000D1B00000}"/>
    <cellStyle name="Title 5 2 3 4" xfId="45221" xr:uid="{00000000-0005-0000-0000-0000D2B00000}"/>
    <cellStyle name="Title 5 2 3 4 2" xfId="45222" xr:uid="{00000000-0005-0000-0000-0000D3B00000}"/>
    <cellStyle name="Title 5 2 3 4 3" xfId="45223" xr:uid="{00000000-0005-0000-0000-0000D4B00000}"/>
    <cellStyle name="Title 5 2 3 5" xfId="45224" xr:uid="{00000000-0005-0000-0000-0000D5B00000}"/>
    <cellStyle name="Title 5 2 3 6" xfId="45225" xr:uid="{00000000-0005-0000-0000-0000D6B00000}"/>
    <cellStyle name="Title 5 2 4" xfId="45226" xr:uid="{00000000-0005-0000-0000-0000D7B00000}"/>
    <cellStyle name="Title 5 2 4 2" xfId="45227" xr:uid="{00000000-0005-0000-0000-0000D8B00000}"/>
    <cellStyle name="Title 5 2 4 2 2" xfId="45228" xr:uid="{00000000-0005-0000-0000-0000D9B00000}"/>
    <cellStyle name="Title 5 2 4 2 2 2" xfId="45229" xr:uid="{00000000-0005-0000-0000-0000DAB00000}"/>
    <cellStyle name="Title 5 2 4 2 2 3" xfId="45230" xr:uid="{00000000-0005-0000-0000-0000DBB00000}"/>
    <cellStyle name="Title 5 2 4 2 3" xfId="45231" xr:uid="{00000000-0005-0000-0000-0000DCB00000}"/>
    <cellStyle name="Title 5 2 4 2 4" xfId="45232" xr:uid="{00000000-0005-0000-0000-0000DDB00000}"/>
    <cellStyle name="Title 5 2 4 3" xfId="45233" xr:uid="{00000000-0005-0000-0000-0000DEB00000}"/>
    <cellStyle name="Title 5 2 4 3 2" xfId="45234" xr:uid="{00000000-0005-0000-0000-0000DFB00000}"/>
    <cellStyle name="Title 5 2 4 3 2 2" xfId="45235" xr:uid="{00000000-0005-0000-0000-0000E0B00000}"/>
    <cellStyle name="Title 5 2 4 3 2 3" xfId="45236" xr:uid="{00000000-0005-0000-0000-0000E1B00000}"/>
    <cellStyle name="Title 5 2 4 3 3" xfId="45237" xr:uid="{00000000-0005-0000-0000-0000E2B00000}"/>
    <cellStyle name="Title 5 2 4 3 4" xfId="45238" xr:uid="{00000000-0005-0000-0000-0000E3B00000}"/>
    <cellStyle name="Title 5 2 4 4" xfId="45239" xr:uid="{00000000-0005-0000-0000-0000E4B00000}"/>
    <cellStyle name="Title 5 2 4 4 2" xfId="45240" xr:uid="{00000000-0005-0000-0000-0000E5B00000}"/>
    <cellStyle name="Title 5 2 4 4 2 2" xfId="45241" xr:uid="{00000000-0005-0000-0000-0000E6B00000}"/>
    <cellStyle name="Title 5 2 4 4 2 3" xfId="45242" xr:uid="{00000000-0005-0000-0000-0000E7B00000}"/>
    <cellStyle name="Title 5 2 4 4 3" xfId="45243" xr:uid="{00000000-0005-0000-0000-0000E8B00000}"/>
    <cellStyle name="Title 5 2 4 4 4" xfId="45244" xr:uid="{00000000-0005-0000-0000-0000E9B00000}"/>
    <cellStyle name="Title 5 2 4 5" xfId="45245" xr:uid="{00000000-0005-0000-0000-0000EAB00000}"/>
    <cellStyle name="Title 5 2 4 5 2" xfId="45246" xr:uid="{00000000-0005-0000-0000-0000EBB00000}"/>
    <cellStyle name="Title 5 2 4 5 3" xfId="45247" xr:uid="{00000000-0005-0000-0000-0000ECB00000}"/>
    <cellStyle name="Title 5 2 4 6" xfId="45248" xr:uid="{00000000-0005-0000-0000-0000EDB00000}"/>
    <cellStyle name="Title 5 2 4 7" xfId="45249" xr:uid="{00000000-0005-0000-0000-0000EEB00000}"/>
    <cellStyle name="Title 5 2 5" xfId="45250" xr:uid="{00000000-0005-0000-0000-0000EFB00000}"/>
    <cellStyle name="Title 5 2 5 2" xfId="45251" xr:uid="{00000000-0005-0000-0000-0000F0B00000}"/>
    <cellStyle name="Title 5 2 5 2 2" xfId="45252" xr:uid="{00000000-0005-0000-0000-0000F1B00000}"/>
    <cellStyle name="Title 5 2 5 2 2 2" xfId="45253" xr:uid="{00000000-0005-0000-0000-0000F2B00000}"/>
    <cellStyle name="Title 5 2 5 2 2 3" xfId="45254" xr:uid="{00000000-0005-0000-0000-0000F3B00000}"/>
    <cellStyle name="Title 5 2 5 2 3" xfId="45255" xr:uid="{00000000-0005-0000-0000-0000F4B00000}"/>
    <cellStyle name="Title 5 2 5 2 4" xfId="45256" xr:uid="{00000000-0005-0000-0000-0000F5B00000}"/>
    <cellStyle name="Title 5 2 5 3" xfId="45257" xr:uid="{00000000-0005-0000-0000-0000F6B00000}"/>
    <cellStyle name="Title 5 2 5 3 2" xfId="45258" xr:uid="{00000000-0005-0000-0000-0000F7B00000}"/>
    <cellStyle name="Title 5 2 5 3 2 2" xfId="45259" xr:uid="{00000000-0005-0000-0000-0000F8B00000}"/>
    <cellStyle name="Title 5 2 5 3 2 3" xfId="45260" xr:uid="{00000000-0005-0000-0000-0000F9B00000}"/>
    <cellStyle name="Title 5 2 5 3 3" xfId="45261" xr:uid="{00000000-0005-0000-0000-0000FAB00000}"/>
    <cellStyle name="Title 5 2 5 3 4" xfId="45262" xr:uid="{00000000-0005-0000-0000-0000FBB00000}"/>
    <cellStyle name="Title 5 2 5 4" xfId="45263" xr:uid="{00000000-0005-0000-0000-0000FCB00000}"/>
    <cellStyle name="Title 5 2 5 4 2" xfId="45264" xr:uid="{00000000-0005-0000-0000-0000FDB00000}"/>
    <cellStyle name="Title 5 2 5 4 3" xfId="45265" xr:uid="{00000000-0005-0000-0000-0000FEB00000}"/>
    <cellStyle name="Title 5 2 5 5" xfId="45266" xr:uid="{00000000-0005-0000-0000-0000FFB00000}"/>
    <cellStyle name="Title 5 2 5 6" xfId="45267" xr:uid="{00000000-0005-0000-0000-000000B10000}"/>
    <cellStyle name="Title 5 2 6" xfId="45268" xr:uid="{00000000-0005-0000-0000-000001B10000}"/>
    <cellStyle name="Title 5 2 6 2" xfId="45269" xr:uid="{00000000-0005-0000-0000-000002B10000}"/>
    <cellStyle name="Title 5 2 6 2 2" xfId="45270" xr:uid="{00000000-0005-0000-0000-000003B10000}"/>
    <cellStyle name="Title 5 2 6 2 3" xfId="45271" xr:uid="{00000000-0005-0000-0000-000004B10000}"/>
    <cellStyle name="Title 5 2 6 3" xfId="45272" xr:uid="{00000000-0005-0000-0000-000005B10000}"/>
    <cellStyle name="Title 5 2 6 4" xfId="45273" xr:uid="{00000000-0005-0000-0000-000006B10000}"/>
    <cellStyle name="Title 5 2 7" xfId="45274" xr:uid="{00000000-0005-0000-0000-000007B10000}"/>
    <cellStyle name="Title 5 2 7 2" xfId="45275" xr:uid="{00000000-0005-0000-0000-000008B10000}"/>
    <cellStyle name="Title 5 2 7 2 2" xfId="45276" xr:uid="{00000000-0005-0000-0000-000009B10000}"/>
    <cellStyle name="Title 5 2 7 2 3" xfId="45277" xr:uid="{00000000-0005-0000-0000-00000AB10000}"/>
    <cellStyle name="Title 5 2 7 3" xfId="45278" xr:uid="{00000000-0005-0000-0000-00000BB10000}"/>
    <cellStyle name="Title 5 2 7 4" xfId="45279" xr:uid="{00000000-0005-0000-0000-00000CB10000}"/>
    <cellStyle name="Title 5 2 8" xfId="45280" xr:uid="{00000000-0005-0000-0000-00000DB10000}"/>
    <cellStyle name="Title 5 2 8 2" xfId="45281" xr:uid="{00000000-0005-0000-0000-00000EB10000}"/>
    <cellStyle name="Title 5 2 8 2 2" xfId="45282" xr:uid="{00000000-0005-0000-0000-00000FB10000}"/>
    <cellStyle name="Title 5 2 8 2 3" xfId="45283" xr:uid="{00000000-0005-0000-0000-000010B10000}"/>
    <cellStyle name="Title 5 2 8 3" xfId="45284" xr:uid="{00000000-0005-0000-0000-000011B10000}"/>
    <cellStyle name="Title 5 2 8 4" xfId="45285" xr:uid="{00000000-0005-0000-0000-000012B10000}"/>
    <cellStyle name="Title 5 2 9" xfId="45286" xr:uid="{00000000-0005-0000-0000-000013B10000}"/>
    <cellStyle name="Title 5 2 9 2" xfId="45287" xr:uid="{00000000-0005-0000-0000-000014B10000}"/>
    <cellStyle name="Title 5 2 9 3" xfId="45288" xr:uid="{00000000-0005-0000-0000-000015B10000}"/>
    <cellStyle name="Title 5 3" xfId="45289" xr:uid="{00000000-0005-0000-0000-000016B10000}"/>
    <cellStyle name="Title 5 3 2" xfId="45290" xr:uid="{00000000-0005-0000-0000-000017B10000}"/>
    <cellStyle name="Title 5 3 2 2" xfId="45291" xr:uid="{00000000-0005-0000-0000-000018B10000}"/>
    <cellStyle name="Title 5 3 2 2 2" xfId="45292" xr:uid="{00000000-0005-0000-0000-000019B10000}"/>
    <cellStyle name="Title 5 3 2 2 3" xfId="45293" xr:uid="{00000000-0005-0000-0000-00001AB10000}"/>
    <cellStyle name="Title 5 3 2 3" xfId="45294" xr:uid="{00000000-0005-0000-0000-00001BB10000}"/>
    <cellStyle name="Title 5 3 2 4" xfId="45295" xr:uid="{00000000-0005-0000-0000-00001CB10000}"/>
    <cellStyle name="Title 5 3 3" xfId="45296" xr:uid="{00000000-0005-0000-0000-00001DB10000}"/>
    <cellStyle name="Title 5 3 3 2" xfId="45297" xr:uid="{00000000-0005-0000-0000-00001EB10000}"/>
    <cellStyle name="Title 5 3 3 2 2" xfId="45298" xr:uid="{00000000-0005-0000-0000-00001FB10000}"/>
    <cellStyle name="Title 5 3 3 2 3" xfId="45299" xr:uid="{00000000-0005-0000-0000-000020B10000}"/>
    <cellStyle name="Title 5 3 3 3" xfId="45300" xr:uid="{00000000-0005-0000-0000-000021B10000}"/>
    <cellStyle name="Title 5 3 3 4" xfId="45301" xr:uid="{00000000-0005-0000-0000-000022B10000}"/>
    <cellStyle name="Title 5 3 4" xfId="45302" xr:uid="{00000000-0005-0000-0000-000023B10000}"/>
    <cellStyle name="Title 5 3 4 2" xfId="45303" xr:uid="{00000000-0005-0000-0000-000024B10000}"/>
    <cellStyle name="Title 5 3 4 3" xfId="45304" xr:uid="{00000000-0005-0000-0000-000025B10000}"/>
    <cellStyle name="Title 5 3 5" xfId="45305" xr:uid="{00000000-0005-0000-0000-000026B10000}"/>
    <cellStyle name="Title 5 3 5 2" xfId="45306" xr:uid="{00000000-0005-0000-0000-000027B10000}"/>
    <cellStyle name="Title 5 3 5 3" xfId="45307" xr:uid="{00000000-0005-0000-0000-000028B10000}"/>
    <cellStyle name="Title 5 3 6" xfId="45308" xr:uid="{00000000-0005-0000-0000-000029B10000}"/>
    <cellStyle name="Title 5 3 7" xfId="45309" xr:uid="{00000000-0005-0000-0000-00002AB10000}"/>
    <cellStyle name="Title 5 4" xfId="45310" xr:uid="{00000000-0005-0000-0000-00002BB10000}"/>
    <cellStyle name="Title 5 4 2" xfId="45311" xr:uid="{00000000-0005-0000-0000-00002CB10000}"/>
    <cellStyle name="Title 5 4 2 2" xfId="45312" xr:uid="{00000000-0005-0000-0000-00002DB10000}"/>
    <cellStyle name="Title 5 4 2 2 2" xfId="45313" xr:uid="{00000000-0005-0000-0000-00002EB10000}"/>
    <cellStyle name="Title 5 4 2 2 3" xfId="45314" xr:uid="{00000000-0005-0000-0000-00002FB10000}"/>
    <cellStyle name="Title 5 4 2 3" xfId="45315" xr:uid="{00000000-0005-0000-0000-000030B10000}"/>
    <cellStyle name="Title 5 4 2 4" xfId="45316" xr:uid="{00000000-0005-0000-0000-000031B10000}"/>
    <cellStyle name="Title 5 4 3" xfId="45317" xr:uid="{00000000-0005-0000-0000-000032B10000}"/>
    <cellStyle name="Title 5 4 3 2" xfId="45318" xr:uid="{00000000-0005-0000-0000-000033B10000}"/>
    <cellStyle name="Title 5 4 3 2 2" xfId="45319" xr:uid="{00000000-0005-0000-0000-000034B10000}"/>
    <cellStyle name="Title 5 4 3 2 3" xfId="45320" xr:uid="{00000000-0005-0000-0000-000035B10000}"/>
    <cellStyle name="Title 5 4 3 3" xfId="45321" xr:uid="{00000000-0005-0000-0000-000036B10000}"/>
    <cellStyle name="Title 5 4 3 4" xfId="45322" xr:uid="{00000000-0005-0000-0000-000037B10000}"/>
    <cellStyle name="Title 5 4 4" xfId="45323" xr:uid="{00000000-0005-0000-0000-000038B10000}"/>
    <cellStyle name="Title 5 4 4 2" xfId="45324" xr:uid="{00000000-0005-0000-0000-000039B10000}"/>
    <cellStyle name="Title 5 4 4 3" xfId="45325" xr:uid="{00000000-0005-0000-0000-00003AB10000}"/>
    <cellStyle name="Title 5 4 5" xfId="45326" xr:uid="{00000000-0005-0000-0000-00003BB10000}"/>
    <cellStyle name="Title 5 4 6" xfId="45327" xr:uid="{00000000-0005-0000-0000-00003CB10000}"/>
    <cellStyle name="Title 5 5" xfId="45328" xr:uid="{00000000-0005-0000-0000-00003DB10000}"/>
    <cellStyle name="Title 5 5 2" xfId="45329" xr:uid="{00000000-0005-0000-0000-00003EB10000}"/>
    <cellStyle name="Title 5 5 2 2" xfId="45330" xr:uid="{00000000-0005-0000-0000-00003FB10000}"/>
    <cellStyle name="Title 5 5 2 2 2" xfId="45331" xr:uid="{00000000-0005-0000-0000-000040B10000}"/>
    <cellStyle name="Title 5 5 2 2 3" xfId="45332" xr:uid="{00000000-0005-0000-0000-000041B10000}"/>
    <cellStyle name="Title 5 5 2 3" xfId="45333" xr:uid="{00000000-0005-0000-0000-000042B10000}"/>
    <cellStyle name="Title 5 5 2 4" xfId="45334" xr:uid="{00000000-0005-0000-0000-000043B10000}"/>
    <cellStyle name="Title 5 5 3" xfId="45335" xr:uid="{00000000-0005-0000-0000-000044B10000}"/>
    <cellStyle name="Title 5 5 3 2" xfId="45336" xr:uid="{00000000-0005-0000-0000-000045B10000}"/>
    <cellStyle name="Title 5 5 3 2 2" xfId="45337" xr:uid="{00000000-0005-0000-0000-000046B10000}"/>
    <cellStyle name="Title 5 5 3 2 3" xfId="45338" xr:uid="{00000000-0005-0000-0000-000047B10000}"/>
    <cellStyle name="Title 5 5 3 3" xfId="45339" xr:uid="{00000000-0005-0000-0000-000048B10000}"/>
    <cellStyle name="Title 5 5 3 4" xfId="45340" xr:uid="{00000000-0005-0000-0000-000049B10000}"/>
    <cellStyle name="Title 5 5 4" xfId="45341" xr:uid="{00000000-0005-0000-0000-00004AB10000}"/>
    <cellStyle name="Title 5 5 4 2" xfId="45342" xr:uid="{00000000-0005-0000-0000-00004BB10000}"/>
    <cellStyle name="Title 5 5 4 3" xfId="45343" xr:uid="{00000000-0005-0000-0000-00004CB10000}"/>
    <cellStyle name="Title 5 5 5" xfId="45344" xr:uid="{00000000-0005-0000-0000-00004DB10000}"/>
    <cellStyle name="Title 5 5 6" xfId="45345" xr:uid="{00000000-0005-0000-0000-00004EB10000}"/>
    <cellStyle name="Title 5 6" xfId="45346" xr:uid="{00000000-0005-0000-0000-00004FB10000}"/>
    <cellStyle name="Title 5 6 2" xfId="45347" xr:uid="{00000000-0005-0000-0000-000050B10000}"/>
    <cellStyle name="Title 5 6 2 2" xfId="45348" xr:uid="{00000000-0005-0000-0000-000051B10000}"/>
    <cellStyle name="Title 5 6 2 2 2" xfId="45349" xr:uid="{00000000-0005-0000-0000-000052B10000}"/>
    <cellStyle name="Title 5 6 2 2 3" xfId="45350" xr:uid="{00000000-0005-0000-0000-000053B10000}"/>
    <cellStyle name="Title 5 6 2 3" xfId="45351" xr:uid="{00000000-0005-0000-0000-000054B10000}"/>
    <cellStyle name="Title 5 6 2 4" xfId="45352" xr:uid="{00000000-0005-0000-0000-000055B10000}"/>
    <cellStyle name="Title 5 6 3" xfId="45353" xr:uid="{00000000-0005-0000-0000-000056B10000}"/>
    <cellStyle name="Title 5 6 3 2" xfId="45354" xr:uid="{00000000-0005-0000-0000-000057B10000}"/>
    <cellStyle name="Title 5 6 3 2 2" xfId="45355" xr:uid="{00000000-0005-0000-0000-000058B10000}"/>
    <cellStyle name="Title 5 6 3 2 3" xfId="45356" xr:uid="{00000000-0005-0000-0000-000059B10000}"/>
    <cellStyle name="Title 5 6 3 3" xfId="45357" xr:uid="{00000000-0005-0000-0000-00005AB10000}"/>
    <cellStyle name="Title 5 6 3 4" xfId="45358" xr:uid="{00000000-0005-0000-0000-00005BB10000}"/>
    <cellStyle name="Title 5 6 4" xfId="45359" xr:uid="{00000000-0005-0000-0000-00005CB10000}"/>
    <cellStyle name="Title 5 6 4 2" xfId="45360" xr:uid="{00000000-0005-0000-0000-00005DB10000}"/>
    <cellStyle name="Title 5 6 4 2 2" xfId="45361" xr:uid="{00000000-0005-0000-0000-00005EB10000}"/>
    <cellStyle name="Title 5 6 4 2 3" xfId="45362" xr:uid="{00000000-0005-0000-0000-00005FB10000}"/>
    <cellStyle name="Title 5 6 4 3" xfId="45363" xr:uid="{00000000-0005-0000-0000-000060B10000}"/>
    <cellStyle name="Title 5 6 4 4" xfId="45364" xr:uid="{00000000-0005-0000-0000-000061B10000}"/>
    <cellStyle name="Title 5 6 5" xfId="45365" xr:uid="{00000000-0005-0000-0000-000062B10000}"/>
    <cellStyle name="Title 5 6 5 2" xfId="45366" xr:uid="{00000000-0005-0000-0000-000063B10000}"/>
    <cellStyle name="Title 5 6 5 3" xfId="45367" xr:uid="{00000000-0005-0000-0000-000064B10000}"/>
    <cellStyle name="Title 5 6 6" xfId="45368" xr:uid="{00000000-0005-0000-0000-000065B10000}"/>
    <cellStyle name="Title 5 6 7" xfId="45369" xr:uid="{00000000-0005-0000-0000-000066B10000}"/>
    <cellStyle name="Title 5 7" xfId="45370" xr:uid="{00000000-0005-0000-0000-000067B10000}"/>
    <cellStyle name="Title 5 7 2" xfId="45371" xr:uid="{00000000-0005-0000-0000-000068B10000}"/>
    <cellStyle name="Title 5 7 2 2" xfId="45372" xr:uid="{00000000-0005-0000-0000-000069B10000}"/>
    <cellStyle name="Title 5 7 2 2 2" xfId="45373" xr:uid="{00000000-0005-0000-0000-00006AB10000}"/>
    <cellStyle name="Title 5 7 2 2 3" xfId="45374" xr:uid="{00000000-0005-0000-0000-00006BB10000}"/>
    <cellStyle name="Title 5 7 2 3" xfId="45375" xr:uid="{00000000-0005-0000-0000-00006CB10000}"/>
    <cellStyle name="Title 5 7 2 4" xfId="45376" xr:uid="{00000000-0005-0000-0000-00006DB10000}"/>
    <cellStyle name="Title 5 7 3" xfId="45377" xr:uid="{00000000-0005-0000-0000-00006EB10000}"/>
    <cellStyle name="Title 5 7 3 2" xfId="45378" xr:uid="{00000000-0005-0000-0000-00006FB10000}"/>
    <cellStyle name="Title 5 7 3 2 2" xfId="45379" xr:uid="{00000000-0005-0000-0000-000070B10000}"/>
    <cellStyle name="Title 5 7 3 2 3" xfId="45380" xr:uid="{00000000-0005-0000-0000-000071B10000}"/>
    <cellStyle name="Title 5 7 3 3" xfId="45381" xr:uid="{00000000-0005-0000-0000-000072B10000}"/>
    <cellStyle name="Title 5 7 3 4" xfId="45382" xr:uid="{00000000-0005-0000-0000-000073B10000}"/>
    <cellStyle name="Title 5 7 4" xfId="45383" xr:uid="{00000000-0005-0000-0000-000074B10000}"/>
    <cellStyle name="Title 5 7 4 2" xfId="45384" xr:uid="{00000000-0005-0000-0000-000075B10000}"/>
    <cellStyle name="Title 5 7 4 3" xfId="45385" xr:uid="{00000000-0005-0000-0000-000076B10000}"/>
    <cellStyle name="Title 5 7 5" xfId="45386" xr:uid="{00000000-0005-0000-0000-000077B10000}"/>
    <cellStyle name="Title 5 7 6" xfId="45387" xr:uid="{00000000-0005-0000-0000-000078B10000}"/>
    <cellStyle name="Title 5 8" xfId="45388" xr:uid="{00000000-0005-0000-0000-000079B10000}"/>
    <cellStyle name="Title 5 8 2" xfId="45389" xr:uid="{00000000-0005-0000-0000-00007AB10000}"/>
    <cellStyle name="Title 5 8 2 2" xfId="45390" xr:uid="{00000000-0005-0000-0000-00007BB10000}"/>
    <cellStyle name="Title 5 8 2 3" xfId="45391" xr:uid="{00000000-0005-0000-0000-00007CB10000}"/>
    <cellStyle name="Title 5 8 3" xfId="45392" xr:uid="{00000000-0005-0000-0000-00007DB10000}"/>
    <cellStyle name="Title 5 8 4" xfId="45393" xr:uid="{00000000-0005-0000-0000-00007EB10000}"/>
    <cellStyle name="Title 5 9" xfId="45394" xr:uid="{00000000-0005-0000-0000-00007FB10000}"/>
    <cellStyle name="Title 5 9 2" xfId="45395" xr:uid="{00000000-0005-0000-0000-000080B10000}"/>
    <cellStyle name="Title 5 9 2 2" xfId="45396" xr:uid="{00000000-0005-0000-0000-000081B10000}"/>
    <cellStyle name="Title 5 9 2 3" xfId="45397" xr:uid="{00000000-0005-0000-0000-000082B10000}"/>
    <cellStyle name="Title 5 9 3" xfId="45398" xr:uid="{00000000-0005-0000-0000-000083B10000}"/>
    <cellStyle name="Title 5 9 4" xfId="45399" xr:uid="{00000000-0005-0000-0000-000084B10000}"/>
    <cellStyle name="Title 6" xfId="45400" xr:uid="{00000000-0005-0000-0000-000085B10000}"/>
    <cellStyle name="Title 6 10" xfId="45401" xr:uid="{00000000-0005-0000-0000-000086B10000}"/>
    <cellStyle name="Title 6 10 2" xfId="45402" xr:uid="{00000000-0005-0000-0000-000087B10000}"/>
    <cellStyle name="Title 6 10 2 2" xfId="45403" xr:uid="{00000000-0005-0000-0000-000088B10000}"/>
    <cellStyle name="Title 6 10 2 3" xfId="45404" xr:uid="{00000000-0005-0000-0000-000089B10000}"/>
    <cellStyle name="Title 6 10 3" xfId="45405" xr:uid="{00000000-0005-0000-0000-00008AB10000}"/>
    <cellStyle name="Title 6 10 4" xfId="45406" xr:uid="{00000000-0005-0000-0000-00008BB10000}"/>
    <cellStyle name="Title 6 11" xfId="45407" xr:uid="{00000000-0005-0000-0000-00008CB10000}"/>
    <cellStyle name="Title 6 11 2" xfId="45408" xr:uid="{00000000-0005-0000-0000-00008DB10000}"/>
    <cellStyle name="Title 6 11 3" xfId="45409" xr:uid="{00000000-0005-0000-0000-00008EB10000}"/>
    <cellStyle name="Title 6 12" xfId="45410" xr:uid="{00000000-0005-0000-0000-00008FB10000}"/>
    <cellStyle name="Title 6 12 2" xfId="45411" xr:uid="{00000000-0005-0000-0000-000090B10000}"/>
    <cellStyle name="Title 6 12 3" xfId="45412" xr:uid="{00000000-0005-0000-0000-000091B10000}"/>
    <cellStyle name="Title 6 13" xfId="45413" xr:uid="{00000000-0005-0000-0000-000092B10000}"/>
    <cellStyle name="Title 6 13 2" xfId="45414" xr:uid="{00000000-0005-0000-0000-000093B10000}"/>
    <cellStyle name="Title 6 13 3" xfId="45415" xr:uid="{00000000-0005-0000-0000-000094B10000}"/>
    <cellStyle name="Title 6 14" xfId="45416" xr:uid="{00000000-0005-0000-0000-000095B10000}"/>
    <cellStyle name="Title 6 2" xfId="45417" xr:uid="{00000000-0005-0000-0000-000096B10000}"/>
    <cellStyle name="Title 6 2 10" xfId="45418" xr:uid="{00000000-0005-0000-0000-000097B10000}"/>
    <cellStyle name="Title 6 2 10 2" xfId="45419" xr:uid="{00000000-0005-0000-0000-000098B10000}"/>
    <cellStyle name="Title 6 2 10 3" xfId="45420" xr:uid="{00000000-0005-0000-0000-000099B10000}"/>
    <cellStyle name="Title 6 2 11" xfId="45421" xr:uid="{00000000-0005-0000-0000-00009AB10000}"/>
    <cellStyle name="Title 6 2 12" xfId="45422" xr:uid="{00000000-0005-0000-0000-00009BB10000}"/>
    <cellStyle name="Title 6 2 2" xfId="45423" xr:uid="{00000000-0005-0000-0000-00009CB10000}"/>
    <cellStyle name="Title 6 2 2 2" xfId="45424" xr:uid="{00000000-0005-0000-0000-00009DB10000}"/>
    <cellStyle name="Title 6 2 2 2 2" xfId="45425" xr:uid="{00000000-0005-0000-0000-00009EB10000}"/>
    <cellStyle name="Title 6 2 2 2 2 2" xfId="45426" xr:uid="{00000000-0005-0000-0000-00009FB10000}"/>
    <cellStyle name="Title 6 2 2 2 2 3" xfId="45427" xr:uid="{00000000-0005-0000-0000-0000A0B10000}"/>
    <cellStyle name="Title 6 2 2 2 3" xfId="45428" xr:uid="{00000000-0005-0000-0000-0000A1B10000}"/>
    <cellStyle name="Title 6 2 2 2 4" xfId="45429" xr:uid="{00000000-0005-0000-0000-0000A2B10000}"/>
    <cellStyle name="Title 6 2 2 3" xfId="45430" xr:uid="{00000000-0005-0000-0000-0000A3B10000}"/>
    <cellStyle name="Title 6 2 2 3 2" xfId="45431" xr:uid="{00000000-0005-0000-0000-0000A4B10000}"/>
    <cellStyle name="Title 6 2 2 3 2 2" xfId="45432" xr:uid="{00000000-0005-0000-0000-0000A5B10000}"/>
    <cellStyle name="Title 6 2 2 3 2 3" xfId="45433" xr:uid="{00000000-0005-0000-0000-0000A6B10000}"/>
    <cellStyle name="Title 6 2 2 3 3" xfId="45434" xr:uid="{00000000-0005-0000-0000-0000A7B10000}"/>
    <cellStyle name="Title 6 2 2 3 4" xfId="45435" xr:uid="{00000000-0005-0000-0000-0000A8B10000}"/>
    <cellStyle name="Title 6 2 2 4" xfId="45436" xr:uid="{00000000-0005-0000-0000-0000A9B10000}"/>
    <cellStyle name="Title 6 2 2 4 2" xfId="45437" xr:uid="{00000000-0005-0000-0000-0000AAB10000}"/>
    <cellStyle name="Title 6 2 2 4 3" xfId="45438" xr:uid="{00000000-0005-0000-0000-0000ABB10000}"/>
    <cellStyle name="Title 6 2 2 5" xfId="45439" xr:uid="{00000000-0005-0000-0000-0000ACB10000}"/>
    <cellStyle name="Title 6 2 2 6" xfId="45440" xr:uid="{00000000-0005-0000-0000-0000ADB10000}"/>
    <cellStyle name="Title 6 2 3" xfId="45441" xr:uid="{00000000-0005-0000-0000-0000AEB10000}"/>
    <cellStyle name="Title 6 2 3 2" xfId="45442" xr:uid="{00000000-0005-0000-0000-0000AFB10000}"/>
    <cellStyle name="Title 6 2 3 2 2" xfId="45443" xr:uid="{00000000-0005-0000-0000-0000B0B10000}"/>
    <cellStyle name="Title 6 2 3 2 2 2" xfId="45444" xr:uid="{00000000-0005-0000-0000-0000B1B10000}"/>
    <cellStyle name="Title 6 2 3 2 2 3" xfId="45445" xr:uid="{00000000-0005-0000-0000-0000B2B10000}"/>
    <cellStyle name="Title 6 2 3 2 3" xfId="45446" xr:uid="{00000000-0005-0000-0000-0000B3B10000}"/>
    <cellStyle name="Title 6 2 3 2 4" xfId="45447" xr:uid="{00000000-0005-0000-0000-0000B4B10000}"/>
    <cellStyle name="Title 6 2 3 3" xfId="45448" xr:uid="{00000000-0005-0000-0000-0000B5B10000}"/>
    <cellStyle name="Title 6 2 3 3 2" xfId="45449" xr:uid="{00000000-0005-0000-0000-0000B6B10000}"/>
    <cellStyle name="Title 6 2 3 3 2 2" xfId="45450" xr:uid="{00000000-0005-0000-0000-0000B7B10000}"/>
    <cellStyle name="Title 6 2 3 3 2 3" xfId="45451" xr:uid="{00000000-0005-0000-0000-0000B8B10000}"/>
    <cellStyle name="Title 6 2 3 3 3" xfId="45452" xr:uid="{00000000-0005-0000-0000-0000B9B10000}"/>
    <cellStyle name="Title 6 2 3 3 4" xfId="45453" xr:uid="{00000000-0005-0000-0000-0000BAB10000}"/>
    <cellStyle name="Title 6 2 3 4" xfId="45454" xr:uid="{00000000-0005-0000-0000-0000BBB10000}"/>
    <cellStyle name="Title 6 2 3 4 2" xfId="45455" xr:uid="{00000000-0005-0000-0000-0000BCB10000}"/>
    <cellStyle name="Title 6 2 3 4 3" xfId="45456" xr:uid="{00000000-0005-0000-0000-0000BDB10000}"/>
    <cellStyle name="Title 6 2 3 5" xfId="45457" xr:uid="{00000000-0005-0000-0000-0000BEB10000}"/>
    <cellStyle name="Title 6 2 3 6" xfId="45458" xr:uid="{00000000-0005-0000-0000-0000BFB10000}"/>
    <cellStyle name="Title 6 2 4" xfId="45459" xr:uid="{00000000-0005-0000-0000-0000C0B10000}"/>
    <cellStyle name="Title 6 2 4 2" xfId="45460" xr:uid="{00000000-0005-0000-0000-0000C1B10000}"/>
    <cellStyle name="Title 6 2 4 2 2" xfId="45461" xr:uid="{00000000-0005-0000-0000-0000C2B10000}"/>
    <cellStyle name="Title 6 2 4 2 2 2" xfId="45462" xr:uid="{00000000-0005-0000-0000-0000C3B10000}"/>
    <cellStyle name="Title 6 2 4 2 2 3" xfId="45463" xr:uid="{00000000-0005-0000-0000-0000C4B10000}"/>
    <cellStyle name="Title 6 2 4 2 3" xfId="45464" xr:uid="{00000000-0005-0000-0000-0000C5B10000}"/>
    <cellStyle name="Title 6 2 4 2 4" xfId="45465" xr:uid="{00000000-0005-0000-0000-0000C6B10000}"/>
    <cellStyle name="Title 6 2 4 3" xfId="45466" xr:uid="{00000000-0005-0000-0000-0000C7B10000}"/>
    <cellStyle name="Title 6 2 4 3 2" xfId="45467" xr:uid="{00000000-0005-0000-0000-0000C8B10000}"/>
    <cellStyle name="Title 6 2 4 3 2 2" xfId="45468" xr:uid="{00000000-0005-0000-0000-0000C9B10000}"/>
    <cellStyle name="Title 6 2 4 3 2 3" xfId="45469" xr:uid="{00000000-0005-0000-0000-0000CAB10000}"/>
    <cellStyle name="Title 6 2 4 3 3" xfId="45470" xr:uid="{00000000-0005-0000-0000-0000CBB10000}"/>
    <cellStyle name="Title 6 2 4 3 4" xfId="45471" xr:uid="{00000000-0005-0000-0000-0000CCB10000}"/>
    <cellStyle name="Title 6 2 4 4" xfId="45472" xr:uid="{00000000-0005-0000-0000-0000CDB10000}"/>
    <cellStyle name="Title 6 2 4 4 2" xfId="45473" xr:uid="{00000000-0005-0000-0000-0000CEB10000}"/>
    <cellStyle name="Title 6 2 4 4 2 2" xfId="45474" xr:uid="{00000000-0005-0000-0000-0000CFB10000}"/>
    <cellStyle name="Title 6 2 4 4 2 3" xfId="45475" xr:uid="{00000000-0005-0000-0000-0000D0B10000}"/>
    <cellStyle name="Title 6 2 4 4 3" xfId="45476" xr:uid="{00000000-0005-0000-0000-0000D1B10000}"/>
    <cellStyle name="Title 6 2 4 4 4" xfId="45477" xr:uid="{00000000-0005-0000-0000-0000D2B10000}"/>
    <cellStyle name="Title 6 2 4 5" xfId="45478" xr:uid="{00000000-0005-0000-0000-0000D3B10000}"/>
    <cellStyle name="Title 6 2 4 5 2" xfId="45479" xr:uid="{00000000-0005-0000-0000-0000D4B10000}"/>
    <cellStyle name="Title 6 2 4 5 3" xfId="45480" xr:uid="{00000000-0005-0000-0000-0000D5B10000}"/>
    <cellStyle name="Title 6 2 4 6" xfId="45481" xr:uid="{00000000-0005-0000-0000-0000D6B10000}"/>
    <cellStyle name="Title 6 2 4 7" xfId="45482" xr:uid="{00000000-0005-0000-0000-0000D7B10000}"/>
    <cellStyle name="Title 6 2 5" xfId="45483" xr:uid="{00000000-0005-0000-0000-0000D8B10000}"/>
    <cellStyle name="Title 6 2 5 2" xfId="45484" xr:uid="{00000000-0005-0000-0000-0000D9B10000}"/>
    <cellStyle name="Title 6 2 5 2 2" xfId="45485" xr:uid="{00000000-0005-0000-0000-0000DAB10000}"/>
    <cellStyle name="Title 6 2 5 2 2 2" xfId="45486" xr:uid="{00000000-0005-0000-0000-0000DBB10000}"/>
    <cellStyle name="Title 6 2 5 2 2 3" xfId="45487" xr:uid="{00000000-0005-0000-0000-0000DCB10000}"/>
    <cellStyle name="Title 6 2 5 2 3" xfId="45488" xr:uid="{00000000-0005-0000-0000-0000DDB10000}"/>
    <cellStyle name="Title 6 2 5 2 4" xfId="45489" xr:uid="{00000000-0005-0000-0000-0000DEB10000}"/>
    <cellStyle name="Title 6 2 5 3" xfId="45490" xr:uid="{00000000-0005-0000-0000-0000DFB10000}"/>
    <cellStyle name="Title 6 2 5 3 2" xfId="45491" xr:uid="{00000000-0005-0000-0000-0000E0B10000}"/>
    <cellStyle name="Title 6 2 5 3 2 2" xfId="45492" xr:uid="{00000000-0005-0000-0000-0000E1B10000}"/>
    <cellStyle name="Title 6 2 5 3 2 3" xfId="45493" xr:uid="{00000000-0005-0000-0000-0000E2B10000}"/>
    <cellStyle name="Title 6 2 5 3 3" xfId="45494" xr:uid="{00000000-0005-0000-0000-0000E3B10000}"/>
    <cellStyle name="Title 6 2 5 3 4" xfId="45495" xr:uid="{00000000-0005-0000-0000-0000E4B10000}"/>
    <cellStyle name="Title 6 2 5 4" xfId="45496" xr:uid="{00000000-0005-0000-0000-0000E5B10000}"/>
    <cellStyle name="Title 6 2 5 4 2" xfId="45497" xr:uid="{00000000-0005-0000-0000-0000E6B10000}"/>
    <cellStyle name="Title 6 2 5 4 3" xfId="45498" xr:uid="{00000000-0005-0000-0000-0000E7B10000}"/>
    <cellStyle name="Title 6 2 5 5" xfId="45499" xr:uid="{00000000-0005-0000-0000-0000E8B10000}"/>
    <cellStyle name="Title 6 2 5 6" xfId="45500" xr:uid="{00000000-0005-0000-0000-0000E9B10000}"/>
    <cellStyle name="Title 6 2 6" xfId="45501" xr:uid="{00000000-0005-0000-0000-0000EAB10000}"/>
    <cellStyle name="Title 6 2 6 2" xfId="45502" xr:uid="{00000000-0005-0000-0000-0000EBB10000}"/>
    <cellStyle name="Title 6 2 6 2 2" xfId="45503" xr:uid="{00000000-0005-0000-0000-0000ECB10000}"/>
    <cellStyle name="Title 6 2 6 2 3" xfId="45504" xr:uid="{00000000-0005-0000-0000-0000EDB10000}"/>
    <cellStyle name="Title 6 2 6 3" xfId="45505" xr:uid="{00000000-0005-0000-0000-0000EEB10000}"/>
    <cellStyle name="Title 6 2 6 4" xfId="45506" xr:uid="{00000000-0005-0000-0000-0000EFB10000}"/>
    <cellStyle name="Title 6 2 7" xfId="45507" xr:uid="{00000000-0005-0000-0000-0000F0B10000}"/>
    <cellStyle name="Title 6 2 7 2" xfId="45508" xr:uid="{00000000-0005-0000-0000-0000F1B10000}"/>
    <cellStyle name="Title 6 2 7 2 2" xfId="45509" xr:uid="{00000000-0005-0000-0000-0000F2B10000}"/>
    <cellStyle name="Title 6 2 7 2 3" xfId="45510" xr:uid="{00000000-0005-0000-0000-0000F3B10000}"/>
    <cellStyle name="Title 6 2 7 3" xfId="45511" xr:uid="{00000000-0005-0000-0000-0000F4B10000}"/>
    <cellStyle name="Title 6 2 7 4" xfId="45512" xr:uid="{00000000-0005-0000-0000-0000F5B10000}"/>
    <cellStyle name="Title 6 2 8" xfId="45513" xr:uid="{00000000-0005-0000-0000-0000F6B10000}"/>
    <cellStyle name="Title 6 2 8 2" xfId="45514" xr:uid="{00000000-0005-0000-0000-0000F7B10000}"/>
    <cellStyle name="Title 6 2 8 2 2" xfId="45515" xr:uid="{00000000-0005-0000-0000-0000F8B10000}"/>
    <cellStyle name="Title 6 2 8 2 3" xfId="45516" xr:uid="{00000000-0005-0000-0000-0000F9B10000}"/>
    <cellStyle name="Title 6 2 8 3" xfId="45517" xr:uid="{00000000-0005-0000-0000-0000FAB10000}"/>
    <cellStyle name="Title 6 2 8 4" xfId="45518" xr:uid="{00000000-0005-0000-0000-0000FBB10000}"/>
    <cellStyle name="Title 6 2 9" xfId="45519" xr:uid="{00000000-0005-0000-0000-0000FCB10000}"/>
    <cellStyle name="Title 6 2 9 2" xfId="45520" xr:uid="{00000000-0005-0000-0000-0000FDB10000}"/>
    <cellStyle name="Title 6 2 9 3" xfId="45521" xr:uid="{00000000-0005-0000-0000-0000FEB10000}"/>
    <cellStyle name="Title 6 3" xfId="45522" xr:uid="{00000000-0005-0000-0000-0000FFB10000}"/>
    <cellStyle name="Title 6 3 2" xfId="45523" xr:uid="{00000000-0005-0000-0000-000000B20000}"/>
    <cellStyle name="Title 6 3 2 2" xfId="45524" xr:uid="{00000000-0005-0000-0000-000001B20000}"/>
    <cellStyle name="Title 6 3 2 2 2" xfId="45525" xr:uid="{00000000-0005-0000-0000-000002B20000}"/>
    <cellStyle name="Title 6 3 2 2 3" xfId="45526" xr:uid="{00000000-0005-0000-0000-000003B20000}"/>
    <cellStyle name="Title 6 3 2 3" xfId="45527" xr:uid="{00000000-0005-0000-0000-000004B20000}"/>
    <cellStyle name="Title 6 3 2 4" xfId="45528" xr:uid="{00000000-0005-0000-0000-000005B20000}"/>
    <cellStyle name="Title 6 3 3" xfId="45529" xr:uid="{00000000-0005-0000-0000-000006B20000}"/>
    <cellStyle name="Title 6 3 3 2" xfId="45530" xr:uid="{00000000-0005-0000-0000-000007B20000}"/>
    <cellStyle name="Title 6 3 3 2 2" xfId="45531" xr:uid="{00000000-0005-0000-0000-000008B20000}"/>
    <cellStyle name="Title 6 3 3 2 3" xfId="45532" xr:uid="{00000000-0005-0000-0000-000009B20000}"/>
    <cellStyle name="Title 6 3 3 3" xfId="45533" xr:uid="{00000000-0005-0000-0000-00000AB20000}"/>
    <cellStyle name="Title 6 3 3 4" xfId="45534" xr:uid="{00000000-0005-0000-0000-00000BB20000}"/>
    <cellStyle name="Title 6 3 4" xfId="45535" xr:uid="{00000000-0005-0000-0000-00000CB20000}"/>
    <cellStyle name="Title 6 3 4 2" xfId="45536" xr:uid="{00000000-0005-0000-0000-00000DB20000}"/>
    <cellStyle name="Title 6 3 4 3" xfId="45537" xr:uid="{00000000-0005-0000-0000-00000EB20000}"/>
    <cellStyle name="Title 6 3 5" xfId="45538" xr:uid="{00000000-0005-0000-0000-00000FB20000}"/>
    <cellStyle name="Title 6 3 5 2" xfId="45539" xr:uid="{00000000-0005-0000-0000-000010B20000}"/>
    <cellStyle name="Title 6 3 5 3" xfId="45540" xr:uid="{00000000-0005-0000-0000-000011B20000}"/>
    <cellStyle name="Title 6 3 6" xfId="45541" xr:uid="{00000000-0005-0000-0000-000012B20000}"/>
    <cellStyle name="Title 6 3 7" xfId="45542" xr:uid="{00000000-0005-0000-0000-000013B20000}"/>
    <cellStyle name="Title 6 4" xfId="45543" xr:uid="{00000000-0005-0000-0000-000014B20000}"/>
    <cellStyle name="Title 6 4 2" xfId="45544" xr:uid="{00000000-0005-0000-0000-000015B20000}"/>
    <cellStyle name="Title 6 4 2 2" xfId="45545" xr:uid="{00000000-0005-0000-0000-000016B20000}"/>
    <cellStyle name="Title 6 4 2 2 2" xfId="45546" xr:uid="{00000000-0005-0000-0000-000017B20000}"/>
    <cellStyle name="Title 6 4 2 2 3" xfId="45547" xr:uid="{00000000-0005-0000-0000-000018B20000}"/>
    <cellStyle name="Title 6 4 2 3" xfId="45548" xr:uid="{00000000-0005-0000-0000-000019B20000}"/>
    <cellStyle name="Title 6 4 2 4" xfId="45549" xr:uid="{00000000-0005-0000-0000-00001AB20000}"/>
    <cellStyle name="Title 6 4 3" xfId="45550" xr:uid="{00000000-0005-0000-0000-00001BB20000}"/>
    <cellStyle name="Title 6 4 3 2" xfId="45551" xr:uid="{00000000-0005-0000-0000-00001CB20000}"/>
    <cellStyle name="Title 6 4 3 2 2" xfId="45552" xr:uid="{00000000-0005-0000-0000-00001DB20000}"/>
    <cellStyle name="Title 6 4 3 2 3" xfId="45553" xr:uid="{00000000-0005-0000-0000-00001EB20000}"/>
    <cellStyle name="Title 6 4 3 3" xfId="45554" xr:uid="{00000000-0005-0000-0000-00001FB20000}"/>
    <cellStyle name="Title 6 4 3 4" xfId="45555" xr:uid="{00000000-0005-0000-0000-000020B20000}"/>
    <cellStyle name="Title 6 4 4" xfId="45556" xr:uid="{00000000-0005-0000-0000-000021B20000}"/>
    <cellStyle name="Title 6 4 4 2" xfId="45557" xr:uid="{00000000-0005-0000-0000-000022B20000}"/>
    <cellStyle name="Title 6 4 4 3" xfId="45558" xr:uid="{00000000-0005-0000-0000-000023B20000}"/>
    <cellStyle name="Title 6 4 5" xfId="45559" xr:uid="{00000000-0005-0000-0000-000024B20000}"/>
    <cellStyle name="Title 6 4 6" xfId="45560" xr:uid="{00000000-0005-0000-0000-000025B20000}"/>
    <cellStyle name="Title 6 5" xfId="45561" xr:uid="{00000000-0005-0000-0000-000026B20000}"/>
    <cellStyle name="Title 6 5 2" xfId="45562" xr:uid="{00000000-0005-0000-0000-000027B20000}"/>
    <cellStyle name="Title 6 5 2 2" xfId="45563" xr:uid="{00000000-0005-0000-0000-000028B20000}"/>
    <cellStyle name="Title 6 5 2 2 2" xfId="45564" xr:uid="{00000000-0005-0000-0000-000029B20000}"/>
    <cellStyle name="Title 6 5 2 2 3" xfId="45565" xr:uid="{00000000-0005-0000-0000-00002AB20000}"/>
    <cellStyle name="Title 6 5 2 3" xfId="45566" xr:uid="{00000000-0005-0000-0000-00002BB20000}"/>
    <cellStyle name="Title 6 5 2 4" xfId="45567" xr:uid="{00000000-0005-0000-0000-00002CB20000}"/>
    <cellStyle name="Title 6 5 3" xfId="45568" xr:uid="{00000000-0005-0000-0000-00002DB20000}"/>
    <cellStyle name="Title 6 5 3 2" xfId="45569" xr:uid="{00000000-0005-0000-0000-00002EB20000}"/>
    <cellStyle name="Title 6 5 3 2 2" xfId="45570" xr:uid="{00000000-0005-0000-0000-00002FB20000}"/>
    <cellStyle name="Title 6 5 3 2 3" xfId="45571" xr:uid="{00000000-0005-0000-0000-000030B20000}"/>
    <cellStyle name="Title 6 5 3 3" xfId="45572" xr:uid="{00000000-0005-0000-0000-000031B20000}"/>
    <cellStyle name="Title 6 5 3 4" xfId="45573" xr:uid="{00000000-0005-0000-0000-000032B20000}"/>
    <cellStyle name="Title 6 5 4" xfId="45574" xr:uid="{00000000-0005-0000-0000-000033B20000}"/>
    <cellStyle name="Title 6 5 4 2" xfId="45575" xr:uid="{00000000-0005-0000-0000-000034B20000}"/>
    <cellStyle name="Title 6 5 4 3" xfId="45576" xr:uid="{00000000-0005-0000-0000-000035B20000}"/>
    <cellStyle name="Title 6 5 5" xfId="45577" xr:uid="{00000000-0005-0000-0000-000036B20000}"/>
    <cellStyle name="Title 6 5 6" xfId="45578" xr:uid="{00000000-0005-0000-0000-000037B20000}"/>
    <cellStyle name="Title 6 6" xfId="45579" xr:uid="{00000000-0005-0000-0000-000038B20000}"/>
    <cellStyle name="Title 6 6 2" xfId="45580" xr:uid="{00000000-0005-0000-0000-000039B20000}"/>
    <cellStyle name="Title 6 6 2 2" xfId="45581" xr:uid="{00000000-0005-0000-0000-00003AB20000}"/>
    <cellStyle name="Title 6 6 2 2 2" xfId="45582" xr:uid="{00000000-0005-0000-0000-00003BB20000}"/>
    <cellStyle name="Title 6 6 2 2 3" xfId="45583" xr:uid="{00000000-0005-0000-0000-00003CB20000}"/>
    <cellStyle name="Title 6 6 2 3" xfId="45584" xr:uid="{00000000-0005-0000-0000-00003DB20000}"/>
    <cellStyle name="Title 6 6 2 4" xfId="45585" xr:uid="{00000000-0005-0000-0000-00003EB20000}"/>
    <cellStyle name="Title 6 6 3" xfId="45586" xr:uid="{00000000-0005-0000-0000-00003FB20000}"/>
    <cellStyle name="Title 6 6 3 2" xfId="45587" xr:uid="{00000000-0005-0000-0000-000040B20000}"/>
    <cellStyle name="Title 6 6 3 2 2" xfId="45588" xr:uid="{00000000-0005-0000-0000-000041B20000}"/>
    <cellStyle name="Title 6 6 3 2 3" xfId="45589" xr:uid="{00000000-0005-0000-0000-000042B20000}"/>
    <cellStyle name="Title 6 6 3 3" xfId="45590" xr:uid="{00000000-0005-0000-0000-000043B20000}"/>
    <cellStyle name="Title 6 6 3 4" xfId="45591" xr:uid="{00000000-0005-0000-0000-000044B20000}"/>
    <cellStyle name="Title 6 6 4" xfId="45592" xr:uid="{00000000-0005-0000-0000-000045B20000}"/>
    <cellStyle name="Title 6 6 4 2" xfId="45593" xr:uid="{00000000-0005-0000-0000-000046B20000}"/>
    <cellStyle name="Title 6 6 4 2 2" xfId="45594" xr:uid="{00000000-0005-0000-0000-000047B20000}"/>
    <cellStyle name="Title 6 6 4 2 3" xfId="45595" xr:uid="{00000000-0005-0000-0000-000048B20000}"/>
    <cellStyle name="Title 6 6 4 3" xfId="45596" xr:uid="{00000000-0005-0000-0000-000049B20000}"/>
    <cellStyle name="Title 6 6 4 4" xfId="45597" xr:uid="{00000000-0005-0000-0000-00004AB20000}"/>
    <cellStyle name="Title 6 6 5" xfId="45598" xr:uid="{00000000-0005-0000-0000-00004BB20000}"/>
    <cellStyle name="Title 6 6 5 2" xfId="45599" xr:uid="{00000000-0005-0000-0000-00004CB20000}"/>
    <cellStyle name="Title 6 6 5 3" xfId="45600" xr:uid="{00000000-0005-0000-0000-00004DB20000}"/>
    <cellStyle name="Title 6 6 6" xfId="45601" xr:uid="{00000000-0005-0000-0000-00004EB20000}"/>
    <cellStyle name="Title 6 6 7" xfId="45602" xr:uid="{00000000-0005-0000-0000-00004FB20000}"/>
    <cellStyle name="Title 6 7" xfId="45603" xr:uid="{00000000-0005-0000-0000-000050B20000}"/>
    <cellStyle name="Title 6 7 2" xfId="45604" xr:uid="{00000000-0005-0000-0000-000051B20000}"/>
    <cellStyle name="Title 6 7 2 2" xfId="45605" xr:uid="{00000000-0005-0000-0000-000052B20000}"/>
    <cellStyle name="Title 6 7 2 2 2" xfId="45606" xr:uid="{00000000-0005-0000-0000-000053B20000}"/>
    <cellStyle name="Title 6 7 2 2 3" xfId="45607" xr:uid="{00000000-0005-0000-0000-000054B20000}"/>
    <cellStyle name="Title 6 7 2 3" xfId="45608" xr:uid="{00000000-0005-0000-0000-000055B20000}"/>
    <cellStyle name="Title 6 7 2 4" xfId="45609" xr:uid="{00000000-0005-0000-0000-000056B20000}"/>
    <cellStyle name="Title 6 7 3" xfId="45610" xr:uid="{00000000-0005-0000-0000-000057B20000}"/>
    <cellStyle name="Title 6 7 3 2" xfId="45611" xr:uid="{00000000-0005-0000-0000-000058B20000}"/>
    <cellStyle name="Title 6 7 3 2 2" xfId="45612" xr:uid="{00000000-0005-0000-0000-000059B20000}"/>
    <cellStyle name="Title 6 7 3 2 3" xfId="45613" xr:uid="{00000000-0005-0000-0000-00005AB20000}"/>
    <cellStyle name="Title 6 7 3 3" xfId="45614" xr:uid="{00000000-0005-0000-0000-00005BB20000}"/>
    <cellStyle name="Title 6 7 3 4" xfId="45615" xr:uid="{00000000-0005-0000-0000-00005CB20000}"/>
    <cellStyle name="Title 6 7 4" xfId="45616" xr:uid="{00000000-0005-0000-0000-00005DB20000}"/>
    <cellStyle name="Title 6 7 4 2" xfId="45617" xr:uid="{00000000-0005-0000-0000-00005EB20000}"/>
    <cellStyle name="Title 6 7 4 3" xfId="45618" xr:uid="{00000000-0005-0000-0000-00005FB20000}"/>
    <cellStyle name="Title 6 7 5" xfId="45619" xr:uid="{00000000-0005-0000-0000-000060B20000}"/>
    <cellStyle name="Title 6 7 6" xfId="45620" xr:uid="{00000000-0005-0000-0000-000061B20000}"/>
    <cellStyle name="Title 6 8" xfId="45621" xr:uid="{00000000-0005-0000-0000-000062B20000}"/>
    <cellStyle name="Title 6 8 2" xfId="45622" xr:uid="{00000000-0005-0000-0000-000063B20000}"/>
    <cellStyle name="Title 6 8 2 2" xfId="45623" xr:uid="{00000000-0005-0000-0000-000064B20000}"/>
    <cellStyle name="Title 6 8 2 3" xfId="45624" xr:uid="{00000000-0005-0000-0000-000065B20000}"/>
    <cellStyle name="Title 6 8 3" xfId="45625" xr:uid="{00000000-0005-0000-0000-000066B20000}"/>
    <cellStyle name="Title 6 8 4" xfId="45626" xr:uid="{00000000-0005-0000-0000-000067B20000}"/>
    <cellStyle name="Title 6 9" xfId="45627" xr:uid="{00000000-0005-0000-0000-000068B20000}"/>
    <cellStyle name="Title 6 9 2" xfId="45628" xr:uid="{00000000-0005-0000-0000-000069B20000}"/>
    <cellStyle name="Title 6 9 2 2" xfId="45629" xr:uid="{00000000-0005-0000-0000-00006AB20000}"/>
    <cellStyle name="Title 6 9 2 3" xfId="45630" xr:uid="{00000000-0005-0000-0000-00006BB20000}"/>
    <cellStyle name="Title 6 9 3" xfId="45631" xr:uid="{00000000-0005-0000-0000-00006CB20000}"/>
    <cellStyle name="Title 6 9 4" xfId="45632" xr:uid="{00000000-0005-0000-0000-00006DB20000}"/>
    <cellStyle name="Title 7" xfId="45633" xr:uid="{00000000-0005-0000-0000-00006EB20000}"/>
    <cellStyle name="Title 7 10" xfId="45634" xr:uid="{00000000-0005-0000-0000-00006FB20000}"/>
    <cellStyle name="Title 7 10 2" xfId="45635" xr:uid="{00000000-0005-0000-0000-000070B20000}"/>
    <cellStyle name="Title 7 10 3" xfId="45636" xr:uid="{00000000-0005-0000-0000-000071B20000}"/>
    <cellStyle name="Title 7 11" xfId="45637" xr:uid="{00000000-0005-0000-0000-000072B20000}"/>
    <cellStyle name="Title 7 11 2" xfId="45638" xr:uid="{00000000-0005-0000-0000-000073B20000}"/>
    <cellStyle name="Title 7 11 3" xfId="45639" xr:uid="{00000000-0005-0000-0000-000074B20000}"/>
    <cellStyle name="Title 7 12" xfId="45640" xr:uid="{00000000-0005-0000-0000-000075B20000}"/>
    <cellStyle name="Title 7 12 2" xfId="45641" xr:uid="{00000000-0005-0000-0000-000076B20000}"/>
    <cellStyle name="Title 7 12 3" xfId="45642" xr:uid="{00000000-0005-0000-0000-000077B20000}"/>
    <cellStyle name="Title 7 13" xfId="45643" xr:uid="{00000000-0005-0000-0000-000078B20000}"/>
    <cellStyle name="Title 7 2" xfId="45644" xr:uid="{00000000-0005-0000-0000-000079B20000}"/>
    <cellStyle name="Title 7 2 2" xfId="45645" xr:uid="{00000000-0005-0000-0000-00007AB20000}"/>
    <cellStyle name="Title 7 2 2 2" xfId="45646" xr:uid="{00000000-0005-0000-0000-00007BB20000}"/>
    <cellStyle name="Title 7 2 2 2 2" xfId="45647" xr:uid="{00000000-0005-0000-0000-00007CB20000}"/>
    <cellStyle name="Title 7 2 2 2 3" xfId="45648" xr:uid="{00000000-0005-0000-0000-00007DB20000}"/>
    <cellStyle name="Title 7 2 2 3" xfId="45649" xr:uid="{00000000-0005-0000-0000-00007EB20000}"/>
    <cellStyle name="Title 7 2 2 4" xfId="45650" xr:uid="{00000000-0005-0000-0000-00007FB20000}"/>
    <cellStyle name="Title 7 2 3" xfId="45651" xr:uid="{00000000-0005-0000-0000-000080B20000}"/>
    <cellStyle name="Title 7 2 3 2" xfId="45652" xr:uid="{00000000-0005-0000-0000-000081B20000}"/>
    <cellStyle name="Title 7 2 3 2 2" xfId="45653" xr:uid="{00000000-0005-0000-0000-000082B20000}"/>
    <cellStyle name="Title 7 2 3 2 3" xfId="45654" xr:uid="{00000000-0005-0000-0000-000083B20000}"/>
    <cellStyle name="Title 7 2 3 3" xfId="45655" xr:uid="{00000000-0005-0000-0000-000084B20000}"/>
    <cellStyle name="Title 7 2 3 4" xfId="45656" xr:uid="{00000000-0005-0000-0000-000085B20000}"/>
    <cellStyle name="Title 7 2 4" xfId="45657" xr:uid="{00000000-0005-0000-0000-000086B20000}"/>
    <cellStyle name="Title 7 2 4 2" xfId="45658" xr:uid="{00000000-0005-0000-0000-000087B20000}"/>
    <cellStyle name="Title 7 2 4 3" xfId="45659" xr:uid="{00000000-0005-0000-0000-000088B20000}"/>
    <cellStyle name="Title 7 2 5" xfId="45660" xr:uid="{00000000-0005-0000-0000-000089B20000}"/>
    <cellStyle name="Title 7 2 5 2" xfId="45661" xr:uid="{00000000-0005-0000-0000-00008AB20000}"/>
    <cellStyle name="Title 7 2 5 3" xfId="45662" xr:uid="{00000000-0005-0000-0000-00008BB20000}"/>
    <cellStyle name="Title 7 2 6" xfId="45663" xr:uid="{00000000-0005-0000-0000-00008CB20000}"/>
    <cellStyle name="Title 7 2 7" xfId="45664" xr:uid="{00000000-0005-0000-0000-00008DB20000}"/>
    <cellStyle name="Title 7 3" xfId="45665" xr:uid="{00000000-0005-0000-0000-00008EB20000}"/>
    <cellStyle name="Title 7 3 2" xfId="45666" xr:uid="{00000000-0005-0000-0000-00008FB20000}"/>
    <cellStyle name="Title 7 3 2 2" xfId="45667" xr:uid="{00000000-0005-0000-0000-000090B20000}"/>
    <cellStyle name="Title 7 3 2 2 2" xfId="45668" xr:uid="{00000000-0005-0000-0000-000091B20000}"/>
    <cellStyle name="Title 7 3 2 2 3" xfId="45669" xr:uid="{00000000-0005-0000-0000-000092B20000}"/>
    <cellStyle name="Title 7 3 2 3" xfId="45670" xr:uid="{00000000-0005-0000-0000-000093B20000}"/>
    <cellStyle name="Title 7 3 2 4" xfId="45671" xr:uid="{00000000-0005-0000-0000-000094B20000}"/>
    <cellStyle name="Title 7 3 3" xfId="45672" xr:uid="{00000000-0005-0000-0000-000095B20000}"/>
    <cellStyle name="Title 7 3 3 2" xfId="45673" xr:uid="{00000000-0005-0000-0000-000096B20000}"/>
    <cellStyle name="Title 7 3 3 2 2" xfId="45674" xr:uid="{00000000-0005-0000-0000-000097B20000}"/>
    <cellStyle name="Title 7 3 3 2 3" xfId="45675" xr:uid="{00000000-0005-0000-0000-000098B20000}"/>
    <cellStyle name="Title 7 3 3 3" xfId="45676" xr:uid="{00000000-0005-0000-0000-000099B20000}"/>
    <cellStyle name="Title 7 3 3 4" xfId="45677" xr:uid="{00000000-0005-0000-0000-00009AB20000}"/>
    <cellStyle name="Title 7 3 4" xfId="45678" xr:uid="{00000000-0005-0000-0000-00009BB20000}"/>
    <cellStyle name="Title 7 3 4 2" xfId="45679" xr:uid="{00000000-0005-0000-0000-00009CB20000}"/>
    <cellStyle name="Title 7 3 4 3" xfId="45680" xr:uid="{00000000-0005-0000-0000-00009DB20000}"/>
    <cellStyle name="Title 7 3 5" xfId="45681" xr:uid="{00000000-0005-0000-0000-00009EB20000}"/>
    <cellStyle name="Title 7 3 6" xfId="45682" xr:uid="{00000000-0005-0000-0000-00009FB20000}"/>
    <cellStyle name="Title 7 4" xfId="45683" xr:uid="{00000000-0005-0000-0000-0000A0B20000}"/>
    <cellStyle name="Title 7 4 2" xfId="45684" xr:uid="{00000000-0005-0000-0000-0000A1B20000}"/>
    <cellStyle name="Title 7 4 2 2" xfId="45685" xr:uid="{00000000-0005-0000-0000-0000A2B20000}"/>
    <cellStyle name="Title 7 4 2 2 2" xfId="45686" xr:uid="{00000000-0005-0000-0000-0000A3B20000}"/>
    <cellStyle name="Title 7 4 2 2 3" xfId="45687" xr:uid="{00000000-0005-0000-0000-0000A4B20000}"/>
    <cellStyle name="Title 7 4 2 3" xfId="45688" xr:uid="{00000000-0005-0000-0000-0000A5B20000}"/>
    <cellStyle name="Title 7 4 2 4" xfId="45689" xr:uid="{00000000-0005-0000-0000-0000A6B20000}"/>
    <cellStyle name="Title 7 4 3" xfId="45690" xr:uid="{00000000-0005-0000-0000-0000A7B20000}"/>
    <cellStyle name="Title 7 4 3 2" xfId="45691" xr:uid="{00000000-0005-0000-0000-0000A8B20000}"/>
    <cellStyle name="Title 7 4 3 2 2" xfId="45692" xr:uid="{00000000-0005-0000-0000-0000A9B20000}"/>
    <cellStyle name="Title 7 4 3 2 3" xfId="45693" xr:uid="{00000000-0005-0000-0000-0000AAB20000}"/>
    <cellStyle name="Title 7 4 3 3" xfId="45694" xr:uid="{00000000-0005-0000-0000-0000ABB20000}"/>
    <cellStyle name="Title 7 4 3 4" xfId="45695" xr:uid="{00000000-0005-0000-0000-0000ACB20000}"/>
    <cellStyle name="Title 7 4 4" xfId="45696" xr:uid="{00000000-0005-0000-0000-0000ADB20000}"/>
    <cellStyle name="Title 7 4 4 2" xfId="45697" xr:uid="{00000000-0005-0000-0000-0000AEB20000}"/>
    <cellStyle name="Title 7 4 4 3" xfId="45698" xr:uid="{00000000-0005-0000-0000-0000AFB20000}"/>
    <cellStyle name="Title 7 4 5" xfId="45699" xr:uid="{00000000-0005-0000-0000-0000B0B20000}"/>
    <cellStyle name="Title 7 4 6" xfId="45700" xr:uid="{00000000-0005-0000-0000-0000B1B20000}"/>
    <cellStyle name="Title 7 5" xfId="45701" xr:uid="{00000000-0005-0000-0000-0000B2B20000}"/>
    <cellStyle name="Title 7 5 2" xfId="45702" xr:uid="{00000000-0005-0000-0000-0000B3B20000}"/>
    <cellStyle name="Title 7 5 2 2" xfId="45703" xr:uid="{00000000-0005-0000-0000-0000B4B20000}"/>
    <cellStyle name="Title 7 5 2 2 2" xfId="45704" xr:uid="{00000000-0005-0000-0000-0000B5B20000}"/>
    <cellStyle name="Title 7 5 2 2 3" xfId="45705" xr:uid="{00000000-0005-0000-0000-0000B6B20000}"/>
    <cellStyle name="Title 7 5 2 3" xfId="45706" xr:uid="{00000000-0005-0000-0000-0000B7B20000}"/>
    <cellStyle name="Title 7 5 2 4" xfId="45707" xr:uid="{00000000-0005-0000-0000-0000B8B20000}"/>
    <cellStyle name="Title 7 5 3" xfId="45708" xr:uid="{00000000-0005-0000-0000-0000B9B20000}"/>
    <cellStyle name="Title 7 5 3 2" xfId="45709" xr:uid="{00000000-0005-0000-0000-0000BAB20000}"/>
    <cellStyle name="Title 7 5 3 2 2" xfId="45710" xr:uid="{00000000-0005-0000-0000-0000BBB20000}"/>
    <cellStyle name="Title 7 5 3 2 3" xfId="45711" xr:uid="{00000000-0005-0000-0000-0000BCB20000}"/>
    <cellStyle name="Title 7 5 3 3" xfId="45712" xr:uid="{00000000-0005-0000-0000-0000BDB20000}"/>
    <cellStyle name="Title 7 5 3 4" xfId="45713" xr:uid="{00000000-0005-0000-0000-0000BEB20000}"/>
    <cellStyle name="Title 7 5 4" xfId="45714" xr:uid="{00000000-0005-0000-0000-0000BFB20000}"/>
    <cellStyle name="Title 7 5 4 2" xfId="45715" xr:uid="{00000000-0005-0000-0000-0000C0B20000}"/>
    <cellStyle name="Title 7 5 4 2 2" xfId="45716" xr:uid="{00000000-0005-0000-0000-0000C1B20000}"/>
    <cellStyle name="Title 7 5 4 2 3" xfId="45717" xr:uid="{00000000-0005-0000-0000-0000C2B20000}"/>
    <cellStyle name="Title 7 5 4 3" xfId="45718" xr:uid="{00000000-0005-0000-0000-0000C3B20000}"/>
    <cellStyle name="Title 7 5 4 4" xfId="45719" xr:uid="{00000000-0005-0000-0000-0000C4B20000}"/>
    <cellStyle name="Title 7 5 5" xfId="45720" xr:uid="{00000000-0005-0000-0000-0000C5B20000}"/>
    <cellStyle name="Title 7 5 5 2" xfId="45721" xr:uid="{00000000-0005-0000-0000-0000C6B20000}"/>
    <cellStyle name="Title 7 5 5 3" xfId="45722" xr:uid="{00000000-0005-0000-0000-0000C7B20000}"/>
    <cellStyle name="Title 7 5 6" xfId="45723" xr:uid="{00000000-0005-0000-0000-0000C8B20000}"/>
    <cellStyle name="Title 7 5 7" xfId="45724" xr:uid="{00000000-0005-0000-0000-0000C9B20000}"/>
    <cellStyle name="Title 7 6" xfId="45725" xr:uid="{00000000-0005-0000-0000-0000CAB20000}"/>
    <cellStyle name="Title 7 6 2" xfId="45726" xr:uid="{00000000-0005-0000-0000-0000CBB20000}"/>
    <cellStyle name="Title 7 6 2 2" xfId="45727" xr:uid="{00000000-0005-0000-0000-0000CCB20000}"/>
    <cellStyle name="Title 7 6 2 2 2" xfId="45728" xr:uid="{00000000-0005-0000-0000-0000CDB20000}"/>
    <cellStyle name="Title 7 6 2 2 3" xfId="45729" xr:uid="{00000000-0005-0000-0000-0000CEB20000}"/>
    <cellStyle name="Title 7 6 2 3" xfId="45730" xr:uid="{00000000-0005-0000-0000-0000CFB20000}"/>
    <cellStyle name="Title 7 6 2 4" xfId="45731" xr:uid="{00000000-0005-0000-0000-0000D0B20000}"/>
    <cellStyle name="Title 7 6 3" xfId="45732" xr:uid="{00000000-0005-0000-0000-0000D1B20000}"/>
    <cellStyle name="Title 7 6 3 2" xfId="45733" xr:uid="{00000000-0005-0000-0000-0000D2B20000}"/>
    <cellStyle name="Title 7 6 3 2 2" xfId="45734" xr:uid="{00000000-0005-0000-0000-0000D3B20000}"/>
    <cellStyle name="Title 7 6 3 2 3" xfId="45735" xr:uid="{00000000-0005-0000-0000-0000D4B20000}"/>
    <cellStyle name="Title 7 6 3 3" xfId="45736" xr:uid="{00000000-0005-0000-0000-0000D5B20000}"/>
    <cellStyle name="Title 7 6 3 4" xfId="45737" xr:uid="{00000000-0005-0000-0000-0000D6B20000}"/>
    <cellStyle name="Title 7 6 4" xfId="45738" xr:uid="{00000000-0005-0000-0000-0000D7B20000}"/>
    <cellStyle name="Title 7 6 4 2" xfId="45739" xr:uid="{00000000-0005-0000-0000-0000D8B20000}"/>
    <cellStyle name="Title 7 6 4 3" xfId="45740" xr:uid="{00000000-0005-0000-0000-0000D9B20000}"/>
    <cellStyle name="Title 7 6 5" xfId="45741" xr:uid="{00000000-0005-0000-0000-0000DAB20000}"/>
    <cellStyle name="Title 7 6 6" xfId="45742" xr:uid="{00000000-0005-0000-0000-0000DBB20000}"/>
    <cellStyle name="Title 7 7" xfId="45743" xr:uid="{00000000-0005-0000-0000-0000DCB20000}"/>
    <cellStyle name="Title 7 7 2" xfId="45744" xr:uid="{00000000-0005-0000-0000-0000DDB20000}"/>
    <cellStyle name="Title 7 7 2 2" xfId="45745" xr:uid="{00000000-0005-0000-0000-0000DEB20000}"/>
    <cellStyle name="Title 7 7 2 3" xfId="45746" xr:uid="{00000000-0005-0000-0000-0000DFB20000}"/>
    <cellStyle name="Title 7 7 3" xfId="45747" xr:uid="{00000000-0005-0000-0000-0000E0B20000}"/>
    <cellStyle name="Title 7 7 4" xfId="45748" xr:uid="{00000000-0005-0000-0000-0000E1B20000}"/>
    <cellStyle name="Title 7 8" xfId="45749" xr:uid="{00000000-0005-0000-0000-0000E2B20000}"/>
    <cellStyle name="Title 7 8 2" xfId="45750" xr:uid="{00000000-0005-0000-0000-0000E3B20000}"/>
    <cellStyle name="Title 7 8 2 2" xfId="45751" xr:uid="{00000000-0005-0000-0000-0000E4B20000}"/>
    <cellStyle name="Title 7 8 2 3" xfId="45752" xr:uid="{00000000-0005-0000-0000-0000E5B20000}"/>
    <cellStyle name="Title 7 8 3" xfId="45753" xr:uid="{00000000-0005-0000-0000-0000E6B20000}"/>
    <cellStyle name="Title 7 8 4" xfId="45754" xr:uid="{00000000-0005-0000-0000-0000E7B20000}"/>
    <cellStyle name="Title 7 9" xfId="45755" xr:uid="{00000000-0005-0000-0000-0000E8B20000}"/>
    <cellStyle name="Title 7 9 2" xfId="45756" xr:uid="{00000000-0005-0000-0000-0000E9B20000}"/>
    <cellStyle name="Title 7 9 2 2" xfId="45757" xr:uid="{00000000-0005-0000-0000-0000EAB20000}"/>
    <cellStyle name="Title 7 9 2 3" xfId="45758" xr:uid="{00000000-0005-0000-0000-0000EBB20000}"/>
    <cellStyle name="Title 7 9 3" xfId="45759" xr:uid="{00000000-0005-0000-0000-0000ECB20000}"/>
    <cellStyle name="Title 7 9 4" xfId="45760" xr:uid="{00000000-0005-0000-0000-0000EDB20000}"/>
    <cellStyle name="Title 8" xfId="45761" xr:uid="{00000000-0005-0000-0000-0000EEB20000}"/>
    <cellStyle name="Title 8 10" xfId="45762" xr:uid="{00000000-0005-0000-0000-0000EFB20000}"/>
    <cellStyle name="Title 8 10 2" xfId="45763" xr:uid="{00000000-0005-0000-0000-0000F0B20000}"/>
    <cellStyle name="Title 8 10 3" xfId="45764" xr:uid="{00000000-0005-0000-0000-0000F1B20000}"/>
    <cellStyle name="Title 8 11" xfId="45765" xr:uid="{00000000-0005-0000-0000-0000F2B20000}"/>
    <cellStyle name="Title 8 11 2" xfId="45766" xr:uid="{00000000-0005-0000-0000-0000F3B20000}"/>
    <cellStyle name="Title 8 11 3" xfId="45767" xr:uid="{00000000-0005-0000-0000-0000F4B20000}"/>
    <cellStyle name="Title 8 12" xfId="45768" xr:uid="{00000000-0005-0000-0000-0000F5B20000}"/>
    <cellStyle name="Title 8 12 2" xfId="45769" xr:uid="{00000000-0005-0000-0000-0000F6B20000}"/>
    <cellStyle name="Title 8 12 3" xfId="45770" xr:uid="{00000000-0005-0000-0000-0000F7B20000}"/>
    <cellStyle name="Title 8 13" xfId="45771" xr:uid="{00000000-0005-0000-0000-0000F8B20000}"/>
    <cellStyle name="Title 8 2" xfId="45772" xr:uid="{00000000-0005-0000-0000-0000F9B20000}"/>
    <cellStyle name="Title 8 2 2" xfId="45773" xr:uid="{00000000-0005-0000-0000-0000FAB20000}"/>
    <cellStyle name="Title 8 2 2 2" xfId="45774" xr:uid="{00000000-0005-0000-0000-0000FBB20000}"/>
    <cellStyle name="Title 8 2 2 2 2" xfId="45775" xr:uid="{00000000-0005-0000-0000-0000FCB20000}"/>
    <cellStyle name="Title 8 2 2 2 3" xfId="45776" xr:uid="{00000000-0005-0000-0000-0000FDB20000}"/>
    <cellStyle name="Title 8 2 2 3" xfId="45777" xr:uid="{00000000-0005-0000-0000-0000FEB20000}"/>
    <cellStyle name="Title 8 2 2 4" xfId="45778" xr:uid="{00000000-0005-0000-0000-0000FFB20000}"/>
    <cellStyle name="Title 8 2 3" xfId="45779" xr:uid="{00000000-0005-0000-0000-000000B30000}"/>
    <cellStyle name="Title 8 2 3 2" xfId="45780" xr:uid="{00000000-0005-0000-0000-000001B30000}"/>
    <cellStyle name="Title 8 2 3 2 2" xfId="45781" xr:uid="{00000000-0005-0000-0000-000002B30000}"/>
    <cellStyle name="Title 8 2 3 2 3" xfId="45782" xr:uid="{00000000-0005-0000-0000-000003B30000}"/>
    <cellStyle name="Title 8 2 3 3" xfId="45783" xr:uid="{00000000-0005-0000-0000-000004B30000}"/>
    <cellStyle name="Title 8 2 3 4" xfId="45784" xr:uid="{00000000-0005-0000-0000-000005B30000}"/>
    <cellStyle name="Title 8 2 4" xfId="45785" xr:uid="{00000000-0005-0000-0000-000006B30000}"/>
    <cellStyle name="Title 8 2 4 2" xfId="45786" xr:uid="{00000000-0005-0000-0000-000007B30000}"/>
    <cellStyle name="Title 8 2 4 3" xfId="45787" xr:uid="{00000000-0005-0000-0000-000008B30000}"/>
    <cellStyle name="Title 8 2 5" xfId="45788" xr:uid="{00000000-0005-0000-0000-000009B30000}"/>
    <cellStyle name="Title 8 2 5 2" xfId="45789" xr:uid="{00000000-0005-0000-0000-00000AB30000}"/>
    <cellStyle name="Title 8 2 5 3" xfId="45790" xr:uid="{00000000-0005-0000-0000-00000BB30000}"/>
    <cellStyle name="Title 8 2 6" xfId="45791" xr:uid="{00000000-0005-0000-0000-00000CB30000}"/>
    <cellStyle name="Title 8 2 7" xfId="45792" xr:uid="{00000000-0005-0000-0000-00000DB30000}"/>
    <cellStyle name="Title 8 3" xfId="45793" xr:uid="{00000000-0005-0000-0000-00000EB30000}"/>
    <cellStyle name="Title 8 3 2" xfId="45794" xr:uid="{00000000-0005-0000-0000-00000FB30000}"/>
    <cellStyle name="Title 8 3 2 2" xfId="45795" xr:uid="{00000000-0005-0000-0000-000010B30000}"/>
    <cellStyle name="Title 8 3 2 2 2" xfId="45796" xr:uid="{00000000-0005-0000-0000-000011B30000}"/>
    <cellStyle name="Title 8 3 2 2 3" xfId="45797" xr:uid="{00000000-0005-0000-0000-000012B30000}"/>
    <cellStyle name="Title 8 3 2 3" xfId="45798" xr:uid="{00000000-0005-0000-0000-000013B30000}"/>
    <cellStyle name="Title 8 3 2 4" xfId="45799" xr:uid="{00000000-0005-0000-0000-000014B30000}"/>
    <cellStyle name="Title 8 3 3" xfId="45800" xr:uid="{00000000-0005-0000-0000-000015B30000}"/>
    <cellStyle name="Title 8 3 3 2" xfId="45801" xr:uid="{00000000-0005-0000-0000-000016B30000}"/>
    <cellStyle name="Title 8 3 3 2 2" xfId="45802" xr:uid="{00000000-0005-0000-0000-000017B30000}"/>
    <cellStyle name="Title 8 3 3 2 3" xfId="45803" xr:uid="{00000000-0005-0000-0000-000018B30000}"/>
    <cellStyle name="Title 8 3 3 3" xfId="45804" xr:uid="{00000000-0005-0000-0000-000019B30000}"/>
    <cellStyle name="Title 8 3 3 4" xfId="45805" xr:uid="{00000000-0005-0000-0000-00001AB30000}"/>
    <cellStyle name="Title 8 3 4" xfId="45806" xr:uid="{00000000-0005-0000-0000-00001BB30000}"/>
    <cellStyle name="Title 8 3 4 2" xfId="45807" xr:uid="{00000000-0005-0000-0000-00001CB30000}"/>
    <cellStyle name="Title 8 3 4 3" xfId="45808" xr:uid="{00000000-0005-0000-0000-00001DB30000}"/>
    <cellStyle name="Title 8 3 5" xfId="45809" xr:uid="{00000000-0005-0000-0000-00001EB30000}"/>
    <cellStyle name="Title 8 3 6" xfId="45810" xr:uid="{00000000-0005-0000-0000-00001FB30000}"/>
    <cellStyle name="Title 8 4" xfId="45811" xr:uid="{00000000-0005-0000-0000-000020B30000}"/>
    <cellStyle name="Title 8 4 2" xfId="45812" xr:uid="{00000000-0005-0000-0000-000021B30000}"/>
    <cellStyle name="Title 8 4 2 2" xfId="45813" xr:uid="{00000000-0005-0000-0000-000022B30000}"/>
    <cellStyle name="Title 8 4 2 2 2" xfId="45814" xr:uid="{00000000-0005-0000-0000-000023B30000}"/>
    <cellStyle name="Title 8 4 2 2 3" xfId="45815" xr:uid="{00000000-0005-0000-0000-000024B30000}"/>
    <cellStyle name="Title 8 4 2 3" xfId="45816" xr:uid="{00000000-0005-0000-0000-000025B30000}"/>
    <cellStyle name="Title 8 4 2 4" xfId="45817" xr:uid="{00000000-0005-0000-0000-000026B30000}"/>
    <cellStyle name="Title 8 4 3" xfId="45818" xr:uid="{00000000-0005-0000-0000-000027B30000}"/>
    <cellStyle name="Title 8 4 3 2" xfId="45819" xr:uid="{00000000-0005-0000-0000-000028B30000}"/>
    <cellStyle name="Title 8 4 3 2 2" xfId="45820" xr:uid="{00000000-0005-0000-0000-000029B30000}"/>
    <cellStyle name="Title 8 4 3 2 3" xfId="45821" xr:uid="{00000000-0005-0000-0000-00002AB30000}"/>
    <cellStyle name="Title 8 4 3 3" xfId="45822" xr:uid="{00000000-0005-0000-0000-00002BB30000}"/>
    <cellStyle name="Title 8 4 3 4" xfId="45823" xr:uid="{00000000-0005-0000-0000-00002CB30000}"/>
    <cellStyle name="Title 8 4 4" xfId="45824" xr:uid="{00000000-0005-0000-0000-00002DB30000}"/>
    <cellStyle name="Title 8 4 4 2" xfId="45825" xr:uid="{00000000-0005-0000-0000-00002EB30000}"/>
    <cellStyle name="Title 8 4 4 3" xfId="45826" xr:uid="{00000000-0005-0000-0000-00002FB30000}"/>
    <cellStyle name="Title 8 4 5" xfId="45827" xr:uid="{00000000-0005-0000-0000-000030B30000}"/>
    <cellStyle name="Title 8 4 6" xfId="45828" xr:uid="{00000000-0005-0000-0000-000031B30000}"/>
    <cellStyle name="Title 8 5" xfId="45829" xr:uid="{00000000-0005-0000-0000-000032B30000}"/>
    <cellStyle name="Title 8 5 2" xfId="45830" xr:uid="{00000000-0005-0000-0000-000033B30000}"/>
    <cellStyle name="Title 8 5 2 2" xfId="45831" xr:uid="{00000000-0005-0000-0000-000034B30000}"/>
    <cellStyle name="Title 8 5 2 2 2" xfId="45832" xr:uid="{00000000-0005-0000-0000-000035B30000}"/>
    <cellStyle name="Title 8 5 2 2 3" xfId="45833" xr:uid="{00000000-0005-0000-0000-000036B30000}"/>
    <cellStyle name="Title 8 5 2 3" xfId="45834" xr:uid="{00000000-0005-0000-0000-000037B30000}"/>
    <cellStyle name="Title 8 5 2 4" xfId="45835" xr:uid="{00000000-0005-0000-0000-000038B30000}"/>
    <cellStyle name="Title 8 5 3" xfId="45836" xr:uid="{00000000-0005-0000-0000-000039B30000}"/>
    <cellStyle name="Title 8 5 3 2" xfId="45837" xr:uid="{00000000-0005-0000-0000-00003AB30000}"/>
    <cellStyle name="Title 8 5 3 2 2" xfId="45838" xr:uid="{00000000-0005-0000-0000-00003BB30000}"/>
    <cellStyle name="Title 8 5 3 2 3" xfId="45839" xr:uid="{00000000-0005-0000-0000-00003CB30000}"/>
    <cellStyle name="Title 8 5 3 3" xfId="45840" xr:uid="{00000000-0005-0000-0000-00003DB30000}"/>
    <cellStyle name="Title 8 5 3 4" xfId="45841" xr:uid="{00000000-0005-0000-0000-00003EB30000}"/>
    <cellStyle name="Title 8 5 4" xfId="45842" xr:uid="{00000000-0005-0000-0000-00003FB30000}"/>
    <cellStyle name="Title 8 5 4 2" xfId="45843" xr:uid="{00000000-0005-0000-0000-000040B30000}"/>
    <cellStyle name="Title 8 5 4 2 2" xfId="45844" xr:uid="{00000000-0005-0000-0000-000041B30000}"/>
    <cellStyle name="Title 8 5 4 2 3" xfId="45845" xr:uid="{00000000-0005-0000-0000-000042B30000}"/>
    <cellStyle name="Title 8 5 4 3" xfId="45846" xr:uid="{00000000-0005-0000-0000-000043B30000}"/>
    <cellStyle name="Title 8 5 4 4" xfId="45847" xr:uid="{00000000-0005-0000-0000-000044B30000}"/>
    <cellStyle name="Title 8 5 5" xfId="45848" xr:uid="{00000000-0005-0000-0000-000045B30000}"/>
    <cellStyle name="Title 8 5 5 2" xfId="45849" xr:uid="{00000000-0005-0000-0000-000046B30000}"/>
    <cellStyle name="Title 8 5 5 3" xfId="45850" xr:uid="{00000000-0005-0000-0000-000047B30000}"/>
    <cellStyle name="Title 8 5 6" xfId="45851" xr:uid="{00000000-0005-0000-0000-000048B30000}"/>
    <cellStyle name="Title 8 5 7" xfId="45852" xr:uid="{00000000-0005-0000-0000-000049B30000}"/>
    <cellStyle name="Title 8 6" xfId="45853" xr:uid="{00000000-0005-0000-0000-00004AB30000}"/>
    <cellStyle name="Title 8 6 2" xfId="45854" xr:uid="{00000000-0005-0000-0000-00004BB30000}"/>
    <cellStyle name="Title 8 6 2 2" xfId="45855" xr:uid="{00000000-0005-0000-0000-00004CB30000}"/>
    <cellStyle name="Title 8 6 2 2 2" xfId="45856" xr:uid="{00000000-0005-0000-0000-00004DB30000}"/>
    <cellStyle name="Title 8 6 2 2 3" xfId="45857" xr:uid="{00000000-0005-0000-0000-00004EB30000}"/>
    <cellStyle name="Title 8 6 2 3" xfId="45858" xr:uid="{00000000-0005-0000-0000-00004FB30000}"/>
    <cellStyle name="Title 8 6 2 4" xfId="45859" xr:uid="{00000000-0005-0000-0000-000050B30000}"/>
    <cellStyle name="Title 8 6 3" xfId="45860" xr:uid="{00000000-0005-0000-0000-000051B30000}"/>
    <cellStyle name="Title 8 6 3 2" xfId="45861" xr:uid="{00000000-0005-0000-0000-000052B30000}"/>
    <cellStyle name="Title 8 6 3 2 2" xfId="45862" xr:uid="{00000000-0005-0000-0000-000053B30000}"/>
    <cellStyle name="Title 8 6 3 2 3" xfId="45863" xr:uid="{00000000-0005-0000-0000-000054B30000}"/>
    <cellStyle name="Title 8 6 3 3" xfId="45864" xr:uid="{00000000-0005-0000-0000-000055B30000}"/>
    <cellStyle name="Title 8 6 3 4" xfId="45865" xr:uid="{00000000-0005-0000-0000-000056B30000}"/>
    <cellStyle name="Title 8 6 4" xfId="45866" xr:uid="{00000000-0005-0000-0000-000057B30000}"/>
    <cellStyle name="Title 8 6 4 2" xfId="45867" xr:uid="{00000000-0005-0000-0000-000058B30000}"/>
    <cellStyle name="Title 8 6 4 3" xfId="45868" xr:uid="{00000000-0005-0000-0000-000059B30000}"/>
    <cellStyle name="Title 8 6 5" xfId="45869" xr:uid="{00000000-0005-0000-0000-00005AB30000}"/>
    <cellStyle name="Title 8 6 6" xfId="45870" xr:uid="{00000000-0005-0000-0000-00005BB30000}"/>
    <cellStyle name="Title 8 7" xfId="45871" xr:uid="{00000000-0005-0000-0000-00005CB30000}"/>
    <cellStyle name="Title 8 7 2" xfId="45872" xr:uid="{00000000-0005-0000-0000-00005DB30000}"/>
    <cellStyle name="Title 8 7 2 2" xfId="45873" xr:uid="{00000000-0005-0000-0000-00005EB30000}"/>
    <cellStyle name="Title 8 7 2 3" xfId="45874" xr:uid="{00000000-0005-0000-0000-00005FB30000}"/>
    <cellStyle name="Title 8 7 3" xfId="45875" xr:uid="{00000000-0005-0000-0000-000060B30000}"/>
    <cellStyle name="Title 8 7 4" xfId="45876" xr:uid="{00000000-0005-0000-0000-000061B30000}"/>
    <cellStyle name="Title 8 8" xfId="45877" xr:uid="{00000000-0005-0000-0000-000062B30000}"/>
    <cellStyle name="Title 8 8 2" xfId="45878" xr:uid="{00000000-0005-0000-0000-000063B30000}"/>
    <cellStyle name="Title 8 8 2 2" xfId="45879" xr:uid="{00000000-0005-0000-0000-000064B30000}"/>
    <cellStyle name="Title 8 8 2 3" xfId="45880" xr:uid="{00000000-0005-0000-0000-000065B30000}"/>
    <cellStyle name="Title 8 8 3" xfId="45881" xr:uid="{00000000-0005-0000-0000-000066B30000}"/>
    <cellStyle name="Title 8 8 4" xfId="45882" xr:uid="{00000000-0005-0000-0000-000067B30000}"/>
    <cellStyle name="Title 8 9" xfId="45883" xr:uid="{00000000-0005-0000-0000-000068B30000}"/>
    <cellStyle name="Title 8 9 2" xfId="45884" xr:uid="{00000000-0005-0000-0000-000069B30000}"/>
    <cellStyle name="Title 8 9 2 2" xfId="45885" xr:uid="{00000000-0005-0000-0000-00006AB30000}"/>
    <cellStyle name="Title 8 9 2 3" xfId="45886" xr:uid="{00000000-0005-0000-0000-00006BB30000}"/>
    <cellStyle name="Title 8 9 3" xfId="45887" xr:uid="{00000000-0005-0000-0000-00006CB30000}"/>
    <cellStyle name="Title 8 9 4" xfId="45888" xr:uid="{00000000-0005-0000-0000-00006DB30000}"/>
    <cellStyle name="Title 9" xfId="45889" xr:uid="{00000000-0005-0000-0000-00006EB30000}"/>
    <cellStyle name="Title 9 10" xfId="45890" xr:uid="{00000000-0005-0000-0000-00006FB30000}"/>
    <cellStyle name="Title 9 10 2" xfId="45891" xr:uid="{00000000-0005-0000-0000-000070B30000}"/>
    <cellStyle name="Title 9 10 3" xfId="45892" xr:uid="{00000000-0005-0000-0000-000071B30000}"/>
    <cellStyle name="Title 9 11" xfId="45893" xr:uid="{00000000-0005-0000-0000-000072B30000}"/>
    <cellStyle name="Title 9 11 2" xfId="45894" xr:uid="{00000000-0005-0000-0000-000073B30000}"/>
    <cellStyle name="Title 9 11 3" xfId="45895" xr:uid="{00000000-0005-0000-0000-000074B30000}"/>
    <cellStyle name="Title 9 12" xfId="45896" xr:uid="{00000000-0005-0000-0000-000075B30000}"/>
    <cellStyle name="Title 9 12 2" xfId="45897" xr:uid="{00000000-0005-0000-0000-000076B30000}"/>
    <cellStyle name="Title 9 12 3" xfId="45898" xr:uid="{00000000-0005-0000-0000-000077B30000}"/>
    <cellStyle name="Title 9 13" xfId="45899" xr:uid="{00000000-0005-0000-0000-000078B30000}"/>
    <cellStyle name="Title 9 2" xfId="45900" xr:uid="{00000000-0005-0000-0000-000079B30000}"/>
    <cellStyle name="Title 9 2 2" xfId="45901" xr:uid="{00000000-0005-0000-0000-00007AB30000}"/>
    <cellStyle name="Title 9 2 2 2" xfId="45902" xr:uid="{00000000-0005-0000-0000-00007BB30000}"/>
    <cellStyle name="Title 9 2 2 2 2" xfId="45903" xr:uid="{00000000-0005-0000-0000-00007CB30000}"/>
    <cellStyle name="Title 9 2 2 2 3" xfId="45904" xr:uid="{00000000-0005-0000-0000-00007DB30000}"/>
    <cellStyle name="Title 9 2 2 3" xfId="45905" xr:uid="{00000000-0005-0000-0000-00007EB30000}"/>
    <cellStyle name="Title 9 2 2 4" xfId="45906" xr:uid="{00000000-0005-0000-0000-00007FB30000}"/>
    <cellStyle name="Title 9 2 3" xfId="45907" xr:uid="{00000000-0005-0000-0000-000080B30000}"/>
    <cellStyle name="Title 9 2 3 2" xfId="45908" xr:uid="{00000000-0005-0000-0000-000081B30000}"/>
    <cellStyle name="Title 9 2 3 2 2" xfId="45909" xr:uid="{00000000-0005-0000-0000-000082B30000}"/>
    <cellStyle name="Title 9 2 3 2 3" xfId="45910" xr:uid="{00000000-0005-0000-0000-000083B30000}"/>
    <cellStyle name="Title 9 2 3 3" xfId="45911" xr:uid="{00000000-0005-0000-0000-000084B30000}"/>
    <cellStyle name="Title 9 2 3 4" xfId="45912" xr:uid="{00000000-0005-0000-0000-000085B30000}"/>
    <cellStyle name="Title 9 2 4" xfId="45913" xr:uid="{00000000-0005-0000-0000-000086B30000}"/>
    <cellStyle name="Title 9 2 4 2" xfId="45914" xr:uid="{00000000-0005-0000-0000-000087B30000}"/>
    <cellStyle name="Title 9 2 4 3" xfId="45915" xr:uid="{00000000-0005-0000-0000-000088B30000}"/>
    <cellStyle name="Title 9 2 5" xfId="45916" xr:uid="{00000000-0005-0000-0000-000089B30000}"/>
    <cellStyle name="Title 9 2 5 2" xfId="45917" xr:uid="{00000000-0005-0000-0000-00008AB30000}"/>
    <cellStyle name="Title 9 2 5 3" xfId="45918" xr:uid="{00000000-0005-0000-0000-00008BB30000}"/>
    <cellStyle name="Title 9 2 6" xfId="45919" xr:uid="{00000000-0005-0000-0000-00008CB30000}"/>
    <cellStyle name="Title 9 2 7" xfId="45920" xr:uid="{00000000-0005-0000-0000-00008DB30000}"/>
    <cellStyle name="Title 9 3" xfId="45921" xr:uid="{00000000-0005-0000-0000-00008EB30000}"/>
    <cellStyle name="Title 9 3 2" xfId="45922" xr:uid="{00000000-0005-0000-0000-00008FB30000}"/>
    <cellStyle name="Title 9 3 2 2" xfId="45923" xr:uid="{00000000-0005-0000-0000-000090B30000}"/>
    <cellStyle name="Title 9 3 2 2 2" xfId="45924" xr:uid="{00000000-0005-0000-0000-000091B30000}"/>
    <cellStyle name="Title 9 3 2 2 3" xfId="45925" xr:uid="{00000000-0005-0000-0000-000092B30000}"/>
    <cellStyle name="Title 9 3 2 3" xfId="45926" xr:uid="{00000000-0005-0000-0000-000093B30000}"/>
    <cellStyle name="Title 9 3 2 4" xfId="45927" xr:uid="{00000000-0005-0000-0000-000094B30000}"/>
    <cellStyle name="Title 9 3 3" xfId="45928" xr:uid="{00000000-0005-0000-0000-000095B30000}"/>
    <cellStyle name="Title 9 3 3 2" xfId="45929" xr:uid="{00000000-0005-0000-0000-000096B30000}"/>
    <cellStyle name="Title 9 3 3 2 2" xfId="45930" xr:uid="{00000000-0005-0000-0000-000097B30000}"/>
    <cellStyle name="Title 9 3 3 2 3" xfId="45931" xr:uid="{00000000-0005-0000-0000-000098B30000}"/>
    <cellStyle name="Title 9 3 3 3" xfId="45932" xr:uid="{00000000-0005-0000-0000-000099B30000}"/>
    <cellStyle name="Title 9 3 3 4" xfId="45933" xr:uid="{00000000-0005-0000-0000-00009AB30000}"/>
    <cellStyle name="Title 9 3 4" xfId="45934" xr:uid="{00000000-0005-0000-0000-00009BB30000}"/>
    <cellStyle name="Title 9 3 4 2" xfId="45935" xr:uid="{00000000-0005-0000-0000-00009CB30000}"/>
    <cellStyle name="Title 9 3 4 3" xfId="45936" xr:uid="{00000000-0005-0000-0000-00009DB30000}"/>
    <cellStyle name="Title 9 3 5" xfId="45937" xr:uid="{00000000-0005-0000-0000-00009EB30000}"/>
    <cellStyle name="Title 9 3 6" xfId="45938" xr:uid="{00000000-0005-0000-0000-00009FB30000}"/>
    <cellStyle name="Title 9 4" xfId="45939" xr:uid="{00000000-0005-0000-0000-0000A0B30000}"/>
    <cellStyle name="Title 9 4 2" xfId="45940" xr:uid="{00000000-0005-0000-0000-0000A1B30000}"/>
    <cellStyle name="Title 9 4 2 2" xfId="45941" xr:uid="{00000000-0005-0000-0000-0000A2B30000}"/>
    <cellStyle name="Title 9 4 2 2 2" xfId="45942" xr:uid="{00000000-0005-0000-0000-0000A3B30000}"/>
    <cellStyle name="Title 9 4 2 2 3" xfId="45943" xr:uid="{00000000-0005-0000-0000-0000A4B30000}"/>
    <cellStyle name="Title 9 4 2 3" xfId="45944" xr:uid="{00000000-0005-0000-0000-0000A5B30000}"/>
    <cellStyle name="Title 9 4 2 4" xfId="45945" xr:uid="{00000000-0005-0000-0000-0000A6B30000}"/>
    <cellStyle name="Title 9 4 3" xfId="45946" xr:uid="{00000000-0005-0000-0000-0000A7B30000}"/>
    <cellStyle name="Title 9 4 3 2" xfId="45947" xr:uid="{00000000-0005-0000-0000-0000A8B30000}"/>
    <cellStyle name="Title 9 4 3 2 2" xfId="45948" xr:uid="{00000000-0005-0000-0000-0000A9B30000}"/>
    <cellStyle name="Title 9 4 3 2 3" xfId="45949" xr:uid="{00000000-0005-0000-0000-0000AAB30000}"/>
    <cellStyle name="Title 9 4 3 3" xfId="45950" xr:uid="{00000000-0005-0000-0000-0000ABB30000}"/>
    <cellStyle name="Title 9 4 3 4" xfId="45951" xr:uid="{00000000-0005-0000-0000-0000ACB30000}"/>
    <cellStyle name="Title 9 4 4" xfId="45952" xr:uid="{00000000-0005-0000-0000-0000ADB30000}"/>
    <cellStyle name="Title 9 4 4 2" xfId="45953" xr:uid="{00000000-0005-0000-0000-0000AEB30000}"/>
    <cellStyle name="Title 9 4 4 3" xfId="45954" xr:uid="{00000000-0005-0000-0000-0000AFB30000}"/>
    <cellStyle name="Title 9 4 5" xfId="45955" xr:uid="{00000000-0005-0000-0000-0000B0B30000}"/>
    <cellStyle name="Title 9 4 6" xfId="45956" xr:uid="{00000000-0005-0000-0000-0000B1B30000}"/>
    <cellStyle name="Title 9 5" xfId="45957" xr:uid="{00000000-0005-0000-0000-0000B2B30000}"/>
    <cellStyle name="Title 9 5 2" xfId="45958" xr:uid="{00000000-0005-0000-0000-0000B3B30000}"/>
    <cellStyle name="Title 9 5 2 2" xfId="45959" xr:uid="{00000000-0005-0000-0000-0000B4B30000}"/>
    <cellStyle name="Title 9 5 2 2 2" xfId="45960" xr:uid="{00000000-0005-0000-0000-0000B5B30000}"/>
    <cellStyle name="Title 9 5 2 2 3" xfId="45961" xr:uid="{00000000-0005-0000-0000-0000B6B30000}"/>
    <cellStyle name="Title 9 5 2 3" xfId="45962" xr:uid="{00000000-0005-0000-0000-0000B7B30000}"/>
    <cellStyle name="Title 9 5 2 4" xfId="45963" xr:uid="{00000000-0005-0000-0000-0000B8B30000}"/>
    <cellStyle name="Title 9 5 3" xfId="45964" xr:uid="{00000000-0005-0000-0000-0000B9B30000}"/>
    <cellStyle name="Title 9 5 3 2" xfId="45965" xr:uid="{00000000-0005-0000-0000-0000BAB30000}"/>
    <cellStyle name="Title 9 5 3 2 2" xfId="45966" xr:uid="{00000000-0005-0000-0000-0000BBB30000}"/>
    <cellStyle name="Title 9 5 3 2 3" xfId="45967" xr:uid="{00000000-0005-0000-0000-0000BCB30000}"/>
    <cellStyle name="Title 9 5 3 3" xfId="45968" xr:uid="{00000000-0005-0000-0000-0000BDB30000}"/>
    <cellStyle name="Title 9 5 3 4" xfId="45969" xr:uid="{00000000-0005-0000-0000-0000BEB30000}"/>
    <cellStyle name="Title 9 5 4" xfId="45970" xr:uid="{00000000-0005-0000-0000-0000BFB30000}"/>
    <cellStyle name="Title 9 5 4 2" xfId="45971" xr:uid="{00000000-0005-0000-0000-0000C0B30000}"/>
    <cellStyle name="Title 9 5 4 2 2" xfId="45972" xr:uid="{00000000-0005-0000-0000-0000C1B30000}"/>
    <cellStyle name="Title 9 5 4 2 3" xfId="45973" xr:uid="{00000000-0005-0000-0000-0000C2B30000}"/>
    <cellStyle name="Title 9 5 4 3" xfId="45974" xr:uid="{00000000-0005-0000-0000-0000C3B30000}"/>
    <cellStyle name="Title 9 5 4 4" xfId="45975" xr:uid="{00000000-0005-0000-0000-0000C4B30000}"/>
    <cellStyle name="Title 9 5 5" xfId="45976" xr:uid="{00000000-0005-0000-0000-0000C5B30000}"/>
    <cellStyle name="Title 9 5 5 2" xfId="45977" xr:uid="{00000000-0005-0000-0000-0000C6B30000}"/>
    <cellStyle name="Title 9 5 5 3" xfId="45978" xr:uid="{00000000-0005-0000-0000-0000C7B30000}"/>
    <cellStyle name="Title 9 5 6" xfId="45979" xr:uid="{00000000-0005-0000-0000-0000C8B30000}"/>
    <cellStyle name="Title 9 5 7" xfId="45980" xr:uid="{00000000-0005-0000-0000-0000C9B30000}"/>
    <cellStyle name="Title 9 6" xfId="45981" xr:uid="{00000000-0005-0000-0000-0000CAB30000}"/>
    <cellStyle name="Title 9 6 2" xfId="45982" xr:uid="{00000000-0005-0000-0000-0000CBB30000}"/>
    <cellStyle name="Title 9 6 2 2" xfId="45983" xr:uid="{00000000-0005-0000-0000-0000CCB30000}"/>
    <cellStyle name="Title 9 6 2 2 2" xfId="45984" xr:uid="{00000000-0005-0000-0000-0000CDB30000}"/>
    <cellStyle name="Title 9 6 2 2 3" xfId="45985" xr:uid="{00000000-0005-0000-0000-0000CEB30000}"/>
    <cellStyle name="Title 9 6 2 3" xfId="45986" xr:uid="{00000000-0005-0000-0000-0000CFB30000}"/>
    <cellStyle name="Title 9 6 2 4" xfId="45987" xr:uid="{00000000-0005-0000-0000-0000D0B30000}"/>
    <cellStyle name="Title 9 6 3" xfId="45988" xr:uid="{00000000-0005-0000-0000-0000D1B30000}"/>
    <cellStyle name="Title 9 6 3 2" xfId="45989" xr:uid="{00000000-0005-0000-0000-0000D2B30000}"/>
    <cellStyle name="Title 9 6 3 2 2" xfId="45990" xr:uid="{00000000-0005-0000-0000-0000D3B30000}"/>
    <cellStyle name="Title 9 6 3 2 3" xfId="45991" xr:uid="{00000000-0005-0000-0000-0000D4B30000}"/>
    <cellStyle name="Title 9 6 3 3" xfId="45992" xr:uid="{00000000-0005-0000-0000-0000D5B30000}"/>
    <cellStyle name="Title 9 6 3 4" xfId="45993" xr:uid="{00000000-0005-0000-0000-0000D6B30000}"/>
    <cellStyle name="Title 9 6 4" xfId="45994" xr:uid="{00000000-0005-0000-0000-0000D7B30000}"/>
    <cellStyle name="Title 9 6 4 2" xfId="45995" xr:uid="{00000000-0005-0000-0000-0000D8B30000}"/>
    <cellStyle name="Title 9 6 4 3" xfId="45996" xr:uid="{00000000-0005-0000-0000-0000D9B30000}"/>
    <cellStyle name="Title 9 6 5" xfId="45997" xr:uid="{00000000-0005-0000-0000-0000DAB30000}"/>
    <cellStyle name="Title 9 6 6" xfId="45998" xr:uid="{00000000-0005-0000-0000-0000DBB30000}"/>
    <cellStyle name="Title 9 7" xfId="45999" xr:uid="{00000000-0005-0000-0000-0000DCB30000}"/>
    <cellStyle name="Title 9 7 2" xfId="46000" xr:uid="{00000000-0005-0000-0000-0000DDB30000}"/>
    <cellStyle name="Title 9 7 2 2" xfId="46001" xr:uid="{00000000-0005-0000-0000-0000DEB30000}"/>
    <cellStyle name="Title 9 7 2 3" xfId="46002" xr:uid="{00000000-0005-0000-0000-0000DFB30000}"/>
    <cellStyle name="Title 9 7 3" xfId="46003" xr:uid="{00000000-0005-0000-0000-0000E0B30000}"/>
    <cellStyle name="Title 9 7 4" xfId="46004" xr:uid="{00000000-0005-0000-0000-0000E1B30000}"/>
    <cellStyle name="Title 9 8" xfId="46005" xr:uid="{00000000-0005-0000-0000-0000E2B30000}"/>
    <cellStyle name="Title 9 8 2" xfId="46006" xr:uid="{00000000-0005-0000-0000-0000E3B30000}"/>
    <cellStyle name="Title 9 8 2 2" xfId="46007" xr:uid="{00000000-0005-0000-0000-0000E4B30000}"/>
    <cellStyle name="Title 9 8 2 3" xfId="46008" xr:uid="{00000000-0005-0000-0000-0000E5B30000}"/>
    <cellStyle name="Title 9 8 3" xfId="46009" xr:uid="{00000000-0005-0000-0000-0000E6B30000}"/>
    <cellStyle name="Title 9 8 4" xfId="46010" xr:uid="{00000000-0005-0000-0000-0000E7B30000}"/>
    <cellStyle name="Title 9 9" xfId="46011" xr:uid="{00000000-0005-0000-0000-0000E8B30000}"/>
    <cellStyle name="Title 9 9 2" xfId="46012" xr:uid="{00000000-0005-0000-0000-0000E9B30000}"/>
    <cellStyle name="Title 9 9 2 2" xfId="46013" xr:uid="{00000000-0005-0000-0000-0000EAB30000}"/>
    <cellStyle name="Title 9 9 2 3" xfId="46014" xr:uid="{00000000-0005-0000-0000-0000EBB30000}"/>
    <cellStyle name="Title 9 9 3" xfId="46015" xr:uid="{00000000-0005-0000-0000-0000ECB30000}"/>
    <cellStyle name="Title 9 9 4" xfId="46016" xr:uid="{00000000-0005-0000-0000-0000EDB30000}"/>
    <cellStyle name="Total 10" xfId="46017" xr:uid="{00000000-0005-0000-0000-0000EEB30000}"/>
    <cellStyle name="Total 10 10" xfId="46018" xr:uid="{00000000-0005-0000-0000-0000EFB30000}"/>
    <cellStyle name="Total 10 10 2" xfId="46019" xr:uid="{00000000-0005-0000-0000-0000F0B30000}"/>
    <cellStyle name="Total 10 10 3" xfId="46020" xr:uid="{00000000-0005-0000-0000-0000F1B30000}"/>
    <cellStyle name="Total 10 11" xfId="46021" xr:uid="{00000000-0005-0000-0000-0000F2B30000}"/>
    <cellStyle name="Total 10 11 2" xfId="46022" xr:uid="{00000000-0005-0000-0000-0000F3B30000}"/>
    <cellStyle name="Total 10 11 3" xfId="46023" xr:uid="{00000000-0005-0000-0000-0000F4B30000}"/>
    <cellStyle name="Total 10 12" xfId="46024" xr:uid="{00000000-0005-0000-0000-0000F5B30000}"/>
    <cellStyle name="Total 10 12 2" xfId="46025" xr:uid="{00000000-0005-0000-0000-0000F6B30000}"/>
    <cellStyle name="Total 10 12 3" xfId="46026" xr:uid="{00000000-0005-0000-0000-0000F7B30000}"/>
    <cellStyle name="Total 10 13" xfId="46027" xr:uid="{00000000-0005-0000-0000-0000F8B30000}"/>
    <cellStyle name="Total 10 2" xfId="46028" xr:uid="{00000000-0005-0000-0000-0000F9B30000}"/>
    <cellStyle name="Total 10 2 2" xfId="46029" xr:uid="{00000000-0005-0000-0000-0000FAB30000}"/>
    <cellStyle name="Total 10 2 2 2" xfId="46030" xr:uid="{00000000-0005-0000-0000-0000FBB30000}"/>
    <cellStyle name="Total 10 2 2 2 2" xfId="46031" xr:uid="{00000000-0005-0000-0000-0000FCB30000}"/>
    <cellStyle name="Total 10 2 2 2 3" xfId="46032" xr:uid="{00000000-0005-0000-0000-0000FDB30000}"/>
    <cellStyle name="Total 10 2 2 3" xfId="46033" xr:uid="{00000000-0005-0000-0000-0000FEB30000}"/>
    <cellStyle name="Total 10 2 2 4" xfId="46034" xr:uid="{00000000-0005-0000-0000-0000FFB30000}"/>
    <cellStyle name="Total 10 2 3" xfId="46035" xr:uid="{00000000-0005-0000-0000-000000B40000}"/>
    <cellStyle name="Total 10 2 3 2" xfId="46036" xr:uid="{00000000-0005-0000-0000-000001B40000}"/>
    <cellStyle name="Total 10 2 3 2 2" xfId="46037" xr:uid="{00000000-0005-0000-0000-000002B40000}"/>
    <cellStyle name="Total 10 2 3 2 3" xfId="46038" xr:uid="{00000000-0005-0000-0000-000003B40000}"/>
    <cellStyle name="Total 10 2 3 3" xfId="46039" xr:uid="{00000000-0005-0000-0000-000004B40000}"/>
    <cellStyle name="Total 10 2 3 4" xfId="46040" xr:uid="{00000000-0005-0000-0000-000005B40000}"/>
    <cellStyle name="Total 10 2 4" xfId="46041" xr:uid="{00000000-0005-0000-0000-000006B40000}"/>
    <cellStyle name="Total 10 2 4 2" xfId="46042" xr:uid="{00000000-0005-0000-0000-000007B40000}"/>
    <cellStyle name="Total 10 2 4 3" xfId="46043" xr:uid="{00000000-0005-0000-0000-000008B40000}"/>
    <cellStyle name="Total 10 2 5" xfId="46044" xr:uid="{00000000-0005-0000-0000-000009B40000}"/>
    <cellStyle name="Total 10 2 5 2" xfId="46045" xr:uid="{00000000-0005-0000-0000-00000AB40000}"/>
    <cellStyle name="Total 10 2 5 3" xfId="46046" xr:uid="{00000000-0005-0000-0000-00000BB40000}"/>
    <cellStyle name="Total 10 2 6" xfId="46047" xr:uid="{00000000-0005-0000-0000-00000CB40000}"/>
    <cellStyle name="Total 10 2 7" xfId="46048" xr:uid="{00000000-0005-0000-0000-00000DB40000}"/>
    <cellStyle name="Total 10 3" xfId="46049" xr:uid="{00000000-0005-0000-0000-00000EB40000}"/>
    <cellStyle name="Total 10 3 2" xfId="46050" xr:uid="{00000000-0005-0000-0000-00000FB40000}"/>
    <cellStyle name="Total 10 3 2 2" xfId="46051" xr:uid="{00000000-0005-0000-0000-000010B40000}"/>
    <cellStyle name="Total 10 3 2 2 2" xfId="46052" xr:uid="{00000000-0005-0000-0000-000011B40000}"/>
    <cellStyle name="Total 10 3 2 2 3" xfId="46053" xr:uid="{00000000-0005-0000-0000-000012B40000}"/>
    <cellStyle name="Total 10 3 2 3" xfId="46054" xr:uid="{00000000-0005-0000-0000-000013B40000}"/>
    <cellStyle name="Total 10 3 2 4" xfId="46055" xr:uid="{00000000-0005-0000-0000-000014B40000}"/>
    <cellStyle name="Total 10 3 3" xfId="46056" xr:uid="{00000000-0005-0000-0000-000015B40000}"/>
    <cellStyle name="Total 10 3 3 2" xfId="46057" xr:uid="{00000000-0005-0000-0000-000016B40000}"/>
    <cellStyle name="Total 10 3 3 2 2" xfId="46058" xr:uid="{00000000-0005-0000-0000-000017B40000}"/>
    <cellStyle name="Total 10 3 3 2 3" xfId="46059" xr:uid="{00000000-0005-0000-0000-000018B40000}"/>
    <cellStyle name="Total 10 3 3 3" xfId="46060" xr:uid="{00000000-0005-0000-0000-000019B40000}"/>
    <cellStyle name="Total 10 3 3 4" xfId="46061" xr:uid="{00000000-0005-0000-0000-00001AB40000}"/>
    <cellStyle name="Total 10 3 4" xfId="46062" xr:uid="{00000000-0005-0000-0000-00001BB40000}"/>
    <cellStyle name="Total 10 3 4 2" xfId="46063" xr:uid="{00000000-0005-0000-0000-00001CB40000}"/>
    <cellStyle name="Total 10 3 4 3" xfId="46064" xr:uid="{00000000-0005-0000-0000-00001DB40000}"/>
    <cellStyle name="Total 10 3 5" xfId="46065" xr:uid="{00000000-0005-0000-0000-00001EB40000}"/>
    <cellStyle name="Total 10 3 6" xfId="46066" xr:uid="{00000000-0005-0000-0000-00001FB40000}"/>
    <cellStyle name="Total 10 4" xfId="46067" xr:uid="{00000000-0005-0000-0000-000020B40000}"/>
    <cellStyle name="Total 10 4 2" xfId="46068" xr:uid="{00000000-0005-0000-0000-000021B40000}"/>
    <cellStyle name="Total 10 4 2 2" xfId="46069" xr:uid="{00000000-0005-0000-0000-000022B40000}"/>
    <cellStyle name="Total 10 4 2 2 2" xfId="46070" xr:uid="{00000000-0005-0000-0000-000023B40000}"/>
    <cellStyle name="Total 10 4 2 2 3" xfId="46071" xr:uid="{00000000-0005-0000-0000-000024B40000}"/>
    <cellStyle name="Total 10 4 2 3" xfId="46072" xr:uid="{00000000-0005-0000-0000-000025B40000}"/>
    <cellStyle name="Total 10 4 2 4" xfId="46073" xr:uid="{00000000-0005-0000-0000-000026B40000}"/>
    <cellStyle name="Total 10 4 3" xfId="46074" xr:uid="{00000000-0005-0000-0000-000027B40000}"/>
    <cellStyle name="Total 10 4 3 2" xfId="46075" xr:uid="{00000000-0005-0000-0000-000028B40000}"/>
    <cellStyle name="Total 10 4 3 2 2" xfId="46076" xr:uid="{00000000-0005-0000-0000-000029B40000}"/>
    <cellStyle name="Total 10 4 3 2 3" xfId="46077" xr:uid="{00000000-0005-0000-0000-00002AB40000}"/>
    <cellStyle name="Total 10 4 3 3" xfId="46078" xr:uid="{00000000-0005-0000-0000-00002BB40000}"/>
    <cellStyle name="Total 10 4 3 4" xfId="46079" xr:uid="{00000000-0005-0000-0000-00002CB40000}"/>
    <cellStyle name="Total 10 4 4" xfId="46080" xr:uid="{00000000-0005-0000-0000-00002DB40000}"/>
    <cellStyle name="Total 10 4 4 2" xfId="46081" xr:uid="{00000000-0005-0000-0000-00002EB40000}"/>
    <cellStyle name="Total 10 4 4 3" xfId="46082" xr:uid="{00000000-0005-0000-0000-00002FB40000}"/>
    <cellStyle name="Total 10 4 5" xfId="46083" xr:uid="{00000000-0005-0000-0000-000030B40000}"/>
    <cellStyle name="Total 10 4 6" xfId="46084" xr:uid="{00000000-0005-0000-0000-000031B40000}"/>
    <cellStyle name="Total 10 5" xfId="46085" xr:uid="{00000000-0005-0000-0000-000032B40000}"/>
    <cellStyle name="Total 10 5 2" xfId="46086" xr:uid="{00000000-0005-0000-0000-000033B40000}"/>
    <cellStyle name="Total 10 5 2 2" xfId="46087" xr:uid="{00000000-0005-0000-0000-000034B40000}"/>
    <cellStyle name="Total 10 5 2 2 2" xfId="46088" xr:uid="{00000000-0005-0000-0000-000035B40000}"/>
    <cellStyle name="Total 10 5 2 2 3" xfId="46089" xr:uid="{00000000-0005-0000-0000-000036B40000}"/>
    <cellStyle name="Total 10 5 2 3" xfId="46090" xr:uid="{00000000-0005-0000-0000-000037B40000}"/>
    <cellStyle name="Total 10 5 2 4" xfId="46091" xr:uid="{00000000-0005-0000-0000-000038B40000}"/>
    <cellStyle name="Total 10 5 3" xfId="46092" xr:uid="{00000000-0005-0000-0000-000039B40000}"/>
    <cellStyle name="Total 10 5 3 2" xfId="46093" xr:uid="{00000000-0005-0000-0000-00003AB40000}"/>
    <cellStyle name="Total 10 5 3 2 2" xfId="46094" xr:uid="{00000000-0005-0000-0000-00003BB40000}"/>
    <cellStyle name="Total 10 5 3 2 3" xfId="46095" xr:uid="{00000000-0005-0000-0000-00003CB40000}"/>
    <cellStyle name="Total 10 5 3 3" xfId="46096" xr:uid="{00000000-0005-0000-0000-00003DB40000}"/>
    <cellStyle name="Total 10 5 3 4" xfId="46097" xr:uid="{00000000-0005-0000-0000-00003EB40000}"/>
    <cellStyle name="Total 10 5 4" xfId="46098" xr:uid="{00000000-0005-0000-0000-00003FB40000}"/>
    <cellStyle name="Total 10 5 4 2" xfId="46099" xr:uid="{00000000-0005-0000-0000-000040B40000}"/>
    <cellStyle name="Total 10 5 4 2 2" xfId="46100" xr:uid="{00000000-0005-0000-0000-000041B40000}"/>
    <cellStyle name="Total 10 5 4 2 3" xfId="46101" xr:uid="{00000000-0005-0000-0000-000042B40000}"/>
    <cellStyle name="Total 10 5 4 3" xfId="46102" xr:uid="{00000000-0005-0000-0000-000043B40000}"/>
    <cellStyle name="Total 10 5 4 4" xfId="46103" xr:uid="{00000000-0005-0000-0000-000044B40000}"/>
    <cellStyle name="Total 10 5 5" xfId="46104" xr:uid="{00000000-0005-0000-0000-000045B40000}"/>
    <cellStyle name="Total 10 5 5 2" xfId="46105" xr:uid="{00000000-0005-0000-0000-000046B40000}"/>
    <cellStyle name="Total 10 5 5 3" xfId="46106" xr:uid="{00000000-0005-0000-0000-000047B40000}"/>
    <cellStyle name="Total 10 5 6" xfId="46107" xr:uid="{00000000-0005-0000-0000-000048B40000}"/>
    <cellStyle name="Total 10 5 7" xfId="46108" xr:uid="{00000000-0005-0000-0000-000049B40000}"/>
    <cellStyle name="Total 10 6" xfId="46109" xr:uid="{00000000-0005-0000-0000-00004AB40000}"/>
    <cellStyle name="Total 10 6 2" xfId="46110" xr:uid="{00000000-0005-0000-0000-00004BB40000}"/>
    <cellStyle name="Total 10 6 2 2" xfId="46111" xr:uid="{00000000-0005-0000-0000-00004CB40000}"/>
    <cellStyle name="Total 10 6 2 2 2" xfId="46112" xr:uid="{00000000-0005-0000-0000-00004DB40000}"/>
    <cellStyle name="Total 10 6 2 2 3" xfId="46113" xr:uid="{00000000-0005-0000-0000-00004EB40000}"/>
    <cellStyle name="Total 10 6 2 3" xfId="46114" xr:uid="{00000000-0005-0000-0000-00004FB40000}"/>
    <cellStyle name="Total 10 6 2 4" xfId="46115" xr:uid="{00000000-0005-0000-0000-000050B40000}"/>
    <cellStyle name="Total 10 6 3" xfId="46116" xr:uid="{00000000-0005-0000-0000-000051B40000}"/>
    <cellStyle name="Total 10 6 3 2" xfId="46117" xr:uid="{00000000-0005-0000-0000-000052B40000}"/>
    <cellStyle name="Total 10 6 3 2 2" xfId="46118" xr:uid="{00000000-0005-0000-0000-000053B40000}"/>
    <cellStyle name="Total 10 6 3 2 3" xfId="46119" xr:uid="{00000000-0005-0000-0000-000054B40000}"/>
    <cellStyle name="Total 10 6 3 3" xfId="46120" xr:uid="{00000000-0005-0000-0000-000055B40000}"/>
    <cellStyle name="Total 10 6 3 4" xfId="46121" xr:uid="{00000000-0005-0000-0000-000056B40000}"/>
    <cellStyle name="Total 10 6 4" xfId="46122" xr:uid="{00000000-0005-0000-0000-000057B40000}"/>
    <cellStyle name="Total 10 6 4 2" xfId="46123" xr:uid="{00000000-0005-0000-0000-000058B40000}"/>
    <cellStyle name="Total 10 6 4 3" xfId="46124" xr:uid="{00000000-0005-0000-0000-000059B40000}"/>
    <cellStyle name="Total 10 6 5" xfId="46125" xr:uid="{00000000-0005-0000-0000-00005AB40000}"/>
    <cellStyle name="Total 10 6 6" xfId="46126" xr:uid="{00000000-0005-0000-0000-00005BB40000}"/>
    <cellStyle name="Total 10 7" xfId="46127" xr:uid="{00000000-0005-0000-0000-00005CB40000}"/>
    <cellStyle name="Total 10 7 2" xfId="46128" xr:uid="{00000000-0005-0000-0000-00005DB40000}"/>
    <cellStyle name="Total 10 7 2 2" xfId="46129" xr:uid="{00000000-0005-0000-0000-00005EB40000}"/>
    <cellStyle name="Total 10 7 2 3" xfId="46130" xr:uid="{00000000-0005-0000-0000-00005FB40000}"/>
    <cellStyle name="Total 10 7 3" xfId="46131" xr:uid="{00000000-0005-0000-0000-000060B40000}"/>
    <cellStyle name="Total 10 7 4" xfId="46132" xr:uid="{00000000-0005-0000-0000-000061B40000}"/>
    <cellStyle name="Total 10 8" xfId="46133" xr:uid="{00000000-0005-0000-0000-000062B40000}"/>
    <cellStyle name="Total 10 8 2" xfId="46134" xr:uid="{00000000-0005-0000-0000-000063B40000}"/>
    <cellStyle name="Total 10 8 2 2" xfId="46135" xr:uid="{00000000-0005-0000-0000-000064B40000}"/>
    <cellStyle name="Total 10 8 2 3" xfId="46136" xr:uid="{00000000-0005-0000-0000-000065B40000}"/>
    <cellStyle name="Total 10 8 3" xfId="46137" xr:uid="{00000000-0005-0000-0000-000066B40000}"/>
    <cellStyle name="Total 10 8 4" xfId="46138" xr:uid="{00000000-0005-0000-0000-000067B40000}"/>
    <cellStyle name="Total 10 9" xfId="46139" xr:uid="{00000000-0005-0000-0000-000068B40000}"/>
    <cellStyle name="Total 10 9 2" xfId="46140" xr:uid="{00000000-0005-0000-0000-000069B40000}"/>
    <cellStyle name="Total 10 9 2 2" xfId="46141" xr:uid="{00000000-0005-0000-0000-00006AB40000}"/>
    <cellStyle name="Total 10 9 2 3" xfId="46142" xr:uid="{00000000-0005-0000-0000-00006BB40000}"/>
    <cellStyle name="Total 10 9 3" xfId="46143" xr:uid="{00000000-0005-0000-0000-00006CB40000}"/>
    <cellStyle name="Total 10 9 4" xfId="46144" xr:uid="{00000000-0005-0000-0000-00006DB40000}"/>
    <cellStyle name="Total 11" xfId="46145" xr:uid="{00000000-0005-0000-0000-00006EB40000}"/>
    <cellStyle name="Total 11 10" xfId="46146" xr:uid="{00000000-0005-0000-0000-00006FB40000}"/>
    <cellStyle name="Total 11 10 2" xfId="46147" xr:uid="{00000000-0005-0000-0000-000070B40000}"/>
    <cellStyle name="Total 11 10 3" xfId="46148" xr:uid="{00000000-0005-0000-0000-000071B40000}"/>
    <cellStyle name="Total 11 11" xfId="46149" xr:uid="{00000000-0005-0000-0000-000072B40000}"/>
    <cellStyle name="Total 11 11 2" xfId="46150" xr:uid="{00000000-0005-0000-0000-000073B40000}"/>
    <cellStyle name="Total 11 11 3" xfId="46151" xr:uid="{00000000-0005-0000-0000-000074B40000}"/>
    <cellStyle name="Total 11 12" xfId="46152" xr:uid="{00000000-0005-0000-0000-000075B40000}"/>
    <cellStyle name="Total 11 12 2" xfId="46153" xr:uid="{00000000-0005-0000-0000-000076B40000}"/>
    <cellStyle name="Total 11 12 3" xfId="46154" xr:uid="{00000000-0005-0000-0000-000077B40000}"/>
    <cellStyle name="Total 11 13" xfId="46155" xr:uid="{00000000-0005-0000-0000-000078B40000}"/>
    <cellStyle name="Total 11 2" xfId="46156" xr:uid="{00000000-0005-0000-0000-000079B40000}"/>
    <cellStyle name="Total 11 2 2" xfId="46157" xr:uid="{00000000-0005-0000-0000-00007AB40000}"/>
    <cellStyle name="Total 11 2 2 2" xfId="46158" xr:uid="{00000000-0005-0000-0000-00007BB40000}"/>
    <cellStyle name="Total 11 2 2 2 2" xfId="46159" xr:uid="{00000000-0005-0000-0000-00007CB40000}"/>
    <cellStyle name="Total 11 2 2 2 3" xfId="46160" xr:uid="{00000000-0005-0000-0000-00007DB40000}"/>
    <cellStyle name="Total 11 2 2 3" xfId="46161" xr:uid="{00000000-0005-0000-0000-00007EB40000}"/>
    <cellStyle name="Total 11 2 2 4" xfId="46162" xr:uid="{00000000-0005-0000-0000-00007FB40000}"/>
    <cellStyle name="Total 11 2 3" xfId="46163" xr:uid="{00000000-0005-0000-0000-000080B40000}"/>
    <cellStyle name="Total 11 2 3 2" xfId="46164" xr:uid="{00000000-0005-0000-0000-000081B40000}"/>
    <cellStyle name="Total 11 2 3 2 2" xfId="46165" xr:uid="{00000000-0005-0000-0000-000082B40000}"/>
    <cellStyle name="Total 11 2 3 2 3" xfId="46166" xr:uid="{00000000-0005-0000-0000-000083B40000}"/>
    <cellStyle name="Total 11 2 3 3" xfId="46167" xr:uid="{00000000-0005-0000-0000-000084B40000}"/>
    <cellStyle name="Total 11 2 3 4" xfId="46168" xr:uid="{00000000-0005-0000-0000-000085B40000}"/>
    <cellStyle name="Total 11 2 4" xfId="46169" xr:uid="{00000000-0005-0000-0000-000086B40000}"/>
    <cellStyle name="Total 11 2 4 2" xfId="46170" xr:uid="{00000000-0005-0000-0000-000087B40000}"/>
    <cellStyle name="Total 11 2 4 3" xfId="46171" xr:uid="{00000000-0005-0000-0000-000088B40000}"/>
    <cellStyle name="Total 11 2 5" xfId="46172" xr:uid="{00000000-0005-0000-0000-000089B40000}"/>
    <cellStyle name="Total 11 2 5 2" xfId="46173" xr:uid="{00000000-0005-0000-0000-00008AB40000}"/>
    <cellStyle name="Total 11 2 5 3" xfId="46174" xr:uid="{00000000-0005-0000-0000-00008BB40000}"/>
    <cellStyle name="Total 11 2 6" xfId="46175" xr:uid="{00000000-0005-0000-0000-00008CB40000}"/>
    <cellStyle name="Total 11 2 7" xfId="46176" xr:uid="{00000000-0005-0000-0000-00008DB40000}"/>
    <cellStyle name="Total 11 3" xfId="46177" xr:uid="{00000000-0005-0000-0000-00008EB40000}"/>
    <cellStyle name="Total 11 3 2" xfId="46178" xr:uid="{00000000-0005-0000-0000-00008FB40000}"/>
    <cellStyle name="Total 11 3 2 2" xfId="46179" xr:uid="{00000000-0005-0000-0000-000090B40000}"/>
    <cellStyle name="Total 11 3 2 2 2" xfId="46180" xr:uid="{00000000-0005-0000-0000-000091B40000}"/>
    <cellStyle name="Total 11 3 2 2 3" xfId="46181" xr:uid="{00000000-0005-0000-0000-000092B40000}"/>
    <cellStyle name="Total 11 3 2 3" xfId="46182" xr:uid="{00000000-0005-0000-0000-000093B40000}"/>
    <cellStyle name="Total 11 3 2 4" xfId="46183" xr:uid="{00000000-0005-0000-0000-000094B40000}"/>
    <cellStyle name="Total 11 3 3" xfId="46184" xr:uid="{00000000-0005-0000-0000-000095B40000}"/>
    <cellStyle name="Total 11 3 3 2" xfId="46185" xr:uid="{00000000-0005-0000-0000-000096B40000}"/>
    <cellStyle name="Total 11 3 3 2 2" xfId="46186" xr:uid="{00000000-0005-0000-0000-000097B40000}"/>
    <cellStyle name="Total 11 3 3 2 3" xfId="46187" xr:uid="{00000000-0005-0000-0000-000098B40000}"/>
    <cellStyle name="Total 11 3 3 3" xfId="46188" xr:uid="{00000000-0005-0000-0000-000099B40000}"/>
    <cellStyle name="Total 11 3 3 4" xfId="46189" xr:uid="{00000000-0005-0000-0000-00009AB40000}"/>
    <cellStyle name="Total 11 3 4" xfId="46190" xr:uid="{00000000-0005-0000-0000-00009BB40000}"/>
    <cellStyle name="Total 11 3 4 2" xfId="46191" xr:uid="{00000000-0005-0000-0000-00009CB40000}"/>
    <cellStyle name="Total 11 3 4 3" xfId="46192" xr:uid="{00000000-0005-0000-0000-00009DB40000}"/>
    <cellStyle name="Total 11 3 5" xfId="46193" xr:uid="{00000000-0005-0000-0000-00009EB40000}"/>
    <cellStyle name="Total 11 3 6" xfId="46194" xr:uid="{00000000-0005-0000-0000-00009FB40000}"/>
    <cellStyle name="Total 11 4" xfId="46195" xr:uid="{00000000-0005-0000-0000-0000A0B40000}"/>
    <cellStyle name="Total 11 4 2" xfId="46196" xr:uid="{00000000-0005-0000-0000-0000A1B40000}"/>
    <cellStyle name="Total 11 4 2 2" xfId="46197" xr:uid="{00000000-0005-0000-0000-0000A2B40000}"/>
    <cellStyle name="Total 11 4 2 2 2" xfId="46198" xr:uid="{00000000-0005-0000-0000-0000A3B40000}"/>
    <cellStyle name="Total 11 4 2 2 3" xfId="46199" xr:uid="{00000000-0005-0000-0000-0000A4B40000}"/>
    <cellStyle name="Total 11 4 2 3" xfId="46200" xr:uid="{00000000-0005-0000-0000-0000A5B40000}"/>
    <cellStyle name="Total 11 4 2 4" xfId="46201" xr:uid="{00000000-0005-0000-0000-0000A6B40000}"/>
    <cellStyle name="Total 11 4 3" xfId="46202" xr:uid="{00000000-0005-0000-0000-0000A7B40000}"/>
    <cellStyle name="Total 11 4 3 2" xfId="46203" xr:uid="{00000000-0005-0000-0000-0000A8B40000}"/>
    <cellStyle name="Total 11 4 3 2 2" xfId="46204" xr:uid="{00000000-0005-0000-0000-0000A9B40000}"/>
    <cellStyle name="Total 11 4 3 2 3" xfId="46205" xr:uid="{00000000-0005-0000-0000-0000AAB40000}"/>
    <cellStyle name="Total 11 4 3 3" xfId="46206" xr:uid="{00000000-0005-0000-0000-0000ABB40000}"/>
    <cellStyle name="Total 11 4 3 4" xfId="46207" xr:uid="{00000000-0005-0000-0000-0000ACB40000}"/>
    <cellStyle name="Total 11 4 4" xfId="46208" xr:uid="{00000000-0005-0000-0000-0000ADB40000}"/>
    <cellStyle name="Total 11 4 4 2" xfId="46209" xr:uid="{00000000-0005-0000-0000-0000AEB40000}"/>
    <cellStyle name="Total 11 4 4 3" xfId="46210" xr:uid="{00000000-0005-0000-0000-0000AFB40000}"/>
    <cellStyle name="Total 11 4 5" xfId="46211" xr:uid="{00000000-0005-0000-0000-0000B0B40000}"/>
    <cellStyle name="Total 11 4 6" xfId="46212" xr:uid="{00000000-0005-0000-0000-0000B1B40000}"/>
    <cellStyle name="Total 11 5" xfId="46213" xr:uid="{00000000-0005-0000-0000-0000B2B40000}"/>
    <cellStyle name="Total 11 5 2" xfId="46214" xr:uid="{00000000-0005-0000-0000-0000B3B40000}"/>
    <cellStyle name="Total 11 5 2 2" xfId="46215" xr:uid="{00000000-0005-0000-0000-0000B4B40000}"/>
    <cellStyle name="Total 11 5 2 2 2" xfId="46216" xr:uid="{00000000-0005-0000-0000-0000B5B40000}"/>
    <cellStyle name="Total 11 5 2 2 3" xfId="46217" xr:uid="{00000000-0005-0000-0000-0000B6B40000}"/>
    <cellStyle name="Total 11 5 2 3" xfId="46218" xr:uid="{00000000-0005-0000-0000-0000B7B40000}"/>
    <cellStyle name="Total 11 5 2 4" xfId="46219" xr:uid="{00000000-0005-0000-0000-0000B8B40000}"/>
    <cellStyle name="Total 11 5 3" xfId="46220" xr:uid="{00000000-0005-0000-0000-0000B9B40000}"/>
    <cellStyle name="Total 11 5 3 2" xfId="46221" xr:uid="{00000000-0005-0000-0000-0000BAB40000}"/>
    <cellStyle name="Total 11 5 3 2 2" xfId="46222" xr:uid="{00000000-0005-0000-0000-0000BBB40000}"/>
    <cellStyle name="Total 11 5 3 2 3" xfId="46223" xr:uid="{00000000-0005-0000-0000-0000BCB40000}"/>
    <cellStyle name="Total 11 5 3 3" xfId="46224" xr:uid="{00000000-0005-0000-0000-0000BDB40000}"/>
    <cellStyle name="Total 11 5 3 4" xfId="46225" xr:uid="{00000000-0005-0000-0000-0000BEB40000}"/>
    <cellStyle name="Total 11 5 4" xfId="46226" xr:uid="{00000000-0005-0000-0000-0000BFB40000}"/>
    <cellStyle name="Total 11 5 4 2" xfId="46227" xr:uid="{00000000-0005-0000-0000-0000C0B40000}"/>
    <cellStyle name="Total 11 5 4 2 2" xfId="46228" xr:uid="{00000000-0005-0000-0000-0000C1B40000}"/>
    <cellStyle name="Total 11 5 4 2 3" xfId="46229" xr:uid="{00000000-0005-0000-0000-0000C2B40000}"/>
    <cellStyle name="Total 11 5 4 3" xfId="46230" xr:uid="{00000000-0005-0000-0000-0000C3B40000}"/>
    <cellStyle name="Total 11 5 4 4" xfId="46231" xr:uid="{00000000-0005-0000-0000-0000C4B40000}"/>
    <cellStyle name="Total 11 5 5" xfId="46232" xr:uid="{00000000-0005-0000-0000-0000C5B40000}"/>
    <cellStyle name="Total 11 5 5 2" xfId="46233" xr:uid="{00000000-0005-0000-0000-0000C6B40000}"/>
    <cellStyle name="Total 11 5 5 3" xfId="46234" xr:uid="{00000000-0005-0000-0000-0000C7B40000}"/>
    <cellStyle name="Total 11 5 6" xfId="46235" xr:uid="{00000000-0005-0000-0000-0000C8B40000}"/>
    <cellStyle name="Total 11 5 7" xfId="46236" xr:uid="{00000000-0005-0000-0000-0000C9B40000}"/>
    <cellStyle name="Total 11 6" xfId="46237" xr:uid="{00000000-0005-0000-0000-0000CAB40000}"/>
    <cellStyle name="Total 11 6 2" xfId="46238" xr:uid="{00000000-0005-0000-0000-0000CBB40000}"/>
    <cellStyle name="Total 11 6 2 2" xfId="46239" xr:uid="{00000000-0005-0000-0000-0000CCB40000}"/>
    <cellStyle name="Total 11 6 2 2 2" xfId="46240" xr:uid="{00000000-0005-0000-0000-0000CDB40000}"/>
    <cellStyle name="Total 11 6 2 2 3" xfId="46241" xr:uid="{00000000-0005-0000-0000-0000CEB40000}"/>
    <cellStyle name="Total 11 6 2 3" xfId="46242" xr:uid="{00000000-0005-0000-0000-0000CFB40000}"/>
    <cellStyle name="Total 11 6 2 4" xfId="46243" xr:uid="{00000000-0005-0000-0000-0000D0B40000}"/>
    <cellStyle name="Total 11 6 3" xfId="46244" xr:uid="{00000000-0005-0000-0000-0000D1B40000}"/>
    <cellStyle name="Total 11 6 3 2" xfId="46245" xr:uid="{00000000-0005-0000-0000-0000D2B40000}"/>
    <cellStyle name="Total 11 6 3 2 2" xfId="46246" xr:uid="{00000000-0005-0000-0000-0000D3B40000}"/>
    <cellStyle name="Total 11 6 3 2 3" xfId="46247" xr:uid="{00000000-0005-0000-0000-0000D4B40000}"/>
    <cellStyle name="Total 11 6 3 3" xfId="46248" xr:uid="{00000000-0005-0000-0000-0000D5B40000}"/>
    <cellStyle name="Total 11 6 3 4" xfId="46249" xr:uid="{00000000-0005-0000-0000-0000D6B40000}"/>
    <cellStyle name="Total 11 6 4" xfId="46250" xr:uid="{00000000-0005-0000-0000-0000D7B40000}"/>
    <cellStyle name="Total 11 6 4 2" xfId="46251" xr:uid="{00000000-0005-0000-0000-0000D8B40000}"/>
    <cellStyle name="Total 11 6 4 3" xfId="46252" xr:uid="{00000000-0005-0000-0000-0000D9B40000}"/>
    <cellStyle name="Total 11 6 5" xfId="46253" xr:uid="{00000000-0005-0000-0000-0000DAB40000}"/>
    <cellStyle name="Total 11 6 6" xfId="46254" xr:uid="{00000000-0005-0000-0000-0000DBB40000}"/>
    <cellStyle name="Total 11 7" xfId="46255" xr:uid="{00000000-0005-0000-0000-0000DCB40000}"/>
    <cellStyle name="Total 11 7 2" xfId="46256" xr:uid="{00000000-0005-0000-0000-0000DDB40000}"/>
    <cellStyle name="Total 11 7 2 2" xfId="46257" xr:uid="{00000000-0005-0000-0000-0000DEB40000}"/>
    <cellStyle name="Total 11 7 2 3" xfId="46258" xr:uid="{00000000-0005-0000-0000-0000DFB40000}"/>
    <cellStyle name="Total 11 7 3" xfId="46259" xr:uid="{00000000-0005-0000-0000-0000E0B40000}"/>
    <cellStyle name="Total 11 7 4" xfId="46260" xr:uid="{00000000-0005-0000-0000-0000E1B40000}"/>
    <cellStyle name="Total 11 8" xfId="46261" xr:uid="{00000000-0005-0000-0000-0000E2B40000}"/>
    <cellStyle name="Total 11 8 2" xfId="46262" xr:uid="{00000000-0005-0000-0000-0000E3B40000}"/>
    <cellStyle name="Total 11 8 2 2" xfId="46263" xr:uid="{00000000-0005-0000-0000-0000E4B40000}"/>
    <cellStyle name="Total 11 8 2 3" xfId="46264" xr:uid="{00000000-0005-0000-0000-0000E5B40000}"/>
    <cellStyle name="Total 11 8 3" xfId="46265" xr:uid="{00000000-0005-0000-0000-0000E6B40000}"/>
    <cellStyle name="Total 11 8 4" xfId="46266" xr:uid="{00000000-0005-0000-0000-0000E7B40000}"/>
    <cellStyle name="Total 11 9" xfId="46267" xr:uid="{00000000-0005-0000-0000-0000E8B40000}"/>
    <cellStyle name="Total 11 9 2" xfId="46268" xr:uid="{00000000-0005-0000-0000-0000E9B40000}"/>
    <cellStyle name="Total 11 9 2 2" xfId="46269" xr:uid="{00000000-0005-0000-0000-0000EAB40000}"/>
    <cellStyle name="Total 11 9 2 3" xfId="46270" xr:uid="{00000000-0005-0000-0000-0000EBB40000}"/>
    <cellStyle name="Total 11 9 3" xfId="46271" xr:uid="{00000000-0005-0000-0000-0000ECB40000}"/>
    <cellStyle name="Total 11 9 4" xfId="46272" xr:uid="{00000000-0005-0000-0000-0000EDB40000}"/>
    <cellStyle name="Total 12" xfId="46273" xr:uid="{00000000-0005-0000-0000-0000EEB40000}"/>
    <cellStyle name="Total 12 10" xfId="46274" xr:uid="{00000000-0005-0000-0000-0000EFB40000}"/>
    <cellStyle name="Total 12 10 2" xfId="46275" xr:uid="{00000000-0005-0000-0000-0000F0B40000}"/>
    <cellStyle name="Total 12 10 3" xfId="46276" xr:uid="{00000000-0005-0000-0000-0000F1B40000}"/>
    <cellStyle name="Total 12 11" xfId="46277" xr:uid="{00000000-0005-0000-0000-0000F2B40000}"/>
    <cellStyle name="Total 12 11 2" xfId="46278" xr:uid="{00000000-0005-0000-0000-0000F3B40000}"/>
    <cellStyle name="Total 12 11 3" xfId="46279" xr:uid="{00000000-0005-0000-0000-0000F4B40000}"/>
    <cellStyle name="Total 12 12" xfId="46280" xr:uid="{00000000-0005-0000-0000-0000F5B40000}"/>
    <cellStyle name="Total 12 12 2" xfId="46281" xr:uid="{00000000-0005-0000-0000-0000F6B40000}"/>
    <cellStyle name="Total 12 12 3" xfId="46282" xr:uid="{00000000-0005-0000-0000-0000F7B40000}"/>
    <cellStyle name="Total 12 13" xfId="46283" xr:uid="{00000000-0005-0000-0000-0000F8B40000}"/>
    <cellStyle name="Total 12 2" xfId="46284" xr:uid="{00000000-0005-0000-0000-0000F9B40000}"/>
    <cellStyle name="Total 12 2 2" xfId="46285" xr:uid="{00000000-0005-0000-0000-0000FAB40000}"/>
    <cellStyle name="Total 12 2 2 2" xfId="46286" xr:uid="{00000000-0005-0000-0000-0000FBB40000}"/>
    <cellStyle name="Total 12 2 2 2 2" xfId="46287" xr:uid="{00000000-0005-0000-0000-0000FCB40000}"/>
    <cellStyle name="Total 12 2 2 2 3" xfId="46288" xr:uid="{00000000-0005-0000-0000-0000FDB40000}"/>
    <cellStyle name="Total 12 2 2 3" xfId="46289" xr:uid="{00000000-0005-0000-0000-0000FEB40000}"/>
    <cellStyle name="Total 12 2 2 4" xfId="46290" xr:uid="{00000000-0005-0000-0000-0000FFB40000}"/>
    <cellStyle name="Total 12 2 3" xfId="46291" xr:uid="{00000000-0005-0000-0000-000000B50000}"/>
    <cellStyle name="Total 12 2 3 2" xfId="46292" xr:uid="{00000000-0005-0000-0000-000001B50000}"/>
    <cellStyle name="Total 12 2 3 2 2" xfId="46293" xr:uid="{00000000-0005-0000-0000-000002B50000}"/>
    <cellStyle name="Total 12 2 3 2 3" xfId="46294" xr:uid="{00000000-0005-0000-0000-000003B50000}"/>
    <cellStyle name="Total 12 2 3 3" xfId="46295" xr:uid="{00000000-0005-0000-0000-000004B50000}"/>
    <cellStyle name="Total 12 2 3 4" xfId="46296" xr:uid="{00000000-0005-0000-0000-000005B50000}"/>
    <cellStyle name="Total 12 2 4" xfId="46297" xr:uid="{00000000-0005-0000-0000-000006B50000}"/>
    <cellStyle name="Total 12 2 4 2" xfId="46298" xr:uid="{00000000-0005-0000-0000-000007B50000}"/>
    <cellStyle name="Total 12 2 4 3" xfId="46299" xr:uid="{00000000-0005-0000-0000-000008B50000}"/>
    <cellStyle name="Total 12 2 5" xfId="46300" xr:uid="{00000000-0005-0000-0000-000009B50000}"/>
    <cellStyle name="Total 12 2 5 2" xfId="46301" xr:uid="{00000000-0005-0000-0000-00000AB50000}"/>
    <cellStyle name="Total 12 2 5 3" xfId="46302" xr:uid="{00000000-0005-0000-0000-00000BB50000}"/>
    <cellStyle name="Total 12 2 6" xfId="46303" xr:uid="{00000000-0005-0000-0000-00000CB50000}"/>
    <cellStyle name="Total 12 2 7" xfId="46304" xr:uid="{00000000-0005-0000-0000-00000DB50000}"/>
    <cellStyle name="Total 12 3" xfId="46305" xr:uid="{00000000-0005-0000-0000-00000EB50000}"/>
    <cellStyle name="Total 12 3 2" xfId="46306" xr:uid="{00000000-0005-0000-0000-00000FB50000}"/>
    <cellStyle name="Total 12 3 2 2" xfId="46307" xr:uid="{00000000-0005-0000-0000-000010B50000}"/>
    <cellStyle name="Total 12 3 2 2 2" xfId="46308" xr:uid="{00000000-0005-0000-0000-000011B50000}"/>
    <cellStyle name="Total 12 3 2 2 3" xfId="46309" xr:uid="{00000000-0005-0000-0000-000012B50000}"/>
    <cellStyle name="Total 12 3 2 3" xfId="46310" xr:uid="{00000000-0005-0000-0000-000013B50000}"/>
    <cellStyle name="Total 12 3 2 4" xfId="46311" xr:uid="{00000000-0005-0000-0000-000014B50000}"/>
    <cellStyle name="Total 12 3 3" xfId="46312" xr:uid="{00000000-0005-0000-0000-000015B50000}"/>
    <cellStyle name="Total 12 3 3 2" xfId="46313" xr:uid="{00000000-0005-0000-0000-000016B50000}"/>
    <cellStyle name="Total 12 3 3 2 2" xfId="46314" xr:uid="{00000000-0005-0000-0000-000017B50000}"/>
    <cellStyle name="Total 12 3 3 2 3" xfId="46315" xr:uid="{00000000-0005-0000-0000-000018B50000}"/>
    <cellStyle name="Total 12 3 3 3" xfId="46316" xr:uid="{00000000-0005-0000-0000-000019B50000}"/>
    <cellStyle name="Total 12 3 3 4" xfId="46317" xr:uid="{00000000-0005-0000-0000-00001AB50000}"/>
    <cellStyle name="Total 12 3 4" xfId="46318" xr:uid="{00000000-0005-0000-0000-00001BB50000}"/>
    <cellStyle name="Total 12 3 4 2" xfId="46319" xr:uid="{00000000-0005-0000-0000-00001CB50000}"/>
    <cellStyle name="Total 12 3 4 3" xfId="46320" xr:uid="{00000000-0005-0000-0000-00001DB50000}"/>
    <cellStyle name="Total 12 3 5" xfId="46321" xr:uid="{00000000-0005-0000-0000-00001EB50000}"/>
    <cellStyle name="Total 12 3 6" xfId="46322" xr:uid="{00000000-0005-0000-0000-00001FB50000}"/>
    <cellStyle name="Total 12 4" xfId="46323" xr:uid="{00000000-0005-0000-0000-000020B50000}"/>
    <cellStyle name="Total 12 4 2" xfId="46324" xr:uid="{00000000-0005-0000-0000-000021B50000}"/>
    <cellStyle name="Total 12 4 2 2" xfId="46325" xr:uid="{00000000-0005-0000-0000-000022B50000}"/>
    <cellStyle name="Total 12 4 2 2 2" xfId="46326" xr:uid="{00000000-0005-0000-0000-000023B50000}"/>
    <cellStyle name="Total 12 4 2 2 3" xfId="46327" xr:uid="{00000000-0005-0000-0000-000024B50000}"/>
    <cellStyle name="Total 12 4 2 3" xfId="46328" xr:uid="{00000000-0005-0000-0000-000025B50000}"/>
    <cellStyle name="Total 12 4 2 4" xfId="46329" xr:uid="{00000000-0005-0000-0000-000026B50000}"/>
    <cellStyle name="Total 12 4 3" xfId="46330" xr:uid="{00000000-0005-0000-0000-000027B50000}"/>
    <cellStyle name="Total 12 4 3 2" xfId="46331" xr:uid="{00000000-0005-0000-0000-000028B50000}"/>
    <cellStyle name="Total 12 4 3 2 2" xfId="46332" xr:uid="{00000000-0005-0000-0000-000029B50000}"/>
    <cellStyle name="Total 12 4 3 2 3" xfId="46333" xr:uid="{00000000-0005-0000-0000-00002AB50000}"/>
    <cellStyle name="Total 12 4 3 3" xfId="46334" xr:uid="{00000000-0005-0000-0000-00002BB50000}"/>
    <cellStyle name="Total 12 4 3 4" xfId="46335" xr:uid="{00000000-0005-0000-0000-00002CB50000}"/>
    <cellStyle name="Total 12 4 4" xfId="46336" xr:uid="{00000000-0005-0000-0000-00002DB50000}"/>
    <cellStyle name="Total 12 4 4 2" xfId="46337" xr:uid="{00000000-0005-0000-0000-00002EB50000}"/>
    <cellStyle name="Total 12 4 4 3" xfId="46338" xr:uid="{00000000-0005-0000-0000-00002FB50000}"/>
    <cellStyle name="Total 12 4 5" xfId="46339" xr:uid="{00000000-0005-0000-0000-000030B50000}"/>
    <cellStyle name="Total 12 4 6" xfId="46340" xr:uid="{00000000-0005-0000-0000-000031B50000}"/>
    <cellStyle name="Total 12 5" xfId="46341" xr:uid="{00000000-0005-0000-0000-000032B50000}"/>
    <cellStyle name="Total 12 5 2" xfId="46342" xr:uid="{00000000-0005-0000-0000-000033B50000}"/>
    <cellStyle name="Total 12 5 2 2" xfId="46343" xr:uid="{00000000-0005-0000-0000-000034B50000}"/>
    <cellStyle name="Total 12 5 2 2 2" xfId="46344" xr:uid="{00000000-0005-0000-0000-000035B50000}"/>
    <cellStyle name="Total 12 5 2 2 3" xfId="46345" xr:uid="{00000000-0005-0000-0000-000036B50000}"/>
    <cellStyle name="Total 12 5 2 3" xfId="46346" xr:uid="{00000000-0005-0000-0000-000037B50000}"/>
    <cellStyle name="Total 12 5 2 4" xfId="46347" xr:uid="{00000000-0005-0000-0000-000038B50000}"/>
    <cellStyle name="Total 12 5 3" xfId="46348" xr:uid="{00000000-0005-0000-0000-000039B50000}"/>
    <cellStyle name="Total 12 5 3 2" xfId="46349" xr:uid="{00000000-0005-0000-0000-00003AB50000}"/>
    <cellStyle name="Total 12 5 3 2 2" xfId="46350" xr:uid="{00000000-0005-0000-0000-00003BB50000}"/>
    <cellStyle name="Total 12 5 3 2 3" xfId="46351" xr:uid="{00000000-0005-0000-0000-00003CB50000}"/>
    <cellStyle name="Total 12 5 3 3" xfId="46352" xr:uid="{00000000-0005-0000-0000-00003DB50000}"/>
    <cellStyle name="Total 12 5 3 4" xfId="46353" xr:uid="{00000000-0005-0000-0000-00003EB50000}"/>
    <cellStyle name="Total 12 5 4" xfId="46354" xr:uid="{00000000-0005-0000-0000-00003FB50000}"/>
    <cellStyle name="Total 12 5 4 2" xfId="46355" xr:uid="{00000000-0005-0000-0000-000040B50000}"/>
    <cellStyle name="Total 12 5 4 2 2" xfId="46356" xr:uid="{00000000-0005-0000-0000-000041B50000}"/>
    <cellStyle name="Total 12 5 4 2 3" xfId="46357" xr:uid="{00000000-0005-0000-0000-000042B50000}"/>
    <cellStyle name="Total 12 5 4 3" xfId="46358" xr:uid="{00000000-0005-0000-0000-000043B50000}"/>
    <cellStyle name="Total 12 5 4 4" xfId="46359" xr:uid="{00000000-0005-0000-0000-000044B50000}"/>
    <cellStyle name="Total 12 5 5" xfId="46360" xr:uid="{00000000-0005-0000-0000-000045B50000}"/>
    <cellStyle name="Total 12 5 5 2" xfId="46361" xr:uid="{00000000-0005-0000-0000-000046B50000}"/>
    <cellStyle name="Total 12 5 5 3" xfId="46362" xr:uid="{00000000-0005-0000-0000-000047B50000}"/>
    <cellStyle name="Total 12 5 6" xfId="46363" xr:uid="{00000000-0005-0000-0000-000048B50000}"/>
    <cellStyle name="Total 12 5 7" xfId="46364" xr:uid="{00000000-0005-0000-0000-000049B50000}"/>
    <cellStyle name="Total 12 6" xfId="46365" xr:uid="{00000000-0005-0000-0000-00004AB50000}"/>
    <cellStyle name="Total 12 6 2" xfId="46366" xr:uid="{00000000-0005-0000-0000-00004BB50000}"/>
    <cellStyle name="Total 12 6 2 2" xfId="46367" xr:uid="{00000000-0005-0000-0000-00004CB50000}"/>
    <cellStyle name="Total 12 6 2 2 2" xfId="46368" xr:uid="{00000000-0005-0000-0000-00004DB50000}"/>
    <cellStyle name="Total 12 6 2 2 3" xfId="46369" xr:uid="{00000000-0005-0000-0000-00004EB50000}"/>
    <cellStyle name="Total 12 6 2 3" xfId="46370" xr:uid="{00000000-0005-0000-0000-00004FB50000}"/>
    <cellStyle name="Total 12 6 2 4" xfId="46371" xr:uid="{00000000-0005-0000-0000-000050B50000}"/>
    <cellStyle name="Total 12 6 3" xfId="46372" xr:uid="{00000000-0005-0000-0000-000051B50000}"/>
    <cellStyle name="Total 12 6 3 2" xfId="46373" xr:uid="{00000000-0005-0000-0000-000052B50000}"/>
    <cellStyle name="Total 12 6 3 2 2" xfId="46374" xr:uid="{00000000-0005-0000-0000-000053B50000}"/>
    <cellStyle name="Total 12 6 3 2 3" xfId="46375" xr:uid="{00000000-0005-0000-0000-000054B50000}"/>
    <cellStyle name="Total 12 6 3 3" xfId="46376" xr:uid="{00000000-0005-0000-0000-000055B50000}"/>
    <cellStyle name="Total 12 6 3 4" xfId="46377" xr:uid="{00000000-0005-0000-0000-000056B50000}"/>
    <cellStyle name="Total 12 6 4" xfId="46378" xr:uid="{00000000-0005-0000-0000-000057B50000}"/>
    <cellStyle name="Total 12 6 4 2" xfId="46379" xr:uid="{00000000-0005-0000-0000-000058B50000}"/>
    <cellStyle name="Total 12 6 4 3" xfId="46380" xr:uid="{00000000-0005-0000-0000-000059B50000}"/>
    <cellStyle name="Total 12 6 5" xfId="46381" xr:uid="{00000000-0005-0000-0000-00005AB50000}"/>
    <cellStyle name="Total 12 6 6" xfId="46382" xr:uid="{00000000-0005-0000-0000-00005BB50000}"/>
    <cellStyle name="Total 12 7" xfId="46383" xr:uid="{00000000-0005-0000-0000-00005CB50000}"/>
    <cellStyle name="Total 12 7 2" xfId="46384" xr:uid="{00000000-0005-0000-0000-00005DB50000}"/>
    <cellStyle name="Total 12 7 2 2" xfId="46385" xr:uid="{00000000-0005-0000-0000-00005EB50000}"/>
    <cellStyle name="Total 12 7 2 3" xfId="46386" xr:uid="{00000000-0005-0000-0000-00005FB50000}"/>
    <cellStyle name="Total 12 7 3" xfId="46387" xr:uid="{00000000-0005-0000-0000-000060B50000}"/>
    <cellStyle name="Total 12 7 4" xfId="46388" xr:uid="{00000000-0005-0000-0000-000061B50000}"/>
    <cellStyle name="Total 12 8" xfId="46389" xr:uid="{00000000-0005-0000-0000-000062B50000}"/>
    <cellStyle name="Total 12 8 2" xfId="46390" xr:uid="{00000000-0005-0000-0000-000063B50000}"/>
    <cellStyle name="Total 12 8 2 2" xfId="46391" xr:uid="{00000000-0005-0000-0000-000064B50000}"/>
    <cellStyle name="Total 12 8 2 3" xfId="46392" xr:uid="{00000000-0005-0000-0000-000065B50000}"/>
    <cellStyle name="Total 12 8 3" xfId="46393" xr:uid="{00000000-0005-0000-0000-000066B50000}"/>
    <cellStyle name="Total 12 8 4" xfId="46394" xr:uid="{00000000-0005-0000-0000-000067B50000}"/>
    <cellStyle name="Total 12 9" xfId="46395" xr:uid="{00000000-0005-0000-0000-000068B50000}"/>
    <cellStyle name="Total 12 9 2" xfId="46396" xr:uid="{00000000-0005-0000-0000-000069B50000}"/>
    <cellStyle name="Total 12 9 2 2" xfId="46397" xr:uid="{00000000-0005-0000-0000-00006AB50000}"/>
    <cellStyle name="Total 12 9 2 3" xfId="46398" xr:uid="{00000000-0005-0000-0000-00006BB50000}"/>
    <cellStyle name="Total 12 9 3" xfId="46399" xr:uid="{00000000-0005-0000-0000-00006CB50000}"/>
    <cellStyle name="Total 12 9 4" xfId="46400" xr:uid="{00000000-0005-0000-0000-00006DB50000}"/>
    <cellStyle name="Total 13" xfId="46401" xr:uid="{00000000-0005-0000-0000-00006EB50000}"/>
    <cellStyle name="Total 13 10" xfId="46402" xr:uid="{00000000-0005-0000-0000-00006FB50000}"/>
    <cellStyle name="Total 13 10 2" xfId="46403" xr:uid="{00000000-0005-0000-0000-000070B50000}"/>
    <cellStyle name="Total 13 10 3" xfId="46404" xr:uid="{00000000-0005-0000-0000-000071B50000}"/>
    <cellStyle name="Total 13 11" xfId="46405" xr:uid="{00000000-0005-0000-0000-000072B50000}"/>
    <cellStyle name="Total 13 11 2" xfId="46406" xr:uid="{00000000-0005-0000-0000-000073B50000}"/>
    <cellStyle name="Total 13 11 3" xfId="46407" xr:uid="{00000000-0005-0000-0000-000074B50000}"/>
    <cellStyle name="Total 13 12" xfId="46408" xr:uid="{00000000-0005-0000-0000-000075B50000}"/>
    <cellStyle name="Total 13 12 2" xfId="46409" xr:uid="{00000000-0005-0000-0000-000076B50000}"/>
    <cellStyle name="Total 13 12 3" xfId="46410" xr:uid="{00000000-0005-0000-0000-000077B50000}"/>
    <cellStyle name="Total 13 13" xfId="46411" xr:uid="{00000000-0005-0000-0000-000078B50000}"/>
    <cellStyle name="Total 13 2" xfId="46412" xr:uid="{00000000-0005-0000-0000-000079B50000}"/>
    <cellStyle name="Total 13 2 2" xfId="46413" xr:uid="{00000000-0005-0000-0000-00007AB50000}"/>
    <cellStyle name="Total 13 2 2 2" xfId="46414" xr:uid="{00000000-0005-0000-0000-00007BB50000}"/>
    <cellStyle name="Total 13 2 2 2 2" xfId="46415" xr:uid="{00000000-0005-0000-0000-00007CB50000}"/>
    <cellStyle name="Total 13 2 2 2 3" xfId="46416" xr:uid="{00000000-0005-0000-0000-00007DB50000}"/>
    <cellStyle name="Total 13 2 2 3" xfId="46417" xr:uid="{00000000-0005-0000-0000-00007EB50000}"/>
    <cellStyle name="Total 13 2 2 4" xfId="46418" xr:uid="{00000000-0005-0000-0000-00007FB50000}"/>
    <cellStyle name="Total 13 2 3" xfId="46419" xr:uid="{00000000-0005-0000-0000-000080B50000}"/>
    <cellStyle name="Total 13 2 3 2" xfId="46420" xr:uid="{00000000-0005-0000-0000-000081B50000}"/>
    <cellStyle name="Total 13 2 3 2 2" xfId="46421" xr:uid="{00000000-0005-0000-0000-000082B50000}"/>
    <cellStyle name="Total 13 2 3 2 3" xfId="46422" xr:uid="{00000000-0005-0000-0000-000083B50000}"/>
    <cellStyle name="Total 13 2 3 3" xfId="46423" xr:uid="{00000000-0005-0000-0000-000084B50000}"/>
    <cellStyle name="Total 13 2 3 4" xfId="46424" xr:uid="{00000000-0005-0000-0000-000085B50000}"/>
    <cellStyle name="Total 13 2 4" xfId="46425" xr:uid="{00000000-0005-0000-0000-000086B50000}"/>
    <cellStyle name="Total 13 2 4 2" xfId="46426" xr:uid="{00000000-0005-0000-0000-000087B50000}"/>
    <cellStyle name="Total 13 2 4 3" xfId="46427" xr:uid="{00000000-0005-0000-0000-000088B50000}"/>
    <cellStyle name="Total 13 2 5" xfId="46428" xr:uid="{00000000-0005-0000-0000-000089B50000}"/>
    <cellStyle name="Total 13 2 5 2" xfId="46429" xr:uid="{00000000-0005-0000-0000-00008AB50000}"/>
    <cellStyle name="Total 13 2 5 3" xfId="46430" xr:uid="{00000000-0005-0000-0000-00008BB50000}"/>
    <cellStyle name="Total 13 2 6" xfId="46431" xr:uid="{00000000-0005-0000-0000-00008CB50000}"/>
    <cellStyle name="Total 13 2 7" xfId="46432" xr:uid="{00000000-0005-0000-0000-00008DB50000}"/>
    <cellStyle name="Total 13 3" xfId="46433" xr:uid="{00000000-0005-0000-0000-00008EB50000}"/>
    <cellStyle name="Total 13 3 2" xfId="46434" xr:uid="{00000000-0005-0000-0000-00008FB50000}"/>
    <cellStyle name="Total 13 3 2 2" xfId="46435" xr:uid="{00000000-0005-0000-0000-000090B50000}"/>
    <cellStyle name="Total 13 3 2 2 2" xfId="46436" xr:uid="{00000000-0005-0000-0000-000091B50000}"/>
    <cellStyle name="Total 13 3 2 2 3" xfId="46437" xr:uid="{00000000-0005-0000-0000-000092B50000}"/>
    <cellStyle name="Total 13 3 2 3" xfId="46438" xr:uid="{00000000-0005-0000-0000-000093B50000}"/>
    <cellStyle name="Total 13 3 2 4" xfId="46439" xr:uid="{00000000-0005-0000-0000-000094B50000}"/>
    <cellStyle name="Total 13 3 3" xfId="46440" xr:uid="{00000000-0005-0000-0000-000095B50000}"/>
    <cellStyle name="Total 13 3 3 2" xfId="46441" xr:uid="{00000000-0005-0000-0000-000096B50000}"/>
    <cellStyle name="Total 13 3 3 2 2" xfId="46442" xr:uid="{00000000-0005-0000-0000-000097B50000}"/>
    <cellStyle name="Total 13 3 3 2 3" xfId="46443" xr:uid="{00000000-0005-0000-0000-000098B50000}"/>
    <cellStyle name="Total 13 3 3 3" xfId="46444" xr:uid="{00000000-0005-0000-0000-000099B50000}"/>
    <cellStyle name="Total 13 3 3 4" xfId="46445" xr:uid="{00000000-0005-0000-0000-00009AB50000}"/>
    <cellStyle name="Total 13 3 4" xfId="46446" xr:uid="{00000000-0005-0000-0000-00009BB50000}"/>
    <cellStyle name="Total 13 3 4 2" xfId="46447" xr:uid="{00000000-0005-0000-0000-00009CB50000}"/>
    <cellStyle name="Total 13 3 4 3" xfId="46448" xr:uid="{00000000-0005-0000-0000-00009DB50000}"/>
    <cellStyle name="Total 13 3 5" xfId="46449" xr:uid="{00000000-0005-0000-0000-00009EB50000}"/>
    <cellStyle name="Total 13 3 6" xfId="46450" xr:uid="{00000000-0005-0000-0000-00009FB50000}"/>
    <cellStyle name="Total 13 4" xfId="46451" xr:uid="{00000000-0005-0000-0000-0000A0B50000}"/>
    <cellStyle name="Total 13 4 2" xfId="46452" xr:uid="{00000000-0005-0000-0000-0000A1B50000}"/>
    <cellStyle name="Total 13 4 2 2" xfId="46453" xr:uid="{00000000-0005-0000-0000-0000A2B50000}"/>
    <cellStyle name="Total 13 4 2 2 2" xfId="46454" xr:uid="{00000000-0005-0000-0000-0000A3B50000}"/>
    <cellStyle name="Total 13 4 2 2 3" xfId="46455" xr:uid="{00000000-0005-0000-0000-0000A4B50000}"/>
    <cellStyle name="Total 13 4 2 3" xfId="46456" xr:uid="{00000000-0005-0000-0000-0000A5B50000}"/>
    <cellStyle name="Total 13 4 2 4" xfId="46457" xr:uid="{00000000-0005-0000-0000-0000A6B50000}"/>
    <cellStyle name="Total 13 4 3" xfId="46458" xr:uid="{00000000-0005-0000-0000-0000A7B50000}"/>
    <cellStyle name="Total 13 4 3 2" xfId="46459" xr:uid="{00000000-0005-0000-0000-0000A8B50000}"/>
    <cellStyle name="Total 13 4 3 2 2" xfId="46460" xr:uid="{00000000-0005-0000-0000-0000A9B50000}"/>
    <cellStyle name="Total 13 4 3 2 3" xfId="46461" xr:uid="{00000000-0005-0000-0000-0000AAB50000}"/>
    <cellStyle name="Total 13 4 3 3" xfId="46462" xr:uid="{00000000-0005-0000-0000-0000ABB50000}"/>
    <cellStyle name="Total 13 4 3 4" xfId="46463" xr:uid="{00000000-0005-0000-0000-0000ACB50000}"/>
    <cellStyle name="Total 13 4 4" xfId="46464" xr:uid="{00000000-0005-0000-0000-0000ADB50000}"/>
    <cellStyle name="Total 13 4 4 2" xfId="46465" xr:uid="{00000000-0005-0000-0000-0000AEB50000}"/>
    <cellStyle name="Total 13 4 4 3" xfId="46466" xr:uid="{00000000-0005-0000-0000-0000AFB50000}"/>
    <cellStyle name="Total 13 4 5" xfId="46467" xr:uid="{00000000-0005-0000-0000-0000B0B50000}"/>
    <cellStyle name="Total 13 4 6" xfId="46468" xr:uid="{00000000-0005-0000-0000-0000B1B50000}"/>
    <cellStyle name="Total 13 5" xfId="46469" xr:uid="{00000000-0005-0000-0000-0000B2B50000}"/>
    <cellStyle name="Total 13 5 2" xfId="46470" xr:uid="{00000000-0005-0000-0000-0000B3B50000}"/>
    <cellStyle name="Total 13 5 2 2" xfId="46471" xr:uid="{00000000-0005-0000-0000-0000B4B50000}"/>
    <cellStyle name="Total 13 5 2 2 2" xfId="46472" xr:uid="{00000000-0005-0000-0000-0000B5B50000}"/>
    <cellStyle name="Total 13 5 2 2 3" xfId="46473" xr:uid="{00000000-0005-0000-0000-0000B6B50000}"/>
    <cellStyle name="Total 13 5 2 3" xfId="46474" xr:uid="{00000000-0005-0000-0000-0000B7B50000}"/>
    <cellStyle name="Total 13 5 2 4" xfId="46475" xr:uid="{00000000-0005-0000-0000-0000B8B50000}"/>
    <cellStyle name="Total 13 5 3" xfId="46476" xr:uid="{00000000-0005-0000-0000-0000B9B50000}"/>
    <cellStyle name="Total 13 5 3 2" xfId="46477" xr:uid="{00000000-0005-0000-0000-0000BAB50000}"/>
    <cellStyle name="Total 13 5 3 2 2" xfId="46478" xr:uid="{00000000-0005-0000-0000-0000BBB50000}"/>
    <cellStyle name="Total 13 5 3 2 3" xfId="46479" xr:uid="{00000000-0005-0000-0000-0000BCB50000}"/>
    <cellStyle name="Total 13 5 3 3" xfId="46480" xr:uid="{00000000-0005-0000-0000-0000BDB50000}"/>
    <cellStyle name="Total 13 5 3 4" xfId="46481" xr:uid="{00000000-0005-0000-0000-0000BEB50000}"/>
    <cellStyle name="Total 13 5 4" xfId="46482" xr:uid="{00000000-0005-0000-0000-0000BFB50000}"/>
    <cellStyle name="Total 13 5 4 2" xfId="46483" xr:uid="{00000000-0005-0000-0000-0000C0B50000}"/>
    <cellStyle name="Total 13 5 4 2 2" xfId="46484" xr:uid="{00000000-0005-0000-0000-0000C1B50000}"/>
    <cellStyle name="Total 13 5 4 2 3" xfId="46485" xr:uid="{00000000-0005-0000-0000-0000C2B50000}"/>
    <cellStyle name="Total 13 5 4 3" xfId="46486" xr:uid="{00000000-0005-0000-0000-0000C3B50000}"/>
    <cellStyle name="Total 13 5 4 4" xfId="46487" xr:uid="{00000000-0005-0000-0000-0000C4B50000}"/>
    <cellStyle name="Total 13 5 5" xfId="46488" xr:uid="{00000000-0005-0000-0000-0000C5B50000}"/>
    <cellStyle name="Total 13 5 5 2" xfId="46489" xr:uid="{00000000-0005-0000-0000-0000C6B50000}"/>
    <cellStyle name="Total 13 5 5 3" xfId="46490" xr:uid="{00000000-0005-0000-0000-0000C7B50000}"/>
    <cellStyle name="Total 13 5 6" xfId="46491" xr:uid="{00000000-0005-0000-0000-0000C8B50000}"/>
    <cellStyle name="Total 13 5 7" xfId="46492" xr:uid="{00000000-0005-0000-0000-0000C9B50000}"/>
    <cellStyle name="Total 13 6" xfId="46493" xr:uid="{00000000-0005-0000-0000-0000CAB50000}"/>
    <cellStyle name="Total 13 6 2" xfId="46494" xr:uid="{00000000-0005-0000-0000-0000CBB50000}"/>
    <cellStyle name="Total 13 6 2 2" xfId="46495" xr:uid="{00000000-0005-0000-0000-0000CCB50000}"/>
    <cellStyle name="Total 13 6 2 2 2" xfId="46496" xr:uid="{00000000-0005-0000-0000-0000CDB50000}"/>
    <cellStyle name="Total 13 6 2 2 3" xfId="46497" xr:uid="{00000000-0005-0000-0000-0000CEB50000}"/>
    <cellStyle name="Total 13 6 2 3" xfId="46498" xr:uid="{00000000-0005-0000-0000-0000CFB50000}"/>
    <cellStyle name="Total 13 6 2 4" xfId="46499" xr:uid="{00000000-0005-0000-0000-0000D0B50000}"/>
    <cellStyle name="Total 13 6 3" xfId="46500" xr:uid="{00000000-0005-0000-0000-0000D1B50000}"/>
    <cellStyle name="Total 13 6 3 2" xfId="46501" xr:uid="{00000000-0005-0000-0000-0000D2B50000}"/>
    <cellStyle name="Total 13 6 3 2 2" xfId="46502" xr:uid="{00000000-0005-0000-0000-0000D3B50000}"/>
    <cellStyle name="Total 13 6 3 2 3" xfId="46503" xr:uid="{00000000-0005-0000-0000-0000D4B50000}"/>
    <cellStyle name="Total 13 6 3 3" xfId="46504" xr:uid="{00000000-0005-0000-0000-0000D5B50000}"/>
    <cellStyle name="Total 13 6 3 4" xfId="46505" xr:uid="{00000000-0005-0000-0000-0000D6B50000}"/>
    <cellStyle name="Total 13 6 4" xfId="46506" xr:uid="{00000000-0005-0000-0000-0000D7B50000}"/>
    <cellStyle name="Total 13 6 4 2" xfId="46507" xr:uid="{00000000-0005-0000-0000-0000D8B50000}"/>
    <cellStyle name="Total 13 6 4 3" xfId="46508" xr:uid="{00000000-0005-0000-0000-0000D9B50000}"/>
    <cellStyle name="Total 13 6 5" xfId="46509" xr:uid="{00000000-0005-0000-0000-0000DAB50000}"/>
    <cellStyle name="Total 13 6 6" xfId="46510" xr:uid="{00000000-0005-0000-0000-0000DBB50000}"/>
    <cellStyle name="Total 13 7" xfId="46511" xr:uid="{00000000-0005-0000-0000-0000DCB50000}"/>
    <cellStyle name="Total 13 7 2" xfId="46512" xr:uid="{00000000-0005-0000-0000-0000DDB50000}"/>
    <cellStyle name="Total 13 7 2 2" xfId="46513" xr:uid="{00000000-0005-0000-0000-0000DEB50000}"/>
    <cellStyle name="Total 13 7 2 3" xfId="46514" xr:uid="{00000000-0005-0000-0000-0000DFB50000}"/>
    <cellStyle name="Total 13 7 3" xfId="46515" xr:uid="{00000000-0005-0000-0000-0000E0B50000}"/>
    <cellStyle name="Total 13 7 4" xfId="46516" xr:uid="{00000000-0005-0000-0000-0000E1B50000}"/>
    <cellStyle name="Total 13 8" xfId="46517" xr:uid="{00000000-0005-0000-0000-0000E2B50000}"/>
    <cellStyle name="Total 13 8 2" xfId="46518" xr:uid="{00000000-0005-0000-0000-0000E3B50000}"/>
    <cellStyle name="Total 13 8 2 2" xfId="46519" xr:uid="{00000000-0005-0000-0000-0000E4B50000}"/>
    <cellStyle name="Total 13 8 2 3" xfId="46520" xr:uid="{00000000-0005-0000-0000-0000E5B50000}"/>
    <cellStyle name="Total 13 8 3" xfId="46521" xr:uid="{00000000-0005-0000-0000-0000E6B50000}"/>
    <cellStyle name="Total 13 8 4" xfId="46522" xr:uid="{00000000-0005-0000-0000-0000E7B50000}"/>
    <cellStyle name="Total 13 9" xfId="46523" xr:uid="{00000000-0005-0000-0000-0000E8B50000}"/>
    <cellStyle name="Total 13 9 2" xfId="46524" xr:uid="{00000000-0005-0000-0000-0000E9B50000}"/>
    <cellStyle name="Total 13 9 2 2" xfId="46525" xr:uid="{00000000-0005-0000-0000-0000EAB50000}"/>
    <cellStyle name="Total 13 9 2 3" xfId="46526" xr:uid="{00000000-0005-0000-0000-0000EBB50000}"/>
    <cellStyle name="Total 13 9 3" xfId="46527" xr:uid="{00000000-0005-0000-0000-0000ECB50000}"/>
    <cellStyle name="Total 13 9 4" xfId="46528" xr:uid="{00000000-0005-0000-0000-0000EDB50000}"/>
    <cellStyle name="Total 14" xfId="46529" xr:uid="{00000000-0005-0000-0000-0000EEB50000}"/>
    <cellStyle name="Total 14 10" xfId="46530" xr:uid="{00000000-0005-0000-0000-0000EFB50000}"/>
    <cellStyle name="Total 14 10 2" xfId="46531" xr:uid="{00000000-0005-0000-0000-0000F0B50000}"/>
    <cellStyle name="Total 14 10 3" xfId="46532" xr:uid="{00000000-0005-0000-0000-0000F1B50000}"/>
    <cellStyle name="Total 14 11" xfId="46533" xr:uid="{00000000-0005-0000-0000-0000F2B50000}"/>
    <cellStyle name="Total 14 11 2" xfId="46534" xr:uid="{00000000-0005-0000-0000-0000F3B50000}"/>
    <cellStyle name="Total 14 11 3" xfId="46535" xr:uid="{00000000-0005-0000-0000-0000F4B50000}"/>
    <cellStyle name="Total 14 12" xfId="46536" xr:uid="{00000000-0005-0000-0000-0000F5B50000}"/>
    <cellStyle name="Total 14 12 2" xfId="46537" xr:uid="{00000000-0005-0000-0000-0000F6B50000}"/>
    <cellStyle name="Total 14 12 3" xfId="46538" xr:uid="{00000000-0005-0000-0000-0000F7B50000}"/>
    <cellStyle name="Total 14 13" xfId="46539" xr:uid="{00000000-0005-0000-0000-0000F8B50000}"/>
    <cellStyle name="Total 14 2" xfId="46540" xr:uid="{00000000-0005-0000-0000-0000F9B50000}"/>
    <cellStyle name="Total 14 2 2" xfId="46541" xr:uid="{00000000-0005-0000-0000-0000FAB50000}"/>
    <cellStyle name="Total 14 2 2 2" xfId="46542" xr:uid="{00000000-0005-0000-0000-0000FBB50000}"/>
    <cellStyle name="Total 14 2 2 2 2" xfId="46543" xr:uid="{00000000-0005-0000-0000-0000FCB50000}"/>
    <cellStyle name="Total 14 2 2 2 3" xfId="46544" xr:uid="{00000000-0005-0000-0000-0000FDB50000}"/>
    <cellStyle name="Total 14 2 2 3" xfId="46545" xr:uid="{00000000-0005-0000-0000-0000FEB50000}"/>
    <cellStyle name="Total 14 2 2 4" xfId="46546" xr:uid="{00000000-0005-0000-0000-0000FFB50000}"/>
    <cellStyle name="Total 14 2 3" xfId="46547" xr:uid="{00000000-0005-0000-0000-000000B60000}"/>
    <cellStyle name="Total 14 2 3 2" xfId="46548" xr:uid="{00000000-0005-0000-0000-000001B60000}"/>
    <cellStyle name="Total 14 2 3 2 2" xfId="46549" xr:uid="{00000000-0005-0000-0000-000002B60000}"/>
    <cellStyle name="Total 14 2 3 2 3" xfId="46550" xr:uid="{00000000-0005-0000-0000-000003B60000}"/>
    <cellStyle name="Total 14 2 3 3" xfId="46551" xr:uid="{00000000-0005-0000-0000-000004B60000}"/>
    <cellStyle name="Total 14 2 3 4" xfId="46552" xr:uid="{00000000-0005-0000-0000-000005B60000}"/>
    <cellStyle name="Total 14 2 4" xfId="46553" xr:uid="{00000000-0005-0000-0000-000006B60000}"/>
    <cellStyle name="Total 14 2 4 2" xfId="46554" xr:uid="{00000000-0005-0000-0000-000007B60000}"/>
    <cellStyle name="Total 14 2 4 3" xfId="46555" xr:uid="{00000000-0005-0000-0000-000008B60000}"/>
    <cellStyle name="Total 14 2 5" xfId="46556" xr:uid="{00000000-0005-0000-0000-000009B60000}"/>
    <cellStyle name="Total 14 2 5 2" xfId="46557" xr:uid="{00000000-0005-0000-0000-00000AB60000}"/>
    <cellStyle name="Total 14 2 5 3" xfId="46558" xr:uid="{00000000-0005-0000-0000-00000BB60000}"/>
    <cellStyle name="Total 14 2 6" xfId="46559" xr:uid="{00000000-0005-0000-0000-00000CB60000}"/>
    <cellStyle name="Total 14 2 7" xfId="46560" xr:uid="{00000000-0005-0000-0000-00000DB60000}"/>
    <cellStyle name="Total 14 3" xfId="46561" xr:uid="{00000000-0005-0000-0000-00000EB60000}"/>
    <cellStyle name="Total 14 3 2" xfId="46562" xr:uid="{00000000-0005-0000-0000-00000FB60000}"/>
    <cellStyle name="Total 14 3 2 2" xfId="46563" xr:uid="{00000000-0005-0000-0000-000010B60000}"/>
    <cellStyle name="Total 14 3 2 2 2" xfId="46564" xr:uid="{00000000-0005-0000-0000-000011B60000}"/>
    <cellStyle name="Total 14 3 2 2 3" xfId="46565" xr:uid="{00000000-0005-0000-0000-000012B60000}"/>
    <cellStyle name="Total 14 3 2 3" xfId="46566" xr:uid="{00000000-0005-0000-0000-000013B60000}"/>
    <cellStyle name="Total 14 3 2 4" xfId="46567" xr:uid="{00000000-0005-0000-0000-000014B60000}"/>
    <cellStyle name="Total 14 3 3" xfId="46568" xr:uid="{00000000-0005-0000-0000-000015B60000}"/>
    <cellStyle name="Total 14 3 3 2" xfId="46569" xr:uid="{00000000-0005-0000-0000-000016B60000}"/>
    <cellStyle name="Total 14 3 3 2 2" xfId="46570" xr:uid="{00000000-0005-0000-0000-000017B60000}"/>
    <cellStyle name="Total 14 3 3 2 3" xfId="46571" xr:uid="{00000000-0005-0000-0000-000018B60000}"/>
    <cellStyle name="Total 14 3 3 3" xfId="46572" xr:uid="{00000000-0005-0000-0000-000019B60000}"/>
    <cellStyle name="Total 14 3 3 4" xfId="46573" xr:uid="{00000000-0005-0000-0000-00001AB60000}"/>
    <cellStyle name="Total 14 3 4" xfId="46574" xr:uid="{00000000-0005-0000-0000-00001BB60000}"/>
    <cellStyle name="Total 14 3 4 2" xfId="46575" xr:uid="{00000000-0005-0000-0000-00001CB60000}"/>
    <cellStyle name="Total 14 3 4 3" xfId="46576" xr:uid="{00000000-0005-0000-0000-00001DB60000}"/>
    <cellStyle name="Total 14 3 5" xfId="46577" xr:uid="{00000000-0005-0000-0000-00001EB60000}"/>
    <cellStyle name="Total 14 3 6" xfId="46578" xr:uid="{00000000-0005-0000-0000-00001FB60000}"/>
    <cellStyle name="Total 14 4" xfId="46579" xr:uid="{00000000-0005-0000-0000-000020B60000}"/>
    <cellStyle name="Total 14 4 2" xfId="46580" xr:uid="{00000000-0005-0000-0000-000021B60000}"/>
    <cellStyle name="Total 14 4 2 2" xfId="46581" xr:uid="{00000000-0005-0000-0000-000022B60000}"/>
    <cellStyle name="Total 14 4 2 2 2" xfId="46582" xr:uid="{00000000-0005-0000-0000-000023B60000}"/>
    <cellStyle name="Total 14 4 2 2 3" xfId="46583" xr:uid="{00000000-0005-0000-0000-000024B60000}"/>
    <cellStyle name="Total 14 4 2 3" xfId="46584" xr:uid="{00000000-0005-0000-0000-000025B60000}"/>
    <cellStyle name="Total 14 4 2 4" xfId="46585" xr:uid="{00000000-0005-0000-0000-000026B60000}"/>
    <cellStyle name="Total 14 4 3" xfId="46586" xr:uid="{00000000-0005-0000-0000-000027B60000}"/>
    <cellStyle name="Total 14 4 3 2" xfId="46587" xr:uid="{00000000-0005-0000-0000-000028B60000}"/>
    <cellStyle name="Total 14 4 3 2 2" xfId="46588" xr:uid="{00000000-0005-0000-0000-000029B60000}"/>
    <cellStyle name="Total 14 4 3 2 3" xfId="46589" xr:uid="{00000000-0005-0000-0000-00002AB60000}"/>
    <cellStyle name="Total 14 4 3 3" xfId="46590" xr:uid="{00000000-0005-0000-0000-00002BB60000}"/>
    <cellStyle name="Total 14 4 3 4" xfId="46591" xr:uid="{00000000-0005-0000-0000-00002CB60000}"/>
    <cellStyle name="Total 14 4 4" xfId="46592" xr:uid="{00000000-0005-0000-0000-00002DB60000}"/>
    <cellStyle name="Total 14 4 4 2" xfId="46593" xr:uid="{00000000-0005-0000-0000-00002EB60000}"/>
    <cellStyle name="Total 14 4 4 3" xfId="46594" xr:uid="{00000000-0005-0000-0000-00002FB60000}"/>
    <cellStyle name="Total 14 4 5" xfId="46595" xr:uid="{00000000-0005-0000-0000-000030B60000}"/>
    <cellStyle name="Total 14 4 6" xfId="46596" xr:uid="{00000000-0005-0000-0000-000031B60000}"/>
    <cellStyle name="Total 14 5" xfId="46597" xr:uid="{00000000-0005-0000-0000-000032B60000}"/>
    <cellStyle name="Total 14 5 2" xfId="46598" xr:uid="{00000000-0005-0000-0000-000033B60000}"/>
    <cellStyle name="Total 14 5 2 2" xfId="46599" xr:uid="{00000000-0005-0000-0000-000034B60000}"/>
    <cellStyle name="Total 14 5 2 2 2" xfId="46600" xr:uid="{00000000-0005-0000-0000-000035B60000}"/>
    <cellStyle name="Total 14 5 2 2 3" xfId="46601" xr:uid="{00000000-0005-0000-0000-000036B60000}"/>
    <cellStyle name="Total 14 5 2 3" xfId="46602" xr:uid="{00000000-0005-0000-0000-000037B60000}"/>
    <cellStyle name="Total 14 5 2 4" xfId="46603" xr:uid="{00000000-0005-0000-0000-000038B60000}"/>
    <cellStyle name="Total 14 5 3" xfId="46604" xr:uid="{00000000-0005-0000-0000-000039B60000}"/>
    <cellStyle name="Total 14 5 3 2" xfId="46605" xr:uid="{00000000-0005-0000-0000-00003AB60000}"/>
    <cellStyle name="Total 14 5 3 2 2" xfId="46606" xr:uid="{00000000-0005-0000-0000-00003BB60000}"/>
    <cellStyle name="Total 14 5 3 2 3" xfId="46607" xr:uid="{00000000-0005-0000-0000-00003CB60000}"/>
    <cellStyle name="Total 14 5 3 3" xfId="46608" xr:uid="{00000000-0005-0000-0000-00003DB60000}"/>
    <cellStyle name="Total 14 5 3 4" xfId="46609" xr:uid="{00000000-0005-0000-0000-00003EB60000}"/>
    <cellStyle name="Total 14 5 4" xfId="46610" xr:uid="{00000000-0005-0000-0000-00003FB60000}"/>
    <cellStyle name="Total 14 5 4 2" xfId="46611" xr:uid="{00000000-0005-0000-0000-000040B60000}"/>
    <cellStyle name="Total 14 5 4 2 2" xfId="46612" xr:uid="{00000000-0005-0000-0000-000041B60000}"/>
    <cellStyle name="Total 14 5 4 2 3" xfId="46613" xr:uid="{00000000-0005-0000-0000-000042B60000}"/>
    <cellStyle name="Total 14 5 4 3" xfId="46614" xr:uid="{00000000-0005-0000-0000-000043B60000}"/>
    <cellStyle name="Total 14 5 4 4" xfId="46615" xr:uid="{00000000-0005-0000-0000-000044B60000}"/>
    <cellStyle name="Total 14 5 5" xfId="46616" xr:uid="{00000000-0005-0000-0000-000045B60000}"/>
    <cellStyle name="Total 14 5 5 2" xfId="46617" xr:uid="{00000000-0005-0000-0000-000046B60000}"/>
    <cellStyle name="Total 14 5 5 3" xfId="46618" xr:uid="{00000000-0005-0000-0000-000047B60000}"/>
    <cellStyle name="Total 14 5 6" xfId="46619" xr:uid="{00000000-0005-0000-0000-000048B60000}"/>
    <cellStyle name="Total 14 5 7" xfId="46620" xr:uid="{00000000-0005-0000-0000-000049B60000}"/>
    <cellStyle name="Total 14 6" xfId="46621" xr:uid="{00000000-0005-0000-0000-00004AB60000}"/>
    <cellStyle name="Total 14 6 2" xfId="46622" xr:uid="{00000000-0005-0000-0000-00004BB60000}"/>
    <cellStyle name="Total 14 6 2 2" xfId="46623" xr:uid="{00000000-0005-0000-0000-00004CB60000}"/>
    <cellStyle name="Total 14 6 2 2 2" xfId="46624" xr:uid="{00000000-0005-0000-0000-00004DB60000}"/>
    <cellStyle name="Total 14 6 2 2 3" xfId="46625" xr:uid="{00000000-0005-0000-0000-00004EB60000}"/>
    <cellStyle name="Total 14 6 2 3" xfId="46626" xr:uid="{00000000-0005-0000-0000-00004FB60000}"/>
    <cellStyle name="Total 14 6 2 4" xfId="46627" xr:uid="{00000000-0005-0000-0000-000050B60000}"/>
    <cellStyle name="Total 14 6 3" xfId="46628" xr:uid="{00000000-0005-0000-0000-000051B60000}"/>
    <cellStyle name="Total 14 6 3 2" xfId="46629" xr:uid="{00000000-0005-0000-0000-000052B60000}"/>
    <cellStyle name="Total 14 6 3 2 2" xfId="46630" xr:uid="{00000000-0005-0000-0000-000053B60000}"/>
    <cellStyle name="Total 14 6 3 2 3" xfId="46631" xr:uid="{00000000-0005-0000-0000-000054B60000}"/>
    <cellStyle name="Total 14 6 3 3" xfId="46632" xr:uid="{00000000-0005-0000-0000-000055B60000}"/>
    <cellStyle name="Total 14 6 3 4" xfId="46633" xr:uid="{00000000-0005-0000-0000-000056B60000}"/>
    <cellStyle name="Total 14 6 4" xfId="46634" xr:uid="{00000000-0005-0000-0000-000057B60000}"/>
    <cellStyle name="Total 14 6 4 2" xfId="46635" xr:uid="{00000000-0005-0000-0000-000058B60000}"/>
    <cellStyle name="Total 14 6 4 3" xfId="46636" xr:uid="{00000000-0005-0000-0000-000059B60000}"/>
    <cellStyle name="Total 14 6 5" xfId="46637" xr:uid="{00000000-0005-0000-0000-00005AB60000}"/>
    <cellStyle name="Total 14 6 6" xfId="46638" xr:uid="{00000000-0005-0000-0000-00005BB60000}"/>
    <cellStyle name="Total 14 7" xfId="46639" xr:uid="{00000000-0005-0000-0000-00005CB60000}"/>
    <cellStyle name="Total 14 7 2" xfId="46640" xr:uid="{00000000-0005-0000-0000-00005DB60000}"/>
    <cellStyle name="Total 14 7 2 2" xfId="46641" xr:uid="{00000000-0005-0000-0000-00005EB60000}"/>
    <cellStyle name="Total 14 7 2 3" xfId="46642" xr:uid="{00000000-0005-0000-0000-00005FB60000}"/>
    <cellStyle name="Total 14 7 3" xfId="46643" xr:uid="{00000000-0005-0000-0000-000060B60000}"/>
    <cellStyle name="Total 14 7 4" xfId="46644" xr:uid="{00000000-0005-0000-0000-000061B60000}"/>
    <cellStyle name="Total 14 8" xfId="46645" xr:uid="{00000000-0005-0000-0000-000062B60000}"/>
    <cellStyle name="Total 14 8 2" xfId="46646" xr:uid="{00000000-0005-0000-0000-000063B60000}"/>
    <cellStyle name="Total 14 8 2 2" xfId="46647" xr:uid="{00000000-0005-0000-0000-000064B60000}"/>
    <cellStyle name="Total 14 8 2 3" xfId="46648" xr:uid="{00000000-0005-0000-0000-000065B60000}"/>
    <cellStyle name="Total 14 8 3" xfId="46649" xr:uid="{00000000-0005-0000-0000-000066B60000}"/>
    <cellStyle name="Total 14 8 4" xfId="46650" xr:uid="{00000000-0005-0000-0000-000067B60000}"/>
    <cellStyle name="Total 14 9" xfId="46651" xr:uid="{00000000-0005-0000-0000-000068B60000}"/>
    <cellStyle name="Total 14 9 2" xfId="46652" xr:uid="{00000000-0005-0000-0000-000069B60000}"/>
    <cellStyle name="Total 14 9 2 2" xfId="46653" xr:uid="{00000000-0005-0000-0000-00006AB60000}"/>
    <cellStyle name="Total 14 9 2 3" xfId="46654" xr:uid="{00000000-0005-0000-0000-00006BB60000}"/>
    <cellStyle name="Total 14 9 3" xfId="46655" xr:uid="{00000000-0005-0000-0000-00006CB60000}"/>
    <cellStyle name="Total 14 9 4" xfId="46656" xr:uid="{00000000-0005-0000-0000-00006DB60000}"/>
    <cellStyle name="Total 15" xfId="46657" xr:uid="{00000000-0005-0000-0000-00006EB60000}"/>
    <cellStyle name="Total 15 10" xfId="46658" xr:uid="{00000000-0005-0000-0000-00006FB60000}"/>
    <cellStyle name="Total 15 10 2" xfId="46659" xr:uid="{00000000-0005-0000-0000-000070B60000}"/>
    <cellStyle name="Total 15 10 3" xfId="46660" xr:uid="{00000000-0005-0000-0000-000071B60000}"/>
    <cellStyle name="Total 15 11" xfId="46661" xr:uid="{00000000-0005-0000-0000-000072B60000}"/>
    <cellStyle name="Total 15 11 2" xfId="46662" xr:uid="{00000000-0005-0000-0000-000073B60000}"/>
    <cellStyle name="Total 15 11 3" xfId="46663" xr:uid="{00000000-0005-0000-0000-000074B60000}"/>
    <cellStyle name="Total 15 12" xfId="46664" xr:uid="{00000000-0005-0000-0000-000075B60000}"/>
    <cellStyle name="Total 15 12 2" xfId="46665" xr:uid="{00000000-0005-0000-0000-000076B60000}"/>
    <cellStyle name="Total 15 12 3" xfId="46666" xr:uid="{00000000-0005-0000-0000-000077B60000}"/>
    <cellStyle name="Total 15 13" xfId="46667" xr:uid="{00000000-0005-0000-0000-000078B60000}"/>
    <cellStyle name="Total 15 2" xfId="46668" xr:uid="{00000000-0005-0000-0000-000079B60000}"/>
    <cellStyle name="Total 15 2 2" xfId="46669" xr:uid="{00000000-0005-0000-0000-00007AB60000}"/>
    <cellStyle name="Total 15 2 2 2" xfId="46670" xr:uid="{00000000-0005-0000-0000-00007BB60000}"/>
    <cellStyle name="Total 15 2 2 2 2" xfId="46671" xr:uid="{00000000-0005-0000-0000-00007CB60000}"/>
    <cellStyle name="Total 15 2 2 2 3" xfId="46672" xr:uid="{00000000-0005-0000-0000-00007DB60000}"/>
    <cellStyle name="Total 15 2 2 3" xfId="46673" xr:uid="{00000000-0005-0000-0000-00007EB60000}"/>
    <cellStyle name="Total 15 2 2 4" xfId="46674" xr:uid="{00000000-0005-0000-0000-00007FB60000}"/>
    <cellStyle name="Total 15 2 3" xfId="46675" xr:uid="{00000000-0005-0000-0000-000080B60000}"/>
    <cellStyle name="Total 15 2 3 2" xfId="46676" xr:uid="{00000000-0005-0000-0000-000081B60000}"/>
    <cellStyle name="Total 15 2 3 2 2" xfId="46677" xr:uid="{00000000-0005-0000-0000-000082B60000}"/>
    <cellStyle name="Total 15 2 3 2 3" xfId="46678" xr:uid="{00000000-0005-0000-0000-000083B60000}"/>
    <cellStyle name="Total 15 2 3 3" xfId="46679" xr:uid="{00000000-0005-0000-0000-000084B60000}"/>
    <cellStyle name="Total 15 2 3 4" xfId="46680" xr:uid="{00000000-0005-0000-0000-000085B60000}"/>
    <cellStyle name="Total 15 2 4" xfId="46681" xr:uid="{00000000-0005-0000-0000-000086B60000}"/>
    <cellStyle name="Total 15 2 4 2" xfId="46682" xr:uid="{00000000-0005-0000-0000-000087B60000}"/>
    <cellStyle name="Total 15 2 4 3" xfId="46683" xr:uid="{00000000-0005-0000-0000-000088B60000}"/>
    <cellStyle name="Total 15 2 5" xfId="46684" xr:uid="{00000000-0005-0000-0000-000089B60000}"/>
    <cellStyle name="Total 15 2 5 2" xfId="46685" xr:uid="{00000000-0005-0000-0000-00008AB60000}"/>
    <cellStyle name="Total 15 2 5 3" xfId="46686" xr:uid="{00000000-0005-0000-0000-00008BB60000}"/>
    <cellStyle name="Total 15 2 6" xfId="46687" xr:uid="{00000000-0005-0000-0000-00008CB60000}"/>
    <cellStyle name="Total 15 2 7" xfId="46688" xr:uid="{00000000-0005-0000-0000-00008DB60000}"/>
    <cellStyle name="Total 15 3" xfId="46689" xr:uid="{00000000-0005-0000-0000-00008EB60000}"/>
    <cellStyle name="Total 15 3 2" xfId="46690" xr:uid="{00000000-0005-0000-0000-00008FB60000}"/>
    <cellStyle name="Total 15 3 2 2" xfId="46691" xr:uid="{00000000-0005-0000-0000-000090B60000}"/>
    <cellStyle name="Total 15 3 2 2 2" xfId="46692" xr:uid="{00000000-0005-0000-0000-000091B60000}"/>
    <cellStyle name="Total 15 3 2 2 3" xfId="46693" xr:uid="{00000000-0005-0000-0000-000092B60000}"/>
    <cellStyle name="Total 15 3 2 3" xfId="46694" xr:uid="{00000000-0005-0000-0000-000093B60000}"/>
    <cellStyle name="Total 15 3 2 4" xfId="46695" xr:uid="{00000000-0005-0000-0000-000094B60000}"/>
    <cellStyle name="Total 15 3 3" xfId="46696" xr:uid="{00000000-0005-0000-0000-000095B60000}"/>
    <cellStyle name="Total 15 3 3 2" xfId="46697" xr:uid="{00000000-0005-0000-0000-000096B60000}"/>
    <cellStyle name="Total 15 3 3 2 2" xfId="46698" xr:uid="{00000000-0005-0000-0000-000097B60000}"/>
    <cellStyle name="Total 15 3 3 2 3" xfId="46699" xr:uid="{00000000-0005-0000-0000-000098B60000}"/>
    <cellStyle name="Total 15 3 3 3" xfId="46700" xr:uid="{00000000-0005-0000-0000-000099B60000}"/>
    <cellStyle name="Total 15 3 3 4" xfId="46701" xr:uid="{00000000-0005-0000-0000-00009AB60000}"/>
    <cellStyle name="Total 15 3 4" xfId="46702" xr:uid="{00000000-0005-0000-0000-00009BB60000}"/>
    <cellStyle name="Total 15 3 4 2" xfId="46703" xr:uid="{00000000-0005-0000-0000-00009CB60000}"/>
    <cellStyle name="Total 15 3 4 3" xfId="46704" xr:uid="{00000000-0005-0000-0000-00009DB60000}"/>
    <cellStyle name="Total 15 3 5" xfId="46705" xr:uid="{00000000-0005-0000-0000-00009EB60000}"/>
    <cellStyle name="Total 15 3 6" xfId="46706" xr:uid="{00000000-0005-0000-0000-00009FB60000}"/>
    <cellStyle name="Total 15 4" xfId="46707" xr:uid="{00000000-0005-0000-0000-0000A0B60000}"/>
    <cellStyle name="Total 15 4 2" xfId="46708" xr:uid="{00000000-0005-0000-0000-0000A1B60000}"/>
    <cellStyle name="Total 15 4 2 2" xfId="46709" xr:uid="{00000000-0005-0000-0000-0000A2B60000}"/>
    <cellStyle name="Total 15 4 2 2 2" xfId="46710" xr:uid="{00000000-0005-0000-0000-0000A3B60000}"/>
    <cellStyle name="Total 15 4 2 2 3" xfId="46711" xr:uid="{00000000-0005-0000-0000-0000A4B60000}"/>
    <cellStyle name="Total 15 4 2 3" xfId="46712" xr:uid="{00000000-0005-0000-0000-0000A5B60000}"/>
    <cellStyle name="Total 15 4 2 4" xfId="46713" xr:uid="{00000000-0005-0000-0000-0000A6B60000}"/>
    <cellStyle name="Total 15 4 3" xfId="46714" xr:uid="{00000000-0005-0000-0000-0000A7B60000}"/>
    <cellStyle name="Total 15 4 3 2" xfId="46715" xr:uid="{00000000-0005-0000-0000-0000A8B60000}"/>
    <cellStyle name="Total 15 4 3 2 2" xfId="46716" xr:uid="{00000000-0005-0000-0000-0000A9B60000}"/>
    <cellStyle name="Total 15 4 3 2 3" xfId="46717" xr:uid="{00000000-0005-0000-0000-0000AAB60000}"/>
    <cellStyle name="Total 15 4 3 3" xfId="46718" xr:uid="{00000000-0005-0000-0000-0000ABB60000}"/>
    <cellStyle name="Total 15 4 3 4" xfId="46719" xr:uid="{00000000-0005-0000-0000-0000ACB60000}"/>
    <cellStyle name="Total 15 4 4" xfId="46720" xr:uid="{00000000-0005-0000-0000-0000ADB60000}"/>
    <cellStyle name="Total 15 4 4 2" xfId="46721" xr:uid="{00000000-0005-0000-0000-0000AEB60000}"/>
    <cellStyle name="Total 15 4 4 3" xfId="46722" xr:uid="{00000000-0005-0000-0000-0000AFB60000}"/>
    <cellStyle name="Total 15 4 5" xfId="46723" xr:uid="{00000000-0005-0000-0000-0000B0B60000}"/>
    <cellStyle name="Total 15 4 6" xfId="46724" xr:uid="{00000000-0005-0000-0000-0000B1B60000}"/>
    <cellStyle name="Total 15 5" xfId="46725" xr:uid="{00000000-0005-0000-0000-0000B2B60000}"/>
    <cellStyle name="Total 15 5 2" xfId="46726" xr:uid="{00000000-0005-0000-0000-0000B3B60000}"/>
    <cellStyle name="Total 15 5 2 2" xfId="46727" xr:uid="{00000000-0005-0000-0000-0000B4B60000}"/>
    <cellStyle name="Total 15 5 2 2 2" xfId="46728" xr:uid="{00000000-0005-0000-0000-0000B5B60000}"/>
    <cellStyle name="Total 15 5 2 2 3" xfId="46729" xr:uid="{00000000-0005-0000-0000-0000B6B60000}"/>
    <cellStyle name="Total 15 5 2 3" xfId="46730" xr:uid="{00000000-0005-0000-0000-0000B7B60000}"/>
    <cellStyle name="Total 15 5 2 4" xfId="46731" xr:uid="{00000000-0005-0000-0000-0000B8B60000}"/>
    <cellStyle name="Total 15 5 3" xfId="46732" xr:uid="{00000000-0005-0000-0000-0000B9B60000}"/>
    <cellStyle name="Total 15 5 3 2" xfId="46733" xr:uid="{00000000-0005-0000-0000-0000BAB60000}"/>
    <cellStyle name="Total 15 5 3 2 2" xfId="46734" xr:uid="{00000000-0005-0000-0000-0000BBB60000}"/>
    <cellStyle name="Total 15 5 3 2 3" xfId="46735" xr:uid="{00000000-0005-0000-0000-0000BCB60000}"/>
    <cellStyle name="Total 15 5 3 3" xfId="46736" xr:uid="{00000000-0005-0000-0000-0000BDB60000}"/>
    <cellStyle name="Total 15 5 3 4" xfId="46737" xr:uid="{00000000-0005-0000-0000-0000BEB60000}"/>
    <cellStyle name="Total 15 5 4" xfId="46738" xr:uid="{00000000-0005-0000-0000-0000BFB60000}"/>
    <cellStyle name="Total 15 5 4 2" xfId="46739" xr:uid="{00000000-0005-0000-0000-0000C0B60000}"/>
    <cellStyle name="Total 15 5 4 2 2" xfId="46740" xr:uid="{00000000-0005-0000-0000-0000C1B60000}"/>
    <cellStyle name="Total 15 5 4 2 3" xfId="46741" xr:uid="{00000000-0005-0000-0000-0000C2B60000}"/>
    <cellStyle name="Total 15 5 4 3" xfId="46742" xr:uid="{00000000-0005-0000-0000-0000C3B60000}"/>
    <cellStyle name="Total 15 5 4 4" xfId="46743" xr:uid="{00000000-0005-0000-0000-0000C4B60000}"/>
    <cellStyle name="Total 15 5 5" xfId="46744" xr:uid="{00000000-0005-0000-0000-0000C5B60000}"/>
    <cellStyle name="Total 15 5 5 2" xfId="46745" xr:uid="{00000000-0005-0000-0000-0000C6B60000}"/>
    <cellStyle name="Total 15 5 5 3" xfId="46746" xr:uid="{00000000-0005-0000-0000-0000C7B60000}"/>
    <cellStyle name="Total 15 5 6" xfId="46747" xr:uid="{00000000-0005-0000-0000-0000C8B60000}"/>
    <cellStyle name="Total 15 5 7" xfId="46748" xr:uid="{00000000-0005-0000-0000-0000C9B60000}"/>
    <cellStyle name="Total 15 6" xfId="46749" xr:uid="{00000000-0005-0000-0000-0000CAB60000}"/>
    <cellStyle name="Total 15 6 2" xfId="46750" xr:uid="{00000000-0005-0000-0000-0000CBB60000}"/>
    <cellStyle name="Total 15 6 2 2" xfId="46751" xr:uid="{00000000-0005-0000-0000-0000CCB60000}"/>
    <cellStyle name="Total 15 6 2 2 2" xfId="46752" xr:uid="{00000000-0005-0000-0000-0000CDB60000}"/>
    <cellStyle name="Total 15 6 2 2 3" xfId="46753" xr:uid="{00000000-0005-0000-0000-0000CEB60000}"/>
    <cellStyle name="Total 15 6 2 3" xfId="46754" xr:uid="{00000000-0005-0000-0000-0000CFB60000}"/>
    <cellStyle name="Total 15 6 2 4" xfId="46755" xr:uid="{00000000-0005-0000-0000-0000D0B60000}"/>
    <cellStyle name="Total 15 6 3" xfId="46756" xr:uid="{00000000-0005-0000-0000-0000D1B60000}"/>
    <cellStyle name="Total 15 6 3 2" xfId="46757" xr:uid="{00000000-0005-0000-0000-0000D2B60000}"/>
    <cellStyle name="Total 15 6 3 2 2" xfId="46758" xr:uid="{00000000-0005-0000-0000-0000D3B60000}"/>
    <cellStyle name="Total 15 6 3 2 3" xfId="46759" xr:uid="{00000000-0005-0000-0000-0000D4B60000}"/>
    <cellStyle name="Total 15 6 3 3" xfId="46760" xr:uid="{00000000-0005-0000-0000-0000D5B60000}"/>
    <cellStyle name="Total 15 6 3 4" xfId="46761" xr:uid="{00000000-0005-0000-0000-0000D6B60000}"/>
    <cellStyle name="Total 15 6 4" xfId="46762" xr:uid="{00000000-0005-0000-0000-0000D7B60000}"/>
    <cellStyle name="Total 15 6 4 2" xfId="46763" xr:uid="{00000000-0005-0000-0000-0000D8B60000}"/>
    <cellStyle name="Total 15 6 4 3" xfId="46764" xr:uid="{00000000-0005-0000-0000-0000D9B60000}"/>
    <cellStyle name="Total 15 6 5" xfId="46765" xr:uid="{00000000-0005-0000-0000-0000DAB60000}"/>
    <cellStyle name="Total 15 6 6" xfId="46766" xr:uid="{00000000-0005-0000-0000-0000DBB60000}"/>
    <cellStyle name="Total 15 7" xfId="46767" xr:uid="{00000000-0005-0000-0000-0000DCB60000}"/>
    <cellStyle name="Total 15 7 2" xfId="46768" xr:uid="{00000000-0005-0000-0000-0000DDB60000}"/>
    <cellStyle name="Total 15 7 2 2" xfId="46769" xr:uid="{00000000-0005-0000-0000-0000DEB60000}"/>
    <cellStyle name="Total 15 7 2 3" xfId="46770" xr:uid="{00000000-0005-0000-0000-0000DFB60000}"/>
    <cellStyle name="Total 15 7 3" xfId="46771" xr:uid="{00000000-0005-0000-0000-0000E0B60000}"/>
    <cellStyle name="Total 15 7 4" xfId="46772" xr:uid="{00000000-0005-0000-0000-0000E1B60000}"/>
    <cellStyle name="Total 15 8" xfId="46773" xr:uid="{00000000-0005-0000-0000-0000E2B60000}"/>
    <cellStyle name="Total 15 8 2" xfId="46774" xr:uid="{00000000-0005-0000-0000-0000E3B60000}"/>
    <cellStyle name="Total 15 8 2 2" xfId="46775" xr:uid="{00000000-0005-0000-0000-0000E4B60000}"/>
    <cellStyle name="Total 15 8 2 3" xfId="46776" xr:uid="{00000000-0005-0000-0000-0000E5B60000}"/>
    <cellStyle name="Total 15 8 3" xfId="46777" xr:uid="{00000000-0005-0000-0000-0000E6B60000}"/>
    <cellStyle name="Total 15 8 4" xfId="46778" xr:uid="{00000000-0005-0000-0000-0000E7B60000}"/>
    <cellStyle name="Total 15 9" xfId="46779" xr:uid="{00000000-0005-0000-0000-0000E8B60000}"/>
    <cellStyle name="Total 15 9 2" xfId="46780" xr:uid="{00000000-0005-0000-0000-0000E9B60000}"/>
    <cellStyle name="Total 15 9 2 2" xfId="46781" xr:uid="{00000000-0005-0000-0000-0000EAB60000}"/>
    <cellStyle name="Total 15 9 2 3" xfId="46782" xr:uid="{00000000-0005-0000-0000-0000EBB60000}"/>
    <cellStyle name="Total 15 9 3" xfId="46783" xr:uid="{00000000-0005-0000-0000-0000ECB60000}"/>
    <cellStyle name="Total 15 9 4" xfId="46784" xr:uid="{00000000-0005-0000-0000-0000EDB60000}"/>
    <cellStyle name="Total 16" xfId="46785" xr:uid="{00000000-0005-0000-0000-0000EEB60000}"/>
    <cellStyle name="Total 16 10" xfId="46786" xr:uid="{00000000-0005-0000-0000-0000EFB60000}"/>
    <cellStyle name="Total 16 10 2" xfId="46787" xr:uid="{00000000-0005-0000-0000-0000F0B60000}"/>
    <cellStyle name="Total 16 10 3" xfId="46788" xr:uid="{00000000-0005-0000-0000-0000F1B60000}"/>
    <cellStyle name="Total 16 11" xfId="46789" xr:uid="{00000000-0005-0000-0000-0000F2B60000}"/>
    <cellStyle name="Total 16 11 2" xfId="46790" xr:uid="{00000000-0005-0000-0000-0000F3B60000}"/>
    <cellStyle name="Total 16 11 3" xfId="46791" xr:uid="{00000000-0005-0000-0000-0000F4B60000}"/>
    <cellStyle name="Total 16 12" xfId="46792" xr:uid="{00000000-0005-0000-0000-0000F5B60000}"/>
    <cellStyle name="Total 16 12 2" xfId="46793" xr:uid="{00000000-0005-0000-0000-0000F6B60000}"/>
    <cellStyle name="Total 16 12 3" xfId="46794" xr:uid="{00000000-0005-0000-0000-0000F7B60000}"/>
    <cellStyle name="Total 16 13" xfId="46795" xr:uid="{00000000-0005-0000-0000-0000F8B60000}"/>
    <cellStyle name="Total 16 2" xfId="46796" xr:uid="{00000000-0005-0000-0000-0000F9B60000}"/>
    <cellStyle name="Total 16 2 2" xfId="46797" xr:uid="{00000000-0005-0000-0000-0000FAB60000}"/>
    <cellStyle name="Total 16 2 2 2" xfId="46798" xr:uid="{00000000-0005-0000-0000-0000FBB60000}"/>
    <cellStyle name="Total 16 2 2 2 2" xfId="46799" xr:uid="{00000000-0005-0000-0000-0000FCB60000}"/>
    <cellStyle name="Total 16 2 2 2 3" xfId="46800" xr:uid="{00000000-0005-0000-0000-0000FDB60000}"/>
    <cellStyle name="Total 16 2 2 3" xfId="46801" xr:uid="{00000000-0005-0000-0000-0000FEB60000}"/>
    <cellStyle name="Total 16 2 2 4" xfId="46802" xr:uid="{00000000-0005-0000-0000-0000FFB60000}"/>
    <cellStyle name="Total 16 2 3" xfId="46803" xr:uid="{00000000-0005-0000-0000-000000B70000}"/>
    <cellStyle name="Total 16 2 3 2" xfId="46804" xr:uid="{00000000-0005-0000-0000-000001B70000}"/>
    <cellStyle name="Total 16 2 3 2 2" xfId="46805" xr:uid="{00000000-0005-0000-0000-000002B70000}"/>
    <cellStyle name="Total 16 2 3 2 3" xfId="46806" xr:uid="{00000000-0005-0000-0000-000003B70000}"/>
    <cellStyle name="Total 16 2 3 3" xfId="46807" xr:uid="{00000000-0005-0000-0000-000004B70000}"/>
    <cellStyle name="Total 16 2 3 4" xfId="46808" xr:uid="{00000000-0005-0000-0000-000005B70000}"/>
    <cellStyle name="Total 16 2 4" xfId="46809" xr:uid="{00000000-0005-0000-0000-000006B70000}"/>
    <cellStyle name="Total 16 2 4 2" xfId="46810" xr:uid="{00000000-0005-0000-0000-000007B70000}"/>
    <cellStyle name="Total 16 2 4 3" xfId="46811" xr:uid="{00000000-0005-0000-0000-000008B70000}"/>
    <cellStyle name="Total 16 2 5" xfId="46812" xr:uid="{00000000-0005-0000-0000-000009B70000}"/>
    <cellStyle name="Total 16 2 5 2" xfId="46813" xr:uid="{00000000-0005-0000-0000-00000AB70000}"/>
    <cellStyle name="Total 16 2 5 3" xfId="46814" xr:uid="{00000000-0005-0000-0000-00000BB70000}"/>
    <cellStyle name="Total 16 2 6" xfId="46815" xr:uid="{00000000-0005-0000-0000-00000CB70000}"/>
    <cellStyle name="Total 16 2 7" xfId="46816" xr:uid="{00000000-0005-0000-0000-00000DB70000}"/>
    <cellStyle name="Total 16 3" xfId="46817" xr:uid="{00000000-0005-0000-0000-00000EB70000}"/>
    <cellStyle name="Total 16 3 2" xfId="46818" xr:uid="{00000000-0005-0000-0000-00000FB70000}"/>
    <cellStyle name="Total 16 3 2 2" xfId="46819" xr:uid="{00000000-0005-0000-0000-000010B70000}"/>
    <cellStyle name="Total 16 3 2 2 2" xfId="46820" xr:uid="{00000000-0005-0000-0000-000011B70000}"/>
    <cellStyle name="Total 16 3 2 2 3" xfId="46821" xr:uid="{00000000-0005-0000-0000-000012B70000}"/>
    <cellStyle name="Total 16 3 2 3" xfId="46822" xr:uid="{00000000-0005-0000-0000-000013B70000}"/>
    <cellStyle name="Total 16 3 2 4" xfId="46823" xr:uid="{00000000-0005-0000-0000-000014B70000}"/>
    <cellStyle name="Total 16 3 3" xfId="46824" xr:uid="{00000000-0005-0000-0000-000015B70000}"/>
    <cellStyle name="Total 16 3 3 2" xfId="46825" xr:uid="{00000000-0005-0000-0000-000016B70000}"/>
    <cellStyle name="Total 16 3 3 2 2" xfId="46826" xr:uid="{00000000-0005-0000-0000-000017B70000}"/>
    <cellStyle name="Total 16 3 3 2 3" xfId="46827" xr:uid="{00000000-0005-0000-0000-000018B70000}"/>
    <cellStyle name="Total 16 3 3 3" xfId="46828" xr:uid="{00000000-0005-0000-0000-000019B70000}"/>
    <cellStyle name="Total 16 3 3 4" xfId="46829" xr:uid="{00000000-0005-0000-0000-00001AB70000}"/>
    <cellStyle name="Total 16 3 4" xfId="46830" xr:uid="{00000000-0005-0000-0000-00001BB70000}"/>
    <cellStyle name="Total 16 3 4 2" xfId="46831" xr:uid="{00000000-0005-0000-0000-00001CB70000}"/>
    <cellStyle name="Total 16 3 4 3" xfId="46832" xr:uid="{00000000-0005-0000-0000-00001DB70000}"/>
    <cellStyle name="Total 16 3 5" xfId="46833" xr:uid="{00000000-0005-0000-0000-00001EB70000}"/>
    <cellStyle name="Total 16 3 6" xfId="46834" xr:uid="{00000000-0005-0000-0000-00001FB70000}"/>
    <cellStyle name="Total 16 4" xfId="46835" xr:uid="{00000000-0005-0000-0000-000020B70000}"/>
    <cellStyle name="Total 16 4 2" xfId="46836" xr:uid="{00000000-0005-0000-0000-000021B70000}"/>
    <cellStyle name="Total 16 4 2 2" xfId="46837" xr:uid="{00000000-0005-0000-0000-000022B70000}"/>
    <cellStyle name="Total 16 4 2 2 2" xfId="46838" xr:uid="{00000000-0005-0000-0000-000023B70000}"/>
    <cellStyle name="Total 16 4 2 2 3" xfId="46839" xr:uid="{00000000-0005-0000-0000-000024B70000}"/>
    <cellStyle name="Total 16 4 2 3" xfId="46840" xr:uid="{00000000-0005-0000-0000-000025B70000}"/>
    <cellStyle name="Total 16 4 2 4" xfId="46841" xr:uid="{00000000-0005-0000-0000-000026B70000}"/>
    <cellStyle name="Total 16 4 3" xfId="46842" xr:uid="{00000000-0005-0000-0000-000027B70000}"/>
    <cellStyle name="Total 16 4 3 2" xfId="46843" xr:uid="{00000000-0005-0000-0000-000028B70000}"/>
    <cellStyle name="Total 16 4 3 2 2" xfId="46844" xr:uid="{00000000-0005-0000-0000-000029B70000}"/>
    <cellStyle name="Total 16 4 3 2 3" xfId="46845" xr:uid="{00000000-0005-0000-0000-00002AB70000}"/>
    <cellStyle name="Total 16 4 3 3" xfId="46846" xr:uid="{00000000-0005-0000-0000-00002BB70000}"/>
    <cellStyle name="Total 16 4 3 4" xfId="46847" xr:uid="{00000000-0005-0000-0000-00002CB70000}"/>
    <cellStyle name="Total 16 4 4" xfId="46848" xr:uid="{00000000-0005-0000-0000-00002DB70000}"/>
    <cellStyle name="Total 16 4 4 2" xfId="46849" xr:uid="{00000000-0005-0000-0000-00002EB70000}"/>
    <cellStyle name="Total 16 4 4 3" xfId="46850" xr:uid="{00000000-0005-0000-0000-00002FB70000}"/>
    <cellStyle name="Total 16 4 5" xfId="46851" xr:uid="{00000000-0005-0000-0000-000030B70000}"/>
    <cellStyle name="Total 16 4 6" xfId="46852" xr:uid="{00000000-0005-0000-0000-000031B70000}"/>
    <cellStyle name="Total 16 5" xfId="46853" xr:uid="{00000000-0005-0000-0000-000032B70000}"/>
    <cellStyle name="Total 16 5 2" xfId="46854" xr:uid="{00000000-0005-0000-0000-000033B70000}"/>
    <cellStyle name="Total 16 5 2 2" xfId="46855" xr:uid="{00000000-0005-0000-0000-000034B70000}"/>
    <cellStyle name="Total 16 5 2 2 2" xfId="46856" xr:uid="{00000000-0005-0000-0000-000035B70000}"/>
    <cellStyle name="Total 16 5 2 2 3" xfId="46857" xr:uid="{00000000-0005-0000-0000-000036B70000}"/>
    <cellStyle name="Total 16 5 2 3" xfId="46858" xr:uid="{00000000-0005-0000-0000-000037B70000}"/>
    <cellStyle name="Total 16 5 2 4" xfId="46859" xr:uid="{00000000-0005-0000-0000-000038B70000}"/>
    <cellStyle name="Total 16 5 3" xfId="46860" xr:uid="{00000000-0005-0000-0000-000039B70000}"/>
    <cellStyle name="Total 16 5 3 2" xfId="46861" xr:uid="{00000000-0005-0000-0000-00003AB70000}"/>
    <cellStyle name="Total 16 5 3 2 2" xfId="46862" xr:uid="{00000000-0005-0000-0000-00003BB70000}"/>
    <cellStyle name="Total 16 5 3 2 3" xfId="46863" xr:uid="{00000000-0005-0000-0000-00003CB70000}"/>
    <cellStyle name="Total 16 5 3 3" xfId="46864" xr:uid="{00000000-0005-0000-0000-00003DB70000}"/>
    <cellStyle name="Total 16 5 3 4" xfId="46865" xr:uid="{00000000-0005-0000-0000-00003EB70000}"/>
    <cellStyle name="Total 16 5 4" xfId="46866" xr:uid="{00000000-0005-0000-0000-00003FB70000}"/>
    <cellStyle name="Total 16 5 4 2" xfId="46867" xr:uid="{00000000-0005-0000-0000-000040B70000}"/>
    <cellStyle name="Total 16 5 4 2 2" xfId="46868" xr:uid="{00000000-0005-0000-0000-000041B70000}"/>
    <cellStyle name="Total 16 5 4 2 3" xfId="46869" xr:uid="{00000000-0005-0000-0000-000042B70000}"/>
    <cellStyle name="Total 16 5 4 3" xfId="46870" xr:uid="{00000000-0005-0000-0000-000043B70000}"/>
    <cellStyle name="Total 16 5 4 4" xfId="46871" xr:uid="{00000000-0005-0000-0000-000044B70000}"/>
    <cellStyle name="Total 16 5 5" xfId="46872" xr:uid="{00000000-0005-0000-0000-000045B70000}"/>
    <cellStyle name="Total 16 5 5 2" xfId="46873" xr:uid="{00000000-0005-0000-0000-000046B70000}"/>
    <cellStyle name="Total 16 5 5 3" xfId="46874" xr:uid="{00000000-0005-0000-0000-000047B70000}"/>
    <cellStyle name="Total 16 5 6" xfId="46875" xr:uid="{00000000-0005-0000-0000-000048B70000}"/>
    <cellStyle name="Total 16 5 7" xfId="46876" xr:uid="{00000000-0005-0000-0000-000049B70000}"/>
    <cellStyle name="Total 16 6" xfId="46877" xr:uid="{00000000-0005-0000-0000-00004AB70000}"/>
    <cellStyle name="Total 16 6 2" xfId="46878" xr:uid="{00000000-0005-0000-0000-00004BB70000}"/>
    <cellStyle name="Total 16 6 2 2" xfId="46879" xr:uid="{00000000-0005-0000-0000-00004CB70000}"/>
    <cellStyle name="Total 16 6 2 2 2" xfId="46880" xr:uid="{00000000-0005-0000-0000-00004DB70000}"/>
    <cellStyle name="Total 16 6 2 2 3" xfId="46881" xr:uid="{00000000-0005-0000-0000-00004EB70000}"/>
    <cellStyle name="Total 16 6 2 3" xfId="46882" xr:uid="{00000000-0005-0000-0000-00004FB70000}"/>
    <cellStyle name="Total 16 6 2 4" xfId="46883" xr:uid="{00000000-0005-0000-0000-000050B70000}"/>
    <cellStyle name="Total 16 6 3" xfId="46884" xr:uid="{00000000-0005-0000-0000-000051B70000}"/>
    <cellStyle name="Total 16 6 3 2" xfId="46885" xr:uid="{00000000-0005-0000-0000-000052B70000}"/>
    <cellStyle name="Total 16 6 3 2 2" xfId="46886" xr:uid="{00000000-0005-0000-0000-000053B70000}"/>
    <cellStyle name="Total 16 6 3 2 3" xfId="46887" xr:uid="{00000000-0005-0000-0000-000054B70000}"/>
    <cellStyle name="Total 16 6 3 3" xfId="46888" xr:uid="{00000000-0005-0000-0000-000055B70000}"/>
    <cellStyle name="Total 16 6 3 4" xfId="46889" xr:uid="{00000000-0005-0000-0000-000056B70000}"/>
    <cellStyle name="Total 16 6 4" xfId="46890" xr:uid="{00000000-0005-0000-0000-000057B70000}"/>
    <cellStyle name="Total 16 6 4 2" xfId="46891" xr:uid="{00000000-0005-0000-0000-000058B70000}"/>
    <cellStyle name="Total 16 6 4 3" xfId="46892" xr:uid="{00000000-0005-0000-0000-000059B70000}"/>
    <cellStyle name="Total 16 6 5" xfId="46893" xr:uid="{00000000-0005-0000-0000-00005AB70000}"/>
    <cellStyle name="Total 16 6 6" xfId="46894" xr:uid="{00000000-0005-0000-0000-00005BB70000}"/>
    <cellStyle name="Total 16 7" xfId="46895" xr:uid="{00000000-0005-0000-0000-00005CB70000}"/>
    <cellStyle name="Total 16 7 2" xfId="46896" xr:uid="{00000000-0005-0000-0000-00005DB70000}"/>
    <cellStyle name="Total 16 7 2 2" xfId="46897" xr:uid="{00000000-0005-0000-0000-00005EB70000}"/>
    <cellStyle name="Total 16 7 2 3" xfId="46898" xr:uid="{00000000-0005-0000-0000-00005FB70000}"/>
    <cellStyle name="Total 16 7 3" xfId="46899" xr:uid="{00000000-0005-0000-0000-000060B70000}"/>
    <cellStyle name="Total 16 7 4" xfId="46900" xr:uid="{00000000-0005-0000-0000-000061B70000}"/>
    <cellStyle name="Total 16 8" xfId="46901" xr:uid="{00000000-0005-0000-0000-000062B70000}"/>
    <cellStyle name="Total 16 8 2" xfId="46902" xr:uid="{00000000-0005-0000-0000-000063B70000}"/>
    <cellStyle name="Total 16 8 2 2" xfId="46903" xr:uid="{00000000-0005-0000-0000-000064B70000}"/>
    <cellStyle name="Total 16 8 2 3" xfId="46904" xr:uid="{00000000-0005-0000-0000-000065B70000}"/>
    <cellStyle name="Total 16 8 3" xfId="46905" xr:uid="{00000000-0005-0000-0000-000066B70000}"/>
    <cellStyle name="Total 16 8 4" xfId="46906" xr:uid="{00000000-0005-0000-0000-000067B70000}"/>
    <cellStyle name="Total 16 9" xfId="46907" xr:uid="{00000000-0005-0000-0000-000068B70000}"/>
    <cellStyle name="Total 16 9 2" xfId="46908" xr:uid="{00000000-0005-0000-0000-000069B70000}"/>
    <cellStyle name="Total 16 9 2 2" xfId="46909" xr:uid="{00000000-0005-0000-0000-00006AB70000}"/>
    <cellStyle name="Total 16 9 2 3" xfId="46910" xr:uid="{00000000-0005-0000-0000-00006BB70000}"/>
    <cellStyle name="Total 16 9 3" xfId="46911" xr:uid="{00000000-0005-0000-0000-00006CB70000}"/>
    <cellStyle name="Total 16 9 4" xfId="46912" xr:uid="{00000000-0005-0000-0000-00006DB70000}"/>
    <cellStyle name="Total 17" xfId="46913" xr:uid="{00000000-0005-0000-0000-00006EB70000}"/>
    <cellStyle name="Total 17 10" xfId="46914" xr:uid="{00000000-0005-0000-0000-00006FB70000}"/>
    <cellStyle name="Total 17 10 2" xfId="46915" xr:uid="{00000000-0005-0000-0000-000070B70000}"/>
    <cellStyle name="Total 17 10 3" xfId="46916" xr:uid="{00000000-0005-0000-0000-000071B70000}"/>
    <cellStyle name="Total 17 11" xfId="46917" xr:uid="{00000000-0005-0000-0000-000072B70000}"/>
    <cellStyle name="Total 17 11 2" xfId="46918" xr:uid="{00000000-0005-0000-0000-000073B70000}"/>
    <cellStyle name="Total 17 11 3" xfId="46919" xr:uid="{00000000-0005-0000-0000-000074B70000}"/>
    <cellStyle name="Total 17 12" xfId="46920" xr:uid="{00000000-0005-0000-0000-000075B70000}"/>
    <cellStyle name="Total 17 12 2" xfId="46921" xr:uid="{00000000-0005-0000-0000-000076B70000}"/>
    <cellStyle name="Total 17 12 3" xfId="46922" xr:uid="{00000000-0005-0000-0000-000077B70000}"/>
    <cellStyle name="Total 17 13" xfId="46923" xr:uid="{00000000-0005-0000-0000-000078B70000}"/>
    <cellStyle name="Total 17 2" xfId="46924" xr:uid="{00000000-0005-0000-0000-000079B70000}"/>
    <cellStyle name="Total 17 2 2" xfId="46925" xr:uid="{00000000-0005-0000-0000-00007AB70000}"/>
    <cellStyle name="Total 17 2 2 2" xfId="46926" xr:uid="{00000000-0005-0000-0000-00007BB70000}"/>
    <cellStyle name="Total 17 2 2 2 2" xfId="46927" xr:uid="{00000000-0005-0000-0000-00007CB70000}"/>
    <cellStyle name="Total 17 2 2 2 3" xfId="46928" xr:uid="{00000000-0005-0000-0000-00007DB70000}"/>
    <cellStyle name="Total 17 2 2 3" xfId="46929" xr:uid="{00000000-0005-0000-0000-00007EB70000}"/>
    <cellStyle name="Total 17 2 2 4" xfId="46930" xr:uid="{00000000-0005-0000-0000-00007FB70000}"/>
    <cellStyle name="Total 17 2 3" xfId="46931" xr:uid="{00000000-0005-0000-0000-000080B70000}"/>
    <cellStyle name="Total 17 2 3 2" xfId="46932" xr:uid="{00000000-0005-0000-0000-000081B70000}"/>
    <cellStyle name="Total 17 2 3 2 2" xfId="46933" xr:uid="{00000000-0005-0000-0000-000082B70000}"/>
    <cellStyle name="Total 17 2 3 2 3" xfId="46934" xr:uid="{00000000-0005-0000-0000-000083B70000}"/>
    <cellStyle name="Total 17 2 3 3" xfId="46935" xr:uid="{00000000-0005-0000-0000-000084B70000}"/>
    <cellStyle name="Total 17 2 3 4" xfId="46936" xr:uid="{00000000-0005-0000-0000-000085B70000}"/>
    <cellStyle name="Total 17 2 4" xfId="46937" xr:uid="{00000000-0005-0000-0000-000086B70000}"/>
    <cellStyle name="Total 17 2 4 2" xfId="46938" xr:uid="{00000000-0005-0000-0000-000087B70000}"/>
    <cellStyle name="Total 17 2 4 3" xfId="46939" xr:uid="{00000000-0005-0000-0000-000088B70000}"/>
    <cellStyle name="Total 17 2 5" xfId="46940" xr:uid="{00000000-0005-0000-0000-000089B70000}"/>
    <cellStyle name="Total 17 2 5 2" xfId="46941" xr:uid="{00000000-0005-0000-0000-00008AB70000}"/>
    <cellStyle name="Total 17 2 5 3" xfId="46942" xr:uid="{00000000-0005-0000-0000-00008BB70000}"/>
    <cellStyle name="Total 17 2 6" xfId="46943" xr:uid="{00000000-0005-0000-0000-00008CB70000}"/>
    <cellStyle name="Total 17 2 7" xfId="46944" xr:uid="{00000000-0005-0000-0000-00008DB70000}"/>
    <cellStyle name="Total 17 3" xfId="46945" xr:uid="{00000000-0005-0000-0000-00008EB70000}"/>
    <cellStyle name="Total 17 3 2" xfId="46946" xr:uid="{00000000-0005-0000-0000-00008FB70000}"/>
    <cellStyle name="Total 17 3 2 2" xfId="46947" xr:uid="{00000000-0005-0000-0000-000090B70000}"/>
    <cellStyle name="Total 17 3 2 2 2" xfId="46948" xr:uid="{00000000-0005-0000-0000-000091B70000}"/>
    <cellStyle name="Total 17 3 2 2 3" xfId="46949" xr:uid="{00000000-0005-0000-0000-000092B70000}"/>
    <cellStyle name="Total 17 3 2 3" xfId="46950" xr:uid="{00000000-0005-0000-0000-000093B70000}"/>
    <cellStyle name="Total 17 3 2 4" xfId="46951" xr:uid="{00000000-0005-0000-0000-000094B70000}"/>
    <cellStyle name="Total 17 3 3" xfId="46952" xr:uid="{00000000-0005-0000-0000-000095B70000}"/>
    <cellStyle name="Total 17 3 3 2" xfId="46953" xr:uid="{00000000-0005-0000-0000-000096B70000}"/>
    <cellStyle name="Total 17 3 3 2 2" xfId="46954" xr:uid="{00000000-0005-0000-0000-000097B70000}"/>
    <cellStyle name="Total 17 3 3 2 3" xfId="46955" xr:uid="{00000000-0005-0000-0000-000098B70000}"/>
    <cellStyle name="Total 17 3 3 3" xfId="46956" xr:uid="{00000000-0005-0000-0000-000099B70000}"/>
    <cellStyle name="Total 17 3 3 4" xfId="46957" xr:uid="{00000000-0005-0000-0000-00009AB70000}"/>
    <cellStyle name="Total 17 3 4" xfId="46958" xr:uid="{00000000-0005-0000-0000-00009BB70000}"/>
    <cellStyle name="Total 17 3 4 2" xfId="46959" xr:uid="{00000000-0005-0000-0000-00009CB70000}"/>
    <cellStyle name="Total 17 3 4 3" xfId="46960" xr:uid="{00000000-0005-0000-0000-00009DB70000}"/>
    <cellStyle name="Total 17 3 5" xfId="46961" xr:uid="{00000000-0005-0000-0000-00009EB70000}"/>
    <cellStyle name="Total 17 3 6" xfId="46962" xr:uid="{00000000-0005-0000-0000-00009FB70000}"/>
    <cellStyle name="Total 17 4" xfId="46963" xr:uid="{00000000-0005-0000-0000-0000A0B70000}"/>
    <cellStyle name="Total 17 4 2" xfId="46964" xr:uid="{00000000-0005-0000-0000-0000A1B70000}"/>
    <cellStyle name="Total 17 4 2 2" xfId="46965" xr:uid="{00000000-0005-0000-0000-0000A2B70000}"/>
    <cellStyle name="Total 17 4 2 2 2" xfId="46966" xr:uid="{00000000-0005-0000-0000-0000A3B70000}"/>
    <cellStyle name="Total 17 4 2 2 3" xfId="46967" xr:uid="{00000000-0005-0000-0000-0000A4B70000}"/>
    <cellStyle name="Total 17 4 2 3" xfId="46968" xr:uid="{00000000-0005-0000-0000-0000A5B70000}"/>
    <cellStyle name="Total 17 4 2 4" xfId="46969" xr:uid="{00000000-0005-0000-0000-0000A6B70000}"/>
    <cellStyle name="Total 17 4 3" xfId="46970" xr:uid="{00000000-0005-0000-0000-0000A7B70000}"/>
    <cellStyle name="Total 17 4 3 2" xfId="46971" xr:uid="{00000000-0005-0000-0000-0000A8B70000}"/>
    <cellStyle name="Total 17 4 3 2 2" xfId="46972" xr:uid="{00000000-0005-0000-0000-0000A9B70000}"/>
    <cellStyle name="Total 17 4 3 2 3" xfId="46973" xr:uid="{00000000-0005-0000-0000-0000AAB70000}"/>
    <cellStyle name="Total 17 4 3 3" xfId="46974" xr:uid="{00000000-0005-0000-0000-0000ABB70000}"/>
    <cellStyle name="Total 17 4 3 4" xfId="46975" xr:uid="{00000000-0005-0000-0000-0000ACB70000}"/>
    <cellStyle name="Total 17 4 4" xfId="46976" xr:uid="{00000000-0005-0000-0000-0000ADB70000}"/>
    <cellStyle name="Total 17 4 4 2" xfId="46977" xr:uid="{00000000-0005-0000-0000-0000AEB70000}"/>
    <cellStyle name="Total 17 4 4 3" xfId="46978" xr:uid="{00000000-0005-0000-0000-0000AFB70000}"/>
    <cellStyle name="Total 17 4 5" xfId="46979" xr:uid="{00000000-0005-0000-0000-0000B0B70000}"/>
    <cellStyle name="Total 17 4 6" xfId="46980" xr:uid="{00000000-0005-0000-0000-0000B1B70000}"/>
    <cellStyle name="Total 17 5" xfId="46981" xr:uid="{00000000-0005-0000-0000-0000B2B70000}"/>
    <cellStyle name="Total 17 5 2" xfId="46982" xr:uid="{00000000-0005-0000-0000-0000B3B70000}"/>
    <cellStyle name="Total 17 5 2 2" xfId="46983" xr:uid="{00000000-0005-0000-0000-0000B4B70000}"/>
    <cellStyle name="Total 17 5 2 2 2" xfId="46984" xr:uid="{00000000-0005-0000-0000-0000B5B70000}"/>
    <cellStyle name="Total 17 5 2 2 3" xfId="46985" xr:uid="{00000000-0005-0000-0000-0000B6B70000}"/>
    <cellStyle name="Total 17 5 2 3" xfId="46986" xr:uid="{00000000-0005-0000-0000-0000B7B70000}"/>
    <cellStyle name="Total 17 5 2 4" xfId="46987" xr:uid="{00000000-0005-0000-0000-0000B8B70000}"/>
    <cellStyle name="Total 17 5 3" xfId="46988" xr:uid="{00000000-0005-0000-0000-0000B9B70000}"/>
    <cellStyle name="Total 17 5 3 2" xfId="46989" xr:uid="{00000000-0005-0000-0000-0000BAB70000}"/>
    <cellStyle name="Total 17 5 3 2 2" xfId="46990" xr:uid="{00000000-0005-0000-0000-0000BBB70000}"/>
    <cellStyle name="Total 17 5 3 2 3" xfId="46991" xr:uid="{00000000-0005-0000-0000-0000BCB70000}"/>
    <cellStyle name="Total 17 5 3 3" xfId="46992" xr:uid="{00000000-0005-0000-0000-0000BDB70000}"/>
    <cellStyle name="Total 17 5 3 4" xfId="46993" xr:uid="{00000000-0005-0000-0000-0000BEB70000}"/>
    <cellStyle name="Total 17 5 4" xfId="46994" xr:uid="{00000000-0005-0000-0000-0000BFB70000}"/>
    <cellStyle name="Total 17 5 4 2" xfId="46995" xr:uid="{00000000-0005-0000-0000-0000C0B70000}"/>
    <cellStyle name="Total 17 5 4 2 2" xfId="46996" xr:uid="{00000000-0005-0000-0000-0000C1B70000}"/>
    <cellStyle name="Total 17 5 4 2 3" xfId="46997" xr:uid="{00000000-0005-0000-0000-0000C2B70000}"/>
    <cellStyle name="Total 17 5 4 3" xfId="46998" xr:uid="{00000000-0005-0000-0000-0000C3B70000}"/>
    <cellStyle name="Total 17 5 4 4" xfId="46999" xr:uid="{00000000-0005-0000-0000-0000C4B70000}"/>
    <cellStyle name="Total 17 5 5" xfId="47000" xr:uid="{00000000-0005-0000-0000-0000C5B70000}"/>
    <cellStyle name="Total 17 5 5 2" xfId="47001" xr:uid="{00000000-0005-0000-0000-0000C6B70000}"/>
    <cellStyle name="Total 17 5 5 3" xfId="47002" xr:uid="{00000000-0005-0000-0000-0000C7B70000}"/>
    <cellStyle name="Total 17 5 6" xfId="47003" xr:uid="{00000000-0005-0000-0000-0000C8B70000}"/>
    <cellStyle name="Total 17 5 7" xfId="47004" xr:uid="{00000000-0005-0000-0000-0000C9B70000}"/>
    <cellStyle name="Total 17 6" xfId="47005" xr:uid="{00000000-0005-0000-0000-0000CAB70000}"/>
    <cellStyle name="Total 17 6 2" xfId="47006" xr:uid="{00000000-0005-0000-0000-0000CBB70000}"/>
    <cellStyle name="Total 17 6 2 2" xfId="47007" xr:uid="{00000000-0005-0000-0000-0000CCB70000}"/>
    <cellStyle name="Total 17 6 2 2 2" xfId="47008" xr:uid="{00000000-0005-0000-0000-0000CDB70000}"/>
    <cellStyle name="Total 17 6 2 2 3" xfId="47009" xr:uid="{00000000-0005-0000-0000-0000CEB70000}"/>
    <cellStyle name="Total 17 6 2 3" xfId="47010" xr:uid="{00000000-0005-0000-0000-0000CFB70000}"/>
    <cellStyle name="Total 17 6 2 4" xfId="47011" xr:uid="{00000000-0005-0000-0000-0000D0B70000}"/>
    <cellStyle name="Total 17 6 3" xfId="47012" xr:uid="{00000000-0005-0000-0000-0000D1B70000}"/>
    <cellStyle name="Total 17 6 3 2" xfId="47013" xr:uid="{00000000-0005-0000-0000-0000D2B70000}"/>
    <cellStyle name="Total 17 6 3 2 2" xfId="47014" xr:uid="{00000000-0005-0000-0000-0000D3B70000}"/>
    <cellStyle name="Total 17 6 3 2 3" xfId="47015" xr:uid="{00000000-0005-0000-0000-0000D4B70000}"/>
    <cellStyle name="Total 17 6 3 3" xfId="47016" xr:uid="{00000000-0005-0000-0000-0000D5B70000}"/>
    <cellStyle name="Total 17 6 3 4" xfId="47017" xr:uid="{00000000-0005-0000-0000-0000D6B70000}"/>
    <cellStyle name="Total 17 6 4" xfId="47018" xr:uid="{00000000-0005-0000-0000-0000D7B70000}"/>
    <cellStyle name="Total 17 6 4 2" xfId="47019" xr:uid="{00000000-0005-0000-0000-0000D8B70000}"/>
    <cellStyle name="Total 17 6 4 3" xfId="47020" xr:uid="{00000000-0005-0000-0000-0000D9B70000}"/>
    <cellStyle name="Total 17 6 5" xfId="47021" xr:uid="{00000000-0005-0000-0000-0000DAB70000}"/>
    <cellStyle name="Total 17 6 6" xfId="47022" xr:uid="{00000000-0005-0000-0000-0000DBB70000}"/>
    <cellStyle name="Total 17 7" xfId="47023" xr:uid="{00000000-0005-0000-0000-0000DCB70000}"/>
    <cellStyle name="Total 17 7 2" xfId="47024" xr:uid="{00000000-0005-0000-0000-0000DDB70000}"/>
    <cellStyle name="Total 17 7 2 2" xfId="47025" xr:uid="{00000000-0005-0000-0000-0000DEB70000}"/>
    <cellStyle name="Total 17 7 2 3" xfId="47026" xr:uid="{00000000-0005-0000-0000-0000DFB70000}"/>
    <cellStyle name="Total 17 7 3" xfId="47027" xr:uid="{00000000-0005-0000-0000-0000E0B70000}"/>
    <cellStyle name="Total 17 7 4" xfId="47028" xr:uid="{00000000-0005-0000-0000-0000E1B70000}"/>
    <cellStyle name="Total 17 8" xfId="47029" xr:uid="{00000000-0005-0000-0000-0000E2B70000}"/>
    <cellStyle name="Total 17 8 2" xfId="47030" xr:uid="{00000000-0005-0000-0000-0000E3B70000}"/>
    <cellStyle name="Total 17 8 2 2" xfId="47031" xr:uid="{00000000-0005-0000-0000-0000E4B70000}"/>
    <cellStyle name="Total 17 8 2 3" xfId="47032" xr:uid="{00000000-0005-0000-0000-0000E5B70000}"/>
    <cellStyle name="Total 17 8 3" xfId="47033" xr:uid="{00000000-0005-0000-0000-0000E6B70000}"/>
    <cellStyle name="Total 17 8 4" xfId="47034" xr:uid="{00000000-0005-0000-0000-0000E7B70000}"/>
    <cellStyle name="Total 17 9" xfId="47035" xr:uid="{00000000-0005-0000-0000-0000E8B70000}"/>
    <cellStyle name="Total 17 9 2" xfId="47036" xr:uid="{00000000-0005-0000-0000-0000E9B70000}"/>
    <cellStyle name="Total 17 9 2 2" xfId="47037" xr:uid="{00000000-0005-0000-0000-0000EAB70000}"/>
    <cellStyle name="Total 17 9 2 3" xfId="47038" xr:uid="{00000000-0005-0000-0000-0000EBB70000}"/>
    <cellStyle name="Total 17 9 3" xfId="47039" xr:uid="{00000000-0005-0000-0000-0000ECB70000}"/>
    <cellStyle name="Total 17 9 4" xfId="47040" xr:uid="{00000000-0005-0000-0000-0000EDB70000}"/>
    <cellStyle name="Total 18" xfId="47041" xr:uid="{00000000-0005-0000-0000-0000EEB70000}"/>
    <cellStyle name="Total 18 10" xfId="47042" xr:uid="{00000000-0005-0000-0000-0000EFB70000}"/>
    <cellStyle name="Total 18 10 2" xfId="47043" xr:uid="{00000000-0005-0000-0000-0000F0B70000}"/>
    <cellStyle name="Total 18 10 3" xfId="47044" xr:uid="{00000000-0005-0000-0000-0000F1B70000}"/>
    <cellStyle name="Total 18 11" xfId="47045" xr:uid="{00000000-0005-0000-0000-0000F2B70000}"/>
    <cellStyle name="Total 18 11 2" xfId="47046" xr:uid="{00000000-0005-0000-0000-0000F3B70000}"/>
    <cellStyle name="Total 18 11 3" xfId="47047" xr:uid="{00000000-0005-0000-0000-0000F4B70000}"/>
    <cellStyle name="Total 18 12" xfId="47048" xr:uid="{00000000-0005-0000-0000-0000F5B70000}"/>
    <cellStyle name="Total 18 12 2" xfId="47049" xr:uid="{00000000-0005-0000-0000-0000F6B70000}"/>
    <cellStyle name="Total 18 12 3" xfId="47050" xr:uid="{00000000-0005-0000-0000-0000F7B70000}"/>
    <cellStyle name="Total 18 13" xfId="47051" xr:uid="{00000000-0005-0000-0000-0000F8B70000}"/>
    <cellStyle name="Total 18 2" xfId="47052" xr:uid="{00000000-0005-0000-0000-0000F9B70000}"/>
    <cellStyle name="Total 18 2 2" xfId="47053" xr:uid="{00000000-0005-0000-0000-0000FAB70000}"/>
    <cellStyle name="Total 18 2 2 2" xfId="47054" xr:uid="{00000000-0005-0000-0000-0000FBB70000}"/>
    <cellStyle name="Total 18 2 2 2 2" xfId="47055" xr:uid="{00000000-0005-0000-0000-0000FCB70000}"/>
    <cellStyle name="Total 18 2 2 2 3" xfId="47056" xr:uid="{00000000-0005-0000-0000-0000FDB70000}"/>
    <cellStyle name="Total 18 2 2 3" xfId="47057" xr:uid="{00000000-0005-0000-0000-0000FEB70000}"/>
    <cellStyle name="Total 18 2 2 4" xfId="47058" xr:uid="{00000000-0005-0000-0000-0000FFB70000}"/>
    <cellStyle name="Total 18 2 3" xfId="47059" xr:uid="{00000000-0005-0000-0000-000000B80000}"/>
    <cellStyle name="Total 18 2 3 2" xfId="47060" xr:uid="{00000000-0005-0000-0000-000001B80000}"/>
    <cellStyle name="Total 18 2 3 2 2" xfId="47061" xr:uid="{00000000-0005-0000-0000-000002B80000}"/>
    <cellStyle name="Total 18 2 3 2 3" xfId="47062" xr:uid="{00000000-0005-0000-0000-000003B80000}"/>
    <cellStyle name="Total 18 2 3 3" xfId="47063" xr:uid="{00000000-0005-0000-0000-000004B80000}"/>
    <cellStyle name="Total 18 2 3 4" xfId="47064" xr:uid="{00000000-0005-0000-0000-000005B80000}"/>
    <cellStyle name="Total 18 2 4" xfId="47065" xr:uid="{00000000-0005-0000-0000-000006B80000}"/>
    <cellStyle name="Total 18 2 4 2" xfId="47066" xr:uid="{00000000-0005-0000-0000-000007B80000}"/>
    <cellStyle name="Total 18 2 4 3" xfId="47067" xr:uid="{00000000-0005-0000-0000-000008B80000}"/>
    <cellStyle name="Total 18 2 5" xfId="47068" xr:uid="{00000000-0005-0000-0000-000009B80000}"/>
    <cellStyle name="Total 18 2 5 2" xfId="47069" xr:uid="{00000000-0005-0000-0000-00000AB80000}"/>
    <cellStyle name="Total 18 2 5 3" xfId="47070" xr:uid="{00000000-0005-0000-0000-00000BB80000}"/>
    <cellStyle name="Total 18 2 6" xfId="47071" xr:uid="{00000000-0005-0000-0000-00000CB80000}"/>
    <cellStyle name="Total 18 2 7" xfId="47072" xr:uid="{00000000-0005-0000-0000-00000DB80000}"/>
    <cellStyle name="Total 18 3" xfId="47073" xr:uid="{00000000-0005-0000-0000-00000EB80000}"/>
    <cellStyle name="Total 18 3 2" xfId="47074" xr:uid="{00000000-0005-0000-0000-00000FB80000}"/>
    <cellStyle name="Total 18 3 2 2" xfId="47075" xr:uid="{00000000-0005-0000-0000-000010B80000}"/>
    <cellStyle name="Total 18 3 2 2 2" xfId="47076" xr:uid="{00000000-0005-0000-0000-000011B80000}"/>
    <cellStyle name="Total 18 3 2 2 3" xfId="47077" xr:uid="{00000000-0005-0000-0000-000012B80000}"/>
    <cellStyle name="Total 18 3 2 3" xfId="47078" xr:uid="{00000000-0005-0000-0000-000013B80000}"/>
    <cellStyle name="Total 18 3 2 4" xfId="47079" xr:uid="{00000000-0005-0000-0000-000014B80000}"/>
    <cellStyle name="Total 18 3 3" xfId="47080" xr:uid="{00000000-0005-0000-0000-000015B80000}"/>
    <cellStyle name="Total 18 3 3 2" xfId="47081" xr:uid="{00000000-0005-0000-0000-000016B80000}"/>
    <cellStyle name="Total 18 3 3 2 2" xfId="47082" xr:uid="{00000000-0005-0000-0000-000017B80000}"/>
    <cellStyle name="Total 18 3 3 2 3" xfId="47083" xr:uid="{00000000-0005-0000-0000-000018B80000}"/>
    <cellStyle name="Total 18 3 3 3" xfId="47084" xr:uid="{00000000-0005-0000-0000-000019B80000}"/>
    <cellStyle name="Total 18 3 3 4" xfId="47085" xr:uid="{00000000-0005-0000-0000-00001AB80000}"/>
    <cellStyle name="Total 18 3 4" xfId="47086" xr:uid="{00000000-0005-0000-0000-00001BB80000}"/>
    <cellStyle name="Total 18 3 4 2" xfId="47087" xr:uid="{00000000-0005-0000-0000-00001CB80000}"/>
    <cellStyle name="Total 18 3 4 3" xfId="47088" xr:uid="{00000000-0005-0000-0000-00001DB80000}"/>
    <cellStyle name="Total 18 3 5" xfId="47089" xr:uid="{00000000-0005-0000-0000-00001EB80000}"/>
    <cellStyle name="Total 18 3 6" xfId="47090" xr:uid="{00000000-0005-0000-0000-00001FB80000}"/>
    <cellStyle name="Total 18 4" xfId="47091" xr:uid="{00000000-0005-0000-0000-000020B80000}"/>
    <cellStyle name="Total 18 4 2" xfId="47092" xr:uid="{00000000-0005-0000-0000-000021B80000}"/>
    <cellStyle name="Total 18 4 2 2" xfId="47093" xr:uid="{00000000-0005-0000-0000-000022B80000}"/>
    <cellStyle name="Total 18 4 2 2 2" xfId="47094" xr:uid="{00000000-0005-0000-0000-000023B80000}"/>
    <cellStyle name="Total 18 4 2 2 3" xfId="47095" xr:uid="{00000000-0005-0000-0000-000024B80000}"/>
    <cellStyle name="Total 18 4 2 3" xfId="47096" xr:uid="{00000000-0005-0000-0000-000025B80000}"/>
    <cellStyle name="Total 18 4 2 4" xfId="47097" xr:uid="{00000000-0005-0000-0000-000026B80000}"/>
    <cellStyle name="Total 18 4 3" xfId="47098" xr:uid="{00000000-0005-0000-0000-000027B80000}"/>
    <cellStyle name="Total 18 4 3 2" xfId="47099" xr:uid="{00000000-0005-0000-0000-000028B80000}"/>
    <cellStyle name="Total 18 4 3 2 2" xfId="47100" xr:uid="{00000000-0005-0000-0000-000029B80000}"/>
    <cellStyle name="Total 18 4 3 2 3" xfId="47101" xr:uid="{00000000-0005-0000-0000-00002AB80000}"/>
    <cellStyle name="Total 18 4 3 3" xfId="47102" xr:uid="{00000000-0005-0000-0000-00002BB80000}"/>
    <cellStyle name="Total 18 4 3 4" xfId="47103" xr:uid="{00000000-0005-0000-0000-00002CB80000}"/>
    <cellStyle name="Total 18 4 4" xfId="47104" xr:uid="{00000000-0005-0000-0000-00002DB80000}"/>
    <cellStyle name="Total 18 4 4 2" xfId="47105" xr:uid="{00000000-0005-0000-0000-00002EB80000}"/>
    <cellStyle name="Total 18 4 4 3" xfId="47106" xr:uid="{00000000-0005-0000-0000-00002FB80000}"/>
    <cellStyle name="Total 18 4 5" xfId="47107" xr:uid="{00000000-0005-0000-0000-000030B80000}"/>
    <cellStyle name="Total 18 4 6" xfId="47108" xr:uid="{00000000-0005-0000-0000-000031B80000}"/>
    <cellStyle name="Total 18 5" xfId="47109" xr:uid="{00000000-0005-0000-0000-000032B80000}"/>
    <cellStyle name="Total 18 5 2" xfId="47110" xr:uid="{00000000-0005-0000-0000-000033B80000}"/>
    <cellStyle name="Total 18 5 2 2" xfId="47111" xr:uid="{00000000-0005-0000-0000-000034B80000}"/>
    <cellStyle name="Total 18 5 2 2 2" xfId="47112" xr:uid="{00000000-0005-0000-0000-000035B80000}"/>
    <cellStyle name="Total 18 5 2 2 3" xfId="47113" xr:uid="{00000000-0005-0000-0000-000036B80000}"/>
    <cellStyle name="Total 18 5 2 3" xfId="47114" xr:uid="{00000000-0005-0000-0000-000037B80000}"/>
    <cellStyle name="Total 18 5 2 4" xfId="47115" xr:uid="{00000000-0005-0000-0000-000038B80000}"/>
    <cellStyle name="Total 18 5 3" xfId="47116" xr:uid="{00000000-0005-0000-0000-000039B80000}"/>
    <cellStyle name="Total 18 5 3 2" xfId="47117" xr:uid="{00000000-0005-0000-0000-00003AB80000}"/>
    <cellStyle name="Total 18 5 3 2 2" xfId="47118" xr:uid="{00000000-0005-0000-0000-00003BB80000}"/>
    <cellStyle name="Total 18 5 3 2 3" xfId="47119" xr:uid="{00000000-0005-0000-0000-00003CB80000}"/>
    <cellStyle name="Total 18 5 3 3" xfId="47120" xr:uid="{00000000-0005-0000-0000-00003DB80000}"/>
    <cellStyle name="Total 18 5 3 4" xfId="47121" xr:uid="{00000000-0005-0000-0000-00003EB80000}"/>
    <cellStyle name="Total 18 5 4" xfId="47122" xr:uid="{00000000-0005-0000-0000-00003FB80000}"/>
    <cellStyle name="Total 18 5 4 2" xfId="47123" xr:uid="{00000000-0005-0000-0000-000040B80000}"/>
    <cellStyle name="Total 18 5 4 2 2" xfId="47124" xr:uid="{00000000-0005-0000-0000-000041B80000}"/>
    <cellStyle name="Total 18 5 4 2 3" xfId="47125" xr:uid="{00000000-0005-0000-0000-000042B80000}"/>
    <cellStyle name="Total 18 5 4 3" xfId="47126" xr:uid="{00000000-0005-0000-0000-000043B80000}"/>
    <cellStyle name="Total 18 5 4 4" xfId="47127" xr:uid="{00000000-0005-0000-0000-000044B80000}"/>
    <cellStyle name="Total 18 5 5" xfId="47128" xr:uid="{00000000-0005-0000-0000-000045B80000}"/>
    <cellStyle name="Total 18 5 5 2" xfId="47129" xr:uid="{00000000-0005-0000-0000-000046B80000}"/>
    <cellStyle name="Total 18 5 5 3" xfId="47130" xr:uid="{00000000-0005-0000-0000-000047B80000}"/>
    <cellStyle name="Total 18 5 6" xfId="47131" xr:uid="{00000000-0005-0000-0000-000048B80000}"/>
    <cellStyle name="Total 18 5 7" xfId="47132" xr:uid="{00000000-0005-0000-0000-000049B80000}"/>
    <cellStyle name="Total 18 6" xfId="47133" xr:uid="{00000000-0005-0000-0000-00004AB80000}"/>
    <cellStyle name="Total 18 6 2" xfId="47134" xr:uid="{00000000-0005-0000-0000-00004BB80000}"/>
    <cellStyle name="Total 18 6 2 2" xfId="47135" xr:uid="{00000000-0005-0000-0000-00004CB80000}"/>
    <cellStyle name="Total 18 6 2 2 2" xfId="47136" xr:uid="{00000000-0005-0000-0000-00004DB80000}"/>
    <cellStyle name="Total 18 6 2 2 3" xfId="47137" xr:uid="{00000000-0005-0000-0000-00004EB80000}"/>
    <cellStyle name="Total 18 6 2 3" xfId="47138" xr:uid="{00000000-0005-0000-0000-00004FB80000}"/>
    <cellStyle name="Total 18 6 2 4" xfId="47139" xr:uid="{00000000-0005-0000-0000-000050B80000}"/>
    <cellStyle name="Total 18 6 3" xfId="47140" xr:uid="{00000000-0005-0000-0000-000051B80000}"/>
    <cellStyle name="Total 18 6 3 2" xfId="47141" xr:uid="{00000000-0005-0000-0000-000052B80000}"/>
    <cellStyle name="Total 18 6 3 2 2" xfId="47142" xr:uid="{00000000-0005-0000-0000-000053B80000}"/>
    <cellStyle name="Total 18 6 3 2 3" xfId="47143" xr:uid="{00000000-0005-0000-0000-000054B80000}"/>
    <cellStyle name="Total 18 6 3 3" xfId="47144" xr:uid="{00000000-0005-0000-0000-000055B80000}"/>
    <cellStyle name="Total 18 6 3 4" xfId="47145" xr:uid="{00000000-0005-0000-0000-000056B80000}"/>
    <cellStyle name="Total 18 6 4" xfId="47146" xr:uid="{00000000-0005-0000-0000-000057B80000}"/>
    <cellStyle name="Total 18 6 4 2" xfId="47147" xr:uid="{00000000-0005-0000-0000-000058B80000}"/>
    <cellStyle name="Total 18 6 4 3" xfId="47148" xr:uid="{00000000-0005-0000-0000-000059B80000}"/>
    <cellStyle name="Total 18 6 5" xfId="47149" xr:uid="{00000000-0005-0000-0000-00005AB80000}"/>
    <cellStyle name="Total 18 6 6" xfId="47150" xr:uid="{00000000-0005-0000-0000-00005BB80000}"/>
    <cellStyle name="Total 18 7" xfId="47151" xr:uid="{00000000-0005-0000-0000-00005CB80000}"/>
    <cellStyle name="Total 18 7 2" xfId="47152" xr:uid="{00000000-0005-0000-0000-00005DB80000}"/>
    <cellStyle name="Total 18 7 2 2" xfId="47153" xr:uid="{00000000-0005-0000-0000-00005EB80000}"/>
    <cellStyle name="Total 18 7 2 3" xfId="47154" xr:uid="{00000000-0005-0000-0000-00005FB80000}"/>
    <cellStyle name="Total 18 7 3" xfId="47155" xr:uid="{00000000-0005-0000-0000-000060B80000}"/>
    <cellStyle name="Total 18 7 4" xfId="47156" xr:uid="{00000000-0005-0000-0000-000061B80000}"/>
    <cellStyle name="Total 18 8" xfId="47157" xr:uid="{00000000-0005-0000-0000-000062B80000}"/>
    <cellStyle name="Total 18 8 2" xfId="47158" xr:uid="{00000000-0005-0000-0000-000063B80000}"/>
    <cellStyle name="Total 18 8 2 2" xfId="47159" xr:uid="{00000000-0005-0000-0000-000064B80000}"/>
    <cellStyle name="Total 18 8 2 3" xfId="47160" xr:uid="{00000000-0005-0000-0000-000065B80000}"/>
    <cellStyle name="Total 18 8 3" xfId="47161" xr:uid="{00000000-0005-0000-0000-000066B80000}"/>
    <cellStyle name="Total 18 8 4" xfId="47162" xr:uid="{00000000-0005-0000-0000-000067B80000}"/>
    <cellStyle name="Total 18 9" xfId="47163" xr:uid="{00000000-0005-0000-0000-000068B80000}"/>
    <cellStyle name="Total 18 9 2" xfId="47164" xr:uid="{00000000-0005-0000-0000-000069B80000}"/>
    <cellStyle name="Total 18 9 2 2" xfId="47165" xr:uid="{00000000-0005-0000-0000-00006AB80000}"/>
    <cellStyle name="Total 18 9 2 3" xfId="47166" xr:uid="{00000000-0005-0000-0000-00006BB80000}"/>
    <cellStyle name="Total 18 9 3" xfId="47167" xr:uid="{00000000-0005-0000-0000-00006CB80000}"/>
    <cellStyle name="Total 18 9 4" xfId="47168" xr:uid="{00000000-0005-0000-0000-00006DB80000}"/>
    <cellStyle name="Total 19" xfId="47169" xr:uid="{00000000-0005-0000-0000-00006EB80000}"/>
    <cellStyle name="Total 19 10" xfId="47170" xr:uid="{00000000-0005-0000-0000-00006FB80000}"/>
    <cellStyle name="Total 19 10 2" xfId="47171" xr:uid="{00000000-0005-0000-0000-000070B80000}"/>
    <cellStyle name="Total 19 10 3" xfId="47172" xr:uid="{00000000-0005-0000-0000-000071B80000}"/>
    <cellStyle name="Total 19 11" xfId="47173" xr:uid="{00000000-0005-0000-0000-000072B80000}"/>
    <cellStyle name="Total 19 11 2" xfId="47174" xr:uid="{00000000-0005-0000-0000-000073B80000}"/>
    <cellStyle name="Total 19 11 3" xfId="47175" xr:uid="{00000000-0005-0000-0000-000074B80000}"/>
    <cellStyle name="Total 19 12" xfId="47176" xr:uid="{00000000-0005-0000-0000-000075B80000}"/>
    <cellStyle name="Total 19 12 2" xfId="47177" xr:uid="{00000000-0005-0000-0000-000076B80000}"/>
    <cellStyle name="Total 19 12 3" xfId="47178" xr:uid="{00000000-0005-0000-0000-000077B80000}"/>
    <cellStyle name="Total 19 13" xfId="47179" xr:uid="{00000000-0005-0000-0000-000078B80000}"/>
    <cellStyle name="Total 19 2" xfId="47180" xr:uid="{00000000-0005-0000-0000-000079B80000}"/>
    <cellStyle name="Total 19 2 2" xfId="47181" xr:uid="{00000000-0005-0000-0000-00007AB80000}"/>
    <cellStyle name="Total 19 2 2 2" xfId="47182" xr:uid="{00000000-0005-0000-0000-00007BB80000}"/>
    <cellStyle name="Total 19 2 2 2 2" xfId="47183" xr:uid="{00000000-0005-0000-0000-00007CB80000}"/>
    <cellStyle name="Total 19 2 2 2 3" xfId="47184" xr:uid="{00000000-0005-0000-0000-00007DB80000}"/>
    <cellStyle name="Total 19 2 2 3" xfId="47185" xr:uid="{00000000-0005-0000-0000-00007EB80000}"/>
    <cellStyle name="Total 19 2 2 4" xfId="47186" xr:uid="{00000000-0005-0000-0000-00007FB80000}"/>
    <cellStyle name="Total 19 2 3" xfId="47187" xr:uid="{00000000-0005-0000-0000-000080B80000}"/>
    <cellStyle name="Total 19 2 3 2" xfId="47188" xr:uid="{00000000-0005-0000-0000-000081B80000}"/>
    <cellStyle name="Total 19 2 3 2 2" xfId="47189" xr:uid="{00000000-0005-0000-0000-000082B80000}"/>
    <cellStyle name="Total 19 2 3 2 3" xfId="47190" xr:uid="{00000000-0005-0000-0000-000083B80000}"/>
    <cellStyle name="Total 19 2 3 3" xfId="47191" xr:uid="{00000000-0005-0000-0000-000084B80000}"/>
    <cellStyle name="Total 19 2 3 4" xfId="47192" xr:uid="{00000000-0005-0000-0000-000085B80000}"/>
    <cellStyle name="Total 19 2 4" xfId="47193" xr:uid="{00000000-0005-0000-0000-000086B80000}"/>
    <cellStyle name="Total 19 2 4 2" xfId="47194" xr:uid="{00000000-0005-0000-0000-000087B80000}"/>
    <cellStyle name="Total 19 2 4 3" xfId="47195" xr:uid="{00000000-0005-0000-0000-000088B80000}"/>
    <cellStyle name="Total 19 2 5" xfId="47196" xr:uid="{00000000-0005-0000-0000-000089B80000}"/>
    <cellStyle name="Total 19 2 5 2" xfId="47197" xr:uid="{00000000-0005-0000-0000-00008AB80000}"/>
    <cellStyle name="Total 19 2 5 3" xfId="47198" xr:uid="{00000000-0005-0000-0000-00008BB80000}"/>
    <cellStyle name="Total 19 2 6" xfId="47199" xr:uid="{00000000-0005-0000-0000-00008CB80000}"/>
    <cellStyle name="Total 19 2 7" xfId="47200" xr:uid="{00000000-0005-0000-0000-00008DB80000}"/>
    <cellStyle name="Total 19 3" xfId="47201" xr:uid="{00000000-0005-0000-0000-00008EB80000}"/>
    <cellStyle name="Total 19 3 2" xfId="47202" xr:uid="{00000000-0005-0000-0000-00008FB80000}"/>
    <cellStyle name="Total 19 3 2 2" xfId="47203" xr:uid="{00000000-0005-0000-0000-000090B80000}"/>
    <cellStyle name="Total 19 3 2 2 2" xfId="47204" xr:uid="{00000000-0005-0000-0000-000091B80000}"/>
    <cellStyle name="Total 19 3 2 2 3" xfId="47205" xr:uid="{00000000-0005-0000-0000-000092B80000}"/>
    <cellStyle name="Total 19 3 2 3" xfId="47206" xr:uid="{00000000-0005-0000-0000-000093B80000}"/>
    <cellStyle name="Total 19 3 2 4" xfId="47207" xr:uid="{00000000-0005-0000-0000-000094B80000}"/>
    <cellStyle name="Total 19 3 3" xfId="47208" xr:uid="{00000000-0005-0000-0000-000095B80000}"/>
    <cellStyle name="Total 19 3 3 2" xfId="47209" xr:uid="{00000000-0005-0000-0000-000096B80000}"/>
    <cellStyle name="Total 19 3 3 2 2" xfId="47210" xr:uid="{00000000-0005-0000-0000-000097B80000}"/>
    <cellStyle name="Total 19 3 3 2 3" xfId="47211" xr:uid="{00000000-0005-0000-0000-000098B80000}"/>
    <cellStyle name="Total 19 3 3 3" xfId="47212" xr:uid="{00000000-0005-0000-0000-000099B80000}"/>
    <cellStyle name="Total 19 3 3 4" xfId="47213" xr:uid="{00000000-0005-0000-0000-00009AB80000}"/>
    <cellStyle name="Total 19 3 4" xfId="47214" xr:uid="{00000000-0005-0000-0000-00009BB80000}"/>
    <cellStyle name="Total 19 3 4 2" xfId="47215" xr:uid="{00000000-0005-0000-0000-00009CB80000}"/>
    <cellStyle name="Total 19 3 4 3" xfId="47216" xr:uid="{00000000-0005-0000-0000-00009DB80000}"/>
    <cellStyle name="Total 19 3 5" xfId="47217" xr:uid="{00000000-0005-0000-0000-00009EB80000}"/>
    <cellStyle name="Total 19 3 6" xfId="47218" xr:uid="{00000000-0005-0000-0000-00009FB80000}"/>
    <cellStyle name="Total 19 4" xfId="47219" xr:uid="{00000000-0005-0000-0000-0000A0B80000}"/>
    <cellStyle name="Total 19 4 2" xfId="47220" xr:uid="{00000000-0005-0000-0000-0000A1B80000}"/>
    <cellStyle name="Total 19 4 2 2" xfId="47221" xr:uid="{00000000-0005-0000-0000-0000A2B80000}"/>
    <cellStyle name="Total 19 4 2 2 2" xfId="47222" xr:uid="{00000000-0005-0000-0000-0000A3B80000}"/>
    <cellStyle name="Total 19 4 2 2 3" xfId="47223" xr:uid="{00000000-0005-0000-0000-0000A4B80000}"/>
    <cellStyle name="Total 19 4 2 3" xfId="47224" xr:uid="{00000000-0005-0000-0000-0000A5B80000}"/>
    <cellStyle name="Total 19 4 2 4" xfId="47225" xr:uid="{00000000-0005-0000-0000-0000A6B80000}"/>
    <cellStyle name="Total 19 4 3" xfId="47226" xr:uid="{00000000-0005-0000-0000-0000A7B80000}"/>
    <cellStyle name="Total 19 4 3 2" xfId="47227" xr:uid="{00000000-0005-0000-0000-0000A8B80000}"/>
    <cellStyle name="Total 19 4 3 2 2" xfId="47228" xr:uid="{00000000-0005-0000-0000-0000A9B80000}"/>
    <cellStyle name="Total 19 4 3 2 3" xfId="47229" xr:uid="{00000000-0005-0000-0000-0000AAB80000}"/>
    <cellStyle name="Total 19 4 3 3" xfId="47230" xr:uid="{00000000-0005-0000-0000-0000ABB80000}"/>
    <cellStyle name="Total 19 4 3 4" xfId="47231" xr:uid="{00000000-0005-0000-0000-0000ACB80000}"/>
    <cellStyle name="Total 19 4 4" xfId="47232" xr:uid="{00000000-0005-0000-0000-0000ADB80000}"/>
    <cellStyle name="Total 19 4 4 2" xfId="47233" xr:uid="{00000000-0005-0000-0000-0000AEB80000}"/>
    <cellStyle name="Total 19 4 4 3" xfId="47234" xr:uid="{00000000-0005-0000-0000-0000AFB80000}"/>
    <cellStyle name="Total 19 4 5" xfId="47235" xr:uid="{00000000-0005-0000-0000-0000B0B80000}"/>
    <cellStyle name="Total 19 4 6" xfId="47236" xr:uid="{00000000-0005-0000-0000-0000B1B80000}"/>
    <cellStyle name="Total 19 5" xfId="47237" xr:uid="{00000000-0005-0000-0000-0000B2B80000}"/>
    <cellStyle name="Total 19 5 2" xfId="47238" xr:uid="{00000000-0005-0000-0000-0000B3B80000}"/>
    <cellStyle name="Total 19 5 2 2" xfId="47239" xr:uid="{00000000-0005-0000-0000-0000B4B80000}"/>
    <cellStyle name="Total 19 5 2 2 2" xfId="47240" xr:uid="{00000000-0005-0000-0000-0000B5B80000}"/>
    <cellStyle name="Total 19 5 2 2 3" xfId="47241" xr:uid="{00000000-0005-0000-0000-0000B6B80000}"/>
    <cellStyle name="Total 19 5 2 3" xfId="47242" xr:uid="{00000000-0005-0000-0000-0000B7B80000}"/>
    <cellStyle name="Total 19 5 2 4" xfId="47243" xr:uid="{00000000-0005-0000-0000-0000B8B80000}"/>
    <cellStyle name="Total 19 5 3" xfId="47244" xr:uid="{00000000-0005-0000-0000-0000B9B80000}"/>
    <cellStyle name="Total 19 5 3 2" xfId="47245" xr:uid="{00000000-0005-0000-0000-0000BAB80000}"/>
    <cellStyle name="Total 19 5 3 2 2" xfId="47246" xr:uid="{00000000-0005-0000-0000-0000BBB80000}"/>
    <cellStyle name="Total 19 5 3 2 3" xfId="47247" xr:uid="{00000000-0005-0000-0000-0000BCB80000}"/>
    <cellStyle name="Total 19 5 3 3" xfId="47248" xr:uid="{00000000-0005-0000-0000-0000BDB80000}"/>
    <cellStyle name="Total 19 5 3 4" xfId="47249" xr:uid="{00000000-0005-0000-0000-0000BEB80000}"/>
    <cellStyle name="Total 19 5 4" xfId="47250" xr:uid="{00000000-0005-0000-0000-0000BFB80000}"/>
    <cellStyle name="Total 19 5 4 2" xfId="47251" xr:uid="{00000000-0005-0000-0000-0000C0B80000}"/>
    <cellStyle name="Total 19 5 4 2 2" xfId="47252" xr:uid="{00000000-0005-0000-0000-0000C1B80000}"/>
    <cellStyle name="Total 19 5 4 2 3" xfId="47253" xr:uid="{00000000-0005-0000-0000-0000C2B80000}"/>
    <cellStyle name="Total 19 5 4 3" xfId="47254" xr:uid="{00000000-0005-0000-0000-0000C3B80000}"/>
    <cellStyle name="Total 19 5 4 4" xfId="47255" xr:uid="{00000000-0005-0000-0000-0000C4B80000}"/>
    <cellStyle name="Total 19 5 5" xfId="47256" xr:uid="{00000000-0005-0000-0000-0000C5B80000}"/>
    <cellStyle name="Total 19 5 5 2" xfId="47257" xr:uid="{00000000-0005-0000-0000-0000C6B80000}"/>
    <cellStyle name="Total 19 5 5 3" xfId="47258" xr:uid="{00000000-0005-0000-0000-0000C7B80000}"/>
    <cellStyle name="Total 19 5 6" xfId="47259" xr:uid="{00000000-0005-0000-0000-0000C8B80000}"/>
    <cellStyle name="Total 19 5 7" xfId="47260" xr:uid="{00000000-0005-0000-0000-0000C9B80000}"/>
    <cellStyle name="Total 19 6" xfId="47261" xr:uid="{00000000-0005-0000-0000-0000CAB80000}"/>
    <cellStyle name="Total 19 6 2" xfId="47262" xr:uid="{00000000-0005-0000-0000-0000CBB80000}"/>
    <cellStyle name="Total 19 6 2 2" xfId="47263" xr:uid="{00000000-0005-0000-0000-0000CCB80000}"/>
    <cellStyle name="Total 19 6 2 2 2" xfId="47264" xr:uid="{00000000-0005-0000-0000-0000CDB80000}"/>
    <cellStyle name="Total 19 6 2 2 3" xfId="47265" xr:uid="{00000000-0005-0000-0000-0000CEB80000}"/>
    <cellStyle name="Total 19 6 2 3" xfId="47266" xr:uid="{00000000-0005-0000-0000-0000CFB80000}"/>
    <cellStyle name="Total 19 6 2 4" xfId="47267" xr:uid="{00000000-0005-0000-0000-0000D0B80000}"/>
    <cellStyle name="Total 19 6 3" xfId="47268" xr:uid="{00000000-0005-0000-0000-0000D1B80000}"/>
    <cellStyle name="Total 19 6 3 2" xfId="47269" xr:uid="{00000000-0005-0000-0000-0000D2B80000}"/>
    <cellStyle name="Total 19 6 3 2 2" xfId="47270" xr:uid="{00000000-0005-0000-0000-0000D3B80000}"/>
    <cellStyle name="Total 19 6 3 2 3" xfId="47271" xr:uid="{00000000-0005-0000-0000-0000D4B80000}"/>
    <cellStyle name="Total 19 6 3 3" xfId="47272" xr:uid="{00000000-0005-0000-0000-0000D5B80000}"/>
    <cellStyle name="Total 19 6 3 4" xfId="47273" xr:uid="{00000000-0005-0000-0000-0000D6B80000}"/>
    <cellStyle name="Total 19 6 4" xfId="47274" xr:uid="{00000000-0005-0000-0000-0000D7B80000}"/>
    <cellStyle name="Total 19 6 4 2" xfId="47275" xr:uid="{00000000-0005-0000-0000-0000D8B80000}"/>
    <cellStyle name="Total 19 6 4 3" xfId="47276" xr:uid="{00000000-0005-0000-0000-0000D9B80000}"/>
    <cellStyle name="Total 19 6 5" xfId="47277" xr:uid="{00000000-0005-0000-0000-0000DAB80000}"/>
    <cellStyle name="Total 19 6 6" xfId="47278" xr:uid="{00000000-0005-0000-0000-0000DBB80000}"/>
    <cellStyle name="Total 19 7" xfId="47279" xr:uid="{00000000-0005-0000-0000-0000DCB80000}"/>
    <cellStyle name="Total 19 7 2" xfId="47280" xr:uid="{00000000-0005-0000-0000-0000DDB80000}"/>
    <cellStyle name="Total 19 7 2 2" xfId="47281" xr:uid="{00000000-0005-0000-0000-0000DEB80000}"/>
    <cellStyle name="Total 19 7 2 3" xfId="47282" xr:uid="{00000000-0005-0000-0000-0000DFB80000}"/>
    <cellStyle name="Total 19 7 3" xfId="47283" xr:uid="{00000000-0005-0000-0000-0000E0B80000}"/>
    <cellStyle name="Total 19 7 4" xfId="47284" xr:uid="{00000000-0005-0000-0000-0000E1B80000}"/>
    <cellStyle name="Total 19 8" xfId="47285" xr:uid="{00000000-0005-0000-0000-0000E2B80000}"/>
    <cellStyle name="Total 19 8 2" xfId="47286" xr:uid="{00000000-0005-0000-0000-0000E3B80000}"/>
    <cellStyle name="Total 19 8 2 2" xfId="47287" xr:uid="{00000000-0005-0000-0000-0000E4B80000}"/>
    <cellStyle name="Total 19 8 2 3" xfId="47288" xr:uid="{00000000-0005-0000-0000-0000E5B80000}"/>
    <cellStyle name="Total 19 8 3" xfId="47289" xr:uid="{00000000-0005-0000-0000-0000E6B80000}"/>
    <cellStyle name="Total 19 8 4" xfId="47290" xr:uid="{00000000-0005-0000-0000-0000E7B80000}"/>
    <cellStyle name="Total 19 9" xfId="47291" xr:uid="{00000000-0005-0000-0000-0000E8B80000}"/>
    <cellStyle name="Total 19 9 2" xfId="47292" xr:uid="{00000000-0005-0000-0000-0000E9B80000}"/>
    <cellStyle name="Total 19 9 2 2" xfId="47293" xr:uid="{00000000-0005-0000-0000-0000EAB80000}"/>
    <cellStyle name="Total 19 9 2 3" xfId="47294" xr:uid="{00000000-0005-0000-0000-0000EBB80000}"/>
    <cellStyle name="Total 19 9 3" xfId="47295" xr:uid="{00000000-0005-0000-0000-0000ECB80000}"/>
    <cellStyle name="Total 19 9 4" xfId="47296" xr:uid="{00000000-0005-0000-0000-0000EDB80000}"/>
    <cellStyle name="Total 2" xfId="47297" xr:uid="{00000000-0005-0000-0000-0000EEB80000}"/>
    <cellStyle name="Total 2 10" xfId="47298" xr:uid="{00000000-0005-0000-0000-0000EFB80000}"/>
    <cellStyle name="Total 2 10 10" xfId="47299" xr:uid="{00000000-0005-0000-0000-0000F0B80000}"/>
    <cellStyle name="Total 2 10 10 2" xfId="47300" xr:uid="{00000000-0005-0000-0000-0000F1B80000}"/>
    <cellStyle name="Total 2 10 10 3" xfId="47301" xr:uid="{00000000-0005-0000-0000-0000F2B80000}"/>
    <cellStyle name="Total 2 10 11" xfId="47302" xr:uid="{00000000-0005-0000-0000-0000F3B80000}"/>
    <cellStyle name="Total 2 10 11 2" xfId="47303" xr:uid="{00000000-0005-0000-0000-0000F4B80000}"/>
    <cellStyle name="Total 2 10 11 3" xfId="47304" xr:uid="{00000000-0005-0000-0000-0000F5B80000}"/>
    <cellStyle name="Total 2 10 12" xfId="47305" xr:uid="{00000000-0005-0000-0000-0000F6B80000}"/>
    <cellStyle name="Total 2 10 2" xfId="47306" xr:uid="{00000000-0005-0000-0000-0000F7B80000}"/>
    <cellStyle name="Total 2 10 2 2" xfId="47307" xr:uid="{00000000-0005-0000-0000-0000F8B80000}"/>
    <cellStyle name="Total 2 10 2 2 2" xfId="47308" xr:uid="{00000000-0005-0000-0000-0000F9B80000}"/>
    <cellStyle name="Total 2 10 2 2 2 2" xfId="47309" xr:uid="{00000000-0005-0000-0000-0000FAB80000}"/>
    <cellStyle name="Total 2 10 2 2 2 3" xfId="47310" xr:uid="{00000000-0005-0000-0000-0000FBB80000}"/>
    <cellStyle name="Total 2 10 2 2 3" xfId="47311" xr:uid="{00000000-0005-0000-0000-0000FCB80000}"/>
    <cellStyle name="Total 2 10 2 2 4" xfId="47312" xr:uid="{00000000-0005-0000-0000-0000FDB80000}"/>
    <cellStyle name="Total 2 10 2 3" xfId="47313" xr:uid="{00000000-0005-0000-0000-0000FEB80000}"/>
    <cellStyle name="Total 2 10 2 3 2" xfId="47314" xr:uid="{00000000-0005-0000-0000-0000FFB80000}"/>
    <cellStyle name="Total 2 10 2 3 2 2" xfId="47315" xr:uid="{00000000-0005-0000-0000-000000B90000}"/>
    <cellStyle name="Total 2 10 2 3 2 3" xfId="47316" xr:uid="{00000000-0005-0000-0000-000001B90000}"/>
    <cellStyle name="Total 2 10 2 3 3" xfId="47317" xr:uid="{00000000-0005-0000-0000-000002B90000}"/>
    <cellStyle name="Total 2 10 2 3 4" xfId="47318" xr:uid="{00000000-0005-0000-0000-000003B90000}"/>
    <cellStyle name="Total 2 10 2 4" xfId="47319" xr:uid="{00000000-0005-0000-0000-000004B90000}"/>
    <cellStyle name="Total 2 10 2 4 2" xfId="47320" xr:uid="{00000000-0005-0000-0000-000005B90000}"/>
    <cellStyle name="Total 2 10 2 4 3" xfId="47321" xr:uid="{00000000-0005-0000-0000-000006B90000}"/>
    <cellStyle name="Total 2 10 2 5" xfId="47322" xr:uid="{00000000-0005-0000-0000-000007B90000}"/>
    <cellStyle name="Total 2 10 2 6" xfId="47323" xr:uid="{00000000-0005-0000-0000-000008B90000}"/>
    <cellStyle name="Total 2 10 3" xfId="47324" xr:uid="{00000000-0005-0000-0000-000009B90000}"/>
    <cellStyle name="Total 2 10 3 2" xfId="47325" xr:uid="{00000000-0005-0000-0000-00000AB90000}"/>
    <cellStyle name="Total 2 10 3 2 2" xfId="47326" xr:uid="{00000000-0005-0000-0000-00000BB90000}"/>
    <cellStyle name="Total 2 10 3 2 2 2" xfId="47327" xr:uid="{00000000-0005-0000-0000-00000CB90000}"/>
    <cellStyle name="Total 2 10 3 2 2 3" xfId="47328" xr:uid="{00000000-0005-0000-0000-00000DB90000}"/>
    <cellStyle name="Total 2 10 3 2 3" xfId="47329" xr:uid="{00000000-0005-0000-0000-00000EB90000}"/>
    <cellStyle name="Total 2 10 3 2 4" xfId="47330" xr:uid="{00000000-0005-0000-0000-00000FB90000}"/>
    <cellStyle name="Total 2 10 3 3" xfId="47331" xr:uid="{00000000-0005-0000-0000-000010B90000}"/>
    <cellStyle name="Total 2 10 3 3 2" xfId="47332" xr:uid="{00000000-0005-0000-0000-000011B90000}"/>
    <cellStyle name="Total 2 10 3 3 2 2" xfId="47333" xr:uid="{00000000-0005-0000-0000-000012B90000}"/>
    <cellStyle name="Total 2 10 3 3 2 3" xfId="47334" xr:uid="{00000000-0005-0000-0000-000013B90000}"/>
    <cellStyle name="Total 2 10 3 3 3" xfId="47335" xr:uid="{00000000-0005-0000-0000-000014B90000}"/>
    <cellStyle name="Total 2 10 3 3 4" xfId="47336" xr:uid="{00000000-0005-0000-0000-000015B90000}"/>
    <cellStyle name="Total 2 10 3 4" xfId="47337" xr:uid="{00000000-0005-0000-0000-000016B90000}"/>
    <cellStyle name="Total 2 10 3 4 2" xfId="47338" xr:uid="{00000000-0005-0000-0000-000017B90000}"/>
    <cellStyle name="Total 2 10 3 4 3" xfId="47339" xr:uid="{00000000-0005-0000-0000-000018B90000}"/>
    <cellStyle name="Total 2 10 3 5" xfId="47340" xr:uid="{00000000-0005-0000-0000-000019B90000}"/>
    <cellStyle name="Total 2 10 3 6" xfId="47341" xr:uid="{00000000-0005-0000-0000-00001AB90000}"/>
    <cellStyle name="Total 2 10 4" xfId="47342" xr:uid="{00000000-0005-0000-0000-00001BB90000}"/>
    <cellStyle name="Total 2 10 4 2" xfId="47343" xr:uid="{00000000-0005-0000-0000-00001CB90000}"/>
    <cellStyle name="Total 2 10 4 2 2" xfId="47344" xr:uid="{00000000-0005-0000-0000-00001DB90000}"/>
    <cellStyle name="Total 2 10 4 2 2 2" xfId="47345" xr:uid="{00000000-0005-0000-0000-00001EB90000}"/>
    <cellStyle name="Total 2 10 4 2 2 3" xfId="47346" xr:uid="{00000000-0005-0000-0000-00001FB90000}"/>
    <cellStyle name="Total 2 10 4 2 3" xfId="47347" xr:uid="{00000000-0005-0000-0000-000020B90000}"/>
    <cellStyle name="Total 2 10 4 2 4" xfId="47348" xr:uid="{00000000-0005-0000-0000-000021B90000}"/>
    <cellStyle name="Total 2 10 4 3" xfId="47349" xr:uid="{00000000-0005-0000-0000-000022B90000}"/>
    <cellStyle name="Total 2 10 4 3 2" xfId="47350" xr:uid="{00000000-0005-0000-0000-000023B90000}"/>
    <cellStyle name="Total 2 10 4 3 2 2" xfId="47351" xr:uid="{00000000-0005-0000-0000-000024B90000}"/>
    <cellStyle name="Total 2 10 4 3 2 3" xfId="47352" xr:uid="{00000000-0005-0000-0000-000025B90000}"/>
    <cellStyle name="Total 2 10 4 3 3" xfId="47353" xr:uid="{00000000-0005-0000-0000-000026B90000}"/>
    <cellStyle name="Total 2 10 4 3 4" xfId="47354" xr:uid="{00000000-0005-0000-0000-000027B90000}"/>
    <cellStyle name="Total 2 10 4 4" xfId="47355" xr:uid="{00000000-0005-0000-0000-000028B90000}"/>
    <cellStyle name="Total 2 10 4 4 2" xfId="47356" xr:uid="{00000000-0005-0000-0000-000029B90000}"/>
    <cellStyle name="Total 2 10 4 4 2 2" xfId="47357" xr:uid="{00000000-0005-0000-0000-00002AB90000}"/>
    <cellStyle name="Total 2 10 4 4 2 3" xfId="47358" xr:uid="{00000000-0005-0000-0000-00002BB90000}"/>
    <cellStyle name="Total 2 10 4 4 3" xfId="47359" xr:uid="{00000000-0005-0000-0000-00002CB90000}"/>
    <cellStyle name="Total 2 10 4 4 4" xfId="47360" xr:uid="{00000000-0005-0000-0000-00002DB90000}"/>
    <cellStyle name="Total 2 10 4 5" xfId="47361" xr:uid="{00000000-0005-0000-0000-00002EB90000}"/>
    <cellStyle name="Total 2 10 4 5 2" xfId="47362" xr:uid="{00000000-0005-0000-0000-00002FB90000}"/>
    <cellStyle name="Total 2 10 4 5 3" xfId="47363" xr:uid="{00000000-0005-0000-0000-000030B90000}"/>
    <cellStyle name="Total 2 10 4 6" xfId="47364" xr:uid="{00000000-0005-0000-0000-000031B90000}"/>
    <cellStyle name="Total 2 10 4 7" xfId="47365" xr:uid="{00000000-0005-0000-0000-000032B90000}"/>
    <cellStyle name="Total 2 10 5" xfId="47366" xr:uid="{00000000-0005-0000-0000-000033B90000}"/>
    <cellStyle name="Total 2 10 5 2" xfId="47367" xr:uid="{00000000-0005-0000-0000-000034B90000}"/>
    <cellStyle name="Total 2 10 5 2 2" xfId="47368" xr:uid="{00000000-0005-0000-0000-000035B90000}"/>
    <cellStyle name="Total 2 10 5 2 2 2" xfId="47369" xr:uid="{00000000-0005-0000-0000-000036B90000}"/>
    <cellStyle name="Total 2 10 5 2 2 3" xfId="47370" xr:uid="{00000000-0005-0000-0000-000037B90000}"/>
    <cellStyle name="Total 2 10 5 2 3" xfId="47371" xr:uid="{00000000-0005-0000-0000-000038B90000}"/>
    <cellStyle name="Total 2 10 5 2 4" xfId="47372" xr:uid="{00000000-0005-0000-0000-000039B90000}"/>
    <cellStyle name="Total 2 10 5 3" xfId="47373" xr:uid="{00000000-0005-0000-0000-00003AB90000}"/>
    <cellStyle name="Total 2 10 5 3 2" xfId="47374" xr:uid="{00000000-0005-0000-0000-00003BB90000}"/>
    <cellStyle name="Total 2 10 5 3 2 2" xfId="47375" xr:uid="{00000000-0005-0000-0000-00003CB90000}"/>
    <cellStyle name="Total 2 10 5 3 2 3" xfId="47376" xr:uid="{00000000-0005-0000-0000-00003DB90000}"/>
    <cellStyle name="Total 2 10 5 3 3" xfId="47377" xr:uid="{00000000-0005-0000-0000-00003EB90000}"/>
    <cellStyle name="Total 2 10 5 3 4" xfId="47378" xr:uid="{00000000-0005-0000-0000-00003FB90000}"/>
    <cellStyle name="Total 2 10 5 4" xfId="47379" xr:uid="{00000000-0005-0000-0000-000040B90000}"/>
    <cellStyle name="Total 2 10 5 4 2" xfId="47380" xr:uid="{00000000-0005-0000-0000-000041B90000}"/>
    <cellStyle name="Total 2 10 5 4 3" xfId="47381" xr:uid="{00000000-0005-0000-0000-000042B90000}"/>
    <cellStyle name="Total 2 10 5 5" xfId="47382" xr:uid="{00000000-0005-0000-0000-000043B90000}"/>
    <cellStyle name="Total 2 10 5 6" xfId="47383" xr:uid="{00000000-0005-0000-0000-000044B90000}"/>
    <cellStyle name="Total 2 10 6" xfId="47384" xr:uid="{00000000-0005-0000-0000-000045B90000}"/>
    <cellStyle name="Total 2 10 6 2" xfId="47385" xr:uid="{00000000-0005-0000-0000-000046B90000}"/>
    <cellStyle name="Total 2 10 6 2 2" xfId="47386" xr:uid="{00000000-0005-0000-0000-000047B90000}"/>
    <cellStyle name="Total 2 10 6 2 3" xfId="47387" xr:uid="{00000000-0005-0000-0000-000048B90000}"/>
    <cellStyle name="Total 2 10 6 3" xfId="47388" xr:uid="{00000000-0005-0000-0000-000049B90000}"/>
    <cellStyle name="Total 2 10 6 4" xfId="47389" xr:uid="{00000000-0005-0000-0000-00004AB90000}"/>
    <cellStyle name="Total 2 10 7" xfId="47390" xr:uid="{00000000-0005-0000-0000-00004BB90000}"/>
    <cellStyle name="Total 2 10 7 2" xfId="47391" xr:uid="{00000000-0005-0000-0000-00004CB90000}"/>
    <cellStyle name="Total 2 10 7 2 2" xfId="47392" xr:uid="{00000000-0005-0000-0000-00004DB90000}"/>
    <cellStyle name="Total 2 10 7 2 3" xfId="47393" xr:uid="{00000000-0005-0000-0000-00004EB90000}"/>
    <cellStyle name="Total 2 10 7 3" xfId="47394" xr:uid="{00000000-0005-0000-0000-00004FB90000}"/>
    <cellStyle name="Total 2 10 7 4" xfId="47395" xr:uid="{00000000-0005-0000-0000-000050B90000}"/>
    <cellStyle name="Total 2 10 8" xfId="47396" xr:uid="{00000000-0005-0000-0000-000051B90000}"/>
    <cellStyle name="Total 2 10 8 2" xfId="47397" xr:uid="{00000000-0005-0000-0000-000052B90000}"/>
    <cellStyle name="Total 2 10 8 2 2" xfId="47398" xr:uid="{00000000-0005-0000-0000-000053B90000}"/>
    <cellStyle name="Total 2 10 8 2 3" xfId="47399" xr:uid="{00000000-0005-0000-0000-000054B90000}"/>
    <cellStyle name="Total 2 10 8 3" xfId="47400" xr:uid="{00000000-0005-0000-0000-000055B90000}"/>
    <cellStyle name="Total 2 10 8 4" xfId="47401" xr:uid="{00000000-0005-0000-0000-000056B90000}"/>
    <cellStyle name="Total 2 10 9" xfId="47402" xr:uid="{00000000-0005-0000-0000-000057B90000}"/>
    <cellStyle name="Total 2 10 9 2" xfId="47403" xr:uid="{00000000-0005-0000-0000-000058B90000}"/>
    <cellStyle name="Total 2 10 9 3" xfId="47404" xr:uid="{00000000-0005-0000-0000-000059B90000}"/>
    <cellStyle name="Total 2 11" xfId="47405" xr:uid="{00000000-0005-0000-0000-00005AB90000}"/>
    <cellStyle name="Total 2 11 10" xfId="47406" xr:uid="{00000000-0005-0000-0000-00005BB90000}"/>
    <cellStyle name="Total 2 11 10 2" xfId="47407" xr:uid="{00000000-0005-0000-0000-00005CB90000}"/>
    <cellStyle name="Total 2 11 10 3" xfId="47408" xr:uid="{00000000-0005-0000-0000-00005DB90000}"/>
    <cellStyle name="Total 2 11 11" xfId="47409" xr:uid="{00000000-0005-0000-0000-00005EB90000}"/>
    <cellStyle name="Total 2 11 12" xfId="47410" xr:uid="{00000000-0005-0000-0000-00005FB90000}"/>
    <cellStyle name="Total 2 11 2" xfId="47411" xr:uid="{00000000-0005-0000-0000-000060B90000}"/>
    <cellStyle name="Total 2 11 2 2" xfId="47412" xr:uid="{00000000-0005-0000-0000-000061B90000}"/>
    <cellStyle name="Total 2 11 2 2 2" xfId="47413" xr:uid="{00000000-0005-0000-0000-000062B90000}"/>
    <cellStyle name="Total 2 11 2 2 2 2" xfId="47414" xr:uid="{00000000-0005-0000-0000-000063B90000}"/>
    <cellStyle name="Total 2 11 2 2 2 3" xfId="47415" xr:uid="{00000000-0005-0000-0000-000064B90000}"/>
    <cellStyle name="Total 2 11 2 2 3" xfId="47416" xr:uid="{00000000-0005-0000-0000-000065B90000}"/>
    <cellStyle name="Total 2 11 2 2 4" xfId="47417" xr:uid="{00000000-0005-0000-0000-000066B90000}"/>
    <cellStyle name="Total 2 11 2 3" xfId="47418" xr:uid="{00000000-0005-0000-0000-000067B90000}"/>
    <cellStyle name="Total 2 11 2 3 2" xfId="47419" xr:uid="{00000000-0005-0000-0000-000068B90000}"/>
    <cellStyle name="Total 2 11 2 3 2 2" xfId="47420" xr:uid="{00000000-0005-0000-0000-000069B90000}"/>
    <cellStyle name="Total 2 11 2 3 2 3" xfId="47421" xr:uid="{00000000-0005-0000-0000-00006AB90000}"/>
    <cellStyle name="Total 2 11 2 3 3" xfId="47422" xr:uid="{00000000-0005-0000-0000-00006BB90000}"/>
    <cellStyle name="Total 2 11 2 3 4" xfId="47423" xr:uid="{00000000-0005-0000-0000-00006CB90000}"/>
    <cellStyle name="Total 2 11 2 4" xfId="47424" xr:uid="{00000000-0005-0000-0000-00006DB90000}"/>
    <cellStyle name="Total 2 11 2 4 2" xfId="47425" xr:uid="{00000000-0005-0000-0000-00006EB90000}"/>
    <cellStyle name="Total 2 11 2 4 3" xfId="47426" xr:uid="{00000000-0005-0000-0000-00006FB90000}"/>
    <cellStyle name="Total 2 11 2 5" xfId="47427" xr:uid="{00000000-0005-0000-0000-000070B90000}"/>
    <cellStyle name="Total 2 11 2 6" xfId="47428" xr:uid="{00000000-0005-0000-0000-000071B90000}"/>
    <cellStyle name="Total 2 11 3" xfId="47429" xr:uid="{00000000-0005-0000-0000-000072B90000}"/>
    <cellStyle name="Total 2 11 3 2" xfId="47430" xr:uid="{00000000-0005-0000-0000-000073B90000}"/>
    <cellStyle name="Total 2 11 3 2 2" xfId="47431" xr:uid="{00000000-0005-0000-0000-000074B90000}"/>
    <cellStyle name="Total 2 11 3 2 2 2" xfId="47432" xr:uid="{00000000-0005-0000-0000-000075B90000}"/>
    <cellStyle name="Total 2 11 3 2 2 3" xfId="47433" xr:uid="{00000000-0005-0000-0000-000076B90000}"/>
    <cellStyle name="Total 2 11 3 2 3" xfId="47434" xr:uid="{00000000-0005-0000-0000-000077B90000}"/>
    <cellStyle name="Total 2 11 3 2 4" xfId="47435" xr:uid="{00000000-0005-0000-0000-000078B90000}"/>
    <cellStyle name="Total 2 11 3 3" xfId="47436" xr:uid="{00000000-0005-0000-0000-000079B90000}"/>
    <cellStyle name="Total 2 11 3 3 2" xfId="47437" xr:uid="{00000000-0005-0000-0000-00007AB90000}"/>
    <cellStyle name="Total 2 11 3 3 2 2" xfId="47438" xr:uid="{00000000-0005-0000-0000-00007BB90000}"/>
    <cellStyle name="Total 2 11 3 3 2 3" xfId="47439" xr:uid="{00000000-0005-0000-0000-00007CB90000}"/>
    <cellStyle name="Total 2 11 3 3 3" xfId="47440" xr:uid="{00000000-0005-0000-0000-00007DB90000}"/>
    <cellStyle name="Total 2 11 3 3 4" xfId="47441" xr:uid="{00000000-0005-0000-0000-00007EB90000}"/>
    <cellStyle name="Total 2 11 3 4" xfId="47442" xr:uid="{00000000-0005-0000-0000-00007FB90000}"/>
    <cellStyle name="Total 2 11 3 4 2" xfId="47443" xr:uid="{00000000-0005-0000-0000-000080B90000}"/>
    <cellStyle name="Total 2 11 3 4 3" xfId="47444" xr:uid="{00000000-0005-0000-0000-000081B90000}"/>
    <cellStyle name="Total 2 11 3 5" xfId="47445" xr:uid="{00000000-0005-0000-0000-000082B90000}"/>
    <cellStyle name="Total 2 11 3 6" xfId="47446" xr:uid="{00000000-0005-0000-0000-000083B90000}"/>
    <cellStyle name="Total 2 11 4" xfId="47447" xr:uid="{00000000-0005-0000-0000-000084B90000}"/>
    <cellStyle name="Total 2 11 4 2" xfId="47448" xr:uid="{00000000-0005-0000-0000-000085B90000}"/>
    <cellStyle name="Total 2 11 4 2 2" xfId="47449" xr:uid="{00000000-0005-0000-0000-000086B90000}"/>
    <cellStyle name="Total 2 11 4 2 2 2" xfId="47450" xr:uid="{00000000-0005-0000-0000-000087B90000}"/>
    <cellStyle name="Total 2 11 4 2 2 3" xfId="47451" xr:uid="{00000000-0005-0000-0000-000088B90000}"/>
    <cellStyle name="Total 2 11 4 2 3" xfId="47452" xr:uid="{00000000-0005-0000-0000-000089B90000}"/>
    <cellStyle name="Total 2 11 4 2 4" xfId="47453" xr:uid="{00000000-0005-0000-0000-00008AB90000}"/>
    <cellStyle name="Total 2 11 4 3" xfId="47454" xr:uid="{00000000-0005-0000-0000-00008BB90000}"/>
    <cellStyle name="Total 2 11 4 3 2" xfId="47455" xr:uid="{00000000-0005-0000-0000-00008CB90000}"/>
    <cellStyle name="Total 2 11 4 3 2 2" xfId="47456" xr:uid="{00000000-0005-0000-0000-00008DB90000}"/>
    <cellStyle name="Total 2 11 4 3 2 3" xfId="47457" xr:uid="{00000000-0005-0000-0000-00008EB90000}"/>
    <cellStyle name="Total 2 11 4 3 3" xfId="47458" xr:uid="{00000000-0005-0000-0000-00008FB90000}"/>
    <cellStyle name="Total 2 11 4 3 4" xfId="47459" xr:uid="{00000000-0005-0000-0000-000090B90000}"/>
    <cellStyle name="Total 2 11 4 4" xfId="47460" xr:uid="{00000000-0005-0000-0000-000091B90000}"/>
    <cellStyle name="Total 2 11 4 4 2" xfId="47461" xr:uid="{00000000-0005-0000-0000-000092B90000}"/>
    <cellStyle name="Total 2 11 4 4 2 2" xfId="47462" xr:uid="{00000000-0005-0000-0000-000093B90000}"/>
    <cellStyle name="Total 2 11 4 4 2 3" xfId="47463" xr:uid="{00000000-0005-0000-0000-000094B90000}"/>
    <cellStyle name="Total 2 11 4 4 3" xfId="47464" xr:uid="{00000000-0005-0000-0000-000095B90000}"/>
    <cellStyle name="Total 2 11 4 4 4" xfId="47465" xr:uid="{00000000-0005-0000-0000-000096B90000}"/>
    <cellStyle name="Total 2 11 4 5" xfId="47466" xr:uid="{00000000-0005-0000-0000-000097B90000}"/>
    <cellStyle name="Total 2 11 4 5 2" xfId="47467" xr:uid="{00000000-0005-0000-0000-000098B90000}"/>
    <cellStyle name="Total 2 11 4 5 3" xfId="47468" xr:uid="{00000000-0005-0000-0000-000099B90000}"/>
    <cellStyle name="Total 2 11 4 6" xfId="47469" xr:uid="{00000000-0005-0000-0000-00009AB90000}"/>
    <cellStyle name="Total 2 11 4 7" xfId="47470" xr:uid="{00000000-0005-0000-0000-00009BB90000}"/>
    <cellStyle name="Total 2 11 5" xfId="47471" xr:uid="{00000000-0005-0000-0000-00009CB90000}"/>
    <cellStyle name="Total 2 11 5 2" xfId="47472" xr:uid="{00000000-0005-0000-0000-00009DB90000}"/>
    <cellStyle name="Total 2 11 5 2 2" xfId="47473" xr:uid="{00000000-0005-0000-0000-00009EB90000}"/>
    <cellStyle name="Total 2 11 5 2 2 2" xfId="47474" xr:uid="{00000000-0005-0000-0000-00009FB90000}"/>
    <cellStyle name="Total 2 11 5 2 2 3" xfId="47475" xr:uid="{00000000-0005-0000-0000-0000A0B90000}"/>
    <cellStyle name="Total 2 11 5 2 3" xfId="47476" xr:uid="{00000000-0005-0000-0000-0000A1B90000}"/>
    <cellStyle name="Total 2 11 5 2 4" xfId="47477" xr:uid="{00000000-0005-0000-0000-0000A2B90000}"/>
    <cellStyle name="Total 2 11 5 3" xfId="47478" xr:uid="{00000000-0005-0000-0000-0000A3B90000}"/>
    <cellStyle name="Total 2 11 5 3 2" xfId="47479" xr:uid="{00000000-0005-0000-0000-0000A4B90000}"/>
    <cellStyle name="Total 2 11 5 3 2 2" xfId="47480" xr:uid="{00000000-0005-0000-0000-0000A5B90000}"/>
    <cellStyle name="Total 2 11 5 3 2 3" xfId="47481" xr:uid="{00000000-0005-0000-0000-0000A6B90000}"/>
    <cellStyle name="Total 2 11 5 3 3" xfId="47482" xr:uid="{00000000-0005-0000-0000-0000A7B90000}"/>
    <cellStyle name="Total 2 11 5 3 4" xfId="47483" xr:uid="{00000000-0005-0000-0000-0000A8B90000}"/>
    <cellStyle name="Total 2 11 5 4" xfId="47484" xr:uid="{00000000-0005-0000-0000-0000A9B90000}"/>
    <cellStyle name="Total 2 11 5 4 2" xfId="47485" xr:uid="{00000000-0005-0000-0000-0000AAB90000}"/>
    <cellStyle name="Total 2 11 5 4 3" xfId="47486" xr:uid="{00000000-0005-0000-0000-0000ABB90000}"/>
    <cellStyle name="Total 2 11 5 5" xfId="47487" xr:uid="{00000000-0005-0000-0000-0000ACB90000}"/>
    <cellStyle name="Total 2 11 5 6" xfId="47488" xr:uid="{00000000-0005-0000-0000-0000ADB90000}"/>
    <cellStyle name="Total 2 11 6" xfId="47489" xr:uid="{00000000-0005-0000-0000-0000AEB90000}"/>
    <cellStyle name="Total 2 11 6 2" xfId="47490" xr:uid="{00000000-0005-0000-0000-0000AFB90000}"/>
    <cellStyle name="Total 2 11 6 2 2" xfId="47491" xr:uid="{00000000-0005-0000-0000-0000B0B90000}"/>
    <cellStyle name="Total 2 11 6 2 3" xfId="47492" xr:uid="{00000000-0005-0000-0000-0000B1B90000}"/>
    <cellStyle name="Total 2 11 6 3" xfId="47493" xr:uid="{00000000-0005-0000-0000-0000B2B90000}"/>
    <cellStyle name="Total 2 11 6 4" xfId="47494" xr:uid="{00000000-0005-0000-0000-0000B3B90000}"/>
    <cellStyle name="Total 2 11 7" xfId="47495" xr:uid="{00000000-0005-0000-0000-0000B4B90000}"/>
    <cellStyle name="Total 2 11 7 2" xfId="47496" xr:uid="{00000000-0005-0000-0000-0000B5B90000}"/>
    <cellStyle name="Total 2 11 7 2 2" xfId="47497" xr:uid="{00000000-0005-0000-0000-0000B6B90000}"/>
    <cellStyle name="Total 2 11 7 2 3" xfId="47498" xr:uid="{00000000-0005-0000-0000-0000B7B90000}"/>
    <cellStyle name="Total 2 11 7 3" xfId="47499" xr:uid="{00000000-0005-0000-0000-0000B8B90000}"/>
    <cellStyle name="Total 2 11 7 4" xfId="47500" xr:uid="{00000000-0005-0000-0000-0000B9B90000}"/>
    <cellStyle name="Total 2 11 8" xfId="47501" xr:uid="{00000000-0005-0000-0000-0000BAB90000}"/>
    <cellStyle name="Total 2 11 8 2" xfId="47502" xr:uid="{00000000-0005-0000-0000-0000BBB90000}"/>
    <cellStyle name="Total 2 11 8 2 2" xfId="47503" xr:uid="{00000000-0005-0000-0000-0000BCB90000}"/>
    <cellStyle name="Total 2 11 8 2 3" xfId="47504" xr:uid="{00000000-0005-0000-0000-0000BDB90000}"/>
    <cellStyle name="Total 2 11 8 3" xfId="47505" xr:uid="{00000000-0005-0000-0000-0000BEB90000}"/>
    <cellStyle name="Total 2 11 8 4" xfId="47506" xr:uid="{00000000-0005-0000-0000-0000BFB90000}"/>
    <cellStyle name="Total 2 11 9" xfId="47507" xr:uid="{00000000-0005-0000-0000-0000C0B90000}"/>
    <cellStyle name="Total 2 11 9 2" xfId="47508" xr:uid="{00000000-0005-0000-0000-0000C1B90000}"/>
    <cellStyle name="Total 2 11 9 3" xfId="47509" xr:uid="{00000000-0005-0000-0000-0000C2B90000}"/>
    <cellStyle name="Total 2 12" xfId="47510" xr:uid="{00000000-0005-0000-0000-0000C3B90000}"/>
    <cellStyle name="Total 2 12 2" xfId="47511" xr:uid="{00000000-0005-0000-0000-0000C4B90000}"/>
    <cellStyle name="Total 2 12 2 2" xfId="47512" xr:uid="{00000000-0005-0000-0000-0000C5B90000}"/>
    <cellStyle name="Total 2 12 2 2 2" xfId="47513" xr:uid="{00000000-0005-0000-0000-0000C6B90000}"/>
    <cellStyle name="Total 2 12 2 2 3" xfId="47514" xr:uid="{00000000-0005-0000-0000-0000C7B90000}"/>
    <cellStyle name="Total 2 12 2 3" xfId="47515" xr:uid="{00000000-0005-0000-0000-0000C8B90000}"/>
    <cellStyle name="Total 2 12 2 4" xfId="47516" xr:uid="{00000000-0005-0000-0000-0000C9B90000}"/>
    <cellStyle name="Total 2 12 3" xfId="47517" xr:uid="{00000000-0005-0000-0000-0000CAB90000}"/>
    <cellStyle name="Total 2 12 3 2" xfId="47518" xr:uid="{00000000-0005-0000-0000-0000CBB90000}"/>
    <cellStyle name="Total 2 12 3 2 2" xfId="47519" xr:uid="{00000000-0005-0000-0000-0000CCB90000}"/>
    <cellStyle name="Total 2 12 3 2 3" xfId="47520" xr:uid="{00000000-0005-0000-0000-0000CDB90000}"/>
    <cellStyle name="Total 2 12 3 3" xfId="47521" xr:uid="{00000000-0005-0000-0000-0000CEB90000}"/>
    <cellStyle name="Total 2 12 3 4" xfId="47522" xr:uid="{00000000-0005-0000-0000-0000CFB90000}"/>
    <cellStyle name="Total 2 12 4" xfId="47523" xr:uid="{00000000-0005-0000-0000-0000D0B90000}"/>
    <cellStyle name="Total 2 12 4 2" xfId="47524" xr:uid="{00000000-0005-0000-0000-0000D1B90000}"/>
    <cellStyle name="Total 2 12 4 3" xfId="47525" xr:uid="{00000000-0005-0000-0000-0000D2B90000}"/>
    <cellStyle name="Total 2 12 5" xfId="47526" xr:uid="{00000000-0005-0000-0000-0000D3B90000}"/>
    <cellStyle name="Total 2 12 5 2" xfId="47527" xr:uid="{00000000-0005-0000-0000-0000D4B90000}"/>
    <cellStyle name="Total 2 12 5 3" xfId="47528" xr:uid="{00000000-0005-0000-0000-0000D5B90000}"/>
    <cellStyle name="Total 2 12 6" xfId="47529" xr:uid="{00000000-0005-0000-0000-0000D6B90000}"/>
    <cellStyle name="Total 2 12 7" xfId="47530" xr:uid="{00000000-0005-0000-0000-0000D7B90000}"/>
    <cellStyle name="Total 2 13" xfId="47531" xr:uid="{00000000-0005-0000-0000-0000D8B90000}"/>
    <cellStyle name="Total 2 13 2" xfId="47532" xr:uid="{00000000-0005-0000-0000-0000D9B90000}"/>
    <cellStyle name="Total 2 13 2 2" xfId="47533" xr:uid="{00000000-0005-0000-0000-0000DAB90000}"/>
    <cellStyle name="Total 2 13 2 2 2" xfId="47534" xr:uid="{00000000-0005-0000-0000-0000DBB90000}"/>
    <cellStyle name="Total 2 13 2 2 3" xfId="47535" xr:uid="{00000000-0005-0000-0000-0000DCB90000}"/>
    <cellStyle name="Total 2 13 2 3" xfId="47536" xr:uid="{00000000-0005-0000-0000-0000DDB90000}"/>
    <cellStyle name="Total 2 13 2 4" xfId="47537" xr:uid="{00000000-0005-0000-0000-0000DEB90000}"/>
    <cellStyle name="Total 2 13 3" xfId="47538" xr:uid="{00000000-0005-0000-0000-0000DFB90000}"/>
    <cellStyle name="Total 2 13 3 2" xfId="47539" xr:uid="{00000000-0005-0000-0000-0000E0B90000}"/>
    <cellStyle name="Total 2 13 3 2 2" xfId="47540" xr:uid="{00000000-0005-0000-0000-0000E1B90000}"/>
    <cellStyle name="Total 2 13 3 2 3" xfId="47541" xr:uid="{00000000-0005-0000-0000-0000E2B90000}"/>
    <cellStyle name="Total 2 13 3 3" xfId="47542" xr:uid="{00000000-0005-0000-0000-0000E3B90000}"/>
    <cellStyle name="Total 2 13 3 4" xfId="47543" xr:uid="{00000000-0005-0000-0000-0000E4B90000}"/>
    <cellStyle name="Total 2 13 4" xfId="47544" xr:uid="{00000000-0005-0000-0000-0000E5B90000}"/>
    <cellStyle name="Total 2 13 4 2" xfId="47545" xr:uid="{00000000-0005-0000-0000-0000E6B90000}"/>
    <cellStyle name="Total 2 13 4 3" xfId="47546" xr:uid="{00000000-0005-0000-0000-0000E7B90000}"/>
    <cellStyle name="Total 2 13 5" xfId="47547" xr:uid="{00000000-0005-0000-0000-0000E8B90000}"/>
    <cellStyle name="Total 2 13 6" xfId="47548" xr:uid="{00000000-0005-0000-0000-0000E9B90000}"/>
    <cellStyle name="Total 2 14" xfId="47549" xr:uid="{00000000-0005-0000-0000-0000EAB90000}"/>
    <cellStyle name="Total 2 14 2" xfId="47550" xr:uid="{00000000-0005-0000-0000-0000EBB90000}"/>
    <cellStyle name="Total 2 14 2 2" xfId="47551" xr:uid="{00000000-0005-0000-0000-0000ECB90000}"/>
    <cellStyle name="Total 2 14 2 2 2" xfId="47552" xr:uid="{00000000-0005-0000-0000-0000EDB90000}"/>
    <cellStyle name="Total 2 14 2 2 3" xfId="47553" xr:uid="{00000000-0005-0000-0000-0000EEB90000}"/>
    <cellStyle name="Total 2 14 2 3" xfId="47554" xr:uid="{00000000-0005-0000-0000-0000EFB90000}"/>
    <cellStyle name="Total 2 14 2 4" xfId="47555" xr:uid="{00000000-0005-0000-0000-0000F0B90000}"/>
    <cellStyle name="Total 2 14 3" xfId="47556" xr:uid="{00000000-0005-0000-0000-0000F1B90000}"/>
    <cellStyle name="Total 2 14 3 2" xfId="47557" xr:uid="{00000000-0005-0000-0000-0000F2B90000}"/>
    <cellStyle name="Total 2 14 3 2 2" xfId="47558" xr:uid="{00000000-0005-0000-0000-0000F3B90000}"/>
    <cellStyle name="Total 2 14 3 2 3" xfId="47559" xr:uid="{00000000-0005-0000-0000-0000F4B90000}"/>
    <cellStyle name="Total 2 14 3 3" xfId="47560" xr:uid="{00000000-0005-0000-0000-0000F5B90000}"/>
    <cellStyle name="Total 2 14 3 4" xfId="47561" xr:uid="{00000000-0005-0000-0000-0000F6B90000}"/>
    <cellStyle name="Total 2 14 4" xfId="47562" xr:uid="{00000000-0005-0000-0000-0000F7B90000}"/>
    <cellStyle name="Total 2 14 4 2" xfId="47563" xr:uid="{00000000-0005-0000-0000-0000F8B90000}"/>
    <cellStyle name="Total 2 14 4 3" xfId="47564" xr:uid="{00000000-0005-0000-0000-0000F9B90000}"/>
    <cellStyle name="Total 2 14 5" xfId="47565" xr:uid="{00000000-0005-0000-0000-0000FAB90000}"/>
    <cellStyle name="Total 2 14 6" xfId="47566" xr:uid="{00000000-0005-0000-0000-0000FBB90000}"/>
    <cellStyle name="Total 2 15" xfId="47567" xr:uid="{00000000-0005-0000-0000-0000FCB90000}"/>
    <cellStyle name="Total 2 15 2" xfId="47568" xr:uid="{00000000-0005-0000-0000-0000FDB90000}"/>
    <cellStyle name="Total 2 15 2 2" xfId="47569" xr:uid="{00000000-0005-0000-0000-0000FEB90000}"/>
    <cellStyle name="Total 2 15 2 2 2" xfId="47570" xr:uid="{00000000-0005-0000-0000-0000FFB90000}"/>
    <cellStyle name="Total 2 15 2 2 3" xfId="47571" xr:uid="{00000000-0005-0000-0000-000000BA0000}"/>
    <cellStyle name="Total 2 15 2 3" xfId="47572" xr:uid="{00000000-0005-0000-0000-000001BA0000}"/>
    <cellStyle name="Total 2 15 2 4" xfId="47573" xr:uid="{00000000-0005-0000-0000-000002BA0000}"/>
    <cellStyle name="Total 2 15 3" xfId="47574" xr:uid="{00000000-0005-0000-0000-000003BA0000}"/>
    <cellStyle name="Total 2 15 3 2" xfId="47575" xr:uid="{00000000-0005-0000-0000-000004BA0000}"/>
    <cellStyle name="Total 2 15 3 2 2" xfId="47576" xr:uid="{00000000-0005-0000-0000-000005BA0000}"/>
    <cellStyle name="Total 2 15 3 2 3" xfId="47577" xr:uid="{00000000-0005-0000-0000-000006BA0000}"/>
    <cellStyle name="Total 2 15 3 3" xfId="47578" xr:uid="{00000000-0005-0000-0000-000007BA0000}"/>
    <cellStyle name="Total 2 15 3 4" xfId="47579" xr:uid="{00000000-0005-0000-0000-000008BA0000}"/>
    <cellStyle name="Total 2 15 4" xfId="47580" xr:uid="{00000000-0005-0000-0000-000009BA0000}"/>
    <cellStyle name="Total 2 15 4 2" xfId="47581" xr:uid="{00000000-0005-0000-0000-00000ABA0000}"/>
    <cellStyle name="Total 2 15 4 2 2" xfId="47582" xr:uid="{00000000-0005-0000-0000-00000BBA0000}"/>
    <cellStyle name="Total 2 15 4 2 3" xfId="47583" xr:uid="{00000000-0005-0000-0000-00000CBA0000}"/>
    <cellStyle name="Total 2 15 4 3" xfId="47584" xr:uid="{00000000-0005-0000-0000-00000DBA0000}"/>
    <cellStyle name="Total 2 15 4 4" xfId="47585" xr:uid="{00000000-0005-0000-0000-00000EBA0000}"/>
    <cellStyle name="Total 2 15 5" xfId="47586" xr:uid="{00000000-0005-0000-0000-00000FBA0000}"/>
    <cellStyle name="Total 2 15 5 2" xfId="47587" xr:uid="{00000000-0005-0000-0000-000010BA0000}"/>
    <cellStyle name="Total 2 15 5 3" xfId="47588" xr:uid="{00000000-0005-0000-0000-000011BA0000}"/>
    <cellStyle name="Total 2 15 6" xfId="47589" xr:uid="{00000000-0005-0000-0000-000012BA0000}"/>
    <cellStyle name="Total 2 15 7" xfId="47590" xr:uid="{00000000-0005-0000-0000-000013BA0000}"/>
    <cellStyle name="Total 2 16" xfId="47591" xr:uid="{00000000-0005-0000-0000-000014BA0000}"/>
    <cellStyle name="Total 2 16 2" xfId="47592" xr:uid="{00000000-0005-0000-0000-000015BA0000}"/>
    <cellStyle name="Total 2 16 2 2" xfId="47593" xr:uid="{00000000-0005-0000-0000-000016BA0000}"/>
    <cellStyle name="Total 2 16 2 2 2" xfId="47594" xr:uid="{00000000-0005-0000-0000-000017BA0000}"/>
    <cellStyle name="Total 2 16 2 2 3" xfId="47595" xr:uid="{00000000-0005-0000-0000-000018BA0000}"/>
    <cellStyle name="Total 2 16 2 3" xfId="47596" xr:uid="{00000000-0005-0000-0000-000019BA0000}"/>
    <cellStyle name="Total 2 16 2 4" xfId="47597" xr:uid="{00000000-0005-0000-0000-00001ABA0000}"/>
    <cellStyle name="Total 2 16 3" xfId="47598" xr:uid="{00000000-0005-0000-0000-00001BBA0000}"/>
    <cellStyle name="Total 2 16 3 2" xfId="47599" xr:uid="{00000000-0005-0000-0000-00001CBA0000}"/>
    <cellStyle name="Total 2 16 3 2 2" xfId="47600" xr:uid="{00000000-0005-0000-0000-00001DBA0000}"/>
    <cellStyle name="Total 2 16 3 2 3" xfId="47601" xr:uid="{00000000-0005-0000-0000-00001EBA0000}"/>
    <cellStyle name="Total 2 16 3 3" xfId="47602" xr:uid="{00000000-0005-0000-0000-00001FBA0000}"/>
    <cellStyle name="Total 2 16 3 4" xfId="47603" xr:uid="{00000000-0005-0000-0000-000020BA0000}"/>
    <cellStyle name="Total 2 16 4" xfId="47604" xr:uid="{00000000-0005-0000-0000-000021BA0000}"/>
    <cellStyle name="Total 2 16 4 2" xfId="47605" xr:uid="{00000000-0005-0000-0000-000022BA0000}"/>
    <cellStyle name="Total 2 16 4 3" xfId="47606" xr:uid="{00000000-0005-0000-0000-000023BA0000}"/>
    <cellStyle name="Total 2 16 5" xfId="47607" xr:uid="{00000000-0005-0000-0000-000024BA0000}"/>
    <cellStyle name="Total 2 16 6" xfId="47608" xr:uid="{00000000-0005-0000-0000-000025BA0000}"/>
    <cellStyle name="Total 2 17" xfId="47609" xr:uid="{00000000-0005-0000-0000-000026BA0000}"/>
    <cellStyle name="Total 2 17 2" xfId="47610" xr:uid="{00000000-0005-0000-0000-000027BA0000}"/>
    <cellStyle name="Total 2 17 2 2" xfId="47611" xr:uid="{00000000-0005-0000-0000-000028BA0000}"/>
    <cellStyle name="Total 2 17 2 3" xfId="47612" xr:uid="{00000000-0005-0000-0000-000029BA0000}"/>
    <cellStyle name="Total 2 17 3" xfId="47613" xr:uid="{00000000-0005-0000-0000-00002ABA0000}"/>
    <cellStyle name="Total 2 17 4" xfId="47614" xr:uid="{00000000-0005-0000-0000-00002BBA0000}"/>
    <cellStyle name="Total 2 18" xfId="47615" xr:uid="{00000000-0005-0000-0000-00002CBA0000}"/>
    <cellStyle name="Total 2 18 2" xfId="47616" xr:uid="{00000000-0005-0000-0000-00002DBA0000}"/>
    <cellStyle name="Total 2 18 2 2" xfId="47617" xr:uid="{00000000-0005-0000-0000-00002EBA0000}"/>
    <cellStyle name="Total 2 18 2 3" xfId="47618" xr:uid="{00000000-0005-0000-0000-00002FBA0000}"/>
    <cellStyle name="Total 2 18 3" xfId="47619" xr:uid="{00000000-0005-0000-0000-000030BA0000}"/>
    <cellStyle name="Total 2 18 4" xfId="47620" xr:uid="{00000000-0005-0000-0000-000031BA0000}"/>
    <cellStyle name="Total 2 19" xfId="47621" xr:uid="{00000000-0005-0000-0000-000032BA0000}"/>
    <cellStyle name="Total 2 19 2" xfId="47622" xr:uid="{00000000-0005-0000-0000-000033BA0000}"/>
    <cellStyle name="Total 2 19 2 2" xfId="47623" xr:uid="{00000000-0005-0000-0000-000034BA0000}"/>
    <cellStyle name="Total 2 19 2 3" xfId="47624" xr:uid="{00000000-0005-0000-0000-000035BA0000}"/>
    <cellStyle name="Total 2 19 3" xfId="47625" xr:uid="{00000000-0005-0000-0000-000036BA0000}"/>
    <cellStyle name="Total 2 19 4" xfId="47626" xr:uid="{00000000-0005-0000-0000-000037BA0000}"/>
    <cellStyle name="Total 2 2" xfId="47627" xr:uid="{00000000-0005-0000-0000-000038BA0000}"/>
    <cellStyle name="Total 2 2 10" xfId="47628" xr:uid="{00000000-0005-0000-0000-000039BA0000}"/>
    <cellStyle name="Total 2 2 10 2" xfId="47629" xr:uid="{00000000-0005-0000-0000-00003ABA0000}"/>
    <cellStyle name="Total 2 2 10 3" xfId="47630" xr:uid="{00000000-0005-0000-0000-00003BBA0000}"/>
    <cellStyle name="Total 2 2 11" xfId="47631" xr:uid="{00000000-0005-0000-0000-00003CBA0000}"/>
    <cellStyle name="Total 2 2 11 2" xfId="47632" xr:uid="{00000000-0005-0000-0000-00003DBA0000}"/>
    <cellStyle name="Total 2 2 11 3" xfId="47633" xr:uid="{00000000-0005-0000-0000-00003EBA0000}"/>
    <cellStyle name="Total 2 2 12" xfId="47634" xr:uid="{00000000-0005-0000-0000-00003FBA0000}"/>
    <cellStyle name="Total 2 2 2" xfId="47635" xr:uid="{00000000-0005-0000-0000-000040BA0000}"/>
    <cellStyle name="Total 2 2 2 2" xfId="47636" xr:uid="{00000000-0005-0000-0000-000041BA0000}"/>
    <cellStyle name="Total 2 2 2 2 2" xfId="47637" xr:uid="{00000000-0005-0000-0000-000042BA0000}"/>
    <cellStyle name="Total 2 2 2 2 2 2" xfId="47638" xr:uid="{00000000-0005-0000-0000-000043BA0000}"/>
    <cellStyle name="Total 2 2 2 2 2 3" xfId="47639" xr:uid="{00000000-0005-0000-0000-000044BA0000}"/>
    <cellStyle name="Total 2 2 2 2 3" xfId="47640" xr:uid="{00000000-0005-0000-0000-000045BA0000}"/>
    <cellStyle name="Total 2 2 2 2 4" xfId="47641" xr:uid="{00000000-0005-0000-0000-000046BA0000}"/>
    <cellStyle name="Total 2 2 2 3" xfId="47642" xr:uid="{00000000-0005-0000-0000-000047BA0000}"/>
    <cellStyle name="Total 2 2 2 3 2" xfId="47643" xr:uid="{00000000-0005-0000-0000-000048BA0000}"/>
    <cellStyle name="Total 2 2 2 3 2 2" xfId="47644" xr:uid="{00000000-0005-0000-0000-000049BA0000}"/>
    <cellStyle name="Total 2 2 2 3 2 3" xfId="47645" xr:uid="{00000000-0005-0000-0000-00004ABA0000}"/>
    <cellStyle name="Total 2 2 2 3 3" xfId="47646" xr:uid="{00000000-0005-0000-0000-00004BBA0000}"/>
    <cellStyle name="Total 2 2 2 3 4" xfId="47647" xr:uid="{00000000-0005-0000-0000-00004CBA0000}"/>
    <cellStyle name="Total 2 2 2 4" xfId="47648" xr:uid="{00000000-0005-0000-0000-00004DBA0000}"/>
    <cellStyle name="Total 2 2 2 4 2" xfId="47649" xr:uid="{00000000-0005-0000-0000-00004EBA0000}"/>
    <cellStyle name="Total 2 2 2 4 3" xfId="47650" xr:uid="{00000000-0005-0000-0000-00004FBA0000}"/>
    <cellStyle name="Total 2 2 2 5" xfId="47651" xr:uid="{00000000-0005-0000-0000-000050BA0000}"/>
    <cellStyle name="Total 2 2 2 6" xfId="47652" xr:uid="{00000000-0005-0000-0000-000051BA0000}"/>
    <cellStyle name="Total 2 2 3" xfId="47653" xr:uid="{00000000-0005-0000-0000-000052BA0000}"/>
    <cellStyle name="Total 2 2 3 2" xfId="47654" xr:uid="{00000000-0005-0000-0000-000053BA0000}"/>
    <cellStyle name="Total 2 2 3 2 2" xfId="47655" xr:uid="{00000000-0005-0000-0000-000054BA0000}"/>
    <cellStyle name="Total 2 2 3 2 2 2" xfId="47656" xr:uid="{00000000-0005-0000-0000-000055BA0000}"/>
    <cellStyle name="Total 2 2 3 2 2 3" xfId="47657" xr:uid="{00000000-0005-0000-0000-000056BA0000}"/>
    <cellStyle name="Total 2 2 3 2 3" xfId="47658" xr:uid="{00000000-0005-0000-0000-000057BA0000}"/>
    <cellStyle name="Total 2 2 3 2 4" xfId="47659" xr:uid="{00000000-0005-0000-0000-000058BA0000}"/>
    <cellStyle name="Total 2 2 3 3" xfId="47660" xr:uid="{00000000-0005-0000-0000-000059BA0000}"/>
    <cellStyle name="Total 2 2 3 3 2" xfId="47661" xr:uid="{00000000-0005-0000-0000-00005ABA0000}"/>
    <cellStyle name="Total 2 2 3 3 2 2" xfId="47662" xr:uid="{00000000-0005-0000-0000-00005BBA0000}"/>
    <cellStyle name="Total 2 2 3 3 2 3" xfId="47663" xr:uid="{00000000-0005-0000-0000-00005CBA0000}"/>
    <cellStyle name="Total 2 2 3 3 3" xfId="47664" xr:uid="{00000000-0005-0000-0000-00005DBA0000}"/>
    <cellStyle name="Total 2 2 3 3 4" xfId="47665" xr:uid="{00000000-0005-0000-0000-00005EBA0000}"/>
    <cellStyle name="Total 2 2 3 4" xfId="47666" xr:uid="{00000000-0005-0000-0000-00005FBA0000}"/>
    <cellStyle name="Total 2 2 3 4 2" xfId="47667" xr:uid="{00000000-0005-0000-0000-000060BA0000}"/>
    <cellStyle name="Total 2 2 3 4 3" xfId="47668" xr:uid="{00000000-0005-0000-0000-000061BA0000}"/>
    <cellStyle name="Total 2 2 3 5" xfId="47669" xr:uid="{00000000-0005-0000-0000-000062BA0000}"/>
    <cellStyle name="Total 2 2 3 6" xfId="47670" xr:uid="{00000000-0005-0000-0000-000063BA0000}"/>
    <cellStyle name="Total 2 2 4" xfId="47671" xr:uid="{00000000-0005-0000-0000-000064BA0000}"/>
    <cellStyle name="Total 2 2 4 2" xfId="47672" xr:uid="{00000000-0005-0000-0000-000065BA0000}"/>
    <cellStyle name="Total 2 2 4 2 2" xfId="47673" xr:uid="{00000000-0005-0000-0000-000066BA0000}"/>
    <cellStyle name="Total 2 2 4 2 2 2" xfId="47674" xr:uid="{00000000-0005-0000-0000-000067BA0000}"/>
    <cellStyle name="Total 2 2 4 2 2 3" xfId="47675" xr:uid="{00000000-0005-0000-0000-000068BA0000}"/>
    <cellStyle name="Total 2 2 4 2 3" xfId="47676" xr:uid="{00000000-0005-0000-0000-000069BA0000}"/>
    <cellStyle name="Total 2 2 4 2 4" xfId="47677" xr:uid="{00000000-0005-0000-0000-00006ABA0000}"/>
    <cellStyle name="Total 2 2 4 3" xfId="47678" xr:uid="{00000000-0005-0000-0000-00006BBA0000}"/>
    <cellStyle name="Total 2 2 4 3 2" xfId="47679" xr:uid="{00000000-0005-0000-0000-00006CBA0000}"/>
    <cellStyle name="Total 2 2 4 3 2 2" xfId="47680" xr:uid="{00000000-0005-0000-0000-00006DBA0000}"/>
    <cellStyle name="Total 2 2 4 3 2 3" xfId="47681" xr:uid="{00000000-0005-0000-0000-00006EBA0000}"/>
    <cellStyle name="Total 2 2 4 3 3" xfId="47682" xr:uid="{00000000-0005-0000-0000-00006FBA0000}"/>
    <cellStyle name="Total 2 2 4 3 4" xfId="47683" xr:uid="{00000000-0005-0000-0000-000070BA0000}"/>
    <cellStyle name="Total 2 2 4 4" xfId="47684" xr:uid="{00000000-0005-0000-0000-000071BA0000}"/>
    <cellStyle name="Total 2 2 4 4 2" xfId="47685" xr:uid="{00000000-0005-0000-0000-000072BA0000}"/>
    <cellStyle name="Total 2 2 4 4 2 2" xfId="47686" xr:uid="{00000000-0005-0000-0000-000073BA0000}"/>
    <cellStyle name="Total 2 2 4 4 2 3" xfId="47687" xr:uid="{00000000-0005-0000-0000-000074BA0000}"/>
    <cellStyle name="Total 2 2 4 4 3" xfId="47688" xr:uid="{00000000-0005-0000-0000-000075BA0000}"/>
    <cellStyle name="Total 2 2 4 4 4" xfId="47689" xr:uid="{00000000-0005-0000-0000-000076BA0000}"/>
    <cellStyle name="Total 2 2 4 5" xfId="47690" xr:uid="{00000000-0005-0000-0000-000077BA0000}"/>
    <cellStyle name="Total 2 2 4 5 2" xfId="47691" xr:uid="{00000000-0005-0000-0000-000078BA0000}"/>
    <cellStyle name="Total 2 2 4 5 3" xfId="47692" xr:uid="{00000000-0005-0000-0000-000079BA0000}"/>
    <cellStyle name="Total 2 2 4 6" xfId="47693" xr:uid="{00000000-0005-0000-0000-00007ABA0000}"/>
    <cellStyle name="Total 2 2 4 7" xfId="47694" xr:uid="{00000000-0005-0000-0000-00007BBA0000}"/>
    <cellStyle name="Total 2 2 5" xfId="47695" xr:uid="{00000000-0005-0000-0000-00007CBA0000}"/>
    <cellStyle name="Total 2 2 5 2" xfId="47696" xr:uid="{00000000-0005-0000-0000-00007DBA0000}"/>
    <cellStyle name="Total 2 2 5 2 2" xfId="47697" xr:uid="{00000000-0005-0000-0000-00007EBA0000}"/>
    <cellStyle name="Total 2 2 5 2 2 2" xfId="47698" xr:uid="{00000000-0005-0000-0000-00007FBA0000}"/>
    <cellStyle name="Total 2 2 5 2 2 3" xfId="47699" xr:uid="{00000000-0005-0000-0000-000080BA0000}"/>
    <cellStyle name="Total 2 2 5 2 3" xfId="47700" xr:uid="{00000000-0005-0000-0000-000081BA0000}"/>
    <cellStyle name="Total 2 2 5 2 4" xfId="47701" xr:uid="{00000000-0005-0000-0000-000082BA0000}"/>
    <cellStyle name="Total 2 2 5 3" xfId="47702" xr:uid="{00000000-0005-0000-0000-000083BA0000}"/>
    <cellStyle name="Total 2 2 5 3 2" xfId="47703" xr:uid="{00000000-0005-0000-0000-000084BA0000}"/>
    <cellStyle name="Total 2 2 5 3 2 2" xfId="47704" xr:uid="{00000000-0005-0000-0000-000085BA0000}"/>
    <cellStyle name="Total 2 2 5 3 2 3" xfId="47705" xr:uid="{00000000-0005-0000-0000-000086BA0000}"/>
    <cellStyle name="Total 2 2 5 3 3" xfId="47706" xr:uid="{00000000-0005-0000-0000-000087BA0000}"/>
    <cellStyle name="Total 2 2 5 3 4" xfId="47707" xr:uid="{00000000-0005-0000-0000-000088BA0000}"/>
    <cellStyle name="Total 2 2 5 4" xfId="47708" xr:uid="{00000000-0005-0000-0000-000089BA0000}"/>
    <cellStyle name="Total 2 2 5 4 2" xfId="47709" xr:uid="{00000000-0005-0000-0000-00008ABA0000}"/>
    <cellStyle name="Total 2 2 5 4 3" xfId="47710" xr:uid="{00000000-0005-0000-0000-00008BBA0000}"/>
    <cellStyle name="Total 2 2 5 5" xfId="47711" xr:uid="{00000000-0005-0000-0000-00008CBA0000}"/>
    <cellStyle name="Total 2 2 5 6" xfId="47712" xr:uid="{00000000-0005-0000-0000-00008DBA0000}"/>
    <cellStyle name="Total 2 2 6" xfId="47713" xr:uid="{00000000-0005-0000-0000-00008EBA0000}"/>
    <cellStyle name="Total 2 2 6 2" xfId="47714" xr:uid="{00000000-0005-0000-0000-00008FBA0000}"/>
    <cellStyle name="Total 2 2 6 2 2" xfId="47715" xr:uid="{00000000-0005-0000-0000-000090BA0000}"/>
    <cellStyle name="Total 2 2 6 2 3" xfId="47716" xr:uid="{00000000-0005-0000-0000-000091BA0000}"/>
    <cellStyle name="Total 2 2 6 3" xfId="47717" xr:uid="{00000000-0005-0000-0000-000092BA0000}"/>
    <cellStyle name="Total 2 2 6 4" xfId="47718" xr:uid="{00000000-0005-0000-0000-000093BA0000}"/>
    <cellStyle name="Total 2 2 7" xfId="47719" xr:uid="{00000000-0005-0000-0000-000094BA0000}"/>
    <cellStyle name="Total 2 2 7 2" xfId="47720" xr:uid="{00000000-0005-0000-0000-000095BA0000}"/>
    <cellStyle name="Total 2 2 7 2 2" xfId="47721" xr:uid="{00000000-0005-0000-0000-000096BA0000}"/>
    <cellStyle name="Total 2 2 7 2 3" xfId="47722" xr:uid="{00000000-0005-0000-0000-000097BA0000}"/>
    <cellStyle name="Total 2 2 7 3" xfId="47723" xr:uid="{00000000-0005-0000-0000-000098BA0000}"/>
    <cellStyle name="Total 2 2 7 4" xfId="47724" xr:uid="{00000000-0005-0000-0000-000099BA0000}"/>
    <cellStyle name="Total 2 2 8" xfId="47725" xr:uid="{00000000-0005-0000-0000-00009ABA0000}"/>
    <cellStyle name="Total 2 2 8 2" xfId="47726" xr:uid="{00000000-0005-0000-0000-00009BBA0000}"/>
    <cellStyle name="Total 2 2 8 2 2" xfId="47727" xr:uid="{00000000-0005-0000-0000-00009CBA0000}"/>
    <cellStyle name="Total 2 2 8 2 3" xfId="47728" xr:uid="{00000000-0005-0000-0000-00009DBA0000}"/>
    <cellStyle name="Total 2 2 8 3" xfId="47729" xr:uid="{00000000-0005-0000-0000-00009EBA0000}"/>
    <cellStyle name="Total 2 2 8 4" xfId="47730" xr:uid="{00000000-0005-0000-0000-00009FBA0000}"/>
    <cellStyle name="Total 2 2 9" xfId="47731" xr:uid="{00000000-0005-0000-0000-0000A0BA0000}"/>
    <cellStyle name="Total 2 2 9 2" xfId="47732" xr:uid="{00000000-0005-0000-0000-0000A1BA0000}"/>
    <cellStyle name="Total 2 2 9 3" xfId="47733" xr:uid="{00000000-0005-0000-0000-0000A2BA0000}"/>
    <cellStyle name="Total 2 20" xfId="47734" xr:uid="{00000000-0005-0000-0000-0000A3BA0000}"/>
    <cellStyle name="Total 2 20 2" xfId="47735" xr:uid="{00000000-0005-0000-0000-0000A4BA0000}"/>
    <cellStyle name="Total 2 20 3" xfId="47736" xr:uid="{00000000-0005-0000-0000-0000A5BA0000}"/>
    <cellStyle name="Total 2 21" xfId="47737" xr:uid="{00000000-0005-0000-0000-0000A6BA0000}"/>
    <cellStyle name="Total 2 21 2" xfId="47738" xr:uid="{00000000-0005-0000-0000-0000A7BA0000}"/>
    <cellStyle name="Total 2 21 3" xfId="47739" xr:uid="{00000000-0005-0000-0000-0000A8BA0000}"/>
    <cellStyle name="Total 2 22" xfId="47740" xr:uid="{00000000-0005-0000-0000-0000A9BA0000}"/>
    <cellStyle name="Total 2 22 2" xfId="47741" xr:uid="{00000000-0005-0000-0000-0000AABA0000}"/>
    <cellStyle name="Total 2 22 3" xfId="47742" xr:uid="{00000000-0005-0000-0000-0000ABBA0000}"/>
    <cellStyle name="Total 2 23" xfId="47743" xr:uid="{00000000-0005-0000-0000-0000ACBA0000}"/>
    <cellStyle name="Total 2 3" xfId="47744" xr:uid="{00000000-0005-0000-0000-0000ADBA0000}"/>
    <cellStyle name="Total 2 3 10" xfId="47745" xr:uid="{00000000-0005-0000-0000-0000AEBA0000}"/>
    <cellStyle name="Total 2 3 10 2" xfId="47746" xr:uid="{00000000-0005-0000-0000-0000AFBA0000}"/>
    <cellStyle name="Total 2 3 10 3" xfId="47747" xr:uid="{00000000-0005-0000-0000-0000B0BA0000}"/>
    <cellStyle name="Total 2 3 11" xfId="47748" xr:uid="{00000000-0005-0000-0000-0000B1BA0000}"/>
    <cellStyle name="Total 2 3 11 2" xfId="47749" xr:uid="{00000000-0005-0000-0000-0000B2BA0000}"/>
    <cellStyle name="Total 2 3 11 3" xfId="47750" xr:uid="{00000000-0005-0000-0000-0000B3BA0000}"/>
    <cellStyle name="Total 2 3 12" xfId="47751" xr:uid="{00000000-0005-0000-0000-0000B4BA0000}"/>
    <cellStyle name="Total 2 3 2" xfId="47752" xr:uid="{00000000-0005-0000-0000-0000B5BA0000}"/>
    <cellStyle name="Total 2 3 2 2" xfId="47753" xr:uid="{00000000-0005-0000-0000-0000B6BA0000}"/>
    <cellStyle name="Total 2 3 2 2 2" xfId="47754" xr:uid="{00000000-0005-0000-0000-0000B7BA0000}"/>
    <cellStyle name="Total 2 3 2 2 2 2" xfId="47755" xr:uid="{00000000-0005-0000-0000-0000B8BA0000}"/>
    <cellStyle name="Total 2 3 2 2 2 3" xfId="47756" xr:uid="{00000000-0005-0000-0000-0000B9BA0000}"/>
    <cellStyle name="Total 2 3 2 2 3" xfId="47757" xr:uid="{00000000-0005-0000-0000-0000BABA0000}"/>
    <cellStyle name="Total 2 3 2 2 4" xfId="47758" xr:uid="{00000000-0005-0000-0000-0000BBBA0000}"/>
    <cellStyle name="Total 2 3 2 3" xfId="47759" xr:uid="{00000000-0005-0000-0000-0000BCBA0000}"/>
    <cellStyle name="Total 2 3 2 3 2" xfId="47760" xr:uid="{00000000-0005-0000-0000-0000BDBA0000}"/>
    <cellStyle name="Total 2 3 2 3 2 2" xfId="47761" xr:uid="{00000000-0005-0000-0000-0000BEBA0000}"/>
    <cellStyle name="Total 2 3 2 3 2 3" xfId="47762" xr:uid="{00000000-0005-0000-0000-0000BFBA0000}"/>
    <cellStyle name="Total 2 3 2 3 3" xfId="47763" xr:uid="{00000000-0005-0000-0000-0000C0BA0000}"/>
    <cellStyle name="Total 2 3 2 3 4" xfId="47764" xr:uid="{00000000-0005-0000-0000-0000C1BA0000}"/>
    <cellStyle name="Total 2 3 2 4" xfId="47765" xr:uid="{00000000-0005-0000-0000-0000C2BA0000}"/>
    <cellStyle name="Total 2 3 2 4 2" xfId="47766" xr:uid="{00000000-0005-0000-0000-0000C3BA0000}"/>
    <cellStyle name="Total 2 3 2 4 3" xfId="47767" xr:uid="{00000000-0005-0000-0000-0000C4BA0000}"/>
    <cellStyle name="Total 2 3 2 5" xfId="47768" xr:uid="{00000000-0005-0000-0000-0000C5BA0000}"/>
    <cellStyle name="Total 2 3 2 6" xfId="47769" xr:uid="{00000000-0005-0000-0000-0000C6BA0000}"/>
    <cellStyle name="Total 2 3 3" xfId="47770" xr:uid="{00000000-0005-0000-0000-0000C7BA0000}"/>
    <cellStyle name="Total 2 3 3 2" xfId="47771" xr:uid="{00000000-0005-0000-0000-0000C8BA0000}"/>
    <cellStyle name="Total 2 3 3 2 2" xfId="47772" xr:uid="{00000000-0005-0000-0000-0000C9BA0000}"/>
    <cellStyle name="Total 2 3 3 2 2 2" xfId="47773" xr:uid="{00000000-0005-0000-0000-0000CABA0000}"/>
    <cellStyle name="Total 2 3 3 2 2 3" xfId="47774" xr:uid="{00000000-0005-0000-0000-0000CBBA0000}"/>
    <cellStyle name="Total 2 3 3 2 3" xfId="47775" xr:uid="{00000000-0005-0000-0000-0000CCBA0000}"/>
    <cellStyle name="Total 2 3 3 2 4" xfId="47776" xr:uid="{00000000-0005-0000-0000-0000CDBA0000}"/>
    <cellStyle name="Total 2 3 3 3" xfId="47777" xr:uid="{00000000-0005-0000-0000-0000CEBA0000}"/>
    <cellStyle name="Total 2 3 3 3 2" xfId="47778" xr:uid="{00000000-0005-0000-0000-0000CFBA0000}"/>
    <cellStyle name="Total 2 3 3 3 2 2" xfId="47779" xr:uid="{00000000-0005-0000-0000-0000D0BA0000}"/>
    <cellStyle name="Total 2 3 3 3 2 3" xfId="47780" xr:uid="{00000000-0005-0000-0000-0000D1BA0000}"/>
    <cellStyle name="Total 2 3 3 3 3" xfId="47781" xr:uid="{00000000-0005-0000-0000-0000D2BA0000}"/>
    <cellStyle name="Total 2 3 3 3 4" xfId="47782" xr:uid="{00000000-0005-0000-0000-0000D3BA0000}"/>
    <cellStyle name="Total 2 3 3 4" xfId="47783" xr:uid="{00000000-0005-0000-0000-0000D4BA0000}"/>
    <cellStyle name="Total 2 3 3 4 2" xfId="47784" xr:uid="{00000000-0005-0000-0000-0000D5BA0000}"/>
    <cellStyle name="Total 2 3 3 4 3" xfId="47785" xr:uid="{00000000-0005-0000-0000-0000D6BA0000}"/>
    <cellStyle name="Total 2 3 3 5" xfId="47786" xr:uid="{00000000-0005-0000-0000-0000D7BA0000}"/>
    <cellStyle name="Total 2 3 3 6" xfId="47787" xr:uid="{00000000-0005-0000-0000-0000D8BA0000}"/>
    <cellStyle name="Total 2 3 4" xfId="47788" xr:uid="{00000000-0005-0000-0000-0000D9BA0000}"/>
    <cellStyle name="Total 2 3 4 2" xfId="47789" xr:uid="{00000000-0005-0000-0000-0000DABA0000}"/>
    <cellStyle name="Total 2 3 4 2 2" xfId="47790" xr:uid="{00000000-0005-0000-0000-0000DBBA0000}"/>
    <cellStyle name="Total 2 3 4 2 2 2" xfId="47791" xr:uid="{00000000-0005-0000-0000-0000DCBA0000}"/>
    <cellStyle name="Total 2 3 4 2 2 3" xfId="47792" xr:uid="{00000000-0005-0000-0000-0000DDBA0000}"/>
    <cellStyle name="Total 2 3 4 2 3" xfId="47793" xr:uid="{00000000-0005-0000-0000-0000DEBA0000}"/>
    <cellStyle name="Total 2 3 4 2 4" xfId="47794" xr:uid="{00000000-0005-0000-0000-0000DFBA0000}"/>
    <cellStyle name="Total 2 3 4 3" xfId="47795" xr:uid="{00000000-0005-0000-0000-0000E0BA0000}"/>
    <cellStyle name="Total 2 3 4 3 2" xfId="47796" xr:uid="{00000000-0005-0000-0000-0000E1BA0000}"/>
    <cellStyle name="Total 2 3 4 3 2 2" xfId="47797" xr:uid="{00000000-0005-0000-0000-0000E2BA0000}"/>
    <cellStyle name="Total 2 3 4 3 2 3" xfId="47798" xr:uid="{00000000-0005-0000-0000-0000E3BA0000}"/>
    <cellStyle name="Total 2 3 4 3 3" xfId="47799" xr:uid="{00000000-0005-0000-0000-0000E4BA0000}"/>
    <cellStyle name="Total 2 3 4 3 4" xfId="47800" xr:uid="{00000000-0005-0000-0000-0000E5BA0000}"/>
    <cellStyle name="Total 2 3 4 4" xfId="47801" xr:uid="{00000000-0005-0000-0000-0000E6BA0000}"/>
    <cellStyle name="Total 2 3 4 4 2" xfId="47802" xr:uid="{00000000-0005-0000-0000-0000E7BA0000}"/>
    <cellStyle name="Total 2 3 4 4 2 2" xfId="47803" xr:uid="{00000000-0005-0000-0000-0000E8BA0000}"/>
    <cellStyle name="Total 2 3 4 4 2 3" xfId="47804" xr:uid="{00000000-0005-0000-0000-0000E9BA0000}"/>
    <cellStyle name="Total 2 3 4 4 3" xfId="47805" xr:uid="{00000000-0005-0000-0000-0000EABA0000}"/>
    <cellStyle name="Total 2 3 4 4 4" xfId="47806" xr:uid="{00000000-0005-0000-0000-0000EBBA0000}"/>
    <cellStyle name="Total 2 3 4 5" xfId="47807" xr:uid="{00000000-0005-0000-0000-0000ECBA0000}"/>
    <cellStyle name="Total 2 3 4 5 2" xfId="47808" xr:uid="{00000000-0005-0000-0000-0000EDBA0000}"/>
    <cellStyle name="Total 2 3 4 5 3" xfId="47809" xr:uid="{00000000-0005-0000-0000-0000EEBA0000}"/>
    <cellStyle name="Total 2 3 4 6" xfId="47810" xr:uid="{00000000-0005-0000-0000-0000EFBA0000}"/>
    <cellStyle name="Total 2 3 4 7" xfId="47811" xr:uid="{00000000-0005-0000-0000-0000F0BA0000}"/>
    <cellStyle name="Total 2 3 5" xfId="47812" xr:uid="{00000000-0005-0000-0000-0000F1BA0000}"/>
    <cellStyle name="Total 2 3 5 2" xfId="47813" xr:uid="{00000000-0005-0000-0000-0000F2BA0000}"/>
    <cellStyle name="Total 2 3 5 2 2" xfId="47814" xr:uid="{00000000-0005-0000-0000-0000F3BA0000}"/>
    <cellStyle name="Total 2 3 5 2 2 2" xfId="47815" xr:uid="{00000000-0005-0000-0000-0000F4BA0000}"/>
    <cellStyle name="Total 2 3 5 2 2 3" xfId="47816" xr:uid="{00000000-0005-0000-0000-0000F5BA0000}"/>
    <cellStyle name="Total 2 3 5 2 3" xfId="47817" xr:uid="{00000000-0005-0000-0000-0000F6BA0000}"/>
    <cellStyle name="Total 2 3 5 2 4" xfId="47818" xr:uid="{00000000-0005-0000-0000-0000F7BA0000}"/>
    <cellStyle name="Total 2 3 5 3" xfId="47819" xr:uid="{00000000-0005-0000-0000-0000F8BA0000}"/>
    <cellStyle name="Total 2 3 5 3 2" xfId="47820" xr:uid="{00000000-0005-0000-0000-0000F9BA0000}"/>
    <cellStyle name="Total 2 3 5 3 2 2" xfId="47821" xr:uid="{00000000-0005-0000-0000-0000FABA0000}"/>
    <cellStyle name="Total 2 3 5 3 2 3" xfId="47822" xr:uid="{00000000-0005-0000-0000-0000FBBA0000}"/>
    <cellStyle name="Total 2 3 5 3 3" xfId="47823" xr:uid="{00000000-0005-0000-0000-0000FCBA0000}"/>
    <cellStyle name="Total 2 3 5 3 4" xfId="47824" xr:uid="{00000000-0005-0000-0000-0000FDBA0000}"/>
    <cellStyle name="Total 2 3 5 4" xfId="47825" xr:uid="{00000000-0005-0000-0000-0000FEBA0000}"/>
    <cellStyle name="Total 2 3 5 4 2" xfId="47826" xr:uid="{00000000-0005-0000-0000-0000FFBA0000}"/>
    <cellStyle name="Total 2 3 5 4 3" xfId="47827" xr:uid="{00000000-0005-0000-0000-000000BB0000}"/>
    <cellStyle name="Total 2 3 5 5" xfId="47828" xr:uid="{00000000-0005-0000-0000-000001BB0000}"/>
    <cellStyle name="Total 2 3 5 6" xfId="47829" xr:uid="{00000000-0005-0000-0000-000002BB0000}"/>
    <cellStyle name="Total 2 3 6" xfId="47830" xr:uid="{00000000-0005-0000-0000-000003BB0000}"/>
    <cellStyle name="Total 2 3 6 2" xfId="47831" xr:uid="{00000000-0005-0000-0000-000004BB0000}"/>
    <cellStyle name="Total 2 3 6 2 2" xfId="47832" xr:uid="{00000000-0005-0000-0000-000005BB0000}"/>
    <cellStyle name="Total 2 3 6 2 3" xfId="47833" xr:uid="{00000000-0005-0000-0000-000006BB0000}"/>
    <cellStyle name="Total 2 3 6 3" xfId="47834" xr:uid="{00000000-0005-0000-0000-000007BB0000}"/>
    <cellStyle name="Total 2 3 6 4" xfId="47835" xr:uid="{00000000-0005-0000-0000-000008BB0000}"/>
    <cellStyle name="Total 2 3 7" xfId="47836" xr:uid="{00000000-0005-0000-0000-000009BB0000}"/>
    <cellStyle name="Total 2 3 7 2" xfId="47837" xr:uid="{00000000-0005-0000-0000-00000ABB0000}"/>
    <cellStyle name="Total 2 3 7 2 2" xfId="47838" xr:uid="{00000000-0005-0000-0000-00000BBB0000}"/>
    <cellStyle name="Total 2 3 7 2 3" xfId="47839" xr:uid="{00000000-0005-0000-0000-00000CBB0000}"/>
    <cellStyle name="Total 2 3 7 3" xfId="47840" xr:uid="{00000000-0005-0000-0000-00000DBB0000}"/>
    <cellStyle name="Total 2 3 7 4" xfId="47841" xr:uid="{00000000-0005-0000-0000-00000EBB0000}"/>
    <cellStyle name="Total 2 3 8" xfId="47842" xr:uid="{00000000-0005-0000-0000-00000FBB0000}"/>
    <cellStyle name="Total 2 3 8 2" xfId="47843" xr:uid="{00000000-0005-0000-0000-000010BB0000}"/>
    <cellStyle name="Total 2 3 8 2 2" xfId="47844" xr:uid="{00000000-0005-0000-0000-000011BB0000}"/>
    <cellStyle name="Total 2 3 8 2 3" xfId="47845" xr:uid="{00000000-0005-0000-0000-000012BB0000}"/>
    <cellStyle name="Total 2 3 8 3" xfId="47846" xr:uid="{00000000-0005-0000-0000-000013BB0000}"/>
    <cellStyle name="Total 2 3 8 4" xfId="47847" xr:uid="{00000000-0005-0000-0000-000014BB0000}"/>
    <cellStyle name="Total 2 3 9" xfId="47848" xr:uid="{00000000-0005-0000-0000-000015BB0000}"/>
    <cellStyle name="Total 2 3 9 2" xfId="47849" xr:uid="{00000000-0005-0000-0000-000016BB0000}"/>
    <cellStyle name="Total 2 3 9 3" xfId="47850" xr:uid="{00000000-0005-0000-0000-000017BB0000}"/>
    <cellStyle name="Total 2 4" xfId="47851" xr:uid="{00000000-0005-0000-0000-000018BB0000}"/>
    <cellStyle name="Total 2 4 10" xfId="47852" xr:uid="{00000000-0005-0000-0000-000019BB0000}"/>
    <cellStyle name="Total 2 4 10 2" xfId="47853" xr:uid="{00000000-0005-0000-0000-00001ABB0000}"/>
    <cellStyle name="Total 2 4 10 3" xfId="47854" xr:uid="{00000000-0005-0000-0000-00001BBB0000}"/>
    <cellStyle name="Total 2 4 11" xfId="47855" xr:uid="{00000000-0005-0000-0000-00001CBB0000}"/>
    <cellStyle name="Total 2 4 11 2" xfId="47856" xr:uid="{00000000-0005-0000-0000-00001DBB0000}"/>
    <cellStyle name="Total 2 4 11 3" xfId="47857" xr:uid="{00000000-0005-0000-0000-00001EBB0000}"/>
    <cellStyle name="Total 2 4 12" xfId="47858" xr:uid="{00000000-0005-0000-0000-00001FBB0000}"/>
    <cellStyle name="Total 2 4 2" xfId="47859" xr:uid="{00000000-0005-0000-0000-000020BB0000}"/>
    <cellStyle name="Total 2 4 2 2" xfId="47860" xr:uid="{00000000-0005-0000-0000-000021BB0000}"/>
    <cellStyle name="Total 2 4 2 2 2" xfId="47861" xr:uid="{00000000-0005-0000-0000-000022BB0000}"/>
    <cellStyle name="Total 2 4 2 2 2 2" xfId="47862" xr:uid="{00000000-0005-0000-0000-000023BB0000}"/>
    <cellStyle name="Total 2 4 2 2 2 3" xfId="47863" xr:uid="{00000000-0005-0000-0000-000024BB0000}"/>
    <cellStyle name="Total 2 4 2 2 3" xfId="47864" xr:uid="{00000000-0005-0000-0000-000025BB0000}"/>
    <cellStyle name="Total 2 4 2 2 4" xfId="47865" xr:uid="{00000000-0005-0000-0000-000026BB0000}"/>
    <cellStyle name="Total 2 4 2 3" xfId="47866" xr:uid="{00000000-0005-0000-0000-000027BB0000}"/>
    <cellStyle name="Total 2 4 2 3 2" xfId="47867" xr:uid="{00000000-0005-0000-0000-000028BB0000}"/>
    <cellStyle name="Total 2 4 2 3 2 2" xfId="47868" xr:uid="{00000000-0005-0000-0000-000029BB0000}"/>
    <cellStyle name="Total 2 4 2 3 2 3" xfId="47869" xr:uid="{00000000-0005-0000-0000-00002ABB0000}"/>
    <cellStyle name="Total 2 4 2 3 3" xfId="47870" xr:uid="{00000000-0005-0000-0000-00002BBB0000}"/>
    <cellStyle name="Total 2 4 2 3 4" xfId="47871" xr:uid="{00000000-0005-0000-0000-00002CBB0000}"/>
    <cellStyle name="Total 2 4 2 4" xfId="47872" xr:uid="{00000000-0005-0000-0000-00002DBB0000}"/>
    <cellStyle name="Total 2 4 2 4 2" xfId="47873" xr:uid="{00000000-0005-0000-0000-00002EBB0000}"/>
    <cellStyle name="Total 2 4 2 4 3" xfId="47874" xr:uid="{00000000-0005-0000-0000-00002FBB0000}"/>
    <cellStyle name="Total 2 4 2 5" xfId="47875" xr:uid="{00000000-0005-0000-0000-000030BB0000}"/>
    <cellStyle name="Total 2 4 2 6" xfId="47876" xr:uid="{00000000-0005-0000-0000-000031BB0000}"/>
    <cellStyle name="Total 2 4 3" xfId="47877" xr:uid="{00000000-0005-0000-0000-000032BB0000}"/>
    <cellStyle name="Total 2 4 3 2" xfId="47878" xr:uid="{00000000-0005-0000-0000-000033BB0000}"/>
    <cellStyle name="Total 2 4 3 2 2" xfId="47879" xr:uid="{00000000-0005-0000-0000-000034BB0000}"/>
    <cellStyle name="Total 2 4 3 2 2 2" xfId="47880" xr:uid="{00000000-0005-0000-0000-000035BB0000}"/>
    <cellStyle name="Total 2 4 3 2 2 3" xfId="47881" xr:uid="{00000000-0005-0000-0000-000036BB0000}"/>
    <cellStyle name="Total 2 4 3 2 3" xfId="47882" xr:uid="{00000000-0005-0000-0000-000037BB0000}"/>
    <cellStyle name="Total 2 4 3 2 4" xfId="47883" xr:uid="{00000000-0005-0000-0000-000038BB0000}"/>
    <cellStyle name="Total 2 4 3 3" xfId="47884" xr:uid="{00000000-0005-0000-0000-000039BB0000}"/>
    <cellStyle name="Total 2 4 3 3 2" xfId="47885" xr:uid="{00000000-0005-0000-0000-00003ABB0000}"/>
    <cellStyle name="Total 2 4 3 3 2 2" xfId="47886" xr:uid="{00000000-0005-0000-0000-00003BBB0000}"/>
    <cellStyle name="Total 2 4 3 3 2 3" xfId="47887" xr:uid="{00000000-0005-0000-0000-00003CBB0000}"/>
    <cellStyle name="Total 2 4 3 3 3" xfId="47888" xr:uid="{00000000-0005-0000-0000-00003DBB0000}"/>
    <cellStyle name="Total 2 4 3 3 4" xfId="47889" xr:uid="{00000000-0005-0000-0000-00003EBB0000}"/>
    <cellStyle name="Total 2 4 3 4" xfId="47890" xr:uid="{00000000-0005-0000-0000-00003FBB0000}"/>
    <cellStyle name="Total 2 4 3 4 2" xfId="47891" xr:uid="{00000000-0005-0000-0000-000040BB0000}"/>
    <cellStyle name="Total 2 4 3 4 3" xfId="47892" xr:uid="{00000000-0005-0000-0000-000041BB0000}"/>
    <cellStyle name="Total 2 4 3 5" xfId="47893" xr:uid="{00000000-0005-0000-0000-000042BB0000}"/>
    <cellStyle name="Total 2 4 3 6" xfId="47894" xr:uid="{00000000-0005-0000-0000-000043BB0000}"/>
    <cellStyle name="Total 2 4 4" xfId="47895" xr:uid="{00000000-0005-0000-0000-000044BB0000}"/>
    <cellStyle name="Total 2 4 4 2" xfId="47896" xr:uid="{00000000-0005-0000-0000-000045BB0000}"/>
    <cellStyle name="Total 2 4 4 2 2" xfId="47897" xr:uid="{00000000-0005-0000-0000-000046BB0000}"/>
    <cellStyle name="Total 2 4 4 2 2 2" xfId="47898" xr:uid="{00000000-0005-0000-0000-000047BB0000}"/>
    <cellStyle name="Total 2 4 4 2 2 3" xfId="47899" xr:uid="{00000000-0005-0000-0000-000048BB0000}"/>
    <cellStyle name="Total 2 4 4 2 3" xfId="47900" xr:uid="{00000000-0005-0000-0000-000049BB0000}"/>
    <cellStyle name="Total 2 4 4 2 4" xfId="47901" xr:uid="{00000000-0005-0000-0000-00004ABB0000}"/>
    <cellStyle name="Total 2 4 4 3" xfId="47902" xr:uid="{00000000-0005-0000-0000-00004BBB0000}"/>
    <cellStyle name="Total 2 4 4 3 2" xfId="47903" xr:uid="{00000000-0005-0000-0000-00004CBB0000}"/>
    <cellStyle name="Total 2 4 4 3 2 2" xfId="47904" xr:uid="{00000000-0005-0000-0000-00004DBB0000}"/>
    <cellStyle name="Total 2 4 4 3 2 3" xfId="47905" xr:uid="{00000000-0005-0000-0000-00004EBB0000}"/>
    <cellStyle name="Total 2 4 4 3 3" xfId="47906" xr:uid="{00000000-0005-0000-0000-00004FBB0000}"/>
    <cellStyle name="Total 2 4 4 3 4" xfId="47907" xr:uid="{00000000-0005-0000-0000-000050BB0000}"/>
    <cellStyle name="Total 2 4 4 4" xfId="47908" xr:uid="{00000000-0005-0000-0000-000051BB0000}"/>
    <cellStyle name="Total 2 4 4 4 2" xfId="47909" xr:uid="{00000000-0005-0000-0000-000052BB0000}"/>
    <cellStyle name="Total 2 4 4 4 2 2" xfId="47910" xr:uid="{00000000-0005-0000-0000-000053BB0000}"/>
    <cellStyle name="Total 2 4 4 4 2 3" xfId="47911" xr:uid="{00000000-0005-0000-0000-000054BB0000}"/>
    <cellStyle name="Total 2 4 4 4 3" xfId="47912" xr:uid="{00000000-0005-0000-0000-000055BB0000}"/>
    <cellStyle name="Total 2 4 4 4 4" xfId="47913" xr:uid="{00000000-0005-0000-0000-000056BB0000}"/>
    <cellStyle name="Total 2 4 4 5" xfId="47914" xr:uid="{00000000-0005-0000-0000-000057BB0000}"/>
    <cellStyle name="Total 2 4 4 5 2" xfId="47915" xr:uid="{00000000-0005-0000-0000-000058BB0000}"/>
    <cellStyle name="Total 2 4 4 5 3" xfId="47916" xr:uid="{00000000-0005-0000-0000-000059BB0000}"/>
    <cellStyle name="Total 2 4 4 6" xfId="47917" xr:uid="{00000000-0005-0000-0000-00005ABB0000}"/>
    <cellStyle name="Total 2 4 4 7" xfId="47918" xr:uid="{00000000-0005-0000-0000-00005BBB0000}"/>
    <cellStyle name="Total 2 4 5" xfId="47919" xr:uid="{00000000-0005-0000-0000-00005CBB0000}"/>
    <cellStyle name="Total 2 4 5 2" xfId="47920" xr:uid="{00000000-0005-0000-0000-00005DBB0000}"/>
    <cellStyle name="Total 2 4 5 2 2" xfId="47921" xr:uid="{00000000-0005-0000-0000-00005EBB0000}"/>
    <cellStyle name="Total 2 4 5 2 2 2" xfId="47922" xr:uid="{00000000-0005-0000-0000-00005FBB0000}"/>
    <cellStyle name="Total 2 4 5 2 2 3" xfId="47923" xr:uid="{00000000-0005-0000-0000-000060BB0000}"/>
    <cellStyle name="Total 2 4 5 2 3" xfId="47924" xr:uid="{00000000-0005-0000-0000-000061BB0000}"/>
    <cellStyle name="Total 2 4 5 2 4" xfId="47925" xr:uid="{00000000-0005-0000-0000-000062BB0000}"/>
    <cellStyle name="Total 2 4 5 3" xfId="47926" xr:uid="{00000000-0005-0000-0000-000063BB0000}"/>
    <cellStyle name="Total 2 4 5 3 2" xfId="47927" xr:uid="{00000000-0005-0000-0000-000064BB0000}"/>
    <cellStyle name="Total 2 4 5 3 2 2" xfId="47928" xr:uid="{00000000-0005-0000-0000-000065BB0000}"/>
    <cellStyle name="Total 2 4 5 3 2 3" xfId="47929" xr:uid="{00000000-0005-0000-0000-000066BB0000}"/>
    <cellStyle name="Total 2 4 5 3 3" xfId="47930" xr:uid="{00000000-0005-0000-0000-000067BB0000}"/>
    <cellStyle name="Total 2 4 5 3 4" xfId="47931" xr:uid="{00000000-0005-0000-0000-000068BB0000}"/>
    <cellStyle name="Total 2 4 5 4" xfId="47932" xr:uid="{00000000-0005-0000-0000-000069BB0000}"/>
    <cellStyle name="Total 2 4 5 4 2" xfId="47933" xr:uid="{00000000-0005-0000-0000-00006ABB0000}"/>
    <cellStyle name="Total 2 4 5 4 3" xfId="47934" xr:uid="{00000000-0005-0000-0000-00006BBB0000}"/>
    <cellStyle name="Total 2 4 5 5" xfId="47935" xr:uid="{00000000-0005-0000-0000-00006CBB0000}"/>
    <cellStyle name="Total 2 4 5 6" xfId="47936" xr:uid="{00000000-0005-0000-0000-00006DBB0000}"/>
    <cellStyle name="Total 2 4 6" xfId="47937" xr:uid="{00000000-0005-0000-0000-00006EBB0000}"/>
    <cellStyle name="Total 2 4 6 2" xfId="47938" xr:uid="{00000000-0005-0000-0000-00006FBB0000}"/>
    <cellStyle name="Total 2 4 6 2 2" xfId="47939" xr:uid="{00000000-0005-0000-0000-000070BB0000}"/>
    <cellStyle name="Total 2 4 6 2 3" xfId="47940" xr:uid="{00000000-0005-0000-0000-000071BB0000}"/>
    <cellStyle name="Total 2 4 6 3" xfId="47941" xr:uid="{00000000-0005-0000-0000-000072BB0000}"/>
    <cellStyle name="Total 2 4 6 4" xfId="47942" xr:uid="{00000000-0005-0000-0000-000073BB0000}"/>
    <cellStyle name="Total 2 4 7" xfId="47943" xr:uid="{00000000-0005-0000-0000-000074BB0000}"/>
    <cellStyle name="Total 2 4 7 2" xfId="47944" xr:uid="{00000000-0005-0000-0000-000075BB0000}"/>
    <cellStyle name="Total 2 4 7 2 2" xfId="47945" xr:uid="{00000000-0005-0000-0000-000076BB0000}"/>
    <cellStyle name="Total 2 4 7 2 3" xfId="47946" xr:uid="{00000000-0005-0000-0000-000077BB0000}"/>
    <cellStyle name="Total 2 4 7 3" xfId="47947" xr:uid="{00000000-0005-0000-0000-000078BB0000}"/>
    <cellStyle name="Total 2 4 7 4" xfId="47948" xr:uid="{00000000-0005-0000-0000-000079BB0000}"/>
    <cellStyle name="Total 2 4 8" xfId="47949" xr:uid="{00000000-0005-0000-0000-00007ABB0000}"/>
    <cellStyle name="Total 2 4 8 2" xfId="47950" xr:uid="{00000000-0005-0000-0000-00007BBB0000}"/>
    <cellStyle name="Total 2 4 8 2 2" xfId="47951" xr:uid="{00000000-0005-0000-0000-00007CBB0000}"/>
    <cellStyle name="Total 2 4 8 2 3" xfId="47952" xr:uid="{00000000-0005-0000-0000-00007DBB0000}"/>
    <cellStyle name="Total 2 4 8 3" xfId="47953" xr:uid="{00000000-0005-0000-0000-00007EBB0000}"/>
    <cellStyle name="Total 2 4 8 4" xfId="47954" xr:uid="{00000000-0005-0000-0000-00007FBB0000}"/>
    <cellStyle name="Total 2 4 9" xfId="47955" xr:uid="{00000000-0005-0000-0000-000080BB0000}"/>
    <cellStyle name="Total 2 4 9 2" xfId="47956" xr:uid="{00000000-0005-0000-0000-000081BB0000}"/>
    <cellStyle name="Total 2 4 9 3" xfId="47957" xr:uid="{00000000-0005-0000-0000-000082BB0000}"/>
    <cellStyle name="Total 2 5" xfId="47958" xr:uid="{00000000-0005-0000-0000-000083BB0000}"/>
    <cellStyle name="Total 2 5 10" xfId="47959" xr:uid="{00000000-0005-0000-0000-000084BB0000}"/>
    <cellStyle name="Total 2 5 10 2" xfId="47960" xr:uid="{00000000-0005-0000-0000-000085BB0000}"/>
    <cellStyle name="Total 2 5 10 3" xfId="47961" xr:uid="{00000000-0005-0000-0000-000086BB0000}"/>
    <cellStyle name="Total 2 5 11" xfId="47962" xr:uid="{00000000-0005-0000-0000-000087BB0000}"/>
    <cellStyle name="Total 2 5 11 2" xfId="47963" xr:uid="{00000000-0005-0000-0000-000088BB0000}"/>
    <cellStyle name="Total 2 5 11 3" xfId="47964" xr:uid="{00000000-0005-0000-0000-000089BB0000}"/>
    <cellStyle name="Total 2 5 12" xfId="47965" xr:uid="{00000000-0005-0000-0000-00008ABB0000}"/>
    <cellStyle name="Total 2 5 2" xfId="47966" xr:uid="{00000000-0005-0000-0000-00008BBB0000}"/>
    <cellStyle name="Total 2 5 2 2" xfId="47967" xr:uid="{00000000-0005-0000-0000-00008CBB0000}"/>
    <cellStyle name="Total 2 5 2 2 2" xfId="47968" xr:uid="{00000000-0005-0000-0000-00008DBB0000}"/>
    <cellStyle name="Total 2 5 2 2 2 2" xfId="47969" xr:uid="{00000000-0005-0000-0000-00008EBB0000}"/>
    <cellStyle name="Total 2 5 2 2 2 3" xfId="47970" xr:uid="{00000000-0005-0000-0000-00008FBB0000}"/>
    <cellStyle name="Total 2 5 2 2 3" xfId="47971" xr:uid="{00000000-0005-0000-0000-000090BB0000}"/>
    <cellStyle name="Total 2 5 2 2 4" xfId="47972" xr:uid="{00000000-0005-0000-0000-000091BB0000}"/>
    <cellStyle name="Total 2 5 2 3" xfId="47973" xr:uid="{00000000-0005-0000-0000-000092BB0000}"/>
    <cellStyle name="Total 2 5 2 3 2" xfId="47974" xr:uid="{00000000-0005-0000-0000-000093BB0000}"/>
    <cellStyle name="Total 2 5 2 3 2 2" xfId="47975" xr:uid="{00000000-0005-0000-0000-000094BB0000}"/>
    <cellStyle name="Total 2 5 2 3 2 3" xfId="47976" xr:uid="{00000000-0005-0000-0000-000095BB0000}"/>
    <cellStyle name="Total 2 5 2 3 3" xfId="47977" xr:uid="{00000000-0005-0000-0000-000096BB0000}"/>
    <cellStyle name="Total 2 5 2 3 4" xfId="47978" xr:uid="{00000000-0005-0000-0000-000097BB0000}"/>
    <cellStyle name="Total 2 5 2 4" xfId="47979" xr:uid="{00000000-0005-0000-0000-000098BB0000}"/>
    <cellStyle name="Total 2 5 2 4 2" xfId="47980" xr:uid="{00000000-0005-0000-0000-000099BB0000}"/>
    <cellStyle name="Total 2 5 2 4 3" xfId="47981" xr:uid="{00000000-0005-0000-0000-00009ABB0000}"/>
    <cellStyle name="Total 2 5 2 5" xfId="47982" xr:uid="{00000000-0005-0000-0000-00009BBB0000}"/>
    <cellStyle name="Total 2 5 2 6" xfId="47983" xr:uid="{00000000-0005-0000-0000-00009CBB0000}"/>
    <cellStyle name="Total 2 5 3" xfId="47984" xr:uid="{00000000-0005-0000-0000-00009DBB0000}"/>
    <cellStyle name="Total 2 5 3 2" xfId="47985" xr:uid="{00000000-0005-0000-0000-00009EBB0000}"/>
    <cellStyle name="Total 2 5 3 2 2" xfId="47986" xr:uid="{00000000-0005-0000-0000-00009FBB0000}"/>
    <cellStyle name="Total 2 5 3 2 2 2" xfId="47987" xr:uid="{00000000-0005-0000-0000-0000A0BB0000}"/>
    <cellStyle name="Total 2 5 3 2 2 3" xfId="47988" xr:uid="{00000000-0005-0000-0000-0000A1BB0000}"/>
    <cellStyle name="Total 2 5 3 2 3" xfId="47989" xr:uid="{00000000-0005-0000-0000-0000A2BB0000}"/>
    <cellStyle name="Total 2 5 3 2 4" xfId="47990" xr:uid="{00000000-0005-0000-0000-0000A3BB0000}"/>
    <cellStyle name="Total 2 5 3 3" xfId="47991" xr:uid="{00000000-0005-0000-0000-0000A4BB0000}"/>
    <cellStyle name="Total 2 5 3 3 2" xfId="47992" xr:uid="{00000000-0005-0000-0000-0000A5BB0000}"/>
    <cellStyle name="Total 2 5 3 3 2 2" xfId="47993" xr:uid="{00000000-0005-0000-0000-0000A6BB0000}"/>
    <cellStyle name="Total 2 5 3 3 2 3" xfId="47994" xr:uid="{00000000-0005-0000-0000-0000A7BB0000}"/>
    <cellStyle name="Total 2 5 3 3 3" xfId="47995" xr:uid="{00000000-0005-0000-0000-0000A8BB0000}"/>
    <cellStyle name="Total 2 5 3 3 4" xfId="47996" xr:uid="{00000000-0005-0000-0000-0000A9BB0000}"/>
    <cellStyle name="Total 2 5 3 4" xfId="47997" xr:uid="{00000000-0005-0000-0000-0000AABB0000}"/>
    <cellStyle name="Total 2 5 3 4 2" xfId="47998" xr:uid="{00000000-0005-0000-0000-0000ABBB0000}"/>
    <cellStyle name="Total 2 5 3 4 3" xfId="47999" xr:uid="{00000000-0005-0000-0000-0000ACBB0000}"/>
    <cellStyle name="Total 2 5 3 5" xfId="48000" xr:uid="{00000000-0005-0000-0000-0000ADBB0000}"/>
    <cellStyle name="Total 2 5 3 6" xfId="48001" xr:uid="{00000000-0005-0000-0000-0000AEBB0000}"/>
    <cellStyle name="Total 2 5 4" xfId="48002" xr:uid="{00000000-0005-0000-0000-0000AFBB0000}"/>
    <cellStyle name="Total 2 5 4 2" xfId="48003" xr:uid="{00000000-0005-0000-0000-0000B0BB0000}"/>
    <cellStyle name="Total 2 5 4 2 2" xfId="48004" xr:uid="{00000000-0005-0000-0000-0000B1BB0000}"/>
    <cellStyle name="Total 2 5 4 2 2 2" xfId="48005" xr:uid="{00000000-0005-0000-0000-0000B2BB0000}"/>
    <cellStyle name="Total 2 5 4 2 2 3" xfId="48006" xr:uid="{00000000-0005-0000-0000-0000B3BB0000}"/>
    <cellStyle name="Total 2 5 4 2 3" xfId="48007" xr:uid="{00000000-0005-0000-0000-0000B4BB0000}"/>
    <cellStyle name="Total 2 5 4 2 4" xfId="48008" xr:uid="{00000000-0005-0000-0000-0000B5BB0000}"/>
    <cellStyle name="Total 2 5 4 3" xfId="48009" xr:uid="{00000000-0005-0000-0000-0000B6BB0000}"/>
    <cellStyle name="Total 2 5 4 3 2" xfId="48010" xr:uid="{00000000-0005-0000-0000-0000B7BB0000}"/>
    <cellStyle name="Total 2 5 4 3 2 2" xfId="48011" xr:uid="{00000000-0005-0000-0000-0000B8BB0000}"/>
    <cellStyle name="Total 2 5 4 3 2 3" xfId="48012" xr:uid="{00000000-0005-0000-0000-0000B9BB0000}"/>
    <cellStyle name="Total 2 5 4 3 3" xfId="48013" xr:uid="{00000000-0005-0000-0000-0000BABB0000}"/>
    <cellStyle name="Total 2 5 4 3 4" xfId="48014" xr:uid="{00000000-0005-0000-0000-0000BBBB0000}"/>
    <cellStyle name="Total 2 5 4 4" xfId="48015" xr:uid="{00000000-0005-0000-0000-0000BCBB0000}"/>
    <cellStyle name="Total 2 5 4 4 2" xfId="48016" xr:uid="{00000000-0005-0000-0000-0000BDBB0000}"/>
    <cellStyle name="Total 2 5 4 4 2 2" xfId="48017" xr:uid="{00000000-0005-0000-0000-0000BEBB0000}"/>
    <cellStyle name="Total 2 5 4 4 2 3" xfId="48018" xr:uid="{00000000-0005-0000-0000-0000BFBB0000}"/>
    <cellStyle name="Total 2 5 4 4 3" xfId="48019" xr:uid="{00000000-0005-0000-0000-0000C0BB0000}"/>
    <cellStyle name="Total 2 5 4 4 4" xfId="48020" xr:uid="{00000000-0005-0000-0000-0000C1BB0000}"/>
    <cellStyle name="Total 2 5 4 5" xfId="48021" xr:uid="{00000000-0005-0000-0000-0000C2BB0000}"/>
    <cellStyle name="Total 2 5 4 5 2" xfId="48022" xr:uid="{00000000-0005-0000-0000-0000C3BB0000}"/>
    <cellStyle name="Total 2 5 4 5 3" xfId="48023" xr:uid="{00000000-0005-0000-0000-0000C4BB0000}"/>
    <cellStyle name="Total 2 5 4 6" xfId="48024" xr:uid="{00000000-0005-0000-0000-0000C5BB0000}"/>
    <cellStyle name="Total 2 5 4 7" xfId="48025" xr:uid="{00000000-0005-0000-0000-0000C6BB0000}"/>
    <cellStyle name="Total 2 5 5" xfId="48026" xr:uid="{00000000-0005-0000-0000-0000C7BB0000}"/>
    <cellStyle name="Total 2 5 5 2" xfId="48027" xr:uid="{00000000-0005-0000-0000-0000C8BB0000}"/>
    <cellStyle name="Total 2 5 5 2 2" xfId="48028" xr:uid="{00000000-0005-0000-0000-0000C9BB0000}"/>
    <cellStyle name="Total 2 5 5 2 2 2" xfId="48029" xr:uid="{00000000-0005-0000-0000-0000CABB0000}"/>
    <cellStyle name="Total 2 5 5 2 2 3" xfId="48030" xr:uid="{00000000-0005-0000-0000-0000CBBB0000}"/>
    <cellStyle name="Total 2 5 5 2 3" xfId="48031" xr:uid="{00000000-0005-0000-0000-0000CCBB0000}"/>
    <cellStyle name="Total 2 5 5 2 4" xfId="48032" xr:uid="{00000000-0005-0000-0000-0000CDBB0000}"/>
    <cellStyle name="Total 2 5 5 3" xfId="48033" xr:uid="{00000000-0005-0000-0000-0000CEBB0000}"/>
    <cellStyle name="Total 2 5 5 3 2" xfId="48034" xr:uid="{00000000-0005-0000-0000-0000CFBB0000}"/>
    <cellStyle name="Total 2 5 5 3 2 2" xfId="48035" xr:uid="{00000000-0005-0000-0000-0000D0BB0000}"/>
    <cellStyle name="Total 2 5 5 3 2 3" xfId="48036" xr:uid="{00000000-0005-0000-0000-0000D1BB0000}"/>
    <cellStyle name="Total 2 5 5 3 3" xfId="48037" xr:uid="{00000000-0005-0000-0000-0000D2BB0000}"/>
    <cellStyle name="Total 2 5 5 3 4" xfId="48038" xr:uid="{00000000-0005-0000-0000-0000D3BB0000}"/>
    <cellStyle name="Total 2 5 5 4" xfId="48039" xr:uid="{00000000-0005-0000-0000-0000D4BB0000}"/>
    <cellStyle name="Total 2 5 5 4 2" xfId="48040" xr:uid="{00000000-0005-0000-0000-0000D5BB0000}"/>
    <cellStyle name="Total 2 5 5 4 3" xfId="48041" xr:uid="{00000000-0005-0000-0000-0000D6BB0000}"/>
    <cellStyle name="Total 2 5 5 5" xfId="48042" xr:uid="{00000000-0005-0000-0000-0000D7BB0000}"/>
    <cellStyle name="Total 2 5 5 6" xfId="48043" xr:uid="{00000000-0005-0000-0000-0000D8BB0000}"/>
    <cellStyle name="Total 2 5 6" xfId="48044" xr:uid="{00000000-0005-0000-0000-0000D9BB0000}"/>
    <cellStyle name="Total 2 5 6 2" xfId="48045" xr:uid="{00000000-0005-0000-0000-0000DABB0000}"/>
    <cellStyle name="Total 2 5 6 2 2" xfId="48046" xr:uid="{00000000-0005-0000-0000-0000DBBB0000}"/>
    <cellStyle name="Total 2 5 6 2 3" xfId="48047" xr:uid="{00000000-0005-0000-0000-0000DCBB0000}"/>
    <cellStyle name="Total 2 5 6 3" xfId="48048" xr:uid="{00000000-0005-0000-0000-0000DDBB0000}"/>
    <cellStyle name="Total 2 5 6 4" xfId="48049" xr:uid="{00000000-0005-0000-0000-0000DEBB0000}"/>
    <cellStyle name="Total 2 5 7" xfId="48050" xr:uid="{00000000-0005-0000-0000-0000DFBB0000}"/>
    <cellStyle name="Total 2 5 7 2" xfId="48051" xr:uid="{00000000-0005-0000-0000-0000E0BB0000}"/>
    <cellStyle name="Total 2 5 7 2 2" xfId="48052" xr:uid="{00000000-0005-0000-0000-0000E1BB0000}"/>
    <cellStyle name="Total 2 5 7 2 3" xfId="48053" xr:uid="{00000000-0005-0000-0000-0000E2BB0000}"/>
    <cellStyle name="Total 2 5 7 3" xfId="48054" xr:uid="{00000000-0005-0000-0000-0000E3BB0000}"/>
    <cellStyle name="Total 2 5 7 4" xfId="48055" xr:uid="{00000000-0005-0000-0000-0000E4BB0000}"/>
    <cellStyle name="Total 2 5 8" xfId="48056" xr:uid="{00000000-0005-0000-0000-0000E5BB0000}"/>
    <cellStyle name="Total 2 5 8 2" xfId="48057" xr:uid="{00000000-0005-0000-0000-0000E6BB0000}"/>
    <cellStyle name="Total 2 5 8 2 2" xfId="48058" xr:uid="{00000000-0005-0000-0000-0000E7BB0000}"/>
    <cellStyle name="Total 2 5 8 2 3" xfId="48059" xr:uid="{00000000-0005-0000-0000-0000E8BB0000}"/>
    <cellStyle name="Total 2 5 8 3" xfId="48060" xr:uid="{00000000-0005-0000-0000-0000E9BB0000}"/>
    <cellStyle name="Total 2 5 8 4" xfId="48061" xr:uid="{00000000-0005-0000-0000-0000EABB0000}"/>
    <cellStyle name="Total 2 5 9" xfId="48062" xr:uid="{00000000-0005-0000-0000-0000EBBB0000}"/>
    <cellStyle name="Total 2 5 9 2" xfId="48063" xr:uid="{00000000-0005-0000-0000-0000ECBB0000}"/>
    <cellStyle name="Total 2 5 9 3" xfId="48064" xr:uid="{00000000-0005-0000-0000-0000EDBB0000}"/>
    <cellStyle name="Total 2 6" xfId="48065" xr:uid="{00000000-0005-0000-0000-0000EEBB0000}"/>
    <cellStyle name="Total 2 6 10" xfId="48066" xr:uid="{00000000-0005-0000-0000-0000EFBB0000}"/>
    <cellStyle name="Total 2 6 10 2" xfId="48067" xr:uid="{00000000-0005-0000-0000-0000F0BB0000}"/>
    <cellStyle name="Total 2 6 10 3" xfId="48068" xr:uid="{00000000-0005-0000-0000-0000F1BB0000}"/>
    <cellStyle name="Total 2 6 11" xfId="48069" xr:uid="{00000000-0005-0000-0000-0000F2BB0000}"/>
    <cellStyle name="Total 2 6 11 2" xfId="48070" xr:uid="{00000000-0005-0000-0000-0000F3BB0000}"/>
    <cellStyle name="Total 2 6 11 3" xfId="48071" xr:uid="{00000000-0005-0000-0000-0000F4BB0000}"/>
    <cellStyle name="Total 2 6 12" xfId="48072" xr:uid="{00000000-0005-0000-0000-0000F5BB0000}"/>
    <cellStyle name="Total 2 6 2" xfId="48073" xr:uid="{00000000-0005-0000-0000-0000F6BB0000}"/>
    <cellStyle name="Total 2 6 2 2" xfId="48074" xr:uid="{00000000-0005-0000-0000-0000F7BB0000}"/>
    <cellStyle name="Total 2 6 2 2 2" xfId="48075" xr:uid="{00000000-0005-0000-0000-0000F8BB0000}"/>
    <cellStyle name="Total 2 6 2 2 2 2" xfId="48076" xr:uid="{00000000-0005-0000-0000-0000F9BB0000}"/>
    <cellStyle name="Total 2 6 2 2 2 3" xfId="48077" xr:uid="{00000000-0005-0000-0000-0000FABB0000}"/>
    <cellStyle name="Total 2 6 2 2 3" xfId="48078" xr:uid="{00000000-0005-0000-0000-0000FBBB0000}"/>
    <cellStyle name="Total 2 6 2 2 4" xfId="48079" xr:uid="{00000000-0005-0000-0000-0000FCBB0000}"/>
    <cellStyle name="Total 2 6 2 3" xfId="48080" xr:uid="{00000000-0005-0000-0000-0000FDBB0000}"/>
    <cellStyle name="Total 2 6 2 3 2" xfId="48081" xr:uid="{00000000-0005-0000-0000-0000FEBB0000}"/>
    <cellStyle name="Total 2 6 2 3 2 2" xfId="48082" xr:uid="{00000000-0005-0000-0000-0000FFBB0000}"/>
    <cellStyle name="Total 2 6 2 3 2 3" xfId="48083" xr:uid="{00000000-0005-0000-0000-000000BC0000}"/>
    <cellStyle name="Total 2 6 2 3 3" xfId="48084" xr:uid="{00000000-0005-0000-0000-000001BC0000}"/>
    <cellStyle name="Total 2 6 2 3 4" xfId="48085" xr:uid="{00000000-0005-0000-0000-000002BC0000}"/>
    <cellStyle name="Total 2 6 2 4" xfId="48086" xr:uid="{00000000-0005-0000-0000-000003BC0000}"/>
    <cellStyle name="Total 2 6 2 4 2" xfId="48087" xr:uid="{00000000-0005-0000-0000-000004BC0000}"/>
    <cellStyle name="Total 2 6 2 4 3" xfId="48088" xr:uid="{00000000-0005-0000-0000-000005BC0000}"/>
    <cellStyle name="Total 2 6 2 5" xfId="48089" xr:uid="{00000000-0005-0000-0000-000006BC0000}"/>
    <cellStyle name="Total 2 6 2 6" xfId="48090" xr:uid="{00000000-0005-0000-0000-000007BC0000}"/>
    <cellStyle name="Total 2 6 3" xfId="48091" xr:uid="{00000000-0005-0000-0000-000008BC0000}"/>
    <cellStyle name="Total 2 6 3 2" xfId="48092" xr:uid="{00000000-0005-0000-0000-000009BC0000}"/>
    <cellStyle name="Total 2 6 3 2 2" xfId="48093" xr:uid="{00000000-0005-0000-0000-00000ABC0000}"/>
    <cellStyle name="Total 2 6 3 2 2 2" xfId="48094" xr:uid="{00000000-0005-0000-0000-00000BBC0000}"/>
    <cellStyle name="Total 2 6 3 2 2 3" xfId="48095" xr:uid="{00000000-0005-0000-0000-00000CBC0000}"/>
    <cellStyle name="Total 2 6 3 2 3" xfId="48096" xr:uid="{00000000-0005-0000-0000-00000DBC0000}"/>
    <cellStyle name="Total 2 6 3 2 4" xfId="48097" xr:uid="{00000000-0005-0000-0000-00000EBC0000}"/>
    <cellStyle name="Total 2 6 3 3" xfId="48098" xr:uid="{00000000-0005-0000-0000-00000FBC0000}"/>
    <cellStyle name="Total 2 6 3 3 2" xfId="48099" xr:uid="{00000000-0005-0000-0000-000010BC0000}"/>
    <cellStyle name="Total 2 6 3 3 2 2" xfId="48100" xr:uid="{00000000-0005-0000-0000-000011BC0000}"/>
    <cellStyle name="Total 2 6 3 3 2 3" xfId="48101" xr:uid="{00000000-0005-0000-0000-000012BC0000}"/>
    <cellStyle name="Total 2 6 3 3 3" xfId="48102" xr:uid="{00000000-0005-0000-0000-000013BC0000}"/>
    <cellStyle name="Total 2 6 3 3 4" xfId="48103" xr:uid="{00000000-0005-0000-0000-000014BC0000}"/>
    <cellStyle name="Total 2 6 3 4" xfId="48104" xr:uid="{00000000-0005-0000-0000-000015BC0000}"/>
    <cellStyle name="Total 2 6 3 4 2" xfId="48105" xr:uid="{00000000-0005-0000-0000-000016BC0000}"/>
    <cellStyle name="Total 2 6 3 4 3" xfId="48106" xr:uid="{00000000-0005-0000-0000-000017BC0000}"/>
    <cellStyle name="Total 2 6 3 5" xfId="48107" xr:uid="{00000000-0005-0000-0000-000018BC0000}"/>
    <cellStyle name="Total 2 6 3 6" xfId="48108" xr:uid="{00000000-0005-0000-0000-000019BC0000}"/>
    <cellStyle name="Total 2 6 4" xfId="48109" xr:uid="{00000000-0005-0000-0000-00001ABC0000}"/>
    <cellStyle name="Total 2 6 4 2" xfId="48110" xr:uid="{00000000-0005-0000-0000-00001BBC0000}"/>
    <cellStyle name="Total 2 6 4 2 2" xfId="48111" xr:uid="{00000000-0005-0000-0000-00001CBC0000}"/>
    <cellStyle name="Total 2 6 4 2 2 2" xfId="48112" xr:uid="{00000000-0005-0000-0000-00001DBC0000}"/>
    <cellStyle name="Total 2 6 4 2 2 3" xfId="48113" xr:uid="{00000000-0005-0000-0000-00001EBC0000}"/>
    <cellStyle name="Total 2 6 4 2 3" xfId="48114" xr:uid="{00000000-0005-0000-0000-00001FBC0000}"/>
    <cellStyle name="Total 2 6 4 2 4" xfId="48115" xr:uid="{00000000-0005-0000-0000-000020BC0000}"/>
    <cellStyle name="Total 2 6 4 3" xfId="48116" xr:uid="{00000000-0005-0000-0000-000021BC0000}"/>
    <cellStyle name="Total 2 6 4 3 2" xfId="48117" xr:uid="{00000000-0005-0000-0000-000022BC0000}"/>
    <cellStyle name="Total 2 6 4 3 2 2" xfId="48118" xr:uid="{00000000-0005-0000-0000-000023BC0000}"/>
    <cellStyle name="Total 2 6 4 3 2 3" xfId="48119" xr:uid="{00000000-0005-0000-0000-000024BC0000}"/>
    <cellStyle name="Total 2 6 4 3 3" xfId="48120" xr:uid="{00000000-0005-0000-0000-000025BC0000}"/>
    <cellStyle name="Total 2 6 4 3 4" xfId="48121" xr:uid="{00000000-0005-0000-0000-000026BC0000}"/>
    <cellStyle name="Total 2 6 4 4" xfId="48122" xr:uid="{00000000-0005-0000-0000-000027BC0000}"/>
    <cellStyle name="Total 2 6 4 4 2" xfId="48123" xr:uid="{00000000-0005-0000-0000-000028BC0000}"/>
    <cellStyle name="Total 2 6 4 4 2 2" xfId="48124" xr:uid="{00000000-0005-0000-0000-000029BC0000}"/>
    <cellStyle name="Total 2 6 4 4 2 3" xfId="48125" xr:uid="{00000000-0005-0000-0000-00002ABC0000}"/>
    <cellStyle name="Total 2 6 4 4 3" xfId="48126" xr:uid="{00000000-0005-0000-0000-00002BBC0000}"/>
    <cellStyle name="Total 2 6 4 4 4" xfId="48127" xr:uid="{00000000-0005-0000-0000-00002CBC0000}"/>
    <cellStyle name="Total 2 6 4 5" xfId="48128" xr:uid="{00000000-0005-0000-0000-00002DBC0000}"/>
    <cellStyle name="Total 2 6 4 5 2" xfId="48129" xr:uid="{00000000-0005-0000-0000-00002EBC0000}"/>
    <cellStyle name="Total 2 6 4 5 3" xfId="48130" xr:uid="{00000000-0005-0000-0000-00002FBC0000}"/>
    <cellStyle name="Total 2 6 4 6" xfId="48131" xr:uid="{00000000-0005-0000-0000-000030BC0000}"/>
    <cellStyle name="Total 2 6 4 7" xfId="48132" xr:uid="{00000000-0005-0000-0000-000031BC0000}"/>
    <cellStyle name="Total 2 6 5" xfId="48133" xr:uid="{00000000-0005-0000-0000-000032BC0000}"/>
    <cellStyle name="Total 2 6 5 2" xfId="48134" xr:uid="{00000000-0005-0000-0000-000033BC0000}"/>
    <cellStyle name="Total 2 6 5 2 2" xfId="48135" xr:uid="{00000000-0005-0000-0000-000034BC0000}"/>
    <cellStyle name="Total 2 6 5 2 2 2" xfId="48136" xr:uid="{00000000-0005-0000-0000-000035BC0000}"/>
    <cellStyle name="Total 2 6 5 2 2 3" xfId="48137" xr:uid="{00000000-0005-0000-0000-000036BC0000}"/>
    <cellStyle name="Total 2 6 5 2 3" xfId="48138" xr:uid="{00000000-0005-0000-0000-000037BC0000}"/>
    <cellStyle name="Total 2 6 5 2 4" xfId="48139" xr:uid="{00000000-0005-0000-0000-000038BC0000}"/>
    <cellStyle name="Total 2 6 5 3" xfId="48140" xr:uid="{00000000-0005-0000-0000-000039BC0000}"/>
    <cellStyle name="Total 2 6 5 3 2" xfId="48141" xr:uid="{00000000-0005-0000-0000-00003ABC0000}"/>
    <cellStyle name="Total 2 6 5 3 2 2" xfId="48142" xr:uid="{00000000-0005-0000-0000-00003BBC0000}"/>
    <cellStyle name="Total 2 6 5 3 2 3" xfId="48143" xr:uid="{00000000-0005-0000-0000-00003CBC0000}"/>
    <cellStyle name="Total 2 6 5 3 3" xfId="48144" xr:uid="{00000000-0005-0000-0000-00003DBC0000}"/>
    <cellStyle name="Total 2 6 5 3 4" xfId="48145" xr:uid="{00000000-0005-0000-0000-00003EBC0000}"/>
    <cellStyle name="Total 2 6 5 4" xfId="48146" xr:uid="{00000000-0005-0000-0000-00003FBC0000}"/>
    <cellStyle name="Total 2 6 5 4 2" xfId="48147" xr:uid="{00000000-0005-0000-0000-000040BC0000}"/>
    <cellStyle name="Total 2 6 5 4 3" xfId="48148" xr:uid="{00000000-0005-0000-0000-000041BC0000}"/>
    <cellStyle name="Total 2 6 5 5" xfId="48149" xr:uid="{00000000-0005-0000-0000-000042BC0000}"/>
    <cellStyle name="Total 2 6 5 6" xfId="48150" xr:uid="{00000000-0005-0000-0000-000043BC0000}"/>
    <cellStyle name="Total 2 6 6" xfId="48151" xr:uid="{00000000-0005-0000-0000-000044BC0000}"/>
    <cellStyle name="Total 2 6 6 2" xfId="48152" xr:uid="{00000000-0005-0000-0000-000045BC0000}"/>
    <cellStyle name="Total 2 6 6 2 2" xfId="48153" xr:uid="{00000000-0005-0000-0000-000046BC0000}"/>
    <cellStyle name="Total 2 6 6 2 3" xfId="48154" xr:uid="{00000000-0005-0000-0000-000047BC0000}"/>
    <cellStyle name="Total 2 6 6 3" xfId="48155" xr:uid="{00000000-0005-0000-0000-000048BC0000}"/>
    <cellStyle name="Total 2 6 6 4" xfId="48156" xr:uid="{00000000-0005-0000-0000-000049BC0000}"/>
    <cellStyle name="Total 2 6 7" xfId="48157" xr:uid="{00000000-0005-0000-0000-00004ABC0000}"/>
    <cellStyle name="Total 2 6 7 2" xfId="48158" xr:uid="{00000000-0005-0000-0000-00004BBC0000}"/>
    <cellStyle name="Total 2 6 7 2 2" xfId="48159" xr:uid="{00000000-0005-0000-0000-00004CBC0000}"/>
    <cellStyle name="Total 2 6 7 2 3" xfId="48160" xr:uid="{00000000-0005-0000-0000-00004DBC0000}"/>
    <cellStyle name="Total 2 6 7 3" xfId="48161" xr:uid="{00000000-0005-0000-0000-00004EBC0000}"/>
    <cellStyle name="Total 2 6 7 4" xfId="48162" xr:uid="{00000000-0005-0000-0000-00004FBC0000}"/>
    <cellStyle name="Total 2 6 8" xfId="48163" xr:uid="{00000000-0005-0000-0000-000050BC0000}"/>
    <cellStyle name="Total 2 6 8 2" xfId="48164" xr:uid="{00000000-0005-0000-0000-000051BC0000}"/>
    <cellStyle name="Total 2 6 8 2 2" xfId="48165" xr:uid="{00000000-0005-0000-0000-000052BC0000}"/>
    <cellStyle name="Total 2 6 8 2 3" xfId="48166" xr:uid="{00000000-0005-0000-0000-000053BC0000}"/>
    <cellStyle name="Total 2 6 8 3" xfId="48167" xr:uid="{00000000-0005-0000-0000-000054BC0000}"/>
    <cellStyle name="Total 2 6 8 4" xfId="48168" xr:uid="{00000000-0005-0000-0000-000055BC0000}"/>
    <cellStyle name="Total 2 6 9" xfId="48169" xr:uid="{00000000-0005-0000-0000-000056BC0000}"/>
    <cellStyle name="Total 2 6 9 2" xfId="48170" xr:uid="{00000000-0005-0000-0000-000057BC0000}"/>
    <cellStyle name="Total 2 6 9 3" xfId="48171" xr:uid="{00000000-0005-0000-0000-000058BC0000}"/>
    <cellStyle name="Total 2 7" xfId="48172" xr:uid="{00000000-0005-0000-0000-000059BC0000}"/>
    <cellStyle name="Total 2 7 10" xfId="48173" xr:uid="{00000000-0005-0000-0000-00005ABC0000}"/>
    <cellStyle name="Total 2 7 10 2" xfId="48174" xr:uid="{00000000-0005-0000-0000-00005BBC0000}"/>
    <cellStyle name="Total 2 7 10 3" xfId="48175" xr:uid="{00000000-0005-0000-0000-00005CBC0000}"/>
    <cellStyle name="Total 2 7 11" xfId="48176" xr:uid="{00000000-0005-0000-0000-00005DBC0000}"/>
    <cellStyle name="Total 2 7 11 2" xfId="48177" xr:uid="{00000000-0005-0000-0000-00005EBC0000}"/>
    <cellStyle name="Total 2 7 11 3" xfId="48178" xr:uid="{00000000-0005-0000-0000-00005FBC0000}"/>
    <cellStyle name="Total 2 7 12" xfId="48179" xr:uid="{00000000-0005-0000-0000-000060BC0000}"/>
    <cellStyle name="Total 2 7 2" xfId="48180" xr:uid="{00000000-0005-0000-0000-000061BC0000}"/>
    <cellStyle name="Total 2 7 2 2" xfId="48181" xr:uid="{00000000-0005-0000-0000-000062BC0000}"/>
    <cellStyle name="Total 2 7 2 2 2" xfId="48182" xr:uid="{00000000-0005-0000-0000-000063BC0000}"/>
    <cellStyle name="Total 2 7 2 2 2 2" xfId="48183" xr:uid="{00000000-0005-0000-0000-000064BC0000}"/>
    <cellStyle name="Total 2 7 2 2 2 3" xfId="48184" xr:uid="{00000000-0005-0000-0000-000065BC0000}"/>
    <cellStyle name="Total 2 7 2 2 3" xfId="48185" xr:uid="{00000000-0005-0000-0000-000066BC0000}"/>
    <cellStyle name="Total 2 7 2 2 4" xfId="48186" xr:uid="{00000000-0005-0000-0000-000067BC0000}"/>
    <cellStyle name="Total 2 7 2 3" xfId="48187" xr:uid="{00000000-0005-0000-0000-000068BC0000}"/>
    <cellStyle name="Total 2 7 2 3 2" xfId="48188" xr:uid="{00000000-0005-0000-0000-000069BC0000}"/>
    <cellStyle name="Total 2 7 2 3 2 2" xfId="48189" xr:uid="{00000000-0005-0000-0000-00006ABC0000}"/>
    <cellStyle name="Total 2 7 2 3 2 3" xfId="48190" xr:uid="{00000000-0005-0000-0000-00006BBC0000}"/>
    <cellStyle name="Total 2 7 2 3 3" xfId="48191" xr:uid="{00000000-0005-0000-0000-00006CBC0000}"/>
    <cellStyle name="Total 2 7 2 3 4" xfId="48192" xr:uid="{00000000-0005-0000-0000-00006DBC0000}"/>
    <cellStyle name="Total 2 7 2 4" xfId="48193" xr:uid="{00000000-0005-0000-0000-00006EBC0000}"/>
    <cellStyle name="Total 2 7 2 4 2" xfId="48194" xr:uid="{00000000-0005-0000-0000-00006FBC0000}"/>
    <cellStyle name="Total 2 7 2 4 3" xfId="48195" xr:uid="{00000000-0005-0000-0000-000070BC0000}"/>
    <cellStyle name="Total 2 7 2 5" xfId="48196" xr:uid="{00000000-0005-0000-0000-000071BC0000}"/>
    <cellStyle name="Total 2 7 2 6" xfId="48197" xr:uid="{00000000-0005-0000-0000-000072BC0000}"/>
    <cellStyle name="Total 2 7 3" xfId="48198" xr:uid="{00000000-0005-0000-0000-000073BC0000}"/>
    <cellStyle name="Total 2 7 3 2" xfId="48199" xr:uid="{00000000-0005-0000-0000-000074BC0000}"/>
    <cellStyle name="Total 2 7 3 2 2" xfId="48200" xr:uid="{00000000-0005-0000-0000-000075BC0000}"/>
    <cellStyle name="Total 2 7 3 2 2 2" xfId="48201" xr:uid="{00000000-0005-0000-0000-000076BC0000}"/>
    <cellStyle name="Total 2 7 3 2 2 3" xfId="48202" xr:uid="{00000000-0005-0000-0000-000077BC0000}"/>
    <cellStyle name="Total 2 7 3 2 3" xfId="48203" xr:uid="{00000000-0005-0000-0000-000078BC0000}"/>
    <cellStyle name="Total 2 7 3 2 4" xfId="48204" xr:uid="{00000000-0005-0000-0000-000079BC0000}"/>
    <cellStyle name="Total 2 7 3 3" xfId="48205" xr:uid="{00000000-0005-0000-0000-00007ABC0000}"/>
    <cellStyle name="Total 2 7 3 3 2" xfId="48206" xr:uid="{00000000-0005-0000-0000-00007BBC0000}"/>
    <cellStyle name="Total 2 7 3 3 2 2" xfId="48207" xr:uid="{00000000-0005-0000-0000-00007CBC0000}"/>
    <cellStyle name="Total 2 7 3 3 2 3" xfId="48208" xr:uid="{00000000-0005-0000-0000-00007DBC0000}"/>
    <cellStyle name="Total 2 7 3 3 3" xfId="48209" xr:uid="{00000000-0005-0000-0000-00007EBC0000}"/>
    <cellStyle name="Total 2 7 3 3 4" xfId="48210" xr:uid="{00000000-0005-0000-0000-00007FBC0000}"/>
    <cellStyle name="Total 2 7 3 4" xfId="48211" xr:uid="{00000000-0005-0000-0000-000080BC0000}"/>
    <cellStyle name="Total 2 7 3 4 2" xfId="48212" xr:uid="{00000000-0005-0000-0000-000081BC0000}"/>
    <cellStyle name="Total 2 7 3 4 3" xfId="48213" xr:uid="{00000000-0005-0000-0000-000082BC0000}"/>
    <cellStyle name="Total 2 7 3 5" xfId="48214" xr:uid="{00000000-0005-0000-0000-000083BC0000}"/>
    <cellStyle name="Total 2 7 3 6" xfId="48215" xr:uid="{00000000-0005-0000-0000-000084BC0000}"/>
    <cellStyle name="Total 2 7 4" xfId="48216" xr:uid="{00000000-0005-0000-0000-000085BC0000}"/>
    <cellStyle name="Total 2 7 4 2" xfId="48217" xr:uid="{00000000-0005-0000-0000-000086BC0000}"/>
    <cellStyle name="Total 2 7 4 2 2" xfId="48218" xr:uid="{00000000-0005-0000-0000-000087BC0000}"/>
    <cellStyle name="Total 2 7 4 2 2 2" xfId="48219" xr:uid="{00000000-0005-0000-0000-000088BC0000}"/>
    <cellStyle name="Total 2 7 4 2 2 3" xfId="48220" xr:uid="{00000000-0005-0000-0000-000089BC0000}"/>
    <cellStyle name="Total 2 7 4 2 3" xfId="48221" xr:uid="{00000000-0005-0000-0000-00008ABC0000}"/>
    <cellStyle name="Total 2 7 4 2 4" xfId="48222" xr:uid="{00000000-0005-0000-0000-00008BBC0000}"/>
    <cellStyle name="Total 2 7 4 3" xfId="48223" xr:uid="{00000000-0005-0000-0000-00008CBC0000}"/>
    <cellStyle name="Total 2 7 4 3 2" xfId="48224" xr:uid="{00000000-0005-0000-0000-00008DBC0000}"/>
    <cellStyle name="Total 2 7 4 3 2 2" xfId="48225" xr:uid="{00000000-0005-0000-0000-00008EBC0000}"/>
    <cellStyle name="Total 2 7 4 3 2 3" xfId="48226" xr:uid="{00000000-0005-0000-0000-00008FBC0000}"/>
    <cellStyle name="Total 2 7 4 3 3" xfId="48227" xr:uid="{00000000-0005-0000-0000-000090BC0000}"/>
    <cellStyle name="Total 2 7 4 3 4" xfId="48228" xr:uid="{00000000-0005-0000-0000-000091BC0000}"/>
    <cellStyle name="Total 2 7 4 4" xfId="48229" xr:uid="{00000000-0005-0000-0000-000092BC0000}"/>
    <cellStyle name="Total 2 7 4 4 2" xfId="48230" xr:uid="{00000000-0005-0000-0000-000093BC0000}"/>
    <cellStyle name="Total 2 7 4 4 2 2" xfId="48231" xr:uid="{00000000-0005-0000-0000-000094BC0000}"/>
    <cellStyle name="Total 2 7 4 4 2 3" xfId="48232" xr:uid="{00000000-0005-0000-0000-000095BC0000}"/>
    <cellStyle name="Total 2 7 4 4 3" xfId="48233" xr:uid="{00000000-0005-0000-0000-000096BC0000}"/>
    <cellStyle name="Total 2 7 4 4 4" xfId="48234" xr:uid="{00000000-0005-0000-0000-000097BC0000}"/>
    <cellStyle name="Total 2 7 4 5" xfId="48235" xr:uid="{00000000-0005-0000-0000-000098BC0000}"/>
    <cellStyle name="Total 2 7 4 5 2" xfId="48236" xr:uid="{00000000-0005-0000-0000-000099BC0000}"/>
    <cellStyle name="Total 2 7 4 5 3" xfId="48237" xr:uid="{00000000-0005-0000-0000-00009ABC0000}"/>
    <cellStyle name="Total 2 7 4 6" xfId="48238" xr:uid="{00000000-0005-0000-0000-00009BBC0000}"/>
    <cellStyle name="Total 2 7 4 7" xfId="48239" xr:uid="{00000000-0005-0000-0000-00009CBC0000}"/>
    <cellStyle name="Total 2 7 5" xfId="48240" xr:uid="{00000000-0005-0000-0000-00009DBC0000}"/>
    <cellStyle name="Total 2 7 5 2" xfId="48241" xr:uid="{00000000-0005-0000-0000-00009EBC0000}"/>
    <cellStyle name="Total 2 7 5 2 2" xfId="48242" xr:uid="{00000000-0005-0000-0000-00009FBC0000}"/>
    <cellStyle name="Total 2 7 5 2 2 2" xfId="48243" xr:uid="{00000000-0005-0000-0000-0000A0BC0000}"/>
    <cellStyle name="Total 2 7 5 2 2 3" xfId="48244" xr:uid="{00000000-0005-0000-0000-0000A1BC0000}"/>
    <cellStyle name="Total 2 7 5 2 3" xfId="48245" xr:uid="{00000000-0005-0000-0000-0000A2BC0000}"/>
    <cellStyle name="Total 2 7 5 2 4" xfId="48246" xr:uid="{00000000-0005-0000-0000-0000A3BC0000}"/>
    <cellStyle name="Total 2 7 5 3" xfId="48247" xr:uid="{00000000-0005-0000-0000-0000A4BC0000}"/>
    <cellStyle name="Total 2 7 5 3 2" xfId="48248" xr:uid="{00000000-0005-0000-0000-0000A5BC0000}"/>
    <cellStyle name="Total 2 7 5 3 2 2" xfId="48249" xr:uid="{00000000-0005-0000-0000-0000A6BC0000}"/>
    <cellStyle name="Total 2 7 5 3 2 3" xfId="48250" xr:uid="{00000000-0005-0000-0000-0000A7BC0000}"/>
    <cellStyle name="Total 2 7 5 3 3" xfId="48251" xr:uid="{00000000-0005-0000-0000-0000A8BC0000}"/>
    <cellStyle name="Total 2 7 5 3 4" xfId="48252" xr:uid="{00000000-0005-0000-0000-0000A9BC0000}"/>
    <cellStyle name="Total 2 7 5 4" xfId="48253" xr:uid="{00000000-0005-0000-0000-0000AABC0000}"/>
    <cellStyle name="Total 2 7 5 4 2" xfId="48254" xr:uid="{00000000-0005-0000-0000-0000ABBC0000}"/>
    <cellStyle name="Total 2 7 5 4 3" xfId="48255" xr:uid="{00000000-0005-0000-0000-0000ACBC0000}"/>
    <cellStyle name="Total 2 7 5 5" xfId="48256" xr:uid="{00000000-0005-0000-0000-0000ADBC0000}"/>
    <cellStyle name="Total 2 7 5 6" xfId="48257" xr:uid="{00000000-0005-0000-0000-0000AEBC0000}"/>
    <cellStyle name="Total 2 7 6" xfId="48258" xr:uid="{00000000-0005-0000-0000-0000AFBC0000}"/>
    <cellStyle name="Total 2 7 6 2" xfId="48259" xr:uid="{00000000-0005-0000-0000-0000B0BC0000}"/>
    <cellStyle name="Total 2 7 6 2 2" xfId="48260" xr:uid="{00000000-0005-0000-0000-0000B1BC0000}"/>
    <cellStyle name="Total 2 7 6 2 3" xfId="48261" xr:uid="{00000000-0005-0000-0000-0000B2BC0000}"/>
    <cellStyle name="Total 2 7 6 3" xfId="48262" xr:uid="{00000000-0005-0000-0000-0000B3BC0000}"/>
    <cellStyle name="Total 2 7 6 4" xfId="48263" xr:uid="{00000000-0005-0000-0000-0000B4BC0000}"/>
    <cellStyle name="Total 2 7 7" xfId="48264" xr:uid="{00000000-0005-0000-0000-0000B5BC0000}"/>
    <cellStyle name="Total 2 7 7 2" xfId="48265" xr:uid="{00000000-0005-0000-0000-0000B6BC0000}"/>
    <cellStyle name="Total 2 7 7 2 2" xfId="48266" xr:uid="{00000000-0005-0000-0000-0000B7BC0000}"/>
    <cellStyle name="Total 2 7 7 2 3" xfId="48267" xr:uid="{00000000-0005-0000-0000-0000B8BC0000}"/>
    <cellStyle name="Total 2 7 7 3" xfId="48268" xr:uid="{00000000-0005-0000-0000-0000B9BC0000}"/>
    <cellStyle name="Total 2 7 7 4" xfId="48269" xr:uid="{00000000-0005-0000-0000-0000BABC0000}"/>
    <cellStyle name="Total 2 7 8" xfId="48270" xr:uid="{00000000-0005-0000-0000-0000BBBC0000}"/>
    <cellStyle name="Total 2 7 8 2" xfId="48271" xr:uid="{00000000-0005-0000-0000-0000BCBC0000}"/>
    <cellStyle name="Total 2 7 8 2 2" xfId="48272" xr:uid="{00000000-0005-0000-0000-0000BDBC0000}"/>
    <cellStyle name="Total 2 7 8 2 3" xfId="48273" xr:uid="{00000000-0005-0000-0000-0000BEBC0000}"/>
    <cellStyle name="Total 2 7 8 3" xfId="48274" xr:uid="{00000000-0005-0000-0000-0000BFBC0000}"/>
    <cellStyle name="Total 2 7 8 4" xfId="48275" xr:uid="{00000000-0005-0000-0000-0000C0BC0000}"/>
    <cellStyle name="Total 2 7 9" xfId="48276" xr:uid="{00000000-0005-0000-0000-0000C1BC0000}"/>
    <cellStyle name="Total 2 7 9 2" xfId="48277" xr:uid="{00000000-0005-0000-0000-0000C2BC0000}"/>
    <cellStyle name="Total 2 7 9 3" xfId="48278" xr:uid="{00000000-0005-0000-0000-0000C3BC0000}"/>
    <cellStyle name="Total 2 8" xfId="48279" xr:uid="{00000000-0005-0000-0000-0000C4BC0000}"/>
    <cellStyle name="Total 2 8 10" xfId="48280" xr:uid="{00000000-0005-0000-0000-0000C5BC0000}"/>
    <cellStyle name="Total 2 8 10 2" xfId="48281" xr:uid="{00000000-0005-0000-0000-0000C6BC0000}"/>
    <cellStyle name="Total 2 8 10 3" xfId="48282" xr:uid="{00000000-0005-0000-0000-0000C7BC0000}"/>
    <cellStyle name="Total 2 8 11" xfId="48283" xr:uid="{00000000-0005-0000-0000-0000C8BC0000}"/>
    <cellStyle name="Total 2 8 11 2" xfId="48284" xr:uid="{00000000-0005-0000-0000-0000C9BC0000}"/>
    <cellStyle name="Total 2 8 11 3" xfId="48285" xr:uid="{00000000-0005-0000-0000-0000CABC0000}"/>
    <cellStyle name="Total 2 8 12" xfId="48286" xr:uid="{00000000-0005-0000-0000-0000CBBC0000}"/>
    <cellStyle name="Total 2 8 2" xfId="48287" xr:uid="{00000000-0005-0000-0000-0000CCBC0000}"/>
    <cellStyle name="Total 2 8 2 2" xfId="48288" xr:uid="{00000000-0005-0000-0000-0000CDBC0000}"/>
    <cellStyle name="Total 2 8 2 2 2" xfId="48289" xr:uid="{00000000-0005-0000-0000-0000CEBC0000}"/>
    <cellStyle name="Total 2 8 2 2 2 2" xfId="48290" xr:uid="{00000000-0005-0000-0000-0000CFBC0000}"/>
    <cellStyle name="Total 2 8 2 2 2 3" xfId="48291" xr:uid="{00000000-0005-0000-0000-0000D0BC0000}"/>
    <cellStyle name="Total 2 8 2 2 3" xfId="48292" xr:uid="{00000000-0005-0000-0000-0000D1BC0000}"/>
    <cellStyle name="Total 2 8 2 2 4" xfId="48293" xr:uid="{00000000-0005-0000-0000-0000D2BC0000}"/>
    <cellStyle name="Total 2 8 2 3" xfId="48294" xr:uid="{00000000-0005-0000-0000-0000D3BC0000}"/>
    <cellStyle name="Total 2 8 2 3 2" xfId="48295" xr:uid="{00000000-0005-0000-0000-0000D4BC0000}"/>
    <cellStyle name="Total 2 8 2 3 2 2" xfId="48296" xr:uid="{00000000-0005-0000-0000-0000D5BC0000}"/>
    <cellStyle name="Total 2 8 2 3 2 3" xfId="48297" xr:uid="{00000000-0005-0000-0000-0000D6BC0000}"/>
    <cellStyle name="Total 2 8 2 3 3" xfId="48298" xr:uid="{00000000-0005-0000-0000-0000D7BC0000}"/>
    <cellStyle name="Total 2 8 2 3 4" xfId="48299" xr:uid="{00000000-0005-0000-0000-0000D8BC0000}"/>
    <cellStyle name="Total 2 8 2 4" xfId="48300" xr:uid="{00000000-0005-0000-0000-0000D9BC0000}"/>
    <cellStyle name="Total 2 8 2 4 2" xfId="48301" xr:uid="{00000000-0005-0000-0000-0000DABC0000}"/>
    <cellStyle name="Total 2 8 2 4 3" xfId="48302" xr:uid="{00000000-0005-0000-0000-0000DBBC0000}"/>
    <cellStyle name="Total 2 8 2 5" xfId="48303" xr:uid="{00000000-0005-0000-0000-0000DCBC0000}"/>
    <cellStyle name="Total 2 8 2 6" xfId="48304" xr:uid="{00000000-0005-0000-0000-0000DDBC0000}"/>
    <cellStyle name="Total 2 8 3" xfId="48305" xr:uid="{00000000-0005-0000-0000-0000DEBC0000}"/>
    <cellStyle name="Total 2 8 3 2" xfId="48306" xr:uid="{00000000-0005-0000-0000-0000DFBC0000}"/>
    <cellStyle name="Total 2 8 3 2 2" xfId="48307" xr:uid="{00000000-0005-0000-0000-0000E0BC0000}"/>
    <cellStyle name="Total 2 8 3 2 2 2" xfId="48308" xr:uid="{00000000-0005-0000-0000-0000E1BC0000}"/>
    <cellStyle name="Total 2 8 3 2 2 3" xfId="48309" xr:uid="{00000000-0005-0000-0000-0000E2BC0000}"/>
    <cellStyle name="Total 2 8 3 2 3" xfId="48310" xr:uid="{00000000-0005-0000-0000-0000E3BC0000}"/>
    <cellStyle name="Total 2 8 3 2 4" xfId="48311" xr:uid="{00000000-0005-0000-0000-0000E4BC0000}"/>
    <cellStyle name="Total 2 8 3 3" xfId="48312" xr:uid="{00000000-0005-0000-0000-0000E5BC0000}"/>
    <cellStyle name="Total 2 8 3 3 2" xfId="48313" xr:uid="{00000000-0005-0000-0000-0000E6BC0000}"/>
    <cellStyle name="Total 2 8 3 3 2 2" xfId="48314" xr:uid="{00000000-0005-0000-0000-0000E7BC0000}"/>
    <cellStyle name="Total 2 8 3 3 2 3" xfId="48315" xr:uid="{00000000-0005-0000-0000-0000E8BC0000}"/>
    <cellStyle name="Total 2 8 3 3 3" xfId="48316" xr:uid="{00000000-0005-0000-0000-0000E9BC0000}"/>
    <cellStyle name="Total 2 8 3 3 4" xfId="48317" xr:uid="{00000000-0005-0000-0000-0000EABC0000}"/>
    <cellStyle name="Total 2 8 3 4" xfId="48318" xr:uid="{00000000-0005-0000-0000-0000EBBC0000}"/>
    <cellStyle name="Total 2 8 3 4 2" xfId="48319" xr:uid="{00000000-0005-0000-0000-0000ECBC0000}"/>
    <cellStyle name="Total 2 8 3 4 3" xfId="48320" xr:uid="{00000000-0005-0000-0000-0000EDBC0000}"/>
    <cellStyle name="Total 2 8 3 5" xfId="48321" xr:uid="{00000000-0005-0000-0000-0000EEBC0000}"/>
    <cellStyle name="Total 2 8 3 6" xfId="48322" xr:uid="{00000000-0005-0000-0000-0000EFBC0000}"/>
    <cellStyle name="Total 2 8 4" xfId="48323" xr:uid="{00000000-0005-0000-0000-0000F0BC0000}"/>
    <cellStyle name="Total 2 8 4 2" xfId="48324" xr:uid="{00000000-0005-0000-0000-0000F1BC0000}"/>
    <cellStyle name="Total 2 8 4 2 2" xfId="48325" xr:uid="{00000000-0005-0000-0000-0000F2BC0000}"/>
    <cellStyle name="Total 2 8 4 2 2 2" xfId="48326" xr:uid="{00000000-0005-0000-0000-0000F3BC0000}"/>
    <cellStyle name="Total 2 8 4 2 2 3" xfId="48327" xr:uid="{00000000-0005-0000-0000-0000F4BC0000}"/>
    <cellStyle name="Total 2 8 4 2 3" xfId="48328" xr:uid="{00000000-0005-0000-0000-0000F5BC0000}"/>
    <cellStyle name="Total 2 8 4 2 4" xfId="48329" xr:uid="{00000000-0005-0000-0000-0000F6BC0000}"/>
    <cellStyle name="Total 2 8 4 3" xfId="48330" xr:uid="{00000000-0005-0000-0000-0000F7BC0000}"/>
    <cellStyle name="Total 2 8 4 3 2" xfId="48331" xr:uid="{00000000-0005-0000-0000-0000F8BC0000}"/>
    <cellStyle name="Total 2 8 4 3 2 2" xfId="48332" xr:uid="{00000000-0005-0000-0000-0000F9BC0000}"/>
    <cellStyle name="Total 2 8 4 3 2 3" xfId="48333" xr:uid="{00000000-0005-0000-0000-0000FABC0000}"/>
    <cellStyle name="Total 2 8 4 3 3" xfId="48334" xr:uid="{00000000-0005-0000-0000-0000FBBC0000}"/>
    <cellStyle name="Total 2 8 4 3 4" xfId="48335" xr:uid="{00000000-0005-0000-0000-0000FCBC0000}"/>
    <cellStyle name="Total 2 8 4 4" xfId="48336" xr:uid="{00000000-0005-0000-0000-0000FDBC0000}"/>
    <cellStyle name="Total 2 8 4 4 2" xfId="48337" xr:uid="{00000000-0005-0000-0000-0000FEBC0000}"/>
    <cellStyle name="Total 2 8 4 4 2 2" xfId="48338" xr:uid="{00000000-0005-0000-0000-0000FFBC0000}"/>
    <cellStyle name="Total 2 8 4 4 2 3" xfId="48339" xr:uid="{00000000-0005-0000-0000-000000BD0000}"/>
    <cellStyle name="Total 2 8 4 4 3" xfId="48340" xr:uid="{00000000-0005-0000-0000-000001BD0000}"/>
    <cellStyle name="Total 2 8 4 4 4" xfId="48341" xr:uid="{00000000-0005-0000-0000-000002BD0000}"/>
    <cellStyle name="Total 2 8 4 5" xfId="48342" xr:uid="{00000000-0005-0000-0000-000003BD0000}"/>
    <cellStyle name="Total 2 8 4 5 2" xfId="48343" xr:uid="{00000000-0005-0000-0000-000004BD0000}"/>
    <cellStyle name="Total 2 8 4 5 3" xfId="48344" xr:uid="{00000000-0005-0000-0000-000005BD0000}"/>
    <cellStyle name="Total 2 8 4 6" xfId="48345" xr:uid="{00000000-0005-0000-0000-000006BD0000}"/>
    <cellStyle name="Total 2 8 4 7" xfId="48346" xr:uid="{00000000-0005-0000-0000-000007BD0000}"/>
    <cellStyle name="Total 2 8 5" xfId="48347" xr:uid="{00000000-0005-0000-0000-000008BD0000}"/>
    <cellStyle name="Total 2 8 5 2" xfId="48348" xr:uid="{00000000-0005-0000-0000-000009BD0000}"/>
    <cellStyle name="Total 2 8 5 2 2" xfId="48349" xr:uid="{00000000-0005-0000-0000-00000ABD0000}"/>
    <cellStyle name="Total 2 8 5 2 2 2" xfId="48350" xr:uid="{00000000-0005-0000-0000-00000BBD0000}"/>
    <cellStyle name="Total 2 8 5 2 2 3" xfId="48351" xr:uid="{00000000-0005-0000-0000-00000CBD0000}"/>
    <cellStyle name="Total 2 8 5 2 3" xfId="48352" xr:uid="{00000000-0005-0000-0000-00000DBD0000}"/>
    <cellStyle name="Total 2 8 5 2 4" xfId="48353" xr:uid="{00000000-0005-0000-0000-00000EBD0000}"/>
    <cellStyle name="Total 2 8 5 3" xfId="48354" xr:uid="{00000000-0005-0000-0000-00000FBD0000}"/>
    <cellStyle name="Total 2 8 5 3 2" xfId="48355" xr:uid="{00000000-0005-0000-0000-000010BD0000}"/>
    <cellStyle name="Total 2 8 5 3 2 2" xfId="48356" xr:uid="{00000000-0005-0000-0000-000011BD0000}"/>
    <cellStyle name="Total 2 8 5 3 2 3" xfId="48357" xr:uid="{00000000-0005-0000-0000-000012BD0000}"/>
    <cellStyle name="Total 2 8 5 3 3" xfId="48358" xr:uid="{00000000-0005-0000-0000-000013BD0000}"/>
    <cellStyle name="Total 2 8 5 3 4" xfId="48359" xr:uid="{00000000-0005-0000-0000-000014BD0000}"/>
    <cellStyle name="Total 2 8 5 4" xfId="48360" xr:uid="{00000000-0005-0000-0000-000015BD0000}"/>
    <cellStyle name="Total 2 8 5 4 2" xfId="48361" xr:uid="{00000000-0005-0000-0000-000016BD0000}"/>
    <cellStyle name="Total 2 8 5 4 3" xfId="48362" xr:uid="{00000000-0005-0000-0000-000017BD0000}"/>
    <cellStyle name="Total 2 8 5 5" xfId="48363" xr:uid="{00000000-0005-0000-0000-000018BD0000}"/>
    <cellStyle name="Total 2 8 5 6" xfId="48364" xr:uid="{00000000-0005-0000-0000-000019BD0000}"/>
    <cellStyle name="Total 2 8 6" xfId="48365" xr:uid="{00000000-0005-0000-0000-00001ABD0000}"/>
    <cellStyle name="Total 2 8 6 2" xfId="48366" xr:uid="{00000000-0005-0000-0000-00001BBD0000}"/>
    <cellStyle name="Total 2 8 6 2 2" xfId="48367" xr:uid="{00000000-0005-0000-0000-00001CBD0000}"/>
    <cellStyle name="Total 2 8 6 2 3" xfId="48368" xr:uid="{00000000-0005-0000-0000-00001DBD0000}"/>
    <cellStyle name="Total 2 8 6 3" xfId="48369" xr:uid="{00000000-0005-0000-0000-00001EBD0000}"/>
    <cellStyle name="Total 2 8 6 4" xfId="48370" xr:uid="{00000000-0005-0000-0000-00001FBD0000}"/>
    <cellStyle name="Total 2 8 7" xfId="48371" xr:uid="{00000000-0005-0000-0000-000020BD0000}"/>
    <cellStyle name="Total 2 8 7 2" xfId="48372" xr:uid="{00000000-0005-0000-0000-000021BD0000}"/>
    <cellStyle name="Total 2 8 7 2 2" xfId="48373" xr:uid="{00000000-0005-0000-0000-000022BD0000}"/>
    <cellStyle name="Total 2 8 7 2 3" xfId="48374" xr:uid="{00000000-0005-0000-0000-000023BD0000}"/>
    <cellStyle name="Total 2 8 7 3" xfId="48375" xr:uid="{00000000-0005-0000-0000-000024BD0000}"/>
    <cellStyle name="Total 2 8 7 4" xfId="48376" xr:uid="{00000000-0005-0000-0000-000025BD0000}"/>
    <cellStyle name="Total 2 8 8" xfId="48377" xr:uid="{00000000-0005-0000-0000-000026BD0000}"/>
    <cellStyle name="Total 2 8 8 2" xfId="48378" xr:uid="{00000000-0005-0000-0000-000027BD0000}"/>
    <cellStyle name="Total 2 8 8 2 2" xfId="48379" xr:uid="{00000000-0005-0000-0000-000028BD0000}"/>
    <cellStyle name="Total 2 8 8 2 3" xfId="48380" xr:uid="{00000000-0005-0000-0000-000029BD0000}"/>
    <cellStyle name="Total 2 8 8 3" xfId="48381" xr:uid="{00000000-0005-0000-0000-00002ABD0000}"/>
    <cellStyle name="Total 2 8 8 4" xfId="48382" xr:uid="{00000000-0005-0000-0000-00002BBD0000}"/>
    <cellStyle name="Total 2 8 9" xfId="48383" xr:uid="{00000000-0005-0000-0000-00002CBD0000}"/>
    <cellStyle name="Total 2 8 9 2" xfId="48384" xr:uid="{00000000-0005-0000-0000-00002DBD0000}"/>
    <cellStyle name="Total 2 8 9 3" xfId="48385" xr:uid="{00000000-0005-0000-0000-00002EBD0000}"/>
    <cellStyle name="Total 2 9" xfId="48386" xr:uid="{00000000-0005-0000-0000-00002FBD0000}"/>
    <cellStyle name="Total 2 9 10" xfId="48387" xr:uid="{00000000-0005-0000-0000-000030BD0000}"/>
    <cellStyle name="Total 2 9 10 2" xfId="48388" xr:uid="{00000000-0005-0000-0000-000031BD0000}"/>
    <cellStyle name="Total 2 9 10 3" xfId="48389" xr:uid="{00000000-0005-0000-0000-000032BD0000}"/>
    <cellStyle name="Total 2 9 11" xfId="48390" xr:uid="{00000000-0005-0000-0000-000033BD0000}"/>
    <cellStyle name="Total 2 9 11 2" xfId="48391" xr:uid="{00000000-0005-0000-0000-000034BD0000}"/>
    <cellStyle name="Total 2 9 11 3" xfId="48392" xr:uid="{00000000-0005-0000-0000-000035BD0000}"/>
    <cellStyle name="Total 2 9 12" xfId="48393" xr:uid="{00000000-0005-0000-0000-000036BD0000}"/>
    <cellStyle name="Total 2 9 2" xfId="48394" xr:uid="{00000000-0005-0000-0000-000037BD0000}"/>
    <cellStyle name="Total 2 9 2 2" xfId="48395" xr:uid="{00000000-0005-0000-0000-000038BD0000}"/>
    <cellStyle name="Total 2 9 2 2 2" xfId="48396" xr:uid="{00000000-0005-0000-0000-000039BD0000}"/>
    <cellStyle name="Total 2 9 2 2 2 2" xfId="48397" xr:uid="{00000000-0005-0000-0000-00003ABD0000}"/>
    <cellStyle name="Total 2 9 2 2 2 3" xfId="48398" xr:uid="{00000000-0005-0000-0000-00003BBD0000}"/>
    <cellStyle name="Total 2 9 2 2 3" xfId="48399" xr:uid="{00000000-0005-0000-0000-00003CBD0000}"/>
    <cellStyle name="Total 2 9 2 2 4" xfId="48400" xr:uid="{00000000-0005-0000-0000-00003DBD0000}"/>
    <cellStyle name="Total 2 9 2 3" xfId="48401" xr:uid="{00000000-0005-0000-0000-00003EBD0000}"/>
    <cellStyle name="Total 2 9 2 3 2" xfId="48402" xr:uid="{00000000-0005-0000-0000-00003FBD0000}"/>
    <cellStyle name="Total 2 9 2 3 2 2" xfId="48403" xr:uid="{00000000-0005-0000-0000-000040BD0000}"/>
    <cellStyle name="Total 2 9 2 3 2 3" xfId="48404" xr:uid="{00000000-0005-0000-0000-000041BD0000}"/>
    <cellStyle name="Total 2 9 2 3 3" xfId="48405" xr:uid="{00000000-0005-0000-0000-000042BD0000}"/>
    <cellStyle name="Total 2 9 2 3 4" xfId="48406" xr:uid="{00000000-0005-0000-0000-000043BD0000}"/>
    <cellStyle name="Total 2 9 2 4" xfId="48407" xr:uid="{00000000-0005-0000-0000-000044BD0000}"/>
    <cellStyle name="Total 2 9 2 4 2" xfId="48408" xr:uid="{00000000-0005-0000-0000-000045BD0000}"/>
    <cellStyle name="Total 2 9 2 4 3" xfId="48409" xr:uid="{00000000-0005-0000-0000-000046BD0000}"/>
    <cellStyle name="Total 2 9 2 5" xfId="48410" xr:uid="{00000000-0005-0000-0000-000047BD0000}"/>
    <cellStyle name="Total 2 9 2 6" xfId="48411" xr:uid="{00000000-0005-0000-0000-000048BD0000}"/>
    <cellStyle name="Total 2 9 3" xfId="48412" xr:uid="{00000000-0005-0000-0000-000049BD0000}"/>
    <cellStyle name="Total 2 9 3 2" xfId="48413" xr:uid="{00000000-0005-0000-0000-00004ABD0000}"/>
    <cellStyle name="Total 2 9 3 2 2" xfId="48414" xr:uid="{00000000-0005-0000-0000-00004BBD0000}"/>
    <cellStyle name="Total 2 9 3 2 2 2" xfId="48415" xr:uid="{00000000-0005-0000-0000-00004CBD0000}"/>
    <cellStyle name="Total 2 9 3 2 2 3" xfId="48416" xr:uid="{00000000-0005-0000-0000-00004DBD0000}"/>
    <cellStyle name="Total 2 9 3 2 3" xfId="48417" xr:uid="{00000000-0005-0000-0000-00004EBD0000}"/>
    <cellStyle name="Total 2 9 3 2 4" xfId="48418" xr:uid="{00000000-0005-0000-0000-00004FBD0000}"/>
    <cellStyle name="Total 2 9 3 3" xfId="48419" xr:uid="{00000000-0005-0000-0000-000050BD0000}"/>
    <cellStyle name="Total 2 9 3 3 2" xfId="48420" xr:uid="{00000000-0005-0000-0000-000051BD0000}"/>
    <cellStyle name="Total 2 9 3 3 2 2" xfId="48421" xr:uid="{00000000-0005-0000-0000-000052BD0000}"/>
    <cellStyle name="Total 2 9 3 3 2 3" xfId="48422" xr:uid="{00000000-0005-0000-0000-000053BD0000}"/>
    <cellStyle name="Total 2 9 3 3 3" xfId="48423" xr:uid="{00000000-0005-0000-0000-000054BD0000}"/>
    <cellStyle name="Total 2 9 3 3 4" xfId="48424" xr:uid="{00000000-0005-0000-0000-000055BD0000}"/>
    <cellStyle name="Total 2 9 3 4" xfId="48425" xr:uid="{00000000-0005-0000-0000-000056BD0000}"/>
    <cellStyle name="Total 2 9 3 4 2" xfId="48426" xr:uid="{00000000-0005-0000-0000-000057BD0000}"/>
    <cellStyle name="Total 2 9 3 4 3" xfId="48427" xr:uid="{00000000-0005-0000-0000-000058BD0000}"/>
    <cellStyle name="Total 2 9 3 5" xfId="48428" xr:uid="{00000000-0005-0000-0000-000059BD0000}"/>
    <cellStyle name="Total 2 9 3 6" xfId="48429" xr:uid="{00000000-0005-0000-0000-00005ABD0000}"/>
    <cellStyle name="Total 2 9 4" xfId="48430" xr:uid="{00000000-0005-0000-0000-00005BBD0000}"/>
    <cellStyle name="Total 2 9 4 2" xfId="48431" xr:uid="{00000000-0005-0000-0000-00005CBD0000}"/>
    <cellStyle name="Total 2 9 4 2 2" xfId="48432" xr:uid="{00000000-0005-0000-0000-00005DBD0000}"/>
    <cellStyle name="Total 2 9 4 2 2 2" xfId="48433" xr:uid="{00000000-0005-0000-0000-00005EBD0000}"/>
    <cellStyle name="Total 2 9 4 2 2 3" xfId="48434" xr:uid="{00000000-0005-0000-0000-00005FBD0000}"/>
    <cellStyle name="Total 2 9 4 2 3" xfId="48435" xr:uid="{00000000-0005-0000-0000-000060BD0000}"/>
    <cellStyle name="Total 2 9 4 2 4" xfId="48436" xr:uid="{00000000-0005-0000-0000-000061BD0000}"/>
    <cellStyle name="Total 2 9 4 3" xfId="48437" xr:uid="{00000000-0005-0000-0000-000062BD0000}"/>
    <cellStyle name="Total 2 9 4 3 2" xfId="48438" xr:uid="{00000000-0005-0000-0000-000063BD0000}"/>
    <cellStyle name="Total 2 9 4 3 2 2" xfId="48439" xr:uid="{00000000-0005-0000-0000-000064BD0000}"/>
    <cellStyle name="Total 2 9 4 3 2 3" xfId="48440" xr:uid="{00000000-0005-0000-0000-000065BD0000}"/>
    <cellStyle name="Total 2 9 4 3 3" xfId="48441" xr:uid="{00000000-0005-0000-0000-000066BD0000}"/>
    <cellStyle name="Total 2 9 4 3 4" xfId="48442" xr:uid="{00000000-0005-0000-0000-000067BD0000}"/>
    <cellStyle name="Total 2 9 4 4" xfId="48443" xr:uid="{00000000-0005-0000-0000-000068BD0000}"/>
    <cellStyle name="Total 2 9 4 4 2" xfId="48444" xr:uid="{00000000-0005-0000-0000-000069BD0000}"/>
    <cellStyle name="Total 2 9 4 4 2 2" xfId="48445" xr:uid="{00000000-0005-0000-0000-00006ABD0000}"/>
    <cellStyle name="Total 2 9 4 4 2 3" xfId="48446" xr:uid="{00000000-0005-0000-0000-00006BBD0000}"/>
    <cellStyle name="Total 2 9 4 4 3" xfId="48447" xr:uid="{00000000-0005-0000-0000-00006CBD0000}"/>
    <cellStyle name="Total 2 9 4 4 4" xfId="48448" xr:uid="{00000000-0005-0000-0000-00006DBD0000}"/>
    <cellStyle name="Total 2 9 4 5" xfId="48449" xr:uid="{00000000-0005-0000-0000-00006EBD0000}"/>
    <cellStyle name="Total 2 9 4 5 2" xfId="48450" xr:uid="{00000000-0005-0000-0000-00006FBD0000}"/>
    <cellStyle name="Total 2 9 4 5 3" xfId="48451" xr:uid="{00000000-0005-0000-0000-000070BD0000}"/>
    <cellStyle name="Total 2 9 4 6" xfId="48452" xr:uid="{00000000-0005-0000-0000-000071BD0000}"/>
    <cellStyle name="Total 2 9 4 7" xfId="48453" xr:uid="{00000000-0005-0000-0000-000072BD0000}"/>
    <cellStyle name="Total 2 9 5" xfId="48454" xr:uid="{00000000-0005-0000-0000-000073BD0000}"/>
    <cellStyle name="Total 2 9 5 2" xfId="48455" xr:uid="{00000000-0005-0000-0000-000074BD0000}"/>
    <cellStyle name="Total 2 9 5 2 2" xfId="48456" xr:uid="{00000000-0005-0000-0000-000075BD0000}"/>
    <cellStyle name="Total 2 9 5 2 2 2" xfId="48457" xr:uid="{00000000-0005-0000-0000-000076BD0000}"/>
    <cellStyle name="Total 2 9 5 2 2 3" xfId="48458" xr:uid="{00000000-0005-0000-0000-000077BD0000}"/>
    <cellStyle name="Total 2 9 5 2 3" xfId="48459" xr:uid="{00000000-0005-0000-0000-000078BD0000}"/>
    <cellStyle name="Total 2 9 5 2 4" xfId="48460" xr:uid="{00000000-0005-0000-0000-000079BD0000}"/>
    <cellStyle name="Total 2 9 5 3" xfId="48461" xr:uid="{00000000-0005-0000-0000-00007ABD0000}"/>
    <cellStyle name="Total 2 9 5 3 2" xfId="48462" xr:uid="{00000000-0005-0000-0000-00007BBD0000}"/>
    <cellStyle name="Total 2 9 5 3 2 2" xfId="48463" xr:uid="{00000000-0005-0000-0000-00007CBD0000}"/>
    <cellStyle name="Total 2 9 5 3 2 3" xfId="48464" xr:uid="{00000000-0005-0000-0000-00007DBD0000}"/>
    <cellStyle name="Total 2 9 5 3 3" xfId="48465" xr:uid="{00000000-0005-0000-0000-00007EBD0000}"/>
    <cellStyle name="Total 2 9 5 3 4" xfId="48466" xr:uid="{00000000-0005-0000-0000-00007FBD0000}"/>
    <cellStyle name="Total 2 9 5 4" xfId="48467" xr:uid="{00000000-0005-0000-0000-000080BD0000}"/>
    <cellStyle name="Total 2 9 5 4 2" xfId="48468" xr:uid="{00000000-0005-0000-0000-000081BD0000}"/>
    <cellStyle name="Total 2 9 5 4 3" xfId="48469" xr:uid="{00000000-0005-0000-0000-000082BD0000}"/>
    <cellStyle name="Total 2 9 5 5" xfId="48470" xr:uid="{00000000-0005-0000-0000-000083BD0000}"/>
    <cellStyle name="Total 2 9 5 6" xfId="48471" xr:uid="{00000000-0005-0000-0000-000084BD0000}"/>
    <cellStyle name="Total 2 9 6" xfId="48472" xr:uid="{00000000-0005-0000-0000-000085BD0000}"/>
    <cellStyle name="Total 2 9 6 2" xfId="48473" xr:uid="{00000000-0005-0000-0000-000086BD0000}"/>
    <cellStyle name="Total 2 9 6 2 2" xfId="48474" xr:uid="{00000000-0005-0000-0000-000087BD0000}"/>
    <cellStyle name="Total 2 9 6 2 3" xfId="48475" xr:uid="{00000000-0005-0000-0000-000088BD0000}"/>
    <cellStyle name="Total 2 9 6 3" xfId="48476" xr:uid="{00000000-0005-0000-0000-000089BD0000}"/>
    <cellStyle name="Total 2 9 6 4" xfId="48477" xr:uid="{00000000-0005-0000-0000-00008ABD0000}"/>
    <cellStyle name="Total 2 9 7" xfId="48478" xr:uid="{00000000-0005-0000-0000-00008BBD0000}"/>
    <cellStyle name="Total 2 9 7 2" xfId="48479" xr:uid="{00000000-0005-0000-0000-00008CBD0000}"/>
    <cellStyle name="Total 2 9 7 2 2" xfId="48480" xr:uid="{00000000-0005-0000-0000-00008DBD0000}"/>
    <cellStyle name="Total 2 9 7 2 3" xfId="48481" xr:uid="{00000000-0005-0000-0000-00008EBD0000}"/>
    <cellStyle name="Total 2 9 7 3" xfId="48482" xr:uid="{00000000-0005-0000-0000-00008FBD0000}"/>
    <cellStyle name="Total 2 9 7 4" xfId="48483" xr:uid="{00000000-0005-0000-0000-000090BD0000}"/>
    <cellStyle name="Total 2 9 8" xfId="48484" xr:uid="{00000000-0005-0000-0000-000091BD0000}"/>
    <cellStyle name="Total 2 9 8 2" xfId="48485" xr:uid="{00000000-0005-0000-0000-000092BD0000}"/>
    <cellStyle name="Total 2 9 8 2 2" xfId="48486" xr:uid="{00000000-0005-0000-0000-000093BD0000}"/>
    <cellStyle name="Total 2 9 8 2 3" xfId="48487" xr:uid="{00000000-0005-0000-0000-000094BD0000}"/>
    <cellStyle name="Total 2 9 8 3" xfId="48488" xr:uid="{00000000-0005-0000-0000-000095BD0000}"/>
    <cellStyle name="Total 2 9 8 4" xfId="48489" xr:uid="{00000000-0005-0000-0000-000096BD0000}"/>
    <cellStyle name="Total 2 9 9" xfId="48490" xr:uid="{00000000-0005-0000-0000-000097BD0000}"/>
    <cellStyle name="Total 2 9 9 2" xfId="48491" xr:uid="{00000000-0005-0000-0000-000098BD0000}"/>
    <cellStyle name="Total 2 9 9 3" xfId="48492" xr:uid="{00000000-0005-0000-0000-000099BD0000}"/>
    <cellStyle name="Total 20" xfId="48493" xr:uid="{00000000-0005-0000-0000-00009ABD0000}"/>
    <cellStyle name="Total 20 10" xfId="48494" xr:uid="{00000000-0005-0000-0000-00009BBD0000}"/>
    <cellStyle name="Total 20 10 2" xfId="48495" xr:uid="{00000000-0005-0000-0000-00009CBD0000}"/>
    <cellStyle name="Total 20 10 3" xfId="48496" xr:uid="{00000000-0005-0000-0000-00009DBD0000}"/>
    <cellStyle name="Total 20 11" xfId="48497" xr:uid="{00000000-0005-0000-0000-00009EBD0000}"/>
    <cellStyle name="Total 20 11 2" xfId="48498" xr:uid="{00000000-0005-0000-0000-00009FBD0000}"/>
    <cellStyle name="Total 20 11 3" xfId="48499" xr:uid="{00000000-0005-0000-0000-0000A0BD0000}"/>
    <cellStyle name="Total 20 12" xfId="48500" xr:uid="{00000000-0005-0000-0000-0000A1BD0000}"/>
    <cellStyle name="Total 20 12 2" xfId="48501" xr:uid="{00000000-0005-0000-0000-0000A2BD0000}"/>
    <cellStyle name="Total 20 12 3" xfId="48502" xr:uid="{00000000-0005-0000-0000-0000A3BD0000}"/>
    <cellStyle name="Total 20 13" xfId="48503" xr:uid="{00000000-0005-0000-0000-0000A4BD0000}"/>
    <cellStyle name="Total 20 2" xfId="48504" xr:uid="{00000000-0005-0000-0000-0000A5BD0000}"/>
    <cellStyle name="Total 20 2 2" xfId="48505" xr:uid="{00000000-0005-0000-0000-0000A6BD0000}"/>
    <cellStyle name="Total 20 2 2 2" xfId="48506" xr:uid="{00000000-0005-0000-0000-0000A7BD0000}"/>
    <cellStyle name="Total 20 2 2 2 2" xfId="48507" xr:uid="{00000000-0005-0000-0000-0000A8BD0000}"/>
    <cellStyle name="Total 20 2 2 2 3" xfId="48508" xr:uid="{00000000-0005-0000-0000-0000A9BD0000}"/>
    <cellStyle name="Total 20 2 2 3" xfId="48509" xr:uid="{00000000-0005-0000-0000-0000AABD0000}"/>
    <cellStyle name="Total 20 2 2 4" xfId="48510" xr:uid="{00000000-0005-0000-0000-0000ABBD0000}"/>
    <cellStyle name="Total 20 2 3" xfId="48511" xr:uid="{00000000-0005-0000-0000-0000ACBD0000}"/>
    <cellStyle name="Total 20 2 3 2" xfId="48512" xr:uid="{00000000-0005-0000-0000-0000ADBD0000}"/>
    <cellStyle name="Total 20 2 3 2 2" xfId="48513" xr:uid="{00000000-0005-0000-0000-0000AEBD0000}"/>
    <cellStyle name="Total 20 2 3 2 3" xfId="48514" xr:uid="{00000000-0005-0000-0000-0000AFBD0000}"/>
    <cellStyle name="Total 20 2 3 3" xfId="48515" xr:uid="{00000000-0005-0000-0000-0000B0BD0000}"/>
    <cellStyle name="Total 20 2 3 4" xfId="48516" xr:uid="{00000000-0005-0000-0000-0000B1BD0000}"/>
    <cellStyle name="Total 20 2 4" xfId="48517" xr:uid="{00000000-0005-0000-0000-0000B2BD0000}"/>
    <cellStyle name="Total 20 2 4 2" xfId="48518" xr:uid="{00000000-0005-0000-0000-0000B3BD0000}"/>
    <cellStyle name="Total 20 2 4 3" xfId="48519" xr:uid="{00000000-0005-0000-0000-0000B4BD0000}"/>
    <cellStyle name="Total 20 2 5" xfId="48520" xr:uid="{00000000-0005-0000-0000-0000B5BD0000}"/>
    <cellStyle name="Total 20 2 5 2" xfId="48521" xr:uid="{00000000-0005-0000-0000-0000B6BD0000}"/>
    <cellStyle name="Total 20 2 5 3" xfId="48522" xr:uid="{00000000-0005-0000-0000-0000B7BD0000}"/>
    <cellStyle name="Total 20 2 6" xfId="48523" xr:uid="{00000000-0005-0000-0000-0000B8BD0000}"/>
    <cellStyle name="Total 20 2 7" xfId="48524" xr:uid="{00000000-0005-0000-0000-0000B9BD0000}"/>
    <cellStyle name="Total 20 3" xfId="48525" xr:uid="{00000000-0005-0000-0000-0000BABD0000}"/>
    <cellStyle name="Total 20 3 2" xfId="48526" xr:uid="{00000000-0005-0000-0000-0000BBBD0000}"/>
    <cellStyle name="Total 20 3 2 2" xfId="48527" xr:uid="{00000000-0005-0000-0000-0000BCBD0000}"/>
    <cellStyle name="Total 20 3 2 2 2" xfId="48528" xr:uid="{00000000-0005-0000-0000-0000BDBD0000}"/>
    <cellStyle name="Total 20 3 2 2 3" xfId="48529" xr:uid="{00000000-0005-0000-0000-0000BEBD0000}"/>
    <cellStyle name="Total 20 3 2 3" xfId="48530" xr:uid="{00000000-0005-0000-0000-0000BFBD0000}"/>
    <cellStyle name="Total 20 3 2 4" xfId="48531" xr:uid="{00000000-0005-0000-0000-0000C0BD0000}"/>
    <cellStyle name="Total 20 3 3" xfId="48532" xr:uid="{00000000-0005-0000-0000-0000C1BD0000}"/>
    <cellStyle name="Total 20 3 3 2" xfId="48533" xr:uid="{00000000-0005-0000-0000-0000C2BD0000}"/>
    <cellStyle name="Total 20 3 3 2 2" xfId="48534" xr:uid="{00000000-0005-0000-0000-0000C3BD0000}"/>
    <cellStyle name="Total 20 3 3 2 3" xfId="48535" xr:uid="{00000000-0005-0000-0000-0000C4BD0000}"/>
    <cellStyle name="Total 20 3 3 3" xfId="48536" xr:uid="{00000000-0005-0000-0000-0000C5BD0000}"/>
    <cellStyle name="Total 20 3 3 4" xfId="48537" xr:uid="{00000000-0005-0000-0000-0000C6BD0000}"/>
    <cellStyle name="Total 20 3 4" xfId="48538" xr:uid="{00000000-0005-0000-0000-0000C7BD0000}"/>
    <cellStyle name="Total 20 3 4 2" xfId="48539" xr:uid="{00000000-0005-0000-0000-0000C8BD0000}"/>
    <cellStyle name="Total 20 3 4 3" xfId="48540" xr:uid="{00000000-0005-0000-0000-0000C9BD0000}"/>
    <cellStyle name="Total 20 3 5" xfId="48541" xr:uid="{00000000-0005-0000-0000-0000CABD0000}"/>
    <cellStyle name="Total 20 3 6" xfId="48542" xr:uid="{00000000-0005-0000-0000-0000CBBD0000}"/>
    <cellStyle name="Total 20 4" xfId="48543" xr:uid="{00000000-0005-0000-0000-0000CCBD0000}"/>
    <cellStyle name="Total 20 4 2" xfId="48544" xr:uid="{00000000-0005-0000-0000-0000CDBD0000}"/>
    <cellStyle name="Total 20 4 2 2" xfId="48545" xr:uid="{00000000-0005-0000-0000-0000CEBD0000}"/>
    <cellStyle name="Total 20 4 2 2 2" xfId="48546" xr:uid="{00000000-0005-0000-0000-0000CFBD0000}"/>
    <cellStyle name="Total 20 4 2 2 3" xfId="48547" xr:uid="{00000000-0005-0000-0000-0000D0BD0000}"/>
    <cellStyle name="Total 20 4 2 3" xfId="48548" xr:uid="{00000000-0005-0000-0000-0000D1BD0000}"/>
    <cellStyle name="Total 20 4 2 4" xfId="48549" xr:uid="{00000000-0005-0000-0000-0000D2BD0000}"/>
    <cellStyle name="Total 20 4 3" xfId="48550" xr:uid="{00000000-0005-0000-0000-0000D3BD0000}"/>
    <cellStyle name="Total 20 4 3 2" xfId="48551" xr:uid="{00000000-0005-0000-0000-0000D4BD0000}"/>
    <cellStyle name="Total 20 4 3 2 2" xfId="48552" xr:uid="{00000000-0005-0000-0000-0000D5BD0000}"/>
    <cellStyle name="Total 20 4 3 2 3" xfId="48553" xr:uid="{00000000-0005-0000-0000-0000D6BD0000}"/>
    <cellStyle name="Total 20 4 3 3" xfId="48554" xr:uid="{00000000-0005-0000-0000-0000D7BD0000}"/>
    <cellStyle name="Total 20 4 3 4" xfId="48555" xr:uid="{00000000-0005-0000-0000-0000D8BD0000}"/>
    <cellStyle name="Total 20 4 4" xfId="48556" xr:uid="{00000000-0005-0000-0000-0000D9BD0000}"/>
    <cellStyle name="Total 20 4 4 2" xfId="48557" xr:uid="{00000000-0005-0000-0000-0000DABD0000}"/>
    <cellStyle name="Total 20 4 4 3" xfId="48558" xr:uid="{00000000-0005-0000-0000-0000DBBD0000}"/>
    <cellStyle name="Total 20 4 5" xfId="48559" xr:uid="{00000000-0005-0000-0000-0000DCBD0000}"/>
    <cellStyle name="Total 20 4 6" xfId="48560" xr:uid="{00000000-0005-0000-0000-0000DDBD0000}"/>
    <cellStyle name="Total 20 5" xfId="48561" xr:uid="{00000000-0005-0000-0000-0000DEBD0000}"/>
    <cellStyle name="Total 20 5 2" xfId="48562" xr:uid="{00000000-0005-0000-0000-0000DFBD0000}"/>
    <cellStyle name="Total 20 5 2 2" xfId="48563" xr:uid="{00000000-0005-0000-0000-0000E0BD0000}"/>
    <cellStyle name="Total 20 5 2 2 2" xfId="48564" xr:uid="{00000000-0005-0000-0000-0000E1BD0000}"/>
    <cellStyle name="Total 20 5 2 2 3" xfId="48565" xr:uid="{00000000-0005-0000-0000-0000E2BD0000}"/>
    <cellStyle name="Total 20 5 2 3" xfId="48566" xr:uid="{00000000-0005-0000-0000-0000E3BD0000}"/>
    <cellStyle name="Total 20 5 2 4" xfId="48567" xr:uid="{00000000-0005-0000-0000-0000E4BD0000}"/>
    <cellStyle name="Total 20 5 3" xfId="48568" xr:uid="{00000000-0005-0000-0000-0000E5BD0000}"/>
    <cellStyle name="Total 20 5 3 2" xfId="48569" xr:uid="{00000000-0005-0000-0000-0000E6BD0000}"/>
    <cellStyle name="Total 20 5 3 2 2" xfId="48570" xr:uid="{00000000-0005-0000-0000-0000E7BD0000}"/>
    <cellStyle name="Total 20 5 3 2 3" xfId="48571" xr:uid="{00000000-0005-0000-0000-0000E8BD0000}"/>
    <cellStyle name="Total 20 5 3 3" xfId="48572" xr:uid="{00000000-0005-0000-0000-0000E9BD0000}"/>
    <cellStyle name="Total 20 5 3 4" xfId="48573" xr:uid="{00000000-0005-0000-0000-0000EABD0000}"/>
    <cellStyle name="Total 20 5 4" xfId="48574" xr:uid="{00000000-0005-0000-0000-0000EBBD0000}"/>
    <cellStyle name="Total 20 5 4 2" xfId="48575" xr:uid="{00000000-0005-0000-0000-0000ECBD0000}"/>
    <cellStyle name="Total 20 5 4 2 2" xfId="48576" xr:uid="{00000000-0005-0000-0000-0000EDBD0000}"/>
    <cellStyle name="Total 20 5 4 2 3" xfId="48577" xr:uid="{00000000-0005-0000-0000-0000EEBD0000}"/>
    <cellStyle name="Total 20 5 4 3" xfId="48578" xr:uid="{00000000-0005-0000-0000-0000EFBD0000}"/>
    <cellStyle name="Total 20 5 4 4" xfId="48579" xr:uid="{00000000-0005-0000-0000-0000F0BD0000}"/>
    <cellStyle name="Total 20 5 5" xfId="48580" xr:uid="{00000000-0005-0000-0000-0000F1BD0000}"/>
    <cellStyle name="Total 20 5 5 2" xfId="48581" xr:uid="{00000000-0005-0000-0000-0000F2BD0000}"/>
    <cellStyle name="Total 20 5 5 3" xfId="48582" xr:uid="{00000000-0005-0000-0000-0000F3BD0000}"/>
    <cellStyle name="Total 20 5 6" xfId="48583" xr:uid="{00000000-0005-0000-0000-0000F4BD0000}"/>
    <cellStyle name="Total 20 5 7" xfId="48584" xr:uid="{00000000-0005-0000-0000-0000F5BD0000}"/>
    <cellStyle name="Total 20 6" xfId="48585" xr:uid="{00000000-0005-0000-0000-0000F6BD0000}"/>
    <cellStyle name="Total 20 6 2" xfId="48586" xr:uid="{00000000-0005-0000-0000-0000F7BD0000}"/>
    <cellStyle name="Total 20 6 2 2" xfId="48587" xr:uid="{00000000-0005-0000-0000-0000F8BD0000}"/>
    <cellStyle name="Total 20 6 2 2 2" xfId="48588" xr:uid="{00000000-0005-0000-0000-0000F9BD0000}"/>
    <cellStyle name="Total 20 6 2 2 3" xfId="48589" xr:uid="{00000000-0005-0000-0000-0000FABD0000}"/>
    <cellStyle name="Total 20 6 2 3" xfId="48590" xr:uid="{00000000-0005-0000-0000-0000FBBD0000}"/>
    <cellStyle name="Total 20 6 2 4" xfId="48591" xr:uid="{00000000-0005-0000-0000-0000FCBD0000}"/>
    <cellStyle name="Total 20 6 3" xfId="48592" xr:uid="{00000000-0005-0000-0000-0000FDBD0000}"/>
    <cellStyle name="Total 20 6 3 2" xfId="48593" xr:uid="{00000000-0005-0000-0000-0000FEBD0000}"/>
    <cellStyle name="Total 20 6 3 2 2" xfId="48594" xr:uid="{00000000-0005-0000-0000-0000FFBD0000}"/>
    <cellStyle name="Total 20 6 3 2 3" xfId="48595" xr:uid="{00000000-0005-0000-0000-000000BE0000}"/>
    <cellStyle name="Total 20 6 3 3" xfId="48596" xr:uid="{00000000-0005-0000-0000-000001BE0000}"/>
    <cellStyle name="Total 20 6 3 4" xfId="48597" xr:uid="{00000000-0005-0000-0000-000002BE0000}"/>
    <cellStyle name="Total 20 6 4" xfId="48598" xr:uid="{00000000-0005-0000-0000-000003BE0000}"/>
    <cellStyle name="Total 20 6 4 2" xfId="48599" xr:uid="{00000000-0005-0000-0000-000004BE0000}"/>
    <cellStyle name="Total 20 6 4 3" xfId="48600" xr:uid="{00000000-0005-0000-0000-000005BE0000}"/>
    <cellStyle name="Total 20 6 5" xfId="48601" xr:uid="{00000000-0005-0000-0000-000006BE0000}"/>
    <cellStyle name="Total 20 6 6" xfId="48602" xr:uid="{00000000-0005-0000-0000-000007BE0000}"/>
    <cellStyle name="Total 20 7" xfId="48603" xr:uid="{00000000-0005-0000-0000-000008BE0000}"/>
    <cellStyle name="Total 20 7 2" xfId="48604" xr:uid="{00000000-0005-0000-0000-000009BE0000}"/>
    <cellStyle name="Total 20 7 2 2" xfId="48605" xr:uid="{00000000-0005-0000-0000-00000ABE0000}"/>
    <cellStyle name="Total 20 7 2 3" xfId="48606" xr:uid="{00000000-0005-0000-0000-00000BBE0000}"/>
    <cellStyle name="Total 20 7 3" xfId="48607" xr:uid="{00000000-0005-0000-0000-00000CBE0000}"/>
    <cellStyle name="Total 20 7 4" xfId="48608" xr:uid="{00000000-0005-0000-0000-00000DBE0000}"/>
    <cellStyle name="Total 20 8" xfId="48609" xr:uid="{00000000-0005-0000-0000-00000EBE0000}"/>
    <cellStyle name="Total 20 8 2" xfId="48610" xr:uid="{00000000-0005-0000-0000-00000FBE0000}"/>
    <cellStyle name="Total 20 8 2 2" xfId="48611" xr:uid="{00000000-0005-0000-0000-000010BE0000}"/>
    <cellStyle name="Total 20 8 2 3" xfId="48612" xr:uid="{00000000-0005-0000-0000-000011BE0000}"/>
    <cellStyle name="Total 20 8 3" xfId="48613" xr:uid="{00000000-0005-0000-0000-000012BE0000}"/>
    <cellStyle name="Total 20 8 4" xfId="48614" xr:uid="{00000000-0005-0000-0000-000013BE0000}"/>
    <cellStyle name="Total 20 9" xfId="48615" xr:uid="{00000000-0005-0000-0000-000014BE0000}"/>
    <cellStyle name="Total 20 9 2" xfId="48616" xr:uid="{00000000-0005-0000-0000-000015BE0000}"/>
    <cellStyle name="Total 20 9 2 2" xfId="48617" xr:uid="{00000000-0005-0000-0000-000016BE0000}"/>
    <cellStyle name="Total 20 9 2 3" xfId="48618" xr:uid="{00000000-0005-0000-0000-000017BE0000}"/>
    <cellStyle name="Total 20 9 3" xfId="48619" xr:uid="{00000000-0005-0000-0000-000018BE0000}"/>
    <cellStyle name="Total 20 9 4" xfId="48620" xr:uid="{00000000-0005-0000-0000-000019BE0000}"/>
    <cellStyle name="Total 21" xfId="48621" xr:uid="{00000000-0005-0000-0000-00001ABE0000}"/>
    <cellStyle name="Total 21 10" xfId="48622" xr:uid="{00000000-0005-0000-0000-00001BBE0000}"/>
    <cellStyle name="Total 21 10 2" xfId="48623" xr:uid="{00000000-0005-0000-0000-00001CBE0000}"/>
    <cellStyle name="Total 21 10 3" xfId="48624" xr:uid="{00000000-0005-0000-0000-00001DBE0000}"/>
    <cellStyle name="Total 21 11" xfId="48625" xr:uid="{00000000-0005-0000-0000-00001EBE0000}"/>
    <cellStyle name="Total 21 11 2" xfId="48626" xr:uid="{00000000-0005-0000-0000-00001FBE0000}"/>
    <cellStyle name="Total 21 11 3" xfId="48627" xr:uid="{00000000-0005-0000-0000-000020BE0000}"/>
    <cellStyle name="Total 21 12" xfId="48628" xr:uid="{00000000-0005-0000-0000-000021BE0000}"/>
    <cellStyle name="Total 21 12 2" xfId="48629" xr:uid="{00000000-0005-0000-0000-000022BE0000}"/>
    <cellStyle name="Total 21 12 3" xfId="48630" xr:uid="{00000000-0005-0000-0000-000023BE0000}"/>
    <cellStyle name="Total 21 13" xfId="48631" xr:uid="{00000000-0005-0000-0000-000024BE0000}"/>
    <cellStyle name="Total 21 2" xfId="48632" xr:uid="{00000000-0005-0000-0000-000025BE0000}"/>
    <cellStyle name="Total 21 2 2" xfId="48633" xr:uid="{00000000-0005-0000-0000-000026BE0000}"/>
    <cellStyle name="Total 21 2 2 2" xfId="48634" xr:uid="{00000000-0005-0000-0000-000027BE0000}"/>
    <cellStyle name="Total 21 2 2 2 2" xfId="48635" xr:uid="{00000000-0005-0000-0000-000028BE0000}"/>
    <cellStyle name="Total 21 2 2 2 3" xfId="48636" xr:uid="{00000000-0005-0000-0000-000029BE0000}"/>
    <cellStyle name="Total 21 2 2 3" xfId="48637" xr:uid="{00000000-0005-0000-0000-00002ABE0000}"/>
    <cellStyle name="Total 21 2 2 4" xfId="48638" xr:uid="{00000000-0005-0000-0000-00002BBE0000}"/>
    <cellStyle name="Total 21 2 3" xfId="48639" xr:uid="{00000000-0005-0000-0000-00002CBE0000}"/>
    <cellStyle name="Total 21 2 3 2" xfId="48640" xr:uid="{00000000-0005-0000-0000-00002DBE0000}"/>
    <cellStyle name="Total 21 2 3 2 2" xfId="48641" xr:uid="{00000000-0005-0000-0000-00002EBE0000}"/>
    <cellStyle name="Total 21 2 3 2 3" xfId="48642" xr:uid="{00000000-0005-0000-0000-00002FBE0000}"/>
    <cellStyle name="Total 21 2 3 3" xfId="48643" xr:uid="{00000000-0005-0000-0000-000030BE0000}"/>
    <cellStyle name="Total 21 2 3 4" xfId="48644" xr:uid="{00000000-0005-0000-0000-000031BE0000}"/>
    <cellStyle name="Total 21 2 4" xfId="48645" xr:uid="{00000000-0005-0000-0000-000032BE0000}"/>
    <cellStyle name="Total 21 2 4 2" xfId="48646" xr:uid="{00000000-0005-0000-0000-000033BE0000}"/>
    <cellStyle name="Total 21 2 4 3" xfId="48647" xr:uid="{00000000-0005-0000-0000-000034BE0000}"/>
    <cellStyle name="Total 21 2 5" xfId="48648" xr:uid="{00000000-0005-0000-0000-000035BE0000}"/>
    <cellStyle name="Total 21 2 5 2" xfId="48649" xr:uid="{00000000-0005-0000-0000-000036BE0000}"/>
    <cellStyle name="Total 21 2 5 3" xfId="48650" xr:uid="{00000000-0005-0000-0000-000037BE0000}"/>
    <cellStyle name="Total 21 2 6" xfId="48651" xr:uid="{00000000-0005-0000-0000-000038BE0000}"/>
    <cellStyle name="Total 21 2 7" xfId="48652" xr:uid="{00000000-0005-0000-0000-000039BE0000}"/>
    <cellStyle name="Total 21 3" xfId="48653" xr:uid="{00000000-0005-0000-0000-00003ABE0000}"/>
    <cellStyle name="Total 21 3 2" xfId="48654" xr:uid="{00000000-0005-0000-0000-00003BBE0000}"/>
    <cellStyle name="Total 21 3 2 2" xfId="48655" xr:uid="{00000000-0005-0000-0000-00003CBE0000}"/>
    <cellStyle name="Total 21 3 2 2 2" xfId="48656" xr:uid="{00000000-0005-0000-0000-00003DBE0000}"/>
    <cellStyle name="Total 21 3 2 2 3" xfId="48657" xr:uid="{00000000-0005-0000-0000-00003EBE0000}"/>
    <cellStyle name="Total 21 3 2 3" xfId="48658" xr:uid="{00000000-0005-0000-0000-00003FBE0000}"/>
    <cellStyle name="Total 21 3 2 4" xfId="48659" xr:uid="{00000000-0005-0000-0000-000040BE0000}"/>
    <cellStyle name="Total 21 3 3" xfId="48660" xr:uid="{00000000-0005-0000-0000-000041BE0000}"/>
    <cellStyle name="Total 21 3 3 2" xfId="48661" xr:uid="{00000000-0005-0000-0000-000042BE0000}"/>
    <cellStyle name="Total 21 3 3 2 2" xfId="48662" xr:uid="{00000000-0005-0000-0000-000043BE0000}"/>
    <cellStyle name="Total 21 3 3 2 3" xfId="48663" xr:uid="{00000000-0005-0000-0000-000044BE0000}"/>
    <cellStyle name="Total 21 3 3 3" xfId="48664" xr:uid="{00000000-0005-0000-0000-000045BE0000}"/>
    <cellStyle name="Total 21 3 3 4" xfId="48665" xr:uid="{00000000-0005-0000-0000-000046BE0000}"/>
    <cellStyle name="Total 21 3 4" xfId="48666" xr:uid="{00000000-0005-0000-0000-000047BE0000}"/>
    <cellStyle name="Total 21 3 4 2" xfId="48667" xr:uid="{00000000-0005-0000-0000-000048BE0000}"/>
    <cellStyle name="Total 21 3 4 3" xfId="48668" xr:uid="{00000000-0005-0000-0000-000049BE0000}"/>
    <cellStyle name="Total 21 3 5" xfId="48669" xr:uid="{00000000-0005-0000-0000-00004ABE0000}"/>
    <cellStyle name="Total 21 3 6" xfId="48670" xr:uid="{00000000-0005-0000-0000-00004BBE0000}"/>
    <cellStyle name="Total 21 4" xfId="48671" xr:uid="{00000000-0005-0000-0000-00004CBE0000}"/>
    <cellStyle name="Total 21 4 2" xfId="48672" xr:uid="{00000000-0005-0000-0000-00004DBE0000}"/>
    <cellStyle name="Total 21 4 2 2" xfId="48673" xr:uid="{00000000-0005-0000-0000-00004EBE0000}"/>
    <cellStyle name="Total 21 4 2 2 2" xfId="48674" xr:uid="{00000000-0005-0000-0000-00004FBE0000}"/>
    <cellStyle name="Total 21 4 2 2 3" xfId="48675" xr:uid="{00000000-0005-0000-0000-000050BE0000}"/>
    <cellStyle name="Total 21 4 2 3" xfId="48676" xr:uid="{00000000-0005-0000-0000-000051BE0000}"/>
    <cellStyle name="Total 21 4 2 4" xfId="48677" xr:uid="{00000000-0005-0000-0000-000052BE0000}"/>
    <cellStyle name="Total 21 4 3" xfId="48678" xr:uid="{00000000-0005-0000-0000-000053BE0000}"/>
    <cellStyle name="Total 21 4 3 2" xfId="48679" xr:uid="{00000000-0005-0000-0000-000054BE0000}"/>
    <cellStyle name="Total 21 4 3 2 2" xfId="48680" xr:uid="{00000000-0005-0000-0000-000055BE0000}"/>
    <cellStyle name="Total 21 4 3 2 3" xfId="48681" xr:uid="{00000000-0005-0000-0000-000056BE0000}"/>
    <cellStyle name="Total 21 4 3 3" xfId="48682" xr:uid="{00000000-0005-0000-0000-000057BE0000}"/>
    <cellStyle name="Total 21 4 3 4" xfId="48683" xr:uid="{00000000-0005-0000-0000-000058BE0000}"/>
    <cellStyle name="Total 21 4 4" xfId="48684" xr:uid="{00000000-0005-0000-0000-000059BE0000}"/>
    <cellStyle name="Total 21 4 4 2" xfId="48685" xr:uid="{00000000-0005-0000-0000-00005ABE0000}"/>
    <cellStyle name="Total 21 4 4 3" xfId="48686" xr:uid="{00000000-0005-0000-0000-00005BBE0000}"/>
    <cellStyle name="Total 21 4 5" xfId="48687" xr:uid="{00000000-0005-0000-0000-00005CBE0000}"/>
    <cellStyle name="Total 21 4 6" xfId="48688" xr:uid="{00000000-0005-0000-0000-00005DBE0000}"/>
    <cellStyle name="Total 21 5" xfId="48689" xr:uid="{00000000-0005-0000-0000-00005EBE0000}"/>
    <cellStyle name="Total 21 5 2" xfId="48690" xr:uid="{00000000-0005-0000-0000-00005FBE0000}"/>
    <cellStyle name="Total 21 5 2 2" xfId="48691" xr:uid="{00000000-0005-0000-0000-000060BE0000}"/>
    <cellStyle name="Total 21 5 2 2 2" xfId="48692" xr:uid="{00000000-0005-0000-0000-000061BE0000}"/>
    <cellStyle name="Total 21 5 2 2 3" xfId="48693" xr:uid="{00000000-0005-0000-0000-000062BE0000}"/>
    <cellStyle name="Total 21 5 2 3" xfId="48694" xr:uid="{00000000-0005-0000-0000-000063BE0000}"/>
    <cellStyle name="Total 21 5 2 4" xfId="48695" xr:uid="{00000000-0005-0000-0000-000064BE0000}"/>
    <cellStyle name="Total 21 5 3" xfId="48696" xr:uid="{00000000-0005-0000-0000-000065BE0000}"/>
    <cellStyle name="Total 21 5 3 2" xfId="48697" xr:uid="{00000000-0005-0000-0000-000066BE0000}"/>
    <cellStyle name="Total 21 5 3 2 2" xfId="48698" xr:uid="{00000000-0005-0000-0000-000067BE0000}"/>
    <cellStyle name="Total 21 5 3 2 3" xfId="48699" xr:uid="{00000000-0005-0000-0000-000068BE0000}"/>
    <cellStyle name="Total 21 5 3 3" xfId="48700" xr:uid="{00000000-0005-0000-0000-000069BE0000}"/>
    <cellStyle name="Total 21 5 3 4" xfId="48701" xr:uid="{00000000-0005-0000-0000-00006ABE0000}"/>
    <cellStyle name="Total 21 5 4" xfId="48702" xr:uid="{00000000-0005-0000-0000-00006BBE0000}"/>
    <cellStyle name="Total 21 5 4 2" xfId="48703" xr:uid="{00000000-0005-0000-0000-00006CBE0000}"/>
    <cellStyle name="Total 21 5 4 2 2" xfId="48704" xr:uid="{00000000-0005-0000-0000-00006DBE0000}"/>
    <cellStyle name="Total 21 5 4 2 3" xfId="48705" xr:uid="{00000000-0005-0000-0000-00006EBE0000}"/>
    <cellStyle name="Total 21 5 4 3" xfId="48706" xr:uid="{00000000-0005-0000-0000-00006FBE0000}"/>
    <cellStyle name="Total 21 5 4 4" xfId="48707" xr:uid="{00000000-0005-0000-0000-000070BE0000}"/>
    <cellStyle name="Total 21 5 5" xfId="48708" xr:uid="{00000000-0005-0000-0000-000071BE0000}"/>
    <cellStyle name="Total 21 5 5 2" xfId="48709" xr:uid="{00000000-0005-0000-0000-000072BE0000}"/>
    <cellStyle name="Total 21 5 5 3" xfId="48710" xr:uid="{00000000-0005-0000-0000-000073BE0000}"/>
    <cellStyle name="Total 21 5 6" xfId="48711" xr:uid="{00000000-0005-0000-0000-000074BE0000}"/>
    <cellStyle name="Total 21 5 7" xfId="48712" xr:uid="{00000000-0005-0000-0000-000075BE0000}"/>
    <cellStyle name="Total 21 6" xfId="48713" xr:uid="{00000000-0005-0000-0000-000076BE0000}"/>
    <cellStyle name="Total 21 6 2" xfId="48714" xr:uid="{00000000-0005-0000-0000-000077BE0000}"/>
    <cellStyle name="Total 21 6 2 2" xfId="48715" xr:uid="{00000000-0005-0000-0000-000078BE0000}"/>
    <cellStyle name="Total 21 6 2 2 2" xfId="48716" xr:uid="{00000000-0005-0000-0000-000079BE0000}"/>
    <cellStyle name="Total 21 6 2 2 3" xfId="48717" xr:uid="{00000000-0005-0000-0000-00007ABE0000}"/>
    <cellStyle name="Total 21 6 2 3" xfId="48718" xr:uid="{00000000-0005-0000-0000-00007BBE0000}"/>
    <cellStyle name="Total 21 6 2 4" xfId="48719" xr:uid="{00000000-0005-0000-0000-00007CBE0000}"/>
    <cellStyle name="Total 21 6 3" xfId="48720" xr:uid="{00000000-0005-0000-0000-00007DBE0000}"/>
    <cellStyle name="Total 21 6 3 2" xfId="48721" xr:uid="{00000000-0005-0000-0000-00007EBE0000}"/>
    <cellStyle name="Total 21 6 3 2 2" xfId="48722" xr:uid="{00000000-0005-0000-0000-00007FBE0000}"/>
    <cellStyle name="Total 21 6 3 2 3" xfId="48723" xr:uid="{00000000-0005-0000-0000-000080BE0000}"/>
    <cellStyle name="Total 21 6 3 3" xfId="48724" xr:uid="{00000000-0005-0000-0000-000081BE0000}"/>
    <cellStyle name="Total 21 6 3 4" xfId="48725" xr:uid="{00000000-0005-0000-0000-000082BE0000}"/>
    <cellStyle name="Total 21 6 4" xfId="48726" xr:uid="{00000000-0005-0000-0000-000083BE0000}"/>
    <cellStyle name="Total 21 6 4 2" xfId="48727" xr:uid="{00000000-0005-0000-0000-000084BE0000}"/>
    <cellStyle name="Total 21 6 4 3" xfId="48728" xr:uid="{00000000-0005-0000-0000-000085BE0000}"/>
    <cellStyle name="Total 21 6 5" xfId="48729" xr:uid="{00000000-0005-0000-0000-000086BE0000}"/>
    <cellStyle name="Total 21 6 6" xfId="48730" xr:uid="{00000000-0005-0000-0000-000087BE0000}"/>
    <cellStyle name="Total 21 7" xfId="48731" xr:uid="{00000000-0005-0000-0000-000088BE0000}"/>
    <cellStyle name="Total 21 7 2" xfId="48732" xr:uid="{00000000-0005-0000-0000-000089BE0000}"/>
    <cellStyle name="Total 21 7 2 2" xfId="48733" xr:uid="{00000000-0005-0000-0000-00008ABE0000}"/>
    <cellStyle name="Total 21 7 2 3" xfId="48734" xr:uid="{00000000-0005-0000-0000-00008BBE0000}"/>
    <cellStyle name="Total 21 7 3" xfId="48735" xr:uid="{00000000-0005-0000-0000-00008CBE0000}"/>
    <cellStyle name="Total 21 7 4" xfId="48736" xr:uid="{00000000-0005-0000-0000-00008DBE0000}"/>
    <cellStyle name="Total 21 8" xfId="48737" xr:uid="{00000000-0005-0000-0000-00008EBE0000}"/>
    <cellStyle name="Total 21 8 2" xfId="48738" xr:uid="{00000000-0005-0000-0000-00008FBE0000}"/>
    <cellStyle name="Total 21 8 2 2" xfId="48739" xr:uid="{00000000-0005-0000-0000-000090BE0000}"/>
    <cellStyle name="Total 21 8 2 3" xfId="48740" xr:uid="{00000000-0005-0000-0000-000091BE0000}"/>
    <cellStyle name="Total 21 8 3" xfId="48741" xr:uid="{00000000-0005-0000-0000-000092BE0000}"/>
    <cellStyle name="Total 21 8 4" xfId="48742" xr:uid="{00000000-0005-0000-0000-000093BE0000}"/>
    <cellStyle name="Total 21 9" xfId="48743" xr:uid="{00000000-0005-0000-0000-000094BE0000}"/>
    <cellStyle name="Total 21 9 2" xfId="48744" xr:uid="{00000000-0005-0000-0000-000095BE0000}"/>
    <cellStyle name="Total 21 9 2 2" xfId="48745" xr:uid="{00000000-0005-0000-0000-000096BE0000}"/>
    <cellStyle name="Total 21 9 2 3" xfId="48746" xr:uid="{00000000-0005-0000-0000-000097BE0000}"/>
    <cellStyle name="Total 21 9 3" xfId="48747" xr:uid="{00000000-0005-0000-0000-000098BE0000}"/>
    <cellStyle name="Total 21 9 4" xfId="48748" xr:uid="{00000000-0005-0000-0000-000099BE0000}"/>
    <cellStyle name="Total 22" xfId="48749" xr:uid="{00000000-0005-0000-0000-00009ABE0000}"/>
    <cellStyle name="Total 22 10" xfId="48750" xr:uid="{00000000-0005-0000-0000-00009BBE0000}"/>
    <cellStyle name="Total 22 10 2" xfId="48751" xr:uid="{00000000-0005-0000-0000-00009CBE0000}"/>
    <cellStyle name="Total 22 10 3" xfId="48752" xr:uid="{00000000-0005-0000-0000-00009DBE0000}"/>
    <cellStyle name="Total 22 11" xfId="48753" xr:uid="{00000000-0005-0000-0000-00009EBE0000}"/>
    <cellStyle name="Total 22 11 2" xfId="48754" xr:uid="{00000000-0005-0000-0000-00009FBE0000}"/>
    <cellStyle name="Total 22 11 3" xfId="48755" xr:uid="{00000000-0005-0000-0000-0000A0BE0000}"/>
    <cellStyle name="Total 22 12" xfId="48756" xr:uid="{00000000-0005-0000-0000-0000A1BE0000}"/>
    <cellStyle name="Total 22 12 2" xfId="48757" xr:uid="{00000000-0005-0000-0000-0000A2BE0000}"/>
    <cellStyle name="Total 22 12 3" xfId="48758" xr:uid="{00000000-0005-0000-0000-0000A3BE0000}"/>
    <cellStyle name="Total 22 13" xfId="48759" xr:uid="{00000000-0005-0000-0000-0000A4BE0000}"/>
    <cellStyle name="Total 22 2" xfId="48760" xr:uid="{00000000-0005-0000-0000-0000A5BE0000}"/>
    <cellStyle name="Total 22 2 2" xfId="48761" xr:uid="{00000000-0005-0000-0000-0000A6BE0000}"/>
    <cellStyle name="Total 22 2 2 2" xfId="48762" xr:uid="{00000000-0005-0000-0000-0000A7BE0000}"/>
    <cellStyle name="Total 22 2 2 2 2" xfId="48763" xr:uid="{00000000-0005-0000-0000-0000A8BE0000}"/>
    <cellStyle name="Total 22 2 2 2 3" xfId="48764" xr:uid="{00000000-0005-0000-0000-0000A9BE0000}"/>
    <cellStyle name="Total 22 2 2 3" xfId="48765" xr:uid="{00000000-0005-0000-0000-0000AABE0000}"/>
    <cellStyle name="Total 22 2 2 4" xfId="48766" xr:uid="{00000000-0005-0000-0000-0000ABBE0000}"/>
    <cellStyle name="Total 22 2 3" xfId="48767" xr:uid="{00000000-0005-0000-0000-0000ACBE0000}"/>
    <cellStyle name="Total 22 2 3 2" xfId="48768" xr:uid="{00000000-0005-0000-0000-0000ADBE0000}"/>
    <cellStyle name="Total 22 2 3 2 2" xfId="48769" xr:uid="{00000000-0005-0000-0000-0000AEBE0000}"/>
    <cellStyle name="Total 22 2 3 2 3" xfId="48770" xr:uid="{00000000-0005-0000-0000-0000AFBE0000}"/>
    <cellStyle name="Total 22 2 3 3" xfId="48771" xr:uid="{00000000-0005-0000-0000-0000B0BE0000}"/>
    <cellStyle name="Total 22 2 3 4" xfId="48772" xr:uid="{00000000-0005-0000-0000-0000B1BE0000}"/>
    <cellStyle name="Total 22 2 4" xfId="48773" xr:uid="{00000000-0005-0000-0000-0000B2BE0000}"/>
    <cellStyle name="Total 22 2 4 2" xfId="48774" xr:uid="{00000000-0005-0000-0000-0000B3BE0000}"/>
    <cellStyle name="Total 22 2 4 3" xfId="48775" xr:uid="{00000000-0005-0000-0000-0000B4BE0000}"/>
    <cellStyle name="Total 22 2 5" xfId="48776" xr:uid="{00000000-0005-0000-0000-0000B5BE0000}"/>
    <cellStyle name="Total 22 2 5 2" xfId="48777" xr:uid="{00000000-0005-0000-0000-0000B6BE0000}"/>
    <cellStyle name="Total 22 2 5 3" xfId="48778" xr:uid="{00000000-0005-0000-0000-0000B7BE0000}"/>
    <cellStyle name="Total 22 2 6" xfId="48779" xr:uid="{00000000-0005-0000-0000-0000B8BE0000}"/>
    <cellStyle name="Total 22 2 7" xfId="48780" xr:uid="{00000000-0005-0000-0000-0000B9BE0000}"/>
    <cellStyle name="Total 22 3" xfId="48781" xr:uid="{00000000-0005-0000-0000-0000BABE0000}"/>
    <cellStyle name="Total 22 3 2" xfId="48782" xr:uid="{00000000-0005-0000-0000-0000BBBE0000}"/>
    <cellStyle name="Total 22 3 2 2" xfId="48783" xr:uid="{00000000-0005-0000-0000-0000BCBE0000}"/>
    <cellStyle name="Total 22 3 2 2 2" xfId="48784" xr:uid="{00000000-0005-0000-0000-0000BDBE0000}"/>
    <cellStyle name="Total 22 3 2 2 3" xfId="48785" xr:uid="{00000000-0005-0000-0000-0000BEBE0000}"/>
    <cellStyle name="Total 22 3 2 3" xfId="48786" xr:uid="{00000000-0005-0000-0000-0000BFBE0000}"/>
    <cellStyle name="Total 22 3 2 4" xfId="48787" xr:uid="{00000000-0005-0000-0000-0000C0BE0000}"/>
    <cellStyle name="Total 22 3 3" xfId="48788" xr:uid="{00000000-0005-0000-0000-0000C1BE0000}"/>
    <cellStyle name="Total 22 3 3 2" xfId="48789" xr:uid="{00000000-0005-0000-0000-0000C2BE0000}"/>
    <cellStyle name="Total 22 3 3 2 2" xfId="48790" xr:uid="{00000000-0005-0000-0000-0000C3BE0000}"/>
    <cellStyle name="Total 22 3 3 2 3" xfId="48791" xr:uid="{00000000-0005-0000-0000-0000C4BE0000}"/>
    <cellStyle name="Total 22 3 3 3" xfId="48792" xr:uid="{00000000-0005-0000-0000-0000C5BE0000}"/>
    <cellStyle name="Total 22 3 3 4" xfId="48793" xr:uid="{00000000-0005-0000-0000-0000C6BE0000}"/>
    <cellStyle name="Total 22 3 4" xfId="48794" xr:uid="{00000000-0005-0000-0000-0000C7BE0000}"/>
    <cellStyle name="Total 22 3 4 2" xfId="48795" xr:uid="{00000000-0005-0000-0000-0000C8BE0000}"/>
    <cellStyle name="Total 22 3 4 3" xfId="48796" xr:uid="{00000000-0005-0000-0000-0000C9BE0000}"/>
    <cellStyle name="Total 22 3 5" xfId="48797" xr:uid="{00000000-0005-0000-0000-0000CABE0000}"/>
    <cellStyle name="Total 22 3 6" xfId="48798" xr:uid="{00000000-0005-0000-0000-0000CBBE0000}"/>
    <cellStyle name="Total 22 4" xfId="48799" xr:uid="{00000000-0005-0000-0000-0000CCBE0000}"/>
    <cellStyle name="Total 22 4 2" xfId="48800" xr:uid="{00000000-0005-0000-0000-0000CDBE0000}"/>
    <cellStyle name="Total 22 4 2 2" xfId="48801" xr:uid="{00000000-0005-0000-0000-0000CEBE0000}"/>
    <cellStyle name="Total 22 4 2 2 2" xfId="48802" xr:uid="{00000000-0005-0000-0000-0000CFBE0000}"/>
    <cellStyle name="Total 22 4 2 2 3" xfId="48803" xr:uid="{00000000-0005-0000-0000-0000D0BE0000}"/>
    <cellStyle name="Total 22 4 2 3" xfId="48804" xr:uid="{00000000-0005-0000-0000-0000D1BE0000}"/>
    <cellStyle name="Total 22 4 2 4" xfId="48805" xr:uid="{00000000-0005-0000-0000-0000D2BE0000}"/>
    <cellStyle name="Total 22 4 3" xfId="48806" xr:uid="{00000000-0005-0000-0000-0000D3BE0000}"/>
    <cellStyle name="Total 22 4 3 2" xfId="48807" xr:uid="{00000000-0005-0000-0000-0000D4BE0000}"/>
    <cellStyle name="Total 22 4 3 2 2" xfId="48808" xr:uid="{00000000-0005-0000-0000-0000D5BE0000}"/>
    <cellStyle name="Total 22 4 3 2 3" xfId="48809" xr:uid="{00000000-0005-0000-0000-0000D6BE0000}"/>
    <cellStyle name="Total 22 4 3 3" xfId="48810" xr:uid="{00000000-0005-0000-0000-0000D7BE0000}"/>
    <cellStyle name="Total 22 4 3 4" xfId="48811" xr:uid="{00000000-0005-0000-0000-0000D8BE0000}"/>
    <cellStyle name="Total 22 4 4" xfId="48812" xr:uid="{00000000-0005-0000-0000-0000D9BE0000}"/>
    <cellStyle name="Total 22 4 4 2" xfId="48813" xr:uid="{00000000-0005-0000-0000-0000DABE0000}"/>
    <cellStyle name="Total 22 4 4 3" xfId="48814" xr:uid="{00000000-0005-0000-0000-0000DBBE0000}"/>
    <cellStyle name="Total 22 4 5" xfId="48815" xr:uid="{00000000-0005-0000-0000-0000DCBE0000}"/>
    <cellStyle name="Total 22 4 6" xfId="48816" xr:uid="{00000000-0005-0000-0000-0000DDBE0000}"/>
    <cellStyle name="Total 22 5" xfId="48817" xr:uid="{00000000-0005-0000-0000-0000DEBE0000}"/>
    <cellStyle name="Total 22 5 2" xfId="48818" xr:uid="{00000000-0005-0000-0000-0000DFBE0000}"/>
    <cellStyle name="Total 22 5 2 2" xfId="48819" xr:uid="{00000000-0005-0000-0000-0000E0BE0000}"/>
    <cellStyle name="Total 22 5 2 2 2" xfId="48820" xr:uid="{00000000-0005-0000-0000-0000E1BE0000}"/>
    <cellStyle name="Total 22 5 2 2 3" xfId="48821" xr:uid="{00000000-0005-0000-0000-0000E2BE0000}"/>
    <cellStyle name="Total 22 5 2 3" xfId="48822" xr:uid="{00000000-0005-0000-0000-0000E3BE0000}"/>
    <cellStyle name="Total 22 5 2 4" xfId="48823" xr:uid="{00000000-0005-0000-0000-0000E4BE0000}"/>
    <cellStyle name="Total 22 5 3" xfId="48824" xr:uid="{00000000-0005-0000-0000-0000E5BE0000}"/>
    <cellStyle name="Total 22 5 3 2" xfId="48825" xr:uid="{00000000-0005-0000-0000-0000E6BE0000}"/>
    <cellStyle name="Total 22 5 3 2 2" xfId="48826" xr:uid="{00000000-0005-0000-0000-0000E7BE0000}"/>
    <cellStyle name="Total 22 5 3 2 3" xfId="48827" xr:uid="{00000000-0005-0000-0000-0000E8BE0000}"/>
    <cellStyle name="Total 22 5 3 3" xfId="48828" xr:uid="{00000000-0005-0000-0000-0000E9BE0000}"/>
    <cellStyle name="Total 22 5 3 4" xfId="48829" xr:uid="{00000000-0005-0000-0000-0000EABE0000}"/>
    <cellStyle name="Total 22 5 4" xfId="48830" xr:uid="{00000000-0005-0000-0000-0000EBBE0000}"/>
    <cellStyle name="Total 22 5 4 2" xfId="48831" xr:uid="{00000000-0005-0000-0000-0000ECBE0000}"/>
    <cellStyle name="Total 22 5 4 2 2" xfId="48832" xr:uid="{00000000-0005-0000-0000-0000EDBE0000}"/>
    <cellStyle name="Total 22 5 4 2 3" xfId="48833" xr:uid="{00000000-0005-0000-0000-0000EEBE0000}"/>
    <cellStyle name="Total 22 5 4 3" xfId="48834" xr:uid="{00000000-0005-0000-0000-0000EFBE0000}"/>
    <cellStyle name="Total 22 5 4 4" xfId="48835" xr:uid="{00000000-0005-0000-0000-0000F0BE0000}"/>
    <cellStyle name="Total 22 5 5" xfId="48836" xr:uid="{00000000-0005-0000-0000-0000F1BE0000}"/>
    <cellStyle name="Total 22 5 5 2" xfId="48837" xr:uid="{00000000-0005-0000-0000-0000F2BE0000}"/>
    <cellStyle name="Total 22 5 5 3" xfId="48838" xr:uid="{00000000-0005-0000-0000-0000F3BE0000}"/>
    <cellStyle name="Total 22 5 6" xfId="48839" xr:uid="{00000000-0005-0000-0000-0000F4BE0000}"/>
    <cellStyle name="Total 22 5 7" xfId="48840" xr:uid="{00000000-0005-0000-0000-0000F5BE0000}"/>
    <cellStyle name="Total 22 6" xfId="48841" xr:uid="{00000000-0005-0000-0000-0000F6BE0000}"/>
    <cellStyle name="Total 22 6 2" xfId="48842" xr:uid="{00000000-0005-0000-0000-0000F7BE0000}"/>
    <cellStyle name="Total 22 6 2 2" xfId="48843" xr:uid="{00000000-0005-0000-0000-0000F8BE0000}"/>
    <cellStyle name="Total 22 6 2 2 2" xfId="48844" xr:uid="{00000000-0005-0000-0000-0000F9BE0000}"/>
    <cellStyle name="Total 22 6 2 2 3" xfId="48845" xr:uid="{00000000-0005-0000-0000-0000FABE0000}"/>
    <cellStyle name="Total 22 6 2 3" xfId="48846" xr:uid="{00000000-0005-0000-0000-0000FBBE0000}"/>
    <cellStyle name="Total 22 6 2 4" xfId="48847" xr:uid="{00000000-0005-0000-0000-0000FCBE0000}"/>
    <cellStyle name="Total 22 6 3" xfId="48848" xr:uid="{00000000-0005-0000-0000-0000FDBE0000}"/>
    <cellStyle name="Total 22 6 3 2" xfId="48849" xr:uid="{00000000-0005-0000-0000-0000FEBE0000}"/>
    <cellStyle name="Total 22 6 3 2 2" xfId="48850" xr:uid="{00000000-0005-0000-0000-0000FFBE0000}"/>
    <cellStyle name="Total 22 6 3 2 3" xfId="48851" xr:uid="{00000000-0005-0000-0000-000000BF0000}"/>
    <cellStyle name="Total 22 6 3 3" xfId="48852" xr:uid="{00000000-0005-0000-0000-000001BF0000}"/>
    <cellStyle name="Total 22 6 3 4" xfId="48853" xr:uid="{00000000-0005-0000-0000-000002BF0000}"/>
    <cellStyle name="Total 22 6 4" xfId="48854" xr:uid="{00000000-0005-0000-0000-000003BF0000}"/>
    <cellStyle name="Total 22 6 4 2" xfId="48855" xr:uid="{00000000-0005-0000-0000-000004BF0000}"/>
    <cellStyle name="Total 22 6 4 3" xfId="48856" xr:uid="{00000000-0005-0000-0000-000005BF0000}"/>
    <cellStyle name="Total 22 6 5" xfId="48857" xr:uid="{00000000-0005-0000-0000-000006BF0000}"/>
    <cellStyle name="Total 22 6 6" xfId="48858" xr:uid="{00000000-0005-0000-0000-000007BF0000}"/>
    <cellStyle name="Total 22 7" xfId="48859" xr:uid="{00000000-0005-0000-0000-000008BF0000}"/>
    <cellStyle name="Total 22 7 2" xfId="48860" xr:uid="{00000000-0005-0000-0000-000009BF0000}"/>
    <cellStyle name="Total 22 7 2 2" xfId="48861" xr:uid="{00000000-0005-0000-0000-00000ABF0000}"/>
    <cellStyle name="Total 22 7 2 3" xfId="48862" xr:uid="{00000000-0005-0000-0000-00000BBF0000}"/>
    <cellStyle name="Total 22 7 3" xfId="48863" xr:uid="{00000000-0005-0000-0000-00000CBF0000}"/>
    <cellStyle name="Total 22 7 4" xfId="48864" xr:uid="{00000000-0005-0000-0000-00000DBF0000}"/>
    <cellStyle name="Total 22 8" xfId="48865" xr:uid="{00000000-0005-0000-0000-00000EBF0000}"/>
    <cellStyle name="Total 22 8 2" xfId="48866" xr:uid="{00000000-0005-0000-0000-00000FBF0000}"/>
    <cellStyle name="Total 22 8 2 2" xfId="48867" xr:uid="{00000000-0005-0000-0000-000010BF0000}"/>
    <cellStyle name="Total 22 8 2 3" xfId="48868" xr:uid="{00000000-0005-0000-0000-000011BF0000}"/>
    <cellStyle name="Total 22 8 3" xfId="48869" xr:uid="{00000000-0005-0000-0000-000012BF0000}"/>
    <cellStyle name="Total 22 8 4" xfId="48870" xr:uid="{00000000-0005-0000-0000-000013BF0000}"/>
    <cellStyle name="Total 22 9" xfId="48871" xr:uid="{00000000-0005-0000-0000-000014BF0000}"/>
    <cellStyle name="Total 22 9 2" xfId="48872" xr:uid="{00000000-0005-0000-0000-000015BF0000}"/>
    <cellStyle name="Total 22 9 2 2" xfId="48873" xr:uid="{00000000-0005-0000-0000-000016BF0000}"/>
    <cellStyle name="Total 22 9 2 3" xfId="48874" xr:uid="{00000000-0005-0000-0000-000017BF0000}"/>
    <cellStyle name="Total 22 9 3" xfId="48875" xr:uid="{00000000-0005-0000-0000-000018BF0000}"/>
    <cellStyle name="Total 22 9 4" xfId="48876" xr:uid="{00000000-0005-0000-0000-000019BF0000}"/>
    <cellStyle name="Total 23" xfId="48877" xr:uid="{00000000-0005-0000-0000-00001ABF0000}"/>
    <cellStyle name="Total 23 10" xfId="48878" xr:uid="{00000000-0005-0000-0000-00001BBF0000}"/>
    <cellStyle name="Total 23 10 2" xfId="48879" xr:uid="{00000000-0005-0000-0000-00001CBF0000}"/>
    <cellStyle name="Total 23 10 3" xfId="48880" xr:uid="{00000000-0005-0000-0000-00001DBF0000}"/>
    <cellStyle name="Total 23 11" xfId="48881" xr:uid="{00000000-0005-0000-0000-00001EBF0000}"/>
    <cellStyle name="Total 23 11 2" xfId="48882" xr:uid="{00000000-0005-0000-0000-00001FBF0000}"/>
    <cellStyle name="Total 23 11 3" xfId="48883" xr:uid="{00000000-0005-0000-0000-000020BF0000}"/>
    <cellStyle name="Total 23 12" xfId="48884" xr:uid="{00000000-0005-0000-0000-000021BF0000}"/>
    <cellStyle name="Total 23 12 2" xfId="48885" xr:uid="{00000000-0005-0000-0000-000022BF0000}"/>
    <cellStyle name="Total 23 12 3" xfId="48886" xr:uid="{00000000-0005-0000-0000-000023BF0000}"/>
    <cellStyle name="Total 23 13" xfId="48887" xr:uid="{00000000-0005-0000-0000-000024BF0000}"/>
    <cellStyle name="Total 23 2" xfId="48888" xr:uid="{00000000-0005-0000-0000-000025BF0000}"/>
    <cellStyle name="Total 23 2 2" xfId="48889" xr:uid="{00000000-0005-0000-0000-000026BF0000}"/>
    <cellStyle name="Total 23 2 2 2" xfId="48890" xr:uid="{00000000-0005-0000-0000-000027BF0000}"/>
    <cellStyle name="Total 23 2 2 2 2" xfId="48891" xr:uid="{00000000-0005-0000-0000-000028BF0000}"/>
    <cellStyle name="Total 23 2 2 2 3" xfId="48892" xr:uid="{00000000-0005-0000-0000-000029BF0000}"/>
    <cellStyle name="Total 23 2 2 3" xfId="48893" xr:uid="{00000000-0005-0000-0000-00002ABF0000}"/>
    <cellStyle name="Total 23 2 2 4" xfId="48894" xr:uid="{00000000-0005-0000-0000-00002BBF0000}"/>
    <cellStyle name="Total 23 2 3" xfId="48895" xr:uid="{00000000-0005-0000-0000-00002CBF0000}"/>
    <cellStyle name="Total 23 2 3 2" xfId="48896" xr:uid="{00000000-0005-0000-0000-00002DBF0000}"/>
    <cellStyle name="Total 23 2 3 2 2" xfId="48897" xr:uid="{00000000-0005-0000-0000-00002EBF0000}"/>
    <cellStyle name="Total 23 2 3 2 3" xfId="48898" xr:uid="{00000000-0005-0000-0000-00002FBF0000}"/>
    <cellStyle name="Total 23 2 3 3" xfId="48899" xr:uid="{00000000-0005-0000-0000-000030BF0000}"/>
    <cellStyle name="Total 23 2 3 4" xfId="48900" xr:uid="{00000000-0005-0000-0000-000031BF0000}"/>
    <cellStyle name="Total 23 2 4" xfId="48901" xr:uid="{00000000-0005-0000-0000-000032BF0000}"/>
    <cellStyle name="Total 23 2 4 2" xfId="48902" xr:uid="{00000000-0005-0000-0000-000033BF0000}"/>
    <cellStyle name="Total 23 2 4 3" xfId="48903" xr:uid="{00000000-0005-0000-0000-000034BF0000}"/>
    <cellStyle name="Total 23 2 5" xfId="48904" xr:uid="{00000000-0005-0000-0000-000035BF0000}"/>
    <cellStyle name="Total 23 2 5 2" xfId="48905" xr:uid="{00000000-0005-0000-0000-000036BF0000}"/>
    <cellStyle name="Total 23 2 5 3" xfId="48906" xr:uid="{00000000-0005-0000-0000-000037BF0000}"/>
    <cellStyle name="Total 23 2 6" xfId="48907" xr:uid="{00000000-0005-0000-0000-000038BF0000}"/>
    <cellStyle name="Total 23 2 7" xfId="48908" xr:uid="{00000000-0005-0000-0000-000039BF0000}"/>
    <cellStyle name="Total 23 3" xfId="48909" xr:uid="{00000000-0005-0000-0000-00003ABF0000}"/>
    <cellStyle name="Total 23 3 2" xfId="48910" xr:uid="{00000000-0005-0000-0000-00003BBF0000}"/>
    <cellStyle name="Total 23 3 2 2" xfId="48911" xr:uid="{00000000-0005-0000-0000-00003CBF0000}"/>
    <cellStyle name="Total 23 3 2 2 2" xfId="48912" xr:uid="{00000000-0005-0000-0000-00003DBF0000}"/>
    <cellStyle name="Total 23 3 2 2 3" xfId="48913" xr:uid="{00000000-0005-0000-0000-00003EBF0000}"/>
    <cellStyle name="Total 23 3 2 3" xfId="48914" xr:uid="{00000000-0005-0000-0000-00003FBF0000}"/>
    <cellStyle name="Total 23 3 2 4" xfId="48915" xr:uid="{00000000-0005-0000-0000-000040BF0000}"/>
    <cellStyle name="Total 23 3 3" xfId="48916" xr:uid="{00000000-0005-0000-0000-000041BF0000}"/>
    <cellStyle name="Total 23 3 3 2" xfId="48917" xr:uid="{00000000-0005-0000-0000-000042BF0000}"/>
    <cellStyle name="Total 23 3 3 2 2" xfId="48918" xr:uid="{00000000-0005-0000-0000-000043BF0000}"/>
    <cellStyle name="Total 23 3 3 2 3" xfId="48919" xr:uid="{00000000-0005-0000-0000-000044BF0000}"/>
    <cellStyle name="Total 23 3 3 3" xfId="48920" xr:uid="{00000000-0005-0000-0000-000045BF0000}"/>
    <cellStyle name="Total 23 3 3 4" xfId="48921" xr:uid="{00000000-0005-0000-0000-000046BF0000}"/>
    <cellStyle name="Total 23 3 4" xfId="48922" xr:uid="{00000000-0005-0000-0000-000047BF0000}"/>
    <cellStyle name="Total 23 3 4 2" xfId="48923" xr:uid="{00000000-0005-0000-0000-000048BF0000}"/>
    <cellStyle name="Total 23 3 4 3" xfId="48924" xr:uid="{00000000-0005-0000-0000-000049BF0000}"/>
    <cellStyle name="Total 23 3 5" xfId="48925" xr:uid="{00000000-0005-0000-0000-00004ABF0000}"/>
    <cellStyle name="Total 23 3 6" xfId="48926" xr:uid="{00000000-0005-0000-0000-00004BBF0000}"/>
    <cellStyle name="Total 23 4" xfId="48927" xr:uid="{00000000-0005-0000-0000-00004CBF0000}"/>
    <cellStyle name="Total 23 4 2" xfId="48928" xr:uid="{00000000-0005-0000-0000-00004DBF0000}"/>
    <cellStyle name="Total 23 4 2 2" xfId="48929" xr:uid="{00000000-0005-0000-0000-00004EBF0000}"/>
    <cellStyle name="Total 23 4 2 2 2" xfId="48930" xr:uid="{00000000-0005-0000-0000-00004FBF0000}"/>
    <cellStyle name="Total 23 4 2 2 3" xfId="48931" xr:uid="{00000000-0005-0000-0000-000050BF0000}"/>
    <cellStyle name="Total 23 4 2 3" xfId="48932" xr:uid="{00000000-0005-0000-0000-000051BF0000}"/>
    <cellStyle name="Total 23 4 2 4" xfId="48933" xr:uid="{00000000-0005-0000-0000-000052BF0000}"/>
    <cellStyle name="Total 23 4 3" xfId="48934" xr:uid="{00000000-0005-0000-0000-000053BF0000}"/>
    <cellStyle name="Total 23 4 3 2" xfId="48935" xr:uid="{00000000-0005-0000-0000-000054BF0000}"/>
    <cellStyle name="Total 23 4 3 2 2" xfId="48936" xr:uid="{00000000-0005-0000-0000-000055BF0000}"/>
    <cellStyle name="Total 23 4 3 2 3" xfId="48937" xr:uid="{00000000-0005-0000-0000-000056BF0000}"/>
    <cellStyle name="Total 23 4 3 3" xfId="48938" xr:uid="{00000000-0005-0000-0000-000057BF0000}"/>
    <cellStyle name="Total 23 4 3 4" xfId="48939" xr:uid="{00000000-0005-0000-0000-000058BF0000}"/>
    <cellStyle name="Total 23 4 4" xfId="48940" xr:uid="{00000000-0005-0000-0000-000059BF0000}"/>
    <cellStyle name="Total 23 4 4 2" xfId="48941" xr:uid="{00000000-0005-0000-0000-00005ABF0000}"/>
    <cellStyle name="Total 23 4 4 3" xfId="48942" xr:uid="{00000000-0005-0000-0000-00005BBF0000}"/>
    <cellStyle name="Total 23 4 5" xfId="48943" xr:uid="{00000000-0005-0000-0000-00005CBF0000}"/>
    <cellStyle name="Total 23 4 6" xfId="48944" xr:uid="{00000000-0005-0000-0000-00005DBF0000}"/>
    <cellStyle name="Total 23 5" xfId="48945" xr:uid="{00000000-0005-0000-0000-00005EBF0000}"/>
    <cellStyle name="Total 23 5 2" xfId="48946" xr:uid="{00000000-0005-0000-0000-00005FBF0000}"/>
    <cellStyle name="Total 23 5 2 2" xfId="48947" xr:uid="{00000000-0005-0000-0000-000060BF0000}"/>
    <cellStyle name="Total 23 5 2 2 2" xfId="48948" xr:uid="{00000000-0005-0000-0000-000061BF0000}"/>
    <cellStyle name="Total 23 5 2 2 3" xfId="48949" xr:uid="{00000000-0005-0000-0000-000062BF0000}"/>
    <cellStyle name="Total 23 5 2 3" xfId="48950" xr:uid="{00000000-0005-0000-0000-000063BF0000}"/>
    <cellStyle name="Total 23 5 2 4" xfId="48951" xr:uid="{00000000-0005-0000-0000-000064BF0000}"/>
    <cellStyle name="Total 23 5 3" xfId="48952" xr:uid="{00000000-0005-0000-0000-000065BF0000}"/>
    <cellStyle name="Total 23 5 3 2" xfId="48953" xr:uid="{00000000-0005-0000-0000-000066BF0000}"/>
    <cellStyle name="Total 23 5 3 2 2" xfId="48954" xr:uid="{00000000-0005-0000-0000-000067BF0000}"/>
    <cellStyle name="Total 23 5 3 2 3" xfId="48955" xr:uid="{00000000-0005-0000-0000-000068BF0000}"/>
    <cellStyle name="Total 23 5 3 3" xfId="48956" xr:uid="{00000000-0005-0000-0000-000069BF0000}"/>
    <cellStyle name="Total 23 5 3 4" xfId="48957" xr:uid="{00000000-0005-0000-0000-00006ABF0000}"/>
    <cellStyle name="Total 23 5 4" xfId="48958" xr:uid="{00000000-0005-0000-0000-00006BBF0000}"/>
    <cellStyle name="Total 23 5 4 2" xfId="48959" xr:uid="{00000000-0005-0000-0000-00006CBF0000}"/>
    <cellStyle name="Total 23 5 4 2 2" xfId="48960" xr:uid="{00000000-0005-0000-0000-00006DBF0000}"/>
    <cellStyle name="Total 23 5 4 2 3" xfId="48961" xr:uid="{00000000-0005-0000-0000-00006EBF0000}"/>
    <cellStyle name="Total 23 5 4 3" xfId="48962" xr:uid="{00000000-0005-0000-0000-00006FBF0000}"/>
    <cellStyle name="Total 23 5 4 4" xfId="48963" xr:uid="{00000000-0005-0000-0000-000070BF0000}"/>
    <cellStyle name="Total 23 5 5" xfId="48964" xr:uid="{00000000-0005-0000-0000-000071BF0000}"/>
    <cellStyle name="Total 23 5 5 2" xfId="48965" xr:uid="{00000000-0005-0000-0000-000072BF0000}"/>
    <cellStyle name="Total 23 5 5 3" xfId="48966" xr:uid="{00000000-0005-0000-0000-000073BF0000}"/>
    <cellStyle name="Total 23 5 6" xfId="48967" xr:uid="{00000000-0005-0000-0000-000074BF0000}"/>
    <cellStyle name="Total 23 5 7" xfId="48968" xr:uid="{00000000-0005-0000-0000-000075BF0000}"/>
    <cellStyle name="Total 23 6" xfId="48969" xr:uid="{00000000-0005-0000-0000-000076BF0000}"/>
    <cellStyle name="Total 23 6 2" xfId="48970" xr:uid="{00000000-0005-0000-0000-000077BF0000}"/>
    <cellStyle name="Total 23 6 2 2" xfId="48971" xr:uid="{00000000-0005-0000-0000-000078BF0000}"/>
    <cellStyle name="Total 23 6 2 2 2" xfId="48972" xr:uid="{00000000-0005-0000-0000-000079BF0000}"/>
    <cellStyle name="Total 23 6 2 2 3" xfId="48973" xr:uid="{00000000-0005-0000-0000-00007ABF0000}"/>
    <cellStyle name="Total 23 6 2 3" xfId="48974" xr:uid="{00000000-0005-0000-0000-00007BBF0000}"/>
    <cellStyle name="Total 23 6 2 4" xfId="48975" xr:uid="{00000000-0005-0000-0000-00007CBF0000}"/>
    <cellStyle name="Total 23 6 3" xfId="48976" xr:uid="{00000000-0005-0000-0000-00007DBF0000}"/>
    <cellStyle name="Total 23 6 3 2" xfId="48977" xr:uid="{00000000-0005-0000-0000-00007EBF0000}"/>
    <cellStyle name="Total 23 6 3 2 2" xfId="48978" xr:uid="{00000000-0005-0000-0000-00007FBF0000}"/>
    <cellStyle name="Total 23 6 3 2 3" xfId="48979" xr:uid="{00000000-0005-0000-0000-000080BF0000}"/>
    <cellStyle name="Total 23 6 3 3" xfId="48980" xr:uid="{00000000-0005-0000-0000-000081BF0000}"/>
    <cellStyle name="Total 23 6 3 4" xfId="48981" xr:uid="{00000000-0005-0000-0000-000082BF0000}"/>
    <cellStyle name="Total 23 6 4" xfId="48982" xr:uid="{00000000-0005-0000-0000-000083BF0000}"/>
    <cellStyle name="Total 23 6 4 2" xfId="48983" xr:uid="{00000000-0005-0000-0000-000084BF0000}"/>
    <cellStyle name="Total 23 6 4 3" xfId="48984" xr:uid="{00000000-0005-0000-0000-000085BF0000}"/>
    <cellStyle name="Total 23 6 5" xfId="48985" xr:uid="{00000000-0005-0000-0000-000086BF0000}"/>
    <cellStyle name="Total 23 6 6" xfId="48986" xr:uid="{00000000-0005-0000-0000-000087BF0000}"/>
    <cellStyle name="Total 23 7" xfId="48987" xr:uid="{00000000-0005-0000-0000-000088BF0000}"/>
    <cellStyle name="Total 23 7 2" xfId="48988" xr:uid="{00000000-0005-0000-0000-000089BF0000}"/>
    <cellStyle name="Total 23 7 2 2" xfId="48989" xr:uid="{00000000-0005-0000-0000-00008ABF0000}"/>
    <cellStyle name="Total 23 7 2 3" xfId="48990" xr:uid="{00000000-0005-0000-0000-00008BBF0000}"/>
    <cellStyle name="Total 23 7 3" xfId="48991" xr:uid="{00000000-0005-0000-0000-00008CBF0000}"/>
    <cellStyle name="Total 23 7 4" xfId="48992" xr:uid="{00000000-0005-0000-0000-00008DBF0000}"/>
    <cellStyle name="Total 23 8" xfId="48993" xr:uid="{00000000-0005-0000-0000-00008EBF0000}"/>
    <cellStyle name="Total 23 8 2" xfId="48994" xr:uid="{00000000-0005-0000-0000-00008FBF0000}"/>
    <cellStyle name="Total 23 8 2 2" xfId="48995" xr:uid="{00000000-0005-0000-0000-000090BF0000}"/>
    <cellStyle name="Total 23 8 2 3" xfId="48996" xr:uid="{00000000-0005-0000-0000-000091BF0000}"/>
    <cellStyle name="Total 23 8 3" xfId="48997" xr:uid="{00000000-0005-0000-0000-000092BF0000}"/>
    <cellStyle name="Total 23 8 4" xfId="48998" xr:uid="{00000000-0005-0000-0000-000093BF0000}"/>
    <cellStyle name="Total 23 9" xfId="48999" xr:uid="{00000000-0005-0000-0000-000094BF0000}"/>
    <cellStyle name="Total 23 9 2" xfId="49000" xr:uid="{00000000-0005-0000-0000-000095BF0000}"/>
    <cellStyle name="Total 23 9 2 2" xfId="49001" xr:uid="{00000000-0005-0000-0000-000096BF0000}"/>
    <cellStyle name="Total 23 9 2 3" xfId="49002" xr:uid="{00000000-0005-0000-0000-000097BF0000}"/>
    <cellStyle name="Total 23 9 3" xfId="49003" xr:uid="{00000000-0005-0000-0000-000098BF0000}"/>
    <cellStyle name="Total 23 9 4" xfId="49004" xr:uid="{00000000-0005-0000-0000-000099BF0000}"/>
    <cellStyle name="Total 24" xfId="49005" xr:uid="{00000000-0005-0000-0000-00009ABF0000}"/>
    <cellStyle name="Total 24 10" xfId="49006" xr:uid="{00000000-0005-0000-0000-00009BBF0000}"/>
    <cellStyle name="Total 24 10 2" xfId="49007" xr:uid="{00000000-0005-0000-0000-00009CBF0000}"/>
    <cellStyle name="Total 24 10 3" xfId="49008" xr:uid="{00000000-0005-0000-0000-00009DBF0000}"/>
    <cellStyle name="Total 24 11" xfId="49009" xr:uid="{00000000-0005-0000-0000-00009EBF0000}"/>
    <cellStyle name="Total 24 11 2" xfId="49010" xr:uid="{00000000-0005-0000-0000-00009FBF0000}"/>
    <cellStyle name="Total 24 11 3" xfId="49011" xr:uid="{00000000-0005-0000-0000-0000A0BF0000}"/>
    <cellStyle name="Total 24 12" xfId="49012" xr:uid="{00000000-0005-0000-0000-0000A1BF0000}"/>
    <cellStyle name="Total 24 12 2" xfId="49013" xr:uid="{00000000-0005-0000-0000-0000A2BF0000}"/>
    <cellStyle name="Total 24 12 3" xfId="49014" xr:uid="{00000000-0005-0000-0000-0000A3BF0000}"/>
    <cellStyle name="Total 24 13" xfId="49015" xr:uid="{00000000-0005-0000-0000-0000A4BF0000}"/>
    <cellStyle name="Total 24 2" xfId="49016" xr:uid="{00000000-0005-0000-0000-0000A5BF0000}"/>
    <cellStyle name="Total 24 2 2" xfId="49017" xr:uid="{00000000-0005-0000-0000-0000A6BF0000}"/>
    <cellStyle name="Total 24 2 2 2" xfId="49018" xr:uid="{00000000-0005-0000-0000-0000A7BF0000}"/>
    <cellStyle name="Total 24 2 2 2 2" xfId="49019" xr:uid="{00000000-0005-0000-0000-0000A8BF0000}"/>
    <cellStyle name="Total 24 2 2 2 3" xfId="49020" xr:uid="{00000000-0005-0000-0000-0000A9BF0000}"/>
    <cellStyle name="Total 24 2 2 3" xfId="49021" xr:uid="{00000000-0005-0000-0000-0000AABF0000}"/>
    <cellStyle name="Total 24 2 2 4" xfId="49022" xr:uid="{00000000-0005-0000-0000-0000ABBF0000}"/>
    <cellStyle name="Total 24 2 3" xfId="49023" xr:uid="{00000000-0005-0000-0000-0000ACBF0000}"/>
    <cellStyle name="Total 24 2 3 2" xfId="49024" xr:uid="{00000000-0005-0000-0000-0000ADBF0000}"/>
    <cellStyle name="Total 24 2 3 2 2" xfId="49025" xr:uid="{00000000-0005-0000-0000-0000AEBF0000}"/>
    <cellStyle name="Total 24 2 3 2 3" xfId="49026" xr:uid="{00000000-0005-0000-0000-0000AFBF0000}"/>
    <cellStyle name="Total 24 2 3 3" xfId="49027" xr:uid="{00000000-0005-0000-0000-0000B0BF0000}"/>
    <cellStyle name="Total 24 2 3 4" xfId="49028" xr:uid="{00000000-0005-0000-0000-0000B1BF0000}"/>
    <cellStyle name="Total 24 2 4" xfId="49029" xr:uid="{00000000-0005-0000-0000-0000B2BF0000}"/>
    <cellStyle name="Total 24 2 4 2" xfId="49030" xr:uid="{00000000-0005-0000-0000-0000B3BF0000}"/>
    <cellStyle name="Total 24 2 4 3" xfId="49031" xr:uid="{00000000-0005-0000-0000-0000B4BF0000}"/>
    <cellStyle name="Total 24 2 5" xfId="49032" xr:uid="{00000000-0005-0000-0000-0000B5BF0000}"/>
    <cellStyle name="Total 24 2 5 2" xfId="49033" xr:uid="{00000000-0005-0000-0000-0000B6BF0000}"/>
    <cellStyle name="Total 24 2 5 3" xfId="49034" xr:uid="{00000000-0005-0000-0000-0000B7BF0000}"/>
    <cellStyle name="Total 24 2 6" xfId="49035" xr:uid="{00000000-0005-0000-0000-0000B8BF0000}"/>
    <cellStyle name="Total 24 2 7" xfId="49036" xr:uid="{00000000-0005-0000-0000-0000B9BF0000}"/>
    <cellStyle name="Total 24 3" xfId="49037" xr:uid="{00000000-0005-0000-0000-0000BABF0000}"/>
    <cellStyle name="Total 24 3 2" xfId="49038" xr:uid="{00000000-0005-0000-0000-0000BBBF0000}"/>
    <cellStyle name="Total 24 3 2 2" xfId="49039" xr:uid="{00000000-0005-0000-0000-0000BCBF0000}"/>
    <cellStyle name="Total 24 3 2 2 2" xfId="49040" xr:uid="{00000000-0005-0000-0000-0000BDBF0000}"/>
    <cellStyle name="Total 24 3 2 2 3" xfId="49041" xr:uid="{00000000-0005-0000-0000-0000BEBF0000}"/>
    <cellStyle name="Total 24 3 2 3" xfId="49042" xr:uid="{00000000-0005-0000-0000-0000BFBF0000}"/>
    <cellStyle name="Total 24 3 2 4" xfId="49043" xr:uid="{00000000-0005-0000-0000-0000C0BF0000}"/>
    <cellStyle name="Total 24 3 3" xfId="49044" xr:uid="{00000000-0005-0000-0000-0000C1BF0000}"/>
    <cellStyle name="Total 24 3 3 2" xfId="49045" xr:uid="{00000000-0005-0000-0000-0000C2BF0000}"/>
    <cellStyle name="Total 24 3 3 2 2" xfId="49046" xr:uid="{00000000-0005-0000-0000-0000C3BF0000}"/>
    <cellStyle name="Total 24 3 3 2 3" xfId="49047" xr:uid="{00000000-0005-0000-0000-0000C4BF0000}"/>
    <cellStyle name="Total 24 3 3 3" xfId="49048" xr:uid="{00000000-0005-0000-0000-0000C5BF0000}"/>
    <cellStyle name="Total 24 3 3 4" xfId="49049" xr:uid="{00000000-0005-0000-0000-0000C6BF0000}"/>
    <cellStyle name="Total 24 3 4" xfId="49050" xr:uid="{00000000-0005-0000-0000-0000C7BF0000}"/>
    <cellStyle name="Total 24 3 4 2" xfId="49051" xr:uid="{00000000-0005-0000-0000-0000C8BF0000}"/>
    <cellStyle name="Total 24 3 4 3" xfId="49052" xr:uid="{00000000-0005-0000-0000-0000C9BF0000}"/>
    <cellStyle name="Total 24 3 5" xfId="49053" xr:uid="{00000000-0005-0000-0000-0000CABF0000}"/>
    <cellStyle name="Total 24 3 6" xfId="49054" xr:uid="{00000000-0005-0000-0000-0000CBBF0000}"/>
    <cellStyle name="Total 24 4" xfId="49055" xr:uid="{00000000-0005-0000-0000-0000CCBF0000}"/>
    <cellStyle name="Total 24 4 2" xfId="49056" xr:uid="{00000000-0005-0000-0000-0000CDBF0000}"/>
    <cellStyle name="Total 24 4 2 2" xfId="49057" xr:uid="{00000000-0005-0000-0000-0000CEBF0000}"/>
    <cellStyle name="Total 24 4 2 2 2" xfId="49058" xr:uid="{00000000-0005-0000-0000-0000CFBF0000}"/>
    <cellStyle name="Total 24 4 2 2 3" xfId="49059" xr:uid="{00000000-0005-0000-0000-0000D0BF0000}"/>
    <cellStyle name="Total 24 4 2 3" xfId="49060" xr:uid="{00000000-0005-0000-0000-0000D1BF0000}"/>
    <cellStyle name="Total 24 4 2 4" xfId="49061" xr:uid="{00000000-0005-0000-0000-0000D2BF0000}"/>
    <cellStyle name="Total 24 4 3" xfId="49062" xr:uid="{00000000-0005-0000-0000-0000D3BF0000}"/>
    <cellStyle name="Total 24 4 3 2" xfId="49063" xr:uid="{00000000-0005-0000-0000-0000D4BF0000}"/>
    <cellStyle name="Total 24 4 3 2 2" xfId="49064" xr:uid="{00000000-0005-0000-0000-0000D5BF0000}"/>
    <cellStyle name="Total 24 4 3 2 3" xfId="49065" xr:uid="{00000000-0005-0000-0000-0000D6BF0000}"/>
    <cellStyle name="Total 24 4 3 3" xfId="49066" xr:uid="{00000000-0005-0000-0000-0000D7BF0000}"/>
    <cellStyle name="Total 24 4 3 4" xfId="49067" xr:uid="{00000000-0005-0000-0000-0000D8BF0000}"/>
    <cellStyle name="Total 24 4 4" xfId="49068" xr:uid="{00000000-0005-0000-0000-0000D9BF0000}"/>
    <cellStyle name="Total 24 4 4 2" xfId="49069" xr:uid="{00000000-0005-0000-0000-0000DABF0000}"/>
    <cellStyle name="Total 24 4 4 3" xfId="49070" xr:uid="{00000000-0005-0000-0000-0000DBBF0000}"/>
    <cellStyle name="Total 24 4 5" xfId="49071" xr:uid="{00000000-0005-0000-0000-0000DCBF0000}"/>
    <cellStyle name="Total 24 4 6" xfId="49072" xr:uid="{00000000-0005-0000-0000-0000DDBF0000}"/>
    <cellStyle name="Total 24 5" xfId="49073" xr:uid="{00000000-0005-0000-0000-0000DEBF0000}"/>
    <cellStyle name="Total 24 5 2" xfId="49074" xr:uid="{00000000-0005-0000-0000-0000DFBF0000}"/>
    <cellStyle name="Total 24 5 2 2" xfId="49075" xr:uid="{00000000-0005-0000-0000-0000E0BF0000}"/>
    <cellStyle name="Total 24 5 2 2 2" xfId="49076" xr:uid="{00000000-0005-0000-0000-0000E1BF0000}"/>
    <cellStyle name="Total 24 5 2 2 3" xfId="49077" xr:uid="{00000000-0005-0000-0000-0000E2BF0000}"/>
    <cellStyle name="Total 24 5 2 3" xfId="49078" xr:uid="{00000000-0005-0000-0000-0000E3BF0000}"/>
    <cellStyle name="Total 24 5 2 4" xfId="49079" xr:uid="{00000000-0005-0000-0000-0000E4BF0000}"/>
    <cellStyle name="Total 24 5 3" xfId="49080" xr:uid="{00000000-0005-0000-0000-0000E5BF0000}"/>
    <cellStyle name="Total 24 5 3 2" xfId="49081" xr:uid="{00000000-0005-0000-0000-0000E6BF0000}"/>
    <cellStyle name="Total 24 5 3 2 2" xfId="49082" xr:uid="{00000000-0005-0000-0000-0000E7BF0000}"/>
    <cellStyle name="Total 24 5 3 2 3" xfId="49083" xr:uid="{00000000-0005-0000-0000-0000E8BF0000}"/>
    <cellStyle name="Total 24 5 3 3" xfId="49084" xr:uid="{00000000-0005-0000-0000-0000E9BF0000}"/>
    <cellStyle name="Total 24 5 3 4" xfId="49085" xr:uid="{00000000-0005-0000-0000-0000EABF0000}"/>
    <cellStyle name="Total 24 5 4" xfId="49086" xr:uid="{00000000-0005-0000-0000-0000EBBF0000}"/>
    <cellStyle name="Total 24 5 4 2" xfId="49087" xr:uid="{00000000-0005-0000-0000-0000ECBF0000}"/>
    <cellStyle name="Total 24 5 4 2 2" xfId="49088" xr:uid="{00000000-0005-0000-0000-0000EDBF0000}"/>
    <cellStyle name="Total 24 5 4 2 3" xfId="49089" xr:uid="{00000000-0005-0000-0000-0000EEBF0000}"/>
    <cellStyle name="Total 24 5 4 3" xfId="49090" xr:uid="{00000000-0005-0000-0000-0000EFBF0000}"/>
    <cellStyle name="Total 24 5 4 4" xfId="49091" xr:uid="{00000000-0005-0000-0000-0000F0BF0000}"/>
    <cellStyle name="Total 24 5 5" xfId="49092" xr:uid="{00000000-0005-0000-0000-0000F1BF0000}"/>
    <cellStyle name="Total 24 5 5 2" xfId="49093" xr:uid="{00000000-0005-0000-0000-0000F2BF0000}"/>
    <cellStyle name="Total 24 5 5 3" xfId="49094" xr:uid="{00000000-0005-0000-0000-0000F3BF0000}"/>
    <cellStyle name="Total 24 5 6" xfId="49095" xr:uid="{00000000-0005-0000-0000-0000F4BF0000}"/>
    <cellStyle name="Total 24 5 7" xfId="49096" xr:uid="{00000000-0005-0000-0000-0000F5BF0000}"/>
    <cellStyle name="Total 24 6" xfId="49097" xr:uid="{00000000-0005-0000-0000-0000F6BF0000}"/>
    <cellStyle name="Total 24 6 2" xfId="49098" xr:uid="{00000000-0005-0000-0000-0000F7BF0000}"/>
    <cellStyle name="Total 24 6 2 2" xfId="49099" xr:uid="{00000000-0005-0000-0000-0000F8BF0000}"/>
    <cellStyle name="Total 24 6 2 2 2" xfId="49100" xr:uid="{00000000-0005-0000-0000-0000F9BF0000}"/>
    <cellStyle name="Total 24 6 2 2 3" xfId="49101" xr:uid="{00000000-0005-0000-0000-0000FABF0000}"/>
    <cellStyle name="Total 24 6 2 3" xfId="49102" xr:uid="{00000000-0005-0000-0000-0000FBBF0000}"/>
    <cellStyle name="Total 24 6 2 4" xfId="49103" xr:uid="{00000000-0005-0000-0000-0000FCBF0000}"/>
    <cellStyle name="Total 24 6 3" xfId="49104" xr:uid="{00000000-0005-0000-0000-0000FDBF0000}"/>
    <cellStyle name="Total 24 6 3 2" xfId="49105" xr:uid="{00000000-0005-0000-0000-0000FEBF0000}"/>
    <cellStyle name="Total 24 6 3 2 2" xfId="49106" xr:uid="{00000000-0005-0000-0000-0000FFBF0000}"/>
    <cellStyle name="Total 24 6 3 2 3" xfId="49107" xr:uid="{00000000-0005-0000-0000-000000C00000}"/>
    <cellStyle name="Total 24 6 3 3" xfId="49108" xr:uid="{00000000-0005-0000-0000-000001C00000}"/>
    <cellStyle name="Total 24 6 3 4" xfId="49109" xr:uid="{00000000-0005-0000-0000-000002C00000}"/>
    <cellStyle name="Total 24 6 4" xfId="49110" xr:uid="{00000000-0005-0000-0000-000003C00000}"/>
    <cellStyle name="Total 24 6 4 2" xfId="49111" xr:uid="{00000000-0005-0000-0000-000004C00000}"/>
    <cellStyle name="Total 24 6 4 3" xfId="49112" xr:uid="{00000000-0005-0000-0000-000005C00000}"/>
    <cellStyle name="Total 24 6 5" xfId="49113" xr:uid="{00000000-0005-0000-0000-000006C00000}"/>
    <cellStyle name="Total 24 6 6" xfId="49114" xr:uid="{00000000-0005-0000-0000-000007C00000}"/>
    <cellStyle name="Total 24 7" xfId="49115" xr:uid="{00000000-0005-0000-0000-000008C00000}"/>
    <cellStyle name="Total 24 7 2" xfId="49116" xr:uid="{00000000-0005-0000-0000-000009C00000}"/>
    <cellStyle name="Total 24 7 2 2" xfId="49117" xr:uid="{00000000-0005-0000-0000-00000AC00000}"/>
    <cellStyle name="Total 24 7 2 3" xfId="49118" xr:uid="{00000000-0005-0000-0000-00000BC00000}"/>
    <cellStyle name="Total 24 7 3" xfId="49119" xr:uid="{00000000-0005-0000-0000-00000CC00000}"/>
    <cellStyle name="Total 24 7 4" xfId="49120" xr:uid="{00000000-0005-0000-0000-00000DC00000}"/>
    <cellStyle name="Total 24 8" xfId="49121" xr:uid="{00000000-0005-0000-0000-00000EC00000}"/>
    <cellStyle name="Total 24 8 2" xfId="49122" xr:uid="{00000000-0005-0000-0000-00000FC00000}"/>
    <cellStyle name="Total 24 8 2 2" xfId="49123" xr:uid="{00000000-0005-0000-0000-000010C00000}"/>
    <cellStyle name="Total 24 8 2 3" xfId="49124" xr:uid="{00000000-0005-0000-0000-000011C00000}"/>
    <cellStyle name="Total 24 8 3" xfId="49125" xr:uid="{00000000-0005-0000-0000-000012C00000}"/>
    <cellStyle name="Total 24 8 4" xfId="49126" xr:uid="{00000000-0005-0000-0000-000013C00000}"/>
    <cellStyle name="Total 24 9" xfId="49127" xr:uid="{00000000-0005-0000-0000-000014C00000}"/>
    <cellStyle name="Total 24 9 2" xfId="49128" xr:uid="{00000000-0005-0000-0000-000015C00000}"/>
    <cellStyle name="Total 24 9 2 2" xfId="49129" xr:uid="{00000000-0005-0000-0000-000016C00000}"/>
    <cellStyle name="Total 24 9 2 3" xfId="49130" xr:uid="{00000000-0005-0000-0000-000017C00000}"/>
    <cellStyle name="Total 24 9 3" xfId="49131" xr:uid="{00000000-0005-0000-0000-000018C00000}"/>
    <cellStyle name="Total 24 9 4" xfId="49132" xr:uid="{00000000-0005-0000-0000-000019C00000}"/>
    <cellStyle name="Total 25" xfId="49133" xr:uid="{00000000-0005-0000-0000-00001AC00000}"/>
    <cellStyle name="Total 25 10" xfId="49134" xr:uid="{00000000-0005-0000-0000-00001BC00000}"/>
    <cellStyle name="Total 25 10 2" xfId="49135" xr:uid="{00000000-0005-0000-0000-00001CC00000}"/>
    <cellStyle name="Total 25 10 3" xfId="49136" xr:uid="{00000000-0005-0000-0000-00001DC00000}"/>
    <cellStyle name="Total 25 11" xfId="49137" xr:uid="{00000000-0005-0000-0000-00001EC00000}"/>
    <cellStyle name="Total 25 11 2" xfId="49138" xr:uid="{00000000-0005-0000-0000-00001FC00000}"/>
    <cellStyle name="Total 25 11 3" xfId="49139" xr:uid="{00000000-0005-0000-0000-000020C00000}"/>
    <cellStyle name="Total 25 12" xfId="49140" xr:uid="{00000000-0005-0000-0000-000021C00000}"/>
    <cellStyle name="Total 25 12 2" xfId="49141" xr:uid="{00000000-0005-0000-0000-000022C00000}"/>
    <cellStyle name="Total 25 12 3" xfId="49142" xr:uid="{00000000-0005-0000-0000-000023C00000}"/>
    <cellStyle name="Total 25 13" xfId="49143" xr:uid="{00000000-0005-0000-0000-000024C00000}"/>
    <cellStyle name="Total 25 2" xfId="49144" xr:uid="{00000000-0005-0000-0000-000025C00000}"/>
    <cellStyle name="Total 25 2 2" xfId="49145" xr:uid="{00000000-0005-0000-0000-000026C00000}"/>
    <cellStyle name="Total 25 2 2 2" xfId="49146" xr:uid="{00000000-0005-0000-0000-000027C00000}"/>
    <cellStyle name="Total 25 2 2 2 2" xfId="49147" xr:uid="{00000000-0005-0000-0000-000028C00000}"/>
    <cellStyle name="Total 25 2 2 2 3" xfId="49148" xr:uid="{00000000-0005-0000-0000-000029C00000}"/>
    <cellStyle name="Total 25 2 2 3" xfId="49149" xr:uid="{00000000-0005-0000-0000-00002AC00000}"/>
    <cellStyle name="Total 25 2 2 4" xfId="49150" xr:uid="{00000000-0005-0000-0000-00002BC00000}"/>
    <cellStyle name="Total 25 2 3" xfId="49151" xr:uid="{00000000-0005-0000-0000-00002CC00000}"/>
    <cellStyle name="Total 25 2 3 2" xfId="49152" xr:uid="{00000000-0005-0000-0000-00002DC00000}"/>
    <cellStyle name="Total 25 2 3 2 2" xfId="49153" xr:uid="{00000000-0005-0000-0000-00002EC00000}"/>
    <cellStyle name="Total 25 2 3 2 3" xfId="49154" xr:uid="{00000000-0005-0000-0000-00002FC00000}"/>
    <cellStyle name="Total 25 2 3 3" xfId="49155" xr:uid="{00000000-0005-0000-0000-000030C00000}"/>
    <cellStyle name="Total 25 2 3 4" xfId="49156" xr:uid="{00000000-0005-0000-0000-000031C00000}"/>
    <cellStyle name="Total 25 2 4" xfId="49157" xr:uid="{00000000-0005-0000-0000-000032C00000}"/>
    <cellStyle name="Total 25 2 4 2" xfId="49158" xr:uid="{00000000-0005-0000-0000-000033C00000}"/>
    <cellStyle name="Total 25 2 4 3" xfId="49159" xr:uid="{00000000-0005-0000-0000-000034C00000}"/>
    <cellStyle name="Total 25 2 5" xfId="49160" xr:uid="{00000000-0005-0000-0000-000035C00000}"/>
    <cellStyle name="Total 25 2 5 2" xfId="49161" xr:uid="{00000000-0005-0000-0000-000036C00000}"/>
    <cellStyle name="Total 25 2 5 3" xfId="49162" xr:uid="{00000000-0005-0000-0000-000037C00000}"/>
    <cellStyle name="Total 25 2 6" xfId="49163" xr:uid="{00000000-0005-0000-0000-000038C00000}"/>
    <cellStyle name="Total 25 2 7" xfId="49164" xr:uid="{00000000-0005-0000-0000-000039C00000}"/>
    <cellStyle name="Total 25 3" xfId="49165" xr:uid="{00000000-0005-0000-0000-00003AC00000}"/>
    <cellStyle name="Total 25 3 2" xfId="49166" xr:uid="{00000000-0005-0000-0000-00003BC00000}"/>
    <cellStyle name="Total 25 3 2 2" xfId="49167" xr:uid="{00000000-0005-0000-0000-00003CC00000}"/>
    <cellStyle name="Total 25 3 2 2 2" xfId="49168" xr:uid="{00000000-0005-0000-0000-00003DC00000}"/>
    <cellStyle name="Total 25 3 2 2 3" xfId="49169" xr:uid="{00000000-0005-0000-0000-00003EC00000}"/>
    <cellStyle name="Total 25 3 2 3" xfId="49170" xr:uid="{00000000-0005-0000-0000-00003FC00000}"/>
    <cellStyle name="Total 25 3 2 4" xfId="49171" xr:uid="{00000000-0005-0000-0000-000040C00000}"/>
    <cellStyle name="Total 25 3 3" xfId="49172" xr:uid="{00000000-0005-0000-0000-000041C00000}"/>
    <cellStyle name="Total 25 3 3 2" xfId="49173" xr:uid="{00000000-0005-0000-0000-000042C00000}"/>
    <cellStyle name="Total 25 3 3 2 2" xfId="49174" xr:uid="{00000000-0005-0000-0000-000043C00000}"/>
    <cellStyle name="Total 25 3 3 2 3" xfId="49175" xr:uid="{00000000-0005-0000-0000-000044C00000}"/>
    <cellStyle name="Total 25 3 3 3" xfId="49176" xr:uid="{00000000-0005-0000-0000-000045C00000}"/>
    <cellStyle name="Total 25 3 3 4" xfId="49177" xr:uid="{00000000-0005-0000-0000-000046C00000}"/>
    <cellStyle name="Total 25 3 4" xfId="49178" xr:uid="{00000000-0005-0000-0000-000047C00000}"/>
    <cellStyle name="Total 25 3 4 2" xfId="49179" xr:uid="{00000000-0005-0000-0000-000048C00000}"/>
    <cellStyle name="Total 25 3 4 3" xfId="49180" xr:uid="{00000000-0005-0000-0000-000049C00000}"/>
    <cellStyle name="Total 25 3 5" xfId="49181" xr:uid="{00000000-0005-0000-0000-00004AC00000}"/>
    <cellStyle name="Total 25 3 6" xfId="49182" xr:uid="{00000000-0005-0000-0000-00004BC00000}"/>
    <cellStyle name="Total 25 4" xfId="49183" xr:uid="{00000000-0005-0000-0000-00004CC00000}"/>
    <cellStyle name="Total 25 4 2" xfId="49184" xr:uid="{00000000-0005-0000-0000-00004DC00000}"/>
    <cellStyle name="Total 25 4 2 2" xfId="49185" xr:uid="{00000000-0005-0000-0000-00004EC00000}"/>
    <cellStyle name="Total 25 4 2 2 2" xfId="49186" xr:uid="{00000000-0005-0000-0000-00004FC00000}"/>
    <cellStyle name="Total 25 4 2 2 3" xfId="49187" xr:uid="{00000000-0005-0000-0000-000050C00000}"/>
    <cellStyle name="Total 25 4 2 3" xfId="49188" xr:uid="{00000000-0005-0000-0000-000051C00000}"/>
    <cellStyle name="Total 25 4 2 4" xfId="49189" xr:uid="{00000000-0005-0000-0000-000052C00000}"/>
    <cellStyle name="Total 25 4 3" xfId="49190" xr:uid="{00000000-0005-0000-0000-000053C00000}"/>
    <cellStyle name="Total 25 4 3 2" xfId="49191" xr:uid="{00000000-0005-0000-0000-000054C00000}"/>
    <cellStyle name="Total 25 4 3 2 2" xfId="49192" xr:uid="{00000000-0005-0000-0000-000055C00000}"/>
    <cellStyle name="Total 25 4 3 2 3" xfId="49193" xr:uid="{00000000-0005-0000-0000-000056C00000}"/>
    <cellStyle name="Total 25 4 3 3" xfId="49194" xr:uid="{00000000-0005-0000-0000-000057C00000}"/>
    <cellStyle name="Total 25 4 3 4" xfId="49195" xr:uid="{00000000-0005-0000-0000-000058C00000}"/>
    <cellStyle name="Total 25 4 4" xfId="49196" xr:uid="{00000000-0005-0000-0000-000059C00000}"/>
    <cellStyle name="Total 25 4 4 2" xfId="49197" xr:uid="{00000000-0005-0000-0000-00005AC00000}"/>
    <cellStyle name="Total 25 4 4 3" xfId="49198" xr:uid="{00000000-0005-0000-0000-00005BC00000}"/>
    <cellStyle name="Total 25 4 5" xfId="49199" xr:uid="{00000000-0005-0000-0000-00005CC00000}"/>
    <cellStyle name="Total 25 4 6" xfId="49200" xr:uid="{00000000-0005-0000-0000-00005DC00000}"/>
    <cellStyle name="Total 25 5" xfId="49201" xr:uid="{00000000-0005-0000-0000-00005EC00000}"/>
    <cellStyle name="Total 25 5 2" xfId="49202" xr:uid="{00000000-0005-0000-0000-00005FC00000}"/>
    <cellStyle name="Total 25 5 2 2" xfId="49203" xr:uid="{00000000-0005-0000-0000-000060C00000}"/>
    <cellStyle name="Total 25 5 2 2 2" xfId="49204" xr:uid="{00000000-0005-0000-0000-000061C00000}"/>
    <cellStyle name="Total 25 5 2 2 3" xfId="49205" xr:uid="{00000000-0005-0000-0000-000062C00000}"/>
    <cellStyle name="Total 25 5 2 3" xfId="49206" xr:uid="{00000000-0005-0000-0000-000063C00000}"/>
    <cellStyle name="Total 25 5 2 4" xfId="49207" xr:uid="{00000000-0005-0000-0000-000064C00000}"/>
    <cellStyle name="Total 25 5 3" xfId="49208" xr:uid="{00000000-0005-0000-0000-000065C00000}"/>
    <cellStyle name="Total 25 5 3 2" xfId="49209" xr:uid="{00000000-0005-0000-0000-000066C00000}"/>
    <cellStyle name="Total 25 5 3 2 2" xfId="49210" xr:uid="{00000000-0005-0000-0000-000067C00000}"/>
    <cellStyle name="Total 25 5 3 2 3" xfId="49211" xr:uid="{00000000-0005-0000-0000-000068C00000}"/>
    <cellStyle name="Total 25 5 3 3" xfId="49212" xr:uid="{00000000-0005-0000-0000-000069C00000}"/>
    <cellStyle name="Total 25 5 3 4" xfId="49213" xr:uid="{00000000-0005-0000-0000-00006AC00000}"/>
    <cellStyle name="Total 25 5 4" xfId="49214" xr:uid="{00000000-0005-0000-0000-00006BC00000}"/>
    <cellStyle name="Total 25 5 4 2" xfId="49215" xr:uid="{00000000-0005-0000-0000-00006CC00000}"/>
    <cellStyle name="Total 25 5 4 2 2" xfId="49216" xr:uid="{00000000-0005-0000-0000-00006DC00000}"/>
    <cellStyle name="Total 25 5 4 2 3" xfId="49217" xr:uid="{00000000-0005-0000-0000-00006EC00000}"/>
    <cellStyle name="Total 25 5 4 3" xfId="49218" xr:uid="{00000000-0005-0000-0000-00006FC00000}"/>
    <cellStyle name="Total 25 5 4 4" xfId="49219" xr:uid="{00000000-0005-0000-0000-000070C00000}"/>
    <cellStyle name="Total 25 5 5" xfId="49220" xr:uid="{00000000-0005-0000-0000-000071C00000}"/>
    <cellStyle name="Total 25 5 5 2" xfId="49221" xr:uid="{00000000-0005-0000-0000-000072C00000}"/>
    <cellStyle name="Total 25 5 5 3" xfId="49222" xr:uid="{00000000-0005-0000-0000-000073C00000}"/>
    <cellStyle name="Total 25 5 6" xfId="49223" xr:uid="{00000000-0005-0000-0000-000074C00000}"/>
    <cellStyle name="Total 25 5 7" xfId="49224" xr:uid="{00000000-0005-0000-0000-000075C00000}"/>
    <cellStyle name="Total 25 6" xfId="49225" xr:uid="{00000000-0005-0000-0000-000076C00000}"/>
    <cellStyle name="Total 25 6 2" xfId="49226" xr:uid="{00000000-0005-0000-0000-000077C00000}"/>
    <cellStyle name="Total 25 6 2 2" xfId="49227" xr:uid="{00000000-0005-0000-0000-000078C00000}"/>
    <cellStyle name="Total 25 6 2 2 2" xfId="49228" xr:uid="{00000000-0005-0000-0000-000079C00000}"/>
    <cellStyle name="Total 25 6 2 2 3" xfId="49229" xr:uid="{00000000-0005-0000-0000-00007AC00000}"/>
    <cellStyle name="Total 25 6 2 3" xfId="49230" xr:uid="{00000000-0005-0000-0000-00007BC00000}"/>
    <cellStyle name="Total 25 6 2 4" xfId="49231" xr:uid="{00000000-0005-0000-0000-00007CC00000}"/>
    <cellStyle name="Total 25 6 3" xfId="49232" xr:uid="{00000000-0005-0000-0000-00007DC00000}"/>
    <cellStyle name="Total 25 6 3 2" xfId="49233" xr:uid="{00000000-0005-0000-0000-00007EC00000}"/>
    <cellStyle name="Total 25 6 3 2 2" xfId="49234" xr:uid="{00000000-0005-0000-0000-00007FC00000}"/>
    <cellStyle name="Total 25 6 3 2 3" xfId="49235" xr:uid="{00000000-0005-0000-0000-000080C00000}"/>
    <cellStyle name="Total 25 6 3 3" xfId="49236" xr:uid="{00000000-0005-0000-0000-000081C00000}"/>
    <cellStyle name="Total 25 6 3 4" xfId="49237" xr:uid="{00000000-0005-0000-0000-000082C00000}"/>
    <cellStyle name="Total 25 6 4" xfId="49238" xr:uid="{00000000-0005-0000-0000-000083C00000}"/>
    <cellStyle name="Total 25 6 4 2" xfId="49239" xr:uid="{00000000-0005-0000-0000-000084C00000}"/>
    <cellStyle name="Total 25 6 4 3" xfId="49240" xr:uid="{00000000-0005-0000-0000-000085C00000}"/>
    <cellStyle name="Total 25 6 5" xfId="49241" xr:uid="{00000000-0005-0000-0000-000086C00000}"/>
    <cellStyle name="Total 25 6 6" xfId="49242" xr:uid="{00000000-0005-0000-0000-000087C00000}"/>
    <cellStyle name="Total 25 7" xfId="49243" xr:uid="{00000000-0005-0000-0000-000088C00000}"/>
    <cellStyle name="Total 25 7 2" xfId="49244" xr:uid="{00000000-0005-0000-0000-000089C00000}"/>
    <cellStyle name="Total 25 7 2 2" xfId="49245" xr:uid="{00000000-0005-0000-0000-00008AC00000}"/>
    <cellStyle name="Total 25 7 2 3" xfId="49246" xr:uid="{00000000-0005-0000-0000-00008BC00000}"/>
    <cellStyle name="Total 25 7 3" xfId="49247" xr:uid="{00000000-0005-0000-0000-00008CC00000}"/>
    <cellStyle name="Total 25 7 4" xfId="49248" xr:uid="{00000000-0005-0000-0000-00008DC00000}"/>
    <cellStyle name="Total 25 8" xfId="49249" xr:uid="{00000000-0005-0000-0000-00008EC00000}"/>
    <cellStyle name="Total 25 8 2" xfId="49250" xr:uid="{00000000-0005-0000-0000-00008FC00000}"/>
    <cellStyle name="Total 25 8 2 2" xfId="49251" xr:uid="{00000000-0005-0000-0000-000090C00000}"/>
    <cellStyle name="Total 25 8 2 3" xfId="49252" xr:uid="{00000000-0005-0000-0000-000091C00000}"/>
    <cellStyle name="Total 25 8 3" xfId="49253" xr:uid="{00000000-0005-0000-0000-000092C00000}"/>
    <cellStyle name="Total 25 8 4" xfId="49254" xr:uid="{00000000-0005-0000-0000-000093C00000}"/>
    <cellStyle name="Total 25 9" xfId="49255" xr:uid="{00000000-0005-0000-0000-000094C00000}"/>
    <cellStyle name="Total 25 9 2" xfId="49256" xr:uid="{00000000-0005-0000-0000-000095C00000}"/>
    <cellStyle name="Total 25 9 2 2" xfId="49257" xr:uid="{00000000-0005-0000-0000-000096C00000}"/>
    <cellStyle name="Total 25 9 2 3" xfId="49258" xr:uid="{00000000-0005-0000-0000-000097C00000}"/>
    <cellStyle name="Total 25 9 3" xfId="49259" xr:uid="{00000000-0005-0000-0000-000098C00000}"/>
    <cellStyle name="Total 25 9 4" xfId="49260" xr:uid="{00000000-0005-0000-0000-000099C00000}"/>
    <cellStyle name="Total 26" xfId="49261" xr:uid="{00000000-0005-0000-0000-00009AC00000}"/>
    <cellStyle name="Total 26 10" xfId="49262" xr:uid="{00000000-0005-0000-0000-00009BC00000}"/>
    <cellStyle name="Total 26 10 2" xfId="49263" xr:uid="{00000000-0005-0000-0000-00009CC00000}"/>
    <cellStyle name="Total 26 10 3" xfId="49264" xr:uid="{00000000-0005-0000-0000-00009DC00000}"/>
    <cellStyle name="Total 26 11" xfId="49265" xr:uid="{00000000-0005-0000-0000-00009EC00000}"/>
    <cellStyle name="Total 26 11 2" xfId="49266" xr:uid="{00000000-0005-0000-0000-00009FC00000}"/>
    <cellStyle name="Total 26 11 3" xfId="49267" xr:uid="{00000000-0005-0000-0000-0000A0C00000}"/>
    <cellStyle name="Total 26 12" xfId="49268" xr:uid="{00000000-0005-0000-0000-0000A1C00000}"/>
    <cellStyle name="Total 26 12 2" xfId="49269" xr:uid="{00000000-0005-0000-0000-0000A2C00000}"/>
    <cellStyle name="Total 26 12 3" xfId="49270" xr:uid="{00000000-0005-0000-0000-0000A3C00000}"/>
    <cellStyle name="Total 26 13" xfId="49271" xr:uid="{00000000-0005-0000-0000-0000A4C00000}"/>
    <cellStyle name="Total 26 2" xfId="49272" xr:uid="{00000000-0005-0000-0000-0000A5C00000}"/>
    <cellStyle name="Total 26 2 2" xfId="49273" xr:uid="{00000000-0005-0000-0000-0000A6C00000}"/>
    <cellStyle name="Total 26 2 2 2" xfId="49274" xr:uid="{00000000-0005-0000-0000-0000A7C00000}"/>
    <cellStyle name="Total 26 2 2 2 2" xfId="49275" xr:uid="{00000000-0005-0000-0000-0000A8C00000}"/>
    <cellStyle name="Total 26 2 2 2 3" xfId="49276" xr:uid="{00000000-0005-0000-0000-0000A9C00000}"/>
    <cellStyle name="Total 26 2 2 3" xfId="49277" xr:uid="{00000000-0005-0000-0000-0000AAC00000}"/>
    <cellStyle name="Total 26 2 2 4" xfId="49278" xr:uid="{00000000-0005-0000-0000-0000ABC00000}"/>
    <cellStyle name="Total 26 2 3" xfId="49279" xr:uid="{00000000-0005-0000-0000-0000ACC00000}"/>
    <cellStyle name="Total 26 2 3 2" xfId="49280" xr:uid="{00000000-0005-0000-0000-0000ADC00000}"/>
    <cellStyle name="Total 26 2 3 2 2" xfId="49281" xr:uid="{00000000-0005-0000-0000-0000AEC00000}"/>
    <cellStyle name="Total 26 2 3 2 3" xfId="49282" xr:uid="{00000000-0005-0000-0000-0000AFC00000}"/>
    <cellStyle name="Total 26 2 3 3" xfId="49283" xr:uid="{00000000-0005-0000-0000-0000B0C00000}"/>
    <cellStyle name="Total 26 2 3 4" xfId="49284" xr:uid="{00000000-0005-0000-0000-0000B1C00000}"/>
    <cellStyle name="Total 26 2 4" xfId="49285" xr:uid="{00000000-0005-0000-0000-0000B2C00000}"/>
    <cellStyle name="Total 26 2 4 2" xfId="49286" xr:uid="{00000000-0005-0000-0000-0000B3C00000}"/>
    <cellStyle name="Total 26 2 4 3" xfId="49287" xr:uid="{00000000-0005-0000-0000-0000B4C00000}"/>
    <cellStyle name="Total 26 2 5" xfId="49288" xr:uid="{00000000-0005-0000-0000-0000B5C00000}"/>
    <cellStyle name="Total 26 2 5 2" xfId="49289" xr:uid="{00000000-0005-0000-0000-0000B6C00000}"/>
    <cellStyle name="Total 26 2 5 3" xfId="49290" xr:uid="{00000000-0005-0000-0000-0000B7C00000}"/>
    <cellStyle name="Total 26 2 6" xfId="49291" xr:uid="{00000000-0005-0000-0000-0000B8C00000}"/>
    <cellStyle name="Total 26 2 7" xfId="49292" xr:uid="{00000000-0005-0000-0000-0000B9C00000}"/>
    <cellStyle name="Total 26 3" xfId="49293" xr:uid="{00000000-0005-0000-0000-0000BAC00000}"/>
    <cellStyle name="Total 26 3 2" xfId="49294" xr:uid="{00000000-0005-0000-0000-0000BBC00000}"/>
    <cellStyle name="Total 26 3 2 2" xfId="49295" xr:uid="{00000000-0005-0000-0000-0000BCC00000}"/>
    <cellStyle name="Total 26 3 2 2 2" xfId="49296" xr:uid="{00000000-0005-0000-0000-0000BDC00000}"/>
    <cellStyle name="Total 26 3 2 2 3" xfId="49297" xr:uid="{00000000-0005-0000-0000-0000BEC00000}"/>
    <cellStyle name="Total 26 3 2 3" xfId="49298" xr:uid="{00000000-0005-0000-0000-0000BFC00000}"/>
    <cellStyle name="Total 26 3 2 4" xfId="49299" xr:uid="{00000000-0005-0000-0000-0000C0C00000}"/>
    <cellStyle name="Total 26 3 3" xfId="49300" xr:uid="{00000000-0005-0000-0000-0000C1C00000}"/>
    <cellStyle name="Total 26 3 3 2" xfId="49301" xr:uid="{00000000-0005-0000-0000-0000C2C00000}"/>
    <cellStyle name="Total 26 3 3 2 2" xfId="49302" xr:uid="{00000000-0005-0000-0000-0000C3C00000}"/>
    <cellStyle name="Total 26 3 3 2 3" xfId="49303" xr:uid="{00000000-0005-0000-0000-0000C4C00000}"/>
    <cellStyle name="Total 26 3 3 3" xfId="49304" xr:uid="{00000000-0005-0000-0000-0000C5C00000}"/>
    <cellStyle name="Total 26 3 3 4" xfId="49305" xr:uid="{00000000-0005-0000-0000-0000C6C00000}"/>
    <cellStyle name="Total 26 3 4" xfId="49306" xr:uid="{00000000-0005-0000-0000-0000C7C00000}"/>
    <cellStyle name="Total 26 3 4 2" xfId="49307" xr:uid="{00000000-0005-0000-0000-0000C8C00000}"/>
    <cellStyle name="Total 26 3 4 3" xfId="49308" xr:uid="{00000000-0005-0000-0000-0000C9C00000}"/>
    <cellStyle name="Total 26 3 5" xfId="49309" xr:uid="{00000000-0005-0000-0000-0000CAC00000}"/>
    <cellStyle name="Total 26 3 6" xfId="49310" xr:uid="{00000000-0005-0000-0000-0000CBC00000}"/>
    <cellStyle name="Total 26 4" xfId="49311" xr:uid="{00000000-0005-0000-0000-0000CCC00000}"/>
    <cellStyle name="Total 26 4 2" xfId="49312" xr:uid="{00000000-0005-0000-0000-0000CDC00000}"/>
    <cellStyle name="Total 26 4 2 2" xfId="49313" xr:uid="{00000000-0005-0000-0000-0000CEC00000}"/>
    <cellStyle name="Total 26 4 2 2 2" xfId="49314" xr:uid="{00000000-0005-0000-0000-0000CFC00000}"/>
    <cellStyle name="Total 26 4 2 2 3" xfId="49315" xr:uid="{00000000-0005-0000-0000-0000D0C00000}"/>
    <cellStyle name="Total 26 4 2 3" xfId="49316" xr:uid="{00000000-0005-0000-0000-0000D1C00000}"/>
    <cellStyle name="Total 26 4 2 4" xfId="49317" xr:uid="{00000000-0005-0000-0000-0000D2C00000}"/>
    <cellStyle name="Total 26 4 3" xfId="49318" xr:uid="{00000000-0005-0000-0000-0000D3C00000}"/>
    <cellStyle name="Total 26 4 3 2" xfId="49319" xr:uid="{00000000-0005-0000-0000-0000D4C00000}"/>
    <cellStyle name="Total 26 4 3 2 2" xfId="49320" xr:uid="{00000000-0005-0000-0000-0000D5C00000}"/>
    <cellStyle name="Total 26 4 3 2 3" xfId="49321" xr:uid="{00000000-0005-0000-0000-0000D6C00000}"/>
    <cellStyle name="Total 26 4 3 3" xfId="49322" xr:uid="{00000000-0005-0000-0000-0000D7C00000}"/>
    <cellStyle name="Total 26 4 3 4" xfId="49323" xr:uid="{00000000-0005-0000-0000-0000D8C00000}"/>
    <cellStyle name="Total 26 4 4" xfId="49324" xr:uid="{00000000-0005-0000-0000-0000D9C00000}"/>
    <cellStyle name="Total 26 4 4 2" xfId="49325" xr:uid="{00000000-0005-0000-0000-0000DAC00000}"/>
    <cellStyle name="Total 26 4 4 3" xfId="49326" xr:uid="{00000000-0005-0000-0000-0000DBC00000}"/>
    <cellStyle name="Total 26 4 5" xfId="49327" xr:uid="{00000000-0005-0000-0000-0000DCC00000}"/>
    <cellStyle name="Total 26 4 6" xfId="49328" xr:uid="{00000000-0005-0000-0000-0000DDC00000}"/>
    <cellStyle name="Total 26 5" xfId="49329" xr:uid="{00000000-0005-0000-0000-0000DEC00000}"/>
    <cellStyle name="Total 26 5 2" xfId="49330" xr:uid="{00000000-0005-0000-0000-0000DFC00000}"/>
    <cellStyle name="Total 26 5 2 2" xfId="49331" xr:uid="{00000000-0005-0000-0000-0000E0C00000}"/>
    <cellStyle name="Total 26 5 2 2 2" xfId="49332" xr:uid="{00000000-0005-0000-0000-0000E1C00000}"/>
    <cellStyle name="Total 26 5 2 2 3" xfId="49333" xr:uid="{00000000-0005-0000-0000-0000E2C00000}"/>
    <cellStyle name="Total 26 5 2 3" xfId="49334" xr:uid="{00000000-0005-0000-0000-0000E3C00000}"/>
    <cellStyle name="Total 26 5 2 4" xfId="49335" xr:uid="{00000000-0005-0000-0000-0000E4C00000}"/>
    <cellStyle name="Total 26 5 3" xfId="49336" xr:uid="{00000000-0005-0000-0000-0000E5C00000}"/>
    <cellStyle name="Total 26 5 3 2" xfId="49337" xr:uid="{00000000-0005-0000-0000-0000E6C00000}"/>
    <cellStyle name="Total 26 5 3 2 2" xfId="49338" xr:uid="{00000000-0005-0000-0000-0000E7C00000}"/>
    <cellStyle name="Total 26 5 3 2 3" xfId="49339" xr:uid="{00000000-0005-0000-0000-0000E8C00000}"/>
    <cellStyle name="Total 26 5 3 3" xfId="49340" xr:uid="{00000000-0005-0000-0000-0000E9C00000}"/>
    <cellStyle name="Total 26 5 3 4" xfId="49341" xr:uid="{00000000-0005-0000-0000-0000EAC00000}"/>
    <cellStyle name="Total 26 5 4" xfId="49342" xr:uid="{00000000-0005-0000-0000-0000EBC00000}"/>
    <cellStyle name="Total 26 5 4 2" xfId="49343" xr:uid="{00000000-0005-0000-0000-0000ECC00000}"/>
    <cellStyle name="Total 26 5 4 2 2" xfId="49344" xr:uid="{00000000-0005-0000-0000-0000EDC00000}"/>
    <cellStyle name="Total 26 5 4 2 3" xfId="49345" xr:uid="{00000000-0005-0000-0000-0000EEC00000}"/>
    <cellStyle name="Total 26 5 4 3" xfId="49346" xr:uid="{00000000-0005-0000-0000-0000EFC00000}"/>
    <cellStyle name="Total 26 5 4 4" xfId="49347" xr:uid="{00000000-0005-0000-0000-0000F0C00000}"/>
    <cellStyle name="Total 26 5 5" xfId="49348" xr:uid="{00000000-0005-0000-0000-0000F1C00000}"/>
    <cellStyle name="Total 26 5 5 2" xfId="49349" xr:uid="{00000000-0005-0000-0000-0000F2C00000}"/>
    <cellStyle name="Total 26 5 5 3" xfId="49350" xr:uid="{00000000-0005-0000-0000-0000F3C00000}"/>
    <cellStyle name="Total 26 5 6" xfId="49351" xr:uid="{00000000-0005-0000-0000-0000F4C00000}"/>
    <cellStyle name="Total 26 5 7" xfId="49352" xr:uid="{00000000-0005-0000-0000-0000F5C00000}"/>
    <cellStyle name="Total 26 6" xfId="49353" xr:uid="{00000000-0005-0000-0000-0000F6C00000}"/>
    <cellStyle name="Total 26 6 2" xfId="49354" xr:uid="{00000000-0005-0000-0000-0000F7C00000}"/>
    <cellStyle name="Total 26 6 2 2" xfId="49355" xr:uid="{00000000-0005-0000-0000-0000F8C00000}"/>
    <cellStyle name="Total 26 6 2 2 2" xfId="49356" xr:uid="{00000000-0005-0000-0000-0000F9C00000}"/>
    <cellStyle name="Total 26 6 2 2 3" xfId="49357" xr:uid="{00000000-0005-0000-0000-0000FAC00000}"/>
    <cellStyle name="Total 26 6 2 3" xfId="49358" xr:uid="{00000000-0005-0000-0000-0000FBC00000}"/>
    <cellStyle name="Total 26 6 2 4" xfId="49359" xr:uid="{00000000-0005-0000-0000-0000FCC00000}"/>
    <cellStyle name="Total 26 6 3" xfId="49360" xr:uid="{00000000-0005-0000-0000-0000FDC00000}"/>
    <cellStyle name="Total 26 6 3 2" xfId="49361" xr:uid="{00000000-0005-0000-0000-0000FEC00000}"/>
    <cellStyle name="Total 26 6 3 2 2" xfId="49362" xr:uid="{00000000-0005-0000-0000-0000FFC00000}"/>
    <cellStyle name="Total 26 6 3 2 3" xfId="49363" xr:uid="{00000000-0005-0000-0000-000000C10000}"/>
    <cellStyle name="Total 26 6 3 3" xfId="49364" xr:uid="{00000000-0005-0000-0000-000001C10000}"/>
    <cellStyle name="Total 26 6 3 4" xfId="49365" xr:uid="{00000000-0005-0000-0000-000002C10000}"/>
    <cellStyle name="Total 26 6 4" xfId="49366" xr:uid="{00000000-0005-0000-0000-000003C10000}"/>
    <cellStyle name="Total 26 6 4 2" xfId="49367" xr:uid="{00000000-0005-0000-0000-000004C10000}"/>
    <cellStyle name="Total 26 6 4 3" xfId="49368" xr:uid="{00000000-0005-0000-0000-000005C10000}"/>
    <cellStyle name="Total 26 6 5" xfId="49369" xr:uid="{00000000-0005-0000-0000-000006C10000}"/>
    <cellStyle name="Total 26 6 6" xfId="49370" xr:uid="{00000000-0005-0000-0000-000007C10000}"/>
    <cellStyle name="Total 26 7" xfId="49371" xr:uid="{00000000-0005-0000-0000-000008C10000}"/>
    <cellStyle name="Total 26 7 2" xfId="49372" xr:uid="{00000000-0005-0000-0000-000009C10000}"/>
    <cellStyle name="Total 26 7 2 2" xfId="49373" xr:uid="{00000000-0005-0000-0000-00000AC10000}"/>
    <cellStyle name="Total 26 7 2 3" xfId="49374" xr:uid="{00000000-0005-0000-0000-00000BC10000}"/>
    <cellStyle name="Total 26 7 3" xfId="49375" xr:uid="{00000000-0005-0000-0000-00000CC10000}"/>
    <cellStyle name="Total 26 7 4" xfId="49376" xr:uid="{00000000-0005-0000-0000-00000DC10000}"/>
    <cellStyle name="Total 26 8" xfId="49377" xr:uid="{00000000-0005-0000-0000-00000EC10000}"/>
    <cellStyle name="Total 26 8 2" xfId="49378" xr:uid="{00000000-0005-0000-0000-00000FC10000}"/>
    <cellStyle name="Total 26 8 2 2" xfId="49379" xr:uid="{00000000-0005-0000-0000-000010C10000}"/>
    <cellStyle name="Total 26 8 2 3" xfId="49380" xr:uid="{00000000-0005-0000-0000-000011C10000}"/>
    <cellStyle name="Total 26 8 3" xfId="49381" xr:uid="{00000000-0005-0000-0000-000012C10000}"/>
    <cellStyle name="Total 26 8 4" xfId="49382" xr:uid="{00000000-0005-0000-0000-000013C10000}"/>
    <cellStyle name="Total 26 9" xfId="49383" xr:uid="{00000000-0005-0000-0000-000014C10000}"/>
    <cellStyle name="Total 26 9 2" xfId="49384" xr:uid="{00000000-0005-0000-0000-000015C10000}"/>
    <cellStyle name="Total 26 9 2 2" xfId="49385" xr:uid="{00000000-0005-0000-0000-000016C10000}"/>
    <cellStyle name="Total 26 9 2 3" xfId="49386" xr:uid="{00000000-0005-0000-0000-000017C10000}"/>
    <cellStyle name="Total 26 9 3" xfId="49387" xr:uid="{00000000-0005-0000-0000-000018C10000}"/>
    <cellStyle name="Total 26 9 4" xfId="49388" xr:uid="{00000000-0005-0000-0000-000019C10000}"/>
    <cellStyle name="Total 27" xfId="49389" xr:uid="{00000000-0005-0000-0000-00001AC10000}"/>
    <cellStyle name="Total 27 10" xfId="49390" xr:uid="{00000000-0005-0000-0000-00001BC10000}"/>
    <cellStyle name="Total 27 10 2" xfId="49391" xr:uid="{00000000-0005-0000-0000-00001CC10000}"/>
    <cellStyle name="Total 27 10 3" xfId="49392" xr:uid="{00000000-0005-0000-0000-00001DC10000}"/>
    <cellStyle name="Total 27 11" xfId="49393" xr:uid="{00000000-0005-0000-0000-00001EC10000}"/>
    <cellStyle name="Total 27 11 2" xfId="49394" xr:uid="{00000000-0005-0000-0000-00001FC10000}"/>
    <cellStyle name="Total 27 11 3" xfId="49395" xr:uid="{00000000-0005-0000-0000-000020C10000}"/>
    <cellStyle name="Total 27 12" xfId="49396" xr:uid="{00000000-0005-0000-0000-000021C10000}"/>
    <cellStyle name="Total 27 12 2" xfId="49397" xr:uid="{00000000-0005-0000-0000-000022C10000}"/>
    <cellStyle name="Total 27 12 3" xfId="49398" xr:uid="{00000000-0005-0000-0000-000023C10000}"/>
    <cellStyle name="Total 27 13" xfId="49399" xr:uid="{00000000-0005-0000-0000-000024C10000}"/>
    <cellStyle name="Total 27 2" xfId="49400" xr:uid="{00000000-0005-0000-0000-000025C10000}"/>
    <cellStyle name="Total 27 2 2" xfId="49401" xr:uid="{00000000-0005-0000-0000-000026C10000}"/>
    <cellStyle name="Total 27 2 2 2" xfId="49402" xr:uid="{00000000-0005-0000-0000-000027C10000}"/>
    <cellStyle name="Total 27 2 2 2 2" xfId="49403" xr:uid="{00000000-0005-0000-0000-000028C10000}"/>
    <cellStyle name="Total 27 2 2 2 3" xfId="49404" xr:uid="{00000000-0005-0000-0000-000029C10000}"/>
    <cellStyle name="Total 27 2 2 3" xfId="49405" xr:uid="{00000000-0005-0000-0000-00002AC10000}"/>
    <cellStyle name="Total 27 2 2 4" xfId="49406" xr:uid="{00000000-0005-0000-0000-00002BC10000}"/>
    <cellStyle name="Total 27 2 3" xfId="49407" xr:uid="{00000000-0005-0000-0000-00002CC10000}"/>
    <cellStyle name="Total 27 2 3 2" xfId="49408" xr:uid="{00000000-0005-0000-0000-00002DC10000}"/>
    <cellStyle name="Total 27 2 3 2 2" xfId="49409" xr:uid="{00000000-0005-0000-0000-00002EC10000}"/>
    <cellStyle name="Total 27 2 3 2 3" xfId="49410" xr:uid="{00000000-0005-0000-0000-00002FC10000}"/>
    <cellStyle name="Total 27 2 3 3" xfId="49411" xr:uid="{00000000-0005-0000-0000-000030C10000}"/>
    <cellStyle name="Total 27 2 3 4" xfId="49412" xr:uid="{00000000-0005-0000-0000-000031C10000}"/>
    <cellStyle name="Total 27 2 4" xfId="49413" xr:uid="{00000000-0005-0000-0000-000032C10000}"/>
    <cellStyle name="Total 27 2 4 2" xfId="49414" xr:uid="{00000000-0005-0000-0000-000033C10000}"/>
    <cellStyle name="Total 27 2 4 3" xfId="49415" xr:uid="{00000000-0005-0000-0000-000034C10000}"/>
    <cellStyle name="Total 27 2 5" xfId="49416" xr:uid="{00000000-0005-0000-0000-000035C10000}"/>
    <cellStyle name="Total 27 2 5 2" xfId="49417" xr:uid="{00000000-0005-0000-0000-000036C10000}"/>
    <cellStyle name="Total 27 2 5 3" xfId="49418" xr:uid="{00000000-0005-0000-0000-000037C10000}"/>
    <cellStyle name="Total 27 2 6" xfId="49419" xr:uid="{00000000-0005-0000-0000-000038C10000}"/>
    <cellStyle name="Total 27 2 7" xfId="49420" xr:uid="{00000000-0005-0000-0000-000039C10000}"/>
    <cellStyle name="Total 27 3" xfId="49421" xr:uid="{00000000-0005-0000-0000-00003AC10000}"/>
    <cellStyle name="Total 27 3 2" xfId="49422" xr:uid="{00000000-0005-0000-0000-00003BC10000}"/>
    <cellStyle name="Total 27 3 2 2" xfId="49423" xr:uid="{00000000-0005-0000-0000-00003CC10000}"/>
    <cellStyle name="Total 27 3 2 2 2" xfId="49424" xr:uid="{00000000-0005-0000-0000-00003DC10000}"/>
    <cellStyle name="Total 27 3 2 2 3" xfId="49425" xr:uid="{00000000-0005-0000-0000-00003EC10000}"/>
    <cellStyle name="Total 27 3 2 3" xfId="49426" xr:uid="{00000000-0005-0000-0000-00003FC10000}"/>
    <cellStyle name="Total 27 3 2 4" xfId="49427" xr:uid="{00000000-0005-0000-0000-000040C10000}"/>
    <cellStyle name="Total 27 3 3" xfId="49428" xr:uid="{00000000-0005-0000-0000-000041C10000}"/>
    <cellStyle name="Total 27 3 3 2" xfId="49429" xr:uid="{00000000-0005-0000-0000-000042C10000}"/>
    <cellStyle name="Total 27 3 3 2 2" xfId="49430" xr:uid="{00000000-0005-0000-0000-000043C10000}"/>
    <cellStyle name="Total 27 3 3 2 3" xfId="49431" xr:uid="{00000000-0005-0000-0000-000044C10000}"/>
    <cellStyle name="Total 27 3 3 3" xfId="49432" xr:uid="{00000000-0005-0000-0000-000045C10000}"/>
    <cellStyle name="Total 27 3 3 4" xfId="49433" xr:uid="{00000000-0005-0000-0000-000046C10000}"/>
    <cellStyle name="Total 27 3 4" xfId="49434" xr:uid="{00000000-0005-0000-0000-000047C10000}"/>
    <cellStyle name="Total 27 3 4 2" xfId="49435" xr:uid="{00000000-0005-0000-0000-000048C10000}"/>
    <cellStyle name="Total 27 3 4 3" xfId="49436" xr:uid="{00000000-0005-0000-0000-000049C10000}"/>
    <cellStyle name="Total 27 3 5" xfId="49437" xr:uid="{00000000-0005-0000-0000-00004AC10000}"/>
    <cellStyle name="Total 27 3 6" xfId="49438" xr:uid="{00000000-0005-0000-0000-00004BC10000}"/>
    <cellStyle name="Total 27 4" xfId="49439" xr:uid="{00000000-0005-0000-0000-00004CC10000}"/>
    <cellStyle name="Total 27 4 2" xfId="49440" xr:uid="{00000000-0005-0000-0000-00004DC10000}"/>
    <cellStyle name="Total 27 4 2 2" xfId="49441" xr:uid="{00000000-0005-0000-0000-00004EC10000}"/>
    <cellStyle name="Total 27 4 2 2 2" xfId="49442" xr:uid="{00000000-0005-0000-0000-00004FC10000}"/>
    <cellStyle name="Total 27 4 2 2 3" xfId="49443" xr:uid="{00000000-0005-0000-0000-000050C10000}"/>
    <cellStyle name="Total 27 4 2 3" xfId="49444" xr:uid="{00000000-0005-0000-0000-000051C10000}"/>
    <cellStyle name="Total 27 4 2 4" xfId="49445" xr:uid="{00000000-0005-0000-0000-000052C10000}"/>
    <cellStyle name="Total 27 4 3" xfId="49446" xr:uid="{00000000-0005-0000-0000-000053C10000}"/>
    <cellStyle name="Total 27 4 3 2" xfId="49447" xr:uid="{00000000-0005-0000-0000-000054C10000}"/>
    <cellStyle name="Total 27 4 3 2 2" xfId="49448" xr:uid="{00000000-0005-0000-0000-000055C10000}"/>
    <cellStyle name="Total 27 4 3 2 3" xfId="49449" xr:uid="{00000000-0005-0000-0000-000056C10000}"/>
    <cellStyle name="Total 27 4 3 3" xfId="49450" xr:uid="{00000000-0005-0000-0000-000057C10000}"/>
    <cellStyle name="Total 27 4 3 4" xfId="49451" xr:uid="{00000000-0005-0000-0000-000058C10000}"/>
    <cellStyle name="Total 27 4 4" xfId="49452" xr:uid="{00000000-0005-0000-0000-000059C10000}"/>
    <cellStyle name="Total 27 4 4 2" xfId="49453" xr:uid="{00000000-0005-0000-0000-00005AC10000}"/>
    <cellStyle name="Total 27 4 4 3" xfId="49454" xr:uid="{00000000-0005-0000-0000-00005BC10000}"/>
    <cellStyle name="Total 27 4 5" xfId="49455" xr:uid="{00000000-0005-0000-0000-00005CC10000}"/>
    <cellStyle name="Total 27 4 6" xfId="49456" xr:uid="{00000000-0005-0000-0000-00005DC10000}"/>
    <cellStyle name="Total 27 5" xfId="49457" xr:uid="{00000000-0005-0000-0000-00005EC10000}"/>
    <cellStyle name="Total 27 5 2" xfId="49458" xr:uid="{00000000-0005-0000-0000-00005FC10000}"/>
    <cellStyle name="Total 27 5 2 2" xfId="49459" xr:uid="{00000000-0005-0000-0000-000060C10000}"/>
    <cellStyle name="Total 27 5 2 2 2" xfId="49460" xr:uid="{00000000-0005-0000-0000-000061C10000}"/>
    <cellStyle name="Total 27 5 2 2 3" xfId="49461" xr:uid="{00000000-0005-0000-0000-000062C10000}"/>
    <cellStyle name="Total 27 5 2 3" xfId="49462" xr:uid="{00000000-0005-0000-0000-000063C10000}"/>
    <cellStyle name="Total 27 5 2 4" xfId="49463" xr:uid="{00000000-0005-0000-0000-000064C10000}"/>
    <cellStyle name="Total 27 5 3" xfId="49464" xr:uid="{00000000-0005-0000-0000-000065C10000}"/>
    <cellStyle name="Total 27 5 3 2" xfId="49465" xr:uid="{00000000-0005-0000-0000-000066C10000}"/>
    <cellStyle name="Total 27 5 3 2 2" xfId="49466" xr:uid="{00000000-0005-0000-0000-000067C10000}"/>
    <cellStyle name="Total 27 5 3 2 3" xfId="49467" xr:uid="{00000000-0005-0000-0000-000068C10000}"/>
    <cellStyle name="Total 27 5 3 3" xfId="49468" xr:uid="{00000000-0005-0000-0000-000069C10000}"/>
    <cellStyle name="Total 27 5 3 4" xfId="49469" xr:uid="{00000000-0005-0000-0000-00006AC10000}"/>
    <cellStyle name="Total 27 5 4" xfId="49470" xr:uid="{00000000-0005-0000-0000-00006BC10000}"/>
    <cellStyle name="Total 27 5 4 2" xfId="49471" xr:uid="{00000000-0005-0000-0000-00006CC10000}"/>
    <cellStyle name="Total 27 5 4 2 2" xfId="49472" xr:uid="{00000000-0005-0000-0000-00006DC10000}"/>
    <cellStyle name="Total 27 5 4 2 3" xfId="49473" xr:uid="{00000000-0005-0000-0000-00006EC10000}"/>
    <cellStyle name="Total 27 5 4 3" xfId="49474" xr:uid="{00000000-0005-0000-0000-00006FC10000}"/>
    <cellStyle name="Total 27 5 4 4" xfId="49475" xr:uid="{00000000-0005-0000-0000-000070C10000}"/>
    <cellStyle name="Total 27 5 5" xfId="49476" xr:uid="{00000000-0005-0000-0000-000071C10000}"/>
    <cellStyle name="Total 27 5 5 2" xfId="49477" xr:uid="{00000000-0005-0000-0000-000072C10000}"/>
    <cellStyle name="Total 27 5 5 3" xfId="49478" xr:uid="{00000000-0005-0000-0000-000073C10000}"/>
    <cellStyle name="Total 27 5 6" xfId="49479" xr:uid="{00000000-0005-0000-0000-000074C10000}"/>
    <cellStyle name="Total 27 5 7" xfId="49480" xr:uid="{00000000-0005-0000-0000-000075C10000}"/>
    <cellStyle name="Total 27 6" xfId="49481" xr:uid="{00000000-0005-0000-0000-000076C10000}"/>
    <cellStyle name="Total 27 6 2" xfId="49482" xr:uid="{00000000-0005-0000-0000-000077C10000}"/>
    <cellStyle name="Total 27 6 2 2" xfId="49483" xr:uid="{00000000-0005-0000-0000-000078C10000}"/>
    <cellStyle name="Total 27 6 2 2 2" xfId="49484" xr:uid="{00000000-0005-0000-0000-000079C10000}"/>
    <cellStyle name="Total 27 6 2 2 3" xfId="49485" xr:uid="{00000000-0005-0000-0000-00007AC10000}"/>
    <cellStyle name="Total 27 6 2 3" xfId="49486" xr:uid="{00000000-0005-0000-0000-00007BC10000}"/>
    <cellStyle name="Total 27 6 2 4" xfId="49487" xr:uid="{00000000-0005-0000-0000-00007CC10000}"/>
    <cellStyle name="Total 27 6 3" xfId="49488" xr:uid="{00000000-0005-0000-0000-00007DC10000}"/>
    <cellStyle name="Total 27 6 3 2" xfId="49489" xr:uid="{00000000-0005-0000-0000-00007EC10000}"/>
    <cellStyle name="Total 27 6 3 2 2" xfId="49490" xr:uid="{00000000-0005-0000-0000-00007FC10000}"/>
    <cellStyle name="Total 27 6 3 2 3" xfId="49491" xr:uid="{00000000-0005-0000-0000-000080C10000}"/>
    <cellStyle name="Total 27 6 3 3" xfId="49492" xr:uid="{00000000-0005-0000-0000-000081C10000}"/>
    <cellStyle name="Total 27 6 3 4" xfId="49493" xr:uid="{00000000-0005-0000-0000-000082C10000}"/>
    <cellStyle name="Total 27 6 4" xfId="49494" xr:uid="{00000000-0005-0000-0000-000083C10000}"/>
    <cellStyle name="Total 27 6 4 2" xfId="49495" xr:uid="{00000000-0005-0000-0000-000084C10000}"/>
    <cellStyle name="Total 27 6 4 3" xfId="49496" xr:uid="{00000000-0005-0000-0000-000085C10000}"/>
    <cellStyle name="Total 27 6 5" xfId="49497" xr:uid="{00000000-0005-0000-0000-000086C10000}"/>
    <cellStyle name="Total 27 6 6" xfId="49498" xr:uid="{00000000-0005-0000-0000-000087C10000}"/>
    <cellStyle name="Total 27 7" xfId="49499" xr:uid="{00000000-0005-0000-0000-000088C10000}"/>
    <cellStyle name="Total 27 7 2" xfId="49500" xr:uid="{00000000-0005-0000-0000-000089C10000}"/>
    <cellStyle name="Total 27 7 2 2" xfId="49501" xr:uid="{00000000-0005-0000-0000-00008AC10000}"/>
    <cellStyle name="Total 27 7 2 3" xfId="49502" xr:uid="{00000000-0005-0000-0000-00008BC10000}"/>
    <cellStyle name="Total 27 7 3" xfId="49503" xr:uid="{00000000-0005-0000-0000-00008CC10000}"/>
    <cellStyle name="Total 27 7 4" xfId="49504" xr:uid="{00000000-0005-0000-0000-00008DC10000}"/>
    <cellStyle name="Total 27 8" xfId="49505" xr:uid="{00000000-0005-0000-0000-00008EC10000}"/>
    <cellStyle name="Total 27 8 2" xfId="49506" xr:uid="{00000000-0005-0000-0000-00008FC10000}"/>
    <cellStyle name="Total 27 8 2 2" xfId="49507" xr:uid="{00000000-0005-0000-0000-000090C10000}"/>
    <cellStyle name="Total 27 8 2 3" xfId="49508" xr:uid="{00000000-0005-0000-0000-000091C10000}"/>
    <cellStyle name="Total 27 8 3" xfId="49509" xr:uid="{00000000-0005-0000-0000-000092C10000}"/>
    <cellStyle name="Total 27 8 4" xfId="49510" xr:uid="{00000000-0005-0000-0000-000093C10000}"/>
    <cellStyle name="Total 27 9" xfId="49511" xr:uid="{00000000-0005-0000-0000-000094C10000}"/>
    <cellStyle name="Total 27 9 2" xfId="49512" xr:uid="{00000000-0005-0000-0000-000095C10000}"/>
    <cellStyle name="Total 27 9 2 2" xfId="49513" xr:uid="{00000000-0005-0000-0000-000096C10000}"/>
    <cellStyle name="Total 27 9 2 3" xfId="49514" xr:uid="{00000000-0005-0000-0000-000097C10000}"/>
    <cellStyle name="Total 27 9 3" xfId="49515" xr:uid="{00000000-0005-0000-0000-000098C10000}"/>
    <cellStyle name="Total 27 9 4" xfId="49516" xr:uid="{00000000-0005-0000-0000-000099C10000}"/>
    <cellStyle name="Total 28" xfId="49517" xr:uid="{00000000-0005-0000-0000-00009AC10000}"/>
    <cellStyle name="Total 28 10" xfId="49518" xr:uid="{00000000-0005-0000-0000-00009BC10000}"/>
    <cellStyle name="Total 28 10 2" xfId="49519" xr:uid="{00000000-0005-0000-0000-00009CC10000}"/>
    <cellStyle name="Total 28 10 3" xfId="49520" xr:uid="{00000000-0005-0000-0000-00009DC10000}"/>
    <cellStyle name="Total 28 11" xfId="49521" xr:uid="{00000000-0005-0000-0000-00009EC10000}"/>
    <cellStyle name="Total 28 11 2" xfId="49522" xr:uid="{00000000-0005-0000-0000-00009FC10000}"/>
    <cellStyle name="Total 28 11 3" xfId="49523" xr:uid="{00000000-0005-0000-0000-0000A0C10000}"/>
    <cellStyle name="Total 28 12" xfId="49524" xr:uid="{00000000-0005-0000-0000-0000A1C10000}"/>
    <cellStyle name="Total 28 12 2" xfId="49525" xr:uid="{00000000-0005-0000-0000-0000A2C10000}"/>
    <cellStyle name="Total 28 12 3" xfId="49526" xr:uid="{00000000-0005-0000-0000-0000A3C10000}"/>
    <cellStyle name="Total 28 13" xfId="49527" xr:uid="{00000000-0005-0000-0000-0000A4C10000}"/>
    <cellStyle name="Total 28 2" xfId="49528" xr:uid="{00000000-0005-0000-0000-0000A5C10000}"/>
    <cellStyle name="Total 28 2 2" xfId="49529" xr:uid="{00000000-0005-0000-0000-0000A6C10000}"/>
    <cellStyle name="Total 28 2 2 2" xfId="49530" xr:uid="{00000000-0005-0000-0000-0000A7C10000}"/>
    <cellStyle name="Total 28 2 2 2 2" xfId="49531" xr:uid="{00000000-0005-0000-0000-0000A8C10000}"/>
    <cellStyle name="Total 28 2 2 2 3" xfId="49532" xr:uid="{00000000-0005-0000-0000-0000A9C10000}"/>
    <cellStyle name="Total 28 2 2 3" xfId="49533" xr:uid="{00000000-0005-0000-0000-0000AAC10000}"/>
    <cellStyle name="Total 28 2 2 4" xfId="49534" xr:uid="{00000000-0005-0000-0000-0000ABC10000}"/>
    <cellStyle name="Total 28 2 3" xfId="49535" xr:uid="{00000000-0005-0000-0000-0000ACC10000}"/>
    <cellStyle name="Total 28 2 3 2" xfId="49536" xr:uid="{00000000-0005-0000-0000-0000ADC10000}"/>
    <cellStyle name="Total 28 2 3 2 2" xfId="49537" xr:uid="{00000000-0005-0000-0000-0000AEC10000}"/>
    <cellStyle name="Total 28 2 3 2 3" xfId="49538" xr:uid="{00000000-0005-0000-0000-0000AFC10000}"/>
    <cellStyle name="Total 28 2 3 3" xfId="49539" xr:uid="{00000000-0005-0000-0000-0000B0C10000}"/>
    <cellStyle name="Total 28 2 3 4" xfId="49540" xr:uid="{00000000-0005-0000-0000-0000B1C10000}"/>
    <cellStyle name="Total 28 2 4" xfId="49541" xr:uid="{00000000-0005-0000-0000-0000B2C10000}"/>
    <cellStyle name="Total 28 2 4 2" xfId="49542" xr:uid="{00000000-0005-0000-0000-0000B3C10000}"/>
    <cellStyle name="Total 28 2 4 3" xfId="49543" xr:uid="{00000000-0005-0000-0000-0000B4C10000}"/>
    <cellStyle name="Total 28 2 5" xfId="49544" xr:uid="{00000000-0005-0000-0000-0000B5C10000}"/>
    <cellStyle name="Total 28 2 5 2" xfId="49545" xr:uid="{00000000-0005-0000-0000-0000B6C10000}"/>
    <cellStyle name="Total 28 2 5 3" xfId="49546" xr:uid="{00000000-0005-0000-0000-0000B7C10000}"/>
    <cellStyle name="Total 28 2 6" xfId="49547" xr:uid="{00000000-0005-0000-0000-0000B8C10000}"/>
    <cellStyle name="Total 28 2 7" xfId="49548" xr:uid="{00000000-0005-0000-0000-0000B9C10000}"/>
    <cellStyle name="Total 28 3" xfId="49549" xr:uid="{00000000-0005-0000-0000-0000BAC10000}"/>
    <cellStyle name="Total 28 3 2" xfId="49550" xr:uid="{00000000-0005-0000-0000-0000BBC10000}"/>
    <cellStyle name="Total 28 3 2 2" xfId="49551" xr:uid="{00000000-0005-0000-0000-0000BCC10000}"/>
    <cellStyle name="Total 28 3 2 2 2" xfId="49552" xr:uid="{00000000-0005-0000-0000-0000BDC10000}"/>
    <cellStyle name="Total 28 3 2 2 3" xfId="49553" xr:uid="{00000000-0005-0000-0000-0000BEC10000}"/>
    <cellStyle name="Total 28 3 2 3" xfId="49554" xr:uid="{00000000-0005-0000-0000-0000BFC10000}"/>
    <cellStyle name="Total 28 3 2 4" xfId="49555" xr:uid="{00000000-0005-0000-0000-0000C0C10000}"/>
    <cellStyle name="Total 28 3 3" xfId="49556" xr:uid="{00000000-0005-0000-0000-0000C1C10000}"/>
    <cellStyle name="Total 28 3 3 2" xfId="49557" xr:uid="{00000000-0005-0000-0000-0000C2C10000}"/>
    <cellStyle name="Total 28 3 3 2 2" xfId="49558" xr:uid="{00000000-0005-0000-0000-0000C3C10000}"/>
    <cellStyle name="Total 28 3 3 2 3" xfId="49559" xr:uid="{00000000-0005-0000-0000-0000C4C10000}"/>
    <cellStyle name="Total 28 3 3 3" xfId="49560" xr:uid="{00000000-0005-0000-0000-0000C5C10000}"/>
    <cellStyle name="Total 28 3 3 4" xfId="49561" xr:uid="{00000000-0005-0000-0000-0000C6C10000}"/>
    <cellStyle name="Total 28 3 4" xfId="49562" xr:uid="{00000000-0005-0000-0000-0000C7C10000}"/>
    <cellStyle name="Total 28 3 4 2" xfId="49563" xr:uid="{00000000-0005-0000-0000-0000C8C10000}"/>
    <cellStyle name="Total 28 3 4 3" xfId="49564" xr:uid="{00000000-0005-0000-0000-0000C9C10000}"/>
    <cellStyle name="Total 28 3 5" xfId="49565" xr:uid="{00000000-0005-0000-0000-0000CAC10000}"/>
    <cellStyle name="Total 28 3 6" xfId="49566" xr:uid="{00000000-0005-0000-0000-0000CBC10000}"/>
    <cellStyle name="Total 28 4" xfId="49567" xr:uid="{00000000-0005-0000-0000-0000CCC10000}"/>
    <cellStyle name="Total 28 4 2" xfId="49568" xr:uid="{00000000-0005-0000-0000-0000CDC10000}"/>
    <cellStyle name="Total 28 4 2 2" xfId="49569" xr:uid="{00000000-0005-0000-0000-0000CEC10000}"/>
    <cellStyle name="Total 28 4 2 2 2" xfId="49570" xr:uid="{00000000-0005-0000-0000-0000CFC10000}"/>
    <cellStyle name="Total 28 4 2 2 3" xfId="49571" xr:uid="{00000000-0005-0000-0000-0000D0C10000}"/>
    <cellStyle name="Total 28 4 2 3" xfId="49572" xr:uid="{00000000-0005-0000-0000-0000D1C10000}"/>
    <cellStyle name="Total 28 4 2 4" xfId="49573" xr:uid="{00000000-0005-0000-0000-0000D2C10000}"/>
    <cellStyle name="Total 28 4 3" xfId="49574" xr:uid="{00000000-0005-0000-0000-0000D3C10000}"/>
    <cellStyle name="Total 28 4 3 2" xfId="49575" xr:uid="{00000000-0005-0000-0000-0000D4C10000}"/>
    <cellStyle name="Total 28 4 3 2 2" xfId="49576" xr:uid="{00000000-0005-0000-0000-0000D5C10000}"/>
    <cellStyle name="Total 28 4 3 2 3" xfId="49577" xr:uid="{00000000-0005-0000-0000-0000D6C10000}"/>
    <cellStyle name="Total 28 4 3 3" xfId="49578" xr:uid="{00000000-0005-0000-0000-0000D7C10000}"/>
    <cellStyle name="Total 28 4 3 4" xfId="49579" xr:uid="{00000000-0005-0000-0000-0000D8C10000}"/>
    <cellStyle name="Total 28 4 4" xfId="49580" xr:uid="{00000000-0005-0000-0000-0000D9C10000}"/>
    <cellStyle name="Total 28 4 4 2" xfId="49581" xr:uid="{00000000-0005-0000-0000-0000DAC10000}"/>
    <cellStyle name="Total 28 4 4 3" xfId="49582" xr:uid="{00000000-0005-0000-0000-0000DBC10000}"/>
    <cellStyle name="Total 28 4 5" xfId="49583" xr:uid="{00000000-0005-0000-0000-0000DCC10000}"/>
    <cellStyle name="Total 28 4 6" xfId="49584" xr:uid="{00000000-0005-0000-0000-0000DDC10000}"/>
    <cellStyle name="Total 28 5" xfId="49585" xr:uid="{00000000-0005-0000-0000-0000DEC10000}"/>
    <cellStyle name="Total 28 5 2" xfId="49586" xr:uid="{00000000-0005-0000-0000-0000DFC10000}"/>
    <cellStyle name="Total 28 5 2 2" xfId="49587" xr:uid="{00000000-0005-0000-0000-0000E0C10000}"/>
    <cellStyle name="Total 28 5 2 2 2" xfId="49588" xr:uid="{00000000-0005-0000-0000-0000E1C10000}"/>
    <cellStyle name="Total 28 5 2 2 3" xfId="49589" xr:uid="{00000000-0005-0000-0000-0000E2C10000}"/>
    <cellStyle name="Total 28 5 2 3" xfId="49590" xr:uid="{00000000-0005-0000-0000-0000E3C10000}"/>
    <cellStyle name="Total 28 5 2 4" xfId="49591" xr:uid="{00000000-0005-0000-0000-0000E4C10000}"/>
    <cellStyle name="Total 28 5 3" xfId="49592" xr:uid="{00000000-0005-0000-0000-0000E5C10000}"/>
    <cellStyle name="Total 28 5 3 2" xfId="49593" xr:uid="{00000000-0005-0000-0000-0000E6C10000}"/>
    <cellStyle name="Total 28 5 3 2 2" xfId="49594" xr:uid="{00000000-0005-0000-0000-0000E7C10000}"/>
    <cellStyle name="Total 28 5 3 2 3" xfId="49595" xr:uid="{00000000-0005-0000-0000-0000E8C10000}"/>
    <cellStyle name="Total 28 5 3 3" xfId="49596" xr:uid="{00000000-0005-0000-0000-0000E9C10000}"/>
    <cellStyle name="Total 28 5 3 4" xfId="49597" xr:uid="{00000000-0005-0000-0000-0000EAC10000}"/>
    <cellStyle name="Total 28 5 4" xfId="49598" xr:uid="{00000000-0005-0000-0000-0000EBC10000}"/>
    <cellStyle name="Total 28 5 4 2" xfId="49599" xr:uid="{00000000-0005-0000-0000-0000ECC10000}"/>
    <cellStyle name="Total 28 5 4 2 2" xfId="49600" xr:uid="{00000000-0005-0000-0000-0000EDC10000}"/>
    <cellStyle name="Total 28 5 4 2 3" xfId="49601" xr:uid="{00000000-0005-0000-0000-0000EEC10000}"/>
    <cellStyle name="Total 28 5 4 3" xfId="49602" xr:uid="{00000000-0005-0000-0000-0000EFC10000}"/>
    <cellStyle name="Total 28 5 4 4" xfId="49603" xr:uid="{00000000-0005-0000-0000-0000F0C10000}"/>
    <cellStyle name="Total 28 5 5" xfId="49604" xr:uid="{00000000-0005-0000-0000-0000F1C10000}"/>
    <cellStyle name="Total 28 5 5 2" xfId="49605" xr:uid="{00000000-0005-0000-0000-0000F2C10000}"/>
    <cellStyle name="Total 28 5 5 3" xfId="49606" xr:uid="{00000000-0005-0000-0000-0000F3C10000}"/>
    <cellStyle name="Total 28 5 6" xfId="49607" xr:uid="{00000000-0005-0000-0000-0000F4C10000}"/>
    <cellStyle name="Total 28 5 7" xfId="49608" xr:uid="{00000000-0005-0000-0000-0000F5C10000}"/>
    <cellStyle name="Total 28 6" xfId="49609" xr:uid="{00000000-0005-0000-0000-0000F6C10000}"/>
    <cellStyle name="Total 28 6 2" xfId="49610" xr:uid="{00000000-0005-0000-0000-0000F7C10000}"/>
    <cellStyle name="Total 28 6 2 2" xfId="49611" xr:uid="{00000000-0005-0000-0000-0000F8C10000}"/>
    <cellStyle name="Total 28 6 2 2 2" xfId="49612" xr:uid="{00000000-0005-0000-0000-0000F9C10000}"/>
    <cellStyle name="Total 28 6 2 2 3" xfId="49613" xr:uid="{00000000-0005-0000-0000-0000FAC10000}"/>
    <cellStyle name="Total 28 6 2 3" xfId="49614" xr:uid="{00000000-0005-0000-0000-0000FBC10000}"/>
    <cellStyle name="Total 28 6 2 4" xfId="49615" xr:uid="{00000000-0005-0000-0000-0000FCC10000}"/>
    <cellStyle name="Total 28 6 3" xfId="49616" xr:uid="{00000000-0005-0000-0000-0000FDC10000}"/>
    <cellStyle name="Total 28 6 3 2" xfId="49617" xr:uid="{00000000-0005-0000-0000-0000FEC10000}"/>
    <cellStyle name="Total 28 6 3 2 2" xfId="49618" xr:uid="{00000000-0005-0000-0000-0000FFC10000}"/>
    <cellStyle name="Total 28 6 3 2 3" xfId="49619" xr:uid="{00000000-0005-0000-0000-000000C20000}"/>
    <cellStyle name="Total 28 6 3 3" xfId="49620" xr:uid="{00000000-0005-0000-0000-000001C20000}"/>
    <cellStyle name="Total 28 6 3 4" xfId="49621" xr:uid="{00000000-0005-0000-0000-000002C20000}"/>
    <cellStyle name="Total 28 6 4" xfId="49622" xr:uid="{00000000-0005-0000-0000-000003C20000}"/>
    <cellStyle name="Total 28 6 4 2" xfId="49623" xr:uid="{00000000-0005-0000-0000-000004C20000}"/>
    <cellStyle name="Total 28 6 4 3" xfId="49624" xr:uid="{00000000-0005-0000-0000-000005C20000}"/>
    <cellStyle name="Total 28 6 5" xfId="49625" xr:uid="{00000000-0005-0000-0000-000006C20000}"/>
    <cellStyle name="Total 28 6 6" xfId="49626" xr:uid="{00000000-0005-0000-0000-000007C20000}"/>
    <cellStyle name="Total 28 7" xfId="49627" xr:uid="{00000000-0005-0000-0000-000008C20000}"/>
    <cellStyle name="Total 28 7 2" xfId="49628" xr:uid="{00000000-0005-0000-0000-000009C20000}"/>
    <cellStyle name="Total 28 7 2 2" xfId="49629" xr:uid="{00000000-0005-0000-0000-00000AC20000}"/>
    <cellStyle name="Total 28 7 2 3" xfId="49630" xr:uid="{00000000-0005-0000-0000-00000BC20000}"/>
    <cellStyle name="Total 28 7 3" xfId="49631" xr:uid="{00000000-0005-0000-0000-00000CC20000}"/>
    <cellStyle name="Total 28 7 4" xfId="49632" xr:uid="{00000000-0005-0000-0000-00000DC20000}"/>
    <cellStyle name="Total 28 8" xfId="49633" xr:uid="{00000000-0005-0000-0000-00000EC20000}"/>
    <cellStyle name="Total 28 8 2" xfId="49634" xr:uid="{00000000-0005-0000-0000-00000FC20000}"/>
    <cellStyle name="Total 28 8 2 2" xfId="49635" xr:uid="{00000000-0005-0000-0000-000010C20000}"/>
    <cellStyle name="Total 28 8 2 3" xfId="49636" xr:uid="{00000000-0005-0000-0000-000011C20000}"/>
    <cellStyle name="Total 28 8 3" xfId="49637" xr:uid="{00000000-0005-0000-0000-000012C20000}"/>
    <cellStyle name="Total 28 8 4" xfId="49638" xr:uid="{00000000-0005-0000-0000-000013C20000}"/>
    <cellStyle name="Total 28 9" xfId="49639" xr:uid="{00000000-0005-0000-0000-000014C20000}"/>
    <cellStyle name="Total 28 9 2" xfId="49640" xr:uid="{00000000-0005-0000-0000-000015C20000}"/>
    <cellStyle name="Total 28 9 2 2" xfId="49641" xr:uid="{00000000-0005-0000-0000-000016C20000}"/>
    <cellStyle name="Total 28 9 2 3" xfId="49642" xr:uid="{00000000-0005-0000-0000-000017C20000}"/>
    <cellStyle name="Total 28 9 3" xfId="49643" xr:uid="{00000000-0005-0000-0000-000018C20000}"/>
    <cellStyle name="Total 28 9 4" xfId="49644" xr:uid="{00000000-0005-0000-0000-000019C20000}"/>
    <cellStyle name="Total 29" xfId="49645" xr:uid="{00000000-0005-0000-0000-00001AC20000}"/>
    <cellStyle name="Total 29 10" xfId="49646" xr:uid="{00000000-0005-0000-0000-00001BC20000}"/>
    <cellStyle name="Total 29 10 2" xfId="49647" xr:uid="{00000000-0005-0000-0000-00001CC20000}"/>
    <cellStyle name="Total 29 10 3" xfId="49648" xr:uid="{00000000-0005-0000-0000-00001DC20000}"/>
    <cellStyle name="Total 29 11" xfId="49649" xr:uid="{00000000-0005-0000-0000-00001EC20000}"/>
    <cellStyle name="Total 29 11 2" xfId="49650" xr:uid="{00000000-0005-0000-0000-00001FC20000}"/>
    <cellStyle name="Total 29 11 3" xfId="49651" xr:uid="{00000000-0005-0000-0000-000020C20000}"/>
    <cellStyle name="Total 29 12" xfId="49652" xr:uid="{00000000-0005-0000-0000-000021C20000}"/>
    <cellStyle name="Total 29 12 2" xfId="49653" xr:uid="{00000000-0005-0000-0000-000022C20000}"/>
    <cellStyle name="Total 29 12 3" xfId="49654" xr:uid="{00000000-0005-0000-0000-000023C20000}"/>
    <cellStyle name="Total 29 13" xfId="49655" xr:uid="{00000000-0005-0000-0000-000024C20000}"/>
    <cellStyle name="Total 29 2" xfId="49656" xr:uid="{00000000-0005-0000-0000-000025C20000}"/>
    <cellStyle name="Total 29 2 2" xfId="49657" xr:uid="{00000000-0005-0000-0000-000026C20000}"/>
    <cellStyle name="Total 29 2 2 2" xfId="49658" xr:uid="{00000000-0005-0000-0000-000027C20000}"/>
    <cellStyle name="Total 29 2 2 2 2" xfId="49659" xr:uid="{00000000-0005-0000-0000-000028C20000}"/>
    <cellStyle name="Total 29 2 2 2 3" xfId="49660" xr:uid="{00000000-0005-0000-0000-000029C20000}"/>
    <cellStyle name="Total 29 2 2 3" xfId="49661" xr:uid="{00000000-0005-0000-0000-00002AC20000}"/>
    <cellStyle name="Total 29 2 2 4" xfId="49662" xr:uid="{00000000-0005-0000-0000-00002BC20000}"/>
    <cellStyle name="Total 29 2 3" xfId="49663" xr:uid="{00000000-0005-0000-0000-00002CC20000}"/>
    <cellStyle name="Total 29 2 3 2" xfId="49664" xr:uid="{00000000-0005-0000-0000-00002DC20000}"/>
    <cellStyle name="Total 29 2 3 2 2" xfId="49665" xr:uid="{00000000-0005-0000-0000-00002EC20000}"/>
    <cellStyle name="Total 29 2 3 2 3" xfId="49666" xr:uid="{00000000-0005-0000-0000-00002FC20000}"/>
    <cellStyle name="Total 29 2 3 3" xfId="49667" xr:uid="{00000000-0005-0000-0000-000030C20000}"/>
    <cellStyle name="Total 29 2 3 4" xfId="49668" xr:uid="{00000000-0005-0000-0000-000031C20000}"/>
    <cellStyle name="Total 29 2 4" xfId="49669" xr:uid="{00000000-0005-0000-0000-000032C20000}"/>
    <cellStyle name="Total 29 2 4 2" xfId="49670" xr:uid="{00000000-0005-0000-0000-000033C20000}"/>
    <cellStyle name="Total 29 2 4 3" xfId="49671" xr:uid="{00000000-0005-0000-0000-000034C20000}"/>
    <cellStyle name="Total 29 2 5" xfId="49672" xr:uid="{00000000-0005-0000-0000-000035C20000}"/>
    <cellStyle name="Total 29 2 5 2" xfId="49673" xr:uid="{00000000-0005-0000-0000-000036C20000}"/>
    <cellStyle name="Total 29 2 5 3" xfId="49674" xr:uid="{00000000-0005-0000-0000-000037C20000}"/>
    <cellStyle name="Total 29 2 6" xfId="49675" xr:uid="{00000000-0005-0000-0000-000038C20000}"/>
    <cellStyle name="Total 29 2 7" xfId="49676" xr:uid="{00000000-0005-0000-0000-000039C20000}"/>
    <cellStyle name="Total 29 3" xfId="49677" xr:uid="{00000000-0005-0000-0000-00003AC20000}"/>
    <cellStyle name="Total 29 3 2" xfId="49678" xr:uid="{00000000-0005-0000-0000-00003BC20000}"/>
    <cellStyle name="Total 29 3 2 2" xfId="49679" xr:uid="{00000000-0005-0000-0000-00003CC20000}"/>
    <cellStyle name="Total 29 3 2 2 2" xfId="49680" xr:uid="{00000000-0005-0000-0000-00003DC20000}"/>
    <cellStyle name="Total 29 3 2 2 3" xfId="49681" xr:uid="{00000000-0005-0000-0000-00003EC20000}"/>
    <cellStyle name="Total 29 3 2 3" xfId="49682" xr:uid="{00000000-0005-0000-0000-00003FC20000}"/>
    <cellStyle name="Total 29 3 2 4" xfId="49683" xr:uid="{00000000-0005-0000-0000-000040C20000}"/>
    <cellStyle name="Total 29 3 3" xfId="49684" xr:uid="{00000000-0005-0000-0000-000041C20000}"/>
    <cellStyle name="Total 29 3 3 2" xfId="49685" xr:uid="{00000000-0005-0000-0000-000042C20000}"/>
    <cellStyle name="Total 29 3 3 2 2" xfId="49686" xr:uid="{00000000-0005-0000-0000-000043C20000}"/>
    <cellStyle name="Total 29 3 3 2 3" xfId="49687" xr:uid="{00000000-0005-0000-0000-000044C20000}"/>
    <cellStyle name="Total 29 3 3 3" xfId="49688" xr:uid="{00000000-0005-0000-0000-000045C20000}"/>
    <cellStyle name="Total 29 3 3 4" xfId="49689" xr:uid="{00000000-0005-0000-0000-000046C20000}"/>
    <cellStyle name="Total 29 3 4" xfId="49690" xr:uid="{00000000-0005-0000-0000-000047C20000}"/>
    <cellStyle name="Total 29 3 4 2" xfId="49691" xr:uid="{00000000-0005-0000-0000-000048C20000}"/>
    <cellStyle name="Total 29 3 4 3" xfId="49692" xr:uid="{00000000-0005-0000-0000-000049C20000}"/>
    <cellStyle name="Total 29 3 5" xfId="49693" xr:uid="{00000000-0005-0000-0000-00004AC20000}"/>
    <cellStyle name="Total 29 3 6" xfId="49694" xr:uid="{00000000-0005-0000-0000-00004BC20000}"/>
    <cellStyle name="Total 29 4" xfId="49695" xr:uid="{00000000-0005-0000-0000-00004CC20000}"/>
    <cellStyle name="Total 29 4 2" xfId="49696" xr:uid="{00000000-0005-0000-0000-00004DC20000}"/>
    <cellStyle name="Total 29 4 2 2" xfId="49697" xr:uid="{00000000-0005-0000-0000-00004EC20000}"/>
    <cellStyle name="Total 29 4 2 2 2" xfId="49698" xr:uid="{00000000-0005-0000-0000-00004FC20000}"/>
    <cellStyle name="Total 29 4 2 2 3" xfId="49699" xr:uid="{00000000-0005-0000-0000-000050C20000}"/>
    <cellStyle name="Total 29 4 2 3" xfId="49700" xr:uid="{00000000-0005-0000-0000-000051C20000}"/>
    <cellStyle name="Total 29 4 2 4" xfId="49701" xr:uid="{00000000-0005-0000-0000-000052C20000}"/>
    <cellStyle name="Total 29 4 3" xfId="49702" xr:uid="{00000000-0005-0000-0000-000053C20000}"/>
    <cellStyle name="Total 29 4 3 2" xfId="49703" xr:uid="{00000000-0005-0000-0000-000054C20000}"/>
    <cellStyle name="Total 29 4 3 2 2" xfId="49704" xr:uid="{00000000-0005-0000-0000-000055C20000}"/>
    <cellStyle name="Total 29 4 3 2 3" xfId="49705" xr:uid="{00000000-0005-0000-0000-000056C20000}"/>
    <cellStyle name="Total 29 4 3 3" xfId="49706" xr:uid="{00000000-0005-0000-0000-000057C20000}"/>
    <cellStyle name="Total 29 4 3 4" xfId="49707" xr:uid="{00000000-0005-0000-0000-000058C20000}"/>
    <cellStyle name="Total 29 4 4" xfId="49708" xr:uid="{00000000-0005-0000-0000-000059C20000}"/>
    <cellStyle name="Total 29 4 4 2" xfId="49709" xr:uid="{00000000-0005-0000-0000-00005AC20000}"/>
    <cellStyle name="Total 29 4 4 3" xfId="49710" xr:uid="{00000000-0005-0000-0000-00005BC20000}"/>
    <cellStyle name="Total 29 4 5" xfId="49711" xr:uid="{00000000-0005-0000-0000-00005CC20000}"/>
    <cellStyle name="Total 29 4 6" xfId="49712" xr:uid="{00000000-0005-0000-0000-00005DC20000}"/>
    <cellStyle name="Total 29 5" xfId="49713" xr:uid="{00000000-0005-0000-0000-00005EC20000}"/>
    <cellStyle name="Total 29 5 2" xfId="49714" xr:uid="{00000000-0005-0000-0000-00005FC20000}"/>
    <cellStyle name="Total 29 5 2 2" xfId="49715" xr:uid="{00000000-0005-0000-0000-000060C20000}"/>
    <cellStyle name="Total 29 5 2 2 2" xfId="49716" xr:uid="{00000000-0005-0000-0000-000061C20000}"/>
    <cellStyle name="Total 29 5 2 2 3" xfId="49717" xr:uid="{00000000-0005-0000-0000-000062C20000}"/>
    <cellStyle name="Total 29 5 2 3" xfId="49718" xr:uid="{00000000-0005-0000-0000-000063C20000}"/>
    <cellStyle name="Total 29 5 2 4" xfId="49719" xr:uid="{00000000-0005-0000-0000-000064C20000}"/>
    <cellStyle name="Total 29 5 3" xfId="49720" xr:uid="{00000000-0005-0000-0000-000065C20000}"/>
    <cellStyle name="Total 29 5 3 2" xfId="49721" xr:uid="{00000000-0005-0000-0000-000066C20000}"/>
    <cellStyle name="Total 29 5 3 2 2" xfId="49722" xr:uid="{00000000-0005-0000-0000-000067C20000}"/>
    <cellStyle name="Total 29 5 3 2 3" xfId="49723" xr:uid="{00000000-0005-0000-0000-000068C20000}"/>
    <cellStyle name="Total 29 5 3 3" xfId="49724" xr:uid="{00000000-0005-0000-0000-000069C20000}"/>
    <cellStyle name="Total 29 5 3 4" xfId="49725" xr:uid="{00000000-0005-0000-0000-00006AC20000}"/>
    <cellStyle name="Total 29 5 4" xfId="49726" xr:uid="{00000000-0005-0000-0000-00006BC20000}"/>
    <cellStyle name="Total 29 5 4 2" xfId="49727" xr:uid="{00000000-0005-0000-0000-00006CC20000}"/>
    <cellStyle name="Total 29 5 4 2 2" xfId="49728" xr:uid="{00000000-0005-0000-0000-00006DC20000}"/>
    <cellStyle name="Total 29 5 4 2 3" xfId="49729" xr:uid="{00000000-0005-0000-0000-00006EC20000}"/>
    <cellStyle name="Total 29 5 4 3" xfId="49730" xr:uid="{00000000-0005-0000-0000-00006FC20000}"/>
    <cellStyle name="Total 29 5 4 4" xfId="49731" xr:uid="{00000000-0005-0000-0000-000070C20000}"/>
    <cellStyle name="Total 29 5 5" xfId="49732" xr:uid="{00000000-0005-0000-0000-000071C20000}"/>
    <cellStyle name="Total 29 5 5 2" xfId="49733" xr:uid="{00000000-0005-0000-0000-000072C20000}"/>
    <cellStyle name="Total 29 5 5 3" xfId="49734" xr:uid="{00000000-0005-0000-0000-000073C20000}"/>
    <cellStyle name="Total 29 5 6" xfId="49735" xr:uid="{00000000-0005-0000-0000-000074C20000}"/>
    <cellStyle name="Total 29 5 7" xfId="49736" xr:uid="{00000000-0005-0000-0000-000075C20000}"/>
    <cellStyle name="Total 29 6" xfId="49737" xr:uid="{00000000-0005-0000-0000-000076C20000}"/>
    <cellStyle name="Total 29 6 2" xfId="49738" xr:uid="{00000000-0005-0000-0000-000077C20000}"/>
    <cellStyle name="Total 29 6 2 2" xfId="49739" xr:uid="{00000000-0005-0000-0000-000078C20000}"/>
    <cellStyle name="Total 29 6 2 2 2" xfId="49740" xr:uid="{00000000-0005-0000-0000-000079C20000}"/>
    <cellStyle name="Total 29 6 2 2 3" xfId="49741" xr:uid="{00000000-0005-0000-0000-00007AC20000}"/>
    <cellStyle name="Total 29 6 2 3" xfId="49742" xr:uid="{00000000-0005-0000-0000-00007BC20000}"/>
    <cellStyle name="Total 29 6 2 4" xfId="49743" xr:uid="{00000000-0005-0000-0000-00007CC20000}"/>
    <cellStyle name="Total 29 6 3" xfId="49744" xr:uid="{00000000-0005-0000-0000-00007DC20000}"/>
    <cellStyle name="Total 29 6 3 2" xfId="49745" xr:uid="{00000000-0005-0000-0000-00007EC20000}"/>
    <cellStyle name="Total 29 6 3 2 2" xfId="49746" xr:uid="{00000000-0005-0000-0000-00007FC20000}"/>
    <cellStyle name="Total 29 6 3 2 3" xfId="49747" xr:uid="{00000000-0005-0000-0000-000080C20000}"/>
    <cellStyle name="Total 29 6 3 3" xfId="49748" xr:uid="{00000000-0005-0000-0000-000081C20000}"/>
    <cellStyle name="Total 29 6 3 4" xfId="49749" xr:uid="{00000000-0005-0000-0000-000082C20000}"/>
    <cellStyle name="Total 29 6 4" xfId="49750" xr:uid="{00000000-0005-0000-0000-000083C20000}"/>
    <cellStyle name="Total 29 6 4 2" xfId="49751" xr:uid="{00000000-0005-0000-0000-000084C20000}"/>
    <cellStyle name="Total 29 6 4 3" xfId="49752" xr:uid="{00000000-0005-0000-0000-000085C20000}"/>
    <cellStyle name="Total 29 6 5" xfId="49753" xr:uid="{00000000-0005-0000-0000-000086C20000}"/>
    <cellStyle name="Total 29 6 6" xfId="49754" xr:uid="{00000000-0005-0000-0000-000087C20000}"/>
    <cellStyle name="Total 29 7" xfId="49755" xr:uid="{00000000-0005-0000-0000-000088C20000}"/>
    <cellStyle name="Total 29 7 2" xfId="49756" xr:uid="{00000000-0005-0000-0000-000089C20000}"/>
    <cellStyle name="Total 29 7 2 2" xfId="49757" xr:uid="{00000000-0005-0000-0000-00008AC20000}"/>
    <cellStyle name="Total 29 7 2 3" xfId="49758" xr:uid="{00000000-0005-0000-0000-00008BC20000}"/>
    <cellStyle name="Total 29 7 3" xfId="49759" xr:uid="{00000000-0005-0000-0000-00008CC20000}"/>
    <cellStyle name="Total 29 7 4" xfId="49760" xr:uid="{00000000-0005-0000-0000-00008DC20000}"/>
    <cellStyle name="Total 29 8" xfId="49761" xr:uid="{00000000-0005-0000-0000-00008EC20000}"/>
    <cellStyle name="Total 29 8 2" xfId="49762" xr:uid="{00000000-0005-0000-0000-00008FC20000}"/>
    <cellStyle name="Total 29 8 2 2" xfId="49763" xr:uid="{00000000-0005-0000-0000-000090C20000}"/>
    <cellStyle name="Total 29 8 2 3" xfId="49764" xr:uid="{00000000-0005-0000-0000-000091C20000}"/>
    <cellStyle name="Total 29 8 3" xfId="49765" xr:uid="{00000000-0005-0000-0000-000092C20000}"/>
    <cellStyle name="Total 29 8 4" xfId="49766" xr:uid="{00000000-0005-0000-0000-000093C20000}"/>
    <cellStyle name="Total 29 9" xfId="49767" xr:uid="{00000000-0005-0000-0000-000094C20000}"/>
    <cellStyle name="Total 29 9 2" xfId="49768" xr:uid="{00000000-0005-0000-0000-000095C20000}"/>
    <cellStyle name="Total 29 9 2 2" xfId="49769" xr:uid="{00000000-0005-0000-0000-000096C20000}"/>
    <cellStyle name="Total 29 9 2 3" xfId="49770" xr:uid="{00000000-0005-0000-0000-000097C20000}"/>
    <cellStyle name="Total 29 9 3" xfId="49771" xr:uid="{00000000-0005-0000-0000-000098C20000}"/>
    <cellStyle name="Total 29 9 4" xfId="49772" xr:uid="{00000000-0005-0000-0000-000099C20000}"/>
    <cellStyle name="Total 3" xfId="49773" xr:uid="{00000000-0005-0000-0000-00009AC20000}"/>
    <cellStyle name="Total 3 10" xfId="49774" xr:uid="{00000000-0005-0000-0000-00009BC20000}"/>
    <cellStyle name="Total 3 10 2" xfId="49775" xr:uid="{00000000-0005-0000-0000-00009CC20000}"/>
    <cellStyle name="Total 3 10 2 2" xfId="49776" xr:uid="{00000000-0005-0000-0000-00009DC20000}"/>
    <cellStyle name="Total 3 10 2 3" xfId="49777" xr:uid="{00000000-0005-0000-0000-00009EC20000}"/>
    <cellStyle name="Total 3 10 3" xfId="49778" xr:uid="{00000000-0005-0000-0000-00009FC20000}"/>
    <cellStyle name="Total 3 10 4" xfId="49779" xr:uid="{00000000-0005-0000-0000-0000A0C20000}"/>
    <cellStyle name="Total 3 11" xfId="49780" xr:uid="{00000000-0005-0000-0000-0000A1C20000}"/>
    <cellStyle name="Total 3 11 2" xfId="49781" xr:uid="{00000000-0005-0000-0000-0000A2C20000}"/>
    <cellStyle name="Total 3 11 3" xfId="49782" xr:uid="{00000000-0005-0000-0000-0000A3C20000}"/>
    <cellStyle name="Total 3 12" xfId="49783" xr:uid="{00000000-0005-0000-0000-0000A4C20000}"/>
    <cellStyle name="Total 3 12 2" xfId="49784" xr:uid="{00000000-0005-0000-0000-0000A5C20000}"/>
    <cellStyle name="Total 3 12 3" xfId="49785" xr:uid="{00000000-0005-0000-0000-0000A6C20000}"/>
    <cellStyle name="Total 3 13" xfId="49786" xr:uid="{00000000-0005-0000-0000-0000A7C20000}"/>
    <cellStyle name="Total 3 13 2" xfId="49787" xr:uid="{00000000-0005-0000-0000-0000A8C20000}"/>
    <cellStyle name="Total 3 13 3" xfId="49788" xr:uid="{00000000-0005-0000-0000-0000A9C20000}"/>
    <cellStyle name="Total 3 14" xfId="49789" xr:uid="{00000000-0005-0000-0000-0000AAC20000}"/>
    <cellStyle name="Total 3 2" xfId="49790" xr:uid="{00000000-0005-0000-0000-0000ABC20000}"/>
    <cellStyle name="Total 3 2 10" xfId="49791" xr:uid="{00000000-0005-0000-0000-0000ACC20000}"/>
    <cellStyle name="Total 3 2 10 2" xfId="49792" xr:uid="{00000000-0005-0000-0000-0000ADC20000}"/>
    <cellStyle name="Total 3 2 10 3" xfId="49793" xr:uid="{00000000-0005-0000-0000-0000AEC20000}"/>
    <cellStyle name="Total 3 2 11" xfId="49794" xr:uid="{00000000-0005-0000-0000-0000AFC20000}"/>
    <cellStyle name="Total 3 2 11 2" xfId="49795" xr:uid="{00000000-0005-0000-0000-0000B0C20000}"/>
    <cellStyle name="Total 3 2 11 3" xfId="49796" xr:uid="{00000000-0005-0000-0000-0000B1C20000}"/>
    <cellStyle name="Total 3 2 12" xfId="49797" xr:uid="{00000000-0005-0000-0000-0000B2C20000}"/>
    <cellStyle name="Total 3 2 2" xfId="49798" xr:uid="{00000000-0005-0000-0000-0000B3C20000}"/>
    <cellStyle name="Total 3 2 2 2" xfId="49799" xr:uid="{00000000-0005-0000-0000-0000B4C20000}"/>
    <cellStyle name="Total 3 2 2 2 2" xfId="49800" xr:uid="{00000000-0005-0000-0000-0000B5C20000}"/>
    <cellStyle name="Total 3 2 2 2 2 2" xfId="49801" xr:uid="{00000000-0005-0000-0000-0000B6C20000}"/>
    <cellStyle name="Total 3 2 2 2 2 3" xfId="49802" xr:uid="{00000000-0005-0000-0000-0000B7C20000}"/>
    <cellStyle name="Total 3 2 2 2 3" xfId="49803" xr:uid="{00000000-0005-0000-0000-0000B8C20000}"/>
    <cellStyle name="Total 3 2 2 2 4" xfId="49804" xr:uid="{00000000-0005-0000-0000-0000B9C20000}"/>
    <cellStyle name="Total 3 2 2 3" xfId="49805" xr:uid="{00000000-0005-0000-0000-0000BAC20000}"/>
    <cellStyle name="Total 3 2 2 3 2" xfId="49806" xr:uid="{00000000-0005-0000-0000-0000BBC20000}"/>
    <cellStyle name="Total 3 2 2 3 2 2" xfId="49807" xr:uid="{00000000-0005-0000-0000-0000BCC20000}"/>
    <cellStyle name="Total 3 2 2 3 2 3" xfId="49808" xr:uid="{00000000-0005-0000-0000-0000BDC20000}"/>
    <cellStyle name="Total 3 2 2 3 3" xfId="49809" xr:uid="{00000000-0005-0000-0000-0000BEC20000}"/>
    <cellStyle name="Total 3 2 2 3 4" xfId="49810" xr:uid="{00000000-0005-0000-0000-0000BFC20000}"/>
    <cellStyle name="Total 3 2 2 4" xfId="49811" xr:uid="{00000000-0005-0000-0000-0000C0C20000}"/>
    <cellStyle name="Total 3 2 2 4 2" xfId="49812" xr:uid="{00000000-0005-0000-0000-0000C1C20000}"/>
    <cellStyle name="Total 3 2 2 4 3" xfId="49813" xr:uid="{00000000-0005-0000-0000-0000C2C20000}"/>
    <cellStyle name="Total 3 2 2 5" xfId="49814" xr:uid="{00000000-0005-0000-0000-0000C3C20000}"/>
    <cellStyle name="Total 3 2 2 6" xfId="49815" xr:uid="{00000000-0005-0000-0000-0000C4C20000}"/>
    <cellStyle name="Total 3 2 3" xfId="49816" xr:uid="{00000000-0005-0000-0000-0000C5C20000}"/>
    <cellStyle name="Total 3 2 3 2" xfId="49817" xr:uid="{00000000-0005-0000-0000-0000C6C20000}"/>
    <cellStyle name="Total 3 2 3 2 2" xfId="49818" xr:uid="{00000000-0005-0000-0000-0000C7C20000}"/>
    <cellStyle name="Total 3 2 3 2 2 2" xfId="49819" xr:uid="{00000000-0005-0000-0000-0000C8C20000}"/>
    <cellStyle name="Total 3 2 3 2 2 3" xfId="49820" xr:uid="{00000000-0005-0000-0000-0000C9C20000}"/>
    <cellStyle name="Total 3 2 3 2 3" xfId="49821" xr:uid="{00000000-0005-0000-0000-0000CAC20000}"/>
    <cellStyle name="Total 3 2 3 2 4" xfId="49822" xr:uid="{00000000-0005-0000-0000-0000CBC20000}"/>
    <cellStyle name="Total 3 2 3 3" xfId="49823" xr:uid="{00000000-0005-0000-0000-0000CCC20000}"/>
    <cellStyle name="Total 3 2 3 3 2" xfId="49824" xr:uid="{00000000-0005-0000-0000-0000CDC20000}"/>
    <cellStyle name="Total 3 2 3 3 2 2" xfId="49825" xr:uid="{00000000-0005-0000-0000-0000CEC20000}"/>
    <cellStyle name="Total 3 2 3 3 2 3" xfId="49826" xr:uid="{00000000-0005-0000-0000-0000CFC20000}"/>
    <cellStyle name="Total 3 2 3 3 3" xfId="49827" xr:uid="{00000000-0005-0000-0000-0000D0C20000}"/>
    <cellStyle name="Total 3 2 3 3 4" xfId="49828" xr:uid="{00000000-0005-0000-0000-0000D1C20000}"/>
    <cellStyle name="Total 3 2 3 4" xfId="49829" xr:uid="{00000000-0005-0000-0000-0000D2C20000}"/>
    <cellStyle name="Total 3 2 3 4 2" xfId="49830" xr:uid="{00000000-0005-0000-0000-0000D3C20000}"/>
    <cellStyle name="Total 3 2 3 4 3" xfId="49831" xr:uid="{00000000-0005-0000-0000-0000D4C20000}"/>
    <cellStyle name="Total 3 2 3 5" xfId="49832" xr:uid="{00000000-0005-0000-0000-0000D5C20000}"/>
    <cellStyle name="Total 3 2 3 6" xfId="49833" xr:uid="{00000000-0005-0000-0000-0000D6C20000}"/>
    <cellStyle name="Total 3 2 4" xfId="49834" xr:uid="{00000000-0005-0000-0000-0000D7C20000}"/>
    <cellStyle name="Total 3 2 4 2" xfId="49835" xr:uid="{00000000-0005-0000-0000-0000D8C20000}"/>
    <cellStyle name="Total 3 2 4 2 2" xfId="49836" xr:uid="{00000000-0005-0000-0000-0000D9C20000}"/>
    <cellStyle name="Total 3 2 4 2 2 2" xfId="49837" xr:uid="{00000000-0005-0000-0000-0000DAC20000}"/>
    <cellStyle name="Total 3 2 4 2 2 3" xfId="49838" xr:uid="{00000000-0005-0000-0000-0000DBC20000}"/>
    <cellStyle name="Total 3 2 4 2 3" xfId="49839" xr:uid="{00000000-0005-0000-0000-0000DCC20000}"/>
    <cellStyle name="Total 3 2 4 2 4" xfId="49840" xr:uid="{00000000-0005-0000-0000-0000DDC20000}"/>
    <cellStyle name="Total 3 2 4 3" xfId="49841" xr:uid="{00000000-0005-0000-0000-0000DEC20000}"/>
    <cellStyle name="Total 3 2 4 3 2" xfId="49842" xr:uid="{00000000-0005-0000-0000-0000DFC20000}"/>
    <cellStyle name="Total 3 2 4 3 2 2" xfId="49843" xr:uid="{00000000-0005-0000-0000-0000E0C20000}"/>
    <cellStyle name="Total 3 2 4 3 2 3" xfId="49844" xr:uid="{00000000-0005-0000-0000-0000E1C20000}"/>
    <cellStyle name="Total 3 2 4 3 3" xfId="49845" xr:uid="{00000000-0005-0000-0000-0000E2C20000}"/>
    <cellStyle name="Total 3 2 4 3 4" xfId="49846" xr:uid="{00000000-0005-0000-0000-0000E3C20000}"/>
    <cellStyle name="Total 3 2 4 4" xfId="49847" xr:uid="{00000000-0005-0000-0000-0000E4C20000}"/>
    <cellStyle name="Total 3 2 4 4 2" xfId="49848" xr:uid="{00000000-0005-0000-0000-0000E5C20000}"/>
    <cellStyle name="Total 3 2 4 4 2 2" xfId="49849" xr:uid="{00000000-0005-0000-0000-0000E6C20000}"/>
    <cellStyle name="Total 3 2 4 4 2 3" xfId="49850" xr:uid="{00000000-0005-0000-0000-0000E7C20000}"/>
    <cellStyle name="Total 3 2 4 4 3" xfId="49851" xr:uid="{00000000-0005-0000-0000-0000E8C20000}"/>
    <cellStyle name="Total 3 2 4 4 4" xfId="49852" xr:uid="{00000000-0005-0000-0000-0000E9C20000}"/>
    <cellStyle name="Total 3 2 4 5" xfId="49853" xr:uid="{00000000-0005-0000-0000-0000EAC20000}"/>
    <cellStyle name="Total 3 2 4 5 2" xfId="49854" xr:uid="{00000000-0005-0000-0000-0000EBC20000}"/>
    <cellStyle name="Total 3 2 4 5 3" xfId="49855" xr:uid="{00000000-0005-0000-0000-0000ECC20000}"/>
    <cellStyle name="Total 3 2 4 6" xfId="49856" xr:uid="{00000000-0005-0000-0000-0000EDC20000}"/>
    <cellStyle name="Total 3 2 4 7" xfId="49857" xr:uid="{00000000-0005-0000-0000-0000EEC20000}"/>
    <cellStyle name="Total 3 2 5" xfId="49858" xr:uid="{00000000-0005-0000-0000-0000EFC20000}"/>
    <cellStyle name="Total 3 2 5 2" xfId="49859" xr:uid="{00000000-0005-0000-0000-0000F0C20000}"/>
    <cellStyle name="Total 3 2 5 2 2" xfId="49860" xr:uid="{00000000-0005-0000-0000-0000F1C20000}"/>
    <cellStyle name="Total 3 2 5 2 2 2" xfId="49861" xr:uid="{00000000-0005-0000-0000-0000F2C20000}"/>
    <cellStyle name="Total 3 2 5 2 2 3" xfId="49862" xr:uid="{00000000-0005-0000-0000-0000F3C20000}"/>
    <cellStyle name="Total 3 2 5 2 3" xfId="49863" xr:uid="{00000000-0005-0000-0000-0000F4C20000}"/>
    <cellStyle name="Total 3 2 5 2 4" xfId="49864" xr:uid="{00000000-0005-0000-0000-0000F5C20000}"/>
    <cellStyle name="Total 3 2 5 3" xfId="49865" xr:uid="{00000000-0005-0000-0000-0000F6C20000}"/>
    <cellStyle name="Total 3 2 5 3 2" xfId="49866" xr:uid="{00000000-0005-0000-0000-0000F7C20000}"/>
    <cellStyle name="Total 3 2 5 3 2 2" xfId="49867" xr:uid="{00000000-0005-0000-0000-0000F8C20000}"/>
    <cellStyle name="Total 3 2 5 3 2 3" xfId="49868" xr:uid="{00000000-0005-0000-0000-0000F9C20000}"/>
    <cellStyle name="Total 3 2 5 3 3" xfId="49869" xr:uid="{00000000-0005-0000-0000-0000FAC20000}"/>
    <cellStyle name="Total 3 2 5 3 4" xfId="49870" xr:uid="{00000000-0005-0000-0000-0000FBC20000}"/>
    <cellStyle name="Total 3 2 5 4" xfId="49871" xr:uid="{00000000-0005-0000-0000-0000FCC20000}"/>
    <cellStyle name="Total 3 2 5 4 2" xfId="49872" xr:uid="{00000000-0005-0000-0000-0000FDC20000}"/>
    <cellStyle name="Total 3 2 5 4 3" xfId="49873" xr:uid="{00000000-0005-0000-0000-0000FEC20000}"/>
    <cellStyle name="Total 3 2 5 5" xfId="49874" xr:uid="{00000000-0005-0000-0000-0000FFC20000}"/>
    <cellStyle name="Total 3 2 5 6" xfId="49875" xr:uid="{00000000-0005-0000-0000-000000C30000}"/>
    <cellStyle name="Total 3 2 6" xfId="49876" xr:uid="{00000000-0005-0000-0000-000001C30000}"/>
    <cellStyle name="Total 3 2 6 2" xfId="49877" xr:uid="{00000000-0005-0000-0000-000002C30000}"/>
    <cellStyle name="Total 3 2 6 2 2" xfId="49878" xr:uid="{00000000-0005-0000-0000-000003C30000}"/>
    <cellStyle name="Total 3 2 6 2 3" xfId="49879" xr:uid="{00000000-0005-0000-0000-000004C30000}"/>
    <cellStyle name="Total 3 2 6 3" xfId="49880" xr:uid="{00000000-0005-0000-0000-000005C30000}"/>
    <cellStyle name="Total 3 2 6 4" xfId="49881" xr:uid="{00000000-0005-0000-0000-000006C30000}"/>
    <cellStyle name="Total 3 2 7" xfId="49882" xr:uid="{00000000-0005-0000-0000-000007C30000}"/>
    <cellStyle name="Total 3 2 7 2" xfId="49883" xr:uid="{00000000-0005-0000-0000-000008C30000}"/>
    <cellStyle name="Total 3 2 7 2 2" xfId="49884" xr:uid="{00000000-0005-0000-0000-000009C30000}"/>
    <cellStyle name="Total 3 2 7 2 3" xfId="49885" xr:uid="{00000000-0005-0000-0000-00000AC30000}"/>
    <cellStyle name="Total 3 2 7 3" xfId="49886" xr:uid="{00000000-0005-0000-0000-00000BC30000}"/>
    <cellStyle name="Total 3 2 7 4" xfId="49887" xr:uid="{00000000-0005-0000-0000-00000CC30000}"/>
    <cellStyle name="Total 3 2 8" xfId="49888" xr:uid="{00000000-0005-0000-0000-00000DC30000}"/>
    <cellStyle name="Total 3 2 8 2" xfId="49889" xr:uid="{00000000-0005-0000-0000-00000EC30000}"/>
    <cellStyle name="Total 3 2 8 2 2" xfId="49890" xr:uid="{00000000-0005-0000-0000-00000FC30000}"/>
    <cellStyle name="Total 3 2 8 2 3" xfId="49891" xr:uid="{00000000-0005-0000-0000-000010C30000}"/>
    <cellStyle name="Total 3 2 8 3" xfId="49892" xr:uid="{00000000-0005-0000-0000-000011C30000}"/>
    <cellStyle name="Total 3 2 8 4" xfId="49893" xr:uid="{00000000-0005-0000-0000-000012C30000}"/>
    <cellStyle name="Total 3 2 9" xfId="49894" xr:uid="{00000000-0005-0000-0000-000013C30000}"/>
    <cellStyle name="Total 3 2 9 2" xfId="49895" xr:uid="{00000000-0005-0000-0000-000014C30000}"/>
    <cellStyle name="Total 3 2 9 3" xfId="49896" xr:uid="{00000000-0005-0000-0000-000015C30000}"/>
    <cellStyle name="Total 3 3" xfId="49897" xr:uid="{00000000-0005-0000-0000-000016C30000}"/>
    <cellStyle name="Total 3 3 2" xfId="49898" xr:uid="{00000000-0005-0000-0000-000017C30000}"/>
    <cellStyle name="Total 3 3 2 2" xfId="49899" xr:uid="{00000000-0005-0000-0000-000018C30000}"/>
    <cellStyle name="Total 3 3 2 2 2" xfId="49900" xr:uid="{00000000-0005-0000-0000-000019C30000}"/>
    <cellStyle name="Total 3 3 2 2 3" xfId="49901" xr:uid="{00000000-0005-0000-0000-00001AC30000}"/>
    <cellStyle name="Total 3 3 2 3" xfId="49902" xr:uid="{00000000-0005-0000-0000-00001BC30000}"/>
    <cellStyle name="Total 3 3 2 4" xfId="49903" xr:uid="{00000000-0005-0000-0000-00001CC30000}"/>
    <cellStyle name="Total 3 3 3" xfId="49904" xr:uid="{00000000-0005-0000-0000-00001DC30000}"/>
    <cellStyle name="Total 3 3 3 2" xfId="49905" xr:uid="{00000000-0005-0000-0000-00001EC30000}"/>
    <cellStyle name="Total 3 3 3 2 2" xfId="49906" xr:uid="{00000000-0005-0000-0000-00001FC30000}"/>
    <cellStyle name="Total 3 3 3 2 3" xfId="49907" xr:uid="{00000000-0005-0000-0000-000020C30000}"/>
    <cellStyle name="Total 3 3 3 3" xfId="49908" xr:uid="{00000000-0005-0000-0000-000021C30000}"/>
    <cellStyle name="Total 3 3 3 4" xfId="49909" xr:uid="{00000000-0005-0000-0000-000022C30000}"/>
    <cellStyle name="Total 3 3 4" xfId="49910" xr:uid="{00000000-0005-0000-0000-000023C30000}"/>
    <cellStyle name="Total 3 3 4 2" xfId="49911" xr:uid="{00000000-0005-0000-0000-000024C30000}"/>
    <cellStyle name="Total 3 3 4 3" xfId="49912" xr:uid="{00000000-0005-0000-0000-000025C30000}"/>
    <cellStyle name="Total 3 3 5" xfId="49913" xr:uid="{00000000-0005-0000-0000-000026C30000}"/>
    <cellStyle name="Total 3 3 5 2" xfId="49914" xr:uid="{00000000-0005-0000-0000-000027C30000}"/>
    <cellStyle name="Total 3 3 5 3" xfId="49915" xr:uid="{00000000-0005-0000-0000-000028C30000}"/>
    <cellStyle name="Total 3 3 6" xfId="49916" xr:uid="{00000000-0005-0000-0000-000029C30000}"/>
    <cellStyle name="Total 3 3 6 2" xfId="49917" xr:uid="{00000000-0005-0000-0000-00002AC30000}"/>
    <cellStyle name="Total 3 3 6 3" xfId="49918" xr:uid="{00000000-0005-0000-0000-00002BC30000}"/>
    <cellStyle name="Total 3 3 7" xfId="49919" xr:uid="{00000000-0005-0000-0000-00002CC30000}"/>
    <cellStyle name="Total 3 4" xfId="49920" xr:uid="{00000000-0005-0000-0000-00002DC30000}"/>
    <cellStyle name="Total 3 4 2" xfId="49921" xr:uid="{00000000-0005-0000-0000-00002EC30000}"/>
    <cellStyle name="Total 3 4 2 2" xfId="49922" xr:uid="{00000000-0005-0000-0000-00002FC30000}"/>
    <cellStyle name="Total 3 4 2 2 2" xfId="49923" xr:uid="{00000000-0005-0000-0000-000030C30000}"/>
    <cellStyle name="Total 3 4 2 2 3" xfId="49924" xr:uid="{00000000-0005-0000-0000-000031C30000}"/>
    <cellStyle name="Total 3 4 2 3" xfId="49925" xr:uid="{00000000-0005-0000-0000-000032C30000}"/>
    <cellStyle name="Total 3 4 2 4" xfId="49926" xr:uid="{00000000-0005-0000-0000-000033C30000}"/>
    <cellStyle name="Total 3 4 3" xfId="49927" xr:uid="{00000000-0005-0000-0000-000034C30000}"/>
    <cellStyle name="Total 3 4 3 2" xfId="49928" xr:uid="{00000000-0005-0000-0000-000035C30000}"/>
    <cellStyle name="Total 3 4 3 2 2" xfId="49929" xr:uid="{00000000-0005-0000-0000-000036C30000}"/>
    <cellStyle name="Total 3 4 3 2 3" xfId="49930" xr:uid="{00000000-0005-0000-0000-000037C30000}"/>
    <cellStyle name="Total 3 4 3 3" xfId="49931" xr:uid="{00000000-0005-0000-0000-000038C30000}"/>
    <cellStyle name="Total 3 4 3 4" xfId="49932" xr:uid="{00000000-0005-0000-0000-000039C30000}"/>
    <cellStyle name="Total 3 4 4" xfId="49933" xr:uid="{00000000-0005-0000-0000-00003AC30000}"/>
    <cellStyle name="Total 3 4 4 2" xfId="49934" xr:uid="{00000000-0005-0000-0000-00003BC30000}"/>
    <cellStyle name="Total 3 4 4 3" xfId="49935" xr:uid="{00000000-0005-0000-0000-00003CC30000}"/>
    <cellStyle name="Total 3 4 5" xfId="49936" xr:uid="{00000000-0005-0000-0000-00003DC30000}"/>
    <cellStyle name="Total 3 4 6" xfId="49937" xr:uid="{00000000-0005-0000-0000-00003EC30000}"/>
    <cellStyle name="Total 3 4 7" xfId="49938" xr:uid="{00000000-0005-0000-0000-00003FC30000}"/>
    <cellStyle name="Total 3 5" xfId="49939" xr:uid="{00000000-0005-0000-0000-000040C30000}"/>
    <cellStyle name="Total 3 5 2" xfId="49940" xr:uid="{00000000-0005-0000-0000-000041C30000}"/>
    <cellStyle name="Total 3 5 2 2" xfId="49941" xr:uid="{00000000-0005-0000-0000-000042C30000}"/>
    <cellStyle name="Total 3 5 2 2 2" xfId="49942" xr:uid="{00000000-0005-0000-0000-000043C30000}"/>
    <cellStyle name="Total 3 5 2 2 3" xfId="49943" xr:uid="{00000000-0005-0000-0000-000044C30000}"/>
    <cellStyle name="Total 3 5 2 3" xfId="49944" xr:uid="{00000000-0005-0000-0000-000045C30000}"/>
    <cellStyle name="Total 3 5 2 4" xfId="49945" xr:uid="{00000000-0005-0000-0000-000046C30000}"/>
    <cellStyle name="Total 3 5 3" xfId="49946" xr:uid="{00000000-0005-0000-0000-000047C30000}"/>
    <cellStyle name="Total 3 5 3 2" xfId="49947" xr:uid="{00000000-0005-0000-0000-000048C30000}"/>
    <cellStyle name="Total 3 5 3 2 2" xfId="49948" xr:uid="{00000000-0005-0000-0000-000049C30000}"/>
    <cellStyle name="Total 3 5 3 2 3" xfId="49949" xr:uid="{00000000-0005-0000-0000-00004AC30000}"/>
    <cellStyle name="Total 3 5 3 3" xfId="49950" xr:uid="{00000000-0005-0000-0000-00004BC30000}"/>
    <cellStyle name="Total 3 5 3 4" xfId="49951" xr:uid="{00000000-0005-0000-0000-00004CC30000}"/>
    <cellStyle name="Total 3 5 4" xfId="49952" xr:uid="{00000000-0005-0000-0000-00004DC30000}"/>
    <cellStyle name="Total 3 5 4 2" xfId="49953" xr:uid="{00000000-0005-0000-0000-00004EC30000}"/>
    <cellStyle name="Total 3 5 4 3" xfId="49954" xr:uid="{00000000-0005-0000-0000-00004FC30000}"/>
    <cellStyle name="Total 3 5 5" xfId="49955" xr:uid="{00000000-0005-0000-0000-000050C30000}"/>
    <cellStyle name="Total 3 5 6" xfId="49956" xr:uid="{00000000-0005-0000-0000-000051C30000}"/>
    <cellStyle name="Total 3 6" xfId="49957" xr:uid="{00000000-0005-0000-0000-000052C30000}"/>
    <cellStyle name="Total 3 6 2" xfId="49958" xr:uid="{00000000-0005-0000-0000-000053C30000}"/>
    <cellStyle name="Total 3 6 2 2" xfId="49959" xr:uid="{00000000-0005-0000-0000-000054C30000}"/>
    <cellStyle name="Total 3 6 2 2 2" xfId="49960" xr:uid="{00000000-0005-0000-0000-000055C30000}"/>
    <cellStyle name="Total 3 6 2 2 3" xfId="49961" xr:uid="{00000000-0005-0000-0000-000056C30000}"/>
    <cellStyle name="Total 3 6 2 3" xfId="49962" xr:uid="{00000000-0005-0000-0000-000057C30000}"/>
    <cellStyle name="Total 3 6 2 4" xfId="49963" xr:uid="{00000000-0005-0000-0000-000058C30000}"/>
    <cellStyle name="Total 3 6 3" xfId="49964" xr:uid="{00000000-0005-0000-0000-000059C30000}"/>
    <cellStyle name="Total 3 6 3 2" xfId="49965" xr:uid="{00000000-0005-0000-0000-00005AC30000}"/>
    <cellStyle name="Total 3 6 3 2 2" xfId="49966" xr:uid="{00000000-0005-0000-0000-00005BC30000}"/>
    <cellStyle name="Total 3 6 3 2 3" xfId="49967" xr:uid="{00000000-0005-0000-0000-00005CC30000}"/>
    <cellStyle name="Total 3 6 3 3" xfId="49968" xr:uid="{00000000-0005-0000-0000-00005DC30000}"/>
    <cellStyle name="Total 3 6 3 4" xfId="49969" xr:uid="{00000000-0005-0000-0000-00005EC30000}"/>
    <cellStyle name="Total 3 6 4" xfId="49970" xr:uid="{00000000-0005-0000-0000-00005FC30000}"/>
    <cellStyle name="Total 3 6 4 2" xfId="49971" xr:uid="{00000000-0005-0000-0000-000060C30000}"/>
    <cellStyle name="Total 3 6 4 2 2" xfId="49972" xr:uid="{00000000-0005-0000-0000-000061C30000}"/>
    <cellStyle name="Total 3 6 4 2 3" xfId="49973" xr:uid="{00000000-0005-0000-0000-000062C30000}"/>
    <cellStyle name="Total 3 6 4 3" xfId="49974" xr:uid="{00000000-0005-0000-0000-000063C30000}"/>
    <cellStyle name="Total 3 6 4 4" xfId="49975" xr:uid="{00000000-0005-0000-0000-000064C30000}"/>
    <cellStyle name="Total 3 6 5" xfId="49976" xr:uid="{00000000-0005-0000-0000-000065C30000}"/>
    <cellStyle name="Total 3 6 5 2" xfId="49977" xr:uid="{00000000-0005-0000-0000-000066C30000}"/>
    <cellStyle name="Total 3 6 5 3" xfId="49978" xr:uid="{00000000-0005-0000-0000-000067C30000}"/>
    <cellStyle name="Total 3 6 6" xfId="49979" xr:uid="{00000000-0005-0000-0000-000068C30000}"/>
    <cellStyle name="Total 3 6 7" xfId="49980" xr:uid="{00000000-0005-0000-0000-000069C30000}"/>
    <cellStyle name="Total 3 7" xfId="49981" xr:uid="{00000000-0005-0000-0000-00006AC30000}"/>
    <cellStyle name="Total 3 7 2" xfId="49982" xr:uid="{00000000-0005-0000-0000-00006BC30000}"/>
    <cellStyle name="Total 3 7 2 2" xfId="49983" xr:uid="{00000000-0005-0000-0000-00006CC30000}"/>
    <cellStyle name="Total 3 7 2 2 2" xfId="49984" xr:uid="{00000000-0005-0000-0000-00006DC30000}"/>
    <cellStyle name="Total 3 7 2 2 3" xfId="49985" xr:uid="{00000000-0005-0000-0000-00006EC30000}"/>
    <cellStyle name="Total 3 7 2 3" xfId="49986" xr:uid="{00000000-0005-0000-0000-00006FC30000}"/>
    <cellStyle name="Total 3 7 2 4" xfId="49987" xr:uid="{00000000-0005-0000-0000-000070C30000}"/>
    <cellStyle name="Total 3 7 3" xfId="49988" xr:uid="{00000000-0005-0000-0000-000071C30000}"/>
    <cellStyle name="Total 3 7 3 2" xfId="49989" xr:uid="{00000000-0005-0000-0000-000072C30000}"/>
    <cellStyle name="Total 3 7 3 2 2" xfId="49990" xr:uid="{00000000-0005-0000-0000-000073C30000}"/>
    <cellStyle name="Total 3 7 3 2 3" xfId="49991" xr:uid="{00000000-0005-0000-0000-000074C30000}"/>
    <cellStyle name="Total 3 7 3 3" xfId="49992" xr:uid="{00000000-0005-0000-0000-000075C30000}"/>
    <cellStyle name="Total 3 7 3 4" xfId="49993" xr:uid="{00000000-0005-0000-0000-000076C30000}"/>
    <cellStyle name="Total 3 7 4" xfId="49994" xr:uid="{00000000-0005-0000-0000-000077C30000}"/>
    <cellStyle name="Total 3 7 4 2" xfId="49995" xr:uid="{00000000-0005-0000-0000-000078C30000}"/>
    <cellStyle name="Total 3 7 4 3" xfId="49996" xr:uid="{00000000-0005-0000-0000-000079C30000}"/>
    <cellStyle name="Total 3 7 5" xfId="49997" xr:uid="{00000000-0005-0000-0000-00007AC30000}"/>
    <cellStyle name="Total 3 7 6" xfId="49998" xr:uid="{00000000-0005-0000-0000-00007BC30000}"/>
    <cellStyle name="Total 3 8" xfId="49999" xr:uid="{00000000-0005-0000-0000-00007CC30000}"/>
    <cellStyle name="Total 3 8 2" xfId="50000" xr:uid="{00000000-0005-0000-0000-00007DC30000}"/>
    <cellStyle name="Total 3 8 2 2" xfId="50001" xr:uid="{00000000-0005-0000-0000-00007EC30000}"/>
    <cellStyle name="Total 3 8 2 3" xfId="50002" xr:uid="{00000000-0005-0000-0000-00007FC30000}"/>
    <cellStyle name="Total 3 8 3" xfId="50003" xr:uid="{00000000-0005-0000-0000-000080C30000}"/>
    <cellStyle name="Total 3 8 4" xfId="50004" xr:uid="{00000000-0005-0000-0000-000081C30000}"/>
    <cellStyle name="Total 3 9" xfId="50005" xr:uid="{00000000-0005-0000-0000-000082C30000}"/>
    <cellStyle name="Total 3 9 2" xfId="50006" xr:uid="{00000000-0005-0000-0000-000083C30000}"/>
    <cellStyle name="Total 3 9 2 2" xfId="50007" xr:uid="{00000000-0005-0000-0000-000084C30000}"/>
    <cellStyle name="Total 3 9 2 3" xfId="50008" xr:uid="{00000000-0005-0000-0000-000085C30000}"/>
    <cellStyle name="Total 3 9 3" xfId="50009" xr:uid="{00000000-0005-0000-0000-000086C30000}"/>
    <cellStyle name="Total 3 9 4" xfId="50010" xr:uid="{00000000-0005-0000-0000-000087C30000}"/>
    <cellStyle name="Total 30" xfId="50011" xr:uid="{00000000-0005-0000-0000-000088C30000}"/>
    <cellStyle name="Total 30 10" xfId="50012" xr:uid="{00000000-0005-0000-0000-000089C30000}"/>
    <cellStyle name="Total 30 10 2" xfId="50013" xr:uid="{00000000-0005-0000-0000-00008AC30000}"/>
    <cellStyle name="Total 30 10 3" xfId="50014" xr:uid="{00000000-0005-0000-0000-00008BC30000}"/>
    <cellStyle name="Total 30 11" xfId="50015" xr:uid="{00000000-0005-0000-0000-00008CC30000}"/>
    <cellStyle name="Total 30 11 2" xfId="50016" xr:uid="{00000000-0005-0000-0000-00008DC30000}"/>
    <cellStyle name="Total 30 11 3" xfId="50017" xr:uid="{00000000-0005-0000-0000-00008EC30000}"/>
    <cellStyle name="Total 30 12" xfId="50018" xr:uid="{00000000-0005-0000-0000-00008FC30000}"/>
    <cellStyle name="Total 30 12 2" xfId="50019" xr:uid="{00000000-0005-0000-0000-000090C30000}"/>
    <cellStyle name="Total 30 12 3" xfId="50020" xr:uid="{00000000-0005-0000-0000-000091C30000}"/>
    <cellStyle name="Total 30 13" xfId="50021" xr:uid="{00000000-0005-0000-0000-000092C30000}"/>
    <cellStyle name="Total 30 2" xfId="50022" xr:uid="{00000000-0005-0000-0000-000093C30000}"/>
    <cellStyle name="Total 30 2 2" xfId="50023" xr:uid="{00000000-0005-0000-0000-000094C30000}"/>
    <cellStyle name="Total 30 2 2 2" xfId="50024" xr:uid="{00000000-0005-0000-0000-000095C30000}"/>
    <cellStyle name="Total 30 2 2 2 2" xfId="50025" xr:uid="{00000000-0005-0000-0000-000096C30000}"/>
    <cellStyle name="Total 30 2 2 2 3" xfId="50026" xr:uid="{00000000-0005-0000-0000-000097C30000}"/>
    <cellStyle name="Total 30 2 2 3" xfId="50027" xr:uid="{00000000-0005-0000-0000-000098C30000}"/>
    <cellStyle name="Total 30 2 2 4" xfId="50028" xr:uid="{00000000-0005-0000-0000-000099C30000}"/>
    <cellStyle name="Total 30 2 3" xfId="50029" xr:uid="{00000000-0005-0000-0000-00009AC30000}"/>
    <cellStyle name="Total 30 2 3 2" xfId="50030" xr:uid="{00000000-0005-0000-0000-00009BC30000}"/>
    <cellStyle name="Total 30 2 3 2 2" xfId="50031" xr:uid="{00000000-0005-0000-0000-00009CC30000}"/>
    <cellStyle name="Total 30 2 3 2 3" xfId="50032" xr:uid="{00000000-0005-0000-0000-00009DC30000}"/>
    <cellStyle name="Total 30 2 3 3" xfId="50033" xr:uid="{00000000-0005-0000-0000-00009EC30000}"/>
    <cellStyle name="Total 30 2 3 4" xfId="50034" xr:uid="{00000000-0005-0000-0000-00009FC30000}"/>
    <cellStyle name="Total 30 2 4" xfId="50035" xr:uid="{00000000-0005-0000-0000-0000A0C30000}"/>
    <cellStyle name="Total 30 2 4 2" xfId="50036" xr:uid="{00000000-0005-0000-0000-0000A1C30000}"/>
    <cellStyle name="Total 30 2 4 3" xfId="50037" xr:uid="{00000000-0005-0000-0000-0000A2C30000}"/>
    <cellStyle name="Total 30 2 5" xfId="50038" xr:uid="{00000000-0005-0000-0000-0000A3C30000}"/>
    <cellStyle name="Total 30 2 5 2" xfId="50039" xr:uid="{00000000-0005-0000-0000-0000A4C30000}"/>
    <cellStyle name="Total 30 2 5 3" xfId="50040" xr:uid="{00000000-0005-0000-0000-0000A5C30000}"/>
    <cellStyle name="Total 30 2 6" xfId="50041" xr:uid="{00000000-0005-0000-0000-0000A6C30000}"/>
    <cellStyle name="Total 30 2 7" xfId="50042" xr:uid="{00000000-0005-0000-0000-0000A7C30000}"/>
    <cellStyle name="Total 30 3" xfId="50043" xr:uid="{00000000-0005-0000-0000-0000A8C30000}"/>
    <cellStyle name="Total 30 3 2" xfId="50044" xr:uid="{00000000-0005-0000-0000-0000A9C30000}"/>
    <cellStyle name="Total 30 3 2 2" xfId="50045" xr:uid="{00000000-0005-0000-0000-0000AAC30000}"/>
    <cellStyle name="Total 30 3 2 2 2" xfId="50046" xr:uid="{00000000-0005-0000-0000-0000ABC30000}"/>
    <cellStyle name="Total 30 3 2 2 3" xfId="50047" xr:uid="{00000000-0005-0000-0000-0000ACC30000}"/>
    <cellStyle name="Total 30 3 2 3" xfId="50048" xr:uid="{00000000-0005-0000-0000-0000ADC30000}"/>
    <cellStyle name="Total 30 3 2 4" xfId="50049" xr:uid="{00000000-0005-0000-0000-0000AEC30000}"/>
    <cellStyle name="Total 30 3 3" xfId="50050" xr:uid="{00000000-0005-0000-0000-0000AFC30000}"/>
    <cellStyle name="Total 30 3 3 2" xfId="50051" xr:uid="{00000000-0005-0000-0000-0000B0C30000}"/>
    <cellStyle name="Total 30 3 3 2 2" xfId="50052" xr:uid="{00000000-0005-0000-0000-0000B1C30000}"/>
    <cellStyle name="Total 30 3 3 2 3" xfId="50053" xr:uid="{00000000-0005-0000-0000-0000B2C30000}"/>
    <cellStyle name="Total 30 3 3 3" xfId="50054" xr:uid="{00000000-0005-0000-0000-0000B3C30000}"/>
    <cellStyle name="Total 30 3 3 4" xfId="50055" xr:uid="{00000000-0005-0000-0000-0000B4C30000}"/>
    <cellStyle name="Total 30 3 4" xfId="50056" xr:uid="{00000000-0005-0000-0000-0000B5C30000}"/>
    <cellStyle name="Total 30 3 4 2" xfId="50057" xr:uid="{00000000-0005-0000-0000-0000B6C30000}"/>
    <cellStyle name="Total 30 3 4 3" xfId="50058" xr:uid="{00000000-0005-0000-0000-0000B7C30000}"/>
    <cellStyle name="Total 30 3 5" xfId="50059" xr:uid="{00000000-0005-0000-0000-0000B8C30000}"/>
    <cellStyle name="Total 30 3 6" xfId="50060" xr:uid="{00000000-0005-0000-0000-0000B9C30000}"/>
    <cellStyle name="Total 30 4" xfId="50061" xr:uid="{00000000-0005-0000-0000-0000BAC30000}"/>
    <cellStyle name="Total 30 4 2" xfId="50062" xr:uid="{00000000-0005-0000-0000-0000BBC30000}"/>
    <cellStyle name="Total 30 4 2 2" xfId="50063" xr:uid="{00000000-0005-0000-0000-0000BCC30000}"/>
    <cellStyle name="Total 30 4 2 2 2" xfId="50064" xr:uid="{00000000-0005-0000-0000-0000BDC30000}"/>
    <cellStyle name="Total 30 4 2 2 3" xfId="50065" xr:uid="{00000000-0005-0000-0000-0000BEC30000}"/>
    <cellStyle name="Total 30 4 2 3" xfId="50066" xr:uid="{00000000-0005-0000-0000-0000BFC30000}"/>
    <cellStyle name="Total 30 4 2 4" xfId="50067" xr:uid="{00000000-0005-0000-0000-0000C0C30000}"/>
    <cellStyle name="Total 30 4 3" xfId="50068" xr:uid="{00000000-0005-0000-0000-0000C1C30000}"/>
    <cellStyle name="Total 30 4 3 2" xfId="50069" xr:uid="{00000000-0005-0000-0000-0000C2C30000}"/>
    <cellStyle name="Total 30 4 3 2 2" xfId="50070" xr:uid="{00000000-0005-0000-0000-0000C3C30000}"/>
    <cellStyle name="Total 30 4 3 2 3" xfId="50071" xr:uid="{00000000-0005-0000-0000-0000C4C30000}"/>
    <cellStyle name="Total 30 4 3 3" xfId="50072" xr:uid="{00000000-0005-0000-0000-0000C5C30000}"/>
    <cellStyle name="Total 30 4 3 4" xfId="50073" xr:uid="{00000000-0005-0000-0000-0000C6C30000}"/>
    <cellStyle name="Total 30 4 4" xfId="50074" xr:uid="{00000000-0005-0000-0000-0000C7C30000}"/>
    <cellStyle name="Total 30 4 4 2" xfId="50075" xr:uid="{00000000-0005-0000-0000-0000C8C30000}"/>
    <cellStyle name="Total 30 4 4 3" xfId="50076" xr:uid="{00000000-0005-0000-0000-0000C9C30000}"/>
    <cellStyle name="Total 30 4 5" xfId="50077" xr:uid="{00000000-0005-0000-0000-0000CAC30000}"/>
    <cellStyle name="Total 30 4 6" xfId="50078" xr:uid="{00000000-0005-0000-0000-0000CBC30000}"/>
    <cellStyle name="Total 30 5" xfId="50079" xr:uid="{00000000-0005-0000-0000-0000CCC30000}"/>
    <cellStyle name="Total 30 5 2" xfId="50080" xr:uid="{00000000-0005-0000-0000-0000CDC30000}"/>
    <cellStyle name="Total 30 5 2 2" xfId="50081" xr:uid="{00000000-0005-0000-0000-0000CEC30000}"/>
    <cellStyle name="Total 30 5 2 2 2" xfId="50082" xr:uid="{00000000-0005-0000-0000-0000CFC30000}"/>
    <cellStyle name="Total 30 5 2 2 3" xfId="50083" xr:uid="{00000000-0005-0000-0000-0000D0C30000}"/>
    <cellStyle name="Total 30 5 2 3" xfId="50084" xr:uid="{00000000-0005-0000-0000-0000D1C30000}"/>
    <cellStyle name="Total 30 5 2 4" xfId="50085" xr:uid="{00000000-0005-0000-0000-0000D2C30000}"/>
    <cellStyle name="Total 30 5 3" xfId="50086" xr:uid="{00000000-0005-0000-0000-0000D3C30000}"/>
    <cellStyle name="Total 30 5 3 2" xfId="50087" xr:uid="{00000000-0005-0000-0000-0000D4C30000}"/>
    <cellStyle name="Total 30 5 3 2 2" xfId="50088" xr:uid="{00000000-0005-0000-0000-0000D5C30000}"/>
    <cellStyle name="Total 30 5 3 2 3" xfId="50089" xr:uid="{00000000-0005-0000-0000-0000D6C30000}"/>
    <cellStyle name="Total 30 5 3 3" xfId="50090" xr:uid="{00000000-0005-0000-0000-0000D7C30000}"/>
    <cellStyle name="Total 30 5 3 4" xfId="50091" xr:uid="{00000000-0005-0000-0000-0000D8C30000}"/>
    <cellStyle name="Total 30 5 4" xfId="50092" xr:uid="{00000000-0005-0000-0000-0000D9C30000}"/>
    <cellStyle name="Total 30 5 4 2" xfId="50093" xr:uid="{00000000-0005-0000-0000-0000DAC30000}"/>
    <cellStyle name="Total 30 5 4 2 2" xfId="50094" xr:uid="{00000000-0005-0000-0000-0000DBC30000}"/>
    <cellStyle name="Total 30 5 4 2 3" xfId="50095" xr:uid="{00000000-0005-0000-0000-0000DCC30000}"/>
    <cellStyle name="Total 30 5 4 3" xfId="50096" xr:uid="{00000000-0005-0000-0000-0000DDC30000}"/>
    <cellStyle name="Total 30 5 4 4" xfId="50097" xr:uid="{00000000-0005-0000-0000-0000DEC30000}"/>
    <cellStyle name="Total 30 5 5" xfId="50098" xr:uid="{00000000-0005-0000-0000-0000DFC30000}"/>
    <cellStyle name="Total 30 5 5 2" xfId="50099" xr:uid="{00000000-0005-0000-0000-0000E0C30000}"/>
    <cellStyle name="Total 30 5 5 3" xfId="50100" xr:uid="{00000000-0005-0000-0000-0000E1C30000}"/>
    <cellStyle name="Total 30 5 6" xfId="50101" xr:uid="{00000000-0005-0000-0000-0000E2C30000}"/>
    <cellStyle name="Total 30 5 7" xfId="50102" xr:uid="{00000000-0005-0000-0000-0000E3C30000}"/>
    <cellStyle name="Total 30 6" xfId="50103" xr:uid="{00000000-0005-0000-0000-0000E4C30000}"/>
    <cellStyle name="Total 30 6 2" xfId="50104" xr:uid="{00000000-0005-0000-0000-0000E5C30000}"/>
    <cellStyle name="Total 30 6 2 2" xfId="50105" xr:uid="{00000000-0005-0000-0000-0000E6C30000}"/>
    <cellStyle name="Total 30 6 2 2 2" xfId="50106" xr:uid="{00000000-0005-0000-0000-0000E7C30000}"/>
    <cellStyle name="Total 30 6 2 2 3" xfId="50107" xr:uid="{00000000-0005-0000-0000-0000E8C30000}"/>
    <cellStyle name="Total 30 6 2 3" xfId="50108" xr:uid="{00000000-0005-0000-0000-0000E9C30000}"/>
    <cellStyle name="Total 30 6 2 4" xfId="50109" xr:uid="{00000000-0005-0000-0000-0000EAC30000}"/>
    <cellStyle name="Total 30 6 3" xfId="50110" xr:uid="{00000000-0005-0000-0000-0000EBC30000}"/>
    <cellStyle name="Total 30 6 3 2" xfId="50111" xr:uid="{00000000-0005-0000-0000-0000ECC30000}"/>
    <cellStyle name="Total 30 6 3 2 2" xfId="50112" xr:uid="{00000000-0005-0000-0000-0000EDC30000}"/>
    <cellStyle name="Total 30 6 3 2 3" xfId="50113" xr:uid="{00000000-0005-0000-0000-0000EEC30000}"/>
    <cellStyle name="Total 30 6 3 3" xfId="50114" xr:uid="{00000000-0005-0000-0000-0000EFC30000}"/>
    <cellStyle name="Total 30 6 3 4" xfId="50115" xr:uid="{00000000-0005-0000-0000-0000F0C30000}"/>
    <cellStyle name="Total 30 6 4" xfId="50116" xr:uid="{00000000-0005-0000-0000-0000F1C30000}"/>
    <cellStyle name="Total 30 6 4 2" xfId="50117" xr:uid="{00000000-0005-0000-0000-0000F2C30000}"/>
    <cellStyle name="Total 30 6 4 3" xfId="50118" xr:uid="{00000000-0005-0000-0000-0000F3C30000}"/>
    <cellStyle name="Total 30 6 5" xfId="50119" xr:uid="{00000000-0005-0000-0000-0000F4C30000}"/>
    <cellStyle name="Total 30 6 6" xfId="50120" xr:uid="{00000000-0005-0000-0000-0000F5C30000}"/>
    <cellStyle name="Total 30 7" xfId="50121" xr:uid="{00000000-0005-0000-0000-0000F6C30000}"/>
    <cellStyle name="Total 30 7 2" xfId="50122" xr:uid="{00000000-0005-0000-0000-0000F7C30000}"/>
    <cellStyle name="Total 30 7 2 2" xfId="50123" xr:uid="{00000000-0005-0000-0000-0000F8C30000}"/>
    <cellStyle name="Total 30 7 2 3" xfId="50124" xr:uid="{00000000-0005-0000-0000-0000F9C30000}"/>
    <cellStyle name="Total 30 7 3" xfId="50125" xr:uid="{00000000-0005-0000-0000-0000FAC30000}"/>
    <cellStyle name="Total 30 7 4" xfId="50126" xr:uid="{00000000-0005-0000-0000-0000FBC30000}"/>
    <cellStyle name="Total 30 8" xfId="50127" xr:uid="{00000000-0005-0000-0000-0000FCC30000}"/>
    <cellStyle name="Total 30 8 2" xfId="50128" xr:uid="{00000000-0005-0000-0000-0000FDC30000}"/>
    <cellStyle name="Total 30 8 2 2" xfId="50129" xr:uid="{00000000-0005-0000-0000-0000FEC30000}"/>
    <cellStyle name="Total 30 8 2 3" xfId="50130" xr:uid="{00000000-0005-0000-0000-0000FFC30000}"/>
    <cellStyle name="Total 30 8 3" xfId="50131" xr:uid="{00000000-0005-0000-0000-000000C40000}"/>
    <cellStyle name="Total 30 8 4" xfId="50132" xr:uid="{00000000-0005-0000-0000-000001C40000}"/>
    <cellStyle name="Total 30 9" xfId="50133" xr:uid="{00000000-0005-0000-0000-000002C40000}"/>
    <cellStyle name="Total 30 9 2" xfId="50134" xr:uid="{00000000-0005-0000-0000-000003C40000}"/>
    <cellStyle name="Total 30 9 2 2" xfId="50135" xr:uid="{00000000-0005-0000-0000-000004C40000}"/>
    <cellStyle name="Total 30 9 2 3" xfId="50136" xr:uid="{00000000-0005-0000-0000-000005C40000}"/>
    <cellStyle name="Total 30 9 3" xfId="50137" xr:uid="{00000000-0005-0000-0000-000006C40000}"/>
    <cellStyle name="Total 30 9 4" xfId="50138" xr:uid="{00000000-0005-0000-0000-000007C40000}"/>
    <cellStyle name="Total 31" xfId="50139" xr:uid="{00000000-0005-0000-0000-000008C40000}"/>
    <cellStyle name="Total 31 10" xfId="50140" xr:uid="{00000000-0005-0000-0000-000009C40000}"/>
    <cellStyle name="Total 31 10 2" xfId="50141" xr:uid="{00000000-0005-0000-0000-00000AC40000}"/>
    <cellStyle name="Total 31 10 3" xfId="50142" xr:uid="{00000000-0005-0000-0000-00000BC40000}"/>
    <cellStyle name="Total 31 11" xfId="50143" xr:uid="{00000000-0005-0000-0000-00000CC40000}"/>
    <cellStyle name="Total 31 11 2" xfId="50144" xr:uid="{00000000-0005-0000-0000-00000DC40000}"/>
    <cellStyle name="Total 31 11 3" xfId="50145" xr:uid="{00000000-0005-0000-0000-00000EC40000}"/>
    <cellStyle name="Total 31 12" xfId="50146" xr:uid="{00000000-0005-0000-0000-00000FC40000}"/>
    <cellStyle name="Total 31 12 2" xfId="50147" xr:uid="{00000000-0005-0000-0000-000010C40000}"/>
    <cellStyle name="Total 31 12 3" xfId="50148" xr:uid="{00000000-0005-0000-0000-000011C40000}"/>
    <cellStyle name="Total 31 13" xfId="50149" xr:uid="{00000000-0005-0000-0000-000012C40000}"/>
    <cellStyle name="Total 31 2" xfId="50150" xr:uid="{00000000-0005-0000-0000-000013C40000}"/>
    <cellStyle name="Total 31 2 2" xfId="50151" xr:uid="{00000000-0005-0000-0000-000014C40000}"/>
    <cellStyle name="Total 31 2 2 2" xfId="50152" xr:uid="{00000000-0005-0000-0000-000015C40000}"/>
    <cellStyle name="Total 31 2 2 2 2" xfId="50153" xr:uid="{00000000-0005-0000-0000-000016C40000}"/>
    <cellStyle name="Total 31 2 2 2 3" xfId="50154" xr:uid="{00000000-0005-0000-0000-000017C40000}"/>
    <cellStyle name="Total 31 2 2 3" xfId="50155" xr:uid="{00000000-0005-0000-0000-000018C40000}"/>
    <cellStyle name="Total 31 2 2 4" xfId="50156" xr:uid="{00000000-0005-0000-0000-000019C40000}"/>
    <cellStyle name="Total 31 2 3" xfId="50157" xr:uid="{00000000-0005-0000-0000-00001AC40000}"/>
    <cellStyle name="Total 31 2 3 2" xfId="50158" xr:uid="{00000000-0005-0000-0000-00001BC40000}"/>
    <cellStyle name="Total 31 2 3 2 2" xfId="50159" xr:uid="{00000000-0005-0000-0000-00001CC40000}"/>
    <cellStyle name="Total 31 2 3 2 3" xfId="50160" xr:uid="{00000000-0005-0000-0000-00001DC40000}"/>
    <cellStyle name="Total 31 2 3 3" xfId="50161" xr:uid="{00000000-0005-0000-0000-00001EC40000}"/>
    <cellStyle name="Total 31 2 3 4" xfId="50162" xr:uid="{00000000-0005-0000-0000-00001FC40000}"/>
    <cellStyle name="Total 31 2 4" xfId="50163" xr:uid="{00000000-0005-0000-0000-000020C40000}"/>
    <cellStyle name="Total 31 2 4 2" xfId="50164" xr:uid="{00000000-0005-0000-0000-000021C40000}"/>
    <cellStyle name="Total 31 2 4 3" xfId="50165" xr:uid="{00000000-0005-0000-0000-000022C40000}"/>
    <cellStyle name="Total 31 2 5" xfId="50166" xr:uid="{00000000-0005-0000-0000-000023C40000}"/>
    <cellStyle name="Total 31 2 5 2" xfId="50167" xr:uid="{00000000-0005-0000-0000-000024C40000}"/>
    <cellStyle name="Total 31 2 5 3" xfId="50168" xr:uid="{00000000-0005-0000-0000-000025C40000}"/>
    <cellStyle name="Total 31 2 6" xfId="50169" xr:uid="{00000000-0005-0000-0000-000026C40000}"/>
    <cellStyle name="Total 31 2 7" xfId="50170" xr:uid="{00000000-0005-0000-0000-000027C40000}"/>
    <cellStyle name="Total 31 3" xfId="50171" xr:uid="{00000000-0005-0000-0000-000028C40000}"/>
    <cellStyle name="Total 31 3 2" xfId="50172" xr:uid="{00000000-0005-0000-0000-000029C40000}"/>
    <cellStyle name="Total 31 3 2 2" xfId="50173" xr:uid="{00000000-0005-0000-0000-00002AC40000}"/>
    <cellStyle name="Total 31 3 2 2 2" xfId="50174" xr:uid="{00000000-0005-0000-0000-00002BC40000}"/>
    <cellStyle name="Total 31 3 2 2 3" xfId="50175" xr:uid="{00000000-0005-0000-0000-00002CC40000}"/>
    <cellStyle name="Total 31 3 2 3" xfId="50176" xr:uid="{00000000-0005-0000-0000-00002DC40000}"/>
    <cellStyle name="Total 31 3 2 4" xfId="50177" xr:uid="{00000000-0005-0000-0000-00002EC40000}"/>
    <cellStyle name="Total 31 3 3" xfId="50178" xr:uid="{00000000-0005-0000-0000-00002FC40000}"/>
    <cellStyle name="Total 31 3 3 2" xfId="50179" xr:uid="{00000000-0005-0000-0000-000030C40000}"/>
    <cellStyle name="Total 31 3 3 2 2" xfId="50180" xr:uid="{00000000-0005-0000-0000-000031C40000}"/>
    <cellStyle name="Total 31 3 3 2 3" xfId="50181" xr:uid="{00000000-0005-0000-0000-000032C40000}"/>
    <cellStyle name="Total 31 3 3 3" xfId="50182" xr:uid="{00000000-0005-0000-0000-000033C40000}"/>
    <cellStyle name="Total 31 3 3 4" xfId="50183" xr:uid="{00000000-0005-0000-0000-000034C40000}"/>
    <cellStyle name="Total 31 3 4" xfId="50184" xr:uid="{00000000-0005-0000-0000-000035C40000}"/>
    <cellStyle name="Total 31 3 4 2" xfId="50185" xr:uid="{00000000-0005-0000-0000-000036C40000}"/>
    <cellStyle name="Total 31 3 4 3" xfId="50186" xr:uid="{00000000-0005-0000-0000-000037C40000}"/>
    <cellStyle name="Total 31 3 5" xfId="50187" xr:uid="{00000000-0005-0000-0000-000038C40000}"/>
    <cellStyle name="Total 31 3 6" xfId="50188" xr:uid="{00000000-0005-0000-0000-000039C40000}"/>
    <cellStyle name="Total 31 4" xfId="50189" xr:uid="{00000000-0005-0000-0000-00003AC40000}"/>
    <cellStyle name="Total 31 4 2" xfId="50190" xr:uid="{00000000-0005-0000-0000-00003BC40000}"/>
    <cellStyle name="Total 31 4 2 2" xfId="50191" xr:uid="{00000000-0005-0000-0000-00003CC40000}"/>
    <cellStyle name="Total 31 4 2 2 2" xfId="50192" xr:uid="{00000000-0005-0000-0000-00003DC40000}"/>
    <cellStyle name="Total 31 4 2 2 3" xfId="50193" xr:uid="{00000000-0005-0000-0000-00003EC40000}"/>
    <cellStyle name="Total 31 4 2 3" xfId="50194" xr:uid="{00000000-0005-0000-0000-00003FC40000}"/>
    <cellStyle name="Total 31 4 2 4" xfId="50195" xr:uid="{00000000-0005-0000-0000-000040C40000}"/>
    <cellStyle name="Total 31 4 3" xfId="50196" xr:uid="{00000000-0005-0000-0000-000041C40000}"/>
    <cellStyle name="Total 31 4 3 2" xfId="50197" xr:uid="{00000000-0005-0000-0000-000042C40000}"/>
    <cellStyle name="Total 31 4 3 2 2" xfId="50198" xr:uid="{00000000-0005-0000-0000-000043C40000}"/>
    <cellStyle name="Total 31 4 3 2 3" xfId="50199" xr:uid="{00000000-0005-0000-0000-000044C40000}"/>
    <cellStyle name="Total 31 4 3 3" xfId="50200" xr:uid="{00000000-0005-0000-0000-000045C40000}"/>
    <cellStyle name="Total 31 4 3 4" xfId="50201" xr:uid="{00000000-0005-0000-0000-000046C40000}"/>
    <cellStyle name="Total 31 4 4" xfId="50202" xr:uid="{00000000-0005-0000-0000-000047C40000}"/>
    <cellStyle name="Total 31 4 4 2" xfId="50203" xr:uid="{00000000-0005-0000-0000-000048C40000}"/>
    <cellStyle name="Total 31 4 4 3" xfId="50204" xr:uid="{00000000-0005-0000-0000-000049C40000}"/>
    <cellStyle name="Total 31 4 5" xfId="50205" xr:uid="{00000000-0005-0000-0000-00004AC40000}"/>
    <cellStyle name="Total 31 4 6" xfId="50206" xr:uid="{00000000-0005-0000-0000-00004BC40000}"/>
    <cellStyle name="Total 31 5" xfId="50207" xr:uid="{00000000-0005-0000-0000-00004CC40000}"/>
    <cellStyle name="Total 31 5 2" xfId="50208" xr:uid="{00000000-0005-0000-0000-00004DC40000}"/>
    <cellStyle name="Total 31 5 2 2" xfId="50209" xr:uid="{00000000-0005-0000-0000-00004EC40000}"/>
    <cellStyle name="Total 31 5 2 2 2" xfId="50210" xr:uid="{00000000-0005-0000-0000-00004FC40000}"/>
    <cellStyle name="Total 31 5 2 2 3" xfId="50211" xr:uid="{00000000-0005-0000-0000-000050C40000}"/>
    <cellStyle name="Total 31 5 2 3" xfId="50212" xr:uid="{00000000-0005-0000-0000-000051C40000}"/>
    <cellStyle name="Total 31 5 2 4" xfId="50213" xr:uid="{00000000-0005-0000-0000-000052C40000}"/>
    <cellStyle name="Total 31 5 3" xfId="50214" xr:uid="{00000000-0005-0000-0000-000053C40000}"/>
    <cellStyle name="Total 31 5 3 2" xfId="50215" xr:uid="{00000000-0005-0000-0000-000054C40000}"/>
    <cellStyle name="Total 31 5 3 2 2" xfId="50216" xr:uid="{00000000-0005-0000-0000-000055C40000}"/>
    <cellStyle name="Total 31 5 3 2 3" xfId="50217" xr:uid="{00000000-0005-0000-0000-000056C40000}"/>
    <cellStyle name="Total 31 5 3 3" xfId="50218" xr:uid="{00000000-0005-0000-0000-000057C40000}"/>
    <cellStyle name="Total 31 5 3 4" xfId="50219" xr:uid="{00000000-0005-0000-0000-000058C40000}"/>
    <cellStyle name="Total 31 5 4" xfId="50220" xr:uid="{00000000-0005-0000-0000-000059C40000}"/>
    <cellStyle name="Total 31 5 4 2" xfId="50221" xr:uid="{00000000-0005-0000-0000-00005AC40000}"/>
    <cellStyle name="Total 31 5 4 2 2" xfId="50222" xr:uid="{00000000-0005-0000-0000-00005BC40000}"/>
    <cellStyle name="Total 31 5 4 2 3" xfId="50223" xr:uid="{00000000-0005-0000-0000-00005CC40000}"/>
    <cellStyle name="Total 31 5 4 3" xfId="50224" xr:uid="{00000000-0005-0000-0000-00005DC40000}"/>
    <cellStyle name="Total 31 5 4 4" xfId="50225" xr:uid="{00000000-0005-0000-0000-00005EC40000}"/>
    <cellStyle name="Total 31 5 5" xfId="50226" xr:uid="{00000000-0005-0000-0000-00005FC40000}"/>
    <cellStyle name="Total 31 5 5 2" xfId="50227" xr:uid="{00000000-0005-0000-0000-000060C40000}"/>
    <cellStyle name="Total 31 5 5 3" xfId="50228" xr:uid="{00000000-0005-0000-0000-000061C40000}"/>
    <cellStyle name="Total 31 5 6" xfId="50229" xr:uid="{00000000-0005-0000-0000-000062C40000}"/>
    <cellStyle name="Total 31 5 7" xfId="50230" xr:uid="{00000000-0005-0000-0000-000063C40000}"/>
    <cellStyle name="Total 31 6" xfId="50231" xr:uid="{00000000-0005-0000-0000-000064C40000}"/>
    <cellStyle name="Total 31 6 2" xfId="50232" xr:uid="{00000000-0005-0000-0000-000065C40000}"/>
    <cellStyle name="Total 31 6 2 2" xfId="50233" xr:uid="{00000000-0005-0000-0000-000066C40000}"/>
    <cellStyle name="Total 31 6 2 2 2" xfId="50234" xr:uid="{00000000-0005-0000-0000-000067C40000}"/>
    <cellStyle name="Total 31 6 2 2 3" xfId="50235" xr:uid="{00000000-0005-0000-0000-000068C40000}"/>
    <cellStyle name="Total 31 6 2 3" xfId="50236" xr:uid="{00000000-0005-0000-0000-000069C40000}"/>
    <cellStyle name="Total 31 6 2 4" xfId="50237" xr:uid="{00000000-0005-0000-0000-00006AC40000}"/>
    <cellStyle name="Total 31 6 3" xfId="50238" xr:uid="{00000000-0005-0000-0000-00006BC40000}"/>
    <cellStyle name="Total 31 6 3 2" xfId="50239" xr:uid="{00000000-0005-0000-0000-00006CC40000}"/>
    <cellStyle name="Total 31 6 3 2 2" xfId="50240" xr:uid="{00000000-0005-0000-0000-00006DC40000}"/>
    <cellStyle name="Total 31 6 3 2 3" xfId="50241" xr:uid="{00000000-0005-0000-0000-00006EC40000}"/>
    <cellStyle name="Total 31 6 3 3" xfId="50242" xr:uid="{00000000-0005-0000-0000-00006FC40000}"/>
    <cellStyle name="Total 31 6 3 4" xfId="50243" xr:uid="{00000000-0005-0000-0000-000070C40000}"/>
    <cellStyle name="Total 31 6 4" xfId="50244" xr:uid="{00000000-0005-0000-0000-000071C40000}"/>
    <cellStyle name="Total 31 6 4 2" xfId="50245" xr:uid="{00000000-0005-0000-0000-000072C40000}"/>
    <cellStyle name="Total 31 6 4 3" xfId="50246" xr:uid="{00000000-0005-0000-0000-000073C40000}"/>
    <cellStyle name="Total 31 6 5" xfId="50247" xr:uid="{00000000-0005-0000-0000-000074C40000}"/>
    <cellStyle name="Total 31 6 6" xfId="50248" xr:uid="{00000000-0005-0000-0000-000075C40000}"/>
    <cellStyle name="Total 31 7" xfId="50249" xr:uid="{00000000-0005-0000-0000-000076C40000}"/>
    <cellStyle name="Total 31 7 2" xfId="50250" xr:uid="{00000000-0005-0000-0000-000077C40000}"/>
    <cellStyle name="Total 31 7 2 2" xfId="50251" xr:uid="{00000000-0005-0000-0000-000078C40000}"/>
    <cellStyle name="Total 31 7 2 3" xfId="50252" xr:uid="{00000000-0005-0000-0000-000079C40000}"/>
    <cellStyle name="Total 31 7 3" xfId="50253" xr:uid="{00000000-0005-0000-0000-00007AC40000}"/>
    <cellStyle name="Total 31 7 4" xfId="50254" xr:uid="{00000000-0005-0000-0000-00007BC40000}"/>
    <cellStyle name="Total 31 8" xfId="50255" xr:uid="{00000000-0005-0000-0000-00007CC40000}"/>
    <cellStyle name="Total 31 8 2" xfId="50256" xr:uid="{00000000-0005-0000-0000-00007DC40000}"/>
    <cellStyle name="Total 31 8 2 2" xfId="50257" xr:uid="{00000000-0005-0000-0000-00007EC40000}"/>
    <cellStyle name="Total 31 8 2 3" xfId="50258" xr:uid="{00000000-0005-0000-0000-00007FC40000}"/>
    <cellStyle name="Total 31 8 3" xfId="50259" xr:uid="{00000000-0005-0000-0000-000080C40000}"/>
    <cellStyle name="Total 31 8 4" xfId="50260" xr:uid="{00000000-0005-0000-0000-000081C40000}"/>
    <cellStyle name="Total 31 9" xfId="50261" xr:uid="{00000000-0005-0000-0000-000082C40000}"/>
    <cellStyle name="Total 31 9 2" xfId="50262" xr:uid="{00000000-0005-0000-0000-000083C40000}"/>
    <cellStyle name="Total 31 9 2 2" xfId="50263" xr:uid="{00000000-0005-0000-0000-000084C40000}"/>
    <cellStyle name="Total 31 9 2 3" xfId="50264" xr:uid="{00000000-0005-0000-0000-000085C40000}"/>
    <cellStyle name="Total 31 9 3" xfId="50265" xr:uid="{00000000-0005-0000-0000-000086C40000}"/>
    <cellStyle name="Total 31 9 4" xfId="50266" xr:uid="{00000000-0005-0000-0000-000087C40000}"/>
    <cellStyle name="Total 32" xfId="50267" xr:uid="{00000000-0005-0000-0000-000088C40000}"/>
    <cellStyle name="Total 32 10" xfId="50268" xr:uid="{00000000-0005-0000-0000-000089C40000}"/>
    <cellStyle name="Total 32 10 2" xfId="50269" xr:uid="{00000000-0005-0000-0000-00008AC40000}"/>
    <cellStyle name="Total 32 10 3" xfId="50270" xr:uid="{00000000-0005-0000-0000-00008BC40000}"/>
    <cellStyle name="Total 32 11" xfId="50271" xr:uid="{00000000-0005-0000-0000-00008CC40000}"/>
    <cellStyle name="Total 32 11 2" xfId="50272" xr:uid="{00000000-0005-0000-0000-00008DC40000}"/>
    <cellStyle name="Total 32 11 3" xfId="50273" xr:uid="{00000000-0005-0000-0000-00008EC40000}"/>
    <cellStyle name="Total 32 12" xfId="50274" xr:uid="{00000000-0005-0000-0000-00008FC40000}"/>
    <cellStyle name="Total 32 12 2" xfId="50275" xr:uid="{00000000-0005-0000-0000-000090C40000}"/>
    <cellStyle name="Total 32 12 3" xfId="50276" xr:uid="{00000000-0005-0000-0000-000091C40000}"/>
    <cellStyle name="Total 32 13" xfId="50277" xr:uid="{00000000-0005-0000-0000-000092C40000}"/>
    <cellStyle name="Total 32 2" xfId="50278" xr:uid="{00000000-0005-0000-0000-000093C40000}"/>
    <cellStyle name="Total 32 2 2" xfId="50279" xr:uid="{00000000-0005-0000-0000-000094C40000}"/>
    <cellStyle name="Total 32 2 2 2" xfId="50280" xr:uid="{00000000-0005-0000-0000-000095C40000}"/>
    <cellStyle name="Total 32 2 2 2 2" xfId="50281" xr:uid="{00000000-0005-0000-0000-000096C40000}"/>
    <cellStyle name="Total 32 2 2 2 3" xfId="50282" xr:uid="{00000000-0005-0000-0000-000097C40000}"/>
    <cellStyle name="Total 32 2 2 3" xfId="50283" xr:uid="{00000000-0005-0000-0000-000098C40000}"/>
    <cellStyle name="Total 32 2 2 4" xfId="50284" xr:uid="{00000000-0005-0000-0000-000099C40000}"/>
    <cellStyle name="Total 32 2 3" xfId="50285" xr:uid="{00000000-0005-0000-0000-00009AC40000}"/>
    <cellStyle name="Total 32 2 3 2" xfId="50286" xr:uid="{00000000-0005-0000-0000-00009BC40000}"/>
    <cellStyle name="Total 32 2 3 2 2" xfId="50287" xr:uid="{00000000-0005-0000-0000-00009CC40000}"/>
    <cellStyle name="Total 32 2 3 2 3" xfId="50288" xr:uid="{00000000-0005-0000-0000-00009DC40000}"/>
    <cellStyle name="Total 32 2 3 3" xfId="50289" xr:uid="{00000000-0005-0000-0000-00009EC40000}"/>
    <cellStyle name="Total 32 2 3 4" xfId="50290" xr:uid="{00000000-0005-0000-0000-00009FC40000}"/>
    <cellStyle name="Total 32 2 4" xfId="50291" xr:uid="{00000000-0005-0000-0000-0000A0C40000}"/>
    <cellStyle name="Total 32 2 4 2" xfId="50292" xr:uid="{00000000-0005-0000-0000-0000A1C40000}"/>
    <cellStyle name="Total 32 2 4 3" xfId="50293" xr:uid="{00000000-0005-0000-0000-0000A2C40000}"/>
    <cellStyle name="Total 32 2 5" xfId="50294" xr:uid="{00000000-0005-0000-0000-0000A3C40000}"/>
    <cellStyle name="Total 32 2 5 2" xfId="50295" xr:uid="{00000000-0005-0000-0000-0000A4C40000}"/>
    <cellStyle name="Total 32 2 5 3" xfId="50296" xr:uid="{00000000-0005-0000-0000-0000A5C40000}"/>
    <cellStyle name="Total 32 2 6" xfId="50297" xr:uid="{00000000-0005-0000-0000-0000A6C40000}"/>
    <cellStyle name="Total 32 2 7" xfId="50298" xr:uid="{00000000-0005-0000-0000-0000A7C40000}"/>
    <cellStyle name="Total 32 3" xfId="50299" xr:uid="{00000000-0005-0000-0000-0000A8C40000}"/>
    <cellStyle name="Total 32 3 2" xfId="50300" xr:uid="{00000000-0005-0000-0000-0000A9C40000}"/>
    <cellStyle name="Total 32 3 2 2" xfId="50301" xr:uid="{00000000-0005-0000-0000-0000AAC40000}"/>
    <cellStyle name="Total 32 3 2 2 2" xfId="50302" xr:uid="{00000000-0005-0000-0000-0000ABC40000}"/>
    <cellStyle name="Total 32 3 2 2 3" xfId="50303" xr:uid="{00000000-0005-0000-0000-0000ACC40000}"/>
    <cellStyle name="Total 32 3 2 3" xfId="50304" xr:uid="{00000000-0005-0000-0000-0000ADC40000}"/>
    <cellStyle name="Total 32 3 2 4" xfId="50305" xr:uid="{00000000-0005-0000-0000-0000AEC40000}"/>
    <cellStyle name="Total 32 3 3" xfId="50306" xr:uid="{00000000-0005-0000-0000-0000AFC40000}"/>
    <cellStyle name="Total 32 3 3 2" xfId="50307" xr:uid="{00000000-0005-0000-0000-0000B0C40000}"/>
    <cellStyle name="Total 32 3 3 2 2" xfId="50308" xr:uid="{00000000-0005-0000-0000-0000B1C40000}"/>
    <cellStyle name="Total 32 3 3 2 3" xfId="50309" xr:uid="{00000000-0005-0000-0000-0000B2C40000}"/>
    <cellStyle name="Total 32 3 3 3" xfId="50310" xr:uid="{00000000-0005-0000-0000-0000B3C40000}"/>
    <cellStyle name="Total 32 3 3 4" xfId="50311" xr:uid="{00000000-0005-0000-0000-0000B4C40000}"/>
    <cellStyle name="Total 32 3 4" xfId="50312" xr:uid="{00000000-0005-0000-0000-0000B5C40000}"/>
    <cellStyle name="Total 32 3 4 2" xfId="50313" xr:uid="{00000000-0005-0000-0000-0000B6C40000}"/>
    <cellStyle name="Total 32 3 4 3" xfId="50314" xr:uid="{00000000-0005-0000-0000-0000B7C40000}"/>
    <cellStyle name="Total 32 3 5" xfId="50315" xr:uid="{00000000-0005-0000-0000-0000B8C40000}"/>
    <cellStyle name="Total 32 3 6" xfId="50316" xr:uid="{00000000-0005-0000-0000-0000B9C40000}"/>
    <cellStyle name="Total 32 4" xfId="50317" xr:uid="{00000000-0005-0000-0000-0000BAC40000}"/>
    <cellStyle name="Total 32 4 2" xfId="50318" xr:uid="{00000000-0005-0000-0000-0000BBC40000}"/>
    <cellStyle name="Total 32 4 2 2" xfId="50319" xr:uid="{00000000-0005-0000-0000-0000BCC40000}"/>
    <cellStyle name="Total 32 4 2 2 2" xfId="50320" xr:uid="{00000000-0005-0000-0000-0000BDC40000}"/>
    <cellStyle name="Total 32 4 2 2 3" xfId="50321" xr:uid="{00000000-0005-0000-0000-0000BEC40000}"/>
    <cellStyle name="Total 32 4 2 3" xfId="50322" xr:uid="{00000000-0005-0000-0000-0000BFC40000}"/>
    <cellStyle name="Total 32 4 2 4" xfId="50323" xr:uid="{00000000-0005-0000-0000-0000C0C40000}"/>
    <cellStyle name="Total 32 4 3" xfId="50324" xr:uid="{00000000-0005-0000-0000-0000C1C40000}"/>
    <cellStyle name="Total 32 4 3 2" xfId="50325" xr:uid="{00000000-0005-0000-0000-0000C2C40000}"/>
    <cellStyle name="Total 32 4 3 2 2" xfId="50326" xr:uid="{00000000-0005-0000-0000-0000C3C40000}"/>
    <cellStyle name="Total 32 4 3 2 3" xfId="50327" xr:uid="{00000000-0005-0000-0000-0000C4C40000}"/>
    <cellStyle name="Total 32 4 3 3" xfId="50328" xr:uid="{00000000-0005-0000-0000-0000C5C40000}"/>
    <cellStyle name="Total 32 4 3 4" xfId="50329" xr:uid="{00000000-0005-0000-0000-0000C6C40000}"/>
    <cellStyle name="Total 32 4 4" xfId="50330" xr:uid="{00000000-0005-0000-0000-0000C7C40000}"/>
    <cellStyle name="Total 32 4 4 2" xfId="50331" xr:uid="{00000000-0005-0000-0000-0000C8C40000}"/>
    <cellStyle name="Total 32 4 4 3" xfId="50332" xr:uid="{00000000-0005-0000-0000-0000C9C40000}"/>
    <cellStyle name="Total 32 4 5" xfId="50333" xr:uid="{00000000-0005-0000-0000-0000CAC40000}"/>
    <cellStyle name="Total 32 4 6" xfId="50334" xr:uid="{00000000-0005-0000-0000-0000CBC40000}"/>
    <cellStyle name="Total 32 5" xfId="50335" xr:uid="{00000000-0005-0000-0000-0000CCC40000}"/>
    <cellStyle name="Total 32 5 2" xfId="50336" xr:uid="{00000000-0005-0000-0000-0000CDC40000}"/>
    <cellStyle name="Total 32 5 2 2" xfId="50337" xr:uid="{00000000-0005-0000-0000-0000CEC40000}"/>
    <cellStyle name="Total 32 5 2 2 2" xfId="50338" xr:uid="{00000000-0005-0000-0000-0000CFC40000}"/>
    <cellStyle name="Total 32 5 2 2 3" xfId="50339" xr:uid="{00000000-0005-0000-0000-0000D0C40000}"/>
    <cellStyle name="Total 32 5 2 3" xfId="50340" xr:uid="{00000000-0005-0000-0000-0000D1C40000}"/>
    <cellStyle name="Total 32 5 2 4" xfId="50341" xr:uid="{00000000-0005-0000-0000-0000D2C40000}"/>
    <cellStyle name="Total 32 5 3" xfId="50342" xr:uid="{00000000-0005-0000-0000-0000D3C40000}"/>
    <cellStyle name="Total 32 5 3 2" xfId="50343" xr:uid="{00000000-0005-0000-0000-0000D4C40000}"/>
    <cellStyle name="Total 32 5 3 2 2" xfId="50344" xr:uid="{00000000-0005-0000-0000-0000D5C40000}"/>
    <cellStyle name="Total 32 5 3 2 3" xfId="50345" xr:uid="{00000000-0005-0000-0000-0000D6C40000}"/>
    <cellStyle name="Total 32 5 3 3" xfId="50346" xr:uid="{00000000-0005-0000-0000-0000D7C40000}"/>
    <cellStyle name="Total 32 5 3 4" xfId="50347" xr:uid="{00000000-0005-0000-0000-0000D8C40000}"/>
    <cellStyle name="Total 32 5 4" xfId="50348" xr:uid="{00000000-0005-0000-0000-0000D9C40000}"/>
    <cellStyle name="Total 32 5 4 2" xfId="50349" xr:uid="{00000000-0005-0000-0000-0000DAC40000}"/>
    <cellStyle name="Total 32 5 4 2 2" xfId="50350" xr:uid="{00000000-0005-0000-0000-0000DBC40000}"/>
    <cellStyle name="Total 32 5 4 2 3" xfId="50351" xr:uid="{00000000-0005-0000-0000-0000DCC40000}"/>
    <cellStyle name="Total 32 5 4 3" xfId="50352" xr:uid="{00000000-0005-0000-0000-0000DDC40000}"/>
    <cellStyle name="Total 32 5 4 4" xfId="50353" xr:uid="{00000000-0005-0000-0000-0000DEC40000}"/>
    <cellStyle name="Total 32 5 5" xfId="50354" xr:uid="{00000000-0005-0000-0000-0000DFC40000}"/>
    <cellStyle name="Total 32 5 5 2" xfId="50355" xr:uid="{00000000-0005-0000-0000-0000E0C40000}"/>
    <cellStyle name="Total 32 5 5 3" xfId="50356" xr:uid="{00000000-0005-0000-0000-0000E1C40000}"/>
    <cellStyle name="Total 32 5 6" xfId="50357" xr:uid="{00000000-0005-0000-0000-0000E2C40000}"/>
    <cellStyle name="Total 32 5 7" xfId="50358" xr:uid="{00000000-0005-0000-0000-0000E3C40000}"/>
    <cellStyle name="Total 32 6" xfId="50359" xr:uid="{00000000-0005-0000-0000-0000E4C40000}"/>
    <cellStyle name="Total 32 6 2" xfId="50360" xr:uid="{00000000-0005-0000-0000-0000E5C40000}"/>
    <cellStyle name="Total 32 6 2 2" xfId="50361" xr:uid="{00000000-0005-0000-0000-0000E6C40000}"/>
    <cellStyle name="Total 32 6 2 2 2" xfId="50362" xr:uid="{00000000-0005-0000-0000-0000E7C40000}"/>
    <cellStyle name="Total 32 6 2 2 3" xfId="50363" xr:uid="{00000000-0005-0000-0000-0000E8C40000}"/>
    <cellStyle name="Total 32 6 2 3" xfId="50364" xr:uid="{00000000-0005-0000-0000-0000E9C40000}"/>
    <cellStyle name="Total 32 6 2 4" xfId="50365" xr:uid="{00000000-0005-0000-0000-0000EAC40000}"/>
    <cellStyle name="Total 32 6 3" xfId="50366" xr:uid="{00000000-0005-0000-0000-0000EBC40000}"/>
    <cellStyle name="Total 32 6 3 2" xfId="50367" xr:uid="{00000000-0005-0000-0000-0000ECC40000}"/>
    <cellStyle name="Total 32 6 3 2 2" xfId="50368" xr:uid="{00000000-0005-0000-0000-0000EDC40000}"/>
    <cellStyle name="Total 32 6 3 2 3" xfId="50369" xr:uid="{00000000-0005-0000-0000-0000EEC40000}"/>
    <cellStyle name="Total 32 6 3 3" xfId="50370" xr:uid="{00000000-0005-0000-0000-0000EFC40000}"/>
    <cellStyle name="Total 32 6 3 4" xfId="50371" xr:uid="{00000000-0005-0000-0000-0000F0C40000}"/>
    <cellStyle name="Total 32 6 4" xfId="50372" xr:uid="{00000000-0005-0000-0000-0000F1C40000}"/>
    <cellStyle name="Total 32 6 4 2" xfId="50373" xr:uid="{00000000-0005-0000-0000-0000F2C40000}"/>
    <cellStyle name="Total 32 6 4 3" xfId="50374" xr:uid="{00000000-0005-0000-0000-0000F3C40000}"/>
    <cellStyle name="Total 32 6 5" xfId="50375" xr:uid="{00000000-0005-0000-0000-0000F4C40000}"/>
    <cellStyle name="Total 32 6 6" xfId="50376" xr:uid="{00000000-0005-0000-0000-0000F5C40000}"/>
    <cellStyle name="Total 32 7" xfId="50377" xr:uid="{00000000-0005-0000-0000-0000F6C40000}"/>
    <cellStyle name="Total 32 7 2" xfId="50378" xr:uid="{00000000-0005-0000-0000-0000F7C40000}"/>
    <cellStyle name="Total 32 7 2 2" xfId="50379" xr:uid="{00000000-0005-0000-0000-0000F8C40000}"/>
    <cellStyle name="Total 32 7 2 3" xfId="50380" xr:uid="{00000000-0005-0000-0000-0000F9C40000}"/>
    <cellStyle name="Total 32 7 3" xfId="50381" xr:uid="{00000000-0005-0000-0000-0000FAC40000}"/>
    <cellStyle name="Total 32 7 4" xfId="50382" xr:uid="{00000000-0005-0000-0000-0000FBC40000}"/>
    <cellStyle name="Total 32 8" xfId="50383" xr:uid="{00000000-0005-0000-0000-0000FCC40000}"/>
    <cellStyle name="Total 32 8 2" xfId="50384" xr:uid="{00000000-0005-0000-0000-0000FDC40000}"/>
    <cellStyle name="Total 32 8 2 2" xfId="50385" xr:uid="{00000000-0005-0000-0000-0000FEC40000}"/>
    <cellStyle name="Total 32 8 2 3" xfId="50386" xr:uid="{00000000-0005-0000-0000-0000FFC40000}"/>
    <cellStyle name="Total 32 8 3" xfId="50387" xr:uid="{00000000-0005-0000-0000-000000C50000}"/>
    <cellStyle name="Total 32 8 4" xfId="50388" xr:uid="{00000000-0005-0000-0000-000001C50000}"/>
    <cellStyle name="Total 32 9" xfId="50389" xr:uid="{00000000-0005-0000-0000-000002C50000}"/>
    <cellStyle name="Total 32 9 2" xfId="50390" xr:uid="{00000000-0005-0000-0000-000003C50000}"/>
    <cellStyle name="Total 32 9 2 2" xfId="50391" xr:uid="{00000000-0005-0000-0000-000004C50000}"/>
    <cellStyle name="Total 32 9 2 3" xfId="50392" xr:uid="{00000000-0005-0000-0000-000005C50000}"/>
    <cellStyle name="Total 32 9 3" xfId="50393" xr:uid="{00000000-0005-0000-0000-000006C50000}"/>
    <cellStyle name="Total 32 9 4" xfId="50394" xr:uid="{00000000-0005-0000-0000-000007C50000}"/>
    <cellStyle name="Total 33" xfId="50395" xr:uid="{00000000-0005-0000-0000-000008C50000}"/>
    <cellStyle name="Total 33 10" xfId="50396" xr:uid="{00000000-0005-0000-0000-000009C50000}"/>
    <cellStyle name="Total 33 10 2" xfId="50397" xr:uid="{00000000-0005-0000-0000-00000AC50000}"/>
    <cellStyle name="Total 33 10 3" xfId="50398" xr:uid="{00000000-0005-0000-0000-00000BC50000}"/>
    <cellStyle name="Total 33 11" xfId="50399" xr:uid="{00000000-0005-0000-0000-00000CC50000}"/>
    <cellStyle name="Total 33 11 2" xfId="50400" xr:uid="{00000000-0005-0000-0000-00000DC50000}"/>
    <cellStyle name="Total 33 11 3" xfId="50401" xr:uid="{00000000-0005-0000-0000-00000EC50000}"/>
    <cellStyle name="Total 33 12" xfId="50402" xr:uid="{00000000-0005-0000-0000-00000FC50000}"/>
    <cellStyle name="Total 33 12 2" xfId="50403" xr:uid="{00000000-0005-0000-0000-000010C50000}"/>
    <cellStyle name="Total 33 12 3" xfId="50404" xr:uid="{00000000-0005-0000-0000-000011C50000}"/>
    <cellStyle name="Total 33 13" xfId="50405" xr:uid="{00000000-0005-0000-0000-000012C50000}"/>
    <cellStyle name="Total 33 2" xfId="50406" xr:uid="{00000000-0005-0000-0000-000013C50000}"/>
    <cellStyle name="Total 33 2 2" xfId="50407" xr:uid="{00000000-0005-0000-0000-000014C50000}"/>
    <cellStyle name="Total 33 2 2 2" xfId="50408" xr:uid="{00000000-0005-0000-0000-000015C50000}"/>
    <cellStyle name="Total 33 2 2 2 2" xfId="50409" xr:uid="{00000000-0005-0000-0000-000016C50000}"/>
    <cellStyle name="Total 33 2 2 2 3" xfId="50410" xr:uid="{00000000-0005-0000-0000-000017C50000}"/>
    <cellStyle name="Total 33 2 2 3" xfId="50411" xr:uid="{00000000-0005-0000-0000-000018C50000}"/>
    <cellStyle name="Total 33 2 2 4" xfId="50412" xr:uid="{00000000-0005-0000-0000-000019C50000}"/>
    <cellStyle name="Total 33 2 3" xfId="50413" xr:uid="{00000000-0005-0000-0000-00001AC50000}"/>
    <cellStyle name="Total 33 2 3 2" xfId="50414" xr:uid="{00000000-0005-0000-0000-00001BC50000}"/>
    <cellStyle name="Total 33 2 3 2 2" xfId="50415" xr:uid="{00000000-0005-0000-0000-00001CC50000}"/>
    <cellStyle name="Total 33 2 3 2 3" xfId="50416" xr:uid="{00000000-0005-0000-0000-00001DC50000}"/>
    <cellStyle name="Total 33 2 3 3" xfId="50417" xr:uid="{00000000-0005-0000-0000-00001EC50000}"/>
    <cellStyle name="Total 33 2 3 4" xfId="50418" xr:uid="{00000000-0005-0000-0000-00001FC50000}"/>
    <cellStyle name="Total 33 2 4" xfId="50419" xr:uid="{00000000-0005-0000-0000-000020C50000}"/>
    <cellStyle name="Total 33 2 4 2" xfId="50420" xr:uid="{00000000-0005-0000-0000-000021C50000}"/>
    <cellStyle name="Total 33 2 4 3" xfId="50421" xr:uid="{00000000-0005-0000-0000-000022C50000}"/>
    <cellStyle name="Total 33 2 5" xfId="50422" xr:uid="{00000000-0005-0000-0000-000023C50000}"/>
    <cellStyle name="Total 33 2 5 2" xfId="50423" xr:uid="{00000000-0005-0000-0000-000024C50000}"/>
    <cellStyle name="Total 33 2 5 3" xfId="50424" xr:uid="{00000000-0005-0000-0000-000025C50000}"/>
    <cellStyle name="Total 33 2 6" xfId="50425" xr:uid="{00000000-0005-0000-0000-000026C50000}"/>
    <cellStyle name="Total 33 2 7" xfId="50426" xr:uid="{00000000-0005-0000-0000-000027C50000}"/>
    <cellStyle name="Total 33 3" xfId="50427" xr:uid="{00000000-0005-0000-0000-000028C50000}"/>
    <cellStyle name="Total 33 3 2" xfId="50428" xr:uid="{00000000-0005-0000-0000-000029C50000}"/>
    <cellStyle name="Total 33 3 2 2" xfId="50429" xr:uid="{00000000-0005-0000-0000-00002AC50000}"/>
    <cellStyle name="Total 33 3 2 2 2" xfId="50430" xr:uid="{00000000-0005-0000-0000-00002BC50000}"/>
    <cellStyle name="Total 33 3 2 2 3" xfId="50431" xr:uid="{00000000-0005-0000-0000-00002CC50000}"/>
    <cellStyle name="Total 33 3 2 3" xfId="50432" xr:uid="{00000000-0005-0000-0000-00002DC50000}"/>
    <cellStyle name="Total 33 3 2 4" xfId="50433" xr:uid="{00000000-0005-0000-0000-00002EC50000}"/>
    <cellStyle name="Total 33 3 3" xfId="50434" xr:uid="{00000000-0005-0000-0000-00002FC50000}"/>
    <cellStyle name="Total 33 3 3 2" xfId="50435" xr:uid="{00000000-0005-0000-0000-000030C50000}"/>
    <cellStyle name="Total 33 3 3 2 2" xfId="50436" xr:uid="{00000000-0005-0000-0000-000031C50000}"/>
    <cellStyle name="Total 33 3 3 2 3" xfId="50437" xr:uid="{00000000-0005-0000-0000-000032C50000}"/>
    <cellStyle name="Total 33 3 3 3" xfId="50438" xr:uid="{00000000-0005-0000-0000-000033C50000}"/>
    <cellStyle name="Total 33 3 3 4" xfId="50439" xr:uid="{00000000-0005-0000-0000-000034C50000}"/>
    <cellStyle name="Total 33 3 4" xfId="50440" xr:uid="{00000000-0005-0000-0000-000035C50000}"/>
    <cellStyle name="Total 33 3 4 2" xfId="50441" xr:uid="{00000000-0005-0000-0000-000036C50000}"/>
    <cellStyle name="Total 33 3 4 3" xfId="50442" xr:uid="{00000000-0005-0000-0000-000037C50000}"/>
    <cellStyle name="Total 33 3 5" xfId="50443" xr:uid="{00000000-0005-0000-0000-000038C50000}"/>
    <cellStyle name="Total 33 3 6" xfId="50444" xr:uid="{00000000-0005-0000-0000-000039C50000}"/>
    <cellStyle name="Total 33 4" xfId="50445" xr:uid="{00000000-0005-0000-0000-00003AC50000}"/>
    <cellStyle name="Total 33 4 2" xfId="50446" xr:uid="{00000000-0005-0000-0000-00003BC50000}"/>
    <cellStyle name="Total 33 4 2 2" xfId="50447" xr:uid="{00000000-0005-0000-0000-00003CC50000}"/>
    <cellStyle name="Total 33 4 2 2 2" xfId="50448" xr:uid="{00000000-0005-0000-0000-00003DC50000}"/>
    <cellStyle name="Total 33 4 2 2 3" xfId="50449" xr:uid="{00000000-0005-0000-0000-00003EC50000}"/>
    <cellStyle name="Total 33 4 2 3" xfId="50450" xr:uid="{00000000-0005-0000-0000-00003FC50000}"/>
    <cellStyle name="Total 33 4 2 4" xfId="50451" xr:uid="{00000000-0005-0000-0000-000040C50000}"/>
    <cellStyle name="Total 33 4 3" xfId="50452" xr:uid="{00000000-0005-0000-0000-000041C50000}"/>
    <cellStyle name="Total 33 4 3 2" xfId="50453" xr:uid="{00000000-0005-0000-0000-000042C50000}"/>
    <cellStyle name="Total 33 4 3 2 2" xfId="50454" xr:uid="{00000000-0005-0000-0000-000043C50000}"/>
    <cellStyle name="Total 33 4 3 2 3" xfId="50455" xr:uid="{00000000-0005-0000-0000-000044C50000}"/>
    <cellStyle name="Total 33 4 3 3" xfId="50456" xr:uid="{00000000-0005-0000-0000-000045C50000}"/>
    <cellStyle name="Total 33 4 3 4" xfId="50457" xr:uid="{00000000-0005-0000-0000-000046C50000}"/>
    <cellStyle name="Total 33 4 4" xfId="50458" xr:uid="{00000000-0005-0000-0000-000047C50000}"/>
    <cellStyle name="Total 33 4 4 2" xfId="50459" xr:uid="{00000000-0005-0000-0000-000048C50000}"/>
    <cellStyle name="Total 33 4 4 3" xfId="50460" xr:uid="{00000000-0005-0000-0000-000049C50000}"/>
    <cellStyle name="Total 33 4 5" xfId="50461" xr:uid="{00000000-0005-0000-0000-00004AC50000}"/>
    <cellStyle name="Total 33 4 6" xfId="50462" xr:uid="{00000000-0005-0000-0000-00004BC50000}"/>
    <cellStyle name="Total 33 5" xfId="50463" xr:uid="{00000000-0005-0000-0000-00004CC50000}"/>
    <cellStyle name="Total 33 5 2" xfId="50464" xr:uid="{00000000-0005-0000-0000-00004DC50000}"/>
    <cellStyle name="Total 33 5 2 2" xfId="50465" xr:uid="{00000000-0005-0000-0000-00004EC50000}"/>
    <cellStyle name="Total 33 5 2 2 2" xfId="50466" xr:uid="{00000000-0005-0000-0000-00004FC50000}"/>
    <cellStyle name="Total 33 5 2 2 3" xfId="50467" xr:uid="{00000000-0005-0000-0000-000050C50000}"/>
    <cellStyle name="Total 33 5 2 3" xfId="50468" xr:uid="{00000000-0005-0000-0000-000051C50000}"/>
    <cellStyle name="Total 33 5 2 4" xfId="50469" xr:uid="{00000000-0005-0000-0000-000052C50000}"/>
    <cellStyle name="Total 33 5 3" xfId="50470" xr:uid="{00000000-0005-0000-0000-000053C50000}"/>
    <cellStyle name="Total 33 5 3 2" xfId="50471" xr:uid="{00000000-0005-0000-0000-000054C50000}"/>
    <cellStyle name="Total 33 5 3 2 2" xfId="50472" xr:uid="{00000000-0005-0000-0000-000055C50000}"/>
    <cellStyle name="Total 33 5 3 2 3" xfId="50473" xr:uid="{00000000-0005-0000-0000-000056C50000}"/>
    <cellStyle name="Total 33 5 3 3" xfId="50474" xr:uid="{00000000-0005-0000-0000-000057C50000}"/>
    <cellStyle name="Total 33 5 3 4" xfId="50475" xr:uid="{00000000-0005-0000-0000-000058C50000}"/>
    <cellStyle name="Total 33 5 4" xfId="50476" xr:uid="{00000000-0005-0000-0000-000059C50000}"/>
    <cellStyle name="Total 33 5 4 2" xfId="50477" xr:uid="{00000000-0005-0000-0000-00005AC50000}"/>
    <cellStyle name="Total 33 5 4 2 2" xfId="50478" xr:uid="{00000000-0005-0000-0000-00005BC50000}"/>
    <cellStyle name="Total 33 5 4 2 3" xfId="50479" xr:uid="{00000000-0005-0000-0000-00005CC50000}"/>
    <cellStyle name="Total 33 5 4 3" xfId="50480" xr:uid="{00000000-0005-0000-0000-00005DC50000}"/>
    <cellStyle name="Total 33 5 4 4" xfId="50481" xr:uid="{00000000-0005-0000-0000-00005EC50000}"/>
    <cellStyle name="Total 33 5 5" xfId="50482" xr:uid="{00000000-0005-0000-0000-00005FC50000}"/>
    <cellStyle name="Total 33 5 5 2" xfId="50483" xr:uid="{00000000-0005-0000-0000-000060C50000}"/>
    <cellStyle name="Total 33 5 5 3" xfId="50484" xr:uid="{00000000-0005-0000-0000-000061C50000}"/>
    <cellStyle name="Total 33 5 6" xfId="50485" xr:uid="{00000000-0005-0000-0000-000062C50000}"/>
    <cellStyle name="Total 33 5 7" xfId="50486" xr:uid="{00000000-0005-0000-0000-000063C50000}"/>
    <cellStyle name="Total 33 6" xfId="50487" xr:uid="{00000000-0005-0000-0000-000064C50000}"/>
    <cellStyle name="Total 33 6 2" xfId="50488" xr:uid="{00000000-0005-0000-0000-000065C50000}"/>
    <cellStyle name="Total 33 6 2 2" xfId="50489" xr:uid="{00000000-0005-0000-0000-000066C50000}"/>
    <cellStyle name="Total 33 6 2 2 2" xfId="50490" xr:uid="{00000000-0005-0000-0000-000067C50000}"/>
    <cellStyle name="Total 33 6 2 2 3" xfId="50491" xr:uid="{00000000-0005-0000-0000-000068C50000}"/>
    <cellStyle name="Total 33 6 2 3" xfId="50492" xr:uid="{00000000-0005-0000-0000-000069C50000}"/>
    <cellStyle name="Total 33 6 2 4" xfId="50493" xr:uid="{00000000-0005-0000-0000-00006AC50000}"/>
    <cellStyle name="Total 33 6 3" xfId="50494" xr:uid="{00000000-0005-0000-0000-00006BC50000}"/>
    <cellStyle name="Total 33 6 3 2" xfId="50495" xr:uid="{00000000-0005-0000-0000-00006CC50000}"/>
    <cellStyle name="Total 33 6 3 2 2" xfId="50496" xr:uid="{00000000-0005-0000-0000-00006DC50000}"/>
    <cellStyle name="Total 33 6 3 2 3" xfId="50497" xr:uid="{00000000-0005-0000-0000-00006EC50000}"/>
    <cellStyle name="Total 33 6 3 3" xfId="50498" xr:uid="{00000000-0005-0000-0000-00006FC50000}"/>
    <cellStyle name="Total 33 6 3 4" xfId="50499" xr:uid="{00000000-0005-0000-0000-000070C50000}"/>
    <cellStyle name="Total 33 6 4" xfId="50500" xr:uid="{00000000-0005-0000-0000-000071C50000}"/>
    <cellStyle name="Total 33 6 4 2" xfId="50501" xr:uid="{00000000-0005-0000-0000-000072C50000}"/>
    <cellStyle name="Total 33 6 4 3" xfId="50502" xr:uid="{00000000-0005-0000-0000-000073C50000}"/>
    <cellStyle name="Total 33 6 5" xfId="50503" xr:uid="{00000000-0005-0000-0000-000074C50000}"/>
    <cellStyle name="Total 33 6 6" xfId="50504" xr:uid="{00000000-0005-0000-0000-000075C50000}"/>
    <cellStyle name="Total 33 7" xfId="50505" xr:uid="{00000000-0005-0000-0000-000076C50000}"/>
    <cellStyle name="Total 33 7 2" xfId="50506" xr:uid="{00000000-0005-0000-0000-000077C50000}"/>
    <cellStyle name="Total 33 7 2 2" xfId="50507" xr:uid="{00000000-0005-0000-0000-000078C50000}"/>
    <cellStyle name="Total 33 7 2 3" xfId="50508" xr:uid="{00000000-0005-0000-0000-000079C50000}"/>
    <cellStyle name="Total 33 7 3" xfId="50509" xr:uid="{00000000-0005-0000-0000-00007AC50000}"/>
    <cellStyle name="Total 33 7 4" xfId="50510" xr:uid="{00000000-0005-0000-0000-00007BC50000}"/>
    <cellStyle name="Total 33 8" xfId="50511" xr:uid="{00000000-0005-0000-0000-00007CC50000}"/>
    <cellStyle name="Total 33 8 2" xfId="50512" xr:uid="{00000000-0005-0000-0000-00007DC50000}"/>
    <cellStyle name="Total 33 8 2 2" xfId="50513" xr:uid="{00000000-0005-0000-0000-00007EC50000}"/>
    <cellStyle name="Total 33 8 2 3" xfId="50514" xr:uid="{00000000-0005-0000-0000-00007FC50000}"/>
    <cellStyle name="Total 33 8 3" xfId="50515" xr:uid="{00000000-0005-0000-0000-000080C50000}"/>
    <cellStyle name="Total 33 8 4" xfId="50516" xr:uid="{00000000-0005-0000-0000-000081C50000}"/>
    <cellStyle name="Total 33 9" xfId="50517" xr:uid="{00000000-0005-0000-0000-000082C50000}"/>
    <cellStyle name="Total 33 9 2" xfId="50518" xr:uid="{00000000-0005-0000-0000-000083C50000}"/>
    <cellStyle name="Total 33 9 2 2" xfId="50519" xr:uid="{00000000-0005-0000-0000-000084C50000}"/>
    <cellStyle name="Total 33 9 2 3" xfId="50520" xr:uid="{00000000-0005-0000-0000-000085C50000}"/>
    <cellStyle name="Total 33 9 3" xfId="50521" xr:uid="{00000000-0005-0000-0000-000086C50000}"/>
    <cellStyle name="Total 33 9 4" xfId="50522" xr:uid="{00000000-0005-0000-0000-000087C50000}"/>
    <cellStyle name="Total 34" xfId="50523" xr:uid="{00000000-0005-0000-0000-000088C50000}"/>
    <cellStyle name="Total 34 10" xfId="50524" xr:uid="{00000000-0005-0000-0000-000089C50000}"/>
    <cellStyle name="Total 34 10 2" xfId="50525" xr:uid="{00000000-0005-0000-0000-00008AC50000}"/>
    <cellStyle name="Total 34 10 3" xfId="50526" xr:uid="{00000000-0005-0000-0000-00008BC50000}"/>
    <cellStyle name="Total 34 11" xfId="50527" xr:uid="{00000000-0005-0000-0000-00008CC50000}"/>
    <cellStyle name="Total 34 11 2" xfId="50528" xr:uid="{00000000-0005-0000-0000-00008DC50000}"/>
    <cellStyle name="Total 34 11 3" xfId="50529" xr:uid="{00000000-0005-0000-0000-00008EC50000}"/>
    <cellStyle name="Total 34 12" xfId="50530" xr:uid="{00000000-0005-0000-0000-00008FC50000}"/>
    <cellStyle name="Total 34 12 2" xfId="50531" xr:uid="{00000000-0005-0000-0000-000090C50000}"/>
    <cellStyle name="Total 34 12 3" xfId="50532" xr:uid="{00000000-0005-0000-0000-000091C50000}"/>
    <cellStyle name="Total 34 13" xfId="50533" xr:uid="{00000000-0005-0000-0000-000092C50000}"/>
    <cellStyle name="Total 34 2" xfId="50534" xr:uid="{00000000-0005-0000-0000-000093C50000}"/>
    <cellStyle name="Total 34 2 2" xfId="50535" xr:uid="{00000000-0005-0000-0000-000094C50000}"/>
    <cellStyle name="Total 34 2 2 2" xfId="50536" xr:uid="{00000000-0005-0000-0000-000095C50000}"/>
    <cellStyle name="Total 34 2 2 2 2" xfId="50537" xr:uid="{00000000-0005-0000-0000-000096C50000}"/>
    <cellStyle name="Total 34 2 2 2 3" xfId="50538" xr:uid="{00000000-0005-0000-0000-000097C50000}"/>
    <cellStyle name="Total 34 2 2 3" xfId="50539" xr:uid="{00000000-0005-0000-0000-000098C50000}"/>
    <cellStyle name="Total 34 2 2 4" xfId="50540" xr:uid="{00000000-0005-0000-0000-000099C50000}"/>
    <cellStyle name="Total 34 2 3" xfId="50541" xr:uid="{00000000-0005-0000-0000-00009AC50000}"/>
    <cellStyle name="Total 34 2 3 2" xfId="50542" xr:uid="{00000000-0005-0000-0000-00009BC50000}"/>
    <cellStyle name="Total 34 2 3 2 2" xfId="50543" xr:uid="{00000000-0005-0000-0000-00009CC50000}"/>
    <cellStyle name="Total 34 2 3 2 3" xfId="50544" xr:uid="{00000000-0005-0000-0000-00009DC50000}"/>
    <cellStyle name="Total 34 2 3 3" xfId="50545" xr:uid="{00000000-0005-0000-0000-00009EC50000}"/>
    <cellStyle name="Total 34 2 3 4" xfId="50546" xr:uid="{00000000-0005-0000-0000-00009FC50000}"/>
    <cellStyle name="Total 34 2 4" xfId="50547" xr:uid="{00000000-0005-0000-0000-0000A0C50000}"/>
    <cellStyle name="Total 34 2 4 2" xfId="50548" xr:uid="{00000000-0005-0000-0000-0000A1C50000}"/>
    <cellStyle name="Total 34 2 4 3" xfId="50549" xr:uid="{00000000-0005-0000-0000-0000A2C50000}"/>
    <cellStyle name="Total 34 2 5" xfId="50550" xr:uid="{00000000-0005-0000-0000-0000A3C50000}"/>
    <cellStyle name="Total 34 2 5 2" xfId="50551" xr:uid="{00000000-0005-0000-0000-0000A4C50000}"/>
    <cellStyle name="Total 34 2 5 3" xfId="50552" xr:uid="{00000000-0005-0000-0000-0000A5C50000}"/>
    <cellStyle name="Total 34 2 6" xfId="50553" xr:uid="{00000000-0005-0000-0000-0000A6C50000}"/>
    <cellStyle name="Total 34 2 7" xfId="50554" xr:uid="{00000000-0005-0000-0000-0000A7C50000}"/>
    <cellStyle name="Total 34 3" xfId="50555" xr:uid="{00000000-0005-0000-0000-0000A8C50000}"/>
    <cellStyle name="Total 34 3 2" xfId="50556" xr:uid="{00000000-0005-0000-0000-0000A9C50000}"/>
    <cellStyle name="Total 34 3 2 2" xfId="50557" xr:uid="{00000000-0005-0000-0000-0000AAC50000}"/>
    <cellStyle name="Total 34 3 2 2 2" xfId="50558" xr:uid="{00000000-0005-0000-0000-0000ABC50000}"/>
    <cellStyle name="Total 34 3 2 2 3" xfId="50559" xr:uid="{00000000-0005-0000-0000-0000ACC50000}"/>
    <cellStyle name="Total 34 3 2 3" xfId="50560" xr:uid="{00000000-0005-0000-0000-0000ADC50000}"/>
    <cellStyle name="Total 34 3 2 4" xfId="50561" xr:uid="{00000000-0005-0000-0000-0000AEC50000}"/>
    <cellStyle name="Total 34 3 3" xfId="50562" xr:uid="{00000000-0005-0000-0000-0000AFC50000}"/>
    <cellStyle name="Total 34 3 3 2" xfId="50563" xr:uid="{00000000-0005-0000-0000-0000B0C50000}"/>
    <cellStyle name="Total 34 3 3 2 2" xfId="50564" xr:uid="{00000000-0005-0000-0000-0000B1C50000}"/>
    <cellStyle name="Total 34 3 3 2 3" xfId="50565" xr:uid="{00000000-0005-0000-0000-0000B2C50000}"/>
    <cellStyle name="Total 34 3 3 3" xfId="50566" xr:uid="{00000000-0005-0000-0000-0000B3C50000}"/>
    <cellStyle name="Total 34 3 3 4" xfId="50567" xr:uid="{00000000-0005-0000-0000-0000B4C50000}"/>
    <cellStyle name="Total 34 3 4" xfId="50568" xr:uid="{00000000-0005-0000-0000-0000B5C50000}"/>
    <cellStyle name="Total 34 3 4 2" xfId="50569" xr:uid="{00000000-0005-0000-0000-0000B6C50000}"/>
    <cellStyle name="Total 34 3 4 3" xfId="50570" xr:uid="{00000000-0005-0000-0000-0000B7C50000}"/>
    <cellStyle name="Total 34 3 5" xfId="50571" xr:uid="{00000000-0005-0000-0000-0000B8C50000}"/>
    <cellStyle name="Total 34 3 6" xfId="50572" xr:uid="{00000000-0005-0000-0000-0000B9C50000}"/>
    <cellStyle name="Total 34 4" xfId="50573" xr:uid="{00000000-0005-0000-0000-0000BAC50000}"/>
    <cellStyle name="Total 34 4 2" xfId="50574" xr:uid="{00000000-0005-0000-0000-0000BBC50000}"/>
    <cellStyle name="Total 34 4 2 2" xfId="50575" xr:uid="{00000000-0005-0000-0000-0000BCC50000}"/>
    <cellStyle name="Total 34 4 2 2 2" xfId="50576" xr:uid="{00000000-0005-0000-0000-0000BDC50000}"/>
    <cellStyle name="Total 34 4 2 2 3" xfId="50577" xr:uid="{00000000-0005-0000-0000-0000BEC50000}"/>
    <cellStyle name="Total 34 4 2 3" xfId="50578" xr:uid="{00000000-0005-0000-0000-0000BFC50000}"/>
    <cellStyle name="Total 34 4 2 4" xfId="50579" xr:uid="{00000000-0005-0000-0000-0000C0C50000}"/>
    <cellStyle name="Total 34 4 3" xfId="50580" xr:uid="{00000000-0005-0000-0000-0000C1C50000}"/>
    <cellStyle name="Total 34 4 3 2" xfId="50581" xr:uid="{00000000-0005-0000-0000-0000C2C50000}"/>
    <cellStyle name="Total 34 4 3 2 2" xfId="50582" xr:uid="{00000000-0005-0000-0000-0000C3C50000}"/>
    <cellStyle name="Total 34 4 3 2 3" xfId="50583" xr:uid="{00000000-0005-0000-0000-0000C4C50000}"/>
    <cellStyle name="Total 34 4 3 3" xfId="50584" xr:uid="{00000000-0005-0000-0000-0000C5C50000}"/>
    <cellStyle name="Total 34 4 3 4" xfId="50585" xr:uid="{00000000-0005-0000-0000-0000C6C50000}"/>
    <cellStyle name="Total 34 4 4" xfId="50586" xr:uid="{00000000-0005-0000-0000-0000C7C50000}"/>
    <cellStyle name="Total 34 4 4 2" xfId="50587" xr:uid="{00000000-0005-0000-0000-0000C8C50000}"/>
    <cellStyle name="Total 34 4 4 3" xfId="50588" xr:uid="{00000000-0005-0000-0000-0000C9C50000}"/>
    <cellStyle name="Total 34 4 5" xfId="50589" xr:uid="{00000000-0005-0000-0000-0000CAC50000}"/>
    <cellStyle name="Total 34 4 6" xfId="50590" xr:uid="{00000000-0005-0000-0000-0000CBC50000}"/>
    <cellStyle name="Total 34 5" xfId="50591" xr:uid="{00000000-0005-0000-0000-0000CCC50000}"/>
    <cellStyle name="Total 34 5 2" xfId="50592" xr:uid="{00000000-0005-0000-0000-0000CDC50000}"/>
    <cellStyle name="Total 34 5 2 2" xfId="50593" xr:uid="{00000000-0005-0000-0000-0000CEC50000}"/>
    <cellStyle name="Total 34 5 2 2 2" xfId="50594" xr:uid="{00000000-0005-0000-0000-0000CFC50000}"/>
    <cellStyle name="Total 34 5 2 2 3" xfId="50595" xr:uid="{00000000-0005-0000-0000-0000D0C50000}"/>
    <cellStyle name="Total 34 5 2 3" xfId="50596" xr:uid="{00000000-0005-0000-0000-0000D1C50000}"/>
    <cellStyle name="Total 34 5 2 4" xfId="50597" xr:uid="{00000000-0005-0000-0000-0000D2C50000}"/>
    <cellStyle name="Total 34 5 3" xfId="50598" xr:uid="{00000000-0005-0000-0000-0000D3C50000}"/>
    <cellStyle name="Total 34 5 3 2" xfId="50599" xr:uid="{00000000-0005-0000-0000-0000D4C50000}"/>
    <cellStyle name="Total 34 5 3 2 2" xfId="50600" xr:uid="{00000000-0005-0000-0000-0000D5C50000}"/>
    <cellStyle name="Total 34 5 3 2 3" xfId="50601" xr:uid="{00000000-0005-0000-0000-0000D6C50000}"/>
    <cellStyle name="Total 34 5 3 3" xfId="50602" xr:uid="{00000000-0005-0000-0000-0000D7C50000}"/>
    <cellStyle name="Total 34 5 3 4" xfId="50603" xr:uid="{00000000-0005-0000-0000-0000D8C50000}"/>
    <cellStyle name="Total 34 5 4" xfId="50604" xr:uid="{00000000-0005-0000-0000-0000D9C50000}"/>
    <cellStyle name="Total 34 5 4 2" xfId="50605" xr:uid="{00000000-0005-0000-0000-0000DAC50000}"/>
    <cellStyle name="Total 34 5 4 2 2" xfId="50606" xr:uid="{00000000-0005-0000-0000-0000DBC50000}"/>
    <cellStyle name="Total 34 5 4 2 3" xfId="50607" xr:uid="{00000000-0005-0000-0000-0000DCC50000}"/>
    <cellStyle name="Total 34 5 4 3" xfId="50608" xr:uid="{00000000-0005-0000-0000-0000DDC50000}"/>
    <cellStyle name="Total 34 5 4 4" xfId="50609" xr:uid="{00000000-0005-0000-0000-0000DEC50000}"/>
    <cellStyle name="Total 34 5 5" xfId="50610" xr:uid="{00000000-0005-0000-0000-0000DFC50000}"/>
    <cellStyle name="Total 34 5 5 2" xfId="50611" xr:uid="{00000000-0005-0000-0000-0000E0C50000}"/>
    <cellStyle name="Total 34 5 5 3" xfId="50612" xr:uid="{00000000-0005-0000-0000-0000E1C50000}"/>
    <cellStyle name="Total 34 5 6" xfId="50613" xr:uid="{00000000-0005-0000-0000-0000E2C50000}"/>
    <cellStyle name="Total 34 5 7" xfId="50614" xr:uid="{00000000-0005-0000-0000-0000E3C50000}"/>
    <cellStyle name="Total 34 6" xfId="50615" xr:uid="{00000000-0005-0000-0000-0000E4C50000}"/>
    <cellStyle name="Total 34 6 2" xfId="50616" xr:uid="{00000000-0005-0000-0000-0000E5C50000}"/>
    <cellStyle name="Total 34 6 2 2" xfId="50617" xr:uid="{00000000-0005-0000-0000-0000E6C50000}"/>
    <cellStyle name="Total 34 6 2 2 2" xfId="50618" xr:uid="{00000000-0005-0000-0000-0000E7C50000}"/>
    <cellStyle name="Total 34 6 2 2 3" xfId="50619" xr:uid="{00000000-0005-0000-0000-0000E8C50000}"/>
    <cellStyle name="Total 34 6 2 3" xfId="50620" xr:uid="{00000000-0005-0000-0000-0000E9C50000}"/>
    <cellStyle name="Total 34 6 2 4" xfId="50621" xr:uid="{00000000-0005-0000-0000-0000EAC50000}"/>
    <cellStyle name="Total 34 6 3" xfId="50622" xr:uid="{00000000-0005-0000-0000-0000EBC50000}"/>
    <cellStyle name="Total 34 6 3 2" xfId="50623" xr:uid="{00000000-0005-0000-0000-0000ECC50000}"/>
    <cellStyle name="Total 34 6 3 2 2" xfId="50624" xr:uid="{00000000-0005-0000-0000-0000EDC50000}"/>
    <cellStyle name="Total 34 6 3 2 3" xfId="50625" xr:uid="{00000000-0005-0000-0000-0000EEC50000}"/>
    <cellStyle name="Total 34 6 3 3" xfId="50626" xr:uid="{00000000-0005-0000-0000-0000EFC50000}"/>
    <cellStyle name="Total 34 6 3 4" xfId="50627" xr:uid="{00000000-0005-0000-0000-0000F0C50000}"/>
    <cellStyle name="Total 34 6 4" xfId="50628" xr:uid="{00000000-0005-0000-0000-0000F1C50000}"/>
    <cellStyle name="Total 34 6 4 2" xfId="50629" xr:uid="{00000000-0005-0000-0000-0000F2C50000}"/>
    <cellStyle name="Total 34 6 4 3" xfId="50630" xr:uid="{00000000-0005-0000-0000-0000F3C50000}"/>
    <cellStyle name="Total 34 6 5" xfId="50631" xr:uid="{00000000-0005-0000-0000-0000F4C50000}"/>
    <cellStyle name="Total 34 6 6" xfId="50632" xr:uid="{00000000-0005-0000-0000-0000F5C50000}"/>
    <cellStyle name="Total 34 7" xfId="50633" xr:uid="{00000000-0005-0000-0000-0000F6C50000}"/>
    <cellStyle name="Total 34 7 2" xfId="50634" xr:uid="{00000000-0005-0000-0000-0000F7C50000}"/>
    <cellStyle name="Total 34 7 2 2" xfId="50635" xr:uid="{00000000-0005-0000-0000-0000F8C50000}"/>
    <cellStyle name="Total 34 7 2 3" xfId="50636" xr:uid="{00000000-0005-0000-0000-0000F9C50000}"/>
    <cellStyle name="Total 34 7 3" xfId="50637" xr:uid="{00000000-0005-0000-0000-0000FAC50000}"/>
    <cellStyle name="Total 34 7 4" xfId="50638" xr:uid="{00000000-0005-0000-0000-0000FBC50000}"/>
    <cellStyle name="Total 34 8" xfId="50639" xr:uid="{00000000-0005-0000-0000-0000FCC50000}"/>
    <cellStyle name="Total 34 8 2" xfId="50640" xr:uid="{00000000-0005-0000-0000-0000FDC50000}"/>
    <cellStyle name="Total 34 8 2 2" xfId="50641" xr:uid="{00000000-0005-0000-0000-0000FEC50000}"/>
    <cellStyle name="Total 34 8 2 3" xfId="50642" xr:uid="{00000000-0005-0000-0000-0000FFC50000}"/>
    <cellStyle name="Total 34 8 3" xfId="50643" xr:uid="{00000000-0005-0000-0000-000000C60000}"/>
    <cellStyle name="Total 34 8 4" xfId="50644" xr:uid="{00000000-0005-0000-0000-000001C60000}"/>
    <cellStyle name="Total 34 9" xfId="50645" xr:uid="{00000000-0005-0000-0000-000002C60000}"/>
    <cellStyle name="Total 34 9 2" xfId="50646" xr:uid="{00000000-0005-0000-0000-000003C60000}"/>
    <cellStyle name="Total 34 9 2 2" xfId="50647" xr:uid="{00000000-0005-0000-0000-000004C60000}"/>
    <cellStyle name="Total 34 9 2 3" xfId="50648" xr:uid="{00000000-0005-0000-0000-000005C60000}"/>
    <cellStyle name="Total 34 9 3" xfId="50649" xr:uid="{00000000-0005-0000-0000-000006C60000}"/>
    <cellStyle name="Total 34 9 4" xfId="50650" xr:uid="{00000000-0005-0000-0000-000007C60000}"/>
    <cellStyle name="Total 35" xfId="50651" xr:uid="{00000000-0005-0000-0000-000008C60000}"/>
    <cellStyle name="Total 35 10" xfId="50652" xr:uid="{00000000-0005-0000-0000-000009C60000}"/>
    <cellStyle name="Total 35 10 2" xfId="50653" xr:uid="{00000000-0005-0000-0000-00000AC60000}"/>
    <cellStyle name="Total 35 10 3" xfId="50654" xr:uid="{00000000-0005-0000-0000-00000BC60000}"/>
    <cellStyle name="Total 35 11" xfId="50655" xr:uid="{00000000-0005-0000-0000-00000CC60000}"/>
    <cellStyle name="Total 35 11 2" xfId="50656" xr:uid="{00000000-0005-0000-0000-00000DC60000}"/>
    <cellStyle name="Total 35 11 3" xfId="50657" xr:uid="{00000000-0005-0000-0000-00000EC60000}"/>
    <cellStyle name="Total 35 12" xfId="50658" xr:uid="{00000000-0005-0000-0000-00000FC60000}"/>
    <cellStyle name="Total 35 12 2" xfId="50659" xr:uid="{00000000-0005-0000-0000-000010C60000}"/>
    <cellStyle name="Total 35 12 3" xfId="50660" xr:uid="{00000000-0005-0000-0000-000011C60000}"/>
    <cellStyle name="Total 35 13" xfId="50661" xr:uid="{00000000-0005-0000-0000-000012C60000}"/>
    <cellStyle name="Total 35 2" xfId="50662" xr:uid="{00000000-0005-0000-0000-000013C60000}"/>
    <cellStyle name="Total 35 2 2" xfId="50663" xr:uid="{00000000-0005-0000-0000-000014C60000}"/>
    <cellStyle name="Total 35 2 2 2" xfId="50664" xr:uid="{00000000-0005-0000-0000-000015C60000}"/>
    <cellStyle name="Total 35 2 2 2 2" xfId="50665" xr:uid="{00000000-0005-0000-0000-000016C60000}"/>
    <cellStyle name="Total 35 2 2 2 3" xfId="50666" xr:uid="{00000000-0005-0000-0000-000017C60000}"/>
    <cellStyle name="Total 35 2 2 3" xfId="50667" xr:uid="{00000000-0005-0000-0000-000018C60000}"/>
    <cellStyle name="Total 35 2 2 4" xfId="50668" xr:uid="{00000000-0005-0000-0000-000019C60000}"/>
    <cellStyle name="Total 35 2 3" xfId="50669" xr:uid="{00000000-0005-0000-0000-00001AC60000}"/>
    <cellStyle name="Total 35 2 3 2" xfId="50670" xr:uid="{00000000-0005-0000-0000-00001BC60000}"/>
    <cellStyle name="Total 35 2 3 2 2" xfId="50671" xr:uid="{00000000-0005-0000-0000-00001CC60000}"/>
    <cellStyle name="Total 35 2 3 2 3" xfId="50672" xr:uid="{00000000-0005-0000-0000-00001DC60000}"/>
    <cellStyle name="Total 35 2 3 3" xfId="50673" xr:uid="{00000000-0005-0000-0000-00001EC60000}"/>
    <cellStyle name="Total 35 2 3 4" xfId="50674" xr:uid="{00000000-0005-0000-0000-00001FC60000}"/>
    <cellStyle name="Total 35 2 4" xfId="50675" xr:uid="{00000000-0005-0000-0000-000020C60000}"/>
    <cellStyle name="Total 35 2 4 2" xfId="50676" xr:uid="{00000000-0005-0000-0000-000021C60000}"/>
    <cellStyle name="Total 35 2 4 3" xfId="50677" xr:uid="{00000000-0005-0000-0000-000022C60000}"/>
    <cellStyle name="Total 35 2 5" xfId="50678" xr:uid="{00000000-0005-0000-0000-000023C60000}"/>
    <cellStyle name="Total 35 2 5 2" xfId="50679" xr:uid="{00000000-0005-0000-0000-000024C60000}"/>
    <cellStyle name="Total 35 2 5 3" xfId="50680" xr:uid="{00000000-0005-0000-0000-000025C60000}"/>
    <cellStyle name="Total 35 2 6" xfId="50681" xr:uid="{00000000-0005-0000-0000-000026C60000}"/>
    <cellStyle name="Total 35 2 7" xfId="50682" xr:uid="{00000000-0005-0000-0000-000027C60000}"/>
    <cellStyle name="Total 35 3" xfId="50683" xr:uid="{00000000-0005-0000-0000-000028C60000}"/>
    <cellStyle name="Total 35 3 2" xfId="50684" xr:uid="{00000000-0005-0000-0000-000029C60000}"/>
    <cellStyle name="Total 35 3 2 2" xfId="50685" xr:uid="{00000000-0005-0000-0000-00002AC60000}"/>
    <cellStyle name="Total 35 3 2 2 2" xfId="50686" xr:uid="{00000000-0005-0000-0000-00002BC60000}"/>
    <cellStyle name="Total 35 3 2 2 3" xfId="50687" xr:uid="{00000000-0005-0000-0000-00002CC60000}"/>
    <cellStyle name="Total 35 3 2 3" xfId="50688" xr:uid="{00000000-0005-0000-0000-00002DC60000}"/>
    <cellStyle name="Total 35 3 2 4" xfId="50689" xr:uid="{00000000-0005-0000-0000-00002EC60000}"/>
    <cellStyle name="Total 35 3 3" xfId="50690" xr:uid="{00000000-0005-0000-0000-00002FC60000}"/>
    <cellStyle name="Total 35 3 3 2" xfId="50691" xr:uid="{00000000-0005-0000-0000-000030C60000}"/>
    <cellStyle name="Total 35 3 3 2 2" xfId="50692" xr:uid="{00000000-0005-0000-0000-000031C60000}"/>
    <cellStyle name="Total 35 3 3 2 3" xfId="50693" xr:uid="{00000000-0005-0000-0000-000032C60000}"/>
    <cellStyle name="Total 35 3 3 3" xfId="50694" xr:uid="{00000000-0005-0000-0000-000033C60000}"/>
    <cellStyle name="Total 35 3 3 4" xfId="50695" xr:uid="{00000000-0005-0000-0000-000034C60000}"/>
    <cellStyle name="Total 35 3 4" xfId="50696" xr:uid="{00000000-0005-0000-0000-000035C60000}"/>
    <cellStyle name="Total 35 3 4 2" xfId="50697" xr:uid="{00000000-0005-0000-0000-000036C60000}"/>
    <cellStyle name="Total 35 3 4 3" xfId="50698" xr:uid="{00000000-0005-0000-0000-000037C60000}"/>
    <cellStyle name="Total 35 3 5" xfId="50699" xr:uid="{00000000-0005-0000-0000-000038C60000}"/>
    <cellStyle name="Total 35 3 6" xfId="50700" xr:uid="{00000000-0005-0000-0000-000039C60000}"/>
    <cellStyle name="Total 35 4" xfId="50701" xr:uid="{00000000-0005-0000-0000-00003AC60000}"/>
    <cellStyle name="Total 35 4 2" xfId="50702" xr:uid="{00000000-0005-0000-0000-00003BC60000}"/>
    <cellStyle name="Total 35 4 2 2" xfId="50703" xr:uid="{00000000-0005-0000-0000-00003CC60000}"/>
    <cellStyle name="Total 35 4 2 2 2" xfId="50704" xr:uid="{00000000-0005-0000-0000-00003DC60000}"/>
    <cellStyle name="Total 35 4 2 2 3" xfId="50705" xr:uid="{00000000-0005-0000-0000-00003EC60000}"/>
    <cellStyle name="Total 35 4 2 3" xfId="50706" xr:uid="{00000000-0005-0000-0000-00003FC60000}"/>
    <cellStyle name="Total 35 4 2 4" xfId="50707" xr:uid="{00000000-0005-0000-0000-000040C60000}"/>
    <cellStyle name="Total 35 4 3" xfId="50708" xr:uid="{00000000-0005-0000-0000-000041C60000}"/>
    <cellStyle name="Total 35 4 3 2" xfId="50709" xr:uid="{00000000-0005-0000-0000-000042C60000}"/>
    <cellStyle name="Total 35 4 3 2 2" xfId="50710" xr:uid="{00000000-0005-0000-0000-000043C60000}"/>
    <cellStyle name="Total 35 4 3 2 3" xfId="50711" xr:uid="{00000000-0005-0000-0000-000044C60000}"/>
    <cellStyle name="Total 35 4 3 3" xfId="50712" xr:uid="{00000000-0005-0000-0000-000045C60000}"/>
    <cellStyle name="Total 35 4 3 4" xfId="50713" xr:uid="{00000000-0005-0000-0000-000046C60000}"/>
    <cellStyle name="Total 35 4 4" xfId="50714" xr:uid="{00000000-0005-0000-0000-000047C60000}"/>
    <cellStyle name="Total 35 4 4 2" xfId="50715" xr:uid="{00000000-0005-0000-0000-000048C60000}"/>
    <cellStyle name="Total 35 4 4 3" xfId="50716" xr:uid="{00000000-0005-0000-0000-000049C60000}"/>
    <cellStyle name="Total 35 4 5" xfId="50717" xr:uid="{00000000-0005-0000-0000-00004AC60000}"/>
    <cellStyle name="Total 35 4 6" xfId="50718" xr:uid="{00000000-0005-0000-0000-00004BC60000}"/>
    <cellStyle name="Total 35 5" xfId="50719" xr:uid="{00000000-0005-0000-0000-00004CC60000}"/>
    <cellStyle name="Total 35 5 2" xfId="50720" xr:uid="{00000000-0005-0000-0000-00004DC60000}"/>
    <cellStyle name="Total 35 5 2 2" xfId="50721" xr:uid="{00000000-0005-0000-0000-00004EC60000}"/>
    <cellStyle name="Total 35 5 2 2 2" xfId="50722" xr:uid="{00000000-0005-0000-0000-00004FC60000}"/>
    <cellStyle name="Total 35 5 2 2 3" xfId="50723" xr:uid="{00000000-0005-0000-0000-000050C60000}"/>
    <cellStyle name="Total 35 5 2 3" xfId="50724" xr:uid="{00000000-0005-0000-0000-000051C60000}"/>
    <cellStyle name="Total 35 5 2 4" xfId="50725" xr:uid="{00000000-0005-0000-0000-000052C60000}"/>
    <cellStyle name="Total 35 5 3" xfId="50726" xr:uid="{00000000-0005-0000-0000-000053C60000}"/>
    <cellStyle name="Total 35 5 3 2" xfId="50727" xr:uid="{00000000-0005-0000-0000-000054C60000}"/>
    <cellStyle name="Total 35 5 3 2 2" xfId="50728" xr:uid="{00000000-0005-0000-0000-000055C60000}"/>
    <cellStyle name="Total 35 5 3 2 3" xfId="50729" xr:uid="{00000000-0005-0000-0000-000056C60000}"/>
    <cellStyle name="Total 35 5 3 3" xfId="50730" xr:uid="{00000000-0005-0000-0000-000057C60000}"/>
    <cellStyle name="Total 35 5 3 4" xfId="50731" xr:uid="{00000000-0005-0000-0000-000058C60000}"/>
    <cellStyle name="Total 35 5 4" xfId="50732" xr:uid="{00000000-0005-0000-0000-000059C60000}"/>
    <cellStyle name="Total 35 5 4 2" xfId="50733" xr:uid="{00000000-0005-0000-0000-00005AC60000}"/>
    <cellStyle name="Total 35 5 4 2 2" xfId="50734" xr:uid="{00000000-0005-0000-0000-00005BC60000}"/>
    <cellStyle name="Total 35 5 4 2 3" xfId="50735" xr:uid="{00000000-0005-0000-0000-00005CC60000}"/>
    <cellStyle name="Total 35 5 4 3" xfId="50736" xr:uid="{00000000-0005-0000-0000-00005DC60000}"/>
    <cellStyle name="Total 35 5 4 4" xfId="50737" xr:uid="{00000000-0005-0000-0000-00005EC60000}"/>
    <cellStyle name="Total 35 5 5" xfId="50738" xr:uid="{00000000-0005-0000-0000-00005FC60000}"/>
    <cellStyle name="Total 35 5 5 2" xfId="50739" xr:uid="{00000000-0005-0000-0000-000060C60000}"/>
    <cellStyle name="Total 35 5 5 3" xfId="50740" xr:uid="{00000000-0005-0000-0000-000061C60000}"/>
    <cellStyle name="Total 35 5 6" xfId="50741" xr:uid="{00000000-0005-0000-0000-000062C60000}"/>
    <cellStyle name="Total 35 5 7" xfId="50742" xr:uid="{00000000-0005-0000-0000-000063C60000}"/>
    <cellStyle name="Total 35 6" xfId="50743" xr:uid="{00000000-0005-0000-0000-000064C60000}"/>
    <cellStyle name="Total 35 6 2" xfId="50744" xr:uid="{00000000-0005-0000-0000-000065C60000}"/>
    <cellStyle name="Total 35 6 2 2" xfId="50745" xr:uid="{00000000-0005-0000-0000-000066C60000}"/>
    <cellStyle name="Total 35 6 2 2 2" xfId="50746" xr:uid="{00000000-0005-0000-0000-000067C60000}"/>
    <cellStyle name="Total 35 6 2 2 3" xfId="50747" xr:uid="{00000000-0005-0000-0000-000068C60000}"/>
    <cellStyle name="Total 35 6 2 3" xfId="50748" xr:uid="{00000000-0005-0000-0000-000069C60000}"/>
    <cellStyle name="Total 35 6 2 4" xfId="50749" xr:uid="{00000000-0005-0000-0000-00006AC60000}"/>
    <cellStyle name="Total 35 6 3" xfId="50750" xr:uid="{00000000-0005-0000-0000-00006BC60000}"/>
    <cellStyle name="Total 35 6 3 2" xfId="50751" xr:uid="{00000000-0005-0000-0000-00006CC60000}"/>
    <cellStyle name="Total 35 6 3 2 2" xfId="50752" xr:uid="{00000000-0005-0000-0000-00006DC60000}"/>
    <cellStyle name="Total 35 6 3 2 3" xfId="50753" xr:uid="{00000000-0005-0000-0000-00006EC60000}"/>
    <cellStyle name="Total 35 6 3 3" xfId="50754" xr:uid="{00000000-0005-0000-0000-00006FC60000}"/>
    <cellStyle name="Total 35 6 3 4" xfId="50755" xr:uid="{00000000-0005-0000-0000-000070C60000}"/>
    <cellStyle name="Total 35 6 4" xfId="50756" xr:uid="{00000000-0005-0000-0000-000071C60000}"/>
    <cellStyle name="Total 35 6 4 2" xfId="50757" xr:uid="{00000000-0005-0000-0000-000072C60000}"/>
    <cellStyle name="Total 35 6 4 3" xfId="50758" xr:uid="{00000000-0005-0000-0000-000073C60000}"/>
    <cellStyle name="Total 35 6 5" xfId="50759" xr:uid="{00000000-0005-0000-0000-000074C60000}"/>
    <cellStyle name="Total 35 6 6" xfId="50760" xr:uid="{00000000-0005-0000-0000-000075C60000}"/>
    <cellStyle name="Total 35 7" xfId="50761" xr:uid="{00000000-0005-0000-0000-000076C60000}"/>
    <cellStyle name="Total 35 7 2" xfId="50762" xr:uid="{00000000-0005-0000-0000-000077C60000}"/>
    <cellStyle name="Total 35 7 2 2" xfId="50763" xr:uid="{00000000-0005-0000-0000-000078C60000}"/>
    <cellStyle name="Total 35 7 2 3" xfId="50764" xr:uid="{00000000-0005-0000-0000-000079C60000}"/>
    <cellStyle name="Total 35 7 3" xfId="50765" xr:uid="{00000000-0005-0000-0000-00007AC60000}"/>
    <cellStyle name="Total 35 7 4" xfId="50766" xr:uid="{00000000-0005-0000-0000-00007BC60000}"/>
    <cellStyle name="Total 35 8" xfId="50767" xr:uid="{00000000-0005-0000-0000-00007CC60000}"/>
    <cellStyle name="Total 35 8 2" xfId="50768" xr:uid="{00000000-0005-0000-0000-00007DC60000}"/>
    <cellStyle name="Total 35 8 2 2" xfId="50769" xr:uid="{00000000-0005-0000-0000-00007EC60000}"/>
    <cellStyle name="Total 35 8 2 3" xfId="50770" xr:uid="{00000000-0005-0000-0000-00007FC60000}"/>
    <cellStyle name="Total 35 8 3" xfId="50771" xr:uid="{00000000-0005-0000-0000-000080C60000}"/>
    <cellStyle name="Total 35 8 4" xfId="50772" xr:uid="{00000000-0005-0000-0000-000081C60000}"/>
    <cellStyle name="Total 35 9" xfId="50773" xr:uid="{00000000-0005-0000-0000-000082C60000}"/>
    <cellStyle name="Total 35 9 2" xfId="50774" xr:uid="{00000000-0005-0000-0000-000083C60000}"/>
    <cellStyle name="Total 35 9 2 2" xfId="50775" xr:uid="{00000000-0005-0000-0000-000084C60000}"/>
    <cellStyle name="Total 35 9 2 3" xfId="50776" xr:uid="{00000000-0005-0000-0000-000085C60000}"/>
    <cellStyle name="Total 35 9 3" xfId="50777" xr:uid="{00000000-0005-0000-0000-000086C60000}"/>
    <cellStyle name="Total 35 9 4" xfId="50778" xr:uid="{00000000-0005-0000-0000-000087C60000}"/>
    <cellStyle name="Total 36" xfId="50779" xr:uid="{00000000-0005-0000-0000-000088C60000}"/>
    <cellStyle name="Total 36 10" xfId="50780" xr:uid="{00000000-0005-0000-0000-000089C60000}"/>
    <cellStyle name="Total 36 10 2" xfId="50781" xr:uid="{00000000-0005-0000-0000-00008AC60000}"/>
    <cellStyle name="Total 36 10 3" xfId="50782" xr:uid="{00000000-0005-0000-0000-00008BC60000}"/>
    <cellStyle name="Total 36 11" xfId="50783" xr:uid="{00000000-0005-0000-0000-00008CC60000}"/>
    <cellStyle name="Total 36 11 2" xfId="50784" xr:uid="{00000000-0005-0000-0000-00008DC60000}"/>
    <cellStyle name="Total 36 11 3" xfId="50785" xr:uid="{00000000-0005-0000-0000-00008EC60000}"/>
    <cellStyle name="Total 36 12" xfId="50786" xr:uid="{00000000-0005-0000-0000-00008FC60000}"/>
    <cellStyle name="Total 36 12 2" xfId="50787" xr:uid="{00000000-0005-0000-0000-000090C60000}"/>
    <cellStyle name="Total 36 12 3" xfId="50788" xr:uid="{00000000-0005-0000-0000-000091C60000}"/>
    <cellStyle name="Total 36 13" xfId="50789" xr:uid="{00000000-0005-0000-0000-000092C60000}"/>
    <cellStyle name="Total 36 2" xfId="50790" xr:uid="{00000000-0005-0000-0000-000093C60000}"/>
    <cellStyle name="Total 36 2 2" xfId="50791" xr:uid="{00000000-0005-0000-0000-000094C60000}"/>
    <cellStyle name="Total 36 2 2 2" xfId="50792" xr:uid="{00000000-0005-0000-0000-000095C60000}"/>
    <cellStyle name="Total 36 2 2 2 2" xfId="50793" xr:uid="{00000000-0005-0000-0000-000096C60000}"/>
    <cellStyle name="Total 36 2 2 2 3" xfId="50794" xr:uid="{00000000-0005-0000-0000-000097C60000}"/>
    <cellStyle name="Total 36 2 2 3" xfId="50795" xr:uid="{00000000-0005-0000-0000-000098C60000}"/>
    <cellStyle name="Total 36 2 2 4" xfId="50796" xr:uid="{00000000-0005-0000-0000-000099C60000}"/>
    <cellStyle name="Total 36 2 3" xfId="50797" xr:uid="{00000000-0005-0000-0000-00009AC60000}"/>
    <cellStyle name="Total 36 2 3 2" xfId="50798" xr:uid="{00000000-0005-0000-0000-00009BC60000}"/>
    <cellStyle name="Total 36 2 3 2 2" xfId="50799" xr:uid="{00000000-0005-0000-0000-00009CC60000}"/>
    <cellStyle name="Total 36 2 3 2 3" xfId="50800" xr:uid="{00000000-0005-0000-0000-00009DC60000}"/>
    <cellStyle name="Total 36 2 3 3" xfId="50801" xr:uid="{00000000-0005-0000-0000-00009EC60000}"/>
    <cellStyle name="Total 36 2 3 4" xfId="50802" xr:uid="{00000000-0005-0000-0000-00009FC60000}"/>
    <cellStyle name="Total 36 2 4" xfId="50803" xr:uid="{00000000-0005-0000-0000-0000A0C60000}"/>
    <cellStyle name="Total 36 2 4 2" xfId="50804" xr:uid="{00000000-0005-0000-0000-0000A1C60000}"/>
    <cellStyle name="Total 36 2 4 3" xfId="50805" xr:uid="{00000000-0005-0000-0000-0000A2C60000}"/>
    <cellStyle name="Total 36 2 5" xfId="50806" xr:uid="{00000000-0005-0000-0000-0000A3C60000}"/>
    <cellStyle name="Total 36 2 5 2" xfId="50807" xr:uid="{00000000-0005-0000-0000-0000A4C60000}"/>
    <cellStyle name="Total 36 2 5 3" xfId="50808" xr:uid="{00000000-0005-0000-0000-0000A5C60000}"/>
    <cellStyle name="Total 36 2 6" xfId="50809" xr:uid="{00000000-0005-0000-0000-0000A6C60000}"/>
    <cellStyle name="Total 36 2 7" xfId="50810" xr:uid="{00000000-0005-0000-0000-0000A7C60000}"/>
    <cellStyle name="Total 36 3" xfId="50811" xr:uid="{00000000-0005-0000-0000-0000A8C60000}"/>
    <cellStyle name="Total 36 3 2" xfId="50812" xr:uid="{00000000-0005-0000-0000-0000A9C60000}"/>
    <cellStyle name="Total 36 3 2 2" xfId="50813" xr:uid="{00000000-0005-0000-0000-0000AAC60000}"/>
    <cellStyle name="Total 36 3 2 2 2" xfId="50814" xr:uid="{00000000-0005-0000-0000-0000ABC60000}"/>
    <cellStyle name="Total 36 3 2 2 3" xfId="50815" xr:uid="{00000000-0005-0000-0000-0000ACC60000}"/>
    <cellStyle name="Total 36 3 2 3" xfId="50816" xr:uid="{00000000-0005-0000-0000-0000ADC60000}"/>
    <cellStyle name="Total 36 3 2 4" xfId="50817" xr:uid="{00000000-0005-0000-0000-0000AEC60000}"/>
    <cellStyle name="Total 36 3 3" xfId="50818" xr:uid="{00000000-0005-0000-0000-0000AFC60000}"/>
    <cellStyle name="Total 36 3 3 2" xfId="50819" xr:uid="{00000000-0005-0000-0000-0000B0C60000}"/>
    <cellStyle name="Total 36 3 3 2 2" xfId="50820" xr:uid="{00000000-0005-0000-0000-0000B1C60000}"/>
    <cellStyle name="Total 36 3 3 2 3" xfId="50821" xr:uid="{00000000-0005-0000-0000-0000B2C60000}"/>
    <cellStyle name="Total 36 3 3 3" xfId="50822" xr:uid="{00000000-0005-0000-0000-0000B3C60000}"/>
    <cellStyle name="Total 36 3 3 4" xfId="50823" xr:uid="{00000000-0005-0000-0000-0000B4C60000}"/>
    <cellStyle name="Total 36 3 4" xfId="50824" xr:uid="{00000000-0005-0000-0000-0000B5C60000}"/>
    <cellStyle name="Total 36 3 4 2" xfId="50825" xr:uid="{00000000-0005-0000-0000-0000B6C60000}"/>
    <cellStyle name="Total 36 3 4 3" xfId="50826" xr:uid="{00000000-0005-0000-0000-0000B7C60000}"/>
    <cellStyle name="Total 36 3 5" xfId="50827" xr:uid="{00000000-0005-0000-0000-0000B8C60000}"/>
    <cellStyle name="Total 36 3 6" xfId="50828" xr:uid="{00000000-0005-0000-0000-0000B9C60000}"/>
    <cellStyle name="Total 36 4" xfId="50829" xr:uid="{00000000-0005-0000-0000-0000BAC60000}"/>
    <cellStyle name="Total 36 4 2" xfId="50830" xr:uid="{00000000-0005-0000-0000-0000BBC60000}"/>
    <cellStyle name="Total 36 4 2 2" xfId="50831" xr:uid="{00000000-0005-0000-0000-0000BCC60000}"/>
    <cellStyle name="Total 36 4 2 2 2" xfId="50832" xr:uid="{00000000-0005-0000-0000-0000BDC60000}"/>
    <cellStyle name="Total 36 4 2 2 3" xfId="50833" xr:uid="{00000000-0005-0000-0000-0000BEC60000}"/>
    <cellStyle name="Total 36 4 2 3" xfId="50834" xr:uid="{00000000-0005-0000-0000-0000BFC60000}"/>
    <cellStyle name="Total 36 4 2 4" xfId="50835" xr:uid="{00000000-0005-0000-0000-0000C0C60000}"/>
    <cellStyle name="Total 36 4 3" xfId="50836" xr:uid="{00000000-0005-0000-0000-0000C1C60000}"/>
    <cellStyle name="Total 36 4 3 2" xfId="50837" xr:uid="{00000000-0005-0000-0000-0000C2C60000}"/>
    <cellStyle name="Total 36 4 3 2 2" xfId="50838" xr:uid="{00000000-0005-0000-0000-0000C3C60000}"/>
    <cellStyle name="Total 36 4 3 2 3" xfId="50839" xr:uid="{00000000-0005-0000-0000-0000C4C60000}"/>
    <cellStyle name="Total 36 4 3 3" xfId="50840" xr:uid="{00000000-0005-0000-0000-0000C5C60000}"/>
    <cellStyle name="Total 36 4 3 4" xfId="50841" xr:uid="{00000000-0005-0000-0000-0000C6C60000}"/>
    <cellStyle name="Total 36 4 4" xfId="50842" xr:uid="{00000000-0005-0000-0000-0000C7C60000}"/>
    <cellStyle name="Total 36 4 4 2" xfId="50843" xr:uid="{00000000-0005-0000-0000-0000C8C60000}"/>
    <cellStyle name="Total 36 4 4 3" xfId="50844" xr:uid="{00000000-0005-0000-0000-0000C9C60000}"/>
    <cellStyle name="Total 36 4 5" xfId="50845" xr:uid="{00000000-0005-0000-0000-0000CAC60000}"/>
    <cellStyle name="Total 36 4 6" xfId="50846" xr:uid="{00000000-0005-0000-0000-0000CBC60000}"/>
    <cellStyle name="Total 36 5" xfId="50847" xr:uid="{00000000-0005-0000-0000-0000CCC60000}"/>
    <cellStyle name="Total 36 5 2" xfId="50848" xr:uid="{00000000-0005-0000-0000-0000CDC60000}"/>
    <cellStyle name="Total 36 5 2 2" xfId="50849" xr:uid="{00000000-0005-0000-0000-0000CEC60000}"/>
    <cellStyle name="Total 36 5 2 2 2" xfId="50850" xr:uid="{00000000-0005-0000-0000-0000CFC60000}"/>
    <cellStyle name="Total 36 5 2 2 3" xfId="50851" xr:uid="{00000000-0005-0000-0000-0000D0C60000}"/>
    <cellStyle name="Total 36 5 2 3" xfId="50852" xr:uid="{00000000-0005-0000-0000-0000D1C60000}"/>
    <cellStyle name="Total 36 5 2 4" xfId="50853" xr:uid="{00000000-0005-0000-0000-0000D2C60000}"/>
    <cellStyle name="Total 36 5 3" xfId="50854" xr:uid="{00000000-0005-0000-0000-0000D3C60000}"/>
    <cellStyle name="Total 36 5 3 2" xfId="50855" xr:uid="{00000000-0005-0000-0000-0000D4C60000}"/>
    <cellStyle name="Total 36 5 3 2 2" xfId="50856" xr:uid="{00000000-0005-0000-0000-0000D5C60000}"/>
    <cellStyle name="Total 36 5 3 2 3" xfId="50857" xr:uid="{00000000-0005-0000-0000-0000D6C60000}"/>
    <cellStyle name="Total 36 5 3 3" xfId="50858" xr:uid="{00000000-0005-0000-0000-0000D7C60000}"/>
    <cellStyle name="Total 36 5 3 4" xfId="50859" xr:uid="{00000000-0005-0000-0000-0000D8C60000}"/>
    <cellStyle name="Total 36 5 4" xfId="50860" xr:uid="{00000000-0005-0000-0000-0000D9C60000}"/>
    <cellStyle name="Total 36 5 4 2" xfId="50861" xr:uid="{00000000-0005-0000-0000-0000DAC60000}"/>
    <cellStyle name="Total 36 5 4 2 2" xfId="50862" xr:uid="{00000000-0005-0000-0000-0000DBC60000}"/>
    <cellStyle name="Total 36 5 4 2 3" xfId="50863" xr:uid="{00000000-0005-0000-0000-0000DCC60000}"/>
    <cellStyle name="Total 36 5 4 3" xfId="50864" xr:uid="{00000000-0005-0000-0000-0000DDC60000}"/>
    <cellStyle name="Total 36 5 4 4" xfId="50865" xr:uid="{00000000-0005-0000-0000-0000DEC60000}"/>
    <cellStyle name="Total 36 5 5" xfId="50866" xr:uid="{00000000-0005-0000-0000-0000DFC60000}"/>
    <cellStyle name="Total 36 5 5 2" xfId="50867" xr:uid="{00000000-0005-0000-0000-0000E0C60000}"/>
    <cellStyle name="Total 36 5 5 3" xfId="50868" xr:uid="{00000000-0005-0000-0000-0000E1C60000}"/>
    <cellStyle name="Total 36 5 6" xfId="50869" xr:uid="{00000000-0005-0000-0000-0000E2C60000}"/>
    <cellStyle name="Total 36 5 7" xfId="50870" xr:uid="{00000000-0005-0000-0000-0000E3C60000}"/>
    <cellStyle name="Total 36 6" xfId="50871" xr:uid="{00000000-0005-0000-0000-0000E4C60000}"/>
    <cellStyle name="Total 36 6 2" xfId="50872" xr:uid="{00000000-0005-0000-0000-0000E5C60000}"/>
    <cellStyle name="Total 36 6 2 2" xfId="50873" xr:uid="{00000000-0005-0000-0000-0000E6C60000}"/>
    <cellStyle name="Total 36 6 2 2 2" xfId="50874" xr:uid="{00000000-0005-0000-0000-0000E7C60000}"/>
    <cellStyle name="Total 36 6 2 2 3" xfId="50875" xr:uid="{00000000-0005-0000-0000-0000E8C60000}"/>
    <cellStyle name="Total 36 6 2 3" xfId="50876" xr:uid="{00000000-0005-0000-0000-0000E9C60000}"/>
    <cellStyle name="Total 36 6 2 4" xfId="50877" xr:uid="{00000000-0005-0000-0000-0000EAC60000}"/>
    <cellStyle name="Total 36 6 3" xfId="50878" xr:uid="{00000000-0005-0000-0000-0000EBC60000}"/>
    <cellStyle name="Total 36 6 3 2" xfId="50879" xr:uid="{00000000-0005-0000-0000-0000ECC60000}"/>
    <cellStyle name="Total 36 6 3 2 2" xfId="50880" xr:uid="{00000000-0005-0000-0000-0000EDC60000}"/>
    <cellStyle name="Total 36 6 3 2 3" xfId="50881" xr:uid="{00000000-0005-0000-0000-0000EEC60000}"/>
    <cellStyle name="Total 36 6 3 3" xfId="50882" xr:uid="{00000000-0005-0000-0000-0000EFC60000}"/>
    <cellStyle name="Total 36 6 3 4" xfId="50883" xr:uid="{00000000-0005-0000-0000-0000F0C60000}"/>
    <cellStyle name="Total 36 6 4" xfId="50884" xr:uid="{00000000-0005-0000-0000-0000F1C60000}"/>
    <cellStyle name="Total 36 6 4 2" xfId="50885" xr:uid="{00000000-0005-0000-0000-0000F2C60000}"/>
    <cellStyle name="Total 36 6 4 3" xfId="50886" xr:uid="{00000000-0005-0000-0000-0000F3C60000}"/>
    <cellStyle name="Total 36 6 5" xfId="50887" xr:uid="{00000000-0005-0000-0000-0000F4C60000}"/>
    <cellStyle name="Total 36 6 6" xfId="50888" xr:uid="{00000000-0005-0000-0000-0000F5C60000}"/>
    <cellStyle name="Total 36 7" xfId="50889" xr:uid="{00000000-0005-0000-0000-0000F6C60000}"/>
    <cellStyle name="Total 36 7 2" xfId="50890" xr:uid="{00000000-0005-0000-0000-0000F7C60000}"/>
    <cellStyle name="Total 36 7 2 2" xfId="50891" xr:uid="{00000000-0005-0000-0000-0000F8C60000}"/>
    <cellStyle name="Total 36 7 2 3" xfId="50892" xr:uid="{00000000-0005-0000-0000-0000F9C60000}"/>
    <cellStyle name="Total 36 7 3" xfId="50893" xr:uid="{00000000-0005-0000-0000-0000FAC60000}"/>
    <cellStyle name="Total 36 7 4" xfId="50894" xr:uid="{00000000-0005-0000-0000-0000FBC60000}"/>
    <cellStyle name="Total 36 8" xfId="50895" xr:uid="{00000000-0005-0000-0000-0000FCC60000}"/>
    <cellStyle name="Total 36 8 2" xfId="50896" xr:uid="{00000000-0005-0000-0000-0000FDC60000}"/>
    <cellStyle name="Total 36 8 2 2" xfId="50897" xr:uid="{00000000-0005-0000-0000-0000FEC60000}"/>
    <cellStyle name="Total 36 8 2 3" xfId="50898" xr:uid="{00000000-0005-0000-0000-0000FFC60000}"/>
    <cellStyle name="Total 36 8 3" xfId="50899" xr:uid="{00000000-0005-0000-0000-000000C70000}"/>
    <cellStyle name="Total 36 8 4" xfId="50900" xr:uid="{00000000-0005-0000-0000-000001C70000}"/>
    <cellStyle name="Total 36 9" xfId="50901" xr:uid="{00000000-0005-0000-0000-000002C70000}"/>
    <cellStyle name="Total 36 9 2" xfId="50902" xr:uid="{00000000-0005-0000-0000-000003C70000}"/>
    <cellStyle name="Total 36 9 2 2" xfId="50903" xr:uid="{00000000-0005-0000-0000-000004C70000}"/>
    <cellStyle name="Total 36 9 2 3" xfId="50904" xr:uid="{00000000-0005-0000-0000-000005C70000}"/>
    <cellStyle name="Total 36 9 3" xfId="50905" xr:uid="{00000000-0005-0000-0000-000006C70000}"/>
    <cellStyle name="Total 36 9 4" xfId="50906" xr:uid="{00000000-0005-0000-0000-000007C70000}"/>
    <cellStyle name="Total 37" xfId="50907" xr:uid="{00000000-0005-0000-0000-000008C70000}"/>
    <cellStyle name="Total 37 10" xfId="50908" xr:uid="{00000000-0005-0000-0000-000009C70000}"/>
    <cellStyle name="Total 37 10 2" xfId="50909" xr:uid="{00000000-0005-0000-0000-00000AC70000}"/>
    <cellStyle name="Total 37 10 3" xfId="50910" xr:uid="{00000000-0005-0000-0000-00000BC70000}"/>
    <cellStyle name="Total 37 11" xfId="50911" xr:uid="{00000000-0005-0000-0000-00000CC70000}"/>
    <cellStyle name="Total 37 11 2" xfId="50912" xr:uid="{00000000-0005-0000-0000-00000DC70000}"/>
    <cellStyle name="Total 37 11 3" xfId="50913" xr:uid="{00000000-0005-0000-0000-00000EC70000}"/>
    <cellStyle name="Total 37 12" xfId="50914" xr:uid="{00000000-0005-0000-0000-00000FC70000}"/>
    <cellStyle name="Total 37 12 2" xfId="50915" xr:uid="{00000000-0005-0000-0000-000010C70000}"/>
    <cellStyle name="Total 37 12 3" xfId="50916" xr:uid="{00000000-0005-0000-0000-000011C70000}"/>
    <cellStyle name="Total 37 13" xfId="50917" xr:uid="{00000000-0005-0000-0000-000012C70000}"/>
    <cellStyle name="Total 37 2" xfId="50918" xr:uid="{00000000-0005-0000-0000-000013C70000}"/>
    <cellStyle name="Total 37 2 2" xfId="50919" xr:uid="{00000000-0005-0000-0000-000014C70000}"/>
    <cellStyle name="Total 37 2 2 2" xfId="50920" xr:uid="{00000000-0005-0000-0000-000015C70000}"/>
    <cellStyle name="Total 37 2 2 2 2" xfId="50921" xr:uid="{00000000-0005-0000-0000-000016C70000}"/>
    <cellStyle name="Total 37 2 2 2 3" xfId="50922" xr:uid="{00000000-0005-0000-0000-000017C70000}"/>
    <cellStyle name="Total 37 2 2 3" xfId="50923" xr:uid="{00000000-0005-0000-0000-000018C70000}"/>
    <cellStyle name="Total 37 2 2 4" xfId="50924" xr:uid="{00000000-0005-0000-0000-000019C70000}"/>
    <cellStyle name="Total 37 2 3" xfId="50925" xr:uid="{00000000-0005-0000-0000-00001AC70000}"/>
    <cellStyle name="Total 37 2 3 2" xfId="50926" xr:uid="{00000000-0005-0000-0000-00001BC70000}"/>
    <cellStyle name="Total 37 2 3 2 2" xfId="50927" xr:uid="{00000000-0005-0000-0000-00001CC70000}"/>
    <cellStyle name="Total 37 2 3 2 3" xfId="50928" xr:uid="{00000000-0005-0000-0000-00001DC70000}"/>
    <cellStyle name="Total 37 2 3 3" xfId="50929" xr:uid="{00000000-0005-0000-0000-00001EC70000}"/>
    <cellStyle name="Total 37 2 3 4" xfId="50930" xr:uid="{00000000-0005-0000-0000-00001FC70000}"/>
    <cellStyle name="Total 37 2 4" xfId="50931" xr:uid="{00000000-0005-0000-0000-000020C70000}"/>
    <cellStyle name="Total 37 2 4 2" xfId="50932" xr:uid="{00000000-0005-0000-0000-000021C70000}"/>
    <cellStyle name="Total 37 2 4 3" xfId="50933" xr:uid="{00000000-0005-0000-0000-000022C70000}"/>
    <cellStyle name="Total 37 2 5" xfId="50934" xr:uid="{00000000-0005-0000-0000-000023C70000}"/>
    <cellStyle name="Total 37 2 5 2" xfId="50935" xr:uid="{00000000-0005-0000-0000-000024C70000}"/>
    <cellStyle name="Total 37 2 5 3" xfId="50936" xr:uid="{00000000-0005-0000-0000-000025C70000}"/>
    <cellStyle name="Total 37 2 6" xfId="50937" xr:uid="{00000000-0005-0000-0000-000026C70000}"/>
    <cellStyle name="Total 37 2 7" xfId="50938" xr:uid="{00000000-0005-0000-0000-000027C70000}"/>
    <cellStyle name="Total 37 3" xfId="50939" xr:uid="{00000000-0005-0000-0000-000028C70000}"/>
    <cellStyle name="Total 37 3 2" xfId="50940" xr:uid="{00000000-0005-0000-0000-000029C70000}"/>
    <cellStyle name="Total 37 3 2 2" xfId="50941" xr:uid="{00000000-0005-0000-0000-00002AC70000}"/>
    <cellStyle name="Total 37 3 2 2 2" xfId="50942" xr:uid="{00000000-0005-0000-0000-00002BC70000}"/>
    <cellStyle name="Total 37 3 2 2 3" xfId="50943" xr:uid="{00000000-0005-0000-0000-00002CC70000}"/>
    <cellStyle name="Total 37 3 2 3" xfId="50944" xr:uid="{00000000-0005-0000-0000-00002DC70000}"/>
    <cellStyle name="Total 37 3 2 4" xfId="50945" xr:uid="{00000000-0005-0000-0000-00002EC70000}"/>
    <cellStyle name="Total 37 3 3" xfId="50946" xr:uid="{00000000-0005-0000-0000-00002FC70000}"/>
    <cellStyle name="Total 37 3 3 2" xfId="50947" xr:uid="{00000000-0005-0000-0000-000030C70000}"/>
    <cellStyle name="Total 37 3 3 2 2" xfId="50948" xr:uid="{00000000-0005-0000-0000-000031C70000}"/>
    <cellStyle name="Total 37 3 3 2 3" xfId="50949" xr:uid="{00000000-0005-0000-0000-000032C70000}"/>
    <cellStyle name="Total 37 3 3 3" xfId="50950" xr:uid="{00000000-0005-0000-0000-000033C70000}"/>
    <cellStyle name="Total 37 3 3 4" xfId="50951" xr:uid="{00000000-0005-0000-0000-000034C70000}"/>
    <cellStyle name="Total 37 3 4" xfId="50952" xr:uid="{00000000-0005-0000-0000-000035C70000}"/>
    <cellStyle name="Total 37 3 4 2" xfId="50953" xr:uid="{00000000-0005-0000-0000-000036C70000}"/>
    <cellStyle name="Total 37 3 4 3" xfId="50954" xr:uid="{00000000-0005-0000-0000-000037C70000}"/>
    <cellStyle name="Total 37 3 5" xfId="50955" xr:uid="{00000000-0005-0000-0000-000038C70000}"/>
    <cellStyle name="Total 37 3 6" xfId="50956" xr:uid="{00000000-0005-0000-0000-000039C70000}"/>
    <cellStyle name="Total 37 4" xfId="50957" xr:uid="{00000000-0005-0000-0000-00003AC70000}"/>
    <cellStyle name="Total 37 4 2" xfId="50958" xr:uid="{00000000-0005-0000-0000-00003BC70000}"/>
    <cellStyle name="Total 37 4 2 2" xfId="50959" xr:uid="{00000000-0005-0000-0000-00003CC70000}"/>
    <cellStyle name="Total 37 4 2 2 2" xfId="50960" xr:uid="{00000000-0005-0000-0000-00003DC70000}"/>
    <cellStyle name="Total 37 4 2 2 3" xfId="50961" xr:uid="{00000000-0005-0000-0000-00003EC70000}"/>
    <cellStyle name="Total 37 4 2 3" xfId="50962" xr:uid="{00000000-0005-0000-0000-00003FC70000}"/>
    <cellStyle name="Total 37 4 2 4" xfId="50963" xr:uid="{00000000-0005-0000-0000-000040C70000}"/>
    <cellStyle name="Total 37 4 3" xfId="50964" xr:uid="{00000000-0005-0000-0000-000041C70000}"/>
    <cellStyle name="Total 37 4 3 2" xfId="50965" xr:uid="{00000000-0005-0000-0000-000042C70000}"/>
    <cellStyle name="Total 37 4 3 2 2" xfId="50966" xr:uid="{00000000-0005-0000-0000-000043C70000}"/>
    <cellStyle name="Total 37 4 3 2 3" xfId="50967" xr:uid="{00000000-0005-0000-0000-000044C70000}"/>
    <cellStyle name="Total 37 4 3 3" xfId="50968" xr:uid="{00000000-0005-0000-0000-000045C70000}"/>
    <cellStyle name="Total 37 4 3 4" xfId="50969" xr:uid="{00000000-0005-0000-0000-000046C70000}"/>
    <cellStyle name="Total 37 4 4" xfId="50970" xr:uid="{00000000-0005-0000-0000-000047C70000}"/>
    <cellStyle name="Total 37 4 4 2" xfId="50971" xr:uid="{00000000-0005-0000-0000-000048C70000}"/>
    <cellStyle name="Total 37 4 4 3" xfId="50972" xr:uid="{00000000-0005-0000-0000-000049C70000}"/>
    <cellStyle name="Total 37 4 5" xfId="50973" xr:uid="{00000000-0005-0000-0000-00004AC70000}"/>
    <cellStyle name="Total 37 4 6" xfId="50974" xr:uid="{00000000-0005-0000-0000-00004BC70000}"/>
    <cellStyle name="Total 37 5" xfId="50975" xr:uid="{00000000-0005-0000-0000-00004CC70000}"/>
    <cellStyle name="Total 37 5 2" xfId="50976" xr:uid="{00000000-0005-0000-0000-00004DC70000}"/>
    <cellStyle name="Total 37 5 2 2" xfId="50977" xr:uid="{00000000-0005-0000-0000-00004EC70000}"/>
    <cellStyle name="Total 37 5 2 2 2" xfId="50978" xr:uid="{00000000-0005-0000-0000-00004FC70000}"/>
    <cellStyle name="Total 37 5 2 2 3" xfId="50979" xr:uid="{00000000-0005-0000-0000-000050C70000}"/>
    <cellStyle name="Total 37 5 2 3" xfId="50980" xr:uid="{00000000-0005-0000-0000-000051C70000}"/>
    <cellStyle name="Total 37 5 2 4" xfId="50981" xr:uid="{00000000-0005-0000-0000-000052C70000}"/>
    <cellStyle name="Total 37 5 3" xfId="50982" xr:uid="{00000000-0005-0000-0000-000053C70000}"/>
    <cellStyle name="Total 37 5 3 2" xfId="50983" xr:uid="{00000000-0005-0000-0000-000054C70000}"/>
    <cellStyle name="Total 37 5 3 2 2" xfId="50984" xr:uid="{00000000-0005-0000-0000-000055C70000}"/>
    <cellStyle name="Total 37 5 3 2 3" xfId="50985" xr:uid="{00000000-0005-0000-0000-000056C70000}"/>
    <cellStyle name="Total 37 5 3 3" xfId="50986" xr:uid="{00000000-0005-0000-0000-000057C70000}"/>
    <cellStyle name="Total 37 5 3 4" xfId="50987" xr:uid="{00000000-0005-0000-0000-000058C70000}"/>
    <cellStyle name="Total 37 5 4" xfId="50988" xr:uid="{00000000-0005-0000-0000-000059C70000}"/>
    <cellStyle name="Total 37 5 4 2" xfId="50989" xr:uid="{00000000-0005-0000-0000-00005AC70000}"/>
    <cellStyle name="Total 37 5 4 2 2" xfId="50990" xr:uid="{00000000-0005-0000-0000-00005BC70000}"/>
    <cellStyle name="Total 37 5 4 2 3" xfId="50991" xr:uid="{00000000-0005-0000-0000-00005CC70000}"/>
    <cellStyle name="Total 37 5 4 3" xfId="50992" xr:uid="{00000000-0005-0000-0000-00005DC70000}"/>
    <cellStyle name="Total 37 5 4 4" xfId="50993" xr:uid="{00000000-0005-0000-0000-00005EC70000}"/>
    <cellStyle name="Total 37 5 5" xfId="50994" xr:uid="{00000000-0005-0000-0000-00005FC70000}"/>
    <cellStyle name="Total 37 5 5 2" xfId="50995" xr:uid="{00000000-0005-0000-0000-000060C70000}"/>
    <cellStyle name="Total 37 5 5 3" xfId="50996" xr:uid="{00000000-0005-0000-0000-000061C70000}"/>
    <cellStyle name="Total 37 5 6" xfId="50997" xr:uid="{00000000-0005-0000-0000-000062C70000}"/>
    <cellStyle name="Total 37 5 7" xfId="50998" xr:uid="{00000000-0005-0000-0000-000063C70000}"/>
    <cellStyle name="Total 37 6" xfId="50999" xr:uid="{00000000-0005-0000-0000-000064C70000}"/>
    <cellStyle name="Total 37 6 2" xfId="51000" xr:uid="{00000000-0005-0000-0000-000065C70000}"/>
    <cellStyle name="Total 37 6 2 2" xfId="51001" xr:uid="{00000000-0005-0000-0000-000066C70000}"/>
    <cellStyle name="Total 37 6 2 2 2" xfId="51002" xr:uid="{00000000-0005-0000-0000-000067C70000}"/>
    <cellStyle name="Total 37 6 2 2 3" xfId="51003" xr:uid="{00000000-0005-0000-0000-000068C70000}"/>
    <cellStyle name="Total 37 6 2 3" xfId="51004" xr:uid="{00000000-0005-0000-0000-000069C70000}"/>
    <cellStyle name="Total 37 6 2 4" xfId="51005" xr:uid="{00000000-0005-0000-0000-00006AC70000}"/>
    <cellStyle name="Total 37 6 3" xfId="51006" xr:uid="{00000000-0005-0000-0000-00006BC70000}"/>
    <cellStyle name="Total 37 6 3 2" xfId="51007" xr:uid="{00000000-0005-0000-0000-00006CC70000}"/>
    <cellStyle name="Total 37 6 3 2 2" xfId="51008" xr:uid="{00000000-0005-0000-0000-00006DC70000}"/>
    <cellStyle name="Total 37 6 3 2 3" xfId="51009" xr:uid="{00000000-0005-0000-0000-00006EC70000}"/>
    <cellStyle name="Total 37 6 3 3" xfId="51010" xr:uid="{00000000-0005-0000-0000-00006FC70000}"/>
    <cellStyle name="Total 37 6 3 4" xfId="51011" xr:uid="{00000000-0005-0000-0000-000070C70000}"/>
    <cellStyle name="Total 37 6 4" xfId="51012" xr:uid="{00000000-0005-0000-0000-000071C70000}"/>
    <cellStyle name="Total 37 6 4 2" xfId="51013" xr:uid="{00000000-0005-0000-0000-000072C70000}"/>
    <cellStyle name="Total 37 6 4 3" xfId="51014" xr:uid="{00000000-0005-0000-0000-000073C70000}"/>
    <cellStyle name="Total 37 6 5" xfId="51015" xr:uid="{00000000-0005-0000-0000-000074C70000}"/>
    <cellStyle name="Total 37 6 6" xfId="51016" xr:uid="{00000000-0005-0000-0000-000075C70000}"/>
    <cellStyle name="Total 37 7" xfId="51017" xr:uid="{00000000-0005-0000-0000-000076C70000}"/>
    <cellStyle name="Total 37 7 2" xfId="51018" xr:uid="{00000000-0005-0000-0000-000077C70000}"/>
    <cellStyle name="Total 37 7 2 2" xfId="51019" xr:uid="{00000000-0005-0000-0000-000078C70000}"/>
    <cellStyle name="Total 37 7 2 3" xfId="51020" xr:uid="{00000000-0005-0000-0000-000079C70000}"/>
    <cellStyle name="Total 37 7 3" xfId="51021" xr:uid="{00000000-0005-0000-0000-00007AC70000}"/>
    <cellStyle name="Total 37 7 4" xfId="51022" xr:uid="{00000000-0005-0000-0000-00007BC70000}"/>
    <cellStyle name="Total 37 8" xfId="51023" xr:uid="{00000000-0005-0000-0000-00007CC70000}"/>
    <cellStyle name="Total 37 8 2" xfId="51024" xr:uid="{00000000-0005-0000-0000-00007DC70000}"/>
    <cellStyle name="Total 37 8 2 2" xfId="51025" xr:uid="{00000000-0005-0000-0000-00007EC70000}"/>
    <cellStyle name="Total 37 8 2 3" xfId="51026" xr:uid="{00000000-0005-0000-0000-00007FC70000}"/>
    <cellStyle name="Total 37 8 3" xfId="51027" xr:uid="{00000000-0005-0000-0000-000080C70000}"/>
    <cellStyle name="Total 37 8 4" xfId="51028" xr:uid="{00000000-0005-0000-0000-000081C70000}"/>
    <cellStyle name="Total 37 9" xfId="51029" xr:uid="{00000000-0005-0000-0000-000082C70000}"/>
    <cellStyle name="Total 37 9 2" xfId="51030" xr:uid="{00000000-0005-0000-0000-000083C70000}"/>
    <cellStyle name="Total 37 9 2 2" xfId="51031" xr:uid="{00000000-0005-0000-0000-000084C70000}"/>
    <cellStyle name="Total 37 9 2 3" xfId="51032" xr:uid="{00000000-0005-0000-0000-000085C70000}"/>
    <cellStyle name="Total 37 9 3" xfId="51033" xr:uid="{00000000-0005-0000-0000-000086C70000}"/>
    <cellStyle name="Total 37 9 4" xfId="51034" xr:uid="{00000000-0005-0000-0000-000087C70000}"/>
    <cellStyle name="Total 38" xfId="51035" xr:uid="{00000000-0005-0000-0000-000088C70000}"/>
    <cellStyle name="Total 38 10" xfId="51036" xr:uid="{00000000-0005-0000-0000-000089C70000}"/>
    <cellStyle name="Total 38 10 2" xfId="51037" xr:uid="{00000000-0005-0000-0000-00008AC70000}"/>
    <cellStyle name="Total 38 10 3" xfId="51038" xr:uid="{00000000-0005-0000-0000-00008BC70000}"/>
    <cellStyle name="Total 38 11" xfId="51039" xr:uid="{00000000-0005-0000-0000-00008CC70000}"/>
    <cellStyle name="Total 38 11 2" xfId="51040" xr:uid="{00000000-0005-0000-0000-00008DC70000}"/>
    <cellStyle name="Total 38 11 3" xfId="51041" xr:uid="{00000000-0005-0000-0000-00008EC70000}"/>
    <cellStyle name="Total 38 12" xfId="51042" xr:uid="{00000000-0005-0000-0000-00008FC70000}"/>
    <cellStyle name="Total 38 12 2" xfId="51043" xr:uid="{00000000-0005-0000-0000-000090C70000}"/>
    <cellStyle name="Total 38 12 3" xfId="51044" xr:uid="{00000000-0005-0000-0000-000091C70000}"/>
    <cellStyle name="Total 38 13" xfId="51045" xr:uid="{00000000-0005-0000-0000-000092C70000}"/>
    <cellStyle name="Total 38 2" xfId="51046" xr:uid="{00000000-0005-0000-0000-000093C70000}"/>
    <cellStyle name="Total 38 2 2" xfId="51047" xr:uid="{00000000-0005-0000-0000-000094C70000}"/>
    <cellStyle name="Total 38 2 2 2" xfId="51048" xr:uid="{00000000-0005-0000-0000-000095C70000}"/>
    <cellStyle name="Total 38 2 2 2 2" xfId="51049" xr:uid="{00000000-0005-0000-0000-000096C70000}"/>
    <cellStyle name="Total 38 2 2 2 3" xfId="51050" xr:uid="{00000000-0005-0000-0000-000097C70000}"/>
    <cellStyle name="Total 38 2 2 3" xfId="51051" xr:uid="{00000000-0005-0000-0000-000098C70000}"/>
    <cellStyle name="Total 38 2 2 4" xfId="51052" xr:uid="{00000000-0005-0000-0000-000099C70000}"/>
    <cellStyle name="Total 38 2 3" xfId="51053" xr:uid="{00000000-0005-0000-0000-00009AC70000}"/>
    <cellStyle name="Total 38 2 3 2" xfId="51054" xr:uid="{00000000-0005-0000-0000-00009BC70000}"/>
    <cellStyle name="Total 38 2 3 2 2" xfId="51055" xr:uid="{00000000-0005-0000-0000-00009CC70000}"/>
    <cellStyle name="Total 38 2 3 2 3" xfId="51056" xr:uid="{00000000-0005-0000-0000-00009DC70000}"/>
    <cellStyle name="Total 38 2 3 3" xfId="51057" xr:uid="{00000000-0005-0000-0000-00009EC70000}"/>
    <cellStyle name="Total 38 2 3 4" xfId="51058" xr:uid="{00000000-0005-0000-0000-00009FC70000}"/>
    <cellStyle name="Total 38 2 4" xfId="51059" xr:uid="{00000000-0005-0000-0000-0000A0C70000}"/>
    <cellStyle name="Total 38 2 4 2" xfId="51060" xr:uid="{00000000-0005-0000-0000-0000A1C70000}"/>
    <cellStyle name="Total 38 2 4 3" xfId="51061" xr:uid="{00000000-0005-0000-0000-0000A2C70000}"/>
    <cellStyle name="Total 38 2 5" xfId="51062" xr:uid="{00000000-0005-0000-0000-0000A3C70000}"/>
    <cellStyle name="Total 38 2 5 2" xfId="51063" xr:uid="{00000000-0005-0000-0000-0000A4C70000}"/>
    <cellStyle name="Total 38 2 5 3" xfId="51064" xr:uid="{00000000-0005-0000-0000-0000A5C70000}"/>
    <cellStyle name="Total 38 2 6" xfId="51065" xr:uid="{00000000-0005-0000-0000-0000A6C70000}"/>
    <cellStyle name="Total 38 2 7" xfId="51066" xr:uid="{00000000-0005-0000-0000-0000A7C70000}"/>
    <cellStyle name="Total 38 3" xfId="51067" xr:uid="{00000000-0005-0000-0000-0000A8C70000}"/>
    <cellStyle name="Total 38 3 2" xfId="51068" xr:uid="{00000000-0005-0000-0000-0000A9C70000}"/>
    <cellStyle name="Total 38 3 2 2" xfId="51069" xr:uid="{00000000-0005-0000-0000-0000AAC70000}"/>
    <cellStyle name="Total 38 3 2 2 2" xfId="51070" xr:uid="{00000000-0005-0000-0000-0000ABC70000}"/>
    <cellStyle name="Total 38 3 2 2 3" xfId="51071" xr:uid="{00000000-0005-0000-0000-0000ACC70000}"/>
    <cellStyle name="Total 38 3 2 3" xfId="51072" xr:uid="{00000000-0005-0000-0000-0000ADC70000}"/>
    <cellStyle name="Total 38 3 2 4" xfId="51073" xr:uid="{00000000-0005-0000-0000-0000AEC70000}"/>
    <cellStyle name="Total 38 3 3" xfId="51074" xr:uid="{00000000-0005-0000-0000-0000AFC70000}"/>
    <cellStyle name="Total 38 3 3 2" xfId="51075" xr:uid="{00000000-0005-0000-0000-0000B0C70000}"/>
    <cellStyle name="Total 38 3 3 2 2" xfId="51076" xr:uid="{00000000-0005-0000-0000-0000B1C70000}"/>
    <cellStyle name="Total 38 3 3 2 3" xfId="51077" xr:uid="{00000000-0005-0000-0000-0000B2C70000}"/>
    <cellStyle name="Total 38 3 3 3" xfId="51078" xr:uid="{00000000-0005-0000-0000-0000B3C70000}"/>
    <cellStyle name="Total 38 3 3 4" xfId="51079" xr:uid="{00000000-0005-0000-0000-0000B4C70000}"/>
    <cellStyle name="Total 38 3 4" xfId="51080" xr:uid="{00000000-0005-0000-0000-0000B5C70000}"/>
    <cellStyle name="Total 38 3 4 2" xfId="51081" xr:uid="{00000000-0005-0000-0000-0000B6C70000}"/>
    <cellStyle name="Total 38 3 4 3" xfId="51082" xr:uid="{00000000-0005-0000-0000-0000B7C70000}"/>
    <cellStyle name="Total 38 3 5" xfId="51083" xr:uid="{00000000-0005-0000-0000-0000B8C70000}"/>
    <cellStyle name="Total 38 3 6" xfId="51084" xr:uid="{00000000-0005-0000-0000-0000B9C70000}"/>
    <cellStyle name="Total 38 4" xfId="51085" xr:uid="{00000000-0005-0000-0000-0000BAC70000}"/>
    <cellStyle name="Total 38 4 2" xfId="51086" xr:uid="{00000000-0005-0000-0000-0000BBC70000}"/>
    <cellStyle name="Total 38 4 2 2" xfId="51087" xr:uid="{00000000-0005-0000-0000-0000BCC70000}"/>
    <cellStyle name="Total 38 4 2 2 2" xfId="51088" xr:uid="{00000000-0005-0000-0000-0000BDC70000}"/>
    <cellStyle name="Total 38 4 2 2 3" xfId="51089" xr:uid="{00000000-0005-0000-0000-0000BEC70000}"/>
    <cellStyle name="Total 38 4 2 3" xfId="51090" xr:uid="{00000000-0005-0000-0000-0000BFC70000}"/>
    <cellStyle name="Total 38 4 2 4" xfId="51091" xr:uid="{00000000-0005-0000-0000-0000C0C70000}"/>
    <cellStyle name="Total 38 4 3" xfId="51092" xr:uid="{00000000-0005-0000-0000-0000C1C70000}"/>
    <cellStyle name="Total 38 4 3 2" xfId="51093" xr:uid="{00000000-0005-0000-0000-0000C2C70000}"/>
    <cellStyle name="Total 38 4 3 2 2" xfId="51094" xr:uid="{00000000-0005-0000-0000-0000C3C70000}"/>
    <cellStyle name="Total 38 4 3 2 3" xfId="51095" xr:uid="{00000000-0005-0000-0000-0000C4C70000}"/>
    <cellStyle name="Total 38 4 3 3" xfId="51096" xr:uid="{00000000-0005-0000-0000-0000C5C70000}"/>
    <cellStyle name="Total 38 4 3 4" xfId="51097" xr:uid="{00000000-0005-0000-0000-0000C6C70000}"/>
    <cellStyle name="Total 38 4 4" xfId="51098" xr:uid="{00000000-0005-0000-0000-0000C7C70000}"/>
    <cellStyle name="Total 38 4 4 2" xfId="51099" xr:uid="{00000000-0005-0000-0000-0000C8C70000}"/>
    <cellStyle name="Total 38 4 4 3" xfId="51100" xr:uid="{00000000-0005-0000-0000-0000C9C70000}"/>
    <cellStyle name="Total 38 4 5" xfId="51101" xr:uid="{00000000-0005-0000-0000-0000CAC70000}"/>
    <cellStyle name="Total 38 4 6" xfId="51102" xr:uid="{00000000-0005-0000-0000-0000CBC70000}"/>
    <cellStyle name="Total 38 5" xfId="51103" xr:uid="{00000000-0005-0000-0000-0000CCC70000}"/>
    <cellStyle name="Total 38 5 2" xfId="51104" xr:uid="{00000000-0005-0000-0000-0000CDC70000}"/>
    <cellStyle name="Total 38 5 2 2" xfId="51105" xr:uid="{00000000-0005-0000-0000-0000CEC70000}"/>
    <cellStyle name="Total 38 5 2 2 2" xfId="51106" xr:uid="{00000000-0005-0000-0000-0000CFC70000}"/>
    <cellStyle name="Total 38 5 2 2 3" xfId="51107" xr:uid="{00000000-0005-0000-0000-0000D0C70000}"/>
    <cellStyle name="Total 38 5 2 3" xfId="51108" xr:uid="{00000000-0005-0000-0000-0000D1C70000}"/>
    <cellStyle name="Total 38 5 2 4" xfId="51109" xr:uid="{00000000-0005-0000-0000-0000D2C70000}"/>
    <cellStyle name="Total 38 5 3" xfId="51110" xr:uid="{00000000-0005-0000-0000-0000D3C70000}"/>
    <cellStyle name="Total 38 5 3 2" xfId="51111" xr:uid="{00000000-0005-0000-0000-0000D4C70000}"/>
    <cellStyle name="Total 38 5 3 2 2" xfId="51112" xr:uid="{00000000-0005-0000-0000-0000D5C70000}"/>
    <cellStyle name="Total 38 5 3 2 3" xfId="51113" xr:uid="{00000000-0005-0000-0000-0000D6C70000}"/>
    <cellStyle name="Total 38 5 3 3" xfId="51114" xr:uid="{00000000-0005-0000-0000-0000D7C70000}"/>
    <cellStyle name="Total 38 5 3 4" xfId="51115" xr:uid="{00000000-0005-0000-0000-0000D8C70000}"/>
    <cellStyle name="Total 38 5 4" xfId="51116" xr:uid="{00000000-0005-0000-0000-0000D9C70000}"/>
    <cellStyle name="Total 38 5 4 2" xfId="51117" xr:uid="{00000000-0005-0000-0000-0000DAC70000}"/>
    <cellStyle name="Total 38 5 4 2 2" xfId="51118" xr:uid="{00000000-0005-0000-0000-0000DBC70000}"/>
    <cellStyle name="Total 38 5 4 2 3" xfId="51119" xr:uid="{00000000-0005-0000-0000-0000DCC70000}"/>
    <cellStyle name="Total 38 5 4 3" xfId="51120" xr:uid="{00000000-0005-0000-0000-0000DDC70000}"/>
    <cellStyle name="Total 38 5 4 4" xfId="51121" xr:uid="{00000000-0005-0000-0000-0000DEC70000}"/>
    <cellStyle name="Total 38 5 5" xfId="51122" xr:uid="{00000000-0005-0000-0000-0000DFC70000}"/>
    <cellStyle name="Total 38 5 5 2" xfId="51123" xr:uid="{00000000-0005-0000-0000-0000E0C70000}"/>
    <cellStyle name="Total 38 5 5 3" xfId="51124" xr:uid="{00000000-0005-0000-0000-0000E1C70000}"/>
    <cellStyle name="Total 38 5 6" xfId="51125" xr:uid="{00000000-0005-0000-0000-0000E2C70000}"/>
    <cellStyle name="Total 38 5 7" xfId="51126" xr:uid="{00000000-0005-0000-0000-0000E3C70000}"/>
    <cellStyle name="Total 38 6" xfId="51127" xr:uid="{00000000-0005-0000-0000-0000E4C70000}"/>
    <cellStyle name="Total 38 6 2" xfId="51128" xr:uid="{00000000-0005-0000-0000-0000E5C70000}"/>
    <cellStyle name="Total 38 6 2 2" xfId="51129" xr:uid="{00000000-0005-0000-0000-0000E6C70000}"/>
    <cellStyle name="Total 38 6 2 2 2" xfId="51130" xr:uid="{00000000-0005-0000-0000-0000E7C70000}"/>
    <cellStyle name="Total 38 6 2 2 3" xfId="51131" xr:uid="{00000000-0005-0000-0000-0000E8C70000}"/>
    <cellStyle name="Total 38 6 2 3" xfId="51132" xr:uid="{00000000-0005-0000-0000-0000E9C70000}"/>
    <cellStyle name="Total 38 6 2 4" xfId="51133" xr:uid="{00000000-0005-0000-0000-0000EAC70000}"/>
    <cellStyle name="Total 38 6 3" xfId="51134" xr:uid="{00000000-0005-0000-0000-0000EBC70000}"/>
    <cellStyle name="Total 38 6 3 2" xfId="51135" xr:uid="{00000000-0005-0000-0000-0000ECC70000}"/>
    <cellStyle name="Total 38 6 3 2 2" xfId="51136" xr:uid="{00000000-0005-0000-0000-0000EDC70000}"/>
    <cellStyle name="Total 38 6 3 2 3" xfId="51137" xr:uid="{00000000-0005-0000-0000-0000EEC70000}"/>
    <cellStyle name="Total 38 6 3 3" xfId="51138" xr:uid="{00000000-0005-0000-0000-0000EFC70000}"/>
    <cellStyle name="Total 38 6 3 4" xfId="51139" xr:uid="{00000000-0005-0000-0000-0000F0C70000}"/>
    <cellStyle name="Total 38 6 4" xfId="51140" xr:uid="{00000000-0005-0000-0000-0000F1C70000}"/>
    <cellStyle name="Total 38 6 4 2" xfId="51141" xr:uid="{00000000-0005-0000-0000-0000F2C70000}"/>
    <cellStyle name="Total 38 6 4 3" xfId="51142" xr:uid="{00000000-0005-0000-0000-0000F3C70000}"/>
    <cellStyle name="Total 38 6 5" xfId="51143" xr:uid="{00000000-0005-0000-0000-0000F4C70000}"/>
    <cellStyle name="Total 38 6 6" xfId="51144" xr:uid="{00000000-0005-0000-0000-0000F5C70000}"/>
    <cellStyle name="Total 38 7" xfId="51145" xr:uid="{00000000-0005-0000-0000-0000F6C70000}"/>
    <cellStyle name="Total 38 7 2" xfId="51146" xr:uid="{00000000-0005-0000-0000-0000F7C70000}"/>
    <cellStyle name="Total 38 7 2 2" xfId="51147" xr:uid="{00000000-0005-0000-0000-0000F8C70000}"/>
    <cellStyle name="Total 38 7 2 3" xfId="51148" xr:uid="{00000000-0005-0000-0000-0000F9C70000}"/>
    <cellStyle name="Total 38 7 3" xfId="51149" xr:uid="{00000000-0005-0000-0000-0000FAC70000}"/>
    <cellStyle name="Total 38 7 4" xfId="51150" xr:uid="{00000000-0005-0000-0000-0000FBC70000}"/>
    <cellStyle name="Total 38 8" xfId="51151" xr:uid="{00000000-0005-0000-0000-0000FCC70000}"/>
    <cellStyle name="Total 38 8 2" xfId="51152" xr:uid="{00000000-0005-0000-0000-0000FDC70000}"/>
    <cellStyle name="Total 38 8 2 2" xfId="51153" xr:uid="{00000000-0005-0000-0000-0000FEC70000}"/>
    <cellStyle name="Total 38 8 2 3" xfId="51154" xr:uid="{00000000-0005-0000-0000-0000FFC70000}"/>
    <cellStyle name="Total 38 8 3" xfId="51155" xr:uid="{00000000-0005-0000-0000-000000C80000}"/>
    <cellStyle name="Total 38 8 4" xfId="51156" xr:uid="{00000000-0005-0000-0000-000001C80000}"/>
    <cellStyle name="Total 38 9" xfId="51157" xr:uid="{00000000-0005-0000-0000-000002C80000}"/>
    <cellStyle name="Total 38 9 2" xfId="51158" xr:uid="{00000000-0005-0000-0000-000003C80000}"/>
    <cellStyle name="Total 38 9 2 2" xfId="51159" xr:uid="{00000000-0005-0000-0000-000004C80000}"/>
    <cellStyle name="Total 38 9 2 3" xfId="51160" xr:uid="{00000000-0005-0000-0000-000005C80000}"/>
    <cellStyle name="Total 38 9 3" xfId="51161" xr:uid="{00000000-0005-0000-0000-000006C80000}"/>
    <cellStyle name="Total 38 9 4" xfId="51162" xr:uid="{00000000-0005-0000-0000-000007C80000}"/>
    <cellStyle name="Total 39" xfId="51163" xr:uid="{00000000-0005-0000-0000-000008C80000}"/>
    <cellStyle name="Total 39 10" xfId="51164" xr:uid="{00000000-0005-0000-0000-000009C80000}"/>
    <cellStyle name="Total 39 10 2" xfId="51165" xr:uid="{00000000-0005-0000-0000-00000AC80000}"/>
    <cellStyle name="Total 39 10 3" xfId="51166" xr:uid="{00000000-0005-0000-0000-00000BC80000}"/>
    <cellStyle name="Total 39 11" xfId="51167" xr:uid="{00000000-0005-0000-0000-00000CC80000}"/>
    <cellStyle name="Total 39 11 2" xfId="51168" xr:uid="{00000000-0005-0000-0000-00000DC80000}"/>
    <cellStyle name="Total 39 11 3" xfId="51169" xr:uid="{00000000-0005-0000-0000-00000EC80000}"/>
    <cellStyle name="Total 39 12" xfId="51170" xr:uid="{00000000-0005-0000-0000-00000FC80000}"/>
    <cellStyle name="Total 39 12 2" xfId="51171" xr:uid="{00000000-0005-0000-0000-000010C80000}"/>
    <cellStyle name="Total 39 12 3" xfId="51172" xr:uid="{00000000-0005-0000-0000-000011C80000}"/>
    <cellStyle name="Total 39 13" xfId="51173" xr:uid="{00000000-0005-0000-0000-000012C80000}"/>
    <cellStyle name="Total 39 2" xfId="51174" xr:uid="{00000000-0005-0000-0000-000013C80000}"/>
    <cellStyle name="Total 39 2 2" xfId="51175" xr:uid="{00000000-0005-0000-0000-000014C80000}"/>
    <cellStyle name="Total 39 2 2 2" xfId="51176" xr:uid="{00000000-0005-0000-0000-000015C80000}"/>
    <cellStyle name="Total 39 2 2 2 2" xfId="51177" xr:uid="{00000000-0005-0000-0000-000016C80000}"/>
    <cellStyle name="Total 39 2 2 2 3" xfId="51178" xr:uid="{00000000-0005-0000-0000-000017C80000}"/>
    <cellStyle name="Total 39 2 2 3" xfId="51179" xr:uid="{00000000-0005-0000-0000-000018C80000}"/>
    <cellStyle name="Total 39 2 2 4" xfId="51180" xr:uid="{00000000-0005-0000-0000-000019C80000}"/>
    <cellStyle name="Total 39 2 3" xfId="51181" xr:uid="{00000000-0005-0000-0000-00001AC80000}"/>
    <cellStyle name="Total 39 2 3 2" xfId="51182" xr:uid="{00000000-0005-0000-0000-00001BC80000}"/>
    <cellStyle name="Total 39 2 3 2 2" xfId="51183" xr:uid="{00000000-0005-0000-0000-00001CC80000}"/>
    <cellStyle name="Total 39 2 3 2 3" xfId="51184" xr:uid="{00000000-0005-0000-0000-00001DC80000}"/>
    <cellStyle name="Total 39 2 3 3" xfId="51185" xr:uid="{00000000-0005-0000-0000-00001EC80000}"/>
    <cellStyle name="Total 39 2 3 4" xfId="51186" xr:uid="{00000000-0005-0000-0000-00001FC80000}"/>
    <cellStyle name="Total 39 2 4" xfId="51187" xr:uid="{00000000-0005-0000-0000-000020C80000}"/>
    <cellStyle name="Total 39 2 4 2" xfId="51188" xr:uid="{00000000-0005-0000-0000-000021C80000}"/>
    <cellStyle name="Total 39 2 4 3" xfId="51189" xr:uid="{00000000-0005-0000-0000-000022C80000}"/>
    <cellStyle name="Total 39 2 5" xfId="51190" xr:uid="{00000000-0005-0000-0000-000023C80000}"/>
    <cellStyle name="Total 39 2 5 2" xfId="51191" xr:uid="{00000000-0005-0000-0000-000024C80000}"/>
    <cellStyle name="Total 39 2 5 3" xfId="51192" xr:uid="{00000000-0005-0000-0000-000025C80000}"/>
    <cellStyle name="Total 39 2 6" xfId="51193" xr:uid="{00000000-0005-0000-0000-000026C80000}"/>
    <cellStyle name="Total 39 2 7" xfId="51194" xr:uid="{00000000-0005-0000-0000-000027C80000}"/>
    <cellStyle name="Total 39 3" xfId="51195" xr:uid="{00000000-0005-0000-0000-000028C80000}"/>
    <cellStyle name="Total 39 3 2" xfId="51196" xr:uid="{00000000-0005-0000-0000-000029C80000}"/>
    <cellStyle name="Total 39 3 2 2" xfId="51197" xr:uid="{00000000-0005-0000-0000-00002AC80000}"/>
    <cellStyle name="Total 39 3 2 2 2" xfId="51198" xr:uid="{00000000-0005-0000-0000-00002BC80000}"/>
    <cellStyle name="Total 39 3 2 2 3" xfId="51199" xr:uid="{00000000-0005-0000-0000-00002CC80000}"/>
    <cellStyle name="Total 39 3 2 3" xfId="51200" xr:uid="{00000000-0005-0000-0000-00002DC80000}"/>
    <cellStyle name="Total 39 3 2 4" xfId="51201" xr:uid="{00000000-0005-0000-0000-00002EC80000}"/>
    <cellStyle name="Total 39 3 3" xfId="51202" xr:uid="{00000000-0005-0000-0000-00002FC80000}"/>
    <cellStyle name="Total 39 3 3 2" xfId="51203" xr:uid="{00000000-0005-0000-0000-000030C80000}"/>
    <cellStyle name="Total 39 3 3 2 2" xfId="51204" xr:uid="{00000000-0005-0000-0000-000031C80000}"/>
    <cellStyle name="Total 39 3 3 2 3" xfId="51205" xr:uid="{00000000-0005-0000-0000-000032C80000}"/>
    <cellStyle name="Total 39 3 3 3" xfId="51206" xr:uid="{00000000-0005-0000-0000-000033C80000}"/>
    <cellStyle name="Total 39 3 3 4" xfId="51207" xr:uid="{00000000-0005-0000-0000-000034C80000}"/>
    <cellStyle name="Total 39 3 4" xfId="51208" xr:uid="{00000000-0005-0000-0000-000035C80000}"/>
    <cellStyle name="Total 39 3 4 2" xfId="51209" xr:uid="{00000000-0005-0000-0000-000036C80000}"/>
    <cellStyle name="Total 39 3 4 3" xfId="51210" xr:uid="{00000000-0005-0000-0000-000037C80000}"/>
    <cellStyle name="Total 39 3 5" xfId="51211" xr:uid="{00000000-0005-0000-0000-000038C80000}"/>
    <cellStyle name="Total 39 3 6" xfId="51212" xr:uid="{00000000-0005-0000-0000-000039C80000}"/>
    <cellStyle name="Total 39 4" xfId="51213" xr:uid="{00000000-0005-0000-0000-00003AC80000}"/>
    <cellStyle name="Total 39 4 2" xfId="51214" xr:uid="{00000000-0005-0000-0000-00003BC80000}"/>
    <cellStyle name="Total 39 4 2 2" xfId="51215" xr:uid="{00000000-0005-0000-0000-00003CC80000}"/>
    <cellStyle name="Total 39 4 2 2 2" xfId="51216" xr:uid="{00000000-0005-0000-0000-00003DC80000}"/>
    <cellStyle name="Total 39 4 2 2 3" xfId="51217" xr:uid="{00000000-0005-0000-0000-00003EC80000}"/>
    <cellStyle name="Total 39 4 2 3" xfId="51218" xr:uid="{00000000-0005-0000-0000-00003FC80000}"/>
    <cellStyle name="Total 39 4 2 4" xfId="51219" xr:uid="{00000000-0005-0000-0000-000040C80000}"/>
    <cellStyle name="Total 39 4 3" xfId="51220" xr:uid="{00000000-0005-0000-0000-000041C80000}"/>
    <cellStyle name="Total 39 4 3 2" xfId="51221" xr:uid="{00000000-0005-0000-0000-000042C80000}"/>
    <cellStyle name="Total 39 4 3 2 2" xfId="51222" xr:uid="{00000000-0005-0000-0000-000043C80000}"/>
    <cellStyle name="Total 39 4 3 2 3" xfId="51223" xr:uid="{00000000-0005-0000-0000-000044C80000}"/>
    <cellStyle name="Total 39 4 3 3" xfId="51224" xr:uid="{00000000-0005-0000-0000-000045C80000}"/>
    <cellStyle name="Total 39 4 3 4" xfId="51225" xr:uid="{00000000-0005-0000-0000-000046C80000}"/>
    <cellStyle name="Total 39 4 4" xfId="51226" xr:uid="{00000000-0005-0000-0000-000047C80000}"/>
    <cellStyle name="Total 39 4 4 2" xfId="51227" xr:uid="{00000000-0005-0000-0000-000048C80000}"/>
    <cellStyle name="Total 39 4 4 3" xfId="51228" xr:uid="{00000000-0005-0000-0000-000049C80000}"/>
    <cellStyle name="Total 39 4 5" xfId="51229" xr:uid="{00000000-0005-0000-0000-00004AC80000}"/>
    <cellStyle name="Total 39 4 6" xfId="51230" xr:uid="{00000000-0005-0000-0000-00004BC80000}"/>
    <cellStyle name="Total 39 5" xfId="51231" xr:uid="{00000000-0005-0000-0000-00004CC80000}"/>
    <cellStyle name="Total 39 5 2" xfId="51232" xr:uid="{00000000-0005-0000-0000-00004DC80000}"/>
    <cellStyle name="Total 39 5 2 2" xfId="51233" xr:uid="{00000000-0005-0000-0000-00004EC80000}"/>
    <cellStyle name="Total 39 5 2 2 2" xfId="51234" xr:uid="{00000000-0005-0000-0000-00004FC80000}"/>
    <cellStyle name="Total 39 5 2 2 3" xfId="51235" xr:uid="{00000000-0005-0000-0000-000050C80000}"/>
    <cellStyle name="Total 39 5 2 3" xfId="51236" xr:uid="{00000000-0005-0000-0000-000051C80000}"/>
    <cellStyle name="Total 39 5 2 4" xfId="51237" xr:uid="{00000000-0005-0000-0000-000052C80000}"/>
    <cellStyle name="Total 39 5 3" xfId="51238" xr:uid="{00000000-0005-0000-0000-000053C80000}"/>
    <cellStyle name="Total 39 5 3 2" xfId="51239" xr:uid="{00000000-0005-0000-0000-000054C80000}"/>
    <cellStyle name="Total 39 5 3 2 2" xfId="51240" xr:uid="{00000000-0005-0000-0000-000055C80000}"/>
    <cellStyle name="Total 39 5 3 2 3" xfId="51241" xr:uid="{00000000-0005-0000-0000-000056C80000}"/>
    <cellStyle name="Total 39 5 3 3" xfId="51242" xr:uid="{00000000-0005-0000-0000-000057C80000}"/>
    <cellStyle name="Total 39 5 3 4" xfId="51243" xr:uid="{00000000-0005-0000-0000-000058C80000}"/>
    <cellStyle name="Total 39 5 4" xfId="51244" xr:uid="{00000000-0005-0000-0000-000059C80000}"/>
    <cellStyle name="Total 39 5 4 2" xfId="51245" xr:uid="{00000000-0005-0000-0000-00005AC80000}"/>
    <cellStyle name="Total 39 5 4 2 2" xfId="51246" xr:uid="{00000000-0005-0000-0000-00005BC80000}"/>
    <cellStyle name="Total 39 5 4 2 3" xfId="51247" xr:uid="{00000000-0005-0000-0000-00005CC80000}"/>
    <cellStyle name="Total 39 5 4 3" xfId="51248" xr:uid="{00000000-0005-0000-0000-00005DC80000}"/>
    <cellStyle name="Total 39 5 4 4" xfId="51249" xr:uid="{00000000-0005-0000-0000-00005EC80000}"/>
    <cellStyle name="Total 39 5 5" xfId="51250" xr:uid="{00000000-0005-0000-0000-00005FC80000}"/>
    <cellStyle name="Total 39 5 5 2" xfId="51251" xr:uid="{00000000-0005-0000-0000-000060C80000}"/>
    <cellStyle name="Total 39 5 5 3" xfId="51252" xr:uid="{00000000-0005-0000-0000-000061C80000}"/>
    <cellStyle name="Total 39 5 6" xfId="51253" xr:uid="{00000000-0005-0000-0000-000062C80000}"/>
    <cellStyle name="Total 39 5 7" xfId="51254" xr:uid="{00000000-0005-0000-0000-000063C80000}"/>
    <cellStyle name="Total 39 6" xfId="51255" xr:uid="{00000000-0005-0000-0000-000064C80000}"/>
    <cellStyle name="Total 39 6 2" xfId="51256" xr:uid="{00000000-0005-0000-0000-000065C80000}"/>
    <cellStyle name="Total 39 6 2 2" xfId="51257" xr:uid="{00000000-0005-0000-0000-000066C80000}"/>
    <cellStyle name="Total 39 6 2 2 2" xfId="51258" xr:uid="{00000000-0005-0000-0000-000067C80000}"/>
    <cellStyle name="Total 39 6 2 2 3" xfId="51259" xr:uid="{00000000-0005-0000-0000-000068C80000}"/>
    <cellStyle name="Total 39 6 2 3" xfId="51260" xr:uid="{00000000-0005-0000-0000-000069C80000}"/>
    <cellStyle name="Total 39 6 2 4" xfId="51261" xr:uid="{00000000-0005-0000-0000-00006AC80000}"/>
    <cellStyle name="Total 39 6 3" xfId="51262" xr:uid="{00000000-0005-0000-0000-00006BC80000}"/>
    <cellStyle name="Total 39 6 3 2" xfId="51263" xr:uid="{00000000-0005-0000-0000-00006CC80000}"/>
    <cellStyle name="Total 39 6 3 2 2" xfId="51264" xr:uid="{00000000-0005-0000-0000-00006DC80000}"/>
    <cellStyle name="Total 39 6 3 2 3" xfId="51265" xr:uid="{00000000-0005-0000-0000-00006EC80000}"/>
    <cellStyle name="Total 39 6 3 3" xfId="51266" xr:uid="{00000000-0005-0000-0000-00006FC80000}"/>
    <cellStyle name="Total 39 6 3 4" xfId="51267" xr:uid="{00000000-0005-0000-0000-000070C80000}"/>
    <cellStyle name="Total 39 6 4" xfId="51268" xr:uid="{00000000-0005-0000-0000-000071C80000}"/>
    <cellStyle name="Total 39 6 4 2" xfId="51269" xr:uid="{00000000-0005-0000-0000-000072C80000}"/>
    <cellStyle name="Total 39 6 4 3" xfId="51270" xr:uid="{00000000-0005-0000-0000-000073C80000}"/>
    <cellStyle name="Total 39 6 5" xfId="51271" xr:uid="{00000000-0005-0000-0000-000074C80000}"/>
    <cellStyle name="Total 39 6 6" xfId="51272" xr:uid="{00000000-0005-0000-0000-000075C80000}"/>
    <cellStyle name="Total 39 7" xfId="51273" xr:uid="{00000000-0005-0000-0000-000076C80000}"/>
    <cellStyle name="Total 39 7 2" xfId="51274" xr:uid="{00000000-0005-0000-0000-000077C80000}"/>
    <cellStyle name="Total 39 7 2 2" xfId="51275" xr:uid="{00000000-0005-0000-0000-000078C80000}"/>
    <cellStyle name="Total 39 7 2 3" xfId="51276" xr:uid="{00000000-0005-0000-0000-000079C80000}"/>
    <cellStyle name="Total 39 7 3" xfId="51277" xr:uid="{00000000-0005-0000-0000-00007AC80000}"/>
    <cellStyle name="Total 39 7 4" xfId="51278" xr:uid="{00000000-0005-0000-0000-00007BC80000}"/>
    <cellStyle name="Total 39 8" xfId="51279" xr:uid="{00000000-0005-0000-0000-00007CC80000}"/>
    <cellStyle name="Total 39 8 2" xfId="51280" xr:uid="{00000000-0005-0000-0000-00007DC80000}"/>
    <cellStyle name="Total 39 8 2 2" xfId="51281" xr:uid="{00000000-0005-0000-0000-00007EC80000}"/>
    <cellStyle name="Total 39 8 2 3" xfId="51282" xr:uid="{00000000-0005-0000-0000-00007FC80000}"/>
    <cellStyle name="Total 39 8 3" xfId="51283" xr:uid="{00000000-0005-0000-0000-000080C80000}"/>
    <cellStyle name="Total 39 8 4" xfId="51284" xr:uid="{00000000-0005-0000-0000-000081C80000}"/>
    <cellStyle name="Total 39 9" xfId="51285" xr:uid="{00000000-0005-0000-0000-000082C80000}"/>
    <cellStyle name="Total 39 9 2" xfId="51286" xr:uid="{00000000-0005-0000-0000-000083C80000}"/>
    <cellStyle name="Total 39 9 2 2" xfId="51287" xr:uid="{00000000-0005-0000-0000-000084C80000}"/>
    <cellStyle name="Total 39 9 2 3" xfId="51288" xr:uid="{00000000-0005-0000-0000-000085C80000}"/>
    <cellStyle name="Total 39 9 3" xfId="51289" xr:uid="{00000000-0005-0000-0000-000086C80000}"/>
    <cellStyle name="Total 39 9 4" xfId="51290" xr:uid="{00000000-0005-0000-0000-000087C80000}"/>
    <cellStyle name="Total 4" xfId="51291" xr:uid="{00000000-0005-0000-0000-000088C80000}"/>
    <cellStyle name="Total 4 10" xfId="51292" xr:uid="{00000000-0005-0000-0000-000089C80000}"/>
    <cellStyle name="Total 4 10 2" xfId="51293" xr:uid="{00000000-0005-0000-0000-00008AC80000}"/>
    <cellStyle name="Total 4 10 2 2" xfId="51294" xr:uid="{00000000-0005-0000-0000-00008BC80000}"/>
    <cellStyle name="Total 4 10 2 3" xfId="51295" xr:uid="{00000000-0005-0000-0000-00008CC80000}"/>
    <cellStyle name="Total 4 10 3" xfId="51296" xr:uid="{00000000-0005-0000-0000-00008DC80000}"/>
    <cellStyle name="Total 4 10 4" xfId="51297" xr:uid="{00000000-0005-0000-0000-00008EC80000}"/>
    <cellStyle name="Total 4 11" xfId="51298" xr:uid="{00000000-0005-0000-0000-00008FC80000}"/>
    <cellStyle name="Total 4 11 2" xfId="51299" xr:uid="{00000000-0005-0000-0000-000090C80000}"/>
    <cellStyle name="Total 4 11 3" xfId="51300" xr:uid="{00000000-0005-0000-0000-000091C80000}"/>
    <cellStyle name="Total 4 12" xfId="51301" xr:uid="{00000000-0005-0000-0000-000092C80000}"/>
    <cellStyle name="Total 4 12 2" xfId="51302" xr:uid="{00000000-0005-0000-0000-000093C80000}"/>
    <cellStyle name="Total 4 12 3" xfId="51303" xr:uid="{00000000-0005-0000-0000-000094C80000}"/>
    <cellStyle name="Total 4 13" xfId="51304" xr:uid="{00000000-0005-0000-0000-000095C80000}"/>
    <cellStyle name="Total 4 13 2" xfId="51305" xr:uid="{00000000-0005-0000-0000-000096C80000}"/>
    <cellStyle name="Total 4 13 3" xfId="51306" xr:uid="{00000000-0005-0000-0000-000097C80000}"/>
    <cellStyle name="Total 4 14" xfId="51307" xr:uid="{00000000-0005-0000-0000-000098C80000}"/>
    <cellStyle name="Total 4 2" xfId="51308" xr:uid="{00000000-0005-0000-0000-000099C80000}"/>
    <cellStyle name="Total 4 2 10" xfId="51309" xr:uid="{00000000-0005-0000-0000-00009AC80000}"/>
    <cellStyle name="Total 4 2 10 2" xfId="51310" xr:uid="{00000000-0005-0000-0000-00009BC80000}"/>
    <cellStyle name="Total 4 2 10 3" xfId="51311" xr:uid="{00000000-0005-0000-0000-00009CC80000}"/>
    <cellStyle name="Total 4 2 11" xfId="51312" xr:uid="{00000000-0005-0000-0000-00009DC80000}"/>
    <cellStyle name="Total 4 2 12" xfId="51313" xr:uid="{00000000-0005-0000-0000-00009EC80000}"/>
    <cellStyle name="Total 4 2 2" xfId="51314" xr:uid="{00000000-0005-0000-0000-00009FC80000}"/>
    <cellStyle name="Total 4 2 2 2" xfId="51315" xr:uid="{00000000-0005-0000-0000-0000A0C80000}"/>
    <cellStyle name="Total 4 2 2 2 2" xfId="51316" xr:uid="{00000000-0005-0000-0000-0000A1C80000}"/>
    <cellStyle name="Total 4 2 2 2 2 2" xfId="51317" xr:uid="{00000000-0005-0000-0000-0000A2C80000}"/>
    <cellStyle name="Total 4 2 2 2 2 3" xfId="51318" xr:uid="{00000000-0005-0000-0000-0000A3C80000}"/>
    <cellStyle name="Total 4 2 2 2 3" xfId="51319" xr:uid="{00000000-0005-0000-0000-0000A4C80000}"/>
    <cellStyle name="Total 4 2 2 2 4" xfId="51320" xr:uid="{00000000-0005-0000-0000-0000A5C80000}"/>
    <cellStyle name="Total 4 2 2 3" xfId="51321" xr:uid="{00000000-0005-0000-0000-0000A6C80000}"/>
    <cellStyle name="Total 4 2 2 3 2" xfId="51322" xr:uid="{00000000-0005-0000-0000-0000A7C80000}"/>
    <cellStyle name="Total 4 2 2 3 2 2" xfId="51323" xr:uid="{00000000-0005-0000-0000-0000A8C80000}"/>
    <cellStyle name="Total 4 2 2 3 2 3" xfId="51324" xr:uid="{00000000-0005-0000-0000-0000A9C80000}"/>
    <cellStyle name="Total 4 2 2 3 3" xfId="51325" xr:uid="{00000000-0005-0000-0000-0000AAC80000}"/>
    <cellStyle name="Total 4 2 2 3 4" xfId="51326" xr:uid="{00000000-0005-0000-0000-0000ABC80000}"/>
    <cellStyle name="Total 4 2 2 4" xfId="51327" xr:uid="{00000000-0005-0000-0000-0000ACC80000}"/>
    <cellStyle name="Total 4 2 2 4 2" xfId="51328" xr:uid="{00000000-0005-0000-0000-0000ADC80000}"/>
    <cellStyle name="Total 4 2 2 4 3" xfId="51329" xr:uid="{00000000-0005-0000-0000-0000AEC80000}"/>
    <cellStyle name="Total 4 2 2 5" xfId="51330" xr:uid="{00000000-0005-0000-0000-0000AFC80000}"/>
    <cellStyle name="Total 4 2 2 6" xfId="51331" xr:uid="{00000000-0005-0000-0000-0000B0C80000}"/>
    <cellStyle name="Total 4 2 3" xfId="51332" xr:uid="{00000000-0005-0000-0000-0000B1C80000}"/>
    <cellStyle name="Total 4 2 3 2" xfId="51333" xr:uid="{00000000-0005-0000-0000-0000B2C80000}"/>
    <cellStyle name="Total 4 2 3 2 2" xfId="51334" xr:uid="{00000000-0005-0000-0000-0000B3C80000}"/>
    <cellStyle name="Total 4 2 3 2 2 2" xfId="51335" xr:uid="{00000000-0005-0000-0000-0000B4C80000}"/>
    <cellStyle name="Total 4 2 3 2 2 3" xfId="51336" xr:uid="{00000000-0005-0000-0000-0000B5C80000}"/>
    <cellStyle name="Total 4 2 3 2 3" xfId="51337" xr:uid="{00000000-0005-0000-0000-0000B6C80000}"/>
    <cellStyle name="Total 4 2 3 2 4" xfId="51338" xr:uid="{00000000-0005-0000-0000-0000B7C80000}"/>
    <cellStyle name="Total 4 2 3 3" xfId="51339" xr:uid="{00000000-0005-0000-0000-0000B8C80000}"/>
    <cellStyle name="Total 4 2 3 3 2" xfId="51340" xr:uid="{00000000-0005-0000-0000-0000B9C80000}"/>
    <cellStyle name="Total 4 2 3 3 2 2" xfId="51341" xr:uid="{00000000-0005-0000-0000-0000BAC80000}"/>
    <cellStyle name="Total 4 2 3 3 2 3" xfId="51342" xr:uid="{00000000-0005-0000-0000-0000BBC80000}"/>
    <cellStyle name="Total 4 2 3 3 3" xfId="51343" xr:uid="{00000000-0005-0000-0000-0000BCC80000}"/>
    <cellStyle name="Total 4 2 3 3 4" xfId="51344" xr:uid="{00000000-0005-0000-0000-0000BDC80000}"/>
    <cellStyle name="Total 4 2 3 4" xfId="51345" xr:uid="{00000000-0005-0000-0000-0000BEC80000}"/>
    <cellStyle name="Total 4 2 3 4 2" xfId="51346" xr:uid="{00000000-0005-0000-0000-0000BFC80000}"/>
    <cellStyle name="Total 4 2 3 4 3" xfId="51347" xr:uid="{00000000-0005-0000-0000-0000C0C80000}"/>
    <cellStyle name="Total 4 2 3 5" xfId="51348" xr:uid="{00000000-0005-0000-0000-0000C1C80000}"/>
    <cellStyle name="Total 4 2 3 6" xfId="51349" xr:uid="{00000000-0005-0000-0000-0000C2C80000}"/>
    <cellStyle name="Total 4 2 4" xfId="51350" xr:uid="{00000000-0005-0000-0000-0000C3C80000}"/>
    <cellStyle name="Total 4 2 4 2" xfId="51351" xr:uid="{00000000-0005-0000-0000-0000C4C80000}"/>
    <cellStyle name="Total 4 2 4 2 2" xfId="51352" xr:uid="{00000000-0005-0000-0000-0000C5C80000}"/>
    <cellStyle name="Total 4 2 4 2 2 2" xfId="51353" xr:uid="{00000000-0005-0000-0000-0000C6C80000}"/>
    <cellStyle name="Total 4 2 4 2 2 3" xfId="51354" xr:uid="{00000000-0005-0000-0000-0000C7C80000}"/>
    <cellStyle name="Total 4 2 4 2 3" xfId="51355" xr:uid="{00000000-0005-0000-0000-0000C8C80000}"/>
    <cellStyle name="Total 4 2 4 2 4" xfId="51356" xr:uid="{00000000-0005-0000-0000-0000C9C80000}"/>
    <cellStyle name="Total 4 2 4 3" xfId="51357" xr:uid="{00000000-0005-0000-0000-0000CAC80000}"/>
    <cellStyle name="Total 4 2 4 3 2" xfId="51358" xr:uid="{00000000-0005-0000-0000-0000CBC80000}"/>
    <cellStyle name="Total 4 2 4 3 2 2" xfId="51359" xr:uid="{00000000-0005-0000-0000-0000CCC80000}"/>
    <cellStyle name="Total 4 2 4 3 2 3" xfId="51360" xr:uid="{00000000-0005-0000-0000-0000CDC80000}"/>
    <cellStyle name="Total 4 2 4 3 3" xfId="51361" xr:uid="{00000000-0005-0000-0000-0000CEC80000}"/>
    <cellStyle name="Total 4 2 4 3 4" xfId="51362" xr:uid="{00000000-0005-0000-0000-0000CFC80000}"/>
    <cellStyle name="Total 4 2 4 4" xfId="51363" xr:uid="{00000000-0005-0000-0000-0000D0C80000}"/>
    <cellStyle name="Total 4 2 4 4 2" xfId="51364" xr:uid="{00000000-0005-0000-0000-0000D1C80000}"/>
    <cellStyle name="Total 4 2 4 4 2 2" xfId="51365" xr:uid="{00000000-0005-0000-0000-0000D2C80000}"/>
    <cellStyle name="Total 4 2 4 4 2 3" xfId="51366" xr:uid="{00000000-0005-0000-0000-0000D3C80000}"/>
    <cellStyle name="Total 4 2 4 4 3" xfId="51367" xr:uid="{00000000-0005-0000-0000-0000D4C80000}"/>
    <cellStyle name="Total 4 2 4 4 4" xfId="51368" xr:uid="{00000000-0005-0000-0000-0000D5C80000}"/>
    <cellStyle name="Total 4 2 4 5" xfId="51369" xr:uid="{00000000-0005-0000-0000-0000D6C80000}"/>
    <cellStyle name="Total 4 2 4 5 2" xfId="51370" xr:uid="{00000000-0005-0000-0000-0000D7C80000}"/>
    <cellStyle name="Total 4 2 4 5 3" xfId="51371" xr:uid="{00000000-0005-0000-0000-0000D8C80000}"/>
    <cellStyle name="Total 4 2 4 6" xfId="51372" xr:uid="{00000000-0005-0000-0000-0000D9C80000}"/>
    <cellStyle name="Total 4 2 4 7" xfId="51373" xr:uid="{00000000-0005-0000-0000-0000DAC80000}"/>
    <cellStyle name="Total 4 2 5" xfId="51374" xr:uid="{00000000-0005-0000-0000-0000DBC80000}"/>
    <cellStyle name="Total 4 2 5 2" xfId="51375" xr:uid="{00000000-0005-0000-0000-0000DCC80000}"/>
    <cellStyle name="Total 4 2 5 2 2" xfId="51376" xr:uid="{00000000-0005-0000-0000-0000DDC80000}"/>
    <cellStyle name="Total 4 2 5 2 2 2" xfId="51377" xr:uid="{00000000-0005-0000-0000-0000DEC80000}"/>
    <cellStyle name="Total 4 2 5 2 2 3" xfId="51378" xr:uid="{00000000-0005-0000-0000-0000DFC80000}"/>
    <cellStyle name="Total 4 2 5 2 3" xfId="51379" xr:uid="{00000000-0005-0000-0000-0000E0C80000}"/>
    <cellStyle name="Total 4 2 5 2 4" xfId="51380" xr:uid="{00000000-0005-0000-0000-0000E1C80000}"/>
    <cellStyle name="Total 4 2 5 3" xfId="51381" xr:uid="{00000000-0005-0000-0000-0000E2C80000}"/>
    <cellStyle name="Total 4 2 5 3 2" xfId="51382" xr:uid="{00000000-0005-0000-0000-0000E3C80000}"/>
    <cellStyle name="Total 4 2 5 3 2 2" xfId="51383" xr:uid="{00000000-0005-0000-0000-0000E4C80000}"/>
    <cellStyle name="Total 4 2 5 3 2 3" xfId="51384" xr:uid="{00000000-0005-0000-0000-0000E5C80000}"/>
    <cellStyle name="Total 4 2 5 3 3" xfId="51385" xr:uid="{00000000-0005-0000-0000-0000E6C80000}"/>
    <cellStyle name="Total 4 2 5 3 4" xfId="51386" xr:uid="{00000000-0005-0000-0000-0000E7C80000}"/>
    <cellStyle name="Total 4 2 5 4" xfId="51387" xr:uid="{00000000-0005-0000-0000-0000E8C80000}"/>
    <cellStyle name="Total 4 2 5 4 2" xfId="51388" xr:uid="{00000000-0005-0000-0000-0000E9C80000}"/>
    <cellStyle name="Total 4 2 5 4 3" xfId="51389" xr:uid="{00000000-0005-0000-0000-0000EAC80000}"/>
    <cellStyle name="Total 4 2 5 5" xfId="51390" xr:uid="{00000000-0005-0000-0000-0000EBC80000}"/>
    <cellStyle name="Total 4 2 5 6" xfId="51391" xr:uid="{00000000-0005-0000-0000-0000ECC80000}"/>
    <cellStyle name="Total 4 2 6" xfId="51392" xr:uid="{00000000-0005-0000-0000-0000EDC80000}"/>
    <cellStyle name="Total 4 2 6 2" xfId="51393" xr:uid="{00000000-0005-0000-0000-0000EEC80000}"/>
    <cellStyle name="Total 4 2 6 2 2" xfId="51394" xr:uid="{00000000-0005-0000-0000-0000EFC80000}"/>
    <cellStyle name="Total 4 2 6 2 3" xfId="51395" xr:uid="{00000000-0005-0000-0000-0000F0C80000}"/>
    <cellStyle name="Total 4 2 6 3" xfId="51396" xr:uid="{00000000-0005-0000-0000-0000F1C80000}"/>
    <cellStyle name="Total 4 2 6 4" xfId="51397" xr:uid="{00000000-0005-0000-0000-0000F2C80000}"/>
    <cellStyle name="Total 4 2 7" xfId="51398" xr:uid="{00000000-0005-0000-0000-0000F3C80000}"/>
    <cellStyle name="Total 4 2 7 2" xfId="51399" xr:uid="{00000000-0005-0000-0000-0000F4C80000}"/>
    <cellStyle name="Total 4 2 7 2 2" xfId="51400" xr:uid="{00000000-0005-0000-0000-0000F5C80000}"/>
    <cellStyle name="Total 4 2 7 2 3" xfId="51401" xr:uid="{00000000-0005-0000-0000-0000F6C80000}"/>
    <cellStyle name="Total 4 2 7 3" xfId="51402" xr:uid="{00000000-0005-0000-0000-0000F7C80000}"/>
    <cellStyle name="Total 4 2 7 4" xfId="51403" xr:uid="{00000000-0005-0000-0000-0000F8C80000}"/>
    <cellStyle name="Total 4 2 8" xfId="51404" xr:uid="{00000000-0005-0000-0000-0000F9C80000}"/>
    <cellStyle name="Total 4 2 8 2" xfId="51405" xr:uid="{00000000-0005-0000-0000-0000FAC80000}"/>
    <cellStyle name="Total 4 2 8 2 2" xfId="51406" xr:uid="{00000000-0005-0000-0000-0000FBC80000}"/>
    <cellStyle name="Total 4 2 8 2 3" xfId="51407" xr:uid="{00000000-0005-0000-0000-0000FCC80000}"/>
    <cellStyle name="Total 4 2 8 3" xfId="51408" xr:uid="{00000000-0005-0000-0000-0000FDC80000}"/>
    <cellStyle name="Total 4 2 8 4" xfId="51409" xr:uid="{00000000-0005-0000-0000-0000FEC80000}"/>
    <cellStyle name="Total 4 2 9" xfId="51410" xr:uid="{00000000-0005-0000-0000-0000FFC80000}"/>
    <cellStyle name="Total 4 2 9 2" xfId="51411" xr:uid="{00000000-0005-0000-0000-000000C90000}"/>
    <cellStyle name="Total 4 2 9 3" xfId="51412" xr:uid="{00000000-0005-0000-0000-000001C90000}"/>
    <cellStyle name="Total 4 3" xfId="51413" xr:uid="{00000000-0005-0000-0000-000002C90000}"/>
    <cellStyle name="Total 4 3 2" xfId="51414" xr:uid="{00000000-0005-0000-0000-000003C90000}"/>
    <cellStyle name="Total 4 3 2 2" xfId="51415" xr:uid="{00000000-0005-0000-0000-000004C90000}"/>
    <cellStyle name="Total 4 3 2 2 2" xfId="51416" xr:uid="{00000000-0005-0000-0000-000005C90000}"/>
    <cellStyle name="Total 4 3 2 2 3" xfId="51417" xr:uid="{00000000-0005-0000-0000-000006C90000}"/>
    <cellStyle name="Total 4 3 2 3" xfId="51418" xr:uid="{00000000-0005-0000-0000-000007C90000}"/>
    <cellStyle name="Total 4 3 2 4" xfId="51419" xr:uid="{00000000-0005-0000-0000-000008C90000}"/>
    <cellStyle name="Total 4 3 3" xfId="51420" xr:uid="{00000000-0005-0000-0000-000009C90000}"/>
    <cellStyle name="Total 4 3 3 2" xfId="51421" xr:uid="{00000000-0005-0000-0000-00000AC90000}"/>
    <cellStyle name="Total 4 3 3 2 2" xfId="51422" xr:uid="{00000000-0005-0000-0000-00000BC90000}"/>
    <cellStyle name="Total 4 3 3 2 3" xfId="51423" xr:uid="{00000000-0005-0000-0000-00000CC90000}"/>
    <cellStyle name="Total 4 3 3 3" xfId="51424" xr:uid="{00000000-0005-0000-0000-00000DC90000}"/>
    <cellStyle name="Total 4 3 3 4" xfId="51425" xr:uid="{00000000-0005-0000-0000-00000EC90000}"/>
    <cellStyle name="Total 4 3 4" xfId="51426" xr:uid="{00000000-0005-0000-0000-00000FC90000}"/>
    <cellStyle name="Total 4 3 4 2" xfId="51427" xr:uid="{00000000-0005-0000-0000-000010C90000}"/>
    <cellStyle name="Total 4 3 4 3" xfId="51428" xr:uid="{00000000-0005-0000-0000-000011C90000}"/>
    <cellStyle name="Total 4 3 5" xfId="51429" xr:uid="{00000000-0005-0000-0000-000012C90000}"/>
    <cellStyle name="Total 4 3 5 2" xfId="51430" xr:uid="{00000000-0005-0000-0000-000013C90000}"/>
    <cellStyle name="Total 4 3 5 3" xfId="51431" xr:uid="{00000000-0005-0000-0000-000014C90000}"/>
    <cellStyle name="Total 4 3 6" xfId="51432" xr:uid="{00000000-0005-0000-0000-000015C90000}"/>
    <cellStyle name="Total 4 3 7" xfId="51433" xr:uid="{00000000-0005-0000-0000-000016C90000}"/>
    <cellStyle name="Total 4 4" xfId="51434" xr:uid="{00000000-0005-0000-0000-000017C90000}"/>
    <cellStyle name="Total 4 4 2" xfId="51435" xr:uid="{00000000-0005-0000-0000-000018C90000}"/>
    <cellStyle name="Total 4 4 2 2" xfId="51436" xr:uid="{00000000-0005-0000-0000-000019C90000}"/>
    <cellStyle name="Total 4 4 2 2 2" xfId="51437" xr:uid="{00000000-0005-0000-0000-00001AC90000}"/>
    <cellStyle name="Total 4 4 2 2 3" xfId="51438" xr:uid="{00000000-0005-0000-0000-00001BC90000}"/>
    <cellStyle name="Total 4 4 2 3" xfId="51439" xr:uid="{00000000-0005-0000-0000-00001CC90000}"/>
    <cellStyle name="Total 4 4 2 4" xfId="51440" xr:uid="{00000000-0005-0000-0000-00001DC90000}"/>
    <cellStyle name="Total 4 4 3" xfId="51441" xr:uid="{00000000-0005-0000-0000-00001EC90000}"/>
    <cellStyle name="Total 4 4 3 2" xfId="51442" xr:uid="{00000000-0005-0000-0000-00001FC90000}"/>
    <cellStyle name="Total 4 4 3 2 2" xfId="51443" xr:uid="{00000000-0005-0000-0000-000020C90000}"/>
    <cellStyle name="Total 4 4 3 2 3" xfId="51444" xr:uid="{00000000-0005-0000-0000-000021C90000}"/>
    <cellStyle name="Total 4 4 3 3" xfId="51445" xr:uid="{00000000-0005-0000-0000-000022C90000}"/>
    <cellStyle name="Total 4 4 3 4" xfId="51446" xr:uid="{00000000-0005-0000-0000-000023C90000}"/>
    <cellStyle name="Total 4 4 4" xfId="51447" xr:uid="{00000000-0005-0000-0000-000024C90000}"/>
    <cellStyle name="Total 4 4 4 2" xfId="51448" xr:uid="{00000000-0005-0000-0000-000025C90000}"/>
    <cellStyle name="Total 4 4 4 3" xfId="51449" xr:uid="{00000000-0005-0000-0000-000026C90000}"/>
    <cellStyle name="Total 4 4 5" xfId="51450" xr:uid="{00000000-0005-0000-0000-000027C90000}"/>
    <cellStyle name="Total 4 4 6" xfId="51451" xr:uid="{00000000-0005-0000-0000-000028C90000}"/>
    <cellStyle name="Total 4 5" xfId="51452" xr:uid="{00000000-0005-0000-0000-000029C90000}"/>
    <cellStyle name="Total 4 5 2" xfId="51453" xr:uid="{00000000-0005-0000-0000-00002AC90000}"/>
    <cellStyle name="Total 4 5 2 2" xfId="51454" xr:uid="{00000000-0005-0000-0000-00002BC90000}"/>
    <cellStyle name="Total 4 5 2 2 2" xfId="51455" xr:uid="{00000000-0005-0000-0000-00002CC90000}"/>
    <cellStyle name="Total 4 5 2 2 3" xfId="51456" xr:uid="{00000000-0005-0000-0000-00002DC90000}"/>
    <cellStyle name="Total 4 5 2 3" xfId="51457" xr:uid="{00000000-0005-0000-0000-00002EC90000}"/>
    <cellStyle name="Total 4 5 2 4" xfId="51458" xr:uid="{00000000-0005-0000-0000-00002FC90000}"/>
    <cellStyle name="Total 4 5 3" xfId="51459" xr:uid="{00000000-0005-0000-0000-000030C90000}"/>
    <cellStyle name="Total 4 5 3 2" xfId="51460" xr:uid="{00000000-0005-0000-0000-000031C90000}"/>
    <cellStyle name="Total 4 5 3 2 2" xfId="51461" xr:uid="{00000000-0005-0000-0000-000032C90000}"/>
    <cellStyle name="Total 4 5 3 2 3" xfId="51462" xr:uid="{00000000-0005-0000-0000-000033C90000}"/>
    <cellStyle name="Total 4 5 3 3" xfId="51463" xr:uid="{00000000-0005-0000-0000-000034C90000}"/>
    <cellStyle name="Total 4 5 3 4" xfId="51464" xr:uid="{00000000-0005-0000-0000-000035C90000}"/>
    <cellStyle name="Total 4 5 4" xfId="51465" xr:uid="{00000000-0005-0000-0000-000036C90000}"/>
    <cellStyle name="Total 4 5 4 2" xfId="51466" xr:uid="{00000000-0005-0000-0000-000037C90000}"/>
    <cellStyle name="Total 4 5 4 3" xfId="51467" xr:uid="{00000000-0005-0000-0000-000038C90000}"/>
    <cellStyle name="Total 4 5 5" xfId="51468" xr:uid="{00000000-0005-0000-0000-000039C90000}"/>
    <cellStyle name="Total 4 5 6" xfId="51469" xr:uid="{00000000-0005-0000-0000-00003AC90000}"/>
    <cellStyle name="Total 4 6" xfId="51470" xr:uid="{00000000-0005-0000-0000-00003BC90000}"/>
    <cellStyle name="Total 4 6 2" xfId="51471" xr:uid="{00000000-0005-0000-0000-00003CC90000}"/>
    <cellStyle name="Total 4 6 2 2" xfId="51472" xr:uid="{00000000-0005-0000-0000-00003DC90000}"/>
    <cellStyle name="Total 4 6 2 2 2" xfId="51473" xr:uid="{00000000-0005-0000-0000-00003EC90000}"/>
    <cellStyle name="Total 4 6 2 2 3" xfId="51474" xr:uid="{00000000-0005-0000-0000-00003FC90000}"/>
    <cellStyle name="Total 4 6 2 3" xfId="51475" xr:uid="{00000000-0005-0000-0000-000040C90000}"/>
    <cellStyle name="Total 4 6 2 4" xfId="51476" xr:uid="{00000000-0005-0000-0000-000041C90000}"/>
    <cellStyle name="Total 4 6 3" xfId="51477" xr:uid="{00000000-0005-0000-0000-000042C90000}"/>
    <cellStyle name="Total 4 6 3 2" xfId="51478" xr:uid="{00000000-0005-0000-0000-000043C90000}"/>
    <cellStyle name="Total 4 6 3 2 2" xfId="51479" xr:uid="{00000000-0005-0000-0000-000044C90000}"/>
    <cellStyle name="Total 4 6 3 2 3" xfId="51480" xr:uid="{00000000-0005-0000-0000-000045C90000}"/>
    <cellStyle name="Total 4 6 3 3" xfId="51481" xr:uid="{00000000-0005-0000-0000-000046C90000}"/>
    <cellStyle name="Total 4 6 3 4" xfId="51482" xr:uid="{00000000-0005-0000-0000-000047C90000}"/>
    <cellStyle name="Total 4 6 4" xfId="51483" xr:uid="{00000000-0005-0000-0000-000048C90000}"/>
    <cellStyle name="Total 4 6 4 2" xfId="51484" xr:uid="{00000000-0005-0000-0000-000049C90000}"/>
    <cellStyle name="Total 4 6 4 2 2" xfId="51485" xr:uid="{00000000-0005-0000-0000-00004AC90000}"/>
    <cellStyle name="Total 4 6 4 2 3" xfId="51486" xr:uid="{00000000-0005-0000-0000-00004BC90000}"/>
    <cellStyle name="Total 4 6 4 3" xfId="51487" xr:uid="{00000000-0005-0000-0000-00004CC90000}"/>
    <cellStyle name="Total 4 6 4 4" xfId="51488" xr:uid="{00000000-0005-0000-0000-00004DC90000}"/>
    <cellStyle name="Total 4 6 5" xfId="51489" xr:uid="{00000000-0005-0000-0000-00004EC90000}"/>
    <cellStyle name="Total 4 6 5 2" xfId="51490" xr:uid="{00000000-0005-0000-0000-00004FC90000}"/>
    <cellStyle name="Total 4 6 5 3" xfId="51491" xr:uid="{00000000-0005-0000-0000-000050C90000}"/>
    <cellStyle name="Total 4 6 6" xfId="51492" xr:uid="{00000000-0005-0000-0000-000051C90000}"/>
    <cellStyle name="Total 4 6 7" xfId="51493" xr:uid="{00000000-0005-0000-0000-000052C90000}"/>
    <cellStyle name="Total 4 7" xfId="51494" xr:uid="{00000000-0005-0000-0000-000053C90000}"/>
    <cellStyle name="Total 4 7 2" xfId="51495" xr:uid="{00000000-0005-0000-0000-000054C90000}"/>
    <cellStyle name="Total 4 7 2 2" xfId="51496" xr:uid="{00000000-0005-0000-0000-000055C90000}"/>
    <cellStyle name="Total 4 7 2 2 2" xfId="51497" xr:uid="{00000000-0005-0000-0000-000056C90000}"/>
    <cellStyle name="Total 4 7 2 2 3" xfId="51498" xr:uid="{00000000-0005-0000-0000-000057C90000}"/>
    <cellStyle name="Total 4 7 2 3" xfId="51499" xr:uid="{00000000-0005-0000-0000-000058C90000}"/>
    <cellStyle name="Total 4 7 2 4" xfId="51500" xr:uid="{00000000-0005-0000-0000-000059C90000}"/>
    <cellStyle name="Total 4 7 3" xfId="51501" xr:uid="{00000000-0005-0000-0000-00005AC90000}"/>
    <cellStyle name="Total 4 7 3 2" xfId="51502" xr:uid="{00000000-0005-0000-0000-00005BC90000}"/>
    <cellStyle name="Total 4 7 3 2 2" xfId="51503" xr:uid="{00000000-0005-0000-0000-00005CC90000}"/>
    <cellStyle name="Total 4 7 3 2 3" xfId="51504" xr:uid="{00000000-0005-0000-0000-00005DC90000}"/>
    <cellStyle name="Total 4 7 3 3" xfId="51505" xr:uid="{00000000-0005-0000-0000-00005EC90000}"/>
    <cellStyle name="Total 4 7 3 4" xfId="51506" xr:uid="{00000000-0005-0000-0000-00005FC90000}"/>
    <cellStyle name="Total 4 7 4" xfId="51507" xr:uid="{00000000-0005-0000-0000-000060C90000}"/>
    <cellStyle name="Total 4 7 4 2" xfId="51508" xr:uid="{00000000-0005-0000-0000-000061C90000}"/>
    <cellStyle name="Total 4 7 4 3" xfId="51509" xr:uid="{00000000-0005-0000-0000-000062C90000}"/>
    <cellStyle name="Total 4 7 5" xfId="51510" xr:uid="{00000000-0005-0000-0000-000063C90000}"/>
    <cellStyle name="Total 4 7 6" xfId="51511" xr:uid="{00000000-0005-0000-0000-000064C90000}"/>
    <cellStyle name="Total 4 8" xfId="51512" xr:uid="{00000000-0005-0000-0000-000065C90000}"/>
    <cellStyle name="Total 4 8 2" xfId="51513" xr:uid="{00000000-0005-0000-0000-000066C90000}"/>
    <cellStyle name="Total 4 8 2 2" xfId="51514" xr:uid="{00000000-0005-0000-0000-000067C90000}"/>
    <cellStyle name="Total 4 8 2 3" xfId="51515" xr:uid="{00000000-0005-0000-0000-000068C90000}"/>
    <cellStyle name="Total 4 8 3" xfId="51516" xr:uid="{00000000-0005-0000-0000-000069C90000}"/>
    <cellStyle name="Total 4 8 4" xfId="51517" xr:uid="{00000000-0005-0000-0000-00006AC90000}"/>
    <cellStyle name="Total 4 9" xfId="51518" xr:uid="{00000000-0005-0000-0000-00006BC90000}"/>
    <cellStyle name="Total 4 9 2" xfId="51519" xr:uid="{00000000-0005-0000-0000-00006CC90000}"/>
    <cellStyle name="Total 4 9 2 2" xfId="51520" xr:uid="{00000000-0005-0000-0000-00006DC90000}"/>
    <cellStyle name="Total 4 9 2 3" xfId="51521" xr:uid="{00000000-0005-0000-0000-00006EC90000}"/>
    <cellStyle name="Total 4 9 3" xfId="51522" xr:uid="{00000000-0005-0000-0000-00006FC90000}"/>
    <cellStyle name="Total 4 9 4" xfId="51523" xr:uid="{00000000-0005-0000-0000-000070C90000}"/>
    <cellStyle name="Total 40" xfId="51524" xr:uid="{00000000-0005-0000-0000-000071C90000}"/>
    <cellStyle name="Total 40 10" xfId="51525" xr:uid="{00000000-0005-0000-0000-000072C90000}"/>
    <cellStyle name="Total 40 10 2" xfId="51526" xr:uid="{00000000-0005-0000-0000-000073C90000}"/>
    <cellStyle name="Total 40 10 3" xfId="51527" xr:uid="{00000000-0005-0000-0000-000074C90000}"/>
    <cellStyle name="Total 40 11" xfId="51528" xr:uid="{00000000-0005-0000-0000-000075C90000}"/>
    <cellStyle name="Total 40 11 2" xfId="51529" xr:uid="{00000000-0005-0000-0000-000076C90000}"/>
    <cellStyle name="Total 40 11 3" xfId="51530" xr:uid="{00000000-0005-0000-0000-000077C90000}"/>
    <cellStyle name="Total 40 12" xfId="51531" xr:uid="{00000000-0005-0000-0000-000078C90000}"/>
    <cellStyle name="Total 40 12 2" xfId="51532" xr:uid="{00000000-0005-0000-0000-000079C90000}"/>
    <cellStyle name="Total 40 12 3" xfId="51533" xr:uid="{00000000-0005-0000-0000-00007AC90000}"/>
    <cellStyle name="Total 40 13" xfId="51534" xr:uid="{00000000-0005-0000-0000-00007BC90000}"/>
    <cellStyle name="Total 40 2" xfId="51535" xr:uid="{00000000-0005-0000-0000-00007CC90000}"/>
    <cellStyle name="Total 40 2 2" xfId="51536" xr:uid="{00000000-0005-0000-0000-00007DC90000}"/>
    <cellStyle name="Total 40 2 2 2" xfId="51537" xr:uid="{00000000-0005-0000-0000-00007EC90000}"/>
    <cellStyle name="Total 40 2 2 2 2" xfId="51538" xr:uid="{00000000-0005-0000-0000-00007FC90000}"/>
    <cellStyle name="Total 40 2 2 2 3" xfId="51539" xr:uid="{00000000-0005-0000-0000-000080C90000}"/>
    <cellStyle name="Total 40 2 2 3" xfId="51540" xr:uid="{00000000-0005-0000-0000-000081C90000}"/>
    <cellStyle name="Total 40 2 2 4" xfId="51541" xr:uid="{00000000-0005-0000-0000-000082C90000}"/>
    <cellStyle name="Total 40 2 3" xfId="51542" xr:uid="{00000000-0005-0000-0000-000083C90000}"/>
    <cellStyle name="Total 40 2 3 2" xfId="51543" xr:uid="{00000000-0005-0000-0000-000084C90000}"/>
    <cellStyle name="Total 40 2 3 2 2" xfId="51544" xr:uid="{00000000-0005-0000-0000-000085C90000}"/>
    <cellStyle name="Total 40 2 3 2 3" xfId="51545" xr:uid="{00000000-0005-0000-0000-000086C90000}"/>
    <cellStyle name="Total 40 2 3 3" xfId="51546" xr:uid="{00000000-0005-0000-0000-000087C90000}"/>
    <cellStyle name="Total 40 2 3 4" xfId="51547" xr:uid="{00000000-0005-0000-0000-000088C90000}"/>
    <cellStyle name="Total 40 2 4" xfId="51548" xr:uid="{00000000-0005-0000-0000-000089C90000}"/>
    <cellStyle name="Total 40 2 4 2" xfId="51549" xr:uid="{00000000-0005-0000-0000-00008AC90000}"/>
    <cellStyle name="Total 40 2 4 3" xfId="51550" xr:uid="{00000000-0005-0000-0000-00008BC90000}"/>
    <cellStyle name="Total 40 2 5" xfId="51551" xr:uid="{00000000-0005-0000-0000-00008CC90000}"/>
    <cellStyle name="Total 40 2 5 2" xfId="51552" xr:uid="{00000000-0005-0000-0000-00008DC90000}"/>
    <cellStyle name="Total 40 2 5 3" xfId="51553" xr:uid="{00000000-0005-0000-0000-00008EC90000}"/>
    <cellStyle name="Total 40 2 6" xfId="51554" xr:uid="{00000000-0005-0000-0000-00008FC90000}"/>
    <cellStyle name="Total 40 2 7" xfId="51555" xr:uid="{00000000-0005-0000-0000-000090C90000}"/>
    <cellStyle name="Total 40 3" xfId="51556" xr:uid="{00000000-0005-0000-0000-000091C90000}"/>
    <cellStyle name="Total 40 3 2" xfId="51557" xr:uid="{00000000-0005-0000-0000-000092C90000}"/>
    <cellStyle name="Total 40 3 2 2" xfId="51558" xr:uid="{00000000-0005-0000-0000-000093C90000}"/>
    <cellStyle name="Total 40 3 2 2 2" xfId="51559" xr:uid="{00000000-0005-0000-0000-000094C90000}"/>
    <cellStyle name="Total 40 3 2 2 3" xfId="51560" xr:uid="{00000000-0005-0000-0000-000095C90000}"/>
    <cellStyle name="Total 40 3 2 3" xfId="51561" xr:uid="{00000000-0005-0000-0000-000096C90000}"/>
    <cellStyle name="Total 40 3 2 4" xfId="51562" xr:uid="{00000000-0005-0000-0000-000097C90000}"/>
    <cellStyle name="Total 40 3 3" xfId="51563" xr:uid="{00000000-0005-0000-0000-000098C90000}"/>
    <cellStyle name="Total 40 3 3 2" xfId="51564" xr:uid="{00000000-0005-0000-0000-000099C90000}"/>
    <cellStyle name="Total 40 3 3 2 2" xfId="51565" xr:uid="{00000000-0005-0000-0000-00009AC90000}"/>
    <cellStyle name="Total 40 3 3 2 3" xfId="51566" xr:uid="{00000000-0005-0000-0000-00009BC90000}"/>
    <cellStyle name="Total 40 3 3 3" xfId="51567" xr:uid="{00000000-0005-0000-0000-00009CC90000}"/>
    <cellStyle name="Total 40 3 3 4" xfId="51568" xr:uid="{00000000-0005-0000-0000-00009DC90000}"/>
    <cellStyle name="Total 40 3 4" xfId="51569" xr:uid="{00000000-0005-0000-0000-00009EC90000}"/>
    <cellStyle name="Total 40 3 4 2" xfId="51570" xr:uid="{00000000-0005-0000-0000-00009FC90000}"/>
    <cellStyle name="Total 40 3 4 3" xfId="51571" xr:uid="{00000000-0005-0000-0000-0000A0C90000}"/>
    <cellStyle name="Total 40 3 5" xfId="51572" xr:uid="{00000000-0005-0000-0000-0000A1C90000}"/>
    <cellStyle name="Total 40 3 6" xfId="51573" xr:uid="{00000000-0005-0000-0000-0000A2C90000}"/>
    <cellStyle name="Total 40 4" xfId="51574" xr:uid="{00000000-0005-0000-0000-0000A3C90000}"/>
    <cellStyle name="Total 40 4 2" xfId="51575" xr:uid="{00000000-0005-0000-0000-0000A4C90000}"/>
    <cellStyle name="Total 40 4 2 2" xfId="51576" xr:uid="{00000000-0005-0000-0000-0000A5C90000}"/>
    <cellStyle name="Total 40 4 2 2 2" xfId="51577" xr:uid="{00000000-0005-0000-0000-0000A6C90000}"/>
    <cellStyle name="Total 40 4 2 2 3" xfId="51578" xr:uid="{00000000-0005-0000-0000-0000A7C90000}"/>
    <cellStyle name="Total 40 4 2 3" xfId="51579" xr:uid="{00000000-0005-0000-0000-0000A8C90000}"/>
    <cellStyle name="Total 40 4 2 4" xfId="51580" xr:uid="{00000000-0005-0000-0000-0000A9C90000}"/>
    <cellStyle name="Total 40 4 3" xfId="51581" xr:uid="{00000000-0005-0000-0000-0000AAC90000}"/>
    <cellStyle name="Total 40 4 3 2" xfId="51582" xr:uid="{00000000-0005-0000-0000-0000ABC90000}"/>
    <cellStyle name="Total 40 4 3 2 2" xfId="51583" xr:uid="{00000000-0005-0000-0000-0000ACC90000}"/>
    <cellStyle name="Total 40 4 3 2 3" xfId="51584" xr:uid="{00000000-0005-0000-0000-0000ADC90000}"/>
    <cellStyle name="Total 40 4 3 3" xfId="51585" xr:uid="{00000000-0005-0000-0000-0000AEC90000}"/>
    <cellStyle name="Total 40 4 3 4" xfId="51586" xr:uid="{00000000-0005-0000-0000-0000AFC90000}"/>
    <cellStyle name="Total 40 4 4" xfId="51587" xr:uid="{00000000-0005-0000-0000-0000B0C90000}"/>
    <cellStyle name="Total 40 4 4 2" xfId="51588" xr:uid="{00000000-0005-0000-0000-0000B1C90000}"/>
    <cellStyle name="Total 40 4 4 3" xfId="51589" xr:uid="{00000000-0005-0000-0000-0000B2C90000}"/>
    <cellStyle name="Total 40 4 5" xfId="51590" xr:uid="{00000000-0005-0000-0000-0000B3C90000}"/>
    <cellStyle name="Total 40 4 6" xfId="51591" xr:uid="{00000000-0005-0000-0000-0000B4C90000}"/>
    <cellStyle name="Total 40 5" xfId="51592" xr:uid="{00000000-0005-0000-0000-0000B5C90000}"/>
    <cellStyle name="Total 40 5 2" xfId="51593" xr:uid="{00000000-0005-0000-0000-0000B6C90000}"/>
    <cellStyle name="Total 40 5 2 2" xfId="51594" xr:uid="{00000000-0005-0000-0000-0000B7C90000}"/>
    <cellStyle name="Total 40 5 2 2 2" xfId="51595" xr:uid="{00000000-0005-0000-0000-0000B8C90000}"/>
    <cellStyle name="Total 40 5 2 2 3" xfId="51596" xr:uid="{00000000-0005-0000-0000-0000B9C90000}"/>
    <cellStyle name="Total 40 5 2 3" xfId="51597" xr:uid="{00000000-0005-0000-0000-0000BAC90000}"/>
    <cellStyle name="Total 40 5 2 4" xfId="51598" xr:uid="{00000000-0005-0000-0000-0000BBC90000}"/>
    <cellStyle name="Total 40 5 3" xfId="51599" xr:uid="{00000000-0005-0000-0000-0000BCC90000}"/>
    <cellStyle name="Total 40 5 3 2" xfId="51600" xr:uid="{00000000-0005-0000-0000-0000BDC90000}"/>
    <cellStyle name="Total 40 5 3 2 2" xfId="51601" xr:uid="{00000000-0005-0000-0000-0000BEC90000}"/>
    <cellStyle name="Total 40 5 3 2 3" xfId="51602" xr:uid="{00000000-0005-0000-0000-0000BFC90000}"/>
    <cellStyle name="Total 40 5 3 3" xfId="51603" xr:uid="{00000000-0005-0000-0000-0000C0C90000}"/>
    <cellStyle name="Total 40 5 3 4" xfId="51604" xr:uid="{00000000-0005-0000-0000-0000C1C90000}"/>
    <cellStyle name="Total 40 5 4" xfId="51605" xr:uid="{00000000-0005-0000-0000-0000C2C90000}"/>
    <cellStyle name="Total 40 5 4 2" xfId="51606" xr:uid="{00000000-0005-0000-0000-0000C3C90000}"/>
    <cellStyle name="Total 40 5 4 2 2" xfId="51607" xr:uid="{00000000-0005-0000-0000-0000C4C90000}"/>
    <cellStyle name="Total 40 5 4 2 3" xfId="51608" xr:uid="{00000000-0005-0000-0000-0000C5C90000}"/>
    <cellStyle name="Total 40 5 4 3" xfId="51609" xr:uid="{00000000-0005-0000-0000-0000C6C90000}"/>
    <cellStyle name="Total 40 5 4 4" xfId="51610" xr:uid="{00000000-0005-0000-0000-0000C7C90000}"/>
    <cellStyle name="Total 40 5 5" xfId="51611" xr:uid="{00000000-0005-0000-0000-0000C8C90000}"/>
    <cellStyle name="Total 40 5 5 2" xfId="51612" xr:uid="{00000000-0005-0000-0000-0000C9C90000}"/>
    <cellStyle name="Total 40 5 5 3" xfId="51613" xr:uid="{00000000-0005-0000-0000-0000CAC90000}"/>
    <cellStyle name="Total 40 5 6" xfId="51614" xr:uid="{00000000-0005-0000-0000-0000CBC90000}"/>
    <cellStyle name="Total 40 5 7" xfId="51615" xr:uid="{00000000-0005-0000-0000-0000CCC90000}"/>
    <cellStyle name="Total 40 6" xfId="51616" xr:uid="{00000000-0005-0000-0000-0000CDC90000}"/>
    <cellStyle name="Total 40 6 2" xfId="51617" xr:uid="{00000000-0005-0000-0000-0000CEC90000}"/>
    <cellStyle name="Total 40 6 2 2" xfId="51618" xr:uid="{00000000-0005-0000-0000-0000CFC90000}"/>
    <cellStyle name="Total 40 6 2 2 2" xfId="51619" xr:uid="{00000000-0005-0000-0000-0000D0C90000}"/>
    <cellStyle name="Total 40 6 2 2 3" xfId="51620" xr:uid="{00000000-0005-0000-0000-0000D1C90000}"/>
    <cellStyle name="Total 40 6 2 3" xfId="51621" xr:uid="{00000000-0005-0000-0000-0000D2C90000}"/>
    <cellStyle name="Total 40 6 2 4" xfId="51622" xr:uid="{00000000-0005-0000-0000-0000D3C90000}"/>
    <cellStyle name="Total 40 6 3" xfId="51623" xr:uid="{00000000-0005-0000-0000-0000D4C90000}"/>
    <cellStyle name="Total 40 6 3 2" xfId="51624" xr:uid="{00000000-0005-0000-0000-0000D5C90000}"/>
    <cellStyle name="Total 40 6 3 2 2" xfId="51625" xr:uid="{00000000-0005-0000-0000-0000D6C90000}"/>
    <cellStyle name="Total 40 6 3 2 3" xfId="51626" xr:uid="{00000000-0005-0000-0000-0000D7C90000}"/>
    <cellStyle name="Total 40 6 3 3" xfId="51627" xr:uid="{00000000-0005-0000-0000-0000D8C90000}"/>
    <cellStyle name="Total 40 6 3 4" xfId="51628" xr:uid="{00000000-0005-0000-0000-0000D9C90000}"/>
    <cellStyle name="Total 40 6 4" xfId="51629" xr:uid="{00000000-0005-0000-0000-0000DAC90000}"/>
    <cellStyle name="Total 40 6 4 2" xfId="51630" xr:uid="{00000000-0005-0000-0000-0000DBC90000}"/>
    <cellStyle name="Total 40 6 4 3" xfId="51631" xr:uid="{00000000-0005-0000-0000-0000DCC90000}"/>
    <cellStyle name="Total 40 6 5" xfId="51632" xr:uid="{00000000-0005-0000-0000-0000DDC90000}"/>
    <cellStyle name="Total 40 6 6" xfId="51633" xr:uid="{00000000-0005-0000-0000-0000DEC90000}"/>
    <cellStyle name="Total 40 7" xfId="51634" xr:uid="{00000000-0005-0000-0000-0000DFC90000}"/>
    <cellStyle name="Total 40 7 2" xfId="51635" xr:uid="{00000000-0005-0000-0000-0000E0C90000}"/>
    <cellStyle name="Total 40 7 2 2" xfId="51636" xr:uid="{00000000-0005-0000-0000-0000E1C90000}"/>
    <cellStyle name="Total 40 7 2 3" xfId="51637" xr:uid="{00000000-0005-0000-0000-0000E2C90000}"/>
    <cellStyle name="Total 40 7 3" xfId="51638" xr:uid="{00000000-0005-0000-0000-0000E3C90000}"/>
    <cellStyle name="Total 40 7 4" xfId="51639" xr:uid="{00000000-0005-0000-0000-0000E4C90000}"/>
    <cellStyle name="Total 40 8" xfId="51640" xr:uid="{00000000-0005-0000-0000-0000E5C90000}"/>
    <cellStyle name="Total 40 8 2" xfId="51641" xr:uid="{00000000-0005-0000-0000-0000E6C90000}"/>
    <cellStyle name="Total 40 8 2 2" xfId="51642" xr:uid="{00000000-0005-0000-0000-0000E7C90000}"/>
    <cellStyle name="Total 40 8 2 3" xfId="51643" xr:uid="{00000000-0005-0000-0000-0000E8C90000}"/>
    <cellStyle name="Total 40 8 3" xfId="51644" xr:uid="{00000000-0005-0000-0000-0000E9C90000}"/>
    <cellStyle name="Total 40 8 4" xfId="51645" xr:uid="{00000000-0005-0000-0000-0000EAC90000}"/>
    <cellStyle name="Total 40 9" xfId="51646" xr:uid="{00000000-0005-0000-0000-0000EBC90000}"/>
    <cellStyle name="Total 40 9 2" xfId="51647" xr:uid="{00000000-0005-0000-0000-0000ECC90000}"/>
    <cellStyle name="Total 40 9 2 2" xfId="51648" xr:uid="{00000000-0005-0000-0000-0000EDC90000}"/>
    <cellStyle name="Total 40 9 2 3" xfId="51649" xr:uid="{00000000-0005-0000-0000-0000EEC90000}"/>
    <cellStyle name="Total 40 9 3" xfId="51650" xr:uid="{00000000-0005-0000-0000-0000EFC90000}"/>
    <cellStyle name="Total 40 9 4" xfId="51651" xr:uid="{00000000-0005-0000-0000-0000F0C90000}"/>
    <cellStyle name="Total 41" xfId="51652" xr:uid="{00000000-0005-0000-0000-0000F1C90000}"/>
    <cellStyle name="Total 41 10" xfId="51653" xr:uid="{00000000-0005-0000-0000-0000F2C90000}"/>
    <cellStyle name="Total 41 10 2" xfId="51654" xr:uid="{00000000-0005-0000-0000-0000F3C90000}"/>
    <cellStyle name="Total 41 10 3" xfId="51655" xr:uid="{00000000-0005-0000-0000-0000F4C90000}"/>
    <cellStyle name="Total 41 11" xfId="51656" xr:uid="{00000000-0005-0000-0000-0000F5C90000}"/>
    <cellStyle name="Total 41 11 2" xfId="51657" xr:uid="{00000000-0005-0000-0000-0000F6C90000}"/>
    <cellStyle name="Total 41 11 3" xfId="51658" xr:uid="{00000000-0005-0000-0000-0000F7C90000}"/>
    <cellStyle name="Total 41 12" xfId="51659" xr:uid="{00000000-0005-0000-0000-0000F8C90000}"/>
    <cellStyle name="Total 41 12 2" xfId="51660" xr:uid="{00000000-0005-0000-0000-0000F9C90000}"/>
    <cellStyle name="Total 41 12 3" xfId="51661" xr:uid="{00000000-0005-0000-0000-0000FAC90000}"/>
    <cellStyle name="Total 41 13" xfId="51662" xr:uid="{00000000-0005-0000-0000-0000FBC90000}"/>
    <cellStyle name="Total 41 2" xfId="51663" xr:uid="{00000000-0005-0000-0000-0000FCC90000}"/>
    <cellStyle name="Total 41 2 2" xfId="51664" xr:uid="{00000000-0005-0000-0000-0000FDC90000}"/>
    <cellStyle name="Total 41 2 2 2" xfId="51665" xr:uid="{00000000-0005-0000-0000-0000FEC90000}"/>
    <cellStyle name="Total 41 2 2 2 2" xfId="51666" xr:uid="{00000000-0005-0000-0000-0000FFC90000}"/>
    <cellStyle name="Total 41 2 2 2 3" xfId="51667" xr:uid="{00000000-0005-0000-0000-000000CA0000}"/>
    <cellStyle name="Total 41 2 2 3" xfId="51668" xr:uid="{00000000-0005-0000-0000-000001CA0000}"/>
    <cellStyle name="Total 41 2 2 4" xfId="51669" xr:uid="{00000000-0005-0000-0000-000002CA0000}"/>
    <cellStyle name="Total 41 2 3" xfId="51670" xr:uid="{00000000-0005-0000-0000-000003CA0000}"/>
    <cellStyle name="Total 41 2 3 2" xfId="51671" xr:uid="{00000000-0005-0000-0000-000004CA0000}"/>
    <cellStyle name="Total 41 2 3 2 2" xfId="51672" xr:uid="{00000000-0005-0000-0000-000005CA0000}"/>
    <cellStyle name="Total 41 2 3 2 3" xfId="51673" xr:uid="{00000000-0005-0000-0000-000006CA0000}"/>
    <cellStyle name="Total 41 2 3 3" xfId="51674" xr:uid="{00000000-0005-0000-0000-000007CA0000}"/>
    <cellStyle name="Total 41 2 3 4" xfId="51675" xr:uid="{00000000-0005-0000-0000-000008CA0000}"/>
    <cellStyle name="Total 41 2 4" xfId="51676" xr:uid="{00000000-0005-0000-0000-000009CA0000}"/>
    <cellStyle name="Total 41 2 4 2" xfId="51677" xr:uid="{00000000-0005-0000-0000-00000ACA0000}"/>
    <cellStyle name="Total 41 2 4 3" xfId="51678" xr:uid="{00000000-0005-0000-0000-00000BCA0000}"/>
    <cellStyle name="Total 41 2 5" xfId="51679" xr:uid="{00000000-0005-0000-0000-00000CCA0000}"/>
    <cellStyle name="Total 41 2 5 2" xfId="51680" xr:uid="{00000000-0005-0000-0000-00000DCA0000}"/>
    <cellStyle name="Total 41 2 5 3" xfId="51681" xr:uid="{00000000-0005-0000-0000-00000ECA0000}"/>
    <cellStyle name="Total 41 2 6" xfId="51682" xr:uid="{00000000-0005-0000-0000-00000FCA0000}"/>
    <cellStyle name="Total 41 2 7" xfId="51683" xr:uid="{00000000-0005-0000-0000-000010CA0000}"/>
    <cellStyle name="Total 41 3" xfId="51684" xr:uid="{00000000-0005-0000-0000-000011CA0000}"/>
    <cellStyle name="Total 41 3 2" xfId="51685" xr:uid="{00000000-0005-0000-0000-000012CA0000}"/>
    <cellStyle name="Total 41 3 2 2" xfId="51686" xr:uid="{00000000-0005-0000-0000-000013CA0000}"/>
    <cellStyle name="Total 41 3 2 2 2" xfId="51687" xr:uid="{00000000-0005-0000-0000-000014CA0000}"/>
    <cellStyle name="Total 41 3 2 2 3" xfId="51688" xr:uid="{00000000-0005-0000-0000-000015CA0000}"/>
    <cellStyle name="Total 41 3 2 3" xfId="51689" xr:uid="{00000000-0005-0000-0000-000016CA0000}"/>
    <cellStyle name="Total 41 3 2 4" xfId="51690" xr:uid="{00000000-0005-0000-0000-000017CA0000}"/>
    <cellStyle name="Total 41 3 3" xfId="51691" xr:uid="{00000000-0005-0000-0000-000018CA0000}"/>
    <cellStyle name="Total 41 3 3 2" xfId="51692" xr:uid="{00000000-0005-0000-0000-000019CA0000}"/>
    <cellStyle name="Total 41 3 3 2 2" xfId="51693" xr:uid="{00000000-0005-0000-0000-00001ACA0000}"/>
    <cellStyle name="Total 41 3 3 2 3" xfId="51694" xr:uid="{00000000-0005-0000-0000-00001BCA0000}"/>
    <cellStyle name="Total 41 3 3 3" xfId="51695" xr:uid="{00000000-0005-0000-0000-00001CCA0000}"/>
    <cellStyle name="Total 41 3 3 4" xfId="51696" xr:uid="{00000000-0005-0000-0000-00001DCA0000}"/>
    <cellStyle name="Total 41 3 4" xfId="51697" xr:uid="{00000000-0005-0000-0000-00001ECA0000}"/>
    <cellStyle name="Total 41 3 4 2" xfId="51698" xr:uid="{00000000-0005-0000-0000-00001FCA0000}"/>
    <cellStyle name="Total 41 3 4 3" xfId="51699" xr:uid="{00000000-0005-0000-0000-000020CA0000}"/>
    <cellStyle name="Total 41 3 5" xfId="51700" xr:uid="{00000000-0005-0000-0000-000021CA0000}"/>
    <cellStyle name="Total 41 3 6" xfId="51701" xr:uid="{00000000-0005-0000-0000-000022CA0000}"/>
    <cellStyle name="Total 41 4" xfId="51702" xr:uid="{00000000-0005-0000-0000-000023CA0000}"/>
    <cellStyle name="Total 41 4 2" xfId="51703" xr:uid="{00000000-0005-0000-0000-000024CA0000}"/>
    <cellStyle name="Total 41 4 2 2" xfId="51704" xr:uid="{00000000-0005-0000-0000-000025CA0000}"/>
    <cellStyle name="Total 41 4 2 2 2" xfId="51705" xr:uid="{00000000-0005-0000-0000-000026CA0000}"/>
    <cellStyle name="Total 41 4 2 2 3" xfId="51706" xr:uid="{00000000-0005-0000-0000-000027CA0000}"/>
    <cellStyle name="Total 41 4 2 3" xfId="51707" xr:uid="{00000000-0005-0000-0000-000028CA0000}"/>
    <cellStyle name="Total 41 4 2 4" xfId="51708" xr:uid="{00000000-0005-0000-0000-000029CA0000}"/>
    <cellStyle name="Total 41 4 3" xfId="51709" xr:uid="{00000000-0005-0000-0000-00002ACA0000}"/>
    <cellStyle name="Total 41 4 3 2" xfId="51710" xr:uid="{00000000-0005-0000-0000-00002BCA0000}"/>
    <cellStyle name="Total 41 4 3 2 2" xfId="51711" xr:uid="{00000000-0005-0000-0000-00002CCA0000}"/>
    <cellStyle name="Total 41 4 3 2 3" xfId="51712" xr:uid="{00000000-0005-0000-0000-00002DCA0000}"/>
    <cellStyle name="Total 41 4 3 3" xfId="51713" xr:uid="{00000000-0005-0000-0000-00002ECA0000}"/>
    <cellStyle name="Total 41 4 3 4" xfId="51714" xr:uid="{00000000-0005-0000-0000-00002FCA0000}"/>
    <cellStyle name="Total 41 4 4" xfId="51715" xr:uid="{00000000-0005-0000-0000-000030CA0000}"/>
    <cellStyle name="Total 41 4 4 2" xfId="51716" xr:uid="{00000000-0005-0000-0000-000031CA0000}"/>
    <cellStyle name="Total 41 4 4 3" xfId="51717" xr:uid="{00000000-0005-0000-0000-000032CA0000}"/>
    <cellStyle name="Total 41 4 5" xfId="51718" xr:uid="{00000000-0005-0000-0000-000033CA0000}"/>
    <cellStyle name="Total 41 4 6" xfId="51719" xr:uid="{00000000-0005-0000-0000-000034CA0000}"/>
    <cellStyle name="Total 41 5" xfId="51720" xr:uid="{00000000-0005-0000-0000-000035CA0000}"/>
    <cellStyle name="Total 41 5 2" xfId="51721" xr:uid="{00000000-0005-0000-0000-000036CA0000}"/>
    <cellStyle name="Total 41 5 2 2" xfId="51722" xr:uid="{00000000-0005-0000-0000-000037CA0000}"/>
    <cellStyle name="Total 41 5 2 2 2" xfId="51723" xr:uid="{00000000-0005-0000-0000-000038CA0000}"/>
    <cellStyle name="Total 41 5 2 2 3" xfId="51724" xr:uid="{00000000-0005-0000-0000-000039CA0000}"/>
    <cellStyle name="Total 41 5 2 3" xfId="51725" xr:uid="{00000000-0005-0000-0000-00003ACA0000}"/>
    <cellStyle name="Total 41 5 2 4" xfId="51726" xr:uid="{00000000-0005-0000-0000-00003BCA0000}"/>
    <cellStyle name="Total 41 5 3" xfId="51727" xr:uid="{00000000-0005-0000-0000-00003CCA0000}"/>
    <cellStyle name="Total 41 5 3 2" xfId="51728" xr:uid="{00000000-0005-0000-0000-00003DCA0000}"/>
    <cellStyle name="Total 41 5 3 2 2" xfId="51729" xr:uid="{00000000-0005-0000-0000-00003ECA0000}"/>
    <cellStyle name="Total 41 5 3 2 3" xfId="51730" xr:uid="{00000000-0005-0000-0000-00003FCA0000}"/>
    <cellStyle name="Total 41 5 3 3" xfId="51731" xr:uid="{00000000-0005-0000-0000-000040CA0000}"/>
    <cellStyle name="Total 41 5 3 4" xfId="51732" xr:uid="{00000000-0005-0000-0000-000041CA0000}"/>
    <cellStyle name="Total 41 5 4" xfId="51733" xr:uid="{00000000-0005-0000-0000-000042CA0000}"/>
    <cellStyle name="Total 41 5 4 2" xfId="51734" xr:uid="{00000000-0005-0000-0000-000043CA0000}"/>
    <cellStyle name="Total 41 5 4 2 2" xfId="51735" xr:uid="{00000000-0005-0000-0000-000044CA0000}"/>
    <cellStyle name="Total 41 5 4 2 3" xfId="51736" xr:uid="{00000000-0005-0000-0000-000045CA0000}"/>
    <cellStyle name="Total 41 5 4 3" xfId="51737" xr:uid="{00000000-0005-0000-0000-000046CA0000}"/>
    <cellStyle name="Total 41 5 4 4" xfId="51738" xr:uid="{00000000-0005-0000-0000-000047CA0000}"/>
    <cellStyle name="Total 41 5 5" xfId="51739" xr:uid="{00000000-0005-0000-0000-000048CA0000}"/>
    <cellStyle name="Total 41 5 5 2" xfId="51740" xr:uid="{00000000-0005-0000-0000-000049CA0000}"/>
    <cellStyle name="Total 41 5 5 3" xfId="51741" xr:uid="{00000000-0005-0000-0000-00004ACA0000}"/>
    <cellStyle name="Total 41 5 6" xfId="51742" xr:uid="{00000000-0005-0000-0000-00004BCA0000}"/>
    <cellStyle name="Total 41 5 7" xfId="51743" xr:uid="{00000000-0005-0000-0000-00004CCA0000}"/>
    <cellStyle name="Total 41 6" xfId="51744" xr:uid="{00000000-0005-0000-0000-00004DCA0000}"/>
    <cellStyle name="Total 41 6 2" xfId="51745" xr:uid="{00000000-0005-0000-0000-00004ECA0000}"/>
    <cellStyle name="Total 41 6 2 2" xfId="51746" xr:uid="{00000000-0005-0000-0000-00004FCA0000}"/>
    <cellStyle name="Total 41 6 2 2 2" xfId="51747" xr:uid="{00000000-0005-0000-0000-000050CA0000}"/>
    <cellStyle name="Total 41 6 2 2 3" xfId="51748" xr:uid="{00000000-0005-0000-0000-000051CA0000}"/>
    <cellStyle name="Total 41 6 2 3" xfId="51749" xr:uid="{00000000-0005-0000-0000-000052CA0000}"/>
    <cellStyle name="Total 41 6 2 4" xfId="51750" xr:uid="{00000000-0005-0000-0000-000053CA0000}"/>
    <cellStyle name="Total 41 6 3" xfId="51751" xr:uid="{00000000-0005-0000-0000-000054CA0000}"/>
    <cellStyle name="Total 41 6 3 2" xfId="51752" xr:uid="{00000000-0005-0000-0000-000055CA0000}"/>
    <cellStyle name="Total 41 6 3 2 2" xfId="51753" xr:uid="{00000000-0005-0000-0000-000056CA0000}"/>
    <cellStyle name="Total 41 6 3 2 3" xfId="51754" xr:uid="{00000000-0005-0000-0000-000057CA0000}"/>
    <cellStyle name="Total 41 6 3 3" xfId="51755" xr:uid="{00000000-0005-0000-0000-000058CA0000}"/>
    <cellStyle name="Total 41 6 3 4" xfId="51756" xr:uid="{00000000-0005-0000-0000-000059CA0000}"/>
    <cellStyle name="Total 41 6 4" xfId="51757" xr:uid="{00000000-0005-0000-0000-00005ACA0000}"/>
    <cellStyle name="Total 41 6 4 2" xfId="51758" xr:uid="{00000000-0005-0000-0000-00005BCA0000}"/>
    <cellStyle name="Total 41 6 4 3" xfId="51759" xr:uid="{00000000-0005-0000-0000-00005CCA0000}"/>
    <cellStyle name="Total 41 6 5" xfId="51760" xr:uid="{00000000-0005-0000-0000-00005DCA0000}"/>
    <cellStyle name="Total 41 6 6" xfId="51761" xr:uid="{00000000-0005-0000-0000-00005ECA0000}"/>
    <cellStyle name="Total 41 7" xfId="51762" xr:uid="{00000000-0005-0000-0000-00005FCA0000}"/>
    <cellStyle name="Total 41 7 2" xfId="51763" xr:uid="{00000000-0005-0000-0000-000060CA0000}"/>
    <cellStyle name="Total 41 7 2 2" xfId="51764" xr:uid="{00000000-0005-0000-0000-000061CA0000}"/>
    <cellStyle name="Total 41 7 2 3" xfId="51765" xr:uid="{00000000-0005-0000-0000-000062CA0000}"/>
    <cellStyle name="Total 41 7 3" xfId="51766" xr:uid="{00000000-0005-0000-0000-000063CA0000}"/>
    <cellStyle name="Total 41 7 4" xfId="51767" xr:uid="{00000000-0005-0000-0000-000064CA0000}"/>
    <cellStyle name="Total 41 8" xfId="51768" xr:uid="{00000000-0005-0000-0000-000065CA0000}"/>
    <cellStyle name="Total 41 8 2" xfId="51769" xr:uid="{00000000-0005-0000-0000-000066CA0000}"/>
    <cellStyle name="Total 41 8 2 2" xfId="51770" xr:uid="{00000000-0005-0000-0000-000067CA0000}"/>
    <cellStyle name="Total 41 8 2 3" xfId="51771" xr:uid="{00000000-0005-0000-0000-000068CA0000}"/>
    <cellStyle name="Total 41 8 3" xfId="51772" xr:uid="{00000000-0005-0000-0000-000069CA0000}"/>
    <cellStyle name="Total 41 8 4" xfId="51773" xr:uid="{00000000-0005-0000-0000-00006ACA0000}"/>
    <cellStyle name="Total 41 9" xfId="51774" xr:uid="{00000000-0005-0000-0000-00006BCA0000}"/>
    <cellStyle name="Total 41 9 2" xfId="51775" xr:uid="{00000000-0005-0000-0000-00006CCA0000}"/>
    <cellStyle name="Total 41 9 2 2" xfId="51776" xr:uid="{00000000-0005-0000-0000-00006DCA0000}"/>
    <cellStyle name="Total 41 9 2 3" xfId="51777" xr:uid="{00000000-0005-0000-0000-00006ECA0000}"/>
    <cellStyle name="Total 41 9 3" xfId="51778" xr:uid="{00000000-0005-0000-0000-00006FCA0000}"/>
    <cellStyle name="Total 41 9 4" xfId="51779" xr:uid="{00000000-0005-0000-0000-000070CA0000}"/>
    <cellStyle name="Total 42" xfId="51780" xr:uid="{00000000-0005-0000-0000-000071CA0000}"/>
    <cellStyle name="Total 42 10" xfId="51781" xr:uid="{00000000-0005-0000-0000-000072CA0000}"/>
    <cellStyle name="Total 42 10 2" xfId="51782" xr:uid="{00000000-0005-0000-0000-000073CA0000}"/>
    <cellStyle name="Total 42 10 3" xfId="51783" xr:uid="{00000000-0005-0000-0000-000074CA0000}"/>
    <cellStyle name="Total 42 11" xfId="51784" xr:uid="{00000000-0005-0000-0000-000075CA0000}"/>
    <cellStyle name="Total 42 11 2" xfId="51785" xr:uid="{00000000-0005-0000-0000-000076CA0000}"/>
    <cellStyle name="Total 42 11 3" xfId="51786" xr:uid="{00000000-0005-0000-0000-000077CA0000}"/>
    <cellStyle name="Total 42 12" xfId="51787" xr:uid="{00000000-0005-0000-0000-000078CA0000}"/>
    <cellStyle name="Total 42 12 2" xfId="51788" xr:uid="{00000000-0005-0000-0000-000079CA0000}"/>
    <cellStyle name="Total 42 12 3" xfId="51789" xr:uid="{00000000-0005-0000-0000-00007ACA0000}"/>
    <cellStyle name="Total 42 13" xfId="51790" xr:uid="{00000000-0005-0000-0000-00007BCA0000}"/>
    <cellStyle name="Total 42 2" xfId="51791" xr:uid="{00000000-0005-0000-0000-00007CCA0000}"/>
    <cellStyle name="Total 42 2 2" xfId="51792" xr:uid="{00000000-0005-0000-0000-00007DCA0000}"/>
    <cellStyle name="Total 42 2 2 2" xfId="51793" xr:uid="{00000000-0005-0000-0000-00007ECA0000}"/>
    <cellStyle name="Total 42 2 2 2 2" xfId="51794" xr:uid="{00000000-0005-0000-0000-00007FCA0000}"/>
    <cellStyle name="Total 42 2 2 2 3" xfId="51795" xr:uid="{00000000-0005-0000-0000-000080CA0000}"/>
    <cellStyle name="Total 42 2 2 3" xfId="51796" xr:uid="{00000000-0005-0000-0000-000081CA0000}"/>
    <cellStyle name="Total 42 2 2 4" xfId="51797" xr:uid="{00000000-0005-0000-0000-000082CA0000}"/>
    <cellStyle name="Total 42 2 3" xfId="51798" xr:uid="{00000000-0005-0000-0000-000083CA0000}"/>
    <cellStyle name="Total 42 2 3 2" xfId="51799" xr:uid="{00000000-0005-0000-0000-000084CA0000}"/>
    <cellStyle name="Total 42 2 3 2 2" xfId="51800" xr:uid="{00000000-0005-0000-0000-000085CA0000}"/>
    <cellStyle name="Total 42 2 3 2 3" xfId="51801" xr:uid="{00000000-0005-0000-0000-000086CA0000}"/>
    <cellStyle name="Total 42 2 3 3" xfId="51802" xr:uid="{00000000-0005-0000-0000-000087CA0000}"/>
    <cellStyle name="Total 42 2 3 4" xfId="51803" xr:uid="{00000000-0005-0000-0000-000088CA0000}"/>
    <cellStyle name="Total 42 2 4" xfId="51804" xr:uid="{00000000-0005-0000-0000-000089CA0000}"/>
    <cellStyle name="Total 42 2 4 2" xfId="51805" xr:uid="{00000000-0005-0000-0000-00008ACA0000}"/>
    <cellStyle name="Total 42 2 4 3" xfId="51806" xr:uid="{00000000-0005-0000-0000-00008BCA0000}"/>
    <cellStyle name="Total 42 2 5" xfId="51807" xr:uid="{00000000-0005-0000-0000-00008CCA0000}"/>
    <cellStyle name="Total 42 2 5 2" xfId="51808" xr:uid="{00000000-0005-0000-0000-00008DCA0000}"/>
    <cellStyle name="Total 42 2 5 3" xfId="51809" xr:uid="{00000000-0005-0000-0000-00008ECA0000}"/>
    <cellStyle name="Total 42 2 6" xfId="51810" xr:uid="{00000000-0005-0000-0000-00008FCA0000}"/>
    <cellStyle name="Total 42 2 7" xfId="51811" xr:uid="{00000000-0005-0000-0000-000090CA0000}"/>
    <cellStyle name="Total 42 3" xfId="51812" xr:uid="{00000000-0005-0000-0000-000091CA0000}"/>
    <cellStyle name="Total 42 3 2" xfId="51813" xr:uid="{00000000-0005-0000-0000-000092CA0000}"/>
    <cellStyle name="Total 42 3 2 2" xfId="51814" xr:uid="{00000000-0005-0000-0000-000093CA0000}"/>
    <cellStyle name="Total 42 3 2 2 2" xfId="51815" xr:uid="{00000000-0005-0000-0000-000094CA0000}"/>
    <cellStyle name="Total 42 3 2 2 3" xfId="51816" xr:uid="{00000000-0005-0000-0000-000095CA0000}"/>
    <cellStyle name="Total 42 3 2 3" xfId="51817" xr:uid="{00000000-0005-0000-0000-000096CA0000}"/>
    <cellStyle name="Total 42 3 2 4" xfId="51818" xr:uid="{00000000-0005-0000-0000-000097CA0000}"/>
    <cellStyle name="Total 42 3 3" xfId="51819" xr:uid="{00000000-0005-0000-0000-000098CA0000}"/>
    <cellStyle name="Total 42 3 3 2" xfId="51820" xr:uid="{00000000-0005-0000-0000-000099CA0000}"/>
    <cellStyle name="Total 42 3 3 2 2" xfId="51821" xr:uid="{00000000-0005-0000-0000-00009ACA0000}"/>
    <cellStyle name="Total 42 3 3 2 3" xfId="51822" xr:uid="{00000000-0005-0000-0000-00009BCA0000}"/>
    <cellStyle name="Total 42 3 3 3" xfId="51823" xr:uid="{00000000-0005-0000-0000-00009CCA0000}"/>
    <cellStyle name="Total 42 3 3 4" xfId="51824" xr:uid="{00000000-0005-0000-0000-00009DCA0000}"/>
    <cellStyle name="Total 42 3 4" xfId="51825" xr:uid="{00000000-0005-0000-0000-00009ECA0000}"/>
    <cellStyle name="Total 42 3 4 2" xfId="51826" xr:uid="{00000000-0005-0000-0000-00009FCA0000}"/>
    <cellStyle name="Total 42 3 4 3" xfId="51827" xr:uid="{00000000-0005-0000-0000-0000A0CA0000}"/>
    <cellStyle name="Total 42 3 5" xfId="51828" xr:uid="{00000000-0005-0000-0000-0000A1CA0000}"/>
    <cellStyle name="Total 42 3 6" xfId="51829" xr:uid="{00000000-0005-0000-0000-0000A2CA0000}"/>
    <cellStyle name="Total 42 4" xfId="51830" xr:uid="{00000000-0005-0000-0000-0000A3CA0000}"/>
    <cellStyle name="Total 42 4 2" xfId="51831" xr:uid="{00000000-0005-0000-0000-0000A4CA0000}"/>
    <cellStyle name="Total 42 4 2 2" xfId="51832" xr:uid="{00000000-0005-0000-0000-0000A5CA0000}"/>
    <cellStyle name="Total 42 4 2 2 2" xfId="51833" xr:uid="{00000000-0005-0000-0000-0000A6CA0000}"/>
    <cellStyle name="Total 42 4 2 2 3" xfId="51834" xr:uid="{00000000-0005-0000-0000-0000A7CA0000}"/>
    <cellStyle name="Total 42 4 2 3" xfId="51835" xr:uid="{00000000-0005-0000-0000-0000A8CA0000}"/>
    <cellStyle name="Total 42 4 2 4" xfId="51836" xr:uid="{00000000-0005-0000-0000-0000A9CA0000}"/>
    <cellStyle name="Total 42 4 3" xfId="51837" xr:uid="{00000000-0005-0000-0000-0000AACA0000}"/>
    <cellStyle name="Total 42 4 3 2" xfId="51838" xr:uid="{00000000-0005-0000-0000-0000ABCA0000}"/>
    <cellStyle name="Total 42 4 3 2 2" xfId="51839" xr:uid="{00000000-0005-0000-0000-0000ACCA0000}"/>
    <cellStyle name="Total 42 4 3 2 3" xfId="51840" xr:uid="{00000000-0005-0000-0000-0000ADCA0000}"/>
    <cellStyle name="Total 42 4 3 3" xfId="51841" xr:uid="{00000000-0005-0000-0000-0000AECA0000}"/>
    <cellStyle name="Total 42 4 3 4" xfId="51842" xr:uid="{00000000-0005-0000-0000-0000AFCA0000}"/>
    <cellStyle name="Total 42 4 4" xfId="51843" xr:uid="{00000000-0005-0000-0000-0000B0CA0000}"/>
    <cellStyle name="Total 42 4 4 2" xfId="51844" xr:uid="{00000000-0005-0000-0000-0000B1CA0000}"/>
    <cellStyle name="Total 42 4 4 3" xfId="51845" xr:uid="{00000000-0005-0000-0000-0000B2CA0000}"/>
    <cellStyle name="Total 42 4 5" xfId="51846" xr:uid="{00000000-0005-0000-0000-0000B3CA0000}"/>
    <cellStyle name="Total 42 4 6" xfId="51847" xr:uid="{00000000-0005-0000-0000-0000B4CA0000}"/>
    <cellStyle name="Total 42 5" xfId="51848" xr:uid="{00000000-0005-0000-0000-0000B5CA0000}"/>
    <cellStyle name="Total 42 5 2" xfId="51849" xr:uid="{00000000-0005-0000-0000-0000B6CA0000}"/>
    <cellStyle name="Total 42 5 2 2" xfId="51850" xr:uid="{00000000-0005-0000-0000-0000B7CA0000}"/>
    <cellStyle name="Total 42 5 2 2 2" xfId="51851" xr:uid="{00000000-0005-0000-0000-0000B8CA0000}"/>
    <cellStyle name="Total 42 5 2 2 3" xfId="51852" xr:uid="{00000000-0005-0000-0000-0000B9CA0000}"/>
    <cellStyle name="Total 42 5 2 3" xfId="51853" xr:uid="{00000000-0005-0000-0000-0000BACA0000}"/>
    <cellStyle name="Total 42 5 2 4" xfId="51854" xr:uid="{00000000-0005-0000-0000-0000BBCA0000}"/>
    <cellStyle name="Total 42 5 3" xfId="51855" xr:uid="{00000000-0005-0000-0000-0000BCCA0000}"/>
    <cellStyle name="Total 42 5 3 2" xfId="51856" xr:uid="{00000000-0005-0000-0000-0000BDCA0000}"/>
    <cellStyle name="Total 42 5 3 2 2" xfId="51857" xr:uid="{00000000-0005-0000-0000-0000BECA0000}"/>
    <cellStyle name="Total 42 5 3 2 3" xfId="51858" xr:uid="{00000000-0005-0000-0000-0000BFCA0000}"/>
    <cellStyle name="Total 42 5 3 3" xfId="51859" xr:uid="{00000000-0005-0000-0000-0000C0CA0000}"/>
    <cellStyle name="Total 42 5 3 4" xfId="51860" xr:uid="{00000000-0005-0000-0000-0000C1CA0000}"/>
    <cellStyle name="Total 42 5 4" xfId="51861" xr:uid="{00000000-0005-0000-0000-0000C2CA0000}"/>
    <cellStyle name="Total 42 5 4 2" xfId="51862" xr:uid="{00000000-0005-0000-0000-0000C3CA0000}"/>
    <cellStyle name="Total 42 5 4 2 2" xfId="51863" xr:uid="{00000000-0005-0000-0000-0000C4CA0000}"/>
    <cellStyle name="Total 42 5 4 2 3" xfId="51864" xr:uid="{00000000-0005-0000-0000-0000C5CA0000}"/>
    <cellStyle name="Total 42 5 4 3" xfId="51865" xr:uid="{00000000-0005-0000-0000-0000C6CA0000}"/>
    <cellStyle name="Total 42 5 4 4" xfId="51866" xr:uid="{00000000-0005-0000-0000-0000C7CA0000}"/>
    <cellStyle name="Total 42 5 5" xfId="51867" xr:uid="{00000000-0005-0000-0000-0000C8CA0000}"/>
    <cellStyle name="Total 42 5 5 2" xfId="51868" xr:uid="{00000000-0005-0000-0000-0000C9CA0000}"/>
    <cellStyle name="Total 42 5 5 3" xfId="51869" xr:uid="{00000000-0005-0000-0000-0000CACA0000}"/>
    <cellStyle name="Total 42 5 6" xfId="51870" xr:uid="{00000000-0005-0000-0000-0000CBCA0000}"/>
    <cellStyle name="Total 42 5 7" xfId="51871" xr:uid="{00000000-0005-0000-0000-0000CCCA0000}"/>
    <cellStyle name="Total 42 6" xfId="51872" xr:uid="{00000000-0005-0000-0000-0000CDCA0000}"/>
    <cellStyle name="Total 42 6 2" xfId="51873" xr:uid="{00000000-0005-0000-0000-0000CECA0000}"/>
    <cellStyle name="Total 42 6 2 2" xfId="51874" xr:uid="{00000000-0005-0000-0000-0000CFCA0000}"/>
    <cellStyle name="Total 42 6 2 2 2" xfId="51875" xr:uid="{00000000-0005-0000-0000-0000D0CA0000}"/>
    <cellStyle name="Total 42 6 2 2 3" xfId="51876" xr:uid="{00000000-0005-0000-0000-0000D1CA0000}"/>
    <cellStyle name="Total 42 6 2 3" xfId="51877" xr:uid="{00000000-0005-0000-0000-0000D2CA0000}"/>
    <cellStyle name="Total 42 6 2 4" xfId="51878" xr:uid="{00000000-0005-0000-0000-0000D3CA0000}"/>
    <cellStyle name="Total 42 6 3" xfId="51879" xr:uid="{00000000-0005-0000-0000-0000D4CA0000}"/>
    <cellStyle name="Total 42 6 3 2" xfId="51880" xr:uid="{00000000-0005-0000-0000-0000D5CA0000}"/>
    <cellStyle name="Total 42 6 3 2 2" xfId="51881" xr:uid="{00000000-0005-0000-0000-0000D6CA0000}"/>
    <cellStyle name="Total 42 6 3 2 3" xfId="51882" xr:uid="{00000000-0005-0000-0000-0000D7CA0000}"/>
    <cellStyle name="Total 42 6 3 3" xfId="51883" xr:uid="{00000000-0005-0000-0000-0000D8CA0000}"/>
    <cellStyle name="Total 42 6 3 4" xfId="51884" xr:uid="{00000000-0005-0000-0000-0000D9CA0000}"/>
    <cellStyle name="Total 42 6 4" xfId="51885" xr:uid="{00000000-0005-0000-0000-0000DACA0000}"/>
    <cellStyle name="Total 42 6 4 2" xfId="51886" xr:uid="{00000000-0005-0000-0000-0000DBCA0000}"/>
    <cellStyle name="Total 42 6 4 3" xfId="51887" xr:uid="{00000000-0005-0000-0000-0000DCCA0000}"/>
    <cellStyle name="Total 42 6 5" xfId="51888" xr:uid="{00000000-0005-0000-0000-0000DDCA0000}"/>
    <cellStyle name="Total 42 6 6" xfId="51889" xr:uid="{00000000-0005-0000-0000-0000DECA0000}"/>
    <cellStyle name="Total 42 7" xfId="51890" xr:uid="{00000000-0005-0000-0000-0000DFCA0000}"/>
    <cellStyle name="Total 42 7 2" xfId="51891" xr:uid="{00000000-0005-0000-0000-0000E0CA0000}"/>
    <cellStyle name="Total 42 7 2 2" xfId="51892" xr:uid="{00000000-0005-0000-0000-0000E1CA0000}"/>
    <cellStyle name="Total 42 7 2 3" xfId="51893" xr:uid="{00000000-0005-0000-0000-0000E2CA0000}"/>
    <cellStyle name="Total 42 7 3" xfId="51894" xr:uid="{00000000-0005-0000-0000-0000E3CA0000}"/>
    <cellStyle name="Total 42 7 4" xfId="51895" xr:uid="{00000000-0005-0000-0000-0000E4CA0000}"/>
    <cellStyle name="Total 42 8" xfId="51896" xr:uid="{00000000-0005-0000-0000-0000E5CA0000}"/>
    <cellStyle name="Total 42 8 2" xfId="51897" xr:uid="{00000000-0005-0000-0000-0000E6CA0000}"/>
    <cellStyle name="Total 42 8 2 2" xfId="51898" xr:uid="{00000000-0005-0000-0000-0000E7CA0000}"/>
    <cellStyle name="Total 42 8 2 3" xfId="51899" xr:uid="{00000000-0005-0000-0000-0000E8CA0000}"/>
    <cellStyle name="Total 42 8 3" xfId="51900" xr:uid="{00000000-0005-0000-0000-0000E9CA0000}"/>
    <cellStyle name="Total 42 8 4" xfId="51901" xr:uid="{00000000-0005-0000-0000-0000EACA0000}"/>
    <cellStyle name="Total 42 9" xfId="51902" xr:uid="{00000000-0005-0000-0000-0000EBCA0000}"/>
    <cellStyle name="Total 42 9 2" xfId="51903" xr:uid="{00000000-0005-0000-0000-0000ECCA0000}"/>
    <cellStyle name="Total 42 9 2 2" xfId="51904" xr:uid="{00000000-0005-0000-0000-0000EDCA0000}"/>
    <cellStyle name="Total 42 9 2 3" xfId="51905" xr:uid="{00000000-0005-0000-0000-0000EECA0000}"/>
    <cellStyle name="Total 42 9 3" xfId="51906" xr:uid="{00000000-0005-0000-0000-0000EFCA0000}"/>
    <cellStyle name="Total 42 9 4" xfId="51907" xr:uid="{00000000-0005-0000-0000-0000F0CA0000}"/>
    <cellStyle name="Total 5" xfId="51908" xr:uid="{00000000-0005-0000-0000-0000F1CA0000}"/>
    <cellStyle name="Total 5 10" xfId="51909" xr:uid="{00000000-0005-0000-0000-0000F2CA0000}"/>
    <cellStyle name="Total 5 10 2" xfId="51910" xr:uid="{00000000-0005-0000-0000-0000F3CA0000}"/>
    <cellStyle name="Total 5 10 2 2" xfId="51911" xr:uid="{00000000-0005-0000-0000-0000F4CA0000}"/>
    <cellStyle name="Total 5 10 2 3" xfId="51912" xr:uid="{00000000-0005-0000-0000-0000F5CA0000}"/>
    <cellStyle name="Total 5 10 3" xfId="51913" xr:uid="{00000000-0005-0000-0000-0000F6CA0000}"/>
    <cellStyle name="Total 5 10 4" xfId="51914" xr:uid="{00000000-0005-0000-0000-0000F7CA0000}"/>
    <cellStyle name="Total 5 11" xfId="51915" xr:uid="{00000000-0005-0000-0000-0000F8CA0000}"/>
    <cellStyle name="Total 5 11 2" xfId="51916" xr:uid="{00000000-0005-0000-0000-0000F9CA0000}"/>
    <cellStyle name="Total 5 11 3" xfId="51917" xr:uid="{00000000-0005-0000-0000-0000FACA0000}"/>
    <cellStyle name="Total 5 12" xfId="51918" xr:uid="{00000000-0005-0000-0000-0000FBCA0000}"/>
    <cellStyle name="Total 5 12 2" xfId="51919" xr:uid="{00000000-0005-0000-0000-0000FCCA0000}"/>
    <cellStyle name="Total 5 12 3" xfId="51920" xr:uid="{00000000-0005-0000-0000-0000FDCA0000}"/>
    <cellStyle name="Total 5 13" xfId="51921" xr:uid="{00000000-0005-0000-0000-0000FECA0000}"/>
    <cellStyle name="Total 5 13 2" xfId="51922" xr:uid="{00000000-0005-0000-0000-0000FFCA0000}"/>
    <cellStyle name="Total 5 13 3" xfId="51923" xr:uid="{00000000-0005-0000-0000-000000CB0000}"/>
    <cellStyle name="Total 5 14" xfId="51924" xr:uid="{00000000-0005-0000-0000-000001CB0000}"/>
    <cellStyle name="Total 5 2" xfId="51925" xr:uid="{00000000-0005-0000-0000-000002CB0000}"/>
    <cellStyle name="Total 5 2 10" xfId="51926" xr:uid="{00000000-0005-0000-0000-000003CB0000}"/>
    <cellStyle name="Total 5 2 10 2" xfId="51927" xr:uid="{00000000-0005-0000-0000-000004CB0000}"/>
    <cellStyle name="Total 5 2 10 3" xfId="51928" xr:uid="{00000000-0005-0000-0000-000005CB0000}"/>
    <cellStyle name="Total 5 2 11" xfId="51929" xr:uid="{00000000-0005-0000-0000-000006CB0000}"/>
    <cellStyle name="Total 5 2 12" xfId="51930" xr:uid="{00000000-0005-0000-0000-000007CB0000}"/>
    <cellStyle name="Total 5 2 2" xfId="51931" xr:uid="{00000000-0005-0000-0000-000008CB0000}"/>
    <cellStyle name="Total 5 2 2 2" xfId="51932" xr:uid="{00000000-0005-0000-0000-000009CB0000}"/>
    <cellStyle name="Total 5 2 2 2 2" xfId="51933" xr:uid="{00000000-0005-0000-0000-00000ACB0000}"/>
    <cellStyle name="Total 5 2 2 2 2 2" xfId="51934" xr:uid="{00000000-0005-0000-0000-00000BCB0000}"/>
    <cellStyle name="Total 5 2 2 2 2 3" xfId="51935" xr:uid="{00000000-0005-0000-0000-00000CCB0000}"/>
    <cellStyle name="Total 5 2 2 2 3" xfId="51936" xr:uid="{00000000-0005-0000-0000-00000DCB0000}"/>
    <cellStyle name="Total 5 2 2 2 4" xfId="51937" xr:uid="{00000000-0005-0000-0000-00000ECB0000}"/>
    <cellStyle name="Total 5 2 2 3" xfId="51938" xr:uid="{00000000-0005-0000-0000-00000FCB0000}"/>
    <cellStyle name="Total 5 2 2 3 2" xfId="51939" xr:uid="{00000000-0005-0000-0000-000010CB0000}"/>
    <cellStyle name="Total 5 2 2 3 2 2" xfId="51940" xr:uid="{00000000-0005-0000-0000-000011CB0000}"/>
    <cellStyle name="Total 5 2 2 3 2 3" xfId="51941" xr:uid="{00000000-0005-0000-0000-000012CB0000}"/>
    <cellStyle name="Total 5 2 2 3 3" xfId="51942" xr:uid="{00000000-0005-0000-0000-000013CB0000}"/>
    <cellStyle name="Total 5 2 2 3 4" xfId="51943" xr:uid="{00000000-0005-0000-0000-000014CB0000}"/>
    <cellStyle name="Total 5 2 2 4" xfId="51944" xr:uid="{00000000-0005-0000-0000-000015CB0000}"/>
    <cellStyle name="Total 5 2 2 4 2" xfId="51945" xr:uid="{00000000-0005-0000-0000-000016CB0000}"/>
    <cellStyle name="Total 5 2 2 4 3" xfId="51946" xr:uid="{00000000-0005-0000-0000-000017CB0000}"/>
    <cellStyle name="Total 5 2 2 5" xfId="51947" xr:uid="{00000000-0005-0000-0000-000018CB0000}"/>
    <cellStyle name="Total 5 2 2 6" xfId="51948" xr:uid="{00000000-0005-0000-0000-000019CB0000}"/>
    <cellStyle name="Total 5 2 3" xfId="51949" xr:uid="{00000000-0005-0000-0000-00001ACB0000}"/>
    <cellStyle name="Total 5 2 3 2" xfId="51950" xr:uid="{00000000-0005-0000-0000-00001BCB0000}"/>
    <cellStyle name="Total 5 2 3 2 2" xfId="51951" xr:uid="{00000000-0005-0000-0000-00001CCB0000}"/>
    <cellStyle name="Total 5 2 3 2 2 2" xfId="51952" xr:uid="{00000000-0005-0000-0000-00001DCB0000}"/>
    <cellStyle name="Total 5 2 3 2 2 3" xfId="51953" xr:uid="{00000000-0005-0000-0000-00001ECB0000}"/>
    <cellStyle name="Total 5 2 3 2 3" xfId="51954" xr:uid="{00000000-0005-0000-0000-00001FCB0000}"/>
    <cellStyle name="Total 5 2 3 2 4" xfId="51955" xr:uid="{00000000-0005-0000-0000-000020CB0000}"/>
    <cellStyle name="Total 5 2 3 3" xfId="51956" xr:uid="{00000000-0005-0000-0000-000021CB0000}"/>
    <cellStyle name="Total 5 2 3 3 2" xfId="51957" xr:uid="{00000000-0005-0000-0000-000022CB0000}"/>
    <cellStyle name="Total 5 2 3 3 2 2" xfId="51958" xr:uid="{00000000-0005-0000-0000-000023CB0000}"/>
    <cellStyle name="Total 5 2 3 3 2 3" xfId="51959" xr:uid="{00000000-0005-0000-0000-000024CB0000}"/>
    <cellStyle name="Total 5 2 3 3 3" xfId="51960" xr:uid="{00000000-0005-0000-0000-000025CB0000}"/>
    <cellStyle name="Total 5 2 3 3 4" xfId="51961" xr:uid="{00000000-0005-0000-0000-000026CB0000}"/>
    <cellStyle name="Total 5 2 3 4" xfId="51962" xr:uid="{00000000-0005-0000-0000-000027CB0000}"/>
    <cellStyle name="Total 5 2 3 4 2" xfId="51963" xr:uid="{00000000-0005-0000-0000-000028CB0000}"/>
    <cellStyle name="Total 5 2 3 4 3" xfId="51964" xr:uid="{00000000-0005-0000-0000-000029CB0000}"/>
    <cellStyle name="Total 5 2 3 5" xfId="51965" xr:uid="{00000000-0005-0000-0000-00002ACB0000}"/>
    <cellStyle name="Total 5 2 3 6" xfId="51966" xr:uid="{00000000-0005-0000-0000-00002BCB0000}"/>
    <cellStyle name="Total 5 2 4" xfId="51967" xr:uid="{00000000-0005-0000-0000-00002CCB0000}"/>
    <cellStyle name="Total 5 2 4 2" xfId="51968" xr:uid="{00000000-0005-0000-0000-00002DCB0000}"/>
    <cellStyle name="Total 5 2 4 2 2" xfId="51969" xr:uid="{00000000-0005-0000-0000-00002ECB0000}"/>
    <cellStyle name="Total 5 2 4 2 2 2" xfId="51970" xr:uid="{00000000-0005-0000-0000-00002FCB0000}"/>
    <cellStyle name="Total 5 2 4 2 2 3" xfId="51971" xr:uid="{00000000-0005-0000-0000-000030CB0000}"/>
    <cellStyle name="Total 5 2 4 2 3" xfId="51972" xr:uid="{00000000-0005-0000-0000-000031CB0000}"/>
    <cellStyle name="Total 5 2 4 2 4" xfId="51973" xr:uid="{00000000-0005-0000-0000-000032CB0000}"/>
    <cellStyle name="Total 5 2 4 3" xfId="51974" xr:uid="{00000000-0005-0000-0000-000033CB0000}"/>
    <cellStyle name="Total 5 2 4 3 2" xfId="51975" xr:uid="{00000000-0005-0000-0000-000034CB0000}"/>
    <cellStyle name="Total 5 2 4 3 2 2" xfId="51976" xr:uid="{00000000-0005-0000-0000-000035CB0000}"/>
    <cellStyle name="Total 5 2 4 3 2 3" xfId="51977" xr:uid="{00000000-0005-0000-0000-000036CB0000}"/>
    <cellStyle name="Total 5 2 4 3 3" xfId="51978" xr:uid="{00000000-0005-0000-0000-000037CB0000}"/>
    <cellStyle name="Total 5 2 4 3 4" xfId="51979" xr:uid="{00000000-0005-0000-0000-000038CB0000}"/>
    <cellStyle name="Total 5 2 4 4" xfId="51980" xr:uid="{00000000-0005-0000-0000-000039CB0000}"/>
    <cellStyle name="Total 5 2 4 4 2" xfId="51981" xr:uid="{00000000-0005-0000-0000-00003ACB0000}"/>
    <cellStyle name="Total 5 2 4 4 2 2" xfId="51982" xr:uid="{00000000-0005-0000-0000-00003BCB0000}"/>
    <cellStyle name="Total 5 2 4 4 2 3" xfId="51983" xr:uid="{00000000-0005-0000-0000-00003CCB0000}"/>
    <cellStyle name="Total 5 2 4 4 3" xfId="51984" xr:uid="{00000000-0005-0000-0000-00003DCB0000}"/>
    <cellStyle name="Total 5 2 4 4 4" xfId="51985" xr:uid="{00000000-0005-0000-0000-00003ECB0000}"/>
    <cellStyle name="Total 5 2 4 5" xfId="51986" xr:uid="{00000000-0005-0000-0000-00003FCB0000}"/>
    <cellStyle name="Total 5 2 4 5 2" xfId="51987" xr:uid="{00000000-0005-0000-0000-000040CB0000}"/>
    <cellStyle name="Total 5 2 4 5 3" xfId="51988" xr:uid="{00000000-0005-0000-0000-000041CB0000}"/>
    <cellStyle name="Total 5 2 4 6" xfId="51989" xr:uid="{00000000-0005-0000-0000-000042CB0000}"/>
    <cellStyle name="Total 5 2 4 7" xfId="51990" xr:uid="{00000000-0005-0000-0000-000043CB0000}"/>
    <cellStyle name="Total 5 2 5" xfId="51991" xr:uid="{00000000-0005-0000-0000-000044CB0000}"/>
    <cellStyle name="Total 5 2 5 2" xfId="51992" xr:uid="{00000000-0005-0000-0000-000045CB0000}"/>
    <cellStyle name="Total 5 2 5 2 2" xfId="51993" xr:uid="{00000000-0005-0000-0000-000046CB0000}"/>
    <cellStyle name="Total 5 2 5 2 2 2" xfId="51994" xr:uid="{00000000-0005-0000-0000-000047CB0000}"/>
    <cellStyle name="Total 5 2 5 2 2 3" xfId="51995" xr:uid="{00000000-0005-0000-0000-000048CB0000}"/>
    <cellStyle name="Total 5 2 5 2 3" xfId="51996" xr:uid="{00000000-0005-0000-0000-000049CB0000}"/>
    <cellStyle name="Total 5 2 5 2 4" xfId="51997" xr:uid="{00000000-0005-0000-0000-00004ACB0000}"/>
    <cellStyle name="Total 5 2 5 3" xfId="51998" xr:uid="{00000000-0005-0000-0000-00004BCB0000}"/>
    <cellStyle name="Total 5 2 5 3 2" xfId="51999" xr:uid="{00000000-0005-0000-0000-00004CCB0000}"/>
    <cellStyle name="Total 5 2 5 3 2 2" xfId="52000" xr:uid="{00000000-0005-0000-0000-00004DCB0000}"/>
    <cellStyle name="Total 5 2 5 3 2 3" xfId="52001" xr:uid="{00000000-0005-0000-0000-00004ECB0000}"/>
    <cellStyle name="Total 5 2 5 3 3" xfId="52002" xr:uid="{00000000-0005-0000-0000-00004FCB0000}"/>
    <cellStyle name="Total 5 2 5 3 4" xfId="52003" xr:uid="{00000000-0005-0000-0000-000050CB0000}"/>
    <cellStyle name="Total 5 2 5 4" xfId="52004" xr:uid="{00000000-0005-0000-0000-000051CB0000}"/>
    <cellStyle name="Total 5 2 5 4 2" xfId="52005" xr:uid="{00000000-0005-0000-0000-000052CB0000}"/>
    <cellStyle name="Total 5 2 5 4 3" xfId="52006" xr:uid="{00000000-0005-0000-0000-000053CB0000}"/>
    <cellStyle name="Total 5 2 5 5" xfId="52007" xr:uid="{00000000-0005-0000-0000-000054CB0000}"/>
    <cellStyle name="Total 5 2 5 6" xfId="52008" xr:uid="{00000000-0005-0000-0000-000055CB0000}"/>
    <cellStyle name="Total 5 2 6" xfId="52009" xr:uid="{00000000-0005-0000-0000-000056CB0000}"/>
    <cellStyle name="Total 5 2 6 2" xfId="52010" xr:uid="{00000000-0005-0000-0000-000057CB0000}"/>
    <cellStyle name="Total 5 2 6 2 2" xfId="52011" xr:uid="{00000000-0005-0000-0000-000058CB0000}"/>
    <cellStyle name="Total 5 2 6 2 3" xfId="52012" xr:uid="{00000000-0005-0000-0000-000059CB0000}"/>
    <cellStyle name="Total 5 2 6 3" xfId="52013" xr:uid="{00000000-0005-0000-0000-00005ACB0000}"/>
    <cellStyle name="Total 5 2 6 4" xfId="52014" xr:uid="{00000000-0005-0000-0000-00005BCB0000}"/>
    <cellStyle name="Total 5 2 7" xfId="52015" xr:uid="{00000000-0005-0000-0000-00005CCB0000}"/>
    <cellStyle name="Total 5 2 7 2" xfId="52016" xr:uid="{00000000-0005-0000-0000-00005DCB0000}"/>
    <cellStyle name="Total 5 2 7 2 2" xfId="52017" xr:uid="{00000000-0005-0000-0000-00005ECB0000}"/>
    <cellStyle name="Total 5 2 7 2 3" xfId="52018" xr:uid="{00000000-0005-0000-0000-00005FCB0000}"/>
    <cellStyle name="Total 5 2 7 3" xfId="52019" xr:uid="{00000000-0005-0000-0000-000060CB0000}"/>
    <cellStyle name="Total 5 2 7 4" xfId="52020" xr:uid="{00000000-0005-0000-0000-000061CB0000}"/>
    <cellStyle name="Total 5 2 8" xfId="52021" xr:uid="{00000000-0005-0000-0000-000062CB0000}"/>
    <cellStyle name="Total 5 2 8 2" xfId="52022" xr:uid="{00000000-0005-0000-0000-000063CB0000}"/>
    <cellStyle name="Total 5 2 8 2 2" xfId="52023" xr:uid="{00000000-0005-0000-0000-000064CB0000}"/>
    <cellStyle name="Total 5 2 8 2 3" xfId="52024" xr:uid="{00000000-0005-0000-0000-000065CB0000}"/>
    <cellStyle name="Total 5 2 8 3" xfId="52025" xr:uid="{00000000-0005-0000-0000-000066CB0000}"/>
    <cellStyle name="Total 5 2 8 4" xfId="52026" xr:uid="{00000000-0005-0000-0000-000067CB0000}"/>
    <cellStyle name="Total 5 2 9" xfId="52027" xr:uid="{00000000-0005-0000-0000-000068CB0000}"/>
    <cellStyle name="Total 5 2 9 2" xfId="52028" xr:uid="{00000000-0005-0000-0000-000069CB0000}"/>
    <cellStyle name="Total 5 2 9 3" xfId="52029" xr:uid="{00000000-0005-0000-0000-00006ACB0000}"/>
    <cellStyle name="Total 5 3" xfId="52030" xr:uid="{00000000-0005-0000-0000-00006BCB0000}"/>
    <cellStyle name="Total 5 3 2" xfId="52031" xr:uid="{00000000-0005-0000-0000-00006CCB0000}"/>
    <cellStyle name="Total 5 3 2 2" xfId="52032" xr:uid="{00000000-0005-0000-0000-00006DCB0000}"/>
    <cellStyle name="Total 5 3 2 2 2" xfId="52033" xr:uid="{00000000-0005-0000-0000-00006ECB0000}"/>
    <cellStyle name="Total 5 3 2 2 3" xfId="52034" xr:uid="{00000000-0005-0000-0000-00006FCB0000}"/>
    <cellStyle name="Total 5 3 2 3" xfId="52035" xr:uid="{00000000-0005-0000-0000-000070CB0000}"/>
    <cellStyle name="Total 5 3 2 4" xfId="52036" xr:uid="{00000000-0005-0000-0000-000071CB0000}"/>
    <cellStyle name="Total 5 3 3" xfId="52037" xr:uid="{00000000-0005-0000-0000-000072CB0000}"/>
    <cellStyle name="Total 5 3 3 2" xfId="52038" xr:uid="{00000000-0005-0000-0000-000073CB0000}"/>
    <cellStyle name="Total 5 3 3 2 2" xfId="52039" xr:uid="{00000000-0005-0000-0000-000074CB0000}"/>
    <cellStyle name="Total 5 3 3 2 3" xfId="52040" xr:uid="{00000000-0005-0000-0000-000075CB0000}"/>
    <cellStyle name="Total 5 3 3 3" xfId="52041" xr:uid="{00000000-0005-0000-0000-000076CB0000}"/>
    <cellStyle name="Total 5 3 3 4" xfId="52042" xr:uid="{00000000-0005-0000-0000-000077CB0000}"/>
    <cellStyle name="Total 5 3 4" xfId="52043" xr:uid="{00000000-0005-0000-0000-000078CB0000}"/>
    <cellStyle name="Total 5 3 4 2" xfId="52044" xr:uid="{00000000-0005-0000-0000-000079CB0000}"/>
    <cellStyle name="Total 5 3 4 3" xfId="52045" xr:uid="{00000000-0005-0000-0000-00007ACB0000}"/>
    <cellStyle name="Total 5 3 5" xfId="52046" xr:uid="{00000000-0005-0000-0000-00007BCB0000}"/>
    <cellStyle name="Total 5 3 5 2" xfId="52047" xr:uid="{00000000-0005-0000-0000-00007CCB0000}"/>
    <cellStyle name="Total 5 3 5 3" xfId="52048" xr:uid="{00000000-0005-0000-0000-00007DCB0000}"/>
    <cellStyle name="Total 5 3 6" xfId="52049" xr:uid="{00000000-0005-0000-0000-00007ECB0000}"/>
    <cellStyle name="Total 5 3 7" xfId="52050" xr:uid="{00000000-0005-0000-0000-00007FCB0000}"/>
    <cellStyle name="Total 5 4" xfId="52051" xr:uid="{00000000-0005-0000-0000-000080CB0000}"/>
    <cellStyle name="Total 5 4 2" xfId="52052" xr:uid="{00000000-0005-0000-0000-000081CB0000}"/>
    <cellStyle name="Total 5 4 2 2" xfId="52053" xr:uid="{00000000-0005-0000-0000-000082CB0000}"/>
    <cellStyle name="Total 5 4 2 2 2" xfId="52054" xr:uid="{00000000-0005-0000-0000-000083CB0000}"/>
    <cellStyle name="Total 5 4 2 2 3" xfId="52055" xr:uid="{00000000-0005-0000-0000-000084CB0000}"/>
    <cellStyle name="Total 5 4 2 3" xfId="52056" xr:uid="{00000000-0005-0000-0000-000085CB0000}"/>
    <cellStyle name="Total 5 4 2 4" xfId="52057" xr:uid="{00000000-0005-0000-0000-000086CB0000}"/>
    <cellStyle name="Total 5 4 3" xfId="52058" xr:uid="{00000000-0005-0000-0000-000087CB0000}"/>
    <cellStyle name="Total 5 4 3 2" xfId="52059" xr:uid="{00000000-0005-0000-0000-000088CB0000}"/>
    <cellStyle name="Total 5 4 3 2 2" xfId="52060" xr:uid="{00000000-0005-0000-0000-000089CB0000}"/>
    <cellStyle name="Total 5 4 3 2 3" xfId="52061" xr:uid="{00000000-0005-0000-0000-00008ACB0000}"/>
    <cellStyle name="Total 5 4 3 3" xfId="52062" xr:uid="{00000000-0005-0000-0000-00008BCB0000}"/>
    <cellStyle name="Total 5 4 3 4" xfId="52063" xr:uid="{00000000-0005-0000-0000-00008CCB0000}"/>
    <cellStyle name="Total 5 4 4" xfId="52064" xr:uid="{00000000-0005-0000-0000-00008DCB0000}"/>
    <cellStyle name="Total 5 4 4 2" xfId="52065" xr:uid="{00000000-0005-0000-0000-00008ECB0000}"/>
    <cellStyle name="Total 5 4 4 3" xfId="52066" xr:uid="{00000000-0005-0000-0000-00008FCB0000}"/>
    <cellStyle name="Total 5 4 5" xfId="52067" xr:uid="{00000000-0005-0000-0000-000090CB0000}"/>
    <cellStyle name="Total 5 4 6" xfId="52068" xr:uid="{00000000-0005-0000-0000-000091CB0000}"/>
    <cellStyle name="Total 5 5" xfId="52069" xr:uid="{00000000-0005-0000-0000-000092CB0000}"/>
    <cellStyle name="Total 5 5 2" xfId="52070" xr:uid="{00000000-0005-0000-0000-000093CB0000}"/>
    <cellStyle name="Total 5 5 2 2" xfId="52071" xr:uid="{00000000-0005-0000-0000-000094CB0000}"/>
    <cellStyle name="Total 5 5 2 2 2" xfId="52072" xr:uid="{00000000-0005-0000-0000-000095CB0000}"/>
    <cellStyle name="Total 5 5 2 2 3" xfId="52073" xr:uid="{00000000-0005-0000-0000-000096CB0000}"/>
    <cellStyle name="Total 5 5 2 3" xfId="52074" xr:uid="{00000000-0005-0000-0000-000097CB0000}"/>
    <cellStyle name="Total 5 5 2 4" xfId="52075" xr:uid="{00000000-0005-0000-0000-000098CB0000}"/>
    <cellStyle name="Total 5 5 3" xfId="52076" xr:uid="{00000000-0005-0000-0000-000099CB0000}"/>
    <cellStyle name="Total 5 5 3 2" xfId="52077" xr:uid="{00000000-0005-0000-0000-00009ACB0000}"/>
    <cellStyle name="Total 5 5 3 2 2" xfId="52078" xr:uid="{00000000-0005-0000-0000-00009BCB0000}"/>
    <cellStyle name="Total 5 5 3 2 3" xfId="52079" xr:uid="{00000000-0005-0000-0000-00009CCB0000}"/>
    <cellStyle name="Total 5 5 3 3" xfId="52080" xr:uid="{00000000-0005-0000-0000-00009DCB0000}"/>
    <cellStyle name="Total 5 5 3 4" xfId="52081" xr:uid="{00000000-0005-0000-0000-00009ECB0000}"/>
    <cellStyle name="Total 5 5 4" xfId="52082" xr:uid="{00000000-0005-0000-0000-00009FCB0000}"/>
    <cellStyle name="Total 5 5 4 2" xfId="52083" xr:uid="{00000000-0005-0000-0000-0000A0CB0000}"/>
    <cellStyle name="Total 5 5 4 3" xfId="52084" xr:uid="{00000000-0005-0000-0000-0000A1CB0000}"/>
    <cellStyle name="Total 5 5 5" xfId="52085" xr:uid="{00000000-0005-0000-0000-0000A2CB0000}"/>
    <cellStyle name="Total 5 5 6" xfId="52086" xr:uid="{00000000-0005-0000-0000-0000A3CB0000}"/>
    <cellStyle name="Total 5 6" xfId="52087" xr:uid="{00000000-0005-0000-0000-0000A4CB0000}"/>
    <cellStyle name="Total 5 6 2" xfId="52088" xr:uid="{00000000-0005-0000-0000-0000A5CB0000}"/>
    <cellStyle name="Total 5 6 2 2" xfId="52089" xr:uid="{00000000-0005-0000-0000-0000A6CB0000}"/>
    <cellStyle name="Total 5 6 2 2 2" xfId="52090" xr:uid="{00000000-0005-0000-0000-0000A7CB0000}"/>
    <cellStyle name="Total 5 6 2 2 3" xfId="52091" xr:uid="{00000000-0005-0000-0000-0000A8CB0000}"/>
    <cellStyle name="Total 5 6 2 3" xfId="52092" xr:uid="{00000000-0005-0000-0000-0000A9CB0000}"/>
    <cellStyle name="Total 5 6 2 4" xfId="52093" xr:uid="{00000000-0005-0000-0000-0000AACB0000}"/>
    <cellStyle name="Total 5 6 3" xfId="52094" xr:uid="{00000000-0005-0000-0000-0000ABCB0000}"/>
    <cellStyle name="Total 5 6 3 2" xfId="52095" xr:uid="{00000000-0005-0000-0000-0000ACCB0000}"/>
    <cellStyle name="Total 5 6 3 2 2" xfId="52096" xr:uid="{00000000-0005-0000-0000-0000ADCB0000}"/>
    <cellStyle name="Total 5 6 3 2 3" xfId="52097" xr:uid="{00000000-0005-0000-0000-0000AECB0000}"/>
    <cellStyle name="Total 5 6 3 3" xfId="52098" xr:uid="{00000000-0005-0000-0000-0000AFCB0000}"/>
    <cellStyle name="Total 5 6 3 4" xfId="52099" xr:uid="{00000000-0005-0000-0000-0000B0CB0000}"/>
    <cellStyle name="Total 5 6 4" xfId="52100" xr:uid="{00000000-0005-0000-0000-0000B1CB0000}"/>
    <cellStyle name="Total 5 6 4 2" xfId="52101" xr:uid="{00000000-0005-0000-0000-0000B2CB0000}"/>
    <cellStyle name="Total 5 6 4 2 2" xfId="52102" xr:uid="{00000000-0005-0000-0000-0000B3CB0000}"/>
    <cellStyle name="Total 5 6 4 2 3" xfId="52103" xr:uid="{00000000-0005-0000-0000-0000B4CB0000}"/>
    <cellStyle name="Total 5 6 4 3" xfId="52104" xr:uid="{00000000-0005-0000-0000-0000B5CB0000}"/>
    <cellStyle name="Total 5 6 4 4" xfId="52105" xr:uid="{00000000-0005-0000-0000-0000B6CB0000}"/>
    <cellStyle name="Total 5 6 5" xfId="52106" xr:uid="{00000000-0005-0000-0000-0000B7CB0000}"/>
    <cellStyle name="Total 5 6 5 2" xfId="52107" xr:uid="{00000000-0005-0000-0000-0000B8CB0000}"/>
    <cellStyle name="Total 5 6 5 3" xfId="52108" xr:uid="{00000000-0005-0000-0000-0000B9CB0000}"/>
    <cellStyle name="Total 5 6 6" xfId="52109" xr:uid="{00000000-0005-0000-0000-0000BACB0000}"/>
    <cellStyle name="Total 5 6 7" xfId="52110" xr:uid="{00000000-0005-0000-0000-0000BBCB0000}"/>
    <cellStyle name="Total 5 7" xfId="52111" xr:uid="{00000000-0005-0000-0000-0000BCCB0000}"/>
    <cellStyle name="Total 5 7 2" xfId="52112" xr:uid="{00000000-0005-0000-0000-0000BDCB0000}"/>
    <cellStyle name="Total 5 7 2 2" xfId="52113" xr:uid="{00000000-0005-0000-0000-0000BECB0000}"/>
    <cellStyle name="Total 5 7 2 2 2" xfId="52114" xr:uid="{00000000-0005-0000-0000-0000BFCB0000}"/>
    <cellStyle name="Total 5 7 2 2 3" xfId="52115" xr:uid="{00000000-0005-0000-0000-0000C0CB0000}"/>
    <cellStyle name="Total 5 7 2 3" xfId="52116" xr:uid="{00000000-0005-0000-0000-0000C1CB0000}"/>
    <cellStyle name="Total 5 7 2 4" xfId="52117" xr:uid="{00000000-0005-0000-0000-0000C2CB0000}"/>
    <cellStyle name="Total 5 7 3" xfId="52118" xr:uid="{00000000-0005-0000-0000-0000C3CB0000}"/>
    <cellStyle name="Total 5 7 3 2" xfId="52119" xr:uid="{00000000-0005-0000-0000-0000C4CB0000}"/>
    <cellStyle name="Total 5 7 3 2 2" xfId="52120" xr:uid="{00000000-0005-0000-0000-0000C5CB0000}"/>
    <cellStyle name="Total 5 7 3 2 3" xfId="52121" xr:uid="{00000000-0005-0000-0000-0000C6CB0000}"/>
    <cellStyle name="Total 5 7 3 3" xfId="52122" xr:uid="{00000000-0005-0000-0000-0000C7CB0000}"/>
    <cellStyle name="Total 5 7 3 4" xfId="52123" xr:uid="{00000000-0005-0000-0000-0000C8CB0000}"/>
    <cellStyle name="Total 5 7 4" xfId="52124" xr:uid="{00000000-0005-0000-0000-0000C9CB0000}"/>
    <cellStyle name="Total 5 7 4 2" xfId="52125" xr:uid="{00000000-0005-0000-0000-0000CACB0000}"/>
    <cellStyle name="Total 5 7 4 3" xfId="52126" xr:uid="{00000000-0005-0000-0000-0000CBCB0000}"/>
    <cellStyle name="Total 5 7 5" xfId="52127" xr:uid="{00000000-0005-0000-0000-0000CCCB0000}"/>
    <cellStyle name="Total 5 7 6" xfId="52128" xr:uid="{00000000-0005-0000-0000-0000CDCB0000}"/>
    <cellStyle name="Total 5 8" xfId="52129" xr:uid="{00000000-0005-0000-0000-0000CECB0000}"/>
    <cellStyle name="Total 5 8 2" xfId="52130" xr:uid="{00000000-0005-0000-0000-0000CFCB0000}"/>
    <cellStyle name="Total 5 8 2 2" xfId="52131" xr:uid="{00000000-0005-0000-0000-0000D0CB0000}"/>
    <cellStyle name="Total 5 8 2 3" xfId="52132" xr:uid="{00000000-0005-0000-0000-0000D1CB0000}"/>
    <cellStyle name="Total 5 8 3" xfId="52133" xr:uid="{00000000-0005-0000-0000-0000D2CB0000}"/>
    <cellStyle name="Total 5 8 4" xfId="52134" xr:uid="{00000000-0005-0000-0000-0000D3CB0000}"/>
    <cellStyle name="Total 5 9" xfId="52135" xr:uid="{00000000-0005-0000-0000-0000D4CB0000}"/>
    <cellStyle name="Total 5 9 2" xfId="52136" xr:uid="{00000000-0005-0000-0000-0000D5CB0000}"/>
    <cellStyle name="Total 5 9 2 2" xfId="52137" xr:uid="{00000000-0005-0000-0000-0000D6CB0000}"/>
    <cellStyle name="Total 5 9 2 3" xfId="52138" xr:uid="{00000000-0005-0000-0000-0000D7CB0000}"/>
    <cellStyle name="Total 5 9 3" xfId="52139" xr:uid="{00000000-0005-0000-0000-0000D8CB0000}"/>
    <cellStyle name="Total 5 9 4" xfId="52140" xr:uid="{00000000-0005-0000-0000-0000D9CB0000}"/>
    <cellStyle name="Total 6" xfId="52141" xr:uid="{00000000-0005-0000-0000-0000DACB0000}"/>
    <cellStyle name="Total 6 10" xfId="52142" xr:uid="{00000000-0005-0000-0000-0000DBCB0000}"/>
    <cellStyle name="Total 6 10 2" xfId="52143" xr:uid="{00000000-0005-0000-0000-0000DCCB0000}"/>
    <cellStyle name="Total 6 10 2 2" xfId="52144" xr:uid="{00000000-0005-0000-0000-0000DDCB0000}"/>
    <cellStyle name="Total 6 10 2 3" xfId="52145" xr:uid="{00000000-0005-0000-0000-0000DECB0000}"/>
    <cellStyle name="Total 6 10 3" xfId="52146" xr:uid="{00000000-0005-0000-0000-0000DFCB0000}"/>
    <cellStyle name="Total 6 10 4" xfId="52147" xr:uid="{00000000-0005-0000-0000-0000E0CB0000}"/>
    <cellStyle name="Total 6 11" xfId="52148" xr:uid="{00000000-0005-0000-0000-0000E1CB0000}"/>
    <cellStyle name="Total 6 11 2" xfId="52149" xr:uid="{00000000-0005-0000-0000-0000E2CB0000}"/>
    <cellStyle name="Total 6 11 3" xfId="52150" xr:uid="{00000000-0005-0000-0000-0000E3CB0000}"/>
    <cellStyle name="Total 6 12" xfId="52151" xr:uid="{00000000-0005-0000-0000-0000E4CB0000}"/>
    <cellStyle name="Total 6 12 2" xfId="52152" xr:uid="{00000000-0005-0000-0000-0000E5CB0000}"/>
    <cellStyle name="Total 6 12 3" xfId="52153" xr:uid="{00000000-0005-0000-0000-0000E6CB0000}"/>
    <cellStyle name="Total 6 13" xfId="52154" xr:uid="{00000000-0005-0000-0000-0000E7CB0000}"/>
    <cellStyle name="Total 6 13 2" xfId="52155" xr:uid="{00000000-0005-0000-0000-0000E8CB0000}"/>
    <cellStyle name="Total 6 13 3" xfId="52156" xr:uid="{00000000-0005-0000-0000-0000E9CB0000}"/>
    <cellStyle name="Total 6 14" xfId="52157" xr:uid="{00000000-0005-0000-0000-0000EACB0000}"/>
    <cellStyle name="Total 6 2" xfId="52158" xr:uid="{00000000-0005-0000-0000-0000EBCB0000}"/>
    <cellStyle name="Total 6 2 10" xfId="52159" xr:uid="{00000000-0005-0000-0000-0000ECCB0000}"/>
    <cellStyle name="Total 6 2 10 2" xfId="52160" xr:uid="{00000000-0005-0000-0000-0000EDCB0000}"/>
    <cellStyle name="Total 6 2 10 3" xfId="52161" xr:uid="{00000000-0005-0000-0000-0000EECB0000}"/>
    <cellStyle name="Total 6 2 11" xfId="52162" xr:uid="{00000000-0005-0000-0000-0000EFCB0000}"/>
    <cellStyle name="Total 6 2 12" xfId="52163" xr:uid="{00000000-0005-0000-0000-0000F0CB0000}"/>
    <cellStyle name="Total 6 2 2" xfId="52164" xr:uid="{00000000-0005-0000-0000-0000F1CB0000}"/>
    <cellStyle name="Total 6 2 2 2" xfId="52165" xr:uid="{00000000-0005-0000-0000-0000F2CB0000}"/>
    <cellStyle name="Total 6 2 2 2 2" xfId="52166" xr:uid="{00000000-0005-0000-0000-0000F3CB0000}"/>
    <cellStyle name="Total 6 2 2 2 2 2" xfId="52167" xr:uid="{00000000-0005-0000-0000-0000F4CB0000}"/>
    <cellStyle name="Total 6 2 2 2 2 3" xfId="52168" xr:uid="{00000000-0005-0000-0000-0000F5CB0000}"/>
    <cellStyle name="Total 6 2 2 2 3" xfId="52169" xr:uid="{00000000-0005-0000-0000-0000F6CB0000}"/>
    <cellStyle name="Total 6 2 2 2 4" xfId="52170" xr:uid="{00000000-0005-0000-0000-0000F7CB0000}"/>
    <cellStyle name="Total 6 2 2 3" xfId="52171" xr:uid="{00000000-0005-0000-0000-0000F8CB0000}"/>
    <cellStyle name="Total 6 2 2 3 2" xfId="52172" xr:uid="{00000000-0005-0000-0000-0000F9CB0000}"/>
    <cellStyle name="Total 6 2 2 3 2 2" xfId="52173" xr:uid="{00000000-0005-0000-0000-0000FACB0000}"/>
    <cellStyle name="Total 6 2 2 3 2 3" xfId="52174" xr:uid="{00000000-0005-0000-0000-0000FBCB0000}"/>
    <cellStyle name="Total 6 2 2 3 3" xfId="52175" xr:uid="{00000000-0005-0000-0000-0000FCCB0000}"/>
    <cellStyle name="Total 6 2 2 3 4" xfId="52176" xr:uid="{00000000-0005-0000-0000-0000FDCB0000}"/>
    <cellStyle name="Total 6 2 2 4" xfId="52177" xr:uid="{00000000-0005-0000-0000-0000FECB0000}"/>
    <cellStyle name="Total 6 2 2 4 2" xfId="52178" xr:uid="{00000000-0005-0000-0000-0000FFCB0000}"/>
    <cellStyle name="Total 6 2 2 4 3" xfId="52179" xr:uid="{00000000-0005-0000-0000-000000CC0000}"/>
    <cellStyle name="Total 6 2 2 5" xfId="52180" xr:uid="{00000000-0005-0000-0000-000001CC0000}"/>
    <cellStyle name="Total 6 2 2 6" xfId="52181" xr:uid="{00000000-0005-0000-0000-000002CC0000}"/>
    <cellStyle name="Total 6 2 3" xfId="52182" xr:uid="{00000000-0005-0000-0000-000003CC0000}"/>
    <cellStyle name="Total 6 2 3 2" xfId="52183" xr:uid="{00000000-0005-0000-0000-000004CC0000}"/>
    <cellStyle name="Total 6 2 3 2 2" xfId="52184" xr:uid="{00000000-0005-0000-0000-000005CC0000}"/>
    <cellStyle name="Total 6 2 3 2 2 2" xfId="52185" xr:uid="{00000000-0005-0000-0000-000006CC0000}"/>
    <cellStyle name="Total 6 2 3 2 2 3" xfId="52186" xr:uid="{00000000-0005-0000-0000-000007CC0000}"/>
    <cellStyle name="Total 6 2 3 2 3" xfId="52187" xr:uid="{00000000-0005-0000-0000-000008CC0000}"/>
    <cellStyle name="Total 6 2 3 2 4" xfId="52188" xr:uid="{00000000-0005-0000-0000-000009CC0000}"/>
    <cellStyle name="Total 6 2 3 3" xfId="52189" xr:uid="{00000000-0005-0000-0000-00000ACC0000}"/>
    <cellStyle name="Total 6 2 3 3 2" xfId="52190" xr:uid="{00000000-0005-0000-0000-00000BCC0000}"/>
    <cellStyle name="Total 6 2 3 3 2 2" xfId="52191" xr:uid="{00000000-0005-0000-0000-00000CCC0000}"/>
    <cellStyle name="Total 6 2 3 3 2 3" xfId="52192" xr:uid="{00000000-0005-0000-0000-00000DCC0000}"/>
    <cellStyle name="Total 6 2 3 3 3" xfId="52193" xr:uid="{00000000-0005-0000-0000-00000ECC0000}"/>
    <cellStyle name="Total 6 2 3 3 4" xfId="52194" xr:uid="{00000000-0005-0000-0000-00000FCC0000}"/>
    <cellStyle name="Total 6 2 3 4" xfId="52195" xr:uid="{00000000-0005-0000-0000-000010CC0000}"/>
    <cellStyle name="Total 6 2 3 4 2" xfId="52196" xr:uid="{00000000-0005-0000-0000-000011CC0000}"/>
    <cellStyle name="Total 6 2 3 4 3" xfId="52197" xr:uid="{00000000-0005-0000-0000-000012CC0000}"/>
    <cellStyle name="Total 6 2 3 5" xfId="52198" xr:uid="{00000000-0005-0000-0000-000013CC0000}"/>
    <cellStyle name="Total 6 2 3 6" xfId="52199" xr:uid="{00000000-0005-0000-0000-000014CC0000}"/>
    <cellStyle name="Total 6 2 4" xfId="52200" xr:uid="{00000000-0005-0000-0000-000015CC0000}"/>
    <cellStyle name="Total 6 2 4 2" xfId="52201" xr:uid="{00000000-0005-0000-0000-000016CC0000}"/>
    <cellStyle name="Total 6 2 4 2 2" xfId="52202" xr:uid="{00000000-0005-0000-0000-000017CC0000}"/>
    <cellStyle name="Total 6 2 4 2 2 2" xfId="52203" xr:uid="{00000000-0005-0000-0000-000018CC0000}"/>
    <cellStyle name="Total 6 2 4 2 2 3" xfId="52204" xr:uid="{00000000-0005-0000-0000-000019CC0000}"/>
    <cellStyle name="Total 6 2 4 2 3" xfId="52205" xr:uid="{00000000-0005-0000-0000-00001ACC0000}"/>
    <cellStyle name="Total 6 2 4 2 4" xfId="52206" xr:uid="{00000000-0005-0000-0000-00001BCC0000}"/>
    <cellStyle name="Total 6 2 4 3" xfId="52207" xr:uid="{00000000-0005-0000-0000-00001CCC0000}"/>
    <cellStyle name="Total 6 2 4 3 2" xfId="52208" xr:uid="{00000000-0005-0000-0000-00001DCC0000}"/>
    <cellStyle name="Total 6 2 4 3 2 2" xfId="52209" xr:uid="{00000000-0005-0000-0000-00001ECC0000}"/>
    <cellStyle name="Total 6 2 4 3 2 3" xfId="52210" xr:uid="{00000000-0005-0000-0000-00001FCC0000}"/>
    <cellStyle name="Total 6 2 4 3 3" xfId="52211" xr:uid="{00000000-0005-0000-0000-000020CC0000}"/>
    <cellStyle name="Total 6 2 4 3 4" xfId="52212" xr:uid="{00000000-0005-0000-0000-000021CC0000}"/>
    <cellStyle name="Total 6 2 4 4" xfId="52213" xr:uid="{00000000-0005-0000-0000-000022CC0000}"/>
    <cellStyle name="Total 6 2 4 4 2" xfId="52214" xr:uid="{00000000-0005-0000-0000-000023CC0000}"/>
    <cellStyle name="Total 6 2 4 4 2 2" xfId="52215" xr:uid="{00000000-0005-0000-0000-000024CC0000}"/>
    <cellStyle name="Total 6 2 4 4 2 3" xfId="52216" xr:uid="{00000000-0005-0000-0000-000025CC0000}"/>
    <cellStyle name="Total 6 2 4 4 3" xfId="52217" xr:uid="{00000000-0005-0000-0000-000026CC0000}"/>
    <cellStyle name="Total 6 2 4 4 4" xfId="52218" xr:uid="{00000000-0005-0000-0000-000027CC0000}"/>
    <cellStyle name="Total 6 2 4 5" xfId="52219" xr:uid="{00000000-0005-0000-0000-000028CC0000}"/>
    <cellStyle name="Total 6 2 4 5 2" xfId="52220" xr:uid="{00000000-0005-0000-0000-000029CC0000}"/>
    <cellStyle name="Total 6 2 4 5 3" xfId="52221" xr:uid="{00000000-0005-0000-0000-00002ACC0000}"/>
    <cellStyle name="Total 6 2 4 6" xfId="52222" xr:uid="{00000000-0005-0000-0000-00002BCC0000}"/>
    <cellStyle name="Total 6 2 4 7" xfId="52223" xr:uid="{00000000-0005-0000-0000-00002CCC0000}"/>
    <cellStyle name="Total 6 2 5" xfId="52224" xr:uid="{00000000-0005-0000-0000-00002DCC0000}"/>
    <cellStyle name="Total 6 2 5 2" xfId="52225" xr:uid="{00000000-0005-0000-0000-00002ECC0000}"/>
    <cellStyle name="Total 6 2 5 2 2" xfId="52226" xr:uid="{00000000-0005-0000-0000-00002FCC0000}"/>
    <cellStyle name="Total 6 2 5 2 2 2" xfId="52227" xr:uid="{00000000-0005-0000-0000-000030CC0000}"/>
    <cellStyle name="Total 6 2 5 2 2 3" xfId="52228" xr:uid="{00000000-0005-0000-0000-000031CC0000}"/>
    <cellStyle name="Total 6 2 5 2 3" xfId="52229" xr:uid="{00000000-0005-0000-0000-000032CC0000}"/>
    <cellStyle name="Total 6 2 5 2 4" xfId="52230" xr:uid="{00000000-0005-0000-0000-000033CC0000}"/>
    <cellStyle name="Total 6 2 5 3" xfId="52231" xr:uid="{00000000-0005-0000-0000-000034CC0000}"/>
    <cellStyle name="Total 6 2 5 3 2" xfId="52232" xr:uid="{00000000-0005-0000-0000-000035CC0000}"/>
    <cellStyle name="Total 6 2 5 3 2 2" xfId="52233" xr:uid="{00000000-0005-0000-0000-000036CC0000}"/>
    <cellStyle name="Total 6 2 5 3 2 3" xfId="52234" xr:uid="{00000000-0005-0000-0000-000037CC0000}"/>
    <cellStyle name="Total 6 2 5 3 3" xfId="52235" xr:uid="{00000000-0005-0000-0000-000038CC0000}"/>
    <cellStyle name="Total 6 2 5 3 4" xfId="52236" xr:uid="{00000000-0005-0000-0000-000039CC0000}"/>
    <cellStyle name="Total 6 2 5 4" xfId="52237" xr:uid="{00000000-0005-0000-0000-00003ACC0000}"/>
    <cellStyle name="Total 6 2 5 4 2" xfId="52238" xr:uid="{00000000-0005-0000-0000-00003BCC0000}"/>
    <cellStyle name="Total 6 2 5 4 3" xfId="52239" xr:uid="{00000000-0005-0000-0000-00003CCC0000}"/>
    <cellStyle name="Total 6 2 5 5" xfId="52240" xr:uid="{00000000-0005-0000-0000-00003DCC0000}"/>
    <cellStyle name="Total 6 2 5 6" xfId="52241" xr:uid="{00000000-0005-0000-0000-00003ECC0000}"/>
    <cellStyle name="Total 6 2 6" xfId="52242" xr:uid="{00000000-0005-0000-0000-00003FCC0000}"/>
    <cellStyle name="Total 6 2 6 2" xfId="52243" xr:uid="{00000000-0005-0000-0000-000040CC0000}"/>
    <cellStyle name="Total 6 2 6 2 2" xfId="52244" xr:uid="{00000000-0005-0000-0000-000041CC0000}"/>
    <cellStyle name="Total 6 2 6 2 3" xfId="52245" xr:uid="{00000000-0005-0000-0000-000042CC0000}"/>
    <cellStyle name="Total 6 2 6 3" xfId="52246" xr:uid="{00000000-0005-0000-0000-000043CC0000}"/>
    <cellStyle name="Total 6 2 6 4" xfId="52247" xr:uid="{00000000-0005-0000-0000-000044CC0000}"/>
    <cellStyle name="Total 6 2 7" xfId="52248" xr:uid="{00000000-0005-0000-0000-000045CC0000}"/>
    <cellStyle name="Total 6 2 7 2" xfId="52249" xr:uid="{00000000-0005-0000-0000-000046CC0000}"/>
    <cellStyle name="Total 6 2 7 2 2" xfId="52250" xr:uid="{00000000-0005-0000-0000-000047CC0000}"/>
    <cellStyle name="Total 6 2 7 2 3" xfId="52251" xr:uid="{00000000-0005-0000-0000-000048CC0000}"/>
    <cellStyle name="Total 6 2 7 3" xfId="52252" xr:uid="{00000000-0005-0000-0000-000049CC0000}"/>
    <cellStyle name="Total 6 2 7 4" xfId="52253" xr:uid="{00000000-0005-0000-0000-00004ACC0000}"/>
    <cellStyle name="Total 6 2 8" xfId="52254" xr:uid="{00000000-0005-0000-0000-00004BCC0000}"/>
    <cellStyle name="Total 6 2 8 2" xfId="52255" xr:uid="{00000000-0005-0000-0000-00004CCC0000}"/>
    <cellStyle name="Total 6 2 8 2 2" xfId="52256" xr:uid="{00000000-0005-0000-0000-00004DCC0000}"/>
    <cellStyle name="Total 6 2 8 2 3" xfId="52257" xr:uid="{00000000-0005-0000-0000-00004ECC0000}"/>
    <cellStyle name="Total 6 2 8 3" xfId="52258" xr:uid="{00000000-0005-0000-0000-00004FCC0000}"/>
    <cellStyle name="Total 6 2 8 4" xfId="52259" xr:uid="{00000000-0005-0000-0000-000050CC0000}"/>
    <cellStyle name="Total 6 2 9" xfId="52260" xr:uid="{00000000-0005-0000-0000-000051CC0000}"/>
    <cellStyle name="Total 6 2 9 2" xfId="52261" xr:uid="{00000000-0005-0000-0000-000052CC0000}"/>
    <cellStyle name="Total 6 2 9 3" xfId="52262" xr:uid="{00000000-0005-0000-0000-000053CC0000}"/>
    <cellStyle name="Total 6 3" xfId="52263" xr:uid="{00000000-0005-0000-0000-000054CC0000}"/>
    <cellStyle name="Total 6 3 2" xfId="52264" xr:uid="{00000000-0005-0000-0000-000055CC0000}"/>
    <cellStyle name="Total 6 3 2 2" xfId="52265" xr:uid="{00000000-0005-0000-0000-000056CC0000}"/>
    <cellStyle name="Total 6 3 2 2 2" xfId="52266" xr:uid="{00000000-0005-0000-0000-000057CC0000}"/>
    <cellStyle name="Total 6 3 2 2 3" xfId="52267" xr:uid="{00000000-0005-0000-0000-000058CC0000}"/>
    <cellStyle name="Total 6 3 2 3" xfId="52268" xr:uid="{00000000-0005-0000-0000-000059CC0000}"/>
    <cellStyle name="Total 6 3 2 4" xfId="52269" xr:uid="{00000000-0005-0000-0000-00005ACC0000}"/>
    <cellStyle name="Total 6 3 3" xfId="52270" xr:uid="{00000000-0005-0000-0000-00005BCC0000}"/>
    <cellStyle name="Total 6 3 3 2" xfId="52271" xr:uid="{00000000-0005-0000-0000-00005CCC0000}"/>
    <cellStyle name="Total 6 3 3 2 2" xfId="52272" xr:uid="{00000000-0005-0000-0000-00005DCC0000}"/>
    <cellStyle name="Total 6 3 3 2 3" xfId="52273" xr:uid="{00000000-0005-0000-0000-00005ECC0000}"/>
    <cellStyle name="Total 6 3 3 3" xfId="52274" xr:uid="{00000000-0005-0000-0000-00005FCC0000}"/>
    <cellStyle name="Total 6 3 3 4" xfId="52275" xr:uid="{00000000-0005-0000-0000-000060CC0000}"/>
    <cellStyle name="Total 6 3 4" xfId="52276" xr:uid="{00000000-0005-0000-0000-000061CC0000}"/>
    <cellStyle name="Total 6 3 4 2" xfId="52277" xr:uid="{00000000-0005-0000-0000-000062CC0000}"/>
    <cellStyle name="Total 6 3 4 3" xfId="52278" xr:uid="{00000000-0005-0000-0000-000063CC0000}"/>
    <cellStyle name="Total 6 3 5" xfId="52279" xr:uid="{00000000-0005-0000-0000-000064CC0000}"/>
    <cellStyle name="Total 6 3 5 2" xfId="52280" xr:uid="{00000000-0005-0000-0000-000065CC0000}"/>
    <cellStyle name="Total 6 3 5 3" xfId="52281" xr:uid="{00000000-0005-0000-0000-000066CC0000}"/>
    <cellStyle name="Total 6 3 6" xfId="52282" xr:uid="{00000000-0005-0000-0000-000067CC0000}"/>
    <cellStyle name="Total 6 3 7" xfId="52283" xr:uid="{00000000-0005-0000-0000-000068CC0000}"/>
    <cellStyle name="Total 6 4" xfId="52284" xr:uid="{00000000-0005-0000-0000-000069CC0000}"/>
    <cellStyle name="Total 6 4 2" xfId="52285" xr:uid="{00000000-0005-0000-0000-00006ACC0000}"/>
    <cellStyle name="Total 6 4 2 2" xfId="52286" xr:uid="{00000000-0005-0000-0000-00006BCC0000}"/>
    <cellStyle name="Total 6 4 2 2 2" xfId="52287" xr:uid="{00000000-0005-0000-0000-00006CCC0000}"/>
    <cellStyle name="Total 6 4 2 2 3" xfId="52288" xr:uid="{00000000-0005-0000-0000-00006DCC0000}"/>
    <cellStyle name="Total 6 4 2 3" xfId="52289" xr:uid="{00000000-0005-0000-0000-00006ECC0000}"/>
    <cellStyle name="Total 6 4 2 4" xfId="52290" xr:uid="{00000000-0005-0000-0000-00006FCC0000}"/>
    <cellStyle name="Total 6 4 3" xfId="52291" xr:uid="{00000000-0005-0000-0000-000070CC0000}"/>
    <cellStyle name="Total 6 4 3 2" xfId="52292" xr:uid="{00000000-0005-0000-0000-000071CC0000}"/>
    <cellStyle name="Total 6 4 3 2 2" xfId="52293" xr:uid="{00000000-0005-0000-0000-000072CC0000}"/>
    <cellStyle name="Total 6 4 3 2 3" xfId="52294" xr:uid="{00000000-0005-0000-0000-000073CC0000}"/>
    <cellStyle name="Total 6 4 3 3" xfId="52295" xr:uid="{00000000-0005-0000-0000-000074CC0000}"/>
    <cellStyle name="Total 6 4 3 4" xfId="52296" xr:uid="{00000000-0005-0000-0000-000075CC0000}"/>
    <cellStyle name="Total 6 4 4" xfId="52297" xr:uid="{00000000-0005-0000-0000-000076CC0000}"/>
    <cellStyle name="Total 6 4 4 2" xfId="52298" xr:uid="{00000000-0005-0000-0000-000077CC0000}"/>
    <cellStyle name="Total 6 4 4 3" xfId="52299" xr:uid="{00000000-0005-0000-0000-000078CC0000}"/>
    <cellStyle name="Total 6 4 5" xfId="52300" xr:uid="{00000000-0005-0000-0000-000079CC0000}"/>
    <cellStyle name="Total 6 4 6" xfId="52301" xr:uid="{00000000-0005-0000-0000-00007ACC0000}"/>
    <cellStyle name="Total 6 5" xfId="52302" xr:uid="{00000000-0005-0000-0000-00007BCC0000}"/>
    <cellStyle name="Total 6 5 2" xfId="52303" xr:uid="{00000000-0005-0000-0000-00007CCC0000}"/>
    <cellStyle name="Total 6 5 2 2" xfId="52304" xr:uid="{00000000-0005-0000-0000-00007DCC0000}"/>
    <cellStyle name="Total 6 5 2 2 2" xfId="52305" xr:uid="{00000000-0005-0000-0000-00007ECC0000}"/>
    <cellStyle name="Total 6 5 2 2 3" xfId="52306" xr:uid="{00000000-0005-0000-0000-00007FCC0000}"/>
    <cellStyle name="Total 6 5 2 3" xfId="52307" xr:uid="{00000000-0005-0000-0000-000080CC0000}"/>
    <cellStyle name="Total 6 5 2 4" xfId="52308" xr:uid="{00000000-0005-0000-0000-000081CC0000}"/>
    <cellStyle name="Total 6 5 3" xfId="52309" xr:uid="{00000000-0005-0000-0000-000082CC0000}"/>
    <cellStyle name="Total 6 5 3 2" xfId="52310" xr:uid="{00000000-0005-0000-0000-000083CC0000}"/>
    <cellStyle name="Total 6 5 3 2 2" xfId="52311" xr:uid="{00000000-0005-0000-0000-000084CC0000}"/>
    <cellStyle name="Total 6 5 3 2 3" xfId="52312" xr:uid="{00000000-0005-0000-0000-000085CC0000}"/>
    <cellStyle name="Total 6 5 3 3" xfId="52313" xr:uid="{00000000-0005-0000-0000-000086CC0000}"/>
    <cellStyle name="Total 6 5 3 4" xfId="52314" xr:uid="{00000000-0005-0000-0000-000087CC0000}"/>
    <cellStyle name="Total 6 5 4" xfId="52315" xr:uid="{00000000-0005-0000-0000-000088CC0000}"/>
    <cellStyle name="Total 6 5 4 2" xfId="52316" xr:uid="{00000000-0005-0000-0000-000089CC0000}"/>
    <cellStyle name="Total 6 5 4 3" xfId="52317" xr:uid="{00000000-0005-0000-0000-00008ACC0000}"/>
    <cellStyle name="Total 6 5 5" xfId="52318" xr:uid="{00000000-0005-0000-0000-00008BCC0000}"/>
    <cellStyle name="Total 6 5 6" xfId="52319" xr:uid="{00000000-0005-0000-0000-00008CCC0000}"/>
    <cellStyle name="Total 6 6" xfId="52320" xr:uid="{00000000-0005-0000-0000-00008DCC0000}"/>
    <cellStyle name="Total 6 6 2" xfId="52321" xr:uid="{00000000-0005-0000-0000-00008ECC0000}"/>
    <cellStyle name="Total 6 6 2 2" xfId="52322" xr:uid="{00000000-0005-0000-0000-00008FCC0000}"/>
    <cellStyle name="Total 6 6 2 2 2" xfId="52323" xr:uid="{00000000-0005-0000-0000-000090CC0000}"/>
    <cellStyle name="Total 6 6 2 2 3" xfId="52324" xr:uid="{00000000-0005-0000-0000-000091CC0000}"/>
    <cellStyle name="Total 6 6 2 3" xfId="52325" xr:uid="{00000000-0005-0000-0000-000092CC0000}"/>
    <cellStyle name="Total 6 6 2 4" xfId="52326" xr:uid="{00000000-0005-0000-0000-000093CC0000}"/>
    <cellStyle name="Total 6 6 3" xfId="52327" xr:uid="{00000000-0005-0000-0000-000094CC0000}"/>
    <cellStyle name="Total 6 6 3 2" xfId="52328" xr:uid="{00000000-0005-0000-0000-000095CC0000}"/>
    <cellStyle name="Total 6 6 3 2 2" xfId="52329" xr:uid="{00000000-0005-0000-0000-000096CC0000}"/>
    <cellStyle name="Total 6 6 3 2 3" xfId="52330" xr:uid="{00000000-0005-0000-0000-000097CC0000}"/>
    <cellStyle name="Total 6 6 3 3" xfId="52331" xr:uid="{00000000-0005-0000-0000-000098CC0000}"/>
    <cellStyle name="Total 6 6 3 4" xfId="52332" xr:uid="{00000000-0005-0000-0000-000099CC0000}"/>
    <cellStyle name="Total 6 6 4" xfId="52333" xr:uid="{00000000-0005-0000-0000-00009ACC0000}"/>
    <cellStyle name="Total 6 6 4 2" xfId="52334" xr:uid="{00000000-0005-0000-0000-00009BCC0000}"/>
    <cellStyle name="Total 6 6 4 2 2" xfId="52335" xr:uid="{00000000-0005-0000-0000-00009CCC0000}"/>
    <cellStyle name="Total 6 6 4 2 3" xfId="52336" xr:uid="{00000000-0005-0000-0000-00009DCC0000}"/>
    <cellStyle name="Total 6 6 4 3" xfId="52337" xr:uid="{00000000-0005-0000-0000-00009ECC0000}"/>
    <cellStyle name="Total 6 6 4 4" xfId="52338" xr:uid="{00000000-0005-0000-0000-00009FCC0000}"/>
    <cellStyle name="Total 6 6 5" xfId="52339" xr:uid="{00000000-0005-0000-0000-0000A0CC0000}"/>
    <cellStyle name="Total 6 6 5 2" xfId="52340" xr:uid="{00000000-0005-0000-0000-0000A1CC0000}"/>
    <cellStyle name="Total 6 6 5 3" xfId="52341" xr:uid="{00000000-0005-0000-0000-0000A2CC0000}"/>
    <cellStyle name="Total 6 6 6" xfId="52342" xr:uid="{00000000-0005-0000-0000-0000A3CC0000}"/>
    <cellStyle name="Total 6 6 7" xfId="52343" xr:uid="{00000000-0005-0000-0000-0000A4CC0000}"/>
    <cellStyle name="Total 6 7" xfId="52344" xr:uid="{00000000-0005-0000-0000-0000A5CC0000}"/>
    <cellStyle name="Total 6 7 2" xfId="52345" xr:uid="{00000000-0005-0000-0000-0000A6CC0000}"/>
    <cellStyle name="Total 6 7 2 2" xfId="52346" xr:uid="{00000000-0005-0000-0000-0000A7CC0000}"/>
    <cellStyle name="Total 6 7 2 2 2" xfId="52347" xr:uid="{00000000-0005-0000-0000-0000A8CC0000}"/>
    <cellStyle name="Total 6 7 2 2 3" xfId="52348" xr:uid="{00000000-0005-0000-0000-0000A9CC0000}"/>
    <cellStyle name="Total 6 7 2 3" xfId="52349" xr:uid="{00000000-0005-0000-0000-0000AACC0000}"/>
    <cellStyle name="Total 6 7 2 4" xfId="52350" xr:uid="{00000000-0005-0000-0000-0000ABCC0000}"/>
    <cellStyle name="Total 6 7 3" xfId="52351" xr:uid="{00000000-0005-0000-0000-0000ACCC0000}"/>
    <cellStyle name="Total 6 7 3 2" xfId="52352" xr:uid="{00000000-0005-0000-0000-0000ADCC0000}"/>
    <cellStyle name="Total 6 7 3 2 2" xfId="52353" xr:uid="{00000000-0005-0000-0000-0000AECC0000}"/>
    <cellStyle name="Total 6 7 3 2 3" xfId="52354" xr:uid="{00000000-0005-0000-0000-0000AFCC0000}"/>
    <cellStyle name="Total 6 7 3 3" xfId="52355" xr:uid="{00000000-0005-0000-0000-0000B0CC0000}"/>
    <cellStyle name="Total 6 7 3 4" xfId="52356" xr:uid="{00000000-0005-0000-0000-0000B1CC0000}"/>
    <cellStyle name="Total 6 7 4" xfId="52357" xr:uid="{00000000-0005-0000-0000-0000B2CC0000}"/>
    <cellStyle name="Total 6 7 4 2" xfId="52358" xr:uid="{00000000-0005-0000-0000-0000B3CC0000}"/>
    <cellStyle name="Total 6 7 4 3" xfId="52359" xr:uid="{00000000-0005-0000-0000-0000B4CC0000}"/>
    <cellStyle name="Total 6 7 5" xfId="52360" xr:uid="{00000000-0005-0000-0000-0000B5CC0000}"/>
    <cellStyle name="Total 6 7 6" xfId="52361" xr:uid="{00000000-0005-0000-0000-0000B6CC0000}"/>
    <cellStyle name="Total 6 8" xfId="52362" xr:uid="{00000000-0005-0000-0000-0000B7CC0000}"/>
    <cellStyle name="Total 6 8 2" xfId="52363" xr:uid="{00000000-0005-0000-0000-0000B8CC0000}"/>
    <cellStyle name="Total 6 8 2 2" xfId="52364" xr:uid="{00000000-0005-0000-0000-0000B9CC0000}"/>
    <cellStyle name="Total 6 8 2 3" xfId="52365" xr:uid="{00000000-0005-0000-0000-0000BACC0000}"/>
    <cellStyle name="Total 6 8 3" xfId="52366" xr:uid="{00000000-0005-0000-0000-0000BBCC0000}"/>
    <cellStyle name="Total 6 8 4" xfId="52367" xr:uid="{00000000-0005-0000-0000-0000BCCC0000}"/>
    <cellStyle name="Total 6 9" xfId="52368" xr:uid="{00000000-0005-0000-0000-0000BDCC0000}"/>
    <cellStyle name="Total 6 9 2" xfId="52369" xr:uid="{00000000-0005-0000-0000-0000BECC0000}"/>
    <cellStyle name="Total 6 9 2 2" xfId="52370" xr:uid="{00000000-0005-0000-0000-0000BFCC0000}"/>
    <cellStyle name="Total 6 9 2 3" xfId="52371" xr:uid="{00000000-0005-0000-0000-0000C0CC0000}"/>
    <cellStyle name="Total 6 9 3" xfId="52372" xr:uid="{00000000-0005-0000-0000-0000C1CC0000}"/>
    <cellStyle name="Total 6 9 4" xfId="52373" xr:uid="{00000000-0005-0000-0000-0000C2CC0000}"/>
    <cellStyle name="Total 7" xfId="52374" xr:uid="{00000000-0005-0000-0000-0000C3CC0000}"/>
    <cellStyle name="Total 7 10" xfId="52375" xr:uid="{00000000-0005-0000-0000-0000C4CC0000}"/>
    <cellStyle name="Total 7 10 2" xfId="52376" xr:uid="{00000000-0005-0000-0000-0000C5CC0000}"/>
    <cellStyle name="Total 7 10 3" xfId="52377" xr:uid="{00000000-0005-0000-0000-0000C6CC0000}"/>
    <cellStyle name="Total 7 11" xfId="52378" xr:uid="{00000000-0005-0000-0000-0000C7CC0000}"/>
    <cellStyle name="Total 7 11 2" xfId="52379" xr:uid="{00000000-0005-0000-0000-0000C8CC0000}"/>
    <cellStyle name="Total 7 11 3" xfId="52380" xr:uid="{00000000-0005-0000-0000-0000C9CC0000}"/>
    <cellStyle name="Total 7 12" xfId="52381" xr:uid="{00000000-0005-0000-0000-0000CACC0000}"/>
    <cellStyle name="Total 7 12 2" xfId="52382" xr:uid="{00000000-0005-0000-0000-0000CBCC0000}"/>
    <cellStyle name="Total 7 12 3" xfId="52383" xr:uid="{00000000-0005-0000-0000-0000CCCC0000}"/>
    <cellStyle name="Total 7 13" xfId="52384" xr:uid="{00000000-0005-0000-0000-0000CDCC0000}"/>
    <cellStyle name="Total 7 2" xfId="52385" xr:uid="{00000000-0005-0000-0000-0000CECC0000}"/>
    <cellStyle name="Total 7 2 2" xfId="52386" xr:uid="{00000000-0005-0000-0000-0000CFCC0000}"/>
    <cellStyle name="Total 7 2 2 2" xfId="52387" xr:uid="{00000000-0005-0000-0000-0000D0CC0000}"/>
    <cellStyle name="Total 7 2 2 2 2" xfId="52388" xr:uid="{00000000-0005-0000-0000-0000D1CC0000}"/>
    <cellStyle name="Total 7 2 2 2 3" xfId="52389" xr:uid="{00000000-0005-0000-0000-0000D2CC0000}"/>
    <cellStyle name="Total 7 2 2 3" xfId="52390" xr:uid="{00000000-0005-0000-0000-0000D3CC0000}"/>
    <cellStyle name="Total 7 2 2 4" xfId="52391" xr:uid="{00000000-0005-0000-0000-0000D4CC0000}"/>
    <cellStyle name="Total 7 2 3" xfId="52392" xr:uid="{00000000-0005-0000-0000-0000D5CC0000}"/>
    <cellStyle name="Total 7 2 3 2" xfId="52393" xr:uid="{00000000-0005-0000-0000-0000D6CC0000}"/>
    <cellStyle name="Total 7 2 3 2 2" xfId="52394" xr:uid="{00000000-0005-0000-0000-0000D7CC0000}"/>
    <cellStyle name="Total 7 2 3 2 3" xfId="52395" xr:uid="{00000000-0005-0000-0000-0000D8CC0000}"/>
    <cellStyle name="Total 7 2 3 3" xfId="52396" xr:uid="{00000000-0005-0000-0000-0000D9CC0000}"/>
    <cellStyle name="Total 7 2 3 4" xfId="52397" xr:uid="{00000000-0005-0000-0000-0000DACC0000}"/>
    <cellStyle name="Total 7 2 4" xfId="52398" xr:uid="{00000000-0005-0000-0000-0000DBCC0000}"/>
    <cellStyle name="Total 7 2 4 2" xfId="52399" xr:uid="{00000000-0005-0000-0000-0000DCCC0000}"/>
    <cellStyle name="Total 7 2 4 3" xfId="52400" xr:uid="{00000000-0005-0000-0000-0000DDCC0000}"/>
    <cellStyle name="Total 7 2 5" xfId="52401" xr:uid="{00000000-0005-0000-0000-0000DECC0000}"/>
    <cellStyle name="Total 7 2 5 2" xfId="52402" xr:uid="{00000000-0005-0000-0000-0000DFCC0000}"/>
    <cellStyle name="Total 7 2 5 3" xfId="52403" xr:uid="{00000000-0005-0000-0000-0000E0CC0000}"/>
    <cellStyle name="Total 7 2 6" xfId="52404" xr:uid="{00000000-0005-0000-0000-0000E1CC0000}"/>
    <cellStyle name="Total 7 2 7" xfId="52405" xr:uid="{00000000-0005-0000-0000-0000E2CC0000}"/>
    <cellStyle name="Total 7 3" xfId="52406" xr:uid="{00000000-0005-0000-0000-0000E3CC0000}"/>
    <cellStyle name="Total 7 3 2" xfId="52407" xr:uid="{00000000-0005-0000-0000-0000E4CC0000}"/>
    <cellStyle name="Total 7 3 2 2" xfId="52408" xr:uid="{00000000-0005-0000-0000-0000E5CC0000}"/>
    <cellStyle name="Total 7 3 2 2 2" xfId="52409" xr:uid="{00000000-0005-0000-0000-0000E6CC0000}"/>
    <cellStyle name="Total 7 3 2 2 3" xfId="52410" xr:uid="{00000000-0005-0000-0000-0000E7CC0000}"/>
    <cellStyle name="Total 7 3 2 3" xfId="52411" xr:uid="{00000000-0005-0000-0000-0000E8CC0000}"/>
    <cellStyle name="Total 7 3 2 4" xfId="52412" xr:uid="{00000000-0005-0000-0000-0000E9CC0000}"/>
    <cellStyle name="Total 7 3 3" xfId="52413" xr:uid="{00000000-0005-0000-0000-0000EACC0000}"/>
    <cellStyle name="Total 7 3 3 2" xfId="52414" xr:uid="{00000000-0005-0000-0000-0000EBCC0000}"/>
    <cellStyle name="Total 7 3 3 2 2" xfId="52415" xr:uid="{00000000-0005-0000-0000-0000ECCC0000}"/>
    <cellStyle name="Total 7 3 3 2 3" xfId="52416" xr:uid="{00000000-0005-0000-0000-0000EDCC0000}"/>
    <cellStyle name="Total 7 3 3 3" xfId="52417" xr:uid="{00000000-0005-0000-0000-0000EECC0000}"/>
    <cellStyle name="Total 7 3 3 4" xfId="52418" xr:uid="{00000000-0005-0000-0000-0000EFCC0000}"/>
    <cellStyle name="Total 7 3 4" xfId="52419" xr:uid="{00000000-0005-0000-0000-0000F0CC0000}"/>
    <cellStyle name="Total 7 3 4 2" xfId="52420" xr:uid="{00000000-0005-0000-0000-0000F1CC0000}"/>
    <cellStyle name="Total 7 3 4 3" xfId="52421" xr:uid="{00000000-0005-0000-0000-0000F2CC0000}"/>
    <cellStyle name="Total 7 3 5" xfId="52422" xr:uid="{00000000-0005-0000-0000-0000F3CC0000}"/>
    <cellStyle name="Total 7 3 6" xfId="52423" xr:uid="{00000000-0005-0000-0000-0000F4CC0000}"/>
    <cellStyle name="Total 7 4" xfId="52424" xr:uid="{00000000-0005-0000-0000-0000F5CC0000}"/>
    <cellStyle name="Total 7 4 2" xfId="52425" xr:uid="{00000000-0005-0000-0000-0000F6CC0000}"/>
    <cellStyle name="Total 7 4 2 2" xfId="52426" xr:uid="{00000000-0005-0000-0000-0000F7CC0000}"/>
    <cellStyle name="Total 7 4 2 2 2" xfId="52427" xr:uid="{00000000-0005-0000-0000-0000F8CC0000}"/>
    <cellStyle name="Total 7 4 2 2 3" xfId="52428" xr:uid="{00000000-0005-0000-0000-0000F9CC0000}"/>
    <cellStyle name="Total 7 4 2 3" xfId="52429" xr:uid="{00000000-0005-0000-0000-0000FACC0000}"/>
    <cellStyle name="Total 7 4 2 4" xfId="52430" xr:uid="{00000000-0005-0000-0000-0000FBCC0000}"/>
    <cellStyle name="Total 7 4 3" xfId="52431" xr:uid="{00000000-0005-0000-0000-0000FCCC0000}"/>
    <cellStyle name="Total 7 4 3 2" xfId="52432" xr:uid="{00000000-0005-0000-0000-0000FDCC0000}"/>
    <cellStyle name="Total 7 4 3 2 2" xfId="52433" xr:uid="{00000000-0005-0000-0000-0000FECC0000}"/>
    <cellStyle name="Total 7 4 3 2 3" xfId="52434" xr:uid="{00000000-0005-0000-0000-0000FFCC0000}"/>
    <cellStyle name="Total 7 4 3 3" xfId="52435" xr:uid="{00000000-0005-0000-0000-000000CD0000}"/>
    <cellStyle name="Total 7 4 3 4" xfId="52436" xr:uid="{00000000-0005-0000-0000-000001CD0000}"/>
    <cellStyle name="Total 7 4 4" xfId="52437" xr:uid="{00000000-0005-0000-0000-000002CD0000}"/>
    <cellStyle name="Total 7 4 4 2" xfId="52438" xr:uid="{00000000-0005-0000-0000-000003CD0000}"/>
    <cellStyle name="Total 7 4 4 3" xfId="52439" xr:uid="{00000000-0005-0000-0000-000004CD0000}"/>
    <cellStyle name="Total 7 4 5" xfId="52440" xr:uid="{00000000-0005-0000-0000-000005CD0000}"/>
    <cellStyle name="Total 7 4 6" xfId="52441" xr:uid="{00000000-0005-0000-0000-000006CD0000}"/>
    <cellStyle name="Total 7 5" xfId="52442" xr:uid="{00000000-0005-0000-0000-000007CD0000}"/>
    <cellStyle name="Total 7 5 2" xfId="52443" xr:uid="{00000000-0005-0000-0000-000008CD0000}"/>
    <cellStyle name="Total 7 5 2 2" xfId="52444" xr:uid="{00000000-0005-0000-0000-000009CD0000}"/>
    <cellStyle name="Total 7 5 2 2 2" xfId="52445" xr:uid="{00000000-0005-0000-0000-00000ACD0000}"/>
    <cellStyle name="Total 7 5 2 2 3" xfId="52446" xr:uid="{00000000-0005-0000-0000-00000BCD0000}"/>
    <cellStyle name="Total 7 5 2 3" xfId="52447" xr:uid="{00000000-0005-0000-0000-00000CCD0000}"/>
    <cellStyle name="Total 7 5 2 4" xfId="52448" xr:uid="{00000000-0005-0000-0000-00000DCD0000}"/>
    <cellStyle name="Total 7 5 3" xfId="52449" xr:uid="{00000000-0005-0000-0000-00000ECD0000}"/>
    <cellStyle name="Total 7 5 3 2" xfId="52450" xr:uid="{00000000-0005-0000-0000-00000FCD0000}"/>
    <cellStyle name="Total 7 5 3 2 2" xfId="52451" xr:uid="{00000000-0005-0000-0000-000010CD0000}"/>
    <cellStyle name="Total 7 5 3 2 3" xfId="52452" xr:uid="{00000000-0005-0000-0000-000011CD0000}"/>
    <cellStyle name="Total 7 5 3 3" xfId="52453" xr:uid="{00000000-0005-0000-0000-000012CD0000}"/>
    <cellStyle name="Total 7 5 3 4" xfId="52454" xr:uid="{00000000-0005-0000-0000-000013CD0000}"/>
    <cellStyle name="Total 7 5 4" xfId="52455" xr:uid="{00000000-0005-0000-0000-000014CD0000}"/>
    <cellStyle name="Total 7 5 4 2" xfId="52456" xr:uid="{00000000-0005-0000-0000-000015CD0000}"/>
    <cellStyle name="Total 7 5 4 2 2" xfId="52457" xr:uid="{00000000-0005-0000-0000-000016CD0000}"/>
    <cellStyle name="Total 7 5 4 2 3" xfId="52458" xr:uid="{00000000-0005-0000-0000-000017CD0000}"/>
    <cellStyle name="Total 7 5 4 3" xfId="52459" xr:uid="{00000000-0005-0000-0000-000018CD0000}"/>
    <cellStyle name="Total 7 5 4 4" xfId="52460" xr:uid="{00000000-0005-0000-0000-000019CD0000}"/>
    <cellStyle name="Total 7 5 5" xfId="52461" xr:uid="{00000000-0005-0000-0000-00001ACD0000}"/>
    <cellStyle name="Total 7 5 5 2" xfId="52462" xr:uid="{00000000-0005-0000-0000-00001BCD0000}"/>
    <cellStyle name="Total 7 5 5 3" xfId="52463" xr:uid="{00000000-0005-0000-0000-00001CCD0000}"/>
    <cellStyle name="Total 7 5 6" xfId="52464" xr:uid="{00000000-0005-0000-0000-00001DCD0000}"/>
    <cellStyle name="Total 7 5 7" xfId="52465" xr:uid="{00000000-0005-0000-0000-00001ECD0000}"/>
    <cellStyle name="Total 7 6" xfId="52466" xr:uid="{00000000-0005-0000-0000-00001FCD0000}"/>
    <cellStyle name="Total 7 6 2" xfId="52467" xr:uid="{00000000-0005-0000-0000-000020CD0000}"/>
    <cellStyle name="Total 7 6 2 2" xfId="52468" xr:uid="{00000000-0005-0000-0000-000021CD0000}"/>
    <cellStyle name="Total 7 6 2 2 2" xfId="52469" xr:uid="{00000000-0005-0000-0000-000022CD0000}"/>
    <cellStyle name="Total 7 6 2 2 3" xfId="52470" xr:uid="{00000000-0005-0000-0000-000023CD0000}"/>
    <cellStyle name="Total 7 6 2 3" xfId="52471" xr:uid="{00000000-0005-0000-0000-000024CD0000}"/>
    <cellStyle name="Total 7 6 2 4" xfId="52472" xr:uid="{00000000-0005-0000-0000-000025CD0000}"/>
    <cellStyle name="Total 7 6 3" xfId="52473" xr:uid="{00000000-0005-0000-0000-000026CD0000}"/>
    <cellStyle name="Total 7 6 3 2" xfId="52474" xr:uid="{00000000-0005-0000-0000-000027CD0000}"/>
    <cellStyle name="Total 7 6 3 2 2" xfId="52475" xr:uid="{00000000-0005-0000-0000-000028CD0000}"/>
    <cellStyle name="Total 7 6 3 2 3" xfId="52476" xr:uid="{00000000-0005-0000-0000-000029CD0000}"/>
    <cellStyle name="Total 7 6 3 3" xfId="52477" xr:uid="{00000000-0005-0000-0000-00002ACD0000}"/>
    <cellStyle name="Total 7 6 3 4" xfId="52478" xr:uid="{00000000-0005-0000-0000-00002BCD0000}"/>
    <cellStyle name="Total 7 6 4" xfId="52479" xr:uid="{00000000-0005-0000-0000-00002CCD0000}"/>
    <cellStyle name="Total 7 6 4 2" xfId="52480" xr:uid="{00000000-0005-0000-0000-00002DCD0000}"/>
    <cellStyle name="Total 7 6 4 3" xfId="52481" xr:uid="{00000000-0005-0000-0000-00002ECD0000}"/>
    <cellStyle name="Total 7 6 5" xfId="52482" xr:uid="{00000000-0005-0000-0000-00002FCD0000}"/>
    <cellStyle name="Total 7 6 6" xfId="52483" xr:uid="{00000000-0005-0000-0000-000030CD0000}"/>
    <cellStyle name="Total 7 7" xfId="52484" xr:uid="{00000000-0005-0000-0000-000031CD0000}"/>
    <cellStyle name="Total 7 7 2" xfId="52485" xr:uid="{00000000-0005-0000-0000-000032CD0000}"/>
    <cellStyle name="Total 7 7 2 2" xfId="52486" xr:uid="{00000000-0005-0000-0000-000033CD0000}"/>
    <cellStyle name="Total 7 7 2 3" xfId="52487" xr:uid="{00000000-0005-0000-0000-000034CD0000}"/>
    <cellStyle name="Total 7 7 3" xfId="52488" xr:uid="{00000000-0005-0000-0000-000035CD0000}"/>
    <cellStyle name="Total 7 7 4" xfId="52489" xr:uid="{00000000-0005-0000-0000-000036CD0000}"/>
    <cellStyle name="Total 7 8" xfId="52490" xr:uid="{00000000-0005-0000-0000-000037CD0000}"/>
    <cellStyle name="Total 7 8 2" xfId="52491" xr:uid="{00000000-0005-0000-0000-000038CD0000}"/>
    <cellStyle name="Total 7 8 2 2" xfId="52492" xr:uid="{00000000-0005-0000-0000-000039CD0000}"/>
    <cellStyle name="Total 7 8 2 3" xfId="52493" xr:uid="{00000000-0005-0000-0000-00003ACD0000}"/>
    <cellStyle name="Total 7 8 3" xfId="52494" xr:uid="{00000000-0005-0000-0000-00003BCD0000}"/>
    <cellStyle name="Total 7 8 4" xfId="52495" xr:uid="{00000000-0005-0000-0000-00003CCD0000}"/>
    <cellStyle name="Total 7 9" xfId="52496" xr:uid="{00000000-0005-0000-0000-00003DCD0000}"/>
    <cellStyle name="Total 7 9 2" xfId="52497" xr:uid="{00000000-0005-0000-0000-00003ECD0000}"/>
    <cellStyle name="Total 7 9 2 2" xfId="52498" xr:uid="{00000000-0005-0000-0000-00003FCD0000}"/>
    <cellStyle name="Total 7 9 2 3" xfId="52499" xr:uid="{00000000-0005-0000-0000-000040CD0000}"/>
    <cellStyle name="Total 7 9 3" xfId="52500" xr:uid="{00000000-0005-0000-0000-000041CD0000}"/>
    <cellStyle name="Total 7 9 4" xfId="52501" xr:uid="{00000000-0005-0000-0000-000042CD0000}"/>
    <cellStyle name="Total 8" xfId="52502" xr:uid="{00000000-0005-0000-0000-000043CD0000}"/>
    <cellStyle name="Total 8 10" xfId="52503" xr:uid="{00000000-0005-0000-0000-000044CD0000}"/>
    <cellStyle name="Total 8 10 2" xfId="52504" xr:uid="{00000000-0005-0000-0000-000045CD0000}"/>
    <cellStyle name="Total 8 10 3" xfId="52505" xr:uid="{00000000-0005-0000-0000-000046CD0000}"/>
    <cellStyle name="Total 8 11" xfId="52506" xr:uid="{00000000-0005-0000-0000-000047CD0000}"/>
    <cellStyle name="Total 8 11 2" xfId="52507" xr:uid="{00000000-0005-0000-0000-000048CD0000}"/>
    <cellStyle name="Total 8 11 3" xfId="52508" xr:uid="{00000000-0005-0000-0000-000049CD0000}"/>
    <cellStyle name="Total 8 12" xfId="52509" xr:uid="{00000000-0005-0000-0000-00004ACD0000}"/>
    <cellStyle name="Total 8 12 2" xfId="52510" xr:uid="{00000000-0005-0000-0000-00004BCD0000}"/>
    <cellStyle name="Total 8 12 3" xfId="52511" xr:uid="{00000000-0005-0000-0000-00004CCD0000}"/>
    <cellStyle name="Total 8 13" xfId="52512" xr:uid="{00000000-0005-0000-0000-00004DCD0000}"/>
    <cellStyle name="Total 8 2" xfId="52513" xr:uid="{00000000-0005-0000-0000-00004ECD0000}"/>
    <cellStyle name="Total 8 2 2" xfId="52514" xr:uid="{00000000-0005-0000-0000-00004FCD0000}"/>
    <cellStyle name="Total 8 2 2 2" xfId="52515" xr:uid="{00000000-0005-0000-0000-000050CD0000}"/>
    <cellStyle name="Total 8 2 2 2 2" xfId="52516" xr:uid="{00000000-0005-0000-0000-000051CD0000}"/>
    <cellStyle name="Total 8 2 2 2 3" xfId="52517" xr:uid="{00000000-0005-0000-0000-000052CD0000}"/>
    <cellStyle name="Total 8 2 2 3" xfId="52518" xr:uid="{00000000-0005-0000-0000-000053CD0000}"/>
    <cellStyle name="Total 8 2 2 4" xfId="52519" xr:uid="{00000000-0005-0000-0000-000054CD0000}"/>
    <cellStyle name="Total 8 2 3" xfId="52520" xr:uid="{00000000-0005-0000-0000-000055CD0000}"/>
    <cellStyle name="Total 8 2 3 2" xfId="52521" xr:uid="{00000000-0005-0000-0000-000056CD0000}"/>
    <cellStyle name="Total 8 2 3 2 2" xfId="52522" xr:uid="{00000000-0005-0000-0000-000057CD0000}"/>
    <cellStyle name="Total 8 2 3 2 3" xfId="52523" xr:uid="{00000000-0005-0000-0000-000058CD0000}"/>
    <cellStyle name="Total 8 2 3 3" xfId="52524" xr:uid="{00000000-0005-0000-0000-000059CD0000}"/>
    <cellStyle name="Total 8 2 3 4" xfId="52525" xr:uid="{00000000-0005-0000-0000-00005ACD0000}"/>
    <cellStyle name="Total 8 2 4" xfId="52526" xr:uid="{00000000-0005-0000-0000-00005BCD0000}"/>
    <cellStyle name="Total 8 2 4 2" xfId="52527" xr:uid="{00000000-0005-0000-0000-00005CCD0000}"/>
    <cellStyle name="Total 8 2 4 3" xfId="52528" xr:uid="{00000000-0005-0000-0000-00005DCD0000}"/>
    <cellStyle name="Total 8 2 5" xfId="52529" xr:uid="{00000000-0005-0000-0000-00005ECD0000}"/>
    <cellStyle name="Total 8 2 5 2" xfId="52530" xr:uid="{00000000-0005-0000-0000-00005FCD0000}"/>
    <cellStyle name="Total 8 2 5 3" xfId="52531" xr:uid="{00000000-0005-0000-0000-000060CD0000}"/>
    <cellStyle name="Total 8 2 6" xfId="52532" xr:uid="{00000000-0005-0000-0000-000061CD0000}"/>
    <cellStyle name="Total 8 2 7" xfId="52533" xr:uid="{00000000-0005-0000-0000-000062CD0000}"/>
    <cellStyle name="Total 8 3" xfId="52534" xr:uid="{00000000-0005-0000-0000-000063CD0000}"/>
    <cellStyle name="Total 8 3 2" xfId="52535" xr:uid="{00000000-0005-0000-0000-000064CD0000}"/>
    <cellStyle name="Total 8 3 2 2" xfId="52536" xr:uid="{00000000-0005-0000-0000-000065CD0000}"/>
    <cellStyle name="Total 8 3 2 2 2" xfId="52537" xr:uid="{00000000-0005-0000-0000-000066CD0000}"/>
    <cellStyle name="Total 8 3 2 2 3" xfId="52538" xr:uid="{00000000-0005-0000-0000-000067CD0000}"/>
    <cellStyle name="Total 8 3 2 3" xfId="52539" xr:uid="{00000000-0005-0000-0000-000068CD0000}"/>
    <cellStyle name="Total 8 3 2 4" xfId="52540" xr:uid="{00000000-0005-0000-0000-000069CD0000}"/>
    <cellStyle name="Total 8 3 3" xfId="52541" xr:uid="{00000000-0005-0000-0000-00006ACD0000}"/>
    <cellStyle name="Total 8 3 3 2" xfId="52542" xr:uid="{00000000-0005-0000-0000-00006BCD0000}"/>
    <cellStyle name="Total 8 3 3 2 2" xfId="52543" xr:uid="{00000000-0005-0000-0000-00006CCD0000}"/>
    <cellStyle name="Total 8 3 3 2 3" xfId="52544" xr:uid="{00000000-0005-0000-0000-00006DCD0000}"/>
    <cellStyle name="Total 8 3 3 3" xfId="52545" xr:uid="{00000000-0005-0000-0000-00006ECD0000}"/>
    <cellStyle name="Total 8 3 3 4" xfId="52546" xr:uid="{00000000-0005-0000-0000-00006FCD0000}"/>
    <cellStyle name="Total 8 3 4" xfId="52547" xr:uid="{00000000-0005-0000-0000-000070CD0000}"/>
    <cellStyle name="Total 8 3 4 2" xfId="52548" xr:uid="{00000000-0005-0000-0000-000071CD0000}"/>
    <cellStyle name="Total 8 3 4 3" xfId="52549" xr:uid="{00000000-0005-0000-0000-000072CD0000}"/>
    <cellStyle name="Total 8 3 5" xfId="52550" xr:uid="{00000000-0005-0000-0000-000073CD0000}"/>
    <cellStyle name="Total 8 3 6" xfId="52551" xr:uid="{00000000-0005-0000-0000-000074CD0000}"/>
    <cellStyle name="Total 8 4" xfId="52552" xr:uid="{00000000-0005-0000-0000-000075CD0000}"/>
    <cellStyle name="Total 8 4 2" xfId="52553" xr:uid="{00000000-0005-0000-0000-000076CD0000}"/>
    <cellStyle name="Total 8 4 2 2" xfId="52554" xr:uid="{00000000-0005-0000-0000-000077CD0000}"/>
    <cellStyle name="Total 8 4 2 2 2" xfId="52555" xr:uid="{00000000-0005-0000-0000-000078CD0000}"/>
    <cellStyle name="Total 8 4 2 2 3" xfId="52556" xr:uid="{00000000-0005-0000-0000-000079CD0000}"/>
    <cellStyle name="Total 8 4 2 3" xfId="52557" xr:uid="{00000000-0005-0000-0000-00007ACD0000}"/>
    <cellStyle name="Total 8 4 2 4" xfId="52558" xr:uid="{00000000-0005-0000-0000-00007BCD0000}"/>
    <cellStyle name="Total 8 4 3" xfId="52559" xr:uid="{00000000-0005-0000-0000-00007CCD0000}"/>
    <cellStyle name="Total 8 4 3 2" xfId="52560" xr:uid="{00000000-0005-0000-0000-00007DCD0000}"/>
    <cellStyle name="Total 8 4 3 2 2" xfId="52561" xr:uid="{00000000-0005-0000-0000-00007ECD0000}"/>
    <cellStyle name="Total 8 4 3 2 3" xfId="52562" xr:uid="{00000000-0005-0000-0000-00007FCD0000}"/>
    <cellStyle name="Total 8 4 3 3" xfId="52563" xr:uid="{00000000-0005-0000-0000-000080CD0000}"/>
    <cellStyle name="Total 8 4 3 4" xfId="52564" xr:uid="{00000000-0005-0000-0000-000081CD0000}"/>
    <cellStyle name="Total 8 4 4" xfId="52565" xr:uid="{00000000-0005-0000-0000-000082CD0000}"/>
    <cellStyle name="Total 8 4 4 2" xfId="52566" xr:uid="{00000000-0005-0000-0000-000083CD0000}"/>
    <cellStyle name="Total 8 4 4 3" xfId="52567" xr:uid="{00000000-0005-0000-0000-000084CD0000}"/>
    <cellStyle name="Total 8 4 5" xfId="52568" xr:uid="{00000000-0005-0000-0000-000085CD0000}"/>
    <cellStyle name="Total 8 4 6" xfId="52569" xr:uid="{00000000-0005-0000-0000-000086CD0000}"/>
    <cellStyle name="Total 8 5" xfId="52570" xr:uid="{00000000-0005-0000-0000-000087CD0000}"/>
    <cellStyle name="Total 8 5 2" xfId="52571" xr:uid="{00000000-0005-0000-0000-000088CD0000}"/>
    <cellStyle name="Total 8 5 2 2" xfId="52572" xr:uid="{00000000-0005-0000-0000-000089CD0000}"/>
    <cellStyle name="Total 8 5 2 2 2" xfId="52573" xr:uid="{00000000-0005-0000-0000-00008ACD0000}"/>
    <cellStyle name="Total 8 5 2 2 3" xfId="52574" xr:uid="{00000000-0005-0000-0000-00008BCD0000}"/>
    <cellStyle name="Total 8 5 2 3" xfId="52575" xr:uid="{00000000-0005-0000-0000-00008CCD0000}"/>
    <cellStyle name="Total 8 5 2 4" xfId="52576" xr:uid="{00000000-0005-0000-0000-00008DCD0000}"/>
    <cellStyle name="Total 8 5 3" xfId="52577" xr:uid="{00000000-0005-0000-0000-00008ECD0000}"/>
    <cellStyle name="Total 8 5 3 2" xfId="52578" xr:uid="{00000000-0005-0000-0000-00008FCD0000}"/>
    <cellStyle name="Total 8 5 3 2 2" xfId="52579" xr:uid="{00000000-0005-0000-0000-000090CD0000}"/>
    <cellStyle name="Total 8 5 3 2 3" xfId="52580" xr:uid="{00000000-0005-0000-0000-000091CD0000}"/>
    <cellStyle name="Total 8 5 3 3" xfId="52581" xr:uid="{00000000-0005-0000-0000-000092CD0000}"/>
    <cellStyle name="Total 8 5 3 4" xfId="52582" xr:uid="{00000000-0005-0000-0000-000093CD0000}"/>
    <cellStyle name="Total 8 5 4" xfId="52583" xr:uid="{00000000-0005-0000-0000-000094CD0000}"/>
    <cellStyle name="Total 8 5 4 2" xfId="52584" xr:uid="{00000000-0005-0000-0000-000095CD0000}"/>
    <cellStyle name="Total 8 5 4 2 2" xfId="52585" xr:uid="{00000000-0005-0000-0000-000096CD0000}"/>
    <cellStyle name="Total 8 5 4 2 3" xfId="52586" xr:uid="{00000000-0005-0000-0000-000097CD0000}"/>
    <cellStyle name="Total 8 5 4 3" xfId="52587" xr:uid="{00000000-0005-0000-0000-000098CD0000}"/>
    <cellStyle name="Total 8 5 4 4" xfId="52588" xr:uid="{00000000-0005-0000-0000-000099CD0000}"/>
    <cellStyle name="Total 8 5 5" xfId="52589" xr:uid="{00000000-0005-0000-0000-00009ACD0000}"/>
    <cellStyle name="Total 8 5 5 2" xfId="52590" xr:uid="{00000000-0005-0000-0000-00009BCD0000}"/>
    <cellStyle name="Total 8 5 5 3" xfId="52591" xr:uid="{00000000-0005-0000-0000-00009CCD0000}"/>
    <cellStyle name="Total 8 5 6" xfId="52592" xr:uid="{00000000-0005-0000-0000-00009DCD0000}"/>
    <cellStyle name="Total 8 5 7" xfId="52593" xr:uid="{00000000-0005-0000-0000-00009ECD0000}"/>
    <cellStyle name="Total 8 6" xfId="52594" xr:uid="{00000000-0005-0000-0000-00009FCD0000}"/>
    <cellStyle name="Total 8 6 2" xfId="52595" xr:uid="{00000000-0005-0000-0000-0000A0CD0000}"/>
    <cellStyle name="Total 8 6 2 2" xfId="52596" xr:uid="{00000000-0005-0000-0000-0000A1CD0000}"/>
    <cellStyle name="Total 8 6 2 2 2" xfId="52597" xr:uid="{00000000-0005-0000-0000-0000A2CD0000}"/>
    <cellStyle name="Total 8 6 2 2 3" xfId="52598" xr:uid="{00000000-0005-0000-0000-0000A3CD0000}"/>
    <cellStyle name="Total 8 6 2 3" xfId="52599" xr:uid="{00000000-0005-0000-0000-0000A4CD0000}"/>
    <cellStyle name="Total 8 6 2 4" xfId="52600" xr:uid="{00000000-0005-0000-0000-0000A5CD0000}"/>
    <cellStyle name="Total 8 6 3" xfId="52601" xr:uid="{00000000-0005-0000-0000-0000A6CD0000}"/>
    <cellStyle name="Total 8 6 3 2" xfId="52602" xr:uid="{00000000-0005-0000-0000-0000A7CD0000}"/>
    <cellStyle name="Total 8 6 3 2 2" xfId="52603" xr:uid="{00000000-0005-0000-0000-0000A8CD0000}"/>
    <cellStyle name="Total 8 6 3 2 3" xfId="52604" xr:uid="{00000000-0005-0000-0000-0000A9CD0000}"/>
    <cellStyle name="Total 8 6 3 3" xfId="52605" xr:uid="{00000000-0005-0000-0000-0000AACD0000}"/>
    <cellStyle name="Total 8 6 3 4" xfId="52606" xr:uid="{00000000-0005-0000-0000-0000ABCD0000}"/>
    <cellStyle name="Total 8 6 4" xfId="52607" xr:uid="{00000000-0005-0000-0000-0000ACCD0000}"/>
    <cellStyle name="Total 8 6 4 2" xfId="52608" xr:uid="{00000000-0005-0000-0000-0000ADCD0000}"/>
    <cellStyle name="Total 8 6 4 3" xfId="52609" xr:uid="{00000000-0005-0000-0000-0000AECD0000}"/>
    <cellStyle name="Total 8 6 5" xfId="52610" xr:uid="{00000000-0005-0000-0000-0000AFCD0000}"/>
    <cellStyle name="Total 8 6 6" xfId="52611" xr:uid="{00000000-0005-0000-0000-0000B0CD0000}"/>
    <cellStyle name="Total 8 7" xfId="52612" xr:uid="{00000000-0005-0000-0000-0000B1CD0000}"/>
    <cellStyle name="Total 8 7 2" xfId="52613" xr:uid="{00000000-0005-0000-0000-0000B2CD0000}"/>
    <cellStyle name="Total 8 7 2 2" xfId="52614" xr:uid="{00000000-0005-0000-0000-0000B3CD0000}"/>
    <cellStyle name="Total 8 7 2 3" xfId="52615" xr:uid="{00000000-0005-0000-0000-0000B4CD0000}"/>
    <cellStyle name="Total 8 7 3" xfId="52616" xr:uid="{00000000-0005-0000-0000-0000B5CD0000}"/>
    <cellStyle name="Total 8 7 4" xfId="52617" xr:uid="{00000000-0005-0000-0000-0000B6CD0000}"/>
    <cellStyle name="Total 8 8" xfId="52618" xr:uid="{00000000-0005-0000-0000-0000B7CD0000}"/>
    <cellStyle name="Total 8 8 2" xfId="52619" xr:uid="{00000000-0005-0000-0000-0000B8CD0000}"/>
    <cellStyle name="Total 8 8 2 2" xfId="52620" xr:uid="{00000000-0005-0000-0000-0000B9CD0000}"/>
    <cellStyle name="Total 8 8 2 3" xfId="52621" xr:uid="{00000000-0005-0000-0000-0000BACD0000}"/>
    <cellStyle name="Total 8 8 3" xfId="52622" xr:uid="{00000000-0005-0000-0000-0000BBCD0000}"/>
    <cellStyle name="Total 8 8 4" xfId="52623" xr:uid="{00000000-0005-0000-0000-0000BCCD0000}"/>
    <cellStyle name="Total 8 9" xfId="52624" xr:uid="{00000000-0005-0000-0000-0000BDCD0000}"/>
    <cellStyle name="Total 8 9 2" xfId="52625" xr:uid="{00000000-0005-0000-0000-0000BECD0000}"/>
    <cellStyle name="Total 8 9 2 2" xfId="52626" xr:uid="{00000000-0005-0000-0000-0000BFCD0000}"/>
    <cellStyle name="Total 8 9 2 3" xfId="52627" xr:uid="{00000000-0005-0000-0000-0000C0CD0000}"/>
    <cellStyle name="Total 8 9 3" xfId="52628" xr:uid="{00000000-0005-0000-0000-0000C1CD0000}"/>
    <cellStyle name="Total 8 9 4" xfId="52629" xr:uid="{00000000-0005-0000-0000-0000C2CD0000}"/>
    <cellStyle name="Total 9" xfId="52630" xr:uid="{00000000-0005-0000-0000-0000C3CD0000}"/>
    <cellStyle name="Total 9 10" xfId="52631" xr:uid="{00000000-0005-0000-0000-0000C4CD0000}"/>
    <cellStyle name="Total 9 10 2" xfId="52632" xr:uid="{00000000-0005-0000-0000-0000C5CD0000}"/>
    <cellStyle name="Total 9 10 3" xfId="52633" xr:uid="{00000000-0005-0000-0000-0000C6CD0000}"/>
    <cellStyle name="Total 9 11" xfId="52634" xr:uid="{00000000-0005-0000-0000-0000C7CD0000}"/>
    <cellStyle name="Total 9 11 2" xfId="52635" xr:uid="{00000000-0005-0000-0000-0000C8CD0000}"/>
    <cellStyle name="Total 9 11 3" xfId="52636" xr:uid="{00000000-0005-0000-0000-0000C9CD0000}"/>
    <cellStyle name="Total 9 12" xfId="52637" xr:uid="{00000000-0005-0000-0000-0000CACD0000}"/>
    <cellStyle name="Total 9 12 2" xfId="52638" xr:uid="{00000000-0005-0000-0000-0000CBCD0000}"/>
    <cellStyle name="Total 9 12 3" xfId="52639" xr:uid="{00000000-0005-0000-0000-0000CCCD0000}"/>
    <cellStyle name="Total 9 13" xfId="52640" xr:uid="{00000000-0005-0000-0000-0000CDCD0000}"/>
    <cellStyle name="Total 9 2" xfId="52641" xr:uid="{00000000-0005-0000-0000-0000CECD0000}"/>
    <cellStyle name="Total 9 2 2" xfId="52642" xr:uid="{00000000-0005-0000-0000-0000CFCD0000}"/>
    <cellStyle name="Total 9 2 2 2" xfId="52643" xr:uid="{00000000-0005-0000-0000-0000D0CD0000}"/>
    <cellStyle name="Total 9 2 2 2 2" xfId="52644" xr:uid="{00000000-0005-0000-0000-0000D1CD0000}"/>
    <cellStyle name="Total 9 2 2 2 3" xfId="52645" xr:uid="{00000000-0005-0000-0000-0000D2CD0000}"/>
    <cellStyle name="Total 9 2 2 3" xfId="52646" xr:uid="{00000000-0005-0000-0000-0000D3CD0000}"/>
    <cellStyle name="Total 9 2 2 4" xfId="52647" xr:uid="{00000000-0005-0000-0000-0000D4CD0000}"/>
    <cellStyle name="Total 9 2 3" xfId="52648" xr:uid="{00000000-0005-0000-0000-0000D5CD0000}"/>
    <cellStyle name="Total 9 2 3 2" xfId="52649" xr:uid="{00000000-0005-0000-0000-0000D6CD0000}"/>
    <cellStyle name="Total 9 2 3 2 2" xfId="52650" xr:uid="{00000000-0005-0000-0000-0000D7CD0000}"/>
    <cellStyle name="Total 9 2 3 2 3" xfId="52651" xr:uid="{00000000-0005-0000-0000-0000D8CD0000}"/>
    <cellStyle name="Total 9 2 3 3" xfId="52652" xr:uid="{00000000-0005-0000-0000-0000D9CD0000}"/>
    <cellStyle name="Total 9 2 3 4" xfId="52653" xr:uid="{00000000-0005-0000-0000-0000DACD0000}"/>
    <cellStyle name="Total 9 2 4" xfId="52654" xr:uid="{00000000-0005-0000-0000-0000DBCD0000}"/>
    <cellStyle name="Total 9 2 4 2" xfId="52655" xr:uid="{00000000-0005-0000-0000-0000DCCD0000}"/>
    <cellStyle name="Total 9 2 4 3" xfId="52656" xr:uid="{00000000-0005-0000-0000-0000DDCD0000}"/>
    <cellStyle name="Total 9 2 5" xfId="52657" xr:uid="{00000000-0005-0000-0000-0000DECD0000}"/>
    <cellStyle name="Total 9 2 5 2" xfId="52658" xr:uid="{00000000-0005-0000-0000-0000DFCD0000}"/>
    <cellStyle name="Total 9 2 5 3" xfId="52659" xr:uid="{00000000-0005-0000-0000-0000E0CD0000}"/>
    <cellStyle name="Total 9 2 6" xfId="52660" xr:uid="{00000000-0005-0000-0000-0000E1CD0000}"/>
    <cellStyle name="Total 9 2 7" xfId="52661" xr:uid="{00000000-0005-0000-0000-0000E2CD0000}"/>
    <cellStyle name="Total 9 3" xfId="52662" xr:uid="{00000000-0005-0000-0000-0000E3CD0000}"/>
    <cellStyle name="Total 9 3 2" xfId="52663" xr:uid="{00000000-0005-0000-0000-0000E4CD0000}"/>
    <cellStyle name="Total 9 3 2 2" xfId="52664" xr:uid="{00000000-0005-0000-0000-0000E5CD0000}"/>
    <cellStyle name="Total 9 3 2 2 2" xfId="52665" xr:uid="{00000000-0005-0000-0000-0000E6CD0000}"/>
    <cellStyle name="Total 9 3 2 2 3" xfId="52666" xr:uid="{00000000-0005-0000-0000-0000E7CD0000}"/>
    <cellStyle name="Total 9 3 2 3" xfId="52667" xr:uid="{00000000-0005-0000-0000-0000E8CD0000}"/>
    <cellStyle name="Total 9 3 2 4" xfId="52668" xr:uid="{00000000-0005-0000-0000-0000E9CD0000}"/>
    <cellStyle name="Total 9 3 3" xfId="52669" xr:uid="{00000000-0005-0000-0000-0000EACD0000}"/>
    <cellStyle name="Total 9 3 3 2" xfId="52670" xr:uid="{00000000-0005-0000-0000-0000EBCD0000}"/>
    <cellStyle name="Total 9 3 3 2 2" xfId="52671" xr:uid="{00000000-0005-0000-0000-0000ECCD0000}"/>
    <cellStyle name="Total 9 3 3 2 3" xfId="52672" xr:uid="{00000000-0005-0000-0000-0000EDCD0000}"/>
    <cellStyle name="Total 9 3 3 3" xfId="52673" xr:uid="{00000000-0005-0000-0000-0000EECD0000}"/>
    <cellStyle name="Total 9 3 3 4" xfId="52674" xr:uid="{00000000-0005-0000-0000-0000EFCD0000}"/>
    <cellStyle name="Total 9 3 4" xfId="52675" xr:uid="{00000000-0005-0000-0000-0000F0CD0000}"/>
    <cellStyle name="Total 9 3 4 2" xfId="52676" xr:uid="{00000000-0005-0000-0000-0000F1CD0000}"/>
    <cellStyle name="Total 9 3 4 3" xfId="52677" xr:uid="{00000000-0005-0000-0000-0000F2CD0000}"/>
    <cellStyle name="Total 9 3 5" xfId="52678" xr:uid="{00000000-0005-0000-0000-0000F3CD0000}"/>
    <cellStyle name="Total 9 3 6" xfId="52679" xr:uid="{00000000-0005-0000-0000-0000F4CD0000}"/>
    <cellStyle name="Total 9 4" xfId="52680" xr:uid="{00000000-0005-0000-0000-0000F5CD0000}"/>
    <cellStyle name="Total 9 4 2" xfId="52681" xr:uid="{00000000-0005-0000-0000-0000F6CD0000}"/>
    <cellStyle name="Total 9 4 2 2" xfId="52682" xr:uid="{00000000-0005-0000-0000-0000F7CD0000}"/>
    <cellStyle name="Total 9 4 2 2 2" xfId="52683" xr:uid="{00000000-0005-0000-0000-0000F8CD0000}"/>
    <cellStyle name="Total 9 4 2 2 3" xfId="52684" xr:uid="{00000000-0005-0000-0000-0000F9CD0000}"/>
    <cellStyle name="Total 9 4 2 3" xfId="52685" xr:uid="{00000000-0005-0000-0000-0000FACD0000}"/>
    <cellStyle name="Total 9 4 2 4" xfId="52686" xr:uid="{00000000-0005-0000-0000-0000FBCD0000}"/>
    <cellStyle name="Total 9 4 3" xfId="52687" xr:uid="{00000000-0005-0000-0000-0000FCCD0000}"/>
    <cellStyle name="Total 9 4 3 2" xfId="52688" xr:uid="{00000000-0005-0000-0000-0000FDCD0000}"/>
    <cellStyle name="Total 9 4 3 2 2" xfId="52689" xr:uid="{00000000-0005-0000-0000-0000FECD0000}"/>
    <cellStyle name="Total 9 4 3 2 3" xfId="52690" xr:uid="{00000000-0005-0000-0000-0000FFCD0000}"/>
    <cellStyle name="Total 9 4 3 3" xfId="52691" xr:uid="{00000000-0005-0000-0000-000000CE0000}"/>
    <cellStyle name="Total 9 4 3 4" xfId="52692" xr:uid="{00000000-0005-0000-0000-000001CE0000}"/>
    <cellStyle name="Total 9 4 4" xfId="52693" xr:uid="{00000000-0005-0000-0000-000002CE0000}"/>
    <cellStyle name="Total 9 4 4 2" xfId="52694" xr:uid="{00000000-0005-0000-0000-000003CE0000}"/>
    <cellStyle name="Total 9 4 4 3" xfId="52695" xr:uid="{00000000-0005-0000-0000-000004CE0000}"/>
    <cellStyle name="Total 9 4 5" xfId="52696" xr:uid="{00000000-0005-0000-0000-000005CE0000}"/>
    <cellStyle name="Total 9 4 6" xfId="52697" xr:uid="{00000000-0005-0000-0000-000006CE0000}"/>
    <cellStyle name="Total 9 5" xfId="52698" xr:uid="{00000000-0005-0000-0000-000007CE0000}"/>
    <cellStyle name="Total 9 5 2" xfId="52699" xr:uid="{00000000-0005-0000-0000-000008CE0000}"/>
    <cellStyle name="Total 9 5 2 2" xfId="52700" xr:uid="{00000000-0005-0000-0000-000009CE0000}"/>
    <cellStyle name="Total 9 5 2 2 2" xfId="52701" xr:uid="{00000000-0005-0000-0000-00000ACE0000}"/>
    <cellStyle name="Total 9 5 2 2 3" xfId="52702" xr:uid="{00000000-0005-0000-0000-00000BCE0000}"/>
    <cellStyle name="Total 9 5 2 3" xfId="52703" xr:uid="{00000000-0005-0000-0000-00000CCE0000}"/>
    <cellStyle name="Total 9 5 2 4" xfId="52704" xr:uid="{00000000-0005-0000-0000-00000DCE0000}"/>
    <cellStyle name="Total 9 5 3" xfId="52705" xr:uid="{00000000-0005-0000-0000-00000ECE0000}"/>
    <cellStyle name="Total 9 5 3 2" xfId="52706" xr:uid="{00000000-0005-0000-0000-00000FCE0000}"/>
    <cellStyle name="Total 9 5 3 2 2" xfId="52707" xr:uid="{00000000-0005-0000-0000-000010CE0000}"/>
    <cellStyle name="Total 9 5 3 2 3" xfId="52708" xr:uid="{00000000-0005-0000-0000-000011CE0000}"/>
    <cellStyle name="Total 9 5 3 3" xfId="52709" xr:uid="{00000000-0005-0000-0000-000012CE0000}"/>
    <cellStyle name="Total 9 5 3 4" xfId="52710" xr:uid="{00000000-0005-0000-0000-000013CE0000}"/>
    <cellStyle name="Total 9 5 4" xfId="52711" xr:uid="{00000000-0005-0000-0000-000014CE0000}"/>
    <cellStyle name="Total 9 5 4 2" xfId="52712" xr:uid="{00000000-0005-0000-0000-000015CE0000}"/>
    <cellStyle name="Total 9 5 4 2 2" xfId="52713" xr:uid="{00000000-0005-0000-0000-000016CE0000}"/>
    <cellStyle name="Total 9 5 4 2 3" xfId="52714" xr:uid="{00000000-0005-0000-0000-000017CE0000}"/>
    <cellStyle name="Total 9 5 4 3" xfId="52715" xr:uid="{00000000-0005-0000-0000-000018CE0000}"/>
    <cellStyle name="Total 9 5 4 4" xfId="52716" xr:uid="{00000000-0005-0000-0000-000019CE0000}"/>
    <cellStyle name="Total 9 5 5" xfId="52717" xr:uid="{00000000-0005-0000-0000-00001ACE0000}"/>
    <cellStyle name="Total 9 5 5 2" xfId="52718" xr:uid="{00000000-0005-0000-0000-00001BCE0000}"/>
    <cellStyle name="Total 9 5 5 3" xfId="52719" xr:uid="{00000000-0005-0000-0000-00001CCE0000}"/>
    <cellStyle name="Total 9 5 6" xfId="52720" xr:uid="{00000000-0005-0000-0000-00001DCE0000}"/>
    <cellStyle name="Total 9 5 7" xfId="52721" xr:uid="{00000000-0005-0000-0000-00001ECE0000}"/>
    <cellStyle name="Total 9 6" xfId="52722" xr:uid="{00000000-0005-0000-0000-00001FCE0000}"/>
    <cellStyle name="Total 9 6 2" xfId="52723" xr:uid="{00000000-0005-0000-0000-000020CE0000}"/>
    <cellStyle name="Total 9 6 2 2" xfId="52724" xr:uid="{00000000-0005-0000-0000-000021CE0000}"/>
    <cellStyle name="Total 9 6 2 2 2" xfId="52725" xr:uid="{00000000-0005-0000-0000-000022CE0000}"/>
    <cellStyle name="Total 9 6 2 2 3" xfId="52726" xr:uid="{00000000-0005-0000-0000-000023CE0000}"/>
    <cellStyle name="Total 9 6 2 3" xfId="52727" xr:uid="{00000000-0005-0000-0000-000024CE0000}"/>
    <cellStyle name="Total 9 6 2 4" xfId="52728" xr:uid="{00000000-0005-0000-0000-000025CE0000}"/>
    <cellStyle name="Total 9 6 3" xfId="52729" xr:uid="{00000000-0005-0000-0000-000026CE0000}"/>
    <cellStyle name="Total 9 6 3 2" xfId="52730" xr:uid="{00000000-0005-0000-0000-000027CE0000}"/>
    <cellStyle name="Total 9 6 3 2 2" xfId="52731" xr:uid="{00000000-0005-0000-0000-000028CE0000}"/>
    <cellStyle name="Total 9 6 3 2 3" xfId="52732" xr:uid="{00000000-0005-0000-0000-000029CE0000}"/>
    <cellStyle name="Total 9 6 3 3" xfId="52733" xr:uid="{00000000-0005-0000-0000-00002ACE0000}"/>
    <cellStyle name="Total 9 6 3 4" xfId="52734" xr:uid="{00000000-0005-0000-0000-00002BCE0000}"/>
    <cellStyle name="Total 9 6 4" xfId="52735" xr:uid="{00000000-0005-0000-0000-00002CCE0000}"/>
    <cellStyle name="Total 9 6 4 2" xfId="52736" xr:uid="{00000000-0005-0000-0000-00002DCE0000}"/>
    <cellStyle name="Total 9 6 4 3" xfId="52737" xr:uid="{00000000-0005-0000-0000-00002ECE0000}"/>
    <cellStyle name="Total 9 6 5" xfId="52738" xr:uid="{00000000-0005-0000-0000-00002FCE0000}"/>
    <cellStyle name="Total 9 6 6" xfId="52739" xr:uid="{00000000-0005-0000-0000-000030CE0000}"/>
    <cellStyle name="Total 9 7" xfId="52740" xr:uid="{00000000-0005-0000-0000-000031CE0000}"/>
    <cellStyle name="Total 9 7 2" xfId="52741" xr:uid="{00000000-0005-0000-0000-000032CE0000}"/>
    <cellStyle name="Total 9 7 2 2" xfId="52742" xr:uid="{00000000-0005-0000-0000-000033CE0000}"/>
    <cellStyle name="Total 9 7 2 3" xfId="52743" xr:uid="{00000000-0005-0000-0000-000034CE0000}"/>
    <cellStyle name="Total 9 7 3" xfId="52744" xr:uid="{00000000-0005-0000-0000-000035CE0000}"/>
    <cellStyle name="Total 9 7 4" xfId="52745" xr:uid="{00000000-0005-0000-0000-000036CE0000}"/>
    <cellStyle name="Total 9 8" xfId="52746" xr:uid="{00000000-0005-0000-0000-000037CE0000}"/>
    <cellStyle name="Total 9 8 2" xfId="52747" xr:uid="{00000000-0005-0000-0000-000038CE0000}"/>
    <cellStyle name="Total 9 8 2 2" xfId="52748" xr:uid="{00000000-0005-0000-0000-000039CE0000}"/>
    <cellStyle name="Total 9 8 2 3" xfId="52749" xr:uid="{00000000-0005-0000-0000-00003ACE0000}"/>
    <cellStyle name="Total 9 8 3" xfId="52750" xr:uid="{00000000-0005-0000-0000-00003BCE0000}"/>
    <cellStyle name="Total 9 8 4" xfId="52751" xr:uid="{00000000-0005-0000-0000-00003CCE0000}"/>
    <cellStyle name="Total 9 9" xfId="52752" xr:uid="{00000000-0005-0000-0000-00003DCE0000}"/>
    <cellStyle name="Total 9 9 2" xfId="52753" xr:uid="{00000000-0005-0000-0000-00003ECE0000}"/>
    <cellStyle name="Total 9 9 2 2" xfId="52754" xr:uid="{00000000-0005-0000-0000-00003FCE0000}"/>
    <cellStyle name="Total 9 9 2 3" xfId="52755" xr:uid="{00000000-0005-0000-0000-000040CE0000}"/>
    <cellStyle name="Total 9 9 3" xfId="52756" xr:uid="{00000000-0005-0000-0000-000041CE0000}"/>
    <cellStyle name="Total 9 9 4" xfId="52757" xr:uid="{00000000-0005-0000-0000-000042CE0000}"/>
    <cellStyle name="Überschrift" xfId="52758" xr:uid="{00000000-0005-0000-0000-000043CE0000}"/>
    <cellStyle name="Überschrift 1" xfId="52759" xr:uid="{00000000-0005-0000-0000-000044CE0000}"/>
    <cellStyle name="Überschrift 1 10" xfId="52760" xr:uid="{00000000-0005-0000-0000-000045CE0000}"/>
    <cellStyle name="Überschrift 1 10 2" xfId="52761" xr:uid="{00000000-0005-0000-0000-000046CE0000}"/>
    <cellStyle name="Überschrift 1 10 3" xfId="52762" xr:uid="{00000000-0005-0000-0000-000047CE0000}"/>
    <cellStyle name="Überschrift 1 11" xfId="52763" xr:uid="{00000000-0005-0000-0000-000048CE0000}"/>
    <cellStyle name="Überschrift 1 11 2" xfId="52764" xr:uid="{00000000-0005-0000-0000-000049CE0000}"/>
    <cellStyle name="Überschrift 1 11 3" xfId="52765" xr:uid="{00000000-0005-0000-0000-00004ACE0000}"/>
    <cellStyle name="Überschrift 1 12" xfId="52766" xr:uid="{00000000-0005-0000-0000-00004BCE0000}"/>
    <cellStyle name="Überschrift 1 12 2" xfId="52767" xr:uid="{00000000-0005-0000-0000-00004CCE0000}"/>
    <cellStyle name="Überschrift 1 12 3" xfId="52768" xr:uid="{00000000-0005-0000-0000-00004DCE0000}"/>
    <cellStyle name="Überschrift 1 13" xfId="52769" xr:uid="{00000000-0005-0000-0000-00004ECE0000}"/>
    <cellStyle name="Überschrift 1 2" xfId="52770" xr:uid="{00000000-0005-0000-0000-00004FCE0000}"/>
    <cellStyle name="Überschrift 1 2 2" xfId="52771" xr:uid="{00000000-0005-0000-0000-000050CE0000}"/>
    <cellStyle name="Überschrift 1 2 2 2" xfId="52772" xr:uid="{00000000-0005-0000-0000-000051CE0000}"/>
    <cellStyle name="Überschrift 1 2 2 2 2" xfId="52773" xr:uid="{00000000-0005-0000-0000-000052CE0000}"/>
    <cellStyle name="Überschrift 1 2 2 2 3" xfId="52774" xr:uid="{00000000-0005-0000-0000-000053CE0000}"/>
    <cellStyle name="Überschrift 1 2 2 3" xfId="52775" xr:uid="{00000000-0005-0000-0000-000054CE0000}"/>
    <cellStyle name="Überschrift 1 2 2 4" xfId="52776" xr:uid="{00000000-0005-0000-0000-000055CE0000}"/>
    <cellStyle name="Überschrift 1 2 3" xfId="52777" xr:uid="{00000000-0005-0000-0000-000056CE0000}"/>
    <cellStyle name="Überschrift 1 2 3 2" xfId="52778" xr:uid="{00000000-0005-0000-0000-000057CE0000}"/>
    <cellStyle name="Überschrift 1 2 3 2 2" xfId="52779" xr:uid="{00000000-0005-0000-0000-000058CE0000}"/>
    <cellStyle name="Überschrift 1 2 3 2 3" xfId="52780" xr:uid="{00000000-0005-0000-0000-000059CE0000}"/>
    <cellStyle name="Überschrift 1 2 3 3" xfId="52781" xr:uid="{00000000-0005-0000-0000-00005ACE0000}"/>
    <cellStyle name="Überschrift 1 2 3 4" xfId="52782" xr:uid="{00000000-0005-0000-0000-00005BCE0000}"/>
    <cellStyle name="Überschrift 1 2 4" xfId="52783" xr:uid="{00000000-0005-0000-0000-00005CCE0000}"/>
    <cellStyle name="Überschrift 1 2 4 2" xfId="52784" xr:uid="{00000000-0005-0000-0000-00005DCE0000}"/>
    <cellStyle name="Überschrift 1 2 4 3" xfId="52785" xr:uid="{00000000-0005-0000-0000-00005ECE0000}"/>
    <cellStyle name="Überschrift 1 2 5" xfId="52786" xr:uid="{00000000-0005-0000-0000-00005FCE0000}"/>
    <cellStyle name="Überschrift 1 2 5 2" xfId="52787" xr:uid="{00000000-0005-0000-0000-000060CE0000}"/>
    <cellStyle name="Überschrift 1 2 5 3" xfId="52788" xr:uid="{00000000-0005-0000-0000-000061CE0000}"/>
    <cellStyle name="Überschrift 1 2 6" xfId="52789" xr:uid="{00000000-0005-0000-0000-000062CE0000}"/>
    <cellStyle name="Überschrift 1 2 7" xfId="52790" xr:uid="{00000000-0005-0000-0000-000063CE0000}"/>
    <cellStyle name="Überschrift 1 3" xfId="52791" xr:uid="{00000000-0005-0000-0000-000064CE0000}"/>
    <cellStyle name="Überschrift 1 3 2" xfId="52792" xr:uid="{00000000-0005-0000-0000-000065CE0000}"/>
    <cellStyle name="Überschrift 1 3 2 2" xfId="52793" xr:uid="{00000000-0005-0000-0000-000066CE0000}"/>
    <cellStyle name="Überschrift 1 3 2 2 2" xfId="52794" xr:uid="{00000000-0005-0000-0000-000067CE0000}"/>
    <cellStyle name="Überschrift 1 3 2 2 3" xfId="52795" xr:uid="{00000000-0005-0000-0000-000068CE0000}"/>
    <cellStyle name="Überschrift 1 3 2 3" xfId="52796" xr:uid="{00000000-0005-0000-0000-000069CE0000}"/>
    <cellStyle name="Überschrift 1 3 2 4" xfId="52797" xr:uid="{00000000-0005-0000-0000-00006ACE0000}"/>
    <cellStyle name="Überschrift 1 3 3" xfId="52798" xr:uid="{00000000-0005-0000-0000-00006BCE0000}"/>
    <cellStyle name="Überschrift 1 3 3 2" xfId="52799" xr:uid="{00000000-0005-0000-0000-00006CCE0000}"/>
    <cellStyle name="Überschrift 1 3 3 2 2" xfId="52800" xr:uid="{00000000-0005-0000-0000-00006DCE0000}"/>
    <cellStyle name="Überschrift 1 3 3 2 3" xfId="52801" xr:uid="{00000000-0005-0000-0000-00006ECE0000}"/>
    <cellStyle name="Überschrift 1 3 3 3" xfId="52802" xr:uid="{00000000-0005-0000-0000-00006FCE0000}"/>
    <cellStyle name="Überschrift 1 3 3 4" xfId="52803" xr:uid="{00000000-0005-0000-0000-000070CE0000}"/>
    <cellStyle name="Überschrift 1 3 4" xfId="52804" xr:uid="{00000000-0005-0000-0000-000071CE0000}"/>
    <cellStyle name="Überschrift 1 3 4 2" xfId="52805" xr:uid="{00000000-0005-0000-0000-000072CE0000}"/>
    <cellStyle name="Überschrift 1 3 4 3" xfId="52806" xr:uid="{00000000-0005-0000-0000-000073CE0000}"/>
    <cellStyle name="Überschrift 1 3 5" xfId="52807" xr:uid="{00000000-0005-0000-0000-000074CE0000}"/>
    <cellStyle name="Überschrift 1 3 6" xfId="52808" xr:uid="{00000000-0005-0000-0000-000075CE0000}"/>
    <cellStyle name="Überschrift 1 4" xfId="52809" xr:uid="{00000000-0005-0000-0000-000076CE0000}"/>
    <cellStyle name="Überschrift 1 4 2" xfId="52810" xr:uid="{00000000-0005-0000-0000-000077CE0000}"/>
    <cellStyle name="Überschrift 1 4 2 2" xfId="52811" xr:uid="{00000000-0005-0000-0000-000078CE0000}"/>
    <cellStyle name="Überschrift 1 4 2 2 2" xfId="52812" xr:uid="{00000000-0005-0000-0000-000079CE0000}"/>
    <cellStyle name="Überschrift 1 4 2 2 3" xfId="52813" xr:uid="{00000000-0005-0000-0000-00007ACE0000}"/>
    <cellStyle name="Überschrift 1 4 2 3" xfId="52814" xr:uid="{00000000-0005-0000-0000-00007BCE0000}"/>
    <cellStyle name="Überschrift 1 4 2 4" xfId="52815" xr:uid="{00000000-0005-0000-0000-00007CCE0000}"/>
    <cellStyle name="Überschrift 1 4 3" xfId="52816" xr:uid="{00000000-0005-0000-0000-00007DCE0000}"/>
    <cellStyle name="Überschrift 1 4 3 2" xfId="52817" xr:uid="{00000000-0005-0000-0000-00007ECE0000}"/>
    <cellStyle name="Überschrift 1 4 3 2 2" xfId="52818" xr:uid="{00000000-0005-0000-0000-00007FCE0000}"/>
    <cellStyle name="Überschrift 1 4 3 2 3" xfId="52819" xr:uid="{00000000-0005-0000-0000-000080CE0000}"/>
    <cellStyle name="Überschrift 1 4 3 3" xfId="52820" xr:uid="{00000000-0005-0000-0000-000081CE0000}"/>
    <cellStyle name="Überschrift 1 4 3 4" xfId="52821" xr:uid="{00000000-0005-0000-0000-000082CE0000}"/>
    <cellStyle name="Überschrift 1 4 4" xfId="52822" xr:uid="{00000000-0005-0000-0000-000083CE0000}"/>
    <cellStyle name="Überschrift 1 4 4 2" xfId="52823" xr:uid="{00000000-0005-0000-0000-000084CE0000}"/>
    <cellStyle name="Überschrift 1 4 4 3" xfId="52824" xr:uid="{00000000-0005-0000-0000-000085CE0000}"/>
    <cellStyle name="Überschrift 1 4 5" xfId="52825" xr:uid="{00000000-0005-0000-0000-000086CE0000}"/>
    <cellStyle name="Überschrift 1 4 6" xfId="52826" xr:uid="{00000000-0005-0000-0000-000087CE0000}"/>
    <cellStyle name="Überschrift 1 5" xfId="52827" xr:uid="{00000000-0005-0000-0000-000088CE0000}"/>
    <cellStyle name="Überschrift 1 5 2" xfId="52828" xr:uid="{00000000-0005-0000-0000-000089CE0000}"/>
    <cellStyle name="Überschrift 1 5 2 2" xfId="52829" xr:uid="{00000000-0005-0000-0000-00008ACE0000}"/>
    <cellStyle name="Überschrift 1 5 2 2 2" xfId="52830" xr:uid="{00000000-0005-0000-0000-00008BCE0000}"/>
    <cellStyle name="Überschrift 1 5 2 2 3" xfId="52831" xr:uid="{00000000-0005-0000-0000-00008CCE0000}"/>
    <cellStyle name="Überschrift 1 5 2 3" xfId="52832" xr:uid="{00000000-0005-0000-0000-00008DCE0000}"/>
    <cellStyle name="Überschrift 1 5 2 4" xfId="52833" xr:uid="{00000000-0005-0000-0000-00008ECE0000}"/>
    <cellStyle name="Überschrift 1 5 3" xfId="52834" xr:uid="{00000000-0005-0000-0000-00008FCE0000}"/>
    <cellStyle name="Überschrift 1 5 3 2" xfId="52835" xr:uid="{00000000-0005-0000-0000-000090CE0000}"/>
    <cellStyle name="Überschrift 1 5 3 2 2" xfId="52836" xr:uid="{00000000-0005-0000-0000-000091CE0000}"/>
    <cellStyle name="Überschrift 1 5 3 2 3" xfId="52837" xr:uid="{00000000-0005-0000-0000-000092CE0000}"/>
    <cellStyle name="Überschrift 1 5 3 3" xfId="52838" xr:uid="{00000000-0005-0000-0000-000093CE0000}"/>
    <cellStyle name="Überschrift 1 5 3 4" xfId="52839" xr:uid="{00000000-0005-0000-0000-000094CE0000}"/>
    <cellStyle name="Überschrift 1 5 4" xfId="52840" xr:uid="{00000000-0005-0000-0000-000095CE0000}"/>
    <cellStyle name="Überschrift 1 5 4 2" xfId="52841" xr:uid="{00000000-0005-0000-0000-000096CE0000}"/>
    <cellStyle name="Überschrift 1 5 4 2 2" xfId="52842" xr:uid="{00000000-0005-0000-0000-000097CE0000}"/>
    <cellStyle name="Überschrift 1 5 4 2 3" xfId="52843" xr:uid="{00000000-0005-0000-0000-000098CE0000}"/>
    <cellStyle name="Überschrift 1 5 4 3" xfId="52844" xr:uid="{00000000-0005-0000-0000-000099CE0000}"/>
    <cellStyle name="Überschrift 1 5 4 4" xfId="52845" xr:uid="{00000000-0005-0000-0000-00009ACE0000}"/>
    <cellStyle name="Überschrift 1 5 5" xfId="52846" xr:uid="{00000000-0005-0000-0000-00009BCE0000}"/>
    <cellStyle name="Überschrift 1 5 5 2" xfId="52847" xr:uid="{00000000-0005-0000-0000-00009CCE0000}"/>
    <cellStyle name="Überschrift 1 5 5 3" xfId="52848" xr:uid="{00000000-0005-0000-0000-00009DCE0000}"/>
    <cellStyle name="Überschrift 1 5 6" xfId="52849" xr:uid="{00000000-0005-0000-0000-00009ECE0000}"/>
    <cellStyle name="Überschrift 1 5 7" xfId="52850" xr:uid="{00000000-0005-0000-0000-00009FCE0000}"/>
    <cellStyle name="Überschrift 1 6" xfId="52851" xr:uid="{00000000-0005-0000-0000-0000A0CE0000}"/>
    <cellStyle name="Überschrift 1 6 2" xfId="52852" xr:uid="{00000000-0005-0000-0000-0000A1CE0000}"/>
    <cellStyle name="Überschrift 1 6 2 2" xfId="52853" xr:uid="{00000000-0005-0000-0000-0000A2CE0000}"/>
    <cellStyle name="Überschrift 1 6 2 2 2" xfId="52854" xr:uid="{00000000-0005-0000-0000-0000A3CE0000}"/>
    <cellStyle name="Überschrift 1 6 2 2 3" xfId="52855" xr:uid="{00000000-0005-0000-0000-0000A4CE0000}"/>
    <cellStyle name="Überschrift 1 6 2 3" xfId="52856" xr:uid="{00000000-0005-0000-0000-0000A5CE0000}"/>
    <cellStyle name="Überschrift 1 6 2 4" xfId="52857" xr:uid="{00000000-0005-0000-0000-0000A6CE0000}"/>
    <cellStyle name="Überschrift 1 6 3" xfId="52858" xr:uid="{00000000-0005-0000-0000-0000A7CE0000}"/>
    <cellStyle name="Überschrift 1 6 3 2" xfId="52859" xr:uid="{00000000-0005-0000-0000-0000A8CE0000}"/>
    <cellStyle name="Überschrift 1 6 3 2 2" xfId="52860" xr:uid="{00000000-0005-0000-0000-0000A9CE0000}"/>
    <cellStyle name="Überschrift 1 6 3 2 3" xfId="52861" xr:uid="{00000000-0005-0000-0000-0000AACE0000}"/>
    <cellStyle name="Überschrift 1 6 3 3" xfId="52862" xr:uid="{00000000-0005-0000-0000-0000ABCE0000}"/>
    <cellStyle name="Überschrift 1 6 3 4" xfId="52863" xr:uid="{00000000-0005-0000-0000-0000ACCE0000}"/>
    <cellStyle name="Überschrift 1 6 4" xfId="52864" xr:uid="{00000000-0005-0000-0000-0000ADCE0000}"/>
    <cellStyle name="Überschrift 1 6 4 2" xfId="52865" xr:uid="{00000000-0005-0000-0000-0000AECE0000}"/>
    <cellStyle name="Überschrift 1 6 4 3" xfId="52866" xr:uid="{00000000-0005-0000-0000-0000AFCE0000}"/>
    <cellStyle name="Überschrift 1 6 5" xfId="52867" xr:uid="{00000000-0005-0000-0000-0000B0CE0000}"/>
    <cellStyle name="Überschrift 1 6 6" xfId="52868" xr:uid="{00000000-0005-0000-0000-0000B1CE0000}"/>
    <cellStyle name="Überschrift 1 7" xfId="52869" xr:uid="{00000000-0005-0000-0000-0000B2CE0000}"/>
    <cellStyle name="Überschrift 1 7 2" xfId="52870" xr:uid="{00000000-0005-0000-0000-0000B3CE0000}"/>
    <cellStyle name="Überschrift 1 7 2 2" xfId="52871" xr:uid="{00000000-0005-0000-0000-0000B4CE0000}"/>
    <cellStyle name="Überschrift 1 7 2 3" xfId="52872" xr:uid="{00000000-0005-0000-0000-0000B5CE0000}"/>
    <cellStyle name="Überschrift 1 7 3" xfId="52873" xr:uid="{00000000-0005-0000-0000-0000B6CE0000}"/>
    <cellStyle name="Überschrift 1 7 4" xfId="52874" xr:uid="{00000000-0005-0000-0000-0000B7CE0000}"/>
    <cellStyle name="Überschrift 1 8" xfId="52875" xr:uid="{00000000-0005-0000-0000-0000B8CE0000}"/>
    <cellStyle name="Überschrift 1 8 2" xfId="52876" xr:uid="{00000000-0005-0000-0000-0000B9CE0000}"/>
    <cellStyle name="Überschrift 1 8 2 2" xfId="52877" xr:uid="{00000000-0005-0000-0000-0000BACE0000}"/>
    <cellStyle name="Überschrift 1 8 2 3" xfId="52878" xr:uid="{00000000-0005-0000-0000-0000BBCE0000}"/>
    <cellStyle name="Überschrift 1 8 3" xfId="52879" xr:uid="{00000000-0005-0000-0000-0000BCCE0000}"/>
    <cellStyle name="Überschrift 1 8 4" xfId="52880" xr:uid="{00000000-0005-0000-0000-0000BDCE0000}"/>
    <cellStyle name="Überschrift 1 9" xfId="52881" xr:uid="{00000000-0005-0000-0000-0000BECE0000}"/>
    <cellStyle name="Überschrift 1 9 2" xfId="52882" xr:uid="{00000000-0005-0000-0000-0000BFCE0000}"/>
    <cellStyle name="Überschrift 1 9 2 2" xfId="52883" xr:uid="{00000000-0005-0000-0000-0000C0CE0000}"/>
    <cellStyle name="Überschrift 1 9 2 3" xfId="52884" xr:uid="{00000000-0005-0000-0000-0000C1CE0000}"/>
    <cellStyle name="Überschrift 1 9 3" xfId="52885" xr:uid="{00000000-0005-0000-0000-0000C2CE0000}"/>
    <cellStyle name="Überschrift 1 9 4" xfId="52886" xr:uid="{00000000-0005-0000-0000-0000C3CE0000}"/>
    <cellStyle name="Überschrift 10" xfId="52887" xr:uid="{00000000-0005-0000-0000-0000C4CE0000}"/>
    <cellStyle name="Überschrift 10 2" xfId="52888" xr:uid="{00000000-0005-0000-0000-0000C5CE0000}"/>
    <cellStyle name="Überschrift 10 2 2" xfId="52889" xr:uid="{00000000-0005-0000-0000-0000C6CE0000}"/>
    <cellStyle name="Überschrift 10 2 3" xfId="52890" xr:uid="{00000000-0005-0000-0000-0000C7CE0000}"/>
    <cellStyle name="Überschrift 10 3" xfId="52891" xr:uid="{00000000-0005-0000-0000-0000C8CE0000}"/>
    <cellStyle name="Überschrift 10 4" xfId="52892" xr:uid="{00000000-0005-0000-0000-0000C9CE0000}"/>
    <cellStyle name="Überschrift 11" xfId="52893" xr:uid="{00000000-0005-0000-0000-0000CACE0000}"/>
    <cellStyle name="Überschrift 11 2" xfId="52894" xr:uid="{00000000-0005-0000-0000-0000CBCE0000}"/>
    <cellStyle name="Überschrift 11 2 2" xfId="52895" xr:uid="{00000000-0005-0000-0000-0000CCCE0000}"/>
    <cellStyle name="Überschrift 11 2 3" xfId="52896" xr:uid="{00000000-0005-0000-0000-0000CDCE0000}"/>
    <cellStyle name="Überschrift 11 3" xfId="52897" xr:uid="{00000000-0005-0000-0000-0000CECE0000}"/>
    <cellStyle name="Überschrift 11 4" xfId="52898" xr:uid="{00000000-0005-0000-0000-0000CFCE0000}"/>
    <cellStyle name="Überschrift 12" xfId="52899" xr:uid="{00000000-0005-0000-0000-0000D0CE0000}"/>
    <cellStyle name="Überschrift 12 2" xfId="52900" xr:uid="{00000000-0005-0000-0000-0000D1CE0000}"/>
    <cellStyle name="Überschrift 12 2 2" xfId="52901" xr:uid="{00000000-0005-0000-0000-0000D2CE0000}"/>
    <cellStyle name="Überschrift 12 2 3" xfId="52902" xr:uid="{00000000-0005-0000-0000-0000D3CE0000}"/>
    <cellStyle name="Überschrift 12 3" xfId="52903" xr:uid="{00000000-0005-0000-0000-0000D4CE0000}"/>
    <cellStyle name="Überschrift 12 4" xfId="52904" xr:uid="{00000000-0005-0000-0000-0000D5CE0000}"/>
    <cellStyle name="Überschrift 13" xfId="52905" xr:uid="{00000000-0005-0000-0000-0000D6CE0000}"/>
    <cellStyle name="Überschrift 13 2" xfId="52906" xr:uid="{00000000-0005-0000-0000-0000D7CE0000}"/>
    <cellStyle name="Überschrift 13 3" xfId="52907" xr:uid="{00000000-0005-0000-0000-0000D8CE0000}"/>
    <cellStyle name="Überschrift 14" xfId="52908" xr:uid="{00000000-0005-0000-0000-0000D9CE0000}"/>
    <cellStyle name="Überschrift 14 2" xfId="52909" xr:uid="{00000000-0005-0000-0000-0000DACE0000}"/>
    <cellStyle name="Überschrift 14 3" xfId="52910" xr:uid="{00000000-0005-0000-0000-0000DBCE0000}"/>
    <cellStyle name="Überschrift 15" xfId="52911" xr:uid="{00000000-0005-0000-0000-0000DCCE0000}"/>
    <cellStyle name="Überschrift 15 2" xfId="52912" xr:uid="{00000000-0005-0000-0000-0000DDCE0000}"/>
    <cellStyle name="Überschrift 15 3" xfId="52913" xr:uid="{00000000-0005-0000-0000-0000DECE0000}"/>
    <cellStyle name="Überschrift 16" xfId="52914" xr:uid="{00000000-0005-0000-0000-0000DFCE0000}"/>
    <cellStyle name="Überschrift 2" xfId="52915" xr:uid="{00000000-0005-0000-0000-0000E0CE0000}"/>
    <cellStyle name="Überschrift 2 10" xfId="52916" xr:uid="{00000000-0005-0000-0000-0000E1CE0000}"/>
    <cellStyle name="Überschrift 2 10 2" xfId="52917" xr:uid="{00000000-0005-0000-0000-0000E2CE0000}"/>
    <cellStyle name="Überschrift 2 10 3" xfId="52918" xr:uid="{00000000-0005-0000-0000-0000E3CE0000}"/>
    <cellStyle name="Überschrift 2 11" xfId="52919" xr:uid="{00000000-0005-0000-0000-0000E4CE0000}"/>
    <cellStyle name="Überschrift 2 11 2" xfId="52920" xr:uid="{00000000-0005-0000-0000-0000E5CE0000}"/>
    <cellStyle name="Überschrift 2 11 3" xfId="52921" xr:uid="{00000000-0005-0000-0000-0000E6CE0000}"/>
    <cellStyle name="Überschrift 2 12" xfId="52922" xr:uid="{00000000-0005-0000-0000-0000E7CE0000}"/>
    <cellStyle name="Überschrift 2 12 2" xfId="52923" xr:uid="{00000000-0005-0000-0000-0000E8CE0000}"/>
    <cellStyle name="Überschrift 2 12 3" xfId="52924" xr:uid="{00000000-0005-0000-0000-0000E9CE0000}"/>
    <cellStyle name="Überschrift 2 13" xfId="52925" xr:uid="{00000000-0005-0000-0000-0000EACE0000}"/>
    <cellStyle name="Überschrift 2 2" xfId="52926" xr:uid="{00000000-0005-0000-0000-0000EBCE0000}"/>
    <cellStyle name="Überschrift 2 2 2" xfId="52927" xr:uid="{00000000-0005-0000-0000-0000ECCE0000}"/>
    <cellStyle name="Überschrift 2 2 2 2" xfId="52928" xr:uid="{00000000-0005-0000-0000-0000EDCE0000}"/>
    <cellStyle name="Überschrift 2 2 2 2 2" xfId="52929" xr:uid="{00000000-0005-0000-0000-0000EECE0000}"/>
    <cellStyle name="Überschrift 2 2 2 2 3" xfId="52930" xr:uid="{00000000-0005-0000-0000-0000EFCE0000}"/>
    <cellStyle name="Überschrift 2 2 2 3" xfId="52931" xr:uid="{00000000-0005-0000-0000-0000F0CE0000}"/>
    <cellStyle name="Überschrift 2 2 2 4" xfId="52932" xr:uid="{00000000-0005-0000-0000-0000F1CE0000}"/>
    <cellStyle name="Überschrift 2 2 3" xfId="52933" xr:uid="{00000000-0005-0000-0000-0000F2CE0000}"/>
    <cellStyle name="Überschrift 2 2 3 2" xfId="52934" xr:uid="{00000000-0005-0000-0000-0000F3CE0000}"/>
    <cellStyle name="Überschrift 2 2 3 2 2" xfId="52935" xr:uid="{00000000-0005-0000-0000-0000F4CE0000}"/>
    <cellStyle name="Überschrift 2 2 3 2 3" xfId="52936" xr:uid="{00000000-0005-0000-0000-0000F5CE0000}"/>
    <cellStyle name="Überschrift 2 2 3 3" xfId="52937" xr:uid="{00000000-0005-0000-0000-0000F6CE0000}"/>
    <cellStyle name="Überschrift 2 2 3 4" xfId="52938" xr:uid="{00000000-0005-0000-0000-0000F7CE0000}"/>
    <cellStyle name="Überschrift 2 2 4" xfId="52939" xr:uid="{00000000-0005-0000-0000-0000F8CE0000}"/>
    <cellStyle name="Überschrift 2 2 4 2" xfId="52940" xr:uid="{00000000-0005-0000-0000-0000F9CE0000}"/>
    <cellStyle name="Überschrift 2 2 4 3" xfId="52941" xr:uid="{00000000-0005-0000-0000-0000FACE0000}"/>
    <cellStyle name="Überschrift 2 2 5" xfId="52942" xr:uid="{00000000-0005-0000-0000-0000FBCE0000}"/>
    <cellStyle name="Überschrift 2 2 5 2" xfId="52943" xr:uid="{00000000-0005-0000-0000-0000FCCE0000}"/>
    <cellStyle name="Überschrift 2 2 5 3" xfId="52944" xr:uid="{00000000-0005-0000-0000-0000FDCE0000}"/>
    <cellStyle name="Überschrift 2 2 6" xfId="52945" xr:uid="{00000000-0005-0000-0000-0000FECE0000}"/>
    <cellStyle name="Überschrift 2 2 7" xfId="52946" xr:uid="{00000000-0005-0000-0000-0000FFCE0000}"/>
    <cellStyle name="Überschrift 2 3" xfId="52947" xr:uid="{00000000-0005-0000-0000-000000CF0000}"/>
    <cellStyle name="Überschrift 2 3 2" xfId="52948" xr:uid="{00000000-0005-0000-0000-000001CF0000}"/>
    <cellStyle name="Überschrift 2 3 2 2" xfId="52949" xr:uid="{00000000-0005-0000-0000-000002CF0000}"/>
    <cellStyle name="Überschrift 2 3 2 2 2" xfId="52950" xr:uid="{00000000-0005-0000-0000-000003CF0000}"/>
    <cellStyle name="Überschrift 2 3 2 2 3" xfId="52951" xr:uid="{00000000-0005-0000-0000-000004CF0000}"/>
    <cellStyle name="Überschrift 2 3 2 3" xfId="52952" xr:uid="{00000000-0005-0000-0000-000005CF0000}"/>
    <cellStyle name="Überschrift 2 3 2 4" xfId="52953" xr:uid="{00000000-0005-0000-0000-000006CF0000}"/>
    <cellStyle name="Überschrift 2 3 3" xfId="52954" xr:uid="{00000000-0005-0000-0000-000007CF0000}"/>
    <cellStyle name="Überschrift 2 3 3 2" xfId="52955" xr:uid="{00000000-0005-0000-0000-000008CF0000}"/>
    <cellStyle name="Überschrift 2 3 3 2 2" xfId="52956" xr:uid="{00000000-0005-0000-0000-000009CF0000}"/>
    <cellStyle name="Überschrift 2 3 3 2 3" xfId="52957" xr:uid="{00000000-0005-0000-0000-00000ACF0000}"/>
    <cellStyle name="Überschrift 2 3 3 3" xfId="52958" xr:uid="{00000000-0005-0000-0000-00000BCF0000}"/>
    <cellStyle name="Überschrift 2 3 3 4" xfId="52959" xr:uid="{00000000-0005-0000-0000-00000CCF0000}"/>
    <cellStyle name="Überschrift 2 3 4" xfId="52960" xr:uid="{00000000-0005-0000-0000-00000DCF0000}"/>
    <cellStyle name="Überschrift 2 3 4 2" xfId="52961" xr:uid="{00000000-0005-0000-0000-00000ECF0000}"/>
    <cellStyle name="Überschrift 2 3 4 3" xfId="52962" xr:uid="{00000000-0005-0000-0000-00000FCF0000}"/>
    <cellStyle name="Überschrift 2 3 5" xfId="52963" xr:uid="{00000000-0005-0000-0000-000010CF0000}"/>
    <cellStyle name="Überschrift 2 3 6" xfId="52964" xr:uid="{00000000-0005-0000-0000-000011CF0000}"/>
    <cellStyle name="Überschrift 2 4" xfId="52965" xr:uid="{00000000-0005-0000-0000-000012CF0000}"/>
    <cellStyle name="Überschrift 2 4 2" xfId="52966" xr:uid="{00000000-0005-0000-0000-000013CF0000}"/>
    <cellStyle name="Überschrift 2 4 2 2" xfId="52967" xr:uid="{00000000-0005-0000-0000-000014CF0000}"/>
    <cellStyle name="Überschrift 2 4 2 2 2" xfId="52968" xr:uid="{00000000-0005-0000-0000-000015CF0000}"/>
    <cellStyle name="Überschrift 2 4 2 2 3" xfId="52969" xr:uid="{00000000-0005-0000-0000-000016CF0000}"/>
    <cellStyle name="Überschrift 2 4 2 3" xfId="52970" xr:uid="{00000000-0005-0000-0000-000017CF0000}"/>
    <cellStyle name="Überschrift 2 4 2 4" xfId="52971" xr:uid="{00000000-0005-0000-0000-000018CF0000}"/>
    <cellStyle name="Überschrift 2 4 3" xfId="52972" xr:uid="{00000000-0005-0000-0000-000019CF0000}"/>
    <cellStyle name="Überschrift 2 4 3 2" xfId="52973" xr:uid="{00000000-0005-0000-0000-00001ACF0000}"/>
    <cellStyle name="Überschrift 2 4 3 2 2" xfId="52974" xr:uid="{00000000-0005-0000-0000-00001BCF0000}"/>
    <cellStyle name="Überschrift 2 4 3 2 3" xfId="52975" xr:uid="{00000000-0005-0000-0000-00001CCF0000}"/>
    <cellStyle name="Überschrift 2 4 3 3" xfId="52976" xr:uid="{00000000-0005-0000-0000-00001DCF0000}"/>
    <cellStyle name="Überschrift 2 4 3 4" xfId="52977" xr:uid="{00000000-0005-0000-0000-00001ECF0000}"/>
    <cellStyle name="Überschrift 2 4 4" xfId="52978" xr:uid="{00000000-0005-0000-0000-00001FCF0000}"/>
    <cellStyle name="Überschrift 2 4 4 2" xfId="52979" xr:uid="{00000000-0005-0000-0000-000020CF0000}"/>
    <cellStyle name="Überschrift 2 4 4 3" xfId="52980" xr:uid="{00000000-0005-0000-0000-000021CF0000}"/>
    <cellStyle name="Überschrift 2 4 5" xfId="52981" xr:uid="{00000000-0005-0000-0000-000022CF0000}"/>
    <cellStyle name="Überschrift 2 4 6" xfId="52982" xr:uid="{00000000-0005-0000-0000-000023CF0000}"/>
    <cellStyle name="Überschrift 2 5" xfId="52983" xr:uid="{00000000-0005-0000-0000-000024CF0000}"/>
    <cellStyle name="Überschrift 2 5 2" xfId="52984" xr:uid="{00000000-0005-0000-0000-000025CF0000}"/>
    <cellStyle name="Überschrift 2 5 2 2" xfId="52985" xr:uid="{00000000-0005-0000-0000-000026CF0000}"/>
    <cellStyle name="Überschrift 2 5 2 2 2" xfId="52986" xr:uid="{00000000-0005-0000-0000-000027CF0000}"/>
    <cellStyle name="Überschrift 2 5 2 2 3" xfId="52987" xr:uid="{00000000-0005-0000-0000-000028CF0000}"/>
    <cellStyle name="Überschrift 2 5 2 3" xfId="52988" xr:uid="{00000000-0005-0000-0000-000029CF0000}"/>
    <cellStyle name="Überschrift 2 5 2 4" xfId="52989" xr:uid="{00000000-0005-0000-0000-00002ACF0000}"/>
    <cellStyle name="Überschrift 2 5 3" xfId="52990" xr:uid="{00000000-0005-0000-0000-00002BCF0000}"/>
    <cellStyle name="Überschrift 2 5 3 2" xfId="52991" xr:uid="{00000000-0005-0000-0000-00002CCF0000}"/>
    <cellStyle name="Überschrift 2 5 3 2 2" xfId="52992" xr:uid="{00000000-0005-0000-0000-00002DCF0000}"/>
    <cellStyle name="Überschrift 2 5 3 2 3" xfId="52993" xr:uid="{00000000-0005-0000-0000-00002ECF0000}"/>
    <cellStyle name="Überschrift 2 5 3 3" xfId="52994" xr:uid="{00000000-0005-0000-0000-00002FCF0000}"/>
    <cellStyle name="Überschrift 2 5 3 4" xfId="52995" xr:uid="{00000000-0005-0000-0000-000030CF0000}"/>
    <cellStyle name="Überschrift 2 5 4" xfId="52996" xr:uid="{00000000-0005-0000-0000-000031CF0000}"/>
    <cellStyle name="Überschrift 2 5 4 2" xfId="52997" xr:uid="{00000000-0005-0000-0000-000032CF0000}"/>
    <cellStyle name="Überschrift 2 5 4 2 2" xfId="52998" xr:uid="{00000000-0005-0000-0000-000033CF0000}"/>
    <cellStyle name="Überschrift 2 5 4 2 3" xfId="52999" xr:uid="{00000000-0005-0000-0000-000034CF0000}"/>
    <cellStyle name="Überschrift 2 5 4 3" xfId="53000" xr:uid="{00000000-0005-0000-0000-000035CF0000}"/>
    <cellStyle name="Überschrift 2 5 4 4" xfId="53001" xr:uid="{00000000-0005-0000-0000-000036CF0000}"/>
    <cellStyle name="Überschrift 2 5 5" xfId="53002" xr:uid="{00000000-0005-0000-0000-000037CF0000}"/>
    <cellStyle name="Überschrift 2 5 5 2" xfId="53003" xr:uid="{00000000-0005-0000-0000-000038CF0000}"/>
    <cellStyle name="Überschrift 2 5 5 3" xfId="53004" xr:uid="{00000000-0005-0000-0000-000039CF0000}"/>
    <cellStyle name="Überschrift 2 5 6" xfId="53005" xr:uid="{00000000-0005-0000-0000-00003ACF0000}"/>
    <cellStyle name="Überschrift 2 5 7" xfId="53006" xr:uid="{00000000-0005-0000-0000-00003BCF0000}"/>
    <cellStyle name="Überschrift 2 6" xfId="53007" xr:uid="{00000000-0005-0000-0000-00003CCF0000}"/>
    <cellStyle name="Überschrift 2 6 2" xfId="53008" xr:uid="{00000000-0005-0000-0000-00003DCF0000}"/>
    <cellStyle name="Überschrift 2 6 2 2" xfId="53009" xr:uid="{00000000-0005-0000-0000-00003ECF0000}"/>
    <cellStyle name="Überschrift 2 6 2 2 2" xfId="53010" xr:uid="{00000000-0005-0000-0000-00003FCF0000}"/>
    <cellStyle name="Überschrift 2 6 2 2 3" xfId="53011" xr:uid="{00000000-0005-0000-0000-000040CF0000}"/>
    <cellStyle name="Überschrift 2 6 2 3" xfId="53012" xr:uid="{00000000-0005-0000-0000-000041CF0000}"/>
    <cellStyle name="Überschrift 2 6 2 4" xfId="53013" xr:uid="{00000000-0005-0000-0000-000042CF0000}"/>
    <cellStyle name="Überschrift 2 6 3" xfId="53014" xr:uid="{00000000-0005-0000-0000-000043CF0000}"/>
    <cellStyle name="Überschrift 2 6 3 2" xfId="53015" xr:uid="{00000000-0005-0000-0000-000044CF0000}"/>
    <cellStyle name="Überschrift 2 6 3 2 2" xfId="53016" xr:uid="{00000000-0005-0000-0000-000045CF0000}"/>
    <cellStyle name="Überschrift 2 6 3 2 3" xfId="53017" xr:uid="{00000000-0005-0000-0000-000046CF0000}"/>
    <cellStyle name="Überschrift 2 6 3 3" xfId="53018" xr:uid="{00000000-0005-0000-0000-000047CF0000}"/>
    <cellStyle name="Überschrift 2 6 3 4" xfId="53019" xr:uid="{00000000-0005-0000-0000-000048CF0000}"/>
    <cellStyle name="Überschrift 2 6 4" xfId="53020" xr:uid="{00000000-0005-0000-0000-000049CF0000}"/>
    <cellStyle name="Überschrift 2 6 4 2" xfId="53021" xr:uid="{00000000-0005-0000-0000-00004ACF0000}"/>
    <cellStyle name="Überschrift 2 6 4 3" xfId="53022" xr:uid="{00000000-0005-0000-0000-00004BCF0000}"/>
    <cellStyle name="Überschrift 2 6 5" xfId="53023" xr:uid="{00000000-0005-0000-0000-00004CCF0000}"/>
    <cellStyle name="Überschrift 2 6 6" xfId="53024" xr:uid="{00000000-0005-0000-0000-00004DCF0000}"/>
    <cellStyle name="Überschrift 2 7" xfId="53025" xr:uid="{00000000-0005-0000-0000-00004ECF0000}"/>
    <cellStyle name="Überschrift 2 7 2" xfId="53026" xr:uid="{00000000-0005-0000-0000-00004FCF0000}"/>
    <cellStyle name="Überschrift 2 7 2 2" xfId="53027" xr:uid="{00000000-0005-0000-0000-000050CF0000}"/>
    <cellStyle name="Überschrift 2 7 2 3" xfId="53028" xr:uid="{00000000-0005-0000-0000-000051CF0000}"/>
    <cellStyle name="Überschrift 2 7 3" xfId="53029" xr:uid="{00000000-0005-0000-0000-000052CF0000}"/>
    <cellStyle name="Überschrift 2 7 4" xfId="53030" xr:uid="{00000000-0005-0000-0000-000053CF0000}"/>
    <cellStyle name="Überschrift 2 8" xfId="53031" xr:uid="{00000000-0005-0000-0000-000054CF0000}"/>
    <cellStyle name="Überschrift 2 8 2" xfId="53032" xr:uid="{00000000-0005-0000-0000-000055CF0000}"/>
    <cellStyle name="Überschrift 2 8 2 2" xfId="53033" xr:uid="{00000000-0005-0000-0000-000056CF0000}"/>
    <cellStyle name="Überschrift 2 8 2 3" xfId="53034" xr:uid="{00000000-0005-0000-0000-000057CF0000}"/>
    <cellStyle name="Überschrift 2 8 3" xfId="53035" xr:uid="{00000000-0005-0000-0000-000058CF0000}"/>
    <cellStyle name="Überschrift 2 8 4" xfId="53036" xr:uid="{00000000-0005-0000-0000-000059CF0000}"/>
    <cellStyle name="Überschrift 2 9" xfId="53037" xr:uid="{00000000-0005-0000-0000-00005ACF0000}"/>
    <cellStyle name="Überschrift 2 9 2" xfId="53038" xr:uid="{00000000-0005-0000-0000-00005BCF0000}"/>
    <cellStyle name="Überschrift 2 9 2 2" xfId="53039" xr:uid="{00000000-0005-0000-0000-00005CCF0000}"/>
    <cellStyle name="Überschrift 2 9 2 3" xfId="53040" xr:uid="{00000000-0005-0000-0000-00005DCF0000}"/>
    <cellStyle name="Überschrift 2 9 3" xfId="53041" xr:uid="{00000000-0005-0000-0000-00005ECF0000}"/>
    <cellStyle name="Überschrift 2 9 4" xfId="53042" xr:uid="{00000000-0005-0000-0000-00005FCF0000}"/>
    <cellStyle name="Überschrift 3" xfId="53043" xr:uid="{00000000-0005-0000-0000-000060CF0000}"/>
    <cellStyle name="Überschrift 3 10" xfId="53044" xr:uid="{00000000-0005-0000-0000-000061CF0000}"/>
    <cellStyle name="Überschrift 3 10 2" xfId="53045" xr:uid="{00000000-0005-0000-0000-000062CF0000}"/>
    <cellStyle name="Überschrift 3 10 3" xfId="53046" xr:uid="{00000000-0005-0000-0000-000063CF0000}"/>
    <cellStyle name="Überschrift 3 11" xfId="53047" xr:uid="{00000000-0005-0000-0000-000064CF0000}"/>
    <cellStyle name="Überschrift 3 11 2" xfId="53048" xr:uid="{00000000-0005-0000-0000-000065CF0000}"/>
    <cellStyle name="Überschrift 3 11 3" xfId="53049" xr:uid="{00000000-0005-0000-0000-000066CF0000}"/>
    <cellStyle name="Überschrift 3 12" xfId="53050" xr:uid="{00000000-0005-0000-0000-000067CF0000}"/>
    <cellStyle name="Überschrift 3 12 2" xfId="53051" xr:uid="{00000000-0005-0000-0000-000068CF0000}"/>
    <cellStyle name="Überschrift 3 12 3" xfId="53052" xr:uid="{00000000-0005-0000-0000-000069CF0000}"/>
    <cellStyle name="Überschrift 3 13" xfId="53053" xr:uid="{00000000-0005-0000-0000-00006ACF0000}"/>
    <cellStyle name="Überschrift 3 2" xfId="53054" xr:uid="{00000000-0005-0000-0000-00006BCF0000}"/>
    <cellStyle name="Überschrift 3 2 2" xfId="53055" xr:uid="{00000000-0005-0000-0000-00006CCF0000}"/>
    <cellStyle name="Überschrift 3 2 2 2" xfId="53056" xr:uid="{00000000-0005-0000-0000-00006DCF0000}"/>
    <cellStyle name="Überschrift 3 2 2 2 2" xfId="53057" xr:uid="{00000000-0005-0000-0000-00006ECF0000}"/>
    <cellStyle name="Überschrift 3 2 2 2 3" xfId="53058" xr:uid="{00000000-0005-0000-0000-00006FCF0000}"/>
    <cellStyle name="Überschrift 3 2 2 3" xfId="53059" xr:uid="{00000000-0005-0000-0000-000070CF0000}"/>
    <cellStyle name="Überschrift 3 2 2 4" xfId="53060" xr:uid="{00000000-0005-0000-0000-000071CF0000}"/>
    <cellStyle name="Überschrift 3 2 3" xfId="53061" xr:uid="{00000000-0005-0000-0000-000072CF0000}"/>
    <cellStyle name="Überschrift 3 2 3 2" xfId="53062" xr:uid="{00000000-0005-0000-0000-000073CF0000}"/>
    <cellStyle name="Überschrift 3 2 3 2 2" xfId="53063" xr:uid="{00000000-0005-0000-0000-000074CF0000}"/>
    <cellStyle name="Überschrift 3 2 3 2 3" xfId="53064" xr:uid="{00000000-0005-0000-0000-000075CF0000}"/>
    <cellStyle name="Überschrift 3 2 3 3" xfId="53065" xr:uid="{00000000-0005-0000-0000-000076CF0000}"/>
    <cellStyle name="Überschrift 3 2 3 4" xfId="53066" xr:uid="{00000000-0005-0000-0000-000077CF0000}"/>
    <cellStyle name="Überschrift 3 2 4" xfId="53067" xr:uid="{00000000-0005-0000-0000-000078CF0000}"/>
    <cellStyle name="Überschrift 3 2 4 2" xfId="53068" xr:uid="{00000000-0005-0000-0000-000079CF0000}"/>
    <cellStyle name="Überschrift 3 2 4 3" xfId="53069" xr:uid="{00000000-0005-0000-0000-00007ACF0000}"/>
    <cellStyle name="Überschrift 3 2 5" xfId="53070" xr:uid="{00000000-0005-0000-0000-00007BCF0000}"/>
    <cellStyle name="Überschrift 3 2 5 2" xfId="53071" xr:uid="{00000000-0005-0000-0000-00007CCF0000}"/>
    <cellStyle name="Überschrift 3 2 5 3" xfId="53072" xr:uid="{00000000-0005-0000-0000-00007DCF0000}"/>
    <cellStyle name="Überschrift 3 2 6" xfId="53073" xr:uid="{00000000-0005-0000-0000-00007ECF0000}"/>
    <cellStyle name="Überschrift 3 2 7" xfId="53074" xr:uid="{00000000-0005-0000-0000-00007FCF0000}"/>
    <cellStyle name="Überschrift 3 3" xfId="53075" xr:uid="{00000000-0005-0000-0000-000080CF0000}"/>
    <cellStyle name="Überschrift 3 3 2" xfId="53076" xr:uid="{00000000-0005-0000-0000-000081CF0000}"/>
    <cellStyle name="Überschrift 3 3 2 2" xfId="53077" xr:uid="{00000000-0005-0000-0000-000082CF0000}"/>
    <cellStyle name="Überschrift 3 3 2 2 2" xfId="53078" xr:uid="{00000000-0005-0000-0000-000083CF0000}"/>
    <cellStyle name="Überschrift 3 3 2 2 3" xfId="53079" xr:uid="{00000000-0005-0000-0000-000084CF0000}"/>
    <cellStyle name="Überschrift 3 3 2 3" xfId="53080" xr:uid="{00000000-0005-0000-0000-000085CF0000}"/>
    <cellStyle name="Überschrift 3 3 2 4" xfId="53081" xr:uid="{00000000-0005-0000-0000-000086CF0000}"/>
    <cellStyle name="Überschrift 3 3 3" xfId="53082" xr:uid="{00000000-0005-0000-0000-000087CF0000}"/>
    <cellStyle name="Überschrift 3 3 3 2" xfId="53083" xr:uid="{00000000-0005-0000-0000-000088CF0000}"/>
    <cellStyle name="Überschrift 3 3 3 2 2" xfId="53084" xr:uid="{00000000-0005-0000-0000-000089CF0000}"/>
    <cellStyle name="Überschrift 3 3 3 2 3" xfId="53085" xr:uid="{00000000-0005-0000-0000-00008ACF0000}"/>
    <cellStyle name="Überschrift 3 3 3 3" xfId="53086" xr:uid="{00000000-0005-0000-0000-00008BCF0000}"/>
    <cellStyle name="Überschrift 3 3 3 4" xfId="53087" xr:uid="{00000000-0005-0000-0000-00008CCF0000}"/>
    <cellStyle name="Überschrift 3 3 4" xfId="53088" xr:uid="{00000000-0005-0000-0000-00008DCF0000}"/>
    <cellStyle name="Überschrift 3 3 4 2" xfId="53089" xr:uid="{00000000-0005-0000-0000-00008ECF0000}"/>
    <cellStyle name="Überschrift 3 3 4 3" xfId="53090" xr:uid="{00000000-0005-0000-0000-00008FCF0000}"/>
    <cellStyle name="Überschrift 3 3 5" xfId="53091" xr:uid="{00000000-0005-0000-0000-000090CF0000}"/>
    <cellStyle name="Überschrift 3 3 6" xfId="53092" xr:uid="{00000000-0005-0000-0000-000091CF0000}"/>
    <cellStyle name="Überschrift 3 4" xfId="53093" xr:uid="{00000000-0005-0000-0000-000092CF0000}"/>
    <cellStyle name="Überschrift 3 4 2" xfId="53094" xr:uid="{00000000-0005-0000-0000-000093CF0000}"/>
    <cellStyle name="Überschrift 3 4 2 2" xfId="53095" xr:uid="{00000000-0005-0000-0000-000094CF0000}"/>
    <cellStyle name="Überschrift 3 4 2 2 2" xfId="53096" xr:uid="{00000000-0005-0000-0000-000095CF0000}"/>
    <cellStyle name="Überschrift 3 4 2 2 3" xfId="53097" xr:uid="{00000000-0005-0000-0000-000096CF0000}"/>
    <cellStyle name="Überschrift 3 4 2 3" xfId="53098" xr:uid="{00000000-0005-0000-0000-000097CF0000}"/>
    <cellStyle name="Überschrift 3 4 2 4" xfId="53099" xr:uid="{00000000-0005-0000-0000-000098CF0000}"/>
    <cellStyle name="Überschrift 3 4 3" xfId="53100" xr:uid="{00000000-0005-0000-0000-000099CF0000}"/>
    <cellStyle name="Überschrift 3 4 3 2" xfId="53101" xr:uid="{00000000-0005-0000-0000-00009ACF0000}"/>
    <cellStyle name="Überschrift 3 4 3 2 2" xfId="53102" xr:uid="{00000000-0005-0000-0000-00009BCF0000}"/>
    <cellStyle name="Überschrift 3 4 3 2 3" xfId="53103" xr:uid="{00000000-0005-0000-0000-00009CCF0000}"/>
    <cellStyle name="Überschrift 3 4 3 3" xfId="53104" xr:uid="{00000000-0005-0000-0000-00009DCF0000}"/>
    <cellStyle name="Überschrift 3 4 3 4" xfId="53105" xr:uid="{00000000-0005-0000-0000-00009ECF0000}"/>
    <cellStyle name="Überschrift 3 4 4" xfId="53106" xr:uid="{00000000-0005-0000-0000-00009FCF0000}"/>
    <cellStyle name="Überschrift 3 4 4 2" xfId="53107" xr:uid="{00000000-0005-0000-0000-0000A0CF0000}"/>
    <cellStyle name="Überschrift 3 4 4 3" xfId="53108" xr:uid="{00000000-0005-0000-0000-0000A1CF0000}"/>
    <cellStyle name="Überschrift 3 4 5" xfId="53109" xr:uid="{00000000-0005-0000-0000-0000A2CF0000}"/>
    <cellStyle name="Überschrift 3 4 6" xfId="53110" xr:uid="{00000000-0005-0000-0000-0000A3CF0000}"/>
    <cellStyle name="Überschrift 3 5" xfId="53111" xr:uid="{00000000-0005-0000-0000-0000A4CF0000}"/>
    <cellStyle name="Überschrift 3 5 2" xfId="53112" xr:uid="{00000000-0005-0000-0000-0000A5CF0000}"/>
    <cellStyle name="Überschrift 3 5 2 2" xfId="53113" xr:uid="{00000000-0005-0000-0000-0000A6CF0000}"/>
    <cellStyle name="Überschrift 3 5 2 2 2" xfId="53114" xr:uid="{00000000-0005-0000-0000-0000A7CF0000}"/>
    <cellStyle name="Überschrift 3 5 2 2 3" xfId="53115" xr:uid="{00000000-0005-0000-0000-0000A8CF0000}"/>
    <cellStyle name="Überschrift 3 5 2 3" xfId="53116" xr:uid="{00000000-0005-0000-0000-0000A9CF0000}"/>
    <cellStyle name="Überschrift 3 5 2 4" xfId="53117" xr:uid="{00000000-0005-0000-0000-0000AACF0000}"/>
    <cellStyle name="Überschrift 3 5 3" xfId="53118" xr:uid="{00000000-0005-0000-0000-0000ABCF0000}"/>
    <cellStyle name="Überschrift 3 5 3 2" xfId="53119" xr:uid="{00000000-0005-0000-0000-0000ACCF0000}"/>
    <cellStyle name="Überschrift 3 5 3 2 2" xfId="53120" xr:uid="{00000000-0005-0000-0000-0000ADCF0000}"/>
    <cellStyle name="Überschrift 3 5 3 2 3" xfId="53121" xr:uid="{00000000-0005-0000-0000-0000AECF0000}"/>
    <cellStyle name="Überschrift 3 5 3 3" xfId="53122" xr:uid="{00000000-0005-0000-0000-0000AFCF0000}"/>
    <cellStyle name="Überschrift 3 5 3 4" xfId="53123" xr:uid="{00000000-0005-0000-0000-0000B0CF0000}"/>
    <cellStyle name="Überschrift 3 5 4" xfId="53124" xr:uid="{00000000-0005-0000-0000-0000B1CF0000}"/>
    <cellStyle name="Überschrift 3 5 4 2" xfId="53125" xr:uid="{00000000-0005-0000-0000-0000B2CF0000}"/>
    <cellStyle name="Überschrift 3 5 4 2 2" xfId="53126" xr:uid="{00000000-0005-0000-0000-0000B3CF0000}"/>
    <cellStyle name="Überschrift 3 5 4 2 3" xfId="53127" xr:uid="{00000000-0005-0000-0000-0000B4CF0000}"/>
    <cellStyle name="Überschrift 3 5 4 3" xfId="53128" xr:uid="{00000000-0005-0000-0000-0000B5CF0000}"/>
    <cellStyle name="Überschrift 3 5 4 4" xfId="53129" xr:uid="{00000000-0005-0000-0000-0000B6CF0000}"/>
    <cellStyle name="Überschrift 3 5 5" xfId="53130" xr:uid="{00000000-0005-0000-0000-0000B7CF0000}"/>
    <cellStyle name="Überschrift 3 5 5 2" xfId="53131" xr:uid="{00000000-0005-0000-0000-0000B8CF0000}"/>
    <cellStyle name="Überschrift 3 5 5 3" xfId="53132" xr:uid="{00000000-0005-0000-0000-0000B9CF0000}"/>
    <cellStyle name="Überschrift 3 5 6" xfId="53133" xr:uid="{00000000-0005-0000-0000-0000BACF0000}"/>
    <cellStyle name="Überschrift 3 5 7" xfId="53134" xr:uid="{00000000-0005-0000-0000-0000BBCF0000}"/>
    <cellStyle name="Überschrift 3 6" xfId="53135" xr:uid="{00000000-0005-0000-0000-0000BCCF0000}"/>
    <cellStyle name="Überschrift 3 6 2" xfId="53136" xr:uid="{00000000-0005-0000-0000-0000BDCF0000}"/>
    <cellStyle name="Überschrift 3 6 2 2" xfId="53137" xr:uid="{00000000-0005-0000-0000-0000BECF0000}"/>
    <cellStyle name="Überschrift 3 6 2 2 2" xfId="53138" xr:uid="{00000000-0005-0000-0000-0000BFCF0000}"/>
    <cellStyle name="Überschrift 3 6 2 2 3" xfId="53139" xr:uid="{00000000-0005-0000-0000-0000C0CF0000}"/>
    <cellStyle name="Überschrift 3 6 2 3" xfId="53140" xr:uid="{00000000-0005-0000-0000-0000C1CF0000}"/>
    <cellStyle name="Überschrift 3 6 2 4" xfId="53141" xr:uid="{00000000-0005-0000-0000-0000C2CF0000}"/>
    <cellStyle name="Überschrift 3 6 3" xfId="53142" xr:uid="{00000000-0005-0000-0000-0000C3CF0000}"/>
    <cellStyle name="Überschrift 3 6 3 2" xfId="53143" xr:uid="{00000000-0005-0000-0000-0000C4CF0000}"/>
    <cellStyle name="Überschrift 3 6 3 2 2" xfId="53144" xr:uid="{00000000-0005-0000-0000-0000C5CF0000}"/>
    <cellStyle name="Überschrift 3 6 3 2 3" xfId="53145" xr:uid="{00000000-0005-0000-0000-0000C6CF0000}"/>
    <cellStyle name="Überschrift 3 6 3 3" xfId="53146" xr:uid="{00000000-0005-0000-0000-0000C7CF0000}"/>
    <cellStyle name="Überschrift 3 6 3 4" xfId="53147" xr:uid="{00000000-0005-0000-0000-0000C8CF0000}"/>
    <cellStyle name="Überschrift 3 6 4" xfId="53148" xr:uid="{00000000-0005-0000-0000-0000C9CF0000}"/>
    <cellStyle name="Überschrift 3 6 4 2" xfId="53149" xr:uid="{00000000-0005-0000-0000-0000CACF0000}"/>
    <cellStyle name="Überschrift 3 6 4 3" xfId="53150" xr:uid="{00000000-0005-0000-0000-0000CBCF0000}"/>
    <cellStyle name="Überschrift 3 6 5" xfId="53151" xr:uid="{00000000-0005-0000-0000-0000CCCF0000}"/>
    <cellStyle name="Überschrift 3 6 6" xfId="53152" xr:uid="{00000000-0005-0000-0000-0000CDCF0000}"/>
    <cellStyle name="Überschrift 3 7" xfId="53153" xr:uid="{00000000-0005-0000-0000-0000CECF0000}"/>
    <cellStyle name="Überschrift 3 7 2" xfId="53154" xr:uid="{00000000-0005-0000-0000-0000CFCF0000}"/>
    <cellStyle name="Überschrift 3 7 2 2" xfId="53155" xr:uid="{00000000-0005-0000-0000-0000D0CF0000}"/>
    <cellStyle name="Überschrift 3 7 2 3" xfId="53156" xr:uid="{00000000-0005-0000-0000-0000D1CF0000}"/>
    <cellStyle name="Überschrift 3 7 3" xfId="53157" xr:uid="{00000000-0005-0000-0000-0000D2CF0000}"/>
    <cellStyle name="Überschrift 3 7 4" xfId="53158" xr:uid="{00000000-0005-0000-0000-0000D3CF0000}"/>
    <cellStyle name="Überschrift 3 8" xfId="53159" xr:uid="{00000000-0005-0000-0000-0000D4CF0000}"/>
    <cellStyle name="Überschrift 3 8 2" xfId="53160" xr:uid="{00000000-0005-0000-0000-0000D5CF0000}"/>
    <cellStyle name="Überschrift 3 8 2 2" xfId="53161" xr:uid="{00000000-0005-0000-0000-0000D6CF0000}"/>
    <cellStyle name="Überschrift 3 8 2 3" xfId="53162" xr:uid="{00000000-0005-0000-0000-0000D7CF0000}"/>
    <cellStyle name="Überschrift 3 8 3" xfId="53163" xr:uid="{00000000-0005-0000-0000-0000D8CF0000}"/>
    <cellStyle name="Überschrift 3 8 4" xfId="53164" xr:uid="{00000000-0005-0000-0000-0000D9CF0000}"/>
    <cellStyle name="Überschrift 3 9" xfId="53165" xr:uid="{00000000-0005-0000-0000-0000DACF0000}"/>
    <cellStyle name="Überschrift 3 9 2" xfId="53166" xr:uid="{00000000-0005-0000-0000-0000DBCF0000}"/>
    <cellStyle name="Überschrift 3 9 2 2" xfId="53167" xr:uid="{00000000-0005-0000-0000-0000DCCF0000}"/>
    <cellStyle name="Überschrift 3 9 2 3" xfId="53168" xr:uid="{00000000-0005-0000-0000-0000DDCF0000}"/>
    <cellStyle name="Überschrift 3 9 3" xfId="53169" xr:uid="{00000000-0005-0000-0000-0000DECF0000}"/>
    <cellStyle name="Überschrift 3 9 4" xfId="53170" xr:uid="{00000000-0005-0000-0000-0000DFCF0000}"/>
    <cellStyle name="Überschrift 4" xfId="53171" xr:uid="{00000000-0005-0000-0000-0000E0CF0000}"/>
    <cellStyle name="Überschrift 4 10" xfId="53172" xr:uid="{00000000-0005-0000-0000-0000E1CF0000}"/>
    <cellStyle name="Überschrift 4 10 2" xfId="53173" xr:uid="{00000000-0005-0000-0000-0000E2CF0000}"/>
    <cellStyle name="Überschrift 4 10 3" xfId="53174" xr:uid="{00000000-0005-0000-0000-0000E3CF0000}"/>
    <cellStyle name="Überschrift 4 11" xfId="53175" xr:uid="{00000000-0005-0000-0000-0000E4CF0000}"/>
    <cellStyle name="Überschrift 4 11 2" xfId="53176" xr:uid="{00000000-0005-0000-0000-0000E5CF0000}"/>
    <cellStyle name="Überschrift 4 11 3" xfId="53177" xr:uid="{00000000-0005-0000-0000-0000E6CF0000}"/>
    <cellStyle name="Überschrift 4 12" xfId="53178" xr:uid="{00000000-0005-0000-0000-0000E7CF0000}"/>
    <cellStyle name="Überschrift 4 12 2" xfId="53179" xr:uid="{00000000-0005-0000-0000-0000E8CF0000}"/>
    <cellStyle name="Überschrift 4 12 3" xfId="53180" xr:uid="{00000000-0005-0000-0000-0000E9CF0000}"/>
    <cellStyle name="Überschrift 4 13" xfId="53181" xr:uid="{00000000-0005-0000-0000-0000EACF0000}"/>
    <cellStyle name="Überschrift 4 2" xfId="53182" xr:uid="{00000000-0005-0000-0000-0000EBCF0000}"/>
    <cellStyle name="Überschrift 4 2 2" xfId="53183" xr:uid="{00000000-0005-0000-0000-0000ECCF0000}"/>
    <cellStyle name="Überschrift 4 2 2 2" xfId="53184" xr:uid="{00000000-0005-0000-0000-0000EDCF0000}"/>
    <cellStyle name="Überschrift 4 2 2 2 2" xfId="53185" xr:uid="{00000000-0005-0000-0000-0000EECF0000}"/>
    <cellStyle name="Überschrift 4 2 2 2 3" xfId="53186" xr:uid="{00000000-0005-0000-0000-0000EFCF0000}"/>
    <cellStyle name="Überschrift 4 2 2 3" xfId="53187" xr:uid="{00000000-0005-0000-0000-0000F0CF0000}"/>
    <cellStyle name="Überschrift 4 2 2 4" xfId="53188" xr:uid="{00000000-0005-0000-0000-0000F1CF0000}"/>
    <cellStyle name="Überschrift 4 2 3" xfId="53189" xr:uid="{00000000-0005-0000-0000-0000F2CF0000}"/>
    <cellStyle name="Überschrift 4 2 3 2" xfId="53190" xr:uid="{00000000-0005-0000-0000-0000F3CF0000}"/>
    <cellStyle name="Überschrift 4 2 3 2 2" xfId="53191" xr:uid="{00000000-0005-0000-0000-0000F4CF0000}"/>
    <cellStyle name="Überschrift 4 2 3 2 3" xfId="53192" xr:uid="{00000000-0005-0000-0000-0000F5CF0000}"/>
    <cellStyle name="Überschrift 4 2 3 3" xfId="53193" xr:uid="{00000000-0005-0000-0000-0000F6CF0000}"/>
    <cellStyle name="Überschrift 4 2 3 4" xfId="53194" xr:uid="{00000000-0005-0000-0000-0000F7CF0000}"/>
    <cellStyle name="Überschrift 4 2 4" xfId="53195" xr:uid="{00000000-0005-0000-0000-0000F8CF0000}"/>
    <cellStyle name="Überschrift 4 2 4 2" xfId="53196" xr:uid="{00000000-0005-0000-0000-0000F9CF0000}"/>
    <cellStyle name="Überschrift 4 2 4 3" xfId="53197" xr:uid="{00000000-0005-0000-0000-0000FACF0000}"/>
    <cellStyle name="Überschrift 4 2 5" xfId="53198" xr:uid="{00000000-0005-0000-0000-0000FBCF0000}"/>
    <cellStyle name="Überschrift 4 2 5 2" xfId="53199" xr:uid="{00000000-0005-0000-0000-0000FCCF0000}"/>
    <cellStyle name="Überschrift 4 2 5 3" xfId="53200" xr:uid="{00000000-0005-0000-0000-0000FDCF0000}"/>
    <cellStyle name="Überschrift 4 2 6" xfId="53201" xr:uid="{00000000-0005-0000-0000-0000FECF0000}"/>
    <cellStyle name="Überschrift 4 2 7" xfId="53202" xr:uid="{00000000-0005-0000-0000-0000FFCF0000}"/>
    <cellStyle name="Überschrift 4 3" xfId="53203" xr:uid="{00000000-0005-0000-0000-000000D00000}"/>
    <cellStyle name="Überschrift 4 3 2" xfId="53204" xr:uid="{00000000-0005-0000-0000-000001D00000}"/>
    <cellStyle name="Überschrift 4 3 2 2" xfId="53205" xr:uid="{00000000-0005-0000-0000-000002D00000}"/>
    <cellStyle name="Überschrift 4 3 2 2 2" xfId="53206" xr:uid="{00000000-0005-0000-0000-000003D00000}"/>
    <cellStyle name="Überschrift 4 3 2 2 3" xfId="53207" xr:uid="{00000000-0005-0000-0000-000004D00000}"/>
    <cellStyle name="Überschrift 4 3 2 3" xfId="53208" xr:uid="{00000000-0005-0000-0000-000005D00000}"/>
    <cellStyle name="Überschrift 4 3 2 4" xfId="53209" xr:uid="{00000000-0005-0000-0000-000006D00000}"/>
    <cellStyle name="Überschrift 4 3 3" xfId="53210" xr:uid="{00000000-0005-0000-0000-000007D00000}"/>
    <cellStyle name="Überschrift 4 3 3 2" xfId="53211" xr:uid="{00000000-0005-0000-0000-000008D00000}"/>
    <cellStyle name="Überschrift 4 3 3 2 2" xfId="53212" xr:uid="{00000000-0005-0000-0000-000009D00000}"/>
    <cellStyle name="Überschrift 4 3 3 2 3" xfId="53213" xr:uid="{00000000-0005-0000-0000-00000AD00000}"/>
    <cellStyle name="Überschrift 4 3 3 3" xfId="53214" xr:uid="{00000000-0005-0000-0000-00000BD00000}"/>
    <cellStyle name="Überschrift 4 3 3 4" xfId="53215" xr:uid="{00000000-0005-0000-0000-00000CD00000}"/>
    <cellStyle name="Überschrift 4 3 4" xfId="53216" xr:uid="{00000000-0005-0000-0000-00000DD00000}"/>
    <cellStyle name="Überschrift 4 3 4 2" xfId="53217" xr:uid="{00000000-0005-0000-0000-00000ED00000}"/>
    <cellStyle name="Überschrift 4 3 4 3" xfId="53218" xr:uid="{00000000-0005-0000-0000-00000FD00000}"/>
    <cellStyle name="Überschrift 4 3 5" xfId="53219" xr:uid="{00000000-0005-0000-0000-000010D00000}"/>
    <cellStyle name="Überschrift 4 3 6" xfId="53220" xr:uid="{00000000-0005-0000-0000-000011D00000}"/>
    <cellStyle name="Überschrift 4 4" xfId="53221" xr:uid="{00000000-0005-0000-0000-000012D00000}"/>
    <cellStyle name="Überschrift 4 4 2" xfId="53222" xr:uid="{00000000-0005-0000-0000-000013D00000}"/>
    <cellStyle name="Überschrift 4 4 2 2" xfId="53223" xr:uid="{00000000-0005-0000-0000-000014D00000}"/>
    <cellStyle name="Überschrift 4 4 2 2 2" xfId="53224" xr:uid="{00000000-0005-0000-0000-000015D00000}"/>
    <cellStyle name="Überschrift 4 4 2 2 3" xfId="53225" xr:uid="{00000000-0005-0000-0000-000016D00000}"/>
    <cellStyle name="Überschrift 4 4 2 3" xfId="53226" xr:uid="{00000000-0005-0000-0000-000017D00000}"/>
    <cellStyle name="Überschrift 4 4 2 4" xfId="53227" xr:uid="{00000000-0005-0000-0000-000018D00000}"/>
    <cellStyle name="Überschrift 4 4 3" xfId="53228" xr:uid="{00000000-0005-0000-0000-000019D00000}"/>
    <cellStyle name="Überschrift 4 4 3 2" xfId="53229" xr:uid="{00000000-0005-0000-0000-00001AD00000}"/>
    <cellStyle name="Überschrift 4 4 3 2 2" xfId="53230" xr:uid="{00000000-0005-0000-0000-00001BD00000}"/>
    <cellStyle name="Überschrift 4 4 3 2 3" xfId="53231" xr:uid="{00000000-0005-0000-0000-00001CD00000}"/>
    <cellStyle name="Überschrift 4 4 3 3" xfId="53232" xr:uid="{00000000-0005-0000-0000-00001DD00000}"/>
    <cellStyle name="Überschrift 4 4 3 4" xfId="53233" xr:uid="{00000000-0005-0000-0000-00001ED00000}"/>
    <cellStyle name="Überschrift 4 4 4" xfId="53234" xr:uid="{00000000-0005-0000-0000-00001FD00000}"/>
    <cellStyle name="Überschrift 4 4 4 2" xfId="53235" xr:uid="{00000000-0005-0000-0000-000020D00000}"/>
    <cellStyle name="Überschrift 4 4 4 3" xfId="53236" xr:uid="{00000000-0005-0000-0000-000021D00000}"/>
    <cellStyle name="Überschrift 4 4 5" xfId="53237" xr:uid="{00000000-0005-0000-0000-000022D00000}"/>
    <cellStyle name="Überschrift 4 4 6" xfId="53238" xr:uid="{00000000-0005-0000-0000-000023D00000}"/>
    <cellStyle name="Überschrift 4 5" xfId="53239" xr:uid="{00000000-0005-0000-0000-000024D00000}"/>
    <cellStyle name="Überschrift 4 5 2" xfId="53240" xr:uid="{00000000-0005-0000-0000-000025D00000}"/>
    <cellStyle name="Überschrift 4 5 2 2" xfId="53241" xr:uid="{00000000-0005-0000-0000-000026D00000}"/>
    <cellStyle name="Überschrift 4 5 2 2 2" xfId="53242" xr:uid="{00000000-0005-0000-0000-000027D00000}"/>
    <cellStyle name="Überschrift 4 5 2 2 3" xfId="53243" xr:uid="{00000000-0005-0000-0000-000028D00000}"/>
    <cellStyle name="Überschrift 4 5 2 3" xfId="53244" xr:uid="{00000000-0005-0000-0000-000029D00000}"/>
    <cellStyle name="Überschrift 4 5 2 4" xfId="53245" xr:uid="{00000000-0005-0000-0000-00002AD00000}"/>
    <cellStyle name="Überschrift 4 5 3" xfId="53246" xr:uid="{00000000-0005-0000-0000-00002BD00000}"/>
    <cellStyle name="Überschrift 4 5 3 2" xfId="53247" xr:uid="{00000000-0005-0000-0000-00002CD00000}"/>
    <cellStyle name="Überschrift 4 5 3 2 2" xfId="53248" xr:uid="{00000000-0005-0000-0000-00002DD00000}"/>
    <cellStyle name="Überschrift 4 5 3 2 3" xfId="53249" xr:uid="{00000000-0005-0000-0000-00002ED00000}"/>
    <cellStyle name="Überschrift 4 5 3 3" xfId="53250" xr:uid="{00000000-0005-0000-0000-00002FD00000}"/>
    <cellStyle name="Überschrift 4 5 3 4" xfId="53251" xr:uid="{00000000-0005-0000-0000-000030D00000}"/>
    <cellStyle name="Überschrift 4 5 4" xfId="53252" xr:uid="{00000000-0005-0000-0000-000031D00000}"/>
    <cellStyle name="Überschrift 4 5 4 2" xfId="53253" xr:uid="{00000000-0005-0000-0000-000032D00000}"/>
    <cellStyle name="Überschrift 4 5 4 2 2" xfId="53254" xr:uid="{00000000-0005-0000-0000-000033D00000}"/>
    <cellStyle name="Überschrift 4 5 4 2 3" xfId="53255" xr:uid="{00000000-0005-0000-0000-000034D00000}"/>
    <cellStyle name="Überschrift 4 5 4 3" xfId="53256" xr:uid="{00000000-0005-0000-0000-000035D00000}"/>
    <cellStyle name="Überschrift 4 5 4 4" xfId="53257" xr:uid="{00000000-0005-0000-0000-000036D00000}"/>
    <cellStyle name="Überschrift 4 5 5" xfId="53258" xr:uid="{00000000-0005-0000-0000-000037D00000}"/>
    <cellStyle name="Überschrift 4 5 5 2" xfId="53259" xr:uid="{00000000-0005-0000-0000-000038D00000}"/>
    <cellStyle name="Überschrift 4 5 5 3" xfId="53260" xr:uid="{00000000-0005-0000-0000-000039D00000}"/>
    <cellStyle name="Überschrift 4 5 6" xfId="53261" xr:uid="{00000000-0005-0000-0000-00003AD00000}"/>
    <cellStyle name="Überschrift 4 5 7" xfId="53262" xr:uid="{00000000-0005-0000-0000-00003BD00000}"/>
    <cellStyle name="Überschrift 4 6" xfId="53263" xr:uid="{00000000-0005-0000-0000-00003CD00000}"/>
    <cellStyle name="Überschrift 4 6 2" xfId="53264" xr:uid="{00000000-0005-0000-0000-00003DD00000}"/>
    <cellStyle name="Überschrift 4 6 2 2" xfId="53265" xr:uid="{00000000-0005-0000-0000-00003ED00000}"/>
    <cellStyle name="Überschrift 4 6 2 2 2" xfId="53266" xr:uid="{00000000-0005-0000-0000-00003FD00000}"/>
    <cellStyle name="Überschrift 4 6 2 2 3" xfId="53267" xr:uid="{00000000-0005-0000-0000-000040D00000}"/>
    <cellStyle name="Überschrift 4 6 2 3" xfId="53268" xr:uid="{00000000-0005-0000-0000-000041D00000}"/>
    <cellStyle name="Überschrift 4 6 2 4" xfId="53269" xr:uid="{00000000-0005-0000-0000-000042D00000}"/>
    <cellStyle name="Überschrift 4 6 3" xfId="53270" xr:uid="{00000000-0005-0000-0000-000043D00000}"/>
    <cellStyle name="Überschrift 4 6 3 2" xfId="53271" xr:uid="{00000000-0005-0000-0000-000044D00000}"/>
    <cellStyle name="Überschrift 4 6 3 2 2" xfId="53272" xr:uid="{00000000-0005-0000-0000-000045D00000}"/>
    <cellStyle name="Überschrift 4 6 3 2 3" xfId="53273" xr:uid="{00000000-0005-0000-0000-000046D00000}"/>
    <cellStyle name="Überschrift 4 6 3 3" xfId="53274" xr:uid="{00000000-0005-0000-0000-000047D00000}"/>
    <cellStyle name="Überschrift 4 6 3 4" xfId="53275" xr:uid="{00000000-0005-0000-0000-000048D00000}"/>
    <cellStyle name="Überschrift 4 6 4" xfId="53276" xr:uid="{00000000-0005-0000-0000-000049D00000}"/>
    <cellStyle name="Überschrift 4 6 4 2" xfId="53277" xr:uid="{00000000-0005-0000-0000-00004AD00000}"/>
    <cellStyle name="Überschrift 4 6 4 3" xfId="53278" xr:uid="{00000000-0005-0000-0000-00004BD00000}"/>
    <cellStyle name="Überschrift 4 6 5" xfId="53279" xr:uid="{00000000-0005-0000-0000-00004CD00000}"/>
    <cellStyle name="Überschrift 4 6 6" xfId="53280" xr:uid="{00000000-0005-0000-0000-00004DD00000}"/>
    <cellStyle name="Überschrift 4 7" xfId="53281" xr:uid="{00000000-0005-0000-0000-00004ED00000}"/>
    <cellStyle name="Überschrift 4 7 2" xfId="53282" xr:uid="{00000000-0005-0000-0000-00004FD00000}"/>
    <cellStyle name="Überschrift 4 7 2 2" xfId="53283" xr:uid="{00000000-0005-0000-0000-000050D00000}"/>
    <cellStyle name="Überschrift 4 7 2 3" xfId="53284" xr:uid="{00000000-0005-0000-0000-000051D00000}"/>
    <cellStyle name="Überschrift 4 7 3" xfId="53285" xr:uid="{00000000-0005-0000-0000-000052D00000}"/>
    <cellStyle name="Überschrift 4 7 4" xfId="53286" xr:uid="{00000000-0005-0000-0000-000053D00000}"/>
    <cellStyle name="Überschrift 4 8" xfId="53287" xr:uid="{00000000-0005-0000-0000-000054D00000}"/>
    <cellStyle name="Überschrift 4 8 2" xfId="53288" xr:uid="{00000000-0005-0000-0000-000055D00000}"/>
    <cellStyle name="Überschrift 4 8 2 2" xfId="53289" xr:uid="{00000000-0005-0000-0000-000056D00000}"/>
    <cellStyle name="Überschrift 4 8 2 3" xfId="53290" xr:uid="{00000000-0005-0000-0000-000057D00000}"/>
    <cellStyle name="Überschrift 4 8 3" xfId="53291" xr:uid="{00000000-0005-0000-0000-000058D00000}"/>
    <cellStyle name="Überschrift 4 8 4" xfId="53292" xr:uid="{00000000-0005-0000-0000-000059D00000}"/>
    <cellStyle name="Überschrift 4 9" xfId="53293" xr:uid="{00000000-0005-0000-0000-00005AD00000}"/>
    <cellStyle name="Überschrift 4 9 2" xfId="53294" xr:uid="{00000000-0005-0000-0000-00005BD00000}"/>
    <cellStyle name="Überschrift 4 9 2 2" xfId="53295" xr:uid="{00000000-0005-0000-0000-00005CD00000}"/>
    <cellStyle name="Überschrift 4 9 2 3" xfId="53296" xr:uid="{00000000-0005-0000-0000-00005DD00000}"/>
    <cellStyle name="Überschrift 4 9 3" xfId="53297" xr:uid="{00000000-0005-0000-0000-00005ED00000}"/>
    <cellStyle name="Überschrift 4 9 4" xfId="53298" xr:uid="{00000000-0005-0000-0000-00005FD00000}"/>
    <cellStyle name="Überschrift 5" xfId="53299" xr:uid="{00000000-0005-0000-0000-000060D00000}"/>
    <cellStyle name="Überschrift 5 2" xfId="53300" xr:uid="{00000000-0005-0000-0000-000061D00000}"/>
    <cellStyle name="Überschrift 5 2 2" xfId="53301" xr:uid="{00000000-0005-0000-0000-000062D00000}"/>
    <cellStyle name="Überschrift 5 2 2 2" xfId="53302" xr:uid="{00000000-0005-0000-0000-000063D00000}"/>
    <cellStyle name="Überschrift 5 2 2 3" xfId="53303" xr:uid="{00000000-0005-0000-0000-000064D00000}"/>
    <cellStyle name="Überschrift 5 2 3" xfId="53304" xr:uid="{00000000-0005-0000-0000-000065D00000}"/>
    <cellStyle name="Überschrift 5 2 4" xfId="53305" xr:uid="{00000000-0005-0000-0000-000066D00000}"/>
    <cellStyle name="Überschrift 5 3" xfId="53306" xr:uid="{00000000-0005-0000-0000-000067D00000}"/>
    <cellStyle name="Überschrift 5 3 2" xfId="53307" xr:uid="{00000000-0005-0000-0000-000068D00000}"/>
    <cellStyle name="Überschrift 5 3 2 2" xfId="53308" xr:uid="{00000000-0005-0000-0000-000069D00000}"/>
    <cellStyle name="Überschrift 5 3 2 3" xfId="53309" xr:uid="{00000000-0005-0000-0000-00006AD00000}"/>
    <cellStyle name="Überschrift 5 3 3" xfId="53310" xr:uid="{00000000-0005-0000-0000-00006BD00000}"/>
    <cellStyle name="Überschrift 5 3 4" xfId="53311" xr:uid="{00000000-0005-0000-0000-00006CD00000}"/>
    <cellStyle name="Überschrift 5 4" xfId="53312" xr:uid="{00000000-0005-0000-0000-00006DD00000}"/>
    <cellStyle name="Überschrift 5 4 2" xfId="53313" xr:uid="{00000000-0005-0000-0000-00006ED00000}"/>
    <cellStyle name="Überschrift 5 4 3" xfId="53314" xr:uid="{00000000-0005-0000-0000-00006FD00000}"/>
    <cellStyle name="Überschrift 5 5" xfId="53315" xr:uid="{00000000-0005-0000-0000-000070D00000}"/>
    <cellStyle name="Überschrift 5 5 2" xfId="53316" xr:uid="{00000000-0005-0000-0000-000071D00000}"/>
    <cellStyle name="Überschrift 5 5 3" xfId="53317" xr:uid="{00000000-0005-0000-0000-000072D00000}"/>
    <cellStyle name="Überschrift 5 6" xfId="53318" xr:uid="{00000000-0005-0000-0000-000073D00000}"/>
    <cellStyle name="Überschrift 5 7" xfId="53319" xr:uid="{00000000-0005-0000-0000-000074D00000}"/>
    <cellStyle name="Überschrift 6" xfId="53320" xr:uid="{00000000-0005-0000-0000-000075D00000}"/>
    <cellStyle name="Überschrift 6 2" xfId="53321" xr:uid="{00000000-0005-0000-0000-000076D00000}"/>
    <cellStyle name="Überschrift 6 2 2" xfId="53322" xr:uid="{00000000-0005-0000-0000-000077D00000}"/>
    <cellStyle name="Überschrift 6 2 2 2" xfId="53323" xr:uid="{00000000-0005-0000-0000-000078D00000}"/>
    <cellStyle name="Überschrift 6 2 2 3" xfId="53324" xr:uid="{00000000-0005-0000-0000-000079D00000}"/>
    <cellStyle name="Überschrift 6 2 3" xfId="53325" xr:uid="{00000000-0005-0000-0000-00007AD00000}"/>
    <cellStyle name="Überschrift 6 2 4" xfId="53326" xr:uid="{00000000-0005-0000-0000-00007BD00000}"/>
    <cellStyle name="Überschrift 6 3" xfId="53327" xr:uid="{00000000-0005-0000-0000-00007CD00000}"/>
    <cellStyle name="Überschrift 6 3 2" xfId="53328" xr:uid="{00000000-0005-0000-0000-00007DD00000}"/>
    <cellStyle name="Überschrift 6 3 2 2" xfId="53329" xr:uid="{00000000-0005-0000-0000-00007ED00000}"/>
    <cellStyle name="Überschrift 6 3 2 3" xfId="53330" xr:uid="{00000000-0005-0000-0000-00007FD00000}"/>
    <cellStyle name="Überschrift 6 3 3" xfId="53331" xr:uid="{00000000-0005-0000-0000-000080D00000}"/>
    <cellStyle name="Überschrift 6 3 4" xfId="53332" xr:uid="{00000000-0005-0000-0000-000081D00000}"/>
    <cellStyle name="Überschrift 6 4" xfId="53333" xr:uid="{00000000-0005-0000-0000-000082D00000}"/>
    <cellStyle name="Überschrift 6 4 2" xfId="53334" xr:uid="{00000000-0005-0000-0000-000083D00000}"/>
    <cellStyle name="Überschrift 6 4 3" xfId="53335" xr:uid="{00000000-0005-0000-0000-000084D00000}"/>
    <cellStyle name="Überschrift 6 5" xfId="53336" xr:uid="{00000000-0005-0000-0000-000085D00000}"/>
    <cellStyle name="Überschrift 6 6" xfId="53337" xr:uid="{00000000-0005-0000-0000-000086D00000}"/>
    <cellStyle name="Überschrift 7" xfId="53338" xr:uid="{00000000-0005-0000-0000-000087D00000}"/>
    <cellStyle name="Überschrift 7 2" xfId="53339" xr:uid="{00000000-0005-0000-0000-000088D00000}"/>
    <cellStyle name="Überschrift 7 2 2" xfId="53340" xr:uid="{00000000-0005-0000-0000-000089D00000}"/>
    <cellStyle name="Überschrift 7 2 2 2" xfId="53341" xr:uid="{00000000-0005-0000-0000-00008AD00000}"/>
    <cellStyle name="Überschrift 7 2 2 3" xfId="53342" xr:uid="{00000000-0005-0000-0000-00008BD00000}"/>
    <cellStyle name="Überschrift 7 2 3" xfId="53343" xr:uid="{00000000-0005-0000-0000-00008CD00000}"/>
    <cellStyle name="Überschrift 7 2 4" xfId="53344" xr:uid="{00000000-0005-0000-0000-00008DD00000}"/>
    <cellStyle name="Überschrift 7 3" xfId="53345" xr:uid="{00000000-0005-0000-0000-00008ED00000}"/>
    <cellStyle name="Überschrift 7 3 2" xfId="53346" xr:uid="{00000000-0005-0000-0000-00008FD00000}"/>
    <cellStyle name="Überschrift 7 3 2 2" xfId="53347" xr:uid="{00000000-0005-0000-0000-000090D00000}"/>
    <cellStyle name="Überschrift 7 3 2 3" xfId="53348" xr:uid="{00000000-0005-0000-0000-000091D00000}"/>
    <cellStyle name="Überschrift 7 3 3" xfId="53349" xr:uid="{00000000-0005-0000-0000-000092D00000}"/>
    <cellStyle name="Überschrift 7 3 4" xfId="53350" xr:uid="{00000000-0005-0000-0000-000093D00000}"/>
    <cellStyle name="Überschrift 7 4" xfId="53351" xr:uid="{00000000-0005-0000-0000-000094D00000}"/>
    <cellStyle name="Überschrift 7 4 2" xfId="53352" xr:uid="{00000000-0005-0000-0000-000095D00000}"/>
    <cellStyle name="Überschrift 7 4 3" xfId="53353" xr:uid="{00000000-0005-0000-0000-000096D00000}"/>
    <cellStyle name="Überschrift 7 5" xfId="53354" xr:uid="{00000000-0005-0000-0000-000097D00000}"/>
    <cellStyle name="Überschrift 7 6" xfId="53355" xr:uid="{00000000-0005-0000-0000-000098D00000}"/>
    <cellStyle name="Überschrift 8" xfId="53356" xr:uid="{00000000-0005-0000-0000-000099D00000}"/>
    <cellStyle name="Überschrift 8 2" xfId="53357" xr:uid="{00000000-0005-0000-0000-00009AD00000}"/>
    <cellStyle name="Überschrift 8 2 2" xfId="53358" xr:uid="{00000000-0005-0000-0000-00009BD00000}"/>
    <cellStyle name="Überschrift 8 2 2 2" xfId="53359" xr:uid="{00000000-0005-0000-0000-00009CD00000}"/>
    <cellStyle name="Überschrift 8 2 2 3" xfId="53360" xr:uid="{00000000-0005-0000-0000-00009DD00000}"/>
    <cellStyle name="Überschrift 8 2 3" xfId="53361" xr:uid="{00000000-0005-0000-0000-00009ED00000}"/>
    <cellStyle name="Überschrift 8 2 4" xfId="53362" xr:uid="{00000000-0005-0000-0000-00009FD00000}"/>
    <cellStyle name="Überschrift 8 3" xfId="53363" xr:uid="{00000000-0005-0000-0000-0000A0D00000}"/>
    <cellStyle name="Überschrift 8 3 2" xfId="53364" xr:uid="{00000000-0005-0000-0000-0000A1D00000}"/>
    <cellStyle name="Überschrift 8 3 2 2" xfId="53365" xr:uid="{00000000-0005-0000-0000-0000A2D00000}"/>
    <cellStyle name="Überschrift 8 3 2 3" xfId="53366" xr:uid="{00000000-0005-0000-0000-0000A3D00000}"/>
    <cellStyle name="Überschrift 8 3 3" xfId="53367" xr:uid="{00000000-0005-0000-0000-0000A4D00000}"/>
    <cellStyle name="Überschrift 8 3 4" xfId="53368" xr:uid="{00000000-0005-0000-0000-0000A5D00000}"/>
    <cellStyle name="Überschrift 8 4" xfId="53369" xr:uid="{00000000-0005-0000-0000-0000A6D00000}"/>
    <cellStyle name="Überschrift 8 4 2" xfId="53370" xr:uid="{00000000-0005-0000-0000-0000A7D00000}"/>
    <cellStyle name="Überschrift 8 4 2 2" xfId="53371" xr:uid="{00000000-0005-0000-0000-0000A8D00000}"/>
    <cellStyle name="Überschrift 8 4 2 3" xfId="53372" xr:uid="{00000000-0005-0000-0000-0000A9D00000}"/>
    <cellStyle name="Überschrift 8 4 3" xfId="53373" xr:uid="{00000000-0005-0000-0000-0000AAD00000}"/>
    <cellStyle name="Überschrift 8 4 4" xfId="53374" xr:uid="{00000000-0005-0000-0000-0000ABD00000}"/>
    <cellStyle name="Überschrift 8 5" xfId="53375" xr:uid="{00000000-0005-0000-0000-0000ACD00000}"/>
    <cellStyle name="Überschrift 8 5 2" xfId="53376" xr:uid="{00000000-0005-0000-0000-0000ADD00000}"/>
    <cellStyle name="Überschrift 8 5 3" xfId="53377" xr:uid="{00000000-0005-0000-0000-0000AED00000}"/>
    <cellStyle name="Überschrift 8 6" xfId="53378" xr:uid="{00000000-0005-0000-0000-0000AFD00000}"/>
    <cellStyle name="Überschrift 8 7" xfId="53379" xr:uid="{00000000-0005-0000-0000-0000B0D00000}"/>
    <cellStyle name="Überschrift 9" xfId="53380" xr:uid="{00000000-0005-0000-0000-0000B1D00000}"/>
    <cellStyle name="Überschrift 9 2" xfId="53381" xr:uid="{00000000-0005-0000-0000-0000B2D00000}"/>
    <cellStyle name="Überschrift 9 2 2" xfId="53382" xr:uid="{00000000-0005-0000-0000-0000B3D00000}"/>
    <cellStyle name="Überschrift 9 2 2 2" xfId="53383" xr:uid="{00000000-0005-0000-0000-0000B4D00000}"/>
    <cellStyle name="Überschrift 9 2 2 3" xfId="53384" xr:uid="{00000000-0005-0000-0000-0000B5D00000}"/>
    <cellStyle name="Überschrift 9 2 3" xfId="53385" xr:uid="{00000000-0005-0000-0000-0000B6D00000}"/>
    <cellStyle name="Überschrift 9 2 4" xfId="53386" xr:uid="{00000000-0005-0000-0000-0000B7D00000}"/>
    <cellStyle name="Überschrift 9 3" xfId="53387" xr:uid="{00000000-0005-0000-0000-0000B8D00000}"/>
    <cellStyle name="Überschrift 9 3 2" xfId="53388" xr:uid="{00000000-0005-0000-0000-0000B9D00000}"/>
    <cellStyle name="Überschrift 9 3 2 2" xfId="53389" xr:uid="{00000000-0005-0000-0000-0000BAD00000}"/>
    <cellStyle name="Überschrift 9 3 2 3" xfId="53390" xr:uid="{00000000-0005-0000-0000-0000BBD00000}"/>
    <cellStyle name="Überschrift 9 3 3" xfId="53391" xr:uid="{00000000-0005-0000-0000-0000BCD00000}"/>
    <cellStyle name="Überschrift 9 3 4" xfId="53392" xr:uid="{00000000-0005-0000-0000-0000BDD00000}"/>
    <cellStyle name="Überschrift 9 4" xfId="53393" xr:uid="{00000000-0005-0000-0000-0000BED00000}"/>
    <cellStyle name="Überschrift 9 4 2" xfId="53394" xr:uid="{00000000-0005-0000-0000-0000BFD00000}"/>
    <cellStyle name="Überschrift 9 4 3" xfId="53395" xr:uid="{00000000-0005-0000-0000-0000C0D00000}"/>
    <cellStyle name="Überschrift 9 5" xfId="53396" xr:uid="{00000000-0005-0000-0000-0000C1D00000}"/>
    <cellStyle name="Überschrift 9 6" xfId="53397" xr:uid="{00000000-0005-0000-0000-0000C2D00000}"/>
    <cellStyle name="Valuutta_Layo9704" xfId="53398" xr:uid="{00000000-0005-0000-0000-0000C3D00000}"/>
    <cellStyle name="Verknüpfte Zelle" xfId="53399" xr:uid="{00000000-0005-0000-0000-0000C4D00000}"/>
    <cellStyle name="Verknüpfte Zelle 10" xfId="53400" xr:uid="{00000000-0005-0000-0000-0000C5D00000}"/>
    <cellStyle name="Verknüpfte Zelle 10 2" xfId="53401" xr:uid="{00000000-0005-0000-0000-0000C6D00000}"/>
    <cellStyle name="Verknüpfte Zelle 10 3" xfId="53402" xr:uid="{00000000-0005-0000-0000-0000C7D00000}"/>
    <cellStyle name="Verknüpfte Zelle 11" xfId="53403" xr:uid="{00000000-0005-0000-0000-0000C8D00000}"/>
    <cellStyle name="Verknüpfte Zelle 11 2" xfId="53404" xr:uid="{00000000-0005-0000-0000-0000C9D00000}"/>
    <cellStyle name="Verknüpfte Zelle 11 3" xfId="53405" xr:uid="{00000000-0005-0000-0000-0000CAD00000}"/>
    <cellStyle name="Verknüpfte Zelle 12" xfId="53406" xr:uid="{00000000-0005-0000-0000-0000CBD00000}"/>
    <cellStyle name="Verknüpfte Zelle 12 2" xfId="53407" xr:uid="{00000000-0005-0000-0000-0000CCD00000}"/>
    <cellStyle name="Verknüpfte Zelle 12 3" xfId="53408" xr:uid="{00000000-0005-0000-0000-0000CDD00000}"/>
    <cellStyle name="Verknüpfte Zelle 13" xfId="53409" xr:uid="{00000000-0005-0000-0000-0000CED00000}"/>
    <cellStyle name="Verknüpfte Zelle 2" xfId="53410" xr:uid="{00000000-0005-0000-0000-0000CFD00000}"/>
    <cellStyle name="Verknüpfte Zelle 2 2" xfId="53411" xr:uid="{00000000-0005-0000-0000-0000D0D00000}"/>
    <cellStyle name="Verknüpfte Zelle 2 2 2" xfId="53412" xr:uid="{00000000-0005-0000-0000-0000D1D00000}"/>
    <cellStyle name="Verknüpfte Zelle 2 2 2 2" xfId="53413" xr:uid="{00000000-0005-0000-0000-0000D2D00000}"/>
    <cellStyle name="Verknüpfte Zelle 2 2 2 3" xfId="53414" xr:uid="{00000000-0005-0000-0000-0000D3D00000}"/>
    <cellStyle name="Verknüpfte Zelle 2 2 3" xfId="53415" xr:uid="{00000000-0005-0000-0000-0000D4D00000}"/>
    <cellStyle name="Verknüpfte Zelle 2 2 4" xfId="53416" xr:uid="{00000000-0005-0000-0000-0000D5D00000}"/>
    <cellStyle name="Verknüpfte Zelle 2 3" xfId="53417" xr:uid="{00000000-0005-0000-0000-0000D6D00000}"/>
    <cellStyle name="Verknüpfte Zelle 2 3 2" xfId="53418" xr:uid="{00000000-0005-0000-0000-0000D7D00000}"/>
    <cellStyle name="Verknüpfte Zelle 2 3 2 2" xfId="53419" xr:uid="{00000000-0005-0000-0000-0000D8D00000}"/>
    <cellStyle name="Verknüpfte Zelle 2 3 2 3" xfId="53420" xr:uid="{00000000-0005-0000-0000-0000D9D00000}"/>
    <cellStyle name="Verknüpfte Zelle 2 3 3" xfId="53421" xr:uid="{00000000-0005-0000-0000-0000DAD00000}"/>
    <cellStyle name="Verknüpfte Zelle 2 3 4" xfId="53422" xr:uid="{00000000-0005-0000-0000-0000DBD00000}"/>
    <cellStyle name="Verknüpfte Zelle 2 4" xfId="53423" xr:uid="{00000000-0005-0000-0000-0000DCD00000}"/>
    <cellStyle name="Verknüpfte Zelle 2 4 2" xfId="53424" xr:uid="{00000000-0005-0000-0000-0000DDD00000}"/>
    <cellStyle name="Verknüpfte Zelle 2 4 3" xfId="53425" xr:uid="{00000000-0005-0000-0000-0000DED00000}"/>
    <cellStyle name="Verknüpfte Zelle 2 5" xfId="53426" xr:uid="{00000000-0005-0000-0000-0000DFD00000}"/>
    <cellStyle name="Verknüpfte Zelle 2 5 2" xfId="53427" xr:uid="{00000000-0005-0000-0000-0000E0D00000}"/>
    <cellStyle name="Verknüpfte Zelle 2 5 3" xfId="53428" xr:uid="{00000000-0005-0000-0000-0000E1D00000}"/>
    <cellStyle name="Verknüpfte Zelle 2 6" xfId="53429" xr:uid="{00000000-0005-0000-0000-0000E2D00000}"/>
    <cellStyle name="Verknüpfte Zelle 2 7" xfId="53430" xr:uid="{00000000-0005-0000-0000-0000E3D00000}"/>
    <cellStyle name="Verknüpfte Zelle 3" xfId="53431" xr:uid="{00000000-0005-0000-0000-0000E4D00000}"/>
    <cellStyle name="Verknüpfte Zelle 3 2" xfId="53432" xr:uid="{00000000-0005-0000-0000-0000E5D00000}"/>
    <cellStyle name="Verknüpfte Zelle 3 2 2" xfId="53433" xr:uid="{00000000-0005-0000-0000-0000E6D00000}"/>
    <cellStyle name="Verknüpfte Zelle 3 2 2 2" xfId="53434" xr:uid="{00000000-0005-0000-0000-0000E7D00000}"/>
    <cellStyle name="Verknüpfte Zelle 3 2 2 3" xfId="53435" xr:uid="{00000000-0005-0000-0000-0000E8D00000}"/>
    <cellStyle name="Verknüpfte Zelle 3 2 3" xfId="53436" xr:uid="{00000000-0005-0000-0000-0000E9D00000}"/>
    <cellStyle name="Verknüpfte Zelle 3 2 4" xfId="53437" xr:uid="{00000000-0005-0000-0000-0000EAD00000}"/>
    <cellStyle name="Verknüpfte Zelle 3 3" xfId="53438" xr:uid="{00000000-0005-0000-0000-0000EBD00000}"/>
    <cellStyle name="Verknüpfte Zelle 3 3 2" xfId="53439" xr:uid="{00000000-0005-0000-0000-0000ECD00000}"/>
    <cellStyle name="Verknüpfte Zelle 3 3 2 2" xfId="53440" xr:uid="{00000000-0005-0000-0000-0000EDD00000}"/>
    <cellStyle name="Verknüpfte Zelle 3 3 2 3" xfId="53441" xr:uid="{00000000-0005-0000-0000-0000EED00000}"/>
    <cellStyle name="Verknüpfte Zelle 3 3 3" xfId="53442" xr:uid="{00000000-0005-0000-0000-0000EFD00000}"/>
    <cellStyle name="Verknüpfte Zelle 3 3 4" xfId="53443" xr:uid="{00000000-0005-0000-0000-0000F0D00000}"/>
    <cellStyle name="Verknüpfte Zelle 3 4" xfId="53444" xr:uid="{00000000-0005-0000-0000-0000F1D00000}"/>
    <cellStyle name="Verknüpfte Zelle 3 4 2" xfId="53445" xr:uid="{00000000-0005-0000-0000-0000F2D00000}"/>
    <cellStyle name="Verknüpfte Zelle 3 4 3" xfId="53446" xr:uid="{00000000-0005-0000-0000-0000F3D00000}"/>
    <cellStyle name="Verknüpfte Zelle 3 5" xfId="53447" xr:uid="{00000000-0005-0000-0000-0000F4D00000}"/>
    <cellStyle name="Verknüpfte Zelle 3 6" xfId="53448" xr:uid="{00000000-0005-0000-0000-0000F5D00000}"/>
    <cellStyle name="Verknüpfte Zelle 4" xfId="53449" xr:uid="{00000000-0005-0000-0000-0000F6D00000}"/>
    <cellStyle name="Verknüpfte Zelle 4 2" xfId="53450" xr:uid="{00000000-0005-0000-0000-0000F7D00000}"/>
    <cellStyle name="Verknüpfte Zelle 4 2 2" xfId="53451" xr:uid="{00000000-0005-0000-0000-0000F8D00000}"/>
    <cellStyle name="Verknüpfte Zelle 4 2 2 2" xfId="53452" xr:uid="{00000000-0005-0000-0000-0000F9D00000}"/>
    <cellStyle name="Verknüpfte Zelle 4 2 2 3" xfId="53453" xr:uid="{00000000-0005-0000-0000-0000FAD00000}"/>
    <cellStyle name="Verknüpfte Zelle 4 2 3" xfId="53454" xr:uid="{00000000-0005-0000-0000-0000FBD00000}"/>
    <cellStyle name="Verknüpfte Zelle 4 2 4" xfId="53455" xr:uid="{00000000-0005-0000-0000-0000FCD00000}"/>
    <cellStyle name="Verknüpfte Zelle 4 3" xfId="53456" xr:uid="{00000000-0005-0000-0000-0000FDD00000}"/>
    <cellStyle name="Verknüpfte Zelle 4 3 2" xfId="53457" xr:uid="{00000000-0005-0000-0000-0000FED00000}"/>
    <cellStyle name="Verknüpfte Zelle 4 3 2 2" xfId="53458" xr:uid="{00000000-0005-0000-0000-0000FFD00000}"/>
    <cellStyle name="Verknüpfte Zelle 4 3 2 3" xfId="53459" xr:uid="{00000000-0005-0000-0000-000000D10000}"/>
    <cellStyle name="Verknüpfte Zelle 4 3 3" xfId="53460" xr:uid="{00000000-0005-0000-0000-000001D10000}"/>
    <cellStyle name="Verknüpfte Zelle 4 3 4" xfId="53461" xr:uid="{00000000-0005-0000-0000-000002D10000}"/>
    <cellStyle name="Verknüpfte Zelle 4 4" xfId="53462" xr:uid="{00000000-0005-0000-0000-000003D10000}"/>
    <cellStyle name="Verknüpfte Zelle 4 4 2" xfId="53463" xr:uid="{00000000-0005-0000-0000-000004D10000}"/>
    <cellStyle name="Verknüpfte Zelle 4 4 3" xfId="53464" xr:uid="{00000000-0005-0000-0000-000005D10000}"/>
    <cellStyle name="Verknüpfte Zelle 4 5" xfId="53465" xr:uid="{00000000-0005-0000-0000-000006D10000}"/>
    <cellStyle name="Verknüpfte Zelle 4 6" xfId="53466" xr:uid="{00000000-0005-0000-0000-000007D10000}"/>
    <cellStyle name="Verknüpfte Zelle 5" xfId="53467" xr:uid="{00000000-0005-0000-0000-000008D10000}"/>
    <cellStyle name="Verknüpfte Zelle 5 2" xfId="53468" xr:uid="{00000000-0005-0000-0000-000009D10000}"/>
    <cellStyle name="Verknüpfte Zelle 5 2 2" xfId="53469" xr:uid="{00000000-0005-0000-0000-00000AD10000}"/>
    <cellStyle name="Verknüpfte Zelle 5 2 2 2" xfId="53470" xr:uid="{00000000-0005-0000-0000-00000BD10000}"/>
    <cellStyle name="Verknüpfte Zelle 5 2 2 3" xfId="53471" xr:uid="{00000000-0005-0000-0000-00000CD10000}"/>
    <cellStyle name="Verknüpfte Zelle 5 2 3" xfId="53472" xr:uid="{00000000-0005-0000-0000-00000DD10000}"/>
    <cellStyle name="Verknüpfte Zelle 5 2 4" xfId="53473" xr:uid="{00000000-0005-0000-0000-00000ED10000}"/>
    <cellStyle name="Verknüpfte Zelle 5 3" xfId="53474" xr:uid="{00000000-0005-0000-0000-00000FD10000}"/>
    <cellStyle name="Verknüpfte Zelle 5 3 2" xfId="53475" xr:uid="{00000000-0005-0000-0000-000010D10000}"/>
    <cellStyle name="Verknüpfte Zelle 5 3 2 2" xfId="53476" xr:uid="{00000000-0005-0000-0000-000011D10000}"/>
    <cellStyle name="Verknüpfte Zelle 5 3 2 3" xfId="53477" xr:uid="{00000000-0005-0000-0000-000012D10000}"/>
    <cellStyle name="Verknüpfte Zelle 5 3 3" xfId="53478" xr:uid="{00000000-0005-0000-0000-000013D10000}"/>
    <cellStyle name="Verknüpfte Zelle 5 3 4" xfId="53479" xr:uid="{00000000-0005-0000-0000-000014D10000}"/>
    <cellStyle name="Verknüpfte Zelle 5 4" xfId="53480" xr:uid="{00000000-0005-0000-0000-000015D10000}"/>
    <cellStyle name="Verknüpfte Zelle 5 4 2" xfId="53481" xr:uid="{00000000-0005-0000-0000-000016D10000}"/>
    <cellStyle name="Verknüpfte Zelle 5 4 2 2" xfId="53482" xr:uid="{00000000-0005-0000-0000-000017D10000}"/>
    <cellStyle name="Verknüpfte Zelle 5 4 2 3" xfId="53483" xr:uid="{00000000-0005-0000-0000-000018D10000}"/>
    <cellStyle name="Verknüpfte Zelle 5 4 3" xfId="53484" xr:uid="{00000000-0005-0000-0000-000019D10000}"/>
    <cellStyle name="Verknüpfte Zelle 5 4 4" xfId="53485" xr:uid="{00000000-0005-0000-0000-00001AD10000}"/>
    <cellStyle name="Verknüpfte Zelle 5 5" xfId="53486" xr:uid="{00000000-0005-0000-0000-00001BD10000}"/>
    <cellStyle name="Verknüpfte Zelle 5 5 2" xfId="53487" xr:uid="{00000000-0005-0000-0000-00001CD10000}"/>
    <cellStyle name="Verknüpfte Zelle 5 5 3" xfId="53488" xr:uid="{00000000-0005-0000-0000-00001DD10000}"/>
    <cellStyle name="Verknüpfte Zelle 5 6" xfId="53489" xr:uid="{00000000-0005-0000-0000-00001ED10000}"/>
    <cellStyle name="Verknüpfte Zelle 5 7" xfId="53490" xr:uid="{00000000-0005-0000-0000-00001FD10000}"/>
    <cellStyle name="Verknüpfte Zelle 6" xfId="53491" xr:uid="{00000000-0005-0000-0000-000020D10000}"/>
    <cellStyle name="Verknüpfte Zelle 6 2" xfId="53492" xr:uid="{00000000-0005-0000-0000-000021D10000}"/>
    <cellStyle name="Verknüpfte Zelle 6 2 2" xfId="53493" xr:uid="{00000000-0005-0000-0000-000022D10000}"/>
    <cellStyle name="Verknüpfte Zelle 6 2 2 2" xfId="53494" xr:uid="{00000000-0005-0000-0000-000023D10000}"/>
    <cellStyle name="Verknüpfte Zelle 6 2 2 3" xfId="53495" xr:uid="{00000000-0005-0000-0000-000024D10000}"/>
    <cellStyle name="Verknüpfte Zelle 6 2 3" xfId="53496" xr:uid="{00000000-0005-0000-0000-000025D10000}"/>
    <cellStyle name="Verknüpfte Zelle 6 2 4" xfId="53497" xr:uid="{00000000-0005-0000-0000-000026D10000}"/>
    <cellStyle name="Verknüpfte Zelle 6 3" xfId="53498" xr:uid="{00000000-0005-0000-0000-000027D10000}"/>
    <cellStyle name="Verknüpfte Zelle 6 3 2" xfId="53499" xr:uid="{00000000-0005-0000-0000-000028D10000}"/>
    <cellStyle name="Verknüpfte Zelle 6 3 2 2" xfId="53500" xr:uid="{00000000-0005-0000-0000-000029D10000}"/>
    <cellStyle name="Verknüpfte Zelle 6 3 2 3" xfId="53501" xr:uid="{00000000-0005-0000-0000-00002AD10000}"/>
    <cellStyle name="Verknüpfte Zelle 6 3 3" xfId="53502" xr:uid="{00000000-0005-0000-0000-00002BD10000}"/>
    <cellStyle name="Verknüpfte Zelle 6 3 4" xfId="53503" xr:uid="{00000000-0005-0000-0000-00002CD10000}"/>
    <cellStyle name="Verknüpfte Zelle 6 4" xfId="53504" xr:uid="{00000000-0005-0000-0000-00002DD10000}"/>
    <cellStyle name="Verknüpfte Zelle 6 4 2" xfId="53505" xr:uid="{00000000-0005-0000-0000-00002ED10000}"/>
    <cellStyle name="Verknüpfte Zelle 6 4 3" xfId="53506" xr:uid="{00000000-0005-0000-0000-00002FD10000}"/>
    <cellStyle name="Verknüpfte Zelle 6 5" xfId="53507" xr:uid="{00000000-0005-0000-0000-000030D10000}"/>
    <cellStyle name="Verknüpfte Zelle 6 6" xfId="53508" xr:uid="{00000000-0005-0000-0000-000031D10000}"/>
    <cellStyle name="Verknüpfte Zelle 7" xfId="53509" xr:uid="{00000000-0005-0000-0000-000032D10000}"/>
    <cellStyle name="Verknüpfte Zelle 7 2" xfId="53510" xr:uid="{00000000-0005-0000-0000-000033D10000}"/>
    <cellStyle name="Verknüpfte Zelle 7 2 2" xfId="53511" xr:uid="{00000000-0005-0000-0000-000034D10000}"/>
    <cellStyle name="Verknüpfte Zelle 7 2 3" xfId="53512" xr:uid="{00000000-0005-0000-0000-000035D10000}"/>
    <cellStyle name="Verknüpfte Zelle 7 3" xfId="53513" xr:uid="{00000000-0005-0000-0000-000036D10000}"/>
    <cellStyle name="Verknüpfte Zelle 7 4" xfId="53514" xr:uid="{00000000-0005-0000-0000-000037D10000}"/>
    <cellStyle name="Verknüpfte Zelle 8" xfId="53515" xr:uid="{00000000-0005-0000-0000-000038D10000}"/>
    <cellStyle name="Verknüpfte Zelle 8 2" xfId="53516" xr:uid="{00000000-0005-0000-0000-000039D10000}"/>
    <cellStyle name="Verknüpfte Zelle 8 2 2" xfId="53517" xr:uid="{00000000-0005-0000-0000-00003AD10000}"/>
    <cellStyle name="Verknüpfte Zelle 8 2 3" xfId="53518" xr:uid="{00000000-0005-0000-0000-00003BD10000}"/>
    <cellStyle name="Verknüpfte Zelle 8 3" xfId="53519" xr:uid="{00000000-0005-0000-0000-00003CD10000}"/>
    <cellStyle name="Verknüpfte Zelle 8 4" xfId="53520" xr:uid="{00000000-0005-0000-0000-00003DD10000}"/>
    <cellStyle name="Verknüpfte Zelle 9" xfId="53521" xr:uid="{00000000-0005-0000-0000-00003ED10000}"/>
    <cellStyle name="Verknüpfte Zelle 9 2" xfId="53522" xr:uid="{00000000-0005-0000-0000-00003FD10000}"/>
    <cellStyle name="Verknüpfte Zelle 9 2 2" xfId="53523" xr:uid="{00000000-0005-0000-0000-000040D10000}"/>
    <cellStyle name="Verknüpfte Zelle 9 2 3" xfId="53524" xr:uid="{00000000-0005-0000-0000-000041D10000}"/>
    <cellStyle name="Verknüpfte Zelle 9 3" xfId="53525" xr:uid="{00000000-0005-0000-0000-000042D10000}"/>
    <cellStyle name="Verknüpfte Zelle 9 4" xfId="53526" xr:uid="{00000000-0005-0000-0000-000043D10000}"/>
    <cellStyle name="Warnender Text" xfId="53527" xr:uid="{00000000-0005-0000-0000-000044D10000}"/>
    <cellStyle name="Warnender Text 10" xfId="53528" xr:uid="{00000000-0005-0000-0000-000045D10000}"/>
    <cellStyle name="Warnender Text 10 2" xfId="53529" xr:uid="{00000000-0005-0000-0000-000046D10000}"/>
    <cellStyle name="Warnender Text 10 3" xfId="53530" xr:uid="{00000000-0005-0000-0000-000047D10000}"/>
    <cellStyle name="Warnender Text 11" xfId="53531" xr:uid="{00000000-0005-0000-0000-000048D10000}"/>
    <cellStyle name="Warnender Text 11 2" xfId="53532" xr:uid="{00000000-0005-0000-0000-000049D10000}"/>
    <cellStyle name="Warnender Text 11 3" xfId="53533" xr:uid="{00000000-0005-0000-0000-00004AD10000}"/>
    <cellStyle name="Warnender Text 12" xfId="53534" xr:uid="{00000000-0005-0000-0000-00004BD10000}"/>
    <cellStyle name="Warnender Text 12 2" xfId="53535" xr:uid="{00000000-0005-0000-0000-00004CD10000}"/>
    <cellStyle name="Warnender Text 12 3" xfId="53536" xr:uid="{00000000-0005-0000-0000-00004DD10000}"/>
    <cellStyle name="Warnender Text 13" xfId="53537" xr:uid="{00000000-0005-0000-0000-00004ED10000}"/>
    <cellStyle name="Warnender Text 2" xfId="53538" xr:uid="{00000000-0005-0000-0000-00004FD10000}"/>
    <cellStyle name="Warnender Text 2 2" xfId="53539" xr:uid="{00000000-0005-0000-0000-000050D10000}"/>
    <cellStyle name="Warnender Text 2 2 2" xfId="53540" xr:uid="{00000000-0005-0000-0000-000051D10000}"/>
    <cellStyle name="Warnender Text 2 2 2 2" xfId="53541" xr:uid="{00000000-0005-0000-0000-000052D10000}"/>
    <cellStyle name="Warnender Text 2 2 2 3" xfId="53542" xr:uid="{00000000-0005-0000-0000-000053D10000}"/>
    <cellStyle name="Warnender Text 2 2 3" xfId="53543" xr:uid="{00000000-0005-0000-0000-000054D10000}"/>
    <cellStyle name="Warnender Text 2 2 4" xfId="53544" xr:uid="{00000000-0005-0000-0000-000055D10000}"/>
    <cellStyle name="Warnender Text 2 3" xfId="53545" xr:uid="{00000000-0005-0000-0000-000056D10000}"/>
    <cellStyle name="Warnender Text 2 3 2" xfId="53546" xr:uid="{00000000-0005-0000-0000-000057D10000}"/>
    <cellStyle name="Warnender Text 2 3 2 2" xfId="53547" xr:uid="{00000000-0005-0000-0000-000058D10000}"/>
    <cellStyle name="Warnender Text 2 3 2 3" xfId="53548" xr:uid="{00000000-0005-0000-0000-000059D10000}"/>
    <cellStyle name="Warnender Text 2 3 3" xfId="53549" xr:uid="{00000000-0005-0000-0000-00005AD10000}"/>
    <cellStyle name="Warnender Text 2 3 4" xfId="53550" xr:uid="{00000000-0005-0000-0000-00005BD10000}"/>
    <cellStyle name="Warnender Text 2 4" xfId="53551" xr:uid="{00000000-0005-0000-0000-00005CD10000}"/>
    <cellStyle name="Warnender Text 2 4 2" xfId="53552" xr:uid="{00000000-0005-0000-0000-00005DD10000}"/>
    <cellStyle name="Warnender Text 2 4 3" xfId="53553" xr:uid="{00000000-0005-0000-0000-00005ED10000}"/>
    <cellStyle name="Warnender Text 2 5" xfId="53554" xr:uid="{00000000-0005-0000-0000-00005FD10000}"/>
    <cellStyle name="Warnender Text 2 5 2" xfId="53555" xr:uid="{00000000-0005-0000-0000-000060D10000}"/>
    <cellStyle name="Warnender Text 2 5 3" xfId="53556" xr:uid="{00000000-0005-0000-0000-000061D10000}"/>
    <cellStyle name="Warnender Text 2 6" xfId="53557" xr:uid="{00000000-0005-0000-0000-000062D10000}"/>
    <cellStyle name="Warnender Text 2 7" xfId="53558" xr:uid="{00000000-0005-0000-0000-000063D10000}"/>
    <cellStyle name="Warnender Text 3" xfId="53559" xr:uid="{00000000-0005-0000-0000-000064D10000}"/>
    <cellStyle name="Warnender Text 3 2" xfId="53560" xr:uid="{00000000-0005-0000-0000-000065D10000}"/>
    <cellStyle name="Warnender Text 3 2 2" xfId="53561" xr:uid="{00000000-0005-0000-0000-000066D10000}"/>
    <cellStyle name="Warnender Text 3 2 2 2" xfId="53562" xr:uid="{00000000-0005-0000-0000-000067D10000}"/>
    <cellStyle name="Warnender Text 3 2 2 3" xfId="53563" xr:uid="{00000000-0005-0000-0000-000068D10000}"/>
    <cellStyle name="Warnender Text 3 2 3" xfId="53564" xr:uid="{00000000-0005-0000-0000-000069D10000}"/>
    <cellStyle name="Warnender Text 3 2 4" xfId="53565" xr:uid="{00000000-0005-0000-0000-00006AD10000}"/>
    <cellStyle name="Warnender Text 3 3" xfId="53566" xr:uid="{00000000-0005-0000-0000-00006BD10000}"/>
    <cellStyle name="Warnender Text 3 3 2" xfId="53567" xr:uid="{00000000-0005-0000-0000-00006CD10000}"/>
    <cellStyle name="Warnender Text 3 3 2 2" xfId="53568" xr:uid="{00000000-0005-0000-0000-00006DD10000}"/>
    <cellStyle name="Warnender Text 3 3 2 3" xfId="53569" xr:uid="{00000000-0005-0000-0000-00006ED10000}"/>
    <cellStyle name="Warnender Text 3 3 3" xfId="53570" xr:uid="{00000000-0005-0000-0000-00006FD10000}"/>
    <cellStyle name="Warnender Text 3 3 4" xfId="53571" xr:uid="{00000000-0005-0000-0000-000070D10000}"/>
    <cellStyle name="Warnender Text 3 4" xfId="53572" xr:uid="{00000000-0005-0000-0000-000071D10000}"/>
    <cellStyle name="Warnender Text 3 4 2" xfId="53573" xr:uid="{00000000-0005-0000-0000-000072D10000}"/>
    <cellStyle name="Warnender Text 3 4 3" xfId="53574" xr:uid="{00000000-0005-0000-0000-000073D10000}"/>
    <cellStyle name="Warnender Text 3 5" xfId="53575" xr:uid="{00000000-0005-0000-0000-000074D10000}"/>
    <cellStyle name="Warnender Text 3 6" xfId="53576" xr:uid="{00000000-0005-0000-0000-000075D10000}"/>
    <cellStyle name="Warnender Text 4" xfId="53577" xr:uid="{00000000-0005-0000-0000-000076D10000}"/>
    <cellStyle name="Warnender Text 4 2" xfId="53578" xr:uid="{00000000-0005-0000-0000-000077D10000}"/>
    <cellStyle name="Warnender Text 4 2 2" xfId="53579" xr:uid="{00000000-0005-0000-0000-000078D10000}"/>
    <cellStyle name="Warnender Text 4 2 2 2" xfId="53580" xr:uid="{00000000-0005-0000-0000-000079D10000}"/>
    <cellStyle name="Warnender Text 4 2 2 3" xfId="53581" xr:uid="{00000000-0005-0000-0000-00007AD10000}"/>
    <cellStyle name="Warnender Text 4 2 3" xfId="53582" xr:uid="{00000000-0005-0000-0000-00007BD10000}"/>
    <cellStyle name="Warnender Text 4 2 4" xfId="53583" xr:uid="{00000000-0005-0000-0000-00007CD10000}"/>
    <cellStyle name="Warnender Text 4 3" xfId="53584" xr:uid="{00000000-0005-0000-0000-00007DD10000}"/>
    <cellStyle name="Warnender Text 4 3 2" xfId="53585" xr:uid="{00000000-0005-0000-0000-00007ED10000}"/>
    <cellStyle name="Warnender Text 4 3 2 2" xfId="53586" xr:uid="{00000000-0005-0000-0000-00007FD10000}"/>
    <cellStyle name="Warnender Text 4 3 2 3" xfId="53587" xr:uid="{00000000-0005-0000-0000-000080D10000}"/>
    <cellStyle name="Warnender Text 4 3 3" xfId="53588" xr:uid="{00000000-0005-0000-0000-000081D10000}"/>
    <cellStyle name="Warnender Text 4 3 4" xfId="53589" xr:uid="{00000000-0005-0000-0000-000082D10000}"/>
    <cellStyle name="Warnender Text 4 4" xfId="53590" xr:uid="{00000000-0005-0000-0000-000083D10000}"/>
    <cellStyle name="Warnender Text 4 4 2" xfId="53591" xr:uid="{00000000-0005-0000-0000-000084D10000}"/>
    <cellStyle name="Warnender Text 4 4 3" xfId="53592" xr:uid="{00000000-0005-0000-0000-000085D10000}"/>
    <cellStyle name="Warnender Text 4 5" xfId="53593" xr:uid="{00000000-0005-0000-0000-000086D10000}"/>
    <cellStyle name="Warnender Text 4 6" xfId="53594" xr:uid="{00000000-0005-0000-0000-000087D10000}"/>
    <cellStyle name="Warnender Text 5" xfId="53595" xr:uid="{00000000-0005-0000-0000-000088D10000}"/>
    <cellStyle name="Warnender Text 5 2" xfId="53596" xr:uid="{00000000-0005-0000-0000-000089D10000}"/>
    <cellStyle name="Warnender Text 5 2 2" xfId="53597" xr:uid="{00000000-0005-0000-0000-00008AD10000}"/>
    <cellStyle name="Warnender Text 5 2 2 2" xfId="53598" xr:uid="{00000000-0005-0000-0000-00008BD10000}"/>
    <cellStyle name="Warnender Text 5 2 2 3" xfId="53599" xr:uid="{00000000-0005-0000-0000-00008CD10000}"/>
    <cellStyle name="Warnender Text 5 2 3" xfId="53600" xr:uid="{00000000-0005-0000-0000-00008DD10000}"/>
    <cellStyle name="Warnender Text 5 2 4" xfId="53601" xr:uid="{00000000-0005-0000-0000-00008ED10000}"/>
    <cellStyle name="Warnender Text 5 3" xfId="53602" xr:uid="{00000000-0005-0000-0000-00008FD10000}"/>
    <cellStyle name="Warnender Text 5 3 2" xfId="53603" xr:uid="{00000000-0005-0000-0000-000090D10000}"/>
    <cellStyle name="Warnender Text 5 3 2 2" xfId="53604" xr:uid="{00000000-0005-0000-0000-000091D10000}"/>
    <cellStyle name="Warnender Text 5 3 2 3" xfId="53605" xr:uid="{00000000-0005-0000-0000-000092D10000}"/>
    <cellStyle name="Warnender Text 5 3 3" xfId="53606" xr:uid="{00000000-0005-0000-0000-000093D10000}"/>
    <cellStyle name="Warnender Text 5 3 4" xfId="53607" xr:uid="{00000000-0005-0000-0000-000094D10000}"/>
    <cellStyle name="Warnender Text 5 4" xfId="53608" xr:uid="{00000000-0005-0000-0000-000095D10000}"/>
    <cellStyle name="Warnender Text 5 4 2" xfId="53609" xr:uid="{00000000-0005-0000-0000-000096D10000}"/>
    <cellStyle name="Warnender Text 5 4 2 2" xfId="53610" xr:uid="{00000000-0005-0000-0000-000097D10000}"/>
    <cellStyle name="Warnender Text 5 4 2 3" xfId="53611" xr:uid="{00000000-0005-0000-0000-000098D10000}"/>
    <cellStyle name="Warnender Text 5 4 3" xfId="53612" xr:uid="{00000000-0005-0000-0000-000099D10000}"/>
    <cellStyle name="Warnender Text 5 4 4" xfId="53613" xr:uid="{00000000-0005-0000-0000-00009AD10000}"/>
    <cellStyle name="Warnender Text 5 5" xfId="53614" xr:uid="{00000000-0005-0000-0000-00009BD10000}"/>
    <cellStyle name="Warnender Text 5 5 2" xfId="53615" xr:uid="{00000000-0005-0000-0000-00009CD10000}"/>
    <cellStyle name="Warnender Text 5 5 3" xfId="53616" xr:uid="{00000000-0005-0000-0000-00009DD10000}"/>
    <cellStyle name="Warnender Text 5 6" xfId="53617" xr:uid="{00000000-0005-0000-0000-00009ED10000}"/>
    <cellStyle name="Warnender Text 5 7" xfId="53618" xr:uid="{00000000-0005-0000-0000-00009FD10000}"/>
    <cellStyle name="Warnender Text 6" xfId="53619" xr:uid="{00000000-0005-0000-0000-0000A0D10000}"/>
    <cellStyle name="Warnender Text 6 2" xfId="53620" xr:uid="{00000000-0005-0000-0000-0000A1D10000}"/>
    <cellStyle name="Warnender Text 6 2 2" xfId="53621" xr:uid="{00000000-0005-0000-0000-0000A2D10000}"/>
    <cellStyle name="Warnender Text 6 2 2 2" xfId="53622" xr:uid="{00000000-0005-0000-0000-0000A3D10000}"/>
    <cellStyle name="Warnender Text 6 2 2 3" xfId="53623" xr:uid="{00000000-0005-0000-0000-0000A4D10000}"/>
    <cellStyle name="Warnender Text 6 2 3" xfId="53624" xr:uid="{00000000-0005-0000-0000-0000A5D10000}"/>
    <cellStyle name="Warnender Text 6 2 4" xfId="53625" xr:uid="{00000000-0005-0000-0000-0000A6D10000}"/>
    <cellStyle name="Warnender Text 6 3" xfId="53626" xr:uid="{00000000-0005-0000-0000-0000A7D10000}"/>
    <cellStyle name="Warnender Text 6 3 2" xfId="53627" xr:uid="{00000000-0005-0000-0000-0000A8D10000}"/>
    <cellStyle name="Warnender Text 6 3 2 2" xfId="53628" xr:uid="{00000000-0005-0000-0000-0000A9D10000}"/>
    <cellStyle name="Warnender Text 6 3 2 3" xfId="53629" xr:uid="{00000000-0005-0000-0000-0000AAD10000}"/>
    <cellStyle name="Warnender Text 6 3 3" xfId="53630" xr:uid="{00000000-0005-0000-0000-0000ABD10000}"/>
    <cellStyle name="Warnender Text 6 3 4" xfId="53631" xr:uid="{00000000-0005-0000-0000-0000ACD10000}"/>
    <cellStyle name="Warnender Text 6 4" xfId="53632" xr:uid="{00000000-0005-0000-0000-0000ADD10000}"/>
    <cellStyle name="Warnender Text 6 4 2" xfId="53633" xr:uid="{00000000-0005-0000-0000-0000AED10000}"/>
    <cellStyle name="Warnender Text 6 4 3" xfId="53634" xr:uid="{00000000-0005-0000-0000-0000AFD10000}"/>
    <cellStyle name="Warnender Text 6 5" xfId="53635" xr:uid="{00000000-0005-0000-0000-0000B0D10000}"/>
    <cellStyle name="Warnender Text 6 6" xfId="53636" xr:uid="{00000000-0005-0000-0000-0000B1D10000}"/>
    <cellStyle name="Warnender Text 7" xfId="53637" xr:uid="{00000000-0005-0000-0000-0000B2D10000}"/>
    <cellStyle name="Warnender Text 7 2" xfId="53638" xr:uid="{00000000-0005-0000-0000-0000B3D10000}"/>
    <cellStyle name="Warnender Text 7 2 2" xfId="53639" xr:uid="{00000000-0005-0000-0000-0000B4D10000}"/>
    <cellStyle name="Warnender Text 7 2 3" xfId="53640" xr:uid="{00000000-0005-0000-0000-0000B5D10000}"/>
    <cellStyle name="Warnender Text 7 3" xfId="53641" xr:uid="{00000000-0005-0000-0000-0000B6D10000}"/>
    <cellStyle name="Warnender Text 7 4" xfId="53642" xr:uid="{00000000-0005-0000-0000-0000B7D10000}"/>
    <cellStyle name="Warnender Text 8" xfId="53643" xr:uid="{00000000-0005-0000-0000-0000B8D10000}"/>
    <cellStyle name="Warnender Text 8 2" xfId="53644" xr:uid="{00000000-0005-0000-0000-0000B9D10000}"/>
    <cellStyle name="Warnender Text 8 2 2" xfId="53645" xr:uid="{00000000-0005-0000-0000-0000BAD10000}"/>
    <cellStyle name="Warnender Text 8 2 3" xfId="53646" xr:uid="{00000000-0005-0000-0000-0000BBD10000}"/>
    <cellStyle name="Warnender Text 8 3" xfId="53647" xr:uid="{00000000-0005-0000-0000-0000BCD10000}"/>
    <cellStyle name="Warnender Text 8 4" xfId="53648" xr:uid="{00000000-0005-0000-0000-0000BDD10000}"/>
    <cellStyle name="Warnender Text 9" xfId="53649" xr:uid="{00000000-0005-0000-0000-0000BED10000}"/>
    <cellStyle name="Warnender Text 9 2" xfId="53650" xr:uid="{00000000-0005-0000-0000-0000BFD10000}"/>
    <cellStyle name="Warnender Text 9 2 2" xfId="53651" xr:uid="{00000000-0005-0000-0000-0000C0D10000}"/>
    <cellStyle name="Warnender Text 9 2 3" xfId="53652" xr:uid="{00000000-0005-0000-0000-0000C1D10000}"/>
    <cellStyle name="Warnender Text 9 3" xfId="53653" xr:uid="{00000000-0005-0000-0000-0000C2D10000}"/>
    <cellStyle name="Warnender Text 9 4" xfId="53654" xr:uid="{00000000-0005-0000-0000-0000C3D10000}"/>
    <cellStyle name="Warning Text 10" xfId="53655" xr:uid="{00000000-0005-0000-0000-0000C4D10000}"/>
    <cellStyle name="Warning Text 10 10" xfId="53656" xr:uid="{00000000-0005-0000-0000-0000C5D10000}"/>
    <cellStyle name="Warning Text 10 10 2" xfId="53657" xr:uid="{00000000-0005-0000-0000-0000C6D10000}"/>
    <cellStyle name="Warning Text 10 10 3" xfId="53658" xr:uid="{00000000-0005-0000-0000-0000C7D10000}"/>
    <cellStyle name="Warning Text 10 11" xfId="53659" xr:uid="{00000000-0005-0000-0000-0000C8D10000}"/>
    <cellStyle name="Warning Text 10 11 2" xfId="53660" xr:uid="{00000000-0005-0000-0000-0000C9D10000}"/>
    <cellStyle name="Warning Text 10 11 3" xfId="53661" xr:uid="{00000000-0005-0000-0000-0000CAD10000}"/>
    <cellStyle name="Warning Text 10 12" xfId="53662" xr:uid="{00000000-0005-0000-0000-0000CBD10000}"/>
    <cellStyle name="Warning Text 10 12 2" xfId="53663" xr:uid="{00000000-0005-0000-0000-0000CCD10000}"/>
    <cellStyle name="Warning Text 10 12 3" xfId="53664" xr:uid="{00000000-0005-0000-0000-0000CDD10000}"/>
    <cellStyle name="Warning Text 10 13" xfId="53665" xr:uid="{00000000-0005-0000-0000-0000CED10000}"/>
    <cellStyle name="Warning Text 10 2" xfId="53666" xr:uid="{00000000-0005-0000-0000-0000CFD10000}"/>
    <cellStyle name="Warning Text 10 2 2" xfId="53667" xr:uid="{00000000-0005-0000-0000-0000D0D10000}"/>
    <cellStyle name="Warning Text 10 2 2 2" xfId="53668" xr:uid="{00000000-0005-0000-0000-0000D1D10000}"/>
    <cellStyle name="Warning Text 10 2 2 2 2" xfId="53669" xr:uid="{00000000-0005-0000-0000-0000D2D10000}"/>
    <cellStyle name="Warning Text 10 2 2 2 3" xfId="53670" xr:uid="{00000000-0005-0000-0000-0000D3D10000}"/>
    <cellStyle name="Warning Text 10 2 2 3" xfId="53671" xr:uid="{00000000-0005-0000-0000-0000D4D10000}"/>
    <cellStyle name="Warning Text 10 2 2 4" xfId="53672" xr:uid="{00000000-0005-0000-0000-0000D5D10000}"/>
    <cellStyle name="Warning Text 10 2 3" xfId="53673" xr:uid="{00000000-0005-0000-0000-0000D6D10000}"/>
    <cellStyle name="Warning Text 10 2 3 2" xfId="53674" xr:uid="{00000000-0005-0000-0000-0000D7D10000}"/>
    <cellStyle name="Warning Text 10 2 3 2 2" xfId="53675" xr:uid="{00000000-0005-0000-0000-0000D8D10000}"/>
    <cellStyle name="Warning Text 10 2 3 2 3" xfId="53676" xr:uid="{00000000-0005-0000-0000-0000D9D10000}"/>
    <cellStyle name="Warning Text 10 2 3 3" xfId="53677" xr:uid="{00000000-0005-0000-0000-0000DAD10000}"/>
    <cellStyle name="Warning Text 10 2 3 4" xfId="53678" xr:uid="{00000000-0005-0000-0000-0000DBD10000}"/>
    <cellStyle name="Warning Text 10 2 4" xfId="53679" xr:uid="{00000000-0005-0000-0000-0000DCD10000}"/>
    <cellStyle name="Warning Text 10 2 4 2" xfId="53680" xr:uid="{00000000-0005-0000-0000-0000DDD10000}"/>
    <cellStyle name="Warning Text 10 2 4 3" xfId="53681" xr:uid="{00000000-0005-0000-0000-0000DED10000}"/>
    <cellStyle name="Warning Text 10 2 5" xfId="53682" xr:uid="{00000000-0005-0000-0000-0000DFD10000}"/>
    <cellStyle name="Warning Text 10 2 5 2" xfId="53683" xr:uid="{00000000-0005-0000-0000-0000E0D10000}"/>
    <cellStyle name="Warning Text 10 2 5 3" xfId="53684" xr:uid="{00000000-0005-0000-0000-0000E1D10000}"/>
    <cellStyle name="Warning Text 10 2 6" xfId="53685" xr:uid="{00000000-0005-0000-0000-0000E2D10000}"/>
    <cellStyle name="Warning Text 10 2 7" xfId="53686" xr:uid="{00000000-0005-0000-0000-0000E3D10000}"/>
    <cellStyle name="Warning Text 10 3" xfId="53687" xr:uid="{00000000-0005-0000-0000-0000E4D10000}"/>
    <cellStyle name="Warning Text 10 3 2" xfId="53688" xr:uid="{00000000-0005-0000-0000-0000E5D10000}"/>
    <cellStyle name="Warning Text 10 3 2 2" xfId="53689" xr:uid="{00000000-0005-0000-0000-0000E6D10000}"/>
    <cellStyle name="Warning Text 10 3 2 2 2" xfId="53690" xr:uid="{00000000-0005-0000-0000-0000E7D10000}"/>
    <cellStyle name="Warning Text 10 3 2 2 3" xfId="53691" xr:uid="{00000000-0005-0000-0000-0000E8D10000}"/>
    <cellStyle name="Warning Text 10 3 2 3" xfId="53692" xr:uid="{00000000-0005-0000-0000-0000E9D10000}"/>
    <cellStyle name="Warning Text 10 3 2 4" xfId="53693" xr:uid="{00000000-0005-0000-0000-0000EAD10000}"/>
    <cellStyle name="Warning Text 10 3 3" xfId="53694" xr:uid="{00000000-0005-0000-0000-0000EBD10000}"/>
    <cellStyle name="Warning Text 10 3 3 2" xfId="53695" xr:uid="{00000000-0005-0000-0000-0000ECD10000}"/>
    <cellStyle name="Warning Text 10 3 3 2 2" xfId="53696" xr:uid="{00000000-0005-0000-0000-0000EDD10000}"/>
    <cellStyle name="Warning Text 10 3 3 2 3" xfId="53697" xr:uid="{00000000-0005-0000-0000-0000EED10000}"/>
    <cellStyle name="Warning Text 10 3 3 3" xfId="53698" xr:uid="{00000000-0005-0000-0000-0000EFD10000}"/>
    <cellStyle name="Warning Text 10 3 3 4" xfId="53699" xr:uid="{00000000-0005-0000-0000-0000F0D10000}"/>
    <cellStyle name="Warning Text 10 3 4" xfId="53700" xr:uid="{00000000-0005-0000-0000-0000F1D10000}"/>
    <cellStyle name="Warning Text 10 3 4 2" xfId="53701" xr:uid="{00000000-0005-0000-0000-0000F2D10000}"/>
    <cellStyle name="Warning Text 10 3 4 3" xfId="53702" xr:uid="{00000000-0005-0000-0000-0000F3D10000}"/>
    <cellStyle name="Warning Text 10 3 5" xfId="53703" xr:uid="{00000000-0005-0000-0000-0000F4D10000}"/>
    <cellStyle name="Warning Text 10 3 6" xfId="53704" xr:uid="{00000000-0005-0000-0000-0000F5D10000}"/>
    <cellStyle name="Warning Text 10 4" xfId="53705" xr:uid="{00000000-0005-0000-0000-0000F6D10000}"/>
    <cellStyle name="Warning Text 10 4 2" xfId="53706" xr:uid="{00000000-0005-0000-0000-0000F7D10000}"/>
    <cellStyle name="Warning Text 10 4 2 2" xfId="53707" xr:uid="{00000000-0005-0000-0000-0000F8D10000}"/>
    <cellStyle name="Warning Text 10 4 2 2 2" xfId="53708" xr:uid="{00000000-0005-0000-0000-0000F9D10000}"/>
    <cellStyle name="Warning Text 10 4 2 2 3" xfId="53709" xr:uid="{00000000-0005-0000-0000-0000FAD10000}"/>
    <cellStyle name="Warning Text 10 4 2 3" xfId="53710" xr:uid="{00000000-0005-0000-0000-0000FBD10000}"/>
    <cellStyle name="Warning Text 10 4 2 4" xfId="53711" xr:uid="{00000000-0005-0000-0000-0000FCD10000}"/>
    <cellStyle name="Warning Text 10 4 3" xfId="53712" xr:uid="{00000000-0005-0000-0000-0000FDD10000}"/>
    <cellStyle name="Warning Text 10 4 3 2" xfId="53713" xr:uid="{00000000-0005-0000-0000-0000FED10000}"/>
    <cellStyle name="Warning Text 10 4 3 2 2" xfId="53714" xr:uid="{00000000-0005-0000-0000-0000FFD10000}"/>
    <cellStyle name="Warning Text 10 4 3 2 3" xfId="53715" xr:uid="{00000000-0005-0000-0000-000000D20000}"/>
    <cellStyle name="Warning Text 10 4 3 3" xfId="53716" xr:uid="{00000000-0005-0000-0000-000001D20000}"/>
    <cellStyle name="Warning Text 10 4 3 4" xfId="53717" xr:uid="{00000000-0005-0000-0000-000002D20000}"/>
    <cellStyle name="Warning Text 10 4 4" xfId="53718" xr:uid="{00000000-0005-0000-0000-000003D20000}"/>
    <cellStyle name="Warning Text 10 4 4 2" xfId="53719" xr:uid="{00000000-0005-0000-0000-000004D20000}"/>
    <cellStyle name="Warning Text 10 4 4 3" xfId="53720" xr:uid="{00000000-0005-0000-0000-000005D20000}"/>
    <cellStyle name="Warning Text 10 4 5" xfId="53721" xr:uid="{00000000-0005-0000-0000-000006D20000}"/>
    <cellStyle name="Warning Text 10 4 6" xfId="53722" xr:uid="{00000000-0005-0000-0000-000007D20000}"/>
    <cellStyle name="Warning Text 10 5" xfId="53723" xr:uid="{00000000-0005-0000-0000-000008D20000}"/>
    <cellStyle name="Warning Text 10 5 2" xfId="53724" xr:uid="{00000000-0005-0000-0000-000009D20000}"/>
    <cellStyle name="Warning Text 10 5 2 2" xfId="53725" xr:uid="{00000000-0005-0000-0000-00000AD20000}"/>
    <cellStyle name="Warning Text 10 5 2 2 2" xfId="53726" xr:uid="{00000000-0005-0000-0000-00000BD20000}"/>
    <cellStyle name="Warning Text 10 5 2 2 3" xfId="53727" xr:uid="{00000000-0005-0000-0000-00000CD20000}"/>
    <cellStyle name="Warning Text 10 5 2 3" xfId="53728" xr:uid="{00000000-0005-0000-0000-00000DD20000}"/>
    <cellStyle name="Warning Text 10 5 2 4" xfId="53729" xr:uid="{00000000-0005-0000-0000-00000ED20000}"/>
    <cellStyle name="Warning Text 10 5 3" xfId="53730" xr:uid="{00000000-0005-0000-0000-00000FD20000}"/>
    <cellStyle name="Warning Text 10 5 3 2" xfId="53731" xr:uid="{00000000-0005-0000-0000-000010D20000}"/>
    <cellStyle name="Warning Text 10 5 3 2 2" xfId="53732" xr:uid="{00000000-0005-0000-0000-000011D20000}"/>
    <cellStyle name="Warning Text 10 5 3 2 3" xfId="53733" xr:uid="{00000000-0005-0000-0000-000012D20000}"/>
    <cellStyle name="Warning Text 10 5 3 3" xfId="53734" xr:uid="{00000000-0005-0000-0000-000013D20000}"/>
    <cellStyle name="Warning Text 10 5 3 4" xfId="53735" xr:uid="{00000000-0005-0000-0000-000014D20000}"/>
    <cellStyle name="Warning Text 10 5 4" xfId="53736" xr:uid="{00000000-0005-0000-0000-000015D20000}"/>
    <cellStyle name="Warning Text 10 5 4 2" xfId="53737" xr:uid="{00000000-0005-0000-0000-000016D20000}"/>
    <cellStyle name="Warning Text 10 5 4 2 2" xfId="53738" xr:uid="{00000000-0005-0000-0000-000017D20000}"/>
    <cellStyle name="Warning Text 10 5 4 2 3" xfId="53739" xr:uid="{00000000-0005-0000-0000-000018D20000}"/>
    <cellStyle name="Warning Text 10 5 4 3" xfId="53740" xr:uid="{00000000-0005-0000-0000-000019D20000}"/>
    <cellStyle name="Warning Text 10 5 4 4" xfId="53741" xr:uid="{00000000-0005-0000-0000-00001AD20000}"/>
    <cellStyle name="Warning Text 10 5 5" xfId="53742" xr:uid="{00000000-0005-0000-0000-00001BD20000}"/>
    <cellStyle name="Warning Text 10 5 5 2" xfId="53743" xr:uid="{00000000-0005-0000-0000-00001CD20000}"/>
    <cellStyle name="Warning Text 10 5 5 3" xfId="53744" xr:uid="{00000000-0005-0000-0000-00001DD20000}"/>
    <cellStyle name="Warning Text 10 5 6" xfId="53745" xr:uid="{00000000-0005-0000-0000-00001ED20000}"/>
    <cellStyle name="Warning Text 10 5 7" xfId="53746" xr:uid="{00000000-0005-0000-0000-00001FD20000}"/>
    <cellStyle name="Warning Text 10 6" xfId="53747" xr:uid="{00000000-0005-0000-0000-000020D20000}"/>
    <cellStyle name="Warning Text 10 6 2" xfId="53748" xr:uid="{00000000-0005-0000-0000-000021D20000}"/>
    <cellStyle name="Warning Text 10 6 2 2" xfId="53749" xr:uid="{00000000-0005-0000-0000-000022D20000}"/>
    <cellStyle name="Warning Text 10 6 2 2 2" xfId="53750" xr:uid="{00000000-0005-0000-0000-000023D20000}"/>
    <cellStyle name="Warning Text 10 6 2 2 3" xfId="53751" xr:uid="{00000000-0005-0000-0000-000024D20000}"/>
    <cellStyle name="Warning Text 10 6 2 3" xfId="53752" xr:uid="{00000000-0005-0000-0000-000025D20000}"/>
    <cellStyle name="Warning Text 10 6 2 4" xfId="53753" xr:uid="{00000000-0005-0000-0000-000026D20000}"/>
    <cellStyle name="Warning Text 10 6 3" xfId="53754" xr:uid="{00000000-0005-0000-0000-000027D20000}"/>
    <cellStyle name="Warning Text 10 6 3 2" xfId="53755" xr:uid="{00000000-0005-0000-0000-000028D20000}"/>
    <cellStyle name="Warning Text 10 6 3 2 2" xfId="53756" xr:uid="{00000000-0005-0000-0000-000029D20000}"/>
    <cellStyle name="Warning Text 10 6 3 2 3" xfId="53757" xr:uid="{00000000-0005-0000-0000-00002AD20000}"/>
    <cellStyle name="Warning Text 10 6 3 3" xfId="53758" xr:uid="{00000000-0005-0000-0000-00002BD20000}"/>
    <cellStyle name="Warning Text 10 6 3 4" xfId="53759" xr:uid="{00000000-0005-0000-0000-00002CD20000}"/>
    <cellStyle name="Warning Text 10 6 4" xfId="53760" xr:uid="{00000000-0005-0000-0000-00002DD20000}"/>
    <cellStyle name="Warning Text 10 6 4 2" xfId="53761" xr:uid="{00000000-0005-0000-0000-00002ED20000}"/>
    <cellStyle name="Warning Text 10 6 4 3" xfId="53762" xr:uid="{00000000-0005-0000-0000-00002FD20000}"/>
    <cellStyle name="Warning Text 10 6 5" xfId="53763" xr:uid="{00000000-0005-0000-0000-000030D20000}"/>
    <cellStyle name="Warning Text 10 6 6" xfId="53764" xr:uid="{00000000-0005-0000-0000-000031D20000}"/>
    <cellStyle name="Warning Text 10 7" xfId="53765" xr:uid="{00000000-0005-0000-0000-000032D20000}"/>
    <cellStyle name="Warning Text 10 7 2" xfId="53766" xr:uid="{00000000-0005-0000-0000-000033D20000}"/>
    <cellStyle name="Warning Text 10 7 2 2" xfId="53767" xr:uid="{00000000-0005-0000-0000-000034D20000}"/>
    <cellStyle name="Warning Text 10 7 2 3" xfId="53768" xr:uid="{00000000-0005-0000-0000-000035D20000}"/>
    <cellStyle name="Warning Text 10 7 3" xfId="53769" xr:uid="{00000000-0005-0000-0000-000036D20000}"/>
    <cellStyle name="Warning Text 10 7 4" xfId="53770" xr:uid="{00000000-0005-0000-0000-000037D20000}"/>
    <cellStyle name="Warning Text 10 8" xfId="53771" xr:uid="{00000000-0005-0000-0000-000038D20000}"/>
    <cellStyle name="Warning Text 10 8 2" xfId="53772" xr:uid="{00000000-0005-0000-0000-000039D20000}"/>
    <cellStyle name="Warning Text 10 8 2 2" xfId="53773" xr:uid="{00000000-0005-0000-0000-00003AD20000}"/>
    <cellStyle name="Warning Text 10 8 2 3" xfId="53774" xr:uid="{00000000-0005-0000-0000-00003BD20000}"/>
    <cellStyle name="Warning Text 10 8 3" xfId="53775" xr:uid="{00000000-0005-0000-0000-00003CD20000}"/>
    <cellStyle name="Warning Text 10 8 4" xfId="53776" xr:uid="{00000000-0005-0000-0000-00003DD20000}"/>
    <cellStyle name="Warning Text 10 9" xfId="53777" xr:uid="{00000000-0005-0000-0000-00003ED20000}"/>
    <cellStyle name="Warning Text 10 9 2" xfId="53778" xr:uid="{00000000-0005-0000-0000-00003FD20000}"/>
    <cellStyle name="Warning Text 10 9 2 2" xfId="53779" xr:uid="{00000000-0005-0000-0000-000040D20000}"/>
    <cellStyle name="Warning Text 10 9 2 3" xfId="53780" xr:uid="{00000000-0005-0000-0000-000041D20000}"/>
    <cellStyle name="Warning Text 10 9 3" xfId="53781" xr:uid="{00000000-0005-0000-0000-000042D20000}"/>
    <cellStyle name="Warning Text 10 9 4" xfId="53782" xr:uid="{00000000-0005-0000-0000-000043D20000}"/>
    <cellStyle name="Warning Text 11" xfId="53783" xr:uid="{00000000-0005-0000-0000-000044D20000}"/>
    <cellStyle name="Warning Text 11 10" xfId="53784" xr:uid="{00000000-0005-0000-0000-000045D20000}"/>
    <cellStyle name="Warning Text 11 10 2" xfId="53785" xr:uid="{00000000-0005-0000-0000-000046D20000}"/>
    <cellStyle name="Warning Text 11 10 3" xfId="53786" xr:uid="{00000000-0005-0000-0000-000047D20000}"/>
    <cellStyle name="Warning Text 11 11" xfId="53787" xr:uid="{00000000-0005-0000-0000-000048D20000}"/>
    <cellStyle name="Warning Text 11 11 2" xfId="53788" xr:uid="{00000000-0005-0000-0000-000049D20000}"/>
    <cellStyle name="Warning Text 11 11 3" xfId="53789" xr:uid="{00000000-0005-0000-0000-00004AD20000}"/>
    <cellStyle name="Warning Text 11 12" xfId="53790" xr:uid="{00000000-0005-0000-0000-00004BD20000}"/>
    <cellStyle name="Warning Text 11 12 2" xfId="53791" xr:uid="{00000000-0005-0000-0000-00004CD20000}"/>
    <cellStyle name="Warning Text 11 12 3" xfId="53792" xr:uid="{00000000-0005-0000-0000-00004DD20000}"/>
    <cellStyle name="Warning Text 11 13" xfId="53793" xr:uid="{00000000-0005-0000-0000-00004ED20000}"/>
    <cellStyle name="Warning Text 11 2" xfId="53794" xr:uid="{00000000-0005-0000-0000-00004FD20000}"/>
    <cellStyle name="Warning Text 11 2 2" xfId="53795" xr:uid="{00000000-0005-0000-0000-000050D20000}"/>
    <cellStyle name="Warning Text 11 2 2 2" xfId="53796" xr:uid="{00000000-0005-0000-0000-000051D20000}"/>
    <cellStyle name="Warning Text 11 2 2 2 2" xfId="53797" xr:uid="{00000000-0005-0000-0000-000052D20000}"/>
    <cellStyle name="Warning Text 11 2 2 2 3" xfId="53798" xr:uid="{00000000-0005-0000-0000-000053D20000}"/>
    <cellStyle name="Warning Text 11 2 2 3" xfId="53799" xr:uid="{00000000-0005-0000-0000-000054D20000}"/>
    <cellStyle name="Warning Text 11 2 2 4" xfId="53800" xr:uid="{00000000-0005-0000-0000-000055D20000}"/>
    <cellStyle name="Warning Text 11 2 3" xfId="53801" xr:uid="{00000000-0005-0000-0000-000056D20000}"/>
    <cellStyle name="Warning Text 11 2 3 2" xfId="53802" xr:uid="{00000000-0005-0000-0000-000057D20000}"/>
    <cellStyle name="Warning Text 11 2 3 2 2" xfId="53803" xr:uid="{00000000-0005-0000-0000-000058D20000}"/>
    <cellStyle name="Warning Text 11 2 3 2 3" xfId="53804" xr:uid="{00000000-0005-0000-0000-000059D20000}"/>
    <cellStyle name="Warning Text 11 2 3 3" xfId="53805" xr:uid="{00000000-0005-0000-0000-00005AD20000}"/>
    <cellStyle name="Warning Text 11 2 3 4" xfId="53806" xr:uid="{00000000-0005-0000-0000-00005BD20000}"/>
    <cellStyle name="Warning Text 11 2 4" xfId="53807" xr:uid="{00000000-0005-0000-0000-00005CD20000}"/>
    <cellStyle name="Warning Text 11 2 4 2" xfId="53808" xr:uid="{00000000-0005-0000-0000-00005DD20000}"/>
    <cellStyle name="Warning Text 11 2 4 3" xfId="53809" xr:uid="{00000000-0005-0000-0000-00005ED20000}"/>
    <cellStyle name="Warning Text 11 2 5" xfId="53810" xr:uid="{00000000-0005-0000-0000-00005FD20000}"/>
    <cellStyle name="Warning Text 11 2 5 2" xfId="53811" xr:uid="{00000000-0005-0000-0000-000060D20000}"/>
    <cellStyle name="Warning Text 11 2 5 3" xfId="53812" xr:uid="{00000000-0005-0000-0000-000061D20000}"/>
    <cellStyle name="Warning Text 11 2 6" xfId="53813" xr:uid="{00000000-0005-0000-0000-000062D20000}"/>
    <cellStyle name="Warning Text 11 2 7" xfId="53814" xr:uid="{00000000-0005-0000-0000-000063D20000}"/>
    <cellStyle name="Warning Text 11 3" xfId="53815" xr:uid="{00000000-0005-0000-0000-000064D20000}"/>
    <cellStyle name="Warning Text 11 3 2" xfId="53816" xr:uid="{00000000-0005-0000-0000-000065D20000}"/>
    <cellStyle name="Warning Text 11 3 2 2" xfId="53817" xr:uid="{00000000-0005-0000-0000-000066D20000}"/>
    <cellStyle name="Warning Text 11 3 2 2 2" xfId="53818" xr:uid="{00000000-0005-0000-0000-000067D20000}"/>
    <cellStyle name="Warning Text 11 3 2 2 3" xfId="53819" xr:uid="{00000000-0005-0000-0000-000068D20000}"/>
    <cellStyle name="Warning Text 11 3 2 3" xfId="53820" xr:uid="{00000000-0005-0000-0000-000069D20000}"/>
    <cellStyle name="Warning Text 11 3 2 4" xfId="53821" xr:uid="{00000000-0005-0000-0000-00006AD20000}"/>
    <cellStyle name="Warning Text 11 3 3" xfId="53822" xr:uid="{00000000-0005-0000-0000-00006BD20000}"/>
    <cellStyle name="Warning Text 11 3 3 2" xfId="53823" xr:uid="{00000000-0005-0000-0000-00006CD20000}"/>
    <cellStyle name="Warning Text 11 3 3 2 2" xfId="53824" xr:uid="{00000000-0005-0000-0000-00006DD20000}"/>
    <cellStyle name="Warning Text 11 3 3 2 3" xfId="53825" xr:uid="{00000000-0005-0000-0000-00006ED20000}"/>
    <cellStyle name="Warning Text 11 3 3 3" xfId="53826" xr:uid="{00000000-0005-0000-0000-00006FD20000}"/>
    <cellStyle name="Warning Text 11 3 3 4" xfId="53827" xr:uid="{00000000-0005-0000-0000-000070D20000}"/>
    <cellStyle name="Warning Text 11 3 4" xfId="53828" xr:uid="{00000000-0005-0000-0000-000071D20000}"/>
    <cellStyle name="Warning Text 11 3 4 2" xfId="53829" xr:uid="{00000000-0005-0000-0000-000072D20000}"/>
    <cellStyle name="Warning Text 11 3 4 3" xfId="53830" xr:uid="{00000000-0005-0000-0000-000073D20000}"/>
    <cellStyle name="Warning Text 11 3 5" xfId="53831" xr:uid="{00000000-0005-0000-0000-000074D20000}"/>
    <cellStyle name="Warning Text 11 3 6" xfId="53832" xr:uid="{00000000-0005-0000-0000-000075D20000}"/>
    <cellStyle name="Warning Text 11 4" xfId="53833" xr:uid="{00000000-0005-0000-0000-000076D20000}"/>
    <cellStyle name="Warning Text 11 4 2" xfId="53834" xr:uid="{00000000-0005-0000-0000-000077D20000}"/>
    <cellStyle name="Warning Text 11 4 2 2" xfId="53835" xr:uid="{00000000-0005-0000-0000-000078D20000}"/>
    <cellStyle name="Warning Text 11 4 2 2 2" xfId="53836" xr:uid="{00000000-0005-0000-0000-000079D20000}"/>
    <cellStyle name="Warning Text 11 4 2 2 3" xfId="53837" xr:uid="{00000000-0005-0000-0000-00007AD20000}"/>
    <cellStyle name="Warning Text 11 4 2 3" xfId="53838" xr:uid="{00000000-0005-0000-0000-00007BD20000}"/>
    <cellStyle name="Warning Text 11 4 2 4" xfId="53839" xr:uid="{00000000-0005-0000-0000-00007CD20000}"/>
    <cellStyle name="Warning Text 11 4 3" xfId="53840" xr:uid="{00000000-0005-0000-0000-00007DD20000}"/>
    <cellStyle name="Warning Text 11 4 3 2" xfId="53841" xr:uid="{00000000-0005-0000-0000-00007ED20000}"/>
    <cellStyle name="Warning Text 11 4 3 2 2" xfId="53842" xr:uid="{00000000-0005-0000-0000-00007FD20000}"/>
    <cellStyle name="Warning Text 11 4 3 2 3" xfId="53843" xr:uid="{00000000-0005-0000-0000-000080D20000}"/>
    <cellStyle name="Warning Text 11 4 3 3" xfId="53844" xr:uid="{00000000-0005-0000-0000-000081D20000}"/>
    <cellStyle name="Warning Text 11 4 3 4" xfId="53845" xr:uid="{00000000-0005-0000-0000-000082D20000}"/>
    <cellStyle name="Warning Text 11 4 4" xfId="53846" xr:uid="{00000000-0005-0000-0000-000083D20000}"/>
    <cellStyle name="Warning Text 11 4 4 2" xfId="53847" xr:uid="{00000000-0005-0000-0000-000084D20000}"/>
    <cellStyle name="Warning Text 11 4 4 3" xfId="53848" xr:uid="{00000000-0005-0000-0000-000085D20000}"/>
    <cellStyle name="Warning Text 11 4 5" xfId="53849" xr:uid="{00000000-0005-0000-0000-000086D20000}"/>
    <cellStyle name="Warning Text 11 4 6" xfId="53850" xr:uid="{00000000-0005-0000-0000-000087D20000}"/>
    <cellStyle name="Warning Text 11 5" xfId="53851" xr:uid="{00000000-0005-0000-0000-000088D20000}"/>
    <cellStyle name="Warning Text 11 5 2" xfId="53852" xr:uid="{00000000-0005-0000-0000-000089D20000}"/>
    <cellStyle name="Warning Text 11 5 2 2" xfId="53853" xr:uid="{00000000-0005-0000-0000-00008AD20000}"/>
    <cellStyle name="Warning Text 11 5 2 2 2" xfId="53854" xr:uid="{00000000-0005-0000-0000-00008BD20000}"/>
    <cellStyle name="Warning Text 11 5 2 2 3" xfId="53855" xr:uid="{00000000-0005-0000-0000-00008CD20000}"/>
    <cellStyle name="Warning Text 11 5 2 3" xfId="53856" xr:uid="{00000000-0005-0000-0000-00008DD20000}"/>
    <cellStyle name="Warning Text 11 5 2 4" xfId="53857" xr:uid="{00000000-0005-0000-0000-00008ED20000}"/>
    <cellStyle name="Warning Text 11 5 3" xfId="53858" xr:uid="{00000000-0005-0000-0000-00008FD20000}"/>
    <cellStyle name="Warning Text 11 5 3 2" xfId="53859" xr:uid="{00000000-0005-0000-0000-000090D20000}"/>
    <cellStyle name="Warning Text 11 5 3 2 2" xfId="53860" xr:uid="{00000000-0005-0000-0000-000091D20000}"/>
    <cellStyle name="Warning Text 11 5 3 2 3" xfId="53861" xr:uid="{00000000-0005-0000-0000-000092D20000}"/>
    <cellStyle name="Warning Text 11 5 3 3" xfId="53862" xr:uid="{00000000-0005-0000-0000-000093D20000}"/>
    <cellStyle name="Warning Text 11 5 3 4" xfId="53863" xr:uid="{00000000-0005-0000-0000-000094D20000}"/>
    <cellStyle name="Warning Text 11 5 4" xfId="53864" xr:uid="{00000000-0005-0000-0000-000095D20000}"/>
    <cellStyle name="Warning Text 11 5 4 2" xfId="53865" xr:uid="{00000000-0005-0000-0000-000096D20000}"/>
    <cellStyle name="Warning Text 11 5 4 2 2" xfId="53866" xr:uid="{00000000-0005-0000-0000-000097D20000}"/>
    <cellStyle name="Warning Text 11 5 4 2 3" xfId="53867" xr:uid="{00000000-0005-0000-0000-000098D20000}"/>
    <cellStyle name="Warning Text 11 5 4 3" xfId="53868" xr:uid="{00000000-0005-0000-0000-000099D20000}"/>
    <cellStyle name="Warning Text 11 5 4 4" xfId="53869" xr:uid="{00000000-0005-0000-0000-00009AD20000}"/>
    <cellStyle name="Warning Text 11 5 5" xfId="53870" xr:uid="{00000000-0005-0000-0000-00009BD20000}"/>
    <cellStyle name="Warning Text 11 5 5 2" xfId="53871" xr:uid="{00000000-0005-0000-0000-00009CD20000}"/>
    <cellStyle name="Warning Text 11 5 5 3" xfId="53872" xr:uid="{00000000-0005-0000-0000-00009DD20000}"/>
    <cellStyle name="Warning Text 11 5 6" xfId="53873" xr:uid="{00000000-0005-0000-0000-00009ED20000}"/>
    <cellStyle name="Warning Text 11 5 7" xfId="53874" xr:uid="{00000000-0005-0000-0000-00009FD20000}"/>
    <cellStyle name="Warning Text 11 6" xfId="53875" xr:uid="{00000000-0005-0000-0000-0000A0D20000}"/>
    <cellStyle name="Warning Text 11 6 2" xfId="53876" xr:uid="{00000000-0005-0000-0000-0000A1D20000}"/>
    <cellStyle name="Warning Text 11 6 2 2" xfId="53877" xr:uid="{00000000-0005-0000-0000-0000A2D20000}"/>
    <cellStyle name="Warning Text 11 6 2 2 2" xfId="53878" xr:uid="{00000000-0005-0000-0000-0000A3D20000}"/>
    <cellStyle name="Warning Text 11 6 2 2 3" xfId="53879" xr:uid="{00000000-0005-0000-0000-0000A4D20000}"/>
    <cellStyle name="Warning Text 11 6 2 3" xfId="53880" xr:uid="{00000000-0005-0000-0000-0000A5D20000}"/>
    <cellStyle name="Warning Text 11 6 2 4" xfId="53881" xr:uid="{00000000-0005-0000-0000-0000A6D20000}"/>
    <cellStyle name="Warning Text 11 6 3" xfId="53882" xr:uid="{00000000-0005-0000-0000-0000A7D20000}"/>
    <cellStyle name="Warning Text 11 6 3 2" xfId="53883" xr:uid="{00000000-0005-0000-0000-0000A8D20000}"/>
    <cellStyle name="Warning Text 11 6 3 2 2" xfId="53884" xr:uid="{00000000-0005-0000-0000-0000A9D20000}"/>
    <cellStyle name="Warning Text 11 6 3 2 3" xfId="53885" xr:uid="{00000000-0005-0000-0000-0000AAD20000}"/>
    <cellStyle name="Warning Text 11 6 3 3" xfId="53886" xr:uid="{00000000-0005-0000-0000-0000ABD20000}"/>
    <cellStyle name="Warning Text 11 6 3 4" xfId="53887" xr:uid="{00000000-0005-0000-0000-0000ACD20000}"/>
    <cellStyle name="Warning Text 11 6 4" xfId="53888" xr:uid="{00000000-0005-0000-0000-0000ADD20000}"/>
    <cellStyle name="Warning Text 11 6 4 2" xfId="53889" xr:uid="{00000000-0005-0000-0000-0000AED20000}"/>
    <cellStyle name="Warning Text 11 6 4 3" xfId="53890" xr:uid="{00000000-0005-0000-0000-0000AFD20000}"/>
    <cellStyle name="Warning Text 11 6 5" xfId="53891" xr:uid="{00000000-0005-0000-0000-0000B0D20000}"/>
    <cellStyle name="Warning Text 11 6 6" xfId="53892" xr:uid="{00000000-0005-0000-0000-0000B1D20000}"/>
    <cellStyle name="Warning Text 11 7" xfId="53893" xr:uid="{00000000-0005-0000-0000-0000B2D20000}"/>
    <cellStyle name="Warning Text 11 7 2" xfId="53894" xr:uid="{00000000-0005-0000-0000-0000B3D20000}"/>
    <cellStyle name="Warning Text 11 7 2 2" xfId="53895" xr:uid="{00000000-0005-0000-0000-0000B4D20000}"/>
    <cellStyle name="Warning Text 11 7 2 3" xfId="53896" xr:uid="{00000000-0005-0000-0000-0000B5D20000}"/>
    <cellStyle name="Warning Text 11 7 3" xfId="53897" xr:uid="{00000000-0005-0000-0000-0000B6D20000}"/>
    <cellStyle name="Warning Text 11 7 4" xfId="53898" xr:uid="{00000000-0005-0000-0000-0000B7D20000}"/>
    <cellStyle name="Warning Text 11 8" xfId="53899" xr:uid="{00000000-0005-0000-0000-0000B8D20000}"/>
    <cellStyle name="Warning Text 11 8 2" xfId="53900" xr:uid="{00000000-0005-0000-0000-0000B9D20000}"/>
    <cellStyle name="Warning Text 11 8 2 2" xfId="53901" xr:uid="{00000000-0005-0000-0000-0000BAD20000}"/>
    <cellStyle name="Warning Text 11 8 2 3" xfId="53902" xr:uid="{00000000-0005-0000-0000-0000BBD20000}"/>
    <cellStyle name="Warning Text 11 8 3" xfId="53903" xr:uid="{00000000-0005-0000-0000-0000BCD20000}"/>
    <cellStyle name="Warning Text 11 8 4" xfId="53904" xr:uid="{00000000-0005-0000-0000-0000BDD20000}"/>
    <cellStyle name="Warning Text 11 9" xfId="53905" xr:uid="{00000000-0005-0000-0000-0000BED20000}"/>
    <cellStyle name="Warning Text 11 9 2" xfId="53906" xr:uid="{00000000-0005-0000-0000-0000BFD20000}"/>
    <cellStyle name="Warning Text 11 9 2 2" xfId="53907" xr:uid="{00000000-0005-0000-0000-0000C0D20000}"/>
    <cellStyle name="Warning Text 11 9 2 3" xfId="53908" xr:uid="{00000000-0005-0000-0000-0000C1D20000}"/>
    <cellStyle name="Warning Text 11 9 3" xfId="53909" xr:uid="{00000000-0005-0000-0000-0000C2D20000}"/>
    <cellStyle name="Warning Text 11 9 4" xfId="53910" xr:uid="{00000000-0005-0000-0000-0000C3D20000}"/>
    <cellStyle name="Warning Text 12" xfId="53911" xr:uid="{00000000-0005-0000-0000-0000C4D20000}"/>
    <cellStyle name="Warning Text 12 10" xfId="53912" xr:uid="{00000000-0005-0000-0000-0000C5D20000}"/>
    <cellStyle name="Warning Text 12 10 2" xfId="53913" xr:uid="{00000000-0005-0000-0000-0000C6D20000}"/>
    <cellStyle name="Warning Text 12 10 3" xfId="53914" xr:uid="{00000000-0005-0000-0000-0000C7D20000}"/>
    <cellStyle name="Warning Text 12 11" xfId="53915" xr:uid="{00000000-0005-0000-0000-0000C8D20000}"/>
    <cellStyle name="Warning Text 12 11 2" xfId="53916" xr:uid="{00000000-0005-0000-0000-0000C9D20000}"/>
    <cellStyle name="Warning Text 12 11 3" xfId="53917" xr:uid="{00000000-0005-0000-0000-0000CAD20000}"/>
    <cellStyle name="Warning Text 12 12" xfId="53918" xr:uid="{00000000-0005-0000-0000-0000CBD20000}"/>
    <cellStyle name="Warning Text 12 12 2" xfId="53919" xr:uid="{00000000-0005-0000-0000-0000CCD20000}"/>
    <cellStyle name="Warning Text 12 12 3" xfId="53920" xr:uid="{00000000-0005-0000-0000-0000CDD20000}"/>
    <cellStyle name="Warning Text 12 13" xfId="53921" xr:uid="{00000000-0005-0000-0000-0000CED20000}"/>
    <cellStyle name="Warning Text 12 2" xfId="53922" xr:uid="{00000000-0005-0000-0000-0000CFD20000}"/>
    <cellStyle name="Warning Text 12 2 2" xfId="53923" xr:uid="{00000000-0005-0000-0000-0000D0D20000}"/>
    <cellStyle name="Warning Text 12 2 2 2" xfId="53924" xr:uid="{00000000-0005-0000-0000-0000D1D20000}"/>
    <cellStyle name="Warning Text 12 2 2 2 2" xfId="53925" xr:uid="{00000000-0005-0000-0000-0000D2D20000}"/>
    <cellStyle name="Warning Text 12 2 2 2 3" xfId="53926" xr:uid="{00000000-0005-0000-0000-0000D3D20000}"/>
    <cellStyle name="Warning Text 12 2 2 3" xfId="53927" xr:uid="{00000000-0005-0000-0000-0000D4D20000}"/>
    <cellStyle name="Warning Text 12 2 2 4" xfId="53928" xr:uid="{00000000-0005-0000-0000-0000D5D20000}"/>
    <cellStyle name="Warning Text 12 2 3" xfId="53929" xr:uid="{00000000-0005-0000-0000-0000D6D20000}"/>
    <cellStyle name="Warning Text 12 2 3 2" xfId="53930" xr:uid="{00000000-0005-0000-0000-0000D7D20000}"/>
    <cellStyle name="Warning Text 12 2 3 2 2" xfId="53931" xr:uid="{00000000-0005-0000-0000-0000D8D20000}"/>
    <cellStyle name="Warning Text 12 2 3 2 3" xfId="53932" xr:uid="{00000000-0005-0000-0000-0000D9D20000}"/>
    <cellStyle name="Warning Text 12 2 3 3" xfId="53933" xr:uid="{00000000-0005-0000-0000-0000DAD20000}"/>
    <cellStyle name="Warning Text 12 2 3 4" xfId="53934" xr:uid="{00000000-0005-0000-0000-0000DBD20000}"/>
    <cellStyle name="Warning Text 12 2 4" xfId="53935" xr:uid="{00000000-0005-0000-0000-0000DCD20000}"/>
    <cellStyle name="Warning Text 12 2 4 2" xfId="53936" xr:uid="{00000000-0005-0000-0000-0000DDD20000}"/>
    <cellStyle name="Warning Text 12 2 4 3" xfId="53937" xr:uid="{00000000-0005-0000-0000-0000DED20000}"/>
    <cellStyle name="Warning Text 12 2 5" xfId="53938" xr:uid="{00000000-0005-0000-0000-0000DFD20000}"/>
    <cellStyle name="Warning Text 12 2 5 2" xfId="53939" xr:uid="{00000000-0005-0000-0000-0000E0D20000}"/>
    <cellStyle name="Warning Text 12 2 5 3" xfId="53940" xr:uid="{00000000-0005-0000-0000-0000E1D20000}"/>
    <cellStyle name="Warning Text 12 2 6" xfId="53941" xr:uid="{00000000-0005-0000-0000-0000E2D20000}"/>
    <cellStyle name="Warning Text 12 2 7" xfId="53942" xr:uid="{00000000-0005-0000-0000-0000E3D20000}"/>
    <cellStyle name="Warning Text 12 3" xfId="53943" xr:uid="{00000000-0005-0000-0000-0000E4D20000}"/>
    <cellStyle name="Warning Text 12 3 2" xfId="53944" xr:uid="{00000000-0005-0000-0000-0000E5D20000}"/>
    <cellStyle name="Warning Text 12 3 2 2" xfId="53945" xr:uid="{00000000-0005-0000-0000-0000E6D20000}"/>
    <cellStyle name="Warning Text 12 3 2 2 2" xfId="53946" xr:uid="{00000000-0005-0000-0000-0000E7D20000}"/>
    <cellStyle name="Warning Text 12 3 2 2 3" xfId="53947" xr:uid="{00000000-0005-0000-0000-0000E8D20000}"/>
    <cellStyle name="Warning Text 12 3 2 3" xfId="53948" xr:uid="{00000000-0005-0000-0000-0000E9D20000}"/>
    <cellStyle name="Warning Text 12 3 2 4" xfId="53949" xr:uid="{00000000-0005-0000-0000-0000EAD20000}"/>
    <cellStyle name="Warning Text 12 3 3" xfId="53950" xr:uid="{00000000-0005-0000-0000-0000EBD20000}"/>
    <cellStyle name="Warning Text 12 3 3 2" xfId="53951" xr:uid="{00000000-0005-0000-0000-0000ECD20000}"/>
    <cellStyle name="Warning Text 12 3 3 2 2" xfId="53952" xr:uid="{00000000-0005-0000-0000-0000EDD20000}"/>
    <cellStyle name="Warning Text 12 3 3 2 3" xfId="53953" xr:uid="{00000000-0005-0000-0000-0000EED20000}"/>
    <cellStyle name="Warning Text 12 3 3 3" xfId="53954" xr:uid="{00000000-0005-0000-0000-0000EFD20000}"/>
    <cellStyle name="Warning Text 12 3 3 4" xfId="53955" xr:uid="{00000000-0005-0000-0000-0000F0D20000}"/>
    <cellStyle name="Warning Text 12 3 4" xfId="53956" xr:uid="{00000000-0005-0000-0000-0000F1D20000}"/>
    <cellStyle name="Warning Text 12 3 4 2" xfId="53957" xr:uid="{00000000-0005-0000-0000-0000F2D20000}"/>
    <cellStyle name="Warning Text 12 3 4 3" xfId="53958" xr:uid="{00000000-0005-0000-0000-0000F3D20000}"/>
    <cellStyle name="Warning Text 12 3 5" xfId="53959" xr:uid="{00000000-0005-0000-0000-0000F4D20000}"/>
    <cellStyle name="Warning Text 12 3 6" xfId="53960" xr:uid="{00000000-0005-0000-0000-0000F5D20000}"/>
    <cellStyle name="Warning Text 12 4" xfId="53961" xr:uid="{00000000-0005-0000-0000-0000F6D20000}"/>
    <cellStyle name="Warning Text 12 4 2" xfId="53962" xr:uid="{00000000-0005-0000-0000-0000F7D20000}"/>
    <cellStyle name="Warning Text 12 4 2 2" xfId="53963" xr:uid="{00000000-0005-0000-0000-0000F8D20000}"/>
    <cellStyle name="Warning Text 12 4 2 2 2" xfId="53964" xr:uid="{00000000-0005-0000-0000-0000F9D20000}"/>
    <cellStyle name="Warning Text 12 4 2 2 3" xfId="53965" xr:uid="{00000000-0005-0000-0000-0000FAD20000}"/>
    <cellStyle name="Warning Text 12 4 2 3" xfId="53966" xr:uid="{00000000-0005-0000-0000-0000FBD20000}"/>
    <cellStyle name="Warning Text 12 4 2 4" xfId="53967" xr:uid="{00000000-0005-0000-0000-0000FCD20000}"/>
    <cellStyle name="Warning Text 12 4 3" xfId="53968" xr:uid="{00000000-0005-0000-0000-0000FDD20000}"/>
    <cellStyle name="Warning Text 12 4 3 2" xfId="53969" xr:uid="{00000000-0005-0000-0000-0000FED20000}"/>
    <cellStyle name="Warning Text 12 4 3 2 2" xfId="53970" xr:uid="{00000000-0005-0000-0000-0000FFD20000}"/>
    <cellStyle name="Warning Text 12 4 3 2 3" xfId="53971" xr:uid="{00000000-0005-0000-0000-000000D30000}"/>
    <cellStyle name="Warning Text 12 4 3 3" xfId="53972" xr:uid="{00000000-0005-0000-0000-000001D30000}"/>
    <cellStyle name="Warning Text 12 4 3 4" xfId="53973" xr:uid="{00000000-0005-0000-0000-000002D30000}"/>
    <cellStyle name="Warning Text 12 4 4" xfId="53974" xr:uid="{00000000-0005-0000-0000-000003D30000}"/>
    <cellStyle name="Warning Text 12 4 4 2" xfId="53975" xr:uid="{00000000-0005-0000-0000-000004D30000}"/>
    <cellStyle name="Warning Text 12 4 4 3" xfId="53976" xr:uid="{00000000-0005-0000-0000-000005D30000}"/>
    <cellStyle name="Warning Text 12 4 5" xfId="53977" xr:uid="{00000000-0005-0000-0000-000006D30000}"/>
    <cellStyle name="Warning Text 12 4 6" xfId="53978" xr:uid="{00000000-0005-0000-0000-000007D30000}"/>
    <cellStyle name="Warning Text 12 5" xfId="53979" xr:uid="{00000000-0005-0000-0000-000008D30000}"/>
    <cellStyle name="Warning Text 12 5 2" xfId="53980" xr:uid="{00000000-0005-0000-0000-000009D30000}"/>
    <cellStyle name="Warning Text 12 5 2 2" xfId="53981" xr:uid="{00000000-0005-0000-0000-00000AD30000}"/>
    <cellStyle name="Warning Text 12 5 2 2 2" xfId="53982" xr:uid="{00000000-0005-0000-0000-00000BD30000}"/>
    <cellStyle name="Warning Text 12 5 2 2 3" xfId="53983" xr:uid="{00000000-0005-0000-0000-00000CD30000}"/>
    <cellStyle name="Warning Text 12 5 2 3" xfId="53984" xr:uid="{00000000-0005-0000-0000-00000DD30000}"/>
    <cellStyle name="Warning Text 12 5 2 4" xfId="53985" xr:uid="{00000000-0005-0000-0000-00000ED30000}"/>
    <cellStyle name="Warning Text 12 5 3" xfId="53986" xr:uid="{00000000-0005-0000-0000-00000FD30000}"/>
    <cellStyle name="Warning Text 12 5 3 2" xfId="53987" xr:uid="{00000000-0005-0000-0000-000010D30000}"/>
    <cellStyle name="Warning Text 12 5 3 2 2" xfId="53988" xr:uid="{00000000-0005-0000-0000-000011D30000}"/>
    <cellStyle name="Warning Text 12 5 3 2 3" xfId="53989" xr:uid="{00000000-0005-0000-0000-000012D30000}"/>
    <cellStyle name="Warning Text 12 5 3 3" xfId="53990" xr:uid="{00000000-0005-0000-0000-000013D30000}"/>
    <cellStyle name="Warning Text 12 5 3 4" xfId="53991" xr:uid="{00000000-0005-0000-0000-000014D30000}"/>
    <cellStyle name="Warning Text 12 5 4" xfId="53992" xr:uid="{00000000-0005-0000-0000-000015D30000}"/>
    <cellStyle name="Warning Text 12 5 4 2" xfId="53993" xr:uid="{00000000-0005-0000-0000-000016D30000}"/>
    <cellStyle name="Warning Text 12 5 4 2 2" xfId="53994" xr:uid="{00000000-0005-0000-0000-000017D30000}"/>
    <cellStyle name="Warning Text 12 5 4 2 3" xfId="53995" xr:uid="{00000000-0005-0000-0000-000018D30000}"/>
    <cellStyle name="Warning Text 12 5 4 3" xfId="53996" xr:uid="{00000000-0005-0000-0000-000019D30000}"/>
    <cellStyle name="Warning Text 12 5 4 4" xfId="53997" xr:uid="{00000000-0005-0000-0000-00001AD30000}"/>
    <cellStyle name="Warning Text 12 5 5" xfId="53998" xr:uid="{00000000-0005-0000-0000-00001BD30000}"/>
    <cellStyle name="Warning Text 12 5 5 2" xfId="53999" xr:uid="{00000000-0005-0000-0000-00001CD30000}"/>
    <cellStyle name="Warning Text 12 5 5 3" xfId="54000" xr:uid="{00000000-0005-0000-0000-00001DD30000}"/>
    <cellStyle name="Warning Text 12 5 6" xfId="54001" xr:uid="{00000000-0005-0000-0000-00001ED30000}"/>
    <cellStyle name="Warning Text 12 5 7" xfId="54002" xr:uid="{00000000-0005-0000-0000-00001FD30000}"/>
    <cellStyle name="Warning Text 12 6" xfId="54003" xr:uid="{00000000-0005-0000-0000-000020D30000}"/>
    <cellStyle name="Warning Text 12 6 2" xfId="54004" xr:uid="{00000000-0005-0000-0000-000021D30000}"/>
    <cellStyle name="Warning Text 12 6 2 2" xfId="54005" xr:uid="{00000000-0005-0000-0000-000022D30000}"/>
    <cellStyle name="Warning Text 12 6 2 2 2" xfId="54006" xr:uid="{00000000-0005-0000-0000-000023D30000}"/>
    <cellStyle name="Warning Text 12 6 2 2 3" xfId="54007" xr:uid="{00000000-0005-0000-0000-000024D30000}"/>
    <cellStyle name="Warning Text 12 6 2 3" xfId="54008" xr:uid="{00000000-0005-0000-0000-000025D30000}"/>
    <cellStyle name="Warning Text 12 6 2 4" xfId="54009" xr:uid="{00000000-0005-0000-0000-000026D30000}"/>
    <cellStyle name="Warning Text 12 6 3" xfId="54010" xr:uid="{00000000-0005-0000-0000-000027D30000}"/>
    <cellStyle name="Warning Text 12 6 3 2" xfId="54011" xr:uid="{00000000-0005-0000-0000-000028D30000}"/>
    <cellStyle name="Warning Text 12 6 3 2 2" xfId="54012" xr:uid="{00000000-0005-0000-0000-000029D30000}"/>
    <cellStyle name="Warning Text 12 6 3 2 3" xfId="54013" xr:uid="{00000000-0005-0000-0000-00002AD30000}"/>
    <cellStyle name="Warning Text 12 6 3 3" xfId="54014" xr:uid="{00000000-0005-0000-0000-00002BD30000}"/>
    <cellStyle name="Warning Text 12 6 3 4" xfId="54015" xr:uid="{00000000-0005-0000-0000-00002CD30000}"/>
    <cellStyle name="Warning Text 12 6 4" xfId="54016" xr:uid="{00000000-0005-0000-0000-00002DD30000}"/>
    <cellStyle name="Warning Text 12 6 4 2" xfId="54017" xr:uid="{00000000-0005-0000-0000-00002ED30000}"/>
    <cellStyle name="Warning Text 12 6 4 3" xfId="54018" xr:uid="{00000000-0005-0000-0000-00002FD30000}"/>
    <cellStyle name="Warning Text 12 6 5" xfId="54019" xr:uid="{00000000-0005-0000-0000-000030D30000}"/>
    <cellStyle name="Warning Text 12 6 6" xfId="54020" xr:uid="{00000000-0005-0000-0000-000031D30000}"/>
    <cellStyle name="Warning Text 12 7" xfId="54021" xr:uid="{00000000-0005-0000-0000-000032D30000}"/>
    <cellStyle name="Warning Text 12 7 2" xfId="54022" xr:uid="{00000000-0005-0000-0000-000033D30000}"/>
    <cellStyle name="Warning Text 12 7 2 2" xfId="54023" xr:uid="{00000000-0005-0000-0000-000034D30000}"/>
    <cellStyle name="Warning Text 12 7 2 3" xfId="54024" xr:uid="{00000000-0005-0000-0000-000035D30000}"/>
    <cellStyle name="Warning Text 12 7 3" xfId="54025" xr:uid="{00000000-0005-0000-0000-000036D30000}"/>
    <cellStyle name="Warning Text 12 7 4" xfId="54026" xr:uid="{00000000-0005-0000-0000-000037D30000}"/>
    <cellStyle name="Warning Text 12 8" xfId="54027" xr:uid="{00000000-0005-0000-0000-000038D30000}"/>
    <cellStyle name="Warning Text 12 8 2" xfId="54028" xr:uid="{00000000-0005-0000-0000-000039D30000}"/>
    <cellStyle name="Warning Text 12 8 2 2" xfId="54029" xr:uid="{00000000-0005-0000-0000-00003AD30000}"/>
    <cellStyle name="Warning Text 12 8 2 3" xfId="54030" xr:uid="{00000000-0005-0000-0000-00003BD30000}"/>
    <cellStyle name="Warning Text 12 8 3" xfId="54031" xr:uid="{00000000-0005-0000-0000-00003CD30000}"/>
    <cellStyle name="Warning Text 12 8 4" xfId="54032" xr:uid="{00000000-0005-0000-0000-00003DD30000}"/>
    <cellStyle name="Warning Text 12 9" xfId="54033" xr:uid="{00000000-0005-0000-0000-00003ED30000}"/>
    <cellStyle name="Warning Text 12 9 2" xfId="54034" xr:uid="{00000000-0005-0000-0000-00003FD30000}"/>
    <cellStyle name="Warning Text 12 9 2 2" xfId="54035" xr:uid="{00000000-0005-0000-0000-000040D30000}"/>
    <cellStyle name="Warning Text 12 9 2 3" xfId="54036" xr:uid="{00000000-0005-0000-0000-000041D30000}"/>
    <cellStyle name="Warning Text 12 9 3" xfId="54037" xr:uid="{00000000-0005-0000-0000-000042D30000}"/>
    <cellStyle name="Warning Text 12 9 4" xfId="54038" xr:uid="{00000000-0005-0000-0000-000043D30000}"/>
    <cellStyle name="Warning Text 13" xfId="54039" xr:uid="{00000000-0005-0000-0000-000044D30000}"/>
    <cellStyle name="Warning Text 13 10" xfId="54040" xr:uid="{00000000-0005-0000-0000-000045D30000}"/>
    <cellStyle name="Warning Text 13 10 2" xfId="54041" xr:uid="{00000000-0005-0000-0000-000046D30000}"/>
    <cellStyle name="Warning Text 13 10 3" xfId="54042" xr:uid="{00000000-0005-0000-0000-000047D30000}"/>
    <cellStyle name="Warning Text 13 11" xfId="54043" xr:uid="{00000000-0005-0000-0000-000048D30000}"/>
    <cellStyle name="Warning Text 13 11 2" xfId="54044" xr:uid="{00000000-0005-0000-0000-000049D30000}"/>
    <cellStyle name="Warning Text 13 11 3" xfId="54045" xr:uid="{00000000-0005-0000-0000-00004AD30000}"/>
    <cellStyle name="Warning Text 13 12" xfId="54046" xr:uid="{00000000-0005-0000-0000-00004BD30000}"/>
    <cellStyle name="Warning Text 13 12 2" xfId="54047" xr:uid="{00000000-0005-0000-0000-00004CD30000}"/>
    <cellStyle name="Warning Text 13 12 3" xfId="54048" xr:uid="{00000000-0005-0000-0000-00004DD30000}"/>
    <cellStyle name="Warning Text 13 13" xfId="54049" xr:uid="{00000000-0005-0000-0000-00004ED30000}"/>
    <cellStyle name="Warning Text 13 2" xfId="54050" xr:uid="{00000000-0005-0000-0000-00004FD30000}"/>
    <cellStyle name="Warning Text 13 2 2" xfId="54051" xr:uid="{00000000-0005-0000-0000-000050D30000}"/>
    <cellStyle name="Warning Text 13 2 2 2" xfId="54052" xr:uid="{00000000-0005-0000-0000-000051D30000}"/>
    <cellStyle name="Warning Text 13 2 2 2 2" xfId="54053" xr:uid="{00000000-0005-0000-0000-000052D30000}"/>
    <cellStyle name="Warning Text 13 2 2 2 3" xfId="54054" xr:uid="{00000000-0005-0000-0000-000053D30000}"/>
    <cellStyle name="Warning Text 13 2 2 3" xfId="54055" xr:uid="{00000000-0005-0000-0000-000054D30000}"/>
    <cellStyle name="Warning Text 13 2 2 4" xfId="54056" xr:uid="{00000000-0005-0000-0000-000055D30000}"/>
    <cellStyle name="Warning Text 13 2 3" xfId="54057" xr:uid="{00000000-0005-0000-0000-000056D30000}"/>
    <cellStyle name="Warning Text 13 2 3 2" xfId="54058" xr:uid="{00000000-0005-0000-0000-000057D30000}"/>
    <cellStyle name="Warning Text 13 2 3 2 2" xfId="54059" xr:uid="{00000000-0005-0000-0000-000058D30000}"/>
    <cellStyle name="Warning Text 13 2 3 2 3" xfId="54060" xr:uid="{00000000-0005-0000-0000-000059D30000}"/>
    <cellStyle name="Warning Text 13 2 3 3" xfId="54061" xr:uid="{00000000-0005-0000-0000-00005AD30000}"/>
    <cellStyle name="Warning Text 13 2 3 4" xfId="54062" xr:uid="{00000000-0005-0000-0000-00005BD30000}"/>
    <cellStyle name="Warning Text 13 2 4" xfId="54063" xr:uid="{00000000-0005-0000-0000-00005CD30000}"/>
    <cellStyle name="Warning Text 13 2 4 2" xfId="54064" xr:uid="{00000000-0005-0000-0000-00005DD30000}"/>
    <cellStyle name="Warning Text 13 2 4 3" xfId="54065" xr:uid="{00000000-0005-0000-0000-00005ED30000}"/>
    <cellStyle name="Warning Text 13 2 5" xfId="54066" xr:uid="{00000000-0005-0000-0000-00005FD30000}"/>
    <cellStyle name="Warning Text 13 2 5 2" xfId="54067" xr:uid="{00000000-0005-0000-0000-000060D30000}"/>
    <cellStyle name="Warning Text 13 2 5 3" xfId="54068" xr:uid="{00000000-0005-0000-0000-000061D30000}"/>
    <cellStyle name="Warning Text 13 2 6" xfId="54069" xr:uid="{00000000-0005-0000-0000-000062D30000}"/>
    <cellStyle name="Warning Text 13 2 7" xfId="54070" xr:uid="{00000000-0005-0000-0000-000063D30000}"/>
    <cellStyle name="Warning Text 13 3" xfId="54071" xr:uid="{00000000-0005-0000-0000-000064D30000}"/>
    <cellStyle name="Warning Text 13 3 2" xfId="54072" xr:uid="{00000000-0005-0000-0000-000065D30000}"/>
    <cellStyle name="Warning Text 13 3 2 2" xfId="54073" xr:uid="{00000000-0005-0000-0000-000066D30000}"/>
    <cellStyle name="Warning Text 13 3 2 2 2" xfId="54074" xr:uid="{00000000-0005-0000-0000-000067D30000}"/>
    <cellStyle name="Warning Text 13 3 2 2 3" xfId="54075" xr:uid="{00000000-0005-0000-0000-000068D30000}"/>
    <cellStyle name="Warning Text 13 3 2 3" xfId="54076" xr:uid="{00000000-0005-0000-0000-000069D30000}"/>
    <cellStyle name="Warning Text 13 3 2 4" xfId="54077" xr:uid="{00000000-0005-0000-0000-00006AD30000}"/>
    <cellStyle name="Warning Text 13 3 3" xfId="54078" xr:uid="{00000000-0005-0000-0000-00006BD30000}"/>
    <cellStyle name="Warning Text 13 3 3 2" xfId="54079" xr:uid="{00000000-0005-0000-0000-00006CD30000}"/>
    <cellStyle name="Warning Text 13 3 3 2 2" xfId="54080" xr:uid="{00000000-0005-0000-0000-00006DD30000}"/>
    <cellStyle name="Warning Text 13 3 3 2 3" xfId="54081" xr:uid="{00000000-0005-0000-0000-00006ED30000}"/>
    <cellStyle name="Warning Text 13 3 3 3" xfId="54082" xr:uid="{00000000-0005-0000-0000-00006FD30000}"/>
    <cellStyle name="Warning Text 13 3 3 4" xfId="54083" xr:uid="{00000000-0005-0000-0000-000070D30000}"/>
    <cellStyle name="Warning Text 13 3 4" xfId="54084" xr:uid="{00000000-0005-0000-0000-000071D30000}"/>
    <cellStyle name="Warning Text 13 3 4 2" xfId="54085" xr:uid="{00000000-0005-0000-0000-000072D30000}"/>
    <cellStyle name="Warning Text 13 3 4 3" xfId="54086" xr:uid="{00000000-0005-0000-0000-000073D30000}"/>
    <cellStyle name="Warning Text 13 3 5" xfId="54087" xr:uid="{00000000-0005-0000-0000-000074D30000}"/>
    <cellStyle name="Warning Text 13 3 6" xfId="54088" xr:uid="{00000000-0005-0000-0000-000075D30000}"/>
    <cellStyle name="Warning Text 13 4" xfId="54089" xr:uid="{00000000-0005-0000-0000-000076D30000}"/>
    <cellStyle name="Warning Text 13 4 2" xfId="54090" xr:uid="{00000000-0005-0000-0000-000077D30000}"/>
    <cellStyle name="Warning Text 13 4 2 2" xfId="54091" xr:uid="{00000000-0005-0000-0000-000078D30000}"/>
    <cellStyle name="Warning Text 13 4 2 2 2" xfId="54092" xr:uid="{00000000-0005-0000-0000-000079D30000}"/>
    <cellStyle name="Warning Text 13 4 2 2 3" xfId="54093" xr:uid="{00000000-0005-0000-0000-00007AD30000}"/>
    <cellStyle name="Warning Text 13 4 2 3" xfId="54094" xr:uid="{00000000-0005-0000-0000-00007BD30000}"/>
    <cellStyle name="Warning Text 13 4 2 4" xfId="54095" xr:uid="{00000000-0005-0000-0000-00007CD30000}"/>
    <cellStyle name="Warning Text 13 4 3" xfId="54096" xr:uid="{00000000-0005-0000-0000-00007DD30000}"/>
    <cellStyle name="Warning Text 13 4 3 2" xfId="54097" xr:uid="{00000000-0005-0000-0000-00007ED30000}"/>
    <cellStyle name="Warning Text 13 4 3 2 2" xfId="54098" xr:uid="{00000000-0005-0000-0000-00007FD30000}"/>
    <cellStyle name="Warning Text 13 4 3 2 3" xfId="54099" xr:uid="{00000000-0005-0000-0000-000080D30000}"/>
    <cellStyle name="Warning Text 13 4 3 3" xfId="54100" xr:uid="{00000000-0005-0000-0000-000081D30000}"/>
    <cellStyle name="Warning Text 13 4 3 4" xfId="54101" xr:uid="{00000000-0005-0000-0000-000082D30000}"/>
    <cellStyle name="Warning Text 13 4 4" xfId="54102" xr:uid="{00000000-0005-0000-0000-000083D30000}"/>
    <cellStyle name="Warning Text 13 4 4 2" xfId="54103" xr:uid="{00000000-0005-0000-0000-000084D30000}"/>
    <cellStyle name="Warning Text 13 4 4 3" xfId="54104" xr:uid="{00000000-0005-0000-0000-000085D30000}"/>
    <cellStyle name="Warning Text 13 4 5" xfId="54105" xr:uid="{00000000-0005-0000-0000-000086D30000}"/>
    <cellStyle name="Warning Text 13 4 6" xfId="54106" xr:uid="{00000000-0005-0000-0000-000087D30000}"/>
    <cellStyle name="Warning Text 13 5" xfId="54107" xr:uid="{00000000-0005-0000-0000-000088D30000}"/>
    <cellStyle name="Warning Text 13 5 2" xfId="54108" xr:uid="{00000000-0005-0000-0000-000089D30000}"/>
    <cellStyle name="Warning Text 13 5 2 2" xfId="54109" xr:uid="{00000000-0005-0000-0000-00008AD30000}"/>
    <cellStyle name="Warning Text 13 5 2 2 2" xfId="54110" xr:uid="{00000000-0005-0000-0000-00008BD30000}"/>
    <cellStyle name="Warning Text 13 5 2 2 3" xfId="54111" xr:uid="{00000000-0005-0000-0000-00008CD30000}"/>
    <cellStyle name="Warning Text 13 5 2 3" xfId="54112" xr:uid="{00000000-0005-0000-0000-00008DD30000}"/>
    <cellStyle name="Warning Text 13 5 2 4" xfId="54113" xr:uid="{00000000-0005-0000-0000-00008ED30000}"/>
    <cellStyle name="Warning Text 13 5 3" xfId="54114" xr:uid="{00000000-0005-0000-0000-00008FD30000}"/>
    <cellStyle name="Warning Text 13 5 3 2" xfId="54115" xr:uid="{00000000-0005-0000-0000-000090D30000}"/>
    <cellStyle name="Warning Text 13 5 3 2 2" xfId="54116" xr:uid="{00000000-0005-0000-0000-000091D30000}"/>
    <cellStyle name="Warning Text 13 5 3 2 3" xfId="54117" xr:uid="{00000000-0005-0000-0000-000092D30000}"/>
    <cellStyle name="Warning Text 13 5 3 3" xfId="54118" xr:uid="{00000000-0005-0000-0000-000093D30000}"/>
    <cellStyle name="Warning Text 13 5 3 4" xfId="54119" xr:uid="{00000000-0005-0000-0000-000094D30000}"/>
    <cellStyle name="Warning Text 13 5 4" xfId="54120" xr:uid="{00000000-0005-0000-0000-000095D30000}"/>
    <cellStyle name="Warning Text 13 5 4 2" xfId="54121" xr:uid="{00000000-0005-0000-0000-000096D30000}"/>
    <cellStyle name="Warning Text 13 5 4 2 2" xfId="54122" xr:uid="{00000000-0005-0000-0000-000097D30000}"/>
    <cellStyle name="Warning Text 13 5 4 2 3" xfId="54123" xr:uid="{00000000-0005-0000-0000-000098D30000}"/>
    <cellStyle name="Warning Text 13 5 4 3" xfId="54124" xr:uid="{00000000-0005-0000-0000-000099D30000}"/>
    <cellStyle name="Warning Text 13 5 4 4" xfId="54125" xr:uid="{00000000-0005-0000-0000-00009AD30000}"/>
    <cellStyle name="Warning Text 13 5 5" xfId="54126" xr:uid="{00000000-0005-0000-0000-00009BD30000}"/>
    <cellStyle name="Warning Text 13 5 5 2" xfId="54127" xr:uid="{00000000-0005-0000-0000-00009CD30000}"/>
    <cellStyle name="Warning Text 13 5 5 3" xfId="54128" xr:uid="{00000000-0005-0000-0000-00009DD30000}"/>
    <cellStyle name="Warning Text 13 5 6" xfId="54129" xr:uid="{00000000-0005-0000-0000-00009ED30000}"/>
    <cellStyle name="Warning Text 13 5 7" xfId="54130" xr:uid="{00000000-0005-0000-0000-00009FD30000}"/>
    <cellStyle name="Warning Text 13 6" xfId="54131" xr:uid="{00000000-0005-0000-0000-0000A0D30000}"/>
    <cellStyle name="Warning Text 13 6 2" xfId="54132" xr:uid="{00000000-0005-0000-0000-0000A1D30000}"/>
    <cellStyle name="Warning Text 13 6 2 2" xfId="54133" xr:uid="{00000000-0005-0000-0000-0000A2D30000}"/>
    <cellStyle name="Warning Text 13 6 2 2 2" xfId="54134" xr:uid="{00000000-0005-0000-0000-0000A3D30000}"/>
    <cellStyle name="Warning Text 13 6 2 2 3" xfId="54135" xr:uid="{00000000-0005-0000-0000-0000A4D30000}"/>
    <cellStyle name="Warning Text 13 6 2 3" xfId="54136" xr:uid="{00000000-0005-0000-0000-0000A5D30000}"/>
    <cellStyle name="Warning Text 13 6 2 4" xfId="54137" xr:uid="{00000000-0005-0000-0000-0000A6D30000}"/>
    <cellStyle name="Warning Text 13 6 3" xfId="54138" xr:uid="{00000000-0005-0000-0000-0000A7D30000}"/>
    <cellStyle name="Warning Text 13 6 3 2" xfId="54139" xr:uid="{00000000-0005-0000-0000-0000A8D30000}"/>
    <cellStyle name="Warning Text 13 6 3 2 2" xfId="54140" xr:uid="{00000000-0005-0000-0000-0000A9D30000}"/>
    <cellStyle name="Warning Text 13 6 3 2 3" xfId="54141" xr:uid="{00000000-0005-0000-0000-0000AAD30000}"/>
    <cellStyle name="Warning Text 13 6 3 3" xfId="54142" xr:uid="{00000000-0005-0000-0000-0000ABD30000}"/>
    <cellStyle name="Warning Text 13 6 3 4" xfId="54143" xr:uid="{00000000-0005-0000-0000-0000ACD30000}"/>
    <cellStyle name="Warning Text 13 6 4" xfId="54144" xr:uid="{00000000-0005-0000-0000-0000ADD30000}"/>
    <cellStyle name="Warning Text 13 6 4 2" xfId="54145" xr:uid="{00000000-0005-0000-0000-0000AED30000}"/>
    <cellStyle name="Warning Text 13 6 4 3" xfId="54146" xr:uid="{00000000-0005-0000-0000-0000AFD30000}"/>
    <cellStyle name="Warning Text 13 6 5" xfId="54147" xr:uid="{00000000-0005-0000-0000-0000B0D30000}"/>
    <cellStyle name="Warning Text 13 6 6" xfId="54148" xr:uid="{00000000-0005-0000-0000-0000B1D30000}"/>
    <cellStyle name="Warning Text 13 7" xfId="54149" xr:uid="{00000000-0005-0000-0000-0000B2D30000}"/>
    <cellStyle name="Warning Text 13 7 2" xfId="54150" xr:uid="{00000000-0005-0000-0000-0000B3D30000}"/>
    <cellStyle name="Warning Text 13 7 2 2" xfId="54151" xr:uid="{00000000-0005-0000-0000-0000B4D30000}"/>
    <cellStyle name="Warning Text 13 7 2 3" xfId="54152" xr:uid="{00000000-0005-0000-0000-0000B5D30000}"/>
    <cellStyle name="Warning Text 13 7 3" xfId="54153" xr:uid="{00000000-0005-0000-0000-0000B6D30000}"/>
    <cellStyle name="Warning Text 13 7 4" xfId="54154" xr:uid="{00000000-0005-0000-0000-0000B7D30000}"/>
    <cellStyle name="Warning Text 13 8" xfId="54155" xr:uid="{00000000-0005-0000-0000-0000B8D30000}"/>
    <cellStyle name="Warning Text 13 8 2" xfId="54156" xr:uid="{00000000-0005-0000-0000-0000B9D30000}"/>
    <cellStyle name="Warning Text 13 8 2 2" xfId="54157" xr:uid="{00000000-0005-0000-0000-0000BAD30000}"/>
    <cellStyle name="Warning Text 13 8 2 3" xfId="54158" xr:uid="{00000000-0005-0000-0000-0000BBD30000}"/>
    <cellStyle name="Warning Text 13 8 3" xfId="54159" xr:uid="{00000000-0005-0000-0000-0000BCD30000}"/>
    <cellStyle name="Warning Text 13 8 4" xfId="54160" xr:uid="{00000000-0005-0000-0000-0000BDD30000}"/>
    <cellStyle name="Warning Text 13 9" xfId="54161" xr:uid="{00000000-0005-0000-0000-0000BED30000}"/>
    <cellStyle name="Warning Text 13 9 2" xfId="54162" xr:uid="{00000000-0005-0000-0000-0000BFD30000}"/>
    <cellStyle name="Warning Text 13 9 2 2" xfId="54163" xr:uid="{00000000-0005-0000-0000-0000C0D30000}"/>
    <cellStyle name="Warning Text 13 9 2 3" xfId="54164" xr:uid="{00000000-0005-0000-0000-0000C1D30000}"/>
    <cellStyle name="Warning Text 13 9 3" xfId="54165" xr:uid="{00000000-0005-0000-0000-0000C2D30000}"/>
    <cellStyle name="Warning Text 13 9 4" xfId="54166" xr:uid="{00000000-0005-0000-0000-0000C3D30000}"/>
    <cellStyle name="Warning Text 14" xfId="54167" xr:uid="{00000000-0005-0000-0000-0000C4D30000}"/>
    <cellStyle name="Warning Text 14 10" xfId="54168" xr:uid="{00000000-0005-0000-0000-0000C5D30000}"/>
    <cellStyle name="Warning Text 14 10 2" xfId="54169" xr:uid="{00000000-0005-0000-0000-0000C6D30000}"/>
    <cellStyle name="Warning Text 14 10 3" xfId="54170" xr:uid="{00000000-0005-0000-0000-0000C7D30000}"/>
    <cellStyle name="Warning Text 14 11" xfId="54171" xr:uid="{00000000-0005-0000-0000-0000C8D30000}"/>
    <cellStyle name="Warning Text 14 11 2" xfId="54172" xr:uid="{00000000-0005-0000-0000-0000C9D30000}"/>
    <cellStyle name="Warning Text 14 11 3" xfId="54173" xr:uid="{00000000-0005-0000-0000-0000CAD30000}"/>
    <cellStyle name="Warning Text 14 12" xfId="54174" xr:uid="{00000000-0005-0000-0000-0000CBD30000}"/>
    <cellStyle name="Warning Text 14 12 2" xfId="54175" xr:uid="{00000000-0005-0000-0000-0000CCD30000}"/>
    <cellStyle name="Warning Text 14 12 3" xfId="54176" xr:uid="{00000000-0005-0000-0000-0000CDD30000}"/>
    <cellStyle name="Warning Text 14 13" xfId="54177" xr:uid="{00000000-0005-0000-0000-0000CED30000}"/>
    <cellStyle name="Warning Text 14 2" xfId="54178" xr:uid="{00000000-0005-0000-0000-0000CFD30000}"/>
    <cellStyle name="Warning Text 14 2 2" xfId="54179" xr:uid="{00000000-0005-0000-0000-0000D0D30000}"/>
    <cellStyle name="Warning Text 14 2 2 2" xfId="54180" xr:uid="{00000000-0005-0000-0000-0000D1D30000}"/>
    <cellStyle name="Warning Text 14 2 2 2 2" xfId="54181" xr:uid="{00000000-0005-0000-0000-0000D2D30000}"/>
    <cellStyle name="Warning Text 14 2 2 2 3" xfId="54182" xr:uid="{00000000-0005-0000-0000-0000D3D30000}"/>
    <cellStyle name="Warning Text 14 2 2 3" xfId="54183" xr:uid="{00000000-0005-0000-0000-0000D4D30000}"/>
    <cellStyle name="Warning Text 14 2 2 4" xfId="54184" xr:uid="{00000000-0005-0000-0000-0000D5D30000}"/>
    <cellStyle name="Warning Text 14 2 3" xfId="54185" xr:uid="{00000000-0005-0000-0000-0000D6D30000}"/>
    <cellStyle name="Warning Text 14 2 3 2" xfId="54186" xr:uid="{00000000-0005-0000-0000-0000D7D30000}"/>
    <cellStyle name="Warning Text 14 2 3 2 2" xfId="54187" xr:uid="{00000000-0005-0000-0000-0000D8D30000}"/>
    <cellStyle name="Warning Text 14 2 3 2 3" xfId="54188" xr:uid="{00000000-0005-0000-0000-0000D9D30000}"/>
    <cellStyle name="Warning Text 14 2 3 3" xfId="54189" xr:uid="{00000000-0005-0000-0000-0000DAD30000}"/>
    <cellStyle name="Warning Text 14 2 3 4" xfId="54190" xr:uid="{00000000-0005-0000-0000-0000DBD30000}"/>
    <cellStyle name="Warning Text 14 2 4" xfId="54191" xr:uid="{00000000-0005-0000-0000-0000DCD30000}"/>
    <cellStyle name="Warning Text 14 2 4 2" xfId="54192" xr:uid="{00000000-0005-0000-0000-0000DDD30000}"/>
    <cellStyle name="Warning Text 14 2 4 3" xfId="54193" xr:uid="{00000000-0005-0000-0000-0000DED30000}"/>
    <cellStyle name="Warning Text 14 2 5" xfId="54194" xr:uid="{00000000-0005-0000-0000-0000DFD30000}"/>
    <cellStyle name="Warning Text 14 2 5 2" xfId="54195" xr:uid="{00000000-0005-0000-0000-0000E0D30000}"/>
    <cellStyle name="Warning Text 14 2 5 3" xfId="54196" xr:uid="{00000000-0005-0000-0000-0000E1D30000}"/>
    <cellStyle name="Warning Text 14 2 6" xfId="54197" xr:uid="{00000000-0005-0000-0000-0000E2D30000}"/>
    <cellStyle name="Warning Text 14 2 7" xfId="54198" xr:uid="{00000000-0005-0000-0000-0000E3D30000}"/>
    <cellStyle name="Warning Text 14 3" xfId="54199" xr:uid="{00000000-0005-0000-0000-0000E4D30000}"/>
    <cellStyle name="Warning Text 14 3 2" xfId="54200" xr:uid="{00000000-0005-0000-0000-0000E5D30000}"/>
    <cellStyle name="Warning Text 14 3 2 2" xfId="54201" xr:uid="{00000000-0005-0000-0000-0000E6D30000}"/>
    <cellStyle name="Warning Text 14 3 2 2 2" xfId="54202" xr:uid="{00000000-0005-0000-0000-0000E7D30000}"/>
    <cellStyle name="Warning Text 14 3 2 2 3" xfId="54203" xr:uid="{00000000-0005-0000-0000-0000E8D30000}"/>
    <cellStyle name="Warning Text 14 3 2 3" xfId="54204" xr:uid="{00000000-0005-0000-0000-0000E9D30000}"/>
    <cellStyle name="Warning Text 14 3 2 4" xfId="54205" xr:uid="{00000000-0005-0000-0000-0000EAD30000}"/>
    <cellStyle name="Warning Text 14 3 3" xfId="54206" xr:uid="{00000000-0005-0000-0000-0000EBD30000}"/>
    <cellStyle name="Warning Text 14 3 3 2" xfId="54207" xr:uid="{00000000-0005-0000-0000-0000ECD30000}"/>
    <cellStyle name="Warning Text 14 3 3 2 2" xfId="54208" xr:uid="{00000000-0005-0000-0000-0000EDD30000}"/>
    <cellStyle name="Warning Text 14 3 3 2 3" xfId="54209" xr:uid="{00000000-0005-0000-0000-0000EED30000}"/>
    <cellStyle name="Warning Text 14 3 3 3" xfId="54210" xr:uid="{00000000-0005-0000-0000-0000EFD30000}"/>
    <cellStyle name="Warning Text 14 3 3 4" xfId="54211" xr:uid="{00000000-0005-0000-0000-0000F0D30000}"/>
    <cellStyle name="Warning Text 14 3 4" xfId="54212" xr:uid="{00000000-0005-0000-0000-0000F1D30000}"/>
    <cellStyle name="Warning Text 14 3 4 2" xfId="54213" xr:uid="{00000000-0005-0000-0000-0000F2D30000}"/>
    <cellStyle name="Warning Text 14 3 4 3" xfId="54214" xr:uid="{00000000-0005-0000-0000-0000F3D30000}"/>
    <cellStyle name="Warning Text 14 3 5" xfId="54215" xr:uid="{00000000-0005-0000-0000-0000F4D30000}"/>
    <cellStyle name="Warning Text 14 3 6" xfId="54216" xr:uid="{00000000-0005-0000-0000-0000F5D30000}"/>
    <cellStyle name="Warning Text 14 4" xfId="54217" xr:uid="{00000000-0005-0000-0000-0000F6D30000}"/>
    <cellStyle name="Warning Text 14 4 2" xfId="54218" xr:uid="{00000000-0005-0000-0000-0000F7D30000}"/>
    <cellStyle name="Warning Text 14 4 2 2" xfId="54219" xr:uid="{00000000-0005-0000-0000-0000F8D30000}"/>
    <cellStyle name="Warning Text 14 4 2 2 2" xfId="54220" xr:uid="{00000000-0005-0000-0000-0000F9D30000}"/>
    <cellStyle name="Warning Text 14 4 2 2 3" xfId="54221" xr:uid="{00000000-0005-0000-0000-0000FAD30000}"/>
    <cellStyle name="Warning Text 14 4 2 3" xfId="54222" xr:uid="{00000000-0005-0000-0000-0000FBD30000}"/>
    <cellStyle name="Warning Text 14 4 2 4" xfId="54223" xr:uid="{00000000-0005-0000-0000-0000FCD30000}"/>
    <cellStyle name="Warning Text 14 4 3" xfId="54224" xr:uid="{00000000-0005-0000-0000-0000FDD30000}"/>
    <cellStyle name="Warning Text 14 4 3 2" xfId="54225" xr:uid="{00000000-0005-0000-0000-0000FED30000}"/>
    <cellStyle name="Warning Text 14 4 3 2 2" xfId="54226" xr:uid="{00000000-0005-0000-0000-0000FFD30000}"/>
    <cellStyle name="Warning Text 14 4 3 2 3" xfId="54227" xr:uid="{00000000-0005-0000-0000-000000D40000}"/>
    <cellStyle name="Warning Text 14 4 3 3" xfId="54228" xr:uid="{00000000-0005-0000-0000-000001D40000}"/>
    <cellStyle name="Warning Text 14 4 3 4" xfId="54229" xr:uid="{00000000-0005-0000-0000-000002D40000}"/>
    <cellStyle name="Warning Text 14 4 4" xfId="54230" xr:uid="{00000000-0005-0000-0000-000003D40000}"/>
    <cellStyle name="Warning Text 14 4 4 2" xfId="54231" xr:uid="{00000000-0005-0000-0000-000004D40000}"/>
    <cellStyle name="Warning Text 14 4 4 3" xfId="54232" xr:uid="{00000000-0005-0000-0000-000005D40000}"/>
    <cellStyle name="Warning Text 14 4 5" xfId="54233" xr:uid="{00000000-0005-0000-0000-000006D40000}"/>
    <cellStyle name="Warning Text 14 4 6" xfId="54234" xr:uid="{00000000-0005-0000-0000-000007D40000}"/>
    <cellStyle name="Warning Text 14 5" xfId="54235" xr:uid="{00000000-0005-0000-0000-000008D40000}"/>
    <cellStyle name="Warning Text 14 5 2" xfId="54236" xr:uid="{00000000-0005-0000-0000-000009D40000}"/>
    <cellStyle name="Warning Text 14 5 2 2" xfId="54237" xr:uid="{00000000-0005-0000-0000-00000AD40000}"/>
    <cellStyle name="Warning Text 14 5 2 2 2" xfId="54238" xr:uid="{00000000-0005-0000-0000-00000BD40000}"/>
    <cellStyle name="Warning Text 14 5 2 2 3" xfId="54239" xr:uid="{00000000-0005-0000-0000-00000CD40000}"/>
    <cellStyle name="Warning Text 14 5 2 3" xfId="54240" xr:uid="{00000000-0005-0000-0000-00000DD40000}"/>
    <cellStyle name="Warning Text 14 5 2 4" xfId="54241" xr:uid="{00000000-0005-0000-0000-00000ED40000}"/>
    <cellStyle name="Warning Text 14 5 3" xfId="54242" xr:uid="{00000000-0005-0000-0000-00000FD40000}"/>
    <cellStyle name="Warning Text 14 5 3 2" xfId="54243" xr:uid="{00000000-0005-0000-0000-000010D40000}"/>
    <cellStyle name="Warning Text 14 5 3 2 2" xfId="54244" xr:uid="{00000000-0005-0000-0000-000011D40000}"/>
    <cellStyle name="Warning Text 14 5 3 2 3" xfId="54245" xr:uid="{00000000-0005-0000-0000-000012D40000}"/>
    <cellStyle name="Warning Text 14 5 3 3" xfId="54246" xr:uid="{00000000-0005-0000-0000-000013D40000}"/>
    <cellStyle name="Warning Text 14 5 3 4" xfId="54247" xr:uid="{00000000-0005-0000-0000-000014D40000}"/>
    <cellStyle name="Warning Text 14 5 4" xfId="54248" xr:uid="{00000000-0005-0000-0000-000015D40000}"/>
    <cellStyle name="Warning Text 14 5 4 2" xfId="54249" xr:uid="{00000000-0005-0000-0000-000016D40000}"/>
    <cellStyle name="Warning Text 14 5 4 2 2" xfId="54250" xr:uid="{00000000-0005-0000-0000-000017D40000}"/>
    <cellStyle name="Warning Text 14 5 4 2 3" xfId="54251" xr:uid="{00000000-0005-0000-0000-000018D40000}"/>
    <cellStyle name="Warning Text 14 5 4 3" xfId="54252" xr:uid="{00000000-0005-0000-0000-000019D40000}"/>
    <cellStyle name="Warning Text 14 5 4 4" xfId="54253" xr:uid="{00000000-0005-0000-0000-00001AD40000}"/>
    <cellStyle name="Warning Text 14 5 5" xfId="54254" xr:uid="{00000000-0005-0000-0000-00001BD40000}"/>
    <cellStyle name="Warning Text 14 5 5 2" xfId="54255" xr:uid="{00000000-0005-0000-0000-00001CD40000}"/>
    <cellStyle name="Warning Text 14 5 5 3" xfId="54256" xr:uid="{00000000-0005-0000-0000-00001DD40000}"/>
    <cellStyle name="Warning Text 14 5 6" xfId="54257" xr:uid="{00000000-0005-0000-0000-00001ED40000}"/>
    <cellStyle name="Warning Text 14 5 7" xfId="54258" xr:uid="{00000000-0005-0000-0000-00001FD40000}"/>
    <cellStyle name="Warning Text 14 6" xfId="54259" xr:uid="{00000000-0005-0000-0000-000020D40000}"/>
    <cellStyle name="Warning Text 14 6 2" xfId="54260" xr:uid="{00000000-0005-0000-0000-000021D40000}"/>
    <cellStyle name="Warning Text 14 6 2 2" xfId="54261" xr:uid="{00000000-0005-0000-0000-000022D40000}"/>
    <cellStyle name="Warning Text 14 6 2 2 2" xfId="54262" xr:uid="{00000000-0005-0000-0000-000023D40000}"/>
    <cellStyle name="Warning Text 14 6 2 2 3" xfId="54263" xr:uid="{00000000-0005-0000-0000-000024D40000}"/>
    <cellStyle name="Warning Text 14 6 2 3" xfId="54264" xr:uid="{00000000-0005-0000-0000-000025D40000}"/>
    <cellStyle name="Warning Text 14 6 2 4" xfId="54265" xr:uid="{00000000-0005-0000-0000-000026D40000}"/>
    <cellStyle name="Warning Text 14 6 3" xfId="54266" xr:uid="{00000000-0005-0000-0000-000027D40000}"/>
    <cellStyle name="Warning Text 14 6 3 2" xfId="54267" xr:uid="{00000000-0005-0000-0000-000028D40000}"/>
    <cellStyle name="Warning Text 14 6 3 2 2" xfId="54268" xr:uid="{00000000-0005-0000-0000-000029D40000}"/>
    <cellStyle name="Warning Text 14 6 3 2 3" xfId="54269" xr:uid="{00000000-0005-0000-0000-00002AD40000}"/>
    <cellStyle name="Warning Text 14 6 3 3" xfId="54270" xr:uid="{00000000-0005-0000-0000-00002BD40000}"/>
    <cellStyle name="Warning Text 14 6 3 4" xfId="54271" xr:uid="{00000000-0005-0000-0000-00002CD40000}"/>
    <cellStyle name="Warning Text 14 6 4" xfId="54272" xr:uid="{00000000-0005-0000-0000-00002DD40000}"/>
    <cellStyle name="Warning Text 14 6 4 2" xfId="54273" xr:uid="{00000000-0005-0000-0000-00002ED40000}"/>
    <cellStyle name="Warning Text 14 6 4 3" xfId="54274" xr:uid="{00000000-0005-0000-0000-00002FD40000}"/>
    <cellStyle name="Warning Text 14 6 5" xfId="54275" xr:uid="{00000000-0005-0000-0000-000030D40000}"/>
    <cellStyle name="Warning Text 14 6 6" xfId="54276" xr:uid="{00000000-0005-0000-0000-000031D40000}"/>
    <cellStyle name="Warning Text 14 7" xfId="54277" xr:uid="{00000000-0005-0000-0000-000032D40000}"/>
    <cellStyle name="Warning Text 14 7 2" xfId="54278" xr:uid="{00000000-0005-0000-0000-000033D40000}"/>
    <cellStyle name="Warning Text 14 7 2 2" xfId="54279" xr:uid="{00000000-0005-0000-0000-000034D40000}"/>
    <cellStyle name="Warning Text 14 7 2 3" xfId="54280" xr:uid="{00000000-0005-0000-0000-000035D40000}"/>
    <cellStyle name="Warning Text 14 7 3" xfId="54281" xr:uid="{00000000-0005-0000-0000-000036D40000}"/>
    <cellStyle name="Warning Text 14 7 4" xfId="54282" xr:uid="{00000000-0005-0000-0000-000037D40000}"/>
    <cellStyle name="Warning Text 14 8" xfId="54283" xr:uid="{00000000-0005-0000-0000-000038D40000}"/>
    <cellStyle name="Warning Text 14 8 2" xfId="54284" xr:uid="{00000000-0005-0000-0000-000039D40000}"/>
    <cellStyle name="Warning Text 14 8 2 2" xfId="54285" xr:uid="{00000000-0005-0000-0000-00003AD40000}"/>
    <cellStyle name="Warning Text 14 8 2 3" xfId="54286" xr:uid="{00000000-0005-0000-0000-00003BD40000}"/>
    <cellStyle name="Warning Text 14 8 3" xfId="54287" xr:uid="{00000000-0005-0000-0000-00003CD40000}"/>
    <cellStyle name="Warning Text 14 8 4" xfId="54288" xr:uid="{00000000-0005-0000-0000-00003DD40000}"/>
    <cellStyle name="Warning Text 14 9" xfId="54289" xr:uid="{00000000-0005-0000-0000-00003ED40000}"/>
    <cellStyle name="Warning Text 14 9 2" xfId="54290" xr:uid="{00000000-0005-0000-0000-00003FD40000}"/>
    <cellStyle name="Warning Text 14 9 2 2" xfId="54291" xr:uid="{00000000-0005-0000-0000-000040D40000}"/>
    <cellStyle name="Warning Text 14 9 2 3" xfId="54292" xr:uid="{00000000-0005-0000-0000-000041D40000}"/>
    <cellStyle name="Warning Text 14 9 3" xfId="54293" xr:uid="{00000000-0005-0000-0000-000042D40000}"/>
    <cellStyle name="Warning Text 14 9 4" xfId="54294" xr:uid="{00000000-0005-0000-0000-000043D40000}"/>
    <cellStyle name="Warning Text 15" xfId="54295" xr:uid="{00000000-0005-0000-0000-000044D40000}"/>
    <cellStyle name="Warning Text 15 10" xfId="54296" xr:uid="{00000000-0005-0000-0000-000045D40000}"/>
    <cellStyle name="Warning Text 15 10 2" xfId="54297" xr:uid="{00000000-0005-0000-0000-000046D40000}"/>
    <cellStyle name="Warning Text 15 10 3" xfId="54298" xr:uid="{00000000-0005-0000-0000-000047D40000}"/>
    <cellStyle name="Warning Text 15 11" xfId="54299" xr:uid="{00000000-0005-0000-0000-000048D40000}"/>
    <cellStyle name="Warning Text 15 11 2" xfId="54300" xr:uid="{00000000-0005-0000-0000-000049D40000}"/>
    <cellStyle name="Warning Text 15 11 3" xfId="54301" xr:uid="{00000000-0005-0000-0000-00004AD40000}"/>
    <cellStyle name="Warning Text 15 12" xfId="54302" xr:uid="{00000000-0005-0000-0000-00004BD40000}"/>
    <cellStyle name="Warning Text 15 12 2" xfId="54303" xr:uid="{00000000-0005-0000-0000-00004CD40000}"/>
    <cellStyle name="Warning Text 15 12 3" xfId="54304" xr:uid="{00000000-0005-0000-0000-00004DD40000}"/>
    <cellStyle name="Warning Text 15 13" xfId="54305" xr:uid="{00000000-0005-0000-0000-00004ED40000}"/>
    <cellStyle name="Warning Text 15 2" xfId="54306" xr:uid="{00000000-0005-0000-0000-00004FD40000}"/>
    <cellStyle name="Warning Text 15 2 2" xfId="54307" xr:uid="{00000000-0005-0000-0000-000050D40000}"/>
    <cellStyle name="Warning Text 15 2 2 2" xfId="54308" xr:uid="{00000000-0005-0000-0000-000051D40000}"/>
    <cellStyle name="Warning Text 15 2 2 2 2" xfId="54309" xr:uid="{00000000-0005-0000-0000-000052D40000}"/>
    <cellStyle name="Warning Text 15 2 2 2 3" xfId="54310" xr:uid="{00000000-0005-0000-0000-000053D40000}"/>
    <cellStyle name="Warning Text 15 2 2 3" xfId="54311" xr:uid="{00000000-0005-0000-0000-000054D40000}"/>
    <cellStyle name="Warning Text 15 2 2 4" xfId="54312" xr:uid="{00000000-0005-0000-0000-000055D40000}"/>
    <cellStyle name="Warning Text 15 2 3" xfId="54313" xr:uid="{00000000-0005-0000-0000-000056D40000}"/>
    <cellStyle name="Warning Text 15 2 3 2" xfId="54314" xr:uid="{00000000-0005-0000-0000-000057D40000}"/>
    <cellStyle name="Warning Text 15 2 3 2 2" xfId="54315" xr:uid="{00000000-0005-0000-0000-000058D40000}"/>
    <cellStyle name="Warning Text 15 2 3 2 3" xfId="54316" xr:uid="{00000000-0005-0000-0000-000059D40000}"/>
    <cellStyle name="Warning Text 15 2 3 3" xfId="54317" xr:uid="{00000000-0005-0000-0000-00005AD40000}"/>
    <cellStyle name="Warning Text 15 2 3 4" xfId="54318" xr:uid="{00000000-0005-0000-0000-00005BD40000}"/>
    <cellStyle name="Warning Text 15 2 4" xfId="54319" xr:uid="{00000000-0005-0000-0000-00005CD40000}"/>
    <cellStyle name="Warning Text 15 2 4 2" xfId="54320" xr:uid="{00000000-0005-0000-0000-00005DD40000}"/>
    <cellStyle name="Warning Text 15 2 4 3" xfId="54321" xr:uid="{00000000-0005-0000-0000-00005ED40000}"/>
    <cellStyle name="Warning Text 15 2 5" xfId="54322" xr:uid="{00000000-0005-0000-0000-00005FD40000}"/>
    <cellStyle name="Warning Text 15 2 5 2" xfId="54323" xr:uid="{00000000-0005-0000-0000-000060D40000}"/>
    <cellStyle name="Warning Text 15 2 5 3" xfId="54324" xr:uid="{00000000-0005-0000-0000-000061D40000}"/>
    <cellStyle name="Warning Text 15 2 6" xfId="54325" xr:uid="{00000000-0005-0000-0000-000062D40000}"/>
    <cellStyle name="Warning Text 15 2 7" xfId="54326" xr:uid="{00000000-0005-0000-0000-000063D40000}"/>
    <cellStyle name="Warning Text 15 3" xfId="54327" xr:uid="{00000000-0005-0000-0000-000064D40000}"/>
    <cellStyle name="Warning Text 15 3 2" xfId="54328" xr:uid="{00000000-0005-0000-0000-000065D40000}"/>
    <cellStyle name="Warning Text 15 3 2 2" xfId="54329" xr:uid="{00000000-0005-0000-0000-000066D40000}"/>
    <cellStyle name="Warning Text 15 3 2 2 2" xfId="54330" xr:uid="{00000000-0005-0000-0000-000067D40000}"/>
    <cellStyle name="Warning Text 15 3 2 2 3" xfId="54331" xr:uid="{00000000-0005-0000-0000-000068D40000}"/>
    <cellStyle name="Warning Text 15 3 2 3" xfId="54332" xr:uid="{00000000-0005-0000-0000-000069D40000}"/>
    <cellStyle name="Warning Text 15 3 2 4" xfId="54333" xr:uid="{00000000-0005-0000-0000-00006AD40000}"/>
    <cellStyle name="Warning Text 15 3 3" xfId="54334" xr:uid="{00000000-0005-0000-0000-00006BD40000}"/>
    <cellStyle name="Warning Text 15 3 3 2" xfId="54335" xr:uid="{00000000-0005-0000-0000-00006CD40000}"/>
    <cellStyle name="Warning Text 15 3 3 2 2" xfId="54336" xr:uid="{00000000-0005-0000-0000-00006DD40000}"/>
    <cellStyle name="Warning Text 15 3 3 2 3" xfId="54337" xr:uid="{00000000-0005-0000-0000-00006ED40000}"/>
    <cellStyle name="Warning Text 15 3 3 3" xfId="54338" xr:uid="{00000000-0005-0000-0000-00006FD40000}"/>
    <cellStyle name="Warning Text 15 3 3 4" xfId="54339" xr:uid="{00000000-0005-0000-0000-000070D40000}"/>
    <cellStyle name="Warning Text 15 3 4" xfId="54340" xr:uid="{00000000-0005-0000-0000-000071D40000}"/>
    <cellStyle name="Warning Text 15 3 4 2" xfId="54341" xr:uid="{00000000-0005-0000-0000-000072D40000}"/>
    <cellStyle name="Warning Text 15 3 4 3" xfId="54342" xr:uid="{00000000-0005-0000-0000-000073D40000}"/>
    <cellStyle name="Warning Text 15 3 5" xfId="54343" xr:uid="{00000000-0005-0000-0000-000074D40000}"/>
    <cellStyle name="Warning Text 15 3 6" xfId="54344" xr:uid="{00000000-0005-0000-0000-000075D40000}"/>
    <cellStyle name="Warning Text 15 4" xfId="54345" xr:uid="{00000000-0005-0000-0000-000076D40000}"/>
    <cellStyle name="Warning Text 15 4 2" xfId="54346" xr:uid="{00000000-0005-0000-0000-000077D40000}"/>
    <cellStyle name="Warning Text 15 4 2 2" xfId="54347" xr:uid="{00000000-0005-0000-0000-000078D40000}"/>
    <cellStyle name="Warning Text 15 4 2 2 2" xfId="54348" xr:uid="{00000000-0005-0000-0000-000079D40000}"/>
    <cellStyle name="Warning Text 15 4 2 2 3" xfId="54349" xr:uid="{00000000-0005-0000-0000-00007AD40000}"/>
    <cellStyle name="Warning Text 15 4 2 3" xfId="54350" xr:uid="{00000000-0005-0000-0000-00007BD40000}"/>
    <cellStyle name="Warning Text 15 4 2 4" xfId="54351" xr:uid="{00000000-0005-0000-0000-00007CD40000}"/>
    <cellStyle name="Warning Text 15 4 3" xfId="54352" xr:uid="{00000000-0005-0000-0000-00007DD40000}"/>
    <cellStyle name="Warning Text 15 4 3 2" xfId="54353" xr:uid="{00000000-0005-0000-0000-00007ED40000}"/>
    <cellStyle name="Warning Text 15 4 3 2 2" xfId="54354" xr:uid="{00000000-0005-0000-0000-00007FD40000}"/>
    <cellStyle name="Warning Text 15 4 3 2 3" xfId="54355" xr:uid="{00000000-0005-0000-0000-000080D40000}"/>
    <cellStyle name="Warning Text 15 4 3 3" xfId="54356" xr:uid="{00000000-0005-0000-0000-000081D40000}"/>
    <cellStyle name="Warning Text 15 4 3 4" xfId="54357" xr:uid="{00000000-0005-0000-0000-000082D40000}"/>
    <cellStyle name="Warning Text 15 4 4" xfId="54358" xr:uid="{00000000-0005-0000-0000-000083D40000}"/>
    <cellStyle name="Warning Text 15 4 4 2" xfId="54359" xr:uid="{00000000-0005-0000-0000-000084D40000}"/>
    <cellStyle name="Warning Text 15 4 4 3" xfId="54360" xr:uid="{00000000-0005-0000-0000-000085D40000}"/>
    <cellStyle name="Warning Text 15 4 5" xfId="54361" xr:uid="{00000000-0005-0000-0000-000086D40000}"/>
    <cellStyle name="Warning Text 15 4 6" xfId="54362" xr:uid="{00000000-0005-0000-0000-000087D40000}"/>
    <cellStyle name="Warning Text 15 5" xfId="54363" xr:uid="{00000000-0005-0000-0000-000088D40000}"/>
    <cellStyle name="Warning Text 15 5 2" xfId="54364" xr:uid="{00000000-0005-0000-0000-000089D40000}"/>
    <cellStyle name="Warning Text 15 5 2 2" xfId="54365" xr:uid="{00000000-0005-0000-0000-00008AD40000}"/>
    <cellStyle name="Warning Text 15 5 2 2 2" xfId="54366" xr:uid="{00000000-0005-0000-0000-00008BD40000}"/>
    <cellStyle name="Warning Text 15 5 2 2 3" xfId="54367" xr:uid="{00000000-0005-0000-0000-00008CD40000}"/>
    <cellStyle name="Warning Text 15 5 2 3" xfId="54368" xr:uid="{00000000-0005-0000-0000-00008DD40000}"/>
    <cellStyle name="Warning Text 15 5 2 4" xfId="54369" xr:uid="{00000000-0005-0000-0000-00008ED40000}"/>
    <cellStyle name="Warning Text 15 5 3" xfId="54370" xr:uid="{00000000-0005-0000-0000-00008FD40000}"/>
    <cellStyle name="Warning Text 15 5 3 2" xfId="54371" xr:uid="{00000000-0005-0000-0000-000090D40000}"/>
    <cellStyle name="Warning Text 15 5 3 2 2" xfId="54372" xr:uid="{00000000-0005-0000-0000-000091D40000}"/>
    <cellStyle name="Warning Text 15 5 3 2 3" xfId="54373" xr:uid="{00000000-0005-0000-0000-000092D40000}"/>
    <cellStyle name="Warning Text 15 5 3 3" xfId="54374" xr:uid="{00000000-0005-0000-0000-000093D40000}"/>
    <cellStyle name="Warning Text 15 5 3 4" xfId="54375" xr:uid="{00000000-0005-0000-0000-000094D40000}"/>
    <cellStyle name="Warning Text 15 5 4" xfId="54376" xr:uid="{00000000-0005-0000-0000-000095D40000}"/>
    <cellStyle name="Warning Text 15 5 4 2" xfId="54377" xr:uid="{00000000-0005-0000-0000-000096D40000}"/>
    <cellStyle name="Warning Text 15 5 4 2 2" xfId="54378" xr:uid="{00000000-0005-0000-0000-000097D40000}"/>
    <cellStyle name="Warning Text 15 5 4 2 3" xfId="54379" xr:uid="{00000000-0005-0000-0000-000098D40000}"/>
    <cellStyle name="Warning Text 15 5 4 3" xfId="54380" xr:uid="{00000000-0005-0000-0000-000099D40000}"/>
    <cellStyle name="Warning Text 15 5 4 4" xfId="54381" xr:uid="{00000000-0005-0000-0000-00009AD40000}"/>
    <cellStyle name="Warning Text 15 5 5" xfId="54382" xr:uid="{00000000-0005-0000-0000-00009BD40000}"/>
    <cellStyle name="Warning Text 15 5 5 2" xfId="54383" xr:uid="{00000000-0005-0000-0000-00009CD40000}"/>
    <cellStyle name="Warning Text 15 5 5 3" xfId="54384" xr:uid="{00000000-0005-0000-0000-00009DD40000}"/>
    <cellStyle name="Warning Text 15 5 6" xfId="54385" xr:uid="{00000000-0005-0000-0000-00009ED40000}"/>
    <cellStyle name="Warning Text 15 5 7" xfId="54386" xr:uid="{00000000-0005-0000-0000-00009FD40000}"/>
    <cellStyle name="Warning Text 15 6" xfId="54387" xr:uid="{00000000-0005-0000-0000-0000A0D40000}"/>
    <cellStyle name="Warning Text 15 6 2" xfId="54388" xr:uid="{00000000-0005-0000-0000-0000A1D40000}"/>
    <cellStyle name="Warning Text 15 6 2 2" xfId="54389" xr:uid="{00000000-0005-0000-0000-0000A2D40000}"/>
    <cellStyle name="Warning Text 15 6 2 2 2" xfId="54390" xr:uid="{00000000-0005-0000-0000-0000A3D40000}"/>
    <cellStyle name="Warning Text 15 6 2 2 3" xfId="54391" xr:uid="{00000000-0005-0000-0000-0000A4D40000}"/>
    <cellStyle name="Warning Text 15 6 2 3" xfId="54392" xr:uid="{00000000-0005-0000-0000-0000A5D40000}"/>
    <cellStyle name="Warning Text 15 6 2 4" xfId="54393" xr:uid="{00000000-0005-0000-0000-0000A6D40000}"/>
    <cellStyle name="Warning Text 15 6 3" xfId="54394" xr:uid="{00000000-0005-0000-0000-0000A7D40000}"/>
    <cellStyle name="Warning Text 15 6 3 2" xfId="54395" xr:uid="{00000000-0005-0000-0000-0000A8D40000}"/>
    <cellStyle name="Warning Text 15 6 3 2 2" xfId="54396" xr:uid="{00000000-0005-0000-0000-0000A9D40000}"/>
    <cellStyle name="Warning Text 15 6 3 2 3" xfId="54397" xr:uid="{00000000-0005-0000-0000-0000AAD40000}"/>
    <cellStyle name="Warning Text 15 6 3 3" xfId="54398" xr:uid="{00000000-0005-0000-0000-0000ABD40000}"/>
    <cellStyle name="Warning Text 15 6 3 4" xfId="54399" xr:uid="{00000000-0005-0000-0000-0000ACD40000}"/>
    <cellStyle name="Warning Text 15 6 4" xfId="54400" xr:uid="{00000000-0005-0000-0000-0000ADD40000}"/>
    <cellStyle name="Warning Text 15 6 4 2" xfId="54401" xr:uid="{00000000-0005-0000-0000-0000AED40000}"/>
    <cellStyle name="Warning Text 15 6 4 3" xfId="54402" xr:uid="{00000000-0005-0000-0000-0000AFD40000}"/>
    <cellStyle name="Warning Text 15 6 5" xfId="54403" xr:uid="{00000000-0005-0000-0000-0000B0D40000}"/>
    <cellStyle name="Warning Text 15 6 6" xfId="54404" xr:uid="{00000000-0005-0000-0000-0000B1D40000}"/>
    <cellStyle name="Warning Text 15 7" xfId="54405" xr:uid="{00000000-0005-0000-0000-0000B2D40000}"/>
    <cellStyle name="Warning Text 15 7 2" xfId="54406" xr:uid="{00000000-0005-0000-0000-0000B3D40000}"/>
    <cellStyle name="Warning Text 15 7 2 2" xfId="54407" xr:uid="{00000000-0005-0000-0000-0000B4D40000}"/>
    <cellStyle name="Warning Text 15 7 2 3" xfId="54408" xr:uid="{00000000-0005-0000-0000-0000B5D40000}"/>
    <cellStyle name="Warning Text 15 7 3" xfId="54409" xr:uid="{00000000-0005-0000-0000-0000B6D40000}"/>
    <cellStyle name="Warning Text 15 7 4" xfId="54410" xr:uid="{00000000-0005-0000-0000-0000B7D40000}"/>
    <cellStyle name="Warning Text 15 8" xfId="54411" xr:uid="{00000000-0005-0000-0000-0000B8D40000}"/>
    <cellStyle name="Warning Text 15 8 2" xfId="54412" xr:uid="{00000000-0005-0000-0000-0000B9D40000}"/>
    <cellStyle name="Warning Text 15 8 2 2" xfId="54413" xr:uid="{00000000-0005-0000-0000-0000BAD40000}"/>
    <cellStyle name="Warning Text 15 8 2 3" xfId="54414" xr:uid="{00000000-0005-0000-0000-0000BBD40000}"/>
    <cellStyle name="Warning Text 15 8 3" xfId="54415" xr:uid="{00000000-0005-0000-0000-0000BCD40000}"/>
    <cellStyle name="Warning Text 15 8 4" xfId="54416" xr:uid="{00000000-0005-0000-0000-0000BDD40000}"/>
    <cellStyle name="Warning Text 15 9" xfId="54417" xr:uid="{00000000-0005-0000-0000-0000BED40000}"/>
    <cellStyle name="Warning Text 15 9 2" xfId="54418" xr:uid="{00000000-0005-0000-0000-0000BFD40000}"/>
    <cellStyle name="Warning Text 15 9 2 2" xfId="54419" xr:uid="{00000000-0005-0000-0000-0000C0D40000}"/>
    <cellStyle name="Warning Text 15 9 2 3" xfId="54420" xr:uid="{00000000-0005-0000-0000-0000C1D40000}"/>
    <cellStyle name="Warning Text 15 9 3" xfId="54421" xr:uid="{00000000-0005-0000-0000-0000C2D40000}"/>
    <cellStyle name="Warning Text 15 9 4" xfId="54422" xr:uid="{00000000-0005-0000-0000-0000C3D40000}"/>
    <cellStyle name="Warning Text 16" xfId="54423" xr:uid="{00000000-0005-0000-0000-0000C4D40000}"/>
    <cellStyle name="Warning Text 16 10" xfId="54424" xr:uid="{00000000-0005-0000-0000-0000C5D40000}"/>
    <cellStyle name="Warning Text 16 10 2" xfId="54425" xr:uid="{00000000-0005-0000-0000-0000C6D40000}"/>
    <cellStyle name="Warning Text 16 10 3" xfId="54426" xr:uid="{00000000-0005-0000-0000-0000C7D40000}"/>
    <cellStyle name="Warning Text 16 11" xfId="54427" xr:uid="{00000000-0005-0000-0000-0000C8D40000}"/>
    <cellStyle name="Warning Text 16 11 2" xfId="54428" xr:uid="{00000000-0005-0000-0000-0000C9D40000}"/>
    <cellStyle name="Warning Text 16 11 3" xfId="54429" xr:uid="{00000000-0005-0000-0000-0000CAD40000}"/>
    <cellStyle name="Warning Text 16 12" xfId="54430" xr:uid="{00000000-0005-0000-0000-0000CBD40000}"/>
    <cellStyle name="Warning Text 16 12 2" xfId="54431" xr:uid="{00000000-0005-0000-0000-0000CCD40000}"/>
    <cellStyle name="Warning Text 16 12 3" xfId="54432" xr:uid="{00000000-0005-0000-0000-0000CDD40000}"/>
    <cellStyle name="Warning Text 16 13" xfId="54433" xr:uid="{00000000-0005-0000-0000-0000CED40000}"/>
    <cellStyle name="Warning Text 16 2" xfId="54434" xr:uid="{00000000-0005-0000-0000-0000CFD40000}"/>
    <cellStyle name="Warning Text 16 2 2" xfId="54435" xr:uid="{00000000-0005-0000-0000-0000D0D40000}"/>
    <cellStyle name="Warning Text 16 2 2 2" xfId="54436" xr:uid="{00000000-0005-0000-0000-0000D1D40000}"/>
    <cellStyle name="Warning Text 16 2 2 2 2" xfId="54437" xr:uid="{00000000-0005-0000-0000-0000D2D40000}"/>
    <cellStyle name="Warning Text 16 2 2 2 3" xfId="54438" xr:uid="{00000000-0005-0000-0000-0000D3D40000}"/>
    <cellStyle name="Warning Text 16 2 2 3" xfId="54439" xr:uid="{00000000-0005-0000-0000-0000D4D40000}"/>
    <cellStyle name="Warning Text 16 2 2 4" xfId="54440" xr:uid="{00000000-0005-0000-0000-0000D5D40000}"/>
    <cellStyle name="Warning Text 16 2 3" xfId="54441" xr:uid="{00000000-0005-0000-0000-0000D6D40000}"/>
    <cellStyle name="Warning Text 16 2 3 2" xfId="54442" xr:uid="{00000000-0005-0000-0000-0000D7D40000}"/>
    <cellStyle name="Warning Text 16 2 3 2 2" xfId="54443" xr:uid="{00000000-0005-0000-0000-0000D8D40000}"/>
    <cellStyle name="Warning Text 16 2 3 2 3" xfId="54444" xr:uid="{00000000-0005-0000-0000-0000D9D40000}"/>
    <cellStyle name="Warning Text 16 2 3 3" xfId="54445" xr:uid="{00000000-0005-0000-0000-0000DAD40000}"/>
    <cellStyle name="Warning Text 16 2 3 4" xfId="54446" xr:uid="{00000000-0005-0000-0000-0000DBD40000}"/>
    <cellStyle name="Warning Text 16 2 4" xfId="54447" xr:uid="{00000000-0005-0000-0000-0000DCD40000}"/>
    <cellStyle name="Warning Text 16 2 4 2" xfId="54448" xr:uid="{00000000-0005-0000-0000-0000DDD40000}"/>
    <cellStyle name="Warning Text 16 2 4 3" xfId="54449" xr:uid="{00000000-0005-0000-0000-0000DED40000}"/>
    <cellStyle name="Warning Text 16 2 5" xfId="54450" xr:uid="{00000000-0005-0000-0000-0000DFD40000}"/>
    <cellStyle name="Warning Text 16 2 5 2" xfId="54451" xr:uid="{00000000-0005-0000-0000-0000E0D40000}"/>
    <cellStyle name="Warning Text 16 2 5 3" xfId="54452" xr:uid="{00000000-0005-0000-0000-0000E1D40000}"/>
    <cellStyle name="Warning Text 16 2 6" xfId="54453" xr:uid="{00000000-0005-0000-0000-0000E2D40000}"/>
    <cellStyle name="Warning Text 16 2 7" xfId="54454" xr:uid="{00000000-0005-0000-0000-0000E3D40000}"/>
    <cellStyle name="Warning Text 16 3" xfId="54455" xr:uid="{00000000-0005-0000-0000-0000E4D40000}"/>
    <cellStyle name="Warning Text 16 3 2" xfId="54456" xr:uid="{00000000-0005-0000-0000-0000E5D40000}"/>
    <cellStyle name="Warning Text 16 3 2 2" xfId="54457" xr:uid="{00000000-0005-0000-0000-0000E6D40000}"/>
    <cellStyle name="Warning Text 16 3 2 2 2" xfId="54458" xr:uid="{00000000-0005-0000-0000-0000E7D40000}"/>
    <cellStyle name="Warning Text 16 3 2 2 3" xfId="54459" xr:uid="{00000000-0005-0000-0000-0000E8D40000}"/>
    <cellStyle name="Warning Text 16 3 2 3" xfId="54460" xr:uid="{00000000-0005-0000-0000-0000E9D40000}"/>
    <cellStyle name="Warning Text 16 3 2 4" xfId="54461" xr:uid="{00000000-0005-0000-0000-0000EAD40000}"/>
    <cellStyle name="Warning Text 16 3 3" xfId="54462" xr:uid="{00000000-0005-0000-0000-0000EBD40000}"/>
    <cellStyle name="Warning Text 16 3 3 2" xfId="54463" xr:uid="{00000000-0005-0000-0000-0000ECD40000}"/>
    <cellStyle name="Warning Text 16 3 3 2 2" xfId="54464" xr:uid="{00000000-0005-0000-0000-0000EDD40000}"/>
    <cellStyle name="Warning Text 16 3 3 2 3" xfId="54465" xr:uid="{00000000-0005-0000-0000-0000EED40000}"/>
    <cellStyle name="Warning Text 16 3 3 3" xfId="54466" xr:uid="{00000000-0005-0000-0000-0000EFD40000}"/>
    <cellStyle name="Warning Text 16 3 3 4" xfId="54467" xr:uid="{00000000-0005-0000-0000-0000F0D40000}"/>
    <cellStyle name="Warning Text 16 3 4" xfId="54468" xr:uid="{00000000-0005-0000-0000-0000F1D40000}"/>
    <cellStyle name="Warning Text 16 3 4 2" xfId="54469" xr:uid="{00000000-0005-0000-0000-0000F2D40000}"/>
    <cellStyle name="Warning Text 16 3 4 3" xfId="54470" xr:uid="{00000000-0005-0000-0000-0000F3D40000}"/>
    <cellStyle name="Warning Text 16 3 5" xfId="54471" xr:uid="{00000000-0005-0000-0000-0000F4D40000}"/>
    <cellStyle name="Warning Text 16 3 6" xfId="54472" xr:uid="{00000000-0005-0000-0000-0000F5D40000}"/>
    <cellStyle name="Warning Text 16 4" xfId="54473" xr:uid="{00000000-0005-0000-0000-0000F6D40000}"/>
    <cellStyle name="Warning Text 16 4 2" xfId="54474" xr:uid="{00000000-0005-0000-0000-0000F7D40000}"/>
    <cellStyle name="Warning Text 16 4 2 2" xfId="54475" xr:uid="{00000000-0005-0000-0000-0000F8D40000}"/>
    <cellStyle name="Warning Text 16 4 2 2 2" xfId="54476" xr:uid="{00000000-0005-0000-0000-0000F9D40000}"/>
    <cellStyle name="Warning Text 16 4 2 2 3" xfId="54477" xr:uid="{00000000-0005-0000-0000-0000FAD40000}"/>
    <cellStyle name="Warning Text 16 4 2 3" xfId="54478" xr:uid="{00000000-0005-0000-0000-0000FBD40000}"/>
    <cellStyle name="Warning Text 16 4 2 4" xfId="54479" xr:uid="{00000000-0005-0000-0000-0000FCD40000}"/>
    <cellStyle name="Warning Text 16 4 3" xfId="54480" xr:uid="{00000000-0005-0000-0000-0000FDD40000}"/>
    <cellStyle name="Warning Text 16 4 3 2" xfId="54481" xr:uid="{00000000-0005-0000-0000-0000FED40000}"/>
    <cellStyle name="Warning Text 16 4 3 2 2" xfId="54482" xr:uid="{00000000-0005-0000-0000-0000FFD40000}"/>
    <cellStyle name="Warning Text 16 4 3 2 3" xfId="54483" xr:uid="{00000000-0005-0000-0000-000000D50000}"/>
    <cellStyle name="Warning Text 16 4 3 3" xfId="54484" xr:uid="{00000000-0005-0000-0000-000001D50000}"/>
    <cellStyle name="Warning Text 16 4 3 4" xfId="54485" xr:uid="{00000000-0005-0000-0000-000002D50000}"/>
    <cellStyle name="Warning Text 16 4 4" xfId="54486" xr:uid="{00000000-0005-0000-0000-000003D50000}"/>
    <cellStyle name="Warning Text 16 4 4 2" xfId="54487" xr:uid="{00000000-0005-0000-0000-000004D50000}"/>
    <cellStyle name="Warning Text 16 4 4 3" xfId="54488" xr:uid="{00000000-0005-0000-0000-000005D50000}"/>
    <cellStyle name="Warning Text 16 4 5" xfId="54489" xr:uid="{00000000-0005-0000-0000-000006D50000}"/>
    <cellStyle name="Warning Text 16 4 6" xfId="54490" xr:uid="{00000000-0005-0000-0000-000007D50000}"/>
    <cellStyle name="Warning Text 16 5" xfId="54491" xr:uid="{00000000-0005-0000-0000-000008D50000}"/>
    <cellStyle name="Warning Text 16 5 2" xfId="54492" xr:uid="{00000000-0005-0000-0000-000009D50000}"/>
    <cellStyle name="Warning Text 16 5 2 2" xfId="54493" xr:uid="{00000000-0005-0000-0000-00000AD50000}"/>
    <cellStyle name="Warning Text 16 5 2 2 2" xfId="54494" xr:uid="{00000000-0005-0000-0000-00000BD50000}"/>
    <cellStyle name="Warning Text 16 5 2 2 3" xfId="54495" xr:uid="{00000000-0005-0000-0000-00000CD50000}"/>
    <cellStyle name="Warning Text 16 5 2 3" xfId="54496" xr:uid="{00000000-0005-0000-0000-00000DD50000}"/>
    <cellStyle name="Warning Text 16 5 2 4" xfId="54497" xr:uid="{00000000-0005-0000-0000-00000ED50000}"/>
    <cellStyle name="Warning Text 16 5 3" xfId="54498" xr:uid="{00000000-0005-0000-0000-00000FD50000}"/>
    <cellStyle name="Warning Text 16 5 3 2" xfId="54499" xr:uid="{00000000-0005-0000-0000-000010D50000}"/>
    <cellStyle name="Warning Text 16 5 3 2 2" xfId="54500" xr:uid="{00000000-0005-0000-0000-000011D50000}"/>
    <cellStyle name="Warning Text 16 5 3 2 3" xfId="54501" xr:uid="{00000000-0005-0000-0000-000012D50000}"/>
    <cellStyle name="Warning Text 16 5 3 3" xfId="54502" xr:uid="{00000000-0005-0000-0000-000013D50000}"/>
    <cellStyle name="Warning Text 16 5 3 4" xfId="54503" xr:uid="{00000000-0005-0000-0000-000014D50000}"/>
    <cellStyle name="Warning Text 16 5 4" xfId="54504" xr:uid="{00000000-0005-0000-0000-000015D50000}"/>
    <cellStyle name="Warning Text 16 5 4 2" xfId="54505" xr:uid="{00000000-0005-0000-0000-000016D50000}"/>
    <cellStyle name="Warning Text 16 5 4 2 2" xfId="54506" xr:uid="{00000000-0005-0000-0000-000017D50000}"/>
    <cellStyle name="Warning Text 16 5 4 2 3" xfId="54507" xr:uid="{00000000-0005-0000-0000-000018D50000}"/>
    <cellStyle name="Warning Text 16 5 4 3" xfId="54508" xr:uid="{00000000-0005-0000-0000-000019D50000}"/>
    <cellStyle name="Warning Text 16 5 4 4" xfId="54509" xr:uid="{00000000-0005-0000-0000-00001AD50000}"/>
    <cellStyle name="Warning Text 16 5 5" xfId="54510" xr:uid="{00000000-0005-0000-0000-00001BD50000}"/>
    <cellStyle name="Warning Text 16 5 5 2" xfId="54511" xr:uid="{00000000-0005-0000-0000-00001CD50000}"/>
    <cellStyle name="Warning Text 16 5 5 3" xfId="54512" xr:uid="{00000000-0005-0000-0000-00001DD50000}"/>
    <cellStyle name="Warning Text 16 5 6" xfId="54513" xr:uid="{00000000-0005-0000-0000-00001ED50000}"/>
    <cellStyle name="Warning Text 16 5 7" xfId="54514" xr:uid="{00000000-0005-0000-0000-00001FD50000}"/>
    <cellStyle name="Warning Text 16 6" xfId="54515" xr:uid="{00000000-0005-0000-0000-000020D50000}"/>
    <cellStyle name="Warning Text 16 6 2" xfId="54516" xr:uid="{00000000-0005-0000-0000-000021D50000}"/>
    <cellStyle name="Warning Text 16 6 2 2" xfId="54517" xr:uid="{00000000-0005-0000-0000-000022D50000}"/>
    <cellStyle name="Warning Text 16 6 2 2 2" xfId="54518" xr:uid="{00000000-0005-0000-0000-000023D50000}"/>
    <cellStyle name="Warning Text 16 6 2 2 3" xfId="54519" xr:uid="{00000000-0005-0000-0000-000024D50000}"/>
    <cellStyle name="Warning Text 16 6 2 3" xfId="54520" xr:uid="{00000000-0005-0000-0000-000025D50000}"/>
    <cellStyle name="Warning Text 16 6 2 4" xfId="54521" xr:uid="{00000000-0005-0000-0000-000026D50000}"/>
    <cellStyle name="Warning Text 16 6 3" xfId="54522" xr:uid="{00000000-0005-0000-0000-000027D50000}"/>
    <cellStyle name="Warning Text 16 6 3 2" xfId="54523" xr:uid="{00000000-0005-0000-0000-000028D50000}"/>
    <cellStyle name="Warning Text 16 6 3 2 2" xfId="54524" xr:uid="{00000000-0005-0000-0000-000029D50000}"/>
    <cellStyle name="Warning Text 16 6 3 2 3" xfId="54525" xr:uid="{00000000-0005-0000-0000-00002AD50000}"/>
    <cellStyle name="Warning Text 16 6 3 3" xfId="54526" xr:uid="{00000000-0005-0000-0000-00002BD50000}"/>
    <cellStyle name="Warning Text 16 6 3 4" xfId="54527" xr:uid="{00000000-0005-0000-0000-00002CD50000}"/>
    <cellStyle name="Warning Text 16 6 4" xfId="54528" xr:uid="{00000000-0005-0000-0000-00002DD50000}"/>
    <cellStyle name="Warning Text 16 6 4 2" xfId="54529" xr:uid="{00000000-0005-0000-0000-00002ED50000}"/>
    <cellStyle name="Warning Text 16 6 4 3" xfId="54530" xr:uid="{00000000-0005-0000-0000-00002FD50000}"/>
    <cellStyle name="Warning Text 16 6 5" xfId="54531" xr:uid="{00000000-0005-0000-0000-000030D50000}"/>
    <cellStyle name="Warning Text 16 6 6" xfId="54532" xr:uid="{00000000-0005-0000-0000-000031D50000}"/>
    <cellStyle name="Warning Text 16 7" xfId="54533" xr:uid="{00000000-0005-0000-0000-000032D50000}"/>
    <cellStyle name="Warning Text 16 7 2" xfId="54534" xr:uid="{00000000-0005-0000-0000-000033D50000}"/>
    <cellStyle name="Warning Text 16 7 2 2" xfId="54535" xr:uid="{00000000-0005-0000-0000-000034D50000}"/>
    <cellStyle name="Warning Text 16 7 2 3" xfId="54536" xr:uid="{00000000-0005-0000-0000-000035D50000}"/>
    <cellStyle name="Warning Text 16 7 3" xfId="54537" xr:uid="{00000000-0005-0000-0000-000036D50000}"/>
    <cellStyle name="Warning Text 16 7 4" xfId="54538" xr:uid="{00000000-0005-0000-0000-000037D50000}"/>
    <cellStyle name="Warning Text 16 8" xfId="54539" xr:uid="{00000000-0005-0000-0000-000038D50000}"/>
    <cellStyle name="Warning Text 16 8 2" xfId="54540" xr:uid="{00000000-0005-0000-0000-000039D50000}"/>
    <cellStyle name="Warning Text 16 8 2 2" xfId="54541" xr:uid="{00000000-0005-0000-0000-00003AD50000}"/>
    <cellStyle name="Warning Text 16 8 2 3" xfId="54542" xr:uid="{00000000-0005-0000-0000-00003BD50000}"/>
    <cellStyle name="Warning Text 16 8 3" xfId="54543" xr:uid="{00000000-0005-0000-0000-00003CD50000}"/>
    <cellStyle name="Warning Text 16 8 4" xfId="54544" xr:uid="{00000000-0005-0000-0000-00003DD50000}"/>
    <cellStyle name="Warning Text 16 9" xfId="54545" xr:uid="{00000000-0005-0000-0000-00003ED50000}"/>
    <cellStyle name="Warning Text 16 9 2" xfId="54546" xr:uid="{00000000-0005-0000-0000-00003FD50000}"/>
    <cellStyle name="Warning Text 16 9 2 2" xfId="54547" xr:uid="{00000000-0005-0000-0000-000040D50000}"/>
    <cellStyle name="Warning Text 16 9 2 3" xfId="54548" xr:uid="{00000000-0005-0000-0000-000041D50000}"/>
    <cellStyle name="Warning Text 16 9 3" xfId="54549" xr:uid="{00000000-0005-0000-0000-000042D50000}"/>
    <cellStyle name="Warning Text 16 9 4" xfId="54550" xr:uid="{00000000-0005-0000-0000-000043D50000}"/>
    <cellStyle name="Warning Text 17" xfId="54551" xr:uid="{00000000-0005-0000-0000-000044D50000}"/>
    <cellStyle name="Warning Text 17 10" xfId="54552" xr:uid="{00000000-0005-0000-0000-000045D50000}"/>
    <cellStyle name="Warning Text 17 10 2" xfId="54553" xr:uid="{00000000-0005-0000-0000-000046D50000}"/>
    <cellStyle name="Warning Text 17 10 3" xfId="54554" xr:uid="{00000000-0005-0000-0000-000047D50000}"/>
    <cellStyle name="Warning Text 17 11" xfId="54555" xr:uid="{00000000-0005-0000-0000-000048D50000}"/>
    <cellStyle name="Warning Text 17 11 2" xfId="54556" xr:uid="{00000000-0005-0000-0000-000049D50000}"/>
    <cellStyle name="Warning Text 17 11 3" xfId="54557" xr:uid="{00000000-0005-0000-0000-00004AD50000}"/>
    <cellStyle name="Warning Text 17 12" xfId="54558" xr:uid="{00000000-0005-0000-0000-00004BD50000}"/>
    <cellStyle name="Warning Text 17 12 2" xfId="54559" xr:uid="{00000000-0005-0000-0000-00004CD50000}"/>
    <cellStyle name="Warning Text 17 12 3" xfId="54560" xr:uid="{00000000-0005-0000-0000-00004DD50000}"/>
    <cellStyle name="Warning Text 17 13" xfId="54561" xr:uid="{00000000-0005-0000-0000-00004ED50000}"/>
    <cellStyle name="Warning Text 17 2" xfId="54562" xr:uid="{00000000-0005-0000-0000-00004FD50000}"/>
    <cellStyle name="Warning Text 17 2 2" xfId="54563" xr:uid="{00000000-0005-0000-0000-000050D50000}"/>
    <cellStyle name="Warning Text 17 2 2 2" xfId="54564" xr:uid="{00000000-0005-0000-0000-000051D50000}"/>
    <cellStyle name="Warning Text 17 2 2 2 2" xfId="54565" xr:uid="{00000000-0005-0000-0000-000052D50000}"/>
    <cellStyle name="Warning Text 17 2 2 2 3" xfId="54566" xr:uid="{00000000-0005-0000-0000-000053D50000}"/>
    <cellStyle name="Warning Text 17 2 2 3" xfId="54567" xr:uid="{00000000-0005-0000-0000-000054D50000}"/>
    <cellStyle name="Warning Text 17 2 2 4" xfId="54568" xr:uid="{00000000-0005-0000-0000-000055D50000}"/>
    <cellStyle name="Warning Text 17 2 3" xfId="54569" xr:uid="{00000000-0005-0000-0000-000056D50000}"/>
    <cellStyle name="Warning Text 17 2 3 2" xfId="54570" xr:uid="{00000000-0005-0000-0000-000057D50000}"/>
    <cellStyle name="Warning Text 17 2 3 2 2" xfId="54571" xr:uid="{00000000-0005-0000-0000-000058D50000}"/>
    <cellStyle name="Warning Text 17 2 3 2 3" xfId="54572" xr:uid="{00000000-0005-0000-0000-000059D50000}"/>
    <cellStyle name="Warning Text 17 2 3 3" xfId="54573" xr:uid="{00000000-0005-0000-0000-00005AD50000}"/>
    <cellStyle name="Warning Text 17 2 3 4" xfId="54574" xr:uid="{00000000-0005-0000-0000-00005BD50000}"/>
    <cellStyle name="Warning Text 17 2 4" xfId="54575" xr:uid="{00000000-0005-0000-0000-00005CD50000}"/>
    <cellStyle name="Warning Text 17 2 4 2" xfId="54576" xr:uid="{00000000-0005-0000-0000-00005DD50000}"/>
    <cellStyle name="Warning Text 17 2 4 3" xfId="54577" xr:uid="{00000000-0005-0000-0000-00005ED50000}"/>
    <cellStyle name="Warning Text 17 2 5" xfId="54578" xr:uid="{00000000-0005-0000-0000-00005FD50000}"/>
    <cellStyle name="Warning Text 17 2 5 2" xfId="54579" xr:uid="{00000000-0005-0000-0000-000060D50000}"/>
    <cellStyle name="Warning Text 17 2 5 3" xfId="54580" xr:uid="{00000000-0005-0000-0000-000061D50000}"/>
    <cellStyle name="Warning Text 17 2 6" xfId="54581" xr:uid="{00000000-0005-0000-0000-000062D50000}"/>
    <cellStyle name="Warning Text 17 2 7" xfId="54582" xr:uid="{00000000-0005-0000-0000-000063D50000}"/>
    <cellStyle name="Warning Text 17 3" xfId="54583" xr:uid="{00000000-0005-0000-0000-000064D50000}"/>
    <cellStyle name="Warning Text 17 3 2" xfId="54584" xr:uid="{00000000-0005-0000-0000-000065D50000}"/>
    <cellStyle name="Warning Text 17 3 2 2" xfId="54585" xr:uid="{00000000-0005-0000-0000-000066D50000}"/>
    <cellStyle name="Warning Text 17 3 2 2 2" xfId="54586" xr:uid="{00000000-0005-0000-0000-000067D50000}"/>
    <cellStyle name="Warning Text 17 3 2 2 3" xfId="54587" xr:uid="{00000000-0005-0000-0000-000068D50000}"/>
    <cellStyle name="Warning Text 17 3 2 3" xfId="54588" xr:uid="{00000000-0005-0000-0000-000069D50000}"/>
    <cellStyle name="Warning Text 17 3 2 4" xfId="54589" xr:uid="{00000000-0005-0000-0000-00006AD50000}"/>
    <cellStyle name="Warning Text 17 3 3" xfId="54590" xr:uid="{00000000-0005-0000-0000-00006BD50000}"/>
    <cellStyle name="Warning Text 17 3 3 2" xfId="54591" xr:uid="{00000000-0005-0000-0000-00006CD50000}"/>
    <cellStyle name="Warning Text 17 3 3 2 2" xfId="54592" xr:uid="{00000000-0005-0000-0000-00006DD50000}"/>
    <cellStyle name="Warning Text 17 3 3 2 3" xfId="54593" xr:uid="{00000000-0005-0000-0000-00006ED50000}"/>
    <cellStyle name="Warning Text 17 3 3 3" xfId="54594" xr:uid="{00000000-0005-0000-0000-00006FD50000}"/>
    <cellStyle name="Warning Text 17 3 3 4" xfId="54595" xr:uid="{00000000-0005-0000-0000-000070D50000}"/>
    <cellStyle name="Warning Text 17 3 4" xfId="54596" xr:uid="{00000000-0005-0000-0000-000071D50000}"/>
    <cellStyle name="Warning Text 17 3 4 2" xfId="54597" xr:uid="{00000000-0005-0000-0000-000072D50000}"/>
    <cellStyle name="Warning Text 17 3 4 3" xfId="54598" xr:uid="{00000000-0005-0000-0000-000073D50000}"/>
    <cellStyle name="Warning Text 17 3 5" xfId="54599" xr:uid="{00000000-0005-0000-0000-000074D50000}"/>
    <cellStyle name="Warning Text 17 3 6" xfId="54600" xr:uid="{00000000-0005-0000-0000-000075D50000}"/>
    <cellStyle name="Warning Text 17 4" xfId="54601" xr:uid="{00000000-0005-0000-0000-000076D50000}"/>
    <cellStyle name="Warning Text 17 4 2" xfId="54602" xr:uid="{00000000-0005-0000-0000-000077D50000}"/>
    <cellStyle name="Warning Text 17 4 2 2" xfId="54603" xr:uid="{00000000-0005-0000-0000-000078D50000}"/>
    <cellStyle name="Warning Text 17 4 2 2 2" xfId="54604" xr:uid="{00000000-0005-0000-0000-000079D50000}"/>
    <cellStyle name="Warning Text 17 4 2 2 3" xfId="54605" xr:uid="{00000000-0005-0000-0000-00007AD50000}"/>
    <cellStyle name="Warning Text 17 4 2 3" xfId="54606" xr:uid="{00000000-0005-0000-0000-00007BD50000}"/>
    <cellStyle name="Warning Text 17 4 2 4" xfId="54607" xr:uid="{00000000-0005-0000-0000-00007CD50000}"/>
    <cellStyle name="Warning Text 17 4 3" xfId="54608" xr:uid="{00000000-0005-0000-0000-00007DD50000}"/>
    <cellStyle name="Warning Text 17 4 3 2" xfId="54609" xr:uid="{00000000-0005-0000-0000-00007ED50000}"/>
    <cellStyle name="Warning Text 17 4 3 2 2" xfId="54610" xr:uid="{00000000-0005-0000-0000-00007FD50000}"/>
    <cellStyle name="Warning Text 17 4 3 2 3" xfId="54611" xr:uid="{00000000-0005-0000-0000-000080D50000}"/>
    <cellStyle name="Warning Text 17 4 3 3" xfId="54612" xr:uid="{00000000-0005-0000-0000-000081D50000}"/>
    <cellStyle name="Warning Text 17 4 3 4" xfId="54613" xr:uid="{00000000-0005-0000-0000-000082D50000}"/>
    <cellStyle name="Warning Text 17 4 4" xfId="54614" xr:uid="{00000000-0005-0000-0000-000083D50000}"/>
    <cellStyle name="Warning Text 17 4 4 2" xfId="54615" xr:uid="{00000000-0005-0000-0000-000084D50000}"/>
    <cellStyle name="Warning Text 17 4 4 3" xfId="54616" xr:uid="{00000000-0005-0000-0000-000085D50000}"/>
    <cellStyle name="Warning Text 17 4 5" xfId="54617" xr:uid="{00000000-0005-0000-0000-000086D50000}"/>
    <cellStyle name="Warning Text 17 4 6" xfId="54618" xr:uid="{00000000-0005-0000-0000-000087D50000}"/>
    <cellStyle name="Warning Text 17 5" xfId="54619" xr:uid="{00000000-0005-0000-0000-000088D50000}"/>
    <cellStyle name="Warning Text 17 5 2" xfId="54620" xr:uid="{00000000-0005-0000-0000-000089D50000}"/>
    <cellStyle name="Warning Text 17 5 2 2" xfId="54621" xr:uid="{00000000-0005-0000-0000-00008AD50000}"/>
    <cellStyle name="Warning Text 17 5 2 2 2" xfId="54622" xr:uid="{00000000-0005-0000-0000-00008BD50000}"/>
    <cellStyle name="Warning Text 17 5 2 2 3" xfId="54623" xr:uid="{00000000-0005-0000-0000-00008CD50000}"/>
    <cellStyle name="Warning Text 17 5 2 3" xfId="54624" xr:uid="{00000000-0005-0000-0000-00008DD50000}"/>
    <cellStyle name="Warning Text 17 5 2 4" xfId="54625" xr:uid="{00000000-0005-0000-0000-00008ED50000}"/>
    <cellStyle name="Warning Text 17 5 3" xfId="54626" xr:uid="{00000000-0005-0000-0000-00008FD50000}"/>
    <cellStyle name="Warning Text 17 5 3 2" xfId="54627" xr:uid="{00000000-0005-0000-0000-000090D50000}"/>
    <cellStyle name="Warning Text 17 5 3 2 2" xfId="54628" xr:uid="{00000000-0005-0000-0000-000091D50000}"/>
    <cellStyle name="Warning Text 17 5 3 2 3" xfId="54629" xr:uid="{00000000-0005-0000-0000-000092D50000}"/>
    <cellStyle name="Warning Text 17 5 3 3" xfId="54630" xr:uid="{00000000-0005-0000-0000-000093D50000}"/>
    <cellStyle name="Warning Text 17 5 3 4" xfId="54631" xr:uid="{00000000-0005-0000-0000-000094D50000}"/>
    <cellStyle name="Warning Text 17 5 4" xfId="54632" xr:uid="{00000000-0005-0000-0000-000095D50000}"/>
    <cellStyle name="Warning Text 17 5 4 2" xfId="54633" xr:uid="{00000000-0005-0000-0000-000096D50000}"/>
    <cellStyle name="Warning Text 17 5 4 2 2" xfId="54634" xr:uid="{00000000-0005-0000-0000-000097D50000}"/>
    <cellStyle name="Warning Text 17 5 4 2 3" xfId="54635" xr:uid="{00000000-0005-0000-0000-000098D50000}"/>
    <cellStyle name="Warning Text 17 5 4 3" xfId="54636" xr:uid="{00000000-0005-0000-0000-000099D50000}"/>
    <cellStyle name="Warning Text 17 5 4 4" xfId="54637" xr:uid="{00000000-0005-0000-0000-00009AD50000}"/>
    <cellStyle name="Warning Text 17 5 5" xfId="54638" xr:uid="{00000000-0005-0000-0000-00009BD50000}"/>
    <cellStyle name="Warning Text 17 5 5 2" xfId="54639" xr:uid="{00000000-0005-0000-0000-00009CD50000}"/>
    <cellStyle name="Warning Text 17 5 5 3" xfId="54640" xr:uid="{00000000-0005-0000-0000-00009DD50000}"/>
    <cellStyle name="Warning Text 17 5 6" xfId="54641" xr:uid="{00000000-0005-0000-0000-00009ED50000}"/>
    <cellStyle name="Warning Text 17 5 7" xfId="54642" xr:uid="{00000000-0005-0000-0000-00009FD50000}"/>
    <cellStyle name="Warning Text 17 6" xfId="54643" xr:uid="{00000000-0005-0000-0000-0000A0D50000}"/>
    <cellStyle name="Warning Text 17 6 2" xfId="54644" xr:uid="{00000000-0005-0000-0000-0000A1D50000}"/>
    <cellStyle name="Warning Text 17 6 2 2" xfId="54645" xr:uid="{00000000-0005-0000-0000-0000A2D50000}"/>
    <cellStyle name="Warning Text 17 6 2 2 2" xfId="54646" xr:uid="{00000000-0005-0000-0000-0000A3D50000}"/>
    <cellStyle name="Warning Text 17 6 2 2 3" xfId="54647" xr:uid="{00000000-0005-0000-0000-0000A4D50000}"/>
    <cellStyle name="Warning Text 17 6 2 3" xfId="54648" xr:uid="{00000000-0005-0000-0000-0000A5D50000}"/>
    <cellStyle name="Warning Text 17 6 2 4" xfId="54649" xr:uid="{00000000-0005-0000-0000-0000A6D50000}"/>
    <cellStyle name="Warning Text 17 6 3" xfId="54650" xr:uid="{00000000-0005-0000-0000-0000A7D50000}"/>
    <cellStyle name="Warning Text 17 6 3 2" xfId="54651" xr:uid="{00000000-0005-0000-0000-0000A8D50000}"/>
    <cellStyle name="Warning Text 17 6 3 2 2" xfId="54652" xr:uid="{00000000-0005-0000-0000-0000A9D50000}"/>
    <cellStyle name="Warning Text 17 6 3 2 3" xfId="54653" xr:uid="{00000000-0005-0000-0000-0000AAD50000}"/>
    <cellStyle name="Warning Text 17 6 3 3" xfId="54654" xr:uid="{00000000-0005-0000-0000-0000ABD50000}"/>
    <cellStyle name="Warning Text 17 6 3 4" xfId="54655" xr:uid="{00000000-0005-0000-0000-0000ACD50000}"/>
    <cellStyle name="Warning Text 17 6 4" xfId="54656" xr:uid="{00000000-0005-0000-0000-0000ADD50000}"/>
    <cellStyle name="Warning Text 17 6 4 2" xfId="54657" xr:uid="{00000000-0005-0000-0000-0000AED50000}"/>
    <cellStyle name="Warning Text 17 6 4 3" xfId="54658" xr:uid="{00000000-0005-0000-0000-0000AFD50000}"/>
    <cellStyle name="Warning Text 17 6 5" xfId="54659" xr:uid="{00000000-0005-0000-0000-0000B0D50000}"/>
    <cellStyle name="Warning Text 17 6 6" xfId="54660" xr:uid="{00000000-0005-0000-0000-0000B1D50000}"/>
    <cellStyle name="Warning Text 17 7" xfId="54661" xr:uid="{00000000-0005-0000-0000-0000B2D50000}"/>
    <cellStyle name="Warning Text 17 7 2" xfId="54662" xr:uid="{00000000-0005-0000-0000-0000B3D50000}"/>
    <cellStyle name="Warning Text 17 7 2 2" xfId="54663" xr:uid="{00000000-0005-0000-0000-0000B4D50000}"/>
    <cellStyle name="Warning Text 17 7 2 3" xfId="54664" xr:uid="{00000000-0005-0000-0000-0000B5D50000}"/>
    <cellStyle name="Warning Text 17 7 3" xfId="54665" xr:uid="{00000000-0005-0000-0000-0000B6D50000}"/>
    <cellStyle name="Warning Text 17 7 4" xfId="54666" xr:uid="{00000000-0005-0000-0000-0000B7D50000}"/>
    <cellStyle name="Warning Text 17 8" xfId="54667" xr:uid="{00000000-0005-0000-0000-0000B8D50000}"/>
    <cellStyle name="Warning Text 17 8 2" xfId="54668" xr:uid="{00000000-0005-0000-0000-0000B9D50000}"/>
    <cellStyle name="Warning Text 17 8 2 2" xfId="54669" xr:uid="{00000000-0005-0000-0000-0000BAD50000}"/>
    <cellStyle name="Warning Text 17 8 2 3" xfId="54670" xr:uid="{00000000-0005-0000-0000-0000BBD50000}"/>
    <cellStyle name="Warning Text 17 8 3" xfId="54671" xr:uid="{00000000-0005-0000-0000-0000BCD50000}"/>
    <cellStyle name="Warning Text 17 8 4" xfId="54672" xr:uid="{00000000-0005-0000-0000-0000BDD50000}"/>
    <cellStyle name="Warning Text 17 9" xfId="54673" xr:uid="{00000000-0005-0000-0000-0000BED50000}"/>
    <cellStyle name="Warning Text 17 9 2" xfId="54674" xr:uid="{00000000-0005-0000-0000-0000BFD50000}"/>
    <cellStyle name="Warning Text 17 9 2 2" xfId="54675" xr:uid="{00000000-0005-0000-0000-0000C0D50000}"/>
    <cellStyle name="Warning Text 17 9 2 3" xfId="54676" xr:uid="{00000000-0005-0000-0000-0000C1D50000}"/>
    <cellStyle name="Warning Text 17 9 3" xfId="54677" xr:uid="{00000000-0005-0000-0000-0000C2D50000}"/>
    <cellStyle name="Warning Text 17 9 4" xfId="54678" xr:uid="{00000000-0005-0000-0000-0000C3D50000}"/>
    <cellStyle name="Warning Text 18" xfId="54679" xr:uid="{00000000-0005-0000-0000-0000C4D50000}"/>
    <cellStyle name="Warning Text 18 10" xfId="54680" xr:uid="{00000000-0005-0000-0000-0000C5D50000}"/>
    <cellStyle name="Warning Text 18 10 2" xfId="54681" xr:uid="{00000000-0005-0000-0000-0000C6D50000}"/>
    <cellStyle name="Warning Text 18 10 3" xfId="54682" xr:uid="{00000000-0005-0000-0000-0000C7D50000}"/>
    <cellStyle name="Warning Text 18 11" xfId="54683" xr:uid="{00000000-0005-0000-0000-0000C8D50000}"/>
    <cellStyle name="Warning Text 18 11 2" xfId="54684" xr:uid="{00000000-0005-0000-0000-0000C9D50000}"/>
    <cellStyle name="Warning Text 18 11 3" xfId="54685" xr:uid="{00000000-0005-0000-0000-0000CAD50000}"/>
    <cellStyle name="Warning Text 18 12" xfId="54686" xr:uid="{00000000-0005-0000-0000-0000CBD50000}"/>
    <cellStyle name="Warning Text 18 12 2" xfId="54687" xr:uid="{00000000-0005-0000-0000-0000CCD50000}"/>
    <cellStyle name="Warning Text 18 12 3" xfId="54688" xr:uid="{00000000-0005-0000-0000-0000CDD50000}"/>
    <cellStyle name="Warning Text 18 13" xfId="54689" xr:uid="{00000000-0005-0000-0000-0000CED50000}"/>
    <cellStyle name="Warning Text 18 2" xfId="54690" xr:uid="{00000000-0005-0000-0000-0000CFD50000}"/>
    <cellStyle name="Warning Text 18 2 2" xfId="54691" xr:uid="{00000000-0005-0000-0000-0000D0D50000}"/>
    <cellStyle name="Warning Text 18 2 2 2" xfId="54692" xr:uid="{00000000-0005-0000-0000-0000D1D50000}"/>
    <cellStyle name="Warning Text 18 2 2 2 2" xfId="54693" xr:uid="{00000000-0005-0000-0000-0000D2D50000}"/>
    <cellStyle name="Warning Text 18 2 2 2 3" xfId="54694" xr:uid="{00000000-0005-0000-0000-0000D3D50000}"/>
    <cellStyle name="Warning Text 18 2 2 3" xfId="54695" xr:uid="{00000000-0005-0000-0000-0000D4D50000}"/>
    <cellStyle name="Warning Text 18 2 2 4" xfId="54696" xr:uid="{00000000-0005-0000-0000-0000D5D50000}"/>
    <cellStyle name="Warning Text 18 2 3" xfId="54697" xr:uid="{00000000-0005-0000-0000-0000D6D50000}"/>
    <cellStyle name="Warning Text 18 2 3 2" xfId="54698" xr:uid="{00000000-0005-0000-0000-0000D7D50000}"/>
    <cellStyle name="Warning Text 18 2 3 2 2" xfId="54699" xr:uid="{00000000-0005-0000-0000-0000D8D50000}"/>
    <cellStyle name="Warning Text 18 2 3 2 3" xfId="54700" xr:uid="{00000000-0005-0000-0000-0000D9D50000}"/>
    <cellStyle name="Warning Text 18 2 3 3" xfId="54701" xr:uid="{00000000-0005-0000-0000-0000DAD50000}"/>
    <cellStyle name="Warning Text 18 2 3 4" xfId="54702" xr:uid="{00000000-0005-0000-0000-0000DBD50000}"/>
    <cellStyle name="Warning Text 18 2 4" xfId="54703" xr:uid="{00000000-0005-0000-0000-0000DCD50000}"/>
    <cellStyle name="Warning Text 18 2 4 2" xfId="54704" xr:uid="{00000000-0005-0000-0000-0000DDD50000}"/>
    <cellStyle name="Warning Text 18 2 4 3" xfId="54705" xr:uid="{00000000-0005-0000-0000-0000DED50000}"/>
    <cellStyle name="Warning Text 18 2 5" xfId="54706" xr:uid="{00000000-0005-0000-0000-0000DFD50000}"/>
    <cellStyle name="Warning Text 18 2 5 2" xfId="54707" xr:uid="{00000000-0005-0000-0000-0000E0D50000}"/>
    <cellStyle name="Warning Text 18 2 5 3" xfId="54708" xr:uid="{00000000-0005-0000-0000-0000E1D50000}"/>
    <cellStyle name="Warning Text 18 2 6" xfId="54709" xr:uid="{00000000-0005-0000-0000-0000E2D50000}"/>
    <cellStyle name="Warning Text 18 2 7" xfId="54710" xr:uid="{00000000-0005-0000-0000-0000E3D50000}"/>
    <cellStyle name="Warning Text 18 3" xfId="54711" xr:uid="{00000000-0005-0000-0000-0000E4D50000}"/>
    <cellStyle name="Warning Text 18 3 2" xfId="54712" xr:uid="{00000000-0005-0000-0000-0000E5D50000}"/>
    <cellStyle name="Warning Text 18 3 2 2" xfId="54713" xr:uid="{00000000-0005-0000-0000-0000E6D50000}"/>
    <cellStyle name="Warning Text 18 3 2 2 2" xfId="54714" xr:uid="{00000000-0005-0000-0000-0000E7D50000}"/>
    <cellStyle name="Warning Text 18 3 2 2 3" xfId="54715" xr:uid="{00000000-0005-0000-0000-0000E8D50000}"/>
    <cellStyle name="Warning Text 18 3 2 3" xfId="54716" xr:uid="{00000000-0005-0000-0000-0000E9D50000}"/>
    <cellStyle name="Warning Text 18 3 2 4" xfId="54717" xr:uid="{00000000-0005-0000-0000-0000EAD50000}"/>
    <cellStyle name="Warning Text 18 3 3" xfId="54718" xr:uid="{00000000-0005-0000-0000-0000EBD50000}"/>
    <cellStyle name="Warning Text 18 3 3 2" xfId="54719" xr:uid="{00000000-0005-0000-0000-0000ECD50000}"/>
    <cellStyle name="Warning Text 18 3 3 2 2" xfId="54720" xr:uid="{00000000-0005-0000-0000-0000EDD50000}"/>
    <cellStyle name="Warning Text 18 3 3 2 3" xfId="54721" xr:uid="{00000000-0005-0000-0000-0000EED50000}"/>
    <cellStyle name="Warning Text 18 3 3 3" xfId="54722" xr:uid="{00000000-0005-0000-0000-0000EFD50000}"/>
    <cellStyle name="Warning Text 18 3 3 4" xfId="54723" xr:uid="{00000000-0005-0000-0000-0000F0D50000}"/>
    <cellStyle name="Warning Text 18 3 4" xfId="54724" xr:uid="{00000000-0005-0000-0000-0000F1D50000}"/>
    <cellStyle name="Warning Text 18 3 4 2" xfId="54725" xr:uid="{00000000-0005-0000-0000-0000F2D50000}"/>
    <cellStyle name="Warning Text 18 3 4 3" xfId="54726" xr:uid="{00000000-0005-0000-0000-0000F3D50000}"/>
    <cellStyle name="Warning Text 18 3 5" xfId="54727" xr:uid="{00000000-0005-0000-0000-0000F4D50000}"/>
    <cellStyle name="Warning Text 18 3 6" xfId="54728" xr:uid="{00000000-0005-0000-0000-0000F5D50000}"/>
    <cellStyle name="Warning Text 18 4" xfId="54729" xr:uid="{00000000-0005-0000-0000-0000F6D50000}"/>
    <cellStyle name="Warning Text 18 4 2" xfId="54730" xr:uid="{00000000-0005-0000-0000-0000F7D50000}"/>
    <cellStyle name="Warning Text 18 4 2 2" xfId="54731" xr:uid="{00000000-0005-0000-0000-0000F8D50000}"/>
    <cellStyle name="Warning Text 18 4 2 2 2" xfId="54732" xr:uid="{00000000-0005-0000-0000-0000F9D50000}"/>
    <cellStyle name="Warning Text 18 4 2 2 3" xfId="54733" xr:uid="{00000000-0005-0000-0000-0000FAD50000}"/>
    <cellStyle name="Warning Text 18 4 2 3" xfId="54734" xr:uid="{00000000-0005-0000-0000-0000FBD50000}"/>
    <cellStyle name="Warning Text 18 4 2 4" xfId="54735" xr:uid="{00000000-0005-0000-0000-0000FCD50000}"/>
    <cellStyle name="Warning Text 18 4 3" xfId="54736" xr:uid="{00000000-0005-0000-0000-0000FDD50000}"/>
    <cellStyle name="Warning Text 18 4 3 2" xfId="54737" xr:uid="{00000000-0005-0000-0000-0000FED50000}"/>
    <cellStyle name="Warning Text 18 4 3 2 2" xfId="54738" xr:uid="{00000000-0005-0000-0000-0000FFD50000}"/>
    <cellStyle name="Warning Text 18 4 3 2 3" xfId="54739" xr:uid="{00000000-0005-0000-0000-000000D60000}"/>
    <cellStyle name="Warning Text 18 4 3 3" xfId="54740" xr:uid="{00000000-0005-0000-0000-000001D60000}"/>
    <cellStyle name="Warning Text 18 4 3 4" xfId="54741" xr:uid="{00000000-0005-0000-0000-000002D60000}"/>
    <cellStyle name="Warning Text 18 4 4" xfId="54742" xr:uid="{00000000-0005-0000-0000-000003D60000}"/>
    <cellStyle name="Warning Text 18 4 4 2" xfId="54743" xr:uid="{00000000-0005-0000-0000-000004D60000}"/>
    <cellStyle name="Warning Text 18 4 4 3" xfId="54744" xr:uid="{00000000-0005-0000-0000-000005D60000}"/>
    <cellStyle name="Warning Text 18 4 5" xfId="54745" xr:uid="{00000000-0005-0000-0000-000006D60000}"/>
    <cellStyle name="Warning Text 18 4 6" xfId="54746" xr:uid="{00000000-0005-0000-0000-000007D60000}"/>
    <cellStyle name="Warning Text 18 5" xfId="54747" xr:uid="{00000000-0005-0000-0000-000008D60000}"/>
    <cellStyle name="Warning Text 18 5 2" xfId="54748" xr:uid="{00000000-0005-0000-0000-000009D60000}"/>
    <cellStyle name="Warning Text 18 5 2 2" xfId="54749" xr:uid="{00000000-0005-0000-0000-00000AD60000}"/>
    <cellStyle name="Warning Text 18 5 2 2 2" xfId="54750" xr:uid="{00000000-0005-0000-0000-00000BD60000}"/>
    <cellStyle name="Warning Text 18 5 2 2 3" xfId="54751" xr:uid="{00000000-0005-0000-0000-00000CD60000}"/>
    <cellStyle name="Warning Text 18 5 2 3" xfId="54752" xr:uid="{00000000-0005-0000-0000-00000DD60000}"/>
    <cellStyle name="Warning Text 18 5 2 4" xfId="54753" xr:uid="{00000000-0005-0000-0000-00000ED60000}"/>
    <cellStyle name="Warning Text 18 5 3" xfId="54754" xr:uid="{00000000-0005-0000-0000-00000FD60000}"/>
    <cellStyle name="Warning Text 18 5 3 2" xfId="54755" xr:uid="{00000000-0005-0000-0000-000010D60000}"/>
    <cellStyle name="Warning Text 18 5 3 2 2" xfId="54756" xr:uid="{00000000-0005-0000-0000-000011D60000}"/>
    <cellStyle name="Warning Text 18 5 3 2 3" xfId="54757" xr:uid="{00000000-0005-0000-0000-000012D60000}"/>
    <cellStyle name="Warning Text 18 5 3 3" xfId="54758" xr:uid="{00000000-0005-0000-0000-000013D60000}"/>
    <cellStyle name="Warning Text 18 5 3 4" xfId="54759" xr:uid="{00000000-0005-0000-0000-000014D60000}"/>
    <cellStyle name="Warning Text 18 5 4" xfId="54760" xr:uid="{00000000-0005-0000-0000-000015D60000}"/>
    <cellStyle name="Warning Text 18 5 4 2" xfId="54761" xr:uid="{00000000-0005-0000-0000-000016D60000}"/>
    <cellStyle name="Warning Text 18 5 4 2 2" xfId="54762" xr:uid="{00000000-0005-0000-0000-000017D60000}"/>
    <cellStyle name="Warning Text 18 5 4 2 3" xfId="54763" xr:uid="{00000000-0005-0000-0000-000018D60000}"/>
    <cellStyle name="Warning Text 18 5 4 3" xfId="54764" xr:uid="{00000000-0005-0000-0000-000019D60000}"/>
    <cellStyle name="Warning Text 18 5 4 4" xfId="54765" xr:uid="{00000000-0005-0000-0000-00001AD60000}"/>
    <cellStyle name="Warning Text 18 5 5" xfId="54766" xr:uid="{00000000-0005-0000-0000-00001BD60000}"/>
    <cellStyle name="Warning Text 18 5 5 2" xfId="54767" xr:uid="{00000000-0005-0000-0000-00001CD60000}"/>
    <cellStyle name="Warning Text 18 5 5 3" xfId="54768" xr:uid="{00000000-0005-0000-0000-00001DD60000}"/>
    <cellStyle name="Warning Text 18 5 6" xfId="54769" xr:uid="{00000000-0005-0000-0000-00001ED60000}"/>
    <cellStyle name="Warning Text 18 5 7" xfId="54770" xr:uid="{00000000-0005-0000-0000-00001FD60000}"/>
    <cellStyle name="Warning Text 18 6" xfId="54771" xr:uid="{00000000-0005-0000-0000-000020D60000}"/>
    <cellStyle name="Warning Text 18 6 2" xfId="54772" xr:uid="{00000000-0005-0000-0000-000021D60000}"/>
    <cellStyle name="Warning Text 18 6 2 2" xfId="54773" xr:uid="{00000000-0005-0000-0000-000022D60000}"/>
    <cellStyle name="Warning Text 18 6 2 2 2" xfId="54774" xr:uid="{00000000-0005-0000-0000-000023D60000}"/>
    <cellStyle name="Warning Text 18 6 2 2 3" xfId="54775" xr:uid="{00000000-0005-0000-0000-000024D60000}"/>
    <cellStyle name="Warning Text 18 6 2 3" xfId="54776" xr:uid="{00000000-0005-0000-0000-000025D60000}"/>
    <cellStyle name="Warning Text 18 6 2 4" xfId="54777" xr:uid="{00000000-0005-0000-0000-000026D60000}"/>
    <cellStyle name="Warning Text 18 6 3" xfId="54778" xr:uid="{00000000-0005-0000-0000-000027D60000}"/>
    <cellStyle name="Warning Text 18 6 3 2" xfId="54779" xr:uid="{00000000-0005-0000-0000-000028D60000}"/>
    <cellStyle name="Warning Text 18 6 3 2 2" xfId="54780" xr:uid="{00000000-0005-0000-0000-000029D60000}"/>
    <cellStyle name="Warning Text 18 6 3 2 3" xfId="54781" xr:uid="{00000000-0005-0000-0000-00002AD60000}"/>
    <cellStyle name="Warning Text 18 6 3 3" xfId="54782" xr:uid="{00000000-0005-0000-0000-00002BD60000}"/>
    <cellStyle name="Warning Text 18 6 3 4" xfId="54783" xr:uid="{00000000-0005-0000-0000-00002CD60000}"/>
    <cellStyle name="Warning Text 18 6 4" xfId="54784" xr:uid="{00000000-0005-0000-0000-00002DD60000}"/>
    <cellStyle name="Warning Text 18 6 4 2" xfId="54785" xr:uid="{00000000-0005-0000-0000-00002ED60000}"/>
    <cellStyle name="Warning Text 18 6 4 3" xfId="54786" xr:uid="{00000000-0005-0000-0000-00002FD60000}"/>
    <cellStyle name="Warning Text 18 6 5" xfId="54787" xr:uid="{00000000-0005-0000-0000-000030D60000}"/>
    <cellStyle name="Warning Text 18 6 6" xfId="54788" xr:uid="{00000000-0005-0000-0000-000031D60000}"/>
    <cellStyle name="Warning Text 18 7" xfId="54789" xr:uid="{00000000-0005-0000-0000-000032D60000}"/>
    <cellStyle name="Warning Text 18 7 2" xfId="54790" xr:uid="{00000000-0005-0000-0000-000033D60000}"/>
    <cellStyle name="Warning Text 18 7 2 2" xfId="54791" xr:uid="{00000000-0005-0000-0000-000034D60000}"/>
    <cellStyle name="Warning Text 18 7 2 3" xfId="54792" xr:uid="{00000000-0005-0000-0000-000035D60000}"/>
    <cellStyle name="Warning Text 18 7 3" xfId="54793" xr:uid="{00000000-0005-0000-0000-000036D60000}"/>
    <cellStyle name="Warning Text 18 7 4" xfId="54794" xr:uid="{00000000-0005-0000-0000-000037D60000}"/>
    <cellStyle name="Warning Text 18 8" xfId="54795" xr:uid="{00000000-0005-0000-0000-000038D60000}"/>
    <cellStyle name="Warning Text 18 8 2" xfId="54796" xr:uid="{00000000-0005-0000-0000-000039D60000}"/>
    <cellStyle name="Warning Text 18 8 2 2" xfId="54797" xr:uid="{00000000-0005-0000-0000-00003AD60000}"/>
    <cellStyle name="Warning Text 18 8 2 3" xfId="54798" xr:uid="{00000000-0005-0000-0000-00003BD60000}"/>
    <cellStyle name="Warning Text 18 8 3" xfId="54799" xr:uid="{00000000-0005-0000-0000-00003CD60000}"/>
    <cellStyle name="Warning Text 18 8 4" xfId="54800" xr:uid="{00000000-0005-0000-0000-00003DD60000}"/>
    <cellStyle name="Warning Text 18 9" xfId="54801" xr:uid="{00000000-0005-0000-0000-00003ED60000}"/>
    <cellStyle name="Warning Text 18 9 2" xfId="54802" xr:uid="{00000000-0005-0000-0000-00003FD60000}"/>
    <cellStyle name="Warning Text 18 9 2 2" xfId="54803" xr:uid="{00000000-0005-0000-0000-000040D60000}"/>
    <cellStyle name="Warning Text 18 9 2 3" xfId="54804" xr:uid="{00000000-0005-0000-0000-000041D60000}"/>
    <cellStyle name="Warning Text 18 9 3" xfId="54805" xr:uid="{00000000-0005-0000-0000-000042D60000}"/>
    <cellStyle name="Warning Text 18 9 4" xfId="54806" xr:uid="{00000000-0005-0000-0000-000043D60000}"/>
    <cellStyle name="Warning Text 19" xfId="54807" xr:uid="{00000000-0005-0000-0000-000044D60000}"/>
    <cellStyle name="Warning Text 19 10" xfId="54808" xr:uid="{00000000-0005-0000-0000-000045D60000}"/>
    <cellStyle name="Warning Text 19 10 2" xfId="54809" xr:uid="{00000000-0005-0000-0000-000046D60000}"/>
    <cellStyle name="Warning Text 19 10 3" xfId="54810" xr:uid="{00000000-0005-0000-0000-000047D60000}"/>
    <cellStyle name="Warning Text 19 11" xfId="54811" xr:uid="{00000000-0005-0000-0000-000048D60000}"/>
    <cellStyle name="Warning Text 19 11 2" xfId="54812" xr:uid="{00000000-0005-0000-0000-000049D60000}"/>
    <cellStyle name="Warning Text 19 11 3" xfId="54813" xr:uid="{00000000-0005-0000-0000-00004AD60000}"/>
    <cellStyle name="Warning Text 19 12" xfId="54814" xr:uid="{00000000-0005-0000-0000-00004BD60000}"/>
    <cellStyle name="Warning Text 19 12 2" xfId="54815" xr:uid="{00000000-0005-0000-0000-00004CD60000}"/>
    <cellStyle name="Warning Text 19 12 3" xfId="54816" xr:uid="{00000000-0005-0000-0000-00004DD60000}"/>
    <cellStyle name="Warning Text 19 13" xfId="54817" xr:uid="{00000000-0005-0000-0000-00004ED60000}"/>
    <cellStyle name="Warning Text 19 2" xfId="54818" xr:uid="{00000000-0005-0000-0000-00004FD60000}"/>
    <cellStyle name="Warning Text 19 2 2" xfId="54819" xr:uid="{00000000-0005-0000-0000-000050D60000}"/>
    <cellStyle name="Warning Text 19 2 2 2" xfId="54820" xr:uid="{00000000-0005-0000-0000-000051D60000}"/>
    <cellStyle name="Warning Text 19 2 2 2 2" xfId="54821" xr:uid="{00000000-0005-0000-0000-000052D60000}"/>
    <cellStyle name="Warning Text 19 2 2 2 3" xfId="54822" xr:uid="{00000000-0005-0000-0000-000053D60000}"/>
    <cellStyle name="Warning Text 19 2 2 3" xfId="54823" xr:uid="{00000000-0005-0000-0000-000054D60000}"/>
    <cellStyle name="Warning Text 19 2 2 4" xfId="54824" xr:uid="{00000000-0005-0000-0000-000055D60000}"/>
    <cellStyle name="Warning Text 19 2 3" xfId="54825" xr:uid="{00000000-0005-0000-0000-000056D60000}"/>
    <cellStyle name="Warning Text 19 2 3 2" xfId="54826" xr:uid="{00000000-0005-0000-0000-000057D60000}"/>
    <cellStyle name="Warning Text 19 2 3 2 2" xfId="54827" xr:uid="{00000000-0005-0000-0000-000058D60000}"/>
    <cellStyle name="Warning Text 19 2 3 2 3" xfId="54828" xr:uid="{00000000-0005-0000-0000-000059D60000}"/>
    <cellStyle name="Warning Text 19 2 3 3" xfId="54829" xr:uid="{00000000-0005-0000-0000-00005AD60000}"/>
    <cellStyle name="Warning Text 19 2 3 4" xfId="54830" xr:uid="{00000000-0005-0000-0000-00005BD60000}"/>
    <cellStyle name="Warning Text 19 2 4" xfId="54831" xr:uid="{00000000-0005-0000-0000-00005CD60000}"/>
    <cellStyle name="Warning Text 19 2 4 2" xfId="54832" xr:uid="{00000000-0005-0000-0000-00005DD60000}"/>
    <cellStyle name="Warning Text 19 2 4 3" xfId="54833" xr:uid="{00000000-0005-0000-0000-00005ED60000}"/>
    <cellStyle name="Warning Text 19 2 5" xfId="54834" xr:uid="{00000000-0005-0000-0000-00005FD60000}"/>
    <cellStyle name="Warning Text 19 2 5 2" xfId="54835" xr:uid="{00000000-0005-0000-0000-000060D60000}"/>
    <cellStyle name="Warning Text 19 2 5 3" xfId="54836" xr:uid="{00000000-0005-0000-0000-000061D60000}"/>
    <cellStyle name="Warning Text 19 2 6" xfId="54837" xr:uid="{00000000-0005-0000-0000-000062D60000}"/>
    <cellStyle name="Warning Text 19 2 7" xfId="54838" xr:uid="{00000000-0005-0000-0000-000063D60000}"/>
    <cellStyle name="Warning Text 19 3" xfId="54839" xr:uid="{00000000-0005-0000-0000-000064D60000}"/>
    <cellStyle name="Warning Text 19 3 2" xfId="54840" xr:uid="{00000000-0005-0000-0000-000065D60000}"/>
    <cellStyle name="Warning Text 19 3 2 2" xfId="54841" xr:uid="{00000000-0005-0000-0000-000066D60000}"/>
    <cellStyle name="Warning Text 19 3 2 2 2" xfId="54842" xr:uid="{00000000-0005-0000-0000-000067D60000}"/>
    <cellStyle name="Warning Text 19 3 2 2 3" xfId="54843" xr:uid="{00000000-0005-0000-0000-000068D60000}"/>
    <cellStyle name="Warning Text 19 3 2 3" xfId="54844" xr:uid="{00000000-0005-0000-0000-000069D60000}"/>
    <cellStyle name="Warning Text 19 3 2 4" xfId="54845" xr:uid="{00000000-0005-0000-0000-00006AD60000}"/>
    <cellStyle name="Warning Text 19 3 3" xfId="54846" xr:uid="{00000000-0005-0000-0000-00006BD60000}"/>
    <cellStyle name="Warning Text 19 3 3 2" xfId="54847" xr:uid="{00000000-0005-0000-0000-00006CD60000}"/>
    <cellStyle name="Warning Text 19 3 3 2 2" xfId="54848" xr:uid="{00000000-0005-0000-0000-00006DD60000}"/>
    <cellStyle name="Warning Text 19 3 3 2 3" xfId="54849" xr:uid="{00000000-0005-0000-0000-00006ED60000}"/>
    <cellStyle name="Warning Text 19 3 3 3" xfId="54850" xr:uid="{00000000-0005-0000-0000-00006FD60000}"/>
    <cellStyle name="Warning Text 19 3 3 4" xfId="54851" xr:uid="{00000000-0005-0000-0000-000070D60000}"/>
    <cellStyle name="Warning Text 19 3 4" xfId="54852" xr:uid="{00000000-0005-0000-0000-000071D60000}"/>
    <cellStyle name="Warning Text 19 3 4 2" xfId="54853" xr:uid="{00000000-0005-0000-0000-000072D60000}"/>
    <cellStyle name="Warning Text 19 3 4 3" xfId="54854" xr:uid="{00000000-0005-0000-0000-000073D60000}"/>
    <cellStyle name="Warning Text 19 3 5" xfId="54855" xr:uid="{00000000-0005-0000-0000-000074D60000}"/>
    <cellStyle name="Warning Text 19 3 6" xfId="54856" xr:uid="{00000000-0005-0000-0000-000075D60000}"/>
    <cellStyle name="Warning Text 19 4" xfId="54857" xr:uid="{00000000-0005-0000-0000-000076D60000}"/>
    <cellStyle name="Warning Text 19 4 2" xfId="54858" xr:uid="{00000000-0005-0000-0000-000077D60000}"/>
    <cellStyle name="Warning Text 19 4 2 2" xfId="54859" xr:uid="{00000000-0005-0000-0000-000078D60000}"/>
    <cellStyle name="Warning Text 19 4 2 2 2" xfId="54860" xr:uid="{00000000-0005-0000-0000-000079D60000}"/>
    <cellStyle name="Warning Text 19 4 2 2 3" xfId="54861" xr:uid="{00000000-0005-0000-0000-00007AD60000}"/>
    <cellStyle name="Warning Text 19 4 2 3" xfId="54862" xr:uid="{00000000-0005-0000-0000-00007BD60000}"/>
    <cellStyle name="Warning Text 19 4 2 4" xfId="54863" xr:uid="{00000000-0005-0000-0000-00007CD60000}"/>
    <cellStyle name="Warning Text 19 4 3" xfId="54864" xr:uid="{00000000-0005-0000-0000-00007DD60000}"/>
    <cellStyle name="Warning Text 19 4 3 2" xfId="54865" xr:uid="{00000000-0005-0000-0000-00007ED60000}"/>
    <cellStyle name="Warning Text 19 4 3 2 2" xfId="54866" xr:uid="{00000000-0005-0000-0000-00007FD60000}"/>
    <cellStyle name="Warning Text 19 4 3 2 3" xfId="54867" xr:uid="{00000000-0005-0000-0000-000080D60000}"/>
    <cellStyle name="Warning Text 19 4 3 3" xfId="54868" xr:uid="{00000000-0005-0000-0000-000081D60000}"/>
    <cellStyle name="Warning Text 19 4 3 4" xfId="54869" xr:uid="{00000000-0005-0000-0000-000082D60000}"/>
    <cellStyle name="Warning Text 19 4 4" xfId="54870" xr:uid="{00000000-0005-0000-0000-000083D60000}"/>
    <cellStyle name="Warning Text 19 4 4 2" xfId="54871" xr:uid="{00000000-0005-0000-0000-000084D60000}"/>
    <cellStyle name="Warning Text 19 4 4 3" xfId="54872" xr:uid="{00000000-0005-0000-0000-000085D60000}"/>
    <cellStyle name="Warning Text 19 4 5" xfId="54873" xr:uid="{00000000-0005-0000-0000-000086D60000}"/>
    <cellStyle name="Warning Text 19 4 6" xfId="54874" xr:uid="{00000000-0005-0000-0000-000087D60000}"/>
    <cellStyle name="Warning Text 19 5" xfId="54875" xr:uid="{00000000-0005-0000-0000-000088D60000}"/>
    <cellStyle name="Warning Text 19 5 2" xfId="54876" xr:uid="{00000000-0005-0000-0000-000089D60000}"/>
    <cellStyle name="Warning Text 19 5 2 2" xfId="54877" xr:uid="{00000000-0005-0000-0000-00008AD60000}"/>
    <cellStyle name="Warning Text 19 5 2 2 2" xfId="54878" xr:uid="{00000000-0005-0000-0000-00008BD60000}"/>
    <cellStyle name="Warning Text 19 5 2 2 3" xfId="54879" xr:uid="{00000000-0005-0000-0000-00008CD60000}"/>
    <cellStyle name="Warning Text 19 5 2 3" xfId="54880" xr:uid="{00000000-0005-0000-0000-00008DD60000}"/>
    <cellStyle name="Warning Text 19 5 2 4" xfId="54881" xr:uid="{00000000-0005-0000-0000-00008ED60000}"/>
    <cellStyle name="Warning Text 19 5 3" xfId="54882" xr:uid="{00000000-0005-0000-0000-00008FD60000}"/>
    <cellStyle name="Warning Text 19 5 3 2" xfId="54883" xr:uid="{00000000-0005-0000-0000-000090D60000}"/>
    <cellStyle name="Warning Text 19 5 3 2 2" xfId="54884" xr:uid="{00000000-0005-0000-0000-000091D60000}"/>
    <cellStyle name="Warning Text 19 5 3 2 3" xfId="54885" xr:uid="{00000000-0005-0000-0000-000092D60000}"/>
    <cellStyle name="Warning Text 19 5 3 3" xfId="54886" xr:uid="{00000000-0005-0000-0000-000093D60000}"/>
    <cellStyle name="Warning Text 19 5 3 4" xfId="54887" xr:uid="{00000000-0005-0000-0000-000094D60000}"/>
    <cellStyle name="Warning Text 19 5 4" xfId="54888" xr:uid="{00000000-0005-0000-0000-000095D60000}"/>
    <cellStyle name="Warning Text 19 5 4 2" xfId="54889" xr:uid="{00000000-0005-0000-0000-000096D60000}"/>
    <cellStyle name="Warning Text 19 5 4 2 2" xfId="54890" xr:uid="{00000000-0005-0000-0000-000097D60000}"/>
    <cellStyle name="Warning Text 19 5 4 2 3" xfId="54891" xr:uid="{00000000-0005-0000-0000-000098D60000}"/>
    <cellStyle name="Warning Text 19 5 4 3" xfId="54892" xr:uid="{00000000-0005-0000-0000-000099D60000}"/>
    <cellStyle name="Warning Text 19 5 4 4" xfId="54893" xr:uid="{00000000-0005-0000-0000-00009AD60000}"/>
    <cellStyle name="Warning Text 19 5 5" xfId="54894" xr:uid="{00000000-0005-0000-0000-00009BD60000}"/>
    <cellStyle name="Warning Text 19 5 5 2" xfId="54895" xr:uid="{00000000-0005-0000-0000-00009CD60000}"/>
    <cellStyle name="Warning Text 19 5 5 3" xfId="54896" xr:uid="{00000000-0005-0000-0000-00009DD60000}"/>
    <cellStyle name="Warning Text 19 5 6" xfId="54897" xr:uid="{00000000-0005-0000-0000-00009ED60000}"/>
    <cellStyle name="Warning Text 19 5 7" xfId="54898" xr:uid="{00000000-0005-0000-0000-00009FD60000}"/>
    <cellStyle name="Warning Text 19 6" xfId="54899" xr:uid="{00000000-0005-0000-0000-0000A0D60000}"/>
    <cellStyle name="Warning Text 19 6 2" xfId="54900" xr:uid="{00000000-0005-0000-0000-0000A1D60000}"/>
    <cellStyle name="Warning Text 19 6 2 2" xfId="54901" xr:uid="{00000000-0005-0000-0000-0000A2D60000}"/>
    <cellStyle name="Warning Text 19 6 2 2 2" xfId="54902" xr:uid="{00000000-0005-0000-0000-0000A3D60000}"/>
    <cellStyle name="Warning Text 19 6 2 2 3" xfId="54903" xr:uid="{00000000-0005-0000-0000-0000A4D60000}"/>
    <cellStyle name="Warning Text 19 6 2 3" xfId="54904" xr:uid="{00000000-0005-0000-0000-0000A5D60000}"/>
    <cellStyle name="Warning Text 19 6 2 4" xfId="54905" xr:uid="{00000000-0005-0000-0000-0000A6D60000}"/>
    <cellStyle name="Warning Text 19 6 3" xfId="54906" xr:uid="{00000000-0005-0000-0000-0000A7D60000}"/>
    <cellStyle name="Warning Text 19 6 3 2" xfId="54907" xr:uid="{00000000-0005-0000-0000-0000A8D60000}"/>
    <cellStyle name="Warning Text 19 6 3 2 2" xfId="54908" xr:uid="{00000000-0005-0000-0000-0000A9D60000}"/>
    <cellStyle name="Warning Text 19 6 3 2 3" xfId="54909" xr:uid="{00000000-0005-0000-0000-0000AAD60000}"/>
    <cellStyle name="Warning Text 19 6 3 3" xfId="54910" xr:uid="{00000000-0005-0000-0000-0000ABD60000}"/>
    <cellStyle name="Warning Text 19 6 3 4" xfId="54911" xr:uid="{00000000-0005-0000-0000-0000ACD60000}"/>
    <cellStyle name="Warning Text 19 6 4" xfId="54912" xr:uid="{00000000-0005-0000-0000-0000ADD60000}"/>
    <cellStyle name="Warning Text 19 6 4 2" xfId="54913" xr:uid="{00000000-0005-0000-0000-0000AED60000}"/>
    <cellStyle name="Warning Text 19 6 4 3" xfId="54914" xr:uid="{00000000-0005-0000-0000-0000AFD60000}"/>
    <cellStyle name="Warning Text 19 6 5" xfId="54915" xr:uid="{00000000-0005-0000-0000-0000B0D60000}"/>
    <cellStyle name="Warning Text 19 6 6" xfId="54916" xr:uid="{00000000-0005-0000-0000-0000B1D60000}"/>
    <cellStyle name="Warning Text 19 7" xfId="54917" xr:uid="{00000000-0005-0000-0000-0000B2D60000}"/>
    <cellStyle name="Warning Text 19 7 2" xfId="54918" xr:uid="{00000000-0005-0000-0000-0000B3D60000}"/>
    <cellStyle name="Warning Text 19 7 2 2" xfId="54919" xr:uid="{00000000-0005-0000-0000-0000B4D60000}"/>
    <cellStyle name="Warning Text 19 7 2 3" xfId="54920" xr:uid="{00000000-0005-0000-0000-0000B5D60000}"/>
    <cellStyle name="Warning Text 19 7 3" xfId="54921" xr:uid="{00000000-0005-0000-0000-0000B6D60000}"/>
    <cellStyle name="Warning Text 19 7 4" xfId="54922" xr:uid="{00000000-0005-0000-0000-0000B7D60000}"/>
    <cellStyle name="Warning Text 19 8" xfId="54923" xr:uid="{00000000-0005-0000-0000-0000B8D60000}"/>
    <cellStyle name="Warning Text 19 8 2" xfId="54924" xr:uid="{00000000-0005-0000-0000-0000B9D60000}"/>
    <cellStyle name="Warning Text 19 8 2 2" xfId="54925" xr:uid="{00000000-0005-0000-0000-0000BAD60000}"/>
    <cellStyle name="Warning Text 19 8 2 3" xfId="54926" xr:uid="{00000000-0005-0000-0000-0000BBD60000}"/>
    <cellStyle name="Warning Text 19 8 3" xfId="54927" xr:uid="{00000000-0005-0000-0000-0000BCD60000}"/>
    <cellStyle name="Warning Text 19 8 4" xfId="54928" xr:uid="{00000000-0005-0000-0000-0000BDD60000}"/>
    <cellStyle name="Warning Text 19 9" xfId="54929" xr:uid="{00000000-0005-0000-0000-0000BED60000}"/>
    <cellStyle name="Warning Text 19 9 2" xfId="54930" xr:uid="{00000000-0005-0000-0000-0000BFD60000}"/>
    <cellStyle name="Warning Text 19 9 2 2" xfId="54931" xr:uid="{00000000-0005-0000-0000-0000C0D60000}"/>
    <cellStyle name="Warning Text 19 9 2 3" xfId="54932" xr:uid="{00000000-0005-0000-0000-0000C1D60000}"/>
    <cellStyle name="Warning Text 19 9 3" xfId="54933" xr:uid="{00000000-0005-0000-0000-0000C2D60000}"/>
    <cellStyle name="Warning Text 19 9 4" xfId="54934" xr:uid="{00000000-0005-0000-0000-0000C3D60000}"/>
    <cellStyle name="Warning Text 2" xfId="54935" xr:uid="{00000000-0005-0000-0000-0000C4D60000}"/>
    <cellStyle name="Warning Text 2 10" xfId="54936" xr:uid="{00000000-0005-0000-0000-0000C5D60000}"/>
    <cellStyle name="Warning Text 2 10 10" xfId="54937" xr:uid="{00000000-0005-0000-0000-0000C6D60000}"/>
    <cellStyle name="Warning Text 2 10 10 2" xfId="54938" xr:uid="{00000000-0005-0000-0000-0000C7D60000}"/>
    <cellStyle name="Warning Text 2 10 10 3" xfId="54939" xr:uid="{00000000-0005-0000-0000-0000C8D60000}"/>
    <cellStyle name="Warning Text 2 10 11" xfId="54940" xr:uid="{00000000-0005-0000-0000-0000C9D60000}"/>
    <cellStyle name="Warning Text 2 10 11 2" xfId="54941" xr:uid="{00000000-0005-0000-0000-0000CAD60000}"/>
    <cellStyle name="Warning Text 2 10 11 3" xfId="54942" xr:uid="{00000000-0005-0000-0000-0000CBD60000}"/>
    <cellStyle name="Warning Text 2 10 12" xfId="54943" xr:uid="{00000000-0005-0000-0000-0000CCD60000}"/>
    <cellStyle name="Warning Text 2 10 2" xfId="54944" xr:uid="{00000000-0005-0000-0000-0000CDD60000}"/>
    <cellStyle name="Warning Text 2 10 2 2" xfId="54945" xr:uid="{00000000-0005-0000-0000-0000CED60000}"/>
    <cellStyle name="Warning Text 2 10 2 2 2" xfId="54946" xr:uid="{00000000-0005-0000-0000-0000CFD60000}"/>
    <cellStyle name="Warning Text 2 10 2 2 2 2" xfId="54947" xr:uid="{00000000-0005-0000-0000-0000D0D60000}"/>
    <cellStyle name="Warning Text 2 10 2 2 2 3" xfId="54948" xr:uid="{00000000-0005-0000-0000-0000D1D60000}"/>
    <cellStyle name="Warning Text 2 10 2 2 3" xfId="54949" xr:uid="{00000000-0005-0000-0000-0000D2D60000}"/>
    <cellStyle name="Warning Text 2 10 2 2 4" xfId="54950" xr:uid="{00000000-0005-0000-0000-0000D3D60000}"/>
    <cellStyle name="Warning Text 2 10 2 3" xfId="54951" xr:uid="{00000000-0005-0000-0000-0000D4D60000}"/>
    <cellStyle name="Warning Text 2 10 2 3 2" xfId="54952" xr:uid="{00000000-0005-0000-0000-0000D5D60000}"/>
    <cellStyle name="Warning Text 2 10 2 3 2 2" xfId="54953" xr:uid="{00000000-0005-0000-0000-0000D6D60000}"/>
    <cellStyle name="Warning Text 2 10 2 3 2 3" xfId="54954" xr:uid="{00000000-0005-0000-0000-0000D7D60000}"/>
    <cellStyle name="Warning Text 2 10 2 3 3" xfId="54955" xr:uid="{00000000-0005-0000-0000-0000D8D60000}"/>
    <cellStyle name="Warning Text 2 10 2 3 4" xfId="54956" xr:uid="{00000000-0005-0000-0000-0000D9D60000}"/>
    <cellStyle name="Warning Text 2 10 2 4" xfId="54957" xr:uid="{00000000-0005-0000-0000-0000DAD60000}"/>
    <cellStyle name="Warning Text 2 10 2 4 2" xfId="54958" xr:uid="{00000000-0005-0000-0000-0000DBD60000}"/>
    <cellStyle name="Warning Text 2 10 2 4 3" xfId="54959" xr:uid="{00000000-0005-0000-0000-0000DCD60000}"/>
    <cellStyle name="Warning Text 2 10 2 5" xfId="54960" xr:uid="{00000000-0005-0000-0000-0000DDD60000}"/>
    <cellStyle name="Warning Text 2 10 2 6" xfId="54961" xr:uid="{00000000-0005-0000-0000-0000DED60000}"/>
    <cellStyle name="Warning Text 2 10 3" xfId="54962" xr:uid="{00000000-0005-0000-0000-0000DFD60000}"/>
    <cellStyle name="Warning Text 2 10 3 2" xfId="54963" xr:uid="{00000000-0005-0000-0000-0000E0D60000}"/>
    <cellStyle name="Warning Text 2 10 3 2 2" xfId="54964" xr:uid="{00000000-0005-0000-0000-0000E1D60000}"/>
    <cellStyle name="Warning Text 2 10 3 2 2 2" xfId="54965" xr:uid="{00000000-0005-0000-0000-0000E2D60000}"/>
    <cellStyle name="Warning Text 2 10 3 2 2 3" xfId="54966" xr:uid="{00000000-0005-0000-0000-0000E3D60000}"/>
    <cellStyle name="Warning Text 2 10 3 2 3" xfId="54967" xr:uid="{00000000-0005-0000-0000-0000E4D60000}"/>
    <cellStyle name="Warning Text 2 10 3 2 4" xfId="54968" xr:uid="{00000000-0005-0000-0000-0000E5D60000}"/>
    <cellStyle name="Warning Text 2 10 3 3" xfId="54969" xr:uid="{00000000-0005-0000-0000-0000E6D60000}"/>
    <cellStyle name="Warning Text 2 10 3 3 2" xfId="54970" xr:uid="{00000000-0005-0000-0000-0000E7D60000}"/>
    <cellStyle name="Warning Text 2 10 3 3 2 2" xfId="54971" xr:uid="{00000000-0005-0000-0000-0000E8D60000}"/>
    <cellStyle name="Warning Text 2 10 3 3 2 3" xfId="54972" xr:uid="{00000000-0005-0000-0000-0000E9D60000}"/>
    <cellStyle name="Warning Text 2 10 3 3 3" xfId="54973" xr:uid="{00000000-0005-0000-0000-0000EAD60000}"/>
    <cellStyle name="Warning Text 2 10 3 3 4" xfId="54974" xr:uid="{00000000-0005-0000-0000-0000EBD60000}"/>
    <cellStyle name="Warning Text 2 10 3 4" xfId="54975" xr:uid="{00000000-0005-0000-0000-0000ECD60000}"/>
    <cellStyle name="Warning Text 2 10 3 4 2" xfId="54976" xr:uid="{00000000-0005-0000-0000-0000EDD60000}"/>
    <cellStyle name="Warning Text 2 10 3 4 3" xfId="54977" xr:uid="{00000000-0005-0000-0000-0000EED60000}"/>
    <cellStyle name="Warning Text 2 10 3 5" xfId="54978" xr:uid="{00000000-0005-0000-0000-0000EFD60000}"/>
    <cellStyle name="Warning Text 2 10 3 6" xfId="54979" xr:uid="{00000000-0005-0000-0000-0000F0D60000}"/>
    <cellStyle name="Warning Text 2 10 4" xfId="54980" xr:uid="{00000000-0005-0000-0000-0000F1D60000}"/>
    <cellStyle name="Warning Text 2 10 4 2" xfId="54981" xr:uid="{00000000-0005-0000-0000-0000F2D60000}"/>
    <cellStyle name="Warning Text 2 10 4 2 2" xfId="54982" xr:uid="{00000000-0005-0000-0000-0000F3D60000}"/>
    <cellStyle name="Warning Text 2 10 4 2 2 2" xfId="54983" xr:uid="{00000000-0005-0000-0000-0000F4D60000}"/>
    <cellStyle name="Warning Text 2 10 4 2 2 3" xfId="54984" xr:uid="{00000000-0005-0000-0000-0000F5D60000}"/>
    <cellStyle name="Warning Text 2 10 4 2 3" xfId="54985" xr:uid="{00000000-0005-0000-0000-0000F6D60000}"/>
    <cellStyle name="Warning Text 2 10 4 2 4" xfId="54986" xr:uid="{00000000-0005-0000-0000-0000F7D60000}"/>
    <cellStyle name="Warning Text 2 10 4 3" xfId="54987" xr:uid="{00000000-0005-0000-0000-0000F8D60000}"/>
    <cellStyle name="Warning Text 2 10 4 3 2" xfId="54988" xr:uid="{00000000-0005-0000-0000-0000F9D60000}"/>
    <cellStyle name="Warning Text 2 10 4 3 2 2" xfId="54989" xr:uid="{00000000-0005-0000-0000-0000FAD60000}"/>
    <cellStyle name="Warning Text 2 10 4 3 2 3" xfId="54990" xr:uid="{00000000-0005-0000-0000-0000FBD60000}"/>
    <cellStyle name="Warning Text 2 10 4 3 3" xfId="54991" xr:uid="{00000000-0005-0000-0000-0000FCD60000}"/>
    <cellStyle name="Warning Text 2 10 4 3 4" xfId="54992" xr:uid="{00000000-0005-0000-0000-0000FDD60000}"/>
    <cellStyle name="Warning Text 2 10 4 4" xfId="54993" xr:uid="{00000000-0005-0000-0000-0000FED60000}"/>
    <cellStyle name="Warning Text 2 10 4 4 2" xfId="54994" xr:uid="{00000000-0005-0000-0000-0000FFD60000}"/>
    <cellStyle name="Warning Text 2 10 4 4 2 2" xfId="54995" xr:uid="{00000000-0005-0000-0000-000000D70000}"/>
    <cellStyle name="Warning Text 2 10 4 4 2 3" xfId="54996" xr:uid="{00000000-0005-0000-0000-000001D70000}"/>
    <cellStyle name="Warning Text 2 10 4 4 3" xfId="54997" xr:uid="{00000000-0005-0000-0000-000002D70000}"/>
    <cellStyle name="Warning Text 2 10 4 4 4" xfId="54998" xr:uid="{00000000-0005-0000-0000-000003D70000}"/>
    <cellStyle name="Warning Text 2 10 4 5" xfId="54999" xr:uid="{00000000-0005-0000-0000-000004D70000}"/>
    <cellStyle name="Warning Text 2 10 4 5 2" xfId="55000" xr:uid="{00000000-0005-0000-0000-000005D70000}"/>
    <cellStyle name="Warning Text 2 10 4 5 3" xfId="55001" xr:uid="{00000000-0005-0000-0000-000006D70000}"/>
    <cellStyle name="Warning Text 2 10 4 6" xfId="55002" xr:uid="{00000000-0005-0000-0000-000007D70000}"/>
    <cellStyle name="Warning Text 2 10 4 7" xfId="55003" xr:uid="{00000000-0005-0000-0000-000008D70000}"/>
    <cellStyle name="Warning Text 2 10 5" xfId="55004" xr:uid="{00000000-0005-0000-0000-000009D70000}"/>
    <cellStyle name="Warning Text 2 10 5 2" xfId="55005" xr:uid="{00000000-0005-0000-0000-00000AD70000}"/>
    <cellStyle name="Warning Text 2 10 5 2 2" xfId="55006" xr:uid="{00000000-0005-0000-0000-00000BD70000}"/>
    <cellStyle name="Warning Text 2 10 5 2 2 2" xfId="55007" xr:uid="{00000000-0005-0000-0000-00000CD70000}"/>
    <cellStyle name="Warning Text 2 10 5 2 2 3" xfId="55008" xr:uid="{00000000-0005-0000-0000-00000DD70000}"/>
    <cellStyle name="Warning Text 2 10 5 2 3" xfId="55009" xr:uid="{00000000-0005-0000-0000-00000ED70000}"/>
    <cellStyle name="Warning Text 2 10 5 2 4" xfId="55010" xr:uid="{00000000-0005-0000-0000-00000FD70000}"/>
    <cellStyle name="Warning Text 2 10 5 3" xfId="55011" xr:uid="{00000000-0005-0000-0000-000010D70000}"/>
    <cellStyle name="Warning Text 2 10 5 3 2" xfId="55012" xr:uid="{00000000-0005-0000-0000-000011D70000}"/>
    <cellStyle name="Warning Text 2 10 5 3 2 2" xfId="55013" xr:uid="{00000000-0005-0000-0000-000012D70000}"/>
    <cellStyle name="Warning Text 2 10 5 3 2 3" xfId="55014" xr:uid="{00000000-0005-0000-0000-000013D70000}"/>
    <cellStyle name="Warning Text 2 10 5 3 3" xfId="55015" xr:uid="{00000000-0005-0000-0000-000014D70000}"/>
    <cellStyle name="Warning Text 2 10 5 3 4" xfId="55016" xr:uid="{00000000-0005-0000-0000-000015D70000}"/>
    <cellStyle name="Warning Text 2 10 5 4" xfId="55017" xr:uid="{00000000-0005-0000-0000-000016D70000}"/>
    <cellStyle name="Warning Text 2 10 5 4 2" xfId="55018" xr:uid="{00000000-0005-0000-0000-000017D70000}"/>
    <cellStyle name="Warning Text 2 10 5 4 3" xfId="55019" xr:uid="{00000000-0005-0000-0000-000018D70000}"/>
    <cellStyle name="Warning Text 2 10 5 5" xfId="55020" xr:uid="{00000000-0005-0000-0000-000019D70000}"/>
    <cellStyle name="Warning Text 2 10 5 6" xfId="55021" xr:uid="{00000000-0005-0000-0000-00001AD70000}"/>
    <cellStyle name="Warning Text 2 10 6" xfId="55022" xr:uid="{00000000-0005-0000-0000-00001BD70000}"/>
    <cellStyle name="Warning Text 2 10 6 2" xfId="55023" xr:uid="{00000000-0005-0000-0000-00001CD70000}"/>
    <cellStyle name="Warning Text 2 10 6 2 2" xfId="55024" xr:uid="{00000000-0005-0000-0000-00001DD70000}"/>
    <cellStyle name="Warning Text 2 10 6 2 3" xfId="55025" xr:uid="{00000000-0005-0000-0000-00001ED70000}"/>
    <cellStyle name="Warning Text 2 10 6 3" xfId="55026" xr:uid="{00000000-0005-0000-0000-00001FD70000}"/>
    <cellStyle name="Warning Text 2 10 6 4" xfId="55027" xr:uid="{00000000-0005-0000-0000-000020D70000}"/>
    <cellStyle name="Warning Text 2 10 7" xfId="55028" xr:uid="{00000000-0005-0000-0000-000021D70000}"/>
    <cellStyle name="Warning Text 2 10 7 2" xfId="55029" xr:uid="{00000000-0005-0000-0000-000022D70000}"/>
    <cellStyle name="Warning Text 2 10 7 2 2" xfId="55030" xr:uid="{00000000-0005-0000-0000-000023D70000}"/>
    <cellStyle name="Warning Text 2 10 7 2 3" xfId="55031" xr:uid="{00000000-0005-0000-0000-000024D70000}"/>
    <cellStyle name="Warning Text 2 10 7 3" xfId="55032" xr:uid="{00000000-0005-0000-0000-000025D70000}"/>
    <cellStyle name="Warning Text 2 10 7 4" xfId="55033" xr:uid="{00000000-0005-0000-0000-000026D70000}"/>
    <cellStyle name="Warning Text 2 10 8" xfId="55034" xr:uid="{00000000-0005-0000-0000-000027D70000}"/>
    <cellStyle name="Warning Text 2 10 8 2" xfId="55035" xr:uid="{00000000-0005-0000-0000-000028D70000}"/>
    <cellStyle name="Warning Text 2 10 8 2 2" xfId="55036" xr:uid="{00000000-0005-0000-0000-000029D70000}"/>
    <cellStyle name="Warning Text 2 10 8 2 3" xfId="55037" xr:uid="{00000000-0005-0000-0000-00002AD70000}"/>
    <cellStyle name="Warning Text 2 10 8 3" xfId="55038" xr:uid="{00000000-0005-0000-0000-00002BD70000}"/>
    <cellStyle name="Warning Text 2 10 8 4" xfId="55039" xr:uid="{00000000-0005-0000-0000-00002CD70000}"/>
    <cellStyle name="Warning Text 2 10 9" xfId="55040" xr:uid="{00000000-0005-0000-0000-00002DD70000}"/>
    <cellStyle name="Warning Text 2 10 9 2" xfId="55041" xr:uid="{00000000-0005-0000-0000-00002ED70000}"/>
    <cellStyle name="Warning Text 2 10 9 3" xfId="55042" xr:uid="{00000000-0005-0000-0000-00002FD70000}"/>
    <cellStyle name="Warning Text 2 11" xfId="55043" xr:uid="{00000000-0005-0000-0000-000030D70000}"/>
    <cellStyle name="Warning Text 2 11 2" xfId="55044" xr:uid="{00000000-0005-0000-0000-000031D70000}"/>
    <cellStyle name="Warning Text 2 11 2 2" xfId="55045" xr:uid="{00000000-0005-0000-0000-000032D70000}"/>
    <cellStyle name="Warning Text 2 11 2 2 2" xfId="55046" xr:uid="{00000000-0005-0000-0000-000033D70000}"/>
    <cellStyle name="Warning Text 2 11 2 2 3" xfId="55047" xr:uid="{00000000-0005-0000-0000-000034D70000}"/>
    <cellStyle name="Warning Text 2 11 2 3" xfId="55048" xr:uid="{00000000-0005-0000-0000-000035D70000}"/>
    <cellStyle name="Warning Text 2 11 2 4" xfId="55049" xr:uid="{00000000-0005-0000-0000-000036D70000}"/>
    <cellStyle name="Warning Text 2 11 3" xfId="55050" xr:uid="{00000000-0005-0000-0000-000037D70000}"/>
    <cellStyle name="Warning Text 2 11 3 2" xfId="55051" xr:uid="{00000000-0005-0000-0000-000038D70000}"/>
    <cellStyle name="Warning Text 2 11 3 2 2" xfId="55052" xr:uid="{00000000-0005-0000-0000-000039D70000}"/>
    <cellStyle name="Warning Text 2 11 3 2 3" xfId="55053" xr:uid="{00000000-0005-0000-0000-00003AD70000}"/>
    <cellStyle name="Warning Text 2 11 3 3" xfId="55054" xr:uid="{00000000-0005-0000-0000-00003BD70000}"/>
    <cellStyle name="Warning Text 2 11 3 4" xfId="55055" xr:uid="{00000000-0005-0000-0000-00003CD70000}"/>
    <cellStyle name="Warning Text 2 11 4" xfId="55056" xr:uid="{00000000-0005-0000-0000-00003DD70000}"/>
    <cellStyle name="Warning Text 2 11 4 2" xfId="55057" xr:uid="{00000000-0005-0000-0000-00003ED70000}"/>
    <cellStyle name="Warning Text 2 11 4 3" xfId="55058" xr:uid="{00000000-0005-0000-0000-00003FD70000}"/>
    <cellStyle name="Warning Text 2 11 5" xfId="55059" xr:uid="{00000000-0005-0000-0000-000040D70000}"/>
    <cellStyle name="Warning Text 2 11 5 2" xfId="55060" xr:uid="{00000000-0005-0000-0000-000041D70000}"/>
    <cellStyle name="Warning Text 2 11 5 3" xfId="55061" xr:uid="{00000000-0005-0000-0000-000042D70000}"/>
    <cellStyle name="Warning Text 2 11 6" xfId="55062" xr:uid="{00000000-0005-0000-0000-000043D70000}"/>
    <cellStyle name="Warning Text 2 11 7" xfId="55063" xr:uid="{00000000-0005-0000-0000-000044D70000}"/>
    <cellStyle name="Warning Text 2 12" xfId="55064" xr:uid="{00000000-0005-0000-0000-000045D70000}"/>
    <cellStyle name="Warning Text 2 12 2" xfId="55065" xr:uid="{00000000-0005-0000-0000-000046D70000}"/>
    <cellStyle name="Warning Text 2 12 2 2" xfId="55066" xr:uid="{00000000-0005-0000-0000-000047D70000}"/>
    <cellStyle name="Warning Text 2 12 2 2 2" xfId="55067" xr:uid="{00000000-0005-0000-0000-000048D70000}"/>
    <cellStyle name="Warning Text 2 12 2 2 3" xfId="55068" xr:uid="{00000000-0005-0000-0000-000049D70000}"/>
    <cellStyle name="Warning Text 2 12 2 3" xfId="55069" xr:uid="{00000000-0005-0000-0000-00004AD70000}"/>
    <cellStyle name="Warning Text 2 12 2 4" xfId="55070" xr:uid="{00000000-0005-0000-0000-00004BD70000}"/>
    <cellStyle name="Warning Text 2 12 3" xfId="55071" xr:uid="{00000000-0005-0000-0000-00004CD70000}"/>
    <cellStyle name="Warning Text 2 12 3 2" xfId="55072" xr:uid="{00000000-0005-0000-0000-00004DD70000}"/>
    <cellStyle name="Warning Text 2 12 3 2 2" xfId="55073" xr:uid="{00000000-0005-0000-0000-00004ED70000}"/>
    <cellStyle name="Warning Text 2 12 3 2 3" xfId="55074" xr:uid="{00000000-0005-0000-0000-00004FD70000}"/>
    <cellStyle name="Warning Text 2 12 3 3" xfId="55075" xr:uid="{00000000-0005-0000-0000-000050D70000}"/>
    <cellStyle name="Warning Text 2 12 3 4" xfId="55076" xr:uid="{00000000-0005-0000-0000-000051D70000}"/>
    <cellStyle name="Warning Text 2 12 4" xfId="55077" xr:uid="{00000000-0005-0000-0000-000052D70000}"/>
    <cellStyle name="Warning Text 2 12 4 2" xfId="55078" xr:uid="{00000000-0005-0000-0000-000053D70000}"/>
    <cellStyle name="Warning Text 2 12 4 3" xfId="55079" xr:uid="{00000000-0005-0000-0000-000054D70000}"/>
    <cellStyle name="Warning Text 2 12 5" xfId="55080" xr:uid="{00000000-0005-0000-0000-000055D70000}"/>
    <cellStyle name="Warning Text 2 12 6" xfId="55081" xr:uid="{00000000-0005-0000-0000-000056D70000}"/>
    <cellStyle name="Warning Text 2 13" xfId="55082" xr:uid="{00000000-0005-0000-0000-000057D70000}"/>
    <cellStyle name="Warning Text 2 13 2" xfId="55083" xr:uid="{00000000-0005-0000-0000-000058D70000}"/>
    <cellStyle name="Warning Text 2 13 2 2" xfId="55084" xr:uid="{00000000-0005-0000-0000-000059D70000}"/>
    <cellStyle name="Warning Text 2 13 2 2 2" xfId="55085" xr:uid="{00000000-0005-0000-0000-00005AD70000}"/>
    <cellStyle name="Warning Text 2 13 2 2 3" xfId="55086" xr:uid="{00000000-0005-0000-0000-00005BD70000}"/>
    <cellStyle name="Warning Text 2 13 2 3" xfId="55087" xr:uid="{00000000-0005-0000-0000-00005CD70000}"/>
    <cellStyle name="Warning Text 2 13 2 4" xfId="55088" xr:uid="{00000000-0005-0000-0000-00005DD70000}"/>
    <cellStyle name="Warning Text 2 13 3" xfId="55089" xr:uid="{00000000-0005-0000-0000-00005ED70000}"/>
    <cellStyle name="Warning Text 2 13 3 2" xfId="55090" xr:uid="{00000000-0005-0000-0000-00005FD70000}"/>
    <cellStyle name="Warning Text 2 13 3 2 2" xfId="55091" xr:uid="{00000000-0005-0000-0000-000060D70000}"/>
    <cellStyle name="Warning Text 2 13 3 2 3" xfId="55092" xr:uid="{00000000-0005-0000-0000-000061D70000}"/>
    <cellStyle name="Warning Text 2 13 3 3" xfId="55093" xr:uid="{00000000-0005-0000-0000-000062D70000}"/>
    <cellStyle name="Warning Text 2 13 3 4" xfId="55094" xr:uid="{00000000-0005-0000-0000-000063D70000}"/>
    <cellStyle name="Warning Text 2 13 4" xfId="55095" xr:uid="{00000000-0005-0000-0000-000064D70000}"/>
    <cellStyle name="Warning Text 2 13 4 2" xfId="55096" xr:uid="{00000000-0005-0000-0000-000065D70000}"/>
    <cellStyle name="Warning Text 2 13 4 3" xfId="55097" xr:uid="{00000000-0005-0000-0000-000066D70000}"/>
    <cellStyle name="Warning Text 2 13 5" xfId="55098" xr:uid="{00000000-0005-0000-0000-000067D70000}"/>
    <cellStyle name="Warning Text 2 13 6" xfId="55099" xr:uid="{00000000-0005-0000-0000-000068D70000}"/>
    <cellStyle name="Warning Text 2 14" xfId="55100" xr:uid="{00000000-0005-0000-0000-000069D70000}"/>
    <cellStyle name="Warning Text 2 14 2" xfId="55101" xr:uid="{00000000-0005-0000-0000-00006AD70000}"/>
    <cellStyle name="Warning Text 2 14 2 2" xfId="55102" xr:uid="{00000000-0005-0000-0000-00006BD70000}"/>
    <cellStyle name="Warning Text 2 14 2 2 2" xfId="55103" xr:uid="{00000000-0005-0000-0000-00006CD70000}"/>
    <cellStyle name="Warning Text 2 14 2 2 3" xfId="55104" xr:uid="{00000000-0005-0000-0000-00006DD70000}"/>
    <cellStyle name="Warning Text 2 14 2 3" xfId="55105" xr:uid="{00000000-0005-0000-0000-00006ED70000}"/>
    <cellStyle name="Warning Text 2 14 2 4" xfId="55106" xr:uid="{00000000-0005-0000-0000-00006FD70000}"/>
    <cellStyle name="Warning Text 2 14 3" xfId="55107" xr:uid="{00000000-0005-0000-0000-000070D70000}"/>
    <cellStyle name="Warning Text 2 14 3 2" xfId="55108" xr:uid="{00000000-0005-0000-0000-000071D70000}"/>
    <cellStyle name="Warning Text 2 14 3 2 2" xfId="55109" xr:uid="{00000000-0005-0000-0000-000072D70000}"/>
    <cellStyle name="Warning Text 2 14 3 2 3" xfId="55110" xr:uid="{00000000-0005-0000-0000-000073D70000}"/>
    <cellStyle name="Warning Text 2 14 3 3" xfId="55111" xr:uid="{00000000-0005-0000-0000-000074D70000}"/>
    <cellStyle name="Warning Text 2 14 3 4" xfId="55112" xr:uid="{00000000-0005-0000-0000-000075D70000}"/>
    <cellStyle name="Warning Text 2 14 4" xfId="55113" xr:uid="{00000000-0005-0000-0000-000076D70000}"/>
    <cellStyle name="Warning Text 2 14 4 2" xfId="55114" xr:uid="{00000000-0005-0000-0000-000077D70000}"/>
    <cellStyle name="Warning Text 2 14 4 2 2" xfId="55115" xr:uid="{00000000-0005-0000-0000-000078D70000}"/>
    <cellStyle name="Warning Text 2 14 4 2 3" xfId="55116" xr:uid="{00000000-0005-0000-0000-000079D70000}"/>
    <cellStyle name="Warning Text 2 14 4 3" xfId="55117" xr:uid="{00000000-0005-0000-0000-00007AD70000}"/>
    <cellStyle name="Warning Text 2 14 4 4" xfId="55118" xr:uid="{00000000-0005-0000-0000-00007BD70000}"/>
    <cellStyle name="Warning Text 2 14 5" xfId="55119" xr:uid="{00000000-0005-0000-0000-00007CD70000}"/>
    <cellStyle name="Warning Text 2 14 5 2" xfId="55120" xr:uid="{00000000-0005-0000-0000-00007DD70000}"/>
    <cellStyle name="Warning Text 2 14 5 3" xfId="55121" xr:uid="{00000000-0005-0000-0000-00007ED70000}"/>
    <cellStyle name="Warning Text 2 14 6" xfId="55122" xr:uid="{00000000-0005-0000-0000-00007FD70000}"/>
    <cellStyle name="Warning Text 2 14 7" xfId="55123" xr:uid="{00000000-0005-0000-0000-000080D70000}"/>
    <cellStyle name="Warning Text 2 15" xfId="55124" xr:uid="{00000000-0005-0000-0000-000081D70000}"/>
    <cellStyle name="Warning Text 2 15 2" xfId="55125" xr:uid="{00000000-0005-0000-0000-000082D70000}"/>
    <cellStyle name="Warning Text 2 15 2 2" xfId="55126" xr:uid="{00000000-0005-0000-0000-000083D70000}"/>
    <cellStyle name="Warning Text 2 15 2 2 2" xfId="55127" xr:uid="{00000000-0005-0000-0000-000084D70000}"/>
    <cellStyle name="Warning Text 2 15 2 2 3" xfId="55128" xr:uid="{00000000-0005-0000-0000-000085D70000}"/>
    <cellStyle name="Warning Text 2 15 2 3" xfId="55129" xr:uid="{00000000-0005-0000-0000-000086D70000}"/>
    <cellStyle name="Warning Text 2 15 2 4" xfId="55130" xr:uid="{00000000-0005-0000-0000-000087D70000}"/>
    <cellStyle name="Warning Text 2 15 3" xfId="55131" xr:uid="{00000000-0005-0000-0000-000088D70000}"/>
    <cellStyle name="Warning Text 2 15 3 2" xfId="55132" xr:uid="{00000000-0005-0000-0000-000089D70000}"/>
    <cellStyle name="Warning Text 2 15 3 2 2" xfId="55133" xr:uid="{00000000-0005-0000-0000-00008AD70000}"/>
    <cellStyle name="Warning Text 2 15 3 2 3" xfId="55134" xr:uid="{00000000-0005-0000-0000-00008BD70000}"/>
    <cellStyle name="Warning Text 2 15 3 3" xfId="55135" xr:uid="{00000000-0005-0000-0000-00008CD70000}"/>
    <cellStyle name="Warning Text 2 15 3 4" xfId="55136" xr:uid="{00000000-0005-0000-0000-00008DD70000}"/>
    <cellStyle name="Warning Text 2 15 4" xfId="55137" xr:uid="{00000000-0005-0000-0000-00008ED70000}"/>
    <cellStyle name="Warning Text 2 15 4 2" xfId="55138" xr:uid="{00000000-0005-0000-0000-00008FD70000}"/>
    <cellStyle name="Warning Text 2 15 4 3" xfId="55139" xr:uid="{00000000-0005-0000-0000-000090D70000}"/>
    <cellStyle name="Warning Text 2 15 5" xfId="55140" xr:uid="{00000000-0005-0000-0000-000091D70000}"/>
    <cellStyle name="Warning Text 2 15 6" xfId="55141" xr:uid="{00000000-0005-0000-0000-000092D70000}"/>
    <cellStyle name="Warning Text 2 16" xfId="55142" xr:uid="{00000000-0005-0000-0000-000093D70000}"/>
    <cellStyle name="Warning Text 2 16 2" xfId="55143" xr:uid="{00000000-0005-0000-0000-000094D70000}"/>
    <cellStyle name="Warning Text 2 16 2 2" xfId="55144" xr:uid="{00000000-0005-0000-0000-000095D70000}"/>
    <cellStyle name="Warning Text 2 16 2 3" xfId="55145" xr:uid="{00000000-0005-0000-0000-000096D70000}"/>
    <cellStyle name="Warning Text 2 16 3" xfId="55146" xr:uid="{00000000-0005-0000-0000-000097D70000}"/>
    <cellStyle name="Warning Text 2 16 4" xfId="55147" xr:uid="{00000000-0005-0000-0000-000098D70000}"/>
    <cellStyle name="Warning Text 2 17" xfId="55148" xr:uid="{00000000-0005-0000-0000-000099D70000}"/>
    <cellStyle name="Warning Text 2 17 2" xfId="55149" xr:uid="{00000000-0005-0000-0000-00009AD70000}"/>
    <cellStyle name="Warning Text 2 17 2 2" xfId="55150" xr:uid="{00000000-0005-0000-0000-00009BD70000}"/>
    <cellStyle name="Warning Text 2 17 2 3" xfId="55151" xr:uid="{00000000-0005-0000-0000-00009CD70000}"/>
    <cellStyle name="Warning Text 2 17 3" xfId="55152" xr:uid="{00000000-0005-0000-0000-00009DD70000}"/>
    <cellStyle name="Warning Text 2 17 4" xfId="55153" xr:uid="{00000000-0005-0000-0000-00009ED70000}"/>
    <cellStyle name="Warning Text 2 18" xfId="55154" xr:uid="{00000000-0005-0000-0000-00009FD70000}"/>
    <cellStyle name="Warning Text 2 18 2" xfId="55155" xr:uid="{00000000-0005-0000-0000-0000A0D70000}"/>
    <cellStyle name="Warning Text 2 18 2 2" xfId="55156" xr:uid="{00000000-0005-0000-0000-0000A1D70000}"/>
    <cellStyle name="Warning Text 2 18 2 3" xfId="55157" xr:uid="{00000000-0005-0000-0000-0000A2D70000}"/>
    <cellStyle name="Warning Text 2 18 3" xfId="55158" xr:uid="{00000000-0005-0000-0000-0000A3D70000}"/>
    <cellStyle name="Warning Text 2 18 4" xfId="55159" xr:uid="{00000000-0005-0000-0000-0000A4D70000}"/>
    <cellStyle name="Warning Text 2 19" xfId="55160" xr:uid="{00000000-0005-0000-0000-0000A5D70000}"/>
    <cellStyle name="Warning Text 2 19 2" xfId="55161" xr:uid="{00000000-0005-0000-0000-0000A6D70000}"/>
    <cellStyle name="Warning Text 2 19 3" xfId="55162" xr:uid="{00000000-0005-0000-0000-0000A7D70000}"/>
    <cellStyle name="Warning Text 2 2" xfId="55163" xr:uid="{00000000-0005-0000-0000-0000A8D70000}"/>
    <cellStyle name="Warning Text 2 2 10" xfId="55164" xr:uid="{00000000-0005-0000-0000-0000A9D70000}"/>
    <cellStyle name="Warning Text 2 2 10 2" xfId="55165" xr:uid="{00000000-0005-0000-0000-0000AAD70000}"/>
    <cellStyle name="Warning Text 2 2 10 3" xfId="55166" xr:uid="{00000000-0005-0000-0000-0000ABD70000}"/>
    <cellStyle name="Warning Text 2 2 11" xfId="55167" xr:uid="{00000000-0005-0000-0000-0000ACD70000}"/>
    <cellStyle name="Warning Text 2 2 11 2" xfId="55168" xr:uid="{00000000-0005-0000-0000-0000ADD70000}"/>
    <cellStyle name="Warning Text 2 2 11 3" xfId="55169" xr:uid="{00000000-0005-0000-0000-0000AED70000}"/>
    <cellStyle name="Warning Text 2 2 12" xfId="55170" xr:uid="{00000000-0005-0000-0000-0000AFD70000}"/>
    <cellStyle name="Warning Text 2 2 2" xfId="55171" xr:uid="{00000000-0005-0000-0000-0000B0D70000}"/>
    <cellStyle name="Warning Text 2 2 2 2" xfId="55172" xr:uid="{00000000-0005-0000-0000-0000B1D70000}"/>
    <cellStyle name="Warning Text 2 2 2 2 2" xfId="55173" xr:uid="{00000000-0005-0000-0000-0000B2D70000}"/>
    <cellStyle name="Warning Text 2 2 2 2 2 2" xfId="55174" xr:uid="{00000000-0005-0000-0000-0000B3D70000}"/>
    <cellStyle name="Warning Text 2 2 2 2 2 3" xfId="55175" xr:uid="{00000000-0005-0000-0000-0000B4D70000}"/>
    <cellStyle name="Warning Text 2 2 2 2 3" xfId="55176" xr:uid="{00000000-0005-0000-0000-0000B5D70000}"/>
    <cellStyle name="Warning Text 2 2 2 2 4" xfId="55177" xr:uid="{00000000-0005-0000-0000-0000B6D70000}"/>
    <cellStyle name="Warning Text 2 2 2 3" xfId="55178" xr:uid="{00000000-0005-0000-0000-0000B7D70000}"/>
    <cellStyle name="Warning Text 2 2 2 3 2" xfId="55179" xr:uid="{00000000-0005-0000-0000-0000B8D70000}"/>
    <cellStyle name="Warning Text 2 2 2 3 2 2" xfId="55180" xr:uid="{00000000-0005-0000-0000-0000B9D70000}"/>
    <cellStyle name="Warning Text 2 2 2 3 2 3" xfId="55181" xr:uid="{00000000-0005-0000-0000-0000BAD70000}"/>
    <cellStyle name="Warning Text 2 2 2 3 3" xfId="55182" xr:uid="{00000000-0005-0000-0000-0000BBD70000}"/>
    <cellStyle name="Warning Text 2 2 2 3 4" xfId="55183" xr:uid="{00000000-0005-0000-0000-0000BCD70000}"/>
    <cellStyle name="Warning Text 2 2 2 4" xfId="55184" xr:uid="{00000000-0005-0000-0000-0000BDD70000}"/>
    <cellStyle name="Warning Text 2 2 2 4 2" xfId="55185" xr:uid="{00000000-0005-0000-0000-0000BED70000}"/>
    <cellStyle name="Warning Text 2 2 2 4 3" xfId="55186" xr:uid="{00000000-0005-0000-0000-0000BFD70000}"/>
    <cellStyle name="Warning Text 2 2 2 5" xfId="55187" xr:uid="{00000000-0005-0000-0000-0000C0D70000}"/>
    <cellStyle name="Warning Text 2 2 2 6" xfId="55188" xr:uid="{00000000-0005-0000-0000-0000C1D70000}"/>
    <cellStyle name="Warning Text 2 2 3" xfId="55189" xr:uid="{00000000-0005-0000-0000-0000C2D70000}"/>
    <cellStyle name="Warning Text 2 2 3 2" xfId="55190" xr:uid="{00000000-0005-0000-0000-0000C3D70000}"/>
    <cellStyle name="Warning Text 2 2 3 2 2" xfId="55191" xr:uid="{00000000-0005-0000-0000-0000C4D70000}"/>
    <cellStyle name="Warning Text 2 2 3 2 2 2" xfId="55192" xr:uid="{00000000-0005-0000-0000-0000C5D70000}"/>
    <cellStyle name="Warning Text 2 2 3 2 2 3" xfId="55193" xr:uid="{00000000-0005-0000-0000-0000C6D70000}"/>
    <cellStyle name="Warning Text 2 2 3 2 3" xfId="55194" xr:uid="{00000000-0005-0000-0000-0000C7D70000}"/>
    <cellStyle name="Warning Text 2 2 3 2 4" xfId="55195" xr:uid="{00000000-0005-0000-0000-0000C8D70000}"/>
    <cellStyle name="Warning Text 2 2 3 3" xfId="55196" xr:uid="{00000000-0005-0000-0000-0000C9D70000}"/>
    <cellStyle name="Warning Text 2 2 3 3 2" xfId="55197" xr:uid="{00000000-0005-0000-0000-0000CAD70000}"/>
    <cellStyle name="Warning Text 2 2 3 3 2 2" xfId="55198" xr:uid="{00000000-0005-0000-0000-0000CBD70000}"/>
    <cellStyle name="Warning Text 2 2 3 3 2 3" xfId="55199" xr:uid="{00000000-0005-0000-0000-0000CCD70000}"/>
    <cellStyle name="Warning Text 2 2 3 3 3" xfId="55200" xr:uid="{00000000-0005-0000-0000-0000CDD70000}"/>
    <cellStyle name="Warning Text 2 2 3 3 4" xfId="55201" xr:uid="{00000000-0005-0000-0000-0000CED70000}"/>
    <cellStyle name="Warning Text 2 2 3 4" xfId="55202" xr:uid="{00000000-0005-0000-0000-0000CFD70000}"/>
    <cellStyle name="Warning Text 2 2 3 4 2" xfId="55203" xr:uid="{00000000-0005-0000-0000-0000D0D70000}"/>
    <cellStyle name="Warning Text 2 2 3 4 3" xfId="55204" xr:uid="{00000000-0005-0000-0000-0000D1D70000}"/>
    <cellStyle name="Warning Text 2 2 3 5" xfId="55205" xr:uid="{00000000-0005-0000-0000-0000D2D70000}"/>
    <cellStyle name="Warning Text 2 2 3 6" xfId="55206" xr:uid="{00000000-0005-0000-0000-0000D3D70000}"/>
    <cellStyle name="Warning Text 2 2 4" xfId="55207" xr:uid="{00000000-0005-0000-0000-0000D4D70000}"/>
    <cellStyle name="Warning Text 2 2 4 2" xfId="55208" xr:uid="{00000000-0005-0000-0000-0000D5D70000}"/>
    <cellStyle name="Warning Text 2 2 4 2 2" xfId="55209" xr:uid="{00000000-0005-0000-0000-0000D6D70000}"/>
    <cellStyle name="Warning Text 2 2 4 2 2 2" xfId="55210" xr:uid="{00000000-0005-0000-0000-0000D7D70000}"/>
    <cellStyle name="Warning Text 2 2 4 2 2 3" xfId="55211" xr:uid="{00000000-0005-0000-0000-0000D8D70000}"/>
    <cellStyle name="Warning Text 2 2 4 2 3" xfId="55212" xr:uid="{00000000-0005-0000-0000-0000D9D70000}"/>
    <cellStyle name="Warning Text 2 2 4 2 4" xfId="55213" xr:uid="{00000000-0005-0000-0000-0000DAD70000}"/>
    <cellStyle name="Warning Text 2 2 4 3" xfId="55214" xr:uid="{00000000-0005-0000-0000-0000DBD70000}"/>
    <cellStyle name="Warning Text 2 2 4 3 2" xfId="55215" xr:uid="{00000000-0005-0000-0000-0000DCD70000}"/>
    <cellStyle name="Warning Text 2 2 4 3 2 2" xfId="55216" xr:uid="{00000000-0005-0000-0000-0000DDD70000}"/>
    <cellStyle name="Warning Text 2 2 4 3 2 3" xfId="55217" xr:uid="{00000000-0005-0000-0000-0000DED70000}"/>
    <cellStyle name="Warning Text 2 2 4 3 3" xfId="55218" xr:uid="{00000000-0005-0000-0000-0000DFD70000}"/>
    <cellStyle name="Warning Text 2 2 4 3 4" xfId="55219" xr:uid="{00000000-0005-0000-0000-0000E0D70000}"/>
    <cellStyle name="Warning Text 2 2 4 4" xfId="55220" xr:uid="{00000000-0005-0000-0000-0000E1D70000}"/>
    <cellStyle name="Warning Text 2 2 4 4 2" xfId="55221" xr:uid="{00000000-0005-0000-0000-0000E2D70000}"/>
    <cellStyle name="Warning Text 2 2 4 4 2 2" xfId="55222" xr:uid="{00000000-0005-0000-0000-0000E3D70000}"/>
    <cellStyle name="Warning Text 2 2 4 4 2 3" xfId="55223" xr:uid="{00000000-0005-0000-0000-0000E4D70000}"/>
    <cellStyle name="Warning Text 2 2 4 4 3" xfId="55224" xr:uid="{00000000-0005-0000-0000-0000E5D70000}"/>
    <cellStyle name="Warning Text 2 2 4 4 4" xfId="55225" xr:uid="{00000000-0005-0000-0000-0000E6D70000}"/>
    <cellStyle name="Warning Text 2 2 4 5" xfId="55226" xr:uid="{00000000-0005-0000-0000-0000E7D70000}"/>
    <cellStyle name="Warning Text 2 2 4 5 2" xfId="55227" xr:uid="{00000000-0005-0000-0000-0000E8D70000}"/>
    <cellStyle name="Warning Text 2 2 4 5 3" xfId="55228" xr:uid="{00000000-0005-0000-0000-0000E9D70000}"/>
    <cellStyle name="Warning Text 2 2 4 6" xfId="55229" xr:uid="{00000000-0005-0000-0000-0000EAD70000}"/>
    <cellStyle name="Warning Text 2 2 4 7" xfId="55230" xr:uid="{00000000-0005-0000-0000-0000EBD70000}"/>
    <cellStyle name="Warning Text 2 2 5" xfId="55231" xr:uid="{00000000-0005-0000-0000-0000ECD70000}"/>
    <cellStyle name="Warning Text 2 2 5 2" xfId="55232" xr:uid="{00000000-0005-0000-0000-0000EDD70000}"/>
    <cellStyle name="Warning Text 2 2 5 2 2" xfId="55233" xr:uid="{00000000-0005-0000-0000-0000EED70000}"/>
    <cellStyle name="Warning Text 2 2 5 2 2 2" xfId="55234" xr:uid="{00000000-0005-0000-0000-0000EFD70000}"/>
    <cellStyle name="Warning Text 2 2 5 2 2 3" xfId="55235" xr:uid="{00000000-0005-0000-0000-0000F0D70000}"/>
    <cellStyle name="Warning Text 2 2 5 2 3" xfId="55236" xr:uid="{00000000-0005-0000-0000-0000F1D70000}"/>
    <cellStyle name="Warning Text 2 2 5 2 4" xfId="55237" xr:uid="{00000000-0005-0000-0000-0000F2D70000}"/>
    <cellStyle name="Warning Text 2 2 5 3" xfId="55238" xr:uid="{00000000-0005-0000-0000-0000F3D70000}"/>
    <cellStyle name="Warning Text 2 2 5 3 2" xfId="55239" xr:uid="{00000000-0005-0000-0000-0000F4D70000}"/>
    <cellStyle name="Warning Text 2 2 5 3 2 2" xfId="55240" xr:uid="{00000000-0005-0000-0000-0000F5D70000}"/>
    <cellStyle name="Warning Text 2 2 5 3 2 3" xfId="55241" xr:uid="{00000000-0005-0000-0000-0000F6D70000}"/>
    <cellStyle name="Warning Text 2 2 5 3 3" xfId="55242" xr:uid="{00000000-0005-0000-0000-0000F7D70000}"/>
    <cellStyle name="Warning Text 2 2 5 3 4" xfId="55243" xr:uid="{00000000-0005-0000-0000-0000F8D70000}"/>
    <cellStyle name="Warning Text 2 2 5 4" xfId="55244" xr:uid="{00000000-0005-0000-0000-0000F9D70000}"/>
    <cellStyle name="Warning Text 2 2 5 4 2" xfId="55245" xr:uid="{00000000-0005-0000-0000-0000FAD70000}"/>
    <cellStyle name="Warning Text 2 2 5 4 3" xfId="55246" xr:uid="{00000000-0005-0000-0000-0000FBD70000}"/>
    <cellStyle name="Warning Text 2 2 5 5" xfId="55247" xr:uid="{00000000-0005-0000-0000-0000FCD70000}"/>
    <cellStyle name="Warning Text 2 2 5 6" xfId="55248" xr:uid="{00000000-0005-0000-0000-0000FDD70000}"/>
    <cellStyle name="Warning Text 2 2 6" xfId="55249" xr:uid="{00000000-0005-0000-0000-0000FED70000}"/>
    <cellStyle name="Warning Text 2 2 6 2" xfId="55250" xr:uid="{00000000-0005-0000-0000-0000FFD70000}"/>
    <cellStyle name="Warning Text 2 2 6 2 2" xfId="55251" xr:uid="{00000000-0005-0000-0000-000000D80000}"/>
    <cellStyle name="Warning Text 2 2 6 2 3" xfId="55252" xr:uid="{00000000-0005-0000-0000-000001D80000}"/>
    <cellStyle name="Warning Text 2 2 6 3" xfId="55253" xr:uid="{00000000-0005-0000-0000-000002D80000}"/>
    <cellStyle name="Warning Text 2 2 6 4" xfId="55254" xr:uid="{00000000-0005-0000-0000-000003D80000}"/>
    <cellStyle name="Warning Text 2 2 7" xfId="55255" xr:uid="{00000000-0005-0000-0000-000004D80000}"/>
    <cellStyle name="Warning Text 2 2 7 2" xfId="55256" xr:uid="{00000000-0005-0000-0000-000005D80000}"/>
    <cellStyle name="Warning Text 2 2 7 2 2" xfId="55257" xr:uid="{00000000-0005-0000-0000-000006D80000}"/>
    <cellStyle name="Warning Text 2 2 7 2 3" xfId="55258" xr:uid="{00000000-0005-0000-0000-000007D80000}"/>
    <cellStyle name="Warning Text 2 2 7 3" xfId="55259" xr:uid="{00000000-0005-0000-0000-000008D80000}"/>
    <cellStyle name="Warning Text 2 2 7 4" xfId="55260" xr:uid="{00000000-0005-0000-0000-000009D80000}"/>
    <cellStyle name="Warning Text 2 2 8" xfId="55261" xr:uid="{00000000-0005-0000-0000-00000AD80000}"/>
    <cellStyle name="Warning Text 2 2 8 2" xfId="55262" xr:uid="{00000000-0005-0000-0000-00000BD80000}"/>
    <cellStyle name="Warning Text 2 2 8 2 2" xfId="55263" xr:uid="{00000000-0005-0000-0000-00000CD80000}"/>
    <cellStyle name="Warning Text 2 2 8 2 3" xfId="55264" xr:uid="{00000000-0005-0000-0000-00000DD80000}"/>
    <cellStyle name="Warning Text 2 2 8 3" xfId="55265" xr:uid="{00000000-0005-0000-0000-00000ED80000}"/>
    <cellStyle name="Warning Text 2 2 8 4" xfId="55266" xr:uid="{00000000-0005-0000-0000-00000FD80000}"/>
    <cellStyle name="Warning Text 2 2 9" xfId="55267" xr:uid="{00000000-0005-0000-0000-000010D80000}"/>
    <cellStyle name="Warning Text 2 2 9 2" xfId="55268" xr:uid="{00000000-0005-0000-0000-000011D80000}"/>
    <cellStyle name="Warning Text 2 2 9 3" xfId="55269" xr:uid="{00000000-0005-0000-0000-000012D80000}"/>
    <cellStyle name="Warning Text 2 20" xfId="55270" xr:uid="{00000000-0005-0000-0000-000013D80000}"/>
    <cellStyle name="Warning Text 2 20 2" xfId="55271" xr:uid="{00000000-0005-0000-0000-000014D80000}"/>
    <cellStyle name="Warning Text 2 20 3" xfId="55272" xr:uid="{00000000-0005-0000-0000-000015D80000}"/>
    <cellStyle name="Warning Text 2 21" xfId="55273" xr:uid="{00000000-0005-0000-0000-000016D80000}"/>
    <cellStyle name="Warning Text 2 21 2" xfId="55274" xr:uid="{00000000-0005-0000-0000-000017D80000}"/>
    <cellStyle name="Warning Text 2 21 3" xfId="55275" xr:uid="{00000000-0005-0000-0000-000018D80000}"/>
    <cellStyle name="Warning Text 2 22" xfId="55276" xr:uid="{00000000-0005-0000-0000-000019D80000}"/>
    <cellStyle name="Warning Text 2 3" xfId="55277" xr:uid="{00000000-0005-0000-0000-00001AD80000}"/>
    <cellStyle name="Warning Text 2 3 10" xfId="55278" xr:uid="{00000000-0005-0000-0000-00001BD80000}"/>
    <cellStyle name="Warning Text 2 3 10 2" xfId="55279" xr:uid="{00000000-0005-0000-0000-00001CD80000}"/>
    <cellStyle name="Warning Text 2 3 10 3" xfId="55280" xr:uid="{00000000-0005-0000-0000-00001DD80000}"/>
    <cellStyle name="Warning Text 2 3 11" xfId="55281" xr:uid="{00000000-0005-0000-0000-00001ED80000}"/>
    <cellStyle name="Warning Text 2 3 11 2" xfId="55282" xr:uid="{00000000-0005-0000-0000-00001FD80000}"/>
    <cellStyle name="Warning Text 2 3 11 3" xfId="55283" xr:uid="{00000000-0005-0000-0000-000020D80000}"/>
    <cellStyle name="Warning Text 2 3 12" xfId="55284" xr:uid="{00000000-0005-0000-0000-000021D80000}"/>
    <cellStyle name="Warning Text 2 3 2" xfId="55285" xr:uid="{00000000-0005-0000-0000-000022D80000}"/>
    <cellStyle name="Warning Text 2 3 2 2" xfId="55286" xr:uid="{00000000-0005-0000-0000-000023D80000}"/>
    <cellStyle name="Warning Text 2 3 2 2 2" xfId="55287" xr:uid="{00000000-0005-0000-0000-000024D80000}"/>
    <cellStyle name="Warning Text 2 3 2 2 2 2" xfId="55288" xr:uid="{00000000-0005-0000-0000-000025D80000}"/>
    <cellStyle name="Warning Text 2 3 2 2 2 3" xfId="55289" xr:uid="{00000000-0005-0000-0000-000026D80000}"/>
    <cellStyle name="Warning Text 2 3 2 2 3" xfId="55290" xr:uid="{00000000-0005-0000-0000-000027D80000}"/>
    <cellStyle name="Warning Text 2 3 2 2 4" xfId="55291" xr:uid="{00000000-0005-0000-0000-000028D80000}"/>
    <cellStyle name="Warning Text 2 3 2 3" xfId="55292" xr:uid="{00000000-0005-0000-0000-000029D80000}"/>
    <cellStyle name="Warning Text 2 3 2 3 2" xfId="55293" xr:uid="{00000000-0005-0000-0000-00002AD80000}"/>
    <cellStyle name="Warning Text 2 3 2 3 2 2" xfId="55294" xr:uid="{00000000-0005-0000-0000-00002BD80000}"/>
    <cellStyle name="Warning Text 2 3 2 3 2 3" xfId="55295" xr:uid="{00000000-0005-0000-0000-00002CD80000}"/>
    <cellStyle name="Warning Text 2 3 2 3 3" xfId="55296" xr:uid="{00000000-0005-0000-0000-00002DD80000}"/>
    <cellStyle name="Warning Text 2 3 2 3 4" xfId="55297" xr:uid="{00000000-0005-0000-0000-00002ED80000}"/>
    <cellStyle name="Warning Text 2 3 2 4" xfId="55298" xr:uid="{00000000-0005-0000-0000-00002FD80000}"/>
    <cellStyle name="Warning Text 2 3 2 4 2" xfId="55299" xr:uid="{00000000-0005-0000-0000-000030D80000}"/>
    <cellStyle name="Warning Text 2 3 2 4 3" xfId="55300" xr:uid="{00000000-0005-0000-0000-000031D80000}"/>
    <cellStyle name="Warning Text 2 3 2 5" xfId="55301" xr:uid="{00000000-0005-0000-0000-000032D80000}"/>
    <cellStyle name="Warning Text 2 3 2 6" xfId="55302" xr:uid="{00000000-0005-0000-0000-000033D80000}"/>
    <cellStyle name="Warning Text 2 3 3" xfId="55303" xr:uid="{00000000-0005-0000-0000-000034D80000}"/>
    <cellStyle name="Warning Text 2 3 3 2" xfId="55304" xr:uid="{00000000-0005-0000-0000-000035D80000}"/>
    <cellStyle name="Warning Text 2 3 3 2 2" xfId="55305" xr:uid="{00000000-0005-0000-0000-000036D80000}"/>
    <cellStyle name="Warning Text 2 3 3 2 2 2" xfId="55306" xr:uid="{00000000-0005-0000-0000-000037D80000}"/>
    <cellStyle name="Warning Text 2 3 3 2 2 3" xfId="55307" xr:uid="{00000000-0005-0000-0000-000038D80000}"/>
    <cellStyle name="Warning Text 2 3 3 2 3" xfId="55308" xr:uid="{00000000-0005-0000-0000-000039D80000}"/>
    <cellStyle name="Warning Text 2 3 3 2 4" xfId="55309" xr:uid="{00000000-0005-0000-0000-00003AD80000}"/>
    <cellStyle name="Warning Text 2 3 3 3" xfId="55310" xr:uid="{00000000-0005-0000-0000-00003BD80000}"/>
    <cellStyle name="Warning Text 2 3 3 3 2" xfId="55311" xr:uid="{00000000-0005-0000-0000-00003CD80000}"/>
    <cellStyle name="Warning Text 2 3 3 3 2 2" xfId="55312" xr:uid="{00000000-0005-0000-0000-00003DD80000}"/>
    <cellStyle name="Warning Text 2 3 3 3 2 3" xfId="55313" xr:uid="{00000000-0005-0000-0000-00003ED80000}"/>
    <cellStyle name="Warning Text 2 3 3 3 3" xfId="55314" xr:uid="{00000000-0005-0000-0000-00003FD80000}"/>
    <cellStyle name="Warning Text 2 3 3 3 4" xfId="55315" xr:uid="{00000000-0005-0000-0000-000040D80000}"/>
    <cellStyle name="Warning Text 2 3 3 4" xfId="55316" xr:uid="{00000000-0005-0000-0000-000041D80000}"/>
    <cellStyle name="Warning Text 2 3 3 4 2" xfId="55317" xr:uid="{00000000-0005-0000-0000-000042D80000}"/>
    <cellStyle name="Warning Text 2 3 3 4 3" xfId="55318" xr:uid="{00000000-0005-0000-0000-000043D80000}"/>
    <cellStyle name="Warning Text 2 3 3 5" xfId="55319" xr:uid="{00000000-0005-0000-0000-000044D80000}"/>
    <cellStyle name="Warning Text 2 3 3 6" xfId="55320" xr:uid="{00000000-0005-0000-0000-000045D80000}"/>
    <cellStyle name="Warning Text 2 3 4" xfId="55321" xr:uid="{00000000-0005-0000-0000-000046D80000}"/>
    <cellStyle name="Warning Text 2 3 4 2" xfId="55322" xr:uid="{00000000-0005-0000-0000-000047D80000}"/>
    <cellStyle name="Warning Text 2 3 4 2 2" xfId="55323" xr:uid="{00000000-0005-0000-0000-000048D80000}"/>
    <cellStyle name="Warning Text 2 3 4 2 2 2" xfId="55324" xr:uid="{00000000-0005-0000-0000-000049D80000}"/>
    <cellStyle name="Warning Text 2 3 4 2 2 3" xfId="55325" xr:uid="{00000000-0005-0000-0000-00004AD80000}"/>
    <cellStyle name="Warning Text 2 3 4 2 3" xfId="55326" xr:uid="{00000000-0005-0000-0000-00004BD80000}"/>
    <cellStyle name="Warning Text 2 3 4 2 4" xfId="55327" xr:uid="{00000000-0005-0000-0000-00004CD80000}"/>
    <cellStyle name="Warning Text 2 3 4 3" xfId="55328" xr:uid="{00000000-0005-0000-0000-00004DD80000}"/>
    <cellStyle name="Warning Text 2 3 4 3 2" xfId="55329" xr:uid="{00000000-0005-0000-0000-00004ED80000}"/>
    <cellStyle name="Warning Text 2 3 4 3 2 2" xfId="55330" xr:uid="{00000000-0005-0000-0000-00004FD80000}"/>
    <cellStyle name="Warning Text 2 3 4 3 2 3" xfId="55331" xr:uid="{00000000-0005-0000-0000-000050D80000}"/>
    <cellStyle name="Warning Text 2 3 4 3 3" xfId="55332" xr:uid="{00000000-0005-0000-0000-000051D80000}"/>
    <cellStyle name="Warning Text 2 3 4 3 4" xfId="55333" xr:uid="{00000000-0005-0000-0000-000052D80000}"/>
    <cellStyle name="Warning Text 2 3 4 4" xfId="55334" xr:uid="{00000000-0005-0000-0000-000053D80000}"/>
    <cellStyle name="Warning Text 2 3 4 4 2" xfId="55335" xr:uid="{00000000-0005-0000-0000-000054D80000}"/>
    <cellStyle name="Warning Text 2 3 4 4 2 2" xfId="55336" xr:uid="{00000000-0005-0000-0000-000055D80000}"/>
    <cellStyle name="Warning Text 2 3 4 4 2 3" xfId="55337" xr:uid="{00000000-0005-0000-0000-000056D80000}"/>
    <cellStyle name="Warning Text 2 3 4 4 3" xfId="55338" xr:uid="{00000000-0005-0000-0000-000057D80000}"/>
    <cellStyle name="Warning Text 2 3 4 4 4" xfId="55339" xr:uid="{00000000-0005-0000-0000-000058D80000}"/>
    <cellStyle name="Warning Text 2 3 4 5" xfId="55340" xr:uid="{00000000-0005-0000-0000-000059D80000}"/>
    <cellStyle name="Warning Text 2 3 4 5 2" xfId="55341" xr:uid="{00000000-0005-0000-0000-00005AD80000}"/>
    <cellStyle name="Warning Text 2 3 4 5 3" xfId="55342" xr:uid="{00000000-0005-0000-0000-00005BD80000}"/>
    <cellStyle name="Warning Text 2 3 4 6" xfId="55343" xr:uid="{00000000-0005-0000-0000-00005CD80000}"/>
    <cellStyle name="Warning Text 2 3 4 7" xfId="55344" xr:uid="{00000000-0005-0000-0000-00005DD80000}"/>
    <cellStyle name="Warning Text 2 3 5" xfId="55345" xr:uid="{00000000-0005-0000-0000-00005ED80000}"/>
    <cellStyle name="Warning Text 2 3 5 2" xfId="55346" xr:uid="{00000000-0005-0000-0000-00005FD80000}"/>
    <cellStyle name="Warning Text 2 3 5 2 2" xfId="55347" xr:uid="{00000000-0005-0000-0000-000060D80000}"/>
    <cellStyle name="Warning Text 2 3 5 2 2 2" xfId="55348" xr:uid="{00000000-0005-0000-0000-000061D80000}"/>
    <cellStyle name="Warning Text 2 3 5 2 2 3" xfId="55349" xr:uid="{00000000-0005-0000-0000-000062D80000}"/>
    <cellStyle name="Warning Text 2 3 5 2 3" xfId="55350" xr:uid="{00000000-0005-0000-0000-000063D80000}"/>
    <cellStyle name="Warning Text 2 3 5 2 4" xfId="55351" xr:uid="{00000000-0005-0000-0000-000064D80000}"/>
    <cellStyle name="Warning Text 2 3 5 3" xfId="55352" xr:uid="{00000000-0005-0000-0000-000065D80000}"/>
    <cellStyle name="Warning Text 2 3 5 3 2" xfId="55353" xr:uid="{00000000-0005-0000-0000-000066D80000}"/>
    <cellStyle name="Warning Text 2 3 5 3 2 2" xfId="55354" xr:uid="{00000000-0005-0000-0000-000067D80000}"/>
    <cellStyle name="Warning Text 2 3 5 3 2 3" xfId="55355" xr:uid="{00000000-0005-0000-0000-000068D80000}"/>
    <cellStyle name="Warning Text 2 3 5 3 3" xfId="55356" xr:uid="{00000000-0005-0000-0000-000069D80000}"/>
    <cellStyle name="Warning Text 2 3 5 3 4" xfId="55357" xr:uid="{00000000-0005-0000-0000-00006AD80000}"/>
    <cellStyle name="Warning Text 2 3 5 4" xfId="55358" xr:uid="{00000000-0005-0000-0000-00006BD80000}"/>
    <cellStyle name="Warning Text 2 3 5 4 2" xfId="55359" xr:uid="{00000000-0005-0000-0000-00006CD80000}"/>
    <cellStyle name="Warning Text 2 3 5 4 3" xfId="55360" xr:uid="{00000000-0005-0000-0000-00006DD80000}"/>
    <cellStyle name="Warning Text 2 3 5 5" xfId="55361" xr:uid="{00000000-0005-0000-0000-00006ED80000}"/>
    <cellStyle name="Warning Text 2 3 5 6" xfId="55362" xr:uid="{00000000-0005-0000-0000-00006FD80000}"/>
    <cellStyle name="Warning Text 2 3 6" xfId="55363" xr:uid="{00000000-0005-0000-0000-000070D80000}"/>
    <cellStyle name="Warning Text 2 3 6 2" xfId="55364" xr:uid="{00000000-0005-0000-0000-000071D80000}"/>
    <cellStyle name="Warning Text 2 3 6 2 2" xfId="55365" xr:uid="{00000000-0005-0000-0000-000072D80000}"/>
    <cellStyle name="Warning Text 2 3 6 2 3" xfId="55366" xr:uid="{00000000-0005-0000-0000-000073D80000}"/>
    <cellStyle name="Warning Text 2 3 6 3" xfId="55367" xr:uid="{00000000-0005-0000-0000-000074D80000}"/>
    <cellStyle name="Warning Text 2 3 6 4" xfId="55368" xr:uid="{00000000-0005-0000-0000-000075D80000}"/>
    <cellStyle name="Warning Text 2 3 7" xfId="55369" xr:uid="{00000000-0005-0000-0000-000076D80000}"/>
    <cellStyle name="Warning Text 2 3 7 2" xfId="55370" xr:uid="{00000000-0005-0000-0000-000077D80000}"/>
    <cellStyle name="Warning Text 2 3 7 2 2" xfId="55371" xr:uid="{00000000-0005-0000-0000-000078D80000}"/>
    <cellStyle name="Warning Text 2 3 7 2 3" xfId="55372" xr:uid="{00000000-0005-0000-0000-000079D80000}"/>
    <cellStyle name="Warning Text 2 3 7 3" xfId="55373" xr:uid="{00000000-0005-0000-0000-00007AD80000}"/>
    <cellStyle name="Warning Text 2 3 7 4" xfId="55374" xr:uid="{00000000-0005-0000-0000-00007BD80000}"/>
    <cellStyle name="Warning Text 2 3 8" xfId="55375" xr:uid="{00000000-0005-0000-0000-00007CD80000}"/>
    <cellStyle name="Warning Text 2 3 8 2" xfId="55376" xr:uid="{00000000-0005-0000-0000-00007DD80000}"/>
    <cellStyle name="Warning Text 2 3 8 2 2" xfId="55377" xr:uid="{00000000-0005-0000-0000-00007ED80000}"/>
    <cellStyle name="Warning Text 2 3 8 2 3" xfId="55378" xr:uid="{00000000-0005-0000-0000-00007FD80000}"/>
    <cellStyle name="Warning Text 2 3 8 3" xfId="55379" xr:uid="{00000000-0005-0000-0000-000080D80000}"/>
    <cellStyle name="Warning Text 2 3 8 4" xfId="55380" xr:uid="{00000000-0005-0000-0000-000081D80000}"/>
    <cellStyle name="Warning Text 2 3 9" xfId="55381" xr:uid="{00000000-0005-0000-0000-000082D80000}"/>
    <cellStyle name="Warning Text 2 3 9 2" xfId="55382" xr:uid="{00000000-0005-0000-0000-000083D80000}"/>
    <cellStyle name="Warning Text 2 3 9 3" xfId="55383" xr:uid="{00000000-0005-0000-0000-000084D80000}"/>
    <cellStyle name="Warning Text 2 4" xfId="55384" xr:uid="{00000000-0005-0000-0000-000085D80000}"/>
    <cellStyle name="Warning Text 2 4 10" xfId="55385" xr:uid="{00000000-0005-0000-0000-000086D80000}"/>
    <cellStyle name="Warning Text 2 4 10 2" xfId="55386" xr:uid="{00000000-0005-0000-0000-000087D80000}"/>
    <cellStyle name="Warning Text 2 4 10 3" xfId="55387" xr:uid="{00000000-0005-0000-0000-000088D80000}"/>
    <cellStyle name="Warning Text 2 4 11" xfId="55388" xr:uid="{00000000-0005-0000-0000-000089D80000}"/>
    <cellStyle name="Warning Text 2 4 11 2" xfId="55389" xr:uid="{00000000-0005-0000-0000-00008AD80000}"/>
    <cellStyle name="Warning Text 2 4 11 3" xfId="55390" xr:uid="{00000000-0005-0000-0000-00008BD80000}"/>
    <cellStyle name="Warning Text 2 4 12" xfId="55391" xr:uid="{00000000-0005-0000-0000-00008CD80000}"/>
    <cellStyle name="Warning Text 2 4 2" xfId="55392" xr:uid="{00000000-0005-0000-0000-00008DD80000}"/>
    <cellStyle name="Warning Text 2 4 2 2" xfId="55393" xr:uid="{00000000-0005-0000-0000-00008ED80000}"/>
    <cellStyle name="Warning Text 2 4 2 2 2" xfId="55394" xr:uid="{00000000-0005-0000-0000-00008FD80000}"/>
    <cellStyle name="Warning Text 2 4 2 2 2 2" xfId="55395" xr:uid="{00000000-0005-0000-0000-000090D80000}"/>
    <cellStyle name="Warning Text 2 4 2 2 2 3" xfId="55396" xr:uid="{00000000-0005-0000-0000-000091D80000}"/>
    <cellStyle name="Warning Text 2 4 2 2 3" xfId="55397" xr:uid="{00000000-0005-0000-0000-000092D80000}"/>
    <cellStyle name="Warning Text 2 4 2 2 4" xfId="55398" xr:uid="{00000000-0005-0000-0000-000093D80000}"/>
    <cellStyle name="Warning Text 2 4 2 3" xfId="55399" xr:uid="{00000000-0005-0000-0000-000094D80000}"/>
    <cellStyle name="Warning Text 2 4 2 3 2" xfId="55400" xr:uid="{00000000-0005-0000-0000-000095D80000}"/>
    <cellStyle name="Warning Text 2 4 2 3 2 2" xfId="55401" xr:uid="{00000000-0005-0000-0000-000096D80000}"/>
    <cellStyle name="Warning Text 2 4 2 3 2 3" xfId="55402" xr:uid="{00000000-0005-0000-0000-000097D80000}"/>
    <cellStyle name="Warning Text 2 4 2 3 3" xfId="55403" xr:uid="{00000000-0005-0000-0000-000098D80000}"/>
    <cellStyle name="Warning Text 2 4 2 3 4" xfId="55404" xr:uid="{00000000-0005-0000-0000-000099D80000}"/>
    <cellStyle name="Warning Text 2 4 2 4" xfId="55405" xr:uid="{00000000-0005-0000-0000-00009AD80000}"/>
    <cellStyle name="Warning Text 2 4 2 4 2" xfId="55406" xr:uid="{00000000-0005-0000-0000-00009BD80000}"/>
    <cellStyle name="Warning Text 2 4 2 4 3" xfId="55407" xr:uid="{00000000-0005-0000-0000-00009CD80000}"/>
    <cellStyle name="Warning Text 2 4 2 5" xfId="55408" xr:uid="{00000000-0005-0000-0000-00009DD80000}"/>
    <cellStyle name="Warning Text 2 4 2 6" xfId="55409" xr:uid="{00000000-0005-0000-0000-00009ED80000}"/>
    <cellStyle name="Warning Text 2 4 3" xfId="55410" xr:uid="{00000000-0005-0000-0000-00009FD80000}"/>
    <cellStyle name="Warning Text 2 4 3 2" xfId="55411" xr:uid="{00000000-0005-0000-0000-0000A0D80000}"/>
    <cellStyle name="Warning Text 2 4 3 2 2" xfId="55412" xr:uid="{00000000-0005-0000-0000-0000A1D80000}"/>
    <cellStyle name="Warning Text 2 4 3 2 2 2" xfId="55413" xr:uid="{00000000-0005-0000-0000-0000A2D80000}"/>
    <cellStyle name="Warning Text 2 4 3 2 2 3" xfId="55414" xr:uid="{00000000-0005-0000-0000-0000A3D80000}"/>
    <cellStyle name="Warning Text 2 4 3 2 3" xfId="55415" xr:uid="{00000000-0005-0000-0000-0000A4D80000}"/>
    <cellStyle name="Warning Text 2 4 3 2 4" xfId="55416" xr:uid="{00000000-0005-0000-0000-0000A5D80000}"/>
    <cellStyle name="Warning Text 2 4 3 3" xfId="55417" xr:uid="{00000000-0005-0000-0000-0000A6D80000}"/>
    <cellStyle name="Warning Text 2 4 3 3 2" xfId="55418" xr:uid="{00000000-0005-0000-0000-0000A7D80000}"/>
    <cellStyle name="Warning Text 2 4 3 3 2 2" xfId="55419" xr:uid="{00000000-0005-0000-0000-0000A8D80000}"/>
    <cellStyle name="Warning Text 2 4 3 3 2 3" xfId="55420" xr:uid="{00000000-0005-0000-0000-0000A9D80000}"/>
    <cellStyle name="Warning Text 2 4 3 3 3" xfId="55421" xr:uid="{00000000-0005-0000-0000-0000AAD80000}"/>
    <cellStyle name="Warning Text 2 4 3 3 4" xfId="55422" xr:uid="{00000000-0005-0000-0000-0000ABD80000}"/>
    <cellStyle name="Warning Text 2 4 3 4" xfId="55423" xr:uid="{00000000-0005-0000-0000-0000ACD80000}"/>
    <cellStyle name="Warning Text 2 4 3 4 2" xfId="55424" xr:uid="{00000000-0005-0000-0000-0000ADD80000}"/>
    <cellStyle name="Warning Text 2 4 3 4 3" xfId="55425" xr:uid="{00000000-0005-0000-0000-0000AED80000}"/>
    <cellStyle name="Warning Text 2 4 3 5" xfId="55426" xr:uid="{00000000-0005-0000-0000-0000AFD80000}"/>
    <cellStyle name="Warning Text 2 4 3 6" xfId="55427" xr:uid="{00000000-0005-0000-0000-0000B0D80000}"/>
    <cellStyle name="Warning Text 2 4 4" xfId="55428" xr:uid="{00000000-0005-0000-0000-0000B1D80000}"/>
    <cellStyle name="Warning Text 2 4 4 2" xfId="55429" xr:uid="{00000000-0005-0000-0000-0000B2D80000}"/>
    <cellStyle name="Warning Text 2 4 4 2 2" xfId="55430" xr:uid="{00000000-0005-0000-0000-0000B3D80000}"/>
    <cellStyle name="Warning Text 2 4 4 2 2 2" xfId="55431" xr:uid="{00000000-0005-0000-0000-0000B4D80000}"/>
    <cellStyle name="Warning Text 2 4 4 2 2 3" xfId="55432" xr:uid="{00000000-0005-0000-0000-0000B5D80000}"/>
    <cellStyle name="Warning Text 2 4 4 2 3" xfId="55433" xr:uid="{00000000-0005-0000-0000-0000B6D80000}"/>
    <cellStyle name="Warning Text 2 4 4 2 4" xfId="55434" xr:uid="{00000000-0005-0000-0000-0000B7D80000}"/>
    <cellStyle name="Warning Text 2 4 4 3" xfId="55435" xr:uid="{00000000-0005-0000-0000-0000B8D80000}"/>
    <cellStyle name="Warning Text 2 4 4 3 2" xfId="55436" xr:uid="{00000000-0005-0000-0000-0000B9D80000}"/>
    <cellStyle name="Warning Text 2 4 4 3 2 2" xfId="55437" xr:uid="{00000000-0005-0000-0000-0000BAD80000}"/>
    <cellStyle name="Warning Text 2 4 4 3 2 3" xfId="55438" xr:uid="{00000000-0005-0000-0000-0000BBD80000}"/>
    <cellStyle name="Warning Text 2 4 4 3 3" xfId="55439" xr:uid="{00000000-0005-0000-0000-0000BCD80000}"/>
    <cellStyle name="Warning Text 2 4 4 3 4" xfId="55440" xr:uid="{00000000-0005-0000-0000-0000BDD80000}"/>
    <cellStyle name="Warning Text 2 4 4 4" xfId="55441" xr:uid="{00000000-0005-0000-0000-0000BED80000}"/>
    <cellStyle name="Warning Text 2 4 4 4 2" xfId="55442" xr:uid="{00000000-0005-0000-0000-0000BFD80000}"/>
    <cellStyle name="Warning Text 2 4 4 4 2 2" xfId="55443" xr:uid="{00000000-0005-0000-0000-0000C0D80000}"/>
    <cellStyle name="Warning Text 2 4 4 4 2 3" xfId="55444" xr:uid="{00000000-0005-0000-0000-0000C1D80000}"/>
    <cellStyle name="Warning Text 2 4 4 4 3" xfId="55445" xr:uid="{00000000-0005-0000-0000-0000C2D80000}"/>
    <cellStyle name="Warning Text 2 4 4 4 4" xfId="55446" xr:uid="{00000000-0005-0000-0000-0000C3D80000}"/>
    <cellStyle name="Warning Text 2 4 4 5" xfId="55447" xr:uid="{00000000-0005-0000-0000-0000C4D80000}"/>
    <cellStyle name="Warning Text 2 4 4 5 2" xfId="55448" xr:uid="{00000000-0005-0000-0000-0000C5D80000}"/>
    <cellStyle name="Warning Text 2 4 4 5 3" xfId="55449" xr:uid="{00000000-0005-0000-0000-0000C6D80000}"/>
    <cellStyle name="Warning Text 2 4 4 6" xfId="55450" xr:uid="{00000000-0005-0000-0000-0000C7D80000}"/>
    <cellStyle name="Warning Text 2 4 4 7" xfId="55451" xr:uid="{00000000-0005-0000-0000-0000C8D80000}"/>
    <cellStyle name="Warning Text 2 4 5" xfId="55452" xr:uid="{00000000-0005-0000-0000-0000C9D80000}"/>
    <cellStyle name="Warning Text 2 4 5 2" xfId="55453" xr:uid="{00000000-0005-0000-0000-0000CAD80000}"/>
    <cellStyle name="Warning Text 2 4 5 2 2" xfId="55454" xr:uid="{00000000-0005-0000-0000-0000CBD80000}"/>
    <cellStyle name="Warning Text 2 4 5 2 2 2" xfId="55455" xr:uid="{00000000-0005-0000-0000-0000CCD80000}"/>
    <cellStyle name="Warning Text 2 4 5 2 2 3" xfId="55456" xr:uid="{00000000-0005-0000-0000-0000CDD80000}"/>
    <cellStyle name="Warning Text 2 4 5 2 3" xfId="55457" xr:uid="{00000000-0005-0000-0000-0000CED80000}"/>
    <cellStyle name="Warning Text 2 4 5 2 4" xfId="55458" xr:uid="{00000000-0005-0000-0000-0000CFD80000}"/>
    <cellStyle name="Warning Text 2 4 5 3" xfId="55459" xr:uid="{00000000-0005-0000-0000-0000D0D80000}"/>
    <cellStyle name="Warning Text 2 4 5 3 2" xfId="55460" xr:uid="{00000000-0005-0000-0000-0000D1D80000}"/>
    <cellStyle name="Warning Text 2 4 5 3 2 2" xfId="55461" xr:uid="{00000000-0005-0000-0000-0000D2D80000}"/>
    <cellStyle name="Warning Text 2 4 5 3 2 3" xfId="55462" xr:uid="{00000000-0005-0000-0000-0000D3D80000}"/>
    <cellStyle name="Warning Text 2 4 5 3 3" xfId="55463" xr:uid="{00000000-0005-0000-0000-0000D4D80000}"/>
    <cellStyle name="Warning Text 2 4 5 3 4" xfId="55464" xr:uid="{00000000-0005-0000-0000-0000D5D80000}"/>
    <cellStyle name="Warning Text 2 4 5 4" xfId="55465" xr:uid="{00000000-0005-0000-0000-0000D6D80000}"/>
    <cellStyle name="Warning Text 2 4 5 4 2" xfId="55466" xr:uid="{00000000-0005-0000-0000-0000D7D80000}"/>
    <cellStyle name="Warning Text 2 4 5 4 3" xfId="55467" xr:uid="{00000000-0005-0000-0000-0000D8D80000}"/>
    <cellStyle name="Warning Text 2 4 5 5" xfId="55468" xr:uid="{00000000-0005-0000-0000-0000D9D80000}"/>
    <cellStyle name="Warning Text 2 4 5 6" xfId="55469" xr:uid="{00000000-0005-0000-0000-0000DAD80000}"/>
    <cellStyle name="Warning Text 2 4 6" xfId="55470" xr:uid="{00000000-0005-0000-0000-0000DBD80000}"/>
    <cellStyle name="Warning Text 2 4 6 2" xfId="55471" xr:uid="{00000000-0005-0000-0000-0000DCD80000}"/>
    <cellStyle name="Warning Text 2 4 6 2 2" xfId="55472" xr:uid="{00000000-0005-0000-0000-0000DDD80000}"/>
    <cellStyle name="Warning Text 2 4 6 2 3" xfId="55473" xr:uid="{00000000-0005-0000-0000-0000DED80000}"/>
    <cellStyle name="Warning Text 2 4 6 3" xfId="55474" xr:uid="{00000000-0005-0000-0000-0000DFD80000}"/>
    <cellStyle name="Warning Text 2 4 6 4" xfId="55475" xr:uid="{00000000-0005-0000-0000-0000E0D80000}"/>
    <cellStyle name="Warning Text 2 4 7" xfId="55476" xr:uid="{00000000-0005-0000-0000-0000E1D80000}"/>
    <cellStyle name="Warning Text 2 4 7 2" xfId="55477" xr:uid="{00000000-0005-0000-0000-0000E2D80000}"/>
    <cellStyle name="Warning Text 2 4 7 2 2" xfId="55478" xr:uid="{00000000-0005-0000-0000-0000E3D80000}"/>
    <cellStyle name="Warning Text 2 4 7 2 3" xfId="55479" xr:uid="{00000000-0005-0000-0000-0000E4D80000}"/>
    <cellStyle name="Warning Text 2 4 7 3" xfId="55480" xr:uid="{00000000-0005-0000-0000-0000E5D80000}"/>
    <cellStyle name="Warning Text 2 4 7 4" xfId="55481" xr:uid="{00000000-0005-0000-0000-0000E6D80000}"/>
    <cellStyle name="Warning Text 2 4 8" xfId="55482" xr:uid="{00000000-0005-0000-0000-0000E7D80000}"/>
    <cellStyle name="Warning Text 2 4 8 2" xfId="55483" xr:uid="{00000000-0005-0000-0000-0000E8D80000}"/>
    <cellStyle name="Warning Text 2 4 8 2 2" xfId="55484" xr:uid="{00000000-0005-0000-0000-0000E9D80000}"/>
    <cellStyle name="Warning Text 2 4 8 2 3" xfId="55485" xr:uid="{00000000-0005-0000-0000-0000EAD80000}"/>
    <cellStyle name="Warning Text 2 4 8 3" xfId="55486" xr:uid="{00000000-0005-0000-0000-0000EBD80000}"/>
    <cellStyle name="Warning Text 2 4 8 4" xfId="55487" xr:uid="{00000000-0005-0000-0000-0000ECD80000}"/>
    <cellStyle name="Warning Text 2 4 9" xfId="55488" xr:uid="{00000000-0005-0000-0000-0000EDD80000}"/>
    <cellStyle name="Warning Text 2 4 9 2" xfId="55489" xr:uid="{00000000-0005-0000-0000-0000EED80000}"/>
    <cellStyle name="Warning Text 2 4 9 3" xfId="55490" xr:uid="{00000000-0005-0000-0000-0000EFD80000}"/>
    <cellStyle name="Warning Text 2 5" xfId="55491" xr:uid="{00000000-0005-0000-0000-0000F0D80000}"/>
    <cellStyle name="Warning Text 2 5 10" xfId="55492" xr:uid="{00000000-0005-0000-0000-0000F1D80000}"/>
    <cellStyle name="Warning Text 2 5 10 2" xfId="55493" xr:uid="{00000000-0005-0000-0000-0000F2D80000}"/>
    <cellStyle name="Warning Text 2 5 10 3" xfId="55494" xr:uid="{00000000-0005-0000-0000-0000F3D80000}"/>
    <cellStyle name="Warning Text 2 5 11" xfId="55495" xr:uid="{00000000-0005-0000-0000-0000F4D80000}"/>
    <cellStyle name="Warning Text 2 5 11 2" xfId="55496" xr:uid="{00000000-0005-0000-0000-0000F5D80000}"/>
    <cellStyle name="Warning Text 2 5 11 3" xfId="55497" xr:uid="{00000000-0005-0000-0000-0000F6D80000}"/>
    <cellStyle name="Warning Text 2 5 12" xfId="55498" xr:uid="{00000000-0005-0000-0000-0000F7D80000}"/>
    <cellStyle name="Warning Text 2 5 2" xfId="55499" xr:uid="{00000000-0005-0000-0000-0000F8D80000}"/>
    <cellStyle name="Warning Text 2 5 2 2" xfId="55500" xr:uid="{00000000-0005-0000-0000-0000F9D80000}"/>
    <cellStyle name="Warning Text 2 5 2 2 2" xfId="55501" xr:uid="{00000000-0005-0000-0000-0000FAD80000}"/>
    <cellStyle name="Warning Text 2 5 2 2 2 2" xfId="55502" xr:uid="{00000000-0005-0000-0000-0000FBD80000}"/>
    <cellStyle name="Warning Text 2 5 2 2 2 3" xfId="55503" xr:uid="{00000000-0005-0000-0000-0000FCD80000}"/>
    <cellStyle name="Warning Text 2 5 2 2 3" xfId="55504" xr:uid="{00000000-0005-0000-0000-0000FDD80000}"/>
    <cellStyle name="Warning Text 2 5 2 2 4" xfId="55505" xr:uid="{00000000-0005-0000-0000-0000FED80000}"/>
    <cellStyle name="Warning Text 2 5 2 3" xfId="55506" xr:uid="{00000000-0005-0000-0000-0000FFD80000}"/>
    <cellStyle name="Warning Text 2 5 2 3 2" xfId="55507" xr:uid="{00000000-0005-0000-0000-000000D90000}"/>
    <cellStyle name="Warning Text 2 5 2 3 2 2" xfId="55508" xr:uid="{00000000-0005-0000-0000-000001D90000}"/>
    <cellStyle name="Warning Text 2 5 2 3 2 3" xfId="55509" xr:uid="{00000000-0005-0000-0000-000002D90000}"/>
    <cellStyle name="Warning Text 2 5 2 3 3" xfId="55510" xr:uid="{00000000-0005-0000-0000-000003D90000}"/>
    <cellStyle name="Warning Text 2 5 2 3 4" xfId="55511" xr:uid="{00000000-0005-0000-0000-000004D90000}"/>
    <cellStyle name="Warning Text 2 5 2 4" xfId="55512" xr:uid="{00000000-0005-0000-0000-000005D90000}"/>
    <cellStyle name="Warning Text 2 5 2 4 2" xfId="55513" xr:uid="{00000000-0005-0000-0000-000006D90000}"/>
    <cellStyle name="Warning Text 2 5 2 4 3" xfId="55514" xr:uid="{00000000-0005-0000-0000-000007D90000}"/>
    <cellStyle name="Warning Text 2 5 2 5" xfId="55515" xr:uid="{00000000-0005-0000-0000-000008D90000}"/>
    <cellStyle name="Warning Text 2 5 2 6" xfId="55516" xr:uid="{00000000-0005-0000-0000-000009D90000}"/>
    <cellStyle name="Warning Text 2 5 3" xfId="55517" xr:uid="{00000000-0005-0000-0000-00000AD90000}"/>
    <cellStyle name="Warning Text 2 5 3 2" xfId="55518" xr:uid="{00000000-0005-0000-0000-00000BD90000}"/>
    <cellStyle name="Warning Text 2 5 3 2 2" xfId="55519" xr:uid="{00000000-0005-0000-0000-00000CD90000}"/>
    <cellStyle name="Warning Text 2 5 3 2 2 2" xfId="55520" xr:uid="{00000000-0005-0000-0000-00000DD90000}"/>
    <cellStyle name="Warning Text 2 5 3 2 2 3" xfId="55521" xr:uid="{00000000-0005-0000-0000-00000ED90000}"/>
    <cellStyle name="Warning Text 2 5 3 2 3" xfId="55522" xr:uid="{00000000-0005-0000-0000-00000FD90000}"/>
    <cellStyle name="Warning Text 2 5 3 2 4" xfId="55523" xr:uid="{00000000-0005-0000-0000-000010D90000}"/>
    <cellStyle name="Warning Text 2 5 3 3" xfId="55524" xr:uid="{00000000-0005-0000-0000-000011D90000}"/>
    <cellStyle name="Warning Text 2 5 3 3 2" xfId="55525" xr:uid="{00000000-0005-0000-0000-000012D90000}"/>
    <cellStyle name="Warning Text 2 5 3 3 2 2" xfId="55526" xr:uid="{00000000-0005-0000-0000-000013D90000}"/>
    <cellStyle name="Warning Text 2 5 3 3 2 3" xfId="55527" xr:uid="{00000000-0005-0000-0000-000014D90000}"/>
    <cellStyle name="Warning Text 2 5 3 3 3" xfId="55528" xr:uid="{00000000-0005-0000-0000-000015D90000}"/>
    <cellStyle name="Warning Text 2 5 3 3 4" xfId="55529" xr:uid="{00000000-0005-0000-0000-000016D90000}"/>
    <cellStyle name="Warning Text 2 5 3 4" xfId="55530" xr:uid="{00000000-0005-0000-0000-000017D90000}"/>
    <cellStyle name="Warning Text 2 5 3 4 2" xfId="55531" xr:uid="{00000000-0005-0000-0000-000018D90000}"/>
    <cellStyle name="Warning Text 2 5 3 4 3" xfId="55532" xr:uid="{00000000-0005-0000-0000-000019D90000}"/>
    <cellStyle name="Warning Text 2 5 3 5" xfId="55533" xr:uid="{00000000-0005-0000-0000-00001AD90000}"/>
    <cellStyle name="Warning Text 2 5 3 6" xfId="55534" xr:uid="{00000000-0005-0000-0000-00001BD90000}"/>
    <cellStyle name="Warning Text 2 5 4" xfId="55535" xr:uid="{00000000-0005-0000-0000-00001CD90000}"/>
    <cellStyle name="Warning Text 2 5 4 2" xfId="55536" xr:uid="{00000000-0005-0000-0000-00001DD90000}"/>
    <cellStyle name="Warning Text 2 5 4 2 2" xfId="55537" xr:uid="{00000000-0005-0000-0000-00001ED90000}"/>
    <cellStyle name="Warning Text 2 5 4 2 2 2" xfId="55538" xr:uid="{00000000-0005-0000-0000-00001FD90000}"/>
    <cellStyle name="Warning Text 2 5 4 2 2 3" xfId="55539" xr:uid="{00000000-0005-0000-0000-000020D90000}"/>
    <cellStyle name="Warning Text 2 5 4 2 3" xfId="55540" xr:uid="{00000000-0005-0000-0000-000021D90000}"/>
    <cellStyle name="Warning Text 2 5 4 2 4" xfId="55541" xr:uid="{00000000-0005-0000-0000-000022D90000}"/>
    <cellStyle name="Warning Text 2 5 4 3" xfId="55542" xr:uid="{00000000-0005-0000-0000-000023D90000}"/>
    <cellStyle name="Warning Text 2 5 4 3 2" xfId="55543" xr:uid="{00000000-0005-0000-0000-000024D90000}"/>
    <cellStyle name="Warning Text 2 5 4 3 2 2" xfId="55544" xr:uid="{00000000-0005-0000-0000-000025D90000}"/>
    <cellStyle name="Warning Text 2 5 4 3 2 3" xfId="55545" xr:uid="{00000000-0005-0000-0000-000026D90000}"/>
    <cellStyle name="Warning Text 2 5 4 3 3" xfId="55546" xr:uid="{00000000-0005-0000-0000-000027D90000}"/>
    <cellStyle name="Warning Text 2 5 4 3 4" xfId="55547" xr:uid="{00000000-0005-0000-0000-000028D90000}"/>
    <cellStyle name="Warning Text 2 5 4 4" xfId="55548" xr:uid="{00000000-0005-0000-0000-000029D90000}"/>
    <cellStyle name="Warning Text 2 5 4 4 2" xfId="55549" xr:uid="{00000000-0005-0000-0000-00002AD90000}"/>
    <cellStyle name="Warning Text 2 5 4 4 2 2" xfId="55550" xr:uid="{00000000-0005-0000-0000-00002BD90000}"/>
    <cellStyle name="Warning Text 2 5 4 4 2 3" xfId="55551" xr:uid="{00000000-0005-0000-0000-00002CD90000}"/>
    <cellStyle name="Warning Text 2 5 4 4 3" xfId="55552" xr:uid="{00000000-0005-0000-0000-00002DD90000}"/>
    <cellStyle name="Warning Text 2 5 4 4 4" xfId="55553" xr:uid="{00000000-0005-0000-0000-00002ED90000}"/>
    <cellStyle name="Warning Text 2 5 4 5" xfId="55554" xr:uid="{00000000-0005-0000-0000-00002FD90000}"/>
    <cellStyle name="Warning Text 2 5 4 5 2" xfId="55555" xr:uid="{00000000-0005-0000-0000-000030D90000}"/>
    <cellStyle name="Warning Text 2 5 4 5 3" xfId="55556" xr:uid="{00000000-0005-0000-0000-000031D90000}"/>
    <cellStyle name="Warning Text 2 5 4 6" xfId="55557" xr:uid="{00000000-0005-0000-0000-000032D90000}"/>
    <cellStyle name="Warning Text 2 5 4 7" xfId="55558" xr:uid="{00000000-0005-0000-0000-000033D90000}"/>
    <cellStyle name="Warning Text 2 5 5" xfId="55559" xr:uid="{00000000-0005-0000-0000-000034D90000}"/>
    <cellStyle name="Warning Text 2 5 5 2" xfId="55560" xr:uid="{00000000-0005-0000-0000-000035D90000}"/>
    <cellStyle name="Warning Text 2 5 5 2 2" xfId="55561" xr:uid="{00000000-0005-0000-0000-000036D90000}"/>
    <cellStyle name="Warning Text 2 5 5 2 2 2" xfId="55562" xr:uid="{00000000-0005-0000-0000-000037D90000}"/>
    <cellStyle name="Warning Text 2 5 5 2 2 3" xfId="55563" xr:uid="{00000000-0005-0000-0000-000038D90000}"/>
    <cellStyle name="Warning Text 2 5 5 2 3" xfId="55564" xr:uid="{00000000-0005-0000-0000-000039D90000}"/>
    <cellStyle name="Warning Text 2 5 5 2 4" xfId="55565" xr:uid="{00000000-0005-0000-0000-00003AD90000}"/>
    <cellStyle name="Warning Text 2 5 5 3" xfId="55566" xr:uid="{00000000-0005-0000-0000-00003BD90000}"/>
    <cellStyle name="Warning Text 2 5 5 3 2" xfId="55567" xr:uid="{00000000-0005-0000-0000-00003CD90000}"/>
    <cellStyle name="Warning Text 2 5 5 3 2 2" xfId="55568" xr:uid="{00000000-0005-0000-0000-00003DD90000}"/>
    <cellStyle name="Warning Text 2 5 5 3 2 3" xfId="55569" xr:uid="{00000000-0005-0000-0000-00003ED90000}"/>
    <cellStyle name="Warning Text 2 5 5 3 3" xfId="55570" xr:uid="{00000000-0005-0000-0000-00003FD90000}"/>
    <cellStyle name="Warning Text 2 5 5 3 4" xfId="55571" xr:uid="{00000000-0005-0000-0000-000040D90000}"/>
    <cellStyle name="Warning Text 2 5 5 4" xfId="55572" xr:uid="{00000000-0005-0000-0000-000041D90000}"/>
    <cellStyle name="Warning Text 2 5 5 4 2" xfId="55573" xr:uid="{00000000-0005-0000-0000-000042D90000}"/>
    <cellStyle name="Warning Text 2 5 5 4 3" xfId="55574" xr:uid="{00000000-0005-0000-0000-000043D90000}"/>
    <cellStyle name="Warning Text 2 5 5 5" xfId="55575" xr:uid="{00000000-0005-0000-0000-000044D90000}"/>
    <cellStyle name="Warning Text 2 5 5 6" xfId="55576" xr:uid="{00000000-0005-0000-0000-000045D90000}"/>
    <cellStyle name="Warning Text 2 5 6" xfId="55577" xr:uid="{00000000-0005-0000-0000-000046D90000}"/>
    <cellStyle name="Warning Text 2 5 6 2" xfId="55578" xr:uid="{00000000-0005-0000-0000-000047D90000}"/>
    <cellStyle name="Warning Text 2 5 6 2 2" xfId="55579" xr:uid="{00000000-0005-0000-0000-000048D90000}"/>
    <cellStyle name="Warning Text 2 5 6 2 3" xfId="55580" xr:uid="{00000000-0005-0000-0000-000049D90000}"/>
    <cellStyle name="Warning Text 2 5 6 3" xfId="55581" xr:uid="{00000000-0005-0000-0000-00004AD90000}"/>
    <cellStyle name="Warning Text 2 5 6 4" xfId="55582" xr:uid="{00000000-0005-0000-0000-00004BD90000}"/>
    <cellStyle name="Warning Text 2 5 7" xfId="55583" xr:uid="{00000000-0005-0000-0000-00004CD90000}"/>
    <cellStyle name="Warning Text 2 5 7 2" xfId="55584" xr:uid="{00000000-0005-0000-0000-00004DD90000}"/>
    <cellStyle name="Warning Text 2 5 7 2 2" xfId="55585" xr:uid="{00000000-0005-0000-0000-00004ED90000}"/>
    <cellStyle name="Warning Text 2 5 7 2 3" xfId="55586" xr:uid="{00000000-0005-0000-0000-00004FD90000}"/>
    <cellStyle name="Warning Text 2 5 7 3" xfId="55587" xr:uid="{00000000-0005-0000-0000-000050D90000}"/>
    <cellStyle name="Warning Text 2 5 7 4" xfId="55588" xr:uid="{00000000-0005-0000-0000-000051D90000}"/>
    <cellStyle name="Warning Text 2 5 8" xfId="55589" xr:uid="{00000000-0005-0000-0000-000052D90000}"/>
    <cellStyle name="Warning Text 2 5 8 2" xfId="55590" xr:uid="{00000000-0005-0000-0000-000053D90000}"/>
    <cellStyle name="Warning Text 2 5 8 2 2" xfId="55591" xr:uid="{00000000-0005-0000-0000-000054D90000}"/>
    <cellStyle name="Warning Text 2 5 8 2 3" xfId="55592" xr:uid="{00000000-0005-0000-0000-000055D90000}"/>
    <cellStyle name="Warning Text 2 5 8 3" xfId="55593" xr:uid="{00000000-0005-0000-0000-000056D90000}"/>
    <cellStyle name="Warning Text 2 5 8 4" xfId="55594" xr:uid="{00000000-0005-0000-0000-000057D90000}"/>
    <cellStyle name="Warning Text 2 5 9" xfId="55595" xr:uid="{00000000-0005-0000-0000-000058D90000}"/>
    <cellStyle name="Warning Text 2 5 9 2" xfId="55596" xr:uid="{00000000-0005-0000-0000-000059D90000}"/>
    <cellStyle name="Warning Text 2 5 9 3" xfId="55597" xr:uid="{00000000-0005-0000-0000-00005AD90000}"/>
    <cellStyle name="Warning Text 2 6" xfId="55598" xr:uid="{00000000-0005-0000-0000-00005BD90000}"/>
    <cellStyle name="Warning Text 2 6 10" xfId="55599" xr:uid="{00000000-0005-0000-0000-00005CD90000}"/>
    <cellStyle name="Warning Text 2 6 10 2" xfId="55600" xr:uid="{00000000-0005-0000-0000-00005DD90000}"/>
    <cellStyle name="Warning Text 2 6 10 3" xfId="55601" xr:uid="{00000000-0005-0000-0000-00005ED90000}"/>
    <cellStyle name="Warning Text 2 6 11" xfId="55602" xr:uid="{00000000-0005-0000-0000-00005FD90000}"/>
    <cellStyle name="Warning Text 2 6 11 2" xfId="55603" xr:uid="{00000000-0005-0000-0000-000060D90000}"/>
    <cellStyle name="Warning Text 2 6 11 3" xfId="55604" xr:uid="{00000000-0005-0000-0000-000061D90000}"/>
    <cellStyle name="Warning Text 2 6 12" xfId="55605" xr:uid="{00000000-0005-0000-0000-000062D90000}"/>
    <cellStyle name="Warning Text 2 6 2" xfId="55606" xr:uid="{00000000-0005-0000-0000-000063D90000}"/>
    <cellStyle name="Warning Text 2 6 2 2" xfId="55607" xr:uid="{00000000-0005-0000-0000-000064D90000}"/>
    <cellStyle name="Warning Text 2 6 2 2 2" xfId="55608" xr:uid="{00000000-0005-0000-0000-000065D90000}"/>
    <cellStyle name="Warning Text 2 6 2 2 2 2" xfId="55609" xr:uid="{00000000-0005-0000-0000-000066D90000}"/>
    <cellStyle name="Warning Text 2 6 2 2 2 3" xfId="55610" xr:uid="{00000000-0005-0000-0000-000067D90000}"/>
    <cellStyle name="Warning Text 2 6 2 2 3" xfId="55611" xr:uid="{00000000-0005-0000-0000-000068D90000}"/>
    <cellStyle name="Warning Text 2 6 2 2 4" xfId="55612" xr:uid="{00000000-0005-0000-0000-000069D90000}"/>
    <cellStyle name="Warning Text 2 6 2 3" xfId="55613" xr:uid="{00000000-0005-0000-0000-00006AD90000}"/>
    <cellStyle name="Warning Text 2 6 2 3 2" xfId="55614" xr:uid="{00000000-0005-0000-0000-00006BD90000}"/>
    <cellStyle name="Warning Text 2 6 2 3 2 2" xfId="55615" xr:uid="{00000000-0005-0000-0000-00006CD90000}"/>
    <cellStyle name="Warning Text 2 6 2 3 2 3" xfId="55616" xr:uid="{00000000-0005-0000-0000-00006DD90000}"/>
    <cellStyle name="Warning Text 2 6 2 3 3" xfId="55617" xr:uid="{00000000-0005-0000-0000-00006ED90000}"/>
    <cellStyle name="Warning Text 2 6 2 3 4" xfId="55618" xr:uid="{00000000-0005-0000-0000-00006FD90000}"/>
    <cellStyle name="Warning Text 2 6 2 4" xfId="55619" xr:uid="{00000000-0005-0000-0000-000070D90000}"/>
    <cellStyle name="Warning Text 2 6 2 4 2" xfId="55620" xr:uid="{00000000-0005-0000-0000-000071D90000}"/>
    <cellStyle name="Warning Text 2 6 2 4 3" xfId="55621" xr:uid="{00000000-0005-0000-0000-000072D90000}"/>
    <cellStyle name="Warning Text 2 6 2 5" xfId="55622" xr:uid="{00000000-0005-0000-0000-000073D90000}"/>
    <cellStyle name="Warning Text 2 6 2 6" xfId="55623" xr:uid="{00000000-0005-0000-0000-000074D90000}"/>
    <cellStyle name="Warning Text 2 6 3" xfId="55624" xr:uid="{00000000-0005-0000-0000-000075D90000}"/>
    <cellStyle name="Warning Text 2 6 3 2" xfId="55625" xr:uid="{00000000-0005-0000-0000-000076D90000}"/>
    <cellStyle name="Warning Text 2 6 3 2 2" xfId="55626" xr:uid="{00000000-0005-0000-0000-000077D90000}"/>
    <cellStyle name="Warning Text 2 6 3 2 2 2" xfId="55627" xr:uid="{00000000-0005-0000-0000-000078D90000}"/>
    <cellStyle name="Warning Text 2 6 3 2 2 3" xfId="55628" xr:uid="{00000000-0005-0000-0000-000079D90000}"/>
    <cellStyle name="Warning Text 2 6 3 2 3" xfId="55629" xr:uid="{00000000-0005-0000-0000-00007AD90000}"/>
    <cellStyle name="Warning Text 2 6 3 2 4" xfId="55630" xr:uid="{00000000-0005-0000-0000-00007BD90000}"/>
    <cellStyle name="Warning Text 2 6 3 3" xfId="55631" xr:uid="{00000000-0005-0000-0000-00007CD90000}"/>
    <cellStyle name="Warning Text 2 6 3 3 2" xfId="55632" xr:uid="{00000000-0005-0000-0000-00007DD90000}"/>
    <cellStyle name="Warning Text 2 6 3 3 2 2" xfId="55633" xr:uid="{00000000-0005-0000-0000-00007ED90000}"/>
    <cellStyle name="Warning Text 2 6 3 3 2 3" xfId="55634" xr:uid="{00000000-0005-0000-0000-00007FD90000}"/>
    <cellStyle name="Warning Text 2 6 3 3 3" xfId="55635" xr:uid="{00000000-0005-0000-0000-000080D90000}"/>
    <cellStyle name="Warning Text 2 6 3 3 4" xfId="55636" xr:uid="{00000000-0005-0000-0000-000081D90000}"/>
    <cellStyle name="Warning Text 2 6 3 4" xfId="55637" xr:uid="{00000000-0005-0000-0000-000082D90000}"/>
    <cellStyle name="Warning Text 2 6 3 4 2" xfId="55638" xr:uid="{00000000-0005-0000-0000-000083D90000}"/>
    <cellStyle name="Warning Text 2 6 3 4 3" xfId="55639" xr:uid="{00000000-0005-0000-0000-000084D90000}"/>
    <cellStyle name="Warning Text 2 6 3 5" xfId="55640" xr:uid="{00000000-0005-0000-0000-000085D90000}"/>
    <cellStyle name="Warning Text 2 6 3 6" xfId="55641" xr:uid="{00000000-0005-0000-0000-000086D90000}"/>
    <cellStyle name="Warning Text 2 6 4" xfId="55642" xr:uid="{00000000-0005-0000-0000-000087D90000}"/>
    <cellStyle name="Warning Text 2 6 4 2" xfId="55643" xr:uid="{00000000-0005-0000-0000-000088D90000}"/>
    <cellStyle name="Warning Text 2 6 4 2 2" xfId="55644" xr:uid="{00000000-0005-0000-0000-000089D90000}"/>
    <cellStyle name="Warning Text 2 6 4 2 2 2" xfId="55645" xr:uid="{00000000-0005-0000-0000-00008AD90000}"/>
    <cellStyle name="Warning Text 2 6 4 2 2 3" xfId="55646" xr:uid="{00000000-0005-0000-0000-00008BD90000}"/>
    <cellStyle name="Warning Text 2 6 4 2 3" xfId="55647" xr:uid="{00000000-0005-0000-0000-00008CD90000}"/>
    <cellStyle name="Warning Text 2 6 4 2 4" xfId="55648" xr:uid="{00000000-0005-0000-0000-00008DD90000}"/>
    <cellStyle name="Warning Text 2 6 4 3" xfId="55649" xr:uid="{00000000-0005-0000-0000-00008ED90000}"/>
    <cellStyle name="Warning Text 2 6 4 3 2" xfId="55650" xr:uid="{00000000-0005-0000-0000-00008FD90000}"/>
    <cellStyle name="Warning Text 2 6 4 3 2 2" xfId="55651" xr:uid="{00000000-0005-0000-0000-000090D90000}"/>
    <cellStyle name="Warning Text 2 6 4 3 2 3" xfId="55652" xr:uid="{00000000-0005-0000-0000-000091D90000}"/>
    <cellStyle name="Warning Text 2 6 4 3 3" xfId="55653" xr:uid="{00000000-0005-0000-0000-000092D90000}"/>
    <cellStyle name="Warning Text 2 6 4 3 4" xfId="55654" xr:uid="{00000000-0005-0000-0000-000093D90000}"/>
    <cellStyle name="Warning Text 2 6 4 4" xfId="55655" xr:uid="{00000000-0005-0000-0000-000094D90000}"/>
    <cellStyle name="Warning Text 2 6 4 4 2" xfId="55656" xr:uid="{00000000-0005-0000-0000-000095D90000}"/>
    <cellStyle name="Warning Text 2 6 4 4 2 2" xfId="55657" xr:uid="{00000000-0005-0000-0000-000096D90000}"/>
    <cellStyle name="Warning Text 2 6 4 4 2 3" xfId="55658" xr:uid="{00000000-0005-0000-0000-000097D90000}"/>
    <cellStyle name="Warning Text 2 6 4 4 3" xfId="55659" xr:uid="{00000000-0005-0000-0000-000098D90000}"/>
    <cellStyle name="Warning Text 2 6 4 4 4" xfId="55660" xr:uid="{00000000-0005-0000-0000-000099D90000}"/>
    <cellStyle name="Warning Text 2 6 4 5" xfId="55661" xr:uid="{00000000-0005-0000-0000-00009AD90000}"/>
    <cellStyle name="Warning Text 2 6 4 5 2" xfId="55662" xr:uid="{00000000-0005-0000-0000-00009BD90000}"/>
    <cellStyle name="Warning Text 2 6 4 5 3" xfId="55663" xr:uid="{00000000-0005-0000-0000-00009CD90000}"/>
    <cellStyle name="Warning Text 2 6 4 6" xfId="55664" xr:uid="{00000000-0005-0000-0000-00009DD90000}"/>
    <cellStyle name="Warning Text 2 6 4 7" xfId="55665" xr:uid="{00000000-0005-0000-0000-00009ED90000}"/>
    <cellStyle name="Warning Text 2 6 5" xfId="55666" xr:uid="{00000000-0005-0000-0000-00009FD90000}"/>
    <cellStyle name="Warning Text 2 6 5 2" xfId="55667" xr:uid="{00000000-0005-0000-0000-0000A0D90000}"/>
    <cellStyle name="Warning Text 2 6 5 2 2" xfId="55668" xr:uid="{00000000-0005-0000-0000-0000A1D90000}"/>
    <cellStyle name="Warning Text 2 6 5 2 2 2" xfId="55669" xr:uid="{00000000-0005-0000-0000-0000A2D90000}"/>
    <cellStyle name="Warning Text 2 6 5 2 2 3" xfId="55670" xr:uid="{00000000-0005-0000-0000-0000A3D90000}"/>
    <cellStyle name="Warning Text 2 6 5 2 3" xfId="55671" xr:uid="{00000000-0005-0000-0000-0000A4D90000}"/>
    <cellStyle name="Warning Text 2 6 5 2 4" xfId="55672" xr:uid="{00000000-0005-0000-0000-0000A5D90000}"/>
    <cellStyle name="Warning Text 2 6 5 3" xfId="55673" xr:uid="{00000000-0005-0000-0000-0000A6D90000}"/>
    <cellStyle name="Warning Text 2 6 5 3 2" xfId="55674" xr:uid="{00000000-0005-0000-0000-0000A7D90000}"/>
    <cellStyle name="Warning Text 2 6 5 3 2 2" xfId="55675" xr:uid="{00000000-0005-0000-0000-0000A8D90000}"/>
    <cellStyle name="Warning Text 2 6 5 3 2 3" xfId="55676" xr:uid="{00000000-0005-0000-0000-0000A9D90000}"/>
    <cellStyle name="Warning Text 2 6 5 3 3" xfId="55677" xr:uid="{00000000-0005-0000-0000-0000AAD90000}"/>
    <cellStyle name="Warning Text 2 6 5 3 4" xfId="55678" xr:uid="{00000000-0005-0000-0000-0000ABD90000}"/>
    <cellStyle name="Warning Text 2 6 5 4" xfId="55679" xr:uid="{00000000-0005-0000-0000-0000ACD90000}"/>
    <cellStyle name="Warning Text 2 6 5 4 2" xfId="55680" xr:uid="{00000000-0005-0000-0000-0000ADD90000}"/>
    <cellStyle name="Warning Text 2 6 5 4 3" xfId="55681" xr:uid="{00000000-0005-0000-0000-0000AED90000}"/>
    <cellStyle name="Warning Text 2 6 5 5" xfId="55682" xr:uid="{00000000-0005-0000-0000-0000AFD90000}"/>
    <cellStyle name="Warning Text 2 6 5 6" xfId="55683" xr:uid="{00000000-0005-0000-0000-0000B0D90000}"/>
    <cellStyle name="Warning Text 2 6 6" xfId="55684" xr:uid="{00000000-0005-0000-0000-0000B1D90000}"/>
    <cellStyle name="Warning Text 2 6 6 2" xfId="55685" xr:uid="{00000000-0005-0000-0000-0000B2D90000}"/>
    <cellStyle name="Warning Text 2 6 6 2 2" xfId="55686" xr:uid="{00000000-0005-0000-0000-0000B3D90000}"/>
    <cellStyle name="Warning Text 2 6 6 2 3" xfId="55687" xr:uid="{00000000-0005-0000-0000-0000B4D90000}"/>
    <cellStyle name="Warning Text 2 6 6 3" xfId="55688" xr:uid="{00000000-0005-0000-0000-0000B5D90000}"/>
    <cellStyle name="Warning Text 2 6 6 4" xfId="55689" xr:uid="{00000000-0005-0000-0000-0000B6D90000}"/>
    <cellStyle name="Warning Text 2 6 7" xfId="55690" xr:uid="{00000000-0005-0000-0000-0000B7D90000}"/>
    <cellStyle name="Warning Text 2 6 7 2" xfId="55691" xr:uid="{00000000-0005-0000-0000-0000B8D90000}"/>
    <cellStyle name="Warning Text 2 6 7 2 2" xfId="55692" xr:uid="{00000000-0005-0000-0000-0000B9D90000}"/>
    <cellStyle name="Warning Text 2 6 7 2 3" xfId="55693" xr:uid="{00000000-0005-0000-0000-0000BAD90000}"/>
    <cellStyle name="Warning Text 2 6 7 3" xfId="55694" xr:uid="{00000000-0005-0000-0000-0000BBD90000}"/>
    <cellStyle name="Warning Text 2 6 7 4" xfId="55695" xr:uid="{00000000-0005-0000-0000-0000BCD90000}"/>
    <cellStyle name="Warning Text 2 6 8" xfId="55696" xr:uid="{00000000-0005-0000-0000-0000BDD90000}"/>
    <cellStyle name="Warning Text 2 6 8 2" xfId="55697" xr:uid="{00000000-0005-0000-0000-0000BED90000}"/>
    <cellStyle name="Warning Text 2 6 8 2 2" xfId="55698" xr:uid="{00000000-0005-0000-0000-0000BFD90000}"/>
    <cellStyle name="Warning Text 2 6 8 2 3" xfId="55699" xr:uid="{00000000-0005-0000-0000-0000C0D90000}"/>
    <cellStyle name="Warning Text 2 6 8 3" xfId="55700" xr:uid="{00000000-0005-0000-0000-0000C1D90000}"/>
    <cellStyle name="Warning Text 2 6 8 4" xfId="55701" xr:uid="{00000000-0005-0000-0000-0000C2D90000}"/>
    <cellStyle name="Warning Text 2 6 9" xfId="55702" xr:uid="{00000000-0005-0000-0000-0000C3D90000}"/>
    <cellStyle name="Warning Text 2 6 9 2" xfId="55703" xr:uid="{00000000-0005-0000-0000-0000C4D90000}"/>
    <cellStyle name="Warning Text 2 6 9 3" xfId="55704" xr:uid="{00000000-0005-0000-0000-0000C5D90000}"/>
    <cellStyle name="Warning Text 2 7" xfId="55705" xr:uid="{00000000-0005-0000-0000-0000C6D90000}"/>
    <cellStyle name="Warning Text 2 7 10" xfId="55706" xr:uid="{00000000-0005-0000-0000-0000C7D90000}"/>
    <cellStyle name="Warning Text 2 7 10 2" xfId="55707" xr:uid="{00000000-0005-0000-0000-0000C8D90000}"/>
    <cellStyle name="Warning Text 2 7 10 3" xfId="55708" xr:uid="{00000000-0005-0000-0000-0000C9D90000}"/>
    <cellStyle name="Warning Text 2 7 11" xfId="55709" xr:uid="{00000000-0005-0000-0000-0000CAD90000}"/>
    <cellStyle name="Warning Text 2 7 11 2" xfId="55710" xr:uid="{00000000-0005-0000-0000-0000CBD90000}"/>
    <cellStyle name="Warning Text 2 7 11 3" xfId="55711" xr:uid="{00000000-0005-0000-0000-0000CCD90000}"/>
    <cellStyle name="Warning Text 2 7 12" xfId="55712" xr:uid="{00000000-0005-0000-0000-0000CDD90000}"/>
    <cellStyle name="Warning Text 2 7 2" xfId="55713" xr:uid="{00000000-0005-0000-0000-0000CED90000}"/>
    <cellStyle name="Warning Text 2 7 2 2" xfId="55714" xr:uid="{00000000-0005-0000-0000-0000CFD90000}"/>
    <cellStyle name="Warning Text 2 7 2 2 2" xfId="55715" xr:uid="{00000000-0005-0000-0000-0000D0D90000}"/>
    <cellStyle name="Warning Text 2 7 2 2 2 2" xfId="55716" xr:uid="{00000000-0005-0000-0000-0000D1D90000}"/>
    <cellStyle name="Warning Text 2 7 2 2 2 3" xfId="55717" xr:uid="{00000000-0005-0000-0000-0000D2D90000}"/>
    <cellStyle name="Warning Text 2 7 2 2 3" xfId="55718" xr:uid="{00000000-0005-0000-0000-0000D3D90000}"/>
    <cellStyle name="Warning Text 2 7 2 2 4" xfId="55719" xr:uid="{00000000-0005-0000-0000-0000D4D90000}"/>
    <cellStyle name="Warning Text 2 7 2 3" xfId="55720" xr:uid="{00000000-0005-0000-0000-0000D5D90000}"/>
    <cellStyle name="Warning Text 2 7 2 3 2" xfId="55721" xr:uid="{00000000-0005-0000-0000-0000D6D90000}"/>
    <cellStyle name="Warning Text 2 7 2 3 2 2" xfId="55722" xr:uid="{00000000-0005-0000-0000-0000D7D90000}"/>
    <cellStyle name="Warning Text 2 7 2 3 2 3" xfId="55723" xr:uid="{00000000-0005-0000-0000-0000D8D90000}"/>
    <cellStyle name="Warning Text 2 7 2 3 3" xfId="55724" xr:uid="{00000000-0005-0000-0000-0000D9D90000}"/>
    <cellStyle name="Warning Text 2 7 2 3 4" xfId="55725" xr:uid="{00000000-0005-0000-0000-0000DAD90000}"/>
    <cellStyle name="Warning Text 2 7 2 4" xfId="55726" xr:uid="{00000000-0005-0000-0000-0000DBD90000}"/>
    <cellStyle name="Warning Text 2 7 2 4 2" xfId="55727" xr:uid="{00000000-0005-0000-0000-0000DCD90000}"/>
    <cellStyle name="Warning Text 2 7 2 4 3" xfId="55728" xr:uid="{00000000-0005-0000-0000-0000DDD90000}"/>
    <cellStyle name="Warning Text 2 7 2 5" xfId="55729" xr:uid="{00000000-0005-0000-0000-0000DED90000}"/>
    <cellStyle name="Warning Text 2 7 2 6" xfId="55730" xr:uid="{00000000-0005-0000-0000-0000DFD90000}"/>
    <cellStyle name="Warning Text 2 7 3" xfId="55731" xr:uid="{00000000-0005-0000-0000-0000E0D90000}"/>
    <cellStyle name="Warning Text 2 7 3 2" xfId="55732" xr:uid="{00000000-0005-0000-0000-0000E1D90000}"/>
    <cellStyle name="Warning Text 2 7 3 2 2" xfId="55733" xr:uid="{00000000-0005-0000-0000-0000E2D90000}"/>
    <cellStyle name="Warning Text 2 7 3 2 2 2" xfId="55734" xr:uid="{00000000-0005-0000-0000-0000E3D90000}"/>
    <cellStyle name="Warning Text 2 7 3 2 2 3" xfId="55735" xr:uid="{00000000-0005-0000-0000-0000E4D90000}"/>
    <cellStyle name="Warning Text 2 7 3 2 3" xfId="55736" xr:uid="{00000000-0005-0000-0000-0000E5D90000}"/>
    <cellStyle name="Warning Text 2 7 3 2 4" xfId="55737" xr:uid="{00000000-0005-0000-0000-0000E6D90000}"/>
    <cellStyle name="Warning Text 2 7 3 3" xfId="55738" xr:uid="{00000000-0005-0000-0000-0000E7D90000}"/>
    <cellStyle name="Warning Text 2 7 3 3 2" xfId="55739" xr:uid="{00000000-0005-0000-0000-0000E8D90000}"/>
    <cellStyle name="Warning Text 2 7 3 3 2 2" xfId="55740" xr:uid="{00000000-0005-0000-0000-0000E9D90000}"/>
    <cellStyle name="Warning Text 2 7 3 3 2 3" xfId="55741" xr:uid="{00000000-0005-0000-0000-0000EAD90000}"/>
    <cellStyle name="Warning Text 2 7 3 3 3" xfId="55742" xr:uid="{00000000-0005-0000-0000-0000EBD90000}"/>
    <cellStyle name="Warning Text 2 7 3 3 4" xfId="55743" xr:uid="{00000000-0005-0000-0000-0000ECD90000}"/>
    <cellStyle name="Warning Text 2 7 3 4" xfId="55744" xr:uid="{00000000-0005-0000-0000-0000EDD90000}"/>
    <cellStyle name="Warning Text 2 7 3 4 2" xfId="55745" xr:uid="{00000000-0005-0000-0000-0000EED90000}"/>
    <cellStyle name="Warning Text 2 7 3 4 3" xfId="55746" xr:uid="{00000000-0005-0000-0000-0000EFD90000}"/>
    <cellStyle name="Warning Text 2 7 3 5" xfId="55747" xr:uid="{00000000-0005-0000-0000-0000F0D90000}"/>
    <cellStyle name="Warning Text 2 7 3 6" xfId="55748" xr:uid="{00000000-0005-0000-0000-0000F1D90000}"/>
    <cellStyle name="Warning Text 2 7 4" xfId="55749" xr:uid="{00000000-0005-0000-0000-0000F2D90000}"/>
    <cellStyle name="Warning Text 2 7 4 2" xfId="55750" xr:uid="{00000000-0005-0000-0000-0000F3D90000}"/>
    <cellStyle name="Warning Text 2 7 4 2 2" xfId="55751" xr:uid="{00000000-0005-0000-0000-0000F4D90000}"/>
    <cellStyle name="Warning Text 2 7 4 2 2 2" xfId="55752" xr:uid="{00000000-0005-0000-0000-0000F5D90000}"/>
    <cellStyle name="Warning Text 2 7 4 2 2 3" xfId="55753" xr:uid="{00000000-0005-0000-0000-0000F6D90000}"/>
    <cellStyle name="Warning Text 2 7 4 2 3" xfId="55754" xr:uid="{00000000-0005-0000-0000-0000F7D90000}"/>
    <cellStyle name="Warning Text 2 7 4 2 4" xfId="55755" xr:uid="{00000000-0005-0000-0000-0000F8D90000}"/>
    <cellStyle name="Warning Text 2 7 4 3" xfId="55756" xr:uid="{00000000-0005-0000-0000-0000F9D90000}"/>
    <cellStyle name="Warning Text 2 7 4 3 2" xfId="55757" xr:uid="{00000000-0005-0000-0000-0000FAD90000}"/>
    <cellStyle name="Warning Text 2 7 4 3 2 2" xfId="55758" xr:uid="{00000000-0005-0000-0000-0000FBD90000}"/>
    <cellStyle name="Warning Text 2 7 4 3 2 3" xfId="55759" xr:uid="{00000000-0005-0000-0000-0000FCD90000}"/>
    <cellStyle name="Warning Text 2 7 4 3 3" xfId="55760" xr:uid="{00000000-0005-0000-0000-0000FDD90000}"/>
    <cellStyle name="Warning Text 2 7 4 3 4" xfId="55761" xr:uid="{00000000-0005-0000-0000-0000FED90000}"/>
    <cellStyle name="Warning Text 2 7 4 4" xfId="55762" xr:uid="{00000000-0005-0000-0000-0000FFD90000}"/>
    <cellStyle name="Warning Text 2 7 4 4 2" xfId="55763" xr:uid="{00000000-0005-0000-0000-000000DA0000}"/>
    <cellStyle name="Warning Text 2 7 4 4 2 2" xfId="55764" xr:uid="{00000000-0005-0000-0000-000001DA0000}"/>
    <cellStyle name="Warning Text 2 7 4 4 2 3" xfId="55765" xr:uid="{00000000-0005-0000-0000-000002DA0000}"/>
    <cellStyle name="Warning Text 2 7 4 4 3" xfId="55766" xr:uid="{00000000-0005-0000-0000-000003DA0000}"/>
    <cellStyle name="Warning Text 2 7 4 4 4" xfId="55767" xr:uid="{00000000-0005-0000-0000-000004DA0000}"/>
    <cellStyle name="Warning Text 2 7 4 5" xfId="55768" xr:uid="{00000000-0005-0000-0000-000005DA0000}"/>
    <cellStyle name="Warning Text 2 7 4 5 2" xfId="55769" xr:uid="{00000000-0005-0000-0000-000006DA0000}"/>
    <cellStyle name="Warning Text 2 7 4 5 3" xfId="55770" xr:uid="{00000000-0005-0000-0000-000007DA0000}"/>
    <cellStyle name="Warning Text 2 7 4 6" xfId="55771" xr:uid="{00000000-0005-0000-0000-000008DA0000}"/>
    <cellStyle name="Warning Text 2 7 4 7" xfId="55772" xr:uid="{00000000-0005-0000-0000-000009DA0000}"/>
    <cellStyle name="Warning Text 2 7 5" xfId="55773" xr:uid="{00000000-0005-0000-0000-00000ADA0000}"/>
    <cellStyle name="Warning Text 2 7 5 2" xfId="55774" xr:uid="{00000000-0005-0000-0000-00000BDA0000}"/>
    <cellStyle name="Warning Text 2 7 5 2 2" xfId="55775" xr:uid="{00000000-0005-0000-0000-00000CDA0000}"/>
    <cellStyle name="Warning Text 2 7 5 2 2 2" xfId="55776" xr:uid="{00000000-0005-0000-0000-00000DDA0000}"/>
    <cellStyle name="Warning Text 2 7 5 2 2 3" xfId="55777" xr:uid="{00000000-0005-0000-0000-00000EDA0000}"/>
    <cellStyle name="Warning Text 2 7 5 2 3" xfId="55778" xr:uid="{00000000-0005-0000-0000-00000FDA0000}"/>
    <cellStyle name="Warning Text 2 7 5 2 4" xfId="55779" xr:uid="{00000000-0005-0000-0000-000010DA0000}"/>
    <cellStyle name="Warning Text 2 7 5 3" xfId="55780" xr:uid="{00000000-0005-0000-0000-000011DA0000}"/>
    <cellStyle name="Warning Text 2 7 5 3 2" xfId="55781" xr:uid="{00000000-0005-0000-0000-000012DA0000}"/>
    <cellStyle name="Warning Text 2 7 5 3 2 2" xfId="55782" xr:uid="{00000000-0005-0000-0000-000013DA0000}"/>
    <cellStyle name="Warning Text 2 7 5 3 2 3" xfId="55783" xr:uid="{00000000-0005-0000-0000-000014DA0000}"/>
    <cellStyle name="Warning Text 2 7 5 3 3" xfId="55784" xr:uid="{00000000-0005-0000-0000-000015DA0000}"/>
    <cellStyle name="Warning Text 2 7 5 3 4" xfId="55785" xr:uid="{00000000-0005-0000-0000-000016DA0000}"/>
    <cellStyle name="Warning Text 2 7 5 4" xfId="55786" xr:uid="{00000000-0005-0000-0000-000017DA0000}"/>
    <cellStyle name="Warning Text 2 7 5 4 2" xfId="55787" xr:uid="{00000000-0005-0000-0000-000018DA0000}"/>
    <cellStyle name="Warning Text 2 7 5 4 3" xfId="55788" xr:uid="{00000000-0005-0000-0000-000019DA0000}"/>
    <cellStyle name="Warning Text 2 7 5 5" xfId="55789" xr:uid="{00000000-0005-0000-0000-00001ADA0000}"/>
    <cellStyle name="Warning Text 2 7 5 6" xfId="55790" xr:uid="{00000000-0005-0000-0000-00001BDA0000}"/>
    <cellStyle name="Warning Text 2 7 6" xfId="55791" xr:uid="{00000000-0005-0000-0000-00001CDA0000}"/>
    <cellStyle name="Warning Text 2 7 6 2" xfId="55792" xr:uid="{00000000-0005-0000-0000-00001DDA0000}"/>
    <cellStyle name="Warning Text 2 7 6 2 2" xfId="55793" xr:uid="{00000000-0005-0000-0000-00001EDA0000}"/>
    <cellStyle name="Warning Text 2 7 6 2 3" xfId="55794" xr:uid="{00000000-0005-0000-0000-00001FDA0000}"/>
    <cellStyle name="Warning Text 2 7 6 3" xfId="55795" xr:uid="{00000000-0005-0000-0000-000020DA0000}"/>
    <cellStyle name="Warning Text 2 7 6 4" xfId="55796" xr:uid="{00000000-0005-0000-0000-000021DA0000}"/>
    <cellStyle name="Warning Text 2 7 7" xfId="55797" xr:uid="{00000000-0005-0000-0000-000022DA0000}"/>
    <cellStyle name="Warning Text 2 7 7 2" xfId="55798" xr:uid="{00000000-0005-0000-0000-000023DA0000}"/>
    <cellStyle name="Warning Text 2 7 7 2 2" xfId="55799" xr:uid="{00000000-0005-0000-0000-000024DA0000}"/>
    <cellStyle name="Warning Text 2 7 7 2 3" xfId="55800" xr:uid="{00000000-0005-0000-0000-000025DA0000}"/>
    <cellStyle name="Warning Text 2 7 7 3" xfId="55801" xr:uid="{00000000-0005-0000-0000-000026DA0000}"/>
    <cellStyle name="Warning Text 2 7 7 4" xfId="55802" xr:uid="{00000000-0005-0000-0000-000027DA0000}"/>
    <cellStyle name="Warning Text 2 7 8" xfId="55803" xr:uid="{00000000-0005-0000-0000-000028DA0000}"/>
    <cellStyle name="Warning Text 2 7 8 2" xfId="55804" xr:uid="{00000000-0005-0000-0000-000029DA0000}"/>
    <cellStyle name="Warning Text 2 7 8 2 2" xfId="55805" xr:uid="{00000000-0005-0000-0000-00002ADA0000}"/>
    <cellStyle name="Warning Text 2 7 8 2 3" xfId="55806" xr:uid="{00000000-0005-0000-0000-00002BDA0000}"/>
    <cellStyle name="Warning Text 2 7 8 3" xfId="55807" xr:uid="{00000000-0005-0000-0000-00002CDA0000}"/>
    <cellStyle name="Warning Text 2 7 8 4" xfId="55808" xr:uid="{00000000-0005-0000-0000-00002DDA0000}"/>
    <cellStyle name="Warning Text 2 7 9" xfId="55809" xr:uid="{00000000-0005-0000-0000-00002EDA0000}"/>
    <cellStyle name="Warning Text 2 7 9 2" xfId="55810" xr:uid="{00000000-0005-0000-0000-00002FDA0000}"/>
    <cellStyle name="Warning Text 2 7 9 3" xfId="55811" xr:uid="{00000000-0005-0000-0000-000030DA0000}"/>
    <cellStyle name="Warning Text 2 8" xfId="55812" xr:uid="{00000000-0005-0000-0000-000031DA0000}"/>
    <cellStyle name="Warning Text 2 8 10" xfId="55813" xr:uid="{00000000-0005-0000-0000-000032DA0000}"/>
    <cellStyle name="Warning Text 2 8 10 2" xfId="55814" xr:uid="{00000000-0005-0000-0000-000033DA0000}"/>
    <cellStyle name="Warning Text 2 8 10 3" xfId="55815" xr:uid="{00000000-0005-0000-0000-000034DA0000}"/>
    <cellStyle name="Warning Text 2 8 11" xfId="55816" xr:uid="{00000000-0005-0000-0000-000035DA0000}"/>
    <cellStyle name="Warning Text 2 8 11 2" xfId="55817" xr:uid="{00000000-0005-0000-0000-000036DA0000}"/>
    <cellStyle name="Warning Text 2 8 11 3" xfId="55818" xr:uid="{00000000-0005-0000-0000-000037DA0000}"/>
    <cellStyle name="Warning Text 2 8 12" xfId="55819" xr:uid="{00000000-0005-0000-0000-000038DA0000}"/>
    <cellStyle name="Warning Text 2 8 2" xfId="55820" xr:uid="{00000000-0005-0000-0000-000039DA0000}"/>
    <cellStyle name="Warning Text 2 8 2 2" xfId="55821" xr:uid="{00000000-0005-0000-0000-00003ADA0000}"/>
    <cellStyle name="Warning Text 2 8 2 2 2" xfId="55822" xr:uid="{00000000-0005-0000-0000-00003BDA0000}"/>
    <cellStyle name="Warning Text 2 8 2 2 2 2" xfId="55823" xr:uid="{00000000-0005-0000-0000-00003CDA0000}"/>
    <cellStyle name="Warning Text 2 8 2 2 2 3" xfId="55824" xr:uid="{00000000-0005-0000-0000-00003DDA0000}"/>
    <cellStyle name="Warning Text 2 8 2 2 3" xfId="55825" xr:uid="{00000000-0005-0000-0000-00003EDA0000}"/>
    <cellStyle name="Warning Text 2 8 2 2 4" xfId="55826" xr:uid="{00000000-0005-0000-0000-00003FDA0000}"/>
    <cellStyle name="Warning Text 2 8 2 3" xfId="55827" xr:uid="{00000000-0005-0000-0000-000040DA0000}"/>
    <cellStyle name="Warning Text 2 8 2 3 2" xfId="55828" xr:uid="{00000000-0005-0000-0000-000041DA0000}"/>
    <cellStyle name="Warning Text 2 8 2 3 2 2" xfId="55829" xr:uid="{00000000-0005-0000-0000-000042DA0000}"/>
    <cellStyle name="Warning Text 2 8 2 3 2 3" xfId="55830" xr:uid="{00000000-0005-0000-0000-000043DA0000}"/>
    <cellStyle name="Warning Text 2 8 2 3 3" xfId="55831" xr:uid="{00000000-0005-0000-0000-000044DA0000}"/>
    <cellStyle name="Warning Text 2 8 2 3 4" xfId="55832" xr:uid="{00000000-0005-0000-0000-000045DA0000}"/>
    <cellStyle name="Warning Text 2 8 2 4" xfId="55833" xr:uid="{00000000-0005-0000-0000-000046DA0000}"/>
    <cellStyle name="Warning Text 2 8 2 4 2" xfId="55834" xr:uid="{00000000-0005-0000-0000-000047DA0000}"/>
    <cellStyle name="Warning Text 2 8 2 4 3" xfId="55835" xr:uid="{00000000-0005-0000-0000-000048DA0000}"/>
    <cellStyle name="Warning Text 2 8 2 5" xfId="55836" xr:uid="{00000000-0005-0000-0000-000049DA0000}"/>
    <cellStyle name="Warning Text 2 8 2 6" xfId="55837" xr:uid="{00000000-0005-0000-0000-00004ADA0000}"/>
    <cellStyle name="Warning Text 2 8 3" xfId="55838" xr:uid="{00000000-0005-0000-0000-00004BDA0000}"/>
    <cellStyle name="Warning Text 2 8 3 2" xfId="55839" xr:uid="{00000000-0005-0000-0000-00004CDA0000}"/>
    <cellStyle name="Warning Text 2 8 3 2 2" xfId="55840" xr:uid="{00000000-0005-0000-0000-00004DDA0000}"/>
    <cellStyle name="Warning Text 2 8 3 2 2 2" xfId="55841" xr:uid="{00000000-0005-0000-0000-00004EDA0000}"/>
    <cellStyle name="Warning Text 2 8 3 2 2 3" xfId="55842" xr:uid="{00000000-0005-0000-0000-00004FDA0000}"/>
    <cellStyle name="Warning Text 2 8 3 2 3" xfId="55843" xr:uid="{00000000-0005-0000-0000-000050DA0000}"/>
    <cellStyle name="Warning Text 2 8 3 2 4" xfId="55844" xr:uid="{00000000-0005-0000-0000-000051DA0000}"/>
    <cellStyle name="Warning Text 2 8 3 3" xfId="55845" xr:uid="{00000000-0005-0000-0000-000052DA0000}"/>
    <cellStyle name="Warning Text 2 8 3 3 2" xfId="55846" xr:uid="{00000000-0005-0000-0000-000053DA0000}"/>
    <cellStyle name="Warning Text 2 8 3 3 2 2" xfId="55847" xr:uid="{00000000-0005-0000-0000-000054DA0000}"/>
    <cellStyle name="Warning Text 2 8 3 3 2 3" xfId="55848" xr:uid="{00000000-0005-0000-0000-000055DA0000}"/>
    <cellStyle name="Warning Text 2 8 3 3 3" xfId="55849" xr:uid="{00000000-0005-0000-0000-000056DA0000}"/>
    <cellStyle name="Warning Text 2 8 3 3 4" xfId="55850" xr:uid="{00000000-0005-0000-0000-000057DA0000}"/>
    <cellStyle name="Warning Text 2 8 3 4" xfId="55851" xr:uid="{00000000-0005-0000-0000-000058DA0000}"/>
    <cellStyle name="Warning Text 2 8 3 4 2" xfId="55852" xr:uid="{00000000-0005-0000-0000-000059DA0000}"/>
    <cellStyle name="Warning Text 2 8 3 4 3" xfId="55853" xr:uid="{00000000-0005-0000-0000-00005ADA0000}"/>
    <cellStyle name="Warning Text 2 8 3 5" xfId="55854" xr:uid="{00000000-0005-0000-0000-00005BDA0000}"/>
    <cellStyle name="Warning Text 2 8 3 6" xfId="55855" xr:uid="{00000000-0005-0000-0000-00005CDA0000}"/>
    <cellStyle name="Warning Text 2 8 4" xfId="55856" xr:uid="{00000000-0005-0000-0000-00005DDA0000}"/>
    <cellStyle name="Warning Text 2 8 4 2" xfId="55857" xr:uid="{00000000-0005-0000-0000-00005EDA0000}"/>
    <cellStyle name="Warning Text 2 8 4 2 2" xfId="55858" xr:uid="{00000000-0005-0000-0000-00005FDA0000}"/>
    <cellStyle name="Warning Text 2 8 4 2 2 2" xfId="55859" xr:uid="{00000000-0005-0000-0000-000060DA0000}"/>
    <cellStyle name="Warning Text 2 8 4 2 2 3" xfId="55860" xr:uid="{00000000-0005-0000-0000-000061DA0000}"/>
    <cellStyle name="Warning Text 2 8 4 2 3" xfId="55861" xr:uid="{00000000-0005-0000-0000-000062DA0000}"/>
    <cellStyle name="Warning Text 2 8 4 2 4" xfId="55862" xr:uid="{00000000-0005-0000-0000-000063DA0000}"/>
    <cellStyle name="Warning Text 2 8 4 3" xfId="55863" xr:uid="{00000000-0005-0000-0000-000064DA0000}"/>
    <cellStyle name="Warning Text 2 8 4 3 2" xfId="55864" xr:uid="{00000000-0005-0000-0000-000065DA0000}"/>
    <cellStyle name="Warning Text 2 8 4 3 2 2" xfId="55865" xr:uid="{00000000-0005-0000-0000-000066DA0000}"/>
    <cellStyle name="Warning Text 2 8 4 3 2 3" xfId="55866" xr:uid="{00000000-0005-0000-0000-000067DA0000}"/>
    <cellStyle name="Warning Text 2 8 4 3 3" xfId="55867" xr:uid="{00000000-0005-0000-0000-000068DA0000}"/>
    <cellStyle name="Warning Text 2 8 4 3 4" xfId="55868" xr:uid="{00000000-0005-0000-0000-000069DA0000}"/>
    <cellStyle name="Warning Text 2 8 4 4" xfId="55869" xr:uid="{00000000-0005-0000-0000-00006ADA0000}"/>
    <cellStyle name="Warning Text 2 8 4 4 2" xfId="55870" xr:uid="{00000000-0005-0000-0000-00006BDA0000}"/>
    <cellStyle name="Warning Text 2 8 4 4 2 2" xfId="55871" xr:uid="{00000000-0005-0000-0000-00006CDA0000}"/>
    <cellStyle name="Warning Text 2 8 4 4 2 3" xfId="55872" xr:uid="{00000000-0005-0000-0000-00006DDA0000}"/>
    <cellStyle name="Warning Text 2 8 4 4 3" xfId="55873" xr:uid="{00000000-0005-0000-0000-00006EDA0000}"/>
    <cellStyle name="Warning Text 2 8 4 4 4" xfId="55874" xr:uid="{00000000-0005-0000-0000-00006FDA0000}"/>
    <cellStyle name="Warning Text 2 8 4 5" xfId="55875" xr:uid="{00000000-0005-0000-0000-000070DA0000}"/>
    <cellStyle name="Warning Text 2 8 4 5 2" xfId="55876" xr:uid="{00000000-0005-0000-0000-000071DA0000}"/>
    <cellStyle name="Warning Text 2 8 4 5 3" xfId="55877" xr:uid="{00000000-0005-0000-0000-000072DA0000}"/>
    <cellStyle name="Warning Text 2 8 4 6" xfId="55878" xr:uid="{00000000-0005-0000-0000-000073DA0000}"/>
    <cellStyle name="Warning Text 2 8 4 7" xfId="55879" xr:uid="{00000000-0005-0000-0000-000074DA0000}"/>
    <cellStyle name="Warning Text 2 8 5" xfId="55880" xr:uid="{00000000-0005-0000-0000-000075DA0000}"/>
    <cellStyle name="Warning Text 2 8 5 2" xfId="55881" xr:uid="{00000000-0005-0000-0000-000076DA0000}"/>
    <cellStyle name="Warning Text 2 8 5 2 2" xfId="55882" xr:uid="{00000000-0005-0000-0000-000077DA0000}"/>
    <cellStyle name="Warning Text 2 8 5 2 2 2" xfId="55883" xr:uid="{00000000-0005-0000-0000-000078DA0000}"/>
    <cellStyle name="Warning Text 2 8 5 2 2 3" xfId="55884" xr:uid="{00000000-0005-0000-0000-000079DA0000}"/>
    <cellStyle name="Warning Text 2 8 5 2 3" xfId="55885" xr:uid="{00000000-0005-0000-0000-00007ADA0000}"/>
    <cellStyle name="Warning Text 2 8 5 2 4" xfId="55886" xr:uid="{00000000-0005-0000-0000-00007BDA0000}"/>
    <cellStyle name="Warning Text 2 8 5 3" xfId="55887" xr:uid="{00000000-0005-0000-0000-00007CDA0000}"/>
    <cellStyle name="Warning Text 2 8 5 3 2" xfId="55888" xr:uid="{00000000-0005-0000-0000-00007DDA0000}"/>
    <cellStyle name="Warning Text 2 8 5 3 2 2" xfId="55889" xr:uid="{00000000-0005-0000-0000-00007EDA0000}"/>
    <cellStyle name="Warning Text 2 8 5 3 2 3" xfId="55890" xr:uid="{00000000-0005-0000-0000-00007FDA0000}"/>
    <cellStyle name="Warning Text 2 8 5 3 3" xfId="55891" xr:uid="{00000000-0005-0000-0000-000080DA0000}"/>
    <cellStyle name="Warning Text 2 8 5 3 4" xfId="55892" xr:uid="{00000000-0005-0000-0000-000081DA0000}"/>
    <cellStyle name="Warning Text 2 8 5 4" xfId="55893" xr:uid="{00000000-0005-0000-0000-000082DA0000}"/>
    <cellStyle name="Warning Text 2 8 5 4 2" xfId="55894" xr:uid="{00000000-0005-0000-0000-000083DA0000}"/>
    <cellStyle name="Warning Text 2 8 5 4 3" xfId="55895" xr:uid="{00000000-0005-0000-0000-000084DA0000}"/>
    <cellStyle name="Warning Text 2 8 5 5" xfId="55896" xr:uid="{00000000-0005-0000-0000-000085DA0000}"/>
    <cellStyle name="Warning Text 2 8 5 6" xfId="55897" xr:uid="{00000000-0005-0000-0000-000086DA0000}"/>
    <cellStyle name="Warning Text 2 8 6" xfId="55898" xr:uid="{00000000-0005-0000-0000-000087DA0000}"/>
    <cellStyle name="Warning Text 2 8 6 2" xfId="55899" xr:uid="{00000000-0005-0000-0000-000088DA0000}"/>
    <cellStyle name="Warning Text 2 8 6 2 2" xfId="55900" xr:uid="{00000000-0005-0000-0000-000089DA0000}"/>
    <cellStyle name="Warning Text 2 8 6 2 3" xfId="55901" xr:uid="{00000000-0005-0000-0000-00008ADA0000}"/>
    <cellStyle name="Warning Text 2 8 6 3" xfId="55902" xr:uid="{00000000-0005-0000-0000-00008BDA0000}"/>
    <cellStyle name="Warning Text 2 8 6 4" xfId="55903" xr:uid="{00000000-0005-0000-0000-00008CDA0000}"/>
    <cellStyle name="Warning Text 2 8 7" xfId="55904" xr:uid="{00000000-0005-0000-0000-00008DDA0000}"/>
    <cellStyle name="Warning Text 2 8 7 2" xfId="55905" xr:uid="{00000000-0005-0000-0000-00008EDA0000}"/>
    <cellStyle name="Warning Text 2 8 7 2 2" xfId="55906" xr:uid="{00000000-0005-0000-0000-00008FDA0000}"/>
    <cellStyle name="Warning Text 2 8 7 2 3" xfId="55907" xr:uid="{00000000-0005-0000-0000-000090DA0000}"/>
    <cellStyle name="Warning Text 2 8 7 3" xfId="55908" xr:uid="{00000000-0005-0000-0000-000091DA0000}"/>
    <cellStyle name="Warning Text 2 8 7 4" xfId="55909" xr:uid="{00000000-0005-0000-0000-000092DA0000}"/>
    <cellStyle name="Warning Text 2 8 8" xfId="55910" xr:uid="{00000000-0005-0000-0000-000093DA0000}"/>
    <cellStyle name="Warning Text 2 8 8 2" xfId="55911" xr:uid="{00000000-0005-0000-0000-000094DA0000}"/>
    <cellStyle name="Warning Text 2 8 8 2 2" xfId="55912" xr:uid="{00000000-0005-0000-0000-000095DA0000}"/>
    <cellStyle name="Warning Text 2 8 8 2 3" xfId="55913" xr:uid="{00000000-0005-0000-0000-000096DA0000}"/>
    <cellStyle name="Warning Text 2 8 8 3" xfId="55914" xr:uid="{00000000-0005-0000-0000-000097DA0000}"/>
    <cellStyle name="Warning Text 2 8 8 4" xfId="55915" xr:uid="{00000000-0005-0000-0000-000098DA0000}"/>
    <cellStyle name="Warning Text 2 8 9" xfId="55916" xr:uid="{00000000-0005-0000-0000-000099DA0000}"/>
    <cellStyle name="Warning Text 2 8 9 2" xfId="55917" xr:uid="{00000000-0005-0000-0000-00009ADA0000}"/>
    <cellStyle name="Warning Text 2 8 9 3" xfId="55918" xr:uid="{00000000-0005-0000-0000-00009BDA0000}"/>
    <cellStyle name="Warning Text 2 9" xfId="55919" xr:uid="{00000000-0005-0000-0000-00009CDA0000}"/>
    <cellStyle name="Warning Text 2 9 10" xfId="55920" xr:uid="{00000000-0005-0000-0000-00009DDA0000}"/>
    <cellStyle name="Warning Text 2 9 10 2" xfId="55921" xr:uid="{00000000-0005-0000-0000-00009EDA0000}"/>
    <cellStyle name="Warning Text 2 9 10 3" xfId="55922" xr:uid="{00000000-0005-0000-0000-00009FDA0000}"/>
    <cellStyle name="Warning Text 2 9 11" xfId="55923" xr:uid="{00000000-0005-0000-0000-0000A0DA0000}"/>
    <cellStyle name="Warning Text 2 9 11 2" xfId="55924" xr:uid="{00000000-0005-0000-0000-0000A1DA0000}"/>
    <cellStyle name="Warning Text 2 9 11 3" xfId="55925" xr:uid="{00000000-0005-0000-0000-0000A2DA0000}"/>
    <cellStyle name="Warning Text 2 9 12" xfId="55926" xr:uid="{00000000-0005-0000-0000-0000A3DA0000}"/>
    <cellStyle name="Warning Text 2 9 2" xfId="55927" xr:uid="{00000000-0005-0000-0000-0000A4DA0000}"/>
    <cellStyle name="Warning Text 2 9 2 2" xfId="55928" xr:uid="{00000000-0005-0000-0000-0000A5DA0000}"/>
    <cellStyle name="Warning Text 2 9 2 2 2" xfId="55929" xr:uid="{00000000-0005-0000-0000-0000A6DA0000}"/>
    <cellStyle name="Warning Text 2 9 2 2 2 2" xfId="55930" xr:uid="{00000000-0005-0000-0000-0000A7DA0000}"/>
    <cellStyle name="Warning Text 2 9 2 2 2 3" xfId="55931" xr:uid="{00000000-0005-0000-0000-0000A8DA0000}"/>
    <cellStyle name="Warning Text 2 9 2 2 3" xfId="55932" xr:uid="{00000000-0005-0000-0000-0000A9DA0000}"/>
    <cellStyle name="Warning Text 2 9 2 2 4" xfId="55933" xr:uid="{00000000-0005-0000-0000-0000AADA0000}"/>
    <cellStyle name="Warning Text 2 9 2 3" xfId="55934" xr:uid="{00000000-0005-0000-0000-0000ABDA0000}"/>
    <cellStyle name="Warning Text 2 9 2 3 2" xfId="55935" xr:uid="{00000000-0005-0000-0000-0000ACDA0000}"/>
    <cellStyle name="Warning Text 2 9 2 3 2 2" xfId="55936" xr:uid="{00000000-0005-0000-0000-0000ADDA0000}"/>
    <cellStyle name="Warning Text 2 9 2 3 2 3" xfId="55937" xr:uid="{00000000-0005-0000-0000-0000AEDA0000}"/>
    <cellStyle name="Warning Text 2 9 2 3 3" xfId="55938" xr:uid="{00000000-0005-0000-0000-0000AFDA0000}"/>
    <cellStyle name="Warning Text 2 9 2 3 4" xfId="55939" xr:uid="{00000000-0005-0000-0000-0000B0DA0000}"/>
    <cellStyle name="Warning Text 2 9 2 4" xfId="55940" xr:uid="{00000000-0005-0000-0000-0000B1DA0000}"/>
    <cellStyle name="Warning Text 2 9 2 4 2" xfId="55941" xr:uid="{00000000-0005-0000-0000-0000B2DA0000}"/>
    <cellStyle name="Warning Text 2 9 2 4 3" xfId="55942" xr:uid="{00000000-0005-0000-0000-0000B3DA0000}"/>
    <cellStyle name="Warning Text 2 9 2 5" xfId="55943" xr:uid="{00000000-0005-0000-0000-0000B4DA0000}"/>
    <cellStyle name="Warning Text 2 9 2 6" xfId="55944" xr:uid="{00000000-0005-0000-0000-0000B5DA0000}"/>
    <cellStyle name="Warning Text 2 9 3" xfId="55945" xr:uid="{00000000-0005-0000-0000-0000B6DA0000}"/>
    <cellStyle name="Warning Text 2 9 3 2" xfId="55946" xr:uid="{00000000-0005-0000-0000-0000B7DA0000}"/>
    <cellStyle name="Warning Text 2 9 3 2 2" xfId="55947" xr:uid="{00000000-0005-0000-0000-0000B8DA0000}"/>
    <cellStyle name="Warning Text 2 9 3 2 2 2" xfId="55948" xr:uid="{00000000-0005-0000-0000-0000B9DA0000}"/>
    <cellStyle name="Warning Text 2 9 3 2 2 3" xfId="55949" xr:uid="{00000000-0005-0000-0000-0000BADA0000}"/>
    <cellStyle name="Warning Text 2 9 3 2 3" xfId="55950" xr:uid="{00000000-0005-0000-0000-0000BBDA0000}"/>
    <cellStyle name="Warning Text 2 9 3 2 4" xfId="55951" xr:uid="{00000000-0005-0000-0000-0000BCDA0000}"/>
    <cellStyle name="Warning Text 2 9 3 3" xfId="55952" xr:uid="{00000000-0005-0000-0000-0000BDDA0000}"/>
    <cellStyle name="Warning Text 2 9 3 3 2" xfId="55953" xr:uid="{00000000-0005-0000-0000-0000BEDA0000}"/>
    <cellStyle name="Warning Text 2 9 3 3 2 2" xfId="55954" xr:uid="{00000000-0005-0000-0000-0000BFDA0000}"/>
    <cellStyle name="Warning Text 2 9 3 3 2 3" xfId="55955" xr:uid="{00000000-0005-0000-0000-0000C0DA0000}"/>
    <cellStyle name="Warning Text 2 9 3 3 3" xfId="55956" xr:uid="{00000000-0005-0000-0000-0000C1DA0000}"/>
    <cellStyle name="Warning Text 2 9 3 3 4" xfId="55957" xr:uid="{00000000-0005-0000-0000-0000C2DA0000}"/>
    <cellStyle name="Warning Text 2 9 3 4" xfId="55958" xr:uid="{00000000-0005-0000-0000-0000C3DA0000}"/>
    <cellStyle name="Warning Text 2 9 3 4 2" xfId="55959" xr:uid="{00000000-0005-0000-0000-0000C4DA0000}"/>
    <cellStyle name="Warning Text 2 9 3 4 3" xfId="55960" xr:uid="{00000000-0005-0000-0000-0000C5DA0000}"/>
    <cellStyle name="Warning Text 2 9 3 5" xfId="55961" xr:uid="{00000000-0005-0000-0000-0000C6DA0000}"/>
    <cellStyle name="Warning Text 2 9 3 6" xfId="55962" xr:uid="{00000000-0005-0000-0000-0000C7DA0000}"/>
    <cellStyle name="Warning Text 2 9 4" xfId="55963" xr:uid="{00000000-0005-0000-0000-0000C8DA0000}"/>
    <cellStyle name="Warning Text 2 9 4 2" xfId="55964" xr:uid="{00000000-0005-0000-0000-0000C9DA0000}"/>
    <cellStyle name="Warning Text 2 9 4 2 2" xfId="55965" xr:uid="{00000000-0005-0000-0000-0000CADA0000}"/>
    <cellStyle name="Warning Text 2 9 4 2 2 2" xfId="55966" xr:uid="{00000000-0005-0000-0000-0000CBDA0000}"/>
    <cellStyle name="Warning Text 2 9 4 2 2 3" xfId="55967" xr:uid="{00000000-0005-0000-0000-0000CCDA0000}"/>
    <cellStyle name="Warning Text 2 9 4 2 3" xfId="55968" xr:uid="{00000000-0005-0000-0000-0000CDDA0000}"/>
    <cellStyle name="Warning Text 2 9 4 2 4" xfId="55969" xr:uid="{00000000-0005-0000-0000-0000CEDA0000}"/>
    <cellStyle name="Warning Text 2 9 4 3" xfId="55970" xr:uid="{00000000-0005-0000-0000-0000CFDA0000}"/>
    <cellStyle name="Warning Text 2 9 4 3 2" xfId="55971" xr:uid="{00000000-0005-0000-0000-0000D0DA0000}"/>
    <cellStyle name="Warning Text 2 9 4 3 2 2" xfId="55972" xr:uid="{00000000-0005-0000-0000-0000D1DA0000}"/>
    <cellStyle name="Warning Text 2 9 4 3 2 3" xfId="55973" xr:uid="{00000000-0005-0000-0000-0000D2DA0000}"/>
    <cellStyle name="Warning Text 2 9 4 3 3" xfId="55974" xr:uid="{00000000-0005-0000-0000-0000D3DA0000}"/>
    <cellStyle name="Warning Text 2 9 4 3 4" xfId="55975" xr:uid="{00000000-0005-0000-0000-0000D4DA0000}"/>
    <cellStyle name="Warning Text 2 9 4 4" xfId="55976" xr:uid="{00000000-0005-0000-0000-0000D5DA0000}"/>
    <cellStyle name="Warning Text 2 9 4 4 2" xfId="55977" xr:uid="{00000000-0005-0000-0000-0000D6DA0000}"/>
    <cellStyle name="Warning Text 2 9 4 4 2 2" xfId="55978" xr:uid="{00000000-0005-0000-0000-0000D7DA0000}"/>
    <cellStyle name="Warning Text 2 9 4 4 2 3" xfId="55979" xr:uid="{00000000-0005-0000-0000-0000D8DA0000}"/>
    <cellStyle name="Warning Text 2 9 4 4 3" xfId="55980" xr:uid="{00000000-0005-0000-0000-0000D9DA0000}"/>
    <cellStyle name="Warning Text 2 9 4 4 4" xfId="55981" xr:uid="{00000000-0005-0000-0000-0000DADA0000}"/>
    <cellStyle name="Warning Text 2 9 4 5" xfId="55982" xr:uid="{00000000-0005-0000-0000-0000DBDA0000}"/>
    <cellStyle name="Warning Text 2 9 4 5 2" xfId="55983" xr:uid="{00000000-0005-0000-0000-0000DCDA0000}"/>
    <cellStyle name="Warning Text 2 9 4 5 3" xfId="55984" xr:uid="{00000000-0005-0000-0000-0000DDDA0000}"/>
    <cellStyle name="Warning Text 2 9 4 6" xfId="55985" xr:uid="{00000000-0005-0000-0000-0000DEDA0000}"/>
    <cellStyle name="Warning Text 2 9 4 7" xfId="55986" xr:uid="{00000000-0005-0000-0000-0000DFDA0000}"/>
    <cellStyle name="Warning Text 2 9 5" xfId="55987" xr:uid="{00000000-0005-0000-0000-0000E0DA0000}"/>
    <cellStyle name="Warning Text 2 9 5 2" xfId="55988" xr:uid="{00000000-0005-0000-0000-0000E1DA0000}"/>
    <cellStyle name="Warning Text 2 9 5 2 2" xfId="55989" xr:uid="{00000000-0005-0000-0000-0000E2DA0000}"/>
    <cellStyle name="Warning Text 2 9 5 2 2 2" xfId="55990" xr:uid="{00000000-0005-0000-0000-0000E3DA0000}"/>
    <cellStyle name="Warning Text 2 9 5 2 2 3" xfId="55991" xr:uid="{00000000-0005-0000-0000-0000E4DA0000}"/>
    <cellStyle name="Warning Text 2 9 5 2 3" xfId="55992" xr:uid="{00000000-0005-0000-0000-0000E5DA0000}"/>
    <cellStyle name="Warning Text 2 9 5 2 4" xfId="55993" xr:uid="{00000000-0005-0000-0000-0000E6DA0000}"/>
    <cellStyle name="Warning Text 2 9 5 3" xfId="55994" xr:uid="{00000000-0005-0000-0000-0000E7DA0000}"/>
    <cellStyle name="Warning Text 2 9 5 3 2" xfId="55995" xr:uid="{00000000-0005-0000-0000-0000E8DA0000}"/>
    <cellStyle name="Warning Text 2 9 5 3 2 2" xfId="55996" xr:uid="{00000000-0005-0000-0000-0000E9DA0000}"/>
    <cellStyle name="Warning Text 2 9 5 3 2 3" xfId="55997" xr:uid="{00000000-0005-0000-0000-0000EADA0000}"/>
    <cellStyle name="Warning Text 2 9 5 3 3" xfId="55998" xr:uid="{00000000-0005-0000-0000-0000EBDA0000}"/>
    <cellStyle name="Warning Text 2 9 5 3 4" xfId="55999" xr:uid="{00000000-0005-0000-0000-0000ECDA0000}"/>
    <cellStyle name="Warning Text 2 9 5 4" xfId="56000" xr:uid="{00000000-0005-0000-0000-0000EDDA0000}"/>
    <cellStyle name="Warning Text 2 9 5 4 2" xfId="56001" xr:uid="{00000000-0005-0000-0000-0000EEDA0000}"/>
    <cellStyle name="Warning Text 2 9 5 4 3" xfId="56002" xr:uid="{00000000-0005-0000-0000-0000EFDA0000}"/>
    <cellStyle name="Warning Text 2 9 5 5" xfId="56003" xr:uid="{00000000-0005-0000-0000-0000F0DA0000}"/>
    <cellStyle name="Warning Text 2 9 5 6" xfId="56004" xr:uid="{00000000-0005-0000-0000-0000F1DA0000}"/>
    <cellStyle name="Warning Text 2 9 6" xfId="56005" xr:uid="{00000000-0005-0000-0000-0000F2DA0000}"/>
    <cellStyle name="Warning Text 2 9 6 2" xfId="56006" xr:uid="{00000000-0005-0000-0000-0000F3DA0000}"/>
    <cellStyle name="Warning Text 2 9 6 2 2" xfId="56007" xr:uid="{00000000-0005-0000-0000-0000F4DA0000}"/>
    <cellStyle name="Warning Text 2 9 6 2 3" xfId="56008" xr:uid="{00000000-0005-0000-0000-0000F5DA0000}"/>
    <cellStyle name="Warning Text 2 9 6 3" xfId="56009" xr:uid="{00000000-0005-0000-0000-0000F6DA0000}"/>
    <cellStyle name="Warning Text 2 9 6 4" xfId="56010" xr:uid="{00000000-0005-0000-0000-0000F7DA0000}"/>
    <cellStyle name="Warning Text 2 9 7" xfId="56011" xr:uid="{00000000-0005-0000-0000-0000F8DA0000}"/>
    <cellStyle name="Warning Text 2 9 7 2" xfId="56012" xr:uid="{00000000-0005-0000-0000-0000F9DA0000}"/>
    <cellStyle name="Warning Text 2 9 7 2 2" xfId="56013" xr:uid="{00000000-0005-0000-0000-0000FADA0000}"/>
    <cellStyle name="Warning Text 2 9 7 2 3" xfId="56014" xr:uid="{00000000-0005-0000-0000-0000FBDA0000}"/>
    <cellStyle name="Warning Text 2 9 7 3" xfId="56015" xr:uid="{00000000-0005-0000-0000-0000FCDA0000}"/>
    <cellStyle name="Warning Text 2 9 7 4" xfId="56016" xr:uid="{00000000-0005-0000-0000-0000FDDA0000}"/>
    <cellStyle name="Warning Text 2 9 8" xfId="56017" xr:uid="{00000000-0005-0000-0000-0000FEDA0000}"/>
    <cellStyle name="Warning Text 2 9 8 2" xfId="56018" xr:uid="{00000000-0005-0000-0000-0000FFDA0000}"/>
    <cellStyle name="Warning Text 2 9 8 2 2" xfId="56019" xr:uid="{00000000-0005-0000-0000-000000DB0000}"/>
    <cellStyle name="Warning Text 2 9 8 2 3" xfId="56020" xr:uid="{00000000-0005-0000-0000-000001DB0000}"/>
    <cellStyle name="Warning Text 2 9 8 3" xfId="56021" xr:uid="{00000000-0005-0000-0000-000002DB0000}"/>
    <cellStyle name="Warning Text 2 9 8 4" xfId="56022" xr:uid="{00000000-0005-0000-0000-000003DB0000}"/>
    <cellStyle name="Warning Text 2 9 9" xfId="56023" xr:uid="{00000000-0005-0000-0000-000004DB0000}"/>
    <cellStyle name="Warning Text 2 9 9 2" xfId="56024" xr:uid="{00000000-0005-0000-0000-000005DB0000}"/>
    <cellStyle name="Warning Text 2 9 9 3" xfId="56025" xr:uid="{00000000-0005-0000-0000-000006DB0000}"/>
    <cellStyle name="Warning Text 20" xfId="56026" xr:uid="{00000000-0005-0000-0000-000007DB0000}"/>
    <cellStyle name="Warning Text 20 10" xfId="56027" xr:uid="{00000000-0005-0000-0000-000008DB0000}"/>
    <cellStyle name="Warning Text 20 10 2" xfId="56028" xr:uid="{00000000-0005-0000-0000-000009DB0000}"/>
    <cellStyle name="Warning Text 20 10 3" xfId="56029" xr:uid="{00000000-0005-0000-0000-00000ADB0000}"/>
    <cellStyle name="Warning Text 20 11" xfId="56030" xr:uid="{00000000-0005-0000-0000-00000BDB0000}"/>
    <cellStyle name="Warning Text 20 11 2" xfId="56031" xr:uid="{00000000-0005-0000-0000-00000CDB0000}"/>
    <cellStyle name="Warning Text 20 11 3" xfId="56032" xr:uid="{00000000-0005-0000-0000-00000DDB0000}"/>
    <cellStyle name="Warning Text 20 12" xfId="56033" xr:uid="{00000000-0005-0000-0000-00000EDB0000}"/>
    <cellStyle name="Warning Text 20 12 2" xfId="56034" xr:uid="{00000000-0005-0000-0000-00000FDB0000}"/>
    <cellStyle name="Warning Text 20 12 3" xfId="56035" xr:uid="{00000000-0005-0000-0000-000010DB0000}"/>
    <cellStyle name="Warning Text 20 13" xfId="56036" xr:uid="{00000000-0005-0000-0000-000011DB0000}"/>
    <cellStyle name="Warning Text 20 2" xfId="56037" xr:uid="{00000000-0005-0000-0000-000012DB0000}"/>
    <cellStyle name="Warning Text 20 2 2" xfId="56038" xr:uid="{00000000-0005-0000-0000-000013DB0000}"/>
    <cellStyle name="Warning Text 20 2 2 2" xfId="56039" xr:uid="{00000000-0005-0000-0000-000014DB0000}"/>
    <cellStyle name="Warning Text 20 2 2 2 2" xfId="56040" xr:uid="{00000000-0005-0000-0000-000015DB0000}"/>
    <cellStyle name="Warning Text 20 2 2 2 3" xfId="56041" xr:uid="{00000000-0005-0000-0000-000016DB0000}"/>
    <cellStyle name="Warning Text 20 2 2 3" xfId="56042" xr:uid="{00000000-0005-0000-0000-000017DB0000}"/>
    <cellStyle name="Warning Text 20 2 2 4" xfId="56043" xr:uid="{00000000-0005-0000-0000-000018DB0000}"/>
    <cellStyle name="Warning Text 20 2 3" xfId="56044" xr:uid="{00000000-0005-0000-0000-000019DB0000}"/>
    <cellStyle name="Warning Text 20 2 3 2" xfId="56045" xr:uid="{00000000-0005-0000-0000-00001ADB0000}"/>
    <cellStyle name="Warning Text 20 2 3 2 2" xfId="56046" xr:uid="{00000000-0005-0000-0000-00001BDB0000}"/>
    <cellStyle name="Warning Text 20 2 3 2 3" xfId="56047" xr:uid="{00000000-0005-0000-0000-00001CDB0000}"/>
    <cellStyle name="Warning Text 20 2 3 3" xfId="56048" xr:uid="{00000000-0005-0000-0000-00001DDB0000}"/>
    <cellStyle name="Warning Text 20 2 3 4" xfId="56049" xr:uid="{00000000-0005-0000-0000-00001EDB0000}"/>
    <cellStyle name="Warning Text 20 2 4" xfId="56050" xr:uid="{00000000-0005-0000-0000-00001FDB0000}"/>
    <cellStyle name="Warning Text 20 2 4 2" xfId="56051" xr:uid="{00000000-0005-0000-0000-000020DB0000}"/>
    <cellStyle name="Warning Text 20 2 4 3" xfId="56052" xr:uid="{00000000-0005-0000-0000-000021DB0000}"/>
    <cellStyle name="Warning Text 20 2 5" xfId="56053" xr:uid="{00000000-0005-0000-0000-000022DB0000}"/>
    <cellStyle name="Warning Text 20 2 5 2" xfId="56054" xr:uid="{00000000-0005-0000-0000-000023DB0000}"/>
    <cellStyle name="Warning Text 20 2 5 3" xfId="56055" xr:uid="{00000000-0005-0000-0000-000024DB0000}"/>
    <cellStyle name="Warning Text 20 2 6" xfId="56056" xr:uid="{00000000-0005-0000-0000-000025DB0000}"/>
    <cellStyle name="Warning Text 20 2 7" xfId="56057" xr:uid="{00000000-0005-0000-0000-000026DB0000}"/>
    <cellStyle name="Warning Text 20 3" xfId="56058" xr:uid="{00000000-0005-0000-0000-000027DB0000}"/>
    <cellStyle name="Warning Text 20 3 2" xfId="56059" xr:uid="{00000000-0005-0000-0000-000028DB0000}"/>
    <cellStyle name="Warning Text 20 3 2 2" xfId="56060" xr:uid="{00000000-0005-0000-0000-000029DB0000}"/>
    <cellStyle name="Warning Text 20 3 2 2 2" xfId="56061" xr:uid="{00000000-0005-0000-0000-00002ADB0000}"/>
    <cellStyle name="Warning Text 20 3 2 2 3" xfId="56062" xr:uid="{00000000-0005-0000-0000-00002BDB0000}"/>
    <cellStyle name="Warning Text 20 3 2 3" xfId="56063" xr:uid="{00000000-0005-0000-0000-00002CDB0000}"/>
    <cellStyle name="Warning Text 20 3 2 4" xfId="56064" xr:uid="{00000000-0005-0000-0000-00002DDB0000}"/>
    <cellStyle name="Warning Text 20 3 3" xfId="56065" xr:uid="{00000000-0005-0000-0000-00002EDB0000}"/>
    <cellStyle name="Warning Text 20 3 3 2" xfId="56066" xr:uid="{00000000-0005-0000-0000-00002FDB0000}"/>
    <cellStyle name="Warning Text 20 3 3 2 2" xfId="56067" xr:uid="{00000000-0005-0000-0000-000030DB0000}"/>
    <cellStyle name="Warning Text 20 3 3 2 3" xfId="56068" xr:uid="{00000000-0005-0000-0000-000031DB0000}"/>
    <cellStyle name="Warning Text 20 3 3 3" xfId="56069" xr:uid="{00000000-0005-0000-0000-000032DB0000}"/>
    <cellStyle name="Warning Text 20 3 3 4" xfId="56070" xr:uid="{00000000-0005-0000-0000-000033DB0000}"/>
    <cellStyle name="Warning Text 20 3 4" xfId="56071" xr:uid="{00000000-0005-0000-0000-000034DB0000}"/>
    <cellStyle name="Warning Text 20 3 4 2" xfId="56072" xr:uid="{00000000-0005-0000-0000-000035DB0000}"/>
    <cellStyle name="Warning Text 20 3 4 3" xfId="56073" xr:uid="{00000000-0005-0000-0000-000036DB0000}"/>
    <cellStyle name="Warning Text 20 3 5" xfId="56074" xr:uid="{00000000-0005-0000-0000-000037DB0000}"/>
    <cellStyle name="Warning Text 20 3 6" xfId="56075" xr:uid="{00000000-0005-0000-0000-000038DB0000}"/>
    <cellStyle name="Warning Text 20 4" xfId="56076" xr:uid="{00000000-0005-0000-0000-000039DB0000}"/>
    <cellStyle name="Warning Text 20 4 2" xfId="56077" xr:uid="{00000000-0005-0000-0000-00003ADB0000}"/>
    <cellStyle name="Warning Text 20 4 2 2" xfId="56078" xr:uid="{00000000-0005-0000-0000-00003BDB0000}"/>
    <cellStyle name="Warning Text 20 4 2 2 2" xfId="56079" xr:uid="{00000000-0005-0000-0000-00003CDB0000}"/>
    <cellStyle name="Warning Text 20 4 2 2 3" xfId="56080" xr:uid="{00000000-0005-0000-0000-00003DDB0000}"/>
    <cellStyle name="Warning Text 20 4 2 3" xfId="56081" xr:uid="{00000000-0005-0000-0000-00003EDB0000}"/>
    <cellStyle name="Warning Text 20 4 2 4" xfId="56082" xr:uid="{00000000-0005-0000-0000-00003FDB0000}"/>
    <cellStyle name="Warning Text 20 4 3" xfId="56083" xr:uid="{00000000-0005-0000-0000-000040DB0000}"/>
    <cellStyle name="Warning Text 20 4 3 2" xfId="56084" xr:uid="{00000000-0005-0000-0000-000041DB0000}"/>
    <cellStyle name="Warning Text 20 4 3 2 2" xfId="56085" xr:uid="{00000000-0005-0000-0000-000042DB0000}"/>
    <cellStyle name="Warning Text 20 4 3 2 3" xfId="56086" xr:uid="{00000000-0005-0000-0000-000043DB0000}"/>
    <cellStyle name="Warning Text 20 4 3 3" xfId="56087" xr:uid="{00000000-0005-0000-0000-000044DB0000}"/>
    <cellStyle name="Warning Text 20 4 3 4" xfId="56088" xr:uid="{00000000-0005-0000-0000-000045DB0000}"/>
    <cellStyle name="Warning Text 20 4 4" xfId="56089" xr:uid="{00000000-0005-0000-0000-000046DB0000}"/>
    <cellStyle name="Warning Text 20 4 4 2" xfId="56090" xr:uid="{00000000-0005-0000-0000-000047DB0000}"/>
    <cellStyle name="Warning Text 20 4 4 3" xfId="56091" xr:uid="{00000000-0005-0000-0000-000048DB0000}"/>
    <cellStyle name="Warning Text 20 4 5" xfId="56092" xr:uid="{00000000-0005-0000-0000-000049DB0000}"/>
    <cellStyle name="Warning Text 20 4 6" xfId="56093" xr:uid="{00000000-0005-0000-0000-00004ADB0000}"/>
    <cellStyle name="Warning Text 20 5" xfId="56094" xr:uid="{00000000-0005-0000-0000-00004BDB0000}"/>
    <cellStyle name="Warning Text 20 5 2" xfId="56095" xr:uid="{00000000-0005-0000-0000-00004CDB0000}"/>
    <cellStyle name="Warning Text 20 5 2 2" xfId="56096" xr:uid="{00000000-0005-0000-0000-00004DDB0000}"/>
    <cellStyle name="Warning Text 20 5 2 2 2" xfId="56097" xr:uid="{00000000-0005-0000-0000-00004EDB0000}"/>
    <cellStyle name="Warning Text 20 5 2 2 3" xfId="56098" xr:uid="{00000000-0005-0000-0000-00004FDB0000}"/>
    <cellStyle name="Warning Text 20 5 2 3" xfId="56099" xr:uid="{00000000-0005-0000-0000-000050DB0000}"/>
    <cellStyle name="Warning Text 20 5 2 4" xfId="56100" xr:uid="{00000000-0005-0000-0000-000051DB0000}"/>
    <cellStyle name="Warning Text 20 5 3" xfId="56101" xr:uid="{00000000-0005-0000-0000-000052DB0000}"/>
    <cellStyle name="Warning Text 20 5 3 2" xfId="56102" xr:uid="{00000000-0005-0000-0000-000053DB0000}"/>
    <cellStyle name="Warning Text 20 5 3 2 2" xfId="56103" xr:uid="{00000000-0005-0000-0000-000054DB0000}"/>
    <cellStyle name="Warning Text 20 5 3 2 3" xfId="56104" xr:uid="{00000000-0005-0000-0000-000055DB0000}"/>
    <cellStyle name="Warning Text 20 5 3 3" xfId="56105" xr:uid="{00000000-0005-0000-0000-000056DB0000}"/>
    <cellStyle name="Warning Text 20 5 3 4" xfId="56106" xr:uid="{00000000-0005-0000-0000-000057DB0000}"/>
    <cellStyle name="Warning Text 20 5 4" xfId="56107" xr:uid="{00000000-0005-0000-0000-000058DB0000}"/>
    <cellStyle name="Warning Text 20 5 4 2" xfId="56108" xr:uid="{00000000-0005-0000-0000-000059DB0000}"/>
    <cellStyle name="Warning Text 20 5 4 2 2" xfId="56109" xr:uid="{00000000-0005-0000-0000-00005ADB0000}"/>
    <cellStyle name="Warning Text 20 5 4 2 3" xfId="56110" xr:uid="{00000000-0005-0000-0000-00005BDB0000}"/>
    <cellStyle name="Warning Text 20 5 4 3" xfId="56111" xr:uid="{00000000-0005-0000-0000-00005CDB0000}"/>
    <cellStyle name="Warning Text 20 5 4 4" xfId="56112" xr:uid="{00000000-0005-0000-0000-00005DDB0000}"/>
    <cellStyle name="Warning Text 20 5 5" xfId="56113" xr:uid="{00000000-0005-0000-0000-00005EDB0000}"/>
    <cellStyle name="Warning Text 20 5 5 2" xfId="56114" xr:uid="{00000000-0005-0000-0000-00005FDB0000}"/>
    <cellStyle name="Warning Text 20 5 5 3" xfId="56115" xr:uid="{00000000-0005-0000-0000-000060DB0000}"/>
    <cellStyle name="Warning Text 20 5 6" xfId="56116" xr:uid="{00000000-0005-0000-0000-000061DB0000}"/>
    <cellStyle name="Warning Text 20 5 7" xfId="56117" xr:uid="{00000000-0005-0000-0000-000062DB0000}"/>
    <cellStyle name="Warning Text 20 6" xfId="56118" xr:uid="{00000000-0005-0000-0000-000063DB0000}"/>
    <cellStyle name="Warning Text 20 6 2" xfId="56119" xr:uid="{00000000-0005-0000-0000-000064DB0000}"/>
    <cellStyle name="Warning Text 20 6 2 2" xfId="56120" xr:uid="{00000000-0005-0000-0000-000065DB0000}"/>
    <cellStyle name="Warning Text 20 6 2 2 2" xfId="56121" xr:uid="{00000000-0005-0000-0000-000066DB0000}"/>
    <cellStyle name="Warning Text 20 6 2 2 3" xfId="56122" xr:uid="{00000000-0005-0000-0000-000067DB0000}"/>
    <cellStyle name="Warning Text 20 6 2 3" xfId="56123" xr:uid="{00000000-0005-0000-0000-000068DB0000}"/>
    <cellStyle name="Warning Text 20 6 2 4" xfId="56124" xr:uid="{00000000-0005-0000-0000-000069DB0000}"/>
    <cellStyle name="Warning Text 20 6 3" xfId="56125" xr:uid="{00000000-0005-0000-0000-00006ADB0000}"/>
    <cellStyle name="Warning Text 20 6 3 2" xfId="56126" xr:uid="{00000000-0005-0000-0000-00006BDB0000}"/>
    <cellStyle name="Warning Text 20 6 3 2 2" xfId="56127" xr:uid="{00000000-0005-0000-0000-00006CDB0000}"/>
    <cellStyle name="Warning Text 20 6 3 2 3" xfId="56128" xr:uid="{00000000-0005-0000-0000-00006DDB0000}"/>
    <cellStyle name="Warning Text 20 6 3 3" xfId="56129" xr:uid="{00000000-0005-0000-0000-00006EDB0000}"/>
    <cellStyle name="Warning Text 20 6 3 4" xfId="56130" xr:uid="{00000000-0005-0000-0000-00006FDB0000}"/>
    <cellStyle name="Warning Text 20 6 4" xfId="56131" xr:uid="{00000000-0005-0000-0000-000070DB0000}"/>
    <cellStyle name="Warning Text 20 6 4 2" xfId="56132" xr:uid="{00000000-0005-0000-0000-000071DB0000}"/>
    <cellStyle name="Warning Text 20 6 4 3" xfId="56133" xr:uid="{00000000-0005-0000-0000-000072DB0000}"/>
    <cellStyle name="Warning Text 20 6 5" xfId="56134" xr:uid="{00000000-0005-0000-0000-000073DB0000}"/>
    <cellStyle name="Warning Text 20 6 6" xfId="56135" xr:uid="{00000000-0005-0000-0000-000074DB0000}"/>
    <cellStyle name="Warning Text 20 7" xfId="56136" xr:uid="{00000000-0005-0000-0000-000075DB0000}"/>
    <cellStyle name="Warning Text 20 7 2" xfId="56137" xr:uid="{00000000-0005-0000-0000-000076DB0000}"/>
    <cellStyle name="Warning Text 20 7 2 2" xfId="56138" xr:uid="{00000000-0005-0000-0000-000077DB0000}"/>
    <cellStyle name="Warning Text 20 7 2 3" xfId="56139" xr:uid="{00000000-0005-0000-0000-000078DB0000}"/>
    <cellStyle name="Warning Text 20 7 3" xfId="56140" xr:uid="{00000000-0005-0000-0000-000079DB0000}"/>
    <cellStyle name="Warning Text 20 7 4" xfId="56141" xr:uid="{00000000-0005-0000-0000-00007ADB0000}"/>
    <cellStyle name="Warning Text 20 8" xfId="56142" xr:uid="{00000000-0005-0000-0000-00007BDB0000}"/>
    <cellStyle name="Warning Text 20 8 2" xfId="56143" xr:uid="{00000000-0005-0000-0000-00007CDB0000}"/>
    <cellStyle name="Warning Text 20 8 2 2" xfId="56144" xr:uid="{00000000-0005-0000-0000-00007DDB0000}"/>
    <cellStyle name="Warning Text 20 8 2 3" xfId="56145" xr:uid="{00000000-0005-0000-0000-00007EDB0000}"/>
    <cellStyle name="Warning Text 20 8 3" xfId="56146" xr:uid="{00000000-0005-0000-0000-00007FDB0000}"/>
    <cellStyle name="Warning Text 20 8 4" xfId="56147" xr:uid="{00000000-0005-0000-0000-000080DB0000}"/>
    <cellStyle name="Warning Text 20 9" xfId="56148" xr:uid="{00000000-0005-0000-0000-000081DB0000}"/>
    <cellStyle name="Warning Text 20 9 2" xfId="56149" xr:uid="{00000000-0005-0000-0000-000082DB0000}"/>
    <cellStyle name="Warning Text 20 9 2 2" xfId="56150" xr:uid="{00000000-0005-0000-0000-000083DB0000}"/>
    <cellStyle name="Warning Text 20 9 2 3" xfId="56151" xr:uid="{00000000-0005-0000-0000-000084DB0000}"/>
    <cellStyle name="Warning Text 20 9 3" xfId="56152" xr:uid="{00000000-0005-0000-0000-000085DB0000}"/>
    <cellStyle name="Warning Text 20 9 4" xfId="56153" xr:uid="{00000000-0005-0000-0000-000086DB0000}"/>
    <cellStyle name="Warning Text 21" xfId="56154" xr:uid="{00000000-0005-0000-0000-000087DB0000}"/>
    <cellStyle name="Warning Text 21 10" xfId="56155" xr:uid="{00000000-0005-0000-0000-000088DB0000}"/>
    <cellStyle name="Warning Text 21 10 2" xfId="56156" xr:uid="{00000000-0005-0000-0000-000089DB0000}"/>
    <cellStyle name="Warning Text 21 10 3" xfId="56157" xr:uid="{00000000-0005-0000-0000-00008ADB0000}"/>
    <cellStyle name="Warning Text 21 11" xfId="56158" xr:uid="{00000000-0005-0000-0000-00008BDB0000}"/>
    <cellStyle name="Warning Text 21 11 2" xfId="56159" xr:uid="{00000000-0005-0000-0000-00008CDB0000}"/>
    <cellStyle name="Warning Text 21 11 3" xfId="56160" xr:uid="{00000000-0005-0000-0000-00008DDB0000}"/>
    <cellStyle name="Warning Text 21 12" xfId="56161" xr:uid="{00000000-0005-0000-0000-00008EDB0000}"/>
    <cellStyle name="Warning Text 21 12 2" xfId="56162" xr:uid="{00000000-0005-0000-0000-00008FDB0000}"/>
    <cellStyle name="Warning Text 21 12 3" xfId="56163" xr:uid="{00000000-0005-0000-0000-000090DB0000}"/>
    <cellStyle name="Warning Text 21 13" xfId="56164" xr:uid="{00000000-0005-0000-0000-000091DB0000}"/>
    <cellStyle name="Warning Text 21 2" xfId="56165" xr:uid="{00000000-0005-0000-0000-000092DB0000}"/>
    <cellStyle name="Warning Text 21 2 2" xfId="56166" xr:uid="{00000000-0005-0000-0000-000093DB0000}"/>
    <cellStyle name="Warning Text 21 2 2 2" xfId="56167" xr:uid="{00000000-0005-0000-0000-000094DB0000}"/>
    <cellStyle name="Warning Text 21 2 2 2 2" xfId="56168" xr:uid="{00000000-0005-0000-0000-000095DB0000}"/>
    <cellStyle name="Warning Text 21 2 2 2 3" xfId="56169" xr:uid="{00000000-0005-0000-0000-000096DB0000}"/>
    <cellStyle name="Warning Text 21 2 2 3" xfId="56170" xr:uid="{00000000-0005-0000-0000-000097DB0000}"/>
    <cellStyle name="Warning Text 21 2 2 4" xfId="56171" xr:uid="{00000000-0005-0000-0000-000098DB0000}"/>
    <cellStyle name="Warning Text 21 2 3" xfId="56172" xr:uid="{00000000-0005-0000-0000-000099DB0000}"/>
    <cellStyle name="Warning Text 21 2 3 2" xfId="56173" xr:uid="{00000000-0005-0000-0000-00009ADB0000}"/>
    <cellStyle name="Warning Text 21 2 3 2 2" xfId="56174" xr:uid="{00000000-0005-0000-0000-00009BDB0000}"/>
    <cellStyle name="Warning Text 21 2 3 2 3" xfId="56175" xr:uid="{00000000-0005-0000-0000-00009CDB0000}"/>
    <cellStyle name="Warning Text 21 2 3 3" xfId="56176" xr:uid="{00000000-0005-0000-0000-00009DDB0000}"/>
    <cellStyle name="Warning Text 21 2 3 4" xfId="56177" xr:uid="{00000000-0005-0000-0000-00009EDB0000}"/>
    <cellStyle name="Warning Text 21 2 4" xfId="56178" xr:uid="{00000000-0005-0000-0000-00009FDB0000}"/>
    <cellStyle name="Warning Text 21 2 4 2" xfId="56179" xr:uid="{00000000-0005-0000-0000-0000A0DB0000}"/>
    <cellStyle name="Warning Text 21 2 4 3" xfId="56180" xr:uid="{00000000-0005-0000-0000-0000A1DB0000}"/>
    <cellStyle name="Warning Text 21 2 5" xfId="56181" xr:uid="{00000000-0005-0000-0000-0000A2DB0000}"/>
    <cellStyle name="Warning Text 21 2 5 2" xfId="56182" xr:uid="{00000000-0005-0000-0000-0000A3DB0000}"/>
    <cellStyle name="Warning Text 21 2 5 3" xfId="56183" xr:uid="{00000000-0005-0000-0000-0000A4DB0000}"/>
    <cellStyle name="Warning Text 21 2 6" xfId="56184" xr:uid="{00000000-0005-0000-0000-0000A5DB0000}"/>
    <cellStyle name="Warning Text 21 2 7" xfId="56185" xr:uid="{00000000-0005-0000-0000-0000A6DB0000}"/>
    <cellStyle name="Warning Text 21 3" xfId="56186" xr:uid="{00000000-0005-0000-0000-0000A7DB0000}"/>
    <cellStyle name="Warning Text 21 3 2" xfId="56187" xr:uid="{00000000-0005-0000-0000-0000A8DB0000}"/>
    <cellStyle name="Warning Text 21 3 2 2" xfId="56188" xr:uid="{00000000-0005-0000-0000-0000A9DB0000}"/>
    <cellStyle name="Warning Text 21 3 2 2 2" xfId="56189" xr:uid="{00000000-0005-0000-0000-0000AADB0000}"/>
    <cellStyle name="Warning Text 21 3 2 2 3" xfId="56190" xr:uid="{00000000-0005-0000-0000-0000ABDB0000}"/>
    <cellStyle name="Warning Text 21 3 2 3" xfId="56191" xr:uid="{00000000-0005-0000-0000-0000ACDB0000}"/>
    <cellStyle name="Warning Text 21 3 2 4" xfId="56192" xr:uid="{00000000-0005-0000-0000-0000ADDB0000}"/>
    <cellStyle name="Warning Text 21 3 3" xfId="56193" xr:uid="{00000000-0005-0000-0000-0000AEDB0000}"/>
    <cellStyle name="Warning Text 21 3 3 2" xfId="56194" xr:uid="{00000000-0005-0000-0000-0000AFDB0000}"/>
    <cellStyle name="Warning Text 21 3 3 2 2" xfId="56195" xr:uid="{00000000-0005-0000-0000-0000B0DB0000}"/>
    <cellStyle name="Warning Text 21 3 3 2 3" xfId="56196" xr:uid="{00000000-0005-0000-0000-0000B1DB0000}"/>
    <cellStyle name="Warning Text 21 3 3 3" xfId="56197" xr:uid="{00000000-0005-0000-0000-0000B2DB0000}"/>
    <cellStyle name="Warning Text 21 3 3 4" xfId="56198" xr:uid="{00000000-0005-0000-0000-0000B3DB0000}"/>
    <cellStyle name="Warning Text 21 3 4" xfId="56199" xr:uid="{00000000-0005-0000-0000-0000B4DB0000}"/>
    <cellStyle name="Warning Text 21 3 4 2" xfId="56200" xr:uid="{00000000-0005-0000-0000-0000B5DB0000}"/>
    <cellStyle name="Warning Text 21 3 4 3" xfId="56201" xr:uid="{00000000-0005-0000-0000-0000B6DB0000}"/>
    <cellStyle name="Warning Text 21 3 5" xfId="56202" xr:uid="{00000000-0005-0000-0000-0000B7DB0000}"/>
    <cellStyle name="Warning Text 21 3 6" xfId="56203" xr:uid="{00000000-0005-0000-0000-0000B8DB0000}"/>
    <cellStyle name="Warning Text 21 4" xfId="56204" xr:uid="{00000000-0005-0000-0000-0000B9DB0000}"/>
    <cellStyle name="Warning Text 21 4 2" xfId="56205" xr:uid="{00000000-0005-0000-0000-0000BADB0000}"/>
    <cellStyle name="Warning Text 21 4 2 2" xfId="56206" xr:uid="{00000000-0005-0000-0000-0000BBDB0000}"/>
    <cellStyle name="Warning Text 21 4 2 2 2" xfId="56207" xr:uid="{00000000-0005-0000-0000-0000BCDB0000}"/>
    <cellStyle name="Warning Text 21 4 2 2 3" xfId="56208" xr:uid="{00000000-0005-0000-0000-0000BDDB0000}"/>
    <cellStyle name="Warning Text 21 4 2 3" xfId="56209" xr:uid="{00000000-0005-0000-0000-0000BEDB0000}"/>
    <cellStyle name="Warning Text 21 4 2 4" xfId="56210" xr:uid="{00000000-0005-0000-0000-0000BFDB0000}"/>
    <cellStyle name="Warning Text 21 4 3" xfId="56211" xr:uid="{00000000-0005-0000-0000-0000C0DB0000}"/>
    <cellStyle name="Warning Text 21 4 3 2" xfId="56212" xr:uid="{00000000-0005-0000-0000-0000C1DB0000}"/>
    <cellStyle name="Warning Text 21 4 3 2 2" xfId="56213" xr:uid="{00000000-0005-0000-0000-0000C2DB0000}"/>
    <cellStyle name="Warning Text 21 4 3 2 3" xfId="56214" xr:uid="{00000000-0005-0000-0000-0000C3DB0000}"/>
    <cellStyle name="Warning Text 21 4 3 3" xfId="56215" xr:uid="{00000000-0005-0000-0000-0000C4DB0000}"/>
    <cellStyle name="Warning Text 21 4 3 4" xfId="56216" xr:uid="{00000000-0005-0000-0000-0000C5DB0000}"/>
    <cellStyle name="Warning Text 21 4 4" xfId="56217" xr:uid="{00000000-0005-0000-0000-0000C6DB0000}"/>
    <cellStyle name="Warning Text 21 4 4 2" xfId="56218" xr:uid="{00000000-0005-0000-0000-0000C7DB0000}"/>
    <cellStyle name="Warning Text 21 4 4 3" xfId="56219" xr:uid="{00000000-0005-0000-0000-0000C8DB0000}"/>
    <cellStyle name="Warning Text 21 4 5" xfId="56220" xr:uid="{00000000-0005-0000-0000-0000C9DB0000}"/>
    <cellStyle name="Warning Text 21 4 6" xfId="56221" xr:uid="{00000000-0005-0000-0000-0000CADB0000}"/>
    <cellStyle name="Warning Text 21 5" xfId="56222" xr:uid="{00000000-0005-0000-0000-0000CBDB0000}"/>
    <cellStyle name="Warning Text 21 5 2" xfId="56223" xr:uid="{00000000-0005-0000-0000-0000CCDB0000}"/>
    <cellStyle name="Warning Text 21 5 2 2" xfId="56224" xr:uid="{00000000-0005-0000-0000-0000CDDB0000}"/>
    <cellStyle name="Warning Text 21 5 2 2 2" xfId="56225" xr:uid="{00000000-0005-0000-0000-0000CEDB0000}"/>
    <cellStyle name="Warning Text 21 5 2 2 3" xfId="56226" xr:uid="{00000000-0005-0000-0000-0000CFDB0000}"/>
    <cellStyle name="Warning Text 21 5 2 3" xfId="56227" xr:uid="{00000000-0005-0000-0000-0000D0DB0000}"/>
    <cellStyle name="Warning Text 21 5 2 4" xfId="56228" xr:uid="{00000000-0005-0000-0000-0000D1DB0000}"/>
    <cellStyle name="Warning Text 21 5 3" xfId="56229" xr:uid="{00000000-0005-0000-0000-0000D2DB0000}"/>
    <cellStyle name="Warning Text 21 5 3 2" xfId="56230" xr:uid="{00000000-0005-0000-0000-0000D3DB0000}"/>
    <cellStyle name="Warning Text 21 5 3 2 2" xfId="56231" xr:uid="{00000000-0005-0000-0000-0000D4DB0000}"/>
    <cellStyle name="Warning Text 21 5 3 2 3" xfId="56232" xr:uid="{00000000-0005-0000-0000-0000D5DB0000}"/>
    <cellStyle name="Warning Text 21 5 3 3" xfId="56233" xr:uid="{00000000-0005-0000-0000-0000D6DB0000}"/>
    <cellStyle name="Warning Text 21 5 3 4" xfId="56234" xr:uid="{00000000-0005-0000-0000-0000D7DB0000}"/>
    <cellStyle name="Warning Text 21 5 4" xfId="56235" xr:uid="{00000000-0005-0000-0000-0000D8DB0000}"/>
    <cellStyle name="Warning Text 21 5 4 2" xfId="56236" xr:uid="{00000000-0005-0000-0000-0000D9DB0000}"/>
    <cellStyle name="Warning Text 21 5 4 2 2" xfId="56237" xr:uid="{00000000-0005-0000-0000-0000DADB0000}"/>
    <cellStyle name="Warning Text 21 5 4 2 3" xfId="56238" xr:uid="{00000000-0005-0000-0000-0000DBDB0000}"/>
    <cellStyle name="Warning Text 21 5 4 3" xfId="56239" xr:uid="{00000000-0005-0000-0000-0000DCDB0000}"/>
    <cellStyle name="Warning Text 21 5 4 4" xfId="56240" xr:uid="{00000000-0005-0000-0000-0000DDDB0000}"/>
    <cellStyle name="Warning Text 21 5 5" xfId="56241" xr:uid="{00000000-0005-0000-0000-0000DEDB0000}"/>
    <cellStyle name="Warning Text 21 5 5 2" xfId="56242" xr:uid="{00000000-0005-0000-0000-0000DFDB0000}"/>
    <cellStyle name="Warning Text 21 5 5 3" xfId="56243" xr:uid="{00000000-0005-0000-0000-0000E0DB0000}"/>
    <cellStyle name="Warning Text 21 5 6" xfId="56244" xr:uid="{00000000-0005-0000-0000-0000E1DB0000}"/>
    <cellStyle name="Warning Text 21 5 7" xfId="56245" xr:uid="{00000000-0005-0000-0000-0000E2DB0000}"/>
    <cellStyle name="Warning Text 21 6" xfId="56246" xr:uid="{00000000-0005-0000-0000-0000E3DB0000}"/>
    <cellStyle name="Warning Text 21 6 2" xfId="56247" xr:uid="{00000000-0005-0000-0000-0000E4DB0000}"/>
    <cellStyle name="Warning Text 21 6 2 2" xfId="56248" xr:uid="{00000000-0005-0000-0000-0000E5DB0000}"/>
    <cellStyle name="Warning Text 21 6 2 2 2" xfId="56249" xr:uid="{00000000-0005-0000-0000-0000E6DB0000}"/>
    <cellStyle name="Warning Text 21 6 2 2 3" xfId="56250" xr:uid="{00000000-0005-0000-0000-0000E7DB0000}"/>
    <cellStyle name="Warning Text 21 6 2 3" xfId="56251" xr:uid="{00000000-0005-0000-0000-0000E8DB0000}"/>
    <cellStyle name="Warning Text 21 6 2 4" xfId="56252" xr:uid="{00000000-0005-0000-0000-0000E9DB0000}"/>
    <cellStyle name="Warning Text 21 6 3" xfId="56253" xr:uid="{00000000-0005-0000-0000-0000EADB0000}"/>
    <cellStyle name="Warning Text 21 6 3 2" xfId="56254" xr:uid="{00000000-0005-0000-0000-0000EBDB0000}"/>
    <cellStyle name="Warning Text 21 6 3 2 2" xfId="56255" xr:uid="{00000000-0005-0000-0000-0000ECDB0000}"/>
    <cellStyle name="Warning Text 21 6 3 2 3" xfId="56256" xr:uid="{00000000-0005-0000-0000-0000EDDB0000}"/>
    <cellStyle name="Warning Text 21 6 3 3" xfId="56257" xr:uid="{00000000-0005-0000-0000-0000EEDB0000}"/>
    <cellStyle name="Warning Text 21 6 3 4" xfId="56258" xr:uid="{00000000-0005-0000-0000-0000EFDB0000}"/>
    <cellStyle name="Warning Text 21 6 4" xfId="56259" xr:uid="{00000000-0005-0000-0000-0000F0DB0000}"/>
    <cellStyle name="Warning Text 21 6 4 2" xfId="56260" xr:uid="{00000000-0005-0000-0000-0000F1DB0000}"/>
    <cellStyle name="Warning Text 21 6 4 3" xfId="56261" xr:uid="{00000000-0005-0000-0000-0000F2DB0000}"/>
    <cellStyle name="Warning Text 21 6 5" xfId="56262" xr:uid="{00000000-0005-0000-0000-0000F3DB0000}"/>
    <cellStyle name="Warning Text 21 6 6" xfId="56263" xr:uid="{00000000-0005-0000-0000-0000F4DB0000}"/>
    <cellStyle name="Warning Text 21 7" xfId="56264" xr:uid="{00000000-0005-0000-0000-0000F5DB0000}"/>
    <cellStyle name="Warning Text 21 7 2" xfId="56265" xr:uid="{00000000-0005-0000-0000-0000F6DB0000}"/>
    <cellStyle name="Warning Text 21 7 2 2" xfId="56266" xr:uid="{00000000-0005-0000-0000-0000F7DB0000}"/>
    <cellStyle name="Warning Text 21 7 2 3" xfId="56267" xr:uid="{00000000-0005-0000-0000-0000F8DB0000}"/>
    <cellStyle name="Warning Text 21 7 3" xfId="56268" xr:uid="{00000000-0005-0000-0000-0000F9DB0000}"/>
    <cellStyle name="Warning Text 21 7 4" xfId="56269" xr:uid="{00000000-0005-0000-0000-0000FADB0000}"/>
    <cellStyle name="Warning Text 21 8" xfId="56270" xr:uid="{00000000-0005-0000-0000-0000FBDB0000}"/>
    <cellStyle name="Warning Text 21 8 2" xfId="56271" xr:uid="{00000000-0005-0000-0000-0000FCDB0000}"/>
    <cellStyle name="Warning Text 21 8 2 2" xfId="56272" xr:uid="{00000000-0005-0000-0000-0000FDDB0000}"/>
    <cellStyle name="Warning Text 21 8 2 3" xfId="56273" xr:uid="{00000000-0005-0000-0000-0000FEDB0000}"/>
    <cellStyle name="Warning Text 21 8 3" xfId="56274" xr:uid="{00000000-0005-0000-0000-0000FFDB0000}"/>
    <cellStyle name="Warning Text 21 8 4" xfId="56275" xr:uid="{00000000-0005-0000-0000-000000DC0000}"/>
    <cellStyle name="Warning Text 21 9" xfId="56276" xr:uid="{00000000-0005-0000-0000-000001DC0000}"/>
    <cellStyle name="Warning Text 21 9 2" xfId="56277" xr:uid="{00000000-0005-0000-0000-000002DC0000}"/>
    <cellStyle name="Warning Text 21 9 2 2" xfId="56278" xr:uid="{00000000-0005-0000-0000-000003DC0000}"/>
    <cellStyle name="Warning Text 21 9 2 3" xfId="56279" xr:uid="{00000000-0005-0000-0000-000004DC0000}"/>
    <cellStyle name="Warning Text 21 9 3" xfId="56280" xr:uid="{00000000-0005-0000-0000-000005DC0000}"/>
    <cellStyle name="Warning Text 21 9 4" xfId="56281" xr:uid="{00000000-0005-0000-0000-000006DC0000}"/>
    <cellStyle name="Warning Text 22" xfId="56282" xr:uid="{00000000-0005-0000-0000-000007DC0000}"/>
    <cellStyle name="Warning Text 22 10" xfId="56283" xr:uid="{00000000-0005-0000-0000-000008DC0000}"/>
    <cellStyle name="Warning Text 22 10 2" xfId="56284" xr:uid="{00000000-0005-0000-0000-000009DC0000}"/>
    <cellStyle name="Warning Text 22 10 3" xfId="56285" xr:uid="{00000000-0005-0000-0000-00000ADC0000}"/>
    <cellStyle name="Warning Text 22 11" xfId="56286" xr:uid="{00000000-0005-0000-0000-00000BDC0000}"/>
    <cellStyle name="Warning Text 22 11 2" xfId="56287" xr:uid="{00000000-0005-0000-0000-00000CDC0000}"/>
    <cellStyle name="Warning Text 22 11 3" xfId="56288" xr:uid="{00000000-0005-0000-0000-00000DDC0000}"/>
    <cellStyle name="Warning Text 22 12" xfId="56289" xr:uid="{00000000-0005-0000-0000-00000EDC0000}"/>
    <cellStyle name="Warning Text 22 12 2" xfId="56290" xr:uid="{00000000-0005-0000-0000-00000FDC0000}"/>
    <cellStyle name="Warning Text 22 12 3" xfId="56291" xr:uid="{00000000-0005-0000-0000-000010DC0000}"/>
    <cellStyle name="Warning Text 22 13" xfId="56292" xr:uid="{00000000-0005-0000-0000-000011DC0000}"/>
    <cellStyle name="Warning Text 22 2" xfId="56293" xr:uid="{00000000-0005-0000-0000-000012DC0000}"/>
    <cellStyle name="Warning Text 22 2 2" xfId="56294" xr:uid="{00000000-0005-0000-0000-000013DC0000}"/>
    <cellStyle name="Warning Text 22 2 2 2" xfId="56295" xr:uid="{00000000-0005-0000-0000-000014DC0000}"/>
    <cellStyle name="Warning Text 22 2 2 2 2" xfId="56296" xr:uid="{00000000-0005-0000-0000-000015DC0000}"/>
    <cellStyle name="Warning Text 22 2 2 2 3" xfId="56297" xr:uid="{00000000-0005-0000-0000-000016DC0000}"/>
    <cellStyle name="Warning Text 22 2 2 3" xfId="56298" xr:uid="{00000000-0005-0000-0000-000017DC0000}"/>
    <cellStyle name="Warning Text 22 2 2 4" xfId="56299" xr:uid="{00000000-0005-0000-0000-000018DC0000}"/>
    <cellStyle name="Warning Text 22 2 3" xfId="56300" xr:uid="{00000000-0005-0000-0000-000019DC0000}"/>
    <cellStyle name="Warning Text 22 2 3 2" xfId="56301" xr:uid="{00000000-0005-0000-0000-00001ADC0000}"/>
    <cellStyle name="Warning Text 22 2 3 2 2" xfId="56302" xr:uid="{00000000-0005-0000-0000-00001BDC0000}"/>
    <cellStyle name="Warning Text 22 2 3 2 3" xfId="56303" xr:uid="{00000000-0005-0000-0000-00001CDC0000}"/>
    <cellStyle name="Warning Text 22 2 3 3" xfId="56304" xr:uid="{00000000-0005-0000-0000-00001DDC0000}"/>
    <cellStyle name="Warning Text 22 2 3 4" xfId="56305" xr:uid="{00000000-0005-0000-0000-00001EDC0000}"/>
    <cellStyle name="Warning Text 22 2 4" xfId="56306" xr:uid="{00000000-0005-0000-0000-00001FDC0000}"/>
    <cellStyle name="Warning Text 22 2 4 2" xfId="56307" xr:uid="{00000000-0005-0000-0000-000020DC0000}"/>
    <cellStyle name="Warning Text 22 2 4 3" xfId="56308" xr:uid="{00000000-0005-0000-0000-000021DC0000}"/>
    <cellStyle name="Warning Text 22 2 5" xfId="56309" xr:uid="{00000000-0005-0000-0000-000022DC0000}"/>
    <cellStyle name="Warning Text 22 2 5 2" xfId="56310" xr:uid="{00000000-0005-0000-0000-000023DC0000}"/>
    <cellStyle name="Warning Text 22 2 5 3" xfId="56311" xr:uid="{00000000-0005-0000-0000-000024DC0000}"/>
    <cellStyle name="Warning Text 22 2 6" xfId="56312" xr:uid="{00000000-0005-0000-0000-000025DC0000}"/>
    <cellStyle name="Warning Text 22 2 7" xfId="56313" xr:uid="{00000000-0005-0000-0000-000026DC0000}"/>
    <cellStyle name="Warning Text 22 3" xfId="56314" xr:uid="{00000000-0005-0000-0000-000027DC0000}"/>
    <cellStyle name="Warning Text 22 3 2" xfId="56315" xr:uid="{00000000-0005-0000-0000-000028DC0000}"/>
    <cellStyle name="Warning Text 22 3 2 2" xfId="56316" xr:uid="{00000000-0005-0000-0000-000029DC0000}"/>
    <cellStyle name="Warning Text 22 3 2 2 2" xfId="56317" xr:uid="{00000000-0005-0000-0000-00002ADC0000}"/>
    <cellStyle name="Warning Text 22 3 2 2 3" xfId="56318" xr:uid="{00000000-0005-0000-0000-00002BDC0000}"/>
    <cellStyle name="Warning Text 22 3 2 3" xfId="56319" xr:uid="{00000000-0005-0000-0000-00002CDC0000}"/>
    <cellStyle name="Warning Text 22 3 2 4" xfId="56320" xr:uid="{00000000-0005-0000-0000-00002DDC0000}"/>
    <cellStyle name="Warning Text 22 3 3" xfId="56321" xr:uid="{00000000-0005-0000-0000-00002EDC0000}"/>
    <cellStyle name="Warning Text 22 3 3 2" xfId="56322" xr:uid="{00000000-0005-0000-0000-00002FDC0000}"/>
    <cellStyle name="Warning Text 22 3 3 2 2" xfId="56323" xr:uid="{00000000-0005-0000-0000-000030DC0000}"/>
    <cellStyle name="Warning Text 22 3 3 2 3" xfId="56324" xr:uid="{00000000-0005-0000-0000-000031DC0000}"/>
    <cellStyle name="Warning Text 22 3 3 3" xfId="56325" xr:uid="{00000000-0005-0000-0000-000032DC0000}"/>
    <cellStyle name="Warning Text 22 3 3 4" xfId="56326" xr:uid="{00000000-0005-0000-0000-000033DC0000}"/>
    <cellStyle name="Warning Text 22 3 4" xfId="56327" xr:uid="{00000000-0005-0000-0000-000034DC0000}"/>
    <cellStyle name="Warning Text 22 3 4 2" xfId="56328" xr:uid="{00000000-0005-0000-0000-000035DC0000}"/>
    <cellStyle name="Warning Text 22 3 4 3" xfId="56329" xr:uid="{00000000-0005-0000-0000-000036DC0000}"/>
    <cellStyle name="Warning Text 22 3 5" xfId="56330" xr:uid="{00000000-0005-0000-0000-000037DC0000}"/>
    <cellStyle name="Warning Text 22 3 6" xfId="56331" xr:uid="{00000000-0005-0000-0000-000038DC0000}"/>
    <cellStyle name="Warning Text 22 4" xfId="56332" xr:uid="{00000000-0005-0000-0000-000039DC0000}"/>
    <cellStyle name="Warning Text 22 4 2" xfId="56333" xr:uid="{00000000-0005-0000-0000-00003ADC0000}"/>
    <cellStyle name="Warning Text 22 4 2 2" xfId="56334" xr:uid="{00000000-0005-0000-0000-00003BDC0000}"/>
    <cellStyle name="Warning Text 22 4 2 2 2" xfId="56335" xr:uid="{00000000-0005-0000-0000-00003CDC0000}"/>
    <cellStyle name="Warning Text 22 4 2 2 3" xfId="56336" xr:uid="{00000000-0005-0000-0000-00003DDC0000}"/>
    <cellStyle name="Warning Text 22 4 2 3" xfId="56337" xr:uid="{00000000-0005-0000-0000-00003EDC0000}"/>
    <cellStyle name="Warning Text 22 4 2 4" xfId="56338" xr:uid="{00000000-0005-0000-0000-00003FDC0000}"/>
    <cellStyle name="Warning Text 22 4 3" xfId="56339" xr:uid="{00000000-0005-0000-0000-000040DC0000}"/>
    <cellStyle name="Warning Text 22 4 3 2" xfId="56340" xr:uid="{00000000-0005-0000-0000-000041DC0000}"/>
    <cellStyle name="Warning Text 22 4 3 2 2" xfId="56341" xr:uid="{00000000-0005-0000-0000-000042DC0000}"/>
    <cellStyle name="Warning Text 22 4 3 2 3" xfId="56342" xr:uid="{00000000-0005-0000-0000-000043DC0000}"/>
    <cellStyle name="Warning Text 22 4 3 3" xfId="56343" xr:uid="{00000000-0005-0000-0000-000044DC0000}"/>
    <cellStyle name="Warning Text 22 4 3 4" xfId="56344" xr:uid="{00000000-0005-0000-0000-000045DC0000}"/>
    <cellStyle name="Warning Text 22 4 4" xfId="56345" xr:uid="{00000000-0005-0000-0000-000046DC0000}"/>
    <cellStyle name="Warning Text 22 4 4 2" xfId="56346" xr:uid="{00000000-0005-0000-0000-000047DC0000}"/>
    <cellStyle name="Warning Text 22 4 4 3" xfId="56347" xr:uid="{00000000-0005-0000-0000-000048DC0000}"/>
    <cellStyle name="Warning Text 22 4 5" xfId="56348" xr:uid="{00000000-0005-0000-0000-000049DC0000}"/>
    <cellStyle name="Warning Text 22 4 6" xfId="56349" xr:uid="{00000000-0005-0000-0000-00004ADC0000}"/>
    <cellStyle name="Warning Text 22 5" xfId="56350" xr:uid="{00000000-0005-0000-0000-00004BDC0000}"/>
    <cellStyle name="Warning Text 22 5 2" xfId="56351" xr:uid="{00000000-0005-0000-0000-00004CDC0000}"/>
    <cellStyle name="Warning Text 22 5 2 2" xfId="56352" xr:uid="{00000000-0005-0000-0000-00004DDC0000}"/>
    <cellStyle name="Warning Text 22 5 2 2 2" xfId="56353" xr:uid="{00000000-0005-0000-0000-00004EDC0000}"/>
    <cellStyle name="Warning Text 22 5 2 2 3" xfId="56354" xr:uid="{00000000-0005-0000-0000-00004FDC0000}"/>
    <cellStyle name="Warning Text 22 5 2 3" xfId="56355" xr:uid="{00000000-0005-0000-0000-000050DC0000}"/>
    <cellStyle name="Warning Text 22 5 2 4" xfId="56356" xr:uid="{00000000-0005-0000-0000-000051DC0000}"/>
    <cellStyle name="Warning Text 22 5 3" xfId="56357" xr:uid="{00000000-0005-0000-0000-000052DC0000}"/>
    <cellStyle name="Warning Text 22 5 3 2" xfId="56358" xr:uid="{00000000-0005-0000-0000-000053DC0000}"/>
    <cellStyle name="Warning Text 22 5 3 2 2" xfId="56359" xr:uid="{00000000-0005-0000-0000-000054DC0000}"/>
    <cellStyle name="Warning Text 22 5 3 2 3" xfId="56360" xr:uid="{00000000-0005-0000-0000-000055DC0000}"/>
    <cellStyle name="Warning Text 22 5 3 3" xfId="56361" xr:uid="{00000000-0005-0000-0000-000056DC0000}"/>
    <cellStyle name="Warning Text 22 5 3 4" xfId="56362" xr:uid="{00000000-0005-0000-0000-000057DC0000}"/>
    <cellStyle name="Warning Text 22 5 4" xfId="56363" xr:uid="{00000000-0005-0000-0000-000058DC0000}"/>
    <cellStyle name="Warning Text 22 5 4 2" xfId="56364" xr:uid="{00000000-0005-0000-0000-000059DC0000}"/>
    <cellStyle name="Warning Text 22 5 4 2 2" xfId="56365" xr:uid="{00000000-0005-0000-0000-00005ADC0000}"/>
    <cellStyle name="Warning Text 22 5 4 2 3" xfId="56366" xr:uid="{00000000-0005-0000-0000-00005BDC0000}"/>
    <cellStyle name="Warning Text 22 5 4 3" xfId="56367" xr:uid="{00000000-0005-0000-0000-00005CDC0000}"/>
    <cellStyle name="Warning Text 22 5 4 4" xfId="56368" xr:uid="{00000000-0005-0000-0000-00005DDC0000}"/>
    <cellStyle name="Warning Text 22 5 5" xfId="56369" xr:uid="{00000000-0005-0000-0000-00005EDC0000}"/>
    <cellStyle name="Warning Text 22 5 5 2" xfId="56370" xr:uid="{00000000-0005-0000-0000-00005FDC0000}"/>
    <cellStyle name="Warning Text 22 5 5 3" xfId="56371" xr:uid="{00000000-0005-0000-0000-000060DC0000}"/>
    <cellStyle name="Warning Text 22 5 6" xfId="56372" xr:uid="{00000000-0005-0000-0000-000061DC0000}"/>
    <cellStyle name="Warning Text 22 5 7" xfId="56373" xr:uid="{00000000-0005-0000-0000-000062DC0000}"/>
    <cellStyle name="Warning Text 22 6" xfId="56374" xr:uid="{00000000-0005-0000-0000-000063DC0000}"/>
    <cellStyle name="Warning Text 22 6 2" xfId="56375" xr:uid="{00000000-0005-0000-0000-000064DC0000}"/>
    <cellStyle name="Warning Text 22 6 2 2" xfId="56376" xr:uid="{00000000-0005-0000-0000-000065DC0000}"/>
    <cellStyle name="Warning Text 22 6 2 2 2" xfId="56377" xr:uid="{00000000-0005-0000-0000-000066DC0000}"/>
    <cellStyle name="Warning Text 22 6 2 2 3" xfId="56378" xr:uid="{00000000-0005-0000-0000-000067DC0000}"/>
    <cellStyle name="Warning Text 22 6 2 3" xfId="56379" xr:uid="{00000000-0005-0000-0000-000068DC0000}"/>
    <cellStyle name="Warning Text 22 6 2 4" xfId="56380" xr:uid="{00000000-0005-0000-0000-000069DC0000}"/>
    <cellStyle name="Warning Text 22 6 3" xfId="56381" xr:uid="{00000000-0005-0000-0000-00006ADC0000}"/>
    <cellStyle name="Warning Text 22 6 3 2" xfId="56382" xr:uid="{00000000-0005-0000-0000-00006BDC0000}"/>
    <cellStyle name="Warning Text 22 6 3 2 2" xfId="56383" xr:uid="{00000000-0005-0000-0000-00006CDC0000}"/>
    <cellStyle name="Warning Text 22 6 3 2 3" xfId="56384" xr:uid="{00000000-0005-0000-0000-00006DDC0000}"/>
    <cellStyle name="Warning Text 22 6 3 3" xfId="56385" xr:uid="{00000000-0005-0000-0000-00006EDC0000}"/>
    <cellStyle name="Warning Text 22 6 3 4" xfId="56386" xr:uid="{00000000-0005-0000-0000-00006FDC0000}"/>
    <cellStyle name="Warning Text 22 6 4" xfId="56387" xr:uid="{00000000-0005-0000-0000-000070DC0000}"/>
    <cellStyle name="Warning Text 22 6 4 2" xfId="56388" xr:uid="{00000000-0005-0000-0000-000071DC0000}"/>
    <cellStyle name="Warning Text 22 6 4 3" xfId="56389" xr:uid="{00000000-0005-0000-0000-000072DC0000}"/>
    <cellStyle name="Warning Text 22 6 5" xfId="56390" xr:uid="{00000000-0005-0000-0000-000073DC0000}"/>
    <cellStyle name="Warning Text 22 6 6" xfId="56391" xr:uid="{00000000-0005-0000-0000-000074DC0000}"/>
    <cellStyle name="Warning Text 22 7" xfId="56392" xr:uid="{00000000-0005-0000-0000-000075DC0000}"/>
    <cellStyle name="Warning Text 22 7 2" xfId="56393" xr:uid="{00000000-0005-0000-0000-000076DC0000}"/>
    <cellStyle name="Warning Text 22 7 2 2" xfId="56394" xr:uid="{00000000-0005-0000-0000-000077DC0000}"/>
    <cellStyle name="Warning Text 22 7 2 3" xfId="56395" xr:uid="{00000000-0005-0000-0000-000078DC0000}"/>
    <cellStyle name="Warning Text 22 7 3" xfId="56396" xr:uid="{00000000-0005-0000-0000-000079DC0000}"/>
    <cellStyle name="Warning Text 22 7 4" xfId="56397" xr:uid="{00000000-0005-0000-0000-00007ADC0000}"/>
    <cellStyle name="Warning Text 22 8" xfId="56398" xr:uid="{00000000-0005-0000-0000-00007BDC0000}"/>
    <cellStyle name="Warning Text 22 8 2" xfId="56399" xr:uid="{00000000-0005-0000-0000-00007CDC0000}"/>
    <cellStyle name="Warning Text 22 8 2 2" xfId="56400" xr:uid="{00000000-0005-0000-0000-00007DDC0000}"/>
    <cellStyle name="Warning Text 22 8 2 3" xfId="56401" xr:uid="{00000000-0005-0000-0000-00007EDC0000}"/>
    <cellStyle name="Warning Text 22 8 3" xfId="56402" xr:uid="{00000000-0005-0000-0000-00007FDC0000}"/>
    <cellStyle name="Warning Text 22 8 4" xfId="56403" xr:uid="{00000000-0005-0000-0000-000080DC0000}"/>
    <cellStyle name="Warning Text 22 9" xfId="56404" xr:uid="{00000000-0005-0000-0000-000081DC0000}"/>
    <cellStyle name="Warning Text 22 9 2" xfId="56405" xr:uid="{00000000-0005-0000-0000-000082DC0000}"/>
    <cellStyle name="Warning Text 22 9 2 2" xfId="56406" xr:uid="{00000000-0005-0000-0000-000083DC0000}"/>
    <cellStyle name="Warning Text 22 9 2 3" xfId="56407" xr:uid="{00000000-0005-0000-0000-000084DC0000}"/>
    <cellStyle name="Warning Text 22 9 3" xfId="56408" xr:uid="{00000000-0005-0000-0000-000085DC0000}"/>
    <cellStyle name="Warning Text 22 9 4" xfId="56409" xr:uid="{00000000-0005-0000-0000-000086DC0000}"/>
    <cellStyle name="Warning Text 23" xfId="56410" xr:uid="{00000000-0005-0000-0000-000087DC0000}"/>
    <cellStyle name="Warning Text 23 10" xfId="56411" xr:uid="{00000000-0005-0000-0000-000088DC0000}"/>
    <cellStyle name="Warning Text 23 10 2" xfId="56412" xr:uid="{00000000-0005-0000-0000-000089DC0000}"/>
    <cellStyle name="Warning Text 23 10 3" xfId="56413" xr:uid="{00000000-0005-0000-0000-00008ADC0000}"/>
    <cellStyle name="Warning Text 23 11" xfId="56414" xr:uid="{00000000-0005-0000-0000-00008BDC0000}"/>
    <cellStyle name="Warning Text 23 11 2" xfId="56415" xr:uid="{00000000-0005-0000-0000-00008CDC0000}"/>
    <cellStyle name="Warning Text 23 11 3" xfId="56416" xr:uid="{00000000-0005-0000-0000-00008DDC0000}"/>
    <cellStyle name="Warning Text 23 12" xfId="56417" xr:uid="{00000000-0005-0000-0000-00008EDC0000}"/>
    <cellStyle name="Warning Text 23 12 2" xfId="56418" xr:uid="{00000000-0005-0000-0000-00008FDC0000}"/>
    <cellStyle name="Warning Text 23 12 3" xfId="56419" xr:uid="{00000000-0005-0000-0000-000090DC0000}"/>
    <cellStyle name="Warning Text 23 13" xfId="56420" xr:uid="{00000000-0005-0000-0000-000091DC0000}"/>
    <cellStyle name="Warning Text 23 2" xfId="56421" xr:uid="{00000000-0005-0000-0000-000092DC0000}"/>
    <cellStyle name="Warning Text 23 2 2" xfId="56422" xr:uid="{00000000-0005-0000-0000-000093DC0000}"/>
    <cellStyle name="Warning Text 23 2 2 2" xfId="56423" xr:uid="{00000000-0005-0000-0000-000094DC0000}"/>
    <cellStyle name="Warning Text 23 2 2 2 2" xfId="56424" xr:uid="{00000000-0005-0000-0000-000095DC0000}"/>
    <cellStyle name="Warning Text 23 2 2 2 3" xfId="56425" xr:uid="{00000000-0005-0000-0000-000096DC0000}"/>
    <cellStyle name="Warning Text 23 2 2 3" xfId="56426" xr:uid="{00000000-0005-0000-0000-000097DC0000}"/>
    <cellStyle name="Warning Text 23 2 2 4" xfId="56427" xr:uid="{00000000-0005-0000-0000-000098DC0000}"/>
    <cellStyle name="Warning Text 23 2 3" xfId="56428" xr:uid="{00000000-0005-0000-0000-000099DC0000}"/>
    <cellStyle name="Warning Text 23 2 3 2" xfId="56429" xr:uid="{00000000-0005-0000-0000-00009ADC0000}"/>
    <cellStyle name="Warning Text 23 2 3 2 2" xfId="56430" xr:uid="{00000000-0005-0000-0000-00009BDC0000}"/>
    <cellStyle name="Warning Text 23 2 3 2 3" xfId="56431" xr:uid="{00000000-0005-0000-0000-00009CDC0000}"/>
    <cellStyle name="Warning Text 23 2 3 3" xfId="56432" xr:uid="{00000000-0005-0000-0000-00009DDC0000}"/>
    <cellStyle name="Warning Text 23 2 3 4" xfId="56433" xr:uid="{00000000-0005-0000-0000-00009EDC0000}"/>
    <cellStyle name="Warning Text 23 2 4" xfId="56434" xr:uid="{00000000-0005-0000-0000-00009FDC0000}"/>
    <cellStyle name="Warning Text 23 2 4 2" xfId="56435" xr:uid="{00000000-0005-0000-0000-0000A0DC0000}"/>
    <cellStyle name="Warning Text 23 2 4 3" xfId="56436" xr:uid="{00000000-0005-0000-0000-0000A1DC0000}"/>
    <cellStyle name="Warning Text 23 2 5" xfId="56437" xr:uid="{00000000-0005-0000-0000-0000A2DC0000}"/>
    <cellStyle name="Warning Text 23 2 5 2" xfId="56438" xr:uid="{00000000-0005-0000-0000-0000A3DC0000}"/>
    <cellStyle name="Warning Text 23 2 5 3" xfId="56439" xr:uid="{00000000-0005-0000-0000-0000A4DC0000}"/>
    <cellStyle name="Warning Text 23 2 6" xfId="56440" xr:uid="{00000000-0005-0000-0000-0000A5DC0000}"/>
    <cellStyle name="Warning Text 23 2 7" xfId="56441" xr:uid="{00000000-0005-0000-0000-0000A6DC0000}"/>
    <cellStyle name="Warning Text 23 3" xfId="56442" xr:uid="{00000000-0005-0000-0000-0000A7DC0000}"/>
    <cellStyle name="Warning Text 23 3 2" xfId="56443" xr:uid="{00000000-0005-0000-0000-0000A8DC0000}"/>
    <cellStyle name="Warning Text 23 3 2 2" xfId="56444" xr:uid="{00000000-0005-0000-0000-0000A9DC0000}"/>
    <cellStyle name="Warning Text 23 3 2 2 2" xfId="56445" xr:uid="{00000000-0005-0000-0000-0000AADC0000}"/>
    <cellStyle name="Warning Text 23 3 2 2 3" xfId="56446" xr:uid="{00000000-0005-0000-0000-0000ABDC0000}"/>
    <cellStyle name="Warning Text 23 3 2 3" xfId="56447" xr:uid="{00000000-0005-0000-0000-0000ACDC0000}"/>
    <cellStyle name="Warning Text 23 3 2 4" xfId="56448" xr:uid="{00000000-0005-0000-0000-0000ADDC0000}"/>
    <cellStyle name="Warning Text 23 3 3" xfId="56449" xr:uid="{00000000-0005-0000-0000-0000AEDC0000}"/>
    <cellStyle name="Warning Text 23 3 3 2" xfId="56450" xr:uid="{00000000-0005-0000-0000-0000AFDC0000}"/>
    <cellStyle name="Warning Text 23 3 3 2 2" xfId="56451" xr:uid="{00000000-0005-0000-0000-0000B0DC0000}"/>
    <cellStyle name="Warning Text 23 3 3 2 3" xfId="56452" xr:uid="{00000000-0005-0000-0000-0000B1DC0000}"/>
    <cellStyle name="Warning Text 23 3 3 3" xfId="56453" xr:uid="{00000000-0005-0000-0000-0000B2DC0000}"/>
    <cellStyle name="Warning Text 23 3 3 4" xfId="56454" xr:uid="{00000000-0005-0000-0000-0000B3DC0000}"/>
    <cellStyle name="Warning Text 23 3 4" xfId="56455" xr:uid="{00000000-0005-0000-0000-0000B4DC0000}"/>
    <cellStyle name="Warning Text 23 3 4 2" xfId="56456" xr:uid="{00000000-0005-0000-0000-0000B5DC0000}"/>
    <cellStyle name="Warning Text 23 3 4 3" xfId="56457" xr:uid="{00000000-0005-0000-0000-0000B6DC0000}"/>
    <cellStyle name="Warning Text 23 3 5" xfId="56458" xr:uid="{00000000-0005-0000-0000-0000B7DC0000}"/>
    <cellStyle name="Warning Text 23 3 6" xfId="56459" xr:uid="{00000000-0005-0000-0000-0000B8DC0000}"/>
    <cellStyle name="Warning Text 23 4" xfId="56460" xr:uid="{00000000-0005-0000-0000-0000B9DC0000}"/>
    <cellStyle name="Warning Text 23 4 2" xfId="56461" xr:uid="{00000000-0005-0000-0000-0000BADC0000}"/>
    <cellStyle name="Warning Text 23 4 2 2" xfId="56462" xr:uid="{00000000-0005-0000-0000-0000BBDC0000}"/>
    <cellStyle name="Warning Text 23 4 2 2 2" xfId="56463" xr:uid="{00000000-0005-0000-0000-0000BCDC0000}"/>
    <cellStyle name="Warning Text 23 4 2 2 3" xfId="56464" xr:uid="{00000000-0005-0000-0000-0000BDDC0000}"/>
    <cellStyle name="Warning Text 23 4 2 3" xfId="56465" xr:uid="{00000000-0005-0000-0000-0000BEDC0000}"/>
    <cellStyle name="Warning Text 23 4 2 4" xfId="56466" xr:uid="{00000000-0005-0000-0000-0000BFDC0000}"/>
    <cellStyle name="Warning Text 23 4 3" xfId="56467" xr:uid="{00000000-0005-0000-0000-0000C0DC0000}"/>
    <cellStyle name="Warning Text 23 4 3 2" xfId="56468" xr:uid="{00000000-0005-0000-0000-0000C1DC0000}"/>
    <cellStyle name="Warning Text 23 4 3 2 2" xfId="56469" xr:uid="{00000000-0005-0000-0000-0000C2DC0000}"/>
    <cellStyle name="Warning Text 23 4 3 2 3" xfId="56470" xr:uid="{00000000-0005-0000-0000-0000C3DC0000}"/>
    <cellStyle name="Warning Text 23 4 3 3" xfId="56471" xr:uid="{00000000-0005-0000-0000-0000C4DC0000}"/>
    <cellStyle name="Warning Text 23 4 3 4" xfId="56472" xr:uid="{00000000-0005-0000-0000-0000C5DC0000}"/>
    <cellStyle name="Warning Text 23 4 4" xfId="56473" xr:uid="{00000000-0005-0000-0000-0000C6DC0000}"/>
    <cellStyle name="Warning Text 23 4 4 2" xfId="56474" xr:uid="{00000000-0005-0000-0000-0000C7DC0000}"/>
    <cellStyle name="Warning Text 23 4 4 3" xfId="56475" xr:uid="{00000000-0005-0000-0000-0000C8DC0000}"/>
    <cellStyle name="Warning Text 23 4 5" xfId="56476" xr:uid="{00000000-0005-0000-0000-0000C9DC0000}"/>
    <cellStyle name="Warning Text 23 4 6" xfId="56477" xr:uid="{00000000-0005-0000-0000-0000CADC0000}"/>
    <cellStyle name="Warning Text 23 5" xfId="56478" xr:uid="{00000000-0005-0000-0000-0000CBDC0000}"/>
    <cellStyle name="Warning Text 23 5 2" xfId="56479" xr:uid="{00000000-0005-0000-0000-0000CCDC0000}"/>
    <cellStyle name="Warning Text 23 5 2 2" xfId="56480" xr:uid="{00000000-0005-0000-0000-0000CDDC0000}"/>
    <cellStyle name="Warning Text 23 5 2 2 2" xfId="56481" xr:uid="{00000000-0005-0000-0000-0000CEDC0000}"/>
    <cellStyle name="Warning Text 23 5 2 2 3" xfId="56482" xr:uid="{00000000-0005-0000-0000-0000CFDC0000}"/>
    <cellStyle name="Warning Text 23 5 2 3" xfId="56483" xr:uid="{00000000-0005-0000-0000-0000D0DC0000}"/>
    <cellStyle name="Warning Text 23 5 2 4" xfId="56484" xr:uid="{00000000-0005-0000-0000-0000D1DC0000}"/>
    <cellStyle name="Warning Text 23 5 3" xfId="56485" xr:uid="{00000000-0005-0000-0000-0000D2DC0000}"/>
    <cellStyle name="Warning Text 23 5 3 2" xfId="56486" xr:uid="{00000000-0005-0000-0000-0000D3DC0000}"/>
    <cellStyle name="Warning Text 23 5 3 2 2" xfId="56487" xr:uid="{00000000-0005-0000-0000-0000D4DC0000}"/>
    <cellStyle name="Warning Text 23 5 3 2 3" xfId="56488" xr:uid="{00000000-0005-0000-0000-0000D5DC0000}"/>
    <cellStyle name="Warning Text 23 5 3 3" xfId="56489" xr:uid="{00000000-0005-0000-0000-0000D6DC0000}"/>
    <cellStyle name="Warning Text 23 5 3 4" xfId="56490" xr:uid="{00000000-0005-0000-0000-0000D7DC0000}"/>
    <cellStyle name="Warning Text 23 5 4" xfId="56491" xr:uid="{00000000-0005-0000-0000-0000D8DC0000}"/>
    <cellStyle name="Warning Text 23 5 4 2" xfId="56492" xr:uid="{00000000-0005-0000-0000-0000D9DC0000}"/>
    <cellStyle name="Warning Text 23 5 4 2 2" xfId="56493" xr:uid="{00000000-0005-0000-0000-0000DADC0000}"/>
    <cellStyle name="Warning Text 23 5 4 2 3" xfId="56494" xr:uid="{00000000-0005-0000-0000-0000DBDC0000}"/>
    <cellStyle name="Warning Text 23 5 4 3" xfId="56495" xr:uid="{00000000-0005-0000-0000-0000DCDC0000}"/>
    <cellStyle name="Warning Text 23 5 4 4" xfId="56496" xr:uid="{00000000-0005-0000-0000-0000DDDC0000}"/>
    <cellStyle name="Warning Text 23 5 5" xfId="56497" xr:uid="{00000000-0005-0000-0000-0000DEDC0000}"/>
    <cellStyle name="Warning Text 23 5 5 2" xfId="56498" xr:uid="{00000000-0005-0000-0000-0000DFDC0000}"/>
    <cellStyle name="Warning Text 23 5 5 3" xfId="56499" xr:uid="{00000000-0005-0000-0000-0000E0DC0000}"/>
    <cellStyle name="Warning Text 23 5 6" xfId="56500" xr:uid="{00000000-0005-0000-0000-0000E1DC0000}"/>
    <cellStyle name="Warning Text 23 5 7" xfId="56501" xr:uid="{00000000-0005-0000-0000-0000E2DC0000}"/>
    <cellStyle name="Warning Text 23 6" xfId="56502" xr:uid="{00000000-0005-0000-0000-0000E3DC0000}"/>
    <cellStyle name="Warning Text 23 6 2" xfId="56503" xr:uid="{00000000-0005-0000-0000-0000E4DC0000}"/>
    <cellStyle name="Warning Text 23 6 2 2" xfId="56504" xr:uid="{00000000-0005-0000-0000-0000E5DC0000}"/>
    <cellStyle name="Warning Text 23 6 2 2 2" xfId="56505" xr:uid="{00000000-0005-0000-0000-0000E6DC0000}"/>
    <cellStyle name="Warning Text 23 6 2 2 3" xfId="56506" xr:uid="{00000000-0005-0000-0000-0000E7DC0000}"/>
    <cellStyle name="Warning Text 23 6 2 3" xfId="56507" xr:uid="{00000000-0005-0000-0000-0000E8DC0000}"/>
    <cellStyle name="Warning Text 23 6 2 4" xfId="56508" xr:uid="{00000000-0005-0000-0000-0000E9DC0000}"/>
    <cellStyle name="Warning Text 23 6 3" xfId="56509" xr:uid="{00000000-0005-0000-0000-0000EADC0000}"/>
    <cellStyle name="Warning Text 23 6 3 2" xfId="56510" xr:uid="{00000000-0005-0000-0000-0000EBDC0000}"/>
    <cellStyle name="Warning Text 23 6 3 2 2" xfId="56511" xr:uid="{00000000-0005-0000-0000-0000ECDC0000}"/>
    <cellStyle name="Warning Text 23 6 3 2 3" xfId="56512" xr:uid="{00000000-0005-0000-0000-0000EDDC0000}"/>
    <cellStyle name="Warning Text 23 6 3 3" xfId="56513" xr:uid="{00000000-0005-0000-0000-0000EEDC0000}"/>
    <cellStyle name="Warning Text 23 6 3 4" xfId="56514" xr:uid="{00000000-0005-0000-0000-0000EFDC0000}"/>
    <cellStyle name="Warning Text 23 6 4" xfId="56515" xr:uid="{00000000-0005-0000-0000-0000F0DC0000}"/>
    <cellStyle name="Warning Text 23 6 4 2" xfId="56516" xr:uid="{00000000-0005-0000-0000-0000F1DC0000}"/>
    <cellStyle name="Warning Text 23 6 4 3" xfId="56517" xr:uid="{00000000-0005-0000-0000-0000F2DC0000}"/>
    <cellStyle name="Warning Text 23 6 5" xfId="56518" xr:uid="{00000000-0005-0000-0000-0000F3DC0000}"/>
    <cellStyle name="Warning Text 23 6 6" xfId="56519" xr:uid="{00000000-0005-0000-0000-0000F4DC0000}"/>
    <cellStyle name="Warning Text 23 7" xfId="56520" xr:uid="{00000000-0005-0000-0000-0000F5DC0000}"/>
    <cellStyle name="Warning Text 23 7 2" xfId="56521" xr:uid="{00000000-0005-0000-0000-0000F6DC0000}"/>
    <cellStyle name="Warning Text 23 7 2 2" xfId="56522" xr:uid="{00000000-0005-0000-0000-0000F7DC0000}"/>
    <cellStyle name="Warning Text 23 7 2 3" xfId="56523" xr:uid="{00000000-0005-0000-0000-0000F8DC0000}"/>
    <cellStyle name="Warning Text 23 7 3" xfId="56524" xr:uid="{00000000-0005-0000-0000-0000F9DC0000}"/>
    <cellStyle name="Warning Text 23 7 4" xfId="56525" xr:uid="{00000000-0005-0000-0000-0000FADC0000}"/>
    <cellStyle name="Warning Text 23 8" xfId="56526" xr:uid="{00000000-0005-0000-0000-0000FBDC0000}"/>
    <cellStyle name="Warning Text 23 8 2" xfId="56527" xr:uid="{00000000-0005-0000-0000-0000FCDC0000}"/>
    <cellStyle name="Warning Text 23 8 2 2" xfId="56528" xr:uid="{00000000-0005-0000-0000-0000FDDC0000}"/>
    <cellStyle name="Warning Text 23 8 2 3" xfId="56529" xr:uid="{00000000-0005-0000-0000-0000FEDC0000}"/>
    <cellStyle name="Warning Text 23 8 3" xfId="56530" xr:uid="{00000000-0005-0000-0000-0000FFDC0000}"/>
    <cellStyle name="Warning Text 23 8 4" xfId="56531" xr:uid="{00000000-0005-0000-0000-000000DD0000}"/>
    <cellStyle name="Warning Text 23 9" xfId="56532" xr:uid="{00000000-0005-0000-0000-000001DD0000}"/>
    <cellStyle name="Warning Text 23 9 2" xfId="56533" xr:uid="{00000000-0005-0000-0000-000002DD0000}"/>
    <cellStyle name="Warning Text 23 9 2 2" xfId="56534" xr:uid="{00000000-0005-0000-0000-000003DD0000}"/>
    <cellStyle name="Warning Text 23 9 2 3" xfId="56535" xr:uid="{00000000-0005-0000-0000-000004DD0000}"/>
    <cellStyle name="Warning Text 23 9 3" xfId="56536" xr:uid="{00000000-0005-0000-0000-000005DD0000}"/>
    <cellStyle name="Warning Text 23 9 4" xfId="56537" xr:uid="{00000000-0005-0000-0000-000006DD0000}"/>
    <cellStyle name="Warning Text 24" xfId="56538" xr:uid="{00000000-0005-0000-0000-000007DD0000}"/>
    <cellStyle name="Warning Text 24 10" xfId="56539" xr:uid="{00000000-0005-0000-0000-000008DD0000}"/>
    <cellStyle name="Warning Text 24 10 2" xfId="56540" xr:uid="{00000000-0005-0000-0000-000009DD0000}"/>
    <cellStyle name="Warning Text 24 10 3" xfId="56541" xr:uid="{00000000-0005-0000-0000-00000ADD0000}"/>
    <cellStyle name="Warning Text 24 11" xfId="56542" xr:uid="{00000000-0005-0000-0000-00000BDD0000}"/>
    <cellStyle name="Warning Text 24 11 2" xfId="56543" xr:uid="{00000000-0005-0000-0000-00000CDD0000}"/>
    <cellStyle name="Warning Text 24 11 3" xfId="56544" xr:uid="{00000000-0005-0000-0000-00000DDD0000}"/>
    <cellStyle name="Warning Text 24 12" xfId="56545" xr:uid="{00000000-0005-0000-0000-00000EDD0000}"/>
    <cellStyle name="Warning Text 24 12 2" xfId="56546" xr:uid="{00000000-0005-0000-0000-00000FDD0000}"/>
    <cellStyle name="Warning Text 24 12 3" xfId="56547" xr:uid="{00000000-0005-0000-0000-000010DD0000}"/>
    <cellStyle name="Warning Text 24 13" xfId="56548" xr:uid="{00000000-0005-0000-0000-000011DD0000}"/>
    <cellStyle name="Warning Text 24 2" xfId="56549" xr:uid="{00000000-0005-0000-0000-000012DD0000}"/>
    <cellStyle name="Warning Text 24 2 2" xfId="56550" xr:uid="{00000000-0005-0000-0000-000013DD0000}"/>
    <cellStyle name="Warning Text 24 2 2 2" xfId="56551" xr:uid="{00000000-0005-0000-0000-000014DD0000}"/>
    <cellStyle name="Warning Text 24 2 2 2 2" xfId="56552" xr:uid="{00000000-0005-0000-0000-000015DD0000}"/>
    <cellStyle name="Warning Text 24 2 2 2 3" xfId="56553" xr:uid="{00000000-0005-0000-0000-000016DD0000}"/>
    <cellStyle name="Warning Text 24 2 2 3" xfId="56554" xr:uid="{00000000-0005-0000-0000-000017DD0000}"/>
    <cellStyle name="Warning Text 24 2 2 4" xfId="56555" xr:uid="{00000000-0005-0000-0000-000018DD0000}"/>
    <cellStyle name="Warning Text 24 2 3" xfId="56556" xr:uid="{00000000-0005-0000-0000-000019DD0000}"/>
    <cellStyle name="Warning Text 24 2 3 2" xfId="56557" xr:uid="{00000000-0005-0000-0000-00001ADD0000}"/>
    <cellStyle name="Warning Text 24 2 3 2 2" xfId="56558" xr:uid="{00000000-0005-0000-0000-00001BDD0000}"/>
    <cellStyle name="Warning Text 24 2 3 2 3" xfId="56559" xr:uid="{00000000-0005-0000-0000-00001CDD0000}"/>
    <cellStyle name="Warning Text 24 2 3 3" xfId="56560" xr:uid="{00000000-0005-0000-0000-00001DDD0000}"/>
    <cellStyle name="Warning Text 24 2 3 4" xfId="56561" xr:uid="{00000000-0005-0000-0000-00001EDD0000}"/>
    <cellStyle name="Warning Text 24 2 4" xfId="56562" xr:uid="{00000000-0005-0000-0000-00001FDD0000}"/>
    <cellStyle name="Warning Text 24 2 4 2" xfId="56563" xr:uid="{00000000-0005-0000-0000-000020DD0000}"/>
    <cellStyle name="Warning Text 24 2 4 3" xfId="56564" xr:uid="{00000000-0005-0000-0000-000021DD0000}"/>
    <cellStyle name="Warning Text 24 2 5" xfId="56565" xr:uid="{00000000-0005-0000-0000-000022DD0000}"/>
    <cellStyle name="Warning Text 24 2 5 2" xfId="56566" xr:uid="{00000000-0005-0000-0000-000023DD0000}"/>
    <cellStyle name="Warning Text 24 2 5 3" xfId="56567" xr:uid="{00000000-0005-0000-0000-000024DD0000}"/>
    <cellStyle name="Warning Text 24 2 6" xfId="56568" xr:uid="{00000000-0005-0000-0000-000025DD0000}"/>
    <cellStyle name="Warning Text 24 2 7" xfId="56569" xr:uid="{00000000-0005-0000-0000-000026DD0000}"/>
    <cellStyle name="Warning Text 24 3" xfId="56570" xr:uid="{00000000-0005-0000-0000-000027DD0000}"/>
    <cellStyle name="Warning Text 24 3 2" xfId="56571" xr:uid="{00000000-0005-0000-0000-000028DD0000}"/>
    <cellStyle name="Warning Text 24 3 2 2" xfId="56572" xr:uid="{00000000-0005-0000-0000-000029DD0000}"/>
    <cellStyle name="Warning Text 24 3 2 2 2" xfId="56573" xr:uid="{00000000-0005-0000-0000-00002ADD0000}"/>
    <cellStyle name="Warning Text 24 3 2 2 3" xfId="56574" xr:uid="{00000000-0005-0000-0000-00002BDD0000}"/>
    <cellStyle name="Warning Text 24 3 2 3" xfId="56575" xr:uid="{00000000-0005-0000-0000-00002CDD0000}"/>
    <cellStyle name="Warning Text 24 3 2 4" xfId="56576" xr:uid="{00000000-0005-0000-0000-00002DDD0000}"/>
    <cellStyle name="Warning Text 24 3 3" xfId="56577" xr:uid="{00000000-0005-0000-0000-00002EDD0000}"/>
    <cellStyle name="Warning Text 24 3 3 2" xfId="56578" xr:uid="{00000000-0005-0000-0000-00002FDD0000}"/>
    <cellStyle name="Warning Text 24 3 3 2 2" xfId="56579" xr:uid="{00000000-0005-0000-0000-000030DD0000}"/>
    <cellStyle name="Warning Text 24 3 3 2 3" xfId="56580" xr:uid="{00000000-0005-0000-0000-000031DD0000}"/>
    <cellStyle name="Warning Text 24 3 3 3" xfId="56581" xr:uid="{00000000-0005-0000-0000-000032DD0000}"/>
    <cellStyle name="Warning Text 24 3 3 4" xfId="56582" xr:uid="{00000000-0005-0000-0000-000033DD0000}"/>
    <cellStyle name="Warning Text 24 3 4" xfId="56583" xr:uid="{00000000-0005-0000-0000-000034DD0000}"/>
    <cellStyle name="Warning Text 24 3 4 2" xfId="56584" xr:uid="{00000000-0005-0000-0000-000035DD0000}"/>
    <cellStyle name="Warning Text 24 3 4 3" xfId="56585" xr:uid="{00000000-0005-0000-0000-000036DD0000}"/>
    <cellStyle name="Warning Text 24 3 5" xfId="56586" xr:uid="{00000000-0005-0000-0000-000037DD0000}"/>
    <cellStyle name="Warning Text 24 3 6" xfId="56587" xr:uid="{00000000-0005-0000-0000-000038DD0000}"/>
    <cellStyle name="Warning Text 24 4" xfId="56588" xr:uid="{00000000-0005-0000-0000-000039DD0000}"/>
    <cellStyle name="Warning Text 24 4 2" xfId="56589" xr:uid="{00000000-0005-0000-0000-00003ADD0000}"/>
    <cellStyle name="Warning Text 24 4 2 2" xfId="56590" xr:uid="{00000000-0005-0000-0000-00003BDD0000}"/>
    <cellStyle name="Warning Text 24 4 2 2 2" xfId="56591" xr:uid="{00000000-0005-0000-0000-00003CDD0000}"/>
    <cellStyle name="Warning Text 24 4 2 2 3" xfId="56592" xr:uid="{00000000-0005-0000-0000-00003DDD0000}"/>
    <cellStyle name="Warning Text 24 4 2 3" xfId="56593" xr:uid="{00000000-0005-0000-0000-00003EDD0000}"/>
    <cellStyle name="Warning Text 24 4 2 4" xfId="56594" xr:uid="{00000000-0005-0000-0000-00003FDD0000}"/>
    <cellStyle name="Warning Text 24 4 3" xfId="56595" xr:uid="{00000000-0005-0000-0000-000040DD0000}"/>
    <cellStyle name="Warning Text 24 4 3 2" xfId="56596" xr:uid="{00000000-0005-0000-0000-000041DD0000}"/>
    <cellStyle name="Warning Text 24 4 3 2 2" xfId="56597" xr:uid="{00000000-0005-0000-0000-000042DD0000}"/>
    <cellStyle name="Warning Text 24 4 3 2 3" xfId="56598" xr:uid="{00000000-0005-0000-0000-000043DD0000}"/>
    <cellStyle name="Warning Text 24 4 3 3" xfId="56599" xr:uid="{00000000-0005-0000-0000-000044DD0000}"/>
    <cellStyle name="Warning Text 24 4 3 4" xfId="56600" xr:uid="{00000000-0005-0000-0000-000045DD0000}"/>
    <cellStyle name="Warning Text 24 4 4" xfId="56601" xr:uid="{00000000-0005-0000-0000-000046DD0000}"/>
    <cellStyle name="Warning Text 24 4 4 2" xfId="56602" xr:uid="{00000000-0005-0000-0000-000047DD0000}"/>
    <cellStyle name="Warning Text 24 4 4 3" xfId="56603" xr:uid="{00000000-0005-0000-0000-000048DD0000}"/>
    <cellStyle name="Warning Text 24 4 5" xfId="56604" xr:uid="{00000000-0005-0000-0000-000049DD0000}"/>
    <cellStyle name="Warning Text 24 4 6" xfId="56605" xr:uid="{00000000-0005-0000-0000-00004ADD0000}"/>
    <cellStyle name="Warning Text 24 5" xfId="56606" xr:uid="{00000000-0005-0000-0000-00004BDD0000}"/>
    <cellStyle name="Warning Text 24 5 2" xfId="56607" xr:uid="{00000000-0005-0000-0000-00004CDD0000}"/>
    <cellStyle name="Warning Text 24 5 2 2" xfId="56608" xr:uid="{00000000-0005-0000-0000-00004DDD0000}"/>
    <cellStyle name="Warning Text 24 5 2 2 2" xfId="56609" xr:uid="{00000000-0005-0000-0000-00004EDD0000}"/>
    <cellStyle name="Warning Text 24 5 2 2 3" xfId="56610" xr:uid="{00000000-0005-0000-0000-00004FDD0000}"/>
    <cellStyle name="Warning Text 24 5 2 3" xfId="56611" xr:uid="{00000000-0005-0000-0000-000050DD0000}"/>
    <cellStyle name="Warning Text 24 5 2 4" xfId="56612" xr:uid="{00000000-0005-0000-0000-000051DD0000}"/>
    <cellStyle name="Warning Text 24 5 3" xfId="56613" xr:uid="{00000000-0005-0000-0000-000052DD0000}"/>
    <cellStyle name="Warning Text 24 5 3 2" xfId="56614" xr:uid="{00000000-0005-0000-0000-000053DD0000}"/>
    <cellStyle name="Warning Text 24 5 3 2 2" xfId="56615" xr:uid="{00000000-0005-0000-0000-000054DD0000}"/>
    <cellStyle name="Warning Text 24 5 3 2 3" xfId="56616" xr:uid="{00000000-0005-0000-0000-000055DD0000}"/>
    <cellStyle name="Warning Text 24 5 3 3" xfId="56617" xr:uid="{00000000-0005-0000-0000-000056DD0000}"/>
    <cellStyle name="Warning Text 24 5 3 4" xfId="56618" xr:uid="{00000000-0005-0000-0000-000057DD0000}"/>
    <cellStyle name="Warning Text 24 5 4" xfId="56619" xr:uid="{00000000-0005-0000-0000-000058DD0000}"/>
    <cellStyle name="Warning Text 24 5 4 2" xfId="56620" xr:uid="{00000000-0005-0000-0000-000059DD0000}"/>
    <cellStyle name="Warning Text 24 5 4 2 2" xfId="56621" xr:uid="{00000000-0005-0000-0000-00005ADD0000}"/>
    <cellStyle name="Warning Text 24 5 4 2 3" xfId="56622" xr:uid="{00000000-0005-0000-0000-00005BDD0000}"/>
    <cellStyle name="Warning Text 24 5 4 3" xfId="56623" xr:uid="{00000000-0005-0000-0000-00005CDD0000}"/>
    <cellStyle name="Warning Text 24 5 4 4" xfId="56624" xr:uid="{00000000-0005-0000-0000-00005DDD0000}"/>
    <cellStyle name="Warning Text 24 5 5" xfId="56625" xr:uid="{00000000-0005-0000-0000-00005EDD0000}"/>
    <cellStyle name="Warning Text 24 5 5 2" xfId="56626" xr:uid="{00000000-0005-0000-0000-00005FDD0000}"/>
    <cellStyle name="Warning Text 24 5 5 3" xfId="56627" xr:uid="{00000000-0005-0000-0000-000060DD0000}"/>
    <cellStyle name="Warning Text 24 5 6" xfId="56628" xr:uid="{00000000-0005-0000-0000-000061DD0000}"/>
    <cellStyle name="Warning Text 24 5 7" xfId="56629" xr:uid="{00000000-0005-0000-0000-000062DD0000}"/>
    <cellStyle name="Warning Text 24 6" xfId="56630" xr:uid="{00000000-0005-0000-0000-000063DD0000}"/>
    <cellStyle name="Warning Text 24 6 2" xfId="56631" xr:uid="{00000000-0005-0000-0000-000064DD0000}"/>
    <cellStyle name="Warning Text 24 6 2 2" xfId="56632" xr:uid="{00000000-0005-0000-0000-000065DD0000}"/>
    <cellStyle name="Warning Text 24 6 2 2 2" xfId="56633" xr:uid="{00000000-0005-0000-0000-000066DD0000}"/>
    <cellStyle name="Warning Text 24 6 2 2 3" xfId="56634" xr:uid="{00000000-0005-0000-0000-000067DD0000}"/>
    <cellStyle name="Warning Text 24 6 2 3" xfId="56635" xr:uid="{00000000-0005-0000-0000-000068DD0000}"/>
    <cellStyle name="Warning Text 24 6 2 4" xfId="56636" xr:uid="{00000000-0005-0000-0000-000069DD0000}"/>
    <cellStyle name="Warning Text 24 6 3" xfId="56637" xr:uid="{00000000-0005-0000-0000-00006ADD0000}"/>
    <cellStyle name="Warning Text 24 6 3 2" xfId="56638" xr:uid="{00000000-0005-0000-0000-00006BDD0000}"/>
    <cellStyle name="Warning Text 24 6 3 2 2" xfId="56639" xr:uid="{00000000-0005-0000-0000-00006CDD0000}"/>
    <cellStyle name="Warning Text 24 6 3 2 3" xfId="56640" xr:uid="{00000000-0005-0000-0000-00006DDD0000}"/>
    <cellStyle name="Warning Text 24 6 3 3" xfId="56641" xr:uid="{00000000-0005-0000-0000-00006EDD0000}"/>
    <cellStyle name="Warning Text 24 6 3 4" xfId="56642" xr:uid="{00000000-0005-0000-0000-00006FDD0000}"/>
    <cellStyle name="Warning Text 24 6 4" xfId="56643" xr:uid="{00000000-0005-0000-0000-000070DD0000}"/>
    <cellStyle name="Warning Text 24 6 4 2" xfId="56644" xr:uid="{00000000-0005-0000-0000-000071DD0000}"/>
    <cellStyle name="Warning Text 24 6 4 3" xfId="56645" xr:uid="{00000000-0005-0000-0000-000072DD0000}"/>
    <cellStyle name="Warning Text 24 6 5" xfId="56646" xr:uid="{00000000-0005-0000-0000-000073DD0000}"/>
    <cellStyle name="Warning Text 24 6 6" xfId="56647" xr:uid="{00000000-0005-0000-0000-000074DD0000}"/>
    <cellStyle name="Warning Text 24 7" xfId="56648" xr:uid="{00000000-0005-0000-0000-000075DD0000}"/>
    <cellStyle name="Warning Text 24 7 2" xfId="56649" xr:uid="{00000000-0005-0000-0000-000076DD0000}"/>
    <cellStyle name="Warning Text 24 7 2 2" xfId="56650" xr:uid="{00000000-0005-0000-0000-000077DD0000}"/>
    <cellStyle name="Warning Text 24 7 2 3" xfId="56651" xr:uid="{00000000-0005-0000-0000-000078DD0000}"/>
    <cellStyle name="Warning Text 24 7 3" xfId="56652" xr:uid="{00000000-0005-0000-0000-000079DD0000}"/>
    <cellStyle name="Warning Text 24 7 4" xfId="56653" xr:uid="{00000000-0005-0000-0000-00007ADD0000}"/>
    <cellStyle name="Warning Text 24 8" xfId="56654" xr:uid="{00000000-0005-0000-0000-00007BDD0000}"/>
    <cellStyle name="Warning Text 24 8 2" xfId="56655" xr:uid="{00000000-0005-0000-0000-00007CDD0000}"/>
    <cellStyle name="Warning Text 24 8 2 2" xfId="56656" xr:uid="{00000000-0005-0000-0000-00007DDD0000}"/>
    <cellStyle name="Warning Text 24 8 2 3" xfId="56657" xr:uid="{00000000-0005-0000-0000-00007EDD0000}"/>
    <cellStyle name="Warning Text 24 8 3" xfId="56658" xr:uid="{00000000-0005-0000-0000-00007FDD0000}"/>
    <cellStyle name="Warning Text 24 8 4" xfId="56659" xr:uid="{00000000-0005-0000-0000-000080DD0000}"/>
    <cellStyle name="Warning Text 24 9" xfId="56660" xr:uid="{00000000-0005-0000-0000-000081DD0000}"/>
    <cellStyle name="Warning Text 24 9 2" xfId="56661" xr:uid="{00000000-0005-0000-0000-000082DD0000}"/>
    <cellStyle name="Warning Text 24 9 2 2" xfId="56662" xr:uid="{00000000-0005-0000-0000-000083DD0000}"/>
    <cellStyle name="Warning Text 24 9 2 3" xfId="56663" xr:uid="{00000000-0005-0000-0000-000084DD0000}"/>
    <cellStyle name="Warning Text 24 9 3" xfId="56664" xr:uid="{00000000-0005-0000-0000-000085DD0000}"/>
    <cellStyle name="Warning Text 24 9 4" xfId="56665" xr:uid="{00000000-0005-0000-0000-000086DD0000}"/>
    <cellStyle name="Warning Text 25" xfId="56666" xr:uid="{00000000-0005-0000-0000-000087DD0000}"/>
    <cellStyle name="Warning Text 25 10" xfId="56667" xr:uid="{00000000-0005-0000-0000-000088DD0000}"/>
    <cellStyle name="Warning Text 25 10 2" xfId="56668" xr:uid="{00000000-0005-0000-0000-000089DD0000}"/>
    <cellStyle name="Warning Text 25 10 3" xfId="56669" xr:uid="{00000000-0005-0000-0000-00008ADD0000}"/>
    <cellStyle name="Warning Text 25 11" xfId="56670" xr:uid="{00000000-0005-0000-0000-00008BDD0000}"/>
    <cellStyle name="Warning Text 25 11 2" xfId="56671" xr:uid="{00000000-0005-0000-0000-00008CDD0000}"/>
    <cellStyle name="Warning Text 25 11 3" xfId="56672" xr:uid="{00000000-0005-0000-0000-00008DDD0000}"/>
    <cellStyle name="Warning Text 25 12" xfId="56673" xr:uid="{00000000-0005-0000-0000-00008EDD0000}"/>
    <cellStyle name="Warning Text 25 12 2" xfId="56674" xr:uid="{00000000-0005-0000-0000-00008FDD0000}"/>
    <cellStyle name="Warning Text 25 12 3" xfId="56675" xr:uid="{00000000-0005-0000-0000-000090DD0000}"/>
    <cellStyle name="Warning Text 25 13" xfId="56676" xr:uid="{00000000-0005-0000-0000-000091DD0000}"/>
    <cellStyle name="Warning Text 25 2" xfId="56677" xr:uid="{00000000-0005-0000-0000-000092DD0000}"/>
    <cellStyle name="Warning Text 25 2 2" xfId="56678" xr:uid="{00000000-0005-0000-0000-000093DD0000}"/>
    <cellStyle name="Warning Text 25 2 2 2" xfId="56679" xr:uid="{00000000-0005-0000-0000-000094DD0000}"/>
    <cellStyle name="Warning Text 25 2 2 2 2" xfId="56680" xr:uid="{00000000-0005-0000-0000-000095DD0000}"/>
    <cellStyle name="Warning Text 25 2 2 2 3" xfId="56681" xr:uid="{00000000-0005-0000-0000-000096DD0000}"/>
    <cellStyle name="Warning Text 25 2 2 3" xfId="56682" xr:uid="{00000000-0005-0000-0000-000097DD0000}"/>
    <cellStyle name="Warning Text 25 2 2 4" xfId="56683" xr:uid="{00000000-0005-0000-0000-000098DD0000}"/>
    <cellStyle name="Warning Text 25 2 3" xfId="56684" xr:uid="{00000000-0005-0000-0000-000099DD0000}"/>
    <cellStyle name="Warning Text 25 2 3 2" xfId="56685" xr:uid="{00000000-0005-0000-0000-00009ADD0000}"/>
    <cellStyle name="Warning Text 25 2 3 2 2" xfId="56686" xr:uid="{00000000-0005-0000-0000-00009BDD0000}"/>
    <cellStyle name="Warning Text 25 2 3 2 3" xfId="56687" xr:uid="{00000000-0005-0000-0000-00009CDD0000}"/>
    <cellStyle name="Warning Text 25 2 3 3" xfId="56688" xr:uid="{00000000-0005-0000-0000-00009DDD0000}"/>
    <cellStyle name="Warning Text 25 2 3 4" xfId="56689" xr:uid="{00000000-0005-0000-0000-00009EDD0000}"/>
    <cellStyle name="Warning Text 25 2 4" xfId="56690" xr:uid="{00000000-0005-0000-0000-00009FDD0000}"/>
    <cellStyle name="Warning Text 25 2 4 2" xfId="56691" xr:uid="{00000000-0005-0000-0000-0000A0DD0000}"/>
    <cellStyle name="Warning Text 25 2 4 3" xfId="56692" xr:uid="{00000000-0005-0000-0000-0000A1DD0000}"/>
    <cellStyle name="Warning Text 25 2 5" xfId="56693" xr:uid="{00000000-0005-0000-0000-0000A2DD0000}"/>
    <cellStyle name="Warning Text 25 2 5 2" xfId="56694" xr:uid="{00000000-0005-0000-0000-0000A3DD0000}"/>
    <cellStyle name="Warning Text 25 2 5 3" xfId="56695" xr:uid="{00000000-0005-0000-0000-0000A4DD0000}"/>
    <cellStyle name="Warning Text 25 2 6" xfId="56696" xr:uid="{00000000-0005-0000-0000-0000A5DD0000}"/>
    <cellStyle name="Warning Text 25 2 7" xfId="56697" xr:uid="{00000000-0005-0000-0000-0000A6DD0000}"/>
    <cellStyle name="Warning Text 25 3" xfId="56698" xr:uid="{00000000-0005-0000-0000-0000A7DD0000}"/>
    <cellStyle name="Warning Text 25 3 2" xfId="56699" xr:uid="{00000000-0005-0000-0000-0000A8DD0000}"/>
    <cellStyle name="Warning Text 25 3 2 2" xfId="56700" xr:uid="{00000000-0005-0000-0000-0000A9DD0000}"/>
    <cellStyle name="Warning Text 25 3 2 2 2" xfId="56701" xr:uid="{00000000-0005-0000-0000-0000AADD0000}"/>
    <cellStyle name="Warning Text 25 3 2 2 3" xfId="56702" xr:uid="{00000000-0005-0000-0000-0000ABDD0000}"/>
    <cellStyle name="Warning Text 25 3 2 3" xfId="56703" xr:uid="{00000000-0005-0000-0000-0000ACDD0000}"/>
    <cellStyle name="Warning Text 25 3 2 4" xfId="56704" xr:uid="{00000000-0005-0000-0000-0000ADDD0000}"/>
    <cellStyle name="Warning Text 25 3 3" xfId="56705" xr:uid="{00000000-0005-0000-0000-0000AEDD0000}"/>
    <cellStyle name="Warning Text 25 3 3 2" xfId="56706" xr:uid="{00000000-0005-0000-0000-0000AFDD0000}"/>
    <cellStyle name="Warning Text 25 3 3 2 2" xfId="56707" xr:uid="{00000000-0005-0000-0000-0000B0DD0000}"/>
    <cellStyle name="Warning Text 25 3 3 2 3" xfId="56708" xr:uid="{00000000-0005-0000-0000-0000B1DD0000}"/>
    <cellStyle name="Warning Text 25 3 3 3" xfId="56709" xr:uid="{00000000-0005-0000-0000-0000B2DD0000}"/>
    <cellStyle name="Warning Text 25 3 3 4" xfId="56710" xr:uid="{00000000-0005-0000-0000-0000B3DD0000}"/>
    <cellStyle name="Warning Text 25 3 4" xfId="56711" xr:uid="{00000000-0005-0000-0000-0000B4DD0000}"/>
    <cellStyle name="Warning Text 25 3 4 2" xfId="56712" xr:uid="{00000000-0005-0000-0000-0000B5DD0000}"/>
    <cellStyle name="Warning Text 25 3 4 3" xfId="56713" xr:uid="{00000000-0005-0000-0000-0000B6DD0000}"/>
    <cellStyle name="Warning Text 25 3 5" xfId="56714" xr:uid="{00000000-0005-0000-0000-0000B7DD0000}"/>
    <cellStyle name="Warning Text 25 3 6" xfId="56715" xr:uid="{00000000-0005-0000-0000-0000B8DD0000}"/>
    <cellStyle name="Warning Text 25 4" xfId="56716" xr:uid="{00000000-0005-0000-0000-0000B9DD0000}"/>
    <cellStyle name="Warning Text 25 4 2" xfId="56717" xr:uid="{00000000-0005-0000-0000-0000BADD0000}"/>
    <cellStyle name="Warning Text 25 4 2 2" xfId="56718" xr:uid="{00000000-0005-0000-0000-0000BBDD0000}"/>
    <cellStyle name="Warning Text 25 4 2 2 2" xfId="56719" xr:uid="{00000000-0005-0000-0000-0000BCDD0000}"/>
    <cellStyle name="Warning Text 25 4 2 2 3" xfId="56720" xr:uid="{00000000-0005-0000-0000-0000BDDD0000}"/>
    <cellStyle name="Warning Text 25 4 2 3" xfId="56721" xr:uid="{00000000-0005-0000-0000-0000BEDD0000}"/>
    <cellStyle name="Warning Text 25 4 2 4" xfId="56722" xr:uid="{00000000-0005-0000-0000-0000BFDD0000}"/>
    <cellStyle name="Warning Text 25 4 3" xfId="56723" xr:uid="{00000000-0005-0000-0000-0000C0DD0000}"/>
    <cellStyle name="Warning Text 25 4 3 2" xfId="56724" xr:uid="{00000000-0005-0000-0000-0000C1DD0000}"/>
    <cellStyle name="Warning Text 25 4 3 2 2" xfId="56725" xr:uid="{00000000-0005-0000-0000-0000C2DD0000}"/>
    <cellStyle name="Warning Text 25 4 3 2 3" xfId="56726" xr:uid="{00000000-0005-0000-0000-0000C3DD0000}"/>
    <cellStyle name="Warning Text 25 4 3 3" xfId="56727" xr:uid="{00000000-0005-0000-0000-0000C4DD0000}"/>
    <cellStyle name="Warning Text 25 4 3 4" xfId="56728" xr:uid="{00000000-0005-0000-0000-0000C5DD0000}"/>
    <cellStyle name="Warning Text 25 4 4" xfId="56729" xr:uid="{00000000-0005-0000-0000-0000C6DD0000}"/>
    <cellStyle name="Warning Text 25 4 4 2" xfId="56730" xr:uid="{00000000-0005-0000-0000-0000C7DD0000}"/>
    <cellStyle name="Warning Text 25 4 4 3" xfId="56731" xr:uid="{00000000-0005-0000-0000-0000C8DD0000}"/>
    <cellStyle name="Warning Text 25 4 5" xfId="56732" xr:uid="{00000000-0005-0000-0000-0000C9DD0000}"/>
    <cellStyle name="Warning Text 25 4 6" xfId="56733" xr:uid="{00000000-0005-0000-0000-0000CADD0000}"/>
    <cellStyle name="Warning Text 25 5" xfId="56734" xr:uid="{00000000-0005-0000-0000-0000CBDD0000}"/>
    <cellStyle name="Warning Text 25 5 2" xfId="56735" xr:uid="{00000000-0005-0000-0000-0000CCDD0000}"/>
    <cellStyle name="Warning Text 25 5 2 2" xfId="56736" xr:uid="{00000000-0005-0000-0000-0000CDDD0000}"/>
    <cellStyle name="Warning Text 25 5 2 2 2" xfId="56737" xr:uid="{00000000-0005-0000-0000-0000CEDD0000}"/>
    <cellStyle name="Warning Text 25 5 2 2 3" xfId="56738" xr:uid="{00000000-0005-0000-0000-0000CFDD0000}"/>
    <cellStyle name="Warning Text 25 5 2 3" xfId="56739" xr:uid="{00000000-0005-0000-0000-0000D0DD0000}"/>
    <cellStyle name="Warning Text 25 5 2 4" xfId="56740" xr:uid="{00000000-0005-0000-0000-0000D1DD0000}"/>
    <cellStyle name="Warning Text 25 5 3" xfId="56741" xr:uid="{00000000-0005-0000-0000-0000D2DD0000}"/>
    <cellStyle name="Warning Text 25 5 3 2" xfId="56742" xr:uid="{00000000-0005-0000-0000-0000D3DD0000}"/>
    <cellStyle name="Warning Text 25 5 3 2 2" xfId="56743" xr:uid="{00000000-0005-0000-0000-0000D4DD0000}"/>
    <cellStyle name="Warning Text 25 5 3 2 3" xfId="56744" xr:uid="{00000000-0005-0000-0000-0000D5DD0000}"/>
    <cellStyle name="Warning Text 25 5 3 3" xfId="56745" xr:uid="{00000000-0005-0000-0000-0000D6DD0000}"/>
    <cellStyle name="Warning Text 25 5 3 4" xfId="56746" xr:uid="{00000000-0005-0000-0000-0000D7DD0000}"/>
    <cellStyle name="Warning Text 25 5 4" xfId="56747" xr:uid="{00000000-0005-0000-0000-0000D8DD0000}"/>
    <cellStyle name="Warning Text 25 5 4 2" xfId="56748" xr:uid="{00000000-0005-0000-0000-0000D9DD0000}"/>
    <cellStyle name="Warning Text 25 5 4 2 2" xfId="56749" xr:uid="{00000000-0005-0000-0000-0000DADD0000}"/>
    <cellStyle name="Warning Text 25 5 4 2 3" xfId="56750" xr:uid="{00000000-0005-0000-0000-0000DBDD0000}"/>
    <cellStyle name="Warning Text 25 5 4 3" xfId="56751" xr:uid="{00000000-0005-0000-0000-0000DCDD0000}"/>
    <cellStyle name="Warning Text 25 5 4 4" xfId="56752" xr:uid="{00000000-0005-0000-0000-0000DDDD0000}"/>
    <cellStyle name="Warning Text 25 5 5" xfId="56753" xr:uid="{00000000-0005-0000-0000-0000DEDD0000}"/>
    <cellStyle name="Warning Text 25 5 5 2" xfId="56754" xr:uid="{00000000-0005-0000-0000-0000DFDD0000}"/>
    <cellStyle name="Warning Text 25 5 5 3" xfId="56755" xr:uid="{00000000-0005-0000-0000-0000E0DD0000}"/>
    <cellStyle name="Warning Text 25 5 6" xfId="56756" xr:uid="{00000000-0005-0000-0000-0000E1DD0000}"/>
    <cellStyle name="Warning Text 25 5 7" xfId="56757" xr:uid="{00000000-0005-0000-0000-0000E2DD0000}"/>
    <cellStyle name="Warning Text 25 6" xfId="56758" xr:uid="{00000000-0005-0000-0000-0000E3DD0000}"/>
    <cellStyle name="Warning Text 25 6 2" xfId="56759" xr:uid="{00000000-0005-0000-0000-0000E4DD0000}"/>
    <cellStyle name="Warning Text 25 6 2 2" xfId="56760" xr:uid="{00000000-0005-0000-0000-0000E5DD0000}"/>
    <cellStyle name="Warning Text 25 6 2 2 2" xfId="56761" xr:uid="{00000000-0005-0000-0000-0000E6DD0000}"/>
    <cellStyle name="Warning Text 25 6 2 2 3" xfId="56762" xr:uid="{00000000-0005-0000-0000-0000E7DD0000}"/>
    <cellStyle name="Warning Text 25 6 2 3" xfId="56763" xr:uid="{00000000-0005-0000-0000-0000E8DD0000}"/>
    <cellStyle name="Warning Text 25 6 2 4" xfId="56764" xr:uid="{00000000-0005-0000-0000-0000E9DD0000}"/>
    <cellStyle name="Warning Text 25 6 3" xfId="56765" xr:uid="{00000000-0005-0000-0000-0000EADD0000}"/>
    <cellStyle name="Warning Text 25 6 3 2" xfId="56766" xr:uid="{00000000-0005-0000-0000-0000EBDD0000}"/>
    <cellStyle name="Warning Text 25 6 3 2 2" xfId="56767" xr:uid="{00000000-0005-0000-0000-0000ECDD0000}"/>
    <cellStyle name="Warning Text 25 6 3 2 3" xfId="56768" xr:uid="{00000000-0005-0000-0000-0000EDDD0000}"/>
    <cellStyle name="Warning Text 25 6 3 3" xfId="56769" xr:uid="{00000000-0005-0000-0000-0000EEDD0000}"/>
    <cellStyle name="Warning Text 25 6 3 4" xfId="56770" xr:uid="{00000000-0005-0000-0000-0000EFDD0000}"/>
    <cellStyle name="Warning Text 25 6 4" xfId="56771" xr:uid="{00000000-0005-0000-0000-0000F0DD0000}"/>
    <cellStyle name="Warning Text 25 6 4 2" xfId="56772" xr:uid="{00000000-0005-0000-0000-0000F1DD0000}"/>
    <cellStyle name="Warning Text 25 6 4 3" xfId="56773" xr:uid="{00000000-0005-0000-0000-0000F2DD0000}"/>
    <cellStyle name="Warning Text 25 6 5" xfId="56774" xr:uid="{00000000-0005-0000-0000-0000F3DD0000}"/>
    <cellStyle name="Warning Text 25 6 6" xfId="56775" xr:uid="{00000000-0005-0000-0000-0000F4DD0000}"/>
    <cellStyle name="Warning Text 25 7" xfId="56776" xr:uid="{00000000-0005-0000-0000-0000F5DD0000}"/>
    <cellStyle name="Warning Text 25 7 2" xfId="56777" xr:uid="{00000000-0005-0000-0000-0000F6DD0000}"/>
    <cellStyle name="Warning Text 25 7 2 2" xfId="56778" xr:uid="{00000000-0005-0000-0000-0000F7DD0000}"/>
    <cellStyle name="Warning Text 25 7 2 3" xfId="56779" xr:uid="{00000000-0005-0000-0000-0000F8DD0000}"/>
    <cellStyle name="Warning Text 25 7 3" xfId="56780" xr:uid="{00000000-0005-0000-0000-0000F9DD0000}"/>
    <cellStyle name="Warning Text 25 7 4" xfId="56781" xr:uid="{00000000-0005-0000-0000-0000FADD0000}"/>
    <cellStyle name="Warning Text 25 8" xfId="56782" xr:uid="{00000000-0005-0000-0000-0000FBDD0000}"/>
    <cellStyle name="Warning Text 25 8 2" xfId="56783" xr:uid="{00000000-0005-0000-0000-0000FCDD0000}"/>
    <cellStyle name="Warning Text 25 8 2 2" xfId="56784" xr:uid="{00000000-0005-0000-0000-0000FDDD0000}"/>
    <cellStyle name="Warning Text 25 8 2 3" xfId="56785" xr:uid="{00000000-0005-0000-0000-0000FEDD0000}"/>
    <cellStyle name="Warning Text 25 8 3" xfId="56786" xr:uid="{00000000-0005-0000-0000-0000FFDD0000}"/>
    <cellStyle name="Warning Text 25 8 4" xfId="56787" xr:uid="{00000000-0005-0000-0000-000000DE0000}"/>
    <cellStyle name="Warning Text 25 9" xfId="56788" xr:uid="{00000000-0005-0000-0000-000001DE0000}"/>
    <cellStyle name="Warning Text 25 9 2" xfId="56789" xr:uid="{00000000-0005-0000-0000-000002DE0000}"/>
    <cellStyle name="Warning Text 25 9 2 2" xfId="56790" xr:uid="{00000000-0005-0000-0000-000003DE0000}"/>
    <cellStyle name="Warning Text 25 9 2 3" xfId="56791" xr:uid="{00000000-0005-0000-0000-000004DE0000}"/>
    <cellStyle name="Warning Text 25 9 3" xfId="56792" xr:uid="{00000000-0005-0000-0000-000005DE0000}"/>
    <cellStyle name="Warning Text 25 9 4" xfId="56793" xr:uid="{00000000-0005-0000-0000-000006DE0000}"/>
    <cellStyle name="Warning Text 26" xfId="56794" xr:uid="{00000000-0005-0000-0000-000007DE0000}"/>
    <cellStyle name="Warning Text 26 10" xfId="56795" xr:uid="{00000000-0005-0000-0000-000008DE0000}"/>
    <cellStyle name="Warning Text 26 10 2" xfId="56796" xr:uid="{00000000-0005-0000-0000-000009DE0000}"/>
    <cellStyle name="Warning Text 26 10 3" xfId="56797" xr:uid="{00000000-0005-0000-0000-00000ADE0000}"/>
    <cellStyle name="Warning Text 26 11" xfId="56798" xr:uid="{00000000-0005-0000-0000-00000BDE0000}"/>
    <cellStyle name="Warning Text 26 11 2" xfId="56799" xr:uid="{00000000-0005-0000-0000-00000CDE0000}"/>
    <cellStyle name="Warning Text 26 11 3" xfId="56800" xr:uid="{00000000-0005-0000-0000-00000DDE0000}"/>
    <cellStyle name="Warning Text 26 12" xfId="56801" xr:uid="{00000000-0005-0000-0000-00000EDE0000}"/>
    <cellStyle name="Warning Text 26 12 2" xfId="56802" xr:uid="{00000000-0005-0000-0000-00000FDE0000}"/>
    <cellStyle name="Warning Text 26 12 3" xfId="56803" xr:uid="{00000000-0005-0000-0000-000010DE0000}"/>
    <cellStyle name="Warning Text 26 13" xfId="56804" xr:uid="{00000000-0005-0000-0000-000011DE0000}"/>
    <cellStyle name="Warning Text 26 2" xfId="56805" xr:uid="{00000000-0005-0000-0000-000012DE0000}"/>
    <cellStyle name="Warning Text 26 2 2" xfId="56806" xr:uid="{00000000-0005-0000-0000-000013DE0000}"/>
    <cellStyle name="Warning Text 26 2 2 2" xfId="56807" xr:uid="{00000000-0005-0000-0000-000014DE0000}"/>
    <cellStyle name="Warning Text 26 2 2 2 2" xfId="56808" xr:uid="{00000000-0005-0000-0000-000015DE0000}"/>
    <cellStyle name="Warning Text 26 2 2 2 3" xfId="56809" xr:uid="{00000000-0005-0000-0000-000016DE0000}"/>
    <cellStyle name="Warning Text 26 2 2 3" xfId="56810" xr:uid="{00000000-0005-0000-0000-000017DE0000}"/>
    <cellStyle name="Warning Text 26 2 2 4" xfId="56811" xr:uid="{00000000-0005-0000-0000-000018DE0000}"/>
    <cellStyle name="Warning Text 26 2 3" xfId="56812" xr:uid="{00000000-0005-0000-0000-000019DE0000}"/>
    <cellStyle name="Warning Text 26 2 3 2" xfId="56813" xr:uid="{00000000-0005-0000-0000-00001ADE0000}"/>
    <cellStyle name="Warning Text 26 2 3 2 2" xfId="56814" xr:uid="{00000000-0005-0000-0000-00001BDE0000}"/>
    <cellStyle name="Warning Text 26 2 3 2 3" xfId="56815" xr:uid="{00000000-0005-0000-0000-00001CDE0000}"/>
    <cellStyle name="Warning Text 26 2 3 3" xfId="56816" xr:uid="{00000000-0005-0000-0000-00001DDE0000}"/>
    <cellStyle name="Warning Text 26 2 3 4" xfId="56817" xr:uid="{00000000-0005-0000-0000-00001EDE0000}"/>
    <cellStyle name="Warning Text 26 2 4" xfId="56818" xr:uid="{00000000-0005-0000-0000-00001FDE0000}"/>
    <cellStyle name="Warning Text 26 2 4 2" xfId="56819" xr:uid="{00000000-0005-0000-0000-000020DE0000}"/>
    <cellStyle name="Warning Text 26 2 4 3" xfId="56820" xr:uid="{00000000-0005-0000-0000-000021DE0000}"/>
    <cellStyle name="Warning Text 26 2 5" xfId="56821" xr:uid="{00000000-0005-0000-0000-000022DE0000}"/>
    <cellStyle name="Warning Text 26 2 5 2" xfId="56822" xr:uid="{00000000-0005-0000-0000-000023DE0000}"/>
    <cellStyle name="Warning Text 26 2 5 3" xfId="56823" xr:uid="{00000000-0005-0000-0000-000024DE0000}"/>
    <cellStyle name="Warning Text 26 2 6" xfId="56824" xr:uid="{00000000-0005-0000-0000-000025DE0000}"/>
    <cellStyle name="Warning Text 26 2 7" xfId="56825" xr:uid="{00000000-0005-0000-0000-000026DE0000}"/>
    <cellStyle name="Warning Text 26 3" xfId="56826" xr:uid="{00000000-0005-0000-0000-000027DE0000}"/>
    <cellStyle name="Warning Text 26 3 2" xfId="56827" xr:uid="{00000000-0005-0000-0000-000028DE0000}"/>
    <cellStyle name="Warning Text 26 3 2 2" xfId="56828" xr:uid="{00000000-0005-0000-0000-000029DE0000}"/>
    <cellStyle name="Warning Text 26 3 2 2 2" xfId="56829" xr:uid="{00000000-0005-0000-0000-00002ADE0000}"/>
    <cellStyle name="Warning Text 26 3 2 2 3" xfId="56830" xr:uid="{00000000-0005-0000-0000-00002BDE0000}"/>
    <cellStyle name="Warning Text 26 3 2 3" xfId="56831" xr:uid="{00000000-0005-0000-0000-00002CDE0000}"/>
    <cellStyle name="Warning Text 26 3 2 4" xfId="56832" xr:uid="{00000000-0005-0000-0000-00002DDE0000}"/>
    <cellStyle name="Warning Text 26 3 3" xfId="56833" xr:uid="{00000000-0005-0000-0000-00002EDE0000}"/>
    <cellStyle name="Warning Text 26 3 3 2" xfId="56834" xr:uid="{00000000-0005-0000-0000-00002FDE0000}"/>
    <cellStyle name="Warning Text 26 3 3 2 2" xfId="56835" xr:uid="{00000000-0005-0000-0000-000030DE0000}"/>
    <cellStyle name="Warning Text 26 3 3 2 3" xfId="56836" xr:uid="{00000000-0005-0000-0000-000031DE0000}"/>
    <cellStyle name="Warning Text 26 3 3 3" xfId="56837" xr:uid="{00000000-0005-0000-0000-000032DE0000}"/>
    <cellStyle name="Warning Text 26 3 3 4" xfId="56838" xr:uid="{00000000-0005-0000-0000-000033DE0000}"/>
    <cellStyle name="Warning Text 26 3 4" xfId="56839" xr:uid="{00000000-0005-0000-0000-000034DE0000}"/>
    <cellStyle name="Warning Text 26 3 4 2" xfId="56840" xr:uid="{00000000-0005-0000-0000-000035DE0000}"/>
    <cellStyle name="Warning Text 26 3 4 3" xfId="56841" xr:uid="{00000000-0005-0000-0000-000036DE0000}"/>
    <cellStyle name="Warning Text 26 3 5" xfId="56842" xr:uid="{00000000-0005-0000-0000-000037DE0000}"/>
    <cellStyle name="Warning Text 26 3 6" xfId="56843" xr:uid="{00000000-0005-0000-0000-000038DE0000}"/>
    <cellStyle name="Warning Text 26 4" xfId="56844" xr:uid="{00000000-0005-0000-0000-000039DE0000}"/>
    <cellStyle name="Warning Text 26 4 2" xfId="56845" xr:uid="{00000000-0005-0000-0000-00003ADE0000}"/>
    <cellStyle name="Warning Text 26 4 2 2" xfId="56846" xr:uid="{00000000-0005-0000-0000-00003BDE0000}"/>
    <cellStyle name="Warning Text 26 4 2 2 2" xfId="56847" xr:uid="{00000000-0005-0000-0000-00003CDE0000}"/>
    <cellStyle name="Warning Text 26 4 2 2 3" xfId="56848" xr:uid="{00000000-0005-0000-0000-00003DDE0000}"/>
    <cellStyle name="Warning Text 26 4 2 3" xfId="56849" xr:uid="{00000000-0005-0000-0000-00003EDE0000}"/>
    <cellStyle name="Warning Text 26 4 2 4" xfId="56850" xr:uid="{00000000-0005-0000-0000-00003FDE0000}"/>
    <cellStyle name="Warning Text 26 4 3" xfId="56851" xr:uid="{00000000-0005-0000-0000-000040DE0000}"/>
    <cellStyle name="Warning Text 26 4 3 2" xfId="56852" xr:uid="{00000000-0005-0000-0000-000041DE0000}"/>
    <cellStyle name="Warning Text 26 4 3 2 2" xfId="56853" xr:uid="{00000000-0005-0000-0000-000042DE0000}"/>
    <cellStyle name="Warning Text 26 4 3 2 3" xfId="56854" xr:uid="{00000000-0005-0000-0000-000043DE0000}"/>
    <cellStyle name="Warning Text 26 4 3 3" xfId="56855" xr:uid="{00000000-0005-0000-0000-000044DE0000}"/>
    <cellStyle name="Warning Text 26 4 3 4" xfId="56856" xr:uid="{00000000-0005-0000-0000-000045DE0000}"/>
    <cellStyle name="Warning Text 26 4 4" xfId="56857" xr:uid="{00000000-0005-0000-0000-000046DE0000}"/>
    <cellStyle name="Warning Text 26 4 4 2" xfId="56858" xr:uid="{00000000-0005-0000-0000-000047DE0000}"/>
    <cellStyle name="Warning Text 26 4 4 3" xfId="56859" xr:uid="{00000000-0005-0000-0000-000048DE0000}"/>
    <cellStyle name="Warning Text 26 4 5" xfId="56860" xr:uid="{00000000-0005-0000-0000-000049DE0000}"/>
    <cellStyle name="Warning Text 26 4 6" xfId="56861" xr:uid="{00000000-0005-0000-0000-00004ADE0000}"/>
    <cellStyle name="Warning Text 26 5" xfId="56862" xr:uid="{00000000-0005-0000-0000-00004BDE0000}"/>
    <cellStyle name="Warning Text 26 5 2" xfId="56863" xr:uid="{00000000-0005-0000-0000-00004CDE0000}"/>
    <cellStyle name="Warning Text 26 5 2 2" xfId="56864" xr:uid="{00000000-0005-0000-0000-00004DDE0000}"/>
    <cellStyle name="Warning Text 26 5 2 2 2" xfId="56865" xr:uid="{00000000-0005-0000-0000-00004EDE0000}"/>
    <cellStyle name="Warning Text 26 5 2 2 3" xfId="56866" xr:uid="{00000000-0005-0000-0000-00004FDE0000}"/>
    <cellStyle name="Warning Text 26 5 2 3" xfId="56867" xr:uid="{00000000-0005-0000-0000-000050DE0000}"/>
    <cellStyle name="Warning Text 26 5 2 4" xfId="56868" xr:uid="{00000000-0005-0000-0000-000051DE0000}"/>
    <cellStyle name="Warning Text 26 5 3" xfId="56869" xr:uid="{00000000-0005-0000-0000-000052DE0000}"/>
    <cellStyle name="Warning Text 26 5 3 2" xfId="56870" xr:uid="{00000000-0005-0000-0000-000053DE0000}"/>
    <cellStyle name="Warning Text 26 5 3 2 2" xfId="56871" xr:uid="{00000000-0005-0000-0000-000054DE0000}"/>
    <cellStyle name="Warning Text 26 5 3 2 3" xfId="56872" xr:uid="{00000000-0005-0000-0000-000055DE0000}"/>
    <cellStyle name="Warning Text 26 5 3 3" xfId="56873" xr:uid="{00000000-0005-0000-0000-000056DE0000}"/>
    <cellStyle name="Warning Text 26 5 3 4" xfId="56874" xr:uid="{00000000-0005-0000-0000-000057DE0000}"/>
    <cellStyle name="Warning Text 26 5 4" xfId="56875" xr:uid="{00000000-0005-0000-0000-000058DE0000}"/>
    <cellStyle name="Warning Text 26 5 4 2" xfId="56876" xr:uid="{00000000-0005-0000-0000-000059DE0000}"/>
    <cellStyle name="Warning Text 26 5 4 2 2" xfId="56877" xr:uid="{00000000-0005-0000-0000-00005ADE0000}"/>
    <cellStyle name="Warning Text 26 5 4 2 3" xfId="56878" xr:uid="{00000000-0005-0000-0000-00005BDE0000}"/>
    <cellStyle name="Warning Text 26 5 4 3" xfId="56879" xr:uid="{00000000-0005-0000-0000-00005CDE0000}"/>
    <cellStyle name="Warning Text 26 5 4 4" xfId="56880" xr:uid="{00000000-0005-0000-0000-00005DDE0000}"/>
    <cellStyle name="Warning Text 26 5 5" xfId="56881" xr:uid="{00000000-0005-0000-0000-00005EDE0000}"/>
    <cellStyle name="Warning Text 26 5 5 2" xfId="56882" xr:uid="{00000000-0005-0000-0000-00005FDE0000}"/>
    <cellStyle name="Warning Text 26 5 5 3" xfId="56883" xr:uid="{00000000-0005-0000-0000-000060DE0000}"/>
    <cellStyle name="Warning Text 26 5 6" xfId="56884" xr:uid="{00000000-0005-0000-0000-000061DE0000}"/>
    <cellStyle name="Warning Text 26 5 7" xfId="56885" xr:uid="{00000000-0005-0000-0000-000062DE0000}"/>
    <cellStyle name="Warning Text 26 6" xfId="56886" xr:uid="{00000000-0005-0000-0000-000063DE0000}"/>
    <cellStyle name="Warning Text 26 6 2" xfId="56887" xr:uid="{00000000-0005-0000-0000-000064DE0000}"/>
    <cellStyle name="Warning Text 26 6 2 2" xfId="56888" xr:uid="{00000000-0005-0000-0000-000065DE0000}"/>
    <cellStyle name="Warning Text 26 6 2 2 2" xfId="56889" xr:uid="{00000000-0005-0000-0000-000066DE0000}"/>
    <cellStyle name="Warning Text 26 6 2 2 3" xfId="56890" xr:uid="{00000000-0005-0000-0000-000067DE0000}"/>
    <cellStyle name="Warning Text 26 6 2 3" xfId="56891" xr:uid="{00000000-0005-0000-0000-000068DE0000}"/>
    <cellStyle name="Warning Text 26 6 2 4" xfId="56892" xr:uid="{00000000-0005-0000-0000-000069DE0000}"/>
    <cellStyle name="Warning Text 26 6 3" xfId="56893" xr:uid="{00000000-0005-0000-0000-00006ADE0000}"/>
    <cellStyle name="Warning Text 26 6 3 2" xfId="56894" xr:uid="{00000000-0005-0000-0000-00006BDE0000}"/>
    <cellStyle name="Warning Text 26 6 3 2 2" xfId="56895" xr:uid="{00000000-0005-0000-0000-00006CDE0000}"/>
    <cellStyle name="Warning Text 26 6 3 2 3" xfId="56896" xr:uid="{00000000-0005-0000-0000-00006DDE0000}"/>
    <cellStyle name="Warning Text 26 6 3 3" xfId="56897" xr:uid="{00000000-0005-0000-0000-00006EDE0000}"/>
    <cellStyle name="Warning Text 26 6 3 4" xfId="56898" xr:uid="{00000000-0005-0000-0000-00006FDE0000}"/>
    <cellStyle name="Warning Text 26 6 4" xfId="56899" xr:uid="{00000000-0005-0000-0000-000070DE0000}"/>
    <cellStyle name="Warning Text 26 6 4 2" xfId="56900" xr:uid="{00000000-0005-0000-0000-000071DE0000}"/>
    <cellStyle name="Warning Text 26 6 4 3" xfId="56901" xr:uid="{00000000-0005-0000-0000-000072DE0000}"/>
    <cellStyle name="Warning Text 26 6 5" xfId="56902" xr:uid="{00000000-0005-0000-0000-000073DE0000}"/>
    <cellStyle name="Warning Text 26 6 6" xfId="56903" xr:uid="{00000000-0005-0000-0000-000074DE0000}"/>
    <cellStyle name="Warning Text 26 7" xfId="56904" xr:uid="{00000000-0005-0000-0000-000075DE0000}"/>
    <cellStyle name="Warning Text 26 7 2" xfId="56905" xr:uid="{00000000-0005-0000-0000-000076DE0000}"/>
    <cellStyle name="Warning Text 26 7 2 2" xfId="56906" xr:uid="{00000000-0005-0000-0000-000077DE0000}"/>
    <cellStyle name="Warning Text 26 7 2 3" xfId="56907" xr:uid="{00000000-0005-0000-0000-000078DE0000}"/>
    <cellStyle name="Warning Text 26 7 3" xfId="56908" xr:uid="{00000000-0005-0000-0000-000079DE0000}"/>
    <cellStyle name="Warning Text 26 7 4" xfId="56909" xr:uid="{00000000-0005-0000-0000-00007ADE0000}"/>
    <cellStyle name="Warning Text 26 8" xfId="56910" xr:uid="{00000000-0005-0000-0000-00007BDE0000}"/>
    <cellStyle name="Warning Text 26 8 2" xfId="56911" xr:uid="{00000000-0005-0000-0000-00007CDE0000}"/>
    <cellStyle name="Warning Text 26 8 2 2" xfId="56912" xr:uid="{00000000-0005-0000-0000-00007DDE0000}"/>
    <cellStyle name="Warning Text 26 8 2 3" xfId="56913" xr:uid="{00000000-0005-0000-0000-00007EDE0000}"/>
    <cellStyle name="Warning Text 26 8 3" xfId="56914" xr:uid="{00000000-0005-0000-0000-00007FDE0000}"/>
    <cellStyle name="Warning Text 26 8 4" xfId="56915" xr:uid="{00000000-0005-0000-0000-000080DE0000}"/>
    <cellStyle name="Warning Text 26 9" xfId="56916" xr:uid="{00000000-0005-0000-0000-000081DE0000}"/>
    <cellStyle name="Warning Text 26 9 2" xfId="56917" xr:uid="{00000000-0005-0000-0000-000082DE0000}"/>
    <cellStyle name="Warning Text 26 9 2 2" xfId="56918" xr:uid="{00000000-0005-0000-0000-000083DE0000}"/>
    <cellStyle name="Warning Text 26 9 2 3" xfId="56919" xr:uid="{00000000-0005-0000-0000-000084DE0000}"/>
    <cellStyle name="Warning Text 26 9 3" xfId="56920" xr:uid="{00000000-0005-0000-0000-000085DE0000}"/>
    <cellStyle name="Warning Text 26 9 4" xfId="56921" xr:uid="{00000000-0005-0000-0000-000086DE0000}"/>
    <cellStyle name="Warning Text 27" xfId="56922" xr:uid="{00000000-0005-0000-0000-000087DE0000}"/>
    <cellStyle name="Warning Text 27 10" xfId="56923" xr:uid="{00000000-0005-0000-0000-000088DE0000}"/>
    <cellStyle name="Warning Text 27 10 2" xfId="56924" xr:uid="{00000000-0005-0000-0000-000089DE0000}"/>
    <cellStyle name="Warning Text 27 10 3" xfId="56925" xr:uid="{00000000-0005-0000-0000-00008ADE0000}"/>
    <cellStyle name="Warning Text 27 11" xfId="56926" xr:uid="{00000000-0005-0000-0000-00008BDE0000}"/>
    <cellStyle name="Warning Text 27 11 2" xfId="56927" xr:uid="{00000000-0005-0000-0000-00008CDE0000}"/>
    <cellStyle name="Warning Text 27 11 3" xfId="56928" xr:uid="{00000000-0005-0000-0000-00008DDE0000}"/>
    <cellStyle name="Warning Text 27 12" xfId="56929" xr:uid="{00000000-0005-0000-0000-00008EDE0000}"/>
    <cellStyle name="Warning Text 27 12 2" xfId="56930" xr:uid="{00000000-0005-0000-0000-00008FDE0000}"/>
    <cellStyle name="Warning Text 27 12 3" xfId="56931" xr:uid="{00000000-0005-0000-0000-000090DE0000}"/>
    <cellStyle name="Warning Text 27 13" xfId="56932" xr:uid="{00000000-0005-0000-0000-000091DE0000}"/>
    <cellStyle name="Warning Text 27 2" xfId="56933" xr:uid="{00000000-0005-0000-0000-000092DE0000}"/>
    <cellStyle name="Warning Text 27 2 2" xfId="56934" xr:uid="{00000000-0005-0000-0000-000093DE0000}"/>
    <cellStyle name="Warning Text 27 2 2 2" xfId="56935" xr:uid="{00000000-0005-0000-0000-000094DE0000}"/>
    <cellStyle name="Warning Text 27 2 2 2 2" xfId="56936" xr:uid="{00000000-0005-0000-0000-000095DE0000}"/>
    <cellStyle name="Warning Text 27 2 2 2 3" xfId="56937" xr:uid="{00000000-0005-0000-0000-000096DE0000}"/>
    <cellStyle name="Warning Text 27 2 2 3" xfId="56938" xr:uid="{00000000-0005-0000-0000-000097DE0000}"/>
    <cellStyle name="Warning Text 27 2 2 4" xfId="56939" xr:uid="{00000000-0005-0000-0000-000098DE0000}"/>
    <cellStyle name="Warning Text 27 2 3" xfId="56940" xr:uid="{00000000-0005-0000-0000-000099DE0000}"/>
    <cellStyle name="Warning Text 27 2 3 2" xfId="56941" xr:uid="{00000000-0005-0000-0000-00009ADE0000}"/>
    <cellStyle name="Warning Text 27 2 3 2 2" xfId="56942" xr:uid="{00000000-0005-0000-0000-00009BDE0000}"/>
    <cellStyle name="Warning Text 27 2 3 2 3" xfId="56943" xr:uid="{00000000-0005-0000-0000-00009CDE0000}"/>
    <cellStyle name="Warning Text 27 2 3 3" xfId="56944" xr:uid="{00000000-0005-0000-0000-00009DDE0000}"/>
    <cellStyle name="Warning Text 27 2 3 4" xfId="56945" xr:uid="{00000000-0005-0000-0000-00009EDE0000}"/>
    <cellStyle name="Warning Text 27 2 4" xfId="56946" xr:uid="{00000000-0005-0000-0000-00009FDE0000}"/>
    <cellStyle name="Warning Text 27 2 4 2" xfId="56947" xr:uid="{00000000-0005-0000-0000-0000A0DE0000}"/>
    <cellStyle name="Warning Text 27 2 4 3" xfId="56948" xr:uid="{00000000-0005-0000-0000-0000A1DE0000}"/>
    <cellStyle name="Warning Text 27 2 5" xfId="56949" xr:uid="{00000000-0005-0000-0000-0000A2DE0000}"/>
    <cellStyle name="Warning Text 27 2 5 2" xfId="56950" xr:uid="{00000000-0005-0000-0000-0000A3DE0000}"/>
    <cellStyle name="Warning Text 27 2 5 3" xfId="56951" xr:uid="{00000000-0005-0000-0000-0000A4DE0000}"/>
    <cellStyle name="Warning Text 27 2 6" xfId="56952" xr:uid="{00000000-0005-0000-0000-0000A5DE0000}"/>
    <cellStyle name="Warning Text 27 2 7" xfId="56953" xr:uid="{00000000-0005-0000-0000-0000A6DE0000}"/>
    <cellStyle name="Warning Text 27 3" xfId="56954" xr:uid="{00000000-0005-0000-0000-0000A7DE0000}"/>
    <cellStyle name="Warning Text 27 3 2" xfId="56955" xr:uid="{00000000-0005-0000-0000-0000A8DE0000}"/>
    <cellStyle name="Warning Text 27 3 2 2" xfId="56956" xr:uid="{00000000-0005-0000-0000-0000A9DE0000}"/>
    <cellStyle name="Warning Text 27 3 2 2 2" xfId="56957" xr:uid="{00000000-0005-0000-0000-0000AADE0000}"/>
    <cellStyle name="Warning Text 27 3 2 2 3" xfId="56958" xr:uid="{00000000-0005-0000-0000-0000ABDE0000}"/>
    <cellStyle name="Warning Text 27 3 2 3" xfId="56959" xr:uid="{00000000-0005-0000-0000-0000ACDE0000}"/>
    <cellStyle name="Warning Text 27 3 2 4" xfId="56960" xr:uid="{00000000-0005-0000-0000-0000ADDE0000}"/>
    <cellStyle name="Warning Text 27 3 3" xfId="56961" xr:uid="{00000000-0005-0000-0000-0000AEDE0000}"/>
    <cellStyle name="Warning Text 27 3 3 2" xfId="56962" xr:uid="{00000000-0005-0000-0000-0000AFDE0000}"/>
    <cellStyle name="Warning Text 27 3 3 2 2" xfId="56963" xr:uid="{00000000-0005-0000-0000-0000B0DE0000}"/>
    <cellStyle name="Warning Text 27 3 3 2 3" xfId="56964" xr:uid="{00000000-0005-0000-0000-0000B1DE0000}"/>
    <cellStyle name="Warning Text 27 3 3 3" xfId="56965" xr:uid="{00000000-0005-0000-0000-0000B2DE0000}"/>
    <cellStyle name="Warning Text 27 3 3 4" xfId="56966" xr:uid="{00000000-0005-0000-0000-0000B3DE0000}"/>
    <cellStyle name="Warning Text 27 3 4" xfId="56967" xr:uid="{00000000-0005-0000-0000-0000B4DE0000}"/>
    <cellStyle name="Warning Text 27 3 4 2" xfId="56968" xr:uid="{00000000-0005-0000-0000-0000B5DE0000}"/>
    <cellStyle name="Warning Text 27 3 4 3" xfId="56969" xr:uid="{00000000-0005-0000-0000-0000B6DE0000}"/>
    <cellStyle name="Warning Text 27 3 5" xfId="56970" xr:uid="{00000000-0005-0000-0000-0000B7DE0000}"/>
    <cellStyle name="Warning Text 27 3 6" xfId="56971" xr:uid="{00000000-0005-0000-0000-0000B8DE0000}"/>
    <cellStyle name="Warning Text 27 4" xfId="56972" xr:uid="{00000000-0005-0000-0000-0000B9DE0000}"/>
    <cellStyle name="Warning Text 27 4 2" xfId="56973" xr:uid="{00000000-0005-0000-0000-0000BADE0000}"/>
    <cellStyle name="Warning Text 27 4 2 2" xfId="56974" xr:uid="{00000000-0005-0000-0000-0000BBDE0000}"/>
    <cellStyle name="Warning Text 27 4 2 2 2" xfId="56975" xr:uid="{00000000-0005-0000-0000-0000BCDE0000}"/>
    <cellStyle name="Warning Text 27 4 2 2 3" xfId="56976" xr:uid="{00000000-0005-0000-0000-0000BDDE0000}"/>
    <cellStyle name="Warning Text 27 4 2 3" xfId="56977" xr:uid="{00000000-0005-0000-0000-0000BEDE0000}"/>
    <cellStyle name="Warning Text 27 4 2 4" xfId="56978" xr:uid="{00000000-0005-0000-0000-0000BFDE0000}"/>
    <cellStyle name="Warning Text 27 4 3" xfId="56979" xr:uid="{00000000-0005-0000-0000-0000C0DE0000}"/>
    <cellStyle name="Warning Text 27 4 3 2" xfId="56980" xr:uid="{00000000-0005-0000-0000-0000C1DE0000}"/>
    <cellStyle name="Warning Text 27 4 3 2 2" xfId="56981" xr:uid="{00000000-0005-0000-0000-0000C2DE0000}"/>
    <cellStyle name="Warning Text 27 4 3 2 3" xfId="56982" xr:uid="{00000000-0005-0000-0000-0000C3DE0000}"/>
    <cellStyle name="Warning Text 27 4 3 3" xfId="56983" xr:uid="{00000000-0005-0000-0000-0000C4DE0000}"/>
    <cellStyle name="Warning Text 27 4 3 4" xfId="56984" xr:uid="{00000000-0005-0000-0000-0000C5DE0000}"/>
    <cellStyle name="Warning Text 27 4 4" xfId="56985" xr:uid="{00000000-0005-0000-0000-0000C6DE0000}"/>
    <cellStyle name="Warning Text 27 4 4 2" xfId="56986" xr:uid="{00000000-0005-0000-0000-0000C7DE0000}"/>
    <cellStyle name="Warning Text 27 4 4 3" xfId="56987" xr:uid="{00000000-0005-0000-0000-0000C8DE0000}"/>
    <cellStyle name="Warning Text 27 4 5" xfId="56988" xr:uid="{00000000-0005-0000-0000-0000C9DE0000}"/>
    <cellStyle name="Warning Text 27 4 6" xfId="56989" xr:uid="{00000000-0005-0000-0000-0000CADE0000}"/>
    <cellStyle name="Warning Text 27 5" xfId="56990" xr:uid="{00000000-0005-0000-0000-0000CBDE0000}"/>
    <cellStyle name="Warning Text 27 5 2" xfId="56991" xr:uid="{00000000-0005-0000-0000-0000CCDE0000}"/>
    <cellStyle name="Warning Text 27 5 2 2" xfId="56992" xr:uid="{00000000-0005-0000-0000-0000CDDE0000}"/>
    <cellStyle name="Warning Text 27 5 2 2 2" xfId="56993" xr:uid="{00000000-0005-0000-0000-0000CEDE0000}"/>
    <cellStyle name="Warning Text 27 5 2 2 3" xfId="56994" xr:uid="{00000000-0005-0000-0000-0000CFDE0000}"/>
    <cellStyle name="Warning Text 27 5 2 3" xfId="56995" xr:uid="{00000000-0005-0000-0000-0000D0DE0000}"/>
    <cellStyle name="Warning Text 27 5 2 4" xfId="56996" xr:uid="{00000000-0005-0000-0000-0000D1DE0000}"/>
    <cellStyle name="Warning Text 27 5 3" xfId="56997" xr:uid="{00000000-0005-0000-0000-0000D2DE0000}"/>
    <cellStyle name="Warning Text 27 5 3 2" xfId="56998" xr:uid="{00000000-0005-0000-0000-0000D3DE0000}"/>
    <cellStyle name="Warning Text 27 5 3 2 2" xfId="56999" xr:uid="{00000000-0005-0000-0000-0000D4DE0000}"/>
    <cellStyle name="Warning Text 27 5 3 2 3" xfId="57000" xr:uid="{00000000-0005-0000-0000-0000D5DE0000}"/>
    <cellStyle name="Warning Text 27 5 3 3" xfId="57001" xr:uid="{00000000-0005-0000-0000-0000D6DE0000}"/>
    <cellStyle name="Warning Text 27 5 3 4" xfId="57002" xr:uid="{00000000-0005-0000-0000-0000D7DE0000}"/>
    <cellStyle name="Warning Text 27 5 4" xfId="57003" xr:uid="{00000000-0005-0000-0000-0000D8DE0000}"/>
    <cellStyle name="Warning Text 27 5 4 2" xfId="57004" xr:uid="{00000000-0005-0000-0000-0000D9DE0000}"/>
    <cellStyle name="Warning Text 27 5 4 2 2" xfId="57005" xr:uid="{00000000-0005-0000-0000-0000DADE0000}"/>
    <cellStyle name="Warning Text 27 5 4 2 3" xfId="57006" xr:uid="{00000000-0005-0000-0000-0000DBDE0000}"/>
    <cellStyle name="Warning Text 27 5 4 3" xfId="57007" xr:uid="{00000000-0005-0000-0000-0000DCDE0000}"/>
    <cellStyle name="Warning Text 27 5 4 4" xfId="57008" xr:uid="{00000000-0005-0000-0000-0000DDDE0000}"/>
    <cellStyle name="Warning Text 27 5 5" xfId="57009" xr:uid="{00000000-0005-0000-0000-0000DEDE0000}"/>
    <cellStyle name="Warning Text 27 5 5 2" xfId="57010" xr:uid="{00000000-0005-0000-0000-0000DFDE0000}"/>
    <cellStyle name="Warning Text 27 5 5 3" xfId="57011" xr:uid="{00000000-0005-0000-0000-0000E0DE0000}"/>
    <cellStyle name="Warning Text 27 5 6" xfId="57012" xr:uid="{00000000-0005-0000-0000-0000E1DE0000}"/>
    <cellStyle name="Warning Text 27 5 7" xfId="57013" xr:uid="{00000000-0005-0000-0000-0000E2DE0000}"/>
    <cellStyle name="Warning Text 27 6" xfId="57014" xr:uid="{00000000-0005-0000-0000-0000E3DE0000}"/>
    <cellStyle name="Warning Text 27 6 2" xfId="57015" xr:uid="{00000000-0005-0000-0000-0000E4DE0000}"/>
    <cellStyle name="Warning Text 27 6 2 2" xfId="57016" xr:uid="{00000000-0005-0000-0000-0000E5DE0000}"/>
    <cellStyle name="Warning Text 27 6 2 2 2" xfId="57017" xr:uid="{00000000-0005-0000-0000-0000E6DE0000}"/>
    <cellStyle name="Warning Text 27 6 2 2 3" xfId="57018" xr:uid="{00000000-0005-0000-0000-0000E7DE0000}"/>
    <cellStyle name="Warning Text 27 6 2 3" xfId="57019" xr:uid="{00000000-0005-0000-0000-0000E8DE0000}"/>
    <cellStyle name="Warning Text 27 6 2 4" xfId="57020" xr:uid="{00000000-0005-0000-0000-0000E9DE0000}"/>
    <cellStyle name="Warning Text 27 6 3" xfId="57021" xr:uid="{00000000-0005-0000-0000-0000EADE0000}"/>
    <cellStyle name="Warning Text 27 6 3 2" xfId="57022" xr:uid="{00000000-0005-0000-0000-0000EBDE0000}"/>
    <cellStyle name="Warning Text 27 6 3 2 2" xfId="57023" xr:uid="{00000000-0005-0000-0000-0000ECDE0000}"/>
    <cellStyle name="Warning Text 27 6 3 2 3" xfId="57024" xr:uid="{00000000-0005-0000-0000-0000EDDE0000}"/>
    <cellStyle name="Warning Text 27 6 3 3" xfId="57025" xr:uid="{00000000-0005-0000-0000-0000EEDE0000}"/>
    <cellStyle name="Warning Text 27 6 3 4" xfId="57026" xr:uid="{00000000-0005-0000-0000-0000EFDE0000}"/>
    <cellStyle name="Warning Text 27 6 4" xfId="57027" xr:uid="{00000000-0005-0000-0000-0000F0DE0000}"/>
    <cellStyle name="Warning Text 27 6 4 2" xfId="57028" xr:uid="{00000000-0005-0000-0000-0000F1DE0000}"/>
    <cellStyle name="Warning Text 27 6 4 3" xfId="57029" xr:uid="{00000000-0005-0000-0000-0000F2DE0000}"/>
    <cellStyle name="Warning Text 27 6 5" xfId="57030" xr:uid="{00000000-0005-0000-0000-0000F3DE0000}"/>
    <cellStyle name="Warning Text 27 6 6" xfId="57031" xr:uid="{00000000-0005-0000-0000-0000F4DE0000}"/>
    <cellStyle name="Warning Text 27 7" xfId="57032" xr:uid="{00000000-0005-0000-0000-0000F5DE0000}"/>
    <cellStyle name="Warning Text 27 7 2" xfId="57033" xr:uid="{00000000-0005-0000-0000-0000F6DE0000}"/>
    <cellStyle name="Warning Text 27 7 2 2" xfId="57034" xr:uid="{00000000-0005-0000-0000-0000F7DE0000}"/>
    <cellStyle name="Warning Text 27 7 2 3" xfId="57035" xr:uid="{00000000-0005-0000-0000-0000F8DE0000}"/>
    <cellStyle name="Warning Text 27 7 3" xfId="57036" xr:uid="{00000000-0005-0000-0000-0000F9DE0000}"/>
    <cellStyle name="Warning Text 27 7 4" xfId="57037" xr:uid="{00000000-0005-0000-0000-0000FADE0000}"/>
    <cellStyle name="Warning Text 27 8" xfId="57038" xr:uid="{00000000-0005-0000-0000-0000FBDE0000}"/>
    <cellStyle name="Warning Text 27 8 2" xfId="57039" xr:uid="{00000000-0005-0000-0000-0000FCDE0000}"/>
    <cellStyle name="Warning Text 27 8 2 2" xfId="57040" xr:uid="{00000000-0005-0000-0000-0000FDDE0000}"/>
    <cellStyle name="Warning Text 27 8 2 3" xfId="57041" xr:uid="{00000000-0005-0000-0000-0000FEDE0000}"/>
    <cellStyle name="Warning Text 27 8 3" xfId="57042" xr:uid="{00000000-0005-0000-0000-0000FFDE0000}"/>
    <cellStyle name="Warning Text 27 8 4" xfId="57043" xr:uid="{00000000-0005-0000-0000-000000DF0000}"/>
    <cellStyle name="Warning Text 27 9" xfId="57044" xr:uid="{00000000-0005-0000-0000-000001DF0000}"/>
    <cellStyle name="Warning Text 27 9 2" xfId="57045" xr:uid="{00000000-0005-0000-0000-000002DF0000}"/>
    <cellStyle name="Warning Text 27 9 2 2" xfId="57046" xr:uid="{00000000-0005-0000-0000-000003DF0000}"/>
    <cellStyle name="Warning Text 27 9 2 3" xfId="57047" xr:uid="{00000000-0005-0000-0000-000004DF0000}"/>
    <cellStyle name="Warning Text 27 9 3" xfId="57048" xr:uid="{00000000-0005-0000-0000-000005DF0000}"/>
    <cellStyle name="Warning Text 27 9 4" xfId="57049" xr:uid="{00000000-0005-0000-0000-000006DF0000}"/>
    <cellStyle name="Warning Text 28" xfId="57050" xr:uid="{00000000-0005-0000-0000-000007DF0000}"/>
    <cellStyle name="Warning Text 28 10" xfId="57051" xr:uid="{00000000-0005-0000-0000-000008DF0000}"/>
    <cellStyle name="Warning Text 28 10 2" xfId="57052" xr:uid="{00000000-0005-0000-0000-000009DF0000}"/>
    <cellStyle name="Warning Text 28 10 3" xfId="57053" xr:uid="{00000000-0005-0000-0000-00000ADF0000}"/>
    <cellStyle name="Warning Text 28 11" xfId="57054" xr:uid="{00000000-0005-0000-0000-00000BDF0000}"/>
    <cellStyle name="Warning Text 28 11 2" xfId="57055" xr:uid="{00000000-0005-0000-0000-00000CDF0000}"/>
    <cellStyle name="Warning Text 28 11 3" xfId="57056" xr:uid="{00000000-0005-0000-0000-00000DDF0000}"/>
    <cellStyle name="Warning Text 28 12" xfId="57057" xr:uid="{00000000-0005-0000-0000-00000EDF0000}"/>
    <cellStyle name="Warning Text 28 12 2" xfId="57058" xr:uid="{00000000-0005-0000-0000-00000FDF0000}"/>
    <cellStyle name="Warning Text 28 12 3" xfId="57059" xr:uid="{00000000-0005-0000-0000-000010DF0000}"/>
    <cellStyle name="Warning Text 28 13" xfId="57060" xr:uid="{00000000-0005-0000-0000-000011DF0000}"/>
    <cellStyle name="Warning Text 28 2" xfId="57061" xr:uid="{00000000-0005-0000-0000-000012DF0000}"/>
    <cellStyle name="Warning Text 28 2 2" xfId="57062" xr:uid="{00000000-0005-0000-0000-000013DF0000}"/>
    <cellStyle name="Warning Text 28 2 2 2" xfId="57063" xr:uid="{00000000-0005-0000-0000-000014DF0000}"/>
    <cellStyle name="Warning Text 28 2 2 2 2" xfId="57064" xr:uid="{00000000-0005-0000-0000-000015DF0000}"/>
    <cellStyle name="Warning Text 28 2 2 2 3" xfId="57065" xr:uid="{00000000-0005-0000-0000-000016DF0000}"/>
    <cellStyle name="Warning Text 28 2 2 3" xfId="57066" xr:uid="{00000000-0005-0000-0000-000017DF0000}"/>
    <cellStyle name="Warning Text 28 2 2 4" xfId="57067" xr:uid="{00000000-0005-0000-0000-000018DF0000}"/>
    <cellStyle name="Warning Text 28 2 3" xfId="57068" xr:uid="{00000000-0005-0000-0000-000019DF0000}"/>
    <cellStyle name="Warning Text 28 2 3 2" xfId="57069" xr:uid="{00000000-0005-0000-0000-00001ADF0000}"/>
    <cellStyle name="Warning Text 28 2 3 2 2" xfId="57070" xr:uid="{00000000-0005-0000-0000-00001BDF0000}"/>
    <cellStyle name="Warning Text 28 2 3 2 3" xfId="57071" xr:uid="{00000000-0005-0000-0000-00001CDF0000}"/>
    <cellStyle name="Warning Text 28 2 3 3" xfId="57072" xr:uid="{00000000-0005-0000-0000-00001DDF0000}"/>
    <cellStyle name="Warning Text 28 2 3 4" xfId="57073" xr:uid="{00000000-0005-0000-0000-00001EDF0000}"/>
    <cellStyle name="Warning Text 28 2 4" xfId="57074" xr:uid="{00000000-0005-0000-0000-00001FDF0000}"/>
    <cellStyle name="Warning Text 28 2 4 2" xfId="57075" xr:uid="{00000000-0005-0000-0000-000020DF0000}"/>
    <cellStyle name="Warning Text 28 2 4 3" xfId="57076" xr:uid="{00000000-0005-0000-0000-000021DF0000}"/>
    <cellStyle name="Warning Text 28 2 5" xfId="57077" xr:uid="{00000000-0005-0000-0000-000022DF0000}"/>
    <cellStyle name="Warning Text 28 2 5 2" xfId="57078" xr:uid="{00000000-0005-0000-0000-000023DF0000}"/>
    <cellStyle name="Warning Text 28 2 5 3" xfId="57079" xr:uid="{00000000-0005-0000-0000-000024DF0000}"/>
    <cellStyle name="Warning Text 28 2 6" xfId="57080" xr:uid="{00000000-0005-0000-0000-000025DF0000}"/>
    <cellStyle name="Warning Text 28 2 7" xfId="57081" xr:uid="{00000000-0005-0000-0000-000026DF0000}"/>
    <cellStyle name="Warning Text 28 3" xfId="57082" xr:uid="{00000000-0005-0000-0000-000027DF0000}"/>
    <cellStyle name="Warning Text 28 3 2" xfId="57083" xr:uid="{00000000-0005-0000-0000-000028DF0000}"/>
    <cellStyle name="Warning Text 28 3 2 2" xfId="57084" xr:uid="{00000000-0005-0000-0000-000029DF0000}"/>
    <cellStyle name="Warning Text 28 3 2 2 2" xfId="57085" xr:uid="{00000000-0005-0000-0000-00002ADF0000}"/>
    <cellStyle name="Warning Text 28 3 2 2 3" xfId="57086" xr:uid="{00000000-0005-0000-0000-00002BDF0000}"/>
    <cellStyle name="Warning Text 28 3 2 3" xfId="57087" xr:uid="{00000000-0005-0000-0000-00002CDF0000}"/>
    <cellStyle name="Warning Text 28 3 2 4" xfId="57088" xr:uid="{00000000-0005-0000-0000-00002DDF0000}"/>
    <cellStyle name="Warning Text 28 3 3" xfId="57089" xr:uid="{00000000-0005-0000-0000-00002EDF0000}"/>
    <cellStyle name="Warning Text 28 3 3 2" xfId="57090" xr:uid="{00000000-0005-0000-0000-00002FDF0000}"/>
    <cellStyle name="Warning Text 28 3 3 2 2" xfId="57091" xr:uid="{00000000-0005-0000-0000-000030DF0000}"/>
    <cellStyle name="Warning Text 28 3 3 2 3" xfId="57092" xr:uid="{00000000-0005-0000-0000-000031DF0000}"/>
    <cellStyle name="Warning Text 28 3 3 3" xfId="57093" xr:uid="{00000000-0005-0000-0000-000032DF0000}"/>
    <cellStyle name="Warning Text 28 3 3 4" xfId="57094" xr:uid="{00000000-0005-0000-0000-000033DF0000}"/>
    <cellStyle name="Warning Text 28 3 4" xfId="57095" xr:uid="{00000000-0005-0000-0000-000034DF0000}"/>
    <cellStyle name="Warning Text 28 3 4 2" xfId="57096" xr:uid="{00000000-0005-0000-0000-000035DF0000}"/>
    <cellStyle name="Warning Text 28 3 4 3" xfId="57097" xr:uid="{00000000-0005-0000-0000-000036DF0000}"/>
    <cellStyle name="Warning Text 28 3 5" xfId="57098" xr:uid="{00000000-0005-0000-0000-000037DF0000}"/>
    <cellStyle name="Warning Text 28 3 6" xfId="57099" xr:uid="{00000000-0005-0000-0000-000038DF0000}"/>
    <cellStyle name="Warning Text 28 4" xfId="57100" xr:uid="{00000000-0005-0000-0000-000039DF0000}"/>
    <cellStyle name="Warning Text 28 4 2" xfId="57101" xr:uid="{00000000-0005-0000-0000-00003ADF0000}"/>
    <cellStyle name="Warning Text 28 4 2 2" xfId="57102" xr:uid="{00000000-0005-0000-0000-00003BDF0000}"/>
    <cellStyle name="Warning Text 28 4 2 2 2" xfId="57103" xr:uid="{00000000-0005-0000-0000-00003CDF0000}"/>
    <cellStyle name="Warning Text 28 4 2 2 3" xfId="57104" xr:uid="{00000000-0005-0000-0000-00003DDF0000}"/>
    <cellStyle name="Warning Text 28 4 2 3" xfId="57105" xr:uid="{00000000-0005-0000-0000-00003EDF0000}"/>
    <cellStyle name="Warning Text 28 4 2 4" xfId="57106" xr:uid="{00000000-0005-0000-0000-00003FDF0000}"/>
    <cellStyle name="Warning Text 28 4 3" xfId="57107" xr:uid="{00000000-0005-0000-0000-000040DF0000}"/>
    <cellStyle name="Warning Text 28 4 3 2" xfId="57108" xr:uid="{00000000-0005-0000-0000-000041DF0000}"/>
    <cellStyle name="Warning Text 28 4 3 2 2" xfId="57109" xr:uid="{00000000-0005-0000-0000-000042DF0000}"/>
    <cellStyle name="Warning Text 28 4 3 2 3" xfId="57110" xr:uid="{00000000-0005-0000-0000-000043DF0000}"/>
    <cellStyle name="Warning Text 28 4 3 3" xfId="57111" xr:uid="{00000000-0005-0000-0000-000044DF0000}"/>
    <cellStyle name="Warning Text 28 4 3 4" xfId="57112" xr:uid="{00000000-0005-0000-0000-000045DF0000}"/>
    <cellStyle name="Warning Text 28 4 4" xfId="57113" xr:uid="{00000000-0005-0000-0000-000046DF0000}"/>
    <cellStyle name="Warning Text 28 4 4 2" xfId="57114" xr:uid="{00000000-0005-0000-0000-000047DF0000}"/>
    <cellStyle name="Warning Text 28 4 4 3" xfId="57115" xr:uid="{00000000-0005-0000-0000-000048DF0000}"/>
    <cellStyle name="Warning Text 28 4 5" xfId="57116" xr:uid="{00000000-0005-0000-0000-000049DF0000}"/>
    <cellStyle name="Warning Text 28 4 6" xfId="57117" xr:uid="{00000000-0005-0000-0000-00004ADF0000}"/>
    <cellStyle name="Warning Text 28 5" xfId="57118" xr:uid="{00000000-0005-0000-0000-00004BDF0000}"/>
    <cellStyle name="Warning Text 28 5 2" xfId="57119" xr:uid="{00000000-0005-0000-0000-00004CDF0000}"/>
    <cellStyle name="Warning Text 28 5 2 2" xfId="57120" xr:uid="{00000000-0005-0000-0000-00004DDF0000}"/>
    <cellStyle name="Warning Text 28 5 2 2 2" xfId="57121" xr:uid="{00000000-0005-0000-0000-00004EDF0000}"/>
    <cellStyle name="Warning Text 28 5 2 2 3" xfId="57122" xr:uid="{00000000-0005-0000-0000-00004FDF0000}"/>
    <cellStyle name="Warning Text 28 5 2 3" xfId="57123" xr:uid="{00000000-0005-0000-0000-000050DF0000}"/>
    <cellStyle name="Warning Text 28 5 2 4" xfId="57124" xr:uid="{00000000-0005-0000-0000-000051DF0000}"/>
    <cellStyle name="Warning Text 28 5 3" xfId="57125" xr:uid="{00000000-0005-0000-0000-000052DF0000}"/>
    <cellStyle name="Warning Text 28 5 3 2" xfId="57126" xr:uid="{00000000-0005-0000-0000-000053DF0000}"/>
    <cellStyle name="Warning Text 28 5 3 2 2" xfId="57127" xr:uid="{00000000-0005-0000-0000-000054DF0000}"/>
    <cellStyle name="Warning Text 28 5 3 2 3" xfId="57128" xr:uid="{00000000-0005-0000-0000-000055DF0000}"/>
    <cellStyle name="Warning Text 28 5 3 3" xfId="57129" xr:uid="{00000000-0005-0000-0000-000056DF0000}"/>
    <cellStyle name="Warning Text 28 5 3 4" xfId="57130" xr:uid="{00000000-0005-0000-0000-000057DF0000}"/>
    <cellStyle name="Warning Text 28 5 4" xfId="57131" xr:uid="{00000000-0005-0000-0000-000058DF0000}"/>
    <cellStyle name="Warning Text 28 5 4 2" xfId="57132" xr:uid="{00000000-0005-0000-0000-000059DF0000}"/>
    <cellStyle name="Warning Text 28 5 4 2 2" xfId="57133" xr:uid="{00000000-0005-0000-0000-00005ADF0000}"/>
    <cellStyle name="Warning Text 28 5 4 2 3" xfId="57134" xr:uid="{00000000-0005-0000-0000-00005BDF0000}"/>
    <cellStyle name="Warning Text 28 5 4 3" xfId="57135" xr:uid="{00000000-0005-0000-0000-00005CDF0000}"/>
    <cellStyle name="Warning Text 28 5 4 4" xfId="57136" xr:uid="{00000000-0005-0000-0000-00005DDF0000}"/>
    <cellStyle name="Warning Text 28 5 5" xfId="57137" xr:uid="{00000000-0005-0000-0000-00005EDF0000}"/>
    <cellStyle name="Warning Text 28 5 5 2" xfId="57138" xr:uid="{00000000-0005-0000-0000-00005FDF0000}"/>
    <cellStyle name="Warning Text 28 5 5 3" xfId="57139" xr:uid="{00000000-0005-0000-0000-000060DF0000}"/>
    <cellStyle name="Warning Text 28 5 6" xfId="57140" xr:uid="{00000000-0005-0000-0000-000061DF0000}"/>
    <cellStyle name="Warning Text 28 5 7" xfId="57141" xr:uid="{00000000-0005-0000-0000-000062DF0000}"/>
    <cellStyle name="Warning Text 28 6" xfId="57142" xr:uid="{00000000-0005-0000-0000-000063DF0000}"/>
    <cellStyle name="Warning Text 28 6 2" xfId="57143" xr:uid="{00000000-0005-0000-0000-000064DF0000}"/>
    <cellStyle name="Warning Text 28 6 2 2" xfId="57144" xr:uid="{00000000-0005-0000-0000-000065DF0000}"/>
    <cellStyle name="Warning Text 28 6 2 2 2" xfId="57145" xr:uid="{00000000-0005-0000-0000-000066DF0000}"/>
    <cellStyle name="Warning Text 28 6 2 2 3" xfId="57146" xr:uid="{00000000-0005-0000-0000-000067DF0000}"/>
    <cellStyle name="Warning Text 28 6 2 3" xfId="57147" xr:uid="{00000000-0005-0000-0000-000068DF0000}"/>
    <cellStyle name="Warning Text 28 6 2 4" xfId="57148" xr:uid="{00000000-0005-0000-0000-000069DF0000}"/>
    <cellStyle name="Warning Text 28 6 3" xfId="57149" xr:uid="{00000000-0005-0000-0000-00006ADF0000}"/>
    <cellStyle name="Warning Text 28 6 3 2" xfId="57150" xr:uid="{00000000-0005-0000-0000-00006BDF0000}"/>
    <cellStyle name="Warning Text 28 6 3 2 2" xfId="57151" xr:uid="{00000000-0005-0000-0000-00006CDF0000}"/>
    <cellStyle name="Warning Text 28 6 3 2 3" xfId="57152" xr:uid="{00000000-0005-0000-0000-00006DDF0000}"/>
    <cellStyle name="Warning Text 28 6 3 3" xfId="57153" xr:uid="{00000000-0005-0000-0000-00006EDF0000}"/>
    <cellStyle name="Warning Text 28 6 3 4" xfId="57154" xr:uid="{00000000-0005-0000-0000-00006FDF0000}"/>
    <cellStyle name="Warning Text 28 6 4" xfId="57155" xr:uid="{00000000-0005-0000-0000-000070DF0000}"/>
    <cellStyle name="Warning Text 28 6 4 2" xfId="57156" xr:uid="{00000000-0005-0000-0000-000071DF0000}"/>
    <cellStyle name="Warning Text 28 6 4 3" xfId="57157" xr:uid="{00000000-0005-0000-0000-000072DF0000}"/>
    <cellStyle name="Warning Text 28 6 5" xfId="57158" xr:uid="{00000000-0005-0000-0000-000073DF0000}"/>
    <cellStyle name="Warning Text 28 6 6" xfId="57159" xr:uid="{00000000-0005-0000-0000-000074DF0000}"/>
    <cellStyle name="Warning Text 28 7" xfId="57160" xr:uid="{00000000-0005-0000-0000-000075DF0000}"/>
    <cellStyle name="Warning Text 28 7 2" xfId="57161" xr:uid="{00000000-0005-0000-0000-000076DF0000}"/>
    <cellStyle name="Warning Text 28 7 2 2" xfId="57162" xr:uid="{00000000-0005-0000-0000-000077DF0000}"/>
    <cellStyle name="Warning Text 28 7 2 3" xfId="57163" xr:uid="{00000000-0005-0000-0000-000078DF0000}"/>
    <cellStyle name="Warning Text 28 7 3" xfId="57164" xr:uid="{00000000-0005-0000-0000-000079DF0000}"/>
    <cellStyle name="Warning Text 28 7 4" xfId="57165" xr:uid="{00000000-0005-0000-0000-00007ADF0000}"/>
    <cellStyle name="Warning Text 28 8" xfId="57166" xr:uid="{00000000-0005-0000-0000-00007BDF0000}"/>
    <cellStyle name="Warning Text 28 8 2" xfId="57167" xr:uid="{00000000-0005-0000-0000-00007CDF0000}"/>
    <cellStyle name="Warning Text 28 8 2 2" xfId="57168" xr:uid="{00000000-0005-0000-0000-00007DDF0000}"/>
    <cellStyle name="Warning Text 28 8 2 3" xfId="57169" xr:uid="{00000000-0005-0000-0000-00007EDF0000}"/>
    <cellStyle name="Warning Text 28 8 3" xfId="57170" xr:uid="{00000000-0005-0000-0000-00007FDF0000}"/>
    <cellStyle name="Warning Text 28 8 4" xfId="57171" xr:uid="{00000000-0005-0000-0000-000080DF0000}"/>
    <cellStyle name="Warning Text 28 9" xfId="57172" xr:uid="{00000000-0005-0000-0000-000081DF0000}"/>
    <cellStyle name="Warning Text 28 9 2" xfId="57173" xr:uid="{00000000-0005-0000-0000-000082DF0000}"/>
    <cellStyle name="Warning Text 28 9 2 2" xfId="57174" xr:uid="{00000000-0005-0000-0000-000083DF0000}"/>
    <cellStyle name="Warning Text 28 9 2 3" xfId="57175" xr:uid="{00000000-0005-0000-0000-000084DF0000}"/>
    <cellStyle name="Warning Text 28 9 3" xfId="57176" xr:uid="{00000000-0005-0000-0000-000085DF0000}"/>
    <cellStyle name="Warning Text 28 9 4" xfId="57177" xr:uid="{00000000-0005-0000-0000-000086DF0000}"/>
    <cellStyle name="Warning Text 29" xfId="57178" xr:uid="{00000000-0005-0000-0000-000087DF0000}"/>
    <cellStyle name="Warning Text 29 10" xfId="57179" xr:uid="{00000000-0005-0000-0000-000088DF0000}"/>
    <cellStyle name="Warning Text 29 10 2" xfId="57180" xr:uid="{00000000-0005-0000-0000-000089DF0000}"/>
    <cellStyle name="Warning Text 29 10 3" xfId="57181" xr:uid="{00000000-0005-0000-0000-00008ADF0000}"/>
    <cellStyle name="Warning Text 29 11" xfId="57182" xr:uid="{00000000-0005-0000-0000-00008BDF0000}"/>
    <cellStyle name="Warning Text 29 11 2" xfId="57183" xr:uid="{00000000-0005-0000-0000-00008CDF0000}"/>
    <cellStyle name="Warning Text 29 11 3" xfId="57184" xr:uid="{00000000-0005-0000-0000-00008DDF0000}"/>
    <cellStyle name="Warning Text 29 12" xfId="57185" xr:uid="{00000000-0005-0000-0000-00008EDF0000}"/>
    <cellStyle name="Warning Text 29 12 2" xfId="57186" xr:uid="{00000000-0005-0000-0000-00008FDF0000}"/>
    <cellStyle name="Warning Text 29 12 3" xfId="57187" xr:uid="{00000000-0005-0000-0000-000090DF0000}"/>
    <cellStyle name="Warning Text 29 13" xfId="57188" xr:uid="{00000000-0005-0000-0000-000091DF0000}"/>
    <cellStyle name="Warning Text 29 2" xfId="57189" xr:uid="{00000000-0005-0000-0000-000092DF0000}"/>
    <cellStyle name="Warning Text 29 2 2" xfId="57190" xr:uid="{00000000-0005-0000-0000-000093DF0000}"/>
    <cellStyle name="Warning Text 29 2 2 2" xfId="57191" xr:uid="{00000000-0005-0000-0000-000094DF0000}"/>
    <cellStyle name="Warning Text 29 2 2 2 2" xfId="57192" xr:uid="{00000000-0005-0000-0000-000095DF0000}"/>
    <cellStyle name="Warning Text 29 2 2 2 3" xfId="57193" xr:uid="{00000000-0005-0000-0000-000096DF0000}"/>
    <cellStyle name="Warning Text 29 2 2 3" xfId="57194" xr:uid="{00000000-0005-0000-0000-000097DF0000}"/>
    <cellStyle name="Warning Text 29 2 2 4" xfId="57195" xr:uid="{00000000-0005-0000-0000-000098DF0000}"/>
    <cellStyle name="Warning Text 29 2 3" xfId="57196" xr:uid="{00000000-0005-0000-0000-000099DF0000}"/>
    <cellStyle name="Warning Text 29 2 3 2" xfId="57197" xr:uid="{00000000-0005-0000-0000-00009ADF0000}"/>
    <cellStyle name="Warning Text 29 2 3 2 2" xfId="57198" xr:uid="{00000000-0005-0000-0000-00009BDF0000}"/>
    <cellStyle name="Warning Text 29 2 3 2 3" xfId="57199" xr:uid="{00000000-0005-0000-0000-00009CDF0000}"/>
    <cellStyle name="Warning Text 29 2 3 3" xfId="57200" xr:uid="{00000000-0005-0000-0000-00009DDF0000}"/>
    <cellStyle name="Warning Text 29 2 3 4" xfId="57201" xr:uid="{00000000-0005-0000-0000-00009EDF0000}"/>
    <cellStyle name="Warning Text 29 2 4" xfId="57202" xr:uid="{00000000-0005-0000-0000-00009FDF0000}"/>
    <cellStyle name="Warning Text 29 2 4 2" xfId="57203" xr:uid="{00000000-0005-0000-0000-0000A0DF0000}"/>
    <cellStyle name="Warning Text 29 2 4 3" xfId="57204" xr:uid="{00000000-0005-0000-0000-0000A1DF0000}"/>
    <cellStyle name="Warning Text 29 2 5" xfId="57205" xr:uid="{00000000-0005-0000-0000-0000A2DF0000}"/>
    <cellStyle name="Warning Text 29 2 5 2" xfId="57206" xr:uid="{00000000-0005-0000-0000-0000A3DF0000}"/>
    <cellStyle name="Warning Text 29 2 5 3" xfId="57207" xr:uid="{00000000-0005-0000-0000-0000A4DF0000}"/>
    <cellStyle name="Warning Text 29 2 6" xfId="57208" xr:uid="{00000000-0005-0000-0000-0000A5DF0000}"/>
    <cellStyle name="Warning Text 29 2 7" xfId="57209" xr:uid="{00000000-0005-0000-0000-0000A6DF0000}"/>
    <cellStyle name="Warning Text 29 3" xfId="57210" xr:uid="{00000000-0005-0000-0000-0000A7DF0000}"/>
    <cellStyle name="Warning Text 29 3 2" xfId="57211" xr:uid="{00000000-0005-0000-0000-0000A8DF0000}"/>
    <cellStyle name="Warning Text 29 3 2 2" xfId="57212" xr:uid="{00000000-0005-0000-0000-0000A9DF0000}"/>
    <cellStyle name="Warning Text 29 3 2 2 2" xfId="57213" xr:uid="{00000000-0005-0000-0000-0000AADF0000}"/>
    <cellStyle name="Warning Text 29 3 2 2 3" xfId="57214" xr:uid="{00000000-0005-0000-0000-0000ABDF0000}"/>
    <cellStyle name="Warning Text 29 3 2 3" xfId="57215" xr:uid="{00000000-0005-0000-0000-0000ACDF0000}"/>
    <cellStyle name="Warning Text 29 3 2 4" xfId="57216" xr:uid="{00000000-0005-0000-0000-0000ADDF0000}"/>
    <cellStyle name="Warning Text 29 3 3" xfId="57217" xr:uid="{00000000-0005-0000-0000-0000AEDF0000}"/>
    <cellStyle name="Warning Text 29 3 3 2" xfId="57218" xr:uid="{00000000-0005-0000-0000-0000AFDF0000}"/>
    <cellStyle name="Warning Text 29 3 3 2 2" xfId="57219" xr:uid="{00000000-0005-0000-0000-0000B0DF0000}"/>
    <cellStyle name="Warning Text 29 3 3 2 3" xfId="57220" xr:uid="{00000000-0005-0000-0000-0000B1DF0000}"/>
    <cellStyle name="Warning Text 29 3 3 3" xfId="57221" xr:uid="{00000000-0005-0000-0000-0000B2DF0000}"/>
    <cellStyle name="Warning Text 29 3 3 4" xfId="57222" xr:uid="{00000000-0005-0000-0000-0000B3DF0000}"/>
    <cellStyle name="Warning Text 29 3 4" xfId="57223" xr:uid="{00000000-0005-0000-0000-0000B4DF0000}"/>
    <cellStyle name="Warning Text 29 3 4 2" xfId="57224" xr:uid="{00000000-0005-0000-0000-0000B5DF0000}"/>
    <cellStyle name="Warning Text 29 3 4 3" xfId="57225" xr:uid="{00000000-0005-0000-0000-0000B6DF0000}"/>
    <cellStyle name="Warning Text 29 3 5" xfId="57226" xr:uid="{00000000-0005-0000-0000-0000B7DF0000}"/>
    <cellStyle name="Warning Text 29 3 6" xfId="57227" xr:uid="{00000000-0005-0000-0000-0000B8DF0000}"/>
    <cellStyle name="Warning Text 29 4" xfId="57228" xr:uid="{00000000-0005-0000-0000-0000B9DF0000}"/>
    <cellStyle name="Warning Text 29 4 2" xfId="57229" xr:uid="{00000000-0005-0000-0000-0000BADF0000}"/>
    <cellStyle name="Warning Text 29 4 2 2" xfId="57230" xr:uid="{00000000-0005-0000-0000-0000BBDF0000}"/>
    <cellStyle name="Warning Text 29 4 2 2 2" xfId="57231" xr:uid="{00000000-0005-0000-0000-0000BCDF0000}"/>
    <cellStyle name="Warning Text 29 4 2 2 3" xfId="57232" xr:uid="{00000000-0005-0000-0000-0000BDDF0000}"/>
    <cellStyle name="Warning Text 29 4 2 3" xfId="57233" xr:uid="{00000000-0005-0000-0000-0000BEDF0000}"/>
    <cellStyle name="Warning Text 29 4 2 4" xfId="57234" xr:uid="{00000000-0005-0000-0000-0000BFDF0000}"/>
    <cellStyle name="Warning Text 29 4 3" xfId="57235" xr:uid="{00000000-0005-0000-0000-0000C0DF0000}"/>
    <cellStyle name="Warning Text 29 4 3 2" xfId="57236" xr:uid="{00000000-0005-0000-0000-0000C1DF0000}"/>
    <cellStyle name="Warning Text 29 4 3 2 2" xfId="57237" xr:uid="{00000000-0005-0000-0000-0000C2DF0000}"/>
    <cellStyle name="Warning Text 29 4 3 2 3" xfId="57238" xr:uid="{00000000-0005-0000-0000-0000C3DF0000}"/>
    <cellStyle name="Warning Text 29 4 3 3" xfId="57239" xr:uid="{00000000-0005-0000-0000-0000C4DF0000}"/>
    <cellStyle name="Warning Text 29 4 3 4" xfId="57240" xr:uid="{00000000-0005-0000-0000-0000C5DF0000}"/>
    <cellStyle name="Warning Text 29 4 4" xfId="57241" xr:uid="{00000000-0005-0000-0000-0000C6DF0000}"/>
    <cellStyle name="Warning Text 29 4 4 2" xfId="57242" xr:uid="{00000000-0005-0000-0000-0000C7DF0000}"/>
    <cellStyle name="Warning Text 29 4 4 3" xfId="57243" xr:uid="{00000000-0005-0000-0000-0000C8DF0000}"/>
    <cellStyle name="Warning Text 29 4 5" xfId="57244" xr:uid="{00000000-0005-0000-0000-0000C9DF0000}"/>
    <cellStyle name="Warning Text 29 4 6" xfId="57245" xr:uid="{00000000-0005-0000-0000-0000CADF0000}"/>
    <cellStyle name="Warning Text 29 5" xfId="57246" xr:uid="{00000000-0005-0000-0000-0000CBDF0000}"/>
    <cellStyle name="Warning Text 29 5 2" xfId="57247" xr:uid="{00000000-0005-0000-0000-0000CCDF0000}"/>
    <cellStyle name="Warning Text 29 5 2 2" xfId="57248" xr:uid="{00000000-0005-0000-0000-0000CDDF0000}"/>
    <cellStyle name="Warning Text 29 5 2 2 2" xfId="57249" xr:uid="{00000000-0005-0000-0000-0000CEDF0000}"/>
    <cellStyle name="Warning Text 29 5 2 2 3" xfId="57250" xr:uid="{00000000-0005-0000-0000-0000CFDF0000}"/>
    <cellStyle name="Warning Text 29 5 2 3" xfId="57251" xr:uid="{00000000-0005-0000-0000-0000D0DF0000}"/>
    <cellStyle name="Warning Text 29 5 2 4" xfId="57252" xr:uid="{00000000-0005-0000-0000-0000D1DF0000}"/>
    <cellStyle name="Warning Text 29 5 3" xfId="57253" xr:uid="{00000000-0005-0000-0000-0000D2DF0000}"/>
    <cellStyle name="Warning Text 29 5 3 2" xfId="57254" xr:uid="{00000000-0005-0000-0000-0000D3DF0000}"/>
    <cellStyle name="Warning Text 29 5 3 2 2" xfId="57255" xr:uid="{00000000-0005-0000-0000-0000D4DF0000}"/>
    <cellStyle name="Warning Text 29 5 3 2 3" xfId="57256" xr:uid="{00000000-0005-0000-0000-0000D5DF0000}"/>
    <cellStyle name="Warning Text 29 5 3 3" xfId="57257" xr:uid="{00000000-0005-0000-0000-0000D6DF0000}"/>
    <cellStyle name="Warning Text 29 5 3 4" xfId="57258" xr:uid="{00000000-0005-0000-0000-0000D7DF0000}"/>
    <cellStyle name="Warning Text 29 5 4" xfId="57259" xr:uid="{00000000-0005-0000-0000-0000D8DF0000}"/>
    <cellStyle name="Warning Text 29 5 4 2" xfId="57260" xr:uid="{00000000-0005-0000-0000-0000D9DF0000}"/>
    <cellStyle name="Warning Text 29 5 4 2 2" xfId="57261" xr:uid="{00000000-0005-0000-0000-0000DADF0000}"/>
    <cellStyle name="Warning Text 29 5 4 2 3" xfId="57262" xr:uid="{00000000-0005-0000-0000-0000DBDF0000}"/>
    <cellStyle name="Warning Text 29 5 4 3" xfId="57263" xr:uid="{00000000-0005-0000-0000-0000DCDF0000}"/>
    <cellStyle name="Warning Text 29 5 4 4" xfId="57264" xr:uid="{00000000-0005-0000-0000-0000DDDF0000}"/>
    <cellStyle name="Warning Text 29 5 5" xfId="57265" xr:uid="{00000000-0005-0000-0000-0000DEDF0000}"/>
    <cellStyle name="Warning Text 29 5 5 2" xfId="57266" xr:uid="{00000000-0005-0000-0000-0000DFDF0000}"/>
    <cellStyle name="Warning Text 29 5 5 3" xfId="57267" xr:uid="{00000000-0005-0000-0000-0000E0DF0000}"/>
    <cellStyle name="Warning Text 29 5 6" xfId="57268" xr:uid="{00000000-0005-0000-0000-0000E1DF0000}"/>
    <cellStyle name="Warning Text 29 5 7" xfId="57269" xr:uid="{00000000-0005-0000-0000-0000E2DF0000}"/>
    <cellStyle name="Warning Text 29 6" xfId="57270" xr:uid="{00000000-0005-0000-0000-0000E3DF0000}"/>
    <cellStyle name="Warning Text 29 6 2" xfId="57271" xr:uid="{00000000-0005-0000-0000-0000E4DF0000}"/>
    <cellStyle name="Warning Text 29 6 2 2" xfId="57272" xr:uid="{00000000-0005-0000-0000-0000E5DF0000}"/>
    <cellStyle name="Warning Text 29 6 2 2 2" xfId="57273" xr:uid="{00000000-0005-0000-0000-0000E6DF0000}"/>
    <cellStyle name="Warning Text 29 6 2 2 3" xfId="57274" xr:uid="{00000000-0005-0000-0000-0000E7DF0000}"/>
    <cellStyle name="Warning Text 29 6 2 3" xfId="57275" xr:uid="{00000000-0005-0000-0000-0000E8DF0000}"/>
    <cellStyle name="Warning Text 29 6 2 4" xfId="57276" xr:uid="{00000000-0005-0000-0000-0000E9DF0000}"/>
    <cellStyle name="Warning Text 29 6 3" xfId="57277" xr:uid="{00000000-0005-0000-0000-0000EADF0000}"/>
    <cellStyle name="Warning Text 29 6 3 2" xfId="57278" xr:uid="{00000000-0005-0000-0000-0000EBDF0000}"/>
    <cellStyle name="Warning Text 29 6 3 2 2" xfId="57279" xr:uid="{00000000-0005-0000-0000-0000ECDF0000}"/>
    <cellStyle name="Warning Text 29 6 3 2 3" xfId="57280" xr:uid="{00000000-0005-0000-0000-0000EDDF0000}"/>
    <cellStyle name="Warning Text 29 6 3 3" xfId="57281" xr:uid="{00000000-0005-0000-0000-0000EEDF0000}"/>
    <cellStyle name="Warning Text 29 6 3 4" xfId="57282" xr:uid="{00000000-0005-0000-0000-0000EFDF0000}"/>
    <cellStyle name="Warning Text 29 6 4" xfId="57283" xr:uid="{00000000-0005-0000-0000-0000F0DF0000}"/>
    <cellStyle name="Warning Text 29 6 4 2" xfId="57284" xr:uid="{00000000-0005-0000-0000-0000F1DF0000}"/>
    <cellStyle name="Warning Text 29 6 4 3" xfId="57285" xr:uid="{00000000-0005-0000-0000-0000F2DF0000}"/>
    <cellStyle name="Warning Text 29 6 5" xfId="57286" xr:uid="{00000000-0005-0000-0000-0000F3DF0000}"/>
    <cellStyle name="Warning Text 29 6 6" xfId="57287" xr:uid="{00000000-0005-0000-0000-0000F4DF0000}"/>
    <cellStyle name="Warning Text 29 7" xfId="57288" xr:uid="{00000000-0005-0000-0000-0000F5DF0000}"/>
    <cellStyle name="Warning Text 29 7 2" xfId="57289" xr:uid="{00000000-0005-0000-0000-0000F6DF0000}"/>
    <cellStyle name="Warning Text 29 7 2 2" xfId="57290" xr:uid="{00000000-0005-0000-0000-0000F7DF0000}"/>
    <cellStyle name="Warning Text 29 7 2 3" xfId="57291" xr:uid="{00000000-0005-0000-0000-0000F8DF0000}"/>
    <cellStyle name="Warning Text 29 7 3" xfId="57292" xr:uid="{00000000-0005-0000-0000-0000F9DF0000}"/>
    <cellStyle name="Warning Text 29 7 4" xfId="57293" xr:uid="{00000000-0005-0000-0000-0000FADF0000}"/>
    <cellStyle name="Warning Text 29 8" xfId="57294" xr:uid="{00000000-0005-0000-0000-0000FBDF0000}"/>
    <cellStyle name="Warning Text 29 8 2" xfId="57295" xr:uid="{00000000-0005-0000-0000-0000FCDF0000}"/>
    <cellStyle name="Warning Text 29 8 2 2" xfId="57296" xr:uid="{00000000-0005-0000-0000-0000FDDF0000}"/>
    <cellStyle name="Warning Text 29 8 2 3" xfId="57297" xr:uid="{00000000-0005-0000-0000-0000FEDF0000}"/>
    <cellStyle name="Warning Text 29 8 3" xfId="57298" xr:uid="{00000000-0005-0000-0000-0000FFDF0000}"/>
    <cellStyle name="Warning Text 29 8 4" xfId="57299" xr:uid="{00000000-0005-0000-0000-000000E00000}"/>
    <cellStyle name="Warning Text 29 9" xfId="57300" xr:uid="{00000000-0005-0000-0000-000001E00000}"/>
    <cellStyle name="Warning Text 29 9 2" xfId="57301" xr:uid="{00000000-0005-0000-0000-000002E00000}"/>
    <cellStyle name="Warning Text 29 9 2 2" xfId="57302" xr:uid="{00000000-0005-0000-0000-000003E00000}"/>
    <cellStyle name="Warning Text 29 9 2 3" xfId="57303" xr:uid="{00000000-0005-0000-0000-000004E00000}"/>
    <cellStyle name="Warning Text 29 9 3" xfId="57304" xr:uid="{00000000-0005-0000-0000-000005E00000}"/>
    <cellStyle name="Warning Text 29 9 4" xfId="57305" xr:uid="{00000000-0005-0000-0000-000006E00000}"/>
    <cellStyle name="Warning Text 3" xfId="57306" xr:uid="{00000000-0005-0000-0000-000007E00000}"/>
    <cellStyle name="Warning Text 3 10" xfId="57307" xr:uid="{00000000-0005-0000-0000-000008E00000}"/>
    <cellStyle name="Warning Text 3 10 2" xfId="57308" xr:uid="{00000000-0005-0000-0000-000009E00000}"/>
    <cellStyle name="Warning Text 3 10 3" xfId="57309" xr:uid="{00000000-0005-0000-0000-00000AE00000}"/>
    <cellStyle name="Warning Text 3 11" xfId="57310" xr:uid="{00000000-0005-0000-0000-00000BE00000}"/>
    <cellStyle name="Warning Text 3 11 2" xfId="57311" xr:uid="{00000000-0005-0000-0000-00000CE00000}"/>
    <cellStyle name="Warning Text 3 11 3" xfId="57312" xr:uid="{00000000-0005-0000-0000-00000DE00000}"/>
    <cellStyle name="Warning Text 3 12" xfId="57313" xr:uid="{00000000-0005-0000-0000-00000EE00000}"/>
    <cellStyle name="Warning Text 3 12 2" xfId="57314" xr:uid="{00000000-0005-0000-0000-00000FE00000}"/>
    <cellStyle name="Warning Text 3 12 3" xfId="57315" xr:uid="{00000000-0005-0000-0000-000010E00000}"/>
    <cellStyle name="Warning Text 3 13" xfId="57316" xr:uid="{00000000-0005-0000-0000-000011E00000}"/>
    <cellStyle name="Warning Text 3 2" xfId="57317" xr:uid="{00000000-0005-0000-0000-000012E00000}"/>
    <cellStyle name="Warning Text 3 2 2" xfId="57318" xr:uid="{00000000-0005-0000-0000-000013E00000}"/>
    <cellStyle name="Warning Text 3 2 2 2" xfId="57319" xr:uid="{00000000-0005-0000-0000-000014E00000}"/>
    <cellStyle name="Warning Text 3 2 2 2 2" xfId="57320" xr:uid="{00000000-0005-0000-0000-000015E00000}"/>
    <cellStyle name="Warning Text 3 2 2 2 3" xfId="57321" xr:uid="{00000000-0005-0000-0000-000016E00000}"/>
    <cellStyle name="Warning Text 3 2 2 3" xfId="57322" xr:uid="{00000000-0005-0000-0000-000017E00000}"/>
    <cellStyle name="Warning Text 3 2 2 4" xfId="57323" xr:uid="{00000000-0005-0000-0000-000018E00000}"/>
    <cellStyle name="Warning Text 3 2 3" xfId="57324" xr:uid="{00000000-0005-0000-0000-000019E00000}"/>
    <cellStyle name="Warning Text 3 2 3 2" xfId="57325" xr:uid="{00000000-0005-0000-0000-00001AE00000}"/>
    <cellStyle name="Warning Text 3 2 3 2 2" xfId="57326" xr:uid="{00000000-0005-0000-0000-00001BE00000}"/>
    <cellStyle name="Warning Text 3 2 3 2 3" xfId="57327" xr:uid="{00000000-0005-0000-0000-00001CE00000}"/>
    <cellStyle name="Warning Text 3 2 3 3" xfId="57328" xr:uid="{00000000-0005-0000-0000-00001DE00000}"/>
    <cellStyle name="Warning Text 3 2 3 4" xfId="57329" xr:uid="{00000000-0005-0000-0000-00001EE00000}"/>
    <cellStyle name="Warning Text 3 2 4" xfId="57330" xr:uid="{00000000-0005-0000-0000-00001FE00000}"/>
    <cellStyle name="Warning Text 3 2 4 2" xfId="57331" xr:uid="{00000000-0005-0000-0000-000020E00000}"/>
    <cellStyle name="Warning Text 3 2 4 3" xfId="57332" xr:uid="{00000000-0005-0000-0000-000021E00000}"/>
    <cellStyle name="Warning Text 3 2 5" xfId="57333" xr:uid="{00000000-0005-0000-0000-000022E00000}"/>
    <cellStyle name="Warning Text 3 2 5 2" xfId="57334" xr:uid="{00000000-0005-0000-0000-000023E00000}"/>
    <cellStyle name="Warning Text 3 2 5 3" xfId="57335" xr:uid="{00000000-0005-0000-0000-000024E00000}"/>
    <cellStyle name="Warning Text 3 2 6" xfId="57336" xr:uid="{00000000-0005-0000-0000-000025E00000}"/>
    <cellStyle name="Warning Text 3 2 6 2" xfId="57337" xr:uid="{00000000-0005-0000-0000-000026E00000}"/>
    <cellStyle name="Warning Text 3 2 6 3" xfId="57338" xr:uid="{00000000-0005-0000-0000-000027E00000}"/>
    <cellStyle name="Warning Text 3 2 7" xfId="57339" xr:uid="{00000000-0005-0000-0000-000028E00000}"/>
    <cellStyle name="Warning Text 3 3" xfId="57340" xr:uid="{00000000-0005-0000-0000-000029E00000}"/>
    <cellStyle name="Warning Text 3 3 2" xfId="57341" xr:uid="{00000000-0005-0000-0000-00002AE00000}"/>
    <cellStyle name="Warning Text 3 3 2 2" xfId="57342" xr:uid="{00000000-0005-0000-0000-00002BE00000}"/>
    <cellStyle name="Warning Text 3 3 2 2 2" xfId="57343" xr:uid="{00000000-0005-0000-0000-00002CE00000}"/>
    <cellStyle name="Warning Text 3 3 2 2 3" xfId="57344" xr:uid="{00000000-0005-0000-0000-00002DE00000}"/>
    <cellStyle name="Warning Text 3 3 2 3" xfId="57345" xr:uid="{00000000-0005-0000-0000-00002EE00000}"/>
    <cellStyle name="Warning Text 3 3 2 4" xfId="57346" xr:uid="{00000000-0005-0000-0000-00002FE00000}"/>
    <cellStyle name="Warning Text 3 3 3" xfId="57347" xr:uid="{00000000-0005-0000-0000-000030E00000}"/>
    <cellStyle name="Warning Text 3 3 3 2" xfId="57348" xr:uid="{00000000-0005-0000-0000-000031E00000}"/>
    <cellStyle name="Warning Text 3 3 3 2 2" xfId="57349" xr:uid="{00000000-0005-0000-0000-000032E00000}"/>
    <cellStyle name="Warning Text 3 3 3 2 3" xfId="57350" xr:uid="{00000000-0005-0000-0000-000033E00000}"/>
    <cellStyle name="Warning Text 3 3 3 3" xfId="57351" xr:uid="{00000000-0005-0000-0000-000034E00000}"/>
    <cellStyle name="Warning Text 3 3 3 4" xfId="57352" xr:uid="{00000000-0005-0000-0000-000035E00000}"/>
    <cellStyle name="Warning Text 3 3 4" xfId="57353" xr:uid="{00000000-0005-0000-0000-000036E00000}"/>
    <cellStyle name="Warning Text 3 3 4 2" xfId="57354" xr:uid="{00000000-0005-0000-0000-000037E00000}"/>
    <cellStyle name="Warning Text 3 3 4 3" xfId="57355" xr:uid="{00000000-0005-0000-0000-000038E00000}"/>
    <cellStyle name="Warning Text 3 3 5" xfId="57356" xr:uid="{00000000-0005-0000-0000-000039E00000}"/>
    <cellStyle name="Warning Text 3 3 6" xfId="57357" xr:uid="{00000000-0005-0000-0000-00003AE00000}"/>
    <cellStyle name="Warning Text 3 4" xfId="57358" xr:uid="{00000000-0005-0000-0000-00003BE00000}"/>
    <cellStyle name="Warning Text 3 4 2" xfId="57359" xr:uid="{00000000-0005-0000-0000-00003CE00000}"/>
    <cellStyle name="Warning Text 3 4 2 2" xfId="57360" xr:uid="{00000000-0005-0000-0000-00003DE00000}"/>
    <cellStyle name="Warning Text 3 4 2 2 2" xfId="57361" xr:uid="{00000000-0005-0000-0000-00003EE00000}"/>
    <cellStyle name="Warning Text 3 4 2 2 3" xfId="57362" xr:uid="{00000000-0005-0000-0000-00003FE00000}"/>
    <cellStyle name="Warning Text 3 4 2 3" xfId="57363" xr:uid="{00000000-0005-0000-0000-000040E00000}"/>
    <cellStyle name="Warning Text 3 4 2 4" xfId="57364" xr:uid="{00000000-0005-0000-0000-000041E00000}"/>
    <cellStyle name="Warning Text 3 4 3" xfId="57365" xr:uid="{00000000-0005-0000-0000-000042E00000}"/>
    <cellStyle name="Warning Text 3 4 3 2" xfId="57366" xr:uid="{00000000-0005-0000-0000-000043E00000}"/>
    <cellStyle name="Warning Text 3 4 3 2 2" xfId="57367" xr:uid="{00000000-0005-0000-0000-000044E00000}"/>
    <cellStyle name="Warning Text 3 4 3 2 3" xfId="57368" xr:uid="{00000000-0005-0000-0000-000045E00000}"/>
    <cellStyle name="Warning Text 3 4 3 3" xfId="57369" xr:uid="{00000000-0005-0000-0000-000046E00000}"/>
    <cellStyle name="Warning Text 3 4 3 4" xfId="57370" xr:uid="{00000000-0005-0000-0000-000047E00000}"/>
    <cellStyle name="Warning Text 3 4 4" xfId="57371" xr:uid="{00000000-0005-0000-0000-000048E00000}"/>
    <cellStyle name="Warning Text 3 4 4 2" xfId="57372" xr:uid="{00000000-0005-0000-0000-000049E00000}"/>
    <cellStyle name="Warning Text 3 4 4 3" xfId="57373" xr:uid="{00000000-0005-0000-0000-00004AE00000}"/>
    <cellStyle name="Warning Text 3 4 5" xfId="57374" xr:uid="{00000000-0005-0000-0000-00004BE00000}"/>
    <cellStyle name="Warning Text 3 4 6" xfId="57375" xr:uid="{00000000-0005-0000-0000-00004CE00000}"/>
    <cellStyle name="Warning Text 3 5" xfId="57376" xr:uid="{00000000-0005-0000-0000-00004DE00000}"/>
    <cellStyle name="Warning Text 3 5 2" xfId="57377" xr:uid="{00000000-0005-0000-0000-00004EE00000}"/>
    <cellStyle name="Warning Text 3 5 2 2" xfId="57378" xr:uid="{00000000-0005-0000-0000-00004FE00000}"/>
    <cellStyle name="Warning Text 3 5 2 2 2" xfId="57379" xr:uid="{00000000-0005-0000-0000-000050E00000}"/>
    <cellStyle name="Warning Text 3 5 2 2 3" xfId="57380" xr:uid="{00000000-0005-0000-0000-000051E00000}"/>
    <cellStyle name="Warning Text 3 5 2 3" xfId="57381" xr:uid="{00000000-0005-0000-0000-000052E00000}"/>
    <cellStyle name="Warning Text 3 5 2 4" xfId="57382" xr:uid="{00000000-0005-0000-0000-000053E00000}"/>
    <cellStyle name="Warning Text 3 5 3" xfId="57383" xr:uid="{00000000-0005-0000-0000-000054E00000}"/>
    <cellStyle name="Warning Text 3 5 3 2" xfId="57384" xr:uid="{00000000-0005-0000-0000-000055E00000}"/>
    <cellStyle name="Warning Text 3 5 3 2 2" xfId="57385" xr:uid="{00000000-0005-0000-0000-000056E00000}"/>
    <cellStyle name="Warning Text 3 5 3 2 3" xfId="57386" xr:uid="{00000000-0005-0000-0000-000057E00000}"/>
    <cellStyle name="Warning Text 3 5 3 3" xfId="57387" xr:uid="{00000000-0005-0000-0000-000058E00000}"/>
    <cellStyle name="Warning Text 3 5 3 4" xfId="57388" xr:uid="{00000000-0005-0000-0000-000059E00000}"/>
    <cellStyle name="Warning Text 3 5 4" xfId="57389" xr:uid="{00000000-0005-0000-0000-00005AE00000}"/>
    <cellStyle name="Warning Text 3 5 4 2" xfId="57390" xr:uid="{00000000-0005-0000-0000-00005BE00000}"/>
    <cellStyle name="Warning Text 3 5 4 2 2" xfId="57391" xr:uid="{00000000-0005-0000-0000-00005CE00000}"/>
    <cellStyle name="Warning Text 3 5 4 2 3" xfId="57392" xr:uid="{00000000-0005-0000-0000-00005DE00000}"/>
    <cellStyle name="Warning Text 3 5 4 3" xfId="57393" xr:uid="{00000000-0005-0000-0000-00005EE00000}"/>
    <cellStyle name="Warning Text 3 5 4 4" xfId="57394" xr:uid="{00000000-0005-0000-0000-00005FE00000}"/>
    <cellStyle name="Warning Text 3 5 5" xfId="57395" xr:uid="{00000000-0005-0000-0000-000060E00000}"/>
    <cellStyle name="Warning Text 3 5 5 2" xfId="57396" xr:uid="{00000000-0005-0000-0000-000061E00000}"/>
    <cellStyle name="Warning Text 3 5 5 3" xfId="57397" xr:uid="{00000000-0005-0000-0000-000062E00000}"/>
    <cellStyle name="Warning Text 3 5 6" xfId="57398" xr:uid="{00000000-0005-0000-0000-000063E00000}"/>
    <cellStyle name="Warning Text 3 5 7" xfId="57399" xr:uid="{00000000-0005-0000-0000-000064E00000}"/>
    <cellStyle name="Warning Text 3 6" xfId="57400" xr:uid="{00000000-0005-0000-0000-000065E00000}"/>
    <cellStyle name="Warning Text 3 6 2" xfId="57401" xr:uid="{00000000-0005-0000-0000-000066E00000}"/>
    <cellStyle name="Warning Text 3 6 2 2" xfId="57402" xr:uid="{00000000-0005-0000-0000-000067E00000}"/>
    <cellStyle name="Warning Text 3 6 2 2 2" xfId="57403" xr:uid="{00000000-0005-0000-0000-000068E00000}"/>
    <cellStyle name="Warning Text 3 6 2 2 3" xfId="57404" xr:uid="{00000000-0005-0000-0000-000069E00000}"/>
    <cellStyle name="Warning Text 3 6 2 3" xfId="57405" xr:uid="{00000000-0005-0000-0000-00006AE00000}"/>
    <cellStyle name="Warning Text 3 6 2 4" xfId="57406" xr:uid="{00000000-0005-0000-0000-00006BE00000}"/>
    <cellStyle name="Warning Text 3 6 3" xfId="57407" xr:uid="{00000000-0005-0000-0000-00006CE00000}"/>
    <cellStyle name="Warning Text 3 6 3 2" xfId="57408" xr:uid="{00000000-0005-0000-0000-00006DE00000}"/>
    <cellStyle name="Warning Text 3 6 3 2 2" xfId="57409" xr:uid="{00000000-0005-0000-0000-00006EE00000}"/>
    <cellStyle name="Warning Text 3 6 3 2 3" xfId="57410" xr:uid="{00000000-0005-0000-0000-00006FE00000}"/>
    <cellStyle name="Warning Text 3 6 3 3" xfId="57411" xr:uid="{00000000-0005-0000-0000-000070E00000}"/>
    <cellStyle name="Warning Text 3 6 3 4" xfId="57412" xr:uid="{00000000-0005-0000-0000-000071E00000}"/>
    <cellStyle name="Warning Text 3 6 4" xfId="57413" xr:uid="{00000000-0005-0000-0000-000072E00000}"/>
    <cellStyle name="Warning Text 3 6 4 2" xfId="57414" xr:uid="{00000000-0005-0000-0000-000073E00000}"/>
    <cellStyle name="Warning Text 3 6 4 3" xfId="57415" xr:uid="{00000000-0005-0000-0000-000074E00000}"/>
    <cellStyle name="Warning Text 3 6 5" xfId="57416" xr:uid="{00000000-0005-0000-0000-000075E00000}"/>
    <cellStyle name="Warning Text 3 6 6" xfId="57417" xr:uid="{00000000-0005-0000-0000-000076E00000}"/>
    <cellStyle name="Warning Text 3 7" xfId="57418" xr:uid="{00000000-0005-0000-0000-000077E00000}"/>
    <cellStyle name="Warning Text 3 7 2" xfId="57419" xr:uid="{00000000-0005-0000-0000-000078E00000}"/>
    <cellStyle name="Warning Text 3 7 2 2" xfId="57420" xr:uid="{00000000-0005-0000-0000-000079E00000}"/>
    <cellStyle name="Warning Text 3 7 2 3" xfId="57421" xr:uid="{00000000-0005-0000-0000-00007AE00000}"/>
    <cellStyle name="Warning Text 3 7 3" xfId="57422" xr:uid="{00000000-0005-0000-0000-00007BE00000}"/>
    <cellStyle name="Warning Text 3 7 4" xfId="57423" xr:uid="{00000000-0005-0000-0000-00007CE00000}"/>
    <cellStyle name="Warning Text 3 8" xfId="57424" xr:uid="{00000000-0005-0000-0000-00007DE00000}"/>
    <cellStyle name="Warning Text 3 8 2" xfId="57425" xr:uid="{00000000-0005-0000-0000-00007EE00000}"/>
    <cellStyle name="Warning Text 3 8 2 2" xfId="57426" xr:uid="{00000000-0005-0000-0000-00007FE00000}"/>
    <cellStyle name="Warning Text 3 8 2 3" xfId="57427" xr:uid="{00000000-0005-0000-0000-000080E00000}"/>
    <cellStyle name="Warning Text 3 8 3" xfId="57428" xr:uid="{00000000-0005-0000-0000-000081E00000}"/>
    <cellStyle name="Warning Text 3 8 4" xfId="57429" xr:uid="{00000000-0005-0000-0000-000082E00000}"/>
    <cellStyle name="Warning Text 3 9" xfId="57430" xr:uid="{00000000-0005-0000-0000-000083E00000}"/>
    <cellStyle name="Warning Text 3 9 2" xfId="57431" xr:uid="{00000000-0005-0000-0000-000084E00000}"/>
    <cellStyle name="Warning Text 3 9 2 2" xfId="57432" xr:uid="{00000000-0005-0000-0000-000085E00000}"/>
    <cellStyle name="Warning Text 3 9 2 3" xfId="57433" xr:uid="{00000000-0005-0000-0000-000086E00000}"/>
    <cellStyle name="Warning Text 3 9 3" xfId="57434" xr:uid="{00000000-0005-0000-0000-000087E00000}"/>
    <cellStyle name="Warning Text 3 9 4" xfId="57435" xr:uid="{00000000-0005-0000-0000-000088E00000}"/>
    <cellStyle name="Warning Text 30" xfId="57436" xr:uid="{00000000-0005-0000-0000-000089E00000}"/>
    <cellStyle name="Warning Text 30 10" xfId="57437" xr:uid="{00000000-0005-0000-0000-00008AE00000}"/>
    <cellStyle name="Warning Text 30 10 2" xfId="57438" xr:uid="{00000000-0005-0000-0000-00008BE00000}"/>
    <cellStyle name="Warning Text 30 10 3" xfId="57439" xr:uid="{00000000-0005-0000-0000-00008CE00000}"/>
    <cellStyle name="Warning Text 30 11" xfId="57440" xr:uid="{00000000-0005-0000-0000-00008DE00000}"/>
    <cellStyle name="Warning Text 30 11 2" xfId="57441" xr:uid="{00000000-0005-0000-0000-00008EE00000}"/>
    <cellStyle name="Warning Text 30 11 3" xfId="57442" xr:uid="{00000000-0005-0000-0000-00008FE00000}"/>
    <cellStyle name="Warning Text 30 12" xfId="57443" xr:uid="{00000000-0005-0000-0000-000090E00000}"/>
    <cellStyle name="Warning Text 30 12 2" xfId="57444" xr:uid="{00000000-0005-0000-0000-000091E00000}"/>
    <cellStyle name="Warning Text 30 12 3" xfId="57445" xr:uid="{00000000-0005-0000-0000-000092E00000}"/>
    <cellStyle name="Warning Text 30 13" xfId="57446" xr:uid="{00000000-0005-0000-0000-000093E00000}"/>
    <cellStyle name="Warning Text 30 2" xfId="57447" xr:uid="{00000000-0005-0000-0000-000094E00000}"/>
    <cellStyle name="Warning Text 30 2 2" xfId="57448" xr:uid="{00000000-0005-0000-0000-000095E00000}"/>
    <cellStyle name="Warning Text 30 2 2 2" xfId="57449" xr:uid="{00000000-0005-0000-0000-000096E00000}"/>
    <cellStyle name="Warning Text 30 2 2 2 2" xfId="57450" xr:uid="{00000000-0005-0000-0000-000097E00000}"/>
    <cellStyle name="Warning Text 30 2 2 2 3" xfId="57451" xr:uid="{00000000-0005-0000-0000-000098E00000}"/>
    <cellStyle name="Warning Text 30 2 2 3" xfId="57452" xr:uid="{00000000-0005-0000-0000-000099E00000}"/>
    <cellStyle name="Warning Text 30 2 2 4" xfId="57453" xr:uid="{00000000-0005-0000-0000-00009AE00000}"/>
    <cellStyle name="Warning Text 30 2 3" xfId="57454" xr:uid="{00000000-0005-0000-0000-00009BE00000}"/>
    <cellStyle name="Warning Text 30 2 3 2" xfId="57455" xr:uid="{00000000-0005-0000-0000-00009CE00000}"/>
    <cellStyle name="Warning Text 30 2 3 2 2" xfId="57456" xr:uid="{00000000-0005-0000-0000-00009DE00000}"/>
    <cellStyle name="Warning Text 30 2 3 2 3" xfId="57457" xr:uid="{00000000-0005-0000-0000-00009EE00000}"/>
    <cellStyle name="Warning Text 30 2 3 3" xfId="57458" xr:uid="{00000000-0005-0000-0000-00009FE00000}"/>
    <cellStyle name="Warning Text 30 2 3 4" xfId="57459" xr:uid="{00000000-0005-0000-0000-0000A0E00000}"/>
    <cellStyle name="Warning Text 30 2 4" xfId="57460" xr:uid="{00000000-0005-0000-0000-0000A1E00000}"/>
    <cellStyle name="Warning Text 30 2 4 2" xfId="57461" xr:uid="{00000000-0005-0000-0000-0000A2E00000}"/>
    <cellStyle name="Warning Text 30 2 4 3" xfId="57462" xr:uid="{00000000-0005-0000-0000-0000A3E00000}"/>
    <cellStyle name="Warning Text 30 2 5" xfId="57463" xr:uid="{00000000-0005-0000-0000-0000A4E00000}"/>
    <cellStyle name="Warning Text 30 2 5 2" xfId="57464" xr:uid="{00000000-0005-0000-0000-0000A5E00000}"/>
    <cellStyle name="Warning Text 30 2 5 3" xfId="57465" xr:uid="{00000000-0005-0000-0000-0000A6E00000}"/>
    <cellStyle name="Warning Text 30 2 6" xfId="57466" xr:uid="{00000000-0005-0000-0000-0000A7E00000}"/>
    <cellStyle name="Warning Text 30 2 7" xfId="57467" xr:uid="{00000000-0005-0000-0000-0000A8E00000}"/>
    <cellStyle name="Warning Text 30 3" xfId="57468" xr:uid="{00000000-0005-0000-0000-0000A9E00000}"/>
    <cellStyle name="Warning Text 30 3 2" xfId="57469" xr:uid="{00000000-0005-0000-0000-0000AAE00000}"/>
    <cellStyle name="Warning Text 30 3 2 2" xfId="57470" xr:uid="{00000000-0005-0000-0000-0000ABE00000}"/>
    <cellStyle name="Warning Text 30 3 2 2 2" xfId="57471" xr:uid="{00000000-0005-0000-0000-0000ACE00000}"/>
    <cellStyle name="Warning Text 30 3 2 2 3" xfId="57472" xr:uid="{00000000-0005-0000-0000-0000ADE00000}"/>
    <cellStyle name="Warning Text 30 3 2 3" xfId="57473" xr:uid="{00000000-0005-0000-0000-0000AEE00000}"/>
    <cellStyle name="Warning Text 30 3 2 4" xfId="57474" xr:uid="{00000000-0005-0000-0000-0000AFE00000}"/>
    <cellStyle name="Warning Text 30 3 3" xfId="57475" xr:uid="{00000000-0005-0000-0000-0000B0E00000}"/>
    <cellStyle name="Warning Text 30 3 3 2" xfId="57476" xr:uid="{00000000-0005-0000-0000-0000B1E00000}"/>
    <cellStyle name="Warning Text 30 3 3 2 2" xfId="57477" xr:uid="{00000000-0005-0000-0000-0000B2E00000}"/>
    <cellStyle name="Warning Text 30 3 3 2 3" xfId="57478" xr:uid="{00000000-0005-0000-0000-0000B3E00000}"/>
    <cellStyle name="Warning Text 30 3 3 3" xfId="57479" xr:uid="{00000000-0005-0000-0000-0000B4E00000}"/>
    <cellStyle name="Warning Text 30 3 3 4" xfId="57480" xr:uid="{00000000-0005-0000-0000-0000B5E00000}"/>
    <cellStyle name="Warning Text 30 3 4" xfId="57481" xr:uid="{00000000-0005-0000-0000-0000B6E00000}"/>
    <cellStyle name="Warning Text 30 3 4 2" xfId="57482" xr:uid="{00000000-0005-0000-0000-0000B7E00000}"/>
    <cellStyle name="Warning Text 30 3 4 3" xfId="57483" xr:uid="{00000000-0005-0000-0000-0000B8E00000}"/>
    <cellStyle name="Warning Text 30 3 5" xfId="57484" xr:uid="{00000000-0005-0000-0000-0000B9E00000}"/>
    <cellStyle name="Warning Text 30 3 6" xfId="57485" xr:uid="{00000000-0005-0000-0000-0000BAE00000}"/>
    <cellStyle name="Warning Text 30 4" xfId="57486" xr:uid="{00000000-0005-0000-0000-0000BBE00000}"/>
    <cellStyle name="Warning Text 30 4 2" xfId="57487" xr:uid="{00000000-0005-0000-0000-0000BCE00000}"/>
    <cellStyle name="Warning Text 30 4 2 2" xfId="57488" xr:uid="{00000000-0005-0000-0000-0000BDE00000}"/>
    <cellStyle name="Warning Text 30 4 2 2 2" xfId="57489" xr:uid="{00000000-0005-0000-0000-0000BEE00000}"/>
    <cellStyle name="Warning Text 30 4 2 2 3" xfId="57490" xr:uid="{00000000-0005-0000-0000-0000BFE00000}"/>
    <cellStyle name="Warning Text 30 4 2 3" xfId="57491" xr:uid="{00000000-0005-0000-0000-0000C0E00000}"/>
    <cellStyle name="Warning Text 30 4 2 4" xfId="57492" xr:uid="{00000000-0005-0000-0000-0000C1E00000}"/>
    <cellStyle name="Warning Text 30 4 3" xfId="57493" xr:uid="{00000000-0005-0000-0000-0000C2E00000}"/>
    <cellStyle name="Warning Text 30 4 3 2" xfId="57494" xr:uid="{00000000-0005-0000-0000-0000C3E00000}"/>
    <cellStyle name="Warning Text 30 4 3 2 2" xfId="57495" xr:uid="{00000000-0005-0000-0000-0000C4E00000}"/>
    <cellStyle name="Warning Text 30 4 3 2 3" xfId="57496" xr:uid="{00000000-0005-0000-0000-0000C5E00000}"/>
    <cellStyle name="Warning Text 30 4 3 3" xfId="57497" xr:uid="{00000000-0005-0000-0000-0000C6E00000}"/>
    <cellStyle name="Warning Text 30 4 3 4" xfId="57498" xr:uid="{00000000-0005-0000-0000-0000C7E00000}"/>
    <cellStyle name="Warning Text 30 4 4" xfId="57499" xr:uid="{00000000-0005-0000-0000-0000C8E00000}"/>
    <cellStyle name="Warning Text 30 4 4 2" xfId="57500" xr:uid="{00000000-0005-0000-0000-0000C9E00000}"/>
    <cellStyle name="Warning Text 30 4 4 3" xfId="57501" xr:uid="{00000000-0005-0000-0000-0000CAE00000}"/>
    <cellStyle name="Warning Text 30 4 5" xfId="57502" xr:uid="{00000000-0005-0000-0000-0000CBE00000}"/>
    <cellStyle name="Warning Text 30 4 6" xfId="57503" xr:uid="{00000000-0005-0000-0000-0000CCE00000}"/>
    <cellStyle name="Warning Text 30 5" xfId="57504" xr:uid="{00000000-0005-0000-0000-0000CDE00000}"/>
    <cellStyle name="Warning Text 30 5 2" xfId="57505" xr:uid="{00000000-0005-0000-0000-0000CEE00000}"/>
    <cellStyle name="Warning Text 30 5 2 2" xfId="57506" xr:uid="{00000000-0005-0000-0000-0000CFE00000}"/>
    <cellStyle name="Warning Text 30 5 2 2 2" xfId="57507" xr:uid="{00000000-0005-0000-0000-0000D0E00000}"/>
    <cellStyle name="Warning Text 30 5 2 2 3" xfId="57508" xr:uid="{00000000-0005-0000-0000-0000D1E00000}"/>
    <cellStyle name="Warning Text 30 5 2 3" xfId="57509" xr:uid="{00000000-0005-0000-0000-0000D2E00000}"/>
    <cellStyle name="Warning Text 30 5 2 4" xfId="57510" xr:uid="{00000000-0005-0000-0000-0000D3E00000}"/>
    <cellStyle name="Warning Text 30 5 3" xfId="57511" xr:uid="{00000000-0005-0000-0000-0000D4E00000}"/>
    <cellStyle name="Warning Text 30 5 3 2" xfId="57512" xr:uid="{00000000-0005-0000-0000-0000D5E00000}"/>
    <cellStyle name="Warning Text 30 5 3 2 2" xfId="57513" xr:uid="{00000000-0005-0000-0000-0000D6E00000}"/>
    <cellStyle name="Warning Text 30 5 3 2 3" xfId="57514" xr:uid="{00000000-0005-0000-0000-0000D7E00000}"/>
    <cellStyle name="Warning Text 30 5 3 3" xfId="57515" xr:uid="{00000000-0005-0000-0000-0000D8E00000}"/>
    <cellStyle name="Warning Text 30 5 3 4" xfId="57516" xr:uid="{00000000-0005-0000-0000-0000D9E00000}"/>
    <cellStyle name="Warning Text 30 5 4" xfId="57517" xr:uid="{00000000-0005-0000-0000-0000DAE00000}"/>
    <cellStyle name="Warning Text 30 5 4 2" xfId="57518" xr:uid="{00000000-0005-0000-0000-0000DBE00000}"/>
    <cellStyle name="Warning Text 30 5 4 2 2" xfId="57519" xr:uid="{00000000-0005-0000-0000-0000DCE00000}"/>
    <cellStyle name="Warning Text 30 5 4 2 3" xfId="57520" xr:uid="{00000000-0005-0000-0000-0000DDE00000}"/>
    <cellStyle name="Warning Text 30 5 4 3" xfId="57521" xr:uid="{00000000-0005-0000-0000-0000DEE00000}"/>
    <cellStyle name="Warning Text 30 5 4 4" xfId="57522" xr:uid="{00000000-0005-0000-0000-0000DFE00000}"/>
    <cellStyle name="Warning Text 30 5 5" xfId="57523" xr:uid="{00000000-0005-0000-0000-0000E0E00000}"/>
    <cellStyle name="Warning Text 30 5 5 2" xfId="57524" xr:uid="{00000000-0005-0000-0000-0000E1E00000}"/>
    <cellStyle name="Warning Text 30 5 5 3" xfId="57525" xr:uid="{00000000-0005-0000-0000-0000E2E00000}"/>
    <cellStyle name="Warning Text 30 5 6" xfId="57526" xr:uid="{00000000-0005-0000-0000-0000E3E00000}"/>
    <cellStyle name="Warning Text 30 5 7" xfId="57527" xr:uid="{00000000-0005-0000-0000-0000E4E00000}"/>
    <cellStyle name="Warning Text 30 6" xfId="57528" xr:uid="{00000000-0005-0000-0000-0000E5E00000}"/>
    <cellStyle name="Warning Text 30 6 2" xfId="57529" xr:uid="{00000000-0005-0000-0000-0000E6E00000}"/>
    <cellStyle name="Warning Text 30 6 2 2" xfId="57530" xr:uid="{00000000-0005-0000-0000-0000E7E00000}"/>
    <cellStyle name="Warning Text 30 6 2 2 2" xfId="57531" xr:uid="{00000000-0005-0000-0000-0000E8E00000}"/>
    <cellStyle name="Warning Text 30 6 2 2 3" xfId="57532" xr:uid="{00000000-0005-0000-0000-0000E9E00000}"/>
    <cellStyle name="Warning Text 30 6 2 3" xfId="57533" xr:uid="{00000000-0005-0000-0000-0000EAE00000}"/>
    <cellStyle name="Warning Text 30 6 2 4" xfId="57534" xr:uid="{00000000-0005-0000-0000-0000EBE00000}"/>
    <cellStyle name="Warning Text 30 6 3" xfId="57535" xr:uid="{00000000-0005-0000-0000-0000ECE00000}"/>
    <cellStyle name="Warning Text 30 6 3 2" xfId="57536" xr:uid="{00000000-0005-0000-0000-0000EDE00000}"/>
    <cellStyle name="Warning Text 30 6 3 2 2" xfId="57537" xr:uid="{00000000-0005-0000-0000-0000EEE00000}"/>
    <cellStyle name="Warning Text 30 6 3 2 3" xfId="57538" xr:uid="{00000000-0005-0000-0000-0000EFE00000}"/>
    <cellStyle name="Warning Text 30 6 3 3" xfId="57539" xr:uid="{00000000-0005-0000-0000-0000F0E00000}"/>
    <cellStyle name="Warning Text 30 6 3 4" xfId="57540" xr:uid="{00000000-0005-0000-0000-0000F1E00000}"/>
    <cellStyle name="Warning Text 30 6 4" xfId="57541" xr:uid="{00000000-0005-0000-0000-0000F2E00000}"/>
    <cellStyle name="Warning Text 30 6 4 2" xfId="57542" xr:uid="{00000000-0005-0000-0000-0000F3E00000}"/>
    <cellStyle name="Warning Text 30 6 4 3" xfId="57543" xr:uid="{00000000-0005-0000-0000-0000F4E00000}"/>
    <cellStyle name="Warning Text 30 6 5" xfId="57544" xr:uid="{00000000-0005-0000-0000-0000F5E00000}"/>
    <cellStyle name="Warning Text 30 6 6" xfId="57545" xr:uid="{00000000-0005-0000-0000-0000F6E00000}"/>
    <cellStyle name="Warning Text 30 7" xfId="57546" xr:uid="{00000000-0005-0000-0000-0000F7E00000}"/>
    <cellStyle name="Warning Text 30 7 2" xfId="57547" xr:uid="{00000000-0005-0000-0000-0000F8E00000}"/>
    <cellStyle name="Warning Text 30 7 2 2" xfId="57548" xr:uid="{00000000-0005-0000-0000-0000F9E00000}"/>
    <cellStyle name="Warning Text 30 7 2 3" xfId="57549" xr:uid="{00000000-0005-0000-0000-0000FAE00000}"/>
    <cellStyle name="Warning Text 30 7 3" xfId="57550" xr:uid="{00000000-0005-0000-0000-0000FBE00000}"/>
    <cellStyle name="Warning Text 30 7 4" xfId="57551" xr:uid="{00000000-0005-0000-0000-0000FCE00000}"/>
    <cellStyle name="Warning Text 30 8" xfId="57552" xr:uid="{00000000-0005-0000-0000-0000FDE00000}"/>
    <cellStyle name="Warning Text 30 8 2" xfId="57553" xr:uid="{00000000-0005-0000-0000-0000FEE00000}"/>
    <cellStyle name="Warning Text 30 8 2 2" xfId="57554" xr:uid="{00000000-0005-0000-0000-0000FFE00000}"/>
    <cellStyle name="Warning Text 30 8 2 3" xfId="57555" xr:uid="{00000000-0005-0000-0000-000000E10000}"/>
    <cellStyle name="Warning Text 30 8 3" xfId="57556" xr:uid="{00000000-0005-0000-0000-000001E10000}"/>
    <cellStyle name="Warning Text 30 8 4" xfId="57557" xr:uid="{00000000-0005-0000-0000-000002E10000}"/>
    <cellStyle name="Warning Text 30 9" xfId="57558" xr:uid="{00000000-0005-0000-0000-000003E10000}"/>
    <cellStyle name="Warning Text 30 9 2" xfId="57559" xr:uid="{00000000-0005-0000-0000-000004E10000}"/>
    <cellStyle name="Warning Text 30 9 2 2" xfId="57560" xr:uid="{00000000-0005-0000-0000-000005E10000}"/>
    <cellStyle name="Warning Text 30 9 2 3" xfId="57561" xr:uid="{00000000-0005-0000-0000-000006E10000}"/>
    <cellStyle name="Warning Text 30 9 3" xfId="57562" xr:uid="{00000000-0005-0000-0000-000007E10000}"/>
    <cellStyle name="Warning Text 30 9 4" xfId="57563" xr:uid="{00000000-0005-0000-0000-000008E10000}"/>
    <cellStyle name="Warning Text 31" xfId="57564" xr:uid="{00000000-0005-0000-0000-000009E10000}"/>
    <cellStyle name="Warning Text 31 10" xfId="57565" xr:uid="{00000000-0005-0000-0000-00000AE10000}"/>
    <cellStyle name="Warning Text 31 10 2" xfId="57566" xr:uid="{00000000-0005-0000-0000-00000BE10000}"/>
    <cellStyle name="Warning Text 31 10 3" xfId="57567" xr:uid="{00000000-0005-0000-0000-00000CE10000}"/>
    <cellStyle name="Warning Text 31 11" xfId="57568" xr:uid="{00000000-0005-0000-0000-00000DE10000}"/>
    <cellStyle name="Warning Text 31 11 2" xfId="57569" xr:uid="{00000000-0005-0000-0000-00000EE10000}"/>
    <cellStyle name="Warning Text 31 11 3" xfId="57570" xr:uid="{00000000-0005-0000-0000-00000FE10000}"/>
    <cellStyle name="Warning Text 31 12" xfId="57571" xr:uid="{00000000-0005-0000-0000-000010E10000}"/>
    <cellStyle name="Warning Text 31 12 2" xfId="57572" xr:uid="{00000000-0005-0000-0000-000011E10000}"/>
    <cellStyle name="Warning Text 31 12 3" xfId="57573" xr:uid="{00000000-0005-0000-0000-000012E10000}"/>
    <cellStyle name="Warning Text 31 13" xfId="57574" xr:uid="{00000000-0005-0000-0000-000013E10000}"/>
    <cellStyle name="Warning Text 31 2" xfId="57575" xr:uid="{00000000-0005-0000-0000-000014E10000}"/>
    <cellStyle name="Warning Text 31 2 2" xfId="57576" xr:uid="{00000000-0005-0000-0000-000015E10000}"/>
    <cellStyle name="Warning Text 31 2 2 2" xfId="57577" xr:uid="{00000000-0005-0000-0000-000016E10000}"/>
    <cellStyle name="Warning Text 31 2 2 2 2" xfId="57578" xr:uid="{00000000-0005-0000-0000-000017E10000}"/>
    <cellStyle name="Warning Text 31 2 2 2 3" xfId="57579" xr:uid="{00000000-0005-0000-0000-000018E10000}"/>
    <cellStyle name="Warning Text 31 2 2 3" xfId="57580" xr:uid="{00000000-0005-0000-0000-000019E10000}"/>
    <cellStyle name="Warning Text 31 2 2 4" xfId="57581" xr:uid="{00000000-0005-0000-0000-00001AE10000}"/>
    <cellStyle name="Warning Text 31 2 3" xfId="57582" xr:uid="{00000000-0005-0000-0000-00001BE10000}"/>
    <cellStyle name="Warning Text 31 2 3 2" xfId="57583" xr:uid="{00000000-0005-0000-0000-00001CE10000}"/>
    <cellStyle name="Warning Text 31 2 3 2 2" xfId="57584" xr:uid="{00000000-0005-0000-0000-00001DE10000}"/>
    <cellStyle name="Warning Text 31 2 3 2 3" xfId="57585" xr:uid="{00000000-0005-0000-0000-00001EE10000}"/>
    <cellStyle name="Warning Text 31 2 3 3" xfId="57586" xr:uid="{00000000-0005-0000-0000-00001FE10000}"/>
    <cellStyle name="Warning Text 31 2 3 4" xfId="57587" xr:uid="{00000000-0005-0000-0000-000020E10000}"/>
    <cellStyle name="Warning Text 31 2 4" xfId="57588" xr:uid="{00000000-0005-0000-0000-000021E10000}"/>
    <cellStyle name="Warning Text 31 2 4 2" xfId="57589" xr:uid="{00000000-0005-0000-0000-000022E10000}"/>
    <cellStyle name="Warning Text 31 2 4 3" xfId="57590" xr:uid="{00000000-0005-0000-0000-000023E10000}"/>
    <cellStyle name="Warning Text 31 2 5" xfId="57591" xr:uid="{00000000-0005-0000-0000-000024E10000}"/>
    <cellStyle name="Warning Text 31 2 5 2" xfId="57592" xr:uid="{00000000-0005-0000-0000-000025E10000}"/>
    <cellStyle name="Warning Text 31 2 5 3" xfId="57593" xr:uid="{00000000-0005-0000-0000-000026E10000}"/>
    <cellStyle name="Warning Text 31 2 6" xfId="57594" xr:uid="{00000000-0005-0000-0000-000027E10000}"/>
    <cellStyle name="Warning Text 31 2 7" xfId="57595" xr:uid="{00000000-0005-0000-0000-000028E10000}"/>
    <cellStyle name="Warning Text 31 3" xfId="57596" xr:uid="{00000000-0005-0000-0000-000029E10000}"/>
    <cellStyle name="Warning Text 31 3 2" xfId="57597" xr:uid="{00000000-0005-0000-0000-00002AE10000}"/>
    <cellStyle name="Warning Text 31 3 2 2" xfId="57598" xr:uid="{00000000-0005-0000-0000-00002BE10000}"/>
    <cellStyle name="Warning Text 31 3 2 2 2" xfId="57599" xr:uid="{00000000-0005-0000-0000-00002CE10000}"/>
    <cellStyle name="Warning Text 31 3 2 2 3" xfId="57600" xr:uid="{00000000-0005-0000-0000-00002DE10000}"/>
    <cellStyle name="Warning Text 31 3 2 3" xfId="57601" xr:uid="{00000000-0005-0000-0000-00002EE10000}"/>
    <cellStyle name="Warning Text 31 3 2 4" xfId="57602" xr:uid="{00000000-0005-0000-0000-00002FE10000}"/>
    <cellStyle name="Warning Text 31 3 3" xfId="57603" xr:uid="{00000000-0005-0000-0000-000030E10000}"/>
    <cellStyle name="Warning Text 31 3 3 2" xfId="57604" xr:uid="{00000000-0005-0000-0000-000031E10000}"/>
    <cellStyle name="Warning Text 31 3 3 2 2" xfId="57605" xr:uid="{00000000-0005-0000-0000-000032E10000}"/>
    <cellStyle name="Warning Text 31 3 3 2 3" xfId="57606" xr:uid="{00000000-0005-0000-0000-000033E10000}"/>
    <cellStyle name="Warning Text 31 3 3 3" xfId="57607" xr:uid="{00000000-0005-0000-0000-000034E10000}"/>
    <cellStyle name="Warning Text 31 3 3 4" xfId="57608" xr:uid="{00000000-0005-0000-0000-000035E10000}"/>
    <cellStyle name="Warning Text 31 3 4" xfId="57609" xr:uid="{00000000-0005-0000-0000-000036E10000}"/>
    <cellStyle name="Warning Text 31 3 4 2" xfId="57610" xr:uid="{00000000-0005-0000-0000-000037E10000}"/>
    <cellStyle name="Warning Text 31 3 4 3" xfId="57611" xr:uid="{00000000-0005-0000-0000-000038E10000}"/>
    <cellStyle name="Warning Text 31 3 5" xfId="57612" xr:uid="{00000000-0005-0000-0000-000039E10000}"/>
    <cellStyle name="Warning Text 31 3 6" xfId="57613" xr:uid="{00000000-0005-0000-0000-00003AE10000}"/>
    <cellStyle name="Warning Text 31 4" xfId="57614" xr:uid="{00000000-0005-0000-0000-00003BE10000}"/>
    <cellStyle name="Warning Text 31 4 2" xfId="57615" xr:uid="{00000000-0005-0000-0000-00003CE10000}"/>
    <cellStyle name="Warning Text 31 4 2 2" xfId="57616" xr:uid="{00000000-0005-0000-0000-00003DE10000}"/>
    <cellStyle name="Warning Text 31 4 2 2 2" xfId="57617" xr:uid="{00000000-0005-0000-0000-00003EE10000}"/>
    <cellStyle name="Warning Text 31 4 2 2 3" xfId="57618" xr:uid="{00000000-0005-0000-0000-00003FE10000}"/>
    <cellStyle name="Warning Text 31 4 2 3" xfId="57619" xr:uid="{00000000-0005-0000-0000-000040E10000}"/>
    <cellStyle name="Warning Text 31 4 2 4" xfId="57620" xr:uid="{00000000-0005-0000-0000-000041E10000}"/>
    <cellStyle name="Warning Text 31 4 3" xfId="57621" xr:uid="{00000000-0005-0000-0000-000042E10000}"/>
    <cellStyle name="Warning Text 31 4 3 2" xfId="57622" xr:uid="{00000000-0005-0000-0000-000043E10000}"/>
    <cellStyle name="Warning Text 31 4 3 2 2" xfId="57623" xr:uid="{00000000-0005-0000-0000-000044E10000}"/>
    <cellStyle name="Warning Text 31 4 3 2 3" xfId="57624" xr:uid="{00000000-0005-0000-0000-000045E10000}"/>
    <cellStyle name="Warning Text 31 4 3 3" xfId="57625" xr:uid="{00000000-0005-0000-0000-000046E10000}"/>
    <cellStyle name="Warning Text 31 4 3 4" xfId="57626" xr:uid="{00000000-0005-0000-0000-000047E10000}"/>
    <cellStyle name="Warning Text 31 4 4" xfId="57627" xr:uid="{00000000-0005-0000-0000-000048E10000}"/>
    <cellStyle name="Warning Text 31 4 4 2" xfId="57628" xr:uid="{00000000-0005-0000-0000-000049E10000}"/>
    <cellStyle name="Warning Text 31 4 4 3" xfId="57629" xr:uid="{00000000-0005-0000-0000-00004AE10000}"/>
    <cellStyle name="Warning Text 31 4 5" xfId="57630" xr:uid="{00000000-0005-0000-0000-00004BE10000}"/>
    <cellStyle name="Warning Text 31 4 6" xfId="57631" xr:uid="{00000000-0005-0000-0000-00004CE10000}"/>
    <cellStyle name="Warning Text 31 5" xfId="57632" xr:uid="{00000000-0005-0000-0000-00004DE10000}"/>
    <cellStyle name="Warning Text 31 5 2" xfId="57633" xr:uid="{00000000-0005-0000-0000-00004EE10000}"/>
    <cellStyle name="Warning Text 31 5 2 2" xfId="57634" xr:uid="{00000000-0005-0000-0000-00004FE10000}"/>
    <cellStyle name="Warning Text 31 5 2 2 2" xfId="57635" xr:uid="{00000000-0005-0000-0000-000050E10000}"/>
    <cellStyle name="Warning Text 31 5 2 2 3" xfId="57636" xr:uid="{00000000-0005-0000-0000-000051E10000}"/>
    <cellStyle name="Warning Text 31 5 2 3" xfId="57637" xr:uid="{00000000-0005-0000-0000-000052E10000}"/>
    <cellStyle name="Warning Text 31 5 2 4" xfId="57638" xr:uid="{00000000-0005-0000-0000-000053E10000}"/>
    <cellStyle name="Warning Text 31 5 3" xfId="57639" xr:uid="{00000000-0005-0000-0000-000054E10000}"/>
    <cellStyle name="Warning Text 31 5 3 2" xfId="57640" xr:uid="{00000000-0005-0000-0000-000055E10000}"/>
    <cellStyle name="Warning Text 31 5 3 2 2" xfId="57641" xr:uid="{00000000-0005-0000-0000-000056E10000}"/>
    <cellStyle name="Warning Text 31 5 3 2 3" xfId="57642" xr:uid="{00000000-0005-0000-0000-000057E10000}"/>
    <cellStyle name="Warning Text 31 5 3 3" xfId="57643" xr:uid="{00000000-0005-0000-0000-000058E10000}"/>
    <cellStyle name="Warning Text 31 5 3 4" xfId="57644" xr:uid="{00000000-0005-0000-0000-000059E10000}"/>
    <cellStyle name="Warning Text 31 5 4" xfId="57645" xr:uid="{00000000-0005-0000-0000-00005AE10000}"/>
    <cellStyle name="Warning Text 31 5 4 2" xfId="57646" xr:uid="{00000000-0005-0000-0000-00005BE10000}"/>
    <cellStyle name="Warning Text 31 5 4 2 2" xfId="57647" xr:uid="{00000000-0005-0000-0000-00005CE10000}"/>
    <cellStyle name="Warning Text 31 5 4 2 3" xfId="57648" xr:uid="{00000000-0005-0000-0000-00005DE10000}"/>
    <cellStyle name="Warning Text 31 5 4 3" xfId="57649" xr:uid="{00000000-0005-0000-0000-00005EE10000}"/>
    <cellStyle name="Warning Text 31 5 4 4" xfId="57650" xr:uid="{00000000-0005-0000-0000-00005FE10000}"/>
    <cellStyle name="Warning Text 31 5 5" xfId="57651" xr:uid="{00000000-0005-0000-0000-000060E10000}"/>
    <cellStyle name="Warning Text 31 5 5 2" xfId="57652" xr:uid="{00000000-0005-0000-0000-000061E10000}"/>
    <cellStyle name="Warning Text 31 5 5 3" xfId="57653" xr:uid="{00000000-0005-0000-0000-000062E10000}"/>
    <cellStyle name="Warning Text 31 5 6" xfId="57654" xr:uid="{00000000-0005-0000-0000-000063E10000}"/>
    <cellStyle name="Warning Text 31 5 7" xfId="57655" xr:uid="{00000000-0005-0000-0000-000064E10000}"/>
    <cellStyle name="Warning Text 31 6" xfId="57656" xr:uid="{00000000-0005-0000-0000-000065E10000}"/>
    <cellStyle name="Warning Text 31 6 2" xfId="57657" xr:uid="{00000000-0005-0000-0000-000066E10000}"/>
    <cellStyle name="Warning Text 31 6 2 2" xfId="57658" xr:uid="{00000000-0005-0000-0000-000067E10000}"/>
    <cellStyle name="Warning Text 31 6 2 2 2" xfId="57659" xr:uid="{00000000-0005-0000-0000-000068E10000}"/>
    <cellStyle name="Warning Text 31 6 2 2 3" xfId="57660" xr:uid="{00000000-0005-0000-0000-000069E10000}"/>
    <cellStyle name="Warning Text 31 6 2 3" xfId="57661" xr:uid="{00000000-0005-0000-0000-00006AE10000}"/>
    <cellStyle name="Warning Text 31 6 2 4" xfId="57662" xr:uid="{00000000-0005-0000-0000-00006BE10000}"/>
    <cellStyle name="Warning Text 31 6 3" xfId="57663" xr:uid="{00000000-0005-0000-0000-00006CE10000}"/>
    <cellStyle name="Warning Text 31 6 3 2" xfId="57664" xr:uid="{00000000-0005-0000-0000-00006DE10000}"/>
    <cellStyle name="Warning Text 31 6 3 2 2" xfId="57665" xr:uid="{00000000-0005-0000-0000-00006EE10000}"/>
    <cellStyle name="Warning Text 31 6 3 2 3" xfId="57666" xr:uid="{00000000-0005-0000-0000-00006FE10000}"/>
    <cellStyle name="Warning Text 31 6 3 3" xfId="57667" xr:uid="{00000000-0005-0000-0000-000070E10000}"/>
    <cellStyle name="Warning Text 31 6 3 4" xfId="57668" xr:uid="{00000000-0005-0000-0000-000071E10000}"/>
    <cellStyle name="Warning Text 31 6 4" xfId="57669" xr:uid="{00000000-0005-0000-0000-000072E10000}"/>
    <cellStyle name="Warning Text 31 6 4 2" xfId="57670" xr:uid="{00000000-0005-0000-0000-000073E10000}"/>
    <cellStyle name="Warning Text 31 6 4 3" xfId="57671" xr:uid="{00000000-0005-0000-0000-000074E10000}"/>
    <cellStyle name="Warning Text 31 6 5" xfId="57672" xr:uid="{00000000-0005-0000-0000-000075E10000}"/>
    <cellStyle name="Warning Text 31 6 6" xfId="57673" xr:uid="{00000000-0005-0000-0000-000076E10000}"/>
    <cellStyle name="Warning Text 31 7" xfId="57674" xr:uid="{00000000-0005-0000-0000-000077E10000}"/>
    <cellStyle name="Warning Text 31 7 2" xfId="57675" xr:uid="{00000000-0005-0000-0000-000078E10000}"/>
    <cellStyle name="Warning Text 31 7 2 2" xfId="57676" xr:uid="{00000000-0005-0000-0000-000079E10000}"/>
    <cellStyle name="Warning Text 31 7 2 3" xfId="57677" xr:uid="{00000000-0005-0000-0000-00007AE10000}"/>
    <cellStyle name="Warning Text 31 7 3" xfId="57678" xr:uid="{00000000-0005-0000-0000-00007BE10000}"/>
    <cellStyle name="Warning Text 31 7 4" xfId="57679" xr:uid="{00000000-0005-0000-0000-00007CE10000}"/>
    <cellStyle name="Warning Text 31 8" xfId="57680" xr:uid="{00000000-0005-0000-0000-00007DE10000}"/>
    <cellStyle name="Warning Text 31 8 2" xfId="57681" xr:uid="{00000000-0005-0000-0000-00007EE10000}"/>
    <cellStyle name="Warning Text 31 8 2 2" xfId="57682" xr:uid="{00000000-0005-0000-0000-00007FE10000}"/>
    <cellStyle name="Warning Text 31 8 2 3" xfId="57683" xr:uid="{00000000-0005-0000-0000-000080E10000}"/>
    <cellStyle name="Warning Text 31 8 3" xfId="57684" xr:uid="{00000000-0005-0000-0000-000081E10000}"/>
    <cellStyle name="Warning Text 31 8 4" xfId="57685" xr:uid="{00000000-0005-0000-0000-000082E10000}"/>
    <cellStyle name="Warning Text 31 9" xfId="57686" xr:uid="{00000000-0005-0000-0000-000083E10000}"/>
    <cellStyle name="Warning Text 31 9 2" xfId="57687" xr:uid="{00000000-0005-0000-0000-000084E10000}"/>
    <cellStyle name="Warning Text 31 9 2 2" xfId="57688" xr:uid="{00000000-0005-0000-0000-000085E10000}"/>
    <cellStyle name="Warning Text 31 9 2 3" xfId="57689" xr:uid="{00000000-0005-0000-0000-000086E10000}"/>
    <cellStyle name="Warning Text 31 9 3" xfId="57690" xr:uid="{00000000-0005-0000-0000-000087E10000}"/>
    <cellStyle name="Warning Text 31 9 4" xfId="57691" xr:uid="{00000000-0005-0000-0000-000088E10000}"/>
    <cellStyle name="Warning Text 32" xfId="57692" xr:uid="{00000000-0005-0000-0000-000089E10000}"/>
    <cellStyle name="Warning Text 32 10" xfId="57693" xr:uid="{00000000-0005-0000-0000-00008AE10000}"/>
    <cellStyle name="Warning Text 32 10 2" xfId="57694" xr:uid="{00000000-0005-0000-0000-00008BE10000}"/>
    <cellStyle name="Warning Text 32 10 3" xfId="57695" xr:uid="{00000000-0005-0000-0000-00008CE10000}"/>
    <cellStyle name="Warning Text 32 11" xfId="57696" xr:uid="{00000000-0005-0000-0000-00008DE10000}"/>
    <cellStyle name="Warning Text 32 11 2" xfId="57697" xr:uid="{00000000-0005-0000-0000-00008EE10000}"/>
    <cellStyle name="Warning Text 32 11 3" xfId="57698" xr:uid="{00000000-0005-0000-0000-00008FE10000}"/>
    <cellStyle name="Warning Text 32 12" xfId="57699" xr:uid="{00000000-0005-0000-0000-000090E10000}"/>
    <cellStyle name="Warning Text 32 12 2" xfId="57700" xr:uid="{00000000-0005-0000-0000-000091E10000}"/>
    <cellStyle name="Warning Text 32 12 3" xfId="57701" xr:uid="{00000000-0005-0000-0000-000092E10000}"/>
    <cellStyle name="Warning Text 32 13" xfId="57702" xr:uid="{00000000-0005-0000-0000-000093E10000}"/>
    <cellStyle name="Warning Text 32 2" xfId="57703" xr:uid="{00000000-0005-0000-0000-000094E10000}"/>
    <cellStyle name="Warning Text 32 2 2" xfId="57704" xr:uid="{00000000-0005-0000-0000-000095E10000}"/>
    <cellStyle name="Warning Text 32 2 2 2" xfId="57705" xr:uid="{00000000-0005-0000-0000-000096E10000}"/>
    <cellStyle name="Warning Text 32 2 2 2 2" xfId="57706" xr:uid="{00000000-0005-0000-0000-000097E10000}"/>
    <cellStyle name="Warning Text 32 2 2 2 3" xfId="57707" xr:uid="{00000000-0005-0000-0000-000098E10000}"/>
    <cellStyle name="Warning Text 32 2 2 3" xfId="57708" xr:uid="{00000000-0005-0000-0000-000099E10000}"/>
    <cellStyle name="Warning Text 32 2 2 4" xfId="57709" xr:uid="{00000000-0005-0000-0000-00009AE10000}"/>
    <cellStyle name="Warning Text 32 2 3" xfId="57710" xr:uid="{00000000-0005-0000-0000-00009BE10000}"/>
    <cellStyle name="Warning Text 32 2 3 2" xfId="57711" xr:uid="{00000000-0005-0000-0000-00009CE10000}"/>
    <cellStyle name="Warning Text 32 2 3 2 2" xfId="57712" xr:uid="{00000000-0005-0000-0000-00009DE10000}"/>
    <cellStyle name="Warning Text 32 2 3 2 3" xfId="57713" xr:uid="{00000000-0005-0000-0000-00009EE10000}"/>
    <cellStyle name="Warning Text 32 2 3 3" xfId="57714" xr:uid="{00000000-0005-0000-0000-00009FE10000}"/>
    <cellStyle name="Warning Text 32 2 3 4" xfId="57715" xr:uid="{00000000-0005-0000-0000-0000A0E10000}"/>
    <cellStyle name="Warning Text 32 2 4" xfId="57716" xr:uid="{00000000-0005-0000-0000-0000A1E10000}"/>
    <cellStyle name="Warning Text 32 2 4 2" xfId="57717" xr:uid="{00000000-0005-0000-0000-0000A2E10000}"/>
    <cellStyle name="Warning Text 32 2 4 3" xfId="57718" xr:uid="{00000000-0005-0000-0000-0000A3E10000}"/>
    <cellStyle name="Warning Text 32 2 5" xfId="57719" xr:uid="{00000000-0005-0000-0000-0000A4E10000}"/>
    <cellStyle name="Warning Text 32 2 5 2" xfId="57720" xr:uid="{00000000-0005-0000-0000-0000A5E10000}"/>
    <cellStyle name="Warning Text 32 2 5 3" xfId="57721" xr:uid="{00000000-0005-0000-0000-0000A6E10000}"/>
    <cellStyle name="Warning Text 32 2 6" xfId="57722" xr:uid="{00000000-0005-0000-0000-0000A7E10000}"/>
    <cellStyle name="Warning Text 32 2 7" xfId="57723" xr:uid="{00000000-0005-0000-0000-0000A8E10000}"/>
    <cellStyle name="Warning Text 32 3" xfId="57724" xr:uid="{00000000-0005-0000-0000-0000A9E10000}"/>
    <cellStyle name="Warning Text 32 3 2" xfId="57725" xr:uid="{00000000-0005-0000-0000-0000AAE10000}"/>
    <cellStyle name="Warning Text 32 3 2 2" xfId="57726" xr:uid="{00000000-0005-0000-0000-0000ABE10000}"/>
    <cellStyle name="Warning Text 32 3 2 2 2" xfId="57727" xr:uid="{00000000-0005-0000-0000-0000ACE10000}"/>
    <cellStyle name="Warning Text 32 3 2 2 3" xfId="57728" xr:uid="{00000000-0005-0000-0000-0000ADE10000}"/>
    <cellStyle name="Warning Text 32 3 2 3" xfId="57729" xr:uid="{00000000-0005-0000-0000-0000AEE10000}"/>
    <cellStyle name="Warning Text 32 3 2 4" xfId="57730" xr:uid="{00000000-0005-0000-0000-0000AFE10000}"/>
    <cellStyle name="Warning Text 32 3 3" xfId="57731" xr:uid="{00000000-0005-0000-0000-0000B0E10000}"/>
    <cellStyle name="Warning Text 32 3 3 2" xfId="57732" xr:uid="{00000000-0005-0000-0000-0000B1E10000}"/>
    <cellStyle name="Warning Text 32 3 3 2 2" xfId="57733" xr:uid="{00000000-0005-0000-0000-0000B2E10000}"/>
    <cellStyle name="Warning Text 32 3 3 2 3" xfId="57734" xr:uid="{00000000-0005-0000-0000-0000B3E10000}"/>
    <cellStyle name="Warning Text 32 3 3 3" xfId="57735" xr:uid="{00000000-0005-0000-0000-0000B4E10000}"/>
    <cellStyle name="Warning Text 32 3 3 4" xfId="57736" xr:uid="{00000000-0005-0000-0000-0000B5E10000}"/>
    <cellStyle name="Warning Text 32 3 4" xfId="57737" xr:uid="{00000000-0005-0000-0000-0000B6E10000}"/>
    <cellStyle name="Warning Text 32 3 4 2" xfId="57738" xr:uid="{00000000-0005-0000-0000-0000B7E10000}"/>
    <cellStyle name="Warning Text 32 3 4 3" xfId="57739" xr:uid="{00000000-0005-0000-0000-0000B8E10000}"/>
    <cellStyle name="Warning Text 32 3 5" xfId="57740" xr:uid="{00000000-0005-0000-0000-0000B9E10000}"/>
    <cellStyle name="Warning Text 32 3 6" xfId="57741" xr:uid="{00000000-0005-0000-0000-0000BAE10000}"/>
    <cellStyle name="Warning Text 32 4" xfId="57742" xr:uid="{00000000-0005-0000-0000-0000BBE10000}"/>
    <cellStyle name="Warning Text 32 4 2" xfId="57743" xr:uid="{00000000-0005-0000-0000-0000BCE10000}"/>
    <cellStyle name="Warning Text 32 4 2 2" xfId="57744" xr:uid="{00000000-0005-0000-0000-0000BDE10000}"/>
    <cellStyle name="Warning Text 32 4 2 2 2" xfId="57745" xr:uid="{00000000-0005-0000-0000-0000BEE10000}"/>
    <cellStyle name="Warning Text 32 4 2 2 3" xfId="57746" xr:uid="{00000000-0005-0000-0000-0000BFE10000}"/>
    <cellStyle name="Warning Text 32 4 2 3" xfId="57747" xr:uid="{00000000-0005-0000-0000-0000C0E10000}"/>
    <cellStyle name="Warning Text 32 4 2 4" xfId="57748" xr:uid="{00000000-0005-0000-0000-0000C1E10000}"/>
    <cellStyle name="Warning Text 32 4 3" xfId="57749" xr:uid="{00000000-0005-0000-0000-0000C2E10000}"/>
    <cellStyle name="Warning Text 32 4 3 2" xfId="57750" xr:uid="{00000000-0005-0000-0000-0000C3E10000}"/>
    <cellStyle name="Warning Text 32 4 3 2 2" xfId="57751" xr:uid="{00000000-0005-0000-0000-0000C4E10000}"/>
    <cellStyle name="Warning Text 32 4 3 2 3" xfId="57752" xr:uid="{00000000-0005-0000-0000-0000C5E10000}"/>
    <cellStyle name="Warning Text 32 4 3 3" xfId="57753" xr:uid="{00000000-0005-0000-0000-0000C6E10000}"/>
    <cellStyle name="Warning Text 32 4 3 4" xfId="57754" xr:uid="{00000000-0005-0000-0000-0000C7E10000}"/>
    <cellStyle name="Warning Text 32 4 4" xfId="57755" xr:uid="{00000000-0005-0000-0000-0000C8E10000}"/>
    <cellStyle name="Warning Text 32 4 4 2" xfId="57756" xr:uid="{00000000-0005-0000-0000-0000C9E10000}"/>
    <cellStyle name="Warning Text 32 4 4 3" xfId="57757" xr:uid="{00000000-0005-0000-0000-0000CAE10000}"/>
    <cellStyle name="Warning Text 32 4 5" xfId="57758" xr:uid="{00000000-0005-0000-0000-0000CBE10000}"/>
    <cellStyle name="Warning Text 32 4 6" xfId="57759" xr:uid="{00000000-0005-0000-0000-0000CCE10000}"/>
    <cellStyle name="Warning Text 32 5" xfId="57760" xr:uid="{00000000-0005-0000-0000-0000CDE10000}"/>
    <cellStyle name="Warning Text 32 5 2" xfId="57761" xr:uid="{00000000-0005-0000-0000-0000CEE10000}"/>
    <cellStyle name="Warning Text 32 5 2 2" xfId="57762" xr:uid="{00000000-0005-0000-0000-0000CFE10000}"/>
    <cellStyle name="Warning Text 32 5 2 2 2" xfId="57763" xr:uid="{00000000-0005-0000-0000-0000D0E10000}"/>
    <cellStyle name="Warning Text 32 5 2 2 3" xfId="57764" xr:uid="{00000000-0005-0000-0000-0000D1E10000}"/>
    <cellStyle name="Warning Text 32 5 2 3" xfId="57765" xr:uid="{00000000-0005-0000-0000-0000D2E10000}"/>
    <cellStyle name="Warning Text 32 5 2 4" xfId="57766" xr:uid="{00000000-0005-0000-0000-0000D3E10000}"/>
    <cellStyle name="Warning Text 32 5 3" xfId="57767" xr:uid="{00000000-0005-0000-0000-0000D4E10000}"/>
    <cellStyle name="Warning Text 32 5 3 2" xfId="57768" xr:uid="{00000000-0005-0000-0000-0000D5E10000}"/>
    <cellStyle name="Warning Text 32 5 3 2 2" xfId="57769" xr:uid="{00000000-0005-0000-0000-0000D6E10000}"/>
    <cellStyle name="Warning Text 32 5 3 2 3" xfId="57770" xr:uid="{00000000-0005-0000-0000-0000D7E10000}"/>
    <cellStyle name="Warning Text 32 5 3 3" xfId="57771" xr:uid="{00000000-0005-0000-0000-0000D8E10000}"/>
    <cellStyle name="Warning Text 32 5 3 4" xfId="57772" xr:uid="{00000000-0005-0000-0000-0000D9E10000}"/>
    <cellStyle name="Warning Text 32 5 4" xfId="57773" xr:uid="{00000000-0005-0000-0000-0000DAE10000}"/>
    <cellStyle name="Warning Text 32 5 4 2" xfId="57774" xr:uid="{00000000-0005-0000-0000-0000DBE10000}"/>
    <cellStyle name="Warning Text 32 5 4 2 2" xfId="57775" xr:uid="{00000000-0005-0000-0000-0000DCE10000}"/>
    <cellStyle name="Warning Text 32 5 4 2 3" xfId="57776" xr:uid="{00000000-0005-0000-0000-0000DDE10000}"/>
    <cellStyle name="Warning Text 32 5 4 3" xfId="57777" xr:uid="{00000000-0005-0000-0000-0000DEE10000}"/>
    <cellStyle name="Warning Text 32 5 4 4" xfId="57778" xr:uid="{00000000-0005-0000-0000-0000DFE10000}"/>
    <cellStyle name="Warning Text 32 5 5" xfId="57779" xr:uid="{00000000-0005-0000-0000-0000E0E10000}"/>
    <cellStyle name="Warning Text 32 5 5 2" xfId="57780" xr:uid="{00000000-0005-0000-0000-0000E1E10000}"/>
    <cellStyle name="Warning Text 32 5 5 3" xfId="57781" xr:uid="{00000000-0005-0000-0000-0000E2E10000}"/>
    <cellStyle name="Warning Text 32 5 6" xfId="57782" xr:uid="{00000000-0005-0000-0000-0000E3E10000}"/>
    <cellStyle name="Warning Text 32 5 7" xfId="57783" xr:uid="{00000000-0005-0000-0000-0000E4E10000}"/>
    <cellStyle name="Warning Text 32 6" xfId="57784" xr:uid="{00000000-0005-0000-0000-0000E5E10000}"/>
    <cellStyle name="Warning Text 32 6 2" xfId="57785" xr:uid="{00000000-0005-0000-0000-0000E6E10000}"/>
    <cellStyle name="Warning Text 32 6 2 2" xfId="57786" xr:uid="{00000000-0005-0000-0000-0000E7E10000}"/>
    <cellStyle name="Warning Text 32 6 2 2 2" xfId="57787" xr:uid="{00000000-0005-0000-0000-0000E8E10000}"/>
    <cellStyle name="Warning Text 32 6 2 2 3" xfId="57788" xr:uid="{00000000-0005-0000-0000-0000E9E10000}"/>
    <cellStyle name="Warning Text 32 6 2 3" xfId="57789" xr:uid="{00000000-0005-0000-0000-0000EAE10000}"/>
    <cellStyle name="Warning Text 32 6 2 4" xfId="57790" xr:uid="{00000000-0005-0000-0000-0000EBE10000}"/>
    <cellStyle name="Warning Text 32 6 3" xfId="57791" xr:uid="{00000000-0005-0000-0000-0000ECE10000}"/>
    <cellStyle name="Warning Text 32 6 3 2" xfId="57792" xr:uid="{00000000-0005-0000-0000-0000EDE10000}"/>
    <cellStyle name="Warning Text 32 6 3 2 2" xfId="57793" xr:uid="{00000000-0005-0000-0000-0000EEE10000}"/>
    <cellStyle name="Warning Text 32 6 3 2 3" xfId="57794" xr:uid="{00000000-0005-0000-0000-0000EFE10000}"/>
    <cellStyle name="Warning Text 32 6 3 3" xfId="57795" xr:uid="{00000000-0005-0000-0000-0000F0E10000}"/>
    <cellStyle name="Warning Text 32 6 3 4" xfId="57796" xr:uid="{00000000-0005-0000-0000-0000F1E10000}"/>
    <cellStyle name="Warning Text 32 6 4" xfId="57797" xr:uid="{00000000-0005-0000-0000-0000F2E10000}"/>
    <cellStyle name="Warning Text 32 6 4 2" xfId="57798" xr:uid="{00000000-0005-0000-0000-0000F3E10000}"/>
    <cellStyle name="Warning Text 32 6 4 3" xfId="57799" xr:uid="{00000000-0005-0000-0000-0000F4E10000}"/>
    <cellStyle name="Warning Text 32 6 5" xfId="57800" xr:uid="{00000000-0005-0000-0000-0000F5E10000}"/>
    <cellStyle name="Warning Text 32 6 6" xfId="57801" xr:uid="{00000000-0005-0000-0000-0000F6E10000}"/>
    <cellStyle name="Warning Text 32 7" xfId="57802" xr:uid="{00000000-0005-0000-0000-0000F7E10000}"/>
    <cellStyle name="Warning Text 32 7 2" xfId="57803" xr:uid="{00000000-0005-0000-0000-0000F8E10000}"/>
    <cellStyle name="Warning Text 32 7 2 2" xfId="57804" xr:uid="{00000000-0005-0000-0000-0000F9E10000}"/>
    <cellStyle name="Warning Text 32 7 2 3" xfId="57805" xr:uid="{00000000-0005-0000-0000-0000FAE10000}"/>
    <cellStyle name="Warning Text 32 7 3" xfId="57806" xr:uid="{00000000-0005-0000-0000-0000FBE10000}"/>
    <cellStyle name="Warning Text 32 7 4" xfId="57807" xr:uid="{00000000-0005-0000-0000-0000FCE10000}"/>
    <cellStyle name="Warning Text 32 8" xfId="57808" xr:uid="{00000000-0005-0000-0000-0000FDE10000}"/>
    <cellStyle name="Warning Text 32 8 2" xfId="57809" xr:uid="{00000000-0005-0000-0000-0000FEE10000}"/>
    <cellStyle name="Warning Text 32 8 2 2" xfId="57810" xr:uid="{00000000-0005-0000-0000-0000FFE10000}"/>
    <cellStyle name="Warning Text 32 8 2 3" xfId="57811" xr:uid="{00000000-0005-0000-0000-000000E20000}"/>
    <cellStyle name="Warning Text 32 8 3" xfId="57812" xr:uid="{00000000-0005-0000-0000-000001E20000}"/>
    <cellStyle name="Warning Text 32 8 4" xfId="57813" xr:uid="{00000000-0005-0000-0000-000002E20000}"/>
    <cellStyle name="Warning Text 32 9" xfId="57814" xr:uid="{00000000-0005-0000-0000-000003E20000}"/>
    <cellStyle name="Warning Text 32 9 2" xfId="57815" xr:uid="{00000000-0005-0000-0000-000004E20000}"/>
    <cellStyle name="Warning Text 32 9 2 2" xfId="57816" xr:uid="{00000000-0005-0000-0000-000005E20000}"/>
    <cellStyle name="Warning Text 32 9 2 3" xfId="57817" xr:uid="{00000000-0005-0000-0000-000006E20000}"/>
    <cellStyle name="Warning Text 32 9 3" xfId="57818" xr:uid="{00000000-0005-0000-0000-000007E20000}"/>
    <cellStyle name="Warning Text 32 9 4" xfId="57819" xr:uid="{00000000-0005-0000-0000-000008E20000}"/>
    <cellStyle name="Warning Text 33" xfId="57820" xr:uid="{00000000-0005-0000-0000-000009E20000}"/>
    <cellStyle name="Warning Text 33 10" xfId="57821" xr:uid="{00000000-0005-0000-0000-00000AE20000}"/>
    <cellStyle name="Warning Text 33 10 2" xfId="57822" xr:uid="{00000000-0005-0000-0000-00000BE20000}"/>
    <cellStyle name="Warning Text 33 10 3" xfId="57823" xr:uid="{00000000-0005-0000-0000-00000CE20000}"/>
    <cellStyle name="Warning Text 33 11" xfId="57824" xr:uid="{00000000-0005-0000-0000-00000DE20000}"/>
    <cellStyle name="Warning Text 33 11 2" xfId="57825" xr:uid="{00000000-0005-0000-0000-00000EE20000}"/>
    <cellStyle name="Warning Text 33 11 3" xfId="57826" xr:uid="{00000000-0005-0000-0000-00000FE20000}"/>
    <cellStyle name="Warning Text 33 12" xfId="57827" xr:uid="{00000000-0005-0000-0000-000010E20000}"/>
    <cellStyle name="Warning Text 33 12 2" xfId="57828" xr:uid="{00000000-0005-0000-0000-000011E20000}"/>
    <cellStyle name="Warning Text 33 12 3" xfId="57829" xr:uid="{00000000-0005-0000-0000-000012E20000}"/>
    <cellStyle name="Warning Text 33 13" xfId="57830" xr:uid="{00000000-0005-0000-0000-000013E20000}"/>
    <cellStyle name="Warning Text 33 2" xfId="57831" xr:uid="{00000000-0005-0000-0000-000014E20000}"/>
    <cellStyle name="Warning Text 33 2 2" xfId="57832" xr:uid="{00000000-0005-0000-0000-000015E20000}"/>
    <cellStyle name="Warning Text 33 2 2 2" xfId="57833" xr:uid="{00000000-0005-0000-0000-000016E20000}"/>
    <cellStyle name="Warning Text 33 2 2 2 2" xfId="57834" xr:uid="{00000000-0005-0000-0000-000017E20000}"/>
    <cellStyle name="Warning Text 33 2 2 2 3" xfId="57835" xr:uid="{00000000-0005-0000-0000-000018E20000}"/>
    <cellStyle name="Warning Text 33 2 2 3" xfId="57836" xr:uid="{00000000-0005-0000-0000-000019E20000}"/>
    <cellStyle name="Warning Text 33 2 2 4" xfId="57837" xr:uid="{00000000-0005-0000-0000-00001AE20000}"/>
    <cellStyle name="Warning Text 33 2 3" xfId="57838" xr:uid="{00000000-0005-0000-0000-00001BE20000}"/>
    <cellStyle name="Warning Text 33 2 3 2" xfId="57839" xr:uid="{00000000-0005-0000-0000-00001CE20000}"/>
    <cellStyle name="Warning Text 33 2 3 2 2" xfId="57840" xr:uid="{00000000-0005-0000-0000-00001DE20000}"/>
    <cellStyle name="Warning Text 33 2 3 2 3" xfId="57841" xr:uid="{00000000-0005-0000-0000-00001EE20000}"/>
    <cellStyle name="Warning Text 33 2 3 3" xfId="57842" xr:uid="{00000000-0005-0000-0000-00001FE20000}"/>
    <cellStyle name="Warning Text 33 2 3 4" xfId="57843" xr:uid="{00000000-0005-0000-0000-000020E20000}"/>
    <cellStyle name="Warning Text 33 2 4" xfId="57844" xr:uid="{00000000-0005-0000-0000-000021E20000}"/>
    <cellStyle name="Warning Text 33 2 4 2" xfId="57845" xr:uid="{00000000-0005-0000-0000-000022E20000}"/>
    <cellStyle name="Warning Text 33 2 4 3" xfId="57846" xr:uid="{00000000-0005-0000-0000-000023E20000}"/>
    <cellStyle name="Warning Text 33 2 5" xfId="57847" xr:uid="{00000000-0005-0000-0000-000024E20000}"/>
    <cellStyle name="Warning Text 33 2 5 2" xfId="57848" xr:uid="{00000000-0005-0000-0000-000025E20000}"/>
    <cellStyle name="Warning Text 33 2 5 3" xfId="57849" xr:uid="{00000000-0005-0000-0000-000026E20000}"/>
    <cellStyle name="Warning Text 33 2 6" xfId="57850" xr:uid="{00000000-0005-0000-0000-000027E20000}"/>
    <cellStyle name="Warning Text 33 2 7" xfId="57851" xr:uid="{00000000-0005-0000-0000-000028E20000}"/>
    <cellStyle name="Warning Text 33 3" xfId="57852" xr:uid="{00000000-0005-0000-0000-000029E20000}"/>
    <cellStyle name="Warning Text 33 3 2" xfId="57853" xr:uid="{00000000-0005-0000-0000-00002AE20000}"/>
    <cellStyle name="Warning Text 33 3 2 2" xfId="57854" xr:uid="{00000000-0005-0000-0000-00002BE20000}"/>
    <cellStyle name="Warning Text 33 3 2 2 2" xfId="57855" xr:uid="{00000000-0005-0000-0000-00002CE20000}"/>
    <cellStyle name="Warning Text 33 3 2 2 3" xfId="57856" xr:uid="{00000000-0005-0000-0000-00002DE20000}"/>
    <cellStyle name="Warning Text 33 3 2 3" xfId="57857" xr:uid="{00000000-0005-0000-0000-00002EE20000}"/>
    <cellStyle name="Warning Text 33 3 2 4" xfId="57858" xr:uid="{00000000-0005-0000-0000-00002FE20000}"/>
    <cellStyle name="Warning Text 33 3 3" xfId="57859" xr:uid="{00000000-0005-0000-0000-000030E20000}"/>
    <cellStyle name="Warning Text 33 3 3 2" xfId="57860" xr:uid="{00000000-0005-0000-0000-000031E20000}"/>
    <cellStyle name="Warning Text 33 3 3 2 2" xfId="57861" xr:uid="{00000000-0005-0000-0000-000032E20000}"/>
    <cellStyle name="Warning Text 33 3 3 2 3" xfId="57862" xr:uid="{00000000-0005-0000-0000-000033E20000}"/>
    <cellStyle name="Warning Text 33 3 3 3" xfId="57863" xr:uid="{00000000-0005-0000-0000-000034E20000}"/>
    <cellStyle name="Warning Text 33 3 3 4" xfId="57864" xr:uid="{00000000-0005-0000-0000-000035E20000}"/>
    <cellStyle name="Warning Text 33 3 4" xfId="57865" xr:uid="{00000000-0005-0000-0000-000036E20000}"/>
    <cellStyle name="Warning Text 33 3 4 2" xfId="57866" xr:uid="{00000000-0005-0000-0000-000037E20000}"/>
    <cellStyle name="Warning Text 33 3 4 3" xfId="57867" xr:uid="{00000000-0005-0000-0000-000038E20000}"/>
    <cellStyle name="Warning Text 33 3 5" xfId="57868" xr:uid="{00000000-0005-0000-0000-000039E20000}"/>
    <cellStyle name="Warning Text 33 3 6" xfId="57869" xr:uid="{00000000-0005-0000-0000-00003AE20000}"/>
    <cellStyle name="Warning Text 33 4" xfId="57870" xr:uid="{00000000-0005-0000-0000-00003BE20000}"/>
    <cellStyle name="Warning Text 33 4 2" xfId="57871" xr:uid="{00000000-0005-0000-0000-00003CE20000}"/>
    <cellStyle name="Warning Text 33 4 2 2" xfId="57872" xr:uid="{00000000-0005-0000-0000-00003DE20000}"/>
    <cellStyle name="Warning Text 33 4 2 2 2" xfId="57873" xr:uid="{00000000-0005-0000-0000-00003EE20000}"/>
    <cellStyle name="Warning Text 33 4 2 2 3" xfId="57874" xr:uid="{00000000-0005-0000-0000-00003FE20000}"/>
    <cellStyle name="Warning Text 33 4 2 3" xfId="57875" xr:uid="{00000000-0005-0000-0000-000040E20000}"/>
    <cellStyle name="Warning Text 33 4 2 4" xfId="57876" xr:uid="{00000000-0005-0000-0000-000041E20000}"/>
    <cellStyle name="Warning Text 33 4 3" xfId="57877" xr:uid="{00000000-0005-0000-0000-000042E20000}"/>
    <cellStyle name="Warning Text 33 4 3 2" xfId="57878" xr:uid="{00000000-0005-0000-0000-000043E20000}"/>
    <cellStyle name="Warning Text 33 4 3 2 2" xfId="57879" xr:uid="{00000000-0005-0000-0000-000044E20000}"/>
    <cellStyle name="Warning Text 33 4 3 2 3" xfId="57880" xr:uid="{00000000-0005-0000-0000-000045E20000}"/>
    <cellStyle name="Warning Text 33 4 3 3" xfId="57881" xr:uid="{00000000-0005-0000-0000-000046E20000}"/>
    <cellStyle name="Warning Text 33 4 3 4" xfId="57882" xr:uid="{00000000-0005-0000-0000-000047E20000}"/>
    <cellStyle name="Warning Text 33 4 4" xfId="57883" xr:uid="{00000000-0005-0000-0000-000048E20000}"/>
    <cellStyle name="Warning Text 33 4 4 2" xfId="57884" xr:uid="{00000000-0005-0000-0000-000049E20000}"/>
    <cellStyle name="Warning Text 33 4 4 3" xfId="57885" xr:uid="{00000000-0005-0000-0000-00004AE20000}"/>
    <cellStyle name="Warning Text 33 4 5" xfId="57886" xr:uid="{00000000-0005-0000-0000-00004BE20000}"/>
    <cellStyle name="Warning Text 33 4 6" xfId="57887" xr:uid="{00000000-0005-0000-0000-00004CE20000}"/>
    <cellStyle name="Warning Text 33 5" xfId="57888" xr:uid="{00000000-0005-0000-0000-00004DE20000}"/>
    <cellStyle name="Warning Text 33 5 2" xfId="57889" xr:uid="{00000000-0005-0000-0000-00004EE20000}"/>
    <cellStyle name="Warning Text 33 5 2 2" xfId="57890" xr:uid="{00000000-0005-0000-0000-00004FE20000}"/>
    <cellStyle name="Warning Text 33 5 2 2 2" xfId="57891" xr:uid="{00000000-0005-0000-0000-000050E20000}"/>
    <cellStyle name="Warning Text 33 5 2 2 3" xfId="57892" xr:uid="{00000000-0005-0000-0000-000051E20000}"/>
    <cellStyle name="Warning Text 33 5 2 3" xfId="57893" xr:uid="{00000000-0005-0000-0000-000052E20000}"/>
    <cellStyle name="Warning Text 33 5 2 4" xfId="57894" xr:uid="{00000000-0005-0000-0000-000053E20000}"/>
    <cellStyle name="Warning Text 33 5 3" xfId="57895" xr:uid="{00000000-0005-0000-0000-000054E20000}"/>
    <cellStyle name="Warning Text 33 5 3 2" xfId="57896" xr:uid="{00000000-0005-0000-0000-000055E20000}"/>
    <cellStyle name="Warning Text 33 5 3 2 2" xfId="57897" xr:uid="{00000000-0005-0000-0000-000056E20000}"/>
    <cellStyle name="Warning Text 33 5 3 2 3" xfId="57898" xr:uid="{00000000-0005-0000-0000-000057E20000}"/>
    <cellStyle name="Warning Text 33 5 3 3" xfId="57899" xr:uid="{00000000-0005-0000-0000-000058E20000}"/>
    <cellStyle name="Warning Text 33 5 3 4" xfId="57900" xr:uid="{00000000-0005-0000-0000-000059E20000}"/>
    <cellStyle name="Warning Text 33 5 4" xfId="57901" xr:uid="{00000000-0005-0000-0000-00005AE20000}"/>
    <cellStyle name="Warning Text 33 5 4 2" xfId="57902" xr:uid="{00000000-0005-0000-0000-00005BE20000}"/>
    <cellStyle name="Warning Text 33 5 4 2 2" xfId="57903" xr:uid="{00000000-0005-0000-0000-00005CE20000}"/>
    <cellStyle name="Warning Text 33 5 4 2 3" xfId="57904" xr:uid="{00000000-0005-0000-0000-00005DE20000}"/>
    <cellStyle name="Warning Text 33 5 4 3" xfId="57905" xr:uid="{00000000-0005-0000-0000-00005EE20000}"/>
    <cellStyle name="Warning Text 33 5 4 4" xfId="57906" xr:uid="{00000000-0005-0000-0000-00005FE20000}"/>
    <cellStyle name="Warning Text 33 5 5" xfId="57907" xr:uid="{00000000-0005-0000-0000-000060E20000}"/>
    <cellStyle name="Warning Text 33 5 5 2" xfId="57908" xr:uid="{00000000-0005-0000-0000-000061E20000}"/>
    <cellStyle name="Warning Text 33 5 5 3" xfId="57909" xr:uid="{00000000-0005-0000-0000-000062E20000}"/>
    <cellStyle name="Warning Text 33 5 6" xfId="57910" xr:uid="{00000000-0005-0000-0000-000063E20000}"/>
    <cellStyle name="Warning Text 33 5 7" xfId="57911" xr:uid="{00000000-0005-0000-0000-000064E20000}"/>
    <cellStyle name="Warning Text 33 6" xfId="57912" xr:uid="{00000000-0005-0000-0000-000065E20000}"/>
    <cellStyle name="Warning Text 33 6 2" xfId="57913" xr:uid="{00000000-0005-0000-0000-000066E20000}"/>
    <cellStyle name="Warning Text 33 6 2 2" xfId="57914" xr:uid="{00000000-0005-0000-0000-000067E20000}"/>
    <cellStyle name="Warning Text 33 6 2 2 2" xfId="57915" xr:uid="{00000000-0005-0000-0000-000068E20000}"/>
    <cellStyle name="Warning Text 33 6 2 2 3" xfId="57916" xr:uid="{00000000-0005-0000-0000-000069E20000}"/>
    <cellStyle name="Warning Text 33 6 2 3" xfId="57917" xr:uid="{00000000-0005-0000-0000-00006AE20000}"/>
    <cellStyle name="Warning Text 33 6 2 4" xfId="57918" xr:uid="{00000000-0005-0000-0000-00006BE20000}"/>
    <cellStyle name="Warning Text 33 6 3" xfId="57919" xr:uid="{00000000-0005-0000-0000-00006CE20000}"/>
    <cellStyle name="Warning Text 33 6 3 2" xfId="57920" xr:uid="{00000000-0005-0000-0000-00006DE20000}"/>
    <cellStyle name="Warning Text 33 6 3 2 2" xfId="57921" xr:uid="{00000000-0005-0000-0000-00006EE20000}"/>
    <cellStyle name="Warning Text 33 6 3 2 3" xfId="57922" xr:uid="{00000000-0005-0000-0000-00006FE20000}"/>
    <cellStyle name="Warning Text 33 6 3 3" xfId="57923" xr:uid="{00000000-0005-0000-0000-000070E20000}"/>
    <cellStyle name="Warning Text 33 6 3 4" xfId="57924" xr:uid="{00000000-0005-0000-0000-000071E20000}"/>
    <cellStyle name="Warning Text 33 6 4" xfId="57925" xr:uid="{00000000-0005-0000-0000-000072E20000}"/>
    <cellStyle name="Warning Text 33 6 4 2" xfId="57926" xr:uid="{00000000-0005-0000-0000-000073E20000}"/>
    <cellStyle name="Warning Text 33 6 4 3" xfId="57927" xr:uid="{00000000-0005-0000-0000-000074E20000}"/>
    <cellStyle name="Warning Text 33 6 5" xfId="57928" xr:uid="{00000000-0005-0000-0000-000075E20000}"/>
    <cellStyle name="Warning Text 33 6 6" xfId="57929" xr:uid="{00000000-0005-0000-0000-000076E20000}"/>
    <cellStyle name="Warning Text 33 7" xfId="57930" xr:uid="{00000000-0005-0000-0000-000077E20000}"/>
    <cellStyle name="Warning Text 33 7 2" xfId="57931" xr:uid="{00000000-0005-0000-0000-000078E20000}"/>
    <cellStyle name="Warning Text 33 7 2 2" xfId="57932" xr:uid="{00000000-0005-0000-0000-000079E20000}"/>
    <cellStyle name="Warning Text 33 7 2 3" xfId="57933" xr:uid="{00000000-0005-0000-0000-00007AE20000}"/>
    <cellStyle name="Warning Text 33 7 3" xfId="57934" xr:uid="{00000000-0005-0000-0000-00007BE20000}"/>
    <cellStyle name="Warning Text 33 7 4" xfId="57935" xr:uid="{00000000-0005-0000-0000-00007CE20000}"/>
    <cellStyle name="Warning Text 33 8" xfId="57936" xr:uid="{00000000-0005-0000-0000-00007DE20000}"/>
    <cellStyle name="Warning Text 33 8 2" xfId="57937" xr:uid="{00000000-0005-0000-0000-00007EE20000}"/>
    <cellStyle name="Warning Text 33 8 2 2" xfId="57938" xr:uid="{00000000-0005-0000-0000-00007FE20000}"/>
    <cellStyle name="Warning Text 33 8 2 3" xfId="57939" xr:uid="{00000000-0005-0000-0000-000080E20000}"/>
    <cellStyle name="Warning Text 33 8 3" xfId="57940" xr:uid="{00000000-0005-0000-0000-000081E20000}"/>
    <cellStyle name="Warning Text 33 8 4" xfId="57941" xr:uid="{00000000-0005-0000-0000-000082E20000}"/>
    <cellStyle name="Warning Text 33 9" xfId="57942" xr:uid="{00000000-0005-0000-0000-000083E20000}"/>
    <cellStyle name="Warning Text 33 9 2" xfId="57943" xr:uid="{00000000-0005-0000-0000-000084E20000}"/>
    <cellStyle name="Warning Text 33 9 2 2" xfId="57944" xr:uid="{00000000-0005-0000-0000-000085E20000}"/>
    <cellStyle name="Warning Text 33 9 2 3" xfId="57945" xr:uid="{00000000-0005-0000-0000-000086E20000}"/>
    <cellStyle name="Warning Text 33 9 3" xfId="57946" xr:uid="{00000000-0005-0000-0000-000087E20000}"/>
    <cellStyle name="Warning Text 33 9 4" xfId="57947" xr:uid="{00000000-0005-0000-0000-000088E20000}"/>
    <cellStyle name="Warning Text 34" xfId="57948" xr:uid="{00000000-0005-0000-0000-000089E20000}"/>
    <cellStyle name="Warning Text 34 10" xfId="57949" xr:uid="{00000000-0005-0000-0000-00008AE20000}"/>
    <cellStyle name="Warning Text 34 10 2" xfId="57950" xr:uid="{00000000-0005-0000-0000-00008BE20000}"/>
    <cellStyle name="Warning Text 34 10 3" xfId="57951" xr:uid="{00000000-0005-0000-0000-00008CE20000}"/>
    <cellStyle name="Warning Text 34 11" xfId="57952" xr:uid="{00000000-0005-0000-0000-00008DE20000}"/>
    <cellStyle name="Warning Text 34 11 2" xfId="57953" xr:uid="{00000000-0005-0000-0000-00008EE20000}"/>
    <cellStyle name="Warning Text 34 11 3" xfId="57954" xr:uid="{00000000-0005-0000-0000-00008FE20000}"/>
    <cellStyle name="Warning Text 34 12" xfId="57955" xr:uid="{00000000-0005-0000-0000-000090E20000}"/>
    <cellStyle name="Warning Text 34 12 2" xfId="57956" xr:uid="{00000000-0005-0000-0000-000091E20000}"/>
    <cellStyle name="Warning Text 34 12 3" xfId="57957" xr:uid="{00000000-0005-0000-0000-000092E20000}"/>
    <cellStyle name="Warning Text 34 13" xfId="57958" xr:uid="{00000000-0005-0000-0000-000093E20000}"/>
    <cellStyle name="Warning Text 34 2" xfId="57959" xr:uid="{00000000-0005-0000-0000-000094E20000}"/>
    <cellStyle name="Warning Text 34 2 2" xfId="57960" xr:uid="{00000000-0005-0000-0000-000095E20000}"/>
    <cellStyle name="Warning Text 34 2 2 2" xfId="57961" xr:uid="{00000000-0005-0000-0000-000096E20000}"/>
    <cellStyle name="Warning Text 34 2 2 2 2" xfId="57962" xr:uid="{00000000-0005-0000-0000-000097E20000}"/>
    <cellStyle name="Warning Text 34 2 2 2 3" xfId="57963" xr:uid="{00000000-0005-0000-0000-000098E20000}"/>
    <cellStyle name="Warning Text 34 2 2 3" xfId="57964" xr:uid="{00000000-0005-0000-0000-000099E20000}"/>
    <cellStyle name="Warning Text 34 2 2 4" xfId="57965" xr:uid="{00000000-0005-0000-0000-00009AE20000}"/>
    <cellStyle name="Warning Text 34 2 3" xfId="57966" xr:uid="{00000000-0005-0000-0000-00009BE20000}"/>
    <cellStyle name="Warning Text 34 2 3 2" xfId="57967" xr:uid="{00000000-0005-0000-0000-00009CE20000}"/>
    <cellStyle name="Warning Text 34 2 3 2 2" xfId="57968" xr:uid="{00000000-0005-0000-0000-00009DE20000}"/>
    <cellStyle name="Warning Text 34 2 3 2 3" xfId="57969" xr:uid="{00000000-0005-0000-0000-00009EE20000}"/>
    <cellStyle name="Warning Text 34 2 3 3" xfId="57970" xr:uid="{00000000-0005-0000-0000-00009FE20000}"/>
    <cellStyle name="Warning Text 34 2 3 4" xfId="57971" xr:uid="{00000000-0005-0000-0000-0000A0E20000}"/>
    <cellStyle name="Warning Text 34 2 4" xfId="57972" xr:uid="{00000000-0005-0000-0000-0000A1E20000}"/>
    <cellStyle name="Warning Text 34 2 4 2" xfId="57973" xr:uid="{00000000-0005-0000-0000-0000A2E20000}"/>
    <cellStyle name="Warning Text 34 2 4 3" xfId="57974" xr:uid="{00000000-0005-0000-0000-0000A3E20000}"/>
    <cellStyle name="Warning Text 34 2 5" xfId="57975" xr:uid="{00000000-0005-0000-0000-0000A4E20000}"/>
    <cellStyle name="Warning Text 34 2 5 2" xfId="57976" xr:uid="{00000000-0005-0000-0000-0000A5E20000}"/>
    <cellStyle name="Warning Text 34 2 5 3" xfId="57977" xr:uid="{00000000-0005-0000-0000-0000A6E20000}"/>
    <cellStyle name="Warning Text 34 2 6" xfId="57978" xr:uid="{00000000-0005-0000-0000-0000A7E20000}"/>
    <cellStyle name="Warning Text 34 2 7" xfId="57979" xr:uid="{00000000-0005-0000-0000-0000A8E20000}"/>
    <cellStyle name="Warning Text 34 3" xfId="57980" xr:uid="{00000000-0005-0000-0000-0000A9E20000}"/>
    <cellStyle name="Warning Text 34 3 2" xfId="57981" xr:uid="{00000000-0005-0000-0000-0000AAE20000}"/>
    <cellStyle name="Warning Text 34 3 2 2" xfId="57982" xr:uid="{00000000-0005-0000-0000-0000ABE20000}"/>
    <cellStyle name="Warning Text 34 3 2 2 2" xfId="57983" xr:uid="{00000000-0005-0000-0000-0000ACE20000}"/>
    <cellStyle name="Warning Text 34 3 2 2 3" xfId="57984" xr:uid="{00000000-0005-0000-0000-0000ADE20000}"/>
    <cellStyle name="Warning Text 34 3 2 3" xfId="57985" xr:uid="{00000000-0005-0000-0000-0000AEE20000}"/>
    <cellStyle name="Warning Text 34 3 2 4" xfId="57986" xr:uid="{00000000-0005-0000-0000-0000AFE20000}"/>
    <cellStyle name="Warning Text 34 3 3" xfId="57987" xr:uid="{00000000-0005-0000-0000-0000B0E20000}"/>
    <cellStyle name="Warning Text 34 3 3 2" xfId="57988" xr:uid="{00000000-0005-0000-0000-0000B1E20000}"/>
    <cellStyle name="Warning Text 34 3 3 2 2" xfId="57989" xr:uid="{00000000-0005-0000-0000-0000B2E20000}"/>
    <cellStyle name="Warning Text 34 3 3 2 3" xfId="57990" xr:uid="{00000000-0005-0000-0000-0000B3E20000}"/>
    <cellStyle name="Warning Text 34 3 3 3" xfId="57991" xr:uid="{00000000-0005-0000-0000-0000B4E20000}"/>
    <cellStyle name="Warning Text 34 3 3 4" xfId="57992" xr:uid="{00000000-0005-0000-0000-0000B5E20000}"/>
    <cellStyle name="Warning Text 34 3 4" xfId="57993" xr:uid="{00000000-0005-0000-0000-0000B6E20000}"/>
    <cellStyle name="Warning Text 34 3 4 2" xfId="57994" xr:uid="{00000000-0005-0000-0000-0000B7E20000}"/>
    <cellStyle name="Warning Text 34 3 4 3" xfId="57995" xr:uid="{00000000-0005-0000-0000-0000B8E20000}"/>
    <cellStyle name="Warning Text 34 3 5" xfId="57996" xr:uid="{00000000-0005-0000-0000-0000B9E20000}"/>
    <cellStyle name="Warning Text 34 3 6" xfId="57997" xr:uid="{00000000-0005-0000-0000-0000BAE20000}"/>
    <cellStyle name="Warning Text 34 4" xfId="57998" xr:uid="{00000000-0005-0000-0000-0000BBE20000}"/>
    <cellStyle name="Warning Text 34 4 2" xfId="57999" xr:uid="{00000000-0005-0000-0000-0000BCE20000}"/>
    <cellStyle name="Warning Text 34 4 2 2" xfId="58000" xr:uid="{00000000-0005-0000-0000-0000BDE20000}"/>
    <cellStyle name="Warning Text 34 4 2 2 2" xfId="58001" xr:uid="{00000000-0005-0000-0000-0000BEE20000}"/>
    <cellStyle name="Warning Text 34 4 2 2 3" xfId="58002" xr:uid="{00000000-0005-0000-0000-0000BFE20000}"/>
    <cellStyle name="Warning Text 34 4 2 3" xfId="58003" xr:uid="{00000000-0005-0000-0000-0000C0E20000}"/>
    <cellStyle name="Warning Text 34 4 2 4" xfId="58004" xr:uid="{00000000-0005-0000-0000-0000C1E20000}"/>
    <cellStyle name="Warning Text 34 4 3" xfId="58005" xr:uid="{00000000-0005-0000-0000-0000C2E20000}"/>
    <cellStyle name="Warning Text 34 4 3 2" xfId="58006" xr:uid="{00000000-0005-0000-0000-0000C3E20000}"/>
    <cellStyle name="Warning Text 34 4 3 2 2" xfId="58007" xr:uid="{00000000-0005-0000-0000-0000C4E20000}"/>
    <cellStyle name="Warning Text 34 4 3 2 3" xfId="58008" xr:uid="{00000000-0005-0000-0000-0000C5E20000}"/>
    <cellStyle name="Warning Text 34 4 3 3" xfId="58009" xr:uid="{00000000-0005-0000-0000-0000C6E20000}"/>
    <cellStyle name="Warning Text 34 4 3 4" xfId="58010" xr:uid="{00000000-0005-0000-0000-0000C7E20000}"/>
    <cellStyle name="Warning Text 34 4 4" xfId="58011" xr:uid="{00000000-0005-0000-0000-0000C8E20000}"/>
    <cellStyle name="Warning Text 34 4 4 2" xfId="58012" xr:uid="{00000000-0005-0000-0000-0000C9E20000}"/>
    <cellStyle name="Warning Text 34 4 4 3" xfId="58013" xr:uid="{00000000-0005-0000-0000-0000CAE20000}"/>
    <cellStyle name="Warning Text 34 4 5" xfId="58014" xr:uid="{00000000-0005-0000-0000-0000CBE20000}"/>
    <cellStyle name="Warning Text 34 4 6" xfId="58015" xr:uid="{00000000-0005-0000-0000-0000CCE20000}"/>
    <cellStyle name="Warning Text 34 5" xfId="58016" xr:uid="{00000000-0005-0000-0000-0000CDE20000}"/>
    <cellStyle name="Warning Text 34 5 2" xfId="58017" xr:uid="{00000000-0005-0000-0000-0000CEE20000}"/>
    <cellStyle name="Warning Text 34 5 2 2" xfId="58018" xr:uid="{00000000-0005-0000-0000-0000CFE20000}"/>
    <cellStyle name="Warning Text 34 5 2 2 2" xfId="58019" xr:uid="{00000000-0005-0000-0000-0000D0E20000}"/>
    <cellStyle name="Warning Text 34 5 2 2 3" xfId="58020" xr:uid="{00000000-0005-0000-0000-0000D1E20000}"/>
    <cellStyle name="Warning Text 34 5 2 3" xfId="58021" xr:uid="{00000000-0005-0000-0000-0000D2E20000}"/>
    <cellStyle name="Warning Text 34 5 2 4" xfId="58022" xr:uid="{00000000-0005-0000-0000-0000D3E20000}"/>
    <cellStyle name="Warning Text 34 5 3" xfId="58023" xr:uid="{00000000-0005-0000-0000-0000D4E20000}"/>
    <cellStyle name="Warning Text 34 5 3 2" xfId="58024" xr:uid="{00000000-0005-0000-0000-0000D5E20000}"/>
    <cellStyle name="Warning Text 34 5 3 2 2" xfId="58025" xr:uid="{00000000-0005-0000-0000-0000D6E20000}"/>
    <cellStyle name="Warning Text 34 5 3 2 3" xfId="58026" xr:uid="{00000000-0005-0000-0000-0000D7E20000}"/>
    <cellStyle name="Warning Text 34 5 3 3" xfId="58027" xr:uid="{00000000-0005-0000-0000-0000D8E20000}"/>
    <cellStyle name="Warning Text 34 5 3 4" xfId="58028" xr:uid="{00000000-0005-0000-0000-0000D9E20000}"/>
    <cellStyle name="Warning Text 34 5 4" xfId="58029" xr:uid="{00000000-0005-0000-0000-0000DAE20000}"/>
    <cellStyle name="Warning Text 34 5 4 2" xfId="58030" xr:uid="{00000000-0005-0000-0000-0000DBE20000}"/>
    <cellStyle name="Warning Text 34 5 4 2 2" xfId="58031" xr:uid="{00000000-0005-0000-0000-0000DCE20000}"/>
    <cellStyle name="Warning Text 34 5 4 2 3" xfId="58032" xr:uid="{00000000-0005-0000-0000-0000DDE20000}"/>
    <cellStyle name="Warning Text 34 5 4 3" xfId="58033" xr:uid="{00000000-0005-0000-0000-0000DEE20000}"/>
    <cellStyle name="Warning Text 34 5 4 4" xfId="58034" xr:uid="{00000000-0005-0000-0000-0000DFE20000}"/>
    <cellStyle name="Warning Text 34 5 5" xfId="58035" xr:uid="{00000000-0005-0000-0000-0000E0E20000}"/>
    <cellStyle name="Warning Text 34 5 5 2" xfId="58036" xr:uid="{00000000-0005-0000-0000-0000E1E20000}"/>
    <cellStyle name="Warning Text 34 5 5 3" xfId="58037" xr:uid="{00000000-0005-0000-0000-0000E2E20000}"/>
    <cellStyle name="Warning Text 34 5 6" xfId="58038" xr:uid="{00000000-0005-0000-0000-0000E3E20000}"/>
    <cellStyle name="Warning Text 34 5 7" xfId="58039" xr:uid="{00000000-0005-0000-0000-0000E4E20000}"/>
    <cellStyle name="Warning Text 34 6" xfId="58040" xr:uid="{00000000-0005-0000-0000-0000E5E20000}"/>
    <cellStyle name="Warning Text 34 6 2" xfId="58041" xr:uid="{00000000-0005-0000-0000-0000E6E20000}"/>
    <cellStyle name="Warning Text 34 6 2 2" xfId="58042" xr:uid="{00000000-0005-0000-0000-0000E7E20000}"/>
    <cellStyle name="Warning Text 34 6 2 2 2" xfId="58043" xr:uid="{00000000-0005-0000-0000-0000E8E20000}"/>
    <cellStyle name="Warning Text 34 6 2 2 3" xfId="58044" xr:uid="{00000000-0005-0000-0000-0000E9E20000}"/>
    <cellStyle name="Warning Text 34 6 2 3" xfId="58045" xr:uid="{00000000-0005-0000-0000-0000EAE20000}"/>
    <cellStyle name="Warning Text 34 6 2 4" xfId="58046" xr:uid="{00000000-0005-0000-0000-0000EBE20000}"/>
    <cellStyle name="Warning Text 34 6 3" xfId="58047" xr:uid="{00000000-0005-0000-0000-0000ECE20000}"/>
    <cellStyle name="Warning Text 34 6 3 2" xfId="58048" xr:uid="{00000000-0005-0000-0000-0000EDE20000}"/>
    <cellStyle name="Warning Text 34 6 3 2 2" xfId="58049" xr:uid="{00000000-0005-0000-0000-0000EEE20000}"/>
    <cellStyle name="Warning Text 34 6 3 2 3" xfId="58050" xr:uid="{00000000-0005-0000-0000-0000EFE20000}"/>
    <cellStyle name="Warning Text 34 6 3 3" xfId="58051" xr:uid="{00000000-0005-0000-0000-0000F0E20000}"/>
    <cellStyle name="Warning Text 34 6 3 4" xfId="58052" xr:uid="{00000000-0005-0000-0000-0000F1E20000}"/>
    <cellStyle name="Warning Text 34 6 4" xfId="58053" xr:uid="{00000000-0005-0000-0000-0000F2E20000}"/>
    <cellStyle name="Warning Text 34 6 4 2" xfId="58054" xr:uid="{00000000-0005-0000-0000-0000F3E20000}"/>
    <cellStyle name="Warning Text 34 6 4 3" xfId="58055" xr:uid="{00000000-0005-0000-0000-0000F4E20000}"/>
    <cellStyle name="Warning Text 34 6 5" xfId="58056" xr:uid="{00000000-0005-0000-0000-0000F5E20000}"/>
    <cellStyle name="Warning Text 34 6 6" xfId="58057" xr:uid="{00000000-0005-0000-0000-0000F6E20000}"/>
    <cellStyle name="Warning Text 34 7" xfId="58058" xr:uid="{00000000-0005-0000-0000-0000F7E20000}"/>
    <cellStyle name="Warning Text 34 7 2" xfId="58059" xr:uid="{00000000-0005-0000-0000-0000F8E20000}"/>
    <cellStyle name="Warning Text 34 7 2 2" xfId="58060" xr:uid="{00000000-0005-0000-0000-0000F9E20000}"/>
    <cellStyle name="Warning Text 34 7 2 3" xfId="58061" xr:uid="{00000000-0005-0000-0000-0000FAE20000}"/>
    <cellStyle name="Warning Text 34 7 3" xfId="58062" xr:uid="{00000000-0005-0000-0000-0000FBE20000}"/>
    <cellStyle name="Warning Text 34 7 4" xfId="58063" xr:uid="{00000000-0005-0000-0000-0000FCE20000}"/>
    <cellStyle name="Warning Text 34 8" xfId="58064" xr:uid="{00000000-0005-0000-0000-0000FDE20000}"/>
    <cellStyle name="Warning Text 34 8 2" xfId="58065" xr:uid="{00000000-0005-0000-0000-0000FEE20000}"/>
    <cellStyle name="Warning Text 34 8 2 2" xfId="58066" xr:uid="{00000000-0005-0000-0000-0000FFE20000}"/>
    <cellStyle name="Warning Text 34 8 2 3" xfId="58067" xr:uid="{00000000-0005-0000-0000-000000E30000}"/>
    <cellStyle name="Warning Text 34 8 3" xfId="58068" xr:uid="{00000000-0005-0000-0000-000001E30000}"/>
    <cellStyle name="Warning Text 34 8 4" xfId="58069" xr:uid="{00000000-0005-0000-0000-000002E30000}"/>
    <cellStyle name="Warning Text 34 9" xfId="58070" xr:uid="{00000000-0005-0000-0000-000003E30000}"/>
    <cellStyle name="Warning Text 34 9 2" xfId="58071" xr:uid="{00000000-0005-0000-0000-000004E30000}"/>
    <cellStyle name="Warning Text 34 9 2 2" xfId="58072" xr:uid="{00000000-0005-0000-0000-000005E30000}"/>
    <cellStyle name="Warning Text 34 9 2 3" xfId="58073" xr:uid="{00000000-0005-0000-0000-000006E30000}"/>
    <cellStyle name="Warning Text 34 9 3" xfId="58074" xr:uid="{00000000-0005-0000-0000-000007E30000}"/>
    <cellStyle name="Warning Text 34 9 4" xfId="58075" xr:uid="{00000000-0005-0000-0000-000008E30000}"/>
    <cellStyle name="Warning Text 35" xfId="58076" xr:uid="{00000000-0005-0000-0000-000009E30000}"/>
    <cellStyle name="Warning Text 35 10" xfId="58077" xr:uid="{00000000-0005-0000-0000-00000AE30000}"/>
    <cellStyle name="Warning Text 35 10 2" xfId="58078" xr:uid="{00000000-0005-0000-0000-00000BE30000}"/>
    <cellStyle name="Warning Text 35 10 3" xfId="58079" xr:uid="{00000000-0005-0000-0000-00000CE30000}"/>
    <cellStyle name="Warning Text 35 11" xfId="58080" xr:uid="{00000000-0005-0000-0000-00000DE30000}"/>
    <cellStyle name="Warning Text 35 11 2" xfId="58081" xr:uid="{00000000-0005-0000-0000-00000EE30000}"/>
    <cellStyle name="Warning Text 35 11 3" xfId="58082" xr:uid="{00000000-0005-0000-0000-00000FE30000}"/>
    <cellStyle name="Warning Text 35 12" xfId="58083" xr:uid="{00000000-0005-0000-0000-000010E30000}"/>
    <cellStyle name="Warning Text 35 12 2" xfId="58084" xr:uid="{00000000-0005-0000-0000-000011E30000}"/>
    <cellStyle name="Warning Text 35 12 3" xfId="58085" xr:uid="{00000000-0005-0000-0000-000012E30000}"/>
    <cellStyle name="Warning Text 35 13" xfId="58086" xr:uid="{00000000-0005-0000-0000-000013E30000}"/>
    <cellStyle name="Warning Text 35 2" xfId="58087" xr:uid="{00000000-0005-0000-0000-000014E30000}"/>
    <cellStyle name="Warning Text 35 2 2" xfId="58088" xr:uid="{00000000-0005-0000-0000-000015E30000}"/>
    <cellStyle name="Warning Text 35 2 2 2" xfId="58089" xr:uid="{00000000-0005-0000-0000-000016E30000}"/>
    <cellStyle name="Warning Text 35 2 2 2 2" xfId="58090" xr:uid="{00000000-0005-0000-0000-000017E30000}"/>
    <cellStyle name="Warning Text 35 2 2 2 3" xfId="58091" xr:uid="{00000000-0005-0000-0000-000018E30000}"/>
    <cellStyle name="Warning Text 35 2 2 3" xfId="58092" xr:uid="{00000000-0005-0000-0000-000019E30000}"/>
    <cellStyle name="Warning Text 35 2 2 4" xfId="58093" xr:uid="{00000000-0005-0000-0000-00001AE30000}"/>
    <cellStyle name="Warning Text 35 2 3" xfId="58094" xr:uid="{00000000-0005-0000-0000-00001BE30000}"/>
    <cellStyle name="Warning Text 35 2 3 2" xfId="58095" xr:uid="{00000000-0005-0000-0000-00001CE30000}"/>
    <cellStyle name="Warning Text 35 2 3 2 2" xfId="58096" xr:uid="{00000000-0005-0000-0000-00001DE30000}"/>
    <cellStyle name="Warning Text 35 2 3 2 3" xfId="58097" xr:uid="{00000000-0005-0000-0000-00001EE30000}"/>
    <cellStyle name="Warning Text 35 2 3 3" xfId="58098" xr:uid="{00000000-0005-0000-0000-00001FE30000}"/>
    <cellStyle name="Warning Text 35 2 3 4" xfId="58099" xr:uid="{00000000-0005-0000-0000-000020E30000}"/>
    <cellStyle name="Warning Text 35 2 4" xfId="58100" xr:uid="{00000000-0005-0000-0000-000021E30000}"/>
    <cellStyle name="Warning Text 35 2 4 2" xfId="58101" xr:uid="{00000000-0005-0000-0000-000022E30000}"/>
    <cellStyle name="Warning Text 35 2 4 3" xfId="58102" xr:uid="{00000000-0005-0000-0000-000023E30000}"/>
    <cellStyle name="Warning Text 35 2 5" xfId="58103" xr:uid="{00000000-0005-0000-0000-000024E30000}"/>
    <cellStyle name="Warning Text 35 2 5 2" xfId="58104" xr:uid="{00000000-0005-0000-0000-000025E30000}"/>
    <cellStyle name="Warning Text 35 2 5 3" xfId="58105" xr:uid="{00000000-0005-0000-0000-000026E30000}"/>
    <cellStyle name="Warning Text 35 2 6" xfId="58106" xr:uid="{00000000-0005-0000-0000-000027E30000}"/>
    <cellStyle name="Warning Text 35 2 7" xfId="58107" xr:uid="{00000000-0005-0000-0000-000028E30000}"/>
    <cellStyle name="Warning Text 35 3" xfId="58108" xr:uid="{00000000-0005-0000-0000-000029E30000}"/>
    <cellStyle name="Warning Text 35 3 2" xfId="58109" xr:uid="{00000000-0005-0000-0000-00002AE30000}"/>
    <cellStyle name="Warning Text 35 3 2 2" xfId="58110" xr:uid="{00000000-0005-0000-0000-00002BE30000}"/>
    <cellStyle name="Warning Text 35 3 2 2 2" xfId="58111" xr:uid="{00000000-0005-0000-0000-00002CE30000}"/>
    <cellStyle name="Warning Text 35 3 2 2 3" xfId="58112" xr:uid="{00000000-0005-0000-0000-00002DE30000}"/>
    <cellStyle name="Warning Text 35 3 2 3" xfId="58113" xr:uid="{00000000-0005-0000-0000-00002EE30000}"/>
    <cellStyle name="Warning Text 35 3 2 4" xfId="58114" xr:uid="{00000000-0005-0000-0000-00002FE30000}"/>
    <cellStyle name="Warning Text 35 3 3" xfId="58115" xr:uid="{00000000-0005-0000-0000-000030E30000}"/>
    <cellStyle name="Warning Text 35 3 3 2" xfId="58116" xr:uid="{00000000-0005-0000-0000-000031E30000}"/>
    <cellStyle name="Warning Text 35 3 3 2 2" xfId="58117" xr:uid="{00000000-0005-0000-0000-000032E30000}"/>
    <cellStyle name="Warning Text 35 3 3 2 3" xfId="58118" xr:uid="{00000000-0005-0000-0000-000033E30000}"/>
    <cellStyle name="Warning Text 35 3 3 3" xfId="58119" xr:uid="{00000000-0005-0000-0000-000034E30000}"/>
    <cellStyle name="Warning Text 35 3 3 4" xfId="58120" xr:uid="{00000000-0005-0000-0000-000035E30000}"/>
    <cellStyle name="Warning Text 35 3 4" xfId="58121" xr:uid="{00000000-0005-0000-0000-000036E30000}"/>
    <cellStyle name="Warning Text 35 3 4 2" xfId="58122" xr:uid="{00000000-0005-0000-0000-000037E30000}"/>
    <cellStyle name="Warning Text 35 3 4 3" xfId="58123" xr:uid="{00000000-0005-0000-0000-000038E30000}"/>
    <cellStyle name="Warning Text 35 3 5" xfId="58124" xr:uid="{00000000-0005-0000-0000-000039E30000}"/>
    <cellStyle name="Warning Text 35 3 6" xfId="58125" xr:uid="{00000000-0005-0000-0000-00003AE30000}"/>
    <cellStyle name="Warning Text 35 4" xfId="58126" xr:uid="{00000000-0005-0000-0000-00003BE30000}"/>
    <cellStyle name="Warning Text 35 4 2" xfId="58127" xr:uid="{00000000-0005-0000-0000-00003CE30000}"/>
    <cellStyle name="Warning Text 35 4 2 2" xfId="58128" xr:uid="{00000000-0005-0000-0000-00003DE30000}"/>
    <cellStyle name="Warning Text 35 4 2 2 2" xfId="58129" xr:uid="{00000000-0005-0000-0000-00003EE30000}"/>
    <cellStyle name="Warning Text 35 4 2 2 3" xfId="58130" xr:uid="{00000000-0005-0000-0000-00003FE30000}"/>
    <cellStyle name="Warning Text 35 4 2 3" xfId="58131" xr:uid="{00000000-0005-0000-0000-000040E30000}"/>
    <cellStyle name="Warning Text 35 4 2 4" xfId="58132" xr:uid="{00000000-0005-0000-0000-000041E30000}"/>
    <cellStyle name="Warning Text 35 4 3" xfId="58133" xr:uid="{00000000-0005-0000-0000-000042E30000}"/>
    <cellStyle name="Warning Text 35 4 3 2" xfId="58134" xr:uid="{00000000-0005-0000-0000-000043E30000}"/>
    <cellStyle name="Warning Text 35 4 3 2 2" xfId="58135" xr:uid="{00000000-0005-0000-0000-000044E30000}"/>
    <cellStyle name="Warning Text 35 4 3 2 3" xfId="58136" xr:uid="{00000000-0005-0000-0000-000045E30000}"/>
    <cellStyle name="Warning Text 35 4 3 3" xfId="58137" xr:uid="{00000000-0005-0000-0000-000046E30000}"/>
    <cellStyle name="Warning Text 35 4 3 4" xfId="58138" xr:uid="{00000000-0005-0000-0000-000047E30000}"/>
    <cellStyle name="Warning Text 35 4 4" xfId="58139" xr:uid="{00000000-0005-0000-0000-000048E30000}"/>
    <cellStyle name="Warning Text 35 4 4 2" xfId="58140" xr:uid="{00000000-0005-0000-0000-000049E30000}"/>
    <cellStyle name="Warning Text 35 4 4 3" xfId="58141" xr:uid="{00000000-0005-0000-0000-00004AE30000}"/>
    <cellStyle name="Warning Text 35 4 5" xfId="58142" xr:uid="{00000000-0005-0000-0000-00004BE30000}"/>
    <cellStyle name="Warning Text 35 4 6" xfId="58143" xr:uid="{00000000-0005-0000-0000-00004CE30000}"/>
    <cellStyle name="Warning Text 35 5" xfId="58144" xr:uid="{00000000-0005-0000-0000-00004DE30000}"/>
    <cellStyle name="Warning Text 35 5 2" xfId="58145" xr:uid="{00000000-0005-0000-0000-00004EE30000}"/>
    <cellStyle name="Warning Text 35 5 2 2" xfId="58146" xr:uid="{00000000-0005-0000-0000-00004FE30000}"/>
    <cellStyle name="Warning Text 35 5 2 2 2" xfId="58147" xr:uid="{00000000-0005-0000-0000-000050E30000}"/>
    <cellStyle name="Warning Text 35 5 2 2 3" xfId="58148" xr:uid="{00000000-0005-0000-0000-000051E30000}"/>
    <cellStyle name="Warning Text 35 5 2 3" xfId="58149" xr:uid="{00000000-0005-0000-0000-000052E30000}"/>
    <cellStyle name="Warning Text 35 5 2 4" xfId="58150" xr:uid="{00000000-0005-0000-0000-000053E30000}"/>
    <cellStyle name="Warning Text 35 5 3" xfId="58151" xr:uid="{00000000-0005-0000-0000-000054E30000}"/>
    <cellStyle name="Warning Text 35 5 3 2" xfId="58152" xr:uid="{00000000-0005-0000-0000-000055E30000}"/>
    <cellStyle name="Warning Text 35 5 3 2 2" xfId="58153" xr:uid="{00000000-0005-0000-0000-000056E30000}"/>
    <cellStyle name="Warning Text 35 5 3 2 3" xfId="58154" xr:uid="{00000000-0005-0000-0000-000057E30000}"/>
    <cellStyle name="Warning Text 35 5 3 3" xfId="58155" xr:uid="{00000000-0005-0000-0000-000058E30000}"/>
    <cellStyle name="Warning Text 35 5 3 4" xfId="58156" xr:uid="{00000000-0005-0000-0000-000059E30000}"/>
    <cellStyle name="Warning Text 35 5 4" xfId="58157" xr:uid="{00000000-0005-0000-0000-00005AE30000}"/>
    <cellStyle name="Warning Text 35 5 4 2" xfId="58158" xr:uid="{00000000-0005-0000-0000-00005BE30000}"/>
    <cellStyle name="Warning Text 35 5 4 2 2" xfId="58159" xr:uid="{00000000-0005-0000-0000-00005CE30000}"/>
    <cellStyle name="Warning Text 35 5 4 2 3" xfId="58160" xr:uid="{00000000-0005-0000-0000-00005DE30000}"/>
    <cellStyle name="Warning Text 35 5 4 3" xfId="58161" xr:uid="{00000000-0005-0000-0000-00005EE30000}"/>
    <cellStyle name="Warning Text 35 5 4 4" xfId="58162" xr:uid="{00000000-0005-0000-0000-00005FE30000}"/>
    <cellStyle name="Warning Text 35 5 5" xfId="58163" xr:uid="{00000000-0005-0000-0000-000060E30000}"/>
    <cellStyle name="Warning Text 35 5 5 2" xfId="58164" xr:uid="{00000000-0005-0000-0000-000061E30000}"/>
    <cellStyle name="Warning Text 35 5 5 3" xfId="58165" xr:uid="{00000000-0005-0000-0000-000062E30000}"/>
    <cellStyle name="Warning Text 35 5 6" xfId="58166" xr:uid="{00000000-0005-0000-0000-000063E30000}"/>
    <cellStyle name="Warning Text 35 5 7" xfId="58167" xr:uid="{00000000-0005-0000-0000-000064E30000}"/>
    <cellStyle name="Warning Text 35 6" xfId="58168" xr:uid="{00000000-0005-0000-0000-000065E30000}"/>
    <cellStyle name="Warning Text 35 6 2" xfId="58169" xr:uid="{00000000-0005-0000-0000-000066E30000}"/>
    <cellStyle name="Warning Text 35 6 2 2" xfId="58170" xr:uid="{00000000-0005-0000-0000-000067E30000}"/>
    <cellStyle name="Warning Text 35 6 2 2 2" xfId="58171" xr:uid="{00000000-0005-0000-0000-000068E30000}"/>
    <cellStyle name="Warning Text 35 6 2 2 3" xfId="58172" xr:uid="{00000000-0005-0000-0000-000069E30000}"/>
    <cellStyle name="Warning Text 35 6 2 3" xfId="58173" xr:uid="{00000000-0005-0000-0000-00006AE30000}"/>
    <cellStyle name="Warning Text 35 6 2 4" xfId="58174" xr:uid="{00000000-0005-0000-0000-00006BE30000}"/>
    <cellStyle name="Warning Text 35 6 3" xfId="58175" xr:uid="{00000000-0005-0000-0000-00006CE30000}"/>
    <cellStyle name="Warning Text 35 6 3 2" xfId="58176" xr:uid="{00000000-0005-0000-0000-00006DE30000}"/>
    <cellStyle name="Warning Text 35 6 3 2 2" xfId="58177" xr:uid="{00000000-0005-0000-0000-00006EE30000}"/>
    <cellStyle name="Warning Text 35 6 3 2 3" xfId="58178" xr:uid="{00000000-0005-0000-0000-00006FE30000}"/>
    <cellStyle name="Warning Text 35 6 3 3" xfId="58179" xr:uid="{00000000-0005-0000-0000-000070E30000}"/>
    <cellStyle name="Warning Text 35 6 3 4" xfId="58180" xr:uid="{00000000-0005-0000-0000-000071E30000}"/>
    <cellStyle name="Warning Text 35 6 4" xfId="58181" xr:uid="{00000000-0005-0000-0000-000072E30000}"/>
    <cellStyle name="Warning Text 35 6 4 2" xfId="58182" xr:uid="{00000000-0005-0000-0000-000073E30000}"/>
    <cellStyle name="Warning Text 35 6 4 3" xfId="58183" xr:uid="{00000000-0005-0000-0000-000074E30000}"/>
    <cellStyle name="Warning Text 35 6 5" xfId="58184" xr:uid="{00000000-0005-0000-0000-000075E30000}"/>
    <cellStyle name="Warning Text 35 6 6" xfId="58185" xr:uid="{00000000-0005-0000-0000-000076E30000}"/>
    <cellStyle name="Warning Text 35 7" xfId="58186" xr:uid="{00000000-0005-0000-0000-000077E30000}"/>
    <cellStyle name="Warning Text 35 7 2" xfId="58187" xr:uid="{00000000-0005-0000-0000-000078E30000}"/>
    <cellStyle name="Warning Text 35 7 2 2" xfId="58188" xr:uid="{00000000-0005-0000-0000-000079E30000}"/>
    <cellStyle name="Warning Text 35 7 2 3" xfId="58189" xr:uid="{00000000-0005-0000-0000-00007AE30000}"/>
    <cellStyle name="Warning Text 35 7 3" xfId="58190" xr:uid="{00000000-0005-0000-0000-00007BE30000}"/>
    <cellStyle name="Warning Text 35 7 4" xfId="58191" xr:uid="{00000000-0005-0000-0000-00007CE30000}"/>
    <cellStyle name="Warning Text 35 8" xfId="58192" xr:uid="{00000000-0005-0000-0000-00007DE30000}"/>
    <cellStyle name="Warning Text 35 8 2" xfId="58193" xr:uid="{00000000-0005-0000-0000-00007EE30000}"/>
    <cellStyle name="Warning Text 35 8 2 2" xfId="58194" xr:uid="{00000000-0005-0000-0000-00007FE30000}"/>
    <cellStyle name="Warning Text 35 8 2 3" xfId="58195" xr:uid="{00000000-0005-0000-0000-000080E30000}"/>
    <cellStyle name="Warning Text 35 8 3" xfId="58196" xr:uid="{00000000-0005-0000-0000-000081E30000}"/>
    <cellStyle name="Warning Text 35 8 4" xfId="58197" xr:uid="{00000000-0005-0000-0000-000082E30000}"/>
    <cellStyle name="Warning Text 35 9" xfId="58198" xr:uid="{00000000-0005-0000-0000-000083E30000}"/>
    <cellStyle name="Warning Text 35 9 2" xfId="58199" xr:uid="{00000000-0005-0000-0000-000084E30000}"/>
    <cellStyle name="Warning Text 35 9 2 2" xfId="58200" xr:uid="{00000000-0005-0000-0000-000085E30000}"/>
    <cellStyle name="Warning Text 35 9 2 3" xfId="58201" xr:uid="{00000000-0005-0000-0000-000086E30000}"/>
    <cellStyle name="Warning Text 35 9 3" xfId="58202" xr:uid="{00000000-0005-0000-0000-000087E30000}"/>
    <cellStyle name="Warning Text 35 9 4" xfId="58203" xr:uid="{00000000-0005-0000-0000-000088E30000}"/>
    <cellStyle name="Warning Text 36" xfId="58204" xr:uid="{00000000-0005-0000-0000-000089E30000}"/>
    <cellStyle name="Warning Text 36 10" xfId="58205" xr:uid="{00000000-0005-0000-0000-00008AE30000}"/>
    <cellStyle name="Warning Text 36 10 2" xfId="58206" xr:uid="{00000000-0005-0000-0000-00008BE30000}"/>
    <cellStyle name="Warning Text 36 10 3" xfId="58207" xr:uid="{00000000-0005-0000-0000-00008CE30000}"/>
    <cellStyle name="Warning Text 36 11" xfId="58208" xr:uid="{00000000-0005-0000-0000-00008DE30000}"/>
    <cellStyle name="Warning Text 36 11 2" xfId="58209" xr:uid="{00000000-0005-0000-0000-00008EE30000}"/>
    <cellStyle name="Warning Text 36 11 3" xfId="58210" xr:uid="{00000000-0005-0000-0000-00008FE30000}"/>
    <cellStyle name="Warning Text 36 12" xfId="58211" xr:uid="{00000000-0005-0000-0000-000090E30000}"/>
    <cellStyle name="Warning Text 36 12 2" xfId="58212" xr:uid="{00000000-0005-0000-0000-000091E30000}"/>
    <cellStyle name="Warning Text 36 12 3" xfId="58213" xr:uid="{00000000-0005-0000-0000-000092E30000}"/>
    <cellStyle name="Warning Text 36 13" xfId="58214" xr:uid="{00000000-0005-0000-0000-000093E30000}"/>
    <cellStyle name="Warning Text 36 2" xfId="58215" xr:uid="{00000000-0005-0000-0000-000094E30000}"/>
    <cellStyle name="Warning Text 36 2 2" xfId="58216" xr:uid="{00000000-0005-0000-0000-000095E30000}"/>
    <cellStyle name="Warning Text 36 2 2 2" xfId="58217" xr:uid="{00000000-0005-0000-0000-000096E30000}"/>
    <cellStyle name="Warning Text 36 2 2 2 2" xfId="58218" xr:uid="{00000000-0005-0000-0000-000097E30000}"/>
    <cellStyle name="Warning Text 36 2 2 2 3" xfId="58219" xr:uid="{00000000-0005-0000-0000-000098E30000}"/>
    <cellStyle name="Warning Text 36 2 2 3" xfId="58220" xr:uid="{00000000-0005-0000-0000-000099E30000}"/>
    <cellStyle name="Warning Text 36 2 2 4" xfId="58221" xr:uid="{00000000-0005-0000-0000-00009AE30000}"/>
    <cellStyle name="Warning Text 36 2 3" xfId="58222" xr:uid="{00000000-0005-0000-0000-00009BE30000}"/>
    <cellStyle name="Warning Text 36 2 3 2" xfId="58223" xr:uid="{00000000-0005-0000-0000-00009CE30000}"/>
    <cellStyle name="Warning Text 36 2 3 2 2" xfId="58224" xr:uid="{00000000-0005-0000-0000-00009DE30000}"/>
    <cellStyle name="Warning Text 36 2 3 2 3" xfId="58225" xr:uid="{00000000-0005-0000-0000-00009EE30000}"/>
    <cellStyle name="Warning Text 36 2 3 3" xfId="58226" xr:uid="{00000000-0005-0000-0000-00009FE30000}"/>
    <cellStyle name="Warning Text 36 2 3 4" xfId="58227" xr:uid="{00000000-0005-0000-0000-0000A0E30000}"/>
    <cellStyle name="Warning Text 36 2 4" xfId="58228" xr:uid="{00000000-0005-0000-0000-0000A1E30000}"/>
    <cellStyle name="Warning Text 36 2 4 2" xfId="58229" xr:uid="{00000000-0005-0000-0000-0000A2E30000}"/>
    <cellStyle name="Warning Text 36 2 4 3" xfId="58230" xr:uid="{00000000-0005-0000-0000-0000A3E30000}"/>
    <cellStyle name="Warning Text 36 2 5" xfId="58231" xr:uid="{00000000-0005-0000-0000-0000A4E30000}"/>
    <cellStyle name="Warning Text 36 2 5 2" xfId="58232" xr:uid="{00000000-0005-0000-0000-0000A5E30000}"/>
    <cellStyle name="Warning Text 36 2 5 3" xfId="58233" xr:uid="{00000000-0005-0000-0000-0000A6E30000}"/>
    <cellStyle name="Warning Text 36 2 6" xfId="58234" xr:uid="{00000000-0005-0000-0000-0000A7E30000}"/>
    <cellStyle name="Warning Text 36 2 7" xfId="58235" xr:uid="{00000000-0005-0000-0000-0000A8E30000}"/>
    <cellStyle name="Warning Text 36 3" xfId="58236" xr:uid="{00000000-0005-0000-0000-0000A9E30000}"/>
    <cellStyle name="Warning Text 36 3 2" xfId="58237" xr:uid="{00000000-0005-0000-0000-0000AAE30000}"/>
    <cellStyle name="Warning Text 36 3 2 2" xfId="58238" xr:uid="{00000000-0005-0000-0000-0000ABE30000}"/>
    <cellStyle name="Warning Text 36 3 2 2 2" xfId="58239" xr:uid="{00000000-0005-0000-0000-0000ACE30000}"/>
    <cellStyle name="Warning Text 36 3 2 2 3" xfId="58240" xr:uid="{00000000-0005-0000-0000-0000ADE30000}"/>
    <cellStyle name="Warning Text 36 3 2 3" xfId="58241" xr:uid="{00000000-0005-0000-0000-0000AEE30000}"/>
    <cellStyle name="Warning Text 36 3 2 4" xfId="58242" xr:uid="{00000000-0005-0000-0000-0000AFE30000}"/>
    <cellStyle name="Warning Text 36 3 3" xfId="58243" xr:uid="{00000000-0005-0000-0000-0000B0E30000}"/>
    <cellStyle name="Warning Text 36 3 3 2" xfId="58244" xr:uid="{00000000-0005-0000-0000-0000B1E30000}"/>
    <cellStyle name="Warning Text 36 3 3 2 2" xfId="58245" xr:uid="{00000000-0005-0000-0000-0000B2E30000}"/>
    <cellStyle name="Warning Text 36 3 3 2 3" xfId="58246" xr:uid="{00000000-0005-0000-0000-0000B3E30000}"/>
    <cellStyle name="Warning Text 36 3 3 3" xfId="58247" xr:uid="{00000000-0005-0000-0000-0000B4E30000}"/>
    <cellStyle name="Warning Text 36 3 3 4" xfId="58248" xr:uid="{00000000-0005-0000-0000-0000B5E30000}"/>
    <cellStyle name="Warning Text 36 3 4" xfId="58249" xr:uid="{00000000-0005-0000-0000-0000B6E30000}"/>
    <cellStyle name="Warning Text 36 3 4 2" xfId="58250" xr:uid="{00000000-0005-0000-0000-0000B7E30000}"/>
    <cellStyle name="Warning Text 36 3 4 3" xfId="58251" xr:uid="{00000000-0005-0000-0000-0000B8E30000}"/>
    <cellStyle name="Warning Text 36 3 5" xfId="58252" xr:uid="{00000000-0005-0000-0000-0000B9E30000}"/>
    <cellStyle name="Warning Text 36 3 6" xfId="58253" xr:uid="{00000000-0005-0000-0000-0000BAE30000}"/>
    <cellStyle name="Warning Text 36 4" xfId="58254" xr:uid="{00000000-0005-0000-0000-0000BBE30000}"/>
    <cellStyle name="Warning Text 36 4 2" xfId="58255" xr:uid="{00000000-0005-0000-0000-0000BCE30000}"/>
    <cellStyle name="Warning Text 36 4 2 2" xfId="58256" xr:uid="{00000000-0005-0000-0000-0000BDE30000}"/>
    <cellStyle name="Warning Text 36 4 2 2 2" xfId="58257" xr:uid="{00000000-0005-0000-0000-0000BEE30000}"/>
    <cellStyle name="Warning Text 36 4 2 2 3" xfId="58258" xr:uid="{00000000-0005-0000-0000-0000BFE30000}"/>
    <cellStyle name="Warning Text 36 4 2 3" xfId="58259" xr:uid="{00000000-0005-0000-0000-0000C0E30000}"/>
    <cellStyle name="Warning Text 36 4 2 4" xfId="58260" xr:uid="{00000000-0005-0000-0000-0000C1E30000}"/>
    <cellStyle name="Warning Text 36 4 3" xfId="58261" xr:uid="{00000000-0005-0000-0000-0000C2E30000}"/>
    <cellStyle name="Warning Text 36 4 3 2" xfId="58262" xr:uid="{00000000-0005-0000-0000-0000C3E30000}"/>
    <cellStyle name="Warning Text 36 4 3 2 2" xfId="58263" xr:uid="{00000000-0005-0000-0000-0000C4E30000}"/>
    <cellStyle name="Warning Text 36 4 3 2 3" xfId="58264" xr:uid="{00000000-0005-0000-0000-0000C5E30000}"/>
    <cellStyle name="Warning Text 36 4 3 3" xfId="58265" xr:uid="{00000000-0005-0000-0000-0000C6E30000}"/>
    <cellStyle name="Warning Text 36 4 3 4" xfId="58266" xr:uid="{00000000-0005-0000-0000-0000C7E30000}"/>
    <cellStyle name="Warning Text 36 4 4" xfId="58267" xr:uid="{00000000-0005-0000-0000-0000C8E30000}"/>
    <cellStyle name="Warning Text 36 4 4 2" xfId="58268" xr:uid="{00000000-0005-0000-0000-0000C9E30000}"/>
    <cellStyle name="Warning Text 36 4 4 3" xfId="58269" xr:uid="{00000000-0005-0000-0000-0000CAE30000}"/>
    <cellStyle name="Warning Text 36 4 5" xfId="58270" xr:uid="{00000000-0005-0000-0000-0000CBE30000}"/>
    <cellStyle name="Warning Text 36 4 6" xfId="58271" xr:uid="{00000000-0005-0000-0000-0000CCE30000}"/>
    <cellStyle name="Warning Text 36 5" xfId="58272" xr:uid="{00000000-0005-0000-0000-0000CDE30000}"/>
    <cellStyle name="Warning Text 36 5 2" xfId="58273" xr:uid="{00000000-0005-0000-0000-0000CEE30000}"/>
    <cellStyle name="Warning Text 36 5 2 2" xfId="58274" xr:uid="{00000000-0005-0000-0000-0000CFE30000}"/>
    <cellStyle name="Warning Text 36 5 2 2 2" xfId="58275" xr:uid="{00000000-0005-0000-0000-0000D0E30000}"/>
    <cellStyle name="Warning Text 36 5 2 2 3" xfId="58276" xr:uid="{00000000-0005-0000-0000-0000D1E30000}"/>
    <cellStyle name="Warning Text 36 5 2 3" xfId="58277" xr:uid="{00000000-0005-0000-0000-0000D2E30000}"/>
    <cellStyle name="Warning Text 36 5 2 4" xfId="58278" xr:uid="{00000000-0005-0000-0000-0000D3E30000}"/>
    <cellStyle name="Warning Text 36 5 3" xfId="58279" xr:uid="{00000000-0005-0000-0000-0000D4E30000}"/>
    <cellStyle name="Warning Text 36 5 3 2" xfId="58280" xr:uid="{00000000-0005-0000-0000-0000D5E30000}"/>
    <cellStyle name="Warning Text 36 5 3 2 2" xfId="58281" xr:uid="{00000000-0005-0000-0000-0000D6E30000}"/>
    <cellStyle name="Warning Text 36 5 3 2 3" xfId="58282" xr:uid="{00000000-0005-0000-0000-0000D7E30000}"/>
    <cellStyle name="Warning Text 36 5 3 3" xfId="58283" xr:uid="{00000000-0005-0000-0000-0000D8E30000}"/>
    <cellStyle name="Warning Text 36 5 3 4" xfId="58284" xr:uid="{00000000-0005-0000-0000-0000D9E30000}"/>
    <cellStyle name="Warning Text 36 5 4" xfId="58285" xr:uid="{00000000-0005-0000-0000-0000DAE30000}"/>
    <cellStyle name="Warning Text 36 5 4 2" xfId="58286" xr:uid="{00000000-0005-0000-0000-0000DBE30000}"/>
    <cellStyle name="Warning Text 36 5 4 2 2" xfId="58287" xr:uid="{00000000-0005-0000-0000-0000DCE30000}"/>
    <cellStyle name="Warning Text 36 5 4 2 3" xfId="58288" xr:uid="{00000000-0005-0000-0000-0000DDE30000}"/>
    <cellStyle name="Warning Text 36 5 4 3" xfId="58289" xr:uid="{00000000-0005-0000-0000-0000DEE30000}"/>
    <cellStyle name="Warning Text 36 5 4 4" xfId="58290" xr:uid="{00000000-0005-0000-0000-0000DFE30000}"/>
    <cellStyle name="Warning Text 36 5 5" xfId="58291" xr:uid="{00000000-0005-0000-0000-0000E0E30000}"/>
    <cellStyle name="Warning Text 36 5 5 2" xfId="58292" xr:uid="{00000000-0005-0000-0000-0000E1E30000}"/>
    <cellStyle name="Warning Text 36 5 5 3" xfId="58293" xr:uid="{00000000-0005-0000-0000-0000E2E30000}"/>
    <cellStyle name="Warning Text 36 5 6" xfId="58294" xr:uid="{00000000-0005-0000-0000-0000E3E30000}"/>
    <cellStyle name="Warning Text 36 5 7" xfId="58295" xr:uid="{00000000-0005-0000-0000-0000E4E30000}"/>
    <cellStyle name="Warning Text 36 6" xfId="58296" xr:uid="{00000000-0005-0000-0000-0000E5E30000}"/>
    <cellStyle name="Warning Text 36 6 2" xfId="58297" xr:uid="{00000000-0005-0000-0000-0000E6E30000}"/>
    <cellStyle name="Warning Text 36 6 2 2" xfId="58298" xr:uid="{00000000-0005-0000-0000-0000E7E30000}"/>
    <cellStyle name="Warning Text 36 6 2 2 2" xfId="58299" xr:uid="{00000000-0005-0000-0000-0000E8E30000}"/>
    <cellStyle name="Warning Text 36 6 2 2 3" xfId="58300" xr:uid="{00000000-0005-0000-0000-0000E9E30000}"/>
    <cellStyle name="Warning Text 36 6 2 3" xfId="58301" xr:uid="{00000000-0005-0000-0000-0000EAE30000}"/>
    <cellStyle name="Warning Text 36 6 2 4" xfId="58302" xr:uid="{00000000-0005-0000-0000-0000EBE30000}"/>
    <cellStyle name="Warning Text 36 6 3" xfId="58303" xr:uid="{00000000-0005-0000-0000-0000ECE30000}"/>
    <cellStyle name="Warning Text 36 6 3 2" xfId="58304" xr:uid="{00000000-0005-0000-0000-0000EDE30000}"/>
    <cellStyle name="Warning Text 36 6 3 2 2" xfId="58305" xr:uid="{00000000-0005-0000-0000-0000EEE30000}"/>
    <cellStyle name="Warning Text 36 6 3 2 3" xfId="58306" xr:uid="{00000000-0005-0000-0000-0000EFE30000}"/>
    <cellStyle name="Warning Text 36 6 3 3" xfId="58307" xr:uid="{00000000-0005-0000-0000-0000F0E30000}"/>
    <cellStyle name="Warning Text 36 6 3 4" xfId="58308" xr:uid="{00000000-0005-0000-0000-0000F1E30000}"/>
    <cellStyle name="Warning Text 36 6 4" xfId="58309" xr:uid="{00000000-0005-0000-0000-0000F2E30000}"/>
    <cellStyle name="Warning Text 36 6 4 2" xfId="58310" xr:uid="{00000000-0005-0000-0000-0000F3E30000}"/>
    <cellStyle name="Warning Text 36 6 4 3" xfId="58311" xr:uid="{00000000-0005-0000-0000-0000F4E30000}"/>
    <cellStyle name="Warning Text 36 6 5" xfId="58312" xr:uid="{00000000-0005-0000-0000-0000F5E30000}"/>
    <cellStyle name="Warning Text 36 6 6" xfId="58313" xr:uid="{00000000-0005-0000-0000-0000F6E30000}"/>
    <cellStyle name="Warning Text 36 7" xfId="58314" xr:uid="{00000000-0005-0000-0000-0000F7E30000}"/>
    <cellStyle name="Warning Text 36 7 2" xfId="58315" xr:uid="{00000000-0005-0000-0000-0000F8E30000}"/>
    <cellStyle name="Warning Text 36 7 2 2" xfId="58316" xr:uid="{00000000-0005-0000-0000-0000F9E30000}"/>
    <cellStyle name="Warning Text 36 7 2 3" xfId="58317" xr:uid="{00000000-0005-0000-0000-0000FAE30000}"/>
    <cellStyle name="Warning Text 36 7 3" xfId="58318" xr:uid="{00000000-0005-0000-0000-0000FBE30000}"/>
    <cellStyle name="Warning Text 36 7 4" xfId="58319" xr:uid="{00000000-0005-0000-0000-0000FCE30000}"/>
    <cellStyle name="Warning Text 36 8" xfId="58320" xr:uid="{00000000-0005-0000-0000-0000FDE30000}"/>
    <cellStyle name="Warning Text 36 8 2" xfId="58321" xr:uid="{00000000-0005-0000-0000-0000FEE30000}"/>
    <cellStyle name="Warning Text 36 8 2 2" xfId="58322" xr:uid="{00000000-0005-0000-0000-0000FFE30000}"/>
    <cellStyle name="Warning Text 36 8 2 3" xfId="58323" xr:uid="{00000000-0005-0000-0000-000000E40000}"/>
    <cellStyle name="Warning Text 36 8 3" xfId="58324" xr:uid="{00000000-0005-0000-0000-000001E40000}"/>
    <cellStyle name="Warning Text 36 8 4" xfId="58325" xr:uid="{00000000-0005-0000-0000-000002E40000}"/>
    <cellStyle name="Warning Text 36 9" xfId="58326" xr:uid="{00000000-0005-0000-0000-000003E40000}"/>
    <cellStyle name="Warning Text 36 9 2" xfId="58327" xr:uid="{00000000-0005-0000-0000-000004E40000}"/>
    <cellStyle name="Warning Text 36 9 2 2" xfId="58328" xr:uid="{00000000-0005-0000-0000-000005E40000}"/>
    <cellStyle name="Warning Text 36 9 2 3" xfId="58329" xr:uid="{00000000-0005-0000-0000-000006E40000}"/>
    <cellStyle name="Warning Text 36 9 3" xfId="58330" xr:uid="{00000000-0005-0000-0000-000007E40000}"/>
    <cellStyle name="Warning Text 36 9 4" xfId="58331" xr:uid="{00000000-0005-0000-0000-000008E40000}"/>
    <cellStyle name="Warning Text 37" xfId="58332" xr:uid="{00000000-0005-0000-0000-000009E40000}"/>
    <cellStyle name="Warning Text 37 10" xfId="58333" xr:uid="{00000000-0005-0000-0000-00000AE40000}"/>
    <cellStyle name="Warning Text 37 10 2" xfId="58334" xr:uid="{00000000-0005-0000-0000-00000BE40000}"/>
    <cellStyle name="Warning Text 37 10 3" xfId="58335" xr:uid="{00000000-0005-0000-0000-00000CE40000}"/>
    <cellStyle name="Warning Text 37 11" xfId="58336" xr:uid="{00000000-0005-0000-0000-00000DE40000}"/>
    <cellStyle name="Warning Text 37 11 2" xfId="58337" xr:uid="{00000000-0005-0000-0000-00000EE40000}"/>
    <cellStyle name="Warning Text 37 11 3" xfId="58338" xr:uid="{00000000-0005-0000-0000-00000FE40000}"/>
    <cellStyle name="Warning Text 37 12" xfId="58339" xr:uid="{00000000-0005-0000-0000-000010E40000}"/>
    <cellStyle name="Warning Text 37 12 2" xfId="58340" xr:uid="{00000000-0005-0000-0000-000011E40000}"/>
    <cellStyle name="Warning Text 37 12 3" xfId="58341" xr:uid="{00000000-0005-0000-0000-000012E40000}"/>
    <cellStyle name="Warning Text 37 13" xfId="58342" xr:uid="{00000000-0005-0000-0000-000013E40000}"/>
    <cellStyle name="Warning Text 37 2" xfId="58343" xr:uid="{00000000-0005-0000-0000-000014E40000}"/>
    <cellStyle name="Warning Text 37 2 2" xfId="58344" xr:uid="{00000000-0005-0000-0000-000015E40000}"/>
    <cellStyle name="Warning Text 37 2 2 2" xfId="58345" xr:uid="{00000000-0005-0000-0000-000016E40000}"/>
    <cellStyle name="Warning Text 37 2 2 2 2" xfId="58346" xr:uid="{00000000-0005-0000-0000-000017E40000}"/>
    <cellStyle name="Warning Text 37 2 2 2 3" xfId="58347" xr:uid="{00000000-0005-0000-0000-000018E40000}"/>
    <cellStyle name="Warning Text 37 2 2 3" xfId="58348" xr:uid="{00000000-0005-0000-0000-000019E40000}"/>
    <cellStyle name="Warning Text 37 2 2 4" xfId="58349" xr:uid="{00000000-0005-0000-0000-00001AE40000}"/>
    <cellStyle name="Warning Text 37 2 3" xfId="58350" xr:uid="{00000000-0005-0000-0000-00001BE40000}"/>
    <cellStyle name="Warning Text 37 2 3 2" xfId="58351" xr:uid="{00000000-0005-0000-0000-00001CE40000}"/>
    <cellStyle name="Warning Text 37 2 3 2 2" xfId="58352" xr:uid="{00000000-0005-0000-0000-00001DE40000}"/>
    <cellStyle name="Warning Text 37 2 3 2 3" xfId="58353" xr:uid="{00000000-0005-0000-0000-00001EE40000}"/>
    <cellStyle name="Warning Text 37 2 3 3" xfId="58354" xr:uid="{00000000-0005-0000-0000-00001FE40000}"/>
    <cellStyle name="Warning Text 37 2 3 4" xfId="58355" xr:uid="{00000000-0005-0000-0000-000020E40000}"/>
    <cellStyle name="Warning Text 37 2 4" xfId="58356" xr:uid="{00000000-0005-0000-0000-000021E40000}"/>
    <cellStyle name="Warning Text 37 2 4 2" xfId="58357" xr:uid="{00000000-0005-0000-0000-000022E40000}"/>
    <cellStyle name="Warning Text 37 2 4 3" xfId="58358" xr:uid="{00000000-0005-0000-0000-000023E40000}"/>
    <cellStyle name="Warning Text 37 2 5" xfId="58359" xr:uid="{00000000-0005-0000-0000-000024E40000}"/>
    <cellStyle name="Warning Text 37 2 5 2" xfId="58360" xr:uid="{00000000-0005-0000-0000-000025E40000}"/>
    <cellStyle name="Warning Text 37 2 5 3" xfId="58361" xr:uid="{00000000-0005-0000-0000-000026E40000}"/>
    <cellStyle name="Warning Text 37 2 6" xfId="58362" xr:uid="{00000000-0005-0000-0000-000027E40000}"/>
    <cellStyle name="Warning Text 37 2 7" xfId="58363" xr:uid="{00000000-0005-0000-0000-000028E40000}"/>
    <cellStyle name="Warning Text 37 3" xfId="58364" xr:uid="{00000000-0005-0000-0000-000029E40000}"/>
    <cellStyle name="Warning Text 37 3 2" xfId="58365" xr:uid="{00000000-0005-0000-0000-00002AE40000}"/>
    <cellStyle name="Warning Text 37 3 2 2" xfId="58366" xr:uid="{00000000-0005-0000-0000-00002BE40000}"/>
    <cellStyle name="Warning Text 37 3 2 2 2" xfId="58367" xr:uid="{00000000-0005-0000-0000-00002CE40000}"/>
    <cellStyle name="Warning Text 37 3 2 2 3" xfId="58368" xr:uid="{00000000-0005-0000-0000-00002DE40000}"/>
    <cellStyle name="Warning Text 37 3 2 3" xfId="58369" xr:uid="{00000000-0005-0000-0000-00002EE40000}"/>
    <cellStyle name="Warning Text 37 3 2 4" xfId="58370" xr:uid="{00000000-0005-0000-0000-00002FE40000}"/>
    <cellStyle name="Warning Text 37 3 3" xfId="58371" xr:uid="{00000000-0005-0000-0000-000030E40000}"/>
    <cellStyle name="Warning Text 37 3 3 2" xfId="58372" xr:uid="{00000000-0005-0000-0000-000031E40000}"/>
    <cellStyle name="Warning Text 37 3 3 2 2" xfId="58373" xr:uid="{00000000-0005-0000-0000-000032E40000}"/>
    <cellStyle name="Warning Text 37 3 3 2 3" xfId="58374" xr:uid="{00000000-0005-0000-0000-000033E40000}"/>
    <cellStyle name="Warning Text 37 3 3 3" xfId="58375" xr:uid="{00000000-0005-0000-0000-000034E40000}"/>
    <cellStyle name="Warning Text 37 3 3 4" xfId="58376" xr:uid="{00000000-0005-0000-0000-000035E40000}"/>
    <cellStyle name="Warning Text 37 3 4" xfId="58377" xr:uid="{00000000-0005-0000-0000-000036E40000}"/>
    <cellStyle name="Warning Text 37 3 4 2" xfId="58378" xr:uid="{00000000-0005-0000-0000-000037E40000}"/>
    <cellStyle name="Warning Text 37 3 4 3" xfId="58379" xr:uid="{00000000-0005-0000-0000-000038E40000}"/>
    <cellStyle name="Warning Text 37 3 5" xfId="58380" xr:uid="{00000000-0005-0000-0000-000039E40000}"/>
    <cellStyle name="Warning Text 37 3 6" xfId="58381" xr:uid="{00000000-0005-0000-0000-00003AE40000}"/>
    <cellStyle name="Warning Text 37 4" xfId="58382" xr:uid="{00000000-0005-0000-0000-00003BE40000}"/>
    <cellStyle name="Warning Text 37 4 2" xfId="58383" xr:uid="{00000000-0005-0000-0000-00003CE40000}"/>
    <cellStyle name="Warning Text 37 4 2 2" xfId="58384" xr:uid="{00000000-0005-0000-0000-00003DE40000}"/>
    <cellStyle name="Warning Text 37 4 2 2 2" xfId="58385" xr:uid="{00000000-0005-0000-0000-00003EE40000}"/>
    <cellStyle name="Warning Text 37 4 2 2 3" xfId="58386" xr:uid="{00000000-0005-0000-0000-00003FE40000}"/>
    <cellStyle name="Warning Text 37 4 2 3" xfId="58387" xr:uid="{00000000-0005-0000-0000-000040E40000}"/>
    <cellStyle name="Warning Text 37 4 2 4" xfId="58388" xr:uid="{00000000-0005-0000-0000-000041E40000}"/>
    <cellStyle name="Warning Text 37 4 3" xfId="58389" xr:uid="{00000000-0005-0000-0000-000042E40000}"/>
    <cellStyle name="Warning Text 37 4 3 2" xfId="58390" xr:uid="{00000000-0005-0000-0000-000043E40000}"/>
    <cellStyle name="Warning Text 37 4 3 2 2" xfId="58391" xr:uid="{00000000-0005-0000-0000-000044E40000}"/>
    <cellStyle name="Warning Text 37 4 3 2 3" xfId="58392" xr:uid="{00000000-0005-0000-0000-000045E40000}"/>
    <cellStyle name="Warning Text 37 4 3 3" xfId="58393" xr:uid="{00000000-0005-0000-0000-000046E40000}"/>
    <cellStyle name="Warning Text 37 4 3 4" xfId="58394" xr:uid="{00000000-0005-0000-0000-000047E40000}"/>
    <cellStyle name="Warning Text 37 4 4" xfId="58395" xr:uid="{00000000-0005-0000-0000-000048E40000}"/>
    <cellStyle name="Warning Text 37 4 4 2" xfId="58396" xr:uid="{00000000-0005-0000-0000-000049E40000}"/>
    <cellStyle name="Warning Text 37 4 4 3" xfId="58397" xr:uid="{00000000-0005-0000-0000-00004AE40000}"/>
    <cellStyle name="Warning Text 37 4 5" xfId="58398" xr:uid="{00000000-0005-0000-0000-00004BE40000}"/>
    <cellStyle name="Warning Text 37 4 6" xfId="58399" xr:uid="{00000000-0005-0000-0000-00004CE40000}"/>
    <cellStyle name="Warning Text 37 5" xfId="58400" xr:uid="{00000000-0005-0000-0000-00004DE40000}"/>
    <cellStyle name="Warning Text 37 5 2" xfId="58401" xr:uid="{00000000-0005-0000-0000-00004EE40000}"/>
    <cellStyle name="Warning Text 37 5 2 2" xfId="58402" xr:uid="{00000000-0005-0000-0000-00004FE40000}"/>
    <cellStyle name="Warning Text 37 5 2 2 2" xfId="58403" xr:uid="{00000000-0005-0000-0000-000050E40000}"/>
    <cellStyle name="Warning Text 37 5 2 2 3" xfId="58404" xr:uid="{00000000-0005-0000-0000-000051E40000}"/>
    <cellStyle name="Warning Text 37 5 2 3" xfId="58405" xr:uid="{00000000-0005-0000-0000-000052E40000}"/>
    <cellStyle name="Warning Text 37 5 2 4" xfId="58406" xr:uid="{00000000-0005-0000-0000-000053E40000}"/>
    <cellStyle name="Warning Text 37 5 3" xfId="58407" xr:uid="{00000000-0005-0000-0000-000054E40000}"/>
    <cellStyle name="Warning Text 37 5 3 2" xfId="58408" xr:uid="{00000000-0005-0000-0000-000055E40000}"/>
    <cellStyle name="Warning Text 37 5 3 2 2" xfId="58409" xr:uid="{00000000-0005-0000-0000-000056E40000}"/>
    <cellStyle name="Warning Text 37 5 3 2 3" xfId="58410" xr:uid="{00000000-0005-0000-0000-000057E40000}"/>
    <cellStyle name="Warning Text 37 5 3 3" xfId="58411" xr:uid="{00000000-0005-0000-0000-000058E40000}"/>
    <cellStyle name="Warning Text 37 5 3 4" xfId="58412" xr:uid="{00000000-0005-0000-0000-000059E40000}"/>
    <cellStyle name="Warning Text 37 5 4" xfId="58413" xr:uid="{00000000-0005-0000-0000-00005AE40000}"/>
    <cellStyle name="Warning Text 37 5 4 2" xfId="58414" xr:uid="{00000000-0005-0000-0000-00005BE40000}"/>
    <cellStyle name="Warning Text 37 5 4 2 2" xfId="58415" xr:uid="{00000000-0005-0000-0000-00005CE40000}"/>
    <cellStyle name="Warning Text 37 5 4 2 3" xfId="58416" xr:uid="{00000000-0005-0000-0000-00005DE40000}"/>
    <cellStyle name="Warning Text 37 5 4 3" xfId="58417" xr:uid="{00000000-0005-0000-0000-00005EE40000}"/>
    <cellStyle name="Warning Text 37 5 4 4" xfId="58418" xr:uid="{00000000-0005-0000-0000-00005FE40000}"/>
    <cellStyle name="Warning Text 37 5 5" xfId="58419" xr:uid="{00000000-0005-0000-0000-000060E40000}"/>
    <cellStyle name="Warning Text 37 5 5 2" xfId="58420" xr:uid="{00000000-0005-0000-0000-000061E40000}"/>
    <cellStyle name="Warning Text 37 5 5 3" xfId="58421" xr:uid="{00000000-0005-0000-0000-000062E40000}"/>
    <cellStyle name="Warning Text 37 5 6" xfId="58422" xr:uid="{00000000-0005-0000-0000-000063E40000}"/>
    <cellStyle name="Warning Text 37 5 7" xfId="58423" xr:uid="{00000000-0005-0000-0000-000064E40000}"/>
    <cellStyle name="Warning Text 37 6" xfId="58424" xr:uid="{00000000-0005-0000-0000-000065E40000}"/>
    <cellStyle name="Warning Text 37 6 2" xfId="58425" xr:uid="{00000000-0005-0000-0000-000066E40000}"/>
    <cellStyle name="Warning Text 37 6 2 2" xfId="58426" xr:uid="{00000000-0005-0000-0000-000067E40000}"/>
    <cellStyle name="Warning Text 37 6 2 2 2" xfId="58427" xr:uid="{00000000-0005-0000-0000-000068E40000}"/>
    <cellStyle name="Warning Text 37 6 2 2 3" xfId="58428" xr:uid="{00000000-0005-0000-0000-000069E40000}"/>
    <cellStyle name="Warning Text 37 6 2 3" xfId="58429" xr:uid="{00000000-0005-0000-0000-00006AE40000}"/>
    <cellStyle name="Warning Text 37 6 2 4" xfId="58430" xr:uid="{00000000-0005-0000-0000-00006BE40000}"/>
    <cellStyle name="Warning Text 37 6 3" xfId="58431" xr:uid="{00000000-0005-0000-0000-00006CE40000}"/>
    <cellStyle name="Warning Text 37 6 3 2" xfId="58432" xr:uid="{00000000-0005-0000-0000-00006DE40000}"/>
    <cellStyle name="Warning Text 37 6 3 2 2" xfId="58433" xr:uid="{00000000-0005-0000-0000-00006EE40000}"/>
    <cellStyle name="Warning Text 37 6 3 2 3" xfId="58434" xr:uid="{00000000-0005-0000-0000-00006FE40000}"/>
    <cellStyle name="Warning Text 37 6 3 3" xfId="58435" xr:uid="{00000000-0005-0000-0000-000070E40000}"/>
    <cellStyle name="Warning Text 37 6 3 4" xfId="58436" xr:uid="{00000000-0005-0000-0000-000071E40000}"/>
    <cellStyle name="Warning Text 37 6 4" xfId="58437" xr:uid="{00000000-0005-0000-0000-000072E40000}"/>
    <cellStyle name="Warning Text 37 6 4 2" xfId="58438" xr:uid="{00000000-0005-0000-0000-000073E40000}"/>
    <cellStyle name="Warning Text 37 6 4 3" xfId="58439" xr:uid="{00000000-0005-0000-0000-000074E40000}"/>
    <cellStyle name="Warning Text 37 6 5" xfId="58440" xr:uid="{00000000-0005-0000-0000-000075E40000}"/>
    <cellStyle name="Warning Text 37 6 6" xfId="58441" xr:uid="{00000000-0005-0000-0000-000076E40000}"/>
    <cellStyle name="Warning Text 37 7" xfId="58442" xr:uid="{00000000-0005-0000-0000-000077E40000}"/>
    <cellStyle name="Warning Text 37 7 2" xfId="58443" xr:uid="{00000000-0005-0000-0000-000078E40000}"/>
    <cellStyle name="Warning Text 37 7 2 2" xfId="58444" xr:uid="{00000000-0005-0000-0000-000079E40000}"/>
    <cellStyle name="Warning Text 37 7 2 3" xfId="58445" xr:uid="{00000000-0005-0000-0000-00007AE40000}"/>
    <cellStyle name="Warning Text 37 7 3" xfId="58446" xr:uid="{00000000-0005-0000-0000-00007BE40000}"/>
    <cellStyle name="Warning Text 37 7 4" xfId="58447" xr:uid="{00000000-0005-0000-0000-00007CE40000}"/>
    <cellStyle name="Warning Text 37 8" xfId="58448" xr:uid="{00000000-0005-0000-0000-00007DE40000}"/>
    <cellStyle name="Warning Text 37 8 2" xfId="58449" xr:uid="{00000000-0005-0000-0000-00007EE40000}"/>
    <cellStyle name="Warning Text 37 8 2 2" xfId="58450" xr:uid="{00000000-0005-0000-0000-00007FE40000}"/>
    <cellStyle name="Warning Text 37 8 2 3" xfId="58451" xr:uid="{00000000-0005-0000-0000-000080E40000}"/>
    <cellStyle name="Warning Text 37 8 3" xfId="58452" xr:uid="{00000000-0005-0000-0000-000081E40000}"/>
    <cellStyle name="Warning Text 37 8 4" xfId="58453" xr:uid="{00000000-0005-0000-0000-000082E40000}"/>
    <cellStyle name="Warning Text 37 9" xfId="58454" xr:uid="{00000000-0005-0000-0000-000083E40000}"/>
    <cellStyle name="Warning Text 37 9 2" xfId="58455" xr:uid="{00000000-0005-0000-0000-000084E40000}"/>
    <cellStyle name="Warning Text 37 9 2 2" xfId="58456" xr:uid="{00000000-0005-0000-0000-000085E40000}"/>
    <cellStyle name="Warning Text 37 9 2 3" xfId="58457" xr:uid="{00000000-0005-0000-0000-000086E40000}"/>
    <cellStyle name="Warning Text 37 9 3" xfId="58458" xr:uid="{00000000-0005-0000-0000-000087E40000}"/>
    <cellStyle name="Warning Text 37 9 4" xfId="58459" xr:uid="{00000000-0005-0000-0000-000088E40000}"/>
    <cellStyle name="Warning Text 38" xfId="58460" xr:uid="{00000000-0005-0000-0000-000089E40000}"/>
    <cellStyle name="Warning Text 38 10" xfId="58461" xr:uid="{00000000-0005-0000-0000-00008AE40000}"/>
    <cellStyle name="Warning Text 38 10 2" xfId="58462" xr:uid="{00000000-0005-0000-0000-00008BE40000}"/>
    <cellStyle name="Warning Text 38 10 3" xfId="58463" xr:uid="{00000000-0005-0000-0000-00008CE40000}"/>
    <cellStyle name="Warning Text 38 11" xfId="58464" xr:uid="{00000000-0005-0000-0000-00008DE40000}"/>
    <cellStyle name="Warning Text 38 11 2" xfId="58465" xr:uid="{00000000-0005-0000-0000-00008EE40000}"/>
    <cellStyle name="Warning Text 38 11 3" xfId="58466" xr:uid="{00000000-0005-0000-0000-00008FE40000}"/>
    <cellStyle name="Warning Text 38 12" xfId="58467" xr:uid="{00000000-0005-0000-0000-000090E40000}"/>
    <cellStyle name="Warning Text 38 12 2" xfId="58468" xr:uid="{00000000-0005-0000-0000-000091E40000}"/>
    <cellStyle name="Warning Text 38 12 3" xfId="58469" xr:uid="{00000000-0005-0000-0000-000092E40000}"/>
    <cellStyle name="Warning Text 38 13" xfId="58470" xr:uid="{00000000-0005-0000-0000-000093E40000}"/>
    <cellStyle name="Warning Text 38 2" xfId="58471" xr:uid="{00000000-0005-0000-0000-000094E40000}"/>
    <cellStyle name="Warning Text 38 2 2" xfId="58472" xr:uid="{00000000-0005-0000-0000-000095E40000}"/>
    <cellStyle name="Warning Text 38 2 2 2" xfId="58473" xr:uid="{00000000-0005-0000-0000-000096E40000}"/>
    <cellStyle name="Warning Text 38 2 2 2 2" xfId="58474" xr:uid="{00000000-0005-0000-0000-000097E40000}"/>
    <cellStyle name="Warning Text 38 2 2 2 3" xfId="58475" xr:uid="{00000000-0005-0000-0000-000098E40000}"/>
    <cellStyle name="Warning Text 38 2 2 3" xfId="58476" xr:uid="{00000000-0005-0000-0000-000099E40000}"/>
    <cellStyle name="Warning Text 38 2 2 4" xfId="58477" xr:uid="{00000000-0005-0000-0000-00009AE40000}"/>
    <cellStyle name="Warning Text 38 2 3" xfId="58478" xr:uid="{00000000-0005-0000-0000-00009BE40000}"/>
    <cellStyle name="Warning Text 38 2 3 2" xfId="58479" xr:uid="{00000000-0005-0000-0000-00009CE40000}"/>
    <cellStyle name="Warning Text 38 2 3 2 2" xfId="58480" xr:uid="{00000000-0005-0000-0000-00009DE40000}"/>
    <cellStyle name="Warning Text 38 2 3 2 3" xfId="58481" xr:uid="{00000000-0005-0000-0000-00009EE40000}"/>
    <cellStyle name="Warning Text 38 2 3 3" xfId="58482" xr:uid="{00000000-0005-0000-0000-00009FE40000}"/>
    <cellStyle name="Warning Text 38 2 3 4" xfId="58483" xr:uid="{00000000-0005-0000-0000-0000A0E40000}"/>
    <cellStyle name="Warning Text 38 2 4" xfId="58484" xr:uid="{00000000-0005-0000-0000-0000A1E40000}"/>
    <cellStyle name="Warning Text 38 2 4 2" xfId="58485" xr:uid="{00000000-0005-0000-0000-0000A2E40000}"/>
    <cellStyle name="Warning Text 38 2 4 3" xfId="58486" xr:uid="{00000000-0005-0000-0000-0000A3E40000}"/>
    <cellStyle name="Warning Text 38 2 5" xfId="58487" xr:uid="{00000000-0005-0000-0000-0000A4E40000}"/>
    <cellStyle name="Warning Text 38 2 5 2" xfId="58488" xr:uid="{00000000-0005-0000-0000-0000A5E40000}"/>
    <cellStyle name="Warning Text 38 2 5 3" xfId="58489" xr:uid="{00000000-0005-0000-0000-0000A6E40000}"/>
    <cellStyle name="Warning Text 38 2 6" xfId="58490" xr:uid="{00000000-0005-0000-0000-0000A7E40000}"/>
    <cellStyle name="Warning Text 38 2 7" xfId="58491" xr:uid="{00000000-0005-0000-0000-0000A8E40000}"/>
    <cellStyle name="Warning Text 38 3" xfId="58492" xr:uid="{00000000-0005-0000-0000-0000A9E40000}"/>
    <cellStyle name="Warning Text 38 3 2" xfId="58493" xr:uid="{00000000-0005-0000-0000-0000AAE40000}"/>
    <cellStyle name="Warning Text 38 3 2 2" xfId="58494" xr:uid="{00000000-0005-0000-0000-0000ABE40000}"/>
    <cellStyle name="Warning Text 38 3 2 2 2" xfId="58495" xr:uid="{00000000-0005-0000-0000-0000ACE40000}"/>
    <cellStyle name="Warning Text 38 3 2 2 3" xfId="58496" xr:uid="{00000000-0005-0000-0000-0000ADE40000}"/>
    <cellStyle name="Warning Text 38 3 2 3" xfId="58497" xr:uid="{00000000-0005-0000-0000-0000AEE40000}"/>
    <cellStyle name="Warning Text 38 3 2 4" xfId="58498" xr:uid="{00000000-0005-0000-0000-0000AFE40000}"/>
    <cellStyle name="Warning Text 38 3 3" xfId="58499" xr:uid="{00000000-0005-0000-0000-0000B0E40000}"/>
    <cellStyle name="Warning Text 38 3 3 2" xfId="58500" xr:uid="{00000000-0005-0000-0000-0000B1E40000}"/>
    <cellStyle name="Warning Text 38 3 3 2 2" xfId="58501" xr:uid="{00000000-0005-0000-0000-0000B2E40000}"/>
    <cellStyle name="Warning Text 38 3 3 2 3" xfId="58502" xr:uid="{00000000-0005-0000-0000-0000B3E40000}"/>
    <cellStyle name="Warning Text 38 3 3 3" xfId="58503" xr:uid="{00000000-0005-0000-0000-0000B4E40000}"/>
    <cellStyle name="Warning Text 38 3 3 4" xfId="58504" xr:uid="{00000000-0005-0000-0000-0000B5E40000}"/>
    <cellStyle name="Warning Text 38 3 4" xfId="58505" xr:uid="{00000000-0005-0000-0000-0000B6E40000}"/>
    <cellStyle name="Warning Text 38 3 4 2" xfId="58506" xr:uid="{00000000-0005-0000-0000-0000B7E40000}"/>
    <cellStyle name="Warning Text 38 3 4 3" xfId="58507" xr:uid="{00000000-0005-0000-0000-0000B8E40000}"/>
    <cellStyle name="Warning Text 38 3 5" xfId="58508" xr:uid="{00000000-0005-0000-0000-0000B9E40000}"/>
    <cellStyle name="Warning Text 38 3 6" xfId="58509" xr:uid="{00000000-0005-0000-0000-0000BAE40000}"/>
    <cellStyle name="Warning Text 38 4" xfId="58510" xr:uid="{00000000-0005-0000-0000-0000BBE40000}"/>
    <cellStyle name="Warning Text 38 4 2" xfId="58511" xr:uid="{00000000-0005-0000-0000-0000BCE40000}"/>
    <cellStyle name="Warning Text 38 4 2 2" xfId="58512" xr:uid="{00000000-0005-0000-0000-0000BDE40000}"/>
    <cellStyle name="Warning Text 38 4 2 2 2" xfId="58513" xr:uid="{00000000-0005-0000-0000-0000BEE40000}"/>
    <cellStyle name="Warning Text 38 4 2 2 3" xfId="58514" xr:uid="{00000000-0005-0000-0000-0000BFE40000}"/>
    <cellStyle name="Warning Text 38 4 2 3" xfId="58515" xr:uid="{00000000-0005-0000-0000-0000C0E40000}"/>
    <cellStyle name="Warning Text 38 4 2 4" xfId="58516" xr:uid="{00000000-0005-0000-0000-0000C1E40000}"/>
    <cellStyle name="Warning Text 38 4 3" xfId="58517" xr:uid="{00000000-0005-0000-0000-0000C2E40000}"/>
    <cellStyle name="Warning Text 38 4 3 2" xfId="58518" xr:uid="{00000000-0005-0000-0000-0000C3E40000}"/>
    <cellStyle name="Warning Text 38 4 3 2 2" xfId="58519" xr:uid="{00000000-0005-0000-0000-0000C4E40000}"/>
    <cellStyle name="Warning Text 38 4 3 2 3" xfId="58520" xr:uid="{00000000-0005-0000-0000-0000C5E40000}"/>
    <cellStyle name="Warning Text 38 4 3 3" xfId="58521" xr:uid="{00000000-0005-0000-0000-0000C6E40000}"/>
    <cellStyle name="Warning Text 38 4 3 4" xfId="58522" xr:uid="{00000000-0005-0000-0000-0000C7E40000}"/>
    <cellStyle name="Warning Text 38 4 4" xfId="58523" xr:uid="{00000000-0005-0000-0000-0000C8E40000}"/>
    <cellStyle name="Warning Text 38 4 4 2" xfId="58524" xr:uid="{00000000-0005-0000-0000-0000C9E40000}"/>
    <cellStyle name="Warning Text 38 4 4 3" xfId="58525" xr:uid="{00000000-0005-0000-0000-0000CAE40000}"/>
    <cellStyle name="Warning Text 38 4 5" xfId="58526" xr:uid="{00000000-0005-0000-0000-0000CBE40000}"/>
    <cellStyle name="Warning Text 38 4 6" xfId="58527" xr:uid="{00000000-0005-0000-0000-0000CCE40000}"/>
    <cellStyle name="Warning Text 38 5" xfId="58528" xr:uid="{00000000-0005-0000-0000-0000CDE40000}"/>
    <cellStyle name="Warning Text 38 5 2" xfId="58529" xr:uid="{00000000-0005-0000-0000-0000CEE40000}"/>
    <cellStyle name="Warning Text 38 5 2 2" xfId="58530" xr:uid="{00000000-0005-0000-0000-0000CFE40000}"/>
    <cellStyle name="Warning Text 38 5 2 2 2" xfId="58531" xr:uid="{00000000-0005-0000-0000-0000D0E40000}"/>
    <cellStyle name="Warning Text 38 5 2 2 3" xfId="58532" xr:uid="{00000000-0005-0000-0000-0000D1E40000}"/>
    <cellStyle name="Warning Text 38 5 2 3" xfId="58533" xr:uid="{00000000-0005-0000-0000-0000D2E40000}"/>
    <cellStyle name="Warning Text 38 5 2 4" xfId="58534" xr:uid="{00000000-0005-0000-0000-0000D3E40000}"/>
    <cellStyle name="Warning Text 38 5 3" xfId="58535" xr:uid="{00000000-0005-0000-0000-0000D4E40000}"/>
    <cellStyle name="Warning Text 38 5 3 2" xfId="58536" xr:uid="{00000000-0005-0000-0000-0000D5E40000}"/>
    <cellStyle name="Warning Text 38 5 3 2 2" xfId="58537" xr:uid="{00000000-0005-0000-0000-0000D6E40000}"/>
    <cellStyle name="Warning Text 38 5 3 2 3" xfId="58538" xr:uid="{00000000-0005-0000-0000-0000D7E40000}"/>
    <cellStyle name="Warning Text 38 5 3 3" xfId="58539" xr:uid="{00000000-0005-0000-0000-0000D8E40000}"/>
    <cellStyle name="Warning Text 38 5 3 4" xfId="58540" xr:uid="{00000000-0005-0000-0000-0000D9E40000}"/>
    <cellStyle name="Warning Text 38 5 4" xfId="58541" xr:uid="{00000000-0005-0000-0000-0000DAE40000}"/>
    <cellStyle name="Warning Text 38 5 4 2" xfId="58542" xr:uid="{00000000-0005-0000-0000-0000DBE40000}"/>
    <cellStyle name="Warning Text 38 5 4 2 2" xfId="58543" xr:uid="{00000000-0005-0000-0000-0000DCE40000}"/>
    <cellStyle name="Warning Text 38 5 4 2 3" xfId="58544" xr:uid="{00000000-0005-0000-0000-0000DDE40000}"/>
    <cellStyle name="Warning Text 38 5 4 3" xfId="58545" xr:uid="{00000000-0005-0000-0000-0000DEE40000}"/>
    <cellStyle name="Warning Text 38 5 4 4" xfId="58546" xr:uid="{00000000-0005-0000-0000-0000DFE40000}"/>
    <cellStyle name="Warning Text 38 5 5" xfId="58547" xr:uid="{00000000-0005-0000-0000-0000E0E40000}"/>
    <cellStyle name="Warning Text 38 5 5 2" xfId="58548" xr:uid="{00000000-0005-0000-0000-0000E1E40000}"/>
    <cellStyle name="Warning Text 38 5 5 3" xfId="58549" xr:uid="{00000000-0005-0000-0000-0000E2E40000}"/>
    <cellStyle name="Warning Text 38 5 6" xfId="58550" xr:uid="{00000000-0005-0000-0000-0000E3E40000}"/>
    <cellStyle name="Warning Text 38 5 7" xfId="58551" xr:uid="{00000000-0005-0000-0000-0000E4E40000}"/>
    <cellStyle name="Warning Text 38 6" xfId="58552" xr:uid="{00000000-0005-0000-0000-0000E5E40000}"/>
    <cellStyle name="Warning Text 38 6 2" xfId="58553" xr:uid="{00000000-0005-0000-0000-0000E6E40000}"/>
    <cellStyle name="Warning Text 38 6 2 2" xfId="58554" xr:uid="{00000000-0005-0000-0000-0000E7E40000}"/>
    <cellStyle name="Warning Text 38 6 2 2 2" xfId="58555" xr:uid="{00000000-0005-0000-0000-0000E8E40000}"/>
    <cellStyle name="Warning Text 38 6 2 2 3" xfId="58556" xr:uid="{00000000-0005-0000-0000-0000E9E40000}"/>
    <cellStyle name="Warning Text 38 6 2 3" xfId="58557" xr:uid="{00000000-0005-0000-0000-0000EAE40000}"/>
    <cellStyle name="Warning Text 38 6 2 4" xfId="58558" xr:uid="{00000000-0005-0000-0000-0000EBE40000}"/>
    <cellStyle name="Warning Text 38 6 3" xfId="58559" xr:uid="{00000000-0005-0000-0000-0000ECE40000}"/>
    <cellStyle name="Warning Text 38 6 3 2" xfId="58560" xr:uid="{00000000-0005-0000-0000-0000EDE40000}"/>
    <cellStyle name="Warning Text 38 6 3 2 2" xfId="58561" xr:uid="{00000000-0005-0000-0000-0000EEE40000}"/>
    <cellStyle name="Warning Text 38 6 3 2 3" xfId="58562" xr:uid="{00000000-0005-0000-0000-0000EFE40000}"/>
    <cellStyle name="Warning Text 38 6 3 3" xfId="58563" xr:uid="{00000000-0005-0000-0000-0000F0E40000}"/>
    <cellStyle name="Warning Text 38 6 3 4" xfId="58564" xr:uid="{00000000-0005-0000-0000-0000F1E40000}"/>
    <cellStyle name="Warning Text 38 6 4" xfId="58565" xr:uid="{00000000-0005-0000-0000-0000F2E40000}"/>
    <cellStyle name="Warning Text 38 6 4 2" xfId="58566" xr:uid="{00000000-0005-0000-0000-0000F3E40000}"/>
    <cellStyle name="Warning Text 38 6 4 3" xfId="58567" xr:uid="{00000000-0005-0000-0000-0000F4E40000}"/>
    <cellStyle name="Warning Text 38 6 5" xfId="58568" xr:uid="{00000000-0005-0000-0000-0000F5E40000}"/>
    <cellStyle name="Warning Text 38 6 6" xfId="58569" xr:uid="{00000000-0005-0000-0000-0000F6E40000}"/>
    <cellStyle name="Warning Text 38 7" xfId="58570" xr:uid="{00000000-0005-0000-0000-0000F7E40000}"/>
    <cellStyle name="Warning Text 38 7 2" xfId="58571" xr:uid="{00000000-0005-0000-0000-0000F8E40000}"/>
    <cellStyle name="Warning Text 38 7 2 2" xfId="58572" xr:uid="{00000000-0005-0000-0000-0000F9E40000}"/>
    <cellStyle name="Warning Text 38 7 2 3" xfId="58573" xr:uid="{00000000-0005-0000-0000-0000FAE40000}"/>
    <cellStyle name="Warning Text 38 7 3" xfId="58574" xr:uid="{00000000-0005-0000-0000-0000FBE40000}"/>
    <cellStyle name="Warning Text 38 7 4" xfId="58575" xr:uid="{00000000-0005-0000-0000-0000FCE40000}"/>
    <cellStyle name="Warning Text 38 8" xfId="58576" xr:uid="{00000000-0005-0000-0000-0000FDE40000}"/>
    <cellStyle name="Warning Text 38 8 2" xfId="58577" xr:uid="{00000000-0005-0000-0000-0000FEE40000}"/>
    <cellStyle name="Warning Text 38 8 2 2" xfId="58578" xr:uid="{00000000-0005-0000-0000-0000FFE40000}"/>
    <cellStyle name="Warning Text 38 8 2 3" xfId="58579" xr:uid="{00000000-0005-0000-0000-000000E50000}"/>
    <cellStyle name="Warning Text 38 8 3" xfId="58580" xr:uid="{00000000-0005-0000-0000-000001E50000}"/>
    <cellStyle name="Warning Text 38 8 4" xfId="58581" xr:uid="{00000000-0005-0000-0000-000002E50000}"/>
    <cellStyle name="Warning Text 38 9" xfId="58582" xr:uid="{00000000-0005-0000-0000-000003E50000}"/>
    <cellStyle name="Warning Text 38 9 2" xfId="58583" xr:uid="{00000000-0005-0000-0000-000004E50000}"/>
    <cellStyle name="Warning Text 38 9 2 2" xfId="58584" xr:uid="{00000000-0005-0000-0000-000005E50000}"/>
    <cellStyle name="Warning Text 38 9 2 3" xfId="58585" xr:uid="{00000000-0005-0000-0000-000006E50000}"/>
    <cellStyle name="Warning Text 38 9 3" xfId="58586" xr:uid="{00000000-0005-0000-0000-000007E50000}"/>
    <cellStyle name="Warning Text 38 9 4" xfId="58587" xr:uid="{00000000-0005-0000-0000-000008E50000}"/>
    <cellStyle name="Warning Text 39" xfId="58588" xr:uid="{00000000-0005-0000-0000-000009E50000}"/>
    <cellStyle name="Warning Text 39 10" xfId="58589" xr:uid="{00000000-0005-0000-0000-00000AE50000}"/>
    <cellStyle name="Warning Text 39 10 2" xfId="58590" xr:uid="{00000000-0005-0000-0000-00000BE50000}"/>
    <cellStyle name="Warning Text 39 10 3" xfId="58591" xr:uid="{00000000-0005-0000-0000-00000CE50000}"/>
    <cellStyle name="Warning Text 39 11" xfId="58592" xr:uid="{00000000-0005-0000-0000-00000DE50000}"/>
    <cellStyle name="Warning Text 39 11 2" xfId="58593" xr:uid="{00000000-0005-0000-0000-00000EE50000}"/>
    <cellStyle name="Warning Text 39 11 3" xfId="58594" xr:uid="{00000000-0005-0000-0000-00000FE50000}"/>
    <cellStyle name="Warning Text 39 12" xfId="58595" xr:uid="{00000000-0005-0000-0000-000010E50000}"/>
    <cellStyle name="Warning Text 39 12 2" xfId="58596" xr:uid="{00000000-0005-0000-0000-000011E50000}"/>
    <cellStyle name="Warning Text 39 12 3" xfId="58597" xr:uid="{00000000-0005-0000-0000-000012E50000}"/>
    <cellStyle name="Warning Text 39 13" xfId="58598" xr:uid="{00000000-0005-0000-0000-000013E50000}"/>
    <cellStyle name="Warning Text 39 2" xfId="58599" xr:uid="{00000000-0005-0000-0000-000014E50000}"/>
    <cellStyle name="Warning Text 39 2 2" xfId="58600" xr:uid="{00000000-0005-0000-0000-000015E50000}"/>
    <cellStyle name="Warning Text 39 2 2 2" xfId="58601" xr:uid="{00000000-0005-0000-0000-000016E50000}"/>
    <cellStyle name="Warning Text 39 2 2 2 2" xfId="58602" xr:uid="{00000000-0005-0000-0000-000017E50000}"/>
    <cellStyle name="Warning Text 39 2 2 2 3" xfId="58603" xr:uid="{00000000-0005-0000-0000-000018E50000}"/>
    <cellStyle name="Warning Text 39 2 2 3" xfId="58604" xr:uid="{00000000-0005-0000-0000-000019E50000}"/>
    <cellStyle name="Warning Text 39 2 2 4" xfId="58605" xr:uid="{00000000-0005-0000-0000-00001AE50000}"/>
    <cellStyle name="Warning Text 39 2 3" xfId="58606" xr:uid="{00000000-0005-0000-0000-00001BE50000}"/>
    <cellStyle name="Warning Text 39 2 3 2" xfId="58607" xr:uid="{00000000-0005-0000-0000-00001CE50000}"/>
    <cellStyle name="Warning Text 39 2 3 2 2" xfId="58608" xr:uid="{00000000-0005-0000-0000-00001DE50000}"/>
    <cellStyle name="Warning Text 39 2 3 2 3" xfId="58609" xr:uid="{00000000-0005-0000-0000-00001EE50000}"/>
    <cellStyle name="Warning Text 39 2 3 3" xfId="58610" xr:uid="{00000000-0005-0000-0000-00001FE50000}"/>
    <cellStyle name="Warning Text 39 2 3 4" xfId="58611" xr:uid="{00000000-0005-0000-0000-000020E50000}"/>
    <cellStyle name="Warning Text 39 2 4" xfId="58612" xr:uid="{00000000-0005-0000-0000-000021E50000}"/>
    <cellStyle name="Warning Text 39 2 4 2" xfId="58613" xr:uid="{00000000-0005-0000-0000-000022E50000}"/>
    <cellStyle name="Warning Text 39 2 4 3" xfId="58614" xr:uid="{00000000-0005-0000-0000-000023E50000}"/>
    <cellStyle name="Warning Text 39 2 5" xfId="58615" xr:uid="{00000000-0005-0000-0000-000024E50000}"/>
    <cellStyle name="Warning Text 39 2 5 2" xfId="58616" xr:uid="{00000000-0005-0000-0000-000025E50000}"/>
    <cellStyle name="Warning Text 39 2 5 3" xfId="58617" xr:uid="{00000000-0005-0000-0000-000026E50000}"/>
    <cellStyle name="Warning Text 39 2 6" xfId="58618" xr:uid="{00000000-0005-0000-0000-000027E50000}"/>
    <cellStyle name="Warning Text 39 2 7" xfId="58619" xr:uid="{00000000-0005-0000-0000-000028E50000}"/>
    <cellStyle name="Warning Text 39 3" xfId="58620" xr:uid="{00000000-0005-0000-0000-000029E50000}"/>
    <cellStyle name="Warning Text 39 3 2" xfId="58621" xr:uid="{00000000-0005-0000-0000-00002AE50000}"/>
    <cellStyle name="Warning Text 39 3 2 2" xfId="58622" xr:uid="{00000000-0005-0000-0000-00002BE50000}"/>
    <cellStyle name="Warning Text 39 3 2 2 2" xfId="58623" xr:uid="{00000000-0005-0000-0000-00002CE50000}"/>
    <cellStyle name="Warning Text 39 3 2 2 3" xfId="58624" xr:uid="{00000000-0005-0000-0000-00002DE50000}"/>
    <cellStyle name="Warning Text 39 3 2 3" xfId="58625" xr:uid="{00000000-0005-0000-0000-00002EE50000}"/>
    <cellStyle name="Warning Text 39 3 2 4" xfId="58626" xr:uid="{00000000-0005-0000-0000-00002FE50000}"/>
    <cellStyle name="Warning Text 39 3 3" xfId="58627" xr:uid="{00000000-0005-0000-0000-000030E50000}"/>
    <cellStyle name="Warning Text 39 3 3 2" xfId="58628" xr:uid="{00000000-0005-0000-0000-000031E50000}"/>
    <cellStyle name="Warning Text 39 3 3 2 2" xfId="58629" xr:uid="{00000000-0005-0000-0000-000032E50000}"/>
    <cellStyle name="Warning Text 39 3 3 2 3" xfId="58630" xr:uid="{00000000-0005-0000-0000-000033E50000}"/>
    <cellStyle name="Warning Text 39 3 3 3" xfId="58631" xr:uid="{00000000-0005-0000-0000-000034E50000}"/>
    <cellStyle name="Warning Text 39 3 3 4" xfId="58632" xr:uid="{00000000-0005-0000-0000-000035E50000}"/>
    <cellStyle name="Warning Text 39 3 4" xfId="58633" xr:uid="{00000000-0005-0000-0000-000036E50000}"/>
    <cellStyle name="Warning Text 39 3 4 2" xfId="58634" xr:uid="{00000000-0005-0000-0000-000037E50000}"/>
    <cellStyle name="Warning Text 39 3 4 3" xfId="58635" xr:uid="{00000000-0005-0000-0000-000038E50000}"/>
    <cellStyle name="Warning Text 39 3 5" xfId="58636" xr:uid="{00000000-0005-0000-0000-000039E50000}"/>
    <cellStyle name="Warning Text 39 3 6" xfId="58637" xr:uid="{00000000-0005-0000-0000-00003AE50000}"/>
    <cellStyle name="Warning Text 39 4" xfId="58638" xr:uid="{00000000-0005-0000-0000-00003BE50000}"/>
    <cellStyle name="Warning Text 39 4 2" xfId="58639" xr:uid="{00000000-0005-0000-0000-00003CE50000}"/>
    <cellStyle name="Warning Text 39 4 2 2" xfId="58640" xr:uid="{00000000-0005-0000-0000-00003DE50000}"/>
    <cellStyle name="Warning Text 39 4 2 2 2" xfId="58641" xr:uid="{00000000-0005-0000-0000-00003EE50000}"/>
    <cellStyle name="Warning Text 39 4 2 2 3" xfId="58642" xr:uid="{00000000-0005-0000-0000-00003FE50000}"/>
    <cellStyle name="Warning Text 39 4 2 3" xfId="58643" xr:uid="{00000000-0005-0000-0000-000040E50000}"/>
    <cellStyle name="Warning Text 39 4 2 4" xfId="58644" xr:uid="{00000000-0005-0000-0000-000041E50000}"/>
    <cellStyle name="Warning Text 39 4 3" xfId="58645" xr:uid="{00000000-0005-0000-0000-000042E50000}"/>
    <cellStyle name="Warning Text 39 4 3 2" xfId="58646" xr:uid="{00000000-0005-0000-0000-000043E50000}"/>
    <cellStyle name="Warning Text 39 4 3 2 2" xfId="58647" xr:uid="{00000000-0005-0000-0000-000044E50000}"/>
    <cellStyle name="Warning Text 39 4 3 2 3" xfId="58648" xr:uid="{00000000-0005-0000-0000-000045E50000}"/>
    <cellStyle name="Warning Text 39 4 3 3" xfId="58649" xr:uid="{00000000-0005-0000-0000-000046E50000}"/>
    <cellStyle name="Warning Text 39 4 3 4" xfId="58650" xr:uid="{00000000-0005-0000-0000-000047E50000}"/>
    <cellStyle name="Warning Text 39 4 4" xfId="58651" xr:uid="{00000000-0005-0000-0000-000048E50000}"/>
    <cellStyle name="Warning Text 39 4 4 2" xfId="58652" xr:uid="{00000000-0005-0000-0000-000049E50000}"/>
    <cellStyle name="Warning Text 39 4 4 3" xfId="58653" xr:uid="{00000000-0005-0000-0000-00004AE50000}"/>
    <cellStyle name="Warning Text 39 4 5" xfId="58654" xr:uid="{00000000-0005-0000-0000-00004BE50000}"/>
    <cellStyle name="Warning Text 39 4 6" xfId="58655" xr:uid="{00000000-0005-0000-0000-00004CE50000}"/>
    <cellStyle name="Warning Text 39 5" xfId="58656" xr:uid="{00000000-0005-0000-0000-00004DE50000}"/>
    <cellStyle name="Warning Text 39 5 2" xfId="58657" xr:uid="{00000000-0005-0000-0000-00004EE50000}"/>
    <cellStyle name="Warning Text 39 5 2 2" xfId="58658" xr:uid="{00000000-0005-0000-0000-00004FE50000}"/>
    <cellStyle name="Warning Text 39 5 2 2 2" xfId="58659" xr:uid="{00000000-0005-0000-0000-000050E50000}"/>
    <cellStyle name="Warning Text 39 5 2 2 3" xfId="58660" xr:uid="{00000000-0005-0000-0000-000051E50000}"/>
    <cellStyle name="Warning Text 39 5 2 3" xfId="58661" xr:uid="{00000000-0005-0000-0000-000052E50000}"/>
    <cellStyle name="Warning Text 39 5 2 4" xfId="58662" xr:uid="{00000000-0005-0000-0000-000053E50000}"/>
    <cellStyle name="Warning Text 39 5 3" xfId="58663" xr:uid="{00000000-0005-0000-0000-000054E50000}"/>
    <cellStyle name="Warning Text 39 5 3 2" xfId="58664" xr:uid="{00000000-0005-0000-0000-000055E50000}"/>
    <cellStyle name="Warning Text 39 5 3 2 2" xfId="58665" xr:uid="{00000000-0005-0000-0000-000056E50000}"/>
    <cellStyle name="Warning Text 39 5 3 2 3" xfId="58666" xr:uid="{00000000-0005-0000-0000-000057E50000}"/>
    <cellStyle name="Warning Text 39 5 3 3" xfId="58667" xr:uid="{00000000-0005-0000-0000-000058E50000}"/>
    <cellStyle name="Warning Text 39 5 3 4" xfId="58668" xr:uid="{00000000-0005-0000-0000-000059E50000}"/>
    <cellStyle name="Warning Text 39 5 4" xfId="58669" xr:uid="{00000000-0005-0000-0000-00005AE50000}"/>
    <cellStyle name="Warning Text 39 5 4 2" xfId="58670" xr:uid="{00000000-0005-0000-0000-00005BE50000}"/>
    <cellStyle name="Warning Text 39 5 4 2 2" xfId="58671" xr:uid="{00000000-0005-0000-0000-00005CE50000}"/>
    <cellStyle name="Warning Text 39 5 4 2 3" xfId="58672" xr:uid="{00000000-0005-0000-0000-00005DE50000}"/>
    <cellStyle name="Warning Text 39 5 4 3" xfId="58673" xr:uid="{00000000-0005-0000-0000-00005EE50000}"/>
    <cellStyle name="Warning Text 39 5 4 4" xfId="58674" xr:uid="{00000000-0005-0000-0000-00005FE50000}"/>
    <cellStyle name="Warning Text 39 5 5" xfId="58675" xr:uid="{00000000-0005-0000-0000-000060E50000}"/>
    <cellStyle name="Warning Text 39 5 5 2" xfId="58676" xr:uid="{00000000-0005-0000-0000-000061E50000}"/>
    <cellStyle name="Warning Text 39 5 5 3" xfId="58677" xr:uid="{00000000-0005-0000-0000-000062E50000}"/>
    <cellStyle name="Warning Text 39 5 6" xfId="58678" xr:uid="{00000000-0005-0000-0000-000063E50000}"/>
    <cellStyle name="Warning Text 39 5 7" xfId="58679" xr:uid="{00000000-0005-0000-0000-000064E50000}"/>
    <cellStyle name="Warning Text 39 6" xfId="58680" xr:uid="{00000000-0005-0000-0000-000065E50000}"/>
    <cellStyle name="Warning Text 39 6 2" xfId="58681" xr:uid="{00000000-0005-0000-0000-000066E50000}"/>
    <cellStyle name="Warning Text 39 6 2 2" xfId="58682" xr:uid="{00000000-0005-0000-0000-000067E50000}"/>
    <cellStyle name="Warning Text 39 6 2 2 2" xfId="58683" xr:uid="{00000000-0005-0000-0000-000068E50000}"/>
    <cellStyle name="Warning Text 39 6 2 2 3" xfId="58684" xr:uid="{00000000-0005-0000-0000-000069E50000}"/>
    <cellStyle name="Warning Text 39 6 2 3" xfId="58685" xr:uid="{00000000-0005-0000-0000-00006AE50000}"/>
    <cellStyle name="Warning Text 39 6 2 4" xfId="58686" xr:uid="{00000000-0005-0000-0000-00006BE50000}"/>
    <cellStyle name="Warning Text 39 6 3" xfId="58687" xr:uid="{00000000-0005-0000-0000-00006CE50000}"/>
    <cellStyle name="Warning Text 39 6 3 2" xfId="58688" xr:uid="{00000000-0005-0000-0000-00006DE50000}"/>
    <cellStyle name="Warning Text 39 6 3 2 2" xfId="58689" xr:uid="{00000000-0005-0000-0000-00006EE50000}"/>
    <cellStyle name="Warning Text 39 6 3 2 3" xfId="58690" xr:uid="{00000000-0005-0000-0000-00006FE50000}"/>
    <cellStyle name="Warning Text 39 6 3 3" xfId="58691" xr:uid="{00000000-0005-0000-0000-000070E50000}"/>
    <cellStyle name="Warning Text 39 6 3 4" xfId="58692" xr:uid="{00000000-0005-0000-0000-000071E50000}"/>
    <cellStyle name="Warning Text 39 6 4" xfId="58693" xr:uid="{00000000-0005-0000-0000-000072E50000}"/>
    <cellStyle name="Warning Text 39 6 4 2" xfId="58694" xr:uid="{00000000-0005-0000-0000-000073E50000}"/>
    <cellStyle name="Warning Text 39 6 4 3" xfId="58695" xr:uid="{00000000-0005-0000-0000-000074E50000}"/>
    <cellStyle name="Warning Text 39 6 5" xfId="58696" xr:uid="{00000000-0005-0000-0000-000075E50000}"/>
    <cellStyle name="Warning Text 39 6 6" xfId="58697" xr:uid="{00000000-0005-0000-0000-000076E50000}"/>
    <cellStyle name="Warning Text 39 7" xfId="58698" xr:uid="{00000000-0005-0000-0000-000077E50000}"/>
    <cellStyle name="Warning Text 39 7 2" xfId="58699" xr:uid="{00000000-0005-0000-0000-000078E50000}"/>
    <cellStyle name="Warning Text 39 7 2 2" xfId="58700" xr:uid="{00000000-0005-0000-0000-000079E50000}"/>
    <cellStyle name="Warning Text 39 7 2 3" xfId="58701" xr:uid="{00000000-0005-0000-0000-00007AE50000}"/>
    <cellStyle name="Warning Text 39 7 3" xfId="58702" xr:uid="{00000000-0005-0000-0000-00007BE50000}"/>
    <cellStyle name="Warning Text 39 7 4" xfId="58703" xr:uid="{00000000-0005-0000-0000-00007CE50000}"/>
    <cellStyle name="Warning Text 39 8" xfId="58704" xr:uid="{00000000-0005-0000-0000-00007DE50000}"/>
    <cellStyle name="Warning Text 39 8 2" xfId="58705" xr:uid="{00000000-0005-0000-0000-00007EE50000}"/>
    <cellStyle name="Warning Text 39 8 2 2" xfId="58706" xr:uid="{00000000-0005-0000-0000-00007FE50000}"/>
    <cellStyle name="Warning Text 39 8 2 3" xfId="58707" xr:uid="{00000000-0005-0000-0000-000080E50000}"/>
    <cellStyle name="Warning Text 39 8 3" xfId="58708" xr:uid="{00000000-0005-0000-0000-000081E50000}"/>
    <cellStyle name="Warning Text 39 8 4" xfId="58709" xr:uid="{00000000-0005-0000-0000-000082E50000}"/>
    <cellStyle name="Warning Text 39 9" xfId="58710" xr:uid="{00000000-0005-0000-0000-000083E50000}"/>
    <cellStyle name="Warning Text 39 9 2" xfId="58711" xr:uid="{00000000-0005-0000-0000-000084E50000}"/>
    <cellStyle name="Warning Text 39 9 2 2" xfId="58712" xr:uid="{00000000-0005-0000-0000-000085E50000}"/>
    <cellStyle name="Warning Text 39 9 2 3" xfId="58713" xr:uid="{00000000-0005-0000-0000-000086E50000}"/>
    <cellStyle name="Warning Text 39 9 3" xfId="58714" xr:uid="{00000000-0005-0000-0000-000087E50000}"/>
    <cellStyle name="Warning Text 39 9 4" xfId="58715" xr:uid="{00000000-0005-0000-0000-000088E50000}"/>
    <cellStyle name="Warning Text 4" xfId="58716" xr:uid="{00000000-0005-0000-0000-000089E50000}"/>
    <cellStyle name="Warning Text 4 10" xfId="58717" xr:uid="{00000000-0005-0000-0000-00008AE50000}"/>
    <cellStyle name="Warning Text 4 10 2" xfId="58718" xr:uid="{00000000-0005-0000-0000-00008BE50000}"/>
    <cellStyle name="Warning Text 4 10 2 2" xfId="58719" xr:uid="{00000000-0005-0000-0000-00008CE50000}"/>
    <cellStyle name="Warning Text 4 10 2 3" xfId="58720" xr:uid="{00000000-0005-0000-0000-00008DE50000}"/>
    <cellStyle name="Warning Text 4 10 3" xfId="58721" xr:uid="{00000000-0005-0000-0000-00008EE50000}"/>
    <cellStyle name="Warning Text 4 10 4" xfId="58722" xr:uid="{00000000-0005-0000-0000-00008FE50000}"/>
    <cellStyle name="Warning Text 4 11" xfId="58723" xr:uid="{00000000-0005-0000-0000-000090E50000}"/>
    <cellStyle name="Warning Text 4 11 2" xfId="58724" xr:uid="{00000000-0005-0000-0000-000091E50000}"/>
    <cellStyle name="Warning Text 4 11 3" xfId="58725" xr:uid="{00000000-0005-0000-0000-000092E50000}"/>
    <cellStyle name="Warning Text 4 12" xfId="58726" xr:uid="{00000000-0005-0000-0000-000093E50000}"/>
    <cellStyle name="Warning Text 4 12 2" xfId="58727" xr:uid="{00000000-0005-0000-0000-000094E50000}"/>
    <cellStyle name="Warning Text 4 12 3" xfId="58728" xr:uid="{00000000-0005-0000-0000-000095E50000}"/>
    <cellStyle name="Warning Text 4 13" xfId="58729" xr:uid="{00000000-0005-0000-0000-000096E50000}"/>
    <cellStyle name="Warning Text 4 13 2" xfId="58730" xr:uid="{00000000-0005-0000-0000-000097E50000}"/>
    <cellStyle name="Warning Text 4 13 3" xfId="58731" xr:uid="{00000000-0005-0000-0000-000098E50000}"/>
    <cellStyle name="Warning Text 4 14" xfId="58732" xr:uid="{00000000-0005-0000-0000-000099E50000}"/>
    <cellStyle name="Warning Text 4 2" xfId="58733" xr:uid="{00000000-0005-0000-0000-00009AE50000}"/>
    <cellStyle name="Warning Text 4 2 10" xfId="58734" xr:uid="{00000000-0005-0000-0000-00009BE50000}"/>
    <cellStyle name="Warning Text 4 2 10 2" xfId="58735" xr:uid="{00000000-0005-0000-0000-00009CE50000}"/>
    <cellStyle name="Warning Text 4 2 10 3" xfId="58736" xr:uid="{00000000-0005-0000-0000-00009DE50000}"/>
    <cellStyle name="Warning Text 4 2 11" xfId="58737" xr:uid="{00000000-0005-0000-0000-00009EE50000}"/>
    <cellStyle name="Warning Text 4 2 12" xfId="58738" xr:uid="{00000000-0005-0000-0000-00009FE50000}"/>
    <cellStyle name="Warning Text 4 2 2" xfId="58739" xr:uid="{00000000-0005-0000-0000-0000A0E50000}"/>
    <cellStyle name="Warning Text 4 2 2 2" xfId="58740" xr:uid="{00000000-0005-0000-0000-0000A1E50000}"/>
    <cellStyle name="Warning Text 4 2 2 2 2" xfId="58741" xr:uid="{00000000-0005-0000-0000-0000A2E50000}"/>
    <cellStyle name="Warning Text 4 2 2 2 2 2" xfId="58742" xr:uid="{00000000-0005-0000-0000-0000A3E50000}"/>
    <cellStyle name="Warning Text 4 2 2 2 2 3" xfId="58743" xr:uid="{00000000-0005-0000-0000-0000A4E50000}"/>
    <cellStyle name="Warning Text 4 2 2 2 3" xfId="58744" xr:uid="{00000000-0005-0000-0000-0000A5E50000}"/>
    <cellStyle name="Warning Text 4 2 2 2 4" xfId="58745" xr:uid="{00000000-0005-0000-0000-0000A6E50000}"/>
    <cellStyle name="Warning Text 4 2 2 3" xfId="58746" xr:uid="{00000000-0005-0000-0000-0000A7E50000}"/>
    <cellStyle name="Warning Text 4 2 2 3 2" xfId="58747" xr:uid="{00000000-0005-0000-0000-0000A8E50000}"/>
    <cellStyle name="Warning Text 4 2 2 3 2 2" xfId="58748" xr:uid="{00000000-0005-0000-0000-0000A9E50000}"/>
    <cellStyle name="Warning Text 4 2 2 3 2 3" xfId="58749" xr:uid="{00000000-0005-0000-0000-0000AAE50000}"/>
    <cellStyle name="Warning Text 4 2 2 3 3" xfId="58750" xr:uid="{00000000-0005-0000-0000-0000ABE50000}"/>
    <cellStyle name="Warning Text 4 2 2 3 4" xfId="58751" xr:uid="{00000000-0005-0000-0000-0000ACE50000}"/>
    <cellStyle name="Warning Text 4 2 2 4" xfId="58752" xr:uid="{00000000-0005-0000-0000-0000ADE50000}"/>
    <cellStyle name="Warning Text 4 2 2 4 2" xfId="58753" xr:uid="{00000000-0005-0000-0000-0000AEE50000}"/>
    <cellStyle name="Warning Text 4 2 2 4 3" xfId="58754" xr:uid="{00000000-0005-0000-0000-0000AFE50000}"/>
    <cellStyle name="Warning Text 4 2 2 5" xfId="58755" xr:uid="{00000000-0005-0000-0000-0000B0E50000}"/>
    <cellStyle name="Warning Text 4 2 2 6" xfId="58756" xr:uid="{00000000-0005-0000-0000-0000B1E50000}"/>
    <cellStyle name="Warning Text 4 2 3" xfId="58757" xr:uid="{00000000-0005-0000-0000-0000B2E50000}"/>
    <cellStyle name="Warning Text 4 2 3 2" xfId="58758" xr:uid="{00000000-0005-0000-0000-0000B3E50000}"/>
    <cellStyle name="Warning Text 4 2 3 2 2" xfId="58759" xr:uid="{00000000-0005-0000-0000-0000B4E50000}"/>
    <cellStyle name="Warning Text 4 2 3 2 2 2" xfId="58760" xr:uid="{00000000-0005-0000-0000-0000B5E50000}"/>
    <cellStyle name="Warning Text 4 2 3 2 2 3" xfId="58761" xr:uid="{00000000-0005-0000-0000-0000B6E50000}"/>
    <cellStyle name="Warning Text 4 2 3 2 3" xfId="58762" xr:uid="{00000000-0005-0000-0000-0000B7E50000}"/>
    <cellStyle name="Warning Text 4 2 3 2 4" xfId="58763" xr:uid="{00000000-0005-0000-0000-0000B8E50000}"/>
    <cellStyle name="Warning Text 4 2 3 3" xfId="58764" xr:uid="{00000000-0005-0000-0000-0000B9E50000}"/>
    <cellStyle name="Warning Text 4 2 3 3 2" xfId="58765" xr:uid="{00000000-0005-0000-0000-0000BAE50000}"/>
    <cellStyle name="Warning Text 4 2 3 3 2 2" xfId="58766" xr:uid="{00000000-0005-0000-0000-0000BBE50000}"/>
    <cellStyle name="Warning Text 4 2 3 3 2 3" xfId="58767" xr:uid="{00000000-0005-0000-0000-0000BCE50000}"/>
    <cellStyle name="Warning Text 4 2 3 3 3" xfId="58768" xr:uid="{00000000-0005-0000-0000-0000BDE50000}"/>
    <cellStyle name="Warning Text 4 2 3 3 4" xfId="58769" xr:uid="{00000000-0005-0000-0000-0000BEE50000}"/>
    <cellStyle name="Warning Text 4 2 3 4" xfId="58770" xr:uid="{00000000-0005-0000-0000-0000BFE50000}"/>
    <cellStyle name="Warning Text 4 2 3 4 2" xfId="58771" xr:uid="{00000000-0005-0000-0000-0000C0E50000}"/>
    <cellStyle name="Warning Text 4 2 3 4 3" xfId="58772" xr:uid="{00000000-0005-0000-0000-0000C1E50000}"/>
    <cellStyle name="Warning Text 4 2 3 5" xfId="58773" xr:uid="{00000000-0005-0000-0000-0000C2E50000}"/>
    <cellStyle name="Warning Text 4 2 3 6" xfId="58774" xr:uid="{00000000-0005-0000-0000-0000C3E50000}"/>
    <cellStyle name="Warning Text 4 2 4" xfId="58775" xr:uid="{00000000-0005-0000-0000-0000C4E50000}"/>
    <cellStyle name="Warning Text 4 2 4 2" xfId="58776" xr:uid="{00000000-0005-0000-0000-0000C5E50000}"/>
    <cellStyle name="Warning Text 4 2 4 2 2" xfId="58777" xr:uid="{00000000-0005-0000-0000-0000C6E50000}"/>
    <cellStyle name="Warning Text 4 2 4 2 2 2" xfId="58778" xr:uid="{00000000-0005-0000-0000-0000C7E50000}"/>
    <cellStyle name="Warning Text 4 2 4 2 2 3" xfId="58779" xr:uid="{00000000-0005-0000-0000-0000C8E50000}"/>
    <cellStyle name="Warning Text 4 2 4 2 3" xfId="58780" xr:uid="{00000000-0005-0000-0000-0000C9E50000}"/>
    <cellStyle name="Warning Text 4 2 4 2 4" xfId="58781" xr:uid="{00000000-0005-0000-0000-0000CAE50000}"/>
    <cellStyle name="Warning Text 4 2 4 3" xfId="58782" xr:uid="{00000000-0005-0000-0000-0000CBE50000}"/>
    <cellStyle name="Warning Text 4 2 4 3 2" xfId="58783" xr:uid="{00000000-0005-0000-0000-0000CCE50000}"/>
    <cellStyle name="Warning Text 4 2 4 3 2 2" xfId="58784" xr:uid="{00000000-0005-0000-0000-0000CDE50000}"/>
    <cellStyle name="Warning Text 4 2 4 3 2 3" xfId="58785" xr:uid="{00000000-0005-0000-0000-0000CEE50000}"/>
    <cellStyle name="Warning Text 4 2 4 3 3" xfId="58786" xr:uid="{00000000-0005-0000-0000-0000CFE50000}"/>
    <cellStyle name="Warning Text 4 2 4 3 4" xfId="58787" xr:uid="{00000000-0005-0000-0000-0000D0E50000}"/>
    <cellStyle name="Warning Text 4 2 4 4" xfId="58788" xr:uid="{00000000-0005-0000-0000-0000D1E50000}"/>
    <cellStyle name="Warning Text 4 2 4 4 2" xfId="58789" xr:uid="{00000000-0005-0000-0000-0000D2E50000}"/>
    <cellStyle name="Warning Text 4 2 4 4 2 2" xfId="58790" xr:uid="{00000000-0005-0000-0000-0000D3E50000}"/>
    <cellStyle name="Warning Text 4 2 4 4 2 3" xfId="58791" xr:uid="{00000000-0005-0000-0000-0000D4E50000}"/>
    <cellStyle name="Warning Text 4 2 4 4 3" xfId="58792" xr:uid="{00000000-0005-0000-0000-0000D5E50000}"/>
    <cellStyle name="Warning Text 4 2 4 4 4" xfId="58793" xr:uid="{00000000-0005-0000-0000-0000D6E50000}"/>
    <cellStyle name="Warning Text 4 2 4 5" xfId="58794" xr:uid="{00000000-0005-0000-0000-0000D7E50000}"/>
    <cellStyle name="Warning Text 4 2 4 5 2" xfId="58795" xr:uid="{00000000-0005-0000-0000-0000D8E50000}"/>
    <cellStyle name="Warning Text 4 2 4 5 3" xfId="58796" xr:uid="{00000000-0005-0000-0000-0000D9E50000}"/>
    <cellStyle name="Warning Text 4 2 4 6" xfId="58797" xr:uid="{00000000-0005-0000-0000-0000DAE50000}"/>
    <cellStyle name="Warning Text 4 2 4 7" xfId="58798" xr:uid="{00000000-0005-0000-0000-0000DBE50000}"/>
    <cellStyle name="Warning Text 4 2 5" xfId="58799" xr:uid="{00000000-0005-0000-0000-0000DCE50000}"/>
    <cellStyle name="Warning Text 4 2 5 2" xfId="58800" xr:uid="{00000000-0005-0000-0000-0000DDE50000}"/>
    <cellStyle name="Warning Text 4 2 5 2 2" xfId="58801" xr:uid="{00000000-0005-0000-0000-0000DEE50000}"/>
    <cellStyle name="Warning Text 4 2 5 2 2 2" xfId="58802" xr:uid="{00000000-0005-0000-0000-0000DFE50000}"/>
    <cellStyle name="Warning Text 4 2 5 2 2 3" xfId="58803" xr:uid="{00000000-0005-0000-0000-0000E0E50000}"/>
    <cellStyle name="Warning Text 4 2 5 2 3" xfId="58804" xr:uid="{00000000-0005-0000-0000-0000E1E50000}"/>
    <cellStyle name="Warning Text 4 2 5 2 4" xfId="58805" xr:uid="{00000000-0005-0000-0000-0000E2E50000}"/>
    <cellStyle name="Warning Text 4 2 5 3" xfId="58806" xr:uid="{00000000-0005-0000-0000-0000E3E50000}"/>
    <cellStyle name="Warning Text 4 2 5 3 2" xfId="58807" xr:uid="{00000000-0005-0000-0000-0000E4E50000}"/>
    <cellStyle name="Warning Text 4 2 5 3 2 2" xfId="58808" xr:uid="{00000000-0005-0000-0000-0000E5E50000}"/>
    <cellStyle name="Warning Text 4 2 5 3 2 3" xfId="58809" xr:uid="{00000000-0005-0000-0000-0000E6E50000}"/>
    <cellStyle name="Warning Text 4 2 5 3 3" xfId="58810" xr:uid="{00000000-0005-0000-0000-0000E7E50000}"/>
    <cellStyle name="Warning Text 4 2 5 3 4" xfId="58811" xr:uid="{00000000-0005-0000-0000-0000E8E50000}"/>
    <cellStyle name="Warning Text 4 2 5 4" xfId="58812" xr:uid="{00000000-0005-0000-0000-0000E9E50000}"/>
    <cellStyle name="Warning Text 4 2 5 4 2" xfId="58813" xr:uid="{00000000-0005-0000-0000-0000EAE50000}"/>
    <cellStyle name="Warning Text 4 2 5 4 3" xfId="58814" xr:uid="{00000000-0005-0000-0000-0000EBE50000}"/>
    <cellStyle name="Warning Text 4 2 5 5" xfId="58815" xr:uid="{00000000-0005-0000-0000-0000ECE50000}"/>
    <cellStyle name="Warning Text 4 2 5 6" xfId="58816" xr:uid="{00000000-0005-0000-0000-0000EDE50000}"/>
    <cellStyle name="Warning Text 4 2 6" xfId="58817" xr:uid="{00000000-0005-0000-0000-0000EEE50000}"/>
    <cellStyle name="Warning Text 4 2 6 2" xfId="58818" xr:uid="{00000000-0005-0000-0000-0000EFE50000}"/>
    <cellStyle name="Warning Text 4 2 6 2 2" xfId="58819" xr:uid="{00000000-0005-0000-0000-0000F0E50000}"/>
    <cellStyle name="Warning Text 4 2 6 2 3" xfId="58820" xr:uid="{00000000-0005-0000-0000-0000F1E50000}"/>
    <cellStyle name="Warning Text 4 2 6 3" xfId="58821" xr:uid="{00000000-0005-0000-0000-0000F2E50000}"/>
    <cellStyle name="Warning Text 4 2 6 4" xfId="58822" xr:uid="{00000000-0005-0000-0000-0000F3E50000}"/>
    <cellStyle name="Warning Text 4 2 7" xfId="58823" xr:uid="{00000000-0005-0000-0000-0000F4E50000}"/>
    <cellStyle name="Warning Text 4 2 7 2" xfId="58824" xr:uid="{00000000-0005-0000-0000-0000F5E50000}"/>
    <cellStyle name="Warning Text 4 2 7 2 2" xfId="58825" xr:uid="{00000000-0005-0000-0000-0000F6E50000}"/>
    <cellStyle name="Warning Text 4 2 7 2 3" xfId="58826" xr:uid="{00000000-0005-0000-0000-0000F7E50000}"/>
    <cellStyle name="Warning Text 4 2 7 3" xfId="58827" xr:uid="{00000000-0005-0000-0000-0000F8E50000}"/>
    <cellStyle name="Warning Text 4 2 7 4" xfId="58828" xr:uid="{00000000-0005-0000-0000-0000F9E50000}"/>
    <cellStyle name="Warning Text 4 2 8" xfId="58829" xr:uid="{00000000-0005-0000-0000-0000FAE50000}"/>
    <cellStyle name="Warning Text 4 2 8 2" xfId="58830" xr:uid="{00000000-0005-0000-0000-0000FBE50000}"/>
    <cellStyle name="Warning Text 4 2 8 2 2" xfId="58831" xr:uid="{00000000-0005-0000-0000-0000FCE50000}"/>
    <cellStyle name="Warning Text 4 2 8 2 3" xfId="58832" xr:uid="{00000000-0005-0000-0000-0000FDE50000}"/>
    <cellStyle name="Warning Text 4 2 8 3" xfId="58833" xr:uid="{00000000-0005-0000-0000-0000FEE50000}"/>
    <cellStyle name="Warning Text 4 2 8 4" xfId="58834" xr:uid="{00000000-0005-0000-0000-0000FFE50000}"/>
    <cellStyle name="Warning Text 4 2 9" xfId="58835" xr:uid="{00000000-0005-0000-0000-000000E60000}"/>
    <cellStyle name="Warning Text 4 2 9 2" xfId="58836" xr:uid="{00000000-0005-0000-0000-000001E60000}"/>
    <cellStyle name="Warning Text 4 2 9 3" xfId="58837" xr:uid="{00000000-0005-0000-0000-000002E60000}"/>
    <cellStyle name="Warning Text 4 3" xfId="58838" xr:uid="{00000000-0005-0000-0000-000003E60000}"/>
    <cellStyle name="Warning Text 4 3 2" xfId="58839" xr:uid="{00000000-0005-0000-0000-000004E60000}"/>
    <cellStyle name="Warning Text 4 3 2 2" xfId="58840" xr:uid="{00000000-0005-0000-0000-000005E60000}"/>
    <cellStyle name="Warning Text 4 3 2 2 2" xfId="58841" xr:uid="{00000000-0005-0000-0000-000006E60000}"/>
    <cellStyle name="Warning Text 4 3 2 2 3" xfId="58842" xr:uid="{00000000-0005-0000-0000-000007E60000}"/>
    <cellStyle name="Warning Text 4 3 2 3" xfId="58843" xr:uid="{00000000-0005-0000-0000-000008E60000}"/>
    <cellStyle name="Warning Text 4 3 2 4" xfId="58844" xr:uid="{00000000-0005-0000-0000-000009E60000}"/>
    <cellStyle name="Warning Text 4 3 3" xfId="58845" xr:uid="{00000000-0005-0000-0000-00000AE60000}"/>
    <cellStyle name="Warning Text 4 3 3 2" xfId="58846" xr:uid="{00000000-0005-0000-0000-00000BE60000}"/>
    <cellStyle name="Warning Text 4 3 3 2 2" xfId="58847" xr:uid="{00000000-0005-0000-0000-00000CE60000}"/>
    <cellStyle name="Warning Text 4 3 3 2 3" xfId="58848" xr:uid="{00000000-0005-0000-0000-00000DE60000}"/>
    <cellStyle name="Warning Text 4 3 3 3" xfId="58849" xr:uid="{00000000-0005-0000-0000-00000EE60000}"/>
    <cellStyle name="Warning Text 4 3 3 4" xfId="58850" xr:uid="{00000000-0005-0000-0000-00000FE60000}"/>
    <cellStyle name="Warning Text 4 3 4" xfId="58851" xr:uid="{00000000-0005-0000-0000-000010E60000}"/>
    <cellStyle name="Warning Text 4 3 4 2" xfId="58852" xr:uid="{00000000-0005-0000-0000-000011E60000}"/>
    <cellStyle name="Warning Text 4 3 4 3" xfId="58853" xr:uid="{00000000-0005-0000-0000-000012E60000}"/>
    <cellStyle name="Warning Text 4 3 5" xfId="58854" xr:uid="{00000000-0005-0000-0000-000013E60000}"/>
    <cellStyle name="Warning Text 4 3 5 2" xfId="58855" xr:uid="{00000000-0005-0000-0000-000014E60000}"/>
    <cellStyle name="Warning Text 4 3 5 3" xfId="58856" xr:uid="{00000000-0005-0000-0000-000015E60000}"/>
    <cellStyle name="Warning Text 4 3 6" xfId="58857" xr:uid="{00000000-0005-0000-0000-000016E60000}"/>
    <cellStyle name="Warning Text 4 3 7" xfId="58858" xr:uid="{00000000-0005-0000-0000-000017E60000}"/>
    <cellStyle name="Warning Text 4 4" xfId="58859" xr:uid="{00000000-0005-0000-0000-000018E60000}"/>
    <cellStyle name="Warning Text 4 4 2" xfId="58860" xr:uid="{00000000-0005-0000-0000-000019E60000}"/>
    <cellStyle name="Warning Text 4 4 2 2" xfId="58861" xr:uid="{00000000-0005-0000-0000-00001AE60000}"/>
    <cellStyle name="Warning Text 4 4 2 2 2" xfId="58862" xr:uid="{00000000-0005-0000-0000-00001BE60000}"/>
    <cellStyle name="Warning Text 4 4 2 2 3" xfId="58863" xr:uid="{00000000-0005-0000-0000-00001CE60000}"/>
    <cellStyle name="Warning Text 4 4 2 3" xfId="58864" xr:uid="{00000000-0005-0000-0000-00001DE60000}"/>
    <cellStyle name="Warning Text 4 4 2 4" xfId="58865" xr:uid="{00000000-0005-0000-0000-00001EE60000}"/>
    <cellStyle name="Warning Text 4 4 3" xfId="58866" xr:uid="{00000000-0005-0000-0000-00001FE60000}"/>
    <cellStyle name="Warning Text 4 4 3 2" xfId="58867" xr:uid="{00000000-0005-0000-0000-000020E60000}"/>
    <cellStyle name="Warning Text 4 4 3 2 2" xfId="58868" xr:uid="{00000000-0005-0000-0000-000021E60000}"/>
    <cellStyle name="Warning Text 4 4 3 2 3" xfId="58869" xr:uid="{00000000-0005-0000-0000-000022E60000}"/>
    <cellStyle name="Warning Text 4 4 3 3" xfId="58870" xr:uid="{00000000-0005-0000-0000-000023E60000}"/>
    <cellStyle name="Warning Text 4 4 3 4" xfId="58871" xr:uid="{00000000-0005-0000-0000-000024E60000}"/>
    <cellStyle name="Warning Text 4 4 4" xfId="58872" xr:uid="{00000000-0005-0000-0000-000025E60000}"/>
    <cellStyle name="Warning Text 4 4 4 2" xfId="58873" xr:uid="{00000000-0005-0000-0000-000026E60000}"/>
    <cellStyle name="Warning Text 4 4 4 3" xfId="58874" xr:uid="{00000000-0005-0000-0000-000027E60000}"/>
    <cellStyle name="Warning Text 4 4 5" xfId="58875" xr:uid="{00000000-0005-0000-0000-000028E60000}"/>
    <cellStyle name="Warning Text 4 4 6" xfId="58876" xr:uid="{00000000-0005-0000-0000-000029E60000}"/>
    <cellStyle name="Warning Text 4 5" xfId="58877" xr:uid="{00000000-0005-0000-0000-00002AE60000}"/>
    <cellStyle name="Warning Text 4 5 2" xfId="58878" xr:uid="{00000000-0005-0000-0000-00002BE60000}"/>
    <cellStyle name="Warning Text 4 5 2 2" xfId="58879" xr:uid="{00000000-0005-0000-0000-00002CE60000}"/>
    <cellStyle name="Warning Text 4 5 2 2 2" xfId="58880" xr:uid="{00000000-0005-0000-0000-00002DE60000}"/>
    <cellStyle name="Warning Text 4 5 2 2 3" xfId="58881" xr:uid="{00000000-0005-0000-0000-00002EE60000}"/>
    <cellStyle name="Warning Text 4 5 2 3" xfId="58882" xr:uid="{00000000-0005-0000-0000-00002FE60000}"/>
    <cellStyle name="Warning Text 4 5 2 4" xfId="58883" xr:uid="{00000000-0005-0000-0000-000030E60000}"/>
    <cellStyle name="Warning Text 4 5 3" xfId="58884" xr:uid="{00000000-0005-0000-0000-000031E60000}"/>
    <cellStyle name="Warning Text 4 5 3 2" xfId="58885" xr:uid="{00000000-0005-0000-0000-000032E60000}"/>
    <cellStyle name="Warning Text 4 5 3 2 2" xfId="58886" xr:uid="{00000000-0005-0000-0000-000033E60000}"/>
    <cellStyle name="Warning Text 4 5 3 2 3" xfId="58887" xr:uid="{00000000-0005-0000-0000-000034E60000}"/>
    <cellStyle name="Warning Text 4 5 3 3" xfId="58888" xr:uid="{00000000-0005-0000-0000-000035E60000}"/>
    <cellStyle name="Warning Text 4 5 3 4" xfId="58889" xr:uid="{00000000-0005-0000-0000-000036E60000}"/>
    <cellStyle name="Warning Text 4 5 4" xfId="58890" xr:uid="{00000000-0005-0000-0000-000037E60000}"/>
    <cellStyle name="Warning Text 4 5 4 2" xfId="58891" xr:uid="{00000000-0005-0000-0000-000038E60000}"/>
    <cellStyle name="Warning Text 4 5 4 3" xfId="58892" xr:uid="{00000000-0005-0000-0000-000039E60000}"/>
    <cellStyle name="Warning Text 4 5 5" xfId="58893" xr:uid="{00000000-0005-0000-0000-00003AE60000}"/>
    <cellStyle name="Warning Text 4 5 6" xfId="58894" xr:uid="{00000000-0005-0000-0000-00003BE60000}"/>
    <cellStyle name="Warning Text 4 6" xfId="58895" xr:uid="{00000000-0005-0000-0000-00003CE60000}"/>
    <cellStyle name="Warning Text 4 6 2" xfId="58896" xr:uid="{00000000-0005-0000-0000-00003DE60000}"/>
    <cellStyle name="Warning Text 4 6 2 2" xfId="58897" xr:uid="{00000000-0005-0000-0000-00003EE60000}"/>
    <cellStyle name="Warning Text 4 6 2 2 2" xfId="58898" xr:uid="{00000000-0005-0000-0000-00003FE60000}"/>
    <cellStyle name="Warning Text 4 6 2 2 3" xfId="58899" xr:uid="{00000000-0005-0000-0000-000040E60000}"/>
    <cellStyle name="Warning Text 4 6 2 3" xfId="58900" xr:uid="{00000000-0005-0000-0000-000041E60000}"/>
    <cellStyle name="Warning Text 4 6 2 4" xfId="58901" xr:uid="{00000000-0005-0000-0000-000042E60000}"/>
    <cellStyle name="Warning Text 4 6 3" xfId="58902" xr:uid="{00000000-0005-0000-0000-000043E60000}"/>
    <cellStyle name="Warning Text 4 6 3 2" xfId="58903" xr:uid="{00000000-0005-0000-0000-000044E60000}"/>
    <cellStyle name="Warning Text 4 6 3 2 2" xfId="58904" xr:uid="{00000000-0005-0000-0000-000045E60000}"/>
    <cellStyle name="Warning Text 4 6 3 2 3" xfId="58905" xr:uid="{00000000-0005-0000-0000-000046E60000}"/>
    <cellStyle name="Warning Text 4 6 3 3" xfId="58906" xr:uid="{00000000-0005-0000-0000-000047E60000}"/>
    <cellStyle name="Warning Text 4 6 3 4" xfId="58907" xr:uid="{00000000-0005-0000-0000-000048E60000}"/>
    <cellStyle name="Warning Text 4 6 4" xfId="58908" xr:uid="{00000000-0005-0000-0000-000049E60000}"/>
    <cellStyle name="Warning Text 4 6 4 2" xfId="58909" xr:uid="{00000000-0005-0000-0000-00004AE60000}"/>
    <cellStyle name="Warning Text 4 6 4 2 2" xfId="58910" xr:uid="{00000000-0005-0000-0000-00004BE60000}"/>
    <cellStyle name="Warning Text 4 6 4 2 3" xfId="58911" xr:uid="{00000000-0005-0000-0000-00004CE60000}"/>
    <cellStyle name="Warning Text 4 6 4 3" xfId="58912" xr:uid="{00000000-0005-0000-0000-00004DE60000}"/>
    <cellStyle name="Warning Text 4 6 4 4" xfId="58913" xr:uid="{00000000-0005-0000-0000-00004EE60000}"/>
    <cellStyle name="Warning Text 4 6 5" xfId="58914" xr:uid="{00000000-0005-0000-0000-00004FE60000}"/>
    <cellStyle name="Warning Text 4 6 5 2" xfId="58915" xr:uid="{00000000-0005-0000-0000-000050E60000}"/>
    <cellStyle name="Warning Text 4 6 5 3" xfId="58916" xr:uid="{00000000-0005-0000-0000-000051E60000}"/>
    <cellStyle name="Warning Text 4 6 6" xfId="58917" xr:uid="{00000000-0005-0000-0000-000052E60000}"/>
    <cellStyle name="Warning Text 4 6 7" xfId="58918" xr:uid="{00000000-0005-0000-0000-000053E60000}"/>
    <cellStyle name="Warning Text 4 7" xfId="58919" xr:uid="{00000000-0005-0000-0000-000054E60000}"/>
    <cellStyle name="Warning Text 4 7 2" xfId="58920" xr:uid="{00000000-0005-0000-0000-000055E60000}"/>
    <cellStyle name="Warning Text 4 7 2 2" xfId="58921" xr:uid="{00000000-0005-0000-0000-000056E60000}"/>
    <cellStyle name="Warning Text 4 7 2 2 2" xfId="58922" xr:uid="{00000000-0005-0000-0000-000057E60000}"/>
    <cellStyle name="Warning Text 4 7 2 2 3" xfId="58923" xr:uid="{00000000-0005-0000-0000-000058E60000}"/>
    <cellStyle name="Warning Text 4 7 2 3" xfId="58924" xr:uid="{00000000-0005-0000-0000-000059E60000}"/>
    <cellStyle name="Warning Text 4 7 2 4" xfId="58925" xr:uid="{00000000-0005-0000-0000-00005AE60000}"/>
    <cellStyle name="Warning Text 4 7 3" xfId="58926" xr:uid="{00000000-0005-0000-0000-00005BE60000}"/>
    <cellStyle name="Warning Text 4 7 3 2" xfId="58927" xr:uid="{00000000-0005-0000-0000-00005CE60000}"/>
    <cellStyle name="Warning Text 4 7 3 2 2" xfId="58928" xr:uid="{00000000-0005-0000-0000-00005DE60000}"/>
    <cellStyle name="Warning Text 4 7 3 2 3" xfId="58929" xr:uid="{00000000-0005-0000-0000-00005EE60000}"/>
    <cellStyle name="Warning Text 4 7 3 3" xfId="58930" xr:uid="{00000000-0005-0000-0000-00005FE60000}"/>
    <cellStyle name="Warning Text 4 7 3 4" xfId="58931" xr:uid="{00000000-0005-0000-0000-000060E60000}"/>
    <cellStyle name="Warning Text 4 7 4" xfId="58932" xr:uid="{00000000-0005-0000-0000-000061E60000}"/>
    <cellStyle name="Warning Text 4 7 4 2" xfId="58933" xr:uid="{00000000-0005-0000-0000-000062E60000}"/>
    <cellStyle name="Warning Text 4 7 4 3" xfId="58934" xr:uid="{00000000-0005-0000-0000-000063E60000}"/>
    <cellStyle name="Warning Text 4 7 5" xfId="58935" xr:uid="{00000000-0005-0000-0000-000064E60000}"/>
    <cellStyle name="Warning Text 4 7 6" xfId="58936" xr:uid="{00000000-0005-0000-0000-000065E60000}"/>
    <cellStyle name="Warning Text 4 8" xfId="58937" xr:uid="{00000000-0005-0000-0000-000066E60000}"/>
    <cellStyle name="Warning Text 4 8 2" xfId="58938" xr:uid="{00000000-0005-0000-0000-000067E60000}"/>
    <cellStyle name="Warning Text 4 8 2 2" xfId="58939" xr:uid="{00000000-0005-0000-0000-000068E60000}"/>
    <cellStyle name="Warning Text 4 8 2 3" xfId="58940" xr:uid="{00000000-0005-0000-0000-000069E60000}"/>
    <cellStyle name="Warning Text 4 8 3" xfId="58941" xr:uid="{00000000-0005-0000-0000-00006AE60000}"/>
    <cellStyle name="Warning Text 4 8 4" xfId="58942" xr:uid="{00000000-0005-0000-0000-00006BE60000}"/>
    <cellStyle name="Warning Text 4 9" xfId="58943" xr:uid="{00000000-0005-0000-0000-00006CE60000}"/>
    <cellStyle name="Warning Text 4 9 2" xfId="58944" xr:uid="{00000000-0005-0000-0000-00006DE60000}"/>
    <cellStyle name="Warning Text 4 9 2 2" xfId="58945" xr:uid="{00000000-0005-0000-0000-00006EE60000}"/>
    <cellStyle name="Warning Text 4 9 2 3" xfId="58946" xr:uid="{00000000-0005-0000-0000-00006FE60000}"/>
    <cellStyle name="Warning Text 4 9 3" xfId="58947" xr:uid="{00000000-0005-0000-0000-000070E60000}"/>
    <cellStyle name="Warning Text 4 9 4" xfId="58948" xr:uid="{00000000-0005-0000-0000-000071E60000}"/>
    <cellStyle name="Warning Text 40" xfId="58949" xr:uid="{00000000-0005-0000-0000-000072E60000}"/>
    <cellStyle name="Warning Text 40 10" xfId="58950" xr:uid="{00000000-0005-0000-0000-000073E60000}"/>
    <cellStyle name="Warning Text 40 10 2" xfId="58951" xr:uid="{00000000-0005-0000-0000-000074E60000}"/>
    <cellStyle name="Warning Text 40 10 3" xfId="58952" xr:uid="{00000000-0005-0000-0000-000075E60000}"/>
    <cellStyle name="Warning Text 40 11" xfId="58953" xr:uid="{00000000-0005-0000-0000-000076E60000}"/>
    <cellStyle name="Warning Text 40 11 2" xfId="58954" xr:uid="{00000000-0005-0000-0000-000077E60000}"/>
    <cellStyle name="Warning Text 40 11 3" xfId="58955" xr:uid="{00000000-0005-0000-0000-000078E60000}"/>
    <cellStyle name="Warning Text 40 12" xfId="58956" xr:uid="{00000000-0005-0000-0000-000079E60000}"/>
    <cellStyle name="Warning Text 40 12 2" xfId="58957" xr:uid="{00000000-0005-0000-0000-00007AE60000}"/>
    <cellStyle name="Warning Text 40 12 3" xfId="58958" xr:uid="{00000000-0005-0000-0000-00007BE60000}"/>
    <cellStyle name="Warning Text 40 13" xfId="58959" xr:uid="{00000000-0005-0000-0000-00007CE60000}"/>
    <cellStyle name="Warning Text 40 2" xfId="58960" xr:uid="{00000000-0005-0000-0000-00007DE60000}"/>
    <cellStyle name="Warning Text 40 2 2" xfId="58961" xr:uid="{00000000-0005-0000-0000-00007EE60000}"/>
    <cellStyle name="Warning Text 40 2 2 2" xfId="58962" xr:uid="{00000000-0005-0000-0000-00007FE60000}"/>
    <cellStyle name="Warning Text 40 2 2 2 2" xfId="58963" xr:uid="{00000000-0005-0000-0000-000080E60000}"/>
    <cellStyle name="Warning Text 40 2 2 2 3" xfId="58964" xr:uid="{00000000-0005-0000-0000-000081E60000}"/>
    <cellStyle name="Warning Text 40 2 2 3" xfId="58965" xr:uid="{00000000-0005-0000-0000-000082E60000}"/>
    <cellStyle name="Warning Text 40 2 2 4" xfId="58966" xr:uid="{00000000-0005-0000-0000-000083E60000}"/>
    <cellStyle name="Warning Text 40 2 3" xfId="58967" xr:uid="{00000000-0005-0000-0000-000084E60000}"/>
    <cellStyle name="Warning Text 40 2 3 2" xfId="58968" xr:uid="{00000000-0005-0000-0000-000085E60000}"/>
    <cellStyle name="Warning Text 40 2 3 2 2" xfId="58969" xr:uid="{00000000-0005-0000-0000-000086E60000}"/>
    <cellStyle name="Warning Text 40 2 3 2 3" xfId="58970" xr:uid="{00000000-0005-0000-0000-000087E60000}"/>
    <cellStyle name="Warning Text 40 2 3 3" xfId="58971" xr:uid="{00000000-0005-0000-0000-000088E60000}"/>
    <cellStyle name="Warning Text 40 2 3 4" xfId="58972" xr:uid="{00000000-0005-0000-0000-000089E60000}"/>
    <cellStyle name="Warning Text 40 2 4" xfId="58973" xr:uid="{00000000-0005-0000-0000-00008AE60000}"/>
    <cellStyle name="Warning Text 40 2 4 2" xfId="58974" xr:uid="{00000000-0005-0000-0000-00008BE60000}"/>
    <cellStyle name="Warning Text 40 2 4 3" xfId="58975" xr:uid="{00000000-0005-0000-0000-00008CE60000}"/>
    <cellStyle name="Warning Text 40 2 5" xfId="58976" xr:uid="{00000000-0005-0000-0000-00008DE60000}"/>
    <cellStyle name="Warning Text 40 2 5 2" xfId="58977" xr:uid="{00000000-0005-0000-0000-00008EE60000}"/>
    <cellStyle name="Warning Text 40 2 5 3" xfId="58978" xr:uid="{00000000-0005-0000-0000-00008FE60000}"/>
    <cellStyle name="Warning Text 40 2 6" xfId="58979" xr:uid="{00000000-0005-0000-0000-000090E60000}"/>
    <cellStyle name="Warning Text 40 2 7" xfId="58980" xr:uid="{00000000-0005-0000-0000-000091E60000}"/>
    <cellStyle name="Warning Text 40 3" xfId="58981" xr:uid="{00000000-0005-0000-0000-000092E60000}"/>
    <cellStyle name="Warning Text 40 3 2" xfId="58982" xr:uid="{00000000-0005-0000-0000-000093E60000}"/>
    <cellStyle name="Warning Text 40 3 2 2" xfId="58983" xr:uid="{00000000-0005-0000-0000-000094E60000}"/>
    <cellStyle name="Warning Text 40 3 2 2 2" xfId="58984" xr:uid="{00000000-0005-0000-0000-000095E60000}"/>
    <cellStyle name="Warning Text 40 3 2 2 3" xfId="58985" xr:uid="{00000000-0005-0000-0000-000096E60000}"/>
    <cellStyle name="Warning Text 40 3 2 3" xfId="58986" xr:uid="{00000000-0005-0000-0000-000097E60000}"/>
    <cellStyle name="Warning Text 40 3 2 4" xfId="58987" xr:uid="{00000000-0005-0000-0000-000098E60000}"/>
    <cellStyle name="Warning Text 40 3 3" xfId="58988" xr:uid="{00000000-0005-0000-0000-000099E60000}"/>
    <cellStyle name="Warning Text 40 3 3 2" xfId="58989" xr:uid="{00000000-0005-0000-0000-00009AE60000}"/>
    <cellStyle name="Warning Text 40 3 3 2 2" xfId="58990" xr:uid="{00000000-0005-0000-0000-00009BE60000}"/>
    <cellStyle name="Warning Text 40 3 3 2 3" xfId="58991" xr:uid="{00000000-0005-0000-0000-00009CE60000}"/>
    <cellStyle name="Warning Text 40 3 3 3" xfId="58992" xr:uid="{00000000-0005-0000-0000-00009DE60000}"/>
    <cellStyle name="Warning Text 40 3 3 4" xfId="58993" xr:uid="{00000000-0005-0000-0000-00009EE60000}"/>
    <cellStyle name="Warning Text 40 3 4" xfId="58994" xr:uid="{00000000-0005-0000-0000-00009FE60000}"/>
    <cellStyle name="Warning Text 40 3 4 2" xfId="58995" xr:uid="{00000000-0005-0000-0000-0000A0E60000}"/>
    <cellStyle name="Warning Text 40 3 4 3" xfId="58996" xr:uid="{00000000-0005-0000-0000-0000A1E60000}"/>
    <cellStyle name="Warning Text 40 3 5" xfId="58997" xr:uid="{00000000-0005-0000-0000-0000A2E60000}"/>
    <cellStyle name="Warning Text 40 3 6" xfId="58998" xr:uid="{00000000-0005-0000-0000-0000A3E60000}"/>
    <cellStyle name="Warning Text 40 4" xfId="58999" xr:uid="{00000000-0005-0000-0000-0000A4E60000}"/>
    <cellStyle name="Warning Text 40 4 2" xfId="59000" xr:uid="{00000000-0005-0000-0000-0000A5E60000}"/>
    <cellStyle name="Warning Text 40 4 2 2" xfId="59001" xr:uid="{00000000-0005-0000-0000-0000A6E60000}"/>
    <cellStyle name="Warning Text 40 4 2 2 2" xfId="59002" xr:uid="{00000000-0005-0000-0000-0000A7E60000}"/>
    <cellStyle name="Warning Text 40 4 2 2 3" xfId="59003" xr:uid="{00000000-0005-0000-0000-0000A8E60000}"/>
    <cellStyle name="Warning Text 40 4 2 3" xfId="59004" xr:uid="{00000000-0005-0000-0000-0000A9E60000}"/>
    <cellStyle name="Warning Text 40 4 2 4" xfId="59005" xr:uid="{00000000-0005-0000-0000-0000AAE60000}"/>
    <cellStyle name="Warning Text 40 4 3" xfId="59006" xr:uid="{00000000-0005-0000-0000-0000ABE60000}"/>
    <cellStyle name="Warning Text 40 4 3 2" xfId="59007" xr:uid="{00000000-0005-0000-0000-0000ACE60000}"/>
    <cellStyle name="Warning Text 40 4 3 2 2" xfId="59008" xr:uid="{00000000-0005-0000-0000-0000ADE60000}"/>
    <cellStyle name="Warning Text 40 4 3 2 3" xfId="59009" xr:uid="{00000000-0005-0000-0000-0000AEE60000}"/>
    <cellStyle name="Warning Text 40 4 3 3" xfId="59010" xr:uid="{00000000-0005-0000-0000-0000AFE60000}"/>
    <cellStyle name="Warning Text 40 4 3 4" xfId="59011" xr:uid="{00000000-0005-0000-0000-0000B0E60000}"/>
    <cellStyle name="Warning Text 40 4 4" xfId="59012" xr:uid="{00000000-0005-0000-0000-0000B1E60000}"/>
    <cellStyle name="Warning Text 40 4 4 2" xfId="59013" xr:uid="{00000000-0005-0000-0000-0000B2E60000}"/>
    <cellStyle name="Warning Text 40 4 4 3" xfId="59014" xr:uid="{00000000-0005-0000-0000-0000B3E60000}"/>
    <cellStyle name="Warning Text 40 4 5" xfId="59015" xr:uid="{00000000-0005-0000-0000-0000B4E60000}"/>
    <cellStyle name="Warning Text 40 4 6" xfId="59016" xr:uid="{00000000-0005-0000-0000-0000B5E60000}"/>
    <cellStyle name="Warning Text 40 5" xfId="59017" xr:uid="{00000000-0005-0000-0000-0000B6E60000}"/>
    <cellStyle name="Warning Text 40 5 2" xfId="59018" xr:uid="{00000000-0005-0000-0000-0000B7E60000}"/>
    <cellStyle name="Warning Text 40 5 2 2" xfId="59019" xr:uid="{00000000-0005-0000-0000-0000B8E60000}"/>
    <cellStyle name="Warning Text 40 5 2 2 2" xfId="59020" xr:uid="{00000000-0005-0000-0000-0000B9E60000}"/>
    <cellStyle name="Warning Text 40 5 2 2 3" xfId="59021" xr:uid="{00000000-0005-0000-0000-0000BAE60000}"/>
    <cellStyle name="Warning Text 40 5 2 3" xfId="59022" xr:uid="{00000000-0005-0000-0000-0000BBE60000}"/>
    <cellStyle name="Warning Text 40 5 2 4" xfId="59023" xr:uid="{00000000-0005-0000-0000-0000BCE60000}"/>
    <cellStyle name="Warning Text 40 5 3" xfId="59024" xr:uid="{00000000-0005-0000-0000-0000BDE60000}"/>
    <cellStyle name="Warning Text 40 5 3 2" xfId="59025" xr:uid="{00000000-0005-0000-0000-0000BEE60000}"/>
    <cellStyle name="Warning Text 40 5 3 2 2" xfId="59026" xr:uid="{00000000-0005-0000-0000-0000BFE60000}"/>
    <cellStyle name="Warning Text 40 5 3 2 3" xfId="59027" xr:uid="{00000000-0005-0000-0000-0000C0E60000}"/>
    <cellStyle name="Warning Text 40 5 3 3" xfId="59028" xr:uid="{00000000-0005-0000-0000-0000C1E60000}"/>
    <cellStyle name="Warning Text 40 5 3 4" xfId="59029" xr:uid="{00000000-0005-0000-0000-0000C2E60000}"/>
    <cellStyle name="Warning Text 40 5 4" xfId="59030" xr:uid="{00000000-0005-0000-0000-0000C3E60000}"/>
    <cellStyle name="Warning Text 40 5 4 2" xfId="59031" xr:uid="{00000000-0005-0000-0000-0000C4E60000}"/>
    <cellStyle name="Warning Text 40 5 4 2 2" xfId="59032" xr:uid="{00000000-0005-0000-0000-0000C5E60000}"/>
    <cellStyle name="Warning Text 40 5 4 2 3" xfId="59033" xr:uid="{00000000-0005-0000-0000-0000C6E60000}"/>
    <cellStyle name="Warning Text 40 5 4 3" xfId="59034" xr:uid="{00000000-0005-0000-0000-0000C7E60000}"/>
    <cellStyle name="Warning Text 40 5 4 4" xfId="59035" xr:uid="{00000000-0005-0000-0000-0000C8E60000}"/>
    <cellStyle name="Warning Text 40 5 5" xfId="59036" xr:uid="{00000000-0005-0000-0000-0000C9E60000}"/>
    <cellStyle name="Warning Text 40 5 5 2" xfId="59037" xr:uid="{00000000-0005-0000-0000-0000CAE60000}"/>
    <cellStyle name="Warning Text 40 5 5 3" xfId="59038" xr:uid="{00000000-0005-0000-0000-0000CBE60000}"/>
    <cellStyle name="Warning Text 40 5 6" xfId="59039" xr:uid="{00000000-0005-0000-0000-0000CCE60000}"/>
    <cellStyle name="Warning Text 40 5 7" xfId="59040" xr:uid="{00000000-0005-0000-0000-0000CDE60000}"/>
    <cellStyle name="Warning Text 40 6" xfId="59041" xr:uid="{00000000-0005-0000-0000-0000CEE60000}"/>
    <cellStyle name="Warning Text 40 6 2" xfId="59042" xr:uid="{00000000-0005-0000-0000-0000CFE60000}"/>
    <cellStyle name="Warning Text 40 6 2 2" xfId="59043" xr:uid="{00000000-0005-0000-0000-0000D0E60000}"/>
    <cellStyle name="Warning Text 40 6 2 2 2" xfId="59044" xr:uid="{00000000-0005-0000-0000-0000D1E60000}"/>
    <cellStyle name="Warning Text 40 6 2 2 3" xfId="59045" xr:uid="{00000000-0005-0000-0000-0000D2E60000}"/>
    <cellStyle name="Warning Text 40 6 2 3" xfId="59046" xr:uid="{00000000-0005-0000-0000-0000D3E60000}"/>
    <cellStyle name="Warning Text 40 6 2 4" xfId="59047" xr:uid="{00000000-0005-0000-0000-0000D4E60000}"/>
    <cellStyle name="Warning Text 40 6 3" xfId="59048" xr:uid="{00000000-0005-0000-0000-0000D5E60000}"/>
    <cellStyle name="Warning Text 40 6 3 2" xfId="59049" xr:uid="{00000000-0005-0000-0000-0000D6E60000}"/>
    <cellStyle name="Warning Text 40 6 3 2 2" xfId="59050" xr:uid="{00000000-0005-0000-0000-0000D7E60000}"/>
    <cellStyle name="Warning Text 40 6 3 2 3" xfId="59051" xr:uid="{00000000-0005-0000-0000-0000D8E60000}"/>
    <cellStyle name="Warning Text 40 6 3 3" xfId="59052" xr:uid="{00000000-0005-0000-0000-0000D9E60000}"/>
    <cellStyle name="Warning Text 40 6 3 4" xfId="59053" xr:uid="{00000000-0005-0000-0000-0000DAE60000}"/>
    <cellStyle name="Warning Text 40 6 4" xfId="59054" xr:uid="{00000000-0005-0000-0000-0000DBE60000}"/>
    <cellStyle name="Warning Text 40 6 4 2" xfId="59055" xr:uid="{00000000-0005-0000-0000-0000DCE60000}"/>
    <cellStyle name="Warning Text 40 6 4 3" xfId="59056" xr:uid="{00000000-0005-0000-0000-0000DDE60000}"/>
    <cellStyle name="Warning Text 40 6 5" xfId="59057" xr:uid="{00000000-0005-0000-0000-0000DEE60000}"/>
    <cellStyle name="Warning Text 40 6 6" xfId="59058" xr:uid="{00000000-0005-0000-0000-0000DFE60000}"/>
    <cellStyle name="Warning Text 40 7" xfId="59059" xr:uid="{00000000-0005-0000-0000-0000E0E60000}"/>
    <cellStyle name="Warning Text 40 7 2" xfId="59060" xr:uid="{00000000-0005-0000-0000-0000E1E60000}"/>
    <cellStyle name="Warning Text 40 7 2 2" xfId="59061" xr:uid="{00000000-0005-0000-0000-0000E2E60000}"/>
    <cellStyle name="Warning Text 40 7 2 3" xfId="59062" xr:uid="{00000000-0005-0000-0000-0000E3E60000}"/>
    <cellStyle name="Warning Text 40 7 3" xfId="59063" xr:uid="{00000000-0005-0000-0000-0000E4E60000}"/>
    <cellStyle name="Warning Text 40 7 4" xfId="59064" xr:uid="{00000000-0005-0000-0000-0000E5E60000}"/>
    <cellStyle name="Warning Text 40 8" xfId="59065" xr:uid="{00000000-0005-0000-0000-0000E6E60000}"/>
    <cellStyle name="Warning Text 40 8 2" xfId="59066" xr:uid="{00000000-0005-0000-0000-0000E7E60000}"/>
    <cellStyle name="Warning Text 40 8 2 2" xfId="59067" xr:uid="{00000000-0005-0000-0000-0000E8E60000}"/>
    <cellStyle name="Warning Text 40 8 2 3" xfId="59068" xr:uid="{00000000-0005-0000-0000-0000E9E60000}"/>
    <cellStyle name="Warning Text 40 8 3" xfId="59069" xr:uid="{00000000-0005-0000-0000-0000EAE60000}"/>
    <cellStyle name="Warning Text 40 8 4" xfId="59070" xr:uid="{00000000-0005-0000-0000-0000EBE60000}"/>
    <cellStyle name="Warning Text 40 9" xfId="59071" xr:uid="{00000000-0005-0000-0000-0000ECE60000}"/>
    <cellStyle name="Warning Text 40 9 2" xfId="59072" xr:uid="{00000000-0005-0000-0000-0000EDE60000}"/>
    <cellStyle name="Warning Text 40 9 2 2" xfId="59073" xr:uid="{00000000-0005-0000-0000-0000EEE60000}"/>
    <cellStyle name="Warning Text 40 9 2 3" xfId="59074" xr:uid="{00000000-0005-0000-0000-0000EFE60000}"/>
    <cellStyle name="Warning Text 40 9 3" xfId="59075" xr:uid="{00000000-0005-0000-0000-0000F0E60000}"/>
    <cellStyle name="Warning Text 40 9 4" xfId="59076" xr:uid="{00000000-0005-0000-0000-0000F1E60000}"/>
    <cellStyle name="Warning Text 41" xfId="59077" xr:uid="{00000000-0005-0000-0000-0000F2E60000}"/>
    <cellStyle name="Warning Text 41 10" xfId="59078" xr:uid="{00000000-0005-0000-0000-0000F3E60000}"/>
    <cellStyle name="Warning Text 41 10 2" xfId="59079" xr:uid="{00000000-0005-0000-0000-0000F4E60000}"/>
    <cellStyle name="Warning Text 41 10 3" xfId="59080" xr:uid="{00000000-0005-0000-0000-0000F5E60000}"/>
    <cellStyle name="Warning Text 41 11" xfId="59081" xr:uid="{00000000-0005-0000-0000-0000F6E60000}"/>
    <cellStyle name="Warning Text 41 11 2" xfId="59082" xr:uid="{00000000-0005-0000-0000-0000F7E60000}"/>
    <cellStyle name="Warning Text 41 11 3" xfId="59083" xr:uid="{00000000-0005-0000-0000-0000F8E60000}"/>
    <cellStyle name="Warning Text 41 12" xfId="59084" xr:uid="{00000000-0005-0000-0000-0000F9E60000}"/>
    <cellStyle name="Warning Text 41 12 2" xfId="59085" xr:uid="{00000000-0005-0000-0000-0000FAE60000}"/>
    <cellStyle name="Warning Text 41 12 3" xfId="59086" xr:uid="{00000000-0005-0000-0000-0000FBE60000}"/>
    <cellStyle name="Warning Text 41 13" xfId="59087" xr:uid="{00000000-0005-0000-0000-0000FCE60000}"/>
    <cellStyle name="Warning Text 41 2" xfId="59088" xr:uid="{00000000-0005-0000-0000-0000FDE60000}"/>
    <cellStyle name="Warning Text 41 2 2" xfId="59089" xr:uid="{00000000-0005-0000-0000-0000FEE60000}"/>
    <cellStyle name="Warning Text 41 2 2 2" xfId="59090" xr:uid="{00000000-0005-0000-0000-0000FFE60000}"/>
    <cellStyle name="Warning Text 41 2 2 2 2" xfId="59091" xr:uid="{00000000-0005-0000-0000-000000E70000}"/>
    <cellStyle name="Warning Text 41 2 2 2 3" xfId="59092" xr:uid="{00000000-0005-0000-0000-000001E70000}"/>
    <cellStyle name="Warning Text 41 2 2 3" xfId="59093" xr:uid="{00000000-0005-0000-0000-000002E70000}"/>
    <cellStyle name="Warning Text 41 2 2 4" xfId="59094" xr:uid="{00000000-0005-0000-0000-000003E70000}"/>
    <cellStyle name="Warning Text 41 2 3" xfId="59095" xr:uid="{00000000-0005-0000-0000-000004E70000}"/>
    <cellStyle name="Warning Text 41 2 3 2" xfId="59096" xr:uid="{00000000-0005-0000-0000-000005E70000}"/>
    <cellStyle name="Warning Text 41 2 3 2 2" xfId="59097" xr:uid="{00000000-0005-0000-0000-000006E70000}"/>
    <cellStyle name="Warning Text 41 2 3 2 3" xfId="59098" xr:uid="{00000000-0005-0000-0000-000007E70000}"/>
    <cellStyle name="Warning Text 41 2 3 3" xfId="59099" xr:uid="{00000000-0005-0000-0000-000008E70000}"/>
    <cellStyle name="Warning Text 41 2 3 4" xfId="59100" xr:uid="{00000000-0005-0000-0000-000009E70000}"/>
    <cellStyle name="Warning Text 41 2 4" xfId="59101" xr:uid="{00000000-0005-0000-0000-00000AE70000}"/>
    <cellStyle name="Warning Text 41 2 4 2" xfId="59102" xr:uid="{00000000-0005-0000-0000-00000BE70000}"/>
    <cellStyle name="Warning Text 41 2 4 3" xfId="59103" xr:uid="{00000000-0005-0000-0000-00000CE70000}"/>
    <cellStyle name="Warning Text 41 2 5" xfId="59104" xr:uid="{00000000-0005-0000-0000-00000DE70000}"/>
    <cellStyle name="Warning Text 41 2 5 2" xfId="59105" xr:uid="{00000000-0005-0000-0000-00000EE70000}"/>
    <cellStyle name="Warning Text 41 2 5 3" xfId="59106" xr:uid="{00000000-0005-0000-0000-00000FE70000}"/>
    <cellStyle name="Warning Text 41 2 6" xfId="59107" xr:uid="{00000000-0005-0000-0000-000010E70000}"/>
    <cellStyle name="Warning Text 41 2 7" xfId="59108" xr:uid="{00000000-0005-0000-0000-000011E70000}"/>
    <cellStyle name="Warning Text 41 3" xfId="59109" xr:uid="{00000000-0005-0000-0000-000012E70000}"/>
    <cellStyle name="Warning Text 41 3 2" xfId="59110" xr:uid="{00000000-0005-0000-0000-000013E70000}"/>
    <cellStyle name="Warning Text 41 3 2 2" xfId="59111" xr:uid="{00000000-0005-0000-0000-000014E70000}"/>
    <cellStyle name="Warning Text 41 3 2 2 2" xfId="59112" xr:uid="{00000000-0005-0000-0000-000015E70000}"/>
    <cellStyle name="Warning Text 41 3 2 2 3" xfId="59113" xr:uid="{00000000-0005-0000-0000-000016E70000}"/>
    <cellStyle name="Warning Text 41 3 2 3" xfId="59114" xr:uid="{00000000-0005-0000-0000-000017E70000}"/>
    <cellStyle name="Warning Text 41 3 2 4" xfId="59115" xr:uid="{00000000-0005-0000-0000-000018E70000}"/>
    <cellStyle name="Warning Text 41 3 3" xfId="59116" xr:uid="{00000000-0005-0000-0000-000019E70000}"/>
    <cellStyle name="Warning Text 41 3 3 2" xfId="59117" xr:uid="{00000000-0005-0000-0000-00001AE70000}"/>
    <cellStyle name="Warning Text 41 3 3 2 2" xfId="59118" xr:uid="{00000000-0005-0000-0000-00001BE70000}"/>
    <cellStyle name="Warning Text 41 3 3 2 3" xfId="59119" xr:uid="{00000000-0005-0000-0000-00001CE70000}"/>
    <cellStyle name="Warning Text 41 3 3 3" xfId="59120" xr:uid="{00000000-0005-0000-0000-00001DE70000}"/>
    <cellStyle name="Warning Text 41 3 3 4" xfId="59121" xr:uid="{00000000-0005-0000-0000-00001EE70000}"/>
    <cellStyle name="Warning Text 41 3 4" xfId="59122" xr:uid="{00000000-0005-0000-0000-00001FE70000}"/>
    <cellStyle name="Warning Text 41 3 4 2" xfId="59123" xr:uid="{00000000-0005-0000-0000-000020E70000}"/>
    <cellStyle name="Warning Text 41 3 4 3" xfId="59124" xr:uid="{00000000-0005-0000-0000-000021E70000}"/>
    <cellStyle name="Warning Text 41 3 5" xfId="59125" xr:uid="{00000000-0005-0000-0000-000022E70000}"/>
    <cellStyle name="Warning Text 41 3 6" xfId="59126" xr:uid="{00000000-0005-0000-0000-000023E70000}"/>
    <cellStyle name="Warning Text 41 4" xfId="59127" xr:uid="{00000000-0005-0000-0000-000024E70000}"/>
    <cellStyle name="Warning Text 41 4 2" xfId="59128" xr:uid="{00000000-0005-0000-0000-000025E70000}"/>
    <cellStyle name="Warning Text 41 4 2 2" xfId="59129" xr:uid="{00000000-0005-0000-0000-000026E70000}"/>
    <cellStyle name="Warning Text 41 4 2 2 2" xfId="59130" xr:uid="{00000000-0005-0000-0000-000027E70000}"/>
    <cellStyle name="Warning Text 41 4 2 2 3" xfId="59131" xr:uid="{00000000-0005-0000-0000-000028E70000}"/>
    <cellStyle name="Warning Text 41 4 2 3" xfId="59132" xr:uid="{00000000-0005-0000-0000-000029E70000}"/>
    <cellStyle name="Warning Text 41 4 2 4" xfId="59133" xr:uid="{00000000-0005-0000-0000-00002AE70000}"/>
    <cellStyle name="Warning Text 41 4 3" xfId="59134" xr:uid="{00000000-0005-0000-0000-00002BE70000}"/>
    <cellStyle name="Warning Text 41 4 3 2" xfId="59135" xr:uid="{00000000-0005-0000-0000-00002CE70000}"/>
    <cellStyle name="Warning Text 41 4 3 2 2" xfId="59136" xr:uid="{00000000-0005-0000-0000-00002DE70000}"/>
    <cellStyle name="Warning Text 41 4 3 2 3" xfId="59137" xr:uid="{00000000-0005-0000-0000-00002EE70000}"/>
    <cellStyle name="Warning Text 41 4 3 3" xfId="59138" xr:uid="{00000000-0005-0000-0000-00002FE70000}"/>
    <cellStyle name="Warning Text 41 4 3 4" xfId="59139" xr:uid="{00000000-0005-0000-0000-000030E70000}"/>
    <cellStyle name="Warning Text 41 4 4" xfId="59140" xr:uid="{00000000-0005-0000-0000-000031E70000}"/>
    <cellStyle name="Warning Text 41 4 4 2" xfId="59141" xr:uid="{00000000-0005-0000-0000-000032E70000}"/>
    <cellStyle name="Warning Text 41 4 4 3" xfId="59142" xr:uid="{00000000-0005-0000-0000-000033E70000}"/>
    <cellStyle name="Warning Text 41 4 5" xfId="59143" xr:uid="{00000000-0005-0000-0000-000034E70000}"/>
    <cellStyle name="Warning Text 41 4 6" xfId="59144" xr:uid="{00000000-0005-0000-0000-000035E70000}"/>
    <cellStyle name="Warning Text 41 5" xfId="59145" xr:uid="{00000000-0005-0000-0000-000036E70000}"/>
    <cellStyle name="Warning Text 41 5 2" xfId="59146" xr:uid="{00000000-0005-0000-0000-000037E70000}"/>
    <cellStyle name="Warning Text 41 5 2 2" xfId="59147" xr:uid="{00000000-0005-0000-0000-000038E70000}"/>
    <cellStyle name="Warning Text 41 5 2 2 2" xfId="59148" xr:uid="{00000000-0005-0000-0000-000039E70000}"/>
    <cellStyle name="Warning Text 41 5 2 2 3" xfId="59149" xr:uid="{00000000-0005-0000-0000-00003AE70000}"/>
    <cellStyle name="Warning Text 41 5 2 3" xfId="59150" xr:uid="{00000000-0005-0000-0000-00003BE70000}"/>
    <cellStyle name="Warning Text 41 5 2 4" xfId="59151" xr:uid="{00000000-0005-0000-0000-00003CE70000}"/>
    <cellStyle name="Warning Text 41 5 3" xfId="59152" xr:uid="{00000000-0005-0000-0000-00003DE70000}"/>
    <cellStyle name="Warning Text 41 5 3 2" xfId="59153" xr:uid="{00000000-0005-0000-0000-00003EE70000}"/>
    <cellStyle name="Warning Text 41 5 3 2 2" xfId="59154" xr:uid="{00000000-0005-0000-0000-00003FE70000}"/>
    <cellStyle name="Warning Text 41 5 3 2 3" xfId="59155" xr:uid="{00000000-0005-0000-0000-000040E70000}"/>
    <cellStyle name="Warning Text 41 5 3 3" xfId="59156" xr:uid="{00000000-0005-0000-0000-000041E70000}"/>
    <cellStyle name="Warning Text 41 5 3 4" xfId="59157" xr:uid="{00000000-0005-0000-0000-000042E70000}"/>
    <cellStyle name="Warning Text 41 5 4" xfId="59158" xr:uid="{00000000-0005-0000-0000-000043E70000}"/>
    <cellStyle name="Warning Text 41 5 4 2" xfId="59159" xr:uid="{00000000-0005-0000-0000-000044E70000}"/>
    <cellStyle name="Warning Text 41 5 4 2 2" xfId="59160" xr:uid="{00000000-0005-0000-0000-000045E70000}"/>
    <cellStyle name="Warning Text 41 5 4 2 3" xfId="59161" xr:uid="{00000000-0005-0000-0000-000046E70000}"/>
    <cellStyle name="Warning Text 41 5 4 3" xfId="59162" xr:uid="{00000000-0005-0000-0000-000047E70000}"/>
    <cellStyle name="Warning Text 41 5 4 4" xfId="59163" xr:uid="{00000000-0005-0000-0000-000048E70000}"/>
    <cellStyle name="Warning Text 41 5 5" xfId="59164" xr:uid="{00000000-0005-0000-0000-000049E70000}"/>
    <cellStyle name="Warning Text 41 5 5 2" xfId="59165" xr:uid="{00000000-0005-0000-0000-00004AE70000}"/>
    <cellStyle name="Warning Text 41 5 5 3" xfId="59166" xr:uid="{00000000-0005-0000-0000-00004BE70000}"/>
    <cellStyle name="Warning Text 41 5 6" xfId="59167" xr:uid="{00000000-0005-0000-0000-00004CE70000}"/>
    <cellStyle name="Warning Text 41 5 7" xfId="59168" xr:uid="{00000000-0005-0000-0000-00004DE70000}"/>
    <cellStyle name="Warning Text 41 6" xfId="59169" xr:uid="{00000000-0005-0000-0000-00004EE70000}"/>
    <cellStyle name="Warning Text 41 6 2" xfId="59170" xr:uid="{00000000-0005-0000-0000-00004FE70000}"/>
    <cellStyle name="Warning Text 41 6 2 2" xfId="59171" xr:uid="{00000000-0005-0000-0000-000050E70000}"/>
    <cellStyle name="Warning Text 41 6 2 2 2" xfId="59172" xr:uid="{00000000-0005-0000-0000-000051E70000}"/>
    <cellStyle name="Warning Text 41 6 2 2 3" xfId="59173" xr:uid="{00000000-0005-0000-0000-000052E70000}"/>
    <cellStyle name="Warning Text 41 6 2 3" xfId="59174" xr:uid="{00000000-0005-0000-0000-000053E70000}"/>
    <cellStyle name="Warning Text 41 6 2 4" xfId="59175" xr:uid="{00000000-0005-0000-0000-000054E70000}"/>
    <cellStyle name="Warning Text 41 6 3" xfId="59176" xr:uid="{00000000-0005-0000-0000-000055E70000}"/>
    <cellStyle name="Warning Text 41 6 3 2" xfId="59177" xr:uid="{00000000-0005-0000-0000-000056E70000}"/>
    <cellStyle name="Warning Text 41 6 3 2 2" xfId="59178" xr:uid="{00000000-0005-0000-0000-000057E70000}"/>
    <cellStyle name="Warning Text 41 6 3 2 3" xfId="59179" xr:uid="{00000000-0005-0000-0000-000058E70000}"/>
    <cellStyle name="Warning Text 41 6 3 3" xfId="59180" xr:uid="{00000000-0005-0000-0000-000059E70000}"/>
    <cellStyle name="Warning Text 41 6 3 4" xfId="59181" xr:uid="{00000000-0005-0000-0000-00005AE70000}"/>
    <cellStyle name="Warning Text 41 6 4" xfId="59182" xr:uid="{00000000-0005-0000-0000-00005BE70000}"/>
    <cellStyle name="Warning Text 41 6 4 2" xfId="59183" xr:uid="{00000000-0005-0000-0000-00005CE70000}"/>
    <cellStyle name="Warning Text 41 6 4 3" xfId="59184" xr:uid="{00000000-0005-0000-0000-00005DE70000}"/>
    <cellStyle name="Warning Text 41 6 5" xfId="59185" xr:uid="{00000000-0005-0000-0000-00005EE70000}"/>
    <cellStyle name="Warning Text 41 6 6" xfId="59186" xr:uid="{00000000-0005-0000-0000-00005FE70000}"/>
    <cellStyle name="Warning Text 41 7" xfId="59187" xr:uid="{00000000-0005-0000-0000-000060E70000}"/>
    <cellStyle name="Warning Text 41 7 2" xfId="59188" xr:uid="{00000000-0005-0000-0000-000061E70000}"/>
    <cellStyle name="Warning Text 41 7 2 2" xfId="59189" xr:uid="{00000000-0005-0000-0000-000062E70000}"/>
    <cellStyle name="Warning Text 41 7 2 3" xfId="59190" xr:uid="{00000000-0005-0000-0000-000063E70000}"/>
    <cellStyle name="Warning Text 41 7 3" xfId="59191" xr:uid="{00000000-0005-0000-0000-000064E70000}"/>
    <cellStyle name="Warning Text 41 7 4" xfId="59192" xr:uid="{00000000-0005-0000-0000-000065E70000}"/>
    <cellStyle name="Warning Text 41 8" xfId="59193" xr:uid="{00000000-0005-0000-0000-000066E70000}"/>
    <cellStyle name="Warning Text 41 8 2" xfId="59194" xr:uid="{00000000-0005-0000-0000-000067E70000}"/>
    <cellStyle name="Warning Text 41 8 2 2" xfId="59195" xr:uid="{00000000-0005-0000-0000-000068E70000}"/>
    <cellStyle name="Warning Text 41 8 2 3" xfId="59196" xr:uid="{00000000-0005-0000-0000-000069E70000}"/>
    <cellStyle name="Warning Text 41 8 3" xfId="59197" xr:uid="{00000000-0005-0000-0000-00006AE70000}"/>
    <cellStyle name="Warning Text 41 8 4" xfId="59198" xr:uid="{00000000-0005-0000-0000-00006BE70000}"/>
    <cellStyle name="Warning Text 41 9" xfId="59199" xr:uid="{00000000-0005-0000-0000-00006CE70000}"/>
    <cellStyle name="Warning Text 41 9 2" xfId="59200" xr:uid="{00000000-0005-0000-0000-00006DE70000}"/>
    <cellStyle name="Warning Text 41 9 2 2" xfId="59201" xr:uid="{00000000-0005-0000-0000-00006EE70000}"/>
    <cellStyle name="Warning Text 41 9 2 3" xfId="59202" xr:uid="{00000000-0005-0000-0000-00006FE70000}"/>
    <cellStyle name="Warning Text 41 9 3" xfId="59203" xr:uid="{00000000-0005-0000-0000-000070E70000}"/>
    <cellStyle name="Warning Text 41 9 4" xfId="59204" xr:uid="{00000000-0005-0000-0000-000071E70000}"/>
    <cellStyle name="Warning Text 5" xfId="59205" xr:uid="{00000000-0005-0000-0000-000072E70000}"/>
    <cellStyle name="Warning Text 5 10" xfId="59206" xr:uid="{00000000-0005-0000-0000-000073E70000}"/>
    <cellStyle name="Warning Text 5 10 2" xfId="59207" xr:uid="{00000000-0005-0000-0000-000074E70000}"/>
    <cellStyle name="Warning Text 5 10 2 2" xfId="59208" xr:uid="{00000000-0005-0000-0000-000075E70000}"/>
    <cellStyle name="Warning Text 5 10 2 3" xfId="59209" xr:uid="{00000000-0005-0000-0000-000076E70000}"/>
    <cellStyle name="Warning Text 5 10 3" xfId="59210" xr:uid="{00000000-0005-0000-0000-000077E70000}"/>
    <cellStyle name="Warning Text 5 10 4" xfId="59211" xr:uid="{00000000-0005-0000-0000-000078E70000}"/>
    <cellStyle name="Warning Text 5 11" xfId="59212" xr:uid="{00000000-0005-0000-0000-000079E70000}"/>
    <cellStyle name="Warning Text 5 11 2" xfId="59213" xr:uid="{00000000-0005-0000-0000-00007AE70000}"/>
    <cellStyle name="Warning Text 5 11 3" xfId="59214" xr:uid="{00000000-0005-0000-0000-00007BE70000}"/>
    <cellStyle name="Warning Text 5 12" xfId="59215" xr:uid="{00000000-0005-0000-0000-00007CE70000}"/>
    <cellStyle name="Warning Text 5 12 2" xfId="59216" xr:uid="{00000000-0005-0000-0000-00007DE70000}"/>
    <cellStyle name="Warning Text 5 12 3" xfId="59217" xr:uid="{00000000-0005-0000-0000-00007EE70000}"/>
    <cellStyle name="Warning Text 5 13" xfId="59218" xr:uid="{00000000-0005-0000-0000-00007FE70000}"/>
    <cellStyle name="Warning Text 5 13 2" xfId="59219" xr:uid="{00000000-0005-0000-0000-000080E70000}"/>
    <cellStyle name="Warning Text 5 13 3" xfId="59220" xr:uid="{00000000-0005-0000-0000-000081E70000}"/>
    <cellStyle name="Warning Text 5 14" xfId="59221" xr:uid="{00000000-0005-0000-0000-000082E70000}"/>
    <cellStyle name="Warning Text 5 2" xfId="59222" xr:uid="{00000000-0005-0000-0000-000083E70000}"/>
    <cellStyle name="Warning Text 5 2 10" xfId="59223" xr:uid="{00000000-0005-0000-0000-000084E70000}"/>
    <cellStyle name="Warning Text 5 2 10 2" xfId="59224" xr:uid="{00000000-0005-0000-0000-000085E70000}"/>
    <cellStyle name="Warning Text 5 2 10 3" xfId="59225" xr:uid="{00000000-0005-0000-0000-000086E70000}"/>
    <cellStyle name="Warning Text 5 2 11" xfId="59226" xr:uid="{00000000-0005-0000-0000-000087E70000}"/>
    <cellStyle name="Warning Text 5 2 12" xfId="59227" xr:uid="{00000000-0005-0000-0000-000088E70000}"/>
    <cellStyle name="Warning Text 5 2 2" xfId="59228" xr:uid="{00000000-0005-0000-0000-000089E70000}"/>
    <cellStyle name="Warning Text 5 2 2 2" xfId="59229" xr:uid="{00000000-0005-0000-0000-00008AE70000}"/>
    <cellStyle name="Warning Text 5 2 2 2 2" xfId="59230" xr:uid="{00000000-0005-0000-0000-00008BE70000}"/>
    <cellStyle name="Warning Text 5 2 2 2 2 2" xfId="59231" xr:uid="{00000000-0005-0000-0000-00008CE70000}"/>
    <cellStyle name="Warning Text 5 2 2 2 2 3" xfId="59232" xr:uid="{00000000-0005-0000-0000-00008DE70000}"/>
    <cellStyle name="Warning Text 5 2 2 2 3" xfId="59233" xr:uid="{00000000-0005-0000-0000-00008EE70000}"/>
    <cellStyle name="Warning Text 5 2 2 2 4" xfId="59234" xr:uid="{00000000-0005-0000-0000-00008FE70000}"/>
    <cellStyle name="Warning Text 5 2 2 3" xfId="59235" xr:uid="{00000000-0005-0000-0000-000090E70000}"/>
    <cellStyle name="Warning Text 5 2 2 3 2" xfId="59236" xr:uid="{00000000-0005-0000-0000-000091E70000}"/>
    <cellStyle name="Warning Text 5 2 2 3 2 2" xfId="59237" xr:uid="{00000000-0005-0000-0000-000092E70000}"/>
    <cellStyle name="Warning Text 5 2 2 3 2 3" xfId="59238" xr:uid="{00000000-0005-0000-0000-000093E70000}"/>
    <cellStyle name="Warning Text 5 2 2 3 3" xfId="59239" xr:uid="{00000000-0005-0000-0000-000094E70000}"/>
    <cellStyle name="Warning Text 5 2 2 3 4" xfId="59240" xr:uid="{00000000-0005-0000-0000-000095E70000}"/>
    <cellStyle name="Warning Text 5 2 2 4" xfId="59241" xr:uid="{00000000-0005-0000-0000-000096E70000}"/>
    <cellStyle name="Warning Text 5 2 2 4 2" xfId="59242" xr:uid="{00000000-0005-0000-0000-000097E70000}"/>
    <cellStyle name="Warning Text 5 2 2 4 3" xfId="59243" xr:uid="{00000000-0005-0000-0000-000098E70000}"/>
    <cellStyle name="Warning Text 5 2 2 5" xfId="59244" xr:uid="{00000000-0005-0000-0000-000099E70000}"/>
    <cellStyle name="Warning Text 5 2 2 6" xfId="59245" xr:uid="{00000000-0005-0000-0000-00009AE70000}"/>
    <cellStyle name="Warning Text 5 2 3" xfId="59246" xr:uid="{00000000-0005-0000-0000-00009BE70000}"/>
    <cellStyle name="Warning Text 5 2 3 2" xfId="59247" xr:uid="{00000000-0005-0000-0000-00009CE70000}"/>
    <cellStyle name="Warning Text 5 2 3 2 2" xfId="59248" xr:uid="{00000000-0005-0000-0000-00009DE70000}"/>
    <cellStyle name="Warning Text 5 2 3 2 2 2" xfId="59249" xr:uid="{00000000-0005-0000-0000-00009EE70000}"/>
    <cellStyle name="Warning Text 5 2 3 2 2 3" xfId="59250" xr:uid="{00000000-0005-0000-0000-00009FE70000}"/>
    <cellStyle name="Warning Text 5 2 3 2 3" xfId="59251" xr:uid="{00000000-0005-0000-0000-0000A0E70000}"/>
    <cellStyle name="Warning Text 5 2 3 2 4" xfId="59252" xr:uid="{00000000-0005-0000-0000-0000A1E70000}"/>
    <cellStyle name="Warning Text 5 2 3 3" xfId="59253" xr:uid="{00000000-0005-0000-0000-0000A2E70000}"/>
    <cellStyle name="Warning Text 5 2 3 3 2" xfId="59254" xr:uid="{00000000-0005-0000-0000-0000A3E70000}"/>
    <cellStyle name="Warning Text 5 2 3 3 2 2" xfId="59255" xr:uid="{00000000-0005-0000-0000-0000A4E70000}"/>
    <cellStyle name="Warning Text 5 2 3 3 2 3" xfId="59256" xr:uid="{00000000-0005-0000-0000-0000A5E70000}"/>
    <cellStyle name="Warning Text 5 2 3 3 3" xfId="59257" xr:uid="{00000000-0005-0000-0000-0000A6E70000}"/>
    <cellStyle name="Warning Text 5 2 3 3 4" xfId="59258" xr:uid="{00000000-0005-0000-0000-0000A7E70000}"/>
    <cellStyle name="Warning Text 5 2 3 4" xfId="59259" xr:uid="{00000000-0005-0000-0000-0000A8E70000}"/>
    <cellStyle name="Warning Text 5 2 3 4 2" xfId="59260" xr:uid="{00000000-0005-0000-0000-0000A9E70000}"/>
    <cellStyle name="Warning Text 5 2 3 4 3" xfId="59261" xr:uid="{00000000-0005-0000-0000-0000AAE70000}"/>
    <cellStyle name="Warning Text 5 2 3 5" xfId="59262" xr:uid="{00000000-0005-0000-0000-0000ABE70000}"/>
    <cellStyle name="Warning Text 5 2 3 6" xfId="59263" xr:uid="{00000000-0005-0000-0000-0000ACE70000}"/>
    <cellStyle name="Warning Text 5 2 4" xfId="59264" xr:uid="{00000000-0005-0000-0000-0000ADE70000}"/>
    <cellStyle name="Warning Text 5 2 4 2" xfId="59265" xr:uid="{00000000-0005-0000-0000-0000AEE70000}"/>
    <cellStyle name="Warning Text 5 2 4 2 2" xfId="59266" xr:uid="{00000000-0005-0000-0000-0000AFE70000}"/>
    <cellStyle name="Warning Text 5 2 4 2 2 2" xfId="59267" xr:uid="{00000000-0005-0000-0000-0000B0E70000}"/>
    <cellStyle name="Warning Text 5 2 4 2 2 3" xfId="59268" xr:uid="{00000000-0005-0000-0000-0000B1E70000}"/>
    <cellStyle name="Warning Text 5 2 4 2 3" xfId="59269" xr:uid="{00000000-0005-0000-0000-0000B2E70000}"/>
    <cellStyle name="Warning Text 5 2 4 2 4" xfId="59270" xr:uid="{00000000-0005-0000-0000-0000B3E70000}"/>
    <cellStyle name="Warning Text 5 2 4 3" xfId="59271" xr:uid="{00000000-0005-0000-0000-0000B4E70000}"/>
    <cellStyle name="Warning Text 5 2 4 3 2" xfId="59272" xr:uid="{00000000-0005-0000-0000-0000B5E70000}"/>
    <cellStyle name="Warning Text 5 2 4 3 2 2" xfId="59273" xr:uid="{00000000-0005-0000-0000-0000B6E70000}"/>
    <cellStyle name="Warning Text 5 2 4 3 2 3" xfId="59274" xr:uid="{00000000-0005-0000-0000-0000B7E70000}"/>
    <cellStyle name="Warning Text 5 2 4 3 3" xfId="59275" xr:uid="{00000000-0005-0000-0000-0000B8E70000}"/>
    <cellStyle name="Warning Text 5 2 4 3 4" xfId="59276" xr:uid="{00000000-0005-0000-0000-0000B9E70000}"/>
    <cellStyle name="Warning Text 5 2 4 4" xfId="59277" xr:uid="{00000000-0005-0000-0000-0000BAE70000}"/>
    <cellStyle name="Warning Text 5 2 4 4 2" xfId="59278" xr:uid="{00000000-0005-0000-0000-0000BBE70000}"/>
    <cellStyle name="Warning Text 5 2 4 4 2 2" xfId="59279" xr:uid="{00000000-0005-0000-0000-0000BCE70000}"/>
    <cellStyle name="Warning Text 5 2 4 4 2 3" xfId="59280" xr:uid="{00000000-0005-0000-0000-0000BDE70000}"/>
    <cellStyle name="Warning Text 5 2 4 4 3" xfId="59281" xr:uid="{00000000-0005-0000-0000-0000BEE70000}"/>
    <cellStyle name="Warning Text 5 2 4 4 4" xfId="59282" xr:uid="{00000000-0005-0000-0000-0000BFE70000}"/>
    <cellStyle name="Warning Text 5 2 4 5" xfId="59283" xr:uid="{00000000-0005-0000-0000-0000C0E70000}"/>
    <cellStyle name="Warning Text 5 2 4 5 2" xfId="59284" xr:uid="{00000000-0005-0000-0000-0000C1E70000}"/>
    <cellStyle name="Warning Text 5 2 4 5 3" xfId="59285" xr:uid="{00000000-0005-0000-0000-0000C2E70000}"/>
    <cellStyle name="Warning Text 5 2 4 6" xfId="59286" xr:uid="{00000000-0005-0000-0000-0000C3E70000}"/>
    <cellStyle name="Warning Text 5 2 4 7" xfId="59287" xr:uid="{00000000-0005-0000-0000-0000C4E70000}"/>
    <cellStyle name="Warning Text 5 2 5" xfId="59288" xr:uid="{00000000-0005-0000-0000-0000C5E70000}"/>
    <cellStyle name="Warning Text 5 2 5 2" xfId="59289" xr:uid="{00000000-0005-0000-0000-0000C6E70000}"/>
    <cellStyle name="Warning Text 5 2 5 2 2" xfId="59290" xr:uid="{00000000-0005-0000-0000-0000C7E70000}"/>
    <cellStyle name="Warning Text 5 2 5 2 2 2" xfId="59291" xr:uid="{00000000-0005-0000-0000-0000C8E70000}"/>
    <cellStyle name="Warning Text 5 2 5 2 2 3" xfId="59292" xr:uid="{00000000-0005-0000-0000-0000C9E70000}"/>
    <cellStyle name="Warning Text 5 2 5 2 3" xfId="59293" xr:uid="{00000000-0005-0000-0000-0000CAE70000}"/>
    <cellStyle name="Warning Text 5 2 5 2 4" xfId="59294" xr:uid="{00000000-0005-0000-0000-0000CBE70000}"/>
    <cellStyle name="Warning Text 5 2 5 3" xfId="59295" xr:uid="{00000000-0005-0000-0000-0000CCE70000}"/>
    <cellStyle name="Warning Text 5 2 5 3 2" xfId="59296" xr:uid="{00000000-0005-0000-0000-0000CDE70000}"/>
    <cellStyle name="Warning Text 5 2 5 3 2 2" xfId="59297" xr:uid="{00000000-0005-0000-0000-0000CEE70000}"/>
    <cellStyle name="Warning Text 5 2 5 3 2 3" xfId="59298" xr:uid="{00000000-0005-0000-0000-0000CFE70000}"/>
    <cellStyle name="Warning Text 5 2 5 3 3" xfId="59299" xr:uid="{00000000-0005-0000-0000-0000D0E70000}"/>
    <cellStyle name="Warning Text 5 2 5 3 4" xfId="59300" xr:uid="{00000000-0005-0000-0000-0000D1E70000}"/>
    <cellStyle name="Warning Text 5 2 5 4" xfId="59301" xr:uid="{00000000-0005-0000-0000-0000D2E70000}"/>
    <cellStyle name="Warning Text 5 2 5 4 2" xfId="59302" xr:uid="{00000000-0005-0000-0000-0000D3E70000}"/>
    <cellStyle name="Warning Text 5 2 5 4 3" xfId="59303" xr:uid="{00000000-0005-0000-0000-0000D4E70000}"/>
    <cellStyle name="Warning Text 5 2 5 5" xfId="59304" xr:uid="{00000000-0005-0000-0000-0000D5E70000}"/>
    <cellStyle name="Warning Text 5 2 5 6" xfId="59305" xr:uid="{00000000-0005-0000-0000-0000D6E70000}"/>
    <cellStyle name="Warning Text 5 2 6" xfId="59306" xr:uid="{00000000-0005-0000-0000-0000D7E70000}"/>
    <cellStyle name="Warning Text 5 2 6 2" xfId="59307" xr:uid="{00000000-0005-0000-0000-0000D8E70000}"/>
    <cellStyle name="Warning Text 5 2 6 2 2" xfId="59308" xr:uid="{00000000-0005-0000-0000-0000D9E70000}"/>
    <cellStyle name="Warning Text 5 2 6 2 3" xfId="59309" xr:uid="{00000000-0005-0000-0000-0000DAE70000}"/>
    <cellStyle name="Warning Text 5 2 6 3" xfId="59310" xr:uid="{00000000-0005-0000-0000-0000DBE70000}"/>
    <cellStyle name="Warning Text 5 2 6 4" xfId="59311" xr:uid="{00000000-0005-0000-0000-0000DCE70000}"/>
    <cellStyle name="Warning Text 5 2 7" xfId="59312" xr:uid="{00000000-0005-0000-0000-0000DDE70000}"/>
    <cellStyle name="Warning Text 5 2 7 2" xfId="59313" xr:uid="{00000000-0005-0000-0000-0000DEE70000}"/>
    <cellStyle name="Warning Text 5 2 7 2 2" xfId="59314" xr:uid="{00000000-0005-0000-0000-0000DFE70000}"/>
    <cellStyle name="Warning Text 5 2 7 2 3" xfId="59315" xr:uid="{00000000-0005-0000-0000-0000E0E70000}"/>
    <cellStyle name="Warning Text 5 2 7 3" xfId="59316" xr:uid="{00000000-0005-0000-0000-0000E1E70000}"/>
    <cellStyle name="Warning Text 5 2 7 4" xfId="59317" xr:uid="{00000000-0005-0000-0000-0000E2E70000}"/>
    <cellStyle name="Warning Text 5 2 8" xfId="59318" xr:uid="{00000000-0005-0000-0000-0000E3E70000}"/>
    <cellStyle name="Warning Text 5 2 8 2" xfId="59319" xr:uid="{00000000-0005-0000-0000-0000E4E70000}"/>
    <cellStyle name="Warning Text 5 2 8 2 2" xfId="59320" xr:uid="{00000000-0005-0000-0000-0000E5E70000}"/>
    <cellStyle name="Warning Text 5 2 8 2 3" xfId="59321" xr:uid="{00000000-0005-0000-0000-0000E6E70000}"/>
    <cellStyle name="Warning Text 5 2 8 3" xfId="59322" xr:uid="{00000000-0005-0000-0000-0000E7E70000}"/>
    <cellStyle name="Warning Text 5 2 8 4" xfId="59323" xr:uid="{00000000-0005-0000-0000-0000E8E70000}"/>
    <cellStyle name="Warning Text 5 2 9" xfId="59324" xr:uid="{00000000-0005-0000-0000-0000E9E70000}"/>
    <cellStyle name="Warning Text 5 2 9 2" xfId="59325" xr:uid="{00000000-0005-0000-0000-0000EAE70000}"/>
    <cellStyle name="Warning Text 5 2 9 3" xfId="59326" xr:uid="{00000000-0005-0000-0000-0000EBE70000}"/>
    <cellStyle name="Warning Text 5 3" xfId="59327" xr:uid="{00000000-0005-0000-0000-0000ECE70000}"/>
    <cellStyle name="Warning Text 5 3 2" xfId="59328" xr:uid="{00000000-0005-0000-0000-0000EDE70000}"/>
    <cellStyle name="Warning Text 5 3 2 2" xfId="59329" xr:uid="{00000000-0005-0000-0000-0000EEE70000}"/>
    <cellStyle name="Warning Text 5 3 2 2 2" xfId="59330" xr:uid="{00000000-0005-0000-0000-0000EFE70000}"/>
    <cellStyle name="Warning Text 5 3 2 2 3" xfId="59331" xr:uid="{00000000-0005-0000-0000-0000F0E70000}"/>
    <cellStyle name="Warning Text 5 3 2 3" xfId="59332" xr:uid="{00000000-0005-0000-0000-0000F1E70000}"/>
    <cellStyle name="Warning Text 5 3 2 4" xfId="59333" xr:uid="{00000000-0005-0000-0000-0000F2E70000}"/>
    <cellStyle name="Warning Text 5 3 3" xfId="59334" xr:uid="{00000000-0005-0000-0000-0000F3E70000}"/>
    <cellStyle name="Warning Text 5 3 3 2" xfId="59335" xr:uid="{00000000-0005-0000-0000-0000F4E70000}"/>
    <cellStyle name="Warning Text 5 3 3 2 2" xfId="59336" xr:uid="{00000000-0005-0000-0000-0000F5E70000}"/>
    <cellStyle name="Warning Text 5 3 3 2 3" xfId="59337" xr:uid="{00000000-0005-0000-0000-0000F6E70000}"/>
    <cellStyle name="Warning Text 5 3 3 3" xfId="59338" xr:uid="{00000000-0005-0000-0000-0000F7E70000}"/>
    <cellStyle name="Warning Text 5 3 3 4" xfId="59339" xr:uid="{00000000-0005-0000-0000-0000F8E70000}"/>
    <cellStyle name="Warning Text 5 3 4" xfId="59340" xr:uid="{00000000-0005-0000-0000-0000F9E70000}"/>
    <cellStyle name="Warning Text 5 3 4 2" xfId="59341" xr:uid="{00000000-0005-0000-0000-0000FAE70000}"/>
    <cellStyle name="Warning Text 5 3 4 3" xfId="59342" xr:uid="{00000000-0005-0000-0000-0000FBE70000}"/>
    <cellStyle name="Warning Text 5 3 5" xfId="59343" xr:uid="{00000000-0005-0000-0000-0000FCE70000}"/>
    <cellStyle name="Warning Text 5 3 5 2" xfId="59344" xr:uid="{00000000-0005-0000-0000-0000FDE70000}"/>
    <cellStyle name="Warning Text 5 3 5 3" xfId="59345" xr:uid="{00000000-0005-0000-0000-0000FEE70000}"/>
    <cellStyle name="Warning Text 5 3 6" xfId="59346" xr:uid="{00000000-0005-0000-0000-0000FFE70000}"/>
    <cellStyle name="Warning Text 5 3 7" xfId="59347" xr:uid="{00000000-0005-0000-0000-000000E80000}"/>
    <cellStyle name="Warning Text 5 4" xfId="59348" xr:uid="{00000000-0005-0000-0000-000001E80000}"/>
    <cellStyle name="Warning Text 5 4 2" xfId="59349" xr:uid="{00000000-0005-0000-0000-000002E80000}"/>
    <cellStyle name="Warning Text 5 4 2 2" xfId="59350" xr:uid="{00000000-0005-0000-0000-000003E80000}"/>
    <cellStyle name="Warning Text 5 4 2 2 2" xfId="59351" xr:uid="{00000000-0005-0000-0000-000004E80000}"/>
    <cellStyle name="Warning Text 5 4 2 2 3" xfId="59352" xr:uid="{00000000-0005-0000-0000-000005E80000}"/>
    <cellStyle name="Warning Text 5 4 2 3" xfId="59353" xr:uid="{00000000-0005-0000-0000-000006E80000}"/>
    <cellStyle name="Warning Text 5 4 2 4" xfId="59354" xr:uid="{00000000-0005-0000-0000-000007E80000}"/>
    <cellStyle name="Warning Text 5 4 3" xfId="59355" xr:uid="{00000000-0005-0000-0000-000008E80000}"/>
    <cellStyle name="Warning Text 5 4 3 2" xfId="59356" xr:uid="{00000000-0005-0000-0000-000009E80000}"/>
    <cellStyle name="Warning Text 5 4 3 2 2" xfId="59357" xr:uid="{00000000-0005-0000-0000-00000AE80000}"/>
    <cellStyle name="Warning Text 5 4 3 2 3" xfId="59358" xr:uid="{00000000-0005-0000-0000-00000BE80000}"/>
    <cellStyle name="Warning Text 5 4 3 3" xfId="59359" xr:uid="{00000000-0005-0000-0000-00000CE80000}"/>
    <cellStyle name="Warning Text 5 4 3 4" xfId="59360" xr:uid="{00000000-0005-0000-0000-00000DE80000}"/>
    <cellStyle name="Warning Text 5 4 4" xfId="59361" xr:uid="{00000000-0005-0000-0000-00000EE80000}"/>
    <cellStyle name="Warning Text 5 4 4 2" xfId="59362" xr:uid="{00000000-0005-0000-0000-00000FE80000}"/>
    <cellStyle name="Warning Text 5 4 4 3" xfId="59363" xr:uid="{00000000-0005-0000-0000-000010E80000}"/>
    <cellStyle name="Warning Text 5 4 5" xfId="59364" xr:uid="{00000000-0005-0000-0000-000011E80000}"/>
    <cellStyle name="Warning Text 5 4 6" xfId="59365" xr:uid="{00000000-0005-0000-0000-000012E80000}"/>
    <cellStyle name="Warning Text 5 5" xfId="59366" xr:uid="{00000000-0005-0000-0000-000013E80000}"/>
    <cellStyle name="Warning Text 5 5 2" xfId="59367" xr:uid="{00000000-0005-0000-0000-000014E80000}"/>
    <cellStyle name="Warning Text 5 5 2 2" xfId="59368" xr:uid="{00000000-0005-0000-0000-000015E80000}"/>
    <cellStyle name="Warning Text 5 5 2 2 2" xfId="59369" xr:uid="{00000000-0005-0000-0000-000016E80000}"/>
    <cellStyle name="Warning Text 5 5 2 2 3" xfId="59370" xr:uid="{00000000-0005-0000-0000-000017E80000}"/>
    <cellStyle name="Warning Text 5 5 2 3" xfId="59371" xr:uid="{00000000-0005-0000-0000-000018E80000}"/>
    <cellStyle name="Warning Text 5 5 2 4" xfId="59372" xr:uid="{00000000-0005-0000-0000-000019E80000}"/>
    <cellStyle name="Warning Text 5 5 3" xfId="59373" xr:uid="{00000000-0005-0000-0000-00001AE80000}"/>
    <cellStyle name="Warning Text 5 5 3 2" xfId="59374" xr:uid="{00000000-0005-0000-0000-00001BE80000}"/>
    <cellStyle name="Warning Text 5 5 3 2 2" xfId="59375" xr:uid="{00000000-0005-0000-0000-00001CE80000}"/>
    <cellStyle name="Warning Text 5 5 3 2 3" xfId="59376" xr:uid="{00000000-0005-0000-0000-00001DE80000}"/>
    <cellStyle name="Warning Text 5 5 3 3" xfId="59377" xr:uid="{00000000-0005-0000-0000-00001EE80000}"/>
    <cellStyle name="Warning Text 5 5 3 4" xfId="59378" xr:uid="{00000000-0005-0000-0000-00001FE80000}"/>
    <cellStyle name="Warning Text 5 5 4" xfId="59379" xr:uid="{00000000-0005-0000-0000-000020E80000}"/>
    <cellStyle name="Warning Text 5 5 4 2" xfId="59380" xr:uid="{00000000-0005-0000-0000-000021E80000}"/>
    <cellStyle name="Warning Text 5 5 4 3" xfId="59381" xr:uid="{00000000-0005-0000-0000-000022E80000}"/>
    <cellStyle name="Warning Text 5 5 5" xfId="59382" xr:uid="{00000000-0005-0000-0000-000023E80000}"/>
    <cellStyle name="Warning Text 5 5 6" xfId="59383" xr:uid="{00000000-0005-0000-0000-000024E80000}"/>
    <cellStyle name="Warning Text 5 6" xfId="59384" xr:uid="{00000000-0005-0000-0000-000025E80000}"/>
    <cellStyle name="Warning Text 5 6 2" xfId="59385" xr:uid="{00000000-0005-0000-0000-000026E80000}"/>
    <cellStyle name="Warning Text 5 6 2 2" xfId="59386" xr:uid="{00000000-0005-0000-0000-000027E80000}"/>
    <cellStyle name="Warning Text 5 6 2 2 2" xfId="59387" xr:uid="{00000000-0005-0000-0000-000028E80000}"/>
    <cellStyle name="Warning Text 5 6 2 2 3" xfId="59388" xr:uid="{00000000-0005-0000-0000-000029E80000}"/>
    <cellStyle name="Warning Text 5 6 2 3" xfId="59389" xr:uid="{00000000-0005-0000-0000-00002AE80000}"/>
    <cellStyle name="Warning Text 5 6 2 4" xfId="59390" xr:uid="{00000000-0005-0000-0000-00002BE80000}"/>
    <cellStyle name="Warning Text 5 6 3" xfId="59391" xr:uid="{00000000-0005-0000-0000-00002CE80000}"/>
    <cellStyle name="Warning Text 5 6 3 2" xfId="59392" xr:uid="{00000000-0005-0000-0000-00002DE80000}"/>
    <cellStyle name="Warning Text 5 6 3 2 2" xfId="59393" xr:uid="{00000000-0005-0000-0000-00002EE80000}"/>
    <cellStyle name="Warning Text 5 6 3 2 3" xfId="59394" xr:uid="{00000000-0005-0000-0000-00002FE80000}"/>
    <cellStyle name="Warning Text 5 6 3 3" xfId="59395" xr:uid="{00000000-0005-0000-0000-000030E80000}"/>
    <cellStyle name="Warning Text 5 6 3 4" xfId="59396" xr:uid="{00000000-0005-0000-0000-000031E80000}"/>
    <cellStyle name="Warning Text 5 6 4" xfId="59397" xr:uid="{00000000-0005-0000-0000-000032E80000}"/>
    <cellStyle name="Warning Text 5 6 4 2" xfId="59398" xr:uid="{00000000-0005-0000-0000-000033E80000}"/>
    <cellStyle name="Warning Text 5 6 4 2 2" xfId="59399" xr:uid="{00000000-0005-0000-0000-000034E80000}"/>
    <cellStyle name="Warning Text 5 6 4 2 3" xfId="59400" xr:uid="{00000000-0005-0000-0000-000035E80000}"/>
    <cellStyle name="Warning Text 5 6 4 3" xfId="59401" xr:uid="{00000000-0005-0000-0000-000036E80000}"/>
    <cellStyle name="Warning Text 5 6 4 4" xfId="59402" xr:uid="{00000000-0005-0000-0000-000037E80000}"/>
    <cellStyle name="Warning Text 5 6 5" xfId="59403" xr:uid="{00000000-0005-0000-0000-000038E80000}"/>
    <cellStyle name="Warning Text 5 6 5 2" xfId="59404" xr:uid="{00000000-0005-0000-0000-000039E80000}"/>
    <cellStyle name="Warning Text 5 6 5 3" xfId="59405" xr:uid="{00000000-0005-0000-0000-00003AE80000}"/>
    <cellStyle name="Warning Text 5 6 6" xfId="59406" xr:uid="{00000000-0005-0000-0000-00003BE80000}"/>
    <cellStyle name="Warning Text 5 6 7" xfId="59407" xr:uid="{00000000-0005-0000-0000-00003CE80000}"/>
    <cellStyle name="Warning Text 5 7" xfId="59408" xr:uid="{00000000-0005-0000-0000-00003DE80000}"/>
    <cellStyle name="Warning Text 5 7 2" xfId="59409" xr:uid="{00000000-0005-0000-0000-00003EE80000}"/>
    <cellStyle name="Warning Text 5 7 2 2" xfId="59410" xr:uid="{00000000-0005-0000-0000-00003FE80000}"/>
    <cellStyle name="Warning Text 5 7 2 2 2" xfId="59411" xr:uid="{00000000-0005-0000-0000-000040E80000}"/>
    <cellStyle name="Warning Text 5 7 2 2 3" xfId="59412" xr:uid="{00000000-0005-0000-0000-000041E80000}"/>
    <cellStyle name="Warning Text 5 7 2 3" xfId="59413" xr:uid="{00000000-0005-0000-0000-000042E80000}"/>
    <cellStyle name="Warning Text 5 7 2 4" xfId="59414" xr:uid="{00000000-0005-0000-0000-000043E80000}"/>
    <cellStyle name="Warning Text 5 7 3" xfId="59415" xr:uid="{00000000-0005-0000-0000-000044E80000}"/>
    <cellStyle name="Warning Text 5 7 3 2" xfId="59416" xr:uid="{00000000-0005-0000-0000-000045E80000}"/>
    <cellStyle name="Warning Text 5 7 3 2 2" xfId="59417" xr:uid="{00000000-0005-0000-0000-000046E80000}"/>
    <cellStyle name="Warning Text 5 7 3 2 3" xfId="59418" xr:uid="{00000000-0005-0000-0000-000047E80000}"/>
    <cellStyle name="Warning Text 5 7 3 3" xfId="59419" xr:uid="{00000000-0005-0000-0000-000048E80000}"/>
    <cellStyle name="Warning Text 5 7 3 4" xfId="59420" xr:uid="{00000000-0005-0000-0000-000049E80000}"/>
    <cellStyle name="Warning Text 5 7 4" xfId="59421" xr:uid="{00000000-0005-0000-0000-00004AE80000}"/>
    <cellStyle name="Warning Text 5 7 4 2" xfId="59422" xr:uid="{00000000-0005-0000-0000-00004BE80000}"/>
    <cellStyle name="Warning Text 5 7 4 3" xfId="59423" xr:uid="{00000000-0005-0000-0000-00004CE80000}"/>
    <cellStyle name="Warning Text 5 7 5" xfId="59424" xr:uid="{00000000-0005-0000-0000-00004DE80000}"/>
    <cellStyle name="Warning Text 5 7 6" xfId="59425" xr:uid="{00000000-0005-0000-0000-00004EE80000}"/>
    <cellStyle name="Warning Text 5 8" xfId="59426" xr:uid="{00000000-0005-0000-0000-00004FE80000}"/>
    <cellStyle name="Warning Text 5 8 2" xfId="59427" xr:uid="{00000000-0005-0000-0000-000050E80000}"/>
    <cellStyle name="Warning Text 5 8 2 2" xfId="59428" xr:uid="{00000000-0005-0000-0000-000051E80000}"/>
    <cellStyle name="Warning Text 5 8 2 3" xfId="59429" xr:uid="{00000000-0005-0000-0000-000052E80000}"/>
    <cellStyle name="Warning Text 5 8 3" xfId="59430" xr:uid="{00000000-0005-0000-0000-000053E80000}"/>
    <cellStyle name="Warning Text 5 8 4" xfId="59431" xr:uid="{00000000-0005-0000-0000-000054E80000}"/>
    <cellStyle name="Warning Text 5 9" xfId="59432" xr:uid="{00000000-0005-0000-0000-000055E80000}"/>
    <cellStyle name="Warning Text 5 9 2" xfId="59433" xr:uid="{00000000-0005-0000-0000-000056E80000}"/>
    <cellStyle name="Warning Text 5 9 2 2" xfId="59434" xr:uid="{00000000-0005-0000-0000-000057E80000}"/>
    <cellStyle name="Warning Text 5 9 2 3" xfId="59435" xr:uid="{00000000-0005-0000-0000-000058E80000}"/>
    <cellStyle name="Warning Text 5 9 3" xfId="59436" xr:uid="{00000000-0005-0000-0000-000059E80000}"/>
    <cellStyle name="Warning Text 5 9 4" xfId="59437" xr:uid="{00000000-0005-0000-0000-00005AE80000}"/>
    <cellStyle name="Warning Text 6" xfId="59438" xr:uid="{00000000-0005-0000-0000-00005BE80000}"/>
    <cellStyle name="Warning Text 6 10" xfId="59439" xr:uid="{00000000-0005-0000-0000-00005CE80000}"/>
    <cellStyle name="Warning Text 6 10 2" xfId="59440" xr:uid="{00000000-0005-0000-0000-00005DE80000}"/>
    <cellStyle name="Warning Text 6 10 2 2" xfId="59441" xr:uid="{00000000-0005-0000-0000-00005EE80000}"/>
    <cellStyle name="Warning Text 6 10 2 3" xfId="59442" xr:uid="{00000000-0005-0000-0000-00005FE80000}"/>
    <cellStyle name="Warning Text 6 10 3" xfId="59443" xr:uid="{00000000-0005-0000-0000-000060E80000}"/>
    <cellStyle name="Warning Text 6 10 4" xfId="59444" xr:uid="{00000000-0005-0000-0000-000061E80000}"/>
    <cellStyle name="Warning Text 6 11" xfId="59445" xr:uid="{00000000-0005-0000-0000-000062E80000}"/>
    <cellStyle name="Warning Text 6 11 2" xfId="59446" xr:uid="{00000000-0005-0000-0000-000063E80000}"/>
    <cellStyle name="Warning Text 6 11 3" xfId="59447" xr:uid="{00000000-0005-0000-0000-000064E80000}"/>
    <cellStyle name="Warning Text 6 12" xfId="59448" xr:uid="{00000000-0005-0000-0000-000065E80000}"/>
    <cellStyle name="Warning Text 6 12 2" xfId="59449" xr:uid="{00000000-0005-0000-0000-000066E80000}"/>
    <cellStyle name="Warning Text 6 12 3" xfId="59450" xr:uid="{00000000-0005-0000-0000-000067E80000}"/>
    <cellStyle name="Warning Text 6 13" xfId="59451" xr:uid="{00000000-0005-0000-0000-000068E80000}"/>
    <cellStyle name="Warning Text 6 13 2" xfId="59452" xr:uid="{00000000-0005-0000-0000-000069E80000}"/>
    <cellStyle name="Warning Text 6 13 3" xfId="59453" xr:uid="{00000000-0005-0000-0000-00006AE80000}"/>
    <cellStyle name="Warning Text 6 14" xfId="59454" xr:uid="{00000000-0005-0000-0000-00006BE80000}"/>
    <cellStyle name="Warning Text 6 2" xfId="59455" xr:uid="{00000000-0005-0000-0000-00006CE80000}"/>
    <cellStyle name="Warning Text 6 2 10" xfId="59456" xr:uid="{00000000-0005-0000-0000-00006DE80000}"/>
    <cellStyle name="Warning Text 6 2 10 2" xfId="59457" xr:uid="{00000000-0005-0000-0000-00006EE80000}"/>
    <cellStyle name="Warning Text 6 2 10 3" xfId="59458" xr:uid="{00000000-0005-0000-0000-00006FE80000}"/>
    <cellStyle name="Warning Text 6 2 11" xfId="59459" xr:uid="{00000000-0005-0000-0000-000070E80000}"/>
    <cellStyle name="Warning Text 6 2 12" xfId="59460" xr:uid="{00000000-0005-0000-0000-000071E80000}"/>
    <cellStyle name="Warning Text 6 2 2" xfId="59461" xr:uid="{00000000-0005-0000-0000-000072E80000}"/>
    <cellStyle name="Warning Text 6 2 2 2" xfId="59462" xr:uid="{00000000-0005-0000-0000-000073E80000}"/>
    <cellStyle name="Warning Text 6 2 2 2 2" xfId="59463" xr:uid="{00000000-0005-0000-0000-000074E80000}"/>
    <cellStyle name="Warning Text 6 2 2 2 2 2" xfId="59464" xr:uid="{00000000-0005-0000-0000-000075E80000}"/>
    <cellStyle name="Warning Text 6 2 2 2 2 3" xfId="59465" xr:uid="{00000000-0005-0000-0000-000076E80000}"/>
    <cellStyle name="Warning Text 6 2 2 2 3" xfId="59466" xr:uid="{00000000-0005-0000-0000-000077E80000}"/>
    <cellStyle name="Warning Text 6 2 2 2 4" xfId="59467" xr:uid="{00000000-0005-0000-0000-000078E80000}"/>
    <cellStyle name="Warning Text 6 2 2 3" xfId="59468" xr:uid="{00000000-0005-0000-0000-000079E80000}"/>
    <cellStyle name="Warning Text 6 2 2 3 2" xfId="59469" xr:uid="{00000000-0005-0000-0000-00007AE80000}"/>
    <cellStyle name="Warning Text 6 2 2 3 2 2" xfId="59470" xr:uid="{00000000-0005-0000-0000-00007BE80000}"/>
    <cellStyle name="Warning Text 6 2 2 3 2 3" xfId="59471" xr:uid="{00000000-0005-0000-0000-00007CE80000}"/>
    <cellStyle name="Warning Text 6 2 2 3 3" xfId="59472" xr:uid="{00000000-0005-0000-0000-00007DE80000}"/>
    <cellStyle name="Warning Text 6 2 2 3 4" xfId="59473" xr:uid="{00000000-0005-0000-0000-00007EE80000}"/>
    <cellStyle name="Warning Text 6 2 2 4" xfId="59474" xr:uid="{00000000-0005-0000-0000-00007FE80000}"/>
    <cellStyle name="Warning Text 6 2 2 4 2" xfId="59475" xr:uid="{00000000-0005-0000-0000-000080E80000}"/>
    <cellStyle name="Warning Text 6 2 2 4 3" xfId="59476" xr:uid="{00000000-0005-0000-0000-000081E80000}"/>
    <cellStyle name="Warning Text 6 2 2 5" xfId="59477" xr:uid="{00000000-0005-0000-0000-000082E80000}"/>
    <cellStyle name="Warning Text 6 2 2 6" xfId="59478" xr:uid="{00000000-0005-0000-0000-000083E80000}"/>
    <cellStyle name="Warning Text 6 2 3" xfId="59479" xr:uid="{00000000-0005-0000-0000-000084E80000}"/>
    <cellStyle name="Warning Text 6 2 3 2" xfId="59480" xr:uid="{00000000-0005-0000-0000-000085E80000}"/>
    <cellStyle name="Warning Text 6 2 3 2 2" xfId="59481" xr:uid="{00000000-0005-0000-0000-000086E80000}"/>
    <cellStyle name="Warning Text 6 2 3 2 2 2" xfId="59482" xr:uid="{00000000-0005-0000-0000-000087E80000}"/>
    <cellStyle name="Warning Text 6 2 3 2 2 3" xfId="59483" xr:uid="{00000000-0005-0000-0000-000088E80000}"/>
    <cellStyle name="Warning Text 6 2 3 2 3" xfId="59484" xr:uid="{00000000-0005-0000-0000-000089E80000}"/>
    <cellStyle name="Warning Text 6 2 3 2 4" xfId="59485" xr:uid="{00000000-0005-0000-0000-00008AE80000}"/>
    <cellStyle name="Warning Text 6 2 3 3" xfId="59486" xr:uid="{00000000-0005-0000-0000-00008BE80000}"/>
    <cellStyle name="Warning Text 6 2 3 3 2" xfId="59487" xr:uid="{00000000-0005-0000-0000-00008CE80000}"/>
    <cellStyle name="Warning Text 6 2 3 3 2 2" xfId="59488" xr:uid="{00000000-0005-0000-0000-00008DE80000}"/>
    <cellStyle name="Warning Text 6 2 3 3 2 3" xfId="59489" xr:uid="{00000000-0005-0000-0000-00008EE80000}"/>
    <cellStyle name="Warning Text 6 2 3 3 3" xfId="59490" xr:uid="{00000000-0005-0000-0000-00008FE80000}"/>
    <cellStyle name="Warning Text 6 2 3 3 4" xfId="59491" xr:uid="{00000000-0005-0000-0000-000090E80000}"/>
    <cellStyle name="Warning Text 6 2 3 4" xfId="59492" xr:uid="{00000000-0005-0000-0000-000091E80000}"/>
    <cellStyle name="Warning Text 6 2 3 4 2" xfId="59493" xr:uid="{00000000-0005-0000-0000-000092E80000}"/>
    <cellStyle name="Warning Text 6 2 3 4 3" xfId="59494" xr:uid="{00000000-0005-0000-0000-000093E80000}"/>
    <cellStyle name="Warning Text 6 2 3 5" xfId="59495" xr:uid="{00000000-0005-0000-0000-000094E80000}"/>
    <cellStyle name="Warning Text 6 2 3 6" xfId="59496" xr:uid="{00000000-0005-0000-0000-000095E80000}"/>
    <cellStyle name="Warning Text 6 2 4" xfId="59497" xr:uid="{00000000-0005-0000-0000-000096E80000}"/>
    <cellStyle name="Warning Text 6 2 4 2" xfId="59498" xr:uid="{00000000-0005-0000-0000-000097E80000}"/>
    <cellStyle name="Warning Text 6 2 4 2 2" xfId="59499" xr:uid="{00000000-0005-0000-0000-000098E80000}"/>
    <cellStyle name="Warning Text 6 2 4 2 2 2" xfId="59500" xr:uid="{00000000-0005-0000-0000-000099E80000}"/>
    <cellStyle name="Warning Text 6 2 4 2 2 3" xfId="59501" xr:uid="{00000000-0005-0000-0000-00009AE80000}"/>
    <cellStyle name="Warning Text 6 2 4 2 3" xfId="59502" xr:uid="{00000000-0005-0000-0000-00009BE80000}"/>
    <cellStyle name="Warning Text 6 2 4 2 4" xfId="59503" xr:uid="{00000000-0005-0000-0000-00009CE80000}"/>
    <cellStyle name="Warning Text 6 2 4 3" xfId="59504" xr:uid="{00000000-0005-0000-0000-00009DE80000}"/>
    <cellStyle name="Warning Text 6 2 4 3 2" xfId="59505" xr:uid="{00000000-0005-0000-0000-00009EE80000}"/>
    <cellStyle name="Warning Text 6 2 4 3 2 2" xfId="59506" xr:uid="{00000000-0005-0000-0000-00009FE80000}"/>
    <cellStyle name="Warning Text 6 2 4 3 2 3" xfId="59507" xr:uid="{00000000-0005-0000-0000-0000A0E80000}"/>
    <cellStyle name="Warning Text 6 2 4 3 3" xfId="59508" xr:uid="{00000000-0005-0000-0000-0000A1E80000}"/>
    <cellStyle name="Warning Text 6 2 4 3 4" xfId="59509" xr:uid="{00000000-0005-0000-0000-0000A2E80000}"/>
    <cellStyle name="Warning Text 6 2 4 4" xfId="59510" xr:uid="{00000000-0005-0000-0000-0000A3E80000}"/>
    <cellStyle name="Warning Text 6 2 4 4 2" xfId="59511" xr:uid="{00000000-0005-0000-0000-0000A4E80000}"/>
    <cellStyle name="Warning Text 6 2 4 4 2 2" xfId="59512" xr:uid="{00000000-0005-0000-0000-0000A5E80000}"/>
    <cellStyle name="Warning Text 6 2 4 4 2 3" xfId="59513" xr:uid="{00000000-0005-0000-0000-0000A6E80000}"/>
    <cellStyle name="Warning Text 6 2 4 4 3" xfId="59514" xr:uid="{00000000-0005-0000-0000-0000A7E80000}"/>
    <cellStyle name="Warning Text 6 2 4 4 4" xfId="59515" xr:uid="{00000000-0005-0000-0000-0000A8E80000}"/>
    <cellStyle name="Warning Text 6 2 4 5" xfId="59516" xr:uid="{00000000-0005-0000-0000-0000A9E80000}"/>
    <cellStyle name="Warning Text 6 2 4 5 2" xfId="59517" xr:uid="{00000000-0005-0000-0000-0000AAE80000}"/>
    <cellStyle name="Warning Text 6 2 4 5 3" xfId="59518" xr:uid="{00000000-0005-0000-0000-0000ABE80000}"/>
    <cellStyle name="Warning Text 6 2 4 6" xfId="59519" xr:uid="{00000000-0005-0000-0000-0000ACE80000}"/>
    <cellStyle name="Warning Text 6 2 4 7" xfId="59520" xr:uid="{00000000-0005-0000-0000-0000ADE80000}"/>
    <cellStyle name="Warning Text 6 2 5" xfId="59521" xr:uid="{00000000-0005-0000-0000-0000AEE80000}"/>
    <cellStyle name="Warning Text 6 2 5 2" xfId="59522" xr:uid="{00000000-0005-0000-0000-0000AFE80000}"/>
    <cellStyle name="Warning Text 6 2 5 2 2" xfId="59523" xr:uid="{00000000-0005-0000-0000-0000B0E80000}"/>
    <cellStyle name="Warning Text 6 2 5 2 2 2" xfId="59524" xr:uid="{00000000-0005-0000-0000-0000B1E80000}"/>
    <cellStyle name="Warning Text 6 2 5 2 2 3" xfId="59525" xr:uid="{00000000-0005-0000-0000-0000B2E80000}"/>
    <cellStyle name="Warning Text 6 2 5 2 3" xfId="59526" xr:uid="{00000000-0005-0000-0000-0000B3E80000}"/>
    <cellStyle name="Warning Text 6 2 5 2 4" xfId="59527" xr:uid="{00000000-0005-0000-0000-0000B4E80000}"/>
    <cellStyle name="Warning Text 6 2 5 3" xfId="59528" xr:uid="{00000000-0005-0000-0000-0000B5E80000}"/>
    <cellStyle name="Warning Text 6 2 5 3 2" xfId="59529" xr:uid="{00000000-0005-0000-0000-0000B6E80000}"/>
    <cellStyle name="Warning Text 6 2 5 3 2 2" xfId="59530" xr:uid="{00000000-0005-0000-0000-0000B7E80000}"/>
    <cellStyle name="Warning Text 6 2 5 3 2 3" xfId="59531" xr:uid="{00000000-0005-0000-0000-0000B8E80000}"/>
    <cellStyle name="Warning Text 6 2 5 3 3" xfId="59532" xr:uid="{00000000-0005-0000-0000-0000B9E80000}"/>
    <cellStyle name="Warning Text 6 2 5 3 4" xfId="59533" xr:uid="{00000000-0005-0000-0000-0000BAE80000}"/>
    <cellStyle name="Warning Text 6 2 5 4" xfId="59534" xr:uid="{00000000-0005-0000-0000-0000BBE80000}"/>
    <cellStyle name="Warning Text 6 2 5 4 2" xfId="59535" xr:uid="{00000000-0005-0000-0000-0000BCE80000}"/>
    <cellStyle name="Warning Text 6 2 5 4 3" xfId="59536" xr:uid="{00000000-0005-0000-0000-0000BDE80000}"/>
    <cellStyle name="Warning Text 6 2 5 5" xfId="59537" xr:uid="{00000000-0005-0000-0000-0000BEE80000}"/>
    <cellStyle name="Warning Text 6 2 5 6" xfId="59538" xr:uid="{00000000-0005-0000-0000-0000BFE80000}"/>
    <cellStyle name="Warning Text 6 2 6" xfId="59539" xr:uid="{00000000-0005-0000-0000-0000C0E80000}"/>
    <cellStyle name="Warning Text 6 2 6 2" xfId="59540" xr:uid="{00000000-0005-0000-0000-0000C1E80000}"/>
    <cellStyle name="Warning Text 6 2 6 2 2" xfId="59541" xr:uid="{00000000-0005-0000-0000-0000C2E80000}"/>
    <cellStyle name="Warning Text 6 2 6 2 3" xfId="59542" xr:uid="{00000000-0005-0000-0000-0000C3E80000}"/>
    <cellStyle name="Warning Text 6 2 6 3" xfId="59543" xr:uid="{00000000-0005-0000-0000-0000C4E80000}"/>
    <cellStyle name="Warning Text 6 2 6 4" xfId="59544" xr:uid="{00000000-0005-0000-0000-0000C5E80000}"/>
    <cellStyle name="Warning Text 6 2 7" xfId="59545" xr:uid="{00000000-0005-0000-0000-0000C6E80000}"/>
    <cellStyle name="Warning Text 6 2 7 2" xfId="59546" xr:uid="{00000000-0005-0000-0000-0000C7E80000}"/>
    <cellStyle name="Warning Text 6 2 7 2 2" xfId="59547" xr:uid="{00000000-0005-0000-0000-0000C8E80000}"/>
    <cellStyle name="Warning Text 6 2 7 2 3" xfId="59548" xr:uid="{00000000-0005-0000-0000-0000C9E80000}"/>
    <cellStyle name="Warning Text 6 2 7 3" xfId="59549" xr:uid="{00000000-0005-0000-0000-0000CAE80000}"/>
    <cellStyle name="Warning Text 6 2 7 4" xfId="59550" xr:uid="{00000000-0005-0000-0000-0000CBE80000}"/>
    <cellStyle name="Warning Text 6 2 8" xfId="59551" xr:uid="{00000000-0005-0000-0000-0000CCE80000}"/>
    <cellStyle name="Warning Text 6 2 8 2" xfId="59552" xr:uid="{00000000-0005-0000-0000-0000CDE80000}"/>
    <cellStyle name="Warning Text 6 2 8 2 2" xfId="59553" xr:uid="{00000000-0005-0000-0000-0000CEE80000}"/>
    <cellStyle name="Warning Text 6 2 8 2 3" xfId="59554" xr:uid="{00000000-0005-0000-0000-0000CFE80000}"/>
    <cellStyle name="Warning Text 6 2 8 3" xfId="59555" xr:uid="{00000000-0005-0000-0000-0000D0E80000}"/>
    <cellStyle name="Warning Text 6 2 8 4" xfId="59556" xr:uid="{00000000-0005-0000-0000-0000D1E80000}"/>
    <cellStyle name="Warning Text 6 2 9" xfId="59557" xr:uid="{00000000-0005-0000-0000-0000D2E80000}"/>
    <cellStyle name="Warning Text 6 2 9 2" xfId="59558" xr:uid="{00000000-0005-0000-0000-0000D3E80000}"/>
    <cellStyle name="Warning Text 6 2 9 3" xfId="59559" xr:uid="{00000000-0005-0000-0000-0000D4E80000}"/>
    <cellStyle name="Warning Text 6 3" xfId="59560" xr:uid="{00000000-0005-0000-0000-0000D5E80000}"/>
    <cellStyle name="Warning Text 6 3 2" xfId="59561" xr:uid="{00000000-0005-0000-0000-0000D6E80000}"/>
    <cellStyle name="Warning Text 6 3 2 2" xfId="59562" xr:uid="{00000000-0005-0000-0000-0000D7E80000}"/>
    <cellStyle name="Warning Text 6 3 2 2 2" xfId="59563" xr:uid="{00000000-0005-0000-0000-0000D8E80000}"/>
    <cellStyle name="Warning Text 6 3 2 2 3" xfId="59564" xr:uid="{00000000-0005-0000-0000-0000D9E80000}"/>
    <cellStyle name="Warning Text 6 3 2 3" xfId="59565" xr:uid="{00000000-0005-0000-0000-0000DAE80000}"/>
    <cellStyle name="Warning Text 6 3 2 4" xfId="59566" xr:uid="{00000000-0005-0000-0000-0000DBE80000}"/>
    <cellStyle name="Warning Text 6 3 3" xfId="59567" xr:uid="{00000000-0005-0000-0000-0000DCE80000}"/>
    <cellStyle name="Warning Text 6 3 3 2" xfId="59568" xr:uid="{00000000-0005-0000-0000-0000DDE80000}"/>
    <cellStyle name="Warning Text 6 3 3 2 2" xfId="59569" xr:uid="{00000000-0005-0000-0000-0000DEE80000}"/>
    <cellStyle name="Warning Text 6 3 3 2 3" xfId="59570" xr:uid="{00000000-0005-0000-0000-0000DFE80000}"/>
    <cellStyle name="Warning Text 6 3 3 3" xfId="59571" xr:uid="{00000000-0005-0000-0000-0000E0E80000}"/>
    <cellStyle name="Warning Text 6 3 3 4" xfId="59572" xr:uid="{00000000-0005-0000-0000-0000E1E80000}"/>
    <cellStyle name="Warning Text 6 3 4" xfId="59573" xr:uid="{00000000-0005-0000-0000-0000E2E80000}"/>
    <cellStyle name="Warning Text 6 3 4 2" xfId="59574" xr:uid="{00000000-0005-0000-0000-0000E3E80000}"/>
    <cellStyle name="Warning Text 6 3 4 3" xfId="59575" xr:uid="{00000000-0005-0000-0000-0000E4E80000}"/>
    <cellStyle name="Warning Text 6 3 5" xfId="59576" xr:uid="{00000000-0005-0000-0000-0000E5E80000}"/>
    <cellStyle name="Warning Text 6 3 5 2" xfId="59577" xr:uid="{00000000-0005-0000-0000-0000E6E80000}"/>
    <cellStyle name="Warning Text 6 3 5 3" xfId="59578" xr:uid="{00000000-0005-0000-0000-0000E7E80000}"/>
    <cellStyle name="Warning Text 6 3 6" xfId="59579" xr:uid="{00000000-0005-0000-0000-0000E8E80000}"/>
    <cellStyle name="Warning Text 6 3 7" xfId="59580" xr:uid="{00000000-0005-0000-0000-0000E9E80000}"/>
    <cellStyle name="Warning Text 6 4" xfId="59581" xr:uid="{00000000-0005-0000-0000-0000EAE80000}"/>
    <cellStyle name="Warning Text 6 4 2" xfId="59582" xr:uid="{00000000-0005-0000-0000-0000EBE80000}"/>
    <cellStyle name="Warning Text 6 4 2 2" xfId="59583" xr:uid="{00000000-0005-0000-0000-0000ECE80000}"/>
    <cellStyle name="Warning Text 6 4 2 2 2" xfId="59584" xr:uid="{00000000-0005-0000-0000-0000EDE80000}"/>
    <cellStyle name="Warning Text 6 4 2 2 3" xfId="59585" xr:uid="{00000000-0005-0000-0000-0000EEE80000}"/>
    <cellStyle name="Warning Text 6 4 2 3" xfId="59586" xr:uid="{00000000-0005-0000-0000-0000EFE80000}"/>
    <cellStyle name="Warning Text 6 4 2 4" xfId="59587" xr:uid="{00000000-0005-0000-0000-0000F0E80000}"/>
    <cellStyle name="Warning Text 6 4 3" xfId="59588" xr:uid="{00000000-0005-0000-0000-0000F1E80000}"/>
    <cellStyle name="Warning Text 6 4 3 2" xfId="59589" xr:uid="{00000000-0005-0000-0000-0000F2E80000}"/>
    <cellStyle name="Warning Text 6 4 3 2 2" xfId="59590" xr:uid="{00000000-0005-0000-0000-0000F3E80000}"/>
    <cellStyle name="Warning Text 6 4 3 2 3" xfId="59591" xr:uid="{00000000-0005-0000-0000-0000F4E80000}"/>
    <cellStyle name="Warning Text 6 4 3 3" xfId="59592" xr:uid="{00000000-0005-0000-0000-0000F5E80000}"/>
    <cellStyle name="Warning Text 6 4 3 4" xfId="59593" xr:uid="{00000000-0005-0000-0000-0000F6E80000}"/>
    <cellStyle name="Warning Text 6 4 4" xfId="59594" xr:uid="{00000000-0005-0000-0000-0000F7E80000}"/>
    <cellStyle name="Warning Text 6 4 4 2" xfId="59595" xr:uid="{00000000-0005-0000-0000-0000F8E80000}"/>
    <cellStyle name="Warning Text 6 4 4 3" xfId="59596" xr:uid="{00000000-0005-0000-0000-0000F9E80000}"/>
    <cellStyle name="Warning Text 6 4 5" xfId="59597" xr:uid="{00000000-0005-0000-0000-0000FAE80000}"/>
    <cellStyle name="Warning Text 6 4 6" xfId="59598" xr:uid="{00000000-0005-0000-0000-0000FBE80000}"/>
    <cellStyle name="Warning Text 6 5" xfId="59599" xr:uid="{00000000-0005-0000-0000-0000FCE80000}"/>
    <cellStyle name="Warning Text 6 5 2" xfId="59600" xr:uid="{00000000-0005-0000-0000-0000FDE80000}"/>
    <cellStyle name="Warning Text 6 5 2 2" xfId="59601" xr:uid="{00000000-0005-0000-0000-0000FEE80000}"/>
    <cellStyle name="Warning Text 6 5 2 2 2" xfId="59602" xr:uid="{00000000-0005-0000-0000-0000FFE80000}"/>
    <cellStyle name="Warning Text 6 5 2 2 3" xfId="59603" xr:uid="{00000000-0005-0000-0000-000000E90000}"/>
    <cellStyle name="Warning Text 6 5 2 3" xfId="59604" xr:uid="{00000000-0005-0000-0000-000001E90000}"/>
    <cellStyle name="Warning Text 6 5 2 4" xfId="59605" xr:uid="{00000000-0005-0000-0000-000002E90000}"/>
    <cellStyle name="Warning Text 6 5 3" xfId="59606" xr:uid="{00000000-0005-0000-0000-000003E90000}"/>
    <cellStyle name="Warning Text 6 5 3 2" xfId="59607" xr:uid="{00000000-0005-0000-0000-000004E90000}"/>
    <cellStyle name="Warning Text 6 5 3 2 2" xfId="59608" xr:uid="{00000000-0005-0000-0000-000005E90000}"/>
    <cellStyle name="Warning Text 6 5 3 2 3" xfId="59609" xr:uid="{00000000-0005-0000-0000-000006E90000}"/>
    <cellStyle name="Warning Text 6 5 3 3" xfId="59610" xr:uid="{00000000-0005-0000-0000-000007E90000}"/>
    <cellStyle name="Warning Text 6 5 3 4" xfId="59611" xr:uid="{00000000-0005-0000-0000-000008E90000}"/>
    <cellStyle name="Warning Text 6 5 4" xfId="59612" xr:uid="{00000000-0005-0000-0000-000009E90000}"/>
    <cellStyle name="Warning Text 6 5 4 2" xfId="59613" xr:uid="{00000000-0005-0000-0000-00000AE90000}"/>
    <cellStyle name="Warning Text 6 5 4 3" xfId="59614" xr:uid="{00000000-0005-0000-0000-00000BE90000}"/>
    <cellStyle name="Warning Text 6 5 5" xfId="59615" xr:uid="{00000000-0005-0000-0000-00000CE90000}"/>
    <cellStyle name="Warning Text 6 5 6" xfId="59616" xr:uid="{00000000-0005-0000-0000-00000DE90000}"/>
    <cellStyle name="Warning Text 6 6" xfId="59617" xr:uid="{00000000-0005-0000-0000-00000EE90000}"/>
    <cellStyle name="Warning Text 6 6 2" xfId="59618" xr:uid="{00000000-0005-0000-0000-00000FE90000}"/>
    <cellStyle name="Warning Text 6 6 2 2" xfId="59619" xr:uid="{00000000-0005-0000-0000-000010E90000}"/>
    <cellStyle name="Warning Text 6 6 2 2 2" xfId="59620" xr:uid="{00000000-0005-0000-0000-000011E90000}"/>
    <cellStyle name="Warning Text 6 6 2 2 3" xfId="59621" xr:uid="{00000000-0005-0000-0000-000012E90000}"/>
    <cellStyle name="Warning Text 6 6 2 3" xfId="59622" xr:uid="{00000000-0005-0000-0000-000013E90000}"/>
    <cellStyle name="Warning Text 6 6 2 4" xfId="59623" xr:uid="{00000000-0005-0000-0000-000014E90000}"/>
    <cellStyle name="Warning Text 6 6 3" xfId="59624" xr:uid="{00000000-0005-0000-0000-000015E90000}"/>
    <cellStyle name="Warning Text 6 6 3 2" xfId="59625" xr:uid="{00000000-0005-0000-0000-000016E90000}"/>
    <cellStyle name="Warning Text 6 6 3 2 2" xfId="59626" xr:uid="{00000000-0005-0000-0000-000017E90000}"/>
    <cellStyle name="Warning Text 6 6 3 2 3" xfId="59627" xr:uid="{00000000-0005-0000-0000-000018E90000}"/>
    <cellStyle name="Warning Text 6 6 3 3" xfId="59628" xr:uid="{00000000-0005-0000-0000-000019E90000}"/>
    <cellStyle name="Warning Text 6 6 3 4" xfId="59629" xr:uid="{00000000-0005-0000-0000-00001AE90000}"/>
    <cellStyle name="Warning Text 6 6 4" xfId="59630" xr:uid="{00000000-0005-0000-0000-00001BE90000}"/>
    <cellStyle name="Warning Text 6 6 4 2" xfId="59631" xr:uid="{00000000-0005-0000-0000-00001CE90000}"/>
    <cellStyle name="Warning Text 6 6 4 2 2" xfId="59632" xr:uid="{00000000-0005-0000-0000-00001DE90000}"/>
    <cellStyle name="Warning Text 6 6 4 2 3" xfId="59633" xr:uid="{00000000-0005-0000-0000-00001EE90000}"/>
    <cellStyle name="Warning Text 6 6 4 3" xfId="59634" xr:uid="{00000000-0005-0000-0000-00001FE90000}"/>
    <cellStyle name="Warning Text 6 6 4 4" xfId="59635" xr:uid="{00000000-0005-0000-0000-000020E90000}"/>
    <cellStyle name="Warning Text 6 6 5" xfId="59636" xr:uid="{00000000-0005-0000-0000-000021E90000}"/>
    <cellStyle name="Warning Text 6 6 5 2" xfId="59637" xr:uid="{00000000-0005-0000-0000-000022E90000}"/>
    <cellStyle name="Warning Text 6 6 5 3" xfId="59638" xr:uid="{00000000-0005-0000-0000-000023E90000}"/>
    <cellStyle name="Warning Text 6 6 6" xfId="59639" xr:uid="{00000000-0005-0000-0000-000024E90000}"/>
    <cellStyle name="Warning Text 6 6 7" xfId="59640" xr:uid="{00000000-0005-0000-0000-000025E90000}"/>
    <cellStyle name="Warning Text 6 7" xfId="59641" xr:uid="{00000000-0005-0000-0000-000026E90000}"/>
    <cellStyle name="Warning Text 6 7 2" xfId="59642" xr:uid="{00000000-0005-0000-0000-000027E90000}"/>
    <cellStyle name="Warning Text 6 7 2 2" xfId="59643" xr:uid="{00000000-0005-0000-0000-000028E90000}"/>
    <cellStyle name="Warning Text 6 7 2 2 2" xfId="59644" xr:uid="{00000000-0005-0000-0000-000029E90000}"/>
    <cellStyle name="Warning Text 6 7 2 2 3" xfId="59645" xr:uid="{00000000-0005-0000-0000-00002AE90000}"/>
    <cellStyle name="Warning Text 6 7 2 3" xfId="59646" xr:uid="{00000000-0005-0000-0000-00002BE90000}"/>
    <cellStyle name="Warning Text 6 7 2 4" xfId="59647" xr:uid="{00000000-0005-0000-0000-00002CE90000}"/>
    <cellStyle name="Warning Text 6 7 3" xfId="59648" xr:uid="{00000000-0005-0000-0000-00002DE90000}"/>
    <cellStyle name="Warning Text 6 7 3 2" xfId="59649" xr:uid="{00000000-0005-0000-0000-00002EE90000}"/>
    <cellStyle name="Warning Text 6 7 3 2 2" xfId="59650" xr:uid="{00000000-0005-0000-0000-00002FE90000}"/>
    <cellStyle name="Warning Text 6 7 3 2 3" xfId="59651" xr:uid="{00000000-0005-0000-0000-000030E90000}"/>
    <cellStyle name="Warning Text 6 7 3 3" xfId="59652" xr:uid="{00000000-0005-0000-0000-000031E90000}"/>
    <cellStyle name="Warning Text 6 7 3 4" xfId="59653" xr:uid="{00000000-0005-0000-0000-000032E90000}"/>
    <cellStyle name="Warning Text 6 7 4" xfId="59654" xr:uid="{00000000-0005-0000-0000-000033E90000}"/>
    <cellStyle name="Warning Text 6 7 4 2" xfId="59655" xr:uid="{00000000-0005-0000-0000-000034E90000}"/>
    <cellStyle name="Warning Text 6 7 4 3" xfId="59656" xr:uid="{00000000-0005-0000-0000-000035E90000}"/>
    <cellStyle name="Warning Text 6 7 5" xfId="59657" xr:uid="{00000000-0005-0000-0000-000036E90000}"/>
    <cellStyle name="Warning Text 6 7 6" xfId="59658" xr:uid="{00000000-0005-0000-0000-000037E90000}"/>
    <cellStyle name="Warning Text 6 8" xfId="59659" xr:uid="{00000000-0005-0000-0000-000038E90000}"/>
    <cellStyle name="Warning Text 6 8 2" xfId="59660" xr:uid="{00000000-0005-0000-0000-000039E90000}"/>
    <cellStyle name="Warning Text 6 8 2 2" xfId="59661" xr:uid="{00000000-0005-0000-0000-00003AE90000}"/>
    <cellStyle name="Warning Text 6 8 2 3" xfId="59662" xr:uid="{00000000-0005-0000-0000-00003BE90000}"/>
    <cellStyle name="Warning Text 6 8 3" xfId="59663" xr:uid="{00000000-0005-0000-0000-00003CE90000}"/>
    <cellStyle name="Warning Text 6 8 4" xfId="59664" xr:uid="{00000000-0005-0000-0000-00003DE90000}"/>
    <cellStyle name="Warning Text 6 9" xfId="59665" xr:uid="{00000000-0005-0000-0000-00003EE90000}"/>
    <cellStyle name="Warning Text 6 9 2" xfId="59666" xr:uid="{00000000-0005-0000-0000-00003FE90000}"/>
    <cellStyle name="Warning Text 6 9 2 2" xfId="59667" xr:uid="{00000000-0005-0000-0000-000040E90000}"/>
    <cellStyle name="Warning Text 6 9 2 3" xfId="59668" xr:uid="{00000000-0005-0000-0000-000041E90000}"/>
    <cellStyle name="Warning Text 6 9 3" xfId="59669" xr:uid="{00000000-0005-0000-0000-000042E90000}"/>
    <cellStyle name="Warning Text 6 9 4" xfId="59670" xr:uid="{00000000-0005-0000-0000-000043E90000}"/>
    <cellStyle name="Warning Text 7" xfId="59671" xr:uid="{00000000-0005-0000-0000-000044E90000}"/>
    <cellStyle name="Warning Text 7 10" xfId="59672" xr:uid="{00000000-0005-0000-0000-000045E90000}"/>
    <cellStyle name="Warning Text 7 10 2" xfId="59673" xr:uid="{00000000-0005-0000-0000-000046E90000}"/>
    <cellStyle name="Warning Text 7 10 3" xfId="59674" xr:uid="{00000000-0005-0000-0000-000047E90000}"/>
    <cellStyle name="Warning Text 7 11" xfId="59675" xr:uid="{00000000-0005-0000-0000-000048E90000}"/>
    <cellStyle name="Warning Text 7 11 2" xfId="59676" xr:uid="{00000000-0005-0000-0000-000049E90000}"/>
    <cellStyle name="Warning Text 7 11 3" xfId="59677" xr:uid="{00000000-0005-0000-0000-00004AE90000}"/>
    <cellStyle name="Warning Text 7 12" xfId="59678" xr:uid="{00000000-0005-0000-0000-00004BE90000}"/>
    <cellStyle name="Warning Text 7 12 2" xfId="59679" xr:uid="{00000000-0005-0000-0000-00004CE90000}"/>
    <cellStyle name="Warning Text 7 12 3" xfId="59680" xr:uid="{00000000-0005-0000-0000-00004DE90000}"/>
    <cellStyle name="Warning Text 7 13" xfId="59681" xr:uid="{00000000-0005-0000-0000-00004EE90000}"/>
    <cellStyle name="Warning Text 7 2" xfId="59682" xr:uid="{00000000-0005-0000-0000-00004FE90000}"/>
    <cellStyle name="Warning Text 7 2 2" xfId="59683" xr:uid="{00000000-0005-0000-0000-000050E90000}"/>
    <cellStyle name="Warning Text 7 2 2 2" xfId="59684" xr:uid="{00000000-0005-0000-0000-000051E90000}"/>
    <cellStyle name="Warning Text 7 2 2 2 2" xfId="59685" xr:uid="{00000000-0005-0000-0000-000052E90000}"/>
    <cellStyle name="Warning Text 7 2 2 2 3" xfId="59686" xr:uid="{00000000-0005-0000-0000-000053E90000}"/>
    <cellStyle name="Warning Text 7 2 2 3" xfId="59687" xr:uid="{00000000-0005-0000-0000-000054E90000}"/>
    <cellStyle name="Warning Text 7 2 2 4" xfId="59688" xr:uid="{00000000-0005-0000-0000-000055E90000}"/>
    <cellStyle name="Warning Text 7 2 3" xfId="59689" xr:uid="{00000000-0005-0000-0000-000056E90000}"/>
    <cellStyle name="Warning Text 7 2 3 2" xfId="59690" xr:uid="{00000000-0005-0000-0000-000057E90000}"/>
    <cellStyle name="Warning Text 7 2 3 2 2" xfId="59691" xr:uid="{00000000-0005-0000-0000-000058E90000}"/>
    <cellStyle name="Warning Text 7 2 3 2 3" xfId="59692" xr:uid="{00000000-0005-0000-0000-000059E90000}"/>
    <cellStyle name="Warning Text 7 2 3 3" xfId="59693" xr:uid="{00000000-0005-0000-0000-00005AE90000}"/>
    <cellStyle name="Warning Text 7 2 3 4" xfId="59694" xr:uid="{00000000-0005-0000-0000-00005BE90000}"/>
    <cellStyle name="Warning Text 7 2 4" xfId="59695" xr:uid="{00000000-0005-0000-0000-00005CE90000}"/>
    <cellStyle name="Warning Text 7 2 4 2" xfId="59696" xr:uid="{00000000-0005-0000-0000-00005DE90000}"/>
    <cellStyle name="Warning Text 7 2 4 3" xfId="59697" xr:uid="{00000000-0005-0000-0000-00005EE90000}"/>
    <cellStyle name="Warning Text 7 2 5" xfId="59698" xr:uid="{00000000-0005-0000-0000-00005FE90000}"/>
    <cellStyle name="Warning Text 7 2 5 2" xfId="59699" xr:uid="{00000000-0005-0000-0000-000060E90000}"/>
    <cellStyle name="Warning Text 7 2 5 3" xfId="59700" xr:uid="{00000000-0005-0000-0000-000061E90000}"/>
    <cellStyle name="Warning Text 7 2 6" xfId="59701" xr:uid="{00000000-0005-0000-0000-000062E90000}"/>
    <cellStyle name="Warning Text 7 2 7" xfId="59702" xr:uid="{00000000-0005-0000-0000-000063E90000}"/>
    <cellStyle name="Warning Text 7 3" xfId="59703" xr:uid="{00000000-0005-0000-0000-000064E90000}"/>
    <cellStyle name="Warning Text 7 3 2" xfId="59704" xr:uid="{00000000-0005-0000-0000-000065E90000}"/>
    <cellStyle name="Warning Text 7 3 2 2" xfId="59705" xr:uid="{00000000-0005-0000-0000-000066E90000}"/>
    <cellStyle name="Warning Text 7 3 2 2 2" xfId="59706" xr:uid="{00000000-0005-0000-0000-000067E90000}"/>
    <cellStyle name="Warning Text 7 3 2 2 3" xfId="59707" xr:uid="{00000000-0005-0000-0000-000068E90000}"/>
    <cellStyle name="Warning Text 7 3 2 3" xfId="59708" xr:uid="{00000000-0005-0000-0000-000069E90000}"/>
    <cellStyle name="Warning Text 7 3 2 4" xfId="59709" xr:uid="{00000000-0005-0000-0000-00006AE90000}"/>
    <cellStyle name="Warning Text 7 3 3" xfId="59710" xr:uid="{00000000-0005-0000-0000-00006BE90000}"/>
    <cellStyle name="Warning Text 7 3 3 2" xfId="59711" xr:uid="{00000000-0005-0000-0000-00006CE90000}"/>
    <cellStyle name="Warning Text 7 3 3 2 2" xfId="59712" xr:uid="{00000000-0005-0000-0000-00006DE90000}"/>
    <cellStyle name="Warning Text 7 3 3 2 3" xfId="59713" xr:uid="{00000000-0005-0000-0000-00006EE90000}"/>
    <cellStyle name="Warning Text 7 3 3 3" xfId="59714" xr:uid="{00000000-0005-0000-0000-00006FE90000}"/>
    <cellStyle name="Warning Text 7 3 3 4" xfId="59715" xr:uid="{00000000-0005-0000-0000-000070E90000}"/>
    <cellStyle name="Warning Text 7 3 4" xfId="59716" xr:uid="{00000000-0005-0000-0000-000071E90000}"/>
    <cellStyle name="Warning Text 7 3 4 2" xfId="59717" xr:uid="{00000000-0005-0000-0000-000072E90000}"/>
    <cellStyle name="Warning Text 7 3 4 3" xfId="59718" xr:uid="{00000000-0005-0000-0000-000073E90000}"/>
    <cellStyle name="Warning Text 7 3 5" xfId="59719" xr:uid="{00000000-0005-0000-0000-000074E90000}"/>
    <cellStyle name="Warning Text 7 3 6" xfId="59720" xr:uid="{00000000-0005-0000-0000-000075E90000}"/>
    <cellStyle name="Warning Text 7 4" xfId="59721" xr:uid="{00000000-0005-0000-0000-000076E90000}"/>
    <cellStyle name="Warning Text 7 4 2" xfId="59722" xr:uid="{00000000-0005-0000-0000-000077E90000}"/>
    <cellStyle name="Warning Text 7 4 2 2" xfId="59723" xr:uid="{00000000-0005-0000-0000-000078E90000}"/>
    <cellStyle name="Warning Text 7 4 2 2 2" xfId="59724" xr:uid="{00000000-0005-0000-0000-000079E90000}"/>
    <cellStyle name="Warning Text 7 4 2 2 3" xfId="59725" xr:uid="{00000000-0005-0000-0000-00007AE90000}"/>
    <cellStyle name="Warning Text 7 4 2 3" xfId="59726" xr:uid="{00000000-0005-0000-0000-00007BE90000}"/>
    <cellStyle name="Warning Text 7 4 2 4" xfId="59727" xr:uid="{00000000-0005-0000-0000-00007CE90000}"/>
    <cellStyle name="Warning Text 7 4 3" xfId="59728" xr:uid="{00000000-0005-0000-0000-00007DE90000}"/>
    <cellStyle name="Warning Text 7 4 3 2" xfId="59729" xr:uid="{00000000-0005-0000-0000-00007EE90000}"/>
    <cellStyle name="Warning Text 7 4 3 2 2" xfId="59730" xr:uid="{00000000-0005-0000-0000-00007FE90000}"/>
    <cellStyle name="Warning Text 7 4 3 2 3" xfId="59731" xr:uid="{00000000-0005-0000-0000-000080E90000}"/>
    <cellStyle name="Warning Text 7 4 3 3" xfId="59732" xr:uid="{00000000-0005-0000-0000-000081E90000}"/>
    <cellStyle name="Warning Text 7 4 3 4" xfId="59733" xr:uid="{00000000-0005-0000-0000-000082E90000}"/>
    <cellStyle name="Warning Text 7 4 4" xfId="59734" xr:uid="{00000000-0005-0000-0000-000083E90000}"/>
    <cellStyle name="Warning Text 7 4 4 2" xfId="59735" xr:uid="{00000000-0005-0000-0000-000084E90000}"/>
    <cellStyle name="Warning Text 7 4 4 3" xfId="59736" xr:uid="{00000000-0005-0000-0000-000085E90000}"/>
    <cellStyle name="Warning Text 7 4 5" xfId="59737" xr:uid="{00000000-0005-0000-0000-000086E90000}"/>
    <cellStyle name="Warning Text 7 4 6" xfId="59738" xr:uid="{00000000-0005-0000-0000-000087E90000}"/>
    <cellStyle name="Warning Text 7 5" xfId="59739" xr:uid="{00000000-0005-0000-0000-000088E90000}"/>
    <cellStyle name="Warning Text 7 5 2" xfId="59740" xr:uid="{00000000-0005-0000-0000-000089E90000}"/>
    <cellStyle name="Warning Text 7 5 2 2" xfId="59741" xr:uid="{00000000-0005-0000-0000-00008AE90000}"/>
    <cellStyle name="Warning Text 7 5 2 2 2" xfId="59742" xr:uid="{00000000-0005-0000-0000-00008BE90000}"/>
    <cellStyle name="Warning Text 7 5 2 2 3" xfId="59743" xr:uid="{00000000-0005-0000-0000-00008CE90000}"/>
    <cellStyle name="Warning Text 7 5 2 3" xfId="59744" xr:uid="{00000000-0005-0000-0000-00008DE90000}"/>
    <cellStyle name="Warning Text 7 5 2 4" xfId="59745" xr:uid="{00000000-0005-0000-0000-00008EE90000}"/>
    <cellStyle name="Warning Text 7 5 3" xfId="59746" xr:uid="{00000000-0005-0000-0000-00008FE90000}"/>
    <cellStyle name="Warning Text 7 5 3 2" xfId="59747" xr:uid="{00000000-0005-0000-0000-000090E90000}"/>
    <cellStyle name="Warning Text 7 5 3 2 2" xfId="59748" xr:uid="{00000000-0005-0000-0000-000091E90000}"/>
    <cellStyle name="Warning Text 7 5 3 2 3" xfId="59749" xr:uid="{00000000-0005-0000-0000-000092E90000}"/>
    <cellStyle name="Warning Text 7 5 3 3" xfId="59750" xr:uid="{00000000-0005-0000-0000-000093E90000}"/>
    <cellStyle name="Warning Text 7 5 3 4" xfId="59751" xr:uid="{00000000-0005-0000-0000-000094E90000}"/>
    <cellStyle name="Warning Text 7 5 4" xfId="59752" xr:uid="{00000000-0005-0000-0000-000095E90000}"/>
    <cellStyle name="Warning Text 7 5 4 2" xfId="59753" xr:uid="{00000000-0005-0000-0000-000096E90000}"/>
    <cellStyle name="Warning Text 7 5 4 2 2" xfId="59754" xr:uid="{00000000-0005-0000-0000-000097E90000}"/>
    <cellStyle name="Warning Text 7 5 4 2 3" xfId="59755" xr:uid="{00000000-0005-0000-0000-000098E90000}"/>
    <cellStyle name="Warning Text 7 5 4 3" xfId="59756" xr:uid="{00000000-0005-0000-0000-000099E90000}"/>
    <cellStyle name="Warning Text 7 5 4 4" xfId="59757" xr:uid="{00000000-0005-0000-0000-00009AE90000}"/>
    <cellStyle name="Warning Text 7 5 5" xfId="59758" xr:uid="{00000000-0005-0000-0000-00009BE90000}"/>
    <cellStyle name="Warning Text 7 5 5 2" xfId="59759" xr:uid="{00000000-0005-0000-0000-00009CE90000}"/>
    <cellStyle name="Warning Text 7 5 5 3" xfId="59760" xr:uid="{00000000-0005-0000-0000-00009DE90000}"/>
    <cellStyle name="Warning Text 7 5 6" xfId="59761" xr:uid="{00000000-0005-0000-0000-00009EE90000}"/>
    <cellStyle name="Warning Text 7 5 7" xfId="59762" xr:uid="{00000000-0005-0000-0000-00009FE90000}"/>
    <cellStyle name="Warning Text 7 6" xfId="59763" xr:uid="{00000000-0005-0000-0000-0000A0E90000}"/>
    <cellStyle name="Warning Text 7 6 2" xfId="59764" xr:uid="{00000000-0005-0000-0000-0000A1E90000}"/>
    <cellStyle name="Warning Text 7 6 2 2" xfId="59765" xr:uid="{00000000-0005-0000-0000-0000A2E90000}"/>
    <cellStyle name="Warning Text 7 6 2 2 2" xfId="59766" xr:uid="{00000000-0005-0000-0000-0000A3E90000}"/>
    <cellStyle name="Warning Text 7 6 2 2 3" xfId="59767" xr:uid="{00000000-0005-0000-0000-0000A4E90000}"/>
    <cellStyle name="Warning Text 7 6 2 3" xfId="59768" xr:uid="{00000000-0005-0000-0000-0000A5E90000}"/>
    <cellStyle name="Warning Text 7 6 2 4" xfId="59769" xr:uid="{00000000-0005-0000-0000-0000A6E90000}"/>
    <cellStyle name="Warning Text 7 6 3" xfId="59770" xr:uid="{00000000-0005-0000-0000-0000A7E90000}"/>
    <cellStyle name="Warning Text 7 6 3 2" xfId="59771" xr:uid="{00000000-0005-0000-0000-0000A8E90000}"/>
    <cellStyle name="Warning Text 7 6 3 2 2" xfId="59772" xr:uid="{00000000-0005-0000-0000-0000A9E90000}"/>
    <cellStyle name="Warning Text 7 6 3 2 3" xfId="59773" xr:uid="{00000000-0005-0000-0000-0000AAE90000}"/>
    <cellStyle name="Warning Text 7 6 3 3" xfId="59774" xr:uid="{00000000-0005-0000-0000-0000ABE90000}"/>
    <cellStyle name="Warning Text 7 6 3 4" xfId="59775" xr:uid="{00000000-0005-0000-0000-0000ACE90000}"/>
    <cellStyle name="Warning Text 7 6 4" xfId="59776" xr:uid="{00000000-0005-0000-0000-0000ADE90000}"/>
    <cellStyle name="Warning Text 7 6 4 2" xfId="59777" xr:uid="{00000000-0005-0000-0000-0000AEE90000}"/>
    <cellStyle name="Warning Text 7 6 4 3" xfId="59778" xr:uid="{00000000-0005-0000-0000-0000AFE90000}"/>
    <cellStyle name="Warning Text 7 6 5" xfId="59779" xr:uid="{00000000-0005-0000-0000-0000B0E90000}"/>
    <cellStyle name="Warning Text 7 6 6" xfId="59780" xr:uid="{00000000-0005-0000-0000-0000B1E90000}"/>
    <cellStyle name="Warning Text 7 7" xfId="59781" xr:uid="{00000000-0005-0000-0000-0000B2E90000}"/>
    <cellStyle name="Warning Text 7 7 2" xfId="59782" xr:uid="{00000000-0005-0000-0000-0000B3E90000}"/>
    <cellStyle name="Warning Text 7 7 2 2" xfId="59783" xr:uid="{00000000-0005-0000-0000-0000B4E90000}"/>
    <cellStyle name="Warning Text 7 7 2 3" xfId="59784" xr:uid="{00000000-0005-0000-0000-0000B5E90000}"/>
    <cellStyle name="Warning Text 7 7 3" xfId="59785" xr:uid="{00000000-0005-0000-0000-0000B6E90000}"/>
    <cellStyle name="Warning Text 7 7 4" xfId="59786" xr:uid="{00000000-0005-0000-0000-0000B7E90000}"/>
    <cellStyle name="Warning Text 7 8" xfId="59787" xr:uid="{00000000-0005-0000-0000-0000B8E90000}"/>
    <cellStyle name="Warning Text 7 8 2" xfId="59788" xr:uid="{00000000-0005-0000-0000-0000B9E90000}"/>
    <cellStyle name="Warning Text 7 8 2 2" xfId="59789" xr:uid="{00000000-0005-0000-0000-0000BAE90000}"/>
    <cellStyle name="Warning Text 7 8 2 3" xfId="59790" xr:uid="{00000000-0005-0000-0000-0000BBE90000}"/>
    <cellStyle name="Warning Text 7 8 3" xfId="59791" xr:uid="{00000000-0005-0000-0000-0000BCE90000}"/>
    <cellStyle name="Warning Text 7 8 4" xfId="59792" xr:uid="{00000000-0005-0000-0000-0000BDE90000}"/>
    <cellStyle name="Warning Text 7 9" xfId="59793" xr:uid="{00000000-0005-0000-0000-0000BEE90000}"/>
    <cellStyle name="Warning Text 7 9 2" xfId="59794" xr:uid="{00000000-0005-0000-0000-0000BFE90000}"/>
    <cellStyle name="Warning Text 7 9 2 2" xfId="59795" xr:uid="{00000000-0005-0000-0000-0000C0E90000}"/>
    <cellStyle name="Warning Text 7 9 2 3" xfId="59796" xr:uid="{00000000-0005-0000-0000-0000C1E90000}"/>
    <cellStyle name="Warning Text 7 9 3" xfId="59797" xr:uid="{00000000-0005-0000-0000-0000C2E90000}"/>
    <cellStyle name="Warning Text 7 9 4" xfId="59798" xr:uid="{00000000-0005-0000-0000-0000C3E90000}"/>
    <cellStyle name="Warning Text 8" xfId="59799" xr:uid="{00000000-0005-0000-0000-0000C4E90000}"/>
    <cellStyle name="Warning Text 8 10" xfId="59800" xr:uid="{00000000-0005-0000-0000-0000C5E90000}"/>
    <cellStyle name="Warning Text 8 10 2" xfId="59801" xr:uid="{00000000-0005-0000-0000-0000C6E90000}"/>
    <cellStyle name="Warning Text 8 10 3" xfId="59802" xr:uid="{00000000-0005-0000-0000-0000C7E90000}"/>
    <cellStyle name="Warning Text 8 11" xfId="59803" xr:uid="{00000000-0005-0000-0000-0000C8E90000}"/>
    <cellStyle name="Warning Text 8 11 2" xfId="59804" xr:uid="{00000000-0005-0000-0000-0000C9E90000}"/>
    <cellStyle name="Warning Text 8 11 3" xfId="59805" xr:uid="{00000000-0005-0000-0000-0000CAE90000}"/>
    <cellStyle name="Warning Text 8 12" xfId="59806" xr:uid="{00000000-0005-0000-0000-0000CBE90000}"/>
    <cellStyle name="Warning Text 8 12 2" xfId="59807" xr:uid="{00000000-0005-0000-0000-0000CCE90000}"/>
    <cellStyle name="Warning Text 8 12 3" xfId="59808" xr:uid="{00000000-0005-0000-0000-0000CDE90000}"/>
    <cellStyle name="Warning Text 8 13" xfId="59809" xr:uid="{00000000-0005-0000-0000-0000CEE90000}"/>
    <cellStyle name="Warning Text 8 2" xfId="59810" xr:uid="{00000000-0005-0000-0000-0000CFE90000}"/>
    <cellStyle name="Warning Text 8 2 2" xfId="59811" xr:uid="{00000000-0005-0000-0000-0000D0E90000}"/>
    <cellStyle name="Warning Text 8 2 2 2" xfId="59812" xr:uid="{00000000-0005-0000-0000-0000D1E90000}"/>
    <cellStyle name="Warning Text 8 2 2 2 2" xfId="59813" xr:uid="{00000000-0005-0000-0000-0000D2E90000}"/>
    <cellStyle name="Warning Text 8 2 2 2 3" xfId="59814" xr:uid="{00000000-0005-0000-0000-0000D3E90000}"/>
    <cellStyle name="Warning Text 8 2 2 3" xfId="59815" xr:uid="{00000000-0005-0000-0000-0000D4E90000}"/>
    <cellStyle name="Warning Text 8 2 2 4" xfId="59816" xr:uid="{00000000-0005-0000-0000-0000D5E90000}"/>
    <cellStyle name="Warning Text 8 2 3" xfId="59817" xr:uid="{00000000-0005-0000-0000-0000D6E90000}"/>
    <cellStyle name="Warning Text 8 2 3 2" xfId="59818" xr:uid="{00000000-0005-0000-0000-0000D7E90000}"/>
    <cellStyle name="Warning Text 8 2 3 2 2" xfId="59819" xr:uid="{00000000-0005-0000-0000-0000D8E90000}"/>
    <cellStyle name="Warning Text 8 2 3 2 3" xfId="59820" xr:uid="{00000000-0005-0000-0000-0000D9E90000}"/>
    <cellStyle name="Warning Text 8 2 3 3" xfId="59821" xr:uid="{00000000-0005-0000-0000-0000DAE90000}"/>
    <cellStyle name="Warning Text 8 2 3 4" xfId="59822" xr:uid="{00000000-0005-0000-0000-0000DBE90000}"/>
    <cellStyle name="Warning Text 8 2 4" xfId="59823" xr:uid="{00000000-0005-0000-0000-0000DCE90000}"/>
    <cellStyle name="Warning Text 8 2 4 2" xfId="59824" xr:uid="{00000000-0005-0000-0000-0000DDE90000}"/>
    <cellStyle name="Warning Text 8 2 4 3" xfId="59825" xr:uid="{00000000-0005-0000-0000-0000DEE90000}"/>
    <cellStyle name="Warning Text 8 2 5" xfId="59826" xr:uid="{00000000-0005-0000-0000-0000DFE90000}"/>
    <cellStyle name="Warning Text 8 2 5 2" xfId="59827" xr:uid="{00000000-0005-0000-0000-0000E0E90000}"/>
    <cellStyle name="Warning Text 8 2 5 3" xfId="59828" xr:uid="{00000000-0005-0000-0000-0000E1E90000}"/>
    <cellStyle name="Warning Text 8 2 6" xfId="59829" xr:uid="{00000000-0005-0000-0000-0000E2E90000}"/>
    <cellStyle name="Warning Text 8 2 7" xfId="59830" xr:uid="{00000000-0005-0000-0000-0000E3E90000}"/>
    <cellStyle name="Warning Text 8 3" xfId="59831" xr:uid="{00000000-0005-0000-0000-0000E4E90000}"/>
    <cellStyle name="Warning Text 8 3 2" xfId="59832" xr:uid="{00000000-0005-0000-0000-0000E5E90000}"/>
    <cellStyle name="Warning Text 8 3 2 2" xfId="59833" xr:uid="{00000000-0005-0000-0000-0000E6E90000}"/>
    <cellStyle name="Warning Text 8 3 2 2 2" xfId="59834" xr:uid="{00000000-0005-0000-0000-0000E7E90000}"/>
    <cellStyle name="Warning Text 8 3 2 2 3" xfId="59835" xr:uid="{00000000-0005-0000-0000-0000E8E90000}"/>
    <cellStyle name="Warning Text 8 3 2 3" xfId="59836" xr:uid="{00000000-0005-0000-0000-0000E9E90000}"/>
    <cellStyle name="Warning Text 8 3 2 4" xfId="59837" xr:uid="{00000000-0005-0000-0000-0000EAE90000}"/>
    <cellStyle name="Warning Text 8 3 3" xfId="59838" xr:uid="{00000000-0005-0000-0000-0000EBE90000}"/>
    <cellStyle name="Warning Text 8 3 3 2" xfId="59839" xr:uid="{00000000-0005-0000-0000-0000ECE90000}"/>
    <cellStyle name="Warning Text 8 3 3 2 2" xfId="59840" xr:uid="{00000000-0005-0000-0000-0000EDE90000}"/>
    <cellStyle name="Warning Text 8 3 3 2 3" xfId="59841" xr:uid="{00000000-0005-0000-0000-0000EEE90000}"/>
    <cellStyle name="Warning Text 8 3 3 3" xfId="59842" xr:uid="{00000000-0005-0000-0000-0000EFE90000}"/>
    <cellStyle name="Warning Text 8 3 3 4" xfId="59843" xr:uid="{00000000-0005-0000-0000-0000F0E90000}"/>
    <cellStyle name="Warning Text 8 3 4" xfId="59844" xr:uid="{00000000-0005-0000-0000-0000F1E90000}"/>
    <cellStyle name="Warning Text 8 3 4 2" xfId="59845" xr:uid="{00000000-0005-0000-0000-0000F2E90000}"/>
    <cellStyle name="Warning Text 8 3 4 3" xfId="59846" xr:uid="{00000000-0005-0000-0000-0000F3E90000}"/>
    <cellStyle name="Warning Text 8 3 5" xfId="59847" xr:uid="{00000000-0005-0000-0000-0000F4E90000}"/>
    <cellStyle name="Warning Text 8 3 6" xfId="59848" xr:uid="{00000000-0005-0000-0000-0000F5E90000}"/>
    <cellStyle name="Warning Text 8 4" xfId="59849" xr:uid="{00000000-0005-0000-0000-0000F6E90000}"/>
    <cellStyle name="Warning Text 8 4 2" xfId="59850" xr:uid="{00000000-0005-0000-0000-0000F7E90000}"/>
    <cellStyle name="Warning Text 8 4 2 2" xfId="59851" xr:uid="{00000000-0005-0000-0000-0000F8E90000}"/>
    <cellStyle name="Warning Text 8 4 2 2 2" xfId="59852" xr:uid="{00000000-0005-0000-0000-0000F9E90000}"/>
    <cellStyle name="Warning Text 8 4 2 2 3" xfId="59853" xr:uid="{00000000-0005-0000-0000-0000FAE90000}"/>
    <cellStyle name="Warning Text 8 4 2 3" xfId="59854" xr:uid="{00000000-0005-0000-0000-0000FBE90000}"/>
    <cellStyle name="Warning Text 8 4 2 4" xfId="59855" xr:uid="{00000000-0005-0000-0000-0000FCE90000}"/>
    <cellStyle name="Warning Text 8 4 3" xfId="59856" xr:uid="{00000000-0005-0000-0000-0000FDE90000}"/>
    <cellStyle name="Warning Text 8 4 3 2" xfId="59857" xr:uid="{00000000-0005-0000-0000-0000FEE90000}"/>
    <cellStyle name="Warning Text 8 4 3 2 2" xfId="59858" xr:uid="{00000000-0005-0000-0000-0000FFE90000}"/>
    <cellStyle name="Warning Text 8 4 3 2 3" xfId="59859" xr:uid="{00000000-0005-0000-0000-000000EA0000}"/>
    <cellStyle name="Warning Text 8 4 3 3" xfId="59860" xr:uid="{00000000-0005-0000-0000-000001EA0000}"/>
    <cellStyle name="Warning Text 8 4 3 4" xfId="59861" xr:uid="{00000000-0005-0000-0000-000002EA0000}"/>
    <cellStyle name="Warning Text 8 4 4" xfId="59862" xr:uid="{00000000-0005-0000-0000-000003EA0000}"/>
    <cellStyle name="Warning Text 8 4 4 2" xfId="59863" xr:uid="{00000000-0005-0000-0000-000004EA0000}"/>
    <cellStyle name="Warning Text 8 4 4 3" xfId="59864" xr:uid="{00000000-0005-0000-0000-000005EA0000}"/>
    <cellStyle name="Warning Text 8 4 5" xfId="59865" xr:uid="{00000000-0005-0000-0000-000006EA0000}"/>
    <cellStyle name="Warning Text 8 4 6" xfId="59866" xr:uid="{00000000-0005-0000-0000-000007EA0000}"/>
    <cellStyle name="Warning Text 8 5" xfId="59867" xr:uid="{00000000-0005-0000-0000-000008EA0000}"/>
    <cellStyle name="Warning Text 8 5 2" xfId="59868" xr:uid="{00000000-0005-0000-0000-000009EA0000}"/>
    <cellStyle name="Warning Text 8 5 2 2" xfId="59869" xr:uid="{00000000-0005-0000-0000-00000AEA0000}"/>
    <cellStyle name="Warning Text 8 5 2 2 2" xfId="59870" xr:uid="{00000000-0005-0000-0000-00000BEA0000}"/>
    <cellStyle name="Warning Text 8 5 2 2 3" xfId="59871" xr:uid="{00000000-0005-0000-0000-00000CEA0000}"/>
    <cellStyle name="Warning Text 8 5 2 3" xfId="59872" xr:uid="{00000000-0005-0000-0000-00000DEA0000}"/>
    <cellStyle name="Warning Text 8 5 2 4" xfId="59873" xr:uid="{00000000-0005-0000-0000-00000EEA0000}"/>
    <cellStyle name="Warning Text 8 5 3" xfId="59874" xr:uid="{00000000-0005-0000-0000-00000FEA0000}"/>
    <cellStyle name="Warning Text 8 5 3 2" xfId="59875" xr:uid="{00000000-0005-0000-0000-000010EA0000}"/>
    <cellStyle name="Warning Text 8 5 3 2 2" xfId="59876" xr:uid="{00000000-0005-0000-0000-000011EA0000}"/>
    <cellStyle name="Warning Text 8 5 3 2 3" xfId="59877" xr:uid="{00000000-0005-0000-0000-000012EA0000}"/>
    <cellStyle name="Warning Text 8 5 3 3" xfId="59878" xr:uid="{00000000-0005-0000-0000-000013EA0000}"/>
    <cellStyle name="Warning Text 8 5 3 4" xfId="59879" xr:uid="{00000000-0005-0000-0000-000014EA0000}"/>
    <cellStyle name="Warning Text 8 5 4" xfId="59880" xr:uid="{00000000-0005-0000-0000-000015EA0000}"/>
    <cellStyle name="Warning Text 8 5 4 2" xfId="59881" xr:uid="{00000000-0005-0000-0000-000016EA0000}"/>
    <cellStyle name="Warning Text 8 5 4 2 2" xfId="59882" xr:uid="{00000000-0005-0000-0000-000017EA0000}"/>
    <cellStyle name="Warning Text 8 5 4 2 3" xfId="59883" xr:uid="{00000000-0005-0000-0000-000018EA0000}"/>
    <cellStyle name="Warning Text 8 5 4 3" xfId="59884" xr:uid="{00000000-0005-0000-0000-000019EA0000}"/>
    <cellStyle name="Warning Text 8 5 4 4" xfId="59885" xr:uid="{00000000-0005-0000-0000-00001AEA0000}"/>
    <cellStyle name="Warning Text 8 5 5" xfId="59886" xr:uid="{00000000-0005-0000-0000-00001BEA0000}"/>
    <cellStyle name="Warning Text 8 5 5 2" xfId="59887" xr:uid="{00000000-0005-0000-0000-00001CEA0000}"/>
    <cellStyle name="Warning Text 8 5 5 3" xfId="59888" xr:uid="{00000000-0005-0000-0000-00001DEA0000}"/>
    <cellStyle name="Warning Text 8 5 6" xfId="59889" xr:uid="{00000000-0005-0000-0000-00001EEA0000}"/>
    <cellStyle name="Warning Text 8 5 7" xfId="59890" xr:uid="{00000000-0005-0000-0000-00001FEA0000}"/>
    <cellStyle name="Warning Text 8 6" xfId="59891" xr:uid="{00000000-0005-0000-0000-000020EA0000}"/>
    <cellStyle name="Warning Text 8 6 2" xfId="59892" xr:uid="{00000000-0005-0000-0000-000021EA0000}"/>
    <cellStyle name="Warning Text 8 6 2 2" xfId="59893" xr:uid="{00000000-0005-0000-0000-000022EA0000}"/>
    <cellStyle name="Warning Text 8 6 2 2 2" xfId="59894" xr:uid="{00000000-0005-0000-0000-000023EA0000}"/>
    <cellStyle name="Warning Text 8 6 2 2 3" xfId="59895" xr:uid="{00000000-0005-0000-0000-000024EA0000}"/>
    <cellStyle name="Warning Text 8 6 2 3" xfId="59896" xr:uid="{00000000-0005-0000-0000-000025EA0000}"/>
    <cellStyle name="Warning Text 8 6 2 4" xfId="59897" xr:uid="{00000000-0005-0000-0000-000026EA0000}"/>
    <cellStyle name="Warning Text 8 6 3" xfId="59898" xr:uid="{00000000-0005-0000-0000-000027EA0000}"/>
    <cellStyle name="Warning Text 8 6 3 2" xfId="59899" xr:uid="{00000000-0005-0000-0000-000028EA0000}"/>
    <cellStyle name="Warning Text 8 6 3 2 2" xfId="59900" xr:uid="{00000000-0005-0000-0000-000029EA0000}"/>
    <cellStyle name="Warning Text 8 6 3 2 3" xfId="59901" xr:uid="{00000000-0005-0000-0000-00002AEA0000}"/>
    <cellStyle name="Warning Text 8 6 3 3" xfId="59902" xr:uid="{00000000-0005-0000-0000-00002BEA0000}"/>
    <cellStyle name="Warning Text 8 6 3 4" xfId="59903" xr:uid="{00000000-0005-0000-0000-00002CEA0000}"/>
    <cellStyle name="Warning Text 8 6 4" xfId="59904" xr:uid="{00000000-0005-0000-0000-00002DEA0000}"/>
    <cellStyle name="Warning Text 8 6 4 2" xfId="59905" xr:uid="{00000000-0005-0000-0000-00002EEA0000}"/>
    <cellStyle name="Warning Text 8 6 4 3" xfId="59906" xr:uid="{00000000-0005-0000-0000-00002FEA0000}"/>
    <cellStyle name="Warning Text 8 6 5" xfId="59907" xr:uid="{00000000-0005-0000-0000-000030EA0000}"/>
    <cellStyle name="Warning Text 8 6 6" xfId="59908" xr:uid="{00000000-0005-0000-0000-000031EA0000}"/>
    <cellStyle name="Warning Text 8 7" xfId="59909" xr:uid="{00000000-0005-0000-0000-000032EA0000}"/>
    <cellStyle name="Warning Text 8 7 2" xfId="59910" xr:uid="{00000000-0005-0000-0000-000033EA0000}"/>
    <cellStyle name="Warning Text 8 7 2 2" xfId="59911" xr:uid="{00000000-0005-0000-0000-000034EA0000}"/>
    <cellStyle name="Warning Text 8 7 2 3" xfId="59912" xr:uid="{00000000-0005-0000-0000-000035EA0000}"/>
    <cellStyle name="Warning Text 8 7 3" xfId="59913" xr:uid="{00000000-0005-0000-0000-000036EA0000}"/>
    <cellStyle name="Warning Text 8 7 4" xfId="59914" xr:uid="{00000000-0005-0000-0000-000037EA0000}"/>
    <cellStyle name="Warning Text 8 8" xfId="59915" xr:uid="{00000000-0005-0000-0000-000038EA0000}"/>
    <cellStyle name="Warning Text 8 8 2" xfId="59916" xr:uid="{00000000-0005-0000-0000-000039EA0000}"/>
    <cellStyle name="Warning Text 8 8 2 2" xfId="59917" xr:uid="{00000000-0005-0000-0000-00003AEA0000}"/>
    <cellStyle name="Warning Text 8 8 2 3" xfId="59918" xr:uid="{00000000-0005-0000-0000-00003BEA0000}"/>
    <cellStyle name="Warning Text 8 8 3" xfId="59919" xr:uid="{00000000-0005-0000-0000-00003CEA0000}"/>
    <cellStyle name="Warning Text 8 8 4" xfId="59920" xr:uid="{00000000-0005-0000-0000-00003DEA0000}"/>
    <cellStyle name="Warning Text 8 9" xfId="59921" xr:uid="{00000000-0005-0000-0000-00003EEA0000}"/>
    <cellStyle name="Warning Text 8 9 2" xfId="59922" xr:uid="{00000000-0005-0000-0000-00003FEA0000}"/>
    <cellStyle name="Warning Text 8 9 2 2" xfId="59923" xr:uid="{00000000-0005-0000-0000-000040EA0000}"/>
    <cellStyle name="Warning Text 8 9 2 3" xfId="59924" xr:uid="{00000000-0005-0000-0000-000041EA0000}"/>
    <cellStyle name="Warning Text 8 9 3" xfId="59925" xr:uid="{00000000-0005-0000-0000-000042EA0000}"/>
    <cellStyle name="Warning Text 8 9 4" xfId="59926" xr:uid="{00000000-0005-0000-0000-000043EA0000}"/>
    <cellStyle name="Warning Text 9" xfId="59927" xr:uid="{00000000-0005-0000-0000-000044EA0000}"/>
    <cellStyle name="Warning Text 9 10" xfId="59928" xr:uid="{00000000-0005-0000-0000-000045EA0000}"/>
    <cellStyle name="Warning Text 9 10 2" xfId="59929" xr:uid="{00000000-0005-0000-0000-000046EA0000}"/>
    <cellStyle name="Warning Text 9 10 3" xfId="59930" xr:uid="{00000000-0005-0000-0000-000047EA0000}"/>
    <cellStyle name="Warning Text 9 11" xfId="59931" xr:uid="{00000000-0005-0000-0000-000048EA0000}"/>
    <cellStyle name="Warning Text 9 11 2" xfId="59932" xr:uid="{00000000-0005-0000-0000-000049EA0000}"/>
    <cellStyle name="Warning Text 9 11 3" xfId="59933" xr:uid="{00000000-0005-0000-0000-00004AEA0000}"/>
    <cellStyle name="Warning Text 9 12" xfId="59934" xr:uid="{00000000-0005-0000-0000-00004BEA0000}"/>
    <cellStyle name="Warning Text 9 12 2" xfId="59935" xr:uid="{00000000-0005-0000-0000-00004CEA0000}"/>
    <cellStyle name="Warning Text 9 12 3" xfId="59936" xr:uid="{00000000-0005-0000-0000-00004DEA0000}"/>
    <cellStyle name="Warning Text 9 13" xfId="59937" xr:uid="{00000000-0005-0000-0000-00004EEA0000}"/>
    <cellStyle name="Warning Text 9 2" xfId="59938" xr:uid="{00000000-0005-0000-0000-00004FEA0000}"/>
    <cellStyle name="Warning Text 9 2 2" xfId="59939" xr:uid="{00000000-0005-0000-0000-000050EA0000}"/>
    <cellStyle name="Warning Text 9 2 2 2" xfId="59940" xr:uid="{00000000-0005-0000-0000-000051EA0000}"/>
    <cellStyle name="Warning Text 9 2 2 2 2" xfId="59941" xr:uid="{00000000-0005-0000-0000-000052EA0000}"/>
    <cellStyle name="Warning Text 9 2 2 2 3" xfId="59942" xr:uid="{00000000-0005-0000-0000-000053EA0000}"/>
    <cellStyle name="Warning Text 9 2 2 3" xfId="59943" xr:uid="{00000000-0005-0000-0000-000054EA0000}"/>
    <cellStyle name="Warning Text 9 2 2 4" xfId="59944" xr:uid="{00000000-0005-0000-0000-000055EA0000}"/>
    <cellStyle name="Warning Text 9 2 3" xfId="59945" xr:uid="{00000000-0005-0000-0000-000056EA0000}"/>
    <cellStyle name="Warning Text 9 2 3 2" xfId="59946" xr:uid="{00000000-0005-0000-0000-000057EA0000}"/>
    <cellStyle name="Warning Text 9 2 3 2 2" xfId="59947" xr:uid="{00000000-0005-0000-0000-000058EA0000}"/>
    <cellStyle name="Warning Text 9 2 3 2 3" xfId="59948" xr:uid="{00000000-0005-0000-0000-000059EA0000}"/>
    <cellStyle name="Warning Text 9 2 3 3" xfId="59949" xr:uid="{00000000-0005-0000-0000-00005AEA0000}"/>
    <cellStyle name="Warning Text 9 2 3 4" xfId="59950" xr:uid="{00000000-0005-0000-0000-00005BEA0000}"/>
    <cellStyle name="Warning Text 9 2 4" xfId="59951" xr:uid="{00000000-0005-0000-0000-00005CEA0000}"/>
    <cellStyle name="Warning Text 9 2 4 2" xfId="59952" xr:uid="{00000000-0005-0000-0000-00005DEA0000}"/>
    <cellStyle name="Warning Text 9 2 4 3" xfId="59953" xr:uid="{00000000-0005-0000-0000-00005EEA0000}"/>
    <cellStyle name="Warning Text 9 2 5" xfId="59954" xr:uid="{00000000-0005-0000-0000-00005FEA0000}"/>
    <cellStyle name="Warning Text 9 2 5 2" xfId="59955" xr:uid="{00000000-0005-0000-0000-000060EA0000}"/>
    <cellStyle name="Warning Text 9 2 5 3" xfId="59956" xr:uid="{00000000-0005-0000-0000-000061EA0000}"/>
    <cellStyle name="Warning Text 9 2 6" xfId="59957" xr:uid="{00000000-0005-0000-0000-000062EA0000}"/>
    <cellStyle name="Warning Text 9 2 7" xfId="59958" xr:uid="{00000000-0005-0000-0000-000063EA0000}"/>
    <cellStyle name="Warning Text 9 3" xfId="59959" xr:uid="{00000000-0005-0000-0000-000064EA0000}"/>
    <cellStyle name="Warning Text 9 3 2" xfId="59960" xr:uid="{00000000-0005-0000-0000-000065EA0000}"/>
    <cellStyle name="Warning Text 9 3 2 2" xfId="59961" xr:uid="{00000000-0005-0000-0000-000066EA0000}"/>
    <cellStyle name="Warning Text 9 3 2 2 2" xfId="59962" xr:uid="{00000000-0005-0000-0000-000067EA0000}"/>
    <cellStyle name="Warning Text 9 3 2 2 3" xfId="59963" xr:uid="{00000000-0005-0000-0000-000068EA0000}"/>
    <cellStyle name="Warning Text 9 3 2 3" xfId="59964" xr:uid="{00000000-0005-0000-0000-000069EA0000}"/>
    <cellStyle name="Warning Text 9 3 2 4" xfId="59965" xr:uid="{00000000-0005-0000-0000-00006AEA0000}"/>
    <cellStyle name="Warning Text 9 3 3" xfId="59966" xr:uid="{00000000-0005-0000-0000-00006BEA0000}"/>
    <cellStyle name="Warning Text 9 3 3 2" xfId="59967" xr:uid="{00000000-0005-0000-0000-00006CEA0000}"/>
    <cellStyle name="Warning Text 9 3 3 2 2" xfId="59968" xr:uid="{00000000-0005-0000-0000-00006DEA0000}"/>
    <cellStyle name="Warning Text 9 3 3 2 3" xfId="59969" xr:uid="{00000000-0005-0000-0000-00006EEA0000}"/>
    <cellStyle name="Warning Text 9 3 3 3" xfId="59970" xr:uid="{00000000-0005-0000-0000-00006FEA0000}"/>
    <cellStyle name="Warning Text 9 3 3 4" xfId="59971" xr:uid="{00000000-0005-0000-0000-000070EA0000}"/>
    <cellStyle name="Warning Text 9 3 4" xfId="59972" xr:uid="{00000000-0005-0000-0000-000071EA0000}"/>
    <cellStyle name="Warning Text 9 3 4 2" xfId="59973" xr:uid="{00000000-0005-0000-0000-000072EA0000}"/>
    <cellStyle name="Warning Text 9 3 4 3" xfId="59974" xr:uid="{00000000-0005-0000-0000-000073EA0000}"/>
    <cellStyle name="Warning Text 9 3 5" xfId="59975" xr:uid="{00000000-0005-0000-0000-000074EA0000}"/>
    <cellStyle name="Warning Text 9 3 6" xfId="59976" xr:uid="{00000000-0005-0000-0000-000075EA0000}"/>
    <cellStyle name="Warning Text 9 4" xfId="59977" xr:uid="{00000000-0005-0000-0000-000076EA0000}"/>
    <cellStyle name="Warning Text 9 4 2" xfId="59978" xr:uid="{00000000-0005-0000-0000-000077EA0000}"/>
    <cellStyle name="Warning Text 9 4 2 2" xfId="59979" xr:uid="{00000000-0005-0000-0000-000078EA0000}"/>
    <cellStyle name="Warning Text 9 4 2 2 2" xfId="59980" xr:uid="{00000000-0005-0000-0000-000079EA0000}"/>
    <cellStyle name="Warning Text 9 4 2 2 3" xfId="59981" xr:uid="{00000000-0005-0000-0000-00007AEA0000}"/>
    <cellStyle name="Warning Text 9 4 2 3" xfId="59982" xr:uid="{00000000-0005-0000-0000-00007BEA0000}"/>
    <cellStyle name="Warning Text 9 4 2 4" xfId="59983" xr:uid="{00000000-0005-0000-0000-00007CEA0000}"/>
    <cellStyle name="Warning Text 9 4 3" xfId="59984" xr:uid="{00000000-0005-0000-0000-00007DEA0000}"/>
    <cellStyle name="Warning Text 9 4 3 2" xfId="59985" xr:uid="{00000000-0005-0000-0000-00007EEA0000}"/>
    <cellStyle name="Warning Text 9 4 3 2 2" xfId="59986" xr:uid="{00000000-0005-0000-0000-00007FEA0000}"/>
    <cellStyle name="Warning Text 9 4 3 2 3" xfId="59987" xr:uid="{00000000-0005-0000-0000-000080EA0000}"/>
    <cellStyle name="Warning Text 9 4 3 3" xfId="59988" xr:uid="{00000000-0005-0000-0000-000081EA0000}"/>
    <cellStyle name="Warning Text 9 4 3 4" xfId="59989" xr:uid="{00000000-0005-0000-0000-000082EA0000}"/>
    <cellStyle name="Warning Text 9 4 4" xfId="59990" xr:uid="{00000000-0005-0000-0000-000083EA0000}"/>
    <cellStyle name="Warning Text 9 4 4 2" xfId="59991" xr:uid="{00000000-0005-0000-0000-000084EA0000}"/>
    <cellStyle name="Warning Text 9 4 4 3" xfId="59992" xr:uid="{00000000-0005-0000-0000-000085EA0000}"/>
    <cellStyle name="Warning Text 9 4 5" xfId="59993" xr:uid="{00000000-0005-0000-0000-000086EA0000}"/>
    <cellStyle name="Warning Text 9 4 6" xfId="59994" xr:uid="{00000000-0005-0000-0000-000087EA0000}"/>
    <cellStyle name="Warning Text 9 5" xfId="59995" xr:uid="{00000000-0005-0000-0000-000088EA0000}"/>
    <cellStyle name="Warning Text 9 5 2" xfId="59996" xr:uid="{00000000-0005-0000-0000-000089EA0000}"/>
    <cellStyle name="Warning Text 9 5 2 2" xfId="59997" xr:uid="{00000000-0005-0000-0000-00008AEA0000}"/>
    <cellStyle name="Warning Text 9 5 2 2 2" xfId="59998" xr:uid="{00000000-0005-0000-0000-00008BEA0000}"/>
    <cellStyle name="Warning Text 9 5 2 2 3" xfId="59999" xr:uid="{00000000-0005-0000-0000-00008CEA0000}"/>
    <cellStyle name="Warning Text 9 5 2 3" xfId="60000" xr:uid="{00000000-0005-0000-0000-00008DEA0000}"/>
    <cellStyle name="Warning Text 9 5 2 4" xfId="60001" xr:uid="{00000000-0005-0000-0000-00008EEA0000}"/>
    <cellStyle name="Warning Text 9 5 3" xfId="60002" xr:uid="{00000000-0005-0000-0000-00008FEA0000}"/>
    <cellStyle name="Warning Text 9 5 3 2" xfId="60003" xr:uid="{00000000-0005-0000-0000-000090EA0000}"/>
    <cellStyle name="Warning Text 9 5 3 2 2" xfId="60004" xr:uid="{00000000-0005-0000-0000-000091EA0000}"/>
    <cellStyle name="Warning Text 9 5 3 2 3" xfId="60005" xr:uid="{00000000-0005-0000-0000-000092EA0000}"/>
    <cellStyle name="Warning Text 9 5 3 3" xfId="60006" xr:uid="{00000000-0005-0000-0000-000093EA0000}"/>
    <cellStyle name="Warning Text 9 5 3 4" xfId="60007" xr:uid="{00000000-0005-0000-0000-000094EA0000}"/>
    <cellStyle name="Warning Text 9 5 4" xfId="60008" xr:uid="{00000000-0005-0000-0000-000095EA0000}"/>
    <cellStyle name="Warning Text 9 5 4 2" xfId="60009" xr:uid="{00000000-0005-0000-0000-000096EA0000}"/>
    <cellStyle name="Warning Text 9 5 4 2 2" xfId="60010" xr:uid="{00000000-0005-0000-0000-000097EA0000}"/>
    <cellStyle name="Warning Text 9 5 4 2 3" xfId="60011" xr:uid="{00000000-0005-0000-0000-000098EA0000}"/>
    <cellStyle name="Warning Text 9 5 4 3" xfId="60012" xr:uid="{00000000-0005-0000-0000-000099EA0000}"/>
    <cellStyle name="Warning Text 9 5 4 4" xfId="60013" xr:uid="{00000000-0005-0000-0000-00009AEA0000}"/>
    <cellStyle name="Warning Text 9 5 5" xfId="60014" xr:uid="{00000000-0005-0000-0000-00009BEA0000}"/>
    <cellStyle name="Warning Text 9 5 5 2" xfId="60015" xr:uid="{00000000-0005-0000-0000-00009CEA0000}"/>
    <cellStyle name="Warning Text 9 5 5 3" xfId="60016" xr:uid="{00000000-0005-0000-0000-00009DEA0000}"/>
    <cellStyle name="Warning Text 9 5 6" xfId="60017" xr:uid="{00000000-0005-0000-0000-00009EEA0000}"/>
    <cellStyle name="Warning Text 9 5 7" xfId="60018" xr:uid="{00000000-0005-0000-0000-00009FEA0000}"/>
    <cellStyle name="Warning Text 9 6" xfId="60019" xr:uid="{00000000-0005-0000-0000-0000A0EA0000}"/>
    <cellStyle name="Warning Text 9 6 2" xfId="60020" xr:uid="{00000000-0005-0000-0000-0000A1EA0000}"/>
    <cellStyle name="Warning Text 9 6 2 2" xfId="60021" xr:uid="{00000000-0005-0000-0000-0000A2EA0000}"/>
    <cellStyle name="Warning Text 9 6 2 2 2" xfId="60022" xr:uid="{00000000-0005-0000-0000-0000A3EA0000}"/>
    <cellStyle name="Warning Text 9 6 2 2 3" xfId="60023" xr:uid="{00000000-0005-0000-0000-0000A4EA0000}"/>
    <cellStyle name="Warning Text 9 6 2 3" xfId="60024" xr:uid="{00000000-0005-0000-0000-0000A5EA0000}"/>
    <cellStyle name="Warning Text 9 6 2 4" xfId="60025" xr:uid="{00000000-0005-0000-0000-0000A6EA0000}"/>
    <cellStyle name="Warning Text 9 6 3" xfId="60026" xr:uid="{00000000-0005-0000-0000-0000A7EA0000}"/>
    <cellStyle name="Warning Text 9 6 3 2" xfId="60027" xr:uid="{00000000-0005-0000-0000-0000A8EA0000}"/>
    <cellStyle name="Warning Text 9 6 3 2 2" xfId="60028" xr:uid="{00000000-0005-0000-0000-0000A9EA0000}"/>
    <cellStyle name="Warning Text 9 6 3 2 3" xfId="60029" xr:uid="{00000000-0005-0000-0000-0000AAEA0000}"/>
    <cellStyle name="Warning Text 9 6 3 3" xfId="60030" xr:uid="{00000000-0005-0000-0000-0000ABEA0000}"/>
    <cellStyle name="Warning Text 9 6 3 4" xfId="60031" xr:uid="{00000000-0005-0000-0000-0000ACEA0000}"/>
    <cellStyle name="Warning Text 9 6 4" xfId="60032" xr:uid="{00000000-0005-0000-0000-0000ADEA0000}"/>
    <cellStyle name="Warning Text 9 6 4 2" xfId="60033" xr:uid="{00000000-0005-0000-0000-0000AEEA0000}"/>
    <cellStyle name="Warning Text 9 6 4 3" xfId="60034" xr:uid="{00000000-0005-0000-0000-0000AFEA0000}"/>
    <cellStyle name="Warning Text 9 6 5" xfId="60035" xr:uid="{00000000-0005-0000-0000-0000B0EA0000}"/>
    <cellStyle name="Warning Text 9 6 6" xfId="60036" xr:uid="{00000000-0005-0000-0000-0000B1EA0000}"/>
    <cellStyle name="Warning Text 9 7" xfId="60037" xr:uid="{00000000-0005-0000-0000-0000B2EA0000}"/>
    <cellStyle name="Warning Text 9 7 2" xfId="60038" xr:uid="{00000000-0005-0000-0000-0000B3EA0000}"/>
    <cellStyle name="Warning Text 9 7 2 2" xfId="60039" xr:uid="{00000000-0005-0000-0000-0000B4EA0000}"/>
    <cellStyle name="Warning Text 9 7 2 3" xfId="60040" xr:uid="{00000000-0005-0000-0000-0000B5EA0000}"/>
    <cellStyle name="Warning Text 9 7 3" xfId="60041" xr:uid="{00000000-0005-0000-0000-0000B6EA0000}"/>
    <cellStyle name="Warning Text 9 7 4" xfId="60042" xr:uid="{00000000-0005-0000-0000-0000B7EA0000}"/>
    <cellStyle name="Warning Text 9 8" xfId="60043" xr:uid="{00000000-0005-0000-0000-0000B8EA0000}"/>
    <cellStyle name="Warning Text 9 8 2" xfId="60044" xr:uid="{00000000-0005-0000-0000-0000B9EA0000}"/>
    <cellStyle name="Warning Text 9 8 2 2" xfId="60045" xr:uid="{00000000-0005-0000-0000-0000BAEA0000}"/>
    <cellStyle name="Warning Text 9 8 2 3" xfId="60046" xr:uid="{00000000-0005-0000-0000-0000BBEA0000}"/>
    <cellStyle name="Warning Text 9 8 3" xfId="60047" xr:uid="{00000000-0005-0000-0000-0000BCEA0000}"/>
    <cellStyle name="Warning Text 9 8 4" xfId="60048" xr:uid="{00000000-0005-0000-0000-0000BDEA0000}"/>
    <cellStyle name="Warning Text 9 9" xfId="60049" xr:uid="{00000000-0005-0000-0000-0000BEEA0000}"/>
    <cellStyle name="Warning Text 9 9 2" xfId="60050" xr:uid="{00000000-0005-0000-0000-0000BFEA0000}"/>
    <cellStyle name="Warning Text 9 9 2 2" xfId="60051" xr:uid="{00000000-0005-0000-0000-0000C0EA0000}"/>
    <cellStyle name="Warning Text 9 9 2 3" xfId="60052" xr:uid="{00000000-0005-0000-0000-0000C1EA0000}"/>
    <cellStyle name="Warning Text 9 9 3" xfId="60053" xr:uid="{00000000-0005-0000-0000-0000C2EA0000}"/>
    <cellStyle name="Warning Text 9 9 4" xfId="60054" xr:uid="{00000000-0005-0000-0000-0000C3EA0000}"/>
    <cellStyle name="Zelle überprüfen" xfId="60055" xr:uid="{00000000-0005-0000-0000-0000C4EA0000}"/>
    <cellStyle name="Zelle überprüfen 10" xfId="60056" xr:uid="{00000000-0005-0000-0000-0000C5EA0000}"/>
    <cellStyle name="Zelle überprüfen 10 2" xfId="60057" xr:uid="{00000000-0005-0000-0000-0000C6EA0000}"/>
    <cellStyle name="Zelle überprüfen 10 3" xfId="60058" xr:uid="{00000000-0005-0000-0000-0000C7EA0000}"/>
    <cellStyle name="Zelle überprüfen 11" xfId="60059" xr:uid="{00000000-0005-0000-0000-0000C8EA0000}"/>
    <cellStyle name="Zelle überprüfen 11 2" xfId="60060" xr:uid="{00000000-0005-0000-0000-0000C9EA0000}"/>
    <cellStyle name="Zelle überprüfen 11 3" xfId="60061" xr:uid="{00000000-0005-0000-0000-0000CAEA0000}"/>
    <cellStyle name="Zelle überprüfen 12" xfId="60062" xr:uid="{00000000-0005-0000-0000-0000CBEA0000}"/>
    <cellStyle name="Zelle überprüfen 12 2" xfId="60063" xr:uid="{00000000-0005-0000-0000-0000CCEA0000}"/>
    <cellStyle name="Zelle überprüfen 12 3" xfId="60064" xr:uid="{00000000-0005-0000-0000-0000CDEA0000}"/>
    <cellStyle name="Zelle überprüfen 13" xfId="60065" xr:uid="{00000000-0005-0000-0000-0000CEEA0000}"/>
    <cellStyle name="Zelle überprüfen 2" xfId="60066" xr:uid="{00000000-0005-0000-0000-0000CFEA0000}"/>
    <cellStyle name="Zelle überprüfen 2 2" xfId="60067" xr:uid="{00000000-0005-0000-0000-0000D0EA0000}"/>
    <cellStyle name="Zelle überprüfen 2 2 2" xfId="60068" xr:uid="{00000000-0005-0000-0000-0000D1EA0000}"/>
    <cellStyle name="Zelle überprüfen 2 2 2 2" xfId="60069" xr:uid="{00000000-0005-0000-0000-0000D2EA0000}"/>
    <cellStyle name="Zelle überprüfen 2 2 2 3" xfId="60070" xr:uid="{00000000-0005-0000-0000-0000D3EA0000}"/>
    <cellStyle name="Zelle überprüfen 2 2 3" xfId="60071" xr:uid="{00000000-0005-0000-0000-0000D4EA0000}"/>
    <cellStyle name="Zelle überprüfen 2 2 4" xfId="60072" xr:uid="{00000000-0005-0000-0000-0000D5EA0000}"/>
    <cellStyle name="Zelle überprüfen 2 3" xfId="60073" xr:uid="{00000000-0005-0000-0000-0000D6EA0000}"/>
    <cellStyle name="Zelle überprüfen 2 3 2" xfId="60074" xr:uid="{00000000-0005-0000-0000-0000D7EA0000}"/>
    <cellStyle name="Zelle überprüfen 2 3 2 2" xfId="60075" xr:uid="{00000000-0005-0000-0000-0000D8EA0000}"/>
    <cellStyle name="Zelle überprüfen 2 3 2 3" xfId="60076" xr:uid="{00000000-0005-0000-0000-0000D9EA0000}"/>
    <cellStyle name="Zelle überprüfen 2 3 3" xfId="60077" xr:uid="{00000000-0005-0000-0000-0000DAEA0000}"/>
    <cellStyle name="Zelle überprüfen 2 3 4" xfId="60078" xr:uid="{00000000-0005-0000-0000-0000DBEA0000}"/>
    <cellStyle name="Zelle überprüfen 2 4" xfId="60079" xr:uid="{00000000-0005-0000-0000-0000DCEA0000}"/>
    <cellStyle name="Zelle überprüfen 2 4 2" xfId="60080" xr:uid="{00000000-0005-0000-0000-0000DDEA0000}"/>
    <cellStyle name="Zelle überprüfen 2 4 3" xfId="60081" xr:uid="{00000000-0005-0000-0000-0000DEEA0000}"/>
    <cellStyle name="Zelle überprüfen 2 5" xfId="60082" xr:uid="{00000000-0005-0000-0000-0000DFEA0000}"/>
    <cellStyle name="Zelle überprüfen 2 5 2" xfId="60083" xr:uid="{00000000-0005-0000-0000-0000E0EA0000}"/>
    <cellStyle name="Zelle überprüfen 2 5 3" xfId="60084" xr:uid="{00000000-0005-0000-0000-0000E1EA0000}"/>
    <cellStyle name="Zelle überprüfen 2 6" xfId="60085" xr:uid="{00000000-0005-0000-0000-0000E2EA0000}"/>
    <cellStyle name="Zelle überprüfen 2 7" xfId="60086" xr:uid="{00000000-0005-0000-0000-0000E3EA0000}"/>
    <cellStyle name="Zelle überprüfen 3" xfId="60087" xr:uid="{00000000-0005-0000-0000-0000E4EA0000}"/>
    <cellStyle name="Zelle überprüfen 3 2" xfId="60088" xr:uid="{00000000-0005-0000-0000-0000E5EA0000}"/>
    <cellStyle name="Zelle überprüfen 3 2 2" xfId="60089" xr:uid="{00000000-0005-0000-0000-0000E6EA0000}"/>
    <cellStyle name="Zelle überprüfen 3 2 2 2" xfId="60090" xr:uid="{00000000-0005-0000-0000-0000E7EA0000}"/>
    <cellStyle name="Zelle überprüfen 3 2 2 3" xfId="60091" xr:uid="{00000000-0005-0000-0000-0000E8EA0000}"/>
    <cellStyle name="Zelle überprüfen 3 2 3" xfId="60092" xr:uid="{00000000-0005-0000-0000-0000E9EA0000}"/>
    <cellStyle name="Zelle überprüfen 3 2 4" xfId="60093" xr:uid="{00000000-0005-0000-0000-0000EAEA0000}"/>
    <cellStyle name="Zelle überprüfen 3 3" xfId="60094" xr:uid="{00000000-0005-0000-0000-0000EBEA0000}"/>
    <cellStyle name="Zelle überprüfen 3 3 2" xfId="60095" xr:uid="{00000000-0005-0000-0000-0000ECEA0000}"/>
    <cellStyle name="Zelle überprüfen 3 3 2 2" xfId="60096" xr:uid="{00000000-0005-0000-0000-0000EDEA0000}"/>
    <cellStyle name="Zelle überprüfen 3 3 2 3" xfId="60097" xr:uid="{00000000-0005-0000-0000-0000EEEA0000}"/>
    <cellStyle name="Zelle überprüfen 3 3 3" xfId="60098" xr:uid="{00000000-0005-0000-0000-0000EFEA0000}"/>
    <cellStyle name="Zelle überprüfen 3 3 4" xfId="60099" xr:uid="{00000000-0005-0000-0000-0000F0EA0000}"/>
    <cellStyle name="Zelle überprüfen 3 4" xfId="60100" xr:uid="{00000000-0005-0000-0000-0000F1EA0000}"/>
    <cellStyle name="Zelle überprüfen 3 4 2" xfId="60101" xr:uid="{00000000-0005-0000-0000-0000F2EA0000}"/>
    <cellStyle name="Zelle überprüfen 3 4 3" xfId="60102" xr:uid="{00000000-0005-0000-0000-0000F3EA0000}"/>
    <cellStyle name="Zelle überprüfen 3 5" xfId="60103" xr:uid="{00000000-0005-0000-0000-0000F4EA0000}"/>
    <cellStyle name="Zelle überprüfen 3 6" xfId="60104" xr:uid="{00000000-0005-0000-0000-0000F5EA0000}"/>
    <cellStyle name="Zelle überprüfen 4" xfId="60105" xr:uid="{00000000-0005-0000-0000-0000F6EA0000}"/>
    <cellStyle name="Zelle überprüfen 4 2" xfId="60106" xr:uid="{00000000-0005-0000-0000-0000F7EA0000}"/>
    <cellStyle name="Zelle überprüfen 4 2 2" xfId="60107" xr:uid="{00000000-0005-0000-0000-0000F8EA0000}"/>
    <cellStyle name="Zelle überprüfen 4 2 2 2" xfId="60108" xr:uid="{00000000-0005-0000-0000-0000F9EA0000}"/>
    <cellStyle name="Zelle überprüfen 4 2 2 3" xfId="60109" xr:uid="{00000000-0005-0000-0000-0000FAEA0000}"/>
    <cellStyle name="Zelle überprüfen 4 2 3" xfId="60110" xr:uid="{00000000-0005-0000-0000-0000FBEA0000}"/>
    <cellStyle name="Zelle überprüfen 4 2 4" xfId="60111" xr:uid="{00000000-0005-0000-0000-0000FCEA0000}"/>
    <cellStyle name="Zelle überprüfen 4 3" xfId="60112" xr:uid="{00000000-0005-0000-0000-0000FDEA0000}"/>
    <cellStyle name="Zelle überprüfen 4 3 2" xfId="60113" xr:uid="{00000000-0005-0000-0000-0000FEEA0000}"/>
    <cellStyle name="Zelle überprüfen 4 3 2 2" xfId="60114" xr:uid="{00000000-0005-0000-0000-0000FFEA0000}"/>
    <cellStyle name="Zelle überprüfen 4 3 2 3" xfId="60115" xr:uid="{00000000-0005-0000-0000-000000EB0000}"/>
    <cellStyle name="Zelle überprüfen 4 3 3" xfId="60116" xr:uid="{00000000-0005-0000-0000-000001EB0000}"/>
    <cellStyle name="Zelle überprüfen 4 3 4" xfId="60117" xr:uid="{00000000-0005-0000-0000-000002EB0000}"/>
    <cellStyle name="Zelle überprüfen 4 4" xfId="60118" xr:uid="{00000000-0005-0000-0000-000003EB0000}"/>
    <cellStyle name="Zelle überprüfen 4 4 2" xfId="60119" xr:uid="{00000000-0005-0000-0000-000004EB0000}"/>
    <cellStyle name="Zelle überprüfen 4 4 3" xfId="60120" xr:uid="{00000000-0005-0000-0000-000005EB0000}"/>
    <cellStyle name="Zelle überprüfen 4 5" xfId="60121" xr:uid="{00000000-0005-0000-0000-000006EB0000}"/>
    <cellStyle name="Zelle überprüfen 4 6" xfId="60122" xr:uid="{00000000-0005-0000-0000-000007EB0000}"/>
    <cellStyle name="Zelle überprüfen 5" xfId="60123" xr:uid="{00000000-0005-0000-0000-000008EB0000}"/>
    <cellStyle name="Zelle überprüfen 5 2" xfId="60124" xr:uid="{00000000-0005-0000-0000-000009EB0000}"/>
    <cellStyle name="Zelle überprüfen 5 2 2" xfId="60125" xr:uid="{00000000-0005-0000-0000-00000AEB0000}"/>
    <cellStyle name="Zelle überprüfen 5 2 2 2" xfId="60126" xr:uid="{00000000-0005-0000-0000-00000BEB0000}"/>
    <cellStyle name="Zelle überprüfen 5 2 2 3" xfId="60127" xr:uid="{00000000-0005-0000-0000-00000CEB0000}"/>
    <cellStyle name="Zelle überprüfen 5 2 3" xfId="60128" xr:uid="{00000000-0005-0000-0000-00000DEB0000}"/>
    <cellStyle name="Zelle überprüfen 5 2 4" xfId="60129" xr:uid="{00000000-0005-0000-0000-00000EEB0000}"/>
    <cellStyle name="Zelle überprüfen 5 3" xfId="60130" xr:uid="{00000000-0005-0000-0000-00000FEB0000}"/>
    <cellStyle name="Zelle überprüfen 5 3 2" xfId="60131" xr:uid="{00000000-0005-0000-0000-000010EB0000}"/>
    <cellStyle name="Zelle überprüfen 5 3 2 2" xfId="60132" xr:uid="{00000000-0005-0000-0000-000011EB0000}"/>
    <cellStyle name="Zelle überprüfen 5 3 2 3" xfId="60133" xr:uid="{00000000-0005-0000-0000-000012EB0000}"/>
    <cellStyle name="Zelle überprüfen 5 3 3" xfId="60134" xr:uid="{00000000-0005-0000-0000-000013EB0000}"/>
    <cellStyle name="Zelle überprüfen 5 3 4" xfId="60135" xr:uid="{00000000-0005-0000-0000-000014EB0000}"/>
    <cellStyle name="Zelle überprüfen 5 4" xfId="60136" xr:uid="{00000000-0005-0000-0000-000015EB0000}"/>
    <cellStyle name="Zelle überprüfen 5 4 2" xfId="60137" xr:uid="{00000000-0005-0000-0000-000016EB0000}"/>
    <cellStyle name="Zelle überprüfen 5 4 2 2" xfId="60138" xr:uid="{00000000-0005-0000-0000-000017EB0000}"/>
    <cellStyle name="Zelle überprüfen 5 4 2 3" xfId="60139" xr:uid="{00000000-0005-0000-0000-000018EB0000}"/>
    <cellStyle name="Zelle überprüfen 5 4 3" xfId="60140" xr:uid="{00000000-0005-0000-0000-000019EB0000}"/>
    <cellStyle name="Zelle überprüfen 5 4 4" xfId="60141" xr:uid="{00000000-0005-0000-0000-00001AEB0000}"/>
    <cellStyle name="Zelle überprüfen 5 5" xfId="60142" xr:uid="{00000000-0005-0000-0000-00001BEB0000}"/>
    <cellStyle name="Zelle überprüfen 5 5 2" xfId="60143" xr:uid="{00000000-0005-0000-0000-00001CEB0000}"/>
    <cellStyle name="Zelle überprüfen 5 5 3" xfId="60144" xr:uid="{00000000-0005-0000-0000-00001DEB0000}"/>
    <cellStyle name="Zelle überprüfen 5 6" xfId="60145" xr:uid="{00000000-0005-0000-0000-00001EEB0000}"/>
    <cellStyle name="Zelle überprüfen 5 7" xfId="60146" xr:uid="{00000000-0005-0000-0000-00001FEB0000}"/>
    <cellStyle name="Zelle überprüfen 6" xfId="60147" xr:uid="{00000000-0005-0000-0000-000020EB0000}"/>
    <cellStyle name="Zelle überprüfen 6 2" xfId="60148" xr:uid="{00000000-0005-0000-0000-000021EB0000}"/>
    <cellStyle name="Zelle überprüfen 6 2 2" xfId="60149" xr:uid="{00000000-0005-0000-0000-000022EB0000}"/>
    <cellStyle name="Zelle überprüfen 6 2 2 2" xfId="60150" xr:uid="{00000000-0005-0000-0000-000023EB0000}"/>
    <cellStyle name="Zelle überprüfen 6 2 2 3" xfId="60151" xr:uid="{00000000-0005-0000-0000-000024EB0000}"/>
    <cellStyle name="Zelle überprüfen 6 2 3" xfId="60152" xr:uid="{00000000-0005-0000-0000-000025EB0000}"/>
    <cellStyle name="Zelle überprüfen 6 2 4" xfId="60153" xr:uid="{00000000-0005-0000-0000-000026EB0000}"/>
    <cellStyle name="Zelle überprüfen 6 3" xfId="60154" xr:uid="{00000000-0005-0000-0000-000027EB0000}"/>
    <cellStyle name="Zelle überprüfen 6 3 2" xfId="60155" xr:uid="{00000000-0005-0000-0000-000028EB0000}"/>
    <cellStyle name="Zelle überprüfen 6 3 2 2" xfId="60156" xr:uid="{00000000-0005-0000-0000-000029EB0000}"/>
    <cellStyle name="Zelle überprüfen 6 3 2 3" xfId="60157" xr:uid="{00000000-0005-0000-0000-00002AEB0000}"/>
    <cellStyle name="Zelle überprüfen 6 3 3" xfId="60158" xr:uid="{00000000-0005-0000-0000-00002BEB0000}"/>
    <cellStyle name="Zelle überprüfen 6 3 4" xfId="60159" xr:uid="{00000000-0005-0000-0000-00002CEB0000}"/>
    <cellStyle name="Zelle überprüfen 6 4" xfId="60160" xr:uid="{00000000-0005-0000-0000-00002DEB0000}"/>
    <cellStyle name="Zelle überprüfen 6 4 2" xfId="60161" xr:uid="{00000000-0005-0000-0000-00002EEB0000}"/>
    <cellStyle name="Zelle überprüfen 6 4 3" xfId="60162" xr:uid="{00000000-0005-0000-0000-00002FEB0000}"/>
    <cellStyle name="Zelle überprüfen 6 5" xfId="60163" xr:uid="{00000000-0005-0000-0000-000030EB0000}"/>
    <cellStyle name="Zelle überprüfen 6 6" xfId="60164" xr:uid="{00000000-0005-0000-0000-000031EB0000}"/>
    <cellStyle name="Zelle überprüfen 7" xfId="60165" xr:uid="{00000000-0005-0000-0000-000032EB0000}"/>
    <cellStyle name="Zelle überprüfen 7 2" xfId="60166" xr:uid="{00000000-0005-0000-0000-000033EB0000}"/>
    <cellStyle name="Zelle überprüfen 7 2 2" xfId="60167" xr:uid="{00000000-0005-0000-0000-000034EB0000}"/>
    <cellStyle name="Zelle überprüfen 7 2 3" xfId="60168" xr:uid="{00000000-0005-0000-0000-000035EB0000}"/>
    <cellStyle name="Zelle überprüfen 7 3" xfId="60169" xr:uid="{00000000-0005-0000-0000-000036EB0000}"/>
    <cellStyle name="Zelle überprüfen 7 4" xfId="60170" xr:uid="{00000000-0005-0000-0000-000037EB0000}"/>
    <cellStyle name="Zelle überprüfen 8" xfId="60171" xr:uid="{00000000-0005-0000-0000-000038EB0000}"/>
    <cellStyle name="Zelle überprüfen 8 2" xfId="60172" xr:uid="{00000000-0005-0000-0000-000039EB0000}"/>
    <cellStyle name="Zelle überprüfen 8 2 2" xfId="60173" xr:uid="{00000000-0005-0000-0000-00003AEB0000}"/>
    <cellStyle name="Zelle überprüfen 8 2 3" xfId="60174" xr:uid="{00000000-0005-0000-0000-00003BEB0000}"/>
    <cellStyle name="Zelle überprüfen 8 3" xfId="60175" xr:uid="{00000000-0005-0000-0000-00003CEB0000}"/>
    <cellStyle name="Zelle überprüfen 8 4" xfId="60176" xr:uid="{00000000-0005-0000-0000-00003DEB0000}"/>
    <cellStyle name="Zelle überprüfen 9" xfId="60177" xr:uid="{00000000-0005-0000-0000-00003EEB0000}"/>
    <cellStyle name="Zelle überprüfen 9 2" xfId="60178" xr:uid="{00000000-0005-0000-0000-00003FEB0000}"/>
    <cellStyle name="Zelle überprüfen 9 2 2" xfId="60179" xr:uid="{00000000-0005-0000-0000-000040EB0000}"/>
    <cellStyle name="Zelle überprüfen 9 2 3" xfId="60180" xr:uid="{00000000-0005-0000-0000-000041EB0000}"/>
    <cellStyle name="Zelle überprüfen 9 3" xfId="60181" xr:uid="{00000000-0005-0000-0000-000042EB0000}"/>
    <cellStyle name="Zelle überprüfen 9 4" xfId="60182" xr:uid="{00000000-0005-0000-0000-000043EB0000}"/>
    <cellStyle name="Гиперссылка" xfId="60183" xr:uid="{00000000-0005-0000-0000-000044EB0000}"/>
    <cellStyle name="Гиперссылка 10" xfId="60184" xr:uid="{00000000-0005-0000-0000-000045EB0000}"/>
    <cellStyle name="Гиперссылка 10 2" xfId="60185" xr:uid="{00000000-0005-0000-0000-000046EB0000}"/>
    <cellStyle name="Гиперссылка 10 3" xfId="60186" xr:uid="{00000000-0005-0000-0000-000047EB0000}"/>
    <cellStyle name="Гиперссылка 11" xfId="60187" xr:uid="{00000000-0005-0000-0000-000048EB0000}"/>
    <cellStyle name="Гиперссылка 11 2" xfId="60188" xr:uid="{00000000-0005-0000-0000-000049EB0000}"/>
    <cellStyle name="Гиперссылка 11 3" xfId="60189" xr:uid="{00000000-0005-0000-0000-00004AEB0000}"/>
    <cellStyle name="Гиперссылка 12" xfId="60190" xr:uid="{00000000-0005-0000-0000-00004BEB0000}"/>
    <cellStyle name="Гиперссылка 12 2" xfId="60191" xr:uid="{00000000-0005-0000-0000-00004CEB0000}"/>
    <cellStyle name="Гиперссылка 12 3" xfId="60192" xr:uid="{00000000-0005-0000-0000-00004DEB0000}"/>
    <cellStyle name="Гиперссылка 13" xfId="60193" xr:uid="{00000000-0005-0000-0000-00004EEB0000}"/>
    <cellStyle name="Гиперссылка 2" xfId="60194" xr:uid="{00000000-0005-0000-0000-00004FEB0000}"/>
    <cellStyle name="Гиперссылка 2 2" xfId="60195" xr:uid="{00000000-0005-0000-0000-000050EB0000}"/>
    <cellStyle name="Гиперссылка 2 2 2" xfId="60196" xr:uid="{00000000-0005-0000-0000-000051EB0000}"/>
    <cellStyle name="Гиперссылка 2 2 2 2" xfId="60197" xr:uid="{00000000-0005-0000-0000-000052EB0000}"/>
    <cellStyle name="Гиперссылка 2 2 2 3" xfId="60198" xr:uid="{00000000-0005-0000-0000-000053EB0000}"/>
    <cellStyle name="Гиперссылка 2 2 3" xfId="60199" xr:uid="{00000000-0005-0000-0000-000054EB0000}"/>
    <cellStyle name="Гиперссылка 2 2 4" xfId="60200" xr:uid="{00000000-0005-0000-0000-000055EB0000}"/>
    <cellStyle name="Гиперссылка 2 3" xfId="60201" xr:uid="{00000000-0005-0000-0000-000056EB0000}"/>
    <cellStyle name="Гиперссылка 2 3 2" xfId="60202" xr:uid="{00000000-0005-0000-0000-000057EB0000}"/>
    <cellStyle name="Гиперссылка 2 3 2 2" xfId="60203" xr:uid="{00000000-0005-0000-0000-000058EB0000}"/>
    <cellStyle name="Гиперссылка 2 3 2 3" xfId="60204" xr:uid="{00000000-0005-0000-0000-000059EB0000}"/>
    <cellStyle name="Гиперссылка 2 3 3" xfId="60205" xr:uid="{00000000-0005-0000-0000-00005AEB0000}"/>
    <cellStyle name="Гиперссылка 2 3 4" xfId="60206" xr:uid="{00000000-0005-0000-0000-00005BEB0000}"/>
    <cellStyle name="Гиперссылка 2 4" xfId="60207" xr:uid="{00000000-0005-0000-0000-00005CEB0000}"/>
    <cellStyle name="Гиперссылка 2 4 2" xfId="60208" xr:uid="{00000000-0005-0000-0000-00005DEB0000}"/>
    <cellStyle name="Гиперссылка 2 4 3" xfId="60209" xr:uid="{00000000-0005-0000-0000-00005EEB0000}"/>
    <cellStyle name="Гиперссылка 2 5" xfId="60210" xr:uid="{00000000-0005-0000-0000-00005FEB0000}"/>
    <cellStyle name="Гиперссылка 2 5 2" xfId="60211" xr:uid="{00000000-0005-0000-0000-000060EB0000}"/>
    <cellStyle name="Гиперссылка 2 5 3" xfId="60212" xr:uid="{00000000-0005-0000-0000-000061EB0000}"/>
    <cellStyle name="Гиперссылка 2 6" xfId="60213" xr:uid="{00000000-0005-0000-0000-000062EB0000}"/>
    <cellStyle name="Гиперссылка 2 7" xfId="60214" xr:uid="{00000000-0005-0000-0000-000063EB0000}"/>
    <cellStyle name="Гиперссылка 3" xfId="60215" xr:uid="{00000000-0005-0000-0000-000064EB0000}"/>
    <cellStyle name="Гиперссылка 3 2" xfId="60216" xr:uid="{00000000-0005-0000-0000-000065EB0000}"/>
    <cellStyle name="Гиперссылка 3 2 2" xfId="60217" xr:uid="{00000000-0005-0000-0000-000066EB0000}"/>
    <cellStyle name="Гиперссылка 3 2 2 2" xfId="60218" xr:uid="{00000000-0005-0000-0000-000067EB0000}"/>
    <cellStyle name="Гиперссылка 3 2 2 3" xfId="60219" xr:uid="{00000000-0005-0000-0000-000068EB0000}"/>
    <cellStyle name="Гиперссылка 3 2 3" xfId="60220" xr:uid="{00000000-0005-0000-0000-000069EB0000}"/>
    <cellStyle name="Гиперссылка 3 2 4" xfId="60221" xr:uid="{00000000-0005-0000-0000-00006AEB0000}"/>
    <cellStyle name="Гиперссылка 3 3" xfId="60222" xr:uid="{00000000-0005-0000-0000-00006BEB0000}"/>
    <cellStyle name="Гиперссылка 3 3 2" xfId="60223" xr:uid="{00000000-0005-0000-0000-00006CEB0000}"/>
    <cellStyle name="Гиперссылка 3 3 2 2" xfId="60224" xr:uid="{00000000-0005-0000-0000-00006DEB0000}"/>
    <cellStyle name="Гиперссылка 3 3 2 3" xfId="60225" xr:uid="{00000000-0005-0000-0000-00006EEB0000}"/>
    <cellStyle name="Гиперссылка 3 3 3" xfId="60226" xr:uid="{00000000-0005-0000-0000-00006FEB0000}"/>
    <cellStyle name="Гиперссылка 3 3 4" xfId="60227" xr:uid="{00000000-0005-0000-0000-000070EB0000}"/>
    <cellStyle name="Гиперссылка 3 4" xfId="60228" xr:uid="{00000000-0005-0000-0000-000071EB0000}"/>
    <cellStyle name="Гиперссылка 3 4 2" xfId="60229" xr:uid="{00000000-0005-0000-0000-000072EB0000}"/>
    <cellStyle name="Гиперссылка 3 4 3" xfId="60230" xr:uid="{00000000-0005-0000-0000-000073EB0000}"/>
    <cellStyle name="Гиперссылка 3 5" xfId="60231" xr:uid="{00000000-0005-0000-0000-000074EB0000}"/>
    <cellStyle name="Гиперссылка 3 6" xfId="60232" xr:uid="{00000000-0005-0000-0000-000075EB0000}"/>
    <cellStyle name="Гиперссылка 4" xfId="60233" xr:uid="{00000000-0005-0000-0000-000076EB0000}"/>
    <cellStyle name="Гиперссылка 4 2" xfId="60234" xr:uid="{00000000-0005-0000-0000-000077EB0000}"/>
    <cellStyle name="Гиперссылка 4 2 2" xfId="60235" xr:uid="{00000000-0005-0000-0000-000078EB0000}"/>
    <cellStyle name="Гиперссылка 4 2 2 2" xfId="60236" xr:uid="{00000000-0005-0000-0000-000079EB0000}"/>
    <cellStyle name="Гиперссылка 4 2 2 3" xfId="60237" xr:uid="{00000000-0005-0000-0000-00007AEB0000}"/>
    <cellStyle name="Гиперссылка 4 2 3" xfId="60238" xr:uid="{00000000-0005-0000-0000-00007BEB0000}"/>
    <cellStyle name="Гиперссылка 4 2 4" xfId="60239" xr:uid="{00000000-0005-0000-0000-00007CEB0000}"/>
    <cellStyle name="Гиперссылка 4 3" xfId="60240" xr:uid="{00000000-0005-0000-0000-00007DEB0000}"/>
    <cellStyle name="Гиперссылка 4 3 2" xfId="60241" xr:uid="{00000000-0005-0000-0000-00007EEB0000}"/>
    <cellStyle name="Гиперссылка 4 3 2 2" xfId="60242" xr:uid="{00000000-0005-0000-0000-00007FEB0000}"/>
    <cellStyle name="Гиперссылка 4 3 2 3" xfId="60243" xr:uid="{00000000-0005-0000-0000-000080EB0000}"/>
    <cellStyle name="Гиперссылка 4 3 3" xfId="60244" xr:uid="{00000000-0005-0000-0000-000081EB0000}"/>
    <cellStyle name="Гиперссылка 4 3 4" xfId="60245" xr:uid="{00000000-0005-0000-0000-000082EB0000}"/>
    <cellStyle name="Гиперссылка 4 4" xfId="60246" xr:uid="{00000000-0005-0000-0000-000083EB0000}"/>
    <cellStyle name="Гиперссылка 4 4 2" xfId="60247" xr:uid="{00000000-0005-0000-0000-000084EB0000}"/>
    <cellStyle name="Гиперссылка 4 4 3" xfId="60248" xr:uid="{00000000-0005-0000-0000-000085EB0000}"/>
    <cellStyle name="Гиперссылка 4 5" xfId="60249" xr:uid="{00000000-0005-0000-0000-000086EB0000}"/>
    <cellStyle name="Гиперссылка 4 6" xfId="60250" xr:uid="{00000000-0005-0000-0000-000087EB0000}"/>
    <cellStyle name="Гиперссылка 5" xfId="60251" xr:uid="{00000000-0005-0000-0000-000088EB0000}"/>
    <cellStyle name="Гиперссылка 5 2" xfId="60252" xr:uid="{00000000-0005-0000-0000-000089EB0000}"/>
    <cellStyle name="Гиперссылка 5 2 2" xfId="60253" xr:uid="{00000000-0005-0000-0000-00008AEB0000}"/>
    <cellStyle name="Гиперссылка 5 2 2 2" xfId="60254" xr:uid="{00000000-0005-0000-0000-00008BEB0000}"/>
    <cellStyle name="Гиперссылка 5 2 2 3" xfId="60255" xr:uid="{00000000-0005-0000-0000-00008CEB0000}"/>
    <cellStyle name="Гиперссылка 5 2 3" xfId="60256" xr:uid="{00000000-0005-0000-0000-00008DEB0000}"/>
    <cellStyle name="Гиперссылка 5 2 4" xfId="60257" xr:uid="{00000000-0005-0000-0000-00008EEB0000}"/>
    <cellStyle name="Гиперссылка 5 3" xfId="60258" xr:uid="{00000000-0005-0000-0000-00008FEB0000}"/>
    <cellStyle name="Гиперссылка 5 3 2" xfId="60259" xr:uid="{00000000-0005-0000-0000-000090EB0000}"/>
    <cellStyle name="Гиперссылка 5 3 2 2" xfId="60260" xr:uid="{00000000-0005-0000-0000-000091EB0000}"/>
    <cellStyle name="Гиперссылка 5 3 2 3" xfId="60261" xr:uid="{00000000-0005-0000-0000-000092EB0000}"/>
    <cellStyle name="Гиперссылка 5 3 3" xfId="60262" xr:uid="{00000000-0005-0000-0000-000093EB0000}"/>
    <cellStyle name="Гиперссылка 5 3 4" xfId="60263" xr:uid="{00000000-0005-0000-0000-000094EB0000}"/>
    <cellStyle name="Гиперссылка 5 4" xfId="60264" xr:uid="{00000000-0005-0000-0000-000095EB0000}"/>
    <cellStyle name="Гиперссылка 5 4 2" xfId="60265" xr:uid="{00000000-0005-0000-0000-000096EB0000}"/>
    <cellStyle name="Гиперссылка 5 4 2 2" xfId="60266" xr:uid="{00000000-0005-0000-0000-000097EB0000}"/>
    <cellStyle name="Гиперссылка 5 4 2 3" xfId="60267" xr:uid="{00000000-0005-0000-0000-000098EB0000}"/>
    <cellStyle name="Гиперссылка 5 4 3" xfId="60268" xr:uid="{00000000-0005-0000-0000-000099EB0000}"/>
    <cellStyle name="Гиперссылка 5 4 4" xfId="60269" xr:uid="{00000000-0005-0000-0000-00009AEB0000}"/>
    <cellStyle name="Гиперссылка 5 5" xfId="60270" xr:uid="{00000000-0005-0000-0000-00009BEB0000}"/>
    <cellStyle name="Гиперссылка 5 5 2" xfId="60271" xr:uid="{00000000-0005-0000-0000-00009CEB0000}"/>
    <cellStyle name="Гиперссылка 5 5 3" xfId="60272" xr:uid="{00000000-0005-0000-0000-00009DEB0000}"/>
    <cellStyle name="Гиперссылка 5 6" xfId="60273" xr:uid="{00000000-0005-0000-0000-00009EEB0000}"/>
    <cellStyle name="Гиперссылка 5 7" xfId="60274" xr:uid="{00000000-0005-0000-0000-00009FEB0000}"/>
    <cellStyle name="Гиперссылка 6" xfId="60275" xr:uid="{00000000-0005-0000-0000-0000A0EB0000}"/>
    <cellStyle name="Гиперссылка 6 2" xfId="60276" xr:uid="{00000000-0005-0000-0000-0000A1EB0000}"/>
    <cellStyle name="Гиперссылка 6 2 2" xfId="60277" xr:uid="{00000000-0005-0000-0000-0000A2EB0000}"/>
    <cellStyle name="Гиперссылка 6 2 2 2" xfId="60278" xr:uid="{00000000-0005-0000-0000-0000A3EB0000}"/>
    <cellStyle name="Гиперссылка 6 2 2 3" xfId="60279" xr:uid="{00000000-0005-0000-0000-0000A4EB0000}"/>
    <cellStyle name="Гиперссылка 6 2 3" xfId="60280" xr:uid="{00000000-0005-0000-0000-0000A5EB0000}"/>
    <cellStyle name="Гиперссылка 6 2 4" xfId="60281" xr:uid="{00000000-0005-0000-0000-0000A6EB0000}"/>
    <cellStyle name="Гиперссылка 6 3" xfId="60282" xr:uid="{00000000-0005-0000-0000-0000A7EB0000}"/>
    <cellStyle name="Гиперссылка 6 3 2" xfId="60283" xr:uid="{00000000-0005-0000-0000-0000A8EB0000}"/>
    <cellStyle name="Гиперссылка 6 3 2 2" xfId="60284" xr:uid="{00000000-0005-0000-0000-0000A9EB0000}"/>
    <cellStyle name="Гиперссылка 6 3 2 3" xfId="60285" xr:uid="{00000000-0005-0000-0000-0000AAEB0000}"/>
    <cellStyle name="Гиперссылка 6 3 3" xfId="60286" xr:uid="{00000000-0005-0000-0000-0000ABEB0000}"/>
    <cellStyle name="Гиперссылка 6 3 4" xfId="60287" xr:uid="{00000000-0005-0000-0000-0000ACEB0000}"/>
    <cellStyle name="Гиперссылка 6 4" xfId="60288" xr:uid="{00000000-0005-0000-0000-0000ADEB0000}"/>
    <cellStyle name="Гиперссылка 6 4 2" xfId="60289" xr:uid="{00000000-0005-0000-0000-0000AEEB0000}"/>
    <cellStyle name="Гиперссылка 6 4 3" xfId="60290" xr:uid="{00000000-0005-0000-0000-0000AFEB0000}"/>
    <cellStyle name="Гиперссылка 6 5" xfId="60291" xr:uid="{00000000-0005-0000-0000-0000B0EB0000}"/>
    <cellStyle name="Гиперссылка 6 6" xfId="60292" xr:uid="{00000000-0005-0000-0000-0000B1EB0000}"/>
    <cellStyle name="Гиперссылка 7" xfId="60293" xr:uid="{00000000-0005-0000-0000-0000B2EB0000}"/>
    <cellStyle name="Гиперссылка 7 2" xfId="60294" xr:uid="{00000000-0005-0000-0000-0000B3EB0000}"/>
    <cellStyle name="Гиперссылка 7 2 2" xfId="60295" xr:uid="{00000000-0005-0000-0000-0000B4EB0000}"/>
    <cellStyle name="Гиперссылка 7 2 3" xfId="60296" xr:uid="{00000000-0005-0000-0000-0000B5EB0000}"/>
    <cellStyle name="Гиперссылка 7 3" xfId="60297" xr:uid="{00000000-0005-0000-0000-0000B6EB0000}"/>
    <cellStyle name="Гиперссылка 7 4" xfId="60298" xr:uid="{00000000-0005-0000-0000-0000B7EB0000}"/>
    <cellStyle name="Гиперссылка 8" xfId="60299" xr:uid="{00000000-0005-0000-0000-0000B8EB0000}"/>
    <cellStyle name="Гиперссылка 8 2" xfId="60300" xr:uid="{00000000-0005-0000-0000-0000B9EB0000}"/>
    <cellStyle name="Гиперссылка 8 2 2" xfId="60301" xr:uid="{00000000-0005-0000-0000-0000BAEB0000}"/>
    <cellStyle name="Гиперссылка 8 2 3" xfId="60302" xr:uid="{00000000-0005-0000-0000-0000BBEB0000}"/>
    <cellStyle name="Гиперссылка 8 3" xfId="60303" xr:uid="{00000000-0005-0000-0000-0000BCEB0000}"/>
    <cellStyle name="Гиперссылка 8 4" xfId="60304" xr:uid="{00000000-0005-0000-0000-0000BDEB0000}"/>
    <cellStyle name="Гиперссылка 9" xfId="60305" xr:uid="{00000000-0005-0000-0000-0000BEEB0000}"/>
    <cellStyle name="Гиперссылка 9 2" xfId="60306" xr:uid="{00000000-0005-0000-0000-0000BFEB0000}"/>
    <cellStyle name="Гиперссылка 9 2 2" xfId="60307" xr:uid="{00000000-0005-0000-0000-0000C0EB0000}"/>
    <cellStyle name="Гиперссылка 9 2 3" xfId="60308" xr:uid="{00000000-0005-0000-0000-0000C1EB0000}"/>
    <cellStyle name="Гиперссылка 9 3" xfId="60309" xr:uid="{00000000-0005-0000-0000-0000C2EB0000}"/>
    <cellStyle name="Гиперссылка 9 4" xfId="60310" xr:uid="{00000000-0005-0000-0000-0000C3EB0000}"/>
    <cellStyle name="Обычный_2++" xfId="60311" xr:uid="{00000000-0005-0000-0000-0000C4EB0000}"/>
    <cellStyle name="已访问的超链接" xfId="60312" xr:uid="{00000000-0005-0000-0000-0000C5EB0000}"/>
    <cellStyle name="已访问的超链接 10" xfId="60313" xr:uid="{00000000-0005-0000-0000-0000C6EB0000}"/>
    <cellStyle name="已访问的超链接 10 2" xfId="60314" xr:uid="{00000000-0005-0000-0000-0000C7EB0000}"/>
    <cellStyle name="已访问的超链接 10 3" xfId="60315" xr:uid="{00000000-0005-0000-0000-0000C8EB0000}"/>
    <cellStyle name="已访问的超链接 11" xfId="60316" xr:uid="{00000000-0005-0000-0000-0000C9EB0000}"/>
    <cellStyle name="已访问的超链接 11 2" xfId="60317" xr:uid="{00000000-0005-0000-0000-0000CAEB0000}"/>
    <cellStyle name="已访问的超链接 11 3" xfId="60318" xr:uid="{00000000-0005-0000-0000-0000CBEB0000}"/>
    <cellStyle name="已访问的超链接 12" xfId="60319" xr:uid="{00000000-0005-0000-0000-0000CCEB0000}"/>
    <cellStyle name="已访问的超链接 12 2" xfId="60320" xr:uid="{00000000-0005-0000-0000-0000CDEB0000}"/>
    <cellStyle name="已访问的超链接 12 3" xfId="60321" xr:uid="{00000000-0005-0000-0000-0000CEEB0000}"/>
    <cellStyle name="已访问的超链接 13" xfId="60322" xr:uid="{00000000-0005-0000-0000-0000CFEB0000}"/>
    <cellStyle name="已访问的超链接 2" xfId="60323" xr:uid="{00000000-0005-0000-0000-0000D0EB0000}"/>
    <cellStyle name="已访问的超链接 2 2" xfId="60324" xr:uid="{00000000-0005-0000-0000-0000D1EB0000}"/>
    <cellStyle name="已访问的超链接 2 2 2" xfId="60325" xr:uid="{00000000-0005-0000-0000-0000D2EB0000}"/>
    <cellStyle name="已访问的超链接 2 2 2 2" xfId="60326" xr:uid="{00000000-0005-0000-0000-0000D3EB0000}"/>
    <cellStyle name="已访问的超链接 2 2 2 3" xfId="60327" xr:uid="{00000000-0005-0000-0000-0000D4EB0000}"/>
    <cellStyle name="已访问的超链接 2 2 3" xfId="60328" xr:uid="{00000000-0005-0000-0000-0000D5EB0000}"/>
    <cellStyle name="已访问的超链接 2 2 4" xfId="60329" xr:uid="{00000000-0005-0000-0000-0000D6EB0000}"/>
    <cellStyle name="已访问的超链接 2 3" xfId="60330" xr:uid="{00000000-0005-0000-0000-0000D7EB0000}"/>
    <cellStyle name="已访问的超链接 2 3 2" xfId="60331" xr:uid="{00000000-0005-0000-0000-0000D8EB0000}"/>
    <cellStyle name="已访问的超链接 2 3 2 2" xfId="60332" xr:uid="{00000000-0005-0000-0000-0000D9EB0000}"/>
    <cellStyle name="已访问的超链接 2 3 2 3" xfId="60333" xr:uid="{00000000-0005-0000-0000-0000DAEB0000}"/>
    <cellStyle name="已访问的超链接 2 3 3" xfId="60334" xr:uid="{00000000-0005-0000-0000-0000DBEB0000}"/>
    <cellStyle name="已访问的超链接 2 3 4" xfId="60335" xr:uid="{00000000-0005-0000-0000-0000DCEB0000}"/>
    <cellStyle name="已访问的超链接 2 4" xfId="60336" xr:uid="{00000000-0005-0000-0000-0000DDEB0000}"/>
    <cellStyle name="已访问的超链接 2 4 2" xfId="60337" xr:uid="{00000000-0005-0000-0000-0000DEEB0000}"/>
    <cellStyle name="已访问的超链接 2 4 3" xfId="60338" xr:uid="{00000000-0005-0000-0000-0000DFEB0000}"/>
    <cellStyle name="已访问的超链接 2 5" xfId="60339" xr:uid="{00000000-0005-0000-0000-0000E0EB0000}"/>
    <cellStyle name="已访问的超链接 2 5 2" xfId="60340" xr:uid="{00000000-0005-0000-0000-0000E1EB0000}"/>
    <cellStyle name="已访问的超链接 2 5 3" xfId="60341" xr:uid="{00000000-0005-0000-0000-0000E2EB0000}"/>
    <cellStyle name="已访问的超链接 2 6" xfId="60342" xr:uid="{00000000-0005-0000-0000-0000E3EB0000}"/>
    <cellStyle name="已访问的超链接 2 7" xfId="60343" xr:uid="{00000000-0005-0000-0000-0000E4EB0000}"/>
    <cellStyle name="已访问的超链接 3" xfId="60344" xr:uid="{00000000-0005-0000-0000-0000E5EB0000}"/>
    <cellStyle name="已访问的超链接 3 2" xfId="60345" xr:uid="{00000000-0005-0000-0000-0000E6EB0000}"/>
    <cellStyle name="已访问的超链接 3 2 2" xfId="60346" xr:uid="{00000000-0005-0000-0000-0000E7EB0000}"/>
    <cellStyle name="已访问的超链接 3 2 2 2" xfId="60347" xr:uid="{00000000-0005-0000-0000-0000E8EB0000}"/>
    <cellStyle name="已访问的超链接 3 2 2 3" xfId="60348" xr:uid="{00000000-0005-0000-0000-0000E9EB0000}"/>
    <cellStyle name="已访问的超链接 3 2 3" xfId="60349" xr:uid="{00000000-0005-0000-0000-0000EAEB0000}"/>
    <cellStyle name="已访问的超链接 3 2 4" xfId="60350" xr:uid="{00000000-0005-0000-0000-0000EBEB0000}"/>
    <cellStyle name="已访问的超链接 3 3" xfId="60351" xr:uid="{00000000-0005-0000-0000-0000ECEB0000}"/>
    <cellStyle name="已访问的超链接 3 3 2" xfId="60352" xr:uid="{00000000-0005-0000-0000-0000EDEB0000}"/>
    <cellStyle name="已访问的超链接 3 3 2 2" xfId="60353" xr:uid="{00000000-0005-0000-0000-0000EEEB0000}"/>
    <cellStyle name="已访问的超链接 3 3 2 3" xfId="60354" xr:uid="{00000000-0005-0000-0000-0000EFEB0000}"/>
    <cellStyle name="已访问的超链接 3 3 3" xfId="60355" xr:uid="{00000000-0005-0000-0000-0000F0EB0000}"/>
    <cellStyle name="已访问的超链接 3 3 4" xfId="60356" xr:uid="{00000000-0005-0000-0000-0000F1EB0000}"/>
    <cellStyle name="已访问的超链接 3 4" xfId="60357" xr:uid="{00000000-0005-0000-0000-0000F2EB0000}"/>
    <cellStyle name="已访问的超链接 3 4 2" xfId="60358" xr:uid="{00000000-0005-0000-0000-0000F3EB0000}"/>
    <cellStyle name="已访问的超链接 3 4 3" xfId="60359" xr:uid="{00000000-0005-0000-0000-0000F4EB0000}"/>
    <cellStyle name="已访问的超链接 3 5" xfId="60360" xr:uid="{00000000-0005-0000-0000-0000F5EB0000}"/>
    <cellStyle name="已访问的超链接 3 6" xfId="60361" xr:uid="{00000000-0005-0000-0000-0000F6EB0000}"/>
    <cellStyle name="已访问的超链接 4" xfId="60362" xr:uid="{00000000-0005-0000-0000-0000F7EB0000}"/>
    <cellStyle name="已访问的超链接 4 2" xfId="60363" xr:uid="{00000000-0005-0000-0000-0000F8EB0000}"/>
    <cellStyle name="已访问的超链接 4 2 2" xfId="60364" xr:uid="{00000000-0005-0000-0000-0000F9EB0000}"/>
    <cellStyle name="已访问的超链接 4 2 2 2" xfId="60365" xr:uid="{00000000-0005-0000-0000-0000FAEB0000}"/>
    <cellStyle name="已访问的超链接 4 2 2 3" xfId="60366" xr:uid="{00000000-0005-0000-0000-0000FBEB0000}"/>
    <cellStyle name="已访问的超链接 4 2 3" xfId="60367" xr:uid="{00000000-0005-0000-0000-0000FCEB0000}"/>
    <cellStyle name="已访问的超链接 4 2 4" xfId="60368" xr:uid="{00000000-0005-0000-0000-0000FDEB0000}"/>
    <cellStyle name="已访问的超链接 4 3" xfId="60369" xr:uid="{00000000-0005-0000-0000-0000FEEB0000}"/>
    <cellStyle name="已访问的超链接 4 3 2" xfId="60370" xr:uid="{00000000-0005-0000-0000-0000FFEB0000}"/>
    <cellStyle name="已访问的超链接 4 3 2 2" xfId="60371" xr:uid="{00000000-0005-0000-0000-000000EC0000}"/>
    <cellStyle name="已访问的超链接 4 3 2 3" xfId="60372" xr:uid="{00000000-0005-0000-0000-000001EC0000}"/>
    <cellStyle name="已访问的超链接 4 3 3" xfId="60373" xr:uid="{00000000-0005-0000-0000-000002EC0000}"/>
    <cellStyle name="已访问的超链接 4 3 4" xfId="60374" xr:uid="{00000000-0005-0000-0000-000003EC0000}"/>
    <cellStyle name="已访问的超链接 4 4" xfId="60375" xr:uid="{00000000-0005-0000-0000-000004EC0000}"/>
    <cellStyle name="已访问的超链接 4 4 2" xfId="60376" xr:uid="{00000000-0005-0000-0000-000005EC0000}"/>
    <cellStyle name="已访问的超链接 4 4 3" xfId="60377" xr:uid="{00000000-0005-0000-0000-000006EC0000}"/>
    <cellStyle name="已访问的超链接 4 5" xfId="60378" xr:uid="{00000000-0005-0000-0000-000007EC0000}"/>
    <cellStyle name="已访问的超链接 4 6" xfId="60379" xr:uid="{00000000-0005-0000-0000-000008EC0000}"/>
    <cellStyle name="已访问的超链接 5" xfId="60380" xr:uid="{00000000-0005-0000-0000-000009EC0000}"/>
    <cellStyle name="已访问的超链接 5 2" xfId="60381" xr:uid="{00000000-0005-0000-0000-00000AEC0000}"/>
    <cellStyle name="已访问的超链接 5 2 2" xfId="60382" xr:uid="{00000000-0005-0000-0000-00000BEC0000}"/>
    <cellStyle name="已访问的超链接 5 2 2 2" xfId="60383" xr:uid="{00000000-0005-0000-0000-00000CEC0000}"/>
    <cellStyle name="已访问的超链接 5 2 2 3" xfId="60384" xr:uid="{00000000-0005-0000-0000-00000DEC0000}"/>
    <cellStyle name="已访问的超链接 5 2 3" xfId="60385" xr:uid="{00000000-0005-0000-0000-00000EEC0000}"/>
    <cellStyle name="已访问的超链接 5 2 4" xfId="60386" xr:uid="{00000000-0005-0000-0000-00000FEC0000}"/>
    <cellStyle name="已访问的超链接 5 3" xfId="60387" xr:uid="{00000000-0005-0000-0000-000010EC0000}"/>
    <cellStyle name="已访问的超链接 5 3 2" xfId="60388" xr:uid="{00000000-0005-0000-0000-000011EC0000}"/>
    <cellStyle name="已访问的超链接 5 3 2 2" xfId="60389" xr:uid="{00000000-0005-0000-0000-000012EC0000}"/>
    <cellStyle name="已访问的超链接 5 3 2 3" xfId="60390" xr:uid="{00000000-0005-0000-0000-000013EC0000}"/>
    <cellStyle name="已访问的超链接 5 3 3" xfId="60391" xr:uid="{00000000-0005-0000-0000-000014EC0000}"/>
    <cellStyle name="已访问的超链接 5 3 4" xfId="60392" xr:uid="{00000000-0005-0000-0000-000015EC0000}"/>
    <cellStyle name="已访问的超链接 5 4" xfId="60393" xr:uid="{00000000-0005-0000-0000-000016EC0000}"/>
    <cellStyle name="已访问的超链接 5 4 2" xfId="60394" xr:uid="{00000000-0005-0000-0000-000017EC0000}"/>
    <cellStyle name="已访问的超链接 5 4 2 2" xfId="60395" xr:uid="{00000000-0005-0000-0000-000018EC0000}"/>
    <cellStyle name="已访问的超链接 5 4 2 3" xfId="60396" xr:uid="{00000000-0005-0000-0000-000019EC0000}"/>
    <cellStyle name="已访问的超链接 5 4 3" xfId="60397" xr:uid="{00000000-0005-0000-0000-00001AEC0000}"/>
    <cellStyle name="已访问的超链接 5 4 4" xfId="60398" xr:uid="{00000000-0005-0000-0000-00001BEC0000}"/>
    <cellStyle name="已访问的超链接 5 5" xfId="60399" xr:uid="{00000000-0005-0000-0000-00001CEC0000}"/>
    <cellStyle name="已访问的超链接 5 5 2" xfId="60400" xr:uid="{00000000-0005-0000-0000-00001DEC0000}"/>
    <cellStyle name="已访问的超链接 5 5 3" xfId="60401" xr:uid="{00000000-0005-0000-0000-00001EEC0000}"/>
    <cellStyle name="已访问的超链接 5 6" xfId="60402" xr:uid="{00000000-0005-0000-0000-00001FEC0000}"/>
    <cellStyle name="已访问的超链接 5 7" xfId="60403" xr:uid="{00000000-0005-0000-0000-000020EC0000}"/>
    <cellStyle name="已访问的超链接 6" xfId="60404" xr:uid="{00000000-0005-0000-0000-000021EC0000}"/>
    <cellStyle name="已访问的超链接 6 2" xfId="60405" xr:uid="{00000000-0005-0000-0000-000022EC0000}"/>
    <cellStyle name="已访问的超链接 6 2 2" xfId="60406" xr:uid="{00000000-0005-0000-0000-000023EC0000}"/>
    <cellStyle name="已访问的超链接 6 2 2 2" xfId="60407" xr:uid="{00000000-0005-0000-0000-000024EC0000}"/>
    <cellStyle name="已访问的超链接 6 2 2 3" xfId="60408" xr:uid="{00000000-0005-0000-0000-000025EC0000}"/>
    <cellStyle name="已访问的超链接 6 2 3" xfId="60409" xr:uid="{00000000-0005-0000-0000-000026EC0000}"/>
    <cellStyle name="已访问的超链接 6 2 4" xfId="60410" xr:uid="{00000000-0005-0000-0000-000027EC0000}"/>
    <cellStyle name="已访问的超链接 6 3" xfId="60411" xr:uid="{00000000-0005-0000-0000-000028EC0000}"/>
    <cellStyle name="已访问的超链接 6 3 2" xfId="60412" xr:uid="{00000000-0005-0000-0000-000029EC0000}"/>
    <cellStyle name="已访问的超链接 6 3 2 2" xfId="60413" xr:uid="{00000000-0005-0000-0000-00002AEC0000}"/>
    <cellStyle name="已访问的超链接 6 3 2 3" xfId="60414" xr:uid="{00000000-0005-0000-0000-00002BEC0000}"/>
    <cellStyle name="已访问的超链接 6 3 3" xfId="60415" xr:uid="{00000000-0005-0000-0000-00002CEC0000}"/>
    <cellStyle name="已访问的超链接 6 3 4" xfId="60416" xr:uid="{00000000-0005-0000-0000-00002DEC0000}"/>
    <cellStyle name="已访问的超链接 6 4" xfId="60417" xr:uid="{00000000-0005-0000-0000-00002EEC0000}"/>
    <cellStyle name="已访问的超链接 6 4 2" xfId="60418" xr:uid="{00000000-0005-0000-0000-00002FEC0000}"/>
    <cellStyle name="已访问的超链接 6 4 3" xfId="60419" xr:uid="{00000000-0005-0000-0000-000030EC0000}"/>
    <cellStyle name="已访问的超链接 6 5" xfId="60420" xr:uid="{00000000-0005-0000-0000-000031EC0000}"/>
    <cellStyle name="已访问的超链接 6 6" xfId="60421" xr:uid="{00000000-0005-0000-0000-000032EC0000}"/>
    <cellStyle name="已访问的超链接 7" xfId="60422" xr:uid="{00000000-0005-0000-0000-000033EC0000}"/>
    <cellStyle name="已访问的超链接 7 2" xfId="60423" xr:uid="{00000000-0005-0000-0000-000034EC0000}"/>
    <cellStyle name="已访问的超链接 7 2 2" xfId="60424" xr:uid="{00000000-0005-0000-0000-000035EC0000}"/>
    <cellStyle name="已访问的超链接 7 2 3" xfId="60425" xr:uid="{00000000-0005-0000-0000-000036EC0000}"/>
    <cellStyle name="已访问的超链接 7 3" xfId="60426" xr:uid="{00000000-0005-0000-0000-000037EC0000}"/>
    <cellStyle name="已访问的超链接 7 4" xfId="60427" xr:uid="{00000000-0005-0000-0000-000038EC0000}"/>
    <cellStyle name="已访问的超链接 8" xfId="60428" xr:uid="{00000000-0005-0000-0000-000039EC0000}"/>
    <cellStyle name="已访问的超链接 8 2" xfId="60429" xr:uid="{00000000-0005-0000-0000-00003AEC0000}"/>
    <cellStyle name="已访问的超链接 8 2 2" xfId="60430" xr:uid="{00000000-0005-0000-0000-00003BEC0000}"/>
    <cellStyle name="已访问的超链接 8 2 3" xfId="60431" xr:uid="{00000000-0005-0000-0000-00003CEC0000}"/>
    <cellStyle name="已访问的超链接 8 3" xfId="60432" xr:uid="{00000000-0005-0000-0000-00003DEC0000}"/>
    <cellStyle name="已访问的超链接 8 4" xfId="60433" xr:uid="{00000000-0005-0000-0000-00003EEC0000}"/>
    <cellStyle name="已访问的超链接 9" xfId="60434" xr:uid="{00000000-0005-0000-0000-00003FEC0000}"/>
    <cellStyle name="已访问的超链接 9 2" xfId="60435" xr:uid="{00000000-0005-0000-0000-000040EC0000}"/>
    <cellStyle name="已访问的超链接 9 2 2" xfId="60436" xr:uid="{00000000-0005-0000-0000-000041EC0000}"/>
    <cellStyle name="已访问的超链接 9 2 3" xfId="60437" xr:uid="{00000000-0005-0000-0000-000042EC0000}"/>
    <cellStyle name="已访问的超链接 9 3" xfId="60438" xr:uid="{00000000-0005-0000-0000-000043EC0000}"/>
    <cellStyle name="已访问的超链接 9 4" xfId="60439" xr:uid="{00000000-0005-0000-0000-000044EC0000}"/>
  </cellStyles>
  <dxfs count="0"/>
  <tableStyles count="0" defaultTableStyle="TableStyleMedium9"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a:extLst>
            <a:ext uri="{FF2B5EF4-FFF2-40B4-BE49-F238E27FC236}">
              <a16:creationId xmlns:a16="http://schemas.microsoft.com/office/drawing/2014/main" id="{00000000-0008-0000-06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a:extLst>
            <a:ext uri="{FF2B5EF4-FFF2-40B4-BE49-F238E27FC236}">
              <a16:creationId xmlns:a16="http://schemas.microsoft.com/office/drawing/2014/main" id="{00000000-0008-0000-06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00000000-0008-0000-07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00000000-0008-0000-07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00000000-0008-0000-07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00000000-0008-0000-07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07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31379160" y="294665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macro="">
      <xdr:nvCxnSpPr>
        <xdr:cNvPr id="3" name="Straight Arrow Connector 2">
          <a:extLst>
            <a:ext uri="{FF2B5EF4-FFF2-40B4-BE49-F238E27FC236}">
              <a16:creationId xmlns:a16="http://schemas.microsoft.com/office/drawing/2014/main" id="{00000000-0008-0000-1000-000003000000}"/>
            </a:ext>
          </a:extLst>
        </xdr:cNvPr>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0000000-0008-0000-15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00000000-0008-0000-15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00000000-0008-0000-15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00000000-0008-0000-15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5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00000000-0008-0000-15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00000000-0008-0000-15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00000000-0008-0000-16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6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6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00000000-0008-0000-16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00000000-0008-0000-16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6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00000000-0008-0000-16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6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00000000-0008-0000-16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B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944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B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4876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079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B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623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B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7896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B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0438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00000000-0008-0000-1E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00000000-0008-0000-1E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00000000-0008-0000-1E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E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E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E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00000000-0008-0000-20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20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20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20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20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20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00000000-0008-0000-23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00000000-0008-0000-23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00000000-0008-0000-23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00000000-0008-0000-2300-00000C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00000000-0008-0000-23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
      <sheetName val="RSD"/>
      <sheetName val="COM"/>
      <sheetName val="NOUSE TRA2"/>
      <sheetName val="PRIorSUP_VACANT"/>
      <sheetName val="ELC_DEFINED_IN_OTHERS"/>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2.0724659037165499E-2</v>
          </cell>
          <cell r="B6">
            <v>2.16934658061337E-2</v>
          </cell>
          <cell r="C6">
            <v>2.1393493175585799E-2</v>
          </cell>
          <cell r="D6">
            <v>2.33000948138204E-2</v>
          </cell>
        </row>
        <row r="8">
          <cell r="A8">
            <v>2.0606913950845501E-2</v>
          </cell>
          <cell r="B8">
            <v>2.1091629448540899E-2</v>
          </cell>
          <cell r="C8">
            <v>2.1029674486329999E-2</v>
          </cell>
          <cell r="D8">
            <v>2.2949279837092901E-2</v>
          </cell>
        </row>
        <row r="10">
          <cell r="A10">
            <v>1.99087438710615E-2</v>
          </cell>
          <cell r="B10">
            <v>2.0288554911757399E-2</v>
          </cell>
          <cell r="C10">
            <v>2.01116701113584E-2</v>
          </cell>
          <cell r="D10">
            <v>2.2222380945545701E-2</v>
          </cell>
        </row>
        <row r="12">
          <cell r="A12">
            <v>1.9131142691048E-2</v>
          </cell>
          <cell r="B12">
            <v>1.9232236416978299E-2</v>
          </cell>
          <cell r="C12">
            <v>1.9209922204757798E-2</v>
          </cell>
          <cell r="D12">
            <v>2.12585220509218E-2</v>
          </cell>
        </row>
        <row r="14">
          <cell r="A14">
            <v>1.8830899452683101E-2</v>
          </cell>
          <cell r="B14">
            <v>1.8748507011425102E-2</v>
          </cell>
          <cell r="C14">
            <v>1.8841834190356999E-2</v>
          </cell>
          <cell r="D14">
            <v>2.07811308875425E-2</v>
          </cell>
        </row>
        <row r="16">
          <cell r="A16">
            <v>1.8892209620715399E-2</v>
          </cell>
          <cell r="B16">
            <v>1.8678047240008398E-2</v>
          </cell>
          <cell r="C16">
            <v>1.8935669933152901E-2</v>
          </cell>
          <cell r="D16">
            <v>2.0724743126449299E-2</v>
          </cell>
        </row>
        <row r="18">
          <cell r="A18">
            <v>1.9735672875253098E-2</v>
          </cell>
          <cell r="B18">
            <v>1.9354324184005699E-2</v>
          </cell>
          <cell r="C18">
            <v>1.98847069007047E-2</v>
          </cell>
          <cell r="D18">
            <v>2.13134263086159E-2</v>
          </cell>
        </row>
        <row r="20">
          <cell r="A20">
            <v>2.0535190266484399E-2</v>
          </cell>
          <cell r="B20">
            <v>2.04723701496402E-2</v>
          </cell>
          <cell r="C20">
            <v>2.0838990619720801E-2</v>
          </cell>
          <cell r="D20">
            <v>2.2469105630351701E-2</v>
          </cell>
        </row>
        <row r="22">
          <cell r="A22">
            <v>2.0896719862378399E-2</v>
          </cell>
          <cell r="B22">
            <v>2.1278922422277999E-2</v>
          </cell>
          <cell r="C22">
            <v>2.11595818818846E-2</v>
          </cell>
          <cell r="D22">
            <v>2.28058793544892E-2</v>
          </cell>
        </row>
        <row r="24">
          <cell r="A24">
            <v>2.0865770170115702E-2</v>
          </cell>
          <cell r="B24">
            <v>2.1738834728832701E-2</v>
          </cell>
          <cell r="C24">
            <v>2.12246785407572E-2</v>
          </cell>
          <cell r="D24">
            <v>2.2833551053567502E-2</v>
          </cell>
        </row>
        <row r="26">
          <cell r="A26">
            <v>2.08182800695852E-2</v>
          </cell>
          <cell r="B26">
            <v>2.1955425621837402E-2</v>
          </cell>
          <cell r="C26">
            <v>2.1196759693815001E-2</v>
          </cell>
          <cell r="D26">
            <v>2.2715455782190402E-2</v>
          </cell>
        </row>
        <row r="28">
          <cell r="A28">
            <v>2.09309345114678E-2</v>
          </cell>
          <cell r="B28">
            <v>2.2121564224819298E-2</v>
          </cell>
          <cell r="C28">
            <v>2.13786036359911E-2</v>
          </cell>
          <cell r="D28">
            <v>2.2889826289936899E-2</v>
          </cell>
        </row>
        <row r="39">
          <cell r="A39">
            <v>2.15588607712188E-2</v>
          </cell>
          <cell r="B39">
            <v>2.0811553801597001E-2</v>
          </cell>
          <cell r="C39">
            <v>2.2537708837248201E-2</v>
          </cell>
          <cell r="D39">
            <v>2.6977531248366202E-2</v>
          </cell>
        </row>
        <row r="41">
          <cell r="A41">
            <v>2.1716461727874999E-2</v>
          </cell>
          <cell r="B41">
            <v>2.01796299239725E-2</v>
          </cell>
          <cell r="C41">
            <v>2.2471121655479001E-2</v>
          </cell>
          <cell r="D41">
            <v>2.6652958693426002E-2</v>
          </cell>
        </row>
        <row r="43">
          <cell r="A43">
            <v>2.10410330240004E-2</v>
          </cell>
          <cell r="B43">
            <v>1.9614839522066298E-2</v>
          </cell>
          <cell r="C43">
            <v>2.0924688349934099E-2</v>
          </cell>
          <cell r="D43">
            <v>2.4917071568632501E-2</v>
          </cell>
        </row>
        <row r="45">
          <cell r="A45">
            <v>1.8623642385664298E-2</v>
          </cell>
          <cell r="B45">
            <v>1.7278998108464401E-2</v>
          </cell>
          <cell r="C45">
            <v>1.8408075869719199E-2</v>
          </cell>
          <cell r="D45">
            <v>2.2314948777941799E-2</v>
          </cell>
        </row>
        <row r="47">
          <cell r="A47">
            <v>1.7156934758240101E-2</v>
          </cell>
          <cell r="B47">
            <v>1.5588699261442299E-2</v>
          </cell>
          <cell r="C47">
            <v>1.69703204195258E-2</v>
          </cell>
          <cell r="D47">
            <v>2.06945793819697E-2</v>
          </cell>
        </row>
        <row r="49">
          <cell r="A49">
            <v>1.6996069788382001E-2</v>
          </cell>
          <cell r="B49">
            <v>1.50973156957682E-2</v>
          </cell>
          <cell r="C49">
            <v>1.66723480117681E-2</v>
          </cell>
          <cell r="D49">
            <v>2.0337356222063702E-2</v>
          </cell>
        </row>
        <row r="51">
          <cell r="A51">
            <v>1.8190021942149099E-2</v>
          </cell>
          <cell r="B51">
            <v>1.5716271906291199E-2</v>
          </cell>
          <cell r="C51">
            <v>1.7899394766943098E-2</v>
          </cell>
          <cell r="D51">
            <v>2.15779233299048E-2</v>
          </cell>
        </row>
        <row r="53">
          <cell r="A53">
            <v>2.09674919745702E-2</v>
          </cell>
          <cell r="B53">
            <v>1.81694864820914E-2</v>
          </cell>
          <cell r="C53">
            <v>2.07530234250215E-2</v>
          </cell>
          <cell r="D53">
            <v>2.4437223084675701E-2</v>
          </cell>
        </row>
        <row r="55">
          <cell r="A55">
            <v>2.1896382103851399E-2</v>
          </cell>
          <cell r="B55">
            <v>1.9938803009038799E-2</v>
          </cell>
          <cell r="C55">
            <v>2.1834856434323001E-2</v>
          </cell>
          <cell r="D55">
            <v>2.5705527690156701E-2</v>
          </cell>
        </row>
        <row r="57">
          <cell r="A57">
            <v>2.17155355129377E-2</v>
          </cell>
          <cell r="B57">
            <v>2.0595183179265401E-2</v>
          </cell>
          <cell r="C57">
            <v>2.1851663341138701E-2</v>
          </cell>
          <cell r="D57">
            <v>2.5592794365341599E-2</v>
          </cell>
        </row>
        <row r="59">
          <cell r="A59">
            <v>2.12535167287306E-2</v>
          </cell>
          <cell r="B59">
            <v>2.0727377887735401E-2</v>
          </cell>
          <cell r="C59">
            <v>2.15704297529681E-2</v>
          </cell>
          <cell r="D59">
            <v>2.51280963570105E-2</v>
          </cell>
        </row>
        <row r="61">
          <cell r="A61">
            <v>2.1019278776313498E-2</v>
          </cell>
          <cell r="B61">
            <v>2.0715755098724298E-2</v>
          </cell>
          <cell r="C61">
            <v>2.1709141168517701E-2</v>
          </cell>
          <cell r="D61">
            <v>2.54920738775338E-2</v>
          </cell>
        </row>
        <row r="68">
          <cell r="A68">
            <v>2.1114941725154501E-2</v>
          </cell>
          <cell r="B68">
            <v>1.7447761885412302E-2</v>
          </cell>
          <cell r="C68">
            <v>1.8990015108719401E-2</v>
          </cell>
          <cell r="D68">
            <v>2.7052832396289E-2</v>
          </cell>
        </row>
        <row r="70">
          <cell r="A70">
            <v>1.9269377650939001E-2</v>
          </cell>
          <cell r="B70">
            <v>1.5245791875989701E-2</v>
          </cell>
          <cell r="C70">
            <v>1.6657232708453401E-2</v>
          </cell>
          <cell r="D70">
            <v>2.5013577036882999E-2</v>
          </cell>
        </row>
        <row r="72">
          <cell r="A72">
            <v>1.85538915735157E-2</v>
          </cell>
          <cell r="B72">
            <v>1.40147850596432E-2</v>
          </cell>
          <cell r="C72">
            <v>1.58290452354489E-2</v>
          </cell>
          <cell r="D72">
            <v>2.3696203770169001E-2</v>
          </cell>
        </row>
        <row r="74">
          <cell r="A74">
            <v>1.8803352118699601E-2</v>
          </cell>
          <cell r="B74">
            <v>1.38604432096002E-2</v>
          </cell>
          <cell r="C74">
            <v>1.5902462124874499E-2</v>
          </cell>
          <cell r="D74">
            <v>2.3554467401049699E-2</v>
          </cell>
        </row>
        <row r="76">
          <cell r="A76">
            <v>2.0275784295644899E-2</v>
          </cell>
          <cell r="B76">
            <v>1.47551071793505E-2</v>
          </cell>
          <cell r="C76">
            <v>1.7105236665912599E-2</v>
          </cell>
          <cell r="D76">
            <v>2.4300205766701801E-2</v>
          </cell>
        </row>
        <row r="78">
          <cell r="A78">
            <v>2.2672709406807202E-2</v>
          </cell>
          <cell r="B78">
            <v>1.7186661643030201E-2</v>
          </cell>
          <cell r="C78">
            <v>1.98225161188549E-2</v>
          </cell>
          <cell r="D78">
            <v>2.6960606459662698E-2</v>
          </cell>
        </row>
        <row r="80">
          <cell r="A80">
            <v>2.27084613240583E-2</v>
          </cell>
          <cell r="B80">
            <v>1.8532966353609601E-2</v>
          </cell>
          <cell r="C80">
            <v>2.05767152130325E-2</v>
          </cell>
          <cell r="D80">
            <v>2.8194153221252599E-2</v>
          </cell>
        </row>
        <row r="82">
          <cell r="A82">
            <v>2.2052829918983601E-2</v>
          </cell>
          <cell r="B82">
            <v>1.8944606533826298E-2</v>
          </cell>
          <cell r="C82">
            <v>2.0134412075970901E-2</v>
          </cell>
          <cell r="D82">
            <v>2.77591077183275E-2</v>
          </cell>
        </row>
        <row r="84">
          <cell r="A84">
            <v>2.1192518819202099E-2</v>
          </cell>
          <cell r="B84">
            <v>1.8793864020136601E-2</v>
          </cell>
          <cell r="C84">
            <v>1.9900470527555999E-2</v>
          </cell>
          <cell r="D84">
            <v>2.7022500142114401E-2</v>
          </cell>
        </row>
        <row r="86">
          <cell r="A86">
            <v>2.1134468356732401E-2</v>
          </cell>
          <cell r="B86">
            <v>1.8929321241404399E-2</v>
          </cell>
          <cell r="C86">
            <v>2.0107856361089999E-2</v>
          </cell>
          <cell r="D86">
            <v>2.67517944660614E-2</v>
          </cell>
        </row>
        <row r="88">
          <cell r="A88">
            <v>2.1601590955728701E-2</v>
          </cell>
          <cell r="B88">
            <v>1.9094689273807398E-2</v>
          </cell>
          <cell r="C88">
            <v>2.0969036728827498E-2</v>
          </cell>
          <cell r="D88">
            <v>2.8393351379152599E-2</v>
          </cell>
        </row>
        <row r="90">
          <cell r="A90">
            <v>2.17726786365968E-2</v>
          </cell>
          <cell r="B90">
            <v>1.8346618081740301E-2</v>
          </cell>
          <cell r="C90">
            <v>2.0691198572281501E-2</v>
          </cell>
          <cell r="D90">
            <v>2.8309781661700801E-2</v>
          </cell>
        </row>
      </sheetData>
      <sheetData sheetId="6">
        <row r="7">
          <cell r="B7">
            <v>2.1100281615679801E-2</v>
          </cell>
          <cell r="F7">
            <v>2.16553453978117E-2</v>
          </cell>
          <cell r="J7">
            <v>2.0447601147048199E-2</v>
          </cell>
        </row>
        <row r="8">
          <cell r="B8">
            <v>2.02044634746338E-2</v>
          </cell>
          <cell r="F8">
            <v>1.9761792817229899E-2</v>
          </cell>
          <cell r="J8">
            <v>1.9667771226279902E-2</v>
          </cell>
        </row>
        <row r="9">
          <cell r="B9">
            <v>1.9159866676335801E-2</v>
          </cell>
          <cell r="F9">
            <v>1.7601494690120401E-2</v>
          </cell>
          <cell r="J9">
            <v>1.8694170222981001E-2</v>
          </cell>
        </row>
        <row r="10">
          <cell r="B10">
            <v>1.8319027581294899E-2</v>
          </cell>
          <cell r="F10">
            <v>1.6744293447780698E-2</v>
          </cell>
          <cell r="J10">
            <v>1.8292707263281801E-2</v>
          </cell>
        </row>
        <row r="11">
          <cell r="B11">
            <v>1.8367232972075199E-2</v>
          </cell>
          <cell r="F11">
            <v>1.6887841722384601E-2</v>
          </cell>
          <cell r="J11">
            <v>1.8684704631423101E-2</v>
          </cell>
        </row>
        <row r="12">
          <cell r="B12">
            <v>1.9516123374229401E-2</v>
          </cell>
          <cell r="F12">
            <v>1.8742267418083301E-2</v>
          </cell>
          <cell r="J12">
            <v>2.0277360637159399E-2</v>
          </cell>
        </row>
        <row r="13">
          <cell r="B13">
            <v>2.0392977411634601E-2</v>
          </cell>
          <cell r="F13">
            <v>2.03766512243404E-2</v>
          </cell>
          <cell r="J13">
            <v>2.0954079692371799E-2</v>
          </cell>
        </row>
        <row r="14">
          <cell r="B14">
            <v>2.1041702332658799E-2</v>
          </cell>
          <cell r="F14">
            <v>2.0778238730769099E-2</v>
          </cell>
          <cell r="J14">
            <v>2.0874760772486501E-2</v>
          </cell>
        </row>
        <row r="15">
          <cell r="B15">
            <v>2.1031470252881299E-2</v>
          </cell>
          <cell r="F15">
            <v>2.0691900759336499E-2</v>
          </cell>
          <cell r="J15">
            <v>2.0479829719638399E-2</v>
          </cell>
        </row>
        <row r="16">
          <cell r="B16">
            <v>2.0772466684862202E-2</v>
          </cell>
          <cell r="F16">
            <v>2.0434688956400601E-2</v>
          </cell>
          <cell r="J16">
            <v>1.9711870428124601E-2</v>
          </cell>
        </row>
        <row r="17">
          <cell r="B17">
            <v>2.0871709048996399E-2</v>
          </cell>
          <cell r="F17">
            <v>2.08022312711157E-2</v>
          </cell>
          <cell r="J17">
            <v>1.98829262198221E-2</v>
          </cell>
        </row>
        <row r="18">
          <cell r="B18">
            <v>2.1048829860768201E-2</v>
          </cell>
          <cell r="F18">
            <v>2.11656433177729E-2</v>
          </cell>
          <cell r="J18">
            <v>2.0355614061689901E-2</v>
          </cell>
        </row>
        <row r="19">
          <cell r="B19">
            <v>2.0289589930703698E-2</v>
          </cell>
          <cell r="F19">
            <v>2.3539997538016201E-2</v>
          </cell>
          <cell r="J19">
            <v>1.7955170622359101E-2</v>
          </cell>
        </row>
        <row r="20">
          <cell r="B20">
            <v>1.88706568826577E-2</v>
          </cell>
          <cell r="F20">
            <v>2.1308543326801599E-2</v>
          </cell>
          <cell r="J20">
            <v>1.6527689837983899E-2</v>
          </cell>
        </row>
        <row r="21">
          <cell r="B21">
            <v>1.7500502969476001E-2</v>
          </cell>
          <cell r="F21">
            <v>1.8479363931276301E-2</v>
          </cell>
          <cell r="J21">
            <v>1.51049714226367E-2</v>
          </cell>
        </row>
        <row r="22">
          <cell r="B22">
            <v>1.6421193779789001E-2</v>
          </cell>
          <cell r="F22">
            <v>1.71996217128879E-2</v>
          </cell>
          <cell r="J22">
            <v>1.4534669451014301E-2</v>
          </cell>
        </row>
        <row r="23">
          <cell r="B23">
            <v>1.6139842957734501E-2</v>
          </cell>
          <cell r="F23">
            <v>1.7030245273226999E-2</v>
          </cell>
          <cell r="J23">
            <v>1.45766560632275E-2</v>
          </cell>
        </row>
        <row r="24">
          <cell r="B24">
            <v>1.71295457469424E-2</v>
          </cell>
          <cell r="F24">
            <v>1.8714885138756202E-2</v>
          </cell>
          <cell r="J24">
            <v>1.59708190171488E-2</v>
          </cell>
        </row>
        <row r="25">
          <cell r="B25">
            <v>1.8490958581669801E-2</v>
          </cell>
          <cell r="F25">
            <v>2.13435574080405E-2</v>
          </cell>
          <cell r="J25">
            <v>1.7507673056401999E-2</v>
          </cell>
        </row>
        <row r="26">
          <cell r="B26">
            <v>1.9740368004095999E-2</v>
          </cell>
          <cell r="F26">
            <v>2.2952067498314001E-2</v>
          </cell>
          <cell r="J26">
            <v>1.8163309356608301E-2</v>
          </cell>
        </row>
        <row r="27">
          <cell r="B27">
            <v>2.0420539746597698E-2</v>
          </cell>
          <cell r="F27">
            <v>2.3710445910745798E-2</v>
          </cell>
          <cell r="J27">
            <v>1.8380663370789301E-2</v>
          </cell>
        </row>
        <row r="28">
          <cell r="B28">
            <v>2.06910653610991E-2</v>
          </cell>
          <cell r="F28">
            <v>2.39937611707896E-2</v>
          </cell>
          <cell r="J28">
            <v>1.81982264852034E-2</v>
          </cell>
        </row>
        <row r="29">
          <cell r="B29">
            <v>2.0963163706567398E-2</v>
          </cell>
          <cell r="F29">
            <v>2.4474825275343101E-2</v>
          </cell>
          <cell r="J29">
            <v>1.8563500474113599E-2</v>
          </cell>
        </row>
        <row r="30">
          <cell r="B30">
            <v>2.0777824886440002E-2</v>
          </cell>
          <cell r="F30">
            <v>2.4137396684056199E-2</v>
          </cell>
          <cell r="J30">
            <v>1.8567790342859901E-2</v>
          </cell>
        </row>
        <row r="31">
          <cell r="B31">
            <v>2.0828129338260001E-2</v>
          </cell>
          <cell r="F31">
            <v>2.2215848571404202E-2</v>
          </cell>
          <cell r="J31">
            <v>1.9003580998342401E-2</v>
          </cell>
        </row>
        <row r="32">
          <cell r="B32">
            <v>1.96922594663782E-2</v>
          </cell>
          <cell r="F32">
            <v>2.00672016482474E-2</v>
          </cell>
          <cell r="J32">
            <v>1.8236066833381099E-2</v>
          </cell>
        </row>
        <row r="33">
          <cell r="B33">
            <v>1.85404013701219E-2</v>
          </cell>
          <cell r="F33">
            <v>1.7787724329452501E-2</v>
          </cell>
          <cell r="J33">
            <v>1.80488788244157E-2</v>
          </cell>
        </row>
        <row r="34">
          <cell r="B34">
            <v>1.75903530927638E-2</v>
          </cell>
          <cell r="F34">
            <v>1.6594507840248698E-2</v>
          </cell>
          <cell r="J34">
            <v>1.78367974242188E-2</v>
          </cell>
        </row>
        <row r="35">
          <cell r="B35">
            <v>1.7469867163884701E-2</v>
          </cell>
          <cell r="F35">
            <v>1.6512257912117301E-2</v>
          </cell>
          <cell r="J35">
            <v>1.79196866315109E-2</v>
          </cell>
        </row>
        <row r="36">
          <cell r="B36">
            <v>1.8548115811417298E-2</v>
          </cell>
          <cell r="F36">
            <v>1.82536626877173E-2</v>
          </cell>
          <cell r="J36">
            <v>1.90563823055931E-2</v>
          </cell>
        </row>
        <row r="37">
          <cell r="B37">
            <v>1.97346377775574E-2</v>
          </cell>
          <cell r="F37">
            <v>2.0262699404647901E-2</v>
          </cell>
          <cell r="J37">
            <v>2.0049672602458601E-2</v>
          </cell>
        </row>
        <row r="38">
          <cell r="B38">
            <v>2.0621254467741299E-2</v>
          </cell>
          <cell r="F38">
            <v>2.1172817979268701E-2</v>
          </cell>
          <cell r="J38">
            <v>2.0207028238724601E-2</v>
          </cell>
        </row>
        <row r="39">
          <cell r="B39">
            <v>2.0861762903381698E-2</v>
          </cell>
          <cell r="F39">
            <v>2.13427940914599E-2</v>
          </cell>
          <cell r="J39">
            <v>2.0071111581684901E-2</v>
          </cell>
        </row>
        <row r="40">
          <cell r="B40">
            <v>2.0787222764254099E-2</v>
          </cell>
          <cell r="F40">
            <v>2.1302546509600999E-2</v>
          </cell>
          <cell r="J40">
            <v>1.94493690686834E-2</v>
          </cell>
        </row>
        <row r="41">
          <cell r="B41">
            <v>2.0999926566056201E-2</v>
          </cell>
          <cell r="F41">
            <v>2.17291485724036E-2</v>
          </cell>
          <cell r="J41">
            <v>1.95342580822668E-2</v>
          </cell>
        </row>
        <row r="42">
          <cell r="B42">
            <v>2.12075715419054E-2</v>
          </cell>
          <cell r="F42">
            <v>2.2554595860836201E-2</v>
          </cell>
          <cell r="J42">
            <v>1.9704318471900701E-2</v>
          </cell>
        </row>
        <row r="43">
          <cell r="B43">
            <v>2.6007960145311398E-2</v>
          </cell>
          <cell r="F43">
            <v>2.5192013319288099E-2</v>
          </cell>
          <cell r="J43">
            <v>2.7517328948793499E-2</v>
          </cell>
        </row>
        <row r="44">
          <cell r="B44">
            <v>2.5282231921475801E-2</v>
          </cell>
          <cell r="F44">
            <v>2.4011456297412501E-2</v>
          </cell>
          <cell r="J44">
            <v>2.7783887742564801E-2</v>
          </cell>
        </row>
        <row r="45">
          <cell r="B45">
            <v>2.3916599319823598E-2</v>
          </cell>
          <cell r="F45">
            <v>2.1583935635485999E-2</v>
          </cell>
          <cell r="J45">
            <v>2.7163404679284499E-2</v>
          </cell>
        </row>
        <row r="46">
          <cell r="B46">
            <v>2.2630890443310299E-2</v>
          </cell>
          <cell r="F46">
            <v>1.9566457499601699E-2</v>
          </cell>
          <cell r="J46">
            <v>2.6460056487036501E-2</v>
          </cell>
        </row>
        <row r="47">
          <cell r="B47">
            <v>2.2198516505466399E-2</v>
          </cell>
          <cell r="F47">
            <v>1.89268898351184E-2</v>
          </cell>
          <cell r="J47">
            <v>2.6289776655999599E-2</v>
          </cell>
        </row>
        <row r="48">
          <cell r="B48">
            <v>2.2894431747416202E-2</v>
          </cell>
          <cell r="F48">
            <v>1.9316772940714301E-2</v>
          </cell>
          <cell r="J48">
            <v>2.7132679988191299E-2</v>
          </cell>
        </row>
        <row r="49">
          <cell r="B49">
            <v>2.4369922056626501E-2</v>
          </cell>
          <cell r="F49">
            <v>2.1713679165996799E-2</v>
          </cell>
          <cell r="J49">
            <v>2.9050428257362398E-2</v>
          </cell>
        </row>
        <row r="50">
          <cell r="B50">
            <v>2.5296656553616501E-2</v>
          </cell>
          <cell r="F50">
            <v>2.31546162990083E-2</v>
          </cell>
          <cell r="J50">
            <v>2.8663230035719502E-2</v>
          </cell>
        </row>
        <row r="51">
          <cell r="B51">
            <v>2.5303534826348499E-2</v>
          </cell>
          <cell r="F51">
            <v>2.3358570263712099E-2</v>
          </cell>
          <cell r="J51">
            <v>2.7625196681270298E-2</v>
          </cell>
        </row>
        <row r="52">
          <cell r="B52">
            <v>2.4969586031286201E-2</v>
          </cell>
          <cell r="F52">
            <v>2.3127630615324E-2</v>
          </cell>
          <cell r="J52">
            <v>2.6542159656136599E-2</v>
          </cell>
        </row>
        <row r="53">
          <cell r="B53">
            <v>2.51936667769471E-2</v>
          </cell>
          <cell r="F53">
            <v>2.3066922677741498E-2</v>
          </cell>
          <cell r="J53">
            <v>2.6664507688640499E-2</v>
          </cell>
        </row>
        <row r="54">
          <cell r="B54">
            <v>2.5793097568826001E-2</v>
          </cell>
          <cell r="F54">
            <v>2.46581494217923E-2</v>
          </cell>
          <cell r="J54">
            <v>2.76156565931663E-2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oee.nrcan.gc.ca/publications/statistics/trends/2018/residential.cfm" TargetMode="External"/><Relationship Id="rId1" Type="http://schemas.openxmlformats.org/officeDocument/2006/relationships/hyperlink" Target="https://cansumer.ca/how-long-does-a-furnace-last-canada/"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cansumer.ca/how-long-does-a-furnace-last-canada/" TargetMode="External"/></Relationships>
</file>

<file path=xl/worksheets/_rels/sheet1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hyperlink" Target="https://www.peelheating.ca/blog/2023/august/how-long-does-a-hot-water-heater-last/"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energysage.com/electricity/house-watts/how-many-watts-does-a-clothes-dryer-use/" TargetMode="External"/><Relationship Id="rId7" Type="http://schemas.openxmlformats.org/officeDocument/2006/relationships/hyperlink" Target="https://www.energysage.com/electricity/house-watts/how-many-watts-does-an-electric-oven-and-stove-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nrc-publications.canada.ca/eng/view/ft/?id=adac10a5-e955-48b6-9834-aa8e11752095"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D108"/>
  <sheetViews>
    <sheetView zoomScale="48" zoomScaleNormal="48" workbookViewId="0">
      <selection activeCell="J16" sqref="J16"/>
    </sheetView>
  </sheetViews>
  <sheetFormatPr defaultColWidth="9" defaultRowHeight="12.5"/>
  <cols>
    <col min="1" max="1" width="5.81640625" customWidth="1"/>
    <col min="3" max="3" width="16.1796875" customWidth="1"/>
    <col min="4" max="4" width="75.54296875" customWidth="1"/>
    <col min="5" max="5" width="12.54296875" customWidth="1"/>
    <col min="12" max="12" width="28" customWidth="1"/>
    <col min="13" max="13" width="86.453125" customWidth="1"/>
    <col min="21" max="21" width="9.54296875" customWidth="1"/>
  </cols>
  <sheetData>
    <row r="1" spans="2:30" ht="14.5">
      <c r="B1" s="330"/>
      <c r="C1" s="330"/>
      <c r="D1" s="330"/>
      <c r="E1" s="330"/>
      <c r="F1" s="330"/>
      <c r="G1" s="330"/>
      <c r="H1" s="330"/>
      <c r="I1" s="330"/>
      <c r="K1" s="33"/>
      <c r="L1" s="33"/>
      <c r="M1" s="33"/>
      <c r="N1" s="33"/>
      <c r="O1" s="33"/>
      <c r="P1" s="33"/>
      <c r="Q1" s="33"/>
      <c r="R1" s="33"/>
      <c r="S1" s="33"/>
      <c r="T1" s="33"/>
      <c r="U1" s="33"/>
      <c r="V1" s="33"/>
      <c r="W1" s="33"/>
      <c r="X1" s="33"/>
      <c r="Y1" s="33"/>
      <c r="Z1" s="33"/>
    </row>
    <row r="2" spans="2:30" ht="14.5">
      <c r="B2" s="251" t="s">
        <v>0</v>
      </c>
      <c r="C2" s="251"/>
      <c r="D2" s="331"/>
      <c r="E2" s="331"/>
      <c r="F2" s="331"/>
      <c r="G2" s="331"/>
      <c r="H2" s="331"/>
      <c r="I2" s="331"/>
      <c r="K2" s="251" t="s">
        <v>1</v>
      </c>
      <c r="L2" s="251"/>
      <c r="M2" s="338"/>
      <c r="N2" s="338"/>
      <c r="O2" s="338"/>
      <c r="P2" s="338"/>
      <c r="Q2" s="338"/>
      <c r="R2" s="338"/>
      <c r="S2" s="33"/>
      <c r="T2" s="33"/>
      <c r="U2" s="339"/>
      <c r="V2" s="340"/>
      <c r="W2" s="82"/>
      <c r="X2" s="33"/>
      <c r="Y2" s="33"/>
      <c r="Z2" s="33"/>
    </row>
    <row r="3" spans="2:30" ht="14.5">
      <c r="B3" s="332" t="s">
        <v>2</v>
      </c>
      <c r="C3" s="332" t="s">
        <v>3</v>
      </c>
      <c r="D3" s="332" t="s">
        <v>4</v>
      </c>
      <c r="E3" s="332" t="s">
        <v>5</v>
      </c>
      <c r="F3" s="332" t="s">
        <v>6</v>
      </c>
      <c r="G3" s="332" t="s">
        <v>7</v>
      </c>
      <c r="H3" s="332" t="s">
        <v>8</v>
      </c>
      <c r="I3" s="332" t="s">
        <v>9</v>
      </c>
      <c r="K3" s="35" t="s">
        <v>10</v>
      </c>
      <c r="L3" s="35" t="s">
        <v>11</v>
      </c>
      <c r="M3" s="35" t="s">
        <v>12</v>
      </c>
      <c r="N3" s="35" t="s">
        <v>13</v>
      </c>
      <c r="O3" s="35" t="s">
        <v>14</v>
      </c>
      <c r="P3" s="35" t="s">
        <v>15</v>
      </c>
      <c r="Q3" s="35" t="s">
        <v>16</v>
      </c>
      <c r="R3" s="35" t="s">
        <v>17</v>
      </c>
      <c r="S3" s="33"/>
      <c r="T3" s="33"/>
      <c r="U3" s="339"/>
      <c r="V3" s="340"/>
      <c r="W3" s="82"/>
      <c r="X3" s="33"/>
      <c r="Y3" s="33"/>
      <c r="Z3" s="33"/>
    </row>
    <row r="4" spans="2:30" ht="14.5">
      <c r="B4" s="333" t="s">
        <v>18</v>
      </c>
      <c r="C4" t="s">
        <v>19</v>
      </c>
      <c r="E4" s="330" t="s">
        <v>20</v>
      </c>
      <c r="F4" s="330"/>
      <c r="G4" s="330"/>
      <c r="H4" s="330"/>
      <c r="I4" s="330"/>
      <c r="K4" s="100" t="s">
        <v>21</v>
      </c>
      <c r="L4" t="s">
        <v>22</v>
      </c>
      <c r="M4" s="33"/>
      <c r="N4" s="33" t="s">
        <v>20</v>
      </c>
      <c r="O4" s="33" t="s">
        <v>23</v>
      </c>
      <c r="P4" s="33"/>
      <c r="Q4" s="33"/>
      <c r="R4" s="33" t="s">
        <v>24</v>
      </c>
      <c r="S4" s="33"/>
      <c r="T4" s="33"/>
      <c r="U4" s="339"/>
      <c r="V4" s="340"/>
      <c r="W4" s="82"/>
      <c r="X4" s="33"/>
      <c r="Y4" s="33"/>
      <c r="Z4" s="33"/>
    </row>
    <row r="5" spans="2:30" ht="14.5">
      <c r="B5" s="333" t="s">
        <v>18</v>
      </c>
      <c r="C5" t="s">
        <v>25</v>
      </c>
      <c r="D5" s="330"/>
      <c r="E5" s="330" t="s">
        <v>20</v>
      </c>
      <c r="F5" s="330"/>
      <c r="G5" s="330"/>
      <c r="H5" s="330"/>
      <c r="I5" s="330"/>
      <c r="K5" s="33"/>
      <c r="L5" t="s">
        <v>26</v>
      </c>
      <c r="M5" s="33"/>
      <c r="N5" s="33" t="s">
        <v>20</v>
      </c>
      <c r="O5" s="33" t="s">
        <v>23</v>
      </c>
      <c r="P5" s="33"/>
      <c r="Q5" s="33"/>
      <c r="R5" s="33" t="s">
        <v>24</v>
      </c>
      <c r="S5" s="33"/>
      <c r="T5" s="33"/>
      <c r="U5" s="339"/>
      <c r="V5" s="340"/>
      <c r="W5" s="82"/>
      <c r="X5" s="33"/>
      <c r="Y5" s="33"/>
      <c r="Z5" s="33"/>
    </row>
    <row r="6" spans="2:30" ht="14.5">
      <c r="B6" s="333" t="s">
        <v>18</v>
      </c>
      <c r="C6" t="s">
        <v>27</v>
      </c>
      <c r="D6" s="330"/>
      <c r="E6" s="330" t="s">
        <v>20</v>
      </c>
      <c r="F6" s="330"/>
      <c r="G6" s="330"/>
      <c r="H6" s="330"/>
      <c r="I6" s="330"/>
      <c r="K6" s="33"/>
      <c r="L6" t="s">
        <v>28</v>
      </c>
      <c r="M6" s="33"/>
      <c r="N6" s="33" t="s">
        <v>20</v>
      </c>
      <c r="O6" s="33" t="s">
        <v>23</v>
      </c>
      <c r="P6" s="33"/>
      <c r="Q6" s="33"/>
      <c r="R6" s="33" t="s">
        <v>24</v>
      </c>
      <c r="S6" s="33"/>
      <c r="T6" s="33"/>
      <c r="U6" s="339"/>
      <c r="V6" s="340"/>
      <c r="W6" s="82"/>
      <c r="X6" s="33"/>
      <c r="Y6" s="33"/>
      <c r="Z6" s="33"/>
    </row>
    <row r="7" spans="2:30" ht="14.5">
      <c r="B7" s="333" t="s">
        <v>18</v>
      </c>
      <c r="C7" t="s">
        <v>29</v>
      </c>
      <c r="E7" s="330" t="s">
        <v>20</v>
      </c>
      <c r="F7" s="330"/>
      <c r="G7" s="330"/>
      <c r="H7" s="330"/>
      <c r="I7" s="330"/>
      <c r="K7" s="33"/>
      <c r="L7" t="s">
        <v>30</v>
      </c>
      <c r="M7" s="33"/>
      <c r="N7" s="33" t="s">
        <v>20</v>
      </c>
      <c r="O7" s="33" t="s">
        <v>23</v>
      </c>
      <c r="P7" s="33"/>
      <c r="Q7" s="33"/>
      <c r="R7" s="33" t="s">
        <v>24</v>
      </c>
      <c r="S7" s="33"/>
      <c r="T7" s="33"/>
      <c r="U7" s="339"/>
      <c r="V7" s="340"/>
      <c r="W7" s="82"/>
      <c r="X7" s="33"/>
      <c r="Y7" s="33"/>
      <c r="Z7" s="33"/>
    </row>
    <row r="8" spans="2:30" s="36" customFormat="1" ht="19.5" customHeight="1">
      <c r="B8" s="333" t="s">
        <v>18</v>
      </c>
      <c r="C8" s="36" t="s">
        <v>31</v>
      </c>
      <c r="D8"/>
      <c r="E8" s="330" t="s">
        <v>20</v>
      </c>
      <c r="F8" s="330"/>
      <c r="G8" s="330"/>
      <c r="H8" s="330"/>
      <c r="I8" s="330"/>
      <c r="K8" s="33"/>
      <c r="L8" t="s">
        <v>32</v>
      </c>
      <c r="M8" s="33"/>
      <c r="N8" s="33" t="s">
        <v>20</v>
      </c>
      <c r="O8" s="33" t="s">
        <v>23</v>
      </c>
      <c r="P8" s="33"/>
      <c r="Q8" s="33"/>
      <c r="R8" s="33" t="s">
        <v>24</v>
      </c>
      <c r="S8" s="33"/>
      <c r="T8" s="33"/>
      <c r="U8" s="82"/>
      <c r="V8" s="82"/>
      <c r="W8" s="82"/>
      <c r="X8" s="33"/>
      <c r="Y8" s="33"/>
      <c r="Z8" s="33"/>
    </row>
    <row r="9" spans="2:30" ht="14.5">
      <c r="B9" s="333" t="s">
        <v>18</v>
      </c>
      <c r="C9" s="36" t="s">
        <v>33</v>
      </c>
      <c r="D9" s="36"/>
      <c r="E9" s="330" t="s">
        <v>20</v>
      </c>
      <c r="F9" s="330"/>
      <c r="G9" s="330"/>
      <c r="H9" s="330"/>
      <c r="I9" s="330"/>
      <c r="K9" s="33"/>
      <c r="L9" t="s">
        <v>34</v>
      </c>
      <c r="M9" s="33"/>
      <c r="N9" s="33" t="s">
        <v>20</v>
      </c>
      <c r="O9" s="33" t="s">
        <v>23</v>
      </c>
      <c r="P9" s="33"/>
      <c r="Q9" s="33"/>
      <c r="R9" s="33" t="s">
        <v>24</v>
      </c>
      <c r="S9" s="33"/>
      <c r="T9" s="33"/>
      <c r="U9" s="82"/>
      <c r="V9" s="82"/>
      <c r="W9" s="82"/>
      <c r="X9" s="33"/>
      <c r="Y9" s="33"/>
      <c r="Z9" s="33"/>
      <c r="AA9" s="36"/>
      <c r="AB9" s="36"/>
      <c r="AC9" s="36"/>
      <c r="AD9" s="36"/>
    </row>
    <row r="10" spans="2:30" ht="14.5">
      <c r="B10" s="333" t="s">
        <v>18</v>
      </c>
      <c r="C10" s="36" t="s">
        <v>35</v>
      </c>
      <c r="E10" s="330" t="s">
        <v>20</v>
      </c>
      <c r="F10" s="330"/>
      <c r="G10" s="330"/>
      <c r="H10" s="330"/>
      <c r="I10" s="330"/>
      <c r="K10" s="33"/>
      <c r="L10" t="s">
        <v>36</v>
      </c>
      <c r="M10" s="33"/>
      <c r="N10" s="33" t="s">
        <v>20</v>
      </c>
      <c r="O10" s="33" t="s">
        <v>23</v>
      </c>
      <c r="P10" s="33"/>
      <c r="Q10" s="33"/>
      <c r="R10" s="33" t="s">
        <v>24</v>
      </c>
      <c r="S10" s="33"/>
      <c r="T10" s="33"/>
      <c r="U10" s="82"/>
      <c r="V10" s="82"/>
      <c r="W10" s="82"/>
      <c r="X10" s="33"/>
      <c r="Y10" s="33"/>
      <c r="Z10" s="33"/>
      <c r="AA10" s="36"/>
      <c r="AB10" s="36"/>
      <c r="AC10" s="36"/>
      <c r="AD10" s="36"/>
    </row>
    <row r="11" spans="2:30" ht="14.5">
      <c r="B11" s="333" t="s">
        <v>18</v>
      </c>
      <c r="C11" s="36" t="s">
        <v>37</v>
      </c>
      <c r="D11" s="36"/>
      <c r="E11" s="330" t="s">
        <v>20</v>
      </c>
      <c r="F11" s="330"/>
      <c r="G11" s="330"/>
      <c r="H11" s="330"/>
      <c r="I11" s="330"/>
      <c r="K11" s="33"/>
      <c r="L11" t="s">
        <v>38</v>
      </c>
      <c r="M11" s="33"/>
      <c r="N11" s="33" t="s">
        <v>20</v>
      </c>
      <c r="O11" s="33" t="s">
        <v>23</v>
      </c>
      <c r="P11" s="33"/>
      <c r="Q11" s="33"/>
      <c r="R11" s="33" t="s">
        <v>24</v>
      </c>
      <c r="S11" s="33"/>
      <c r="T11" s="33"/>
      <c r="U11" s="82"/>
      <c r="V11" s="82"/>
      <c r="W11" s="82"/>
      <c r="X11" s="33"/>
      <c r="Y11" s="33"/>
      <c r="Z11" s="33"/>
    </row>
    <row r="12" spans="2:30" ht="14.5">
      <c r="B12" s="333" t="s">
        <v>18</v>
      </c>
      <c r="C12" s="36" t="s">
        <v>39</v>
      </c>
      <c r="E12" s="330" t="s">
        <v>20</v>
      </c>
      <c r="F12" s="330"/>
      <c r="G12" s="330"/>
      <c r="H12" s="330"/>
      <c r="I12" s="330"/>
      <c r="K12" s="33"/>
      <c r="L12" t="s">
        <v>40</v>
      </c>
      <c r="M12" s="33"/>
      <c r="N12" s="33" t="s">
        <v>20</v>
      </c>
      <c r="O12" s="33" t="s">
        <v>23</v>
      </c>
      <c r="P12" s="33"/>
      <c r="Q12" s="33"/>
      <c r="R12" s="33" t="s">
        <v>24</v>
      </c>
      <c r="S12" s="33"/>
      <c r="T12" s="33"/>
      <c r="U12" s="82"/>
      <c r="V12" s="82"/>
      <c r="W12" s="82"/>
      <c r="X12" s="33"/>
      <c r="Y12" s="33"/>
      <c r="Z12" s="33"/>
    </row>
    <row r="13" spans="2:30" ht="14.5">
      <c r="B13" s="333" t="s">
        <v>18</v>
      </c>
      <c r="C13" s="36" t="s">
        <v>41</v>
      </c>
      <c r="E13" s="330" t="s">
        <v>20</v>
      </c>
      <c r="F13" s="330"/>
      <c r="G13" s="330"/>
      <c r="H13" s="330"/>
      <c r="I13" s="330"/>
      <c r="K13" s="33"/>
      <c r="L13" t="s">
        <v>42</v>
      </c>
      <c r="M13" s="33"/>
      <c r="N13" s="33" t="s">
        <v>20</v>
      </c>
      <c r="O13" s="33" t="s">
        <v>23</v>
      </c>
      <c r="P13" s="33"/>
      <c r="Q13" s="33"/>
      <c r="R13" s="33" t="s">
        <v>24</v>
      </c>
      <c r="S13" s="33"/>
      <c r="T13" s="33"/>
      <c r="U13" s="82"/>
      <c r="V13" s="82"/>
      <c r="W13" s="82"/>
      <c r="X13" s="33"/>
      <c r="Y13" s="33"/>
      <c r="Z13" s="33"/>
    </row>
    <row r="14" spans="2:30" ht="14.5">
      <c r="B14" s="333" t="s">
        <v>18</v>
      </c>
      <c r="C14" s="36" t="s">
        <v>43</v>
      </c>
      <c r="E14" s="330" t="s">
        <v>20</v>
      </c>
      <c r="F14" s="330"/>
      <c r="G14" s="330"/>
      <c r="H14" s="330"/>
      <c r="I14" s="330"/>
      <c r="K14" s="33"/>
      <c r="L14" s="36" t="s">
        <v>44</v>
      </c>
      <c r="M14" s="33"/>
      <c r="N14" s="33" t="s">
        <v>20</v>
      </c>
      <c r="O14" s="33" t="s">
        <v>23</v>
      </c>
      <c r="P14" s="33"/>
      <c r="Q14" s="33"/>
      <c r="R14" s="33" t="s">
        <v>24</v>
      </c>
      <c r="S14" s="33"/>
      <c r="T14" s="33"/>
      <c r="U14" s="33"/>
      <c r="V14" s="33"/>
      <c r="W14" s="33"/>
      <c r="X14" s="33"/>
      <c r="Y14" s="33"/>
      <c r="Z14" s="33"/>
    </row>
    <row r="15" spans="2:30" ht="14.5">
      <c r="B15" s="333" t="s">
        <v>18</v>
      </c>
      <c r="C15" s="36" t="s">
        <v>45</v>
      </c>
      <c r="E15" s="330" t="s">
        <v>20</v>
      </c>
      <c r="F15" s="330"/>
      <c r="G15" s="330"/>
      <c r="H15" s="330"/>
      <c r="I15" s="330"/>
      <c r="K15" s="33"/>
      <c r="L15" s="36" t="s">
        <v>46</v>
      </c>
      <c r="M15" s="33"/>
      <c r="N15" s="33" t="s">
        <v>20</v>
      </c>
      <c r="O15" s="33" t="s">
        <v>23</v>
      </c>
      <c r="P15" s="33"/>
      <c r="Q15" s="33"/>
      <c r="R15" s="33" t="s">
        <v>24</v>
      </c>
      <c r="S15" s="33"/>
      <c r="T15" s="33"/>
      <c r="U15" s="33"/>
      <c r="V15" s="33"/>
      <c r="W15" s="33"/>
      <c r="X15" s="33"/>
      <c r="Y15" s="33"/>
      <c r="Z15" s="33"/>
    </row>
    <row r="16" spans="2:30" ht="14.5">
      <c r="B16" s="333" t="s">
        <v>18</v>
      </c>
      <c r="C16" s="36" t="s">
        <v>47</v>
      </c>
      <c r="E16" s="330" t="s">
        <v>20</v>
      </c>
      <c r="K16" s="33"/>
      <c r="L16" s="36" t="s">
        <v>48</v>
      </c>
      <c r="M16" s="33"/>
      <c r="N16" s="33" t="s">
        <v>20</v>
      </c>
      <c r="O16" s="33" t="s">
        <v>23</v>
      </c>
      <c r="P16" s="33"/>
      <c r="Q16" s="33"/>
      <c r="R16" s="33" t="s">
        <v>24</v>
      </c>
      <c r="S16" s="33"/>
      <c r="T16" s="33"/>
      <c r="U16" s="33"/>
      <c r="V16" s="33"/>
      <c r="W16" s="33"/>
      <c r="X16" s="33"/>
      <c r="Y16" s="33"/>
      <c r="Z16" s="33"/>
    </row>
    <row r="17" spans="2:26" ht="14.5">
      <c r="B17" s="333" t="s">
        <v>18</v>
      </c>
      <c r="C17" s="36" t="s">
        <v>49</v>
      </c>
      <c r="E17" s="330" t="s">
        <v>20</v>
      </c>
      <c r="K17" s="33"/>
      <c r="L17" s="36" t="s">
        <v>50</v>
      </c>
      <c r="M17" s="33"/>
      <c r="N17" s="33" t="s">
        <v>20</v>
      </c>
      <c r="O17" s="33" t="s">
        <v>23</v>
      </c>
      <c r="P17" s="33"/>
      <c r="Q17" s="33"/>
      <c r="R17" s="33" t="s">
        <v>24</v>
      </c>
      <c r="S17" s="33"/>
      <c r="T17" s="33"/>
      <c r="U17" s="33"/>
      <c r="V17" s="33"/>
      <c r="W17" s="33"/>
      <c r="X17" s="33"/>
      <c r="Y17" s="33"/>
      <c r="Z17" s="33"/>
    </row>
    <row r="18" spans="2:26" ht="14.5">
      <c r="B18" s="333" t="s">
        <v>18</v>
      </c>
      <c r="C18" s="36" t="s">
        <v>51</v>
      </c>
      <c r="E18" s="330" t="s">
        <v>20</v>
      </c>
      <c r="K18" s="33"/>
      <c r="L18" t="s">
        <v>52</v>
      </c>
      <c r="M18" s="33"/>
      <c r="N18" s="33" t="s">
        <v>20</v>
      </c>
      <c r="O18" s="33" t="s">
        <v>23</v>
      </c>
      <c r="P18" s="33"/>
      <c r="Q18" s="33"/>
      <c r="R18" s="33" t="s">
        <v>24</v>
      </c>
      <c r="S18" s="33"/>
      <c r="T18" s="33"/>
      <c r="U18" s="33"/>
      <c r="V18" s="33"/>
      <c r="W18" s="33"/>
      <c r="X18" s="33"/>
      <c r="Y18" s="33"/>
      <c r="Z18" s="33"/>
    </row>
    <row r="19" spans="2:26" ht="14.5">
      <c r="B19" s="333" t="s">
        <v>18</v>
      </c>
      <c r="C19" s="36" t="s">
        <v>53</v>
      </c>
      <c r="E19" s="330" t="s">
        <v>20</v>
      </c>
      <c r="K19" s="33"/>
      <c r="L19" t="s">
        <v>54</v>
      </c>
      <c r="M19" s="33"/>
      <c r="N19" s="33" t="s">
        <v>20</v>
      </c>
      <c r="O19" s="33" t="s">
        <v>23</v>
      </c>
      <c r="P19" s="33"/>
      <c r="Q19" s="33"/>
      <c r="R19" s="33" t="s">
        <v>24</v>
      </c>
      <c r="S19" s="33"/>
      <c r="T19" s="33"/>
      <c r="U19" s="33"/>
      <c r="V19" s="33"/>
      <c r="W19" s="33"/>
      <c r="X19" s="33"/>
    </row>
    <row r="20" spans="2:26" ht="14.5">
      <c r="B20" s="333" t="s">
        <v>18</v>
      </c>
      <c r="C20" s="36" t="s">
        <v>55</v>
      </c>
      <c r="E20" s="330" t="s">
        <v>20</v>
      </c>
      <c r="K20" s="33"/>
      <c r="L20" t="s">
        <v>56</v>
      </c>
      <c r="M20" s="33"/>
      <c r="N20" s="33" t="s">
        <v>20</v>
      </c>
      <c r="O20" s="33" t="s">
        <v>23</v>
      </c>
      <c r="P20" s="33"/>
      <c r="Q20" s="33"/>
      <c r="R20" s="33" t="s">
        <v>24</v>
      </c>
      <c r="S20" s="33"/>
      <c r="T20" s="33"/>
      <c r="U20" s="33"/>
      <c r="V20" s="33"/>
      <c r="W20" s="33"/>
      <c r="X20" s="33"/>
    </row>
    <row r="21" spans="2:26" ht="14.5">
      <c r="B21" s="333" t="s">
        <v>18</v>
      </c>
      <c r="C21" s="36" t="s">
        <v>57</v>
      </c>
      <c r="E21" s="330" t="s">
        <v>20</v>
      </c>
      <c r="K21" s="33"/>
      <c r="L21" t="s">
        <v>58</v>
      </c>
      <c r="M21" s="33"/>
      <c r="N21" s="33" t="s">
        <v>20</v>
      </c>
      <c r="O21" s="33" t="s">
        <v>23</v>
      </c>
      <c r="P21" s="33"/>
      <c r="Q21" s="33"/>
      <c r="R21" s="33" t="s">
        <v>24</v>
      </c>
    </row>
    <row r="22" spans="2:26" ht="14.5">
      <c r="B22" s="333" t="s">
        <v>18</v>
      </c>
      <c r="C22" s="36" t="s">
        <v>59</v>
      </c>
      <c r="E22" s="330" t="s">
        <v>20</v>
      </c>
      <c r="K22" s="33"/>
      <c r="L22" t="s">
        <v>60</v>
      </c>
      <c r="M22" s="33"/>
      <c r="N22" s="33" t="s">
        <v>20</v>
      </c>
      <c r="O22" s="33" t="s">
        <v>23</v>
      </c>
      <c r="P22" s="33"/>
      <c r="Q22" s="33"/>
      <c r="R22" s="33" t="s">
        <v>24</v>
      </c>
    </row>
    <row r="23" spans="2:26" ht="14.5">
      <c r="B23" s="333" t="s">
        <v>18</v>
      </c>
      <c r="C23" s="36" t="s">
        <v>61</v>
      </c>
      <c r="E23" s="330" t="s">
        <v>20</v>
      </c>
      <c r="F23" s="330"/>
      <c r="G23" s="330"/>
      <c r="H23" s="330"/>
      <c r="I23" s="330"/>
      <c r="K23" s="33"/>
      <c r="L23" t="s">
        <v>62</v>
      </c>
      <c r="M23" s="33"/>
      <c r="N23" s="33" t="s">
        <v>20</v>
      </c>
      <c r="O23" s="33" t="s">
        <v>23</v>
      </c>
      <c r="P23" s="33"/>
      <c r="Q23" s="33"/>
      <c r="R23" s="33" t="s">
        <v>24</v>
      </c>
    </row>
    <row r="24" spans="2:26" ht="14.5">
      <c r="B24" s="334" t="s">
        <v>63</v>
      </c>
      <c r="C24" s="75" t="s">
        <v>64</v>
      </c>
      <c r="D24" s="330" t="s">
        <v>65</v>
      </c>
      <c r="E24" s="330" t="s">
        <v>20</v>
      </c>
      <c r="F24" s="330"/>
      <c r="G24" s="330"/>
      <c r="H24" s="330"/>
      <c r="I24" s="330"/>
      <c r="K24" s="33"/>
      <c r="L24" t="s">
        <v>66</v>
      </c>
      <c r="M24" s="33"/>
      <c r="N24" s="33" t="s">
        <v>20</v>
      </c>
      <c r="O24" s="33" t="s">
        <v>23</v>
      </c>
      <c r="P24" s="33"/>
      <c r="Q24" s="33"/>
      <c r="R24" s="33" t="s">
        <v>24</v>
      </c>
    </row>
    <row r="25" spans="2:26" ht="14.5">
      <c r="B25" s="334" t="s">
        <v>63</v>
      </c>
      <c r="C25" s="75" t="s">
        <v>67</v>
      </c>
      <c r="D25" s="330"/>
      <c r="E25" s="330" t="s">
        <v>20</v>
      </c>
      <c r="F25" s="330"/>
      <c r="G25" s="330"/>
      <c r="H25" s="330"/>
      <c r="I25" s="330"/>
      <c r="K25" s="33"/>
      <c r="L25" t="s">
        <v>68</v>
      </c>
      <c r="M25" s="33"/>
      <c r="N25" s="33" t="s">
        <v>20</v>
      </c>
      <c r="O25" s="33" t="s">
        <v>23</v>
      </c>
      <c r="P25" s="33"/>
      <c r="Q25" s="33"/>
      <c r="R25" s="33" t="s">
        <v>24</v>
      </c>
    </row>
    <row r="26" spans="2:26" ht="14.5">
      <c r="B26" s="334" t="s">
        <v>63</v>
      </c>
      <c r="C26" s="335" t="s">
        <v>69</v>
      </c>
      <c r="D26" s="330" t="s">
        <v>70</v>
      </c>
      <c r="E26" s="330" t="s">
        <v>20</v>
      </c>
      <c r="F26" s="330"/>
      <c r="G26" s="330" t="s">
        <v>71</v>
      </c>
      <c r="H26" s="330"/>
      <c r="I26" s="330"/>
      <c r="K26" s="33"/>
      <c r="L26" t="s">
        <v>72</v>
      </c>
      <c r="M26" s="33"/>
      <c r="N26" s="33" t="s">
        <v>20</v>
      </c>
      <c r="O26" s="33" t="s">
        <v>23</v>
      </c>
      <c r="P26" s="33"/>
      <c r="Q26" s="33"/>
      <c r="R26" s="33" t="s">
        <v>24</v>
      </c>
    </row>
    <row r="27" spans="2:26" ht="14.5">
      <c r="B27" s="334" t="s">
        <v>63</v>
      </c>
      <c r="C27" s="336" t="s">
        <v>73</v>
      </c>
      <c r="D27" s="330" t="s">
        <v>74</v>
      </c>
      <c r="E27" s="330" t="s">
        <v>20</v>
      </c>
      <c r="F27" s="330"/>
      <c r="G27" s="330" t="s">
        <v>75</v>
      </c>
      <c r="H27" s="330"/>
      <c r="I27" s="330"/>
      <c r="K27" s="33"/>
      <c r="L27" t="s">
        <v>76</v>
      </c>
      <c r="M27" s="33"/>
      <c r="N27" s="33" t="s">
        <v>20</v>
      </c>
      <c r="O27" s="33" t="s">
        <v>23</v>
      </c>
      <c r="P27" s="33"/>
      <c r="Q27" s="33"/>
      <c r="R27" s="33" t="s">
        <v>24</v>
      </c>
    </row>
    <row r="28" spans="2:26" ht="14.5">
      <c r="B28" s="334" t="s">
        <v>63</v>
      </c>
      <c r="C28" s="336" t="s">
        <v>77</v>
      </c>
      <c r="D28" s="330" t="s">
        <v>78</v>
      </c>
      <c r="E28" s="330" t="s">
        <v>20</v>
      </c>
      <c r="F28" s="330"/>
      <c r="G28" s="330"/>
      <c r="H28" s="330"/>
      <c r="I28" s="330"/>
      <c r="K28" s="33"/>
      <c r="L28" s="36" t="s">
        <v>79</v>
      </c>
      <c r="M28" s="33"/>
      <c r="N28" s="33" t="s">
        <v>20</v>
      </c>
      <c r="O28" s="33" t="s">
        <v>23</v>
      </c>
      <c r="P28" s="33"/>
      <c r="Q28" s="33"/>
      <c r="R28" s="33" t="s">
        <v>24</v>
      </c>
      <c r="S28" s="33"/>
      <c r="T28" s="33"/>
      <c r="U28" s="33"/>
      <c r="V28" s="33"/>
      <c r="W28" s="33"/>
      <c r="X28" s="33"/>
    </row>
    <row r="29" spans="2:26" ht="14.5">
      <c r="B29" s="334" t="s">
        <v>63</v>
      </c>
      <c r="C29" s="335" t="s">
        <v>80</v>
      </c>
      <c r="D29" s="330"/>
      <c r="E29" s="330" t="s">
        <v>20</v>
      </c>
      <c r="F29" s="330"/>
      <c r="G29" s="330" t="s">
        <v>71</v>
      </c>
      <c r="H29" s="330"/>
      <c r="I29" s="330"/>
      <c r="K29" s="33"/>
      <c r="L29" s="36" t="s">
        <v>81</v>
      </c>
      <c r="M29" s="33"/>
      <c r="N29" s="33" t="s">
        <v>20</v>
      </c>
      <c r="O29" s="33" t="s">
        <v>23</v>
      </c>
      <c r="P29" s="33"/>
      <c r="Q29" s="33"/>
      <c r="R29" s="33" t="s">
        <v>24</v>
      </c>
      <c r="S29" s="33"/>
      <c r="T29" s="33"/>
      <c r="U29" s="33"/>
      <c r="V29" s="33"/>
      <c r="W29" s="33"/>
      <c r="X29" s="33"/>
    </row>
    <row r="30" spans="2:26" ht="14.5">
      <c r="B30" s="330" t="s">
        <v>82</v>
      </c>
      <c r="C30" s="330" t="s">
        <v>83</v>
      </c>
      <c r="D30" s="330" t="s">
        <v>84</v>
      </c>
      <c r="E30" s="330" t="s">
        <v>85</v>
      </c>
      <c r="F30" s="330"/>
      <c r="G30" s="330"/>
      <c r="H30" s="330"/>
      <c r="I30" s="330"/>
      <c r="K30" s="33"/>
      <c r="L30" s="36" t="s">
        <v>86</v>
      </c>
      <c r="M30" s="33"/>
      <c r="N30" s="33" t="s">
        <v>20</v>
      </c>
      <c r="O30" s="33" t="s">
        <v>23</v>
      </c>
      <c r="P30" s="33"/>
      <c r="Q30" s="33"/>
      <c r="R30" s="33" t="s">
        <v>24</v>
      </c>
      <c r="S30" s="33"/>
      <c r="T30" s="33"/>
      <c r="U30" s="33"/>
      <c r="V30" s="33"/>
      <c r="W30" s="33"/>
      <c r="X30" s="33"/>
    </row>
    <row r="31" spans="2:26" ht="14.5">
      <c r="B31" s="330" t="s">
        <v>82</v>
      </c>
      <c r="C31" s="330" t="s">
        <v>87</v>
      </c>
      <c r="D31" s="330" t="s">
        <v>88</v>
      </c>
      <c r="E31" s="330" t="s">
        <v>85</v>
      </c>
      <c r="F31" s="330"/>
      <c r="G31" s="330"/>
      <c r="H31" s="330"/>
      <c r="I31" s="330"/>
      <c r="K31" s="33"/>
      <c r="L31" s="36" t="s">
        <v>89</v>
      </c>
      <c r="M31" s="33"/>
      <c r="N31" s="33" t="s">
        <v>20</v>
      </c>
      <c r="O31" s="33" t="s">
        <v>23</v>
      </c>
      <c r="P31" s="33"/>
      <c r="Q31" s="33"/>
      <c r="R31" s="33" t="s">
        <v>24</v>
      </c>
      <c r="S31" s="33"/>
      <c r="T31" s="33"/>
      <c r="U31" s="33"/>
      <c r="V31" s="33"/>
      <c r="W31" s="33"/>
      <c r="X31" s="33"/>
    </row>
    <row r="32" spans="2:26" ht="14.5">
      <c r="B32" s="330" t="s">
        <v>82</v>
      </c>
      <c r="C32" s="330" t="s">
        <v>90</v>
      </c>
      <c r="D32" s="330" t="s">
        <v>91</v>
      </c>
      <c r="E32" s="330" t="s">
        <v>85</v>
      </c>
      <c r="F32" s="330"/>
      <c r="G32" s="330"/>
      <c r="H32" s="330"/>
      <c r="I32" s="330"/>
      <c r="K32" s="33"/>
      <c r="L32" t="s">
        <v>92</v>
      </c>
      <c r="M32" s="33"/>
      <c r="N32" s="33" t="s">
        <v>20</v>
      </c>
      <c r="O32" s="33" t="s">
        <v>23</v>
      </c>
      <c r="P32" s="33"/>
      <c r="Q32" s="33"/>
      <c r="R32" s="33" t="s">
        <v>24</v>
      </c>
      <c r="S32" s="33"/>
      <c r="T32" s="33"/>
      <c r="U32" s="33"/>
      <c r="V32" s="33"/>
      <c r="W32" s="33"/>
      <c r="X32" s="33"/>
    </row>
    <row r="33" spans="2:24" ht="14.5">
      <c r="B33" s="330" t="s">
        <v>82</v>
      </c>
      <c r="C33" s="330" t="s">
        <v>93</v>
      </c>
      <c r="D33" s="330" t="s">
        <v>94</v>
      </c>
      <c r="E33" s="330" t="s">
        <v>85</v>
      </c>
      <c r="F33" s="330"/>
      <c r="G33" s="330"/>
      <c r="H33" s="330"/>
      <c r="I33" s="330"/>
      <c r="K33" s="33"/>
      <c r="L33" t="s">
        <v>95</v>
      </c>
      <c r="M33" s="33"/>
      <c r="N33" s="33" t="s">
        <v>20</v>
      </c>
      <c r="O33" s="33" t="s">
        <v>23</v>
      </c>
      <c r="P33" s="33"/>
      <c r="Q33" s="33"/>
      <c r="R33" s="33" t="s">
        <v>24</v>
      </c>
      <c r="S33" s="33"/>
      <c r="T33" s="33"/>
      <c r="U33" s="33"/>
      <c r="V33" s="33"/>
      <c r="W33" s="33"/>
      <c r="X33" s="33"/>
    </row>
    <row r="34" spans="2:24" ht="14.5">
      <c r="B34" s="330" t="s">
        <v>82</v>
      </c>
      <c r="C34" s="330" t="s">
        <v>96</v>
      </c>
      <c r="D34" s="330" t="s">
        <v>97</v>
      </c>
      <c r="E34" s="330" t="s">
        <v>85</v>
      </c>
      <c r="F34" s="330"/>
      <c r="G34" s="330"/>
      <c r="H34" s="330"/>
      <c r="I34" s="330"/>
      <c r="K34" s="33"/>
      <c r="L34" t="s">
        <v>98</v>
      </c>
      <c r="M34" s="33"/>
      <c r="N34" s="33" t="s">
        <v>20</v>
      </c>
      <c r="O34" s="33" t="s">
        <v>23</v>
      </c>
      <c r="P34" s="33"/>
      <c r="Q34" s="33"/>
      <c r="R34" s="33" t="s">
        <v>24</v>
      </c>
      <c r="S34" s="33"/>
      <c r="T34" s="33"/>
      <c r="U34" s="33"/>
      <c r="V34" s="33"/>
      <c r="W34" s="33"/>
      <c r="X34" s="33"/>
    </row>
    <row r="35" spans="2:24" ht="14.5">
      <c r="B35" s="330" t="s">
        <v>82</v>
      </c>
      <c r="C35" s="330" t="s">
        <v>99</v>
      </c>
      <c r="D35" s="330" t="s">
        <v>100</v>
      </c>
      <c r="E35" s="330" t="s">
        <v>85</v>
      </c>
      <c r="F35" s="330"/>
      <c r="G35" s="330"/>
      <c r="H35" s="330"/>
      <c r="I35" s="330"/>
      <c r="K35" s="33"/>
      <c r="L35" t="s">
        <v>101</v>
      </c>
      <c r="M35" s="33"/>
      <c r="N35" s="33" t="s">
        <v>20</v>
      </c>
      <c r="O35" s="33" t="s">
        <v>23</v>
      </c>
      <c r="P35" s="33"/>
      <c r="Q35" s="33"/>
      <c r="R35" s="33" t="s">
        <v>24</v>
      </c>
      <c r="S35" s="33"/>
      <c r="T35" s="33"/>
      <c r="U35" s="33"/>
      <c r="V35" s="33"/>
      <c r="W35" s="33"/>
      <c r="X35" s="33"/>
    </row>
    <row r="36" spans="2:24" ht="14.5">
      <c r="B36" s="330" t="s">
        <v>82</v>
      </c>
      <c r="C36" s="330" t="s">
        <v>102</v>
      </c>
      <c r="D36" s="330" t="s">
        <v>103</v>
      </c>
      <c r="E36" s="330" t="s">
        <v>85</v>
      </c>
      <c r="F36" s="330"/>
      <c r="G36" s="330"/>
      <c r="H36" s="330"/>
      <c r="I36" s="330"/>
      <c r="K36" s="33"/>
      <c r="L36" t="s">
        <v>104</v>
      </c>
      <c r="M36" s="33"/>
      <c r="N36" s="33" t="s">
        <v>20</v>
      </c>
      <c r="O36" s="33" t="s">
        <v>23</v>
      </c>
      <c r="P36" s="33"/>
      <c r="Q36" s="33"/>
      <c r="R36" s="33" t="s">
        <v>24</v>
      </c>
      <c r="S36" s="33"/>
      <c r="T36" s="33"/>
      <c r="U36" s="33"/>
      <c r="V36" s="33"/>
      <c r="W36" s="33"/>
      <c r="X36" s="33"/>
    </row>
    <row r="37" spans="2:24" ht="14.5">
      <c r="B37" s="330" t="s">
        <v>82</v>
      </c>
      <c r="C37" s="330" t="s">
        <v>105</v>
      </c>
      <c r="D37" s="330" t="s">
        <v>106</v>
      </c>
      <c r="E37" s="330" t="s">
        <v>85</v>
      </c>
      <c r="F37" s="330"/>
      <c r="G37" s="330"/>
      <c r="H37" s="330"/>
      <c r="I37" s="330"/>
      <c r="K37" s="33"/>
      <c r="L37" t="s">
        <v>107</v>
      </c>
      <c r="M37" s="33"/>
      <c r="N37" s="33" t="s">
        <v>20</v>
      </c>
      <c r="O37" s="33" t="s">
        <v>23</v>
      </c>
      <c r="P37" s="33"/>
      <c r="Q37" s="33"/>
      <c r="R37" s="33" t="s">
        <v>24</v>
      </c>
      <c r="S37" s="33"/>
      <c r="T37" s="33"/>
      <c r="U37" s="33"/>
      <c r="V37" s="33"/>
    </row>
    <row r="38" spans="2:24" ht="14.5">
      <c r="B38" s="330" t="s">
        <v>82</v>
      </c>
      <c r="C38" s="330" t="s">
        <v>108</v>
      </c>
      <c r="D38" s="330" t="s">
        <v>109</v>
      </c>
      <c r="E38" s="330" t="s">
        <v>85</v>
      </c>
      <c r="F38" s="330"/>
      <c r="G38" s="330"/>
      <c r="H38" s="330"/>
      <c r="I38" s="330"/>
      <c r="K38" s="33"/>
      <c r="L38" t="s">
        <v>110</v>
      </c>
      <c r="M38" s="33"/>
      <c r="N38" s="33" t="s">
        <v>20</v>
      </c>
      <c r="O38" s="33" t="s">
        <v>23</v>
      </c>
      <c r="P38" s="33"/>
      <c r="Q38" s="33"/>
      <c r="R38" s="33" t="s">
        <v>24</v>
      </c>
      <c r="S38" s="33"/>
      <c r="T38" s="33"/>
      <c r="U38" s="33"/>
      <c r="V38" s="33"/>
    </row>
    <row r="39" spans="2:24" ht="14.5">
      <c r="B39" s="330" t="s">
        <v>82</v>
      </c>
      <c r="C39" s="330" t="s">
        <v>111</v>
      </c>
      <c r="D39" s="330" t="s">
        <v>112</v>
      </c>
      <c r="E39" s="330" t="s">
        <v>113</v>
      </c>
      <c r="F39" s="330"/>
      <c r="G39" s="330"/>
      <c r="H39" s="330"/>
      <c r="I39" s="330"/>
      <c r="K39" s="33"/>
      <c r="L39" t="s">
        <v>114</v>
      </c>
      <c r="M39" s="33"/>
      <c r="N39" s="33" t="s">
        <v>20</v>
      </c>
      <c r="O39" s="33" t="s">
        <v>23</v>
      </c>
      <c r="P39" s="33"/>
      <c r="Q39" s="33"/>
      <c r="R39" s="33" t="s">
        <v>24</v>
      </c>
      <c r="S39" s="33"/>
    </row>
    <row r="40" spans="2:24" ht="14.5">
      <c r="B40" s="330" t="s">
        <v>82</v>
      </c>
      <c r="C40" s="330" t="s">
        <v>115</v>
      </c>
      <c r="D40" s="330" t="s">
        <v>116</v>
      </c>
      <c r="E40" s="330" t="s">
        <v>113</v>
      </c>
      <c r="F40" s="330"/>
      <c r="G40" s="330"/>
      <c r="H40" s="330"/>
      <c r="I40" s="330"/>
      <c r="K40" s="33"/>
      <c r="L40" t="s">
        <v>117</v>
      </c>
      <c r="M40" s="33"/>
      <c r="N40" s="33" t="s">
        <v>20</v>
      </c>
      <c r="O40" s="33" t="s">
        <v>23</v>
      </c>
      <c r="P40" s="33"/>
      <c r="Q40" s="33"/>
      <c r="R40" s="33" t="s">
        <v>24</v>
      </c>
      <c r="S40" s="33"/>
    </row>
    <row r="41" spans="2:24" ht="14.5">
      <c r="B41" s="336" t="s">
        <v>63</v>
      </c>
      <c r="C41" s="336" t="s">
        <v>118</v>
      </c>
      <c r="D41" s="336" t="s">
        <v>119</v>
      </c>
      <c r="E41" s="349" t="s">
        <v>20</v>
      </c>
      <c r="F41" s="75"/>
      <c r="G41" s="336" t="s">
        <v>75</v>
      </c>
      <c r="H41" s="336"/>
      <c r="I41" s="330"/>
      <c r="K41" s="33"/>
      <c r="L41" t="s">
        <v>120</v>
      </c>
      <c r="M41" s="33"/>
      <c r="N41" s="33" t="s">
        <v>20</v>
      </c>
      <c r="O41" s="33" t="s">
        <v>23</v>
      </c>
      <c r="P41" s="33"/>
      <c r="Q41" s="33"/>
      <c r="R41" s="33" t="s">
        <v>24</v>
      </c>
      <c r="S41" s="33"/>
    </row>
    <row r="42" spans="2:24" ht="14.5">
      <c r="I42" s="330"/>
      <c r="K42" s="33"/>
      <c r="L42" s="36" t="s">
        <v>121</v>
      </c>
      <c r="M42" s="33"/>
      <c r="N42" s="33" t="s">
        <v>20</v>
      </c>
      <c r="O42" s="33" t="s">
        <v>23</v>
      </c>
      <c r="P42" s="33"/>
      <c r="Q42" s="33"/>
      <c r="R42" s="33" t="s">
        <v>24</v>
      </c>
      <c r="S42" s="33"/>
    </row>
    <row r="43" spans="2:24" ht="14.5">
      <c r="C43" s="330"/>
      <c r="D43" s="330"/>
      <c r="E43" s="330"/>
      <c r="F43" s="330"/>
      <c r="G43" s="337"/>
      <c r="H43" s="330"/>
      <c r="I43" s="330"/>
      <c r="K43" s="33"/>
      <c r="L43" s="36" t="s">
        <v>122</v>
      </c>
      <c r="M43" s="33"/>
      <c r="N43" s="33" t="s">
        <v>20</v>
      </c>
      <c r="O43" s="33" t="s">
        <v>23</v>
      </c>
      <c r="P43" s="33"/>
      <c r="Q43" s="33"/>
      <c r="R43" s="33" t="s">
        <v>24</v>
      </c>
      <c r="S43" s="33"/>
    </row>
    <row r="44" spans="2:24" ht="14.5">
      <c r="B44" s="330"/>
      <c r="C44" s="333"/>
      <c r="D44" s="333"/>
      <c r="E44" s="333"/>
      <c r="F44" s="330"/>
      <c r="G44" s="330"/>
      <c r="H44" s="330"/>
      <c r="I44" s="330"/>
      <c r="K44" s="33"/>
      <c r="L44" s="36" t="s">
        <v>123</v>
      </c>
      <c r="M44" s="33"/>
      <c r="N44" s="33" t="s">
        <v>20</v>
      </c>
      <c r="O44" s="33" t="s">
        <v>23</v>
      </c>
      <c r="P44" s="33"/>
      <c r="Q44" s="33"/>
      <c r="R44" s="33" t="s">
        <v>24</v>
      </c>
      <c r="S44" s="33"/>
    </row>
    <row r="45" spans="2:24" ht="14.5">
      <c r="B45" s="330"/>
      <c r="C45" s="333"/>
      <c r="D45" s="333"/>
      <c r="E45" s="333"/>
      <c r="F45" s="330"/>
      <c r="G45" s="330"/>
      <c r="H45" s="330"/>
      <c r="I45" s="330"/>
      <c r="K45" s="33"/>
      <c r="L45" s="36" t="s">
        <v>124</v>
      </c>
      <c r="M45" s="33"/>
      <c r="N45" s="33" t="s">
        <v>20</v>
      </c>
      <c r="O45" s="33" t="s">
        <v>23</v>
      </c>
      <c r="P45" s="33"/>
      <c r="Q45" s="33"/>
      <c r="R45" s="33" t="s">
        <v>24</v>
      </c>
      <c r="S45" s="33"/>
    </row>
    <row r="46" spans="2:24" ht="14.5">
      <c r="B46" s="330"/>
      <c r="C46" s="333"/>
      <c r="D46" s="333"/>
      <c r="E46" s="333"/>
      <c r="F46" s="330"/>
      <c r="G46" s="330"/>
      <c r="H46" s="330"/>
      <c r="I46" s="330"/>
      <c r="K46" s="33"/>
      <c r="L46" t="s">
        <v>125</v>
      </c>
      <c r="M46" s="33"/>
      <c r="N46" s="33" t="s">
        <v>20</v>
      </c>
      <c r="O46" s="33" t="s">
        <v>23</v>
      </c>
      <c r="P46" s="33"/>
      <c r="Q46" s="33"/>
      <c r="R46" s="33" t="s">
        <v>24</v>
      </c>
      <c r="S46" s="33"/>
    </row>
    <row r="47" spans="2:24" ht="14.5">
      <c r="B47" s="330"/>
      <c r="H47" s="330"/>
      <c r="I47" s="330"/>
      <c r="K47" s="33"/>
      <c r="L47" t="s">
        <v>126</v>
      </c>
      <c r="M47" s="33"/>
      <c r="N47" s="33" t="s">
        <v>20</v>
      </c>
      <c r="O47" s="33" t="s">
        <v>23</v>
      </c>
      <c r="P47" s="33"/>
      <c r="Q47" s="33"/>
      <c r="R47" s="33" t="s">
        <v>24</v>
      </c>
      <c r="S47" s="33"/>
    </row>
    <row r="48" spans="2:24" ht="14.5">
      <c r="H48" s="330"/>
      <c r="I48" s="330"/>
      <c r="K48" s="33"/>
      <c r="L48" t="s">
        <v>127</v>
      </c>
      <c r="M48" s="33"/>
      <c r="N48" s="33" t="s">
        <v>20</v>
      </c>
      <c r="O48" s="33" t="s">
        <v>23</v>
      </c>
      <c r="P48" s="33"/>
      <c r="Q48" s="33"/>
      <c r="R48" s="33" t="s">
        <v>24</v>
      </c>
      <c r="S48" s="33"/>
    </row>
    <row r="49" spans="8:19" ht="14.5">
      <c r="H49" s="330"/>
      <c r="I49" s="330"/>
      <c r="K49" s="33"/>
      <c r="L49" t="s">
        <v>128</v>
      </c>
      <c r="M49" s="33"/>
      <c r="N49" s="33" t="s">
        <v>20</v>
      </c>
      <c r="O49" s="33" t="s">
        <v>23</v>
      </c>
      <c r="P49" s="33"/>
      <c r="Q49" s="33"/>
      <c r="R49" s="33" t="s">
        <v>24</v>
      </c>
      <c r="S49" s="33"/>
    </row>
    <row r="50" spans="8:19" ht="14.5">
      <c r="H50" s="330"/>
      <c r="I50" s="330"/>
      <c r="K50" s="33"/>
      <c r="L50" t="s">
        <v>129</v>
      </c>
      <c r="M50" s="33"/>
      <c r="N50" s="33" t="s">
        <v>20</v>
      </c>
      <c r="O50" s="33" t="s">
        <v>23</v>
      </c>
      <c r="P50" s="33"/>
      <c r="Q50" s="33"/>
      <c r="R50" s="33" t="s">
        <v>24</v>
      </c>
    </row>
    <row r="51" spans="8:19" ht="14.5">
      <c r="K51" s="33"/>
      <c r="L51" t="s">
        <v>130</v>
      </c>
      <c r="M51" s="33"/>
      <c r="N51" s="33" t="s">
        <v>20</v>
      </c>
      <c r="O51" s="33" t="s">
        <v>23</v>
      </c>
      <c r="P51" s="33"/>
      <c r="Q51" s="33"/>
      <c r="R51" s="33" t="s">
        <v>24</v>
      </c>
    </row>
    <row r="52" spans="8:19" ht="14.5">
      <c r="K52" s="33"/>
      <c r="L52" t="s">
        <v>131</v>
      </c>
      <c r="M52" s="33"/>
      <c r="N52" s="33" t="s">
        <v>20</v>
      </c>
      <c r="O52" s="33" t="s">
        <v>23</v>
      </c>
      <c r="P52" s="33"/>
      <c r="Q52" s="33"/>
      <c r="R52" s="33" t="s">
        <v>24</v>
      </c>
    </row>
    <row r="53" spans="8:19" ht="14.5">
      <c r="K53" s="33"/>
      <c r="L53" t="s">
        <v>132</v>
      </c>
      <c r="M53" s="33"/>
      <c r="N53" s="33" t="s">
        <v>20</v>
      </c>
      <c r="O53" s="33" t="s">
        <v>23</v>
      </c>
      <c r="P53" s="33"/>
      <c r="Q53" s="33"/>
      <c r="R53" s="33" t="s">
        <v>24</v>
      </c>
    </row>
    <row r="54" spans="8:19" ht="14.5">
      <c r="K54" s="33"/>
      <c r="L54" t="s">
        <v>133</v>
      </c>
      <c r="M54" s="33"/>
      <c r="N54" s="33" t="s">
        <v>20</v>
      </c>
      <c r="O54" s="33" t="s">
        <v>23</v>
      </c>
      <c r="P54" s="33"/>
      <c r="Q54" s="33"/>
      <c r="R54" s="33" t="s">
        <v>24</v>
      </c>
    </row>
    <row r="55" spans="8:19" ht="14.5">
      <c r="K55" s="33"/>
      <c r="L55" t="s">
        <v>134</v>
      </c>
      <c r="M55" s="33"/>
      <c r="N55" s="33" t="s">
        <v>20</v>
      </c>
      <c r="O55" s="33" t="s">
        <v>23</v>
      </c>
      <c r="P55" s="33"/>
      <c r="Q55" s="33"/>
      <c r="R55" s="33" t="s">
        <v>24</v>
      </c>
    </row>
    <row r="56" spans="8:19" ht="14.5">
      <c r="K56" s="33"/>
      <c r="L56" s="36" t="s">
        <v>135</v>
      </c>
      <c r="M56" s="33"/>
      <c r="N56" s="33" t="s">
        <v>20</v>
      </c>
      <c r="O56" s="33" t="s">
        <v>23</v>
      </c>
      <c r="P56" s="33"/>
      <c r="Q56" s="33"/>
      <c r="R56" s="33" t="s">
        <v>24</v>
      </c>
    </row>
    <row r="57" spans="8:19" ht="14.5">
      <c r="K57" s="33"/>
      <c r="L57" s="36" t="s">
        <v>136</v>
      </c>
      <c r="M57" s="33"/>
      <c r="N57" s="33" t="s">
        <v>20</v>
      </c>
      <c r="O57" s="33" t="s">
        <v>23</v>
      </c>
      <c r="P57" s="33"/>
      <c r="Q57" s="33"/>
      <c r="R57" s="33" t="s">
        <v>24</v>
      </c>
    </row>
    <row r="58" spans="8:19" ht="14.5">
      <c r="K58" s="33"/>
      <c r="L58" s="36" t="s">
        <v>137</v>
      </c>
      <c r="M58" s="33"/>
      <c r="N58" s="33" t="s">
        <v>20</v>
      </c>
      <c r="O58" s="33" t="s">
        <v>23</v>
      </c>
      <c r="P58" s="33"/>
      <c r="Q58" s="33"/>
      <c r="R58" s="33" t="s">
        <v>24</v>
      </c>
    </row>
    <row r="59" spans="8:19" ht="14.5">
      <c r="K59" s="33"/>
      <c r="L59" s="36" t="s">
        <v>138</v>
      </c>
      <c r="M59" s="33"/>
      <c r="N59" s="33" t="s">
        <v>20</v>
      </c>
      <c r="O59" s="33" t="s">
        <v>23</v>
      </c>
      <c r="P59" s="33"/>
      <c r="Q59" s="33"/>
      <c r="R59" s="33" t="s">
        <v>24</v>
      </c>
    </row>
    <row r="60" spans="8:19" ht="14.5">
      <c r="K60" s="33"/>
      <c r="L60" s="36" t="s">
        <v>139</v>
      </c>
      <c r="M60" s="33"/>
      <c r="N60" s="33" t="s">
        <v>20</v>
      </c>
      <c r="O60" s="33" t="s">
        <v>23</v>
      </c>
      <c r="P60" s="33"/>
      <c r="Q60" s="33"/>
      <c r="R60" s="33" t="s">
        <v>24</v>
      </c>
    </row>
    <row r="61" spans="8:19" ht="14.5">
      <c r="K61" s="33"/>
      <c r="L61" s="36" t="s">
        <v>140</v>
      </c>
      <c r="M61" s="33"/>
      <c r="N61" s="33"/>
      <c r="O61" s="33"/>
      <c r="P61" s="33"/>
      <c r="Q61" s="33"/>
      <c r="R61" s="33"/>
    </row>
    <row r="62" spans="8:19" ht="14.5">
      <c r="K62" s="33"/>
      <c r="L62" s="36" t="s">
        <v>141</v>
      </c>
      <c r="M62" s="33"/>
      <c r="N62" s="33" t="s">
        <v>20</v>
      </c>
      <c r="O62" s="33" t="s">
        <v>23</v>
      </c>
      <c r="P62" s="33"/>
      <c r="Q62" s="33"/>
      <c r="R62" s="33" t="s">
        <v>24</v>
      </c>
    </row>
    <row r="63" spans="8:19" ht="14.5">
      <c r="K63" s="33"/>
      <c r="L63" s="36" t="s">
        <v>140</v>
      </c>
      <c r="M63" s="33"/>
      <c r="N63" s="33"/>
      <c r="O63" s="33"/>
      <c r="P63" s="33"/>
      <c r="Q63" s="33"/>
      <c r="R63" s="33"/>
    </row>
    <row r="64" spans="8:19" ht="14.5">
      <c r="K64" s="33"/>
      <c r="L64" s="36" t="s">
        <v>142</v>
      </c>
      <c r="M64" s="33"/>
      <c r="N64" s="33" t="s">
        <v>20</v>
      </c>
      <c r="O64" s="33" t="s">
        <v>23</v>
      </c>
      <c r="P64" s="33"/>
      <c r="Q64" s="33"/>
      <c r="R64" s="33" t="s">
        <v>24</v>
      </c>
    </row>
    <row r="65" spans="11:18" ht="14.5">
      <c r="K65" s="33"/>
      <c r="L65" s="36" t="s">
        <v>140</v>
      </c>
      <c r="M65" s="33"/>
      <c r="N65" s="33"/>
      <c r="O65" s="33"/>
      <c r="P65" s="33"/>
      <c r="Q65" s="33"/>
      <c r="R65" s="33"/>
    </row>
    <row r="66" spans="11:18" ht="14.5">
      <c r="K66" s="33"/>
      <c r="L66" s="36" t="s">
        <v>143</v>
      </c>
      <c r="M66" s="33"/>
      <c r="N66" s="33" t="s">
        <v>20</v>
      </c>
      <c r="O66" s="33" t="s">
        <v>23</v>
      </c>
      <c r="P66" s="33"/>
      <c r="Q66" s="33"/>
      <c r="R66" s="33" t="s">
        <v>24</v>
      </c>
    </row>
    <row r="67" spans="11:18" ht="14.5">
      <c r="K67" s="33"/>
      <c r="L67" s="36" t="s">
        <v>140</v>
      </c>
      <c r="M67" s="33"/>
      <c r="N67" s="33"/>
      <c r="O67" s="33"/>
      <c r="P67" s="33"/>
      <c r="Q67" s="33"/>
      <c r="R67" s="33"/>
    </row>
    <row r="68" spans="11:18" ht="14.5">
      <c r="K68" s="33"/>
      <c r="L68" s="36" t="s">
        <v>144</v>
      </c>
      <c r="M68" s="33"/>
      <c r="N68" s="33" t="s">
        <v>20</v>
      </c>
      <c r="O68" s="33" t="s">
        <v>23</v>
      </c>
      <c r="P68" s="33"/>
      <c r="Q68" s="33"/>
      <c r="R68" s="33" t="s">
        <v>24</v>
      </c>
    </row>
    <row r="69" spans="11:18" ht="14.5">
      <c r="K69" s="33"/>
      <c r="L69" s="36" t="s">
        <v>145</v>
      </c>
      <c r="M69" s="33"/>
      <c r="N69" s="33" t="s">
        <v>20</v>
      </c>
      <c r="O69" s="33" t="s">
        <v>23</v>
      </c>
      <c r="P69" s="33"/>
      <c r="Q69" s="33"/>
      <c r="R69" s="33" t="s">
        <v>24</v>
      </c>
    </row>
    <row r="70" spans="11:18" ht="14.5">
      <c r="K70" s="33"/>
      <c r="L70" s="36" t="s">
        <v>146</v>
      </c>
      <c r="M70" s="33"/>
      <c r="N70" s="33" t="s">
        <v>20</v>
      </c>
      <c r="O70" s="33" t="s">
        <v>23</v>
      </c>
      <c r="P70" s="33"/>
      <c r="Q70" s="33"/>
      <c r="R70" s="33" t="s">
        <v>24</v>
      </c>
    </row>
    <row r="71" spans="11:18" ht="14.5">
      <c r="K71" s="33"/>
      <c r="L71" s="36" t="s">
        <v>147</v>
      </c>
      <c r="M71" s="33"/>
      <c r="N71" s="33" t="s">
        <v>20</v>
      </c>
      <c r="O71" s="33" t="s">
        <v>23</v>
      </c>
      <c r="P71" s="33"/>
      <c r="Q71" s="33"/>
      <c r="R71" s="33" t="s">
        <v>24</v>
      </c>
    </row>
    <row r="72" spans="11:18" ht="14.5">
      <c r="K72" s="33"/>
      <c r="L72" s="36" t="s">
        <v>148</v>
      </c>
      <c r="M72" s="33"/>
      <c r="N72" s="33" t="s">
        <v>20</v>
      </c>
      <c r="O72" s="33" t="s">
        <v>23</v>
      </c>
      <c r="P72" s="33"/>
      <c r="Q72" s="33"/>
      <c r="R72" s="33" t="s">
        <v>24</v>
      </c>
    </row>
    <row r="73" spans="11:18" ht="14.5">
      <c r="K73" s="33"/>
      <c r="L73" s="36" t="s">
        <v>149</v>
      </c>
      <c r="M73" s="33"/>
      <c r="N73" s="33" t="s">
        <v>20</v>
      </c>
      <c r="O73" s="33" t="s">
        <v>23</v>
      </c>
      <c r="P73" s="33"/>
      <c r="Q73" s="33"/>
      <c r="R73" s="33" t="s">
        <v>24</v>
      </c>
    </row>
    <row r="74" spans="11:18" ht="14.5">
      <c r="K74" s="33"/>
      <c r="L74" s="36" t="s">
        <v>150</v>
      </c>
      <c r="M74" s="33"/>
      <c r="N74" s="33" t="s">
        <v>20</v>
      </c>
      <c r="O74" s="33" t="s">
        <v>23</v>
      </c>
      <c r="P74" s="33"/>
      <c r="Q74" s="33"/>
      <c r="R74" s="33" t="s">
        <v>24</v>
      </c>
    </row>
    <row r="75" spans="11:18" ht="14.5">
      <c r="K75" s="33"/>
      <c r="L75" s="36" t="s">
        <v>151</v>
      </c>
      <c r="M75" s="33"/>
      <c r="N75" s="33" t="s">
        <v>20</v>
      </c>
      <c r="O75" s="33" t="s">
        <v>23</v>
      </c>
      <c r="P75" s="33"/>
      <c r="Q75" s="33"/>
      <c r="R75" s="33" t="s">
        <v>24</v>
      </c>
    </row>
    <row r="76" spans="11:18" ht="14.5">
      <c r="K76" s="33"/>
      <c r="L76" s="36" t="s">
        <v>152</v>
      </c>
      <c r="M76" s="33"/>
      <c r="N76" s="33" t="s">
        <v>20</v>
      </c>
      <c r="O76" s="33" t="s">
        <v>23</v>
      </c>
      <c r="P76" s="33"/>
      <c r="Q76" s="33"/>
      <c r="R76" s="33" t="s">
        <v>24</v>
      </c>
    </row>
    <row r="77" spans="11:18" ht="14.5">
      <c r="K77" s="33"/>
      <c r="L77" s="36" t="s">
        <v>153</v>
      </c>
      <c r="M77" s="33"/>
      <c r="N77" s="33" t="s">
        <v>20</v>
      </c>
      <c r="O77" s="33" t="s">
        <v>23</v>
      </c>
      <c r="P77" s="33"/>
      <c r="Q77" s="33"/>
      <c r="R77" s="33" t="s">
        <v>24</v>
      </c>
    </row>
    <row r="78" spans="11:18" ht="14.5">
      <c r="K78" s="33"/>
      <c r="L78" s="36" t="s">
        <v>154</v>
      </c>
      <c r="M78" s="33"/>
      <c r="N78" s="33" t="s">
        <v>20</v>
      </c>
      <c r="O78" s="33" t="s">
        <v>23</v>
      </c>
      <c r="P78" s="33"/>
      <c r="Q78" s="33"/>
      <c r="R78" s="33" t="s">
        <v>24</v>
      </c>
    </row>
    <row r="79" spans="11:18" ht="14.5">
      <c r="K79" s="33"/>
      <c r="L79" s="36" t="s">
        <v>155</v>
      </c>
      <c r="M79" s="33"/>
      <c r="N79" s="33" t="s">
        <v>20</v>
      </c>
      <c r="O79" s="33" t="s">
        <v>23</v>
      </c>
      <c r="P79" s="33"/>
      <c r="Q79" s="33"/>
      <c r="R79" s="33" t="s">
        <v>24</v>
      </c>
    </row>
    <row r="80" spans="11:18" ht="14.5">
      <c r="K80" s="33"/>
      <c r="L80" s="36" t="s">
        <v>156</v>
      </c>
      <c r="M80" s="33"/>
      <c r="N80" s="33" t="s">
        <v>20</v>
      </c>
      <c r="O80" s="33" t="s">
        <v>23</v>
      </c>
      <c r="P80" s="33"/>
      <c r="Q80" s="33"/>
      <c r="R80" s="33" t="s">
        <v>24</v>
      </c>
    </row>
    <row r="81" spans="11:18" ht="14.5">
      <c r="K81" s="33"/>
      <c r="L81" s="36" t="s">
        <v>157</v>
      </c>
      <c r="M81" s="33"/>
      <c r="N81" s="33" t="s">
        <v>20</v>
      </c>
      <c r="O81" s="33" t="s">
        <v>23</v>
      </c>
      <c r="P81" s="33"/>
      <c r="Q81" s="33"/>
      <c r="R81" s="33" t="s">
        <v>24</v>
      </c>
    </row>
    <row r="82" spans="11:18" ht="14.5">
      <c r="K82" s="33"/>
      <c r="L82" s="36" t="s">
        <v>158</v>
      </c>
      <c r="M82" s="33"/>
      <c r="N82" s="33" t="s">
        <v>20</v>
      </c>
      <c r="O82" s="33" t="s">
        <v>23</v>
      </c>
      <c r="P82" s="33"/>
      <c r="Q82" s="33"/>
      <c r="R82" s="33" t="s">
        <v>24</v>
      </c>
    </row>
    <row r="83" spans="11:18" ht="14.5">
      <c r="K83" s="33"/>
      <c r="L83" s="36" t="s">
        <v>159</v>
      </c>
      <c r="M83" s="33"/>
      <c r="N83" s="33" t="s">
        <v>20</v>
      </c>
      <c r="O83" s="33" t="s">
        <v>23</v>
      </c>
      <c r="P83" s="33"/>
      <c r="Q83" s="33"/>
      <c r="R83" s="33" t="s">
        <v>24</v>
      </c>
    </row>
    <row r="84" spans="11:18" ht="14.5">
      <c r="K84" s="33"/>
      <c r="L84" s="36" t="s">
        <v>160</v>
      </c>
      <c r="M84" s="33"/>
      <c r="N84" s="33" t="s">
        <v>20</v>
      </c>
      <c r="O84" s="33" t="s">
        <v>23</v>
      </c>
      <c r="P84" s="33"/>
      <c r="Q84" s="33"/>
      <c r="R84" s="33" t="s">
        <v>24</v>
      </c>
    </row>
    <row r="85" spans="11:18" ht="14.5">
      <c r="K85" s="33"/>
      <c r="L85" s="36" t="s">
        <v>161</v>
      </c>
      <c r="M85" s="33"/>
      <c r="N85" s="33" t="s">
        <v>20</v>
      </c>
      <c r="O85" s="33" t="s">
        <v>23</v>
      </c>
      <c r="P85" s="33"/>
      <c r="Q85" s="33"/>
      <c r="R85" s="33" t="s">
        <v>24</v>
      </c>
    </row>
    <row r="86" spans="11:18" ht="14.5">
      <c r="K86" s="33"/>
      <c r="L86" s="36" t="s">
        <v>162</v>
      </c>
      <c r="M86" s="33"/>
      <c r="N86" s="33" t="s">
        <v>20</v>
      </c>
      <c r="O86" s="33" t="s">
        <v>23</v>
      </c>
      <c r="P86" s="33"/>
      <c r="Q86" s="33"/>
      <c r="R86" s="33" t="s">
        <v>24</v>
      </c>
    </row>
    <row r="87" spans="11:18" ht="14.5">
      <c r="K87" s="33"/>
      <c r="L87" s="36" t="s">
        <v>163</v>
      </c>
      <c r="M87" s="33"/>
      <c r="N87" s="33" t="s">
        <v>20</v>
      </c>
      <c r="O87" s="33" t="s">
        <v>23</v>
      </c>
      <c r="P87" s="33"/>
      <c r="Q87" s="33"/>
      <c r="R87" s="33" t="s">
        <v>24</v>
      </c>
    </row>
    <row r="88" spans="11:18" ht="14.5">
      <c r="K88" s="33"/>
      <c r="L88" s="36" t="s">
        <v>164</v>
      </c>
      <c r="M88" s="33"/>
      <c r="N88" s="33" t="s">
        <v>20</v>
      </c>
      <c r="O88" s="33" t="s">
        <v>23</v>
      </c>
      <c r="P88" s="33"/>
      <c r="Q88" s="33"/>
      <c r="R88" s="33" t="s">
        <v>24</v>
      </c>
    </row>
    <row r="89" spans="11:18" ht="14.5">
      <c r="K89" s="33"/>
      <c r="L89" s="36" t="s">
        <v>165</v>
      </c>
      <c r="M89" s="33"/>
      <c r="N89" s="33" t="s">
        <v>20</v>
      </c>
      <c r="O89" s="33" t="s">
        <v>23</v>
      </c>
      <c r="P89" s="33"/>
      <c r="Q89" s="33"/>
      <c r="R89" s="33" t="s">
        <v>24</v>
      </c>
    </row>
    <row r="90" spans="11:18" ht="14.5">
      <c r="K90" s="33"/>
      <c r="L90" s="36" t="s">
        <v>166</v>
      </c>
      <c r="M90" s="33"/>
      <c r="N90" s="33" t="s">
        <v>20</v>
      </c>
      <c r="O90" s="33" t="s">
        <v>23</v>
      </c>
      <c r="P90" s="33"/>
      <c r="Q90" s="33"/>
      <c r="R90" s="33" t="s">
        <v>24</v>
      </c>
    </row>
    <row r="91" spans="11:18" ht="14.5">
      <c r="K91" s="33"/>
      <c r="L91" s="36" t="s">
        <v>167</v>
      </c>
      <c r="M91" s="33"/>
      <c r="N91" s="33" t="s">
        <v>20</v>
      </c>
      <c r="O91" s="33" t="s">
        <v>23</v>
      </c>
      <c r="P91" s="33"/>
      <c r="Q91" s="33"/>
      <c r="R91" s="33" t="s">
        <v>24</v>
      </c>
    </row>
    <row r="92" spans="11:18" ht="14.5">
      <c r="K92" s="33"/>
      <c r="L92" s="36" t="s">
        <v>168</v>
      </c>
      <c r="M92" s="33"/>
      <c r="N92" s="33" t="s">
        <v>20</v>
      </c>
      <c r="O92" s="33" t="s">
        <v>23</v>
      </c>
      <c r="P92" s="33"/>
      <c r="Q92" s="33"/>
      <c r="R92" s="33" t="s">
        <v>24</v>
      </c>
    </row>
    <row r="93" spans="11:18" ht="14.5">
      <c r="K93" s="33"/>
      <c r="L93" s="36" t="s">
        <v>169</v>
      </c>
      <c r="M93" s="33"/>
      <c r="N93" s="33" t="s">
        <v>20</v>
      </c>
      <c r="O93" s="33" t="s">
        <v>23</v>
      </c>
      <c r="P93" s="33"/>
      <c r="Q93" s="33"/>
      <c r="R93" s="33" t="s">
        <v>24</v>
      </c>
    </row>
    <row r="94" spans="11:18" ht="14.5">
      <c r="K94" s="33"/>
      <c r="L94" s="36" t="s">
        <v>170</v>
      </c>
      <c r="M94" s="33"/>
      <c r="N94" s="33" t="s">
        <v>20</v>
      </c>
      <c r="O94" s="33" t="s">
        <v>23</v>
      </c>
      <c r="P94" s="33"/>
      <c r="Q94" s="33"/>
      <c r="R94" s="33" t="s">
        <v>24</v>
      </c>
    </row>
    <row r="95" spans="11:18" ht="14.5">
      <c r="K95" s="33"/>
      <c r="L95" s="36" t="s">
        <v>171</v>
      </c>
      <c r="M95" s="33"/>
      <c r="N95" s="33" t="s">
        <v>20</v>
      </c>
      <c r="O95" s="33" t="s">
        <v>23</v>
      </c>
      <c r="P95" s="33"/>
      <c r="Q95" s="33"/>
      <c r="R95" s="33" t="s">
        <v>24</v>
      </c>
    </row>
    <row r="96" spans="11:18" ht="14.5">
      <c r="K96" s="33"/>
      <c r="L96" s="36" t="s">
        <v>172</v>
      </c>
      <c r="M96" s="33"/>
      <c r="N96" s="33" t="s">
        <v>20</v>
      </c>
      <c r="O96" s="33" t="s">
        <v>23</v>
      </c>
      <c r="P96" s="33"/>
      <c r="Q96" s="33"/>
      <c r="R96" s="33" t="s">
        <v>24</v>
      </c>
    </row>
    <row r="97" spans="11:18" ht="14.5">
      <c r="K97" s="33"/>
      <c r="L97" s="36" t="s">
        <v>173</v>
      </c>
      <c r="M97" s="33"/>
      <c r="N97" s="33" t="s">
        <v>20</v>
      </c>
      <c r="O97" s="33" t="s">
        <v>23</v>
      </c>
      <c r="P97" s="33"/>
      <c r="Q97" s="33"/>
      <c r="R97" s="33" t="s">
        <v>24</v>
      </c>
    </row>
    <row r="98" spans="11:18" ht="14.5">
      <c r="K98" s="33"/>
      <c r="L98" s="36" t="s">
        <v>174</v>
      </c>
      <c r="M98" s="33"/>
      <c r="N98" s="33" t="s">
        <v>20</v>
      </c>
      <c r="O98" s="33" t="s">
        <v>23</v>
      </c>
      <c r="P98" s="33"/>
      <c r="Q98" s="33"/>
      <c r="R98" s="33" t="s">
        <v>24</v>
      </c>
    </row>
    <row r="99" spans="11:18" ht="14.5">
      <c r="K99" s="341"/>
      <c r="L99" s="342" t="s">
        <v>175</v>
      </c>
      <c r="M99" s="343"/>
      <c r="N99" s="341" t="s">
        <v>20</v>
      </c>
      <c r="O99" s="341" t="s">
        <v>23</v>
      </c>
      <c r="P99" s="341"/>
      <c r="Q99" s="341"/>
      <c r="R99" s="341" t="s">
        <v>24</v>
      </c>
    </row>
    <row r="100" spans="11:18" ht="14.5">
      <c r="K100" s="82" t="s">
        <v>176</v>
      </c>
      <c r="L100" s="75" t="s">
        <v>177</v>
      </c>
      <c r="M100" s="44"/>
      <c r="N100" s="82" t="s">
        <v>20</v>
      </c>
      <c r="O100" s="82" t="s">
        <v>178</v>
      </c>
      <c r="P100" s="344"/>
      <c r="Q100" s="78"/>
    </row>
    <row r="101" spans="11:18" ht="14.5">
      <c r="K101" s="33"/>
      <c r="L101" s="64" t="s">
        <v>179</v>
      </c>
      <c r="M101" s="44"/>
      <c r="N101" s="82" t="s">
        <v>20</v>
      </c>
      <c r="O101" s="82" t="s">
        <v>178</v>
      </c>
      <c r="P101" s="82"/>
      <c r="Q101" s="78"/>
    </row>
    <row r="102" spans="11:18" ht="14.5">
      <c r="K102" s="33"/>
      <c r="L102" s="64" t="s">
        <v>180</v>
      </c>
      <c r="M102" s="44"/>
      <c r="N102" s="82" t="s">
        <v>20</v>
      </c>
      <c r="O102" s="82" t="s">
        <v>178</v>
      </c>
      <c r="P102" s="82"/>
      <c r="Q102" s="78"/>
    </row>
    <row r="103" spans="11:18" ht="14.5">
      <c r="K103" s="33"/>
      <c r="L103" s="335" t="s">
        <v>181</v>
      </c>
      <c r="M103" s="44"/>
      <c r="N103" s="82" t="s">
        <v>20</v>
      </c>
      <c r="O103" s="345" t="s">
        <v>23</v>
      </c>
      <c r="P103" s="346" t="s">
        <v>71</v>
      </c>
      <c r="Q103" s="78"/>
    </row>
    <row r="104" spans="11:18" ht="14.5">
      <c r="K104" s="33"/>
      <c r="L104" s="335" t="s">
        <v>182</v>
      </c>
      <c r="M104" s="44"/>
      <c r="N104" s="82" t="s">
        <v>20</v>
      </c>
      <c r="O104" s="82" t="s">
        <v>178</v>
      </c>
      <c r="P104" s="347" t="s">
        <v>75</v>
      </c>
      <c r="Q104" s="78"/>
    </row>
    <row r="105" spans="11:18" ht="14.5">
      <c r="L105" s="335" t="s">
        <v>183</v>
      </c>
      <c r="M105" s="44"/>
      <c r="N105" s="82" t="s">
        <v>20</v>
      </c>
      <c r="O105" s="82" t="s">
        <v>178</v>
      </c>
      <c r="P105" s="82"/>
      <c r="Q105" s="78"/>
    </row>
    <row r="106" spans="11:18" ht="14.5">
      <c r="K106" s="33"/>
      <c r="L106" t="s">
        <v>184</v>
      </c>
      <c r="M106" s="253"/>
      <c r="N106" s="348" t="s">
        <v>20</v>
      </c>
      <c r="O106" s="348" t="s">
        <v>178</v>
      </c>
      <c r="P106" s="82"/>
      <c r="Q106" s="78"/>
    </row>
    <row r="107" spans="11:18" ht="14.5">
      <c r="L107" t="s">
        <v>185</v>
      </c>
      <c r="M107" s="253"/>
      <c r="N107" s="348" t="s">
        <v>20</v>
      </c>
      <c r="O107" s="348" t="s">
        <v>178</v>
      </c>
    </row>
    <row r="108" spans="11:18" ht="14.5">
      <c r="L108" t="s">
        <v>186</v>
      </c>
      <c r="M108" s="253"/>
      <c r="N108" s="348" t="s">
        <v>20</v>
      </c>
      <c r="O108" s="348" t="s">
        <v>178</v>
      </c>
    </row>
  </sheetData>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BC296"/>
  <sheetViews>
    <sheetView tabSelected="1" topLeftCell="B1" zoomScale="50" zoomScaleNormal="70" workbookViewId="0">
      <selection activeCell="G85" sqref="G85"/>
    </sheetView>
  </sheetViews>
  <sheetFormatPr defaultColWidth="9" defaultRowHeight="12.5"/>
  <cols>
    <col min="1" max="1" width="14.453125" customWidth="1"/>
    <col min="3" max="3" width="10.54296875" customWidth="1"/>
    <col min="6" max="6" width="14.453125" customWidth="1"/>
    <col min="7" max="7" width="9.7265625" customWidth="1"/>
    <col min="8" max="8" width="17.26953125" customWidth="1"/>
    <col min="9" max="15" width="12" customWidth="1"/>
    <col min="23" max="23" width="16.26953125" customWidth="1"/>
  </cols>
  <sheetData>
    <row r="4" spans="1:48">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48">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spans="1:48" ht="14.5">
      <c r="F6" s="271"/>
      <c r="G6" s="271"/>
      <c r="H6" s="272" t="s">
        <v>187</v>
      </c>
      <c r="I6" s="271"/>
      <c r="J6" s="271"/>
      <c r="K6" s="271"/>
      <c r="L6" s="271"/>
      <c r="M6" s="271"/>
      <c r="N6" s="271"/>
      <c r="O6" s="271"/>
      <c r="P6" s="292"/>
      <c r="Q6" s="285"/>
      <c r="R6" s="285"/>
      <c r="S6" s="285"/>
      <c r="T6" s="285"/>
      <c r="U6" s="285"/>
      <c r="V6" s="285"/>
      <c r="W6" s="285"/>
      <c r="X6" s="285"/>
      <c r="Y6" s="286"/>
      <c r="Z6" s="285"/>
      <c r="AA6" s="285"/>
      <c r="AB6" s="285"/>
      <c r="AC6" s="285"/>
      <c r="AD6" s="285"/>
      <c r="AE6" s="285"/>
      <c r="AF6" s="285"/>
      <c r="AG6" s="285"/>
      <c r="AH6" s="285"/>
      <c r="AI6" s="285"/>
      <c r="AJ6" s="285"/>
      <c r="AK6" s="285"/>
      <c r="AL6" s="285"/>
      <c r="AM6" s="285"/>
      <c r="AN6" s="285"/>
      <c r="AO6" s="285"/>
      <c r="AP6" s="285"/>
      <c r="AQ6" s="285"/>
      <c r="AR6" s="285"/>
      <c r="AS6" s="285"/>
      <c r="AT6" s="285"/>
      <c r="AU6" s="285"/>
      <c r="AV6" s="276"/>
    </row>
    <row r="7" spans="1:48" ht="14.5">
      <c r="F7" s="273" t="s">
        <v>11</v>
      </c>
      <c r="G7" s="273" t="s">
        <v>188</v>
      </c>
      <c r="H7" s="273" t="s">
        <v>189</v>
      </c>
      <c r="I7" s="273">
        <v>2020</v>
      </c>
      <c r="J7" s="293" t="s">
        <v>190</v>
      </c>
      <c r="K7" s="159" t="s">
        <v>191</v>
      </c>
      <c r="L7" s="159" t="s">
        <v>192</v>
      </c>
      <c r="M7" s="159" t="s">
        <v>193</v>
      </c>
      <c r="N7" s="159" t="s">
        <v>194</v>
      </c>
      <c r="O7" s="159" t="s">
        <v>195</v>
      </c>
      <c r="P7" s="294" t="s">
        <v>196</v>
      </c>
      <c r="Q7" s="306"/>
      <c r="R7" s="306"/>
      <c r="S7" s="306"/>
      <c r="T7" s="306"/>
      <c r="U7" s="306"/>
      <c r="V7" s="306"/>
      <c r="W7" s="287"/>
      <c r="X7" s="287"/>
      <c r="Y7" s="287"/>
      <c r="Z7" s="287"/>
      <c r="AA7" s="218"/>
      <c r="AB7" s="32"/>
      <c r="AC7" s="32"/>
      <c r="AD7" s="32"/>
      <c r="AE7" s="32"/>
      <c r="AF7" s="32"/>
      <c r="AG7" s="32"/>
      <c r="AH7" s="306"/>
      <c r="AI7" s="306"/>
      <c r="AJ7" s="306"/>
      <c r="AK7" s="306"/>
      <c r="AL7" s="306"/>
      <c r="AM7" s="306"/>
      <c r="AN7" s="306"/>
      <c r="AO7" s="306"/>
      <c r="AP7" s="306"/>
      <c r="AQ7" s="306"/>
      <c r="AR7" s="306"/>
      <c r="AS7" s="306"/>
      <c r="AT7" s="306"/>
      <c r="AU7" s="285"/>
      <c r="AV7" s="276"/>
    </row>
    <row r="8" spans="1:48" ht="14.5">
      <c r="F8" s="274" t="s">
        <v>179</v>
      </c>
      <c r="G8" s="274" t="s">
        <v>197</v>
      </c>
      <c r="H8" s="274" t="s">
        <v>64</v>
      </c>
      <c r="I8" s="274"/>
      <c r="J8" s="295">
        <f>(1-J9)/2</f>
        <v>0.224464060529634</v>
      </c>
      <c r="K8" s="295">
        <f t="shared" ref="K8:P8" si="0">(1-K9)/2</f>
        <v>0.484077147342453</v>
      </c>
      <c r="L8" s="295">
        <f t="shared" si="0"/>
        <v>0.5</v>
      </c>
      <c r="M8" s="295">
        <f t="shared" si="0"/>
        <v>0.5</v>
      </c>
      <c r="N8" s="295">
        <f t="shared" si="0"/>
        <v>0.5</v>
      </c>
      <c r="O8" s="295">
        <f t="shared" si="0"/>
        <v>0.48672075794990699</v>
      </c>
      <c r="P8" s="296">
        <f t="shared" si="0"/>
        <v>0.48912294517176902</v>
      </c>
      <c r="Q8" s="42"/>
      <c r="R8" s="42"/>
      <c r="S8" s="63"/>
      <c r="T8" s="42"/>
      <c r="U8" s="42"/>
      <c r="V8" s="42"/>
      <c r="W8" s="42"/>
      <c r="X8" s="42"/>
      <c r="Y8" s="42"/>
      <c r="Z8" s="42"/>
      <c r="AA8" s="315"/>
      <c r="AB8" s="42"/>
      <c r="AC8" s="42"/>
      <c r="AD8" s="42"/>
      <c r="AE8" s="42"/>
      <c r="AF8" s="42"/>
      <c r="AG8" s="42"/>
      <c r="AH8" s="42"/>
      <c r="AI8" s="42"/>
      <c r="AJ8" s="42"/>
      <c r="AK8" s="42"/>
      <c r="AL8" s="42"/>
      <c r="AM8" s="42"/>
      <c r="AN8" s="42"/>
      <c r="AO8" s="42"/>
      <c r="AP8" s="42"/>
      <c r="AQ8" s="42"/>
      <c r="AR8" s="42"/>
      <c r="AS8" s="42"/>
      <c r="AT8" s="42"/>
      <c r="AU8" s="285"/>
      <c r="AV8" s="276"/>
    </row>
    <row r="9" spans="1:48" ht="14.5">
      <c r="F9" s="274"/>
      <c r="G9" s="274" t="s">
        <v>198</v>
      </c>
      <c r="H9" s="271"/>
      <c r="I9" s="274"/>
      <c r="J9" s="297">
        <v>0.55107187894073095</v>
      </c>
      <c r="K9" s="297">
        <v>3.1845705315093099E-2</v>
      </c>
      <c r="L9" s="297">
        <v>0</v>
      </c>
      <c r="M9" s="297">
        <v>0</v>
      </c>
      <c r="N9" s="297">
        <v>0</v>
      </c>
      <c r="O9" s="297">
        <v>2.6558484100186502E-2</v>
      </c>
      <c r="P9" s="298">
        <v>2.1754109656462201E-2</v>
      </c>
      <c r="Q9" s="310"/>
      <c r="R9" s="310"/>
      <c r="S9" s="310"/>
      <c r="T9" s="310"/>
      <c r="U9" s="310"/>
      <c r="V9" s="310"/>
      <c r="W9" s="42"/>
      <c r="X9" s="42"/>
      <c r="Y9" s="314"/>
      <c r="Z9" s="42"/>
      <c r="AA9" s="310"/>
      <c r="AB9" s="310"/>
      <c r="AC9" s="310"/>
      <c r="AD9" s="310"/>
      <c r="AE9" s="310"/>
      <c r="AF9" s="310"/>
      <c r="AG9" s="310"/>
      <c r="AH9" s="310"/>
      <c r="AI9" s="310"/>
      <c r="AJ9" s="310"/>
      <c r="AK9" s="310"/>
      <c r="AL9" s="310"/>
      <c r="AM9" s="310"/>
      <c r="AN9" s="310"/>
      <c r="AO9" s="310"/>
      <c r="AP9" s="310"/>
      <c r="AQ9" s="310"/>
      <c r="AR9" s="310"/>
      <c r="AS9" s="310"/>
      <c r="AT9" s="310"/>
      <c r="AU9" s="285"/>
    </row>
    <row r="10" spans="1:48" ht="14.5">
      <c r="F10" s="274"/>
      <c r="G10" s="274" t="s">
        <v>199</v>
      </c>
      <c r="H10" s="271"/>
      <c r="I10" s="274"/>
      <c r="J10" s="295">
        <f>J8</f>
        <v>0.224464060529634</v>
      </c>
      <c r="K10" s="295">
        <f t="shared" ref="K10:P10" si="1">K8</f>
        <v>0.484077147342453</v>
      </c>
      <c r="L10" s="295">
        <f t="shared" si="1"/>
        <v>0.5</v>
      </c>
      <c r="M10" s="295">
        <f t="shared" si="1"/>
        <v>0.5</v>
      </c>
      <c r="N10" s="295">
        <f t="shared" si="1"/>
        <v>0.5</v>
      </c>
      <c r="O10" s="295">
        <f t="shared" si="1"/>
        <v>0.48672075794990699</v>
      </c>
      <c r="P10" s="296">
        <f t="shared" si="1"/>
        <v>0.48912294517176902</v>
      </c>
      <c r="Q10" s="42"/>
      <c r="R10" s="42"/>
      <c r="S10" s="42"/>
      <c r="T10" s="42"/>
      <c r="U10" s="42"/>
      <c r="V10" s="42"/>
      <c r="W10" s="42"/>
      <c r="X10" s="42"/>
      <c r="Y10" s="285"/>
      <c r="Z10" s="42"/>
      <c r="AA10" s="42"/>
      <c r="AB10" s="42"/>
      <c r="AC10" s="42"/>
      <c r="AD10" s="42"/>
      <c r="AE10" s="42"/>
      <c r="AF10" s="42"/>
      <c r="AG10" s="42"/>
      <c r="AH10" s="42"/>
      <c r="AI10" s="42"/>
      <c r="AJ10" s="42"/>
      <c r="AK10" s="42"/>
      <c r="AL10" s="42"/>
      <c r="AM10" s="42"/>
      <c r="AN10" s="42"/>
      <c r="AO10" s="42"/>
      <c r="AP10" s="42"/>
      <c r="AQ10" s="42"/>
      <c r="AR10" s="42"/>
      <c r="AS10" s="42"/>
      <c r="AT10" s="42"/>
      <c r="AU10" s="285"/>
      <c r="AV10" s="276"/>
    </row>
    <row r="11" spans="1:48" ht="14.5">
      <c r="F11" s="275" t="s">
        <v>140</v>
      </c>
      <c r="G11" s="271"/>
      <c r="H11" s="159"/>
      <c r="I11" s="274"/>
      <c r="J11" s="299"/>
      <c r="K11" s="299"/>
      <c r="L11" s="299"/>
      <c r="M11" s="299"/>
      <c r="N11" s="299"/>
      <c r="O11" s="299"/>
      <c r="P11" s="300"/>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85"/>
      <c r="AV11" s="276"/>
    </row>
    <row r="12" spans="1:48" ht="14.5">
      <c r="F12" s="274" t="s">
        <v>183</v>
      </c>
      <c r="G12" s="274" t="s">
        <v>200</v>
      </c>
      <c r="H12" s="274" t="s">
        <v>77</v>
      </c>
      <c r="I12" s="274"/>
      <c r="J12" s="295">
        <f t="shared" ref="J12:P12" si="2">25%</f>
        <v>0.25</v>
      </c>
      <c r="K12" s="295">
        <f t="shared" si="2"/>
        <v>0.25</v>
      </c>
      <c r="L12" s="295">
        <f t="shared" si="2"/>
        <v>0.25</v>
      </c>
      <c r="M12" s="295">
        <f t="shared" si="2"/>
        <v>0.25</v>
      </c>
      <c r="N12" s="295">
        <f t="shared" si="2"/>
        <v>0.25</v>
      </c>
      <c r="O12" s="295">
        <f t="shared" si="2"/>
        <v>0.25</v>
      </c>
      <c r="P12" s="296">
        <f t="shared" si="2"/>
        <v>0.25</v>
      </c>
      <c r="Q12" s="285"/>
      <c r="R12" s="285"/>
      <c r="S12" s="285"/>
      <c r="T12" s="285"/>
      <c r="U12" s="285"/>
      <c r="V12" s="285"/>
      <c r="W12" s="285"/>
      <c r="X12" s="285"/>
      <c r="Y12" s="285"/>
      <c r="Z12" s="285"/>
      <c r="AA12" s="285"/>
      <c r="AB12" s="285"/>
      <c r="AC12" s="285"/>
      <c r="AD12" s="285"/>
      <c r="AE12" s="285"/>
      <c r="AF12" s="285"/>
      <c r="AG12" s="285"/>
      <c r="AH12" s="285"/>
      <c r="AI12" s="285"/>
      <c r="AJ12" s="285"/>
      <c r="AK12" s="285"/>
      <c r="AL12" s="285"/>
      <c r="AM12" s="285"/>
      <c r="AN12" s="285"/>
      <c r="AO12" s="285"/>
      <c r="AP12" s="285"/>
      <c r="AQ12" s="285"/>
      <c r="AR12" s="285"/>
      <c r="AS12" s="285"/>
      <c r="AT12" s="285"/>
      <c r="AU12" s="285"/>
      <c r="AV12" s="276"/>
    </row>
    <row r="13" spans="1:48" ht="14.5">
      <c r="F13" s="274"/>
      <c r="G13" s="274" t="s">
        <v>201</v>
      </c>
      <c r="H13" s="271"/>
      <c r="I13" s="274"/>
      <c r="J13" s="295">
        <f t="shared" ref="J13:P13" si="3">25%</f>
        <v>0.25</v>
      </c>
      <c r="K13" s="295">
        <f t="shared" si="3"/>
        <v>0.25</v>
      </c>
      <c r="L13" s="295">
        <f t="shared" si="3"/>
        <v>0.25</v>
      </c>
      <c r="M13" s="295">
        <f t="shared" si="3"/>
        <v>0.25</v>
      </c>
      <c r="N13" s="295">
        <f t="shared" si="3"/>
        <v>0.25</v>
      </c>
      <c r="O13" s="295">
        <f t="shared" si="3"/>
        <v>0.25</v>
      </c>
      <c r="P13" s="296">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85"/>
      <c r="AV13" s="276"/>
    </row>
    <row r="14" spans="1:48" ht="14.5">
      <c r="A14" s="276"/>
      <c r="B14" s="276"/>
      <c r="C14" s="276"/>
      <c r="F14" s="274"/>
      <c r="G14" s="274" t="s">
        <v>202</v>
      </c>
      <c r="H14" s="271"/>
      <c r="I14" s="274"/>
      <c r="J14" s="295">
        <f t="shared" ref="J14:P14" si="4">25%</f>
        <v>0.25</v>
      </c>
      <c r="K14" s="295">
        <f t="shared" si="4"/>
        <v>0.25</v>
      </c>
      <c r="L14" s="295">
        <f t="shared" si="4"/>
        <v>0.25</v>
      </c>
      <c r="M14" s="295">
        <f t="shared" si="4"/>
        <v>0.25</v>
      </c>
      <c r="N14" s="295">
        <f t="shared" si="4"/>
        <v>0.25</v>
      </c>
      <c r="O14" s="295">
        <f t="shared" si="4"/>
        <v>0.25</v>
      </c>
      <c r="P14" s="295">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76"/>
      <c r="AV14" s="276"/>
    </row>
    <row r="15" spans="1:48" ht="14.5">
      <c r="A15" s="276"/>
      <c r="B15" s="276"/>
      <c r="C15" s="276"/>
      <c r="D15" s="276"/>
      <c r="E15" s="276"/>
      <c r="F15" s="274"/>
      <c r="G15" s="274" t="s">
        <v>203</v>
      </c>
      <c r="H15" s="271"/>
      <c r="I15" s="274"/>
      <c r="J15" s="295">
        <f t="shared" ref="J15:P15" si="5">25%</f>
        <v>0.25</v>
      </c>
      <c r="K15" s="295">
        <f t="shared" si="5"/>
        <v>0.25</v>
      </c>
      <c r="L15" s="295">
        <f t="shared" si="5"/>
        <v>0.25</v>
      </c>
      <c r="M15" s="295">
        <f t="shared" si="5"/>
        <v>0.25</v>
      </c>
      <c r="N15" s="295">
        <f t="shared" si="5"/>
        <v>0.25</v>
      </c>
      <c r="O15" s="295">
        <f t="shared" si="5"/>
        <v>0.25</v>
      </c>
      <c r="P15" s="295">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spans="1:48" ht="14.5">
      <c r="A16" s="42"/>
      <c r="B16" s="44"/>
      <c r="C16" s="44"/>
      <c r="D16" s="276"/>
      <c r="E16" s="276"/>
      <c r="F16" s="275" t="s">
        <v>140</v>
      </c>
      <c r="G16" s="271"/>
      <c r="H16" s="159"/>
      <c r="I16" s="274"/>
      <c r="J16" s="299"/>
      <c r="K16" s="299"/>
      <c r="L16" s="299"/>
      <c r="M16" s="299"/>
      <c r="N16" s="299"/>
      <c r="O16" s="299"/>
      <c r="P16" s="299"/>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spans="1:46" ht="14.5">
      <c r="A17" s="42"/>
      <c r="B17" s="44"/>
      <c r="C17" s="44"/>
      <c r="D17" s="276"/>
      <c r="E17" s="276"/>
      <c r="F17" s="274" t="s">
        <v>182</v>
      </c>
      <c r="G17" s="274" t="s">
        <v>204</v>
      </c>
      <c r="H17" s="274" t="s">
        <v>73</v>
      </c>
      <c r="I17" s="274"/>
      <c r="J17" s="295">
        <v>1</v>
      </c>
      <c r="K17" s="295">
        <v>1</v>
      </c>
      <c r="L17" s="295">
        <v>1</v>
      </c>
      <c r="M17" s="295">
        <v>1</v>
      </c>
      <c r="N17" s="295">
        <v>1</v>
      </c>
      <c r="O17" s="295">
        <v>1</v>
      </c>
      <c r="P17" s="295">
        <v>1</v>
      </c>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6"/>
      <c r="AR17" s="276"/>
      <c r="AS17" s="276"/>
      <c r="AT17" s="276"/>
    </row>
    <row r="18" spans="1:46" ht="14.5">
      <c r="A18" s="42"/>
      <c r="B18" s="44"/>
      <c r="C18" s="44"/>
      <c r="D18" s="276"/>
      <c r="E18" s="276"/>
      <c r="F18" s="276"/>
      <c r="G18" s="274"/>
      <c r="I18" s="62"/>
      <c r="J18" s="301"/>
      <c r="K18" s="301"/>
      <c r="L18" s="301"/>
      <c r="M18" s="301"/>
      <c r="N18" s="301"/>
      <c r="O18" s="301"/>
      <c r="P18" s="301"/>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spans="1:46" ht="14.5">
      <c r="A19" s="42"/>
      <c r="B19" s="44"/>
      <c r="C19" s="44"/>
      <c r="D19" s="44"/>
      <c r="E19" s="44"/>
      <c r="F19" s="42"/>
      <c r="G19" s="276"/>
      <c r="H19" s="276"/>
      <c r="I19" s="276"/>
      <c r="J19" s="276"/>
      <c r="K19" s="276"/>
      <c r="L19" s="276"/>
      <c r="M19" s="276"/>
      <c r="N19" s="276"/>
      <c r="O19" s="276"/>
      <c r="P19" s="276"/>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spans="1:46" ht="14.5">
      <c r="A20" s="42"/>
      <c r="B20" s="44"/>
      <c r="C20" s="44"/>
      <c r="D20" s="44"/>
      <c r="E20" s="44"/>
      <c r="F20" s="42"/>
      <c r="G20" s="276"/>
      <c r="H20" s="276"/>
      <c r="I20" s="276"/>
      <c r="J20" s="276"/>
      <c r="K20" s="276"/>
      <c r="L20" s="276"/>
      <c r="M20" s="276"/>
      <c r="N20" s="276"/>
      <c r="O20" s="276"/>
      <c r="P20" s="276"/>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spans="1:46" ht="14.5">
      <c r="A21" s="276"/>
      <c r="B21" s="276"/>
      <c r="C21" s="276"/>
      <c r="D21" s="44"/>
      <c r="E21" s="44"/>
      <c r="F21" s="42"/>
      <c r="G21" s="276"/>
      <c r="H21" s="276"/>
      <c r="I21" s="276"/>
      <c r="J21" s="276"/>
      <c r="K21" s="276"/>
      <c r="L21" s="276"/>
      <c r="M21" s="276"/>
      <c r="N21" s="276"/>
      <c r="O21" s="276"/>
      <c r="P21" s="276"/>
      <c r="Q21" s="276"/>
      <c r="R21" s="276"/>
      <c r="S21" s="276"/>
      <c r="T21" s="276"/>
      <c r="U21" s="276"/>
      <c r="V21" s="276"/>
      <c r="W21" s="276"/>
      <c r="X21" s="276"/>
      <c r="Y21" s="276"/>
      <c r="Z21" s="276"/>
      <c r="AA21" s="276"/>
      <c r="AB21" s="276"/>
      <c r="AC21" s="276"/>
      <c r="AD21" s="276"/>
      <c r="AE21" s="276"/>
      <c r="AF21" s="276"/>
      <c r="AG21" s="276"/>
      <c r="AH21" s="276"/>
      <c r="AI21" s="276"/>
      <c r="AJ21" s="276"/>
      <c r="AK21" s="276"/>
      <c r="AL21" s="276"/>
      <c r="AM21" s="276"/>
      <c r="AN21" s="276"/>
      <c r="AO21" s="276"/>
      <c r="AP21" s="276"/>
      <c r="AQ21" s="276"/>
      <c r="AR21" s="276"/>
      <c r="AS21" s="276"/>
      <c r="AT21" s="276"/>
    </row>
    <row r="22" spans="1:46" ht="14.5">
      <c r="A22" s="276"/>
      <c r="B22" s="276"/>
      <c r="C22" s="276"/>
      <c r="D22" s="44"/>
      <c r="E22" s="44"/>
      <c r="F22" s="42"/>
      <c r="G22" s="276"/>
      <c r="H22" s="276"/>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276"/>
      <c r="AS22" s="276"/>
      <c r="AT22" s="276"/>
    </row>
    <row r="23" spans="1:46" ht="14.5">
      <c r="A23" s="276"/>
      <c r="B23" s="276"/>
      <c r="C23" s="276"/>
      <c r="D23" s="44"/>
      <c r="E23" s="44"/>
      <c r="F23" s="277"/>
      <c r="G23" s="277"/>
      <c r="H23" s="278" t="s">
        <v>205</v>
      </c>
      <c r="I23" s="277"/>
      <c r="J23" s="277"/>
      <c r="K23" s="277"/>
      <c r="L23" s="277"/>
      <c r="M23" s="277"/>
      <c r="N23" s="277"/>
      <c r="O23" s="277"/>
      <c r="P23" s="277"/>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276"/>
      <c r="AS23" s="276"/>
      <c r="AT23" s="276"/>
    </row>
    <row r="24" spans="1:46" ht="14.5">
      <c r="A24" s="276"/>
      <c r="B24" s="276"/>
      <c r="C24" s="276"/>
      <c r="D24" s="276"/>
      <c r="E24" s="276"/>
      <c r="F24" s="279" t="s">
        <v>11</v>
      </c>
      <c r="G24" s="279" t="s">
        <v>188</v>
      </c>
      <c r="H24" s="279" t="s">
        <v>189</v>
      </c>
      <c r="I24" s="302">
        <v>2020</v>
      </c>
      <c r="J24" s="303" t="s">
        <v>190</v>
      </c>
      <c r="K24" s="304" t="s">
        <v>191</v>
      </c>
      <c r="L24" s="304" t="s">
        <v>192</v>
      </c>
      <c r="M24" s="304" t="s">
        <v>193</v>
      </c>
      <c r="N24" s="304" t="s">
        <v>194</v>
      </c>
      <c r="O24" s="304" t="s">
        <v>195</v>
      </c>
      <c r="P24" s="304" t="s">
        <v>196</v>
      </c>
      <c r="Q24" s="276"/>
      <c r="R24" s="276"/>
      <c r="S24" s="276"/>
      <c r="T24" s="276"/>
      <c r="U24" s="276"/>
      <c r="V24" s="276"/>
      <c r="W24" s="276"/>
      <c r="X24" s="276"/>
      <c r="Y24" s="276"/>
      <c r="Z24" s="276"/>
      <c r="AA24" s="276"/>
      <c r="AB24" s="276"/>
      <c r="AC24" s="276"/>
      <c r="AD24" s="276"/>
      <c r="AE24" s="276"/>
      <c r="AF24" s="276"/>
      <c r="AG24" s="276"/>
      <c r="AH24" s="276"/>
      <c r="AI24" s="276"/>
      <c r="AJ24" s="276"/>
      <c r="AK24" s="276"/>
      <c r="AL24" s="276"/>
      <c r="AM24" s="276"/>
      <c r="AN24" s="276"/>
      <c r="AO24" s="276"/>
      <c r="AP24" s="276"/>
      <c r="AQ24" s="276"/>
      <c r="AR24" s="276"/>
      <c r="AS24" s="276"/>
    </row>
    <row r="25" spans="1:46" ht="14.5">
      <c r="A25" s="276"/>
      <c r="B25" s="276"/>
      <c r="C25" s="276"/>
      <c r="D25" s="276"/>
      <c r="E25" s="276"/>
      <c r="F25" s="280" t="s">
        <v>206</v>
      </c>
      <c r="G25" s="277"/>
      <c r="H25" s="277"/>
      <c r="I25" s="304"/>
      <c r="J25" s="305">
        <v>40</v>
      </c>
      <c r="K25" s="305">
        <v>40</v>
      </c>
      <c r="L25" s="305">
        <v>40</v>
      </c>
      <c r="M25" s="305">
        <v>40</v>
      </c>
      <c r="N25" s="305">
        <v>40</v>
      </c>
      <c r="O25" s="305">
        <v>40</v>
      </c>
      <c r="P25" s="305">
        <v>40</v>
      </c>
      <c r="Q25" s="311"/>
      <c r="R25" s="276"/>
      <c r="S25" s="276"/>
      <c r="T25" s="276"/>
      <c r="U25" s="276"/>
      <c r="V25" s="276"/>
      <c r="W25" s="276"/>
      <c r="X25" s="276"/>
      <c r="Y25" s="276"/>
      <c r="Z25" s="276"/>
      <c r="AA25" s="276"/>
      <c r="AB25" s="276"/>
      <c r="AC25" s="276"/>
      <c r="AD25" s="276"/>
      <c r="AE25" s="276"/>
      <c r="AF25" s="276"/>
      <c r="AG25" s="276"/>
      <c r="AH25" s="276"/>
      <c r="AI25" s="276"/>
      <c r="AJ25" s="276"/>
      <c r="AK25" s="276"/>
      <c r="AL25" s="276"/>
      <c r="AM25" s="276"/>
      <c r="AN25" s="276"/>
      <c r="AO25" s="276"/>
      <c r="AP25" s="276"/>
      <c r="AQ25" s="276"/>
      <c r="AR25" s="276"/>
      <c r="AS25" s="276"/>
    </row>
    <row r="26" spans="1:46" ht="14.5">
      <c r="A26" s="276"/>
      <c r="B26" s="276"/>
      <c r="C26" s="276"/>
      <c r="D26" s="276"/>
      <c r="E26" s="276"/>
      <c r="F26" s="280" t="s">
        <v>179</v>
      </c>
      <c r="G26" s="277"/>
      <c r="H26" s="277"/>
      <c r="I26" s="304"/>
      <c r="J26" s="305">
        <v>40</v>
      </c>
      <c r="K26" s="305">
        <v>40</v>
      </c>
      <c r="L26" s="305">
        <v>40</v>
      </c>
      <c r="M26" s="305">
        <v>40</v>
      </c>
      <c r="N26" s="305">
        <v>40</v>
      </c>
      <c r="O26" s="305">
        <v>40</v>
      </c>
      <c r="P26" s="305">
        <v>40</v>
      </c>
      <c r="Q26" s="311"/>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276"/>
      <c r="AS26" s="276"/>
    </row>
    <row r="27" spans="1:46" ht="14.5">
      <c r="A27" s="276"/>
      <c r="B27" s="276"/>
      <c r="C27" s="276"/>
      <c r="D27" s="276"/>
      <c r="E27" s="276"/>
      <c r="F27" s="280" t="s">
        <v>180</v>
      </c>
      <c r="G27" s="277"/>
      <c r="H27" s="277"/>
      <c r="I27" s="304"/>
      <c r="J27" s="305">
        <v>40</v>
      </c>
      <c r="K27" s="305">
        <v>40</v>
      </c>
      <c r="L27" s="305">
        <v>40</v>
      </c>
      <c r="M27" s="305">
        <v>40</v>
      </c>
      <c r="N27" s="305">
        <v>40</v>
      </c>
      <c r="O27" s="305">
        <v>40</v>
      </c>
      <c r="P27" s="305">
        <v>40</v>
      </c>
      <c r="Q27" s="312"/>
      <c r="R27" s="313"/>
      <c r="S27" s="313"/>
      <c r="T27" s="313"/>
      <c r="U27" s="313"/>
      <c r="V27" s="313"/>
      <c r="W27" s="313"/>
      <c r="X27" s="313"/>
      <c r="Y27" s="313"/>
      <c r="Z27" s="313"/>
      <c r="AA27" s="313"/>
      <c r="AB27" s="313"/>
      <c r="AC27" s="313"/>
      <c r="AD27" s="313"/>
      <c r="AE27" s="313"/>
      <c r="AF27" s="313"/>
      <c r="AG27" s="313"/>
      <c r="AH27" s="313"/>
      <c r="AI27" s="313"/>
      <c r="AJ27" s="313"/>
      <c r="AK27" s="313"/>
      <c r="AL27" s="313"/>
      <c r="AM27" s="313"/>
      <c r="AN27" s="313"/>
      <c r="AO27" s="313"/>
      <c r="AP27" s="313"/>
      <c r="AQ27" s="313"/>
      <c r="AR27" s="313"/>
      <c r="AS27" s="313"/>
    </row>
    <row r="28" spans="1:46" ht="14.5">
      <c r="A28" s="276"/>
      <c r="B28" s="276"/>
      <c r="C28" s="276"/>
      <c r="D28" s="276"/>
      <c r="E28" s="276"/>
      <c r="F28" s="281" t="s">
        <v>181</v>
      </c>
      <c r="G28" s="277"/>
      <c r="H28" s="277"/>
      <c r="I28" s="304"/>
      <c r="J28" s="305">
        <v>40</v>
      </c>
      <c r="K28" s="305">
        <v>40</v>
      </c>
      <c r="L28" s="305">
        <v>40</v>
      </c>
      <c r="M28" s="305">
        <v>40</v>
      </c>
      <c r="N28" s="305">
        <v>40</v>
      </c>
      <c r="O28" s="305">
        <v>40</v>
      </c>
      <c r="P28" s="305">
        <v>40</v>
      </c>
      <c r="Q28" s="312"/>
      <c r="R28" s="313"/>
      <c r="S28" s="313"/>
      <c r="T28" s="313"/>
      <c r="U28" s="313"/>
      <c r="V28" s="313"/>
      <c r="W28" s="313"/>
      <c r="X28" s="313"/>
      <c r="Y28" s="313"/>
      <c r="Z28" s="313"/>
      <c r="AA28" s="313"/>
      <c r="AB28" s="313"/>
      <c r="AC28" s="313"/>
      <c r="AD28" s="313"/>
      <c r="AE28" s="313"/>
      <c r="AF28" s="313"/>
      <c r="AG28" s="313"/>
      <c r="AH28" s="313"/>
      <c r="AI28" s="313"/>
      <c r="AJ28" s="313"/>
      <c r="AK28" s="313"/>
      <c r="AL28" s="313"/>
      <c r="AM28" s="313"/>
      <c r="AN28" s="313"/>
      <c r="AO28" s="313"/>
      <c r="AP28" s="313"/>
      <c r="AQ28" s="313"/>
      <c r="AR28" s="313"/>
      <c r="AS28" s="313"/>
    </row>
    <row r="29" spans="1:46" ht="14.5">
      <c r="A29" s="276"/>
      <c r="B29" s="276"/>
      <c r="C29" s="276"/>
      <c r="D29" s="276"/>
      <c r="E29" s="276"/>
      <c r="F29" s="281" t="s">
        <v>182</v>
      </c>
      <c r="G29" s="277"/>
      <c r="H29" s="277"/>
      <c r="I29" s="304"/>
      <c r="J29" s="305">
        <v>40</v>
      </c>
      <c r="K29" s="305">
        <v>40</v>
      </c>
      <c r="L29" s="305">
        <v>40</v>
      </c>
      <c r="M29" s="305">
        <v>40</v>
      </c>
      <c r="N29" s="305">
        <v>40</v>
      </c>
      <c r="O29" s="305">
        <v>40</v>
      </c>
      <c r="P29" s="305">
        <v>40</v>
      </c>
      <c r="Q29" s="312"/>
      <c r="R29" s="313"/>
      <c r="S29" s="313"/>
      <c r="T29" s="313"/>
      <c r="U29" s="313"/>
      <c r="V29" s="313"/>
      <c r="W29" s="313"/>
      <c r="X29" s="313"/>
      <c r="Y29" s="313"/>
      <c r="Z29" s="313"/>
      <c r="AA29" s="313"/>
      <c r="AB29" s="313"/>
      <c r="AC29" s="313"/>
      <c r="AD29" s="313"/>
      <c r="AE29" s="313"/>
      <c r="AF29" s="313"/>
      <c r="AG29" s="313"/>
      <c r="AH29" s="313"/>
      <c r="AI29" s="313"/>
      <c r="AJ29" s="313"/>
      <c r="AK29" s="313"/>
      <c r="AL29" s="313"/>
      <c r="AM29" s="313"/>
      <c r="AN29" s="313"/>
      <c r="AO29" s="313"/>
      <c r="AP29" s="313"/>
      <c r="AQ29" s="313"/>
      <c r="AR29" s="313"/>
      <c r="AS29" s="313"/>
    </row>
    <row r="30" spans="1:46" ht="14.5">
      <c r="A30" s="276"/>
      <c r="B30" s="276"/>
      <c r="C30" s="276"/>
      <c r="D30" s="276"/>
      <c r="E30" s="276"/>
      <c r="F30" s="281" t="s">
        <v>183</v>
      </c>
      <c r="G30" s="277"/>
      <c r="H30" s="277"/>
      <c r="I30" s="304"/>
      <c r="J30" s="305">
        <v>40</v>
      </c>
      <c r="K30" s="305">
        <v>40</v>
      </c>
      <c r="L30" s="305">
        <v>40</v>
      </c>
      <c r="M30" s="305">
        <v>40</v>
      </c>
      <c r="N30" s="305">
        <v>40</v>
      </c>
      <c r="O30" s="305">
        <v>40</v>
      </c>
      <c r="P30" s="305">
        <v>40</v>
      </c>
      <c r="Q30" s="312"/>
      <c r="R30" s="313"/>
      <c r="S30" s="313"/>
      <c r="T30" s="313"/>
      <c r="U30" s="313"/>
      <c r="V30" s="313"/>
      <c r="W30" s="313"/>
      <c r="X30" s="313"/>
      <c r="Y30" s="313"/>
      <c r="Z30" s="313"/>
      <c r="AA30" s="313"/>
      <c r="AB30" s="313"/>
      <c r="AC30" s="313"/>
      <c r="AD30" s="313"/>
      <c r="AE30" s="313"/>
      <c r="AF30" s="313"/>
      <c r="AG30" s="313"/>
      <c r="AH30" s="313"/>
      <c r="AI30" s="313"/>
      <c r="AJ30" s="313"/>
      <c r="AK30" s="313"/>
      <c r="AL30" s="313"/>
      <c r="AM30" s="313"/>
      <c r="AN30" s="313"/>
      <c r="AO30" s="313"/>
      <c r="AP30" s="313"/>
      <c r="AQ30" s="313"/>
      <c r="AR30" s="313"/>
      <c r="AS30" s="313"/>
    </row>
    <row r="31" spans="1:46" ht="14.5">
      <c r="A31" s="276"/>
      <c r="B31" s="276"/>
      <c r="C31" s="276"/>
      <c r="D31" s="276"/>
      <c r="E31" s="276"/>
      <c r="F31" s="281"/>
      <c r="G31" s="277"/>
      <c r="H31" s="277"/>
      <c r="I31" s="304"/>
      <c r="J31" s="305"/>
      <c r="K31" s="305"/>
      <c r="L31" s="305"/>
      <c r="M31" s="305"/>
      <c r="N31" s="305"/>
      <c r="O31" s="305"/>
      <c r="P31" s="305"/>
      <c r="Q31" s="312"/>
      <c r="R31" s="313"/>
      <c r="S31" s="313"/>
      <c r="T31" s="313"/>
      <c r="U31" s="313"/>
      <c r="V31" s="313"/>
      <c r="W31" s="313"/>
      <c r="X31" s="313"/>
      <c r="Y31" s="313"/>
      <c r="Z31" s="313"/>
      <c r="AA31" s="313"/>
      <c r="AB31" s="313"/>
      <c r="AC31" s="313"/>
      <c r="AD31" s="313"/>
      <c r="AE31" s="313"/>
      <c r="AF31" s="313"/>
      <c r="AG31" s="313"/>
      <c r="AH31" s="313"/>
      <c r="AI31" s="313"/>
      <c r="AJ31" s="313"/>
      <c r="AK31" s="313"/>
      <c r="AL31" s="313"/>
      <c r="AM31" s="313"/>
      <c r="AN31" s="313"/>
      <c r="AO31" s="313"/>
      <c r="AP31" s="313"/>
      <c r="AQ31" s="313"/>
      <c r="AR31" s="313"/>
      <c r="AS31" s="313"/>
    </row>
    <row r="32" spans="1:46" ht="14.5">
      <c r="D32" s="276"/>
      <c r="E32" s="276"/>
      <c r="Q32" s="313"/>
      <c r="R32" s="313"/>
      <c r="S32" s="313"/>
      <c r="T32" s="313"/>
      <c r="U32" s="313"/>
      <c r="V32" s="313"/>
      <c r="W32" s="313"/>
      <c r="X32" s="313"/>
      <c r="Y32" s="313"/>
      <c r="Z32" s="313"/>
      <c r="AA32" s="313"/>
      <c r="AB32" s="313"/>
      <c r="AC32" s="313"/>
      <c r="AD32" s="313"/>
      <c r="AE32" s="313"/>
      <c r="AF32" s="313"/>
      <c r="AG32" s="313"/>
      <c r="AH32" s="313"/>
      <c r="AI32" s="313"/>
      <c r="AJ32" s="313"/>
      <c r="AK32" s="313"/>
      <c r="AL32" s="313"/>
      <c r="AM32" s="313"/>
      <c r="AN32" s="313"/>
      <c r="AO32" s="313"/>
      <c r="AP32" s="313"/>
      <c r="AQ32" s="313"/>
      <c r="AR32" s="313"/>
      <c r="AS32" s="313"/>
    </row>
    <row r="33" spans="1:49" ht="14.5">
      <c r="D33" s="276"/>
      <c r="E33" s="276"/>
      <c r="Q33" s="313"/>
      <c r="R33" s="313"/>
      <c r="S33" s="313"/>
      <c r="T33" s="313"/>
      <c r="U33" s="313"/>
      <c r="V33" s="313"/>
      <c r="W33" s="313"/>
      <c r="X33" s="313"/>
      <c r="Y33" s="313"/>
      <c r="Z33" s="313"/>
      <c r="AA33" s="313"/>
      <c r="AB33" s="313"/>
      <c r="AC33" s="313"/>
      <c r="AD33" s="313"/>
      <c r="AE33" s="313"/>
      <c r="AF33" s="313"/>
      <c r="AG33" s="313"/>
      <c r="AH33" s="313"/>
      <c r="AI33" s="313"/>
      <c r="AJ33" s="313"/>
      <c r="AK33" s="313"/>
      <c r="AL33" s="313"/>
      <c r="AM33" s="313"/>
      <c r="AN33" s="313"/>
      <c r="AO33" s="313"/>
      <c r="AP33" s="313"/>
      <c r="AQ33" s="313"/>
      <c r="AR33" s="313"/>
      <c r="AS33" s="313"/>
    </row>
    <row r="34" spans="1:49" ht="14.5">
      <c r="D34" s="276"/>
      <c r="E34" s="276"/>
      <c r="F34" s="271"/>
      <c r="G34" s="271"/>
      <c r="H34" s="272" t="s">
        <v>207</v>
      </c>
      <c r="I34" s="271"/>
      <c r="J34" s="271"/>
      <c r="K34" s="271"/>
      <c r="L34" s="271"/>
      <c r="M34" s="271"/>
      <c r="N34" s="271"/>
      <c r="O34" s="271"/>
      <c r="P34" s="285"/>
      <c r="Q34" s="314"/>
      <c r="R34" s="314"/>
      <c r="S34" s="314"/>
      <c r="T34" s="314"/>
      <c r="U34" s="314"/>
      <c r="V34" s="314"/>
      <c r="W34" s="314"/>
      <c r="X34" s="314"/>
      <c r="Y34" s="314"/>
      <c r="Z34" s="314"/>
      <c r="AA34" s="314"/>
      <c r="AB34" s="314"/>
      <c r="AC34" s="314"/>
      <c r="AD34" s="314"/>
      <c r="AE34" s="314"/>
      <c r="AF34" s="314"/>
      <c r="AG34" s="314"/>
      <c r="AH34" s="314"/>
      <c r="AI34" s="314"/>
      <c r="AJ34" s="314"/>
      <c r="AK34" s="314"/>
      <c r="AL34" s="314"/>
      <c r="AM34" s="314"/>
      <c r="AN34" s="314"/>
      <c r="AO34" s="314"/>
      <c r="AP34" s="314"/>
      <c r="AQ34" s="314"/>
      <c r="AR34" s="314"/>
      <c r="AS34" s="314"/>
      <c r="AT34" s="32"/>
      <c r="AU34" s="32"/>
      <c r="AV34" s="32"/>
      <c r="AW34" s="32"/>
    </row>
    <row r="35" spans="1:49" ht="14.5">
      <c r="F35" s="273" t="s">
        <v>11</v>
      </c>
      <c r="G35" s="273" t="s">
        <v>188</v>
      </c>
      <c r="H35" s="273" t="s">
        <v>189</v>
      </c>
      <c r="I35" s="293" t="s">
        <v>190</v>
      </c>
      <c r="J35" s="159" t="s">
        <v>191</v>
      </c>
      <c r="K35" s="159" t="s">
        <v>192</v>
      </c>
      <c r="L35" s="159" t="s">
        <v>193</v>
      </c>
      <c r="M35" s="159" t="s">
        <v>194</v>
      </c>
      <c r="N35" s="159" t="s">
        <v>195</v>
      </c>
      <c r="O35" s="159" t="s">
        <v>196</v>
      </c>
      <c r="P35" s="306"/>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spans="1:49" ht="14.5">
      <c r="F36" s="274" t="s">
        <v>181</v>
      </c>
      <c r="G36" s="271"/>
      <c r="H36" s="271"/>
      <c r="I36" s="274">
        <v>31.536000000000001</v>
      </c>
      <c r="J36" s="274">
        <v>31.536000000000001</v>
      </c>
      <c r="K36" s="274">
        <v>31.536000000000001</v>
      </c>
      <c r="L36" s="274">
        <v>31.536000000000001</v>
      </c>
      <c r="M36" s="274">
        <v>31.536000000000001</v>
      </c>
      <c r="N36" s="274">
        <v>31.536000000000001</v>
      </c>
      <c r="O36" s="274">
        <v>31.536000000000001</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spans="1:49" ht="14.5">
      <c r="F37" s="75" t="s">
        <v>177</v>
      </c>
      <c r="G37" s="271"/>
      <c r="H37" s="271"/>
      <c r="I37" s="274">
        <v>1</v>
      </c>
      <c r="J37" s="274">
        <v>1</v>
      </c>
      <c r="K37" s="274">
        <v>1</v>
      </c>
      <c r="L37" s="274">
        <v>1</v>
      </c>
      <c r="M37" s="274">
        <v>1</v>
      </c>
      <c r="N37" s="274">
        <v>1</v>
      </c>
      <c r="O37" s="274">
        <v>1</v>
      </c>
      <c r="P37" s="32"/>
      <c r="Q37" s="285"/>
      <c r="R37" s="285"/>
      <c r="S37" s="285"/>
      <c r="T37" s="285"/>
      <c r="U37" s="285"/>
      <c r="V37" s="285"/>
      <c r="W37" s="285"/>
      <c r="X37" s="285"/>
      <c r="Y37" s="285"/>
      <c r="Z37" s="285"/>
      <c r="AA37" s="285"/>
      <c r="AB37" s="285"/>
      <c r="AC37" s="285"/>
      <c r="AD37" s="285"/>
      <c r="AE37" s="285"/>
      <c r="AF37" s="285"/>
      <c r="AG37" s="285"/>
      <c r="AH37" s="285"/>
      <c r="AI37" s="285"/>
      <c r="AJ37" s="285"/>
      <c r="AK37" s="285"/>
      <c r="AL37" s="285"/>
      <c r="AM37" s="285"/>
      <c r="AN37" s="285"/>
      <c r="AO37" s="285"/>
      <c r="AP37" s="285"/>
      <c r="AQ37" s="285"/>
      <c r="AR37" s="285"/>
      <c r="AS37" s="285"/>
      <c r="AT37" s="32"/>
      <c r="AU37" s="32"/>
      <c r="AV37" s="32"/>
      <c r="AW37" s="32"/>
    </row>
    <row r="38" spans="1:49" ht="14.5">
      <c r="A38" s="276"/>
      <c r="B38" s="276"/>
      <c r="C38" s="276"/>
      <c r="D38" s="276"/>
      <c r="E38" s="276"/>
      <c r="F38" s="282" t="s">
        <v>179</v>
      </c>
      <c r="G38" s="283"/>
      <c r="H38" s="283"/>
      <c r="I38" s="175">
        <v>1</v>
      </c>
      <c r="J38" s="175">
        <v>1</v>
      </c>
      <c r="K38" s="175">
        <v>1</v>
      </c>
      <c r="L38" s="175">
        <v>1</v>
      </c>
      <c r="M38" s="175">
        <v>1</v>
      </c>
      <c r="N38" s="175">
        <v>1</v>
      </c>
      <c r="O38" s="175">
        <v>1</v>
      </c>
      <c r="P38" s="42"/>
      <c r="Q38" s="285"/>
      <c r="R38" s="285"/>
      <c r="S38" s="285"/>
      <c r="T38" s="285"/>
      <c r="U38" s="285"/>
      <c r="V38" s="285"/>
      <c r="W38" s="285"/>
      <c r="X38" s="285"/>
      <c r="Y38" s="285"/>
      <c r="Z38" s="285"/>
      <c r="AA38" s="285"/>
      <c r="AB38" s="285"/>
      <c r="AC38" s="285"/>
      <c r="AD38" s="285"/>
      <c r="AE38" s="285"/>
      <c r="AF38" s="285"/>
      <c r="AG38" s="285"/>
      <c r="AH38" s="285"/>
      <c r="AI38" s="285"/>
      <c r="AJ38" s="285"/>
      <c r="AK38" s="285"/>
      <c r="AL38" s="285"/>
      <c r="AM38" s="285"/>
      <c r="AN38" s="285"/>
      <c r="AO38" s="285"/>
      <c r="AP38" s="285"/>
      <c r="AQ38" s="285"/>
      <c r="AR38" s="285"/>
      <c r="AS38" s="285"/>
      <c r="AT38" s="32"/>
      <c r="AU38" s="32"/>
      <c r="AV38" s="32"/>
      <c r="AW38" s="32"/>
    </row>
    <row r="39" spans="1:49" ht="14.5">
      <c r="A39" s="276"/>
      <c r="B39" s="276"/>
      <c r="C39" s="276"/>
      <c r="D39" s="276"/>
      <c r="E39" s="276"/>
      <c r="F39" s="282" t="s">
        <v>180</v>
      </c>
      <c r="G39" s="283"/>
      <c r="H39" s="283"/>
      <c r="I39" s="175">
        <v>1</v>
      </c>
      <c r="J39" s="175">
        <v>1</v>
      </c>
      <c r="K39" s="175">
        <v>1</v>
      </c>
      <c r="L39" s="175">
        <v>1</v>
      </c>
      <c r="M39" s="175">
        <v>1</v>
      </c>
      <c r="N39" s="175">
        <v>1</v>
      </c>
      <c r="O39" s="175">
        <v>1</v>
      </c>
      <c r="P39" s="42"/>
      <c r="Q39" s="314"/>
      <c r="R39" s="314"/>
      <c r="S39" s="314"/>
      <c r="T39" s="314"/>
      <c r="U39" s="314"/>
      <c r="V39" s="314"/>
      <c r="W39" s="314"/>
      <c r="X39" s="314"/>
      <c r="Y39" s="314"/>
      <c r="Z39" s="314"/>
      <c r="AA39" s="314"/>
      <c r="AB39" s="314"/>
      <c r="AC39" s="314"/>
      <c r="AD39" s="314"/>
      <c r="AE39" s="314"/>
      <c r="AF39" s="314"/>
      <c r="AG39" s="314"/>
      <c r="AH39" s="314"/>
      <c r="AI39" s="314"/>
      <c r="AJ39" s="314"/>
      <c r="AK39" s="314"/>
      <c r="AL39" s="314"/>
      <c r="AM39" s="314"/>
      <c r="AN39" s="314"/>
      <c r="AO39" s="314"/>
      <c r="AP39" s="314"/>
      <c r="AQ39" s="314"/>
      <c r="AR39" s="314"/>
      <c r="AS39" s="314"/>
      <c r="AT39" s="32"/>
      <c r="AU39" s="32"/>
      <c r="AV39" s="32"/>
      <c r="AW39" s="32"/>
    </row>
    <row r="40" spans="1:49" ht="14.5">
      <c r="A40" s="276"/>
      <c r="B40" s="276"/>
      <c r="C40" s="276"/>
      <c r="D40" s="276"/>
      <c r="E40" s="276"/>
      <c r="F40" s="284" t="s">
        <v>182</v>
      </c>
      <c r="G40" s="283"/>
      <c r="H40" s="283"/>
      <c r="I40" s="175">
        <v>1</v>
      </c>
      <c r="J40" s="175">
        <v>1</v>
      </c>
      <c r="K40" s="175">
        <v>1</v>
      </c>
      <c r="L40" s="175">
        <v>1</v>
      </c>
      <c r="M40" s="175">
        <v>1</v>
      </c>
      <c r="N40" s="175">
        <v>1</v>
      </c>
      <c r="O40" s="175">
        <v>1</v>
      </c>
      <c r="P40" s="42"/>
      <c r="Q40" s="314"/>
      <c r="R40" s="314"/>
      <c r="S40" s="314"/>
      <c r="T40" s="314"/>
      <c r="U40" s="314"/>
      <c r="V40" s="314"/>
      <c r="W40" s="314"/>
      <c r="X40" s="314"/>
      <c r="Y40" s="314"/>
      <c r="Z40" s="314"/>
      <c r="AA40" s="314"/>
      <c r="AB40" s="314"/>
      <c r="AC40" s="314"/>
      <c r="AD40" s="314"/>
      <c r="AE40" s="314"/>
      <c r="AF40" s="314"/>
      <c r="AG40" s="314"/>
      <c r="AH40" s="314"/>
      <c r="AI40" s="314"/>
      <c r="AJ40" s="314"/>
      <c r="AK40" s="314"/>
      <c r="AL40" s="314"/>
      <c r="AM40" s="314"/>
      <c r="AN40" s="314"/>
      <c r="AO40" s="314"/>
      <c r="AP40" s="314"/>
      <c r="AQ40" s="314"/>
      <c r="AR40" s="314"/>
      <c r="AS40" s="314"/>
      <c r="AT40" s="32"/>
      <c r="AU40" s="32"/>
      <c r="AV40" s="32"/>
      <c r="AW40" s="32"/>
    </row>
    <row r="41" spans="1:49" ht="14.5">
      <c r="A41" s="276"/>
      <c r="B41" s="276"/>
      <c r="C41" s="276"/>
      <c r="D41" s="276"/>
      <c r="E41" s="276"/>
      <c r="F41" s="284" t="s">
        <v>183</v>
      </c>
      <c r="G41" s="283"/>
      <c r="H41" s="283"/>
      <c r="I41" s="175">
        <v>1</v>
      </c>
      <c r="J41" s="175">
        <v>1</v>
      </c>
      <c r="K41" s="175">
        <v>1</v>
      </c>
      <c r="L41" s="175">
        <v>1</v>
      </c>
      <c r="M41" s="175">
        <v>1</v>
      </c>
      <c r="N41" s="175">
        <v>1</v>
      </c>
      <c r="O41" s="175">
        <v>1</v>
      </c>
      <c r="P41" s="42"/>
      <c r="Q41" s="314"/>
      <c r="R41" s="314"/>
      <c r="S41" s="314"/>
      <c r="T41" s="314"/>
      <c r="U41" s="314"/>
      <c r="V41" s="314"/>
      <c r="W41" s="314"/>
      <c r="X41" s="314"/>
      <c r="Y41" s="314"/>
      <c r="Z41" s="314"/>
      <c r="AA41" s="314"/>
      <c r="AB41" s="314"/>
      <c r="AC41" s="314"/>
      <c r="AD41" s="314"/>
      <c r="AE41" s="314"/>
      <c r="AF41" s="314"/>
      <c r="AG41" s="314"/>
      <c r="AH41" s="314"/>
      <c r="AI41" s="314"/>
      <c r="AJ41" s="314"/>
      <c r="AK41" s="314"/>
      <c r="AL41" s="314"/>
      <c r="AM41" s="314"/>
      <c r="AN41" s="314"/>
      <c r="AO41" s="314"/>
      <c r="AP41" s="314"/>
      <c r="AQ41" s="314"/>
      <c r="AR41" s="314"/>
      <c r="AS41" s="314"/>
      <c r="AT41" s="32"/>
      <c r="AU41" s="32"/>
      <c r="AV41" s="32"/>
      <c r="AW41" s="32"/>
    </row>
    <row r="42" spans="1:49" ht="14.5">
      <c r="A42" s="276"/>
      <c r="B42" s="276"/>
      <c r="C42" s="276"/>
      <c r="D42" s="276"/>
      <c r="E42" s="276"/>
      <c r="F42" s="284"/>
      <c r="G42" s="283"/>
      <c r="H42" s="283"/>
      <c r="I42" s="175"/>
      <c r="J42" s="175"/>
      <c r="K42" s="175"/>
      <c r="L42" s="175"/>
      <c r="M42" s="175"/>
      <c r="N42" s="175"/>
      <c r="O42" s="175"/>
      <c r="P42" s="42"/>
      <c r="Q42" s="314"/>
      <c r="R42" s="314"/>
      <c r="S42" s="314"/>
      <c r="T42" s="314"/>
      <c r="U42" s="314"/>
      <c r="V42" s="314"/>
      <c r="W42" s="314"/>
      <c r="X42" s="314"/>
      <c r="Y42" s="314"/>
      <c r="Z42" s="314"/>
      <c r="AA42" s="314"/>
      <c r="AB42" s="314"/>
      <c r="AC42" s="314"/>
      <c r="AD42" s="314"/>
      <c r="AE42" s="314"/>
      <c r="AF42" s="314"/>
      <c r="AG42" s="314"/>
      <c r="AH42" s="314"/>
      <c r="AI42" s="314"/>
      <c r="AJ42" s="314"/>
      <c r="AK42" s="314"/>
      <c r="AL42" s="314"/>
      <c r="AM42" s="314"/>
      <c r="AN42" s="314"/>
      <c r="AO42" s="314"/>
      <c r="AP42" s="314"/>
      <c r="AQ42" s="314"/>
      <c r="AR42" s="314"/>
      <c r="AS42" s="314"/>
      <c r="AT42" s="32"/>
      <c r="AU42" s="32"/>
      <c r="AV42" s="32"/>
      <c r="AW42" s="32"/>
    </row>
    <row r="43" spans="1:49" ht="14.5">
      <c r="P43" s="32"/>
      <c r="Q43" s="306"/>
      <c r="R43" s="306"/>
      <c r="S43" s="306"/>
      <c r="T43" s="306"/>
      <c r="U43" s="306"/>
      <c r="V43" s="306"/>
      <c r="W43" s="306"/>
      <c r="X43" s="306"/>
      <c r="Y43" s="306"/>
      <c r="Z43" s="306"/>
      <c r="AA43" s="306"/>
      <c r="AB43" s="306"/>
      <c r="AC43" s="306"/>
      <c r="AD43" s="306"/>
      <c r="AE43" s="306"/>
      <c r="AF43" s="306"/>
      <c r="AG43" s="306"/>
      <c r="AH43" s="306"/>
      <c r="AI43" s="306"/>
      <c r="AJ43" s="306"/>
      <c r="AK43" s="306"/>
      <c r="AL43" s="306"/>
      <c r="AM43" s="306"/>
      <c r="AN43" s="306"/>
      <c r="AO43" s="306"/>
      <c r="AP43" s="306"/>
      <c r="AQ43" s="306"/>
      <c r="AR43" s="306"/>
      <c r="AS43" s="306"/>
      <c r="AT43" s="32"/>
      <c r="AU43" s="32"/>
      <c r="AV43" s="32"/>
      <c r="AW43" s="32"/>
    </row>
    <row r="44" spans="1: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pans="1:49" s="32" customFormat="1" ht="14.5">
      <c r="A46" s="285"/>
      <c r="B46" s="285"/>
      <c r="C46" s="285"/>
      <c r="F46" s="285"/>
      <c r="G46" s="285"/>
      <c r="H46" s="286"/>
      <c r="I46" s="285"/>
      <c r="J46" s="285"/>
      <c r="K46" s="285"/>
      <c r="L46" s="285"/>
      <c r="M46" s="285"/>
      <c r="N46" s="285"/>
      <c r="O46" s="285"/>
      <c r="P46" s="285"/>
    </row>
    <row r="47" spans="1:49" s="32" customFormat="1" ht="14.5">
      <c r="A47" s="285"/>
      <c r="B47" s="285"/>
      <c r="C47" s="285"/>
      <c r="F47" s="287"/>
      <c r="G47" s="287"/>
      <c r="H47" s="287"/>
      <c r="I47" s="218"/>
      <c r="P47" s="306"/>
    </row>
    <row r="48" spans="1:49" s="32" customFormat="1" ht="14.5">
      <c r="A48" s="285"/>
      <c r="B48" s="285"/>
      <c r="C48" s="285"/>
      <c r="F48" s="42"/>
      <c r="G48" s="285"/>
      <c r="H48" s="285"/>
      <c r="I48" s="42"/>
      <c r="J48" s="42"/>
      <c r="K48" s="42"/>
      <c r="L48" s="42"/>
      <c r="M48" s="42"/>
      <c r="N48" s="42"/>
      <c r="O48" s="42"/>
      <c r="P48" s="42"/>
    </row>
    <row r="49" spans="1:49" s="32" customFormat="1" ht="14.5">
      <c r="A49" s="285"/>
      <c r="B49" s="285"/>
      <c r="C49" s="285"/>
      <c r="D49" s="285"/>
      <c r="E49" s="285"/>
      <c r="F49" s="42"/>
      <c r="G49" s="285"/>
      <c r="H49" s="285"/>
      <c r="I49" s="42"/>
      <c r="J49" s="42"/>
      <c r="K49" s="42"/>
      <c r="L49" s="42"/>
      <c r="M49" s="42"/>
      <c r="N49" s="42"/>
      <c r="O49" s="42"/>
      <c r="P49" s="42"/>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5"/>
      <c r="AR49" s="285"/>
      <c r="AS49" s="285"/>
      <c r="AT49" s="285"/>
      <c r="AU49" s="285"/>
      <c r="AV49" s="285"/>
      <c r="AW49" s="285"/>
    </row>
    <row r="50" spans="1:49" s="32" customFormat="1" ht="14.5">
      <c r="A50" s="285"/>
      <c r="B50" s="285"/>
      <c r="C50" s="285"/>
      <c r="D50" s="285"/>
      <c r="E50" s="285"/>
      <c r="F50" s="54"/>
      <c r="G50" s="285"/>
      <c r="H50" s="285"/>
      <c r="P50" s="42"/>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5"/>
      <c r="AR50" s="285"/>
      <c r="AS50" s="285"/>
    </row>
    <row r="51" spans="1:49" s="32" customFormat="1" ht="14.5">
      <c r="A51" s="285"/>
      <c r="B51" s="285"/>
      <c r="C51" s="285"/>
      <c r="D51" s="285"/>
      <c r="E51" s="285"/>
      <c r="F51" s="54"/>
      <c r="G51" s="285"/>
      <c r="H51" s="285"/>
      <c r="P51" s="42"/>
      <c r="Q51" s="314"/>
      <c r="R51" s="314"/>
      <c r="S51" s="314"/>
      <c r="T51" s="314"/>
      <c r="U51" s="314"/>
      <c r="V51" s="314"/>
      <c r="W51" s="314"/>
      <c r="X51" s="314"/>
      <c r="Y51" s="314"/>
      <c r="Z51" s="314"/>
      <c r="AA51" s="314"/>
      <c r="AB51" s="314"/>
      <c r="AC51" s="314"/>
      <c r="AD51" s="314"/>
      <c r="AE51" s="314"/>
      <c r="AF51" s="314"/>
      <c r="AG51" s="314"/>
      <c r="AH51" s="314"/>
      <c r="AI51" s="314"/>
      <c r="AJ51" s="314"/>
      <c r="AK51" s="314"/>
      <c r="AL51" s="314"/>
      <c r="AM51" s="314"/>
      <c r="AN51" s="314"/>
      <c r="AO51" s="314"/>
      <c r="AP51" s="314"/>
      <c r="AQ51" s="314"/>
      <c r="AR51" s="314"/>
      <c r="AS51" s="314"/>
    </row>
    <row r="52" spans="1:49" s="32" customFormat="1" ht="14.5">
      <c r="A52" s="285"/>
      <c r="B52" s="285"/>
      <c r="C52" s="285"/>
      <c r="D52" s="285"/>
      <c r="E52" s="285"/>
      <c r="F52" s="288"/>
      <c r="G52" s="285"/>
      <c r="H52" s="285"/>
      <c r="P52" s="42"/>
      <c r="Q52" s="314"/>
      <c r="R52" s="314"/>
      <c r="S52" s="314"/>
      <c r="T52" s="314"/>
      <c r="U52" s="314"/>
      <c r="V52" s="314"/>
      <c r="W52" s="314"/>
      <c r="X52" s="314"/>
      <c r="Y52" s="314"/>
      <c r="Z52" s="314"/>
      <c r="AA52" s="314"/>
      <c r="AB52" s="314"/>
      <c r="AC52" s="314"/>
      <c r="AD52" s="314"/>
      <c r="AE52" s="314"/>
      <c r="AF52" s="314"/>
      <c r="AG52" s="314"/>
      <c r="AH52" s="314"/>
      <c r="AI52" s="314"/>
      <c r="AJ52" s="314"/>
      <c r="AK52" s="314"/>
      <c r="AL52" s="314"/>
      <c r="AM52" s="314"/>
      <c r="AN52" s="314"/>
      <c r="AO52" s="314"/>
      <c r="AP52" s="314"/>
      <c r="AQ52" s="314"/>
      <c r="AR52" s="314"/>
      <c r="AS52" s="314"/>
    </row>
    <row r="53" spans="1:49" s="32" customFormat="1" ht="14.5">
      <c r="A53" s="285"/>
      <c r="B53" s="285"/>
      <c r="C53" s="285"/>
      <c r="D53" s="285"/>
      <c r="E53" s="285"/>
      <c r="F53" s="288"/>
      <c r="G53" s="285"/>
      <c r="H53" s="285"/>
      <c r="P53" s="42"/>
      <c r="Q53" s="314"/>
      <c r="R53" s="314"/>
      <c r="S53" s="314"/>
      <c r="T53" s="314"/>
      <c r="U53" s="314"/>
      <c r="V53" s="314"/>
      <c r="W53" s="314"/>
      <c r="X53" s="314"/>
      <c r="Y53" s="314"/>
      <c r="Z53" s="314"/>
      <c r="AA53" s="314"/>
      <c r="AB53" s="314"/>
      <c r="AC53" s="314"/>
      <c r="AD53" s="314"/>
      <c r="AE53" s="314"/>
      <c r="AF53" s="314"/>
      <c r="AG53" s="314"/>
      <c r="AH53" s="314"/>
      <c r="AI53" s="314"/>
      <c r="AJ53" s="314"/>
      <c r="AK53" s="314"/>
      <c r="AL53" s="314"/>
      <c r="AM53" s="314"/>
      <c r="AN53" s="314"/>
      <c r="AO53" s="314"/>
      <c r="AP53" s="314"/>
      <c r="AQ53" s="314"/>
      <c r="AR53" s="314"/>
      <c r="AS53" s="314"/>
    </row>
    <row r="54" spans="1:49" s="32" customFormat="1" ht="14.5">
      <c r="A54" s="285"/>
      <c r="B54" s="285"/>
      <c r="C54" s="285"/>
      <c r="D54" s="285"/>
      <c r="E54" s="285"/>
      <c r="F54" s="288"/>
      <c r="G54" s="285"/>
      <c r="H54" s="285"/>
      <c r="P54" s="42"/>
      <c r="Q54" s="314"/>
      <c r="R54" s="314"/>
      <c r="S54" s="314"/>
      <c r="T54" s="314"/>
      <c r="U54" s="314"/>
      <c r="V54" s="314"/>
      <c r="W54" s="314"/>
      <c r="X54" s="314"/>
      <c r="Y54" s="314"/>
      <c r="Z54" s="314"/>
      <c r="AA54" s="314"/>
      <c r="AB54" s="314"/>
      <c r="AC54" s="314"/>
      <c r="AD54" s="314"/>
      <c r="AE54" s="314"/>
      <c r="AF54" s="314"/>
      <c r="AG54" s="314"/>
      <c r="AH54" s="314"/>
      <c r="AI54" s="314"/>
      <c r="AJ54" s="314"/>
      <c r="AK54" s="314"/>
      <c r="AL54" s="314"/>
      <c r="AM54" s="314"/>
      <c r="AN54" s="314"/>
      <c r="AO54" s="314"/>
      <c r="AP54" s="314"/>
      <c r="AQ54" s="314"/>
      <c r="AR54" s="314"/>
      <c r="AS54" s="314"/>
    </row>
    <row r="55" spans="1:49" s="32" customFormat="1" ht="14.5">
      <c r="D55" s="285"/>
      <c r="E55" s="285"/>
      <c r="Q55" s="306"/>
      <c r="R55" s="306"/>
      <c r="S55" s="306"/>
      <c r="T55" s="306"/>
      <c r="U55" s="306"/>
      <c r="V55" s="306"/>
      <c r="W55" s="306"/>
      <c r="X55" s="306"/>
      <c r="Y55" s="306"/>
      <c r="Z55" s="306"/>
      <c r="AA55" s="306"/>
      <c r="AB55" s="306"/>
      <c r="AC55" s="306"/>
      <c r="AD55" s="306"/>
      <c r="AE55" s="306"/>
      <c r="AF55" s="306"/>
      <c r="AG55" s="306"/>
      <c r="AH55" s="306"/>
      <c r="AI55" s="306"/>
      <c r="AJ55" s="306"/>
      <c r="AK55" s="306"/>
      <c r="AL55" s="306"/>
      <c r="AM55" s="306"/>
      <c r="AN55" s="306"/>
      <c r="AO55" s="306"/>
      <c r="AP55" s="306"/>
      <c r="AQ55" s="306"/>
      <c r="AR55" s="306"/>
      <c r="AS55" s="306"/>
      <c r="AT55" s="285"/>
      <c r="AU55" s="285"/>
      <c r="AV55" s="285"/>
      <c r="AW55" s="285"/>
    </row>
    <row r="56" spans="1:49" ht="14.5">
      <c r="A56" s="42"/>
      <c r="B56" s="44"/>
      <c r="C56" s="276"/>
      <c r="D56" s="276"/>
      <c r="E56" s="276"/>
      <c r="F56" s="276"/>
      <c r="G56" s="276"/>
      <c r="H56" s="276"/>
      <c r="I56" s="276"/>
      <c r="J56" s="276"/>
      <c r="K56" s="276"/>
      <c r="L56" s="276"/>
      <c r="M56" s="276"/>
      <c r="N56" s="276"/>
      <c r="O56" s="276"/>
      <c r="P56" s="276"/>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76"/>
      <c r="AU56" s="276"/>
      <c r="AV56" s="276"/>
      <c r="AW56" s="276"/>
    </row>
    <row r="57" spans="1:49" ht="14.5">
      <c r="A57" s="42"/>
      <c r="B57" s="44"/>
      <c r="C57" s="276"/>
      <c r="D57" s="276"/>
      <c r="E57" s="276"/>
      <c r="F57" s="276"/>
      <c r="G57" s="276"/>
      <c r="H57" s="289" t="s">
        <v>208</v>
      </c>
      <c r="I57" s="276"/>
      <c r="J57" s="276"/>
      <c r="K57" s="276"/>
      <c r="L57" s="276"/>
      <c r="M57" s="276"/>
      <c r="N57" s="276"/>
      <c r="O57" s="276"/>
      <c r="P57" s="276"/>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76"/>
    </row>
    <row r="58" spans="1:49" ht="14.5">
      <c r="A58" s="42"/>
      <c r="B58" s="44"/>
      <c r="C58" s="276"/>
      <c r="F58" s="290" t="s">
        <v>11</v>
      </c>
      <c r="G58" s="290" t="s">
        <v>188</v>
      </c>
      <c r="H58" s="290" t="s">
        <v>189</v>
      </c>
      <c r="I58" s="217" t="s">
        <v>190</v>
      </c>
      <c r="J58" t="s">
        <v>191</v>
      </c>
      <c r="K58" t="s">
        <v>192</v>
      </c>
      <c r="L58" t="s">
        <v>193</v>
      </c>
      <c r="M58" t="s">
        <v>194</v>
      </c>
      <c r="N58" t="s">
        <v>195</v>
      </c>
      <c r="O58" t="s">
        <v>196</v>
      </c>
      <c r="P58" s="306"/>
    </row>
    <row r="59" spans="1:49" ht="14.5">
      <c r="A59" s="42"/>
      <c r="B59" s="44"/>
      <c r="C59" s="276"/>
      <c r="D59" s="276"/>
      <c r="E59" s="276"/>
      <c r="F59" s="75" t="s">
        <v>177</v>
      </c>
      <c r="G59" s="75"/>
      <c r="H59" s="75"/>
      <c r="I59" s="75">
        <v>1</v>
      </c>
      <c r="J59" s="75">
        <v>1</v>
      </c>
      <c r="K59" s="75">
        <v>1</v>
      </c>
      <c r="L59" s="75">
        <v>1</v>
      </c>
      <c r="M59" s="75">
        <v>1</v>
      </c>
      <c r="N59" s="75">
        <v>1</v>
      </c>
      <c r="O59" s="75">
        <v>1</v>
      </c>
      <c r="P59" s="42"/>
      <c r="Q59" s="276"/>
      <c r="R59" s="276"/>
      <c r="S59" s="276"/>
      <c r="T59" s="276"/>
      <c r="U59" s="276"/>
      <c r="V59" s="276"/>
      <c r="W59" s="276"/>
      <c r="X59" s="276"/>
      <c r="Y59" s="276"/>
      <c r="Z59" s="276"/>
      <c r="AA59" s="276"/>
      <c r="AB59" s="276"/>
      <c r="AC59" s="276"/>
      <c r="AD59" s="276"/>
      <c r="AE59" s="276"/>
      <c r="AF59" s="276"/>
      <c r="AG59" s="276"/>
      <c r="AH59" s="276"/>
      <c r="AI59" s="276"/>
      <c r="AJ59" s="276"/>
      <c r="AK59" s="276"/>
      <c r="AL59" s="276"/>
      <c r="AM59" s="276"/>
      <c r="AN59" s="276"/>
      <c r="AO59" s="276"/>
      <c r="AP59" s="276"/>
      <c r="AQ59" s="276"/>
      <c r="AR59" s="276"/>
      <c r="AS59" s="276"/>
    </row>
    <row r="60" spans="1:49" ht="14.5">
      <c r="F60" s="291" t="s">
        <v>181</v>
      </c>
      <c r="G60" s="283"/>
      <c r="H60" s="283"/>
      <c r="I60" s="307">
        <v>1</v>
      </c>
      <c r="J60" s="307">
        <v>1</v>
      </c>
      <c r="K60" s="307">
        <v>1</v>
      </c>
      <c r="L60" s="307">
        <v>1</v>
      </c>
      <c r="M60" s="307">
        <v>1</v>
      </c>
      <c r="N60" s="307">
        <v>1</v>
      </c>
      <c r="O60" s="308">
        <v>1</v>
      </c>
      <c r="P60" s="32"/>
      <c r="Q60" s="276"/>
      <c r="R60" s="276"/>
      <c r="S60" s="276"/>
      <c r="T60" s="276"/>
      <c r="U60" s="276"/>
      <c r="V60" s="276"/>
      <c r="W60" s="276"/>
      <c r="X60" s="276"/>
      <c r="Y60" s="276"/>
      <c r="Z60" s="276"/>
      <c r="AA60" s="276"/>
      <c r="AB60" s="276"/>
      <c r="AC60" s="276"/>
      <c r="AD60" s="276"/>
      <c r="AE60" s="276"/>
      <c r="AF60" s="276"/>
      <c r="AG60" s="276"/>
      <c r="AH60" s="276"/>
      <c r="AI60" s="276"/>
      <c r="AJ60" s="276"/>
      <c r="AK60" s="276"/>
      <c r="AL60" s="276"/>
      <c r="AM60" s="276"/>
      <c r="AN60" s="276"/>
      <c r="AO60" s="276"/>
      <c r="AP60" s="276"/>
      <c r="AQ60" s="276"/>
      <c r="AR60" s="276"/>
      <c r="AS60" s="276"/>
    </row>
    <row r="61" spans="1:49" ht="14.5">
      <c r="A61" s="276"/>
      <c r="B61" s="276"/>
      <c r="C61" s="276"/>
      <c r="D61" s="276"/>
      <c r="E61" s="276"/>
      <c r="F61" s="282" t="s">
        <v>179</v>
      </c>
      <c r="G61" s="283"/>
      <c r="H61" s="283"/>
      <c r="I61" s="175">
        <v>1</v>
      </c>
      <c r="J61" s="175">
        <v>1</v>
      </c>
      <c r="K61" s="175">
        <v>1</v>
      </c>
      <c r="L61" s="175">
        <v>1</v>
      </c>
      <c r="M61" s="175">
        <v>1</v>
      </c>
      <c r="N61" s="175">
        <v>1</v>
      </c>
      <c r="O61" s="309">
        <v>1</v>
      </c>
      <c r="P61" s="42"/>
      <c r="Q61" s="276"/>
      <c r="R61" s="276"/>
      <c r="S61" s="276"/>
      <c r="T61" s="276"/>
      <c r="U61" s="276"/>
      <c r="V61" s="276"/>
      <c r="W61" s="276"/>
      <c r="X61" s="276"/>
      <c r="Y61" s="276"/>
      <c r="Z61" s="276"/>
      <c r="AA61" s="276"/>
      <c r="AB61" s="276"/>
      <c r="AC61" s="276"/>
      <c r="AD61" s="276"/>
      <c r="AE61" s="276"/>
      <c r="AF61" s="276"/>
      <c r="AG61" s="276"/>
      <c r="AH61" s="276"/>
      <c r="AI61" s="276"/>
      <c r="AJ61" s="276"/>
      <c r="AK61" s="276"/>
      <c r="AL61" s="276"/>
      <c r="AM61" s="276"/>
      <c r="AN61" s="276"/>
      <c r="AO61" s="276"/>
      <c r="AP61" s="276"/>
      <c r="AQ61" s="276"/>
      <c r="AR61" s="276"/>
      <c r="AS61" s="276"/>
    </row>
    <row r="62" spans="1:49" ht="14.5">
      <c r="A62" s="276"/>
      <c r="B62" s="276"/>
      <c r="C62" s="276"/>
      <c r="D62" s="276"/>
      <c r="E62" s="276"/>
      <c r="F62" s="282" t="s">
        <v>180</v>
      </c>
      <c r="G62" s="283"/>
      <c r="H62" s="283"/>
      <c r="I62" s="175">
        <v>1</v>
      </c>
      <c r="J62" s="175">
        <v>1</v>
      </c>
      <c r="K62" s="175">
        <v>1</v>
      </c>
      <c r="L62" s="175">
        <v>1</v>
      </c>
      <c r="M62" s="175">
        <v>1</v>
      </c>
      <c r="N62" s="175">
        <v>1</v>
      </c>
      <c r="O62" s="309">
        <v>1</v>
      </c>
      <c r="P62" s="42"/>
      <c r="Q62" s="313"/>
      <c r="R62" s="313"/>
      <c r="S62" s="313"/>
      <c r="T62" s="313"/>
      <c r="U62" s="313"/>
      <c r="V62" s="313"/>
      <c r="W62" s="313"/>
      <c r="X62" s="313"/>
      <c r="Y62" s="313"/>
      <c r="Z62" s="313"/>
      <c r="AA62" s="313"/>
      <c r="AB62" s="313"/>
      <c r="AC62" s="313"/>
      <c r="AD62" s="313"/>
      <c r="AE62" s="313"/>
      <c r="AF62" s="313"/>
      <c r="AG62" s="313"/>
      <c r="AH62" s="313"/>
      <c r="AI62" s="313"/>
      <c r="AJ62" s="313"/>
      <c r="AK62" s="313"/>
      <c r="AL62" s="313"/>
      <c r="AM62" s="313"/>
      <c r="AN62" s="313"/>
      <c r="AO62" s="313"/>
      <c r="AP62" s="313"/>
      <c r="AQ62" s="313"/>
      <c r="AR62" s="313"/>
      <c r="AS62" s="313"/>
    </row>
    <row r="63" spans="1:49" ht="14.5">
      <c r="A63" s="276"/>
      <c r="B63" s="276"/>
      <c r="C63" s="276"/>
      <c r="D63" s="276"/>
      <c r="E63" s="276"/>
      <c r="F63" s="284" t="s">
        <v>182</v>
      </c>
      <c r="G63" s="283"/>
      <c r="H63" s="283"/>
      <c r="I63" s="175">
        <v>1</v>
      </c>
      <c r="J63" s="175">
        <v>1</v>
      </c>
      <c r="K63" s="175">
        <v>1</v>
      </c>
      <c r="L63" s="175">
        <v>1</v>
      </c>
      <c r="M63" s="175">
        <v>1</v>
      </c>
      <c r="N63" s="175">
        <v>1</v>
      </c>
      <c r="O63" s="309">
        <v>1</v>
      </c>
      <c r="P63" s="42"/>
      <c r="Q63" s="313"/>
      <c r="R63" s="313"/>
      <c r="S63" s="313"/>
      <c r="T63" s="313"/>
      <c r="U63" s="313"/>
      <c r="V63" s="313"/>
      <c r="W63" s="313"/>
      <c r="X63" s="313"/>
      <c r="Y63" s="313"/>
      <c r="Z63" s="313"/>
      <c r="AA63" s="313"/>
      <c r="AB63" s="313"/>
      <c r="AC63" s="313"/>
      <c r="AD63" s="313"/>
      <c r="AE63" s="313"/>
      <c r="AF63" s="313"/>
      <c r="AG63" s="313"/>
      <c r="AH63" s="313"/>
      <c r="AI63" s="313"/>
      <c r="AJ63" s="313"/>
      <c r="AK63" s="313"/>
      <c r="AL63" s="313"/>
      <c r="AM63" s="313"/>
      <c r="AN63" s="313"/>
      <c r="AO63" s="313"/>
      <c r="AP63" s="313"/>
      <c r="AQ63" s="313"/>
      <c r="AR63" s="313"/>
      <c r="AS63" s="313"/>
    </row>
    <row r="64" spans="1:49" ht="14.5">
      <c r="A64" s="276"/>
      <c r="B64" s="276"/>
      <c r="C64" s="276"/>
      <c r="D64" s="276"/>
      <c r="E64" s="276"/>
      <c r="F64" s="284" t="s">
        <v>183</v>
      </c>
      <c r="G64" s="283"/>
      <c r="H64" s="283"/>
      <c r="I64" s="175">
        <v>1</v>
      </c>
      <c r="J64" s="175">
        <v>1</v>
      </c>
      <c r="K64" s="175">
        <v>1</v>
      </c>
      <c r="L64" s="175">
        <v>1</v>
      </c>
      <c r="M64" s="175">
        <v>1</v>
      </c>
      <c r="N64" s="175">
        <v>1</v>
      </c>
      <c r="O64" s="309">
        <v>1</v>
      </c>
      <c r="P64" s="42"/>
      <c r="Q64" s="313"/>
      <c r="R64" s="313"/>
      <c r="S64" s="313"/>
      <c r="T64" s="313"/>
      <c r="U64" s="313"/>
      <c r="V64" s="313"/>
      <c r="W64" s="313"/>
      <c r="X64" s="313"/>
      <c r="Y64" s="313"/>
      <c r="Z64" s="313"/>
      <c r="AA64" s="313"/>
      <c r="AB64" s="313"/>
      <c r="AC64" s="313"/>
      <c r="AD64" s="313"/>
      <c r="AE64" s="313"/>
      <c r="AF64" s="313"/>
      <c r="AG64" s="313"/>
      <c r="AH64" s="313"/>
      <c r="AI64" s="313"/>
      <c r="AJ64" s="313"/>
      <c r="AK64" s="313"/>
      <c r="AL64" s="313"/>
      <c r="AM64" s="313"/>
      <c r="AN64" s="313"/>
      <c r="AO64" s="313"/>
      <c r="AP64" s="313"/>
      <c r="AQ64" s="313"/>
      <c r="AR64" s="313"/>
      <c r="AS64" s="313"/>
    </row>
    <row r="65" spans="1:46" ht="14.5">
      <c r="A65" s="276"/>
      <c r="B65" s="276"/>
      <c r="C65" s="276"/>
      <c r="D65" s="276"/>
      <c r="E65" s="276"/>
      <c r="P65" s="42"/>
      <c r="Q65" s="313"/>
      <c r="R65" s="313"/>
      <c r="S65" s="313"/>
      <c r="T65" s="313"/>
      <c r="U65" s="313"/>
      <c r="V65" s="313"/>
      <c r="W65" s="313"/>
      <c r="X65" s="313"/>
      <c r="Y65" s="313"/>
      <c r="Z65" s="313"/>
      <c r="AA65" s="313"/>
      <c r="AB65" s="313"/>
      <c r="AC65" s="313"/>
      <c r="AD65" s="313"/>
      <c r="AE65" s="313"/>
      <c r="AF65" s="313"/>
      <c r="AG65" s="313"/>
      <c r="AH65" s="313"/>
      <c r="AI65" s="313"/>
      <c r="AJ65" s="313"/>
      <c r="AK65" s="313"/>
      <c r="AL65" s="313"/>
      <c r="AM65" s="313"/>
      <c r="AN65" s="313"/>
      <c r="AO65" s="313"/>
      <c r="AP65" s="313"/>
      <c r="AQ65" s="313"/>
      <c r="AR65" s="313"/>
      <c r="AS65" s="313"/>
    </row>
    <row r="66" spans="1:46" ht="14.5">
      <c r="A66" s="42"/>
      <c r="B66" s="44"/>
      <c r="C66" s="276"/>
      <c r="D66" s="276"/>
      <c r="E66" s="276"/>
      <c r="F66" s="276"/>
      <c r="G66" s="276"/>
      <c r="H66" s="276"/>
      <c r="I66" s="276"/>
      <c r="J66" s="276"/>
      <c r="K66" s="276"/>
      <c r="L66" s="276"/>
      <c r="M66" s="276"/>
      <c r="N66" s="276"/>
      <c r="O66" s="276"/>
      <c r="P66" s="276"/>
      <c r="Q66" s="276"/>
      <c r="R66" s="276"/>
      <c r="S66" s="276"/>
      <c r="T66" s="276"/>
      <c r="U66" s="276"/>
      <c r="V66" s="276"/>
      <c r="W66" s="276"/>
      <c r="X66" s="276"/>
      <c r="Y66" s="276"/>
      <c r="Z66" s="276"/>
      <c r="AA66" s="276"/>
      <c r="AB66" s="276"/>
      <c r="AC66" s="276"/>
      <c r="AD66" s="276"/>
      <c r="AE66" s="276"/>
      <c r="AF66" s="276"/>
      <c r="AG66" s="276"/>
      <c r="AH66" s="276"/>
      <c r="AI66" s="276"/>
      <c r="AJ66" s="276"/>
      <c r="AK66" s="276"/>
      <c r="AL66" s="276"/>
      <c r="AM66" s="276"/>
      <c r="AN66" s="276"/>
      <c r="AO66" s="276"/>
      <c r="AP66" s="276"/>
      <c r="AQ66" s="276"/>
      <c r="AR66" s="276"/>
      <c r="AS66" s="276"/>
    </row>
    <row r="67" spans="1:46" s="78" customFormat="1" ht="14.5">
      <c r="A67" s="42"/>
      <c r="B67" s="44"/>
      <c r="C67" s="311"/>
      <c r="D67" s="311"/>
      <c r="E67" s="311"/>
      <c r="F67" s="311"/>
      <c r="G67" s="311"/>
      <c r="H67" s="316"/>
      <c r="I67" s="311"/>
      <c r="J67" s="311"/>
      <c r="K67" s="311"/>
      <c r="L67" s="311"/>
      <c r="M67" s="311"/>
      <c r="N67" s="311"/>
      <c r="O67" s="311"/>
      <c r="P67" s="311"/>
      <c r="Q67" s="306"/>
      <c r="R67" s="306"/>
      <c r="S67" s="306"/>
      <c r="T67" s="306"/>
      <c r="U67" s="306"/>
      <c r="V67" s="306"/>
      <c r="W67" s="306"/>
      <c r="X67" s="306"/>
      <c r="Y67" s="306"/>
      <c r="Z67" s="306"/>
      <c r="AA67" s="306"/>
      <c r="AB67" s="306"/>
      <c r="AC67" s="306"/>
      <c r="AD67" s="306"/>
      <c r="AE67" s="306"/>
      <c r="AF67" s="306"/>
      <c r="AG67" s="306"/>
      <c r="AH67" s="306"/>
      <c r="AI67" s="306"/>
      <c r="AJ67" s="306"/>
      <c r="AK67" s="306"/>
      <c r="AL67" s="306"/>
      <c r="AM67" s="306"/>
      <c r="AN67" s="306"/>
      <c r="AO67" s="306"/>
      <c r="AP67" s="306"/>
      <c r="AQ67" s="306"/>
      <c r="AR67" s="306"/>
      <c r="AS67" s="306"/>
      <c r="AT67" s="32"/>
    </row>
    <row r="68" spans="1:46" ht="14.5">
      <c r="D68" s="276"/>
      <c r="E68" s="276"/>
      <c r="F68" s="271"/>
      <c r="G68" s="271"/>
      <c r="H68" s="272" t="s">
        <v>209</v>
      </c>
      <c r="I68" s="159"/>
      <c r="J68" s="159"/>
      <c r="K68" s="159"/>
      <c r="L68" s="159"/>
      <c r="M68" s="159"/>
      <c r="N68" s="159"/>
      <c r="O68" s="159"/>
      <c r="P68" s="294"/>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70"/>
    </row>
    <row r="69" spans="1:46" ht="14.5">
      <c r="D69" s="276"/>
      <c r="E69" s="276"/>
      <c r="F69" s="273" t="s">
        <v>11</v>
      </c>
      <c r="G69" s="273" t="s">
        <v>188</v>
      </c>
      <c r="H69" s="273" t="s">
        <v>189</v>
      </c>
      <c r="I69" s="273">
        <v>2020</v>
      </c>
      <c r="J69" s="293" t="s">
        <v>190</v>
      </c>
      <c r="K69" s="159" t="s">
        <v>191</v>
      </c>
      <c r="L69" s="159" t="s">
        <v>192</v>
      </c>
      <c r="M69" s="159" t="s">
        <v>193</v>
      </c>
      <c r="N69" s="159" t="s">
        <v>194</v>
      </c>
      <c r="O69" s="159" t="s">
        <v>195</v>
      </c>
      <c r="P69" s="294" t="s">
        <v>196</v>
      </c>
      <c r="Q69" s="322"/>
      <c r="R69" s="322"/>
      <c r="S69" s="322"/>
      <c r="T69" s="322"/>
      <c r="U69" s="322"/>
      <c r="V69" s="322"/>
      <c r="W69" s="322"/>
      <c r="X69" s="322"/>
      <c r="Y69" s="322"/>
      <c r="Z69" s="322"/>
      <c r="AA69" s="322"/>
      <c r="AB69" s="322"/>
      <c r="AC69" s="322"/>
      <c r="AD69" s="322"/>
      <c r="AE69" s="322"/>
      <c r="AF69" s="322"/>
      <c r="AG69" s="322"/>
      <c r="AH69" s="322"/>
      <c r="AI69" s="322"/>
      <c r="AJ69" s="322"/>
      <c r="AK69" s="322"/>
      <c r="AL69" s="322"/>
      <c r="AM69" s="322"/>
      <c r="AN69" s="322"/>
      <c r="AO69" s="322"/>
      <c r="AP69" s="322"/>
      <c r="AQ69" s="322"/>
      <c r="AR69" s="322"/>
      <c r="AS69" s="322"/>
      <c r="AT69" s="170"/>
    </row>
    <row r="70" spans="1:46" ht="14.5">
      <c r="D70" s="276"/>
      <c r="E70" s="276"/>
      <c r="F70" s="75" t="s">
        <v>177</v>
      </c>
      <c r="G70" s="75" t="s">
        <v>210</v>
      </c>
      <c r="H70" s="75" t="s">
        <v>118</v>
      </c>
      <c r="I70" s="75"/>
      <c r="J70" s="75">
        <v>1</v>
      </c>
      <c r="K70" s="75">
        <v>1</v>
      </c>
      <c r="L70" s="75">
        <v>1</v>
      </c>
      <c r="M70" s="75">
        <v>1</v>
      </c>
      <c r="N70" s="75">
        <v>1</v>
      </c>
      <c r="O70" s="75">
        <v>1</v>
      </c>
      <c r="P70" s="75">
        <v>1</v>
      </c>
      <c r="Q70" s="276"/>
      <c r="R70" s="276"/>
      <c r="S70" s="276"/>
      <c r="T70" s="276"/>
      <c r="U70" s="276"/>
      <c r="V70" s="276"/>
      <c r="W70" s="276"/>
      <c r="X70" s="276"/>
      <c r="Y70" s="276"/>
      <c r="Z70" s="276"/>
      <c r="AA70" s="276"/>
      <c r="AB70" s="276"/>
      <c r="AC70" s="276"/>
      <c r="AD70" s="276"/>
      <c r="AE70" s="276"/>
      <c r="AF70" s="276"/>
      <c r="AG70" s="276"/>
      <c r="AH70" s="276"/>
      <c r="AI70" s="276"/>
      <c r="AJ70" s="276"/>
      <c r="AK70" s="276"/>
      <c r="AL70" s="276"/>
      <c r="AM70" s="276"/>
      <c r="AN70" s="276"/>
      <c r="AO70" s="276"/>
      <c r="AP70" s="276"/>
      <c r="AQ70" s="276"/>
      <c r="AR70" s="276"/>
      <c r="AS70" s="276"/>
    </row>
    <row r="71" spans="1:46" ht="14.5">
      <c r="F71" s="282" t="s">
        <v>180</v>
      </c>
      <c r="G71" s="283" t="s">
        <v>211</v>
      </c>
      <c r="H71" s="283" t="s">
        <v>67</v>
      </c>
      <c r="I71" s="175"/>
      <c r="J71" s="175">
        <v>1</v>
      </c>
      <c r="K71" s="175">
        <v>1</v>
      </c>
      <c r="L71" s="175">
        <v>1</v>
      </c>
      <c r="M71" s="175">
        <v>1</v>
      </c>
      <c r="N71" s="175">
        <v>1</v>
      </c>
      <c r="O71" s="175">
        <v>1</v>
      </c>
      <c r="P71" s="175">
        <v>1</v>
      </c>
    </row>
    <row r="72" spans="1:46" ht="14.5">
      <c r="A72" s="276"/>
      <c r="B72" s="276"/>
      <c r="C72" s="276"/>
      <c r="F72" s="284" t="s">
        <v>181</v>
      </c>
      <c r="G72" s="283" t="s">
        <v>212</v>
      </c>
      <c r="H72" s="283" t="s">
        <v>69</v>
      </c>
      <c r="I72" s="320"/>
      <c r="J72" s="175">
        <v>1</v>
      </c>
      <c r="K72" s="175">
        <v>1</v>
      </c>
      <c r="L72" s="175">
        <v>1</v>
      </c>
      <c r="M72" s="175">
        <v>1</v>
      </c>
      <c r="N72" s="175">
        <v>1</v>
      </c>
      <c r="O72" s="175">
        <v>1</v>
      </c>
      <c r="P72" s="175">
        <v>1</v>
      </c>
    </row>
    <row r="73" spans="1:46" ht="14.5">
      <c r="A73" s="276"/>
      <c r="B73" s="276"/>
      <c r="C73" s="276"/>
      <c r="F73" s="284" t="s">
        <v>140</v>
      </c>
      <c r="G73" s="317"/>
      <c r="H73" s="317"/>
      <c r="I73" s="320"/>
      <c r="J73" s="175"/>
      <c r="K73" s="175"/>
      <c r="L73" s="175"/>
      <c r="M73" s="175"/>
      <c r="N73" s="175"/>
      <c r="O73" s="175"/>
      <c r="P73" s="175"/>
    </row>
    <row r="74" spans="1:46" ht="14.5">
      <c r="A74" s="276"/>
      <c r="B74" s="276"/>
      <c r="C74" s="276"/>
      <c r="F74" s="291" t="s">
        <v>179</v>
      </c>
      <c r="G74" s="291" t="s">
        <v>197</v>
      </c>
      <c r="H74" s="291" t="s">
        <v>213</v>
      </c>
      <c r="I74" s="320"/>
      <c r="J74" s="175">
        <v>1</v>
      </c>
      <c r="K74" s="175">
        <v>1</v>
      </c>
      <c r="L74" s="175">
        <v>1</v>
      </c>
      <c r="M74" s="175">
        <v>1</v>
      </c>
      <c r="N74" s="175">
        <v>1</v>
      </c>
      <c r="O74" s="175">
        <v>1</v>
      </c>
      <c r="P74" s="175">
        <v>1</v>
      </c>
    </row>
    <row r="75" spans="1:46" ht="14.5">
      <c r="A75" s="276"/>
      <c r="B75" s="276"/>
      <c r="C75" s="276"/>
      <c r="D75" s="276"/>
      <c r="E75" s="276"/>
      <c r="F75" s="291"/>
      <c r="G75" s="291" t="s">
        <v>198</v>
      </c>
      <c r="H75" s="283"/>
      <c r="I75" s="320"/>
      <c r="J75" s="320"/>
      <c r="K75" s="320"/>
      <c r="L75" s="320"/>
      <c r="M75" s="320"/>
      <c r="N75" s="320"/>
      <c r="O75" s="320"/>
      <c r="P75" s="320"/>
      <c r="Q75" s="321"/>
      <c r="R75" s="321"/>
      <c r="S75" s="321"/>
      <c r="T75" s="321"/>
      <c r="U75" s="321"/>
      <c r="V75" s="321"/>
      <c r="W75" s="321"/>
      <c r="X75" s="321"/>
      <c r="Y75" s="321"/>
      <c r="Z75" s="321"/>
      <c r="AA75" s="321"/>
      <c r="AB75" s="321"/>
      <c r="AC75" s="321"/>
      <c r="AD75" s="321"/>
      <c r="AE75" s="321"/>
      <c r="AF75" s="321"/>
      <c r="AG75" s="321"/>
      <c r="AH75" s="321"/>
      <c r="AI75" s="321"/>
      <c r="AJ75" s="321"/>
      <c r="AK75" s="321"/>
      <c r="AL75" s="321"/>
      <c r="AM75" s="321"/>
      <c r="AN75" s="321"/>
      <c r="AO75" s="321"/>
      <c r="AP75" s="321"/>
      <c r="AQ75" s="321"/>
      <c r="AR75" s="321"/>
      <c r="AS75" s="321"/>
      <c r="AT75" s="321"/>
    </row>
    <row r="76" spans="1:46" ht="14.5">
      <c r="A76" s="276"/>
      <c r="B76" s="276"/>
      <c r="C76" s="276"/>
      <c r="D76" s="276"/>
      <c r="E76" s="276"/>
      <c r="F76" s="291"/>
      <c r="G76" s="291" t="s">
        <v>199</v>
      </c>
      <c r="H76" s="283"/>
      <c r="I76" s="320"/>
      <c r="J76" s="320"/>
      <c r="K76" s="320"/>
      <c r="L76" s="320"/>
      <c r="M76" s="320"/>
      <c r="N76" s="320"/>
      <c r="O76" s="320"/>
      <c r="P76" s="320"/>
      <c r="Q76" s="321"/>
      <c r="R76" s="321"/>
      <c r="S76" s="321"/>
      <c r="T76" s="321"/>
      <c r="U76" s="321"/>
      <c r="V76" s="321"/>
      <c r="W76" s="321"/>
      <c r="X76" s="321"/>
      <c r="Y76" s="321"/>
      <c r="Z76" s="321"/>
      <c r="AA76" s="321"/>
      <c r="AB76" s="321"/>
      <c r="AC76" s="321"/>
      <c r="AD76" s="321"/>
      <c r="AE76" s="321"/>
      <c r="AF76" s="321"/>
      <c r="AG76" s="321"/>
      <c r="AH76" s="321"/>
      <c r="AI76" s="321"/>
      <c r="AJ76" s="321"/>
      <c r="AK76" s="321"/>
      <c r="AL76" s="321"/>
      <c r="AM76" s="321"/>
      <c r="AN76" s="321"/>
      <c r="AO76" s="321"/>
      <c r="AP76" s="321"/>
      <c r="AQ76" s="321"/>
      <c r="AR76" s="321"/>
      <c r="AS76" s="321"/>
      <c r="AT76" s="321"/>
    </row>
    <row r="77" spans="1:46" ht="14.5">
      <c r="A77" s="42"/>
      <c r="B77" s="44"/>
      <c r="C77" s="276"/>
      <c r="D77" s="276"/>
      <c r="E77" s="276"/>
      <c r="F77" s="291"/>
      <c r="G77" s="291" t="s">
        <v>214</v>
      </c>
      <c r="H77" s="283"/>
      <c r="I77" s="320"/>
      <c r="J77" s="320"/>
      <c r="K77" s="320"/>
      <c r="L77" s="320"/>
      <c r="M77" s="320"/>
      <c r="N77" s="320"/>
      <c r="O77" s="320"/>
      <c r="P77" s="320"/>
      <c r="Q77" s="321"/>
      <c r="R77" s="321"/>
      <c r="S77" s="321"/>
      <c r="T77" s="321"/>
      <c r="U77" s="321"/>
      <c r="V77" s="321"/>
      <c r="W77" s="321"/>
      <c r="X77" s="321"/>
      <c r="Y77" s="321"/>
      <c r="Z77" s="321"/>
      <c r="AA77" s="321"/>
      <c r="AB77" s="321"/>
      <c r="AC77" s="321"/>
      <c r="AD77" s="321"/>
      <c r="AE77" s="321"/>
      <c r="AF77" s="321"/>
      <c r="AG77" s="321"/>
      <c r="AH77" s="321"/>
      <c r="AI77" s="321"/>
      <c r="AJ77" s="321"/>
      <c r="AK77" s="321"/>
      <c r="AL77" s="321"/>
      <c r="AM77" s="321"/>
      <c r="AN77" s="321"/>
      <c r="AO77" s="321"/>
      <c r="AP77" s="321"/>
      <c r="AQ77" s="321"/>
      <c r="AR77" s="321"/>
      <c r="AS77" s="321"/>
      <c r="AT77" s="321"/>
    </row>
    <row r="78" spans="1:46" ht="14.5">
      <c r="A78" s="276"/>
      <c r="B78" s="276"/>
      <c r="C78" s="276"/>
      <c r="D78" s="276"/>
      <c r="E78" s="276"/>
      <c r="F78" s="317" t="s">
        <v>140</v>
      </c>
      <c r="G78" s="283"/>
      <c r="H78" s="175"/>
      <c r="I78" s="320"/>
      <c r="J78" s="320"/>
      <c r="K78" s="320"/>
      <c r="L78" s="320"/>
      <c r="M78" s="320"/>
      <c r="N78" s="320"/>
      <c r="O78" s="320"/>
      <c r="P78" s="320"/>
      <c r="Q78" s="321"/>
      <c r="R78" s="321"/>
      <c r="S78" s="321"/>
      <c r="T78" s="321"/>
      <c r="U78" s="321"/>
      <c r="V78" s="321"/>
      <c r="W78" s="321"/>
      <c r="X78" s="321"/>
      <c r="Y78" s="321"/>
      <c r="Z78" s="321"/>
      <c r="AA78" s="321"/>
      <c r="AB78" s="321"/>
      <c r="AC78" s="321"/>
      <c r="AD78" s="321"/>
      <c r="AE78" s="321"/>
      <c r="AF78" s="321"/>
      <c r="AG78" s="321"/>
      <c r="AH78" s="321"/>
      <c r="AI78" s="321"/>
      <c r="AJ78" s="321"/>
      <c r="AK78" s="321"/>
      <c r="AL78" s="321"/>
      <c r="AM78" s="321"/>
      <c r="AN78" s="321"/>
      <c r="AO78" s="321"/>
      <c r="AP78" s="321"/>
      <c r="AQ78" s="321"/>
      <c r="AR78" s="321"/>
      <c r="AS78" s="321"/>
      <c r="AT78" s="321"/>
    </row>
    <row r="79" spans="1:46" ht="14.5">
      <c r="A79" s="276"/>
      <c r="B79" s="276"/>
      <c r="C79" s="276"/>
      <c r="D79" s="276"/>
      <c r="E79" s="276"/>
      <c r="F79" s="291" t="s">
        <v>183</v>
      </c>
      <c r="G79" s="291" t="s">
        <v>200</v>
      </c>
      <c r="H79" s="291" t="s">
        <v>77</v>
      </c>
      <c r="I79" s="320"/>
      <c r="J79" s="291">
        <v>1</v>
      </c>
      <c r="K79" s="291">
        <v>1</v>
      </c>
      <c r="L79" s="291">
        <v>1</v>
      </c>
      <c r="M79" s="291">
        <v>1</v>
      </c>
      <c r="N79" s="291">
        <v>1</v>
      </c>
      <c r="O79" s="291">
        <v>1</v>
      </c>
      <c r="P79" s="291">
        <v>1</v>
      </c>
      <c r="Q79" s="321"/>
      <c r="R79" s="321"/>
      <c r="S79" s="321"/>
      <c r="T79" s="321"/>
      <c r="U79" s="321"/>
      <c r="V79" s="321"/>
      <c r="W79" s="321"/>
      <c r="X79" s="321"/>
      <c r="Y79" s="321"/>
      <c r="Z79" s="321"/>
      <c r="AA79" s="321"/>
      <c r="AB79" s="321"/>
      <c r="AC79" s="321"/>
      <c r="AD79" s="321"/>
      <c r="AE79" s="321"/>
      <c r="AF79" s="321"/>
      <c r="AG79" s="321"/>
      <c r="AH79" s="321"/>
      <c r="AI79" s="321"/>
      <c r="AJ79" s="321"/>
      <c r="AK79" s="321"/>
      <c r="AL79" s="321"/>
      <c r="AM79" s="321"/>
      <c r="AN79" s="321"/>
      <c r="AO79" s="321"/>
      <c r="AP79" s="321"/>
      <c r="AQ79" s="321"/>
      <c r="AR79" s="321"/>
      <c r="AS79" s="321"/>
      <c r="AT79" s="321"/>
    </row>
    <row r="80" spans="1:46" ht="14.5">
      <c r="A80" s="276"/>
      <c r="B80" s="276"/>
      <c r="C80" s="276"/>
      <c r="D80" s="276"/>
      <c r="E80" s="276"/>
      <c r="F80" s="291"/>
      <c r="G80" s="291" t="s">
        <v>201</v>
      </c>
      <c r="H80" s="283"/>
      <c r="I80" s="320"/>
      <c r="J80" s="291"/>
      <c r="K80" s="291"/>
      <c r="L80" s="291"/>
      <c r="M80" s="291"/>
      <c r="N80" s="291"/>
      <c r="O80" s="291"/>
      <c r="P80" s="291"/>
      <c r="Q80" s="321"/>
      <c r="R80" s="321"/>
      <c r="S80" s="321"/>
      <c r="T80" s="321"/>
      <c r="U80" s="321"/>
      <c r="V80" s="321"/>
      <c r="W80" s="321"/>
      <c r="X80" s="321"/>
      <c r="Y80" s="321"/>
      <c r="Z80" s="321"/>
      <c r="AA80" s="321"/>
      <c r="AB80" s="321"/>
      <c r="AC80" s="321"/>
      <c r="AD80" s="321"/>
      <c r="AE80" s="321"/>
      <c r="AF80" s="321"/>
      <c r="AG80" s="321"/>
      <c r="AH80" s="321"/>
      <c r="AI80" s="321"/>
      <c r="AJ80" s="321"/>
      <c r="AK80" s="321"/>
      <c r="AL80" s="321"/>
      <c r="AM80" s="321"/>
      <c r="AN80" s="321"/>
      <c r="AO80" s="321"/>
      <c r="AP80" s="321"/>
      <c r="AQ80" s="321"/>
      <c r="AR80" s="321"/>
      <c r="AS80" s="321"/>
      <c r="AT80" s="321"/>
    </row>
    <row r="81" spans="1:46" ht="14.5">
      <c r="A81" s="276"/>
      <c r="B81" s="276"/>
      <c r="C81" s="276"/>
      <c r="D81" s="276"/>
      <c r="E81" s="276"/>
      <c r="F81" s="291"/>
      <c r="G81" s="291" t="s">
        <v>202</v>
      </c>
      <c r="H81" s="283"/>
      <c r="I81" s="320"/>
      <c r="J81" s="291"/>
      <c r="K81" s="291"/>
      <c r="L81" s="291"/>
      <c r="M81" s="291"/>
      <c r="N81" s="291"/>
      <c r="O81" s="291"/>
      <c r="P81" s="291"/>
      <c r="Q81" s="321"/>
      <c r="R81" s="321"/>
      <c r="S81" s="321"/>
      <c r="T81" s="321"/>
      <c r="U81" s="321"/>
      <c r="V81" s="321"/>
      <c r="W81" s="321"/>
      <c r="X81" s="321"/>
      <c r="Y81" s="321"/>
      <c r="Z81" s="321"/>
      <c r="AA81" s="321"/>
      <c r="AB81" s="321"/>
      <c r="AC81" s="321"/>
      <c r="AD81" s="321"/>
      <c r="AE81" s="321"/>
      <c r="AF81" s="321"/>
      <c r="AG81" s="321"/>
      <c r="AH81" s="321"/>
      <c r="AI81" s="321"/>
      <c r="AJ81" s="321"/>
      <c r="AK81" s="321"/>
      <c r="AL81" s="321"/>
      <c r="AM81" s="321"/>
      <c r="AN81" s="321"/>
      <c r="AO81" s="321"/>
      <c r="AP81" s="321"/>
      <c r="AQ81" s="321"/>
      <c r="AR81" s="321"/>
      <c r="AS81" s="321"/>
      <c r="AT81" s="321"/>
    </row>
    <row r="82" spans="1:46" ht="14.5">
      <c r="D82" s="276"/>
      <c r="E82" s="276"/>
      <c r="F82" s="291"/>
      <c r="G82" s="291" t="s">
        <v>203</v>
      </c>
      <c r="H82" s="283"/>
      <c r="I82" s="320"/>
      <c r="J82" s="291"/>
      <c r="K82" s="291"/>
      <c r="L82" s="291"/>
      <c r="M82" s="291"/>
      <c r="N82" s="291"/>
      <c r="O82" s="291"/>
      <c r="P82" s="291"/>
      <c r="Q82" s="321"/>
      <c r="R82" s="321"/>
      <c r="S82" s="321"/>
      <c r="T82" s="321"/>
      <c r="U82" s="321"/>
      <c r="V82" s="321"/>
      <c r="W82" s="321"/>
      <c r="X82" s="321"/>
      <c r="Y82" s="321"/>
      <c r="Z82" s="321"/>
      <c r="AA82" s="321"/>
      <c r="AB82" s="321"/>
      <c r="AC82" s="321"/>
      <c r="AD82" s="321"/>
      <c r="AE82" s="321"/>
      <c r="AF82" s="321"/>
      <c r="AG82" s="321"/>
      <c r="AH82" s="321"/>
      <c r="AI82" s="321"/>
      <c r="AJ82" s="321"/>
      <c r="AK82" s="321"/>
      <c r="AL82" s="321"/>
      <c r="AM82" s="321"/>
      <c r="AN82" s="321"/>
      <c r="AO82" s="321"/>
      <c r="AP82" s="321"/>
      <c r="AQ82" s="321"/>
      <c r="AR82" s="321"/>
      <c r="AS82" s="321"/>
      <c r="AT82" s="321"/>
    </row>
    <row r="83" spans="1:46" ht="14.5">
      <c r="D83" s="276"/>
      <c r="E83" s="276"/>
      <c r="F83" s="317" t="s">
        <v>140</v>
      </c>
      <c r="G83" s="283"/>
      <c r="H83" s="175"/>
      <c r="I83" s="320"/>
      <c r="J83" s="291"/>
      <c r="K83" s="291"/>
      <c r="L83" s="291"/>
      <c r="M83" s="291"/>
      <c r="N83" s="291"/>
      <c r="O83" s="291"/>
      <c r="P83" s="291"/>
      <c r="Q83" s="321"/>
      <c r="R83" s="321"/>
      <c r="S83" s="321"/>
      <c r="T83" s="321"/>
      <c r="U83" s="321"/>
      <c r="V83" s="321"/>
      <c r="W83" s="321"/>
      <c r="X83" s="321"/>
      <c r="Y83" s="321"/>
      <c r="Z83" s="321"/>
      <c r="AA83" s="321"/>
      <c r="AB83" s="321"/>
      <c r="AC83" s="321"/>
      <c r="AD83" s="321"/>
      <c r="AE83" s="321"/>
      <c r="AF83" s="321"/>
      <c r="AG83" s="321"/>
      <c r="AH83" s="321"/>
      <c r="AI83" s="321"/>
      <c r="AJ83" s="321"/>
      <c r="AK83" s="321"/>
      <c r="AL83" s="321"/>
      <c r="AM83" s="321"/>
      <c r="AN83" s="321"/>
      <c r="AO83" s="321"/>
      <c r="AP83" s="321"/>
      <c r="AQ83" s="321"/>
      <c r="AR83" s="321"/>
      <c r="AS83" s="321"/>
      <c r="AT83" s="321"/>
    </row>
    <row r="84" spans="1:46" ht="14.5">
      <c r="D84" s="276"/>
      <c r="E84" s="276"/>
      <c r="F84" s="291" t="s">
        <v>182</v>
      </c>
      <c r="G84" s="291" t="s">
        <v>204</v>
      </c>
      <c r="H84" s="291" t="s">
        <v>73</v>
      </c>
      <c r="I84" s="320"/>
      <c r="J84" s="291">
        <v>1</v>
      </c>
      <c r="K84" s="291">
        <v>1</v>
      </c>
      <c r="L84" s="291">
        <v>1</v>
      </c>
      <c r="M84" s="291">
        <v>1</v>
      </c>
      <c r="N84" s="291">
        <v>1</v>
      </c>
      <c r="O84" s="291">
        <v>1</v>
      </c>
      <c r="P84" s="291">
        <v>1</v>
      </c>
      <c r="Q84" s="321"/>
      <c r="R84" s="321"/>
      <c r="S84" s="321"/>
      <c r="T84" s="321"/>
      <c r="U84" s="321"/>
      <c r="V84" s="321"/>
      <c r="W84" s="321"/>
      <c r="X84" s="321"/>
      <c r="Y84" s="321"/>
      <c r="Z84" s="321"/>
      <c r="AA84" s="321"/>
      <c r="AB84" s="321"/>
      <c r="AC84" s="321"/>
      <c r="AD84" s="321"/>
      <c r="AE84" s="321"/>
      <c r="AF84" s="321"/>
      <c r="AG84" s="321"/>
      <c r="AH84" s="321"/>
      <c r="AI84" s="321"/>
      <c r="AJ84" s="321"/>
      <c r="AK84" s="321"/>
      <c r="AL84" s="321"/>
      <c r="AM84" s="321"/>
      <c r="AN84" s="321"/>
      <c r="AO84" s="321"/>
      <c r="AP84" s="321"/>
      <c r="AQ84" s="321"/>
      <c r="AR84" s="321"/>
      <c r="AS84" s="321"/>
      <c r="AT84" s="321"/>
    </row>
    <row r="85" spans="1:46" ht="14.5">
      <c r="F85" s="291"/>
      <c r="G85" s="291"/>
      <c r="H85" s="283"/>
      <c r="I85" s="320"/>
      <c r="J85" s="320"/>
      <c r="K85" s="320"/>
      <c r="L85" s="320"/>
      <c r="M85" s="320"/>
      <c r="N85" s="320"/>
      <c r="O85" s="320"/>
      <c r="P85" s="320"/>
      <c r="Q85" s="321"/>
      <c r="R85" s="321"/>
      <c r="S85" s="321"/>
      <c r="T85" s="321"/>
      <c r="U85" s="321"/>
      <c r="V85" s="321"/>
      <c r="W85" s="321"/>
      <c r="X85" s="321"/>
      <c r="Y85" s="321"/>
      <c r="Z85" s="321"/>
      <c r="AA85" s="321"/>
      <c r="AB85" s="321"/>
      <c r="AC85" s="321"/>
      <c r="AD85" s="321"/>
      <c r="AE85" s="321"/>
      <c r="AF85" s="321"/>
      <c r="AG85" s="321"/>
      <c r="AH85" s="321"/>
      <c r="AI85" s="321"/>
      <c r="AJ85" s="321"/>
      <c r="AK85" s="321"/>
      <c r="AL85" s="321"/>
      <c r="AM85" s="321"/>
      <c r="AN85" s="321"/>
      <c r="AO85" s="321"/>
      <c r="AP85" s="321"/>
      <c r="AQ85" s="321"/>
      <c r="AR85" s="321"/>
      <c r="AS85" s="321"/>
      <c r="AT85" s="321"/>
    </row>
    <row r="86" spans="1:46">
      <c r="Q86" s="321"/>
      <c r="R86" s="321"/>
      <c r="S86" s="321"/>
      <c r="T86" s="321"/>
      <c r="U86" s="321"/>
      <c r="V86" s="321"/>
      <c r="W86" s="321"/>
      <c r="X86" s="321"/>
      <c r="Y86" s="321"/>
      <c r="Z86" s="321"/>
      <c r="AA86" s="321"/>
      <c r="AB86" s="321"/>
      <c r="AC86" s="321"/>
      <c r="AD86" s="321"/>
      <c r="AE86" s="321"/>
      <c r="AF86" s="321"/>
      <c r="AG86" s="321"/>
      <c r="AH86" s="321"/>
      <c r="AI86" s="321"/>
      <c r="AJ86" s="321"/>
      <c r="AK86" s="321"/>
      <c r="AL86" s="321"/>
      <c r="AM86" s="321"/>
      <c r="AN86" s="321"/>
      <c r="AO86" s="321"/>
      <c r="AP86" s="321"/>
      <c r="AQ86" s="321"/>
      <c r="AR86" s="321"/>
      <c r="AS86" s="321"/>
      <c r="AT86" s="321"/>
    </row>
    <row r="87" spans="1:46">
      <c r="F87" s="318"/>
      <c r="G87" s="319"/>
      <c r="H87" s="319"/>
      <c r="I87" s="321"/>
      <c r="J87" s="321"/>
      <c r="K87" s="321"/>
      <c r="L87" s="321"/>
      <c r="M87" s="321"/>
      <c r="N87" s="321"/>
      <c r="O87" s="321"/>
      <c r="P87" s="321"/>
      <c r="Q87" s="321"/>
      <c r="R87" s="321"/>
      <c r="S87" s="321"/>
      <c r="T87" s="321"/>
      <c r="U87" s="321"/>
      <c r="V87" s="321"/>
      <c r="W87" s="321"/>
      <c r="X87" s="321"/>
      <c r="Y87" s="321"/>
      <c r="Z87" s="321"/>
      <c r="AA87" s="321"/>
      <c r="AB87" s="321"/>
      <c r="AC87" s="321"/>
      <c r="AD87" s="321"/>
      <c r="AE87" s="321"/>
      <c r="AF87" s="321"/>
      <c r="AG87" s="321"/>
      <c r="AH87" s="321"/>
      <c r="AI87" s="321"/>
      <c r="AJ87" s="321"/>
      <c r="AK87" s="321"/>
      <c r="AL87" s="321"/>
      <c r="AM87" s="321"/>
      <c r="AN87" s="321"/>
      <c r="AO87" s="321"/>
      <c r="AP87" s="321"/>
      <c r="AQ87" s="321"/>
      <c r="AR87" s="321"/>
      <c r="AS87" s="321"/>
      <c r="AT87" s="321"/>
    </row>
    <row r="88" spans="1:46">
      <c r="F88" s="318"/>
      <c r="G88" s="318"/>
      <c r="H88" s="318"/>
      <c r="I88" s="321"/>
      <c r="J88" s="321"/>
      <c r="K88" s="321"/>
      <c r="L88" s="321"/>
      <c r="M88" s="321"/>
      <c r="N88" s="321"/>
      <c r="O88" s="321"/>
      <c r="P88" s="321"/>
      <c r="Q88" s="321"/>
      <c r="R88" s="321"/>
      <c r="S88" s="321"/>
      <c r="T88" s="321"/>
      <c r="U88" s="321"/>
      <c r="V88" s="321"/>
      <c r="W88" s="321"/>
      <c r="X88" s="321"/>
      <c r="Y88" s="321"/>
      <c r="Z88" s="321"/>
      <c r="AA88" s="321"/>
      <c r="AB88" s="321"/>
      <c r="AC88" s="321"/>
      <c r="AD88" s="321"/>
      <c r="AE88" s="321"/>
      <c r="AF88" s="321"/>
      <c r="AG88" s="321"/>
      <c r="AH88" s="321"/>
      <c r="AI88" s="321"/>
      <c r="AJ88" s="321"/>
      <c r="AK88" s="321"/>
      <c r="AL88" s="321"/>
      <c r="AM88" s="321"/>
      <c r="AN88" s="321"/>
      <c r="AO88" s="321"/>
      <c r="AP88" s="321"/>
      <c r="AQ88" s="321"/>
      <c r="AR88" s="321"/>
      <c r="AS88" s="321"/>
      <c r="AT88" s="321"/>
    </row>
    <row r="89" spans="1:46">
      <c r="F89" s="318"/>
      <c r="G89" s="318"/>
      <c r="H89" s="318"/>
      <c r="I89" s="321"/>
      <c r="J89" s="321"/>
      <c r="K89" s="321"/>
      <c r="L89" s="321"/>
      <c r="M89" s="321"/>
      <c r="N89" s="321"/>
      <c r="O89" s="321"/>
      <c r="P89" s="321"/>
      <c r="Q89" s="321"/>
      <c r="R89" s="321"/>
      <c r="S89" s="321"/>
      <c r="T89" s="321"/>
      <c r="U89" s="321"/>
      <c r="V89" s="321"/>
      <c r="W89" s="321"/>
      <c r="X89" s="321"/>
      <c r="Y89" s="321"/>
      <c r="Z89" s="321"/>
      <c r="AA89" s="321"/>
      <c r="AB89" s="321"/>
      <c r="AC89" s="321"/>
      <c r="AD89" s="321"/>
      <c r="AE89" s="321"/>
      <c r="AF89" s="321"/>
      <c r="AG89" s="321"/>
      <c r="AH89" s="321"/>
      <c r="AI89" s="321"/>
      <c r="AJ89" s="321"/>
      <c r="AK89" s="321"/>
      <c r="AL89" s="321"/>
      <c r="AM89" s="321"/>
      <c r="AN89" s="321"/>
      <c r="AO89" s="321"/>
      <c r="AP89" s="321"/>
      <c r="AQ89" s="321"/>
      <c r="AR89" s="321"/>
      <c r="AS89" s="321"/>
      <c r="AT89" s="321"/>
    </row>
    <row r="90" spans="1:46">
      <c r="F90" s="318"/>
      <c r="G90" s="318"/>
      <c r="H90" s="318"/>
      <c r="I90" s="321"/>
      <c r="J90" s="321"/>
      <c r="K90" s="321"/>
      <c r="L90" s="321"/>
      <c r="M90" s="321"/>
      <c r="N90" s="321"/>
      <c r="O90" s="321"/>
      <c r="P90" s="321"/>
      <c r="Q90" s="321"/>
      <c r="R90" s="321"/>
      <c r="S90" s="321"/>
      <c r="T90" s="321"/>
      <c r="U90" s="321"/>
      <c r="V90" s="321"/>
      <c r="W90" s="321"/>
      <c r="X90" s="321"/>
      <c r="Y90" s="321"/>
      <c r="Z90" s="321"/>
      <c r="AA90" s="321"/>
      <c r="AB90" s="321"/>
      <c r="AC90" s="321"/>
      <c r="AD90" s="321"/>
      <c r="AE90" s="321"/>
      <c r="AF90" s="321"/>
      <c r="AG90" s="321"/>
      <c r="AH90" s="321"/>
      <c r="AI90" s="321"/>
      <c r="AJ90" s="321"/>
      <c r="AK90" s="321"/>
      <c r="AL90" s="321"/>
      <c r="AM90" s="321"/>
      <c r="AN90" s="321"/>
      <c r="AO90" s="321"/>
      <c r="AP90" s="321"/>
      <c r="AQ90" s="321"/>
      <c r="AR90" s="321"/>
      <c r="AS90" s="321"/>
      <c r="AT90" s="321"/>
    </row>
    <row r="91" spans="1:46">
      <c r="F91" s="318"/>
      <c r="G91" s="318"/>
      <c r="H91" s="318"/>
      <c r="I91" s="321"/>
      <c r="J91" s="321"/>
      <c r="K91" s="321"/>
      <c r="L91" s="321"/>
      <c r="M91" s="321"/>
      <c r="N91" s="321"/>
      <c r="O91" s="321"/>
      <c r="P91" s="321"/>
      <c r="Q91" s="321"/>
      <c r="R91" s="321"/>
      <c r="S91" s="321"/>
      <c r="T91" s="321"/>
      <c r="U91" s="321"/>
      <c r="V91" s="321"/>
      <c r="W91" s="321"/>
      <c r="X91" s="321"/>
      <c r="Y91" s="321"/>
      <c r="Z91" s="321"/>
      <c r="AA91" s="321"/>
      <c r="AB91" s="321"/>
      <c r="AC91" s="321"/>
      <c r="AD91" s="321"/>
      <c r="AE91" s="321"/>
      <c r="AF91" s="321"/>
      <c r="AG91" s="321"/>
      <c r="AH91" s="321"/>
      <c r="AI91" s="321"/>
      <c r="AJ91" s="321"/>
      <c r="AK91" s="321"/>
      <c r="AL91" s="321"/>
      <c r="AM91" s="321"/>
      <c r="AN91" s="321"/>
      <c r="AO91" s="321"/>
      <c r="AP91" s="321"/>
      <c r="AQ91" s="321"/>
      <c r="AR91" s="321"/>
      <c r="AS91" s="321"/>
      <c r="AT91" s="321"/>
    </row>
    <row r="92" spans="1:46">
      <c r="F92" s="318"/>
      <c r="G92" s="319"/>
      <c r="H92" s="319"/>
      <c r="I92" s="321"/>
      <c r="J92" s="321"/>
      <c r="K92" s="321"/>
      <c r="L92" s="321"/>
      <c r="M92" s="321"/>
      <c r="N92" s="321"/>
      <c r="O92" s="321"/>
      <c r="P92" s="321"/>
      <c r="Q92" s="321"/>
      <c r="R92" s="321"/>
      <c r="S92" s="321"/>
      <c r="T92" s="321"/>
      <c r="U92" s="321"/>
      <c r="V92" s="321"/>
      <c r="W92" s="321"/>
      <c r="X92" s="321"/>
      <c r="Y92" s="321"/>
      <c r="Z92" s="321"/>
      <c r="AA92" s="321"/>
      <c r="AB92" s="321"/>
      <c r="AC92" s="321"/>
      <c r="AD92" s="321"/>
      <c r="AE92" s="321"/>
      <c r="AF92" s="321"/>
      <c r="AG92" s="321"/>
      <c r="AH92" s="321"/>
      <c r="AI92" s="321"/>
      <c r="AJ92" s="321"/>
      <c r="AK92" s="321"/>
      <c r="AL92" s="321"/>
      <c r="AM92" s="321"/>
      <c r="AN92" s="321"/>
      <c r="AO92" s="321"/>
      <c r="AP92" s="321"/>
      <c r="AQ92" s="321"/>
      <c r="AR92" s="321"/>
      <c r="AS92" s="321"/>
      <c r="AT92" s="321"/>
    </row>
    <row r="93" spans="1:46">
      <c r="F93" s="318"/>
      <c r="G93" s="318"/>
      <c r="H93" s="318"/>
      <c r="I93" s="321"/>
      <c r="J93" s="321"/>
      <c r="K93" s="321"/>
      <c r="L93" s="321"/>
      <c r="M93" s="321"/>
      <c r="N93" s="321"/>
      <c r="O93" s="321"/>
      <c r="P93" s="321"/>
      <c r="Q93" s="321"/>
      <c r="R93" s="321"/>
      <c r="S93" s="321"/>
      <c r="T93" s="321"/>
      <c r="U93" s="321"/>
      <c r="V93" s="321"/>
      <c r="W93" s="321"/>
      <c r="X93" s="321"/>
      <c r="Y93" s="321"/>
      <c r="Z93" s="321"/>
      <c r="AA93" s="321"/>
      <c r="AB93" s="321"/>
      <c r="AC93" s="321"/>
      <c r="AD93" s="321"/>
      <c r="AE93" s="321"/>
      <c r="AF93" s="321"/>
      <c r="AG93" s="321"/>
      <c r="AH93" s="321"/>
      <c r="AI93" s="321"/>
      <c r="AJ93" s="321"/>
      <c r="AK93" s="321"/>
      <c r="AL93" s="321"/>
      <c r="AM93" s="321"/>
      <c r="AN93" s="321"/>
      <c r="AO93" s="321"/>
      <c r="AP93" s="321"/>
      <c r="AQ93" s="321"/>
      <c r="AR93" s="321"/>
      <c r="AS93" s="321"/>
      <c r="AT93" s="321"/>
    </row>
    <row r="94" spans="1:46">
      <c r="F94" s="318"/>
      <c r="G94" s="318"/>
      <c r="H94" s="318"/>
      <c r="I94" s="321"/>
      <c r="J94" s="321"/>
      <c r="K94" s="321"/>
      <c r="L94" s="321"/>
      <c r="M94" s="321"/>
      <c r="N94" s="321"/>
      <c r="O94" s="321"/>
      <c r="P94" s="321"/>
      <c r="Q94" s="321"/>
      <c r="R94" s="321"/>
      <c r="S94" s="321"/>
      <c r="T94" s="321"/>
      <c r="U94" s="321"/>
      <c r="V94" s="321"/>
      <c r="W94" s="321"/>
      <c r="X94" s="321"/>
      <c r="Y94" s="321"/>
      <c r="Z94" s="321"/>
      <c r="AA94" s="321"/>
      <c r="AB94" s="321"/>
      <c r="AC94" s="321"/>
      <c r="AD94" s="321"/>
      <c r="AE94" s="321"/>
      <c r="AF94" s="321"/>
      <c r="AG94" s="321"/>
      <c r="AH94" s="321"/>
      <c r="AI94" s="321"/>
      <c r="AJ94" s="321"/>
      <c r="AK94" s="321"/>
      <c r="AL94" s="321"/>
      <c r="AM94" s="321"/>
      <c r="AN94" s="321"/>
      <c r="AO94" s="321"/>
      <c r="AP94" s="321"/>
      <c r="AQ94" s="321"/>
      <c r="AR94" s="321"/>
      <c r="AS94" s="321"/>
      <c r="AT94" s="321"/>
    </row>
    <row r="95" spans="1:46">
      <c r="F95" s="318"/>
      <c r="G95" s="318"/>
      <c r="H95" s="318"/>
      <c r="I95" s="321"/>
      <c r="J95" s="321"/>
      <c r="K95" s="321"/>
      <c r="L95" s="321"/>
      <c r="M95" s="321"/>
      <c r="N95" s="321"/>
      <c r="O95" s="321"/>
      <c r="P95" s="321"/>
      <c r="Q95" s="321"/>
      <c r="R95" s="321"/>
      <c r="S95" s="321"/>
      <c r="T95" s="321"/>
      <c r="U95" s="321"/>
      <c r="V95" s="321"/>
      <c r="W95" s="321"/>
      <c r="X95" s="321"/>
      <c r="Y95" s="321"/>
      <c r="Z95" s="321"/>
      <c r="AA95" s="321"/>
      <c r="AB95" s="321"/>
      <c r="AC95" s="321"/>
      <c r="AD95" s="321"/>
      <c r="AE95" s="321"/>
      <c r="AF95" s="321"/>
      <c r="AG95" s="321"/>
      <c r="AH95" s="321"/>
      <c r="AI95" s="321"/>
      <c r="AJ95" s="321"/>
      <c r="AK95" s="321"/>
      <c r="AL95" s="321"/>
      <c r="AM95" s="321"/>
      <c r="AN95" s="321"/>
      <c r="AO95" s="321"/>
      <c r="AP95" s="321"/>
      <c r="AQ95" s="321"/>
      <c r="AR95" s="321"/>
      <c r="AS95" s="321"/>
      <c r="AT95" s="321"/>
    </row>
    <row r="96" spans="1:46" ht="14.5">
      <c r="F96" s="42"/>
      <c r="G96" s="276"/>
      <c r="H96" s="276"/>
      <c r="I96" s="276"/>
      <c r="J96" s="276"/>
      <c r="K96" s="276"/>
      <c r="L96" s="276"/>
      <c r="M96" s="276"/>
      <c r="N96" s="276"/>
      <c r="O96" s="276"/>
      <c r="P96" s="276"/>
      <c r="Q96" s="321"/>
      <c r="R96" s="321"/>
      <c r="S96" s="321"/>
      <c r="T96" s="321"/>
      <c r="U96" s="321"/>
      <c r="V96" s="321"/>
      <c r="W96" s="321"/>
      <c r="X96" s="321"/>
      <c r="Y96" s="321"/>
      <c r="Z96" s="321"/>
      <c r="AA96" s="321"/>
      <c r="AB96" s="321"/>
      <c r="AC96" s="321"/>
      <c r="AD96" s="321"/>
      <c r="AE96" s="321"/>
      <c r="AF96" s="321"/>
      <c r="AG96" s="321"/>
      <c r="AH96" s="321"/>
      <c r="AI96" s="321"/>
      <c r="AJ96" s="321"/>
      <c r="AK96" s="321"/>
      <c r="AL96" s="321"/>
      <c r="AM96" s="321"/>
      <c r="AN96" s="321"/>
      <c r="AO96" s="321"/>
      <c r="AP96" s="321"/>
      <c r="AQ96" s="321"/>
      <c r="AR96" s="321"/>
      <c r="AS96" s="321"/>
      <c r="AT96" s="321"/>
    </row>
    <row r="97" spans="6:47" s="32" customFormat="1" ht="14.5">
      <c r="F97" s="285"/>
      <c r="G97" s="285"/>
      <c r="H97" s="286"/>
      <c r="I97" s="285"/>
      <c r="J97" s="285"/>
      <c r="K97" s="285"/>
      <c r="L97" s="285"/>
      <c r="M97" s="285"/>
      <c r="N97" s="285"/>
      <c r="O97" s="285"/>
      <c r="P97" s="285"/>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row>
    <row r="98" spans="6:47" s="32" customFormat="1" ht="14.5">
      <c r="F98" s="287"/>
      <c r="G98" s="287"/>
      <c r="H98" s="287"/>
      <c r="I98" s="218"/>
      <c r="P98" s="306"/>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row>
    <row r="99" spans="6:47" s="32" customFormat="1" ht="14.5">
      <c r="F99" s="42"/>
      <c r="G99" s="285"/>
      <c r="H99" s="285"/>
      <c r="I99" s="80"/>
      <c r="J99" s="80"/>
      <c r="K99" s="80"/>
      <c r="L99" s="80"/>
      <c r="M99" s="80"/>
      <c r="N99" s="80"/>
      <c r="O99" s="80"/>
      <c r="P99" s="80"/>
      <c r="Q99" s="285"/>
      <c r="R99" s="285"/>
      <c r="S99" s="285"/>
      <c r="T99" s="285"/>
      <c r="U99" s="285"/>
      <c r="V99" s="285"/>
      <c r="W99" s="285"/>
      <c r="X99" s="285"/>
      <c r="Y99" s="285"/>
      <c r="Z99" s="285"/>
      <c r="AA99" s="285"/>
      <c r="AB99" s="285"/>
      <c r="AC99" s="285"/>
      <c r="AD99" s="285"/>
      <c r="AE99" s="285"/>
      <c r="AF99" s="285"/>
      <c r="AG99" s="285"/>
      <c r="AH99" s="285"/>
      <c r="AI99" s="285"/>
      <c r="AJ99" s="285"/>
      <c r="AK99" s="285"/>
      <c r="AL99" s="285"/>
      <c r="AM99" s="285"/>
      <c r="AN99" s="285"/>
      <c r="AO99" s="285"/>
      <c r="AP99" s="285"/>
      <c r="AQ99" s="285"/>
      <c r="AR99" s="285"/>
      <c r="AS99" s="285"/>
      <c r="AT99" s="285"/>
    </row>
    <row r="100" spans="6:47" s="32" customFormat="1" ht="14.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285"/>
      <c r="AL100" s="285"/>
      <c r="AM100" s="285"/>
      <c r="AN100" s="285"/>
      <c r="AO100" s="285"/>
      <c r="AP100" s="285"/>
      <c r="AQ100" s="285"/>
      <c r="AR100" s="285"/>
      <c r="AS100" s="285"/>
      <c r="AT100" s="285"/>
      <c r="AU100" s="285"/>
    </row>
    <row r="101" spans="6:47" s="32" customFormat="1" ht="14.5">
      <c r="Q101" s="306"/>
      <c r="R101" s="306"/>
      <c r="S101" s="306"/>
      <c r="T101" s="306"/>
      <c r="U101" s="306"/>
      <c r="V101" s="306"/>
      <c r="W101" s="306"/>
      <c r="X101" s="306"/>
      <c r="Y101" s="306"/>
      <c r="Z101" s="306"/>
      <c r="AA101" s="306"/>
      <c r="AB101" s="306"/>
      <c r="AC101" s="306"/>
      <c r="AD101" s="306"/>
      <c r="AE101" s="306"/>
      <c r="AF101" s="306"/>
      <c r="AG101" s="306"/>
      <c r="AH101" s="306"/>
      <c r="AI101" s="306"/>
      <c r="AJ101" s="306"/>
      <c r="AK101" s="306"/>
      <c r="AL101" s="306"/>
      <c r="AM101" s="306"/>
      <c r="AN101" s="306"/>
      <c r="AO101" s="306"/>
      <c r="AP101" s="306"/>
      <c r="AQ101" s="306"/>
      <c r="AR101" s="306"/>
      <c r="AS101" s="306"/>
      <c r="AT101" s="285"/>
      <c r="AU101" s="285"/>
    </row>
    <row r="102" spans="6:47" s="32" customFormat="1" ht="14.5">
      <c r="F102" s="285"/>
      <c r="G102" s="285"/>
      <c r="H102" s="286"/>
      <c r="I102" s="285"/>
      <c r="J102" s="285"/>
      <c r="K102" s="285"/>
      <c r="L102" s="285"/>
      <c r="M102" s="285"/>
      <c r="N102" s="285"/>
      <c r="O102" s="285"/>
      <c r="P102" s="285"/>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285"/>
      <c r="AU102" s="42"/>
    </row>
    <row r="103" spans="6:47" s="32" customFormat="1" ht="14.5">
      <c r="F103" s="287"/>
      <c r="G103" s="287"/>
      <c r="H103" s="287"/>
      <c r="I103" s="218"/>
      <c r="P103" s="306"/>
    </row>
    <row r="104" spans="6:47" s="32" customFormat="1" ht="14.5">
      <c r="F104" s="42"/>
      <c r="G104" s="285"/>
      <c r="H104" s="285"/>
      <c r="I104" s="42"/>
      <c r="J104" s="42"/>
      <c r="K104" s="42"/>
      <c r="L104" s="42"/>
      <c r="M104" s="42"/>
      <c r="N104" s="42"/>
      <c r="O104" s="42"/>
      <c r="P104" s="42"/>
    </row>
    <row r="105" spans="6:47" s="32" customFormat="1" ht="14.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285"/>
      <c r="AL105" s="285"/>
      <c r="AM105" s="285"/>
      <c r="AN105" s="285"/>
      <c r="AO105" s="285"/>
      <c r="AP105" s="285"/>
      <c r="AQ105" s="285"/>
      <c r="AR105" s="285"/>
      <c r="AS105" s="285"/>
      <c r="AT105" s="285"/>
      <c r="AU105" s="285"/>
    </row>
    <row r="106" spans="6:47" s="32" customFormat="1" ht="14.5">
      <c r="Q106" s="306"/>
      <c r="R106" s="306"/>
      <c r="S106" s="306"/>
      <c r="T106" s="306"/>
      <c r="U106" s="306"/>
      <c r="V106" s="306"/>
      <c r="W106" s="306"/>
      <c r="X106" s="306"/>
      <c r="Y106" s="306"/>
      <c r="Z106" s="306"/>
      <c r="AA106" s="306"/>
      <c r="AB106" s="306"/>
      <c r="AC106" s="306"/>
      <c r="AD106" s="306"/>
      <c r="AE106" s="306"/>
      <c r="AF106" s="306"/>
      <c r="AG106" s="306"/>
      <c r="AH106" s="306"/>
      <c r="AI106" s="306"/>
      <c r="AJ106" s="306"/>
      <c r="AK106" s="306"/>
      <c r="AL106" s="306"/>
      <c r="AM106" s="306"/>
      <c r="AN106" s="306"/>
      <c r="AO106" s="306"/>
      <c r="AP106" s="306"/>
      <c r="AQ106" s="306"/>
      <c r="AR106" s="306"/>
      <c r="AS106" s="306"/>
      <c r="AT106" s="285"/>
      <c r="AU106" s="285"/>
    </row>
    <row r="107" spans="6:47" s="32" customFormat="1" ht="14.5">
      <c r="F107" s="285"/>
      <c r="G107" s="285"/>
      <c r="H107" s="286"/>
      <c r="I107" s="285"/>
      <c r="J107" s="285"/>
      <c r="K107" s="285"/>
      <c r="L107" s="285"/>
      <c r="M107" s="285"/>
      <c r="N107" s="285"/>
      <c r="O107" s="285"/>
      <c r="P107" s="285"/>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85"/>
      <c r="AU107" s="285"/>
    </row>
    <row r="108" spans="6:47" s="32" customFormat="1" ht="14.5">
      <c r="F108" s="287"/>
      <c r="G108" s="287"/>
      <c r="H108" s="287"/>
      <c r="I108" s="218"/>
      <c r="P108" s="306"/>
    </row>
    <row r="109" spans="6:47" s="32" customFormat="1" ht="14.5">
      <c r="F109" s="42"/>
      <c r="G109" s="42"/>
      <c r="H109" s="285"/>
      <c r="I109" s="42"/>
      <c r="J109" s="42"/>
      <c r="K109" s="42"/>
      <c r="L109" s="42"/>
      <c r="M109" s="42"/>
      <c r="N109" s="42"/>
      <c r="O109" s="42"/>
      <c r="P109" s="42"/>
    </row>
    <row r="110" spans="6:47" s="32" customFormat="1" ht="14.5">
      <c r="F110" s="285"/>
      <c r="G110" s="285"/>
      <c r="H110" s="42"/>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row>
    <row r="111" spans="6:47" s="32" customFormat="1" ht="14.5">
      <c r="Q111" s="306"/>
      <c r="R111" s="306"/>
      <c r="S111" s="306"/>
      <c r="T111" s="306"/>
      <c r="U111" s="306"/>
      <c r="V111" s="306"/>
      <c r="W111" s="306"/>
      <c r="X111" s="306"/>
      <c r="Y111" s="306"/>
      <c r="Z111" s="306"/>
      <c r="AA111" s="306"/>
      <c r="AB111" s="306"/>
      <c r="AC111" s="306"/>
      <c r="AD111" s="306"/>
      <c r="AE111" s="306"/>
      <c r="AF111" s="306"/>
      <c r="AG111" s="306"/>
      <c r="AH111" s="306"/>
      <c r="AI111" s="306"/>
      <c r="AJ111" s="306"/>
      <c r="AK111" s="306"/>
      <c r="AL111" s="306"/>
      <c r="AM111" s="306"/>
      <c r="AN111" s="306"/>
      <c r="AO111" s="306"/>
      <c r="AP111" s="306"/>
      <c r="AQ111" s="306"/>
      <c r="AR111" s="306"/>
      <c r="AS111" s="306"/>
      <c r="AT111" s="285"/>
      <c r="AU111" s="285"/>
    </row>
    <row r="112" spans="6:47" s="32" customFormat="1" ht="14.5">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85"/>
      <c r="AU112" s="285"/>
    </row>
    <row r="113" spans="6:47" s="32" customFormat="1" ht="14.5">
      <c r="F113" s="285"/>
      <c r="G113" s="285"/>
      <c r="H113" s="286"/>
      <c r="I113" s="285"/>
      <c r="J113" s="285"/>
      <c r="K113" s="285"/>
      <c r="L113" s="285"/>
      <c r="M113" s="285"/>
      <c r="N113" s="285"/>
      <c r="O113" s="285"/>
      <c r="P113" s="285"/>
      <c r="Q113" s="285"/>
      <c r="R113" s="285"/>
      <c r="S113" s="285"/>
      <c r="T113" s="285"/>
      <c r="U113" s="285"/>
      <c r="V113" s="285"/>
      <c r="W113" s="285"/>
      <c r="X113" s="285"/>
      <c r="Y113" s="285"/>
      <c r="Z113" s="285"/>
      <c r="AA113" s="285"/>
      <c r="AB113" s="285"/>
      <c r="AC113" s="285"/>
      <c r="AD113" s="285"/>
      <c r="AE113" s="285"/>
      <c r="AF113" s="285"/>
      <c r="AG113" s="285"/>
      <c r="AH113" s="285"/>
      <c r="AI113" s="285"/>
      <c r="AJ113" s="285"/>
      <c r="AK113" s="285"/>
      <c r="AL113" s="285"/>
      <c r="AM113" s="285"/>
      <c r="AN113" s="285"/>
      <c r="AO113" s="285"/>
      <c r="AP113" s="285"/>
      <c r="AQ113" s="285"/>
      <c r="AR113" s="285"/>
      <c r="AS113" s="285"/>
      <c r="AT113" s="285"/>
      <c r="AU113" s="285"/>
    </row>
    <row r="114" spans="6:47" s="32" customFormat="1" ht="14.5">
      <c r="F114" s="287"/>
      <c r="G114" s="287"/>
      <c r="H114" s="287"/>
      <c r="I114" s="218"/>
      <c r="P114" s="306"/>
    </row>
    <row r="115" spans="6:47" s="32" customFormat="1" ht="14.5">
      <c r="F115" s="42"/>
      <c r="G115" s="285"/>
      <c r="H115" s="285"/>
      <c r="I115" s="42"/>
      <c r="J115" s="42"/>
      <c r="K115" s="42"/>
      <c r="L115" s="42"/>
      <c r="M115" s="42"/>
      <c r="N115" s="42"/>
      <c r="O115" s="42"/>
      <c r="P115" s="42"/>
    </row>
    <row r="116" spans="6:47" s="32" customFormat="1" ht="14.5">
      <c r="Q116" s="285"/>
      <c r="R116" s="285"/>
      <c r="S116" s="285"/>
      <c r="T116" s="285"/>
      <c r="U116" s="285"/>
      <c r="V116" s="285"/>
      <c r="W116" s="285"/>
      <c r="X116" s="285"/>
      <c r="Y116" s="285"/>
      <c r="Z116" s="285"/>
      <c r="AA116" s="285"/>
      <c r="AB116" s="285"/>
      <c r="AC116" s="285"/>
      <c r="AD116" s="285"/>
      <c r="AE116" s="285"/>
      <c r="AF116" s="285"/>
      <c r="AG116" s="285"/>
      <c r="AH116" s="285"/>
      <c r="AI116" s="285"/>
      <c r="AJ116" s="285"/>
      <c r="AK116" s="285"/>
      <c r="AL116" s="285"/>
      <c r="AM116" s="285"/>
      <c r="AN116" s="285"/>
      <c r="AO116" s="285"/>
      <c r="AP116" s="285"/>
      <c r="AQ116" s="285"/>
      <c r="AR116" s="285"/>
      <c r="AS116" s="285"/>
    </row>
    <row r="117" spans="6:47" s="32" customFormat="1" ht="14.5">
      <c r="Q117" s="306"/>
      <c r="R117" s="306"/>
      <c r="S117" s="306"/>
      <c r="T117" s="306"/>
      <c r="U117" s="306"/>
      <c r="V117" s="306"/>
      <c r="W117" s="306"/>
      <c r="X117" s="306"/>
      <c r="Y117" s="306"/>
      <c r="Z117" s="306"/>
      <c r="AA117" s="306"/>
      <c r="AB117" s="306"/>
      <c r="AC117" s="306"/>
      <c r="AD117" s="306"/>
      <c r="AE117" s="306"/>
      <c r="AF117" s="306"/>
      <c r="AG117" s="306"/>
      <c r="AH117" s="306"/>
      <c r="AI117" s="306"/>
      <c r="AJ117" s="306"/>
      <c r="AK117" s="306"/>
      <c r="AL117" s="306"/>
      <c r="AM117" s="306"/>
      <c r="AN117" s="306"/>
      <c r="AO117" s="306"/>
      <c r="AP117" s="306"/>
      <c r="AQ117" s="306"/>
      <c r="AR117" s="306"/>
      <c r="AS117" s="306"/>
    </row>
    <row r="118" spans="6:47" s="32" customFormat="1" ht="14.5">
      <c r="F118" s="285"/>
      <c r="G118" s="285"/>
      <c r="H118" s="286"/>
      <c r="I118" s="285"/>
      <c r="J118" s="285"/>
      <c r="K118" s="285"/>
      <c r="L118" s="285"/>
      <c r="M118" s="285"/>
      <c r="N118" s="285"/>
      <c r="O118" s="285"/>
      <c r="P118" s="285"/>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pans="6:47" s="32" customFormat="1" ht="14.5">
      <c r="F119" s="287"/>
      <c r="G119" s="287"/>
      <c r="H119" s="287"/>
      <c r="I119" s="218"/>
      <c r="P119" s="306"/>
    </row>
    <row r="120" spans="6:47" s="32" customFormat="1" ht="14.5">
      <c r="F120" s="42"/>
      <c r="G120" s="285"/>
      <c r="H120" s="285"/>
      <c r="I120" s="42"/>
      <c r="J120" s="42"/>
      <c r="K120" s="42"/>
      <c r="L120" s="42"/>
      <c r="M120" s="42"/>
      <c r="N120" s="42"/>
      <c r="O120" s="42"/>
      <c r="P120" s="42"/>
    </row>
    <row r="121" spans="6:47" s="32" customFormat="1" ht="14.5">
      <c r="Q121" s="285"/>
      <c r="R121" s="285"/>
      <c r="S121" s="285"/>
      <c r="T121" s="285"/>
      <c r="U121" s="285"/>
      <c r="V121" s="285"/>
      <c r="W121" s="285"/>
      <c r="X121" s="285"/>
      <c r="Y121" s="285"/>
      <c r="Z121" s="285"/>
      <c r="AA121" s="285"/>
      <c r="AB121" s="285"/>
      <c r="AC121" s="285"/>
      <c r="AD121" s="285"/>
      <c r="AE121" s="285"/>
      <c r="AF121" s="285"/>
      <c r="AG121" s="285"/>
      <c r="AH121" s="285"/>
      <c r="AI121" s="285"/>
      <c r="AJ121" s="285"/>
      <c r="AK121" s="285"/>
      <c r="AL121" s="285"/>
      <c r="AM121" s="285"/>
      <c r="AN121" s="285"/>
      <c r="AO121" s="285"/>
      <c r="AP121" s="285"/>
      <c r="AQ121" s="285"/>
      <c r="AR121" s="285"/>
      <c r="AS121" s="285"/>
    </row>
    <row r="122" spans="6:47" s="32" customFormat="1" ht="14.5">
      <c r="Q122" s="306"/>
      <c r="R122" s="306"/>
      <c r="S122" s="306"/>
      <c r="T122" s="306"/>
      <c r="U122" s="306"/>
      <c r="V122" s="306"/>
      <c r="W122" s="306"/>
      <c r="X122" s="306"/>
      <c r="Y122" s="306"/>
      <c r="Z122" s="306"/>
      <c r="AA122" s="306"/>
      <c r="AB122" s="306"/>
      <c r="AC122" s="306"/>
      <c r="AD122" s="306"/>
      <c r="AE122" s="306"/>
      <c r="AF122" s="306"/>
      <c r="AG122" s="306"/>
      <c r="AH122" s="306"/>
      <c r="AI122" s="306"/>
      <c r="AJ122" s="306"/>
      <c r="AK122" s="306"/>
      <c r="AL122" s="306"/>
      <c r="AM122" s="306"/>
      <c r="AN122" s="306"/>
      <c r="AO122" s="306"/>
      <c r="AP122" s="306"/>
      <c r="AQ122" s="306"/>
      <c r="AR122" s="306"/>
      <c r="AS122" s="306"/>
    </row>
    <row r="123" spans="6:47" s="32" customFormat="1" ht="14.5">
      <c r="F123" s="285"/>
      <c r="G123" s="285"/>
      <c r="H123" s="286"/>
      <c r="I123" s="285"/>
      <c r="J123" s="285"/>
      <c r="K123" s="285"/>
      <c r="L123" s="285"/>
      <c r="M123" s="285"/>
      <c r="N123" s="285"/>
      <c r="O123" s="285"/>
      <c r="P123" s="285"/>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pans="6:47" s="32" customFormat="1" ht="14.5">
      <c r="F124" s="287"/>
      <c r="G124" s="287"/>
      <c r="H124" s="287"/>
      <c r="I124" s="218"/>
      <c r="P124" s="306"/>
    </row>
    <row r="125" spans="6:47" s="32" customFormat="1" ht="14.5">
      <c r="F125" s="42"/>
      <c r="G125" s="285"/>
      <c r="H125" s="285"/>
      <c r="I125" s="42"/>
      <c r="J125" s="42"/>
      <c r="K125" s="42"/>
      <c r="L125" s="42"/>
      <c r="M125" s="42"/>
      <c r="N125" s="42"/>
      <c r="O125" s="42"/>
      <c r="P125" s="42"/>
    </row>
    <row r="126" spans="6:47" s="32" customFormat="1" ht="14.5">
      <c r="Q126" s="285"/>
      <c r="R126" s="285"/>
      <c r="S126" s="285"/>
      <c r="T126" s="285"/>
      <c r="U126" s="285"/>
      <c r="V126" s="285"/>
      <c r="W126" s="285"/>
      <c r="X126" s="285"/>
      <c r="Y126" s="285"/>
      <c r="Z126" s="285"/>
      <c r="AA126" s="285"/>
      <c r="AB126" s="285"/>
      <c r="AC126" s="285"/>
      <c r="AD126" s="285"/>
      <c r="AE126" s="285"/>
      <c r="AF126" s="285"/>
      <c r="AG126" s="285"/>
      <c r="AH126" s="285"/>
      <c r="AI126" s="285"/>
      <c r="AJ126" s="285"/>
      <c r="AK126" s="285"/>
      <c r="AL126" s="285"/>
      <c r="AM126" s="285"/>
      <c r="AN126" s="285"/>
      <c r="AO126" s="285"/>
      <c r="AP126" s="285"/>
      <c r="AQ126" s="285"/>
      <c r="AR126" s="285"/>
      <c r="AS126" s="285"/>
    </row>
    <row r="127" spans="6:47" s="32" customFormat="1" ht="14.5">
      <c r="Q127" s="306"/>
      <c r="R127" s="306"/>
      <c r="S127" s="306"/>
      <c r="T127" s="306"/>
      <c r="U127" s="306"/>
      <c r="V127" s="306"/>
      <c r="W127" s="306"/>
      <c r="X127" s="306"/>
      <c r="Y127" s="306"/>
      <c r="Z127" s="306"/>
      <c r="AA127" s="306"/>
      <c r="AB127" s="306"/>
      <c r="AC127" s="306"/>
      <c r="AD127" s="306"/>
      <c r="AE127" s="306"/>
      <c r="AF127" s="306"/>
      <c r="AG127" s="306"/>
      <c r="AH127" s="306"/>
      <c r="AI127" s="306"/>
      <c r="AJ127" s="306"/>
      <c r="AK127" s="306"/>
      <c r="AL127" s="306"/>
      <c r="AM127" s="306"/>
      <c r="AN127" s="306"/>
      <c r="AO127" s="306"/>
      <c r="AP127" s="306"/>
      <c r="AQ127" s="306"/>
      <c r="AR127" s="306"/>
      <c r="AS127" s="306"/>
    </row>
    <row r="128" spans="6:47" s="32" customFormat="1" ht="14.5">
      <c r="F128" s="285"/>
      <c r="G128" s="285"/>
      <c r="H128" s="286"/>
      <c r="I128" s="285"/>
      <c r="J128" s="285"/>
      <c r="K128" s="285"/>
      <c r="L128" s="285"/>
      <c r="M128" s="285"/>
      <c r="N128" s="285"/>
      <c r="O128" s="285"/>
      <c r="P128" s="285"/>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pans="6:55" s="32" customFormat="1" ht="14.5">
      <c r="F129" s="287"/>
      <c r="G129" s="287"/>
      <c r="H129" s="287"/>
      <c r="I129" s="218"/>
      <c r="P129" s="306"/>
    </row>
    <row r="130" spans="6:55" s="32" customFormat="1" ht="14.5">
      <c r="F130" s="42"/>
      <c r="G130" s="285"/>
      <c r="H130" s="285"/>
      <c r="I130" s="42"/>
      <c r="J130" s="42"/>
      <c r="K130" s="42"/>
      <c r="L130" s="42"/>
      <c r="M130" s="42"/>
      <c r="N130" s="42"/>
      <c r="O130" s="42"/>
      <c r="P130" s="42"/>
    </row>
    <row r="131" spans="6:55" s="32" customFormat="1" ht="14.5">
      <c r="Q131" s="285"/>
      <c r="R131" s="285"/>
      <c r="S131" s="285"/>
      <c r="T131" s="285"/>
      <c r="U131" s="285"/>
      <c r="V131" s="285"/>
      <c r="W131" s="285"/>
      <c r="X131" s="285"/>
      <c r="Y131" s="285"/>
      <c r="Z131" s="285"/>
      <c r="AA131" s="285"/>
      <c r="AB131" s="285"/>
      <c r="AC131" s="285"/>
      <c r="AD131" s="285"/>
      <c r="AE131" s="285"/>
      <c r="AF131" s="285"/>
      <c r="AG131" s="285"/>
      <c r="AH131" s="285"/>
      <c r="AI131" s="285"/>
      <c r="AJ131" s="285"/>
      <c r="AK131" s="285"/>
      <c r="AL131" s="285"/>
      <c r="AM131" s="285"/>
      <c r="AN131" s="285"/>
      <c r="AO131" s="285"/>
      <c r="AP131" s="285"/>
      <c r="AQ131" s="285"/>
      <c r="AR131" s="285"/>
      <c r="AS131" s="285"/>
    </row>
    <row r="132" spans="6:55" s="32" customFormat="1" ht="14.5">
      <c r="Q132" s="306"/>
      <c r="R132" s="306"/>
      <c r="S132" s="306"/>
      <c r="T132" s="306"/>
      <c r="U132" s="306"/>
      <c r="V132" s="306"/>
      <c r="W132" s="306"/>
      <c r="X132" s="306"/>
      <c r="Y132" s="306"/>
      <c r="Z132" s="306"/>
      <c r="AA132" s="306"/>
      <c r="AB132" s="306"/>
      <c r="AC132" s="306"/>
      <c r="AD132" s="306"/>
      <c r="AE132" s="306"/>
      <c r="AF132" s="306"/>
      <c r="AG132" s="306"/>
      <c r="AH132" s="306"/>
      <c r="AI132" s="306"/>
      <c r="AJ132" s="306"/>
      <c r="AK132" s="306"/>
      <c r="AL132" s="306"/>
      <c r="AM132" s="306"/>
      <c r="AN132" s="306"/>
      <c r="AO132" s="306"/>
      <c r="AP132" s="306"/>
      <c r="AQ132" s="306"/>
      <c r="AR132" s="306"/>
      <c r="AS132" s="306"/>
      <c r="AT132" s="285"/>
      <c r="AU132" s="285"/>
      <c r="AV132" s="285"/>
      <c r="AW132" s="285"/>
      <c r="AX132" s="285"/>
      <c r="AY132" s="285"/>
      <c r="AZ132" s="285"/>
      <c r="BA132" s="285"/>
      <c r="BB132" s="285"/>
      <c r="BC132" s="285"/>
    </row>
    <row r="133" spans="6:55" s="32" customFormat="1" ht="14.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85"/>
      <c r="AU133" s="285"/>
      <c r="AV133" s="285"/>
      <c r="AW133" s="285"/>
      <c r="AX133" s="285"/>
      <c r="AY133" s="285"/>
      <c r="AZ133" s="285"/>
      <c r="BA133" s="285"/>
      <c r="BB133" s="285"/>
      <c r="BC133" s="285"/>
    </row>
    <row r="134" spans="6:55" s="32" customFormat="1">
      <c r="F134" s="323"/>
      <c r="G134" s="319"/>
      <c r="H134" s="319"/>
      <c r="I134" s="323"/>
      <c r="J134" s="323"/>
      <c r="K134" s="323"/>
      <c r="L134" s="323"/>
      <c r="M134" s="323"/>
      <c r="N134" s="323"/>
      <c r="O134" s="323"/>
      <c r="P134" s="323"/>
    </row>
    <row r="135" spans="6:55" s="32" customFormat="1">
      <c r="F135" s="323"/>
      <c r="G135" s="323"/>
      <c r="H135" s="323"/>
      <c r="I135" s="323"/>
      <c r="J135" s="323"/>
      <c r="K135" s="323"/>
      <c r="L135" s="323"/>
      <c r="M135" s="323"/>
      <c r="N135" s="323"/>
      <c r="O135" s="323"/>
      <c r="P135" s="323"/>
    </row>
    <row r="136" spans="6:55" s="32" customFormat="1">
      <c r="F136" s="323"/>
      <c r="G136" s="323"/>
      <c r="H136" s="323"/>
      <c r="I136" s="323"/>
      <c r="J136" s="323"/>
      <c r="K136" s="323"/>
      <c r="L136" s="323"/>
      <c r="M136" s="323"/>
      <c r="N136" s="323"/>
      <c r="O136" s="323"/>
      <c r="P136" s="323"/>
    </row>
    <row r="137" spans="6:55" s="32" customFormat="1">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23"/>
      <c r="AB137" s="323"/>
      <c r="AC137" s="323"/>
      <c r="AD137" s="323"/>
      <c r="AE137" s="323"/>
      <c r="AF137" s="323"/>
      <c r="AG137" s="323"/>
      <c r="AH137" s="323"/>
      <c r="AI137" s="323"/>
      <c r="AJ137" s="323"/>
      <c r="AK137" s="323"/>
      <c r="AL137" s="323"/>
      <c r="AM137" s="323"/>
      <c r="AN137" s="323"/>
      <c r="AO137" s="323"/>
      <c r="AP137" s="323"/>
      <c r="AQ137" s="323"/>
      <c r="AR137" s="323"/>
      <c r="AS137" s="323"/>
      <c r="AT137" s="323"/>
      <c r="AU137" s="323"/>
      <c r="AV137" s="323"/>
      <c r="AW137" s="323"/>
      <c r="AX137" s="323"/>
      <c r="AY137" s="323"/>
      <c r="AZ137" s="323"/>
      <c r="BA137" s="323"/>
      <c r="BB137" s="323"/>
      <c r="BC137" s="323"/>
    </row>
    <row r="138" spans="6:55" s="32" customFormat="1">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23"/>
      <c r="AB138" s="323"/>
      <c r="AC138" s="323"/>
      <c r="AD138" s="323"/>
      <c r="AE138" s="323"/>
      <c r="AF138" s="323"/>
      <c r="AG138" s="323"/>
      <c r="AH138" s="323"/>
      <c r="AI138" s="323"/>
      <c r="AJ138" s="323"/>
      <c r="AK138" s="323"/>
      <c r="AL138" s="323"/>
      <c r="AM138" s="323"/>
      <c r="AN138" s="323"/>
      <c r="AO138" s="323"/>
      <c r="AP138" s="323"/>
      <c r="AQ138" s="323"/>
      <c r="AR138" s="323"/>
      <c r="AS138" s="323"/>
      <c r="AT138" s="323"/>
      <c r="AU138" s="323"/>
      <c r="AV138" s="323"/>
      <c r="AW138" s="323"/>
      <c r="AX138" s="323"/>
      <c r="AY138" s="323"/>
      <c r="AZ138" s="323"/>
      <c r="BA138" s="323"/>
      <c r="BB138" s="323"/>
      <c r="BC138" s="323"/>
    </row>
    <row r="139" spans="6:55" s="32" customFormat="1">
      <c r="F139" s="323"/>
      <c r="G139" s="319"/>
      <c r="H139" s="319"/>
      <c r="I139" s="323"/>
      <c r="J139" s="323"/>
      <c r="K139" s="323"/>
      <c r="L139" s="323"/>
      <c r="M139" s="323"/>
      <c r="N139" s="323"/>
      <c r="O139" s="323"/>
      <c r="P139" s="323"/>
      <c r="Q139" s="323"/>
      <c r="R139" s="323"/>
      <c r="S139" s="323"/>
      <c r="T139" s="323"/>
      <c r="U139" s="323"/>
      <c r="V139" s="323"/>
      <c r="W139" s="323"/>
      <c r="X139" s="323"/>
      <c r="Y139" s="323"/>
      <c r="Z139" s="323"/>
      <c r="AA139" s="323"/>
      <c r="AB139" s="323"/>
      <c r="AC139" s="323"/>
      <c r="AD139" s="323"/>
      <c r="AE139" s="323"/>
      <c r="AF139" s="323"/>
      <c r="AG139" s="323"/>
      <c r="AH139" s="323"/>
      <c r="AI139" s="323"/>
      <c r="AJ139" s="323"/>
      <c r="AK139" s="323"/>
      <c r="AL139" s="323"/>
      <c r="AM139" s="323"/>
      <c r="AN139" s="323"/>
      <c r="AO139" s="323"/>
      <c r="AP139" s="323"/>
      <c r="AQ139" s="323"/>
      <c r="AR139" s="323"/>
      <c r="AS139" s="323"/>
      <c r="AT139" s="323"/>
      <c r="AU139" s="323"/>
      <c r="AV139" s="323"/>
      <c r="AW139" s="323"/>
      <c r="AX139" s="323"/>
      <c r="AY139" s="323"/>
      <c r="AZ139" s="323"/>
      <c r="BA139" s="323"/>
      <c r="BB139" s="323"/>
      <c r="BC139" s="323"/>
    </row>
    <row r="140" spans="6:55" s="32" customFormat="1">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23"/>
      <c r="AB140" s="323"/>
      <c r="AC140" s="323"/>
      <c r="AD140" s="323"/>
      <c r="AE140" s="323"/>
      <c r="AF140" s="323"/>
      <c r="AG140" s="323"/>
      <c r="AH140" s="323"/>
      <c r="AI140" s="323"/>
      <c r="AJ140" s="323"/>
      <c r="AK140" s="323"/>
      <c r="AL140" s="323"/>
      <c r="AM140" s="323"/>
      <c r="AN140" s="323"/>
      <c r="AO140" s="323"/>
      <c r="AP140" s="323"/>
      <c r="AQ140" s="323"/>
      <c r="AR140" s="323"/>
      <c r="AS140" s="323"/>
      <c r="AT140" s="323"/>
      <c r="AU140" s="323"/>
      <c r="AV140" s="323"/>
      <c r="AW140" s="323"/>
      <c r="AX140" s="323"/>
      <c r="AY140" s="323"/>
      <c r="AZ140" s="323"/>
      <c r="BA140" s="323"/>
      <c r="BB140" s="323"/>
      <c r="BC140" s="323"/>
    </row>
    <row r="141" spans="6:55" s="32" customFormat="1">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c r="AC141" s="323"/>
      <c r="AD141" s="323"/>
      <c r="AE141" s="323"/>
      <c r="AF141" s="323"/>
      <c r="AG141" s="323"/>
      <c r="AH141" s="323"/>
      <c r="AI141" s="323"/>
      <c r="AJ141" s="323"/>
      <c r="AK141" s="323"/>
      <c r="AL141" s="323"/>
      <c r="AM141" s="323"/>
      <c r="AN141" s="323"/>
      <c r="AO141" s="323"/>
      <c r="AP141" s="323"/>
      <c r="AQ141" s="323"/>
      <c r="AR141" s="323"/>
      <c r="AS141" s="323"/>
      <c r="AT141" s="323"/>
      <c r="AU141" s="323"/>
      <c r="AV141" s="323"/>
      <c r="AW141" s="323"/>
      <c r="AX141" s="323"/>
      <c r="AY141" s="323"/>
      <c r="AZ141" s="323"/>
      <c r="BA141" s="323"/>
      <c r="BB141" s="323"/>
      <c r="BC141" s="323"/>
    </row>
    <row r="142" spans="6:55" s="32" customFormat="1">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23"/>
      <c r="AB142" s="323"/>
      <c r="AC142" s="323"/>
      <c r="AD142" s="323"/>
      <c r="AE142" s="323"/>
      <c r="AF142" s="323"/>
      <c r="AG142" s="323"/>
      <c r="AH142" s="323"/>
      <c r="AI142" s="323"/>
      <c r="AJ142" s="323"/>
      <c r="AK142" s="323"/>
      <c r="AL142" s="323"/>
      <c r="AM142" s="323"/>
      <c r="AN142" s="323"/>
      <c r="AO142" s="323"/>
      <c r="AP142" s="323"/>
      <c r="AQ142" s="323"/>
      <c r="AR142" s="323"/>
      <c r="AS142" s="323"/>
      <c r="AT142" s="323"/>
      <c r="AU142" s="323"/>
      <c r="AV142" s="323"/>
      <c r="AW142" s="323"/>
      <c r="AX142" s="323"/>
      <c r="AY142" s="323"/>
      <c r="AZ142" s="323"/>
      <c r="BA142" s="323"/>
      <c r="BB142" s="323"/>
      <c r="BC142" s="323"/>
    </row>
    <row r="143" spans="6:55" s="32" customFormat="1">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23"/>
      <c r="AB143" s="323"/>
      <c r="AC143" s="323"/>
      <c r="AD143" s="323"/>
      <c r="AE143" s="323"/>
      <c r="AF143" s="323"/>
      <c r="AG143" s="323"/>
      <c r="AH143" s="323"/>
      <c r="AI143" s="323"/>
      <c r="AJ143" s="323"/>
      <c r="AK143" s="323"/>
      <c r="AL143" s="323"/>
      <c r="AM143" s="323"/>
      <c r="AN143" s="323"/>
      <c r="AO143" s="323"/>
      <c r="AP143" s="323"/>
      <c r="AQ143" s="323"/>
      <c r="AR143" s="323"/>
      <c r="AS143" s="323"/>
      <c r="AT143" s="323"/>
      <c r="AU143" s="323"/>
      <c r="AV143" s="323"/>
      <c r="AW143" s="323"/>
      <c r="AX143" s="323"/>
      <c r="AY143" s="323"/>
      <c r="AZ143" s="323"/>
      <c r="BA143" s="323"/>
      <c r="BB143" s="323"/>
      <c r="BC143" s="323"/>
    </row>
    <row r="144" spans="6:55">
      <c r="F144" s="318"/>
      <c r="G144" s="319"/>
      <c r="H144" s="319"/>
      <c r="I144" s="321"/>
      <c r="J144" s="321"/>
      <c r="K144" s="321"/>
      <c r="L144" s="321"/>
      <c r="M144" s="321"/>
      <c r="N144" s="321"/>
      <c r="O144" s="321"/>
      <c r="P144" s="321"/>
      <c r="Q144" s="321"/>
      <c r="R144" s="321"/>
      <c r="S144" s="321"/>
      <c r="T144" s="321"/>
      <c r="U144" s="321"/>
      <c r="V144" s="321"/>
      <c r="W144" s="321"/>
      <c r="X144" s="321"/>
      <c r="Y144" s="321"/>
      <c r="Z144" s="321"/>
      <c r="AA144" s="321"/>
      <c r="AB144" s="321"/>
      <c r="AC144" s="321"/>
      <c r="AD144" s="321"/>
      <c r="AE144" s="321"/>
      <c r="AF144" s="321"/>
      <c r="AG144" s="321"/>
      <c r="AH144" s="321"/>
      <c r="AI144" s="321"/>
      <c r="AJ144" s="321"/>
      <c r="AK144" s="321"/>
      <c r="AL144" s="321"/>
      <c r="AM144" s="321"/>
      <c r="AN144" s="321"/>
      <c r="AO144" s="321"/>
      <c r="AP144" s="321"/>
      <c r="AQ144" s="321"/>
      <c r="AR144" s="321"/>
      <c r="AS144" s="321"/>
      <c r="AT144" s="321"/>
      <c r="AU144" s="321"/>
      <c r="AV144" s="321"/>
      <c r="AW144" s="321"/>
      <c r="AX144" s="321"/>
      <c r="AY144" s="321"/>
      <c r="AZ144" s="321"/>
      <c r="BA144" s="321"/>
      <c r="BB144" s="321"/>
      <c r="BC144" s="321"/>
    </row>
    <row r="145" spans="6:55">
      <c r="F145" s="318"/>
      <c r="G145" s="318"/>
      <c r="H145" s="318"/>
      <c r="I145" s="321"/>
      <c r="J145" s="321"/>
      <c r="K145" s="321"/>
      <c r="L145" s="321"/>
      <c r="M145" s="321"/>
      <c r="N145" s="321"/>
      <c r="O145" s="321"/>
      <c r="P145" s="321"/>
      <c r="Q145" s="321"/>
      <c r="R145" s="321"/>
      <c r="S145" s="321"/>
      <c r="T145" s="321"/>
      <c r="U145" s="321"/>
      <c r="V145" s="321"/>
      <c r="W145" s="321"/>
      <c r="X145" s="321"/>
      <c r="Y145" s="321"/>
      <c r="Z145" s="321"/>
      <c r="AA145" s="321"/>
      <c r="AB145" s="321"/>
      <c r="AC145" s="321"/>
      <c r="AD145" s="321"/>
      <c r="AE145" s="321"/>
      <c r="AF145" s="321"/>
      <c r="AG145" s="321"/>
      <c r="AH145" s="321"/>
      <c r="AI145" s="321"/>
      <c r="AJ145" s="321"/>
      <c r="AK145" s="321"/>
      <c r="AL145" s="321"/>
      <c r="AM145" s="321"/>
      <c r="AN145" s="321"/>
      <c r="AO145" s="321"/>
      <c r="AP145" s="321"/>
      <c r="AQ145" s="321"/>
      <c r="AR145" s="321"/>
      <c r="AS145" s="321"/>
      <c r="AT145" s="321"/>
      <c r="AU145" s="321"/>
      <c r="AV145" s="321"/>
      <c r="AW145" s="321"/>
      <c r="AX145" s="321"/>
      <c r="AY145" s="321"/>
      <c r="AZ145" s="321"/>
      <c r="BA145" s="321"/>
      <c r="BB145" s="321"/>
      <c r="BC145" s="321"/>
    </row>
    <row r="146" spans="6:55">
      <c r="F146" s="318"/>
      <c r="G146" s="318"/>
      <c r="H146" s="318"/>
      <c r="I146" s="321"/>
      <c r="J146" s="321"/>
      <c r="K146" s="321"/>
      <c r="L146" s="321"/>
      <c r="M146" s="321"/>
      <c r="N146" s="321"/>
      <c r="O146" s="321"/>
      <c r="P146" s="321"/>
      <c r="Q146" s="321"/>
      <c r="R146" s="321"/>
      <c r="S146" s="321"/>
      <c r="T146" s="321"/>
      <c r="U146" s="321"/>
      <c r="V146" s="321"/>
      <c r="W146" s="321"/>
      <c r="X146" s="321"/>
      <c r="Y146" s="321"/>
      <c r="Z146" s="321"/>
      <c r="AA146" s="321"/>
      <c r="AB146" s="321"/>
      <c r="AC146" s="321"/>
      <c r="AD146" s="321"/>
      <c r="AE146" s="321"/>
      <c r="AF146" s="321"/>
      <c r="AG146" s="321"/>
      <c r="AH146" s="321"/>
      <c r="AI146" s="321"/>
      <c r="AJ146" s="321"/>
      <c r="AK146" s="321"/>
      <c r="AL146" s="321"/>
      <c r="AM146" s="321"/>
      <c r="AN146" s="321"/>
      <c r="AO146" s="321"/>
      <c r="AP146" s="321"/>
      <c r="AQ146" s="321"/>
      <c r="AR146" s="321"/>
      <c r="AS146" s="321"/>
      <c r="AT146" s="321"/>
      <c r="AU146" s="321"/>
      <c r="AV146" s="321"/>
      <c r="AW146" s="321"/>
      <c r="AX146" s="321"/>
      <c r="AY146" s="321"/>
      <c r="AZ146" s="321"/>
      <c r="BA146" s="321"/>
      <c r="BB146" s="321"/>
      <c r="BC146" s="321"/>
    </row>
    <row r="147" spans="6:55">
      <c r="F147" s="318"/>
      <c r="G147" s="318"/>
      <c r="H147" s="318"/>
      <c r="I147" s="321"/>
      <c r="J147" s="321"/>
      <c r="K147" s="321"/>
      <c r="L147" s="321"/>
      <c r="M147" s="321"/>
      <c r="N147" s="321"/>
      <c r="O147" s="321"/>
      <c r="P147" s="321"/>
      <c r="Q147" s="321"/>
      <c r="R147" s="321"/>
      <c r="S147" s="321"/>
      <c r="T147" s="321"/>
      <c r="U147" s="321"/>
      <c r="V147" s="321"/>
      <c r="W147" s="321"/>
      <c r="X147" s="321"/>
      <c r="Y147" s="321"/>
      <c r="Z147" s="321"/>
      <c r="AA147" s="321"/>
      <c r="AB147" s="321"/>
      <c r="AC147" s="321"/>
      <c r="AD147" s="321"/>
      <c r="AE147" s="321"/>
      <c r="AF147" s="321"/>
      <c r="AG147" s="321"/>
      <c r="AH147" s="321"/>
      <c r="AI147" s="321"/>
      <c r="AJ147" s="321"/>
      <c r="AK147" s="321"/>
      <c r="AL147" s="321"/>
      <c r="AM147" s="321"/>
      <c r="AN147" s="321"/>
      <c r="AO147" s="321"/>
      <c r="AP147" s="321"/>
      <c r="AQ147" s="321"/>
      <c r="AR147" s="321"/>
      <c r="AS147" s="321"/>
      <c r="AT147" s="321"/>
      <c r="AU147" s="321"/>
      <c r="AV147" s="321"/>
      <c r="AW147" s="321"/>
      <c r="AX147" s="321"/>
      <c r="AY147" s="321"/>
      <c r="AZ147" s="321"/>
      <c r="BA147" s="321"/>
      <c r="BB147" s="321"/>
      <c r="BC147" s="321"/>
    </row>
    <row r="148" spans="6:55">
      <c r="F148" s="318"/>
      <c r="G148" s="318"/>
      <c r="H148" s="318"/>
      <c r="I148" s="321"/>
      <c r="J148" s="321"/>
      <c r="K148" s="321"/>
      <c r="L148" s="321"/>
      <c r="M148" s="321"/>
      <c r="N148" s="321"/>
      <c r="O148" s="321"/>
      <c r="P148" s="321"/>
      <c r="Q148" s="321"/>
      <c r="R148" s="321"/>
      <c r="S148" s="321"/>
      <c r="T148" s="321"/>
      <c r="U148" s="321"/>
      <c r="V148" s="321"/>
      <c r="W148" s="321"/>
      <c r="X148" s="321"/>
      <c r="Y148" s="321"/>
      <c r="Z148" s="321"/>
      <c r="AA148" s="321"/>
      <c r="AB148" s="321"/>
      <c r="AC148" s="321"/>
      <c r="AD148" s="321"/>
      <c r="AE148" s="321"/>
      <c r="AF148" s="321"/>
      <c r="AG148" s="321"/>
      <c r="AH148" s="321"/>
      <c r="AI148" s="321"/>
      <c r="AJ148" s="321"/>
      <c r="AK148" s="321"/>
      <c r="AL148" s="321"/>
      <c r="AM148" s="321"/>
      <c r="AN148" s="321"/>
      <c r="AO148" s="321"/>
      <c r="AP148" s="321"/>
      <c r="AQ148" s="321"/>
      <c r="AR148" s="321"/>
      <c r="AS148" s="321"/>
      <c r="AT148" s="321"/>
      <c r="AU148" s="321"/>
      <c r="AV148" s="321"/>
      <c r="AW148" s="321"/>
      <c r="AX148" s="321"/>
      <c r="AY148" s="321"/>
      <c r="AZ148" s="321"/>
      <c r="BA148" s="321"/>
      <c r="BB148" s="321"/>
      <c r="BC148" s="321"/>
    </row>
    <row r="149" spans="6:55">
      <c r="F149" s="318"/>
      <c r="G149" s="318"/>
      <c r="H149" s="318"/>
      <c r="I149" s="321"/>
      <c r="J149" s="321"/>
      <c r="K149" s="321"/>
      <c r="L149" s="321"/>
      <c r="M149" s="321"/>
      <c r="N149" s="321"/>
      <c r="O149" s="321"/>
      <c r="P149" s="321"/>
      <c r="Q149" s="321"/>
      <c r="R149" s="321"/>
      <c r="S149" s="321"/>
      <c r="T149" s="321"/>
      <c r="U149" s="321"/>
      <c r="V149" s="321"/>
      <c r="W149" s="321"/>
      <c r="X149" s="321"/>
      <c r="Y149" s="321"/>
      <c r="Z149" s="321"/>
      <c r="AA149" s="321"/>
      <c r="AB149" s="321"/>
      <c r="AC149" s="321"/>
      <c r="AD149" s="321"/>
      <c r="AE149" s="321"/>
      <c r="AF149" s="321"/>
      <c r="AG149" s="321"/>
      <c r="AH149" s="321"/>
      <c r="AI149" s="321"/>
      <c r="AJ149" s="321"/>
      <c r="AK149" s="321"/>
      <c r="AL149" s="321"/>
      <c r="AM149" s="321"/>
      <c r="AN149" s="321"/>
      <c r="AO149" s="321"/>
      <c r="AP149" s="321"/>
      <c r="AQ149" s="321"/>
      <c r="AR149" s="321"/>
      <c r="AS149" s="321"/>
      <c r="AT149" s="321"/>
      <c r="AU149" s="321"/>
      <c r="AV149" s="321"/>
      <c r="AW149" s="321"/>
      <c r="AX149" s="321"/>
      <c r="AY149" s="321"/>
      <c r="AZ149" s="321"/>
      <c r="BA149" s="321"/>
      <c r="BB149" s="321"/>
      <c r="BC149" s="321"/>
    </row>
    <row r="150" spans="6:55">
      <c r="F150" s="318"/>
      <c r="G150" s="319"/>
      <c r="H150" s="319"/>
      <c r="I150" s="321"/>
      <c r="J150" s="321"/>
      <c r="K150" s="321"/>
      <c r="L150" s="321"/>
      <c r="M150" s="321"/>
      <c r="N150" s="321"/>
      <c r="O150" s="321"/>
      <c r="P150" s="321"/>
      <c r="Q150" s="321"/>
      <c r="R150" s="321"/>
      <c r="S150" s="321"/>
      <c r="T150" s="321"/>
      <c r="U150" s="321"/>
      <c r="V150" s="321"/>
      <c r="W150" s="321"/>
      <c r="X150" s="321"/>
      <c r="Y150" s="321"/>
      <c r="Z150" s="321"/>
      <c r="AA150" s="321"/>
      <c r="AB150" s="321"/>
      <c r="AC150" s="321"/>
      <c r="AD150" s="321"/>
      <c r="AE150" s="321"/>
      <c r="AF150" s="321"/>
      <c r="AG150" s="321"/>
      <c r="AH150" s="321"/>
      <c r="AI150" s="321"/>
      <c r="AJ150" s="321"/>
      <c r="AK150" s="321"/>
      <c r="AL150" s="321"/>
      <c r="AM150" s="321"/>
      <c r="AN150" s="321"/>
      <c r="AO150" s="321"/>
      <c r="AP150" s="321"/>
      <c r="AQ150" s="321"/>
      <c r="AR150" s="321"/>
      <c r="AS150" s="321"/>
      <c r="AT150" s="321"/>
      <c r="AU150" s="321"/>
      <c r="AV150" s="321"/>
      <c r="AW150" s="321"/>
      <c r="AX150" s="321"/>
      <c r="AY150" s="321"/>
      <c r="AZ150" s="321"/>
      <c r="BA150" s="321"/>
      <c r="BB150" s="321"/>
      <c r="BC150" s="321"/>
    </row>
    <row r="151" spans="6:55">
      <c r="F151" s="318"/>
      <c r="G151" s="318"/>
      <c r="H151" s="318"/>
      <c r="I151" s="321"/>
      <c r="J151" s="321"/>
      <c r="K151" s="321"/>
      <c r="L151" s="321"/>
      <c r="M151" s="321"/>
      <c r="N151" s="321"/>
      <c r="O151" s="321"/>
      <c r="P151" s="321"/>
      <c r="Q151" s="321"/>
      <c r="R151" s="321"/>
      <c r="S151" s="321"/>
      <c r="T151" s="321"/>
      <c r="U151" s="321"/>
      <c r="V151" s="321"/>
      <c r="W151" s="321"/>
      <c r="X151" s="321"/>
      <c r="Y151" s="321"/>
      <c r="Z151" s="321"/>
      <c r="AA151" s="321"/>
      <c r="AB151" s="321"/>
      <c r="AC151" s="321"/>
      <c r="AD151" s="321"/>
      <c r="AE151" s="321"/>
      <c r="AF151" s="321"/>
      <c r="AG151" s="321"/>
      <c r="AH151" s="321"/>
      <c r="AI151" s="321"/>
      <c r="AJ151" s="321"/>
      <c r="AK151" s="321"/>
      <c r="AL151" s="321"/>
      <c r="AM151" s="321"/>
      <c r="AN151" s="321"/>
      <c r="AO151" s="321"/>
      <c r="AP151" s="321"/>
      <c r="AQ151" s="321"/>
      <c r="AR151" s="321"/>
      <c r="AS151" s="321"/>
      <c r="AT151" s="321"/>
      <c r="AU151" s="321"/>
      <c r="AV151" s="321"/>
      <c r="AW151" s="321"/>
      <c r="AX151" s="321"/>
      <c r="AY151" s="321"/>
      <c r="AZ151" s="321"/>
      <c r="BA151" s="321"/>
      <c r="BB151" s="321"/>
      <c r="BC151" s="321"/>
    </row>
    <row r="152" spans="6:55">
      <c r="F152" s="318"/>
      <c r="G152" s="318"/>
      <c r="H152" s="318"/>
      <c r="I152" s="321"/>
      <c r="J152" s="321"/>
      <c r="K152" s="321"/>
      <c r="L152" s="321"/>
      <c r="M152" s="321"/>
      <c r="N152" s="321"/>
      <c r="O152" s="321"/>
      <c r="P152" s="321"/>
      <c r="Q152" s="321"/>
      <c r="R152" s="321"/>
      <c r="S152" s="321"/>
      <c r="T152" s="321"/>
      <c r="U152" s="321"/>
      <c r="V152" s="321"/>
      <c r="W152" s="321"/>
      <c r="X152" s="321"/>
      <c r="Y152" s="321"/>
      <c r="Z152" s="321"/>
      <c r="AA152" s="321"/>
      <c r="AB152" s="321"/>
      <c r="AC152" s="321"/>
      <c r="AD152" s="321"/>
      <c r="AE152" s="321"/>
      <c r="AF152" s="321"/>
      <c r="AG152" s="321"/>
      <c r="AH152" s="321"/>
      <c r="AI152" s="321"/>
      <c r="AJ152" s="321"/>
      <c r="AK152" s="321"/>
      <c r="AL152" s="321"/>
      <c r="AM152" s="321"/>
      <c r="AN152" s="321"/>
      <c r="AO152" s="321"/>
      <c r="AP152" s="321"/>
      <c r="AQ152" s="321"/>
      <c r="AR152" s="321"/>
      <c r="AS152" s="321"/>
      <c r="AT152" s="321"/>
      <c r="AU152" s="321"/>
      <c r="AV152" s="321"/>
      <c r="AW152" s="321"/>
      <c r="AX152" s="321"/>
      <c r="AY152" s="321"/>
      <c r="AZ152" s="321"/>
      <c r="BA152" s="321"/>
      <c r="BB152" s="321"/>
      <c r="BC152" s="321"/>
    </row>
    <row r="153" spans="6:55">
      <c r="F153" s="318"/>
      <c r="G153" s="318"/>
      <c r="H153" s="318"/>
      <c r="I153" s="321"/>
      <c r="J153" s="321"/>
      <c r="K153" s="321"/>
      <c r="L153" s="321"/>
      <c r="M153" s="321"/>
      <c r="N153" s="321"/>
      <c r="O153" s="321"/>
      <c r="P153" s="321"/>
      <c r="Q153" s="321"/>
      <c r="R153" s="321"/>
      <c r="S153" s="321"/>
      <c r="T153" s="321"/>
      <c r="U153" s="321"/>
      <c r="V153" s="321"/>
      <c r="W153" s="321"/>
      <c r="X153" s="321"/>
      <c r="Y153" s="321"/>
      <c r="Z153" s="321"/>
      <c r="AA153" s="321"/>
      <c r="AB153" s="321"/>
      <c r="AC153" s="321"/>
      <c r="AD153" s="321"/>
      <c r="AE153" s="321"/>
      <c r="AF153" s="321"/>
      <c r="AG153" s="321"/>
      <c r="AH153" s="321"/>
      <c r="AI153" s="321"/>
      <c r="AJ153" s="321"/>
      <c r="AK153" s="321"/>
      <c r="AL153" s="321"/>
      <c r="AM153" s="321"/>
      <c r="AN153" s="321"/>
      <c r="AO153" s="321"/>
      <c r="AP153" s="321"/>
      <c r="AQ153" s="321"/>
      <c r="AR153" s="321"/>
      <c r="AS153" s="321"/>
      <c r="AT153" s="321"/>
      <c r="AU153" s="321"/>
      <c r="AV153" s="321"/>
      <c r="AW153" s="321"/>
      <c r="AX153" s="321"/>
      <c r="AY153" s="321"/>
      <c r="AZ153" s="321"/>
      <c r="BA153" s="321"/>
      <c r="BB153" s="321"/>
      <c r="BC153" s="321"/>
    </row>
    <row r="154" spans="6:55">
      <c r="F154" s="318"/>
      <c r="G154" s="318"/>
      <c r="H154" s="318"/>
      <c r="I154" s="321"/>
      <c r="J154" s="321"/>
      <c r="K154" s="321"/>
      <c r="L154" s="321"/>
      <c r="M154" s="321"/>
      <c r="N154" s="321"/>
      <c r="O154" s="321"/>
      <c r="P154" s="321"/>
      <c r="Q154" s="321"/>
      <c r="R154" s="321"/>
      <c r="S154" s="321"/>
      <c r="T154" s="321"/>
      <c r="U154" s="321"/>
      <c r="V154" s="321"/>
      <c r="W154" s="321"/>
      <c r="X154" s="321"/>
      <c r="Y154" s="321"/>
      <c r="Z154" s="321"/>
      <c r="AA154" s="321"/>
      <c r="AB154" s="321"/>
      <c r="AC154" s="321"/>
      <c r="AD154" s="321"/>
      <c r="AE154" s="321"/>
      <c r="AF154" s="321"/>
      <c r="AG154" s="321"/>
      <c r="AH154" s="321"/>
      <c r="AI154" s="321"/>
      <c r="AJ154" s="321"/>
      <c r="AK154" s="321"/>
      <c r="AL154" s="321"/>
      <c r="AM154" s="321"/>
      <c r="AN154" s="321"/>
      <c r="AO154" s="321"/>
      <c r="AP154" s="321"/>
      <c r="AQ154" s="321"/>
      <c r="AR154" s="321"/>
      <c r="AS154" s="321"/>
      <c r="AT154" s="321"/>
      <c r="AU154" s="321"/>
      <c r="AV154" s="321"/>
      <c r="AW154" s="321"/>
      <c r="AX154" s="321"/>
      <c r="AY154" s="321"/>
      <c r="AZ154" s="321"/>
      <c r="BA154" s="321"/>
      <c r="BB154" s="321"/>
      <c r="BC154" s="321"/>
    </row>
    <row r="155" spans="6:55">
      <c r="F155" s="318"/>
      <c r="G155" s="319"/>
      <c r="H155" s="319"/>
      <c r="I155" s="321"/>
      <c r="J155" s="321"/>
      <c r="K155" s="321"/>
      <c r="L155" s="321"/>
      <c r="M155" s="321"/>
      <c r="N155" s="321"/>
      <c r="O155" s="321"/>
      <c r="P155" s="321"/>
      <c r="Q155" s="321"/>
      <c r="R155" s="321"/>
      <c r="S155" s="321"/>
      <c r="T155" s="321"/>
      <c r="U155" s="321"/>
      <c r="V155" s="321"/>
      <c r="W155" s="321"/>
      <c r="X155" s="321"/>
      <c r="Y155" s="321"/>
      <c r="Z155" s="321"/>
      <c r="AA155" s="321"/>
      <c r="AB155" s="321"/>
      <c r="AC155" s="321"/>
      <c r="AD155" s="321"/>
      <c r="AE155" s="321"/>
      <c r="AF155" s="321"/>
      <c r="AG155" s="321"/>
      <c r="AH155" s="321"/>
      <c r="AI155" s="321"/>
      <c r="AJ155" s="321"/>
      <c r="AK155" s="321"/>
      <c r="AL155" s="321"/>
      <c r="AM155" s="321"/>
      <c r="AN155" s="321"/>
      <c r="AO155" s="321"/>
      <c r="AP155" s="321"/>
      <c r="AQ155" s="321"/>
      <c r="AR155" s="321"/>
      <c r="AS155" s="321"/>
      <c r="AT155" s="321"/>
      <c r="AU155" s="321"/>
      <c r="AV155" s="321"/>
      <c r="AW155" s="321"/>
      <c r="AX155" s="321"/>
      <c r="AY155" s="321"/>
      <c r="AZ155" s="321"/>
      <c r="BA155" s="321"/>
      <c r="BB155" s="321"/>
      <c r="BC155" s="321"/>
    </row>
    <row r="156" spans="6:55">
      <c r="F156" s="318"/>
      <c r="G156" s="318"/>
      <c r="H156" s="318"/>
      <c r="I156" s="321"/>
      <c r="J156" s="321"/>
      <c r="K156" s="321"/>
      <c r="L156" s="321"/>
      <c r="M156" s="321"/>
      <c r="N156" s="321"/>
      <c r="O156" s="321"/>
      <c r="P156" s="321"/>
      <c r="Q156" s="321"/>
      <c r="R156" s="321"/>
      <c r="S156" s="321"/>
      <c r="T156" s="321"/>
      <c r="U156" s="321"/>
      <c r="V156" s="321"/>
      <c r="W156" s="321"/>
      <c r="X156" s="321"/>
      <c r="Y156" s="321"/>
      <c r="Z156" s="321"/>
      <c r="AA156" s="321"/>
      <c r="AB156" s="321"/>
      <c r="AC156" s="321"/>
      <c r="AD156" s="321"/>
      <c r="AE156" s="321"/>
      <c r="AF156" s="321"/>
      <c r="AG156" s="321"/>
      <c r="AH156" s="321"/>
      <c r="AI156" s="321"/>
      <c r="AJ156" s="321"/>
      <c r="AK156" s="321"/>
      <c r="AL156" s="321"/>
      <c r="AM156" s="321"/>
      <c r="AN156" s="321"/>
      <c r="AO156" s="321"/>
      <c r="AP156" s="321"/>
      <c r="AQ156" s="321"/>
      <c r="AR156" s="321"/>
      <c r="AS156" s="321"/>
      <c r="AT156" s="321"/>
      <c r="AU156" s="321"/>
      <c r="AV156" s="321"/>
      <c r="AW156" s="321"/>
      <c r="AX156" s="321"/>
      <c r="AY156" s="321"/>
      <c r="AZ156" s="321"/>
      <c r="BA156" s="321"/>
      <c r="BB156" s="321"/>
      <c r="BC156" s="321"/>
    </row>
    <row r="157" spans="6:55">
      <c r="F157" s="318"/>
      <c r="G157" s="318"/>
      <c r="H157" s="318"/>
      <c r="I157" s="321"/>
      <c r="J157" s="321"/>
      <c r="K157" s="321"/>
      <c r="L157" s="321"/>
      <c r="M157" s="321"/>
      <c r="N157" s="321"/>
      <c r="O157" s="321"/>
      <c r="P157" s="321"/>
      <c r="Q157" s="321"/>
      <c r="R157" s="321"/>
      <c r="S157" s="321"/>
      <c r="T157" s="321"/>
      <c r="U157" s="321"/>
      <c r="V157" s="321"/>
      <c r="W157" s="321"/>
      <c r="X157" s="321"/>
      <c r="Y157" s="321"/>
      <c r="Z157" s="321"/>
      <c r="AA157" s="321"/>
      <c r="AB157" s="321"/>
      <c r="AC157" s="321"/>
      <c r="AD157" s="321"/>
      <c r="AE157" s="321"/>
      <c r="AF157" s="321"/>
      <c r="AG157" s="321"/>
      <c r="AH157" s="321"/>
      <c r="AI157" s="321"/>
      <c r="AJ157" s="321"/>
      <c r="AK157" s="321"/>
      <c r="AL157" s="321"/>
      <c r="AM157" s="321"/>
      <c r="AN157" s="321"/>
      <c r="AO157" s="321"/>
      <c r="AP157" s="321"/>
      <c r="AQ157" s="321"/>
      <c r="AR157" s="321"/>
      <c r="AS157" s="321"/>
      <c r="AT157" s="321"/>
      <c r="AU157" s="321"/>
      <c r="AV157" s="321"/>
      <c r="AW157" s="321"/>
      <c r="AX157" s="321"/>
      <c r="AY157" s="321"/>
      <c r="AZ157" s="321"/>
      <c r="BA157" s="321"/>
      <c r="BB157" s="321"/>
      <c r="BC157" s="321"/>
    </row>
    <row r="158" spans="6:55">
      <c r="F158" s="318"/>
      <c r="G158" s="318"/>
      <c r="H158" s="318"/>
      <c r="I158" s="321"/>
      <c r="J158" s="321"/>
      <c r="K158" s="321"/>
      <c r="L158" s="321"/>
      <c r="M158" s="321"/>
      <c r="N158" s="321"/>
      <c r="O158" s="321"/>
      <c r="P158" s="321"/>
      <c r="Q158" s="321"/>
      <c r="R158" s="321"/>
      <c r="S158" s="321"/>
      <c r="T158" s="321"/>
      <c r="U158" s="321"/>
      <c r="V158" s="321"/>
      <c r="W158" s="321"/>
      <c r="X158" s="321"/>
      <c r="Y158" s="321"/>
      <c r="Z158" s="321"/>
      <c r="AA158" s="321"/>
      <c r="AB158" s="321"/>
      <c r="AC158" s="321"/>
      <c r="AD158" s="321"/>
      <c r="AE158" s="321"/>
      <c r="AF158" s="321"/>
      <c r="AG158" s="321"/>
      <c r="AH158" s="321"/>
      <c r="AI158" s="321"/>
      <c r="AJ158" s="321"/>
      <c r="AK158" s="321"/>
      <c r="AL158" s="321"/>
      <c r="AM158" s="321"/>
      <c r="AN158" s="321"/>
      <c r="AO158" s="321"/>
      <c r="AP158" s="321"/>
      <c r="AQ158" s="321"/>
      <c r="AR158" s="321"/>
      <c r="AS158" s="321"/>
      <c r="AT158" s="321"/>
      <c r="AU158" s="321"/>
      <c r="AV158" s="321"/>
      <c r="AW158" s="321"/>
      <c r="AX158" s="321"/>
      <c r="AY158" s="321"/>
      <c r="AZ158" s="321"/>
      <c r="BA158" s="321"/>
      <c r="BB158" s="321"/>
      <c r="BC158" s="321"/>
    </row>
    <row r="159" spans="6:55">
      <c r="F159" s="318"/>
      <c r="G159" s="318"/>
      <c r="H159" s="318"/>
      <c r="I159" s="321"/>
      <c r="J159" s="321"/>
      <c r="K159" s="321"/>
      <c r="L159" s="321"/>
      <c r="M159" s="321"/>
      <c r="N159" s="321"/>
      <c r="O159" s="321"/>
      <c r="P159" s="321"/>
      <c r="Q159" s="321"/>
      <c r="R159" s="321"/>
      <c r="S159" s="321"/>
      <c r="T159" s="321"/>
      <c r="U159" s="321"/>
      <c r="V159" s="321"/>
      <c r="W159" s="321"/>
      <c r="X159" s="321"/>
      <c r="Y159" s="321"/>
      <c r="Z159" s="321"/>
      <c r="AA159" s="321"/>
      <c r="AB159" s="321"/>
      <c r="AC159" s="321"/>
      <c r="AD159" s="321"/>
      <c r="AE159" s="321"/>
      <c r="AF159" s="321"/>
      <c r="AG159" s="321"/>
      <c r="AH159" s="321"/>
      <c r="AI159" s="321"/>
      <c r="AJ159" s="321"/>
      <c r="AK159" s="321"/>
      <c r="AL159" s="321"/>
      <c r="AM159" s="321"/>
      <c r="AN159" s="321"/>
      <c r="AO159" s="321"/>
      <c r="AP159" s="321"/>
      <c r="AQ159" s="321"/>
      <c r="AR159" s="321"/>
      <c r="AS159" s="321"/>
      <c r="AT159" s="321"/>
      <c r="AU159" s="321"/>
      <c r="AV159" s="321"/>
      <c r="AW159" s="321"/>
      <c r="AX159" s="321"/>
      <c r="AY159" s="321"/>
      <c r="AZ159" s="321"/>
      <c r="BA159" s="321"/>
      <c r="BB159" s="321"/>
      <c r="BC159" s="321"/>
    </row>
    <row r="160" spans="6:55">
      <c r="F160" s="318"/>
      <c r="G160" s="319"/>
      <c r="H160" s="319"/>
      <c r="I160" s="321"/>
      <c r="J160" s="321"/>
      <c r="K160" s="321"/>
      <c r="L160" s="321"/>
      <c r="M160" s="321"/>
      <c r="N160" s="321"/>
      <c r="O160" s="321"/>
      <c r="P160" s="321"/>
      <c r="Q160" s="321"/>
      <c r="R160" s="321"/>
      <c r="S160" s="321"/>
      <c r="T160" s="321"/>
      <c r="U160" s="321"/>
      <c r="V160" s="321"/>
      <c r="W160" s="321"/>
      <c r="X160" s="321"/>
      <c r="Y160" s="321"/>
      <c r="Z160" s="321"/>
      <c r="AA160" s="321"/>
      <c r="AB160" s="321"/>
      <c r="AC160" s="321"/>
      <c r="AD160" s="321"/>
      <c r="AE160" s="321"/>
      <c r="AF160" s="321"/>
      <c r="AG160" s="321"/>
      <c r="AH160" s="321"/>
      <c r="AI160" s="321"/>
      <c r="AJ160" s="321"/>
      <c r="AK160" s="321"/>
      <c r="AL160" s="321"/>
      <c r="AM160" s="321"/>
      <c r="AN160" s="321"/>
      <c r="AO160" s="321"/>
      <c r="AP160" s="321"/>
      <c r="AQ160" s="321"/>
      <c r="AR160" s="321"/>
      <c r="AS160" s="321"/>
      <c r="AT160" s="321"/>
      <c r="AU160" s="321"/>
      <c r="AV160" s="321"/>
      <c r="AW160" s="321"/>
      <c r="AX160" s="321"/>
      <c r="AY160" s="321"/>
      <c r="AZ160" s="321"/>
      <c r="BA160" s="321"/>
      <c r="BB160" s="321"/>
      <c r="BC160" s="321"/>
    </row>
    <row r="161" spans="2:55" ht="14.5">
      <c r="B161" s="276"/>
      <c r="C161" s="276"/>
      <c r="F161" s="318"/>
      <c r="G161" s="318"/>
      <c r="H161" s="318"/>
      <c r="I161" s="321"/>
      <c r="J161" s="321"/>
      <c r="K161" s="321"/>
      <c r="L161" s="321"/>
      <c r="M161" s="321"/>
      <c r="N161" s="321"/>
      <c r="O161" s="321"/>
      <c r="P161" s="321"/>
      <c r="Q161" s="321"/>
      <c r="R161" s="321"/>
      <c r="S161" s="321"/>
      <c r="T161" s="321"/>
      <c r="U161" s="321"/>
      <c r="V161" s="321"/>
      <c r="W161" s="321"/>
      <c r="X161" s="321"/>
      <c r="Y161" s="321"/>
      <c r="Z161" s="321"/>
      <c r="AA161" s="321"/>
      <c r="AB161" s="321"/>
      <c r="AC161" s="321"/>
      <c r="AD161" s="321"/>
      <c r="AE161" s="321"/>
      <c r="AF161" s="321"/>
      <c r="AG161" s="321"/>
      <c r="AH161" s="321"/>
      <c r="AI161" s="321"/>
      <c r="AJ161" s="321"/>
      <c r="AK161" s="321"/>
      <c r="AL161" s="321"/>
      <c r="AM161" s="321"/>
      <c r="AN161" s="321"/>
      <c r="AO161" s="321"/>
      <c r="AP161" s="321"/>
      <c r="AQ161" s="321"/>
      <c r="AR161" s="321"/>
      <c r="AS161" s="321"/>
      <c r="AT161" s="321"/>
      <c r="AU161" s="321"/>
      <c r="AV161" s="321"/>
      <c r="AW161" s="321"/>
      <c r="AX161" s="321"/>
      <c r="AY161" s="321"/>
      <c r="AZ161" s="321"/>
      <c r="BA161" s="321"/>
      <c r="BB161" s="321"/>
      <c r="BC161" s="321"/>
    </row>
    <row r="162" spans="2:55" ht="14.5">
      <c r="B162" s="276"/>
      <c r="C162" s="276"/>
      <c r="F162" s="318"/>
      <c r="G162" s="318"/>
      <c r="H162" s="318"/>
      <c r="I162" s="321"/>
      <c r="J162" s="321"/>
      <c r="K162" s="321"/>
      <c r="L162" s="321"/>
      <c r="M162" s="321"/>
      <c r="N162" s="321"/>
      <c r="O162" s="321"/>
      <c r="P162" s="321"/>
      <c r="Q162" s="321"/>
      <c r="R162" s="321"/>
      <c r="S162" s="321"/>
      <c r="T162" s="321"/>
      <c r="U162" s="321"/>
      <c r="V162" s="321"/>
      <c r="W162" s="321"/>
      <c r="X162" s="321"/>
      <c r="Y162" s="321"/>
      <c r="Z162" s="321"/>
      <c r="AA162" s="321"/>
      <c r="AB162" s="321"/>
      <c r="AC162" s="321"/>
      <c r="AD162" s="321"/>
      <c r="AE162" s="321"/>
      <c r="AF162" s="321"/>
      <c r="AG162" s="321"/>
      <c r="AH162" s="321"/>
      <c r="AI162" s="321"/>
      <c r="AJ162" s="321"/>
      <c r="AK162" s="321"/>
      <c r="AL162" s="321"/>
      <c r="AM162" s="321"/>
      <c r="AN162" s="321"/>
      <c r="AO162" s="321"/>
      <c r="AP162" s="321"/>
      <c r="AQ162" s="321"/>
      <c r="AR162" s="321"/>
      <c r="AS162" s="321"/>
      <c r="AT162" s="321"/>
      <c r="AU162" s="321"/>
      <c r="AV162" s="321"/>
      <c r="AW162" s="321"/>
      <c r="AX162" s="321"/>
      <c r="AY162" s="321"/>
      <c r="AZ162" s="321"/>
      <c r="BA162" s="321"/>
      <c r="BB162" s="321"/>
      <c r="BC162" s="321"/>
    </row>
    <row r="163" spans="2:55" ht="14.5">
      <c r="B163" s="276"/>
      <c r="C163" s="276"/>
      <c r="F163" s="318"/>
      <c r="G163" s="318"/>
      <c r="H163" s="318"/>
      <c r="I163" s="321"/>
      <c r="J163" s="321"/>
      <c r="K163" s="321"/>
      <c r="L163" s="321"/>
      <c r="M163" s="321"/>
      <c r="N163" s="321"/>
      <c r="O163" s="321"/>
      <c r="P163" s="321"/>
      <c r="Q163" s="321"/>
      <c r="R163" s="321"/>
      <c r="S163" s="321"/>
      <c r="T163" s="321"/>
      <c r="U163" s="321"/>
      <c r="V163" s="321"/>
      <c r="W163" s="321"/>
      <c r="X163" s="321"/>
      <c r="Y163" s="321"/>
      <c r="Z163" s="321"/>
      <c r="AA163" s="321"/>
      <c r="AB163" s="321"/>
      <c r="AC163" s="321"/>
      <c r="AD163" s="321"/>
      <c r="AE163" s="321"/>
      <c r="AF163" s="321"/>
      <c r="AG163" s="321"/>
      <c r="AH163" s="321"/>
      <c r="AI163" s="321"/>
      <c r="AJ163" s="321"/>
      <c r="AK163" s="321"/>
      <c r="AL163" s="321"/>
      <c r="AM163" s="321"/>
      <c r="AN163" s="321"/>
      <c r="AO163" s="321"/>
      <c r="AP163" s="321"/>
      <c r="AQ163" s="321"/>
      <c r="AR163" s="321"/>
      <c r="AS163" s="321"/>
      <c r="AT163" s="321"/>
      <c r="AU163" s="321"/>
      <c r="AV163" s="321"/>
      <c r="AW163" s="321"/>
      <c r="AX163" s="321"/>
      <c r="AY163" s="321"/>
      <c r="AZ163" s="321"/>
      <c r="BA163" s="321"/>
      <c r="BB163" s="321"/>
      <c r="BC163" s="321"/>
    </row>
    <row r="164" spans="2:55" ht="14.5">
      <c r="B164" s="276"/>
      <c r="C164" s="276"/>
      <c r="D164" s="276"/>
      <c r="E164" s="276"/>
      <c r="F164" s="318"/>
      <c r="G164" s="318"/>
      <c r="H164" s="318"/>
      <c r="I164" s="321"/>
      <c r="J164" s="321"/>
      <c r="K164" s="321"/>
      <c r="L164" s="321"/>
      <c r="M164" s="321"/>
      <c r="N164" s="321"/>
      <c r="O164" s="321"/>
      <c r="P164" s="321"/>
      <c r="Q164" s="321"/>
      <c r="R164" s="321"/>
      <c r="S164" s="321"/>
      <c r="T164" s="321"/>
      <c r="U164" s="321"/>
      <c r="V164" s="321"/>
      <c r="W164" s="321"/>
      <c r="X164" s="321"/>
      <c r="Y164" s="321"/>
      <c r="Z164" s="321"/>
      <c r="AA164" s="321"/>
      <c r="AB164" s="321"/>
      <c r="AC164" s="321"/>
      <c r="AD164" s="321"/>
      <c r="AE164" s="321"/>
      <c r="AF164" s="321"/>
      <c r="AG164" s="321"/>
      <c r="AH164" s="321"/>
      <c r="AI164" s="321"/>
      <c r="AJ164" s="321"/>
      <c r="AK164" s="321"/>
      <c r="AL164" s="321"/>
      <c r="AM164" s="321"/>
      <c r="AN164" s="321"/>
      <c r="AO164" s="321"/>
      <c r="AP164" s="321"/>
      <c r="AQ164" s="321"/>
      <c r="AR164" s="321"/>
      <c r="AS164" s="321"/>
      <c r="AT164" s="321"/>
      <c r="AU164" s="321"/>
      <c r="AV164" s="321"/>
      <c r="AW164" s="321"/>
      <c r="AX164" s="321"/>
      <c r="AY164" s="321"/>
      <c r="AZ164" s="321"/>
      <c r="BA164" s="321"/>
      <c r="BB164" s="321"/>
      <c r="BC164" s="321"/>
    </row>
    <row r="165" spans="2:55" ht="14.5">
      <c r="B165" s="276"/>
      <c r="C165" s="276"/>
      <c r="D165" s="276"/>
      <c r="E165" s="276"/>
      <c r="F165" s="318"/>
      <c r="G165" s="319"/>
      <c r="H165" s="319"/>
      <c r="I165" s="321"/>
      <c r="J165" s="321"/>
      <c r="K165" s="321"/>
      <c r="L165" s="321"/>
      <c r="M165" s="321"/>
      <c r="N165" s="321"/>
      <c r="O165" s="321"/>
      <c r="P165" s="321"/>
      <c r="Q165" s="321"/>
      <c r="R165" s="321"/>
      <c r="S165" s="321"/>
      <c r="T165" s="321"/>
      <c r="U165" s="321"/>
      <c r="V165" s="321"/>
      <c r="W165" s="321"/>
      <c r="X165" s="321"/>
      <c r="Y165" s="321"/>
      <c r="Z165" s="321"/>
      <c r="AA165" s="321"/>
      <c r="AB165" s="321"/>
      <c r="AC165" s="321"/>
      <c r="AD165" s="321"/>
      <c r="AE165" s="321"/>
      <c r="AF165" s="321"/>
      <c r="AG165" s="321"/>
      <c r="AH165" s="321"/>
      <c r="AI165" s="321"/>
      <c r="AJ165" s="321"/>
      <c r="AK165" s="321"/>
      <c r="AL165" s="321"/>
      <c r="AM165" s="321"/>
      <c r="AN165" s="321"/>
      <c r="AO165" s="321"/>
      <c r="AP165" s="321"/>
      <c r="AQ165" s="321"/>
      <c r="AR165" s="321"/>
      <c r="AS165" s="321"/>
      <c r="AT165" s="321"/>
      <c r="AU165" s="321"/>
      <c r="AV165" s="321"/>
      <c r="AW165" s="321"/>
      <c r="AX165" s="321"/>
      <c r="AY165" s="321"/>
      <c r="AZ165" s="321"/>
      <c r="BA165" s="321"/>
      <c r="BB165" s="321"/>
      <c r="BC165" s="321"/>
    </row>
    <row r="166" spans="2:55" ht="14.5">
      <c r="B166" s="276"/>
      <c r="C166" s="276"/>
      <c r="D166" s="276"/>
      <c r="E166" s="276"/>
      <c r="F166" s="318"/>
      <c r="G166" s="318"/>
      <c r="H166" s="318"/>
      <c r="I166" s="321"/>
      <c r="J166" s="321"/>
      <c r="K166" s="321"/>
      <c r="L166" s="321"/>
      <c r="M166" s="321"/>
      <c r="N166" s="321"/>
      <c r="O166" s="321"/>
      <c r="P166" s="321"/>
      <c r="Q166" s="321"/>
      <c r="R166" s="321"/>
      <c r="S166" s="321"/>
      <c r="T166" s="321"/>
      <c r="U166" s="321"/>
      <c r="V166" s="321"/>
      <c r="W166" s="321"/>
      <c r="X166" s="321"/>
      <c r="Y166" s="321"/>
      <c r="Z166" s="321"/>
      <c r="AA166" s="321"/>
      <c r="AB166" s="321"/>
      <c r="AC166" s="321"/>
      <c r="AD166" s="321"/>
      <c r="AE166" s="321"/>
      <c r="AF166" s="321"/>
      <c r="AG166" s="321"/>
      <c r="AH166" s="321"/>
      <c r="AI166" s="321"/>
      <c r="AJ166" s="321"/>
      <c r="AK166" s="321"/>
      <c r="AL166" s="321"/>
      <c r="AM166" s="321"/>
      <c r="AN166" s="321"/>
      <c r="AO166" s="321"/>
      <c r="AP166" s="321"/>
      <c r="AQ166" s="321"/>
      <c r="AR166" s="321"/>
      <c r="AS166" s="321"/>
      <c r="AT166" s="321"/>
      <c r="AU166" s="321"/>
      <c r="AV166" s="321"/>
      <c r="AW166" s="321"/>
      <c r="AX166" s="321"/>
      <c r="AY166" s="321"/>
      <c r="AZ166" s="321"/>
      <c r="BA166" s="321"/>
      <c r="BB166" s="321"/>
      <c r="BC166" s="321"/>
    </row>
    <row r="167" spans="2:55" ht="14.5">
      <c r="D167" s="276"/>
      <c r="E167" s="276"/>
      <c r="Q167" s="321"/>
      <c r="R167" s="321"/>
      <c r="S167" s="321"/>
      <c r="T167" s="321"/>
      <c r="U167" s="321"/>
      <c r="V167" s="321"/>
      <c r="W167" s="321"/>
      <c r="X167" s="321"/>
      <c r="Y167" s="321"/>
      <c r="Z167" s="321"/>
      <c r="AA167" s="321"/>
      <c r="AB167" s="321"/>
      <c r="AC167" s="321"/>
      <c r="AD167" s="321"/>
      <c r="AE167" s="321"/>
      <c r="AF167" s="321"/>
      <c r="AG167" s="321"/>
      <c r="AH167" s="321"/>
      <c r="AI167" s="321"/>
      <c r="AJ167" s="321"/>
      <c r="AK167" s="321"/>
      <c r="AL167" s="321"/>
      <c r="AM167" s="321"/>
      <c r="AN167" s="321"/>
      <c r="AO167" s="321"/>
      <c r="AP167" s="321"/>
      <c r="AQ167" s="321"/>
      <c r="AR167" s="321"/>
      <c r="AS167" s="321"/>
      <c r="AT167" s="321"/>
      <c r="AU167" s="321"/>
      <c r="AV167" s="321"/>
      <c r="AW167" s="321"/>
      <c r="AX167" s="321"/>
      <c r="AY167" s="321"/>
      <c r="AZ167" s="321"/>
      <c r="BA167" s="321"/>
      <c r="BB167" s="321"/>
      <c r="BC167" s="321"/>
    </row>
    <row r="168" spans="2:55" ht="14.5">
      <c r="D168" s="276"/>
      <c r="E168" s="276"/>
      <c r="Q168" s="321"/>
      <c r="R168" s="321"/>
      <c r="S168" s="321"/>
      <c r="T168" s="321"/>
      <c r="U168" s="321"/>
      <c r="V168" s="321"/>
      <c r="W168" s="321"/>
      <c r="X168" s="321"/>
      <c r="Y168" s="321"/>
      <c r="Z168" s="321"/>
      <c r="AA168" s="321"/>
      <c r="AB168" s="321"/>
      <c r="AC168" s="321"/>
      <c r="AD168" s="321"/>
      <c r="AE168" s="321"/>
      <c r="AF168" s="321"/>
      <c r="AG168" s="321"/>
      <c r="AH168" s="321"/>
      <c r="AI168" s="321"/>
      <c r="AJ168" s="321"/>
      <c r="AK168" s="321"/>
      <c r="AL168" s="321"/>
      <c r="AM168" s="321"/>
      <c r="AN168" s="321"/>
      <c r="AO168" s="321"/>
      <c r="AP168" s="321"/>
      <c r="AQ168" s="321"/>
      <c r="AR168" s="321"/>
      <c r="AS168" s="321"/>
      <c r="AT168" s="321"/>
      <c r="AU168" s="321"/>
      <c r="AV168" s="321"/>
      <c r="AW168" s="321"/>
      <c r="AX168" s="321"/>
      <c r="AY168" s="321"/>
      <c r="AZ168" s="321"/>
      <c r="BA168" s="321"/>
      <c r="BB168" s="321"/>
      <c r="BC168" s="321"/>
    </row>
    <row r="169" spans="2:55" ht="14.5">
      <c r="D169" s="276"/>
      <c r="E169" s="276"/>
      <c r="Q169" s="321"/>
      <c r="R169" s="321"/>
      <c r="S169" s="321"/>
      <c r="T169" s="321"/>
      <c r="U169" s="321"/>
      <c r="V169" s="321"/>
      <c r="W169" s="321"/>
      <c r="X169" s="321"/>
      <c r="Y169" s="321"/>
      <c r="Z169" s="321"/>
      <c r="AA169" s="321"/>
      <c r="AB169" s="321"/>
      <c r="AC169" s="321"/>
      <c r="AD169" s="321"/>
      <c r="AE169" s="321"/>
      <c r="AF169" s="321"/>
      <c r="AG169" s="321"/>
      <c r="AH169" s="321"/>
      <c r="AI169" s="321"/>
      <c r="AJ169" s="321"/>
      <c r="AK169" s="321"/>
      <c r="AL169" s="321"/>
      <c r="AM169" s="321"/>
      <c r="AN169" s="321"/>
      <c r="AO169" s="321"/>
      <c r="AP169" s="321"/>
      <c r="AQ169" s="321"/>
      <c r="AR169" s="321"/>
      <c r="AS169" s="321"/>
      <c r="AT169" s="321"/>
      <c r="AU169" s="321"/>
      <c r="AV169" s="321"/>
      <c r="AW169" s="321"/>
      <c r="AX169" s="321"/>
      <c r="AY169" s="321"/>
      <c r="AZ169" s="321"/>
      <c r="BA169" s="321"/>
      <c r="BB169" s="321"/>
      <c r="BC169" s="321"/>
    </row>
    <row r="170" spans="2:55" ht="14.5">
      <c r="B170" s="44"/>
      <c r="C170" s="276"/>
      <c r="F170" s="42"/>
      <c r="G170" s="276"/>
      <c r="H170" s="276"/>
      <c r="I170" s="276"/>
      <c r="J170" s="276"/>
      <c r="K170" s="276"/>
      <c r="L170" s="276"/>
      <c r="M170" s="276"/>
      <c r="N170" s="276"/>
      <c r="O170" s="276"/>
      <c r="P170" s="276"/>
    </row>
    <row r="171" spans="2:55" ht="14.5">
      <c r="B171" s="324"/>
      <c r="C171" s="276"/>
      <c r="F171" s="276"/>
      <c r="G171" s="276"/>
      <c r="H171" s="289" t="s">
        <v>215</v>
      </c>
      <c r="I171" s="276"/>
      <c r="J171" s="276"/>
      <c r="K171" s="276"/>
      <c r="L171" s="276"/>
      <c r="M171" s="276"/>
      <c r="N171" s="276"/>
      <c r="O171" s="276"/>
      <c r="P171" s="276"/>
    </row>
    <row r="172" spans="2:55" ht="14.5">
      <c r="B172" s="324"/>
      <c r="C172" s="276"/>
      <c r="F172" s="290" t="s">
        <v>11</v>
      </c>
      <c r="G172" s="290" t="s">
        <v>188</v>
      </c>
      <c r="H172" s="290" t="s">
        <v>189</v>
      </c>
      <c r="I172" s="217" t="s">
        <v>190</v>
      </c>
      <c r="J172" t="s">
        <v>191</v>
      </c>
      <c r="K172" t="s">
        <v>192</v>
      </c>
      <c r="L172" t="s">
        <v>193</v>
      </c>
      <c r="M172" t="s">
        <v>194</v>
      </c>
      <c r="N172" t="s">
        <v>195</v>
      </c>
      <c r="O172" t="s">
        <v>196</v>
      </c>
      <c r="P172" s="326"/>
    </row>
    <row r="173" spans="2:55" ht="14.5">
      <c r="B173" s="44"/>
      <c r="C173" s="276"/>
      <c r="D173" s="63" t="s">
        <v>216</v>
      </c>
      <c r="F173" s="62" t="s">
        <v>217</v>
      </c>
      <c r="G173" s="276"/>
      <c r="H173" s="276"/>
      <c r="I173" s="63">
        <v>150</v>
      </c>
      <c r="J173" s="63">
        <v>150</v>
      </c>
      <c r="K173" s="63">
        <v>150</v>
      </c>
      <c r="L173" s="63">
        <v>150</v>
      </c>
      <c r="M173" s="63">
        <v>150</v>
      </c>
      <c r="N173" s="63">
        <v>150</v>
      </c>
      <c r="O173" s="63">
        <v>150</v>
      </c>
      <c r="P173" s="63"/>
      <c r="Q173" s="276"/>
      <c r="R173" s="276"/>
      <c r="S173" s="276"/>
      <c r="T173" s="276"/>
      <c r="U173" s="276"/>
      <c r="V173" s="276"/>
      <c r="W173" s="276"/>
      <c r="X173" s="276"/>
      <c r="Y173" s="276"/>
      <c r="Z173" s="276"/>
      <c r="AA173" s="276"/>
      <c r="AB173" s="276"/>
      <c r="AC173" s="276"/>
      <c r="AD173" s="276"/>
      <c r="AE173" s="276"/>
      <c r="AF173" s="276"/>
      <c r="AG173" s="276"/>
      <c r="AH173" s="276"/>
      <c r="AI173" s="276"/>
      <c r="AJ173" s="276"/>
      <c r="AK173" s="276"/>
      <c r="AL173" s="276"/>
      <c r="AM173" s="276"/>
      <c r="AN173" s="276"/>
      <c r="AO173" s="276"/>
      <c r="AP173" s="276"/>
      <c r="AQ173" s="276"/>
      <c r="AR173" s="276"/>
      <c r="AS173" s="276"/>
      <c r="AT173" s="276"/>
      <c r="AU173" s="276"/>
      <c r="AV173" s="276"/>
      <c r="AW173" s="276"/>
      <c r="AX173" s="276"/>
      <c r="AY173" s="276"/>
      <c r="AZ173" s="276"/>
      <c r="BA173" s="276"/>
      <c r="BB173" s="276"/>
      <c r="BC173" s="276"/>
    </row>
    <row r="174" spans="2:55" ht="14.5">
      <c r="B174" s="44"/>
      <c r="C174" s="276"/>
      <c r="D174" s="276"/>
      <c r="E174" s="276"/>
      <c r="F174" s="276"/>
      <c r="G174" s="276"/>
      <c r="H174" s="276"/>
      <c r="I174" s="276"/>
      <c r="J174" s="276"/>
      <c r="K174" s="276"/>
      <c r="L174" s="276"/>
      <c r="M174" s="276"/>
      <c r="N174" s="276"/>
      <c r="O174" s="276"/>
      <c r="P174" s="276"/>
      <c r="Q174" s="276"/>
      <c r="R174" s="276"/>
      <c r="S174" s="276"/>
      <c r="T174" s="276"/>
      <c r="U174" s="276"/>
      <c r="V174" s="276"/>
      <c r="W174" s="276"/>
      <c r="X174" s="276"/>
      <c r="Y174" s="276"/>
      <c r="Z174" s="276"/>
      <c r="AA174" s="276"/>
      <c r="AB174" s="276"/>
      <c r="AC174" s="276"/>
      <c r="AD174" s="276"/>
      <c r="AE174" s="276"/>
      <c r="AF174" s="276"/>
      <c r="AG174" s="276"/>
      <c r="AH174" s="276"/>
      <c r="AI174" s="276"/>
      <c r="AJ174" s="276"/>
      <c r="AK174" s="276"/>
      <c r="AL174" s="276"/>
      <c r="AM174" s="276"/>
      <c r="AN174" s="276"/>
      <c r="AO174" s="276"/>
      <c r="AP174" s="276"/>
      <c r="AQ174" s="276"/>
      <c r="AR174" s="276"/>
      <c r="AS174" s="276"/>
      <c r="AT174" s="276"/>
      <c r="AU174" s="276"/>
      <c r="AV174" s="276"/>
      <c r="AW174" s="276"/>
      <c r="AX174" s="276"/>
      <c r="AY174" s="276"/>
      <c r="AZ174" s="276"/>
      <c r="BA174" s="276"/>
      <c r="BB174" s="276"/>
      <c r="BC174" s="276"/>
    </row>
    <row r="175" spans="2:55" ht="14.5">
      <c r="B175" s="44"/>
      <c r="C175" s="276"/>
      <c r="D175" s="276"/>
      <c r="E175" s="276"/>
      <c r="F175" s="276"/>
      <c r="G175" s="276"/>
      <c r="H175" s="276"/>
      <c r="I175" s="276"/>
      <c r="J175" s="276"/>
      <c r="K175" s="276"/>
      <c r="L175" s="276"/>
      <c r="M175" s="276"/>
      <c r="N175" s="276"/>
      <c r="O175" s="276"/>
      <c r="P175" s="276"/>
      <c r="Q175" s="326"/>
      <c r="R175" s="326"/>
      <c r="S175" s="326"/>
      <c r="T175" s="326"/>
      <c r="U175" s="326"/>
      <c r="V175" s="326"/>
      <c r="W175" s="326"/>
      <c r="X175" s="326"/>
      <c r="Y175" s="326"/>
      <c r="Z175" s="326"/>
      <c r="AA175" s="326"/>
      <c r="AB175" s="326"/>
      <c r="AC175" s="326"/>
      <c r="AD175" s="326"/>
      <c r="AE175" s="326"/>
      <c r="AF175" s="326"/>
      <c r="AG175" s="326"/>
      <c r="AH175" s="326"/>
      <c r="AI175" s="326"/>
      <c r="AJ175" s="326"/>
      <c r="AK175" s="326"/>
      <c r="AL175" s="326"/>
      <c r="AM175" s="326"/>
      <c r="AN175" s="326"/>
      <c r="AO175" s="326"/>
      <c r="AP175" s="326"/>
      <c r="AQ175" s="326"/>
      <c r="AR175" s="326"/>
      <c r="AS175" s="326"/>
      <c r="AT175" s="276"/>
      <c r="AU175" s="276"/>
      <c r="AV175" s="276"/>
      <c r="AW175" s="276"/>
      <c r="AX175" s="276"/>
      <c r="AY175" s="276"/>
      <c r="AZ175" s="276"/>
      <c r="BA175" s="276"/>
      <c r="BB175" s="276"/>
      <c r="BC175" s="276"/>
    </row>
    <row r="176" spans="2:55" ht="14.5">
      <c r="B176" s="44"/>
      <c r="C176" s="276"/>
      <c r="D176" s="276"/>
      <c r="E176" s="276"/>
      <c r="F176" s="276"/>
      <c r="G176" s="276"/>
      <c r="H176" s="289" t="s">
        <v>218</v>
      </c>
      <c r="I176" s="276"/>
      <c r="J176" s="276"/>
      <c r="K176" s="276"/>
      <c r="L176" s="276"/>
      <c r="M176" s="276"/>
      <c r="N176" s="276"/>
      <c r="O176" s="276"/>
      <c r="P176" s="276"/>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76"/>
      <c r="AU176" s="276"/>
      <c r="AV176" s="276"/>
      <c r="AW176" s="276"/>
      <c r="AX176" s="276"/>
      <c r="AY176" s="276"/>
      <c r="AZ176" s="276"/>
      <c r="BA176" s="276"/>
      <c r="BB176" s="276"/>
      <c r="BC176" s="276"/>
    </row>
    <row r="177" spans="2:55" ht="14.5">
      <c r="B177" s="42"/>
      <c r="C177" s="276"/>
      <c r="D177" s="276"/>
      <c r="E177" s="276"/>
      <c r="F177" s="290" t="s">
        <v>11</v>
      </c>
      <c r="G177" s="290" t="s">
        <v>188</v>
      </c>
      <c r="H177" s="290" t="s">
        <v>189</v>
      </c>
      <c r="I177" s="217" t="s">
        <v>190</v>
      </c>
      <c r="J177" t="s">
        <v>191</v>
      </c>
      <c r="K177" t="s">
        <v>192</v>
      </c>
      <c r="L177" t="s">
        <v>193</v>
      </c>
      <c r="M177" t="s">
        <v>194</v>
      </c>
      <c r="N177" t="s">
        <v>195</v>
      </c>
      <c r="O177" t="s">
        <v>196</v>
      </c>
      <c r="P177" s="326"/>
      <c r="Q177" s="276"/>
      <c r="R177" s="276"/>
      <c r="S177" s="276"/>
      <c r="T177" s="276"/>
      <c r="U177" s="276"/>
      <c r="V177" s="276"/>
      <c r="W177" s="276"/>
      <c r="X177" s="276"/>
      <c r="Y177" s="276"/>
      <c r="Z177" s="276"/>
      <c r="AA177" s="276"/>
      <c r="AB177" s="276"/>
      <c r="AC177" s="276"/>
      <c r="AD177" s="276"/>
      <c r="AE177" s="276"/>
      <c r="AF177" s="276"/>
      <c r="AG177" s="276"/>
      <c r="AH177" s="276"/>
      <c r="AI177" s="276"/>
      <c r="AJ177" s="276"/>
      <c r="AK177" s="276"/>
      <c r="AL177" s="276"/>
      <c r="AM177" s="276"/>
      <c r="AN177" s="276"/>
      <c r="AO177" s="276"/>
      <c r="AP177" s="276"/>
      <c r="AQ177" s="276"/>
      <c r="AR177" s="276"/>
      <c r="AS177" s="276"/>
      <c r="AT177" s="276"/>
      <c r="AU177" s="276"/>
      <c r="AV177" s="276"/>
      <c r="AW177" s="276"/>
      <c r="AX177" s="276"/>
      <c r="AY177" s="276"/>
      <c r="AZ177" s="276"/>
      <c r="BA177" s="276"/>
      <c r="BB177" s="276"/>
      <c r="BC177" s="276"/>
    </row>
    <row r="178" spans="2:55" ht="14.5">
      <c r="B178" s="42"/>
      <c r="C178" s="276"/>
      <c r="D178" s="276"/>
      <c r="E178" s="276"/>
      <c r="F178" s="62" t="s">
        <v>217</v>
      </c>
      <c r="G178" s="276"/>
      <c r="H178" s="276"/>
      <c r="I178" s="63">
        <v>15</v>
      </c>
      <c r="J178" s="63">
        <v>15</v>
      </c>
      <c r="K178" s="63">
        <v>15</v>
      </c>
      <c r="L178" s="63">
        <v>15</v>
      </c>
      <c r="M178" s="63">
        <v>15</v>
      </c>
      <c r="N178" s="63">
        <v>15</v>
      </c>
      <c r="O178" s="63">
        <v>15</v>
      </c>
      <c r="P178" s="63"/>
      <c r="Q178" s="276"/>
      <c r="R178" s="276"/>
      <c r="S178" s="276"/>
      <c r="T178" s="276"/>
      <c r="U178" s="276"/>
      <c r="V178" s="276"/>
      <c r="W178" s="276"/>
      <c r="X178" s="276"/>
      <c r="Y178" s="276"/>
      <c r="Z178" s="276"/>
      <c r="AA178" s="276"/>
      <c r="AB178" s="276"/>
      <c r="AC178" s="276"/>
      <c r="AD178" s="276"/>
      <c r="AE178" s="276"/>
      <c r="AF178" s="276"/>
      <c r="AG178" s="276"/>
      <c r="AH178" s="276"/>
      <c r="AI178" s="276"/>
      <c r="AJ178" s="276"/>
      <c r="AK178" s="276"/>
      <c r="AL178" s="276"/>
      <c r="AM178" s="276"/>
      <c r="AN178" s="276"/>
      <c r="AO178" s="276"/>
      <c r="AP178" s="276"/>
      <c r="AQ178" s="276"/>
      <c r="AR178" s="276"/>
      <c r="AS178" s="276"/>
      <c r="AT178" s="276"/>
      <c r="AU178" s="276"/>
      <c r="AV178" s="276"/>
      <c r="AW178" s="276"/>
      <c r="AX178" s="276"/>
      <c r="AY178" s="276"/>
      <c r="AZ178" s="276"/>
      <c r="BA178" s="276"/>
      <c r="BB178" s="276"/>
      <c r="BC178" s="276"/>
    </row>
    <row r="179" spans="2:55" ht="14.5">
      <c r="B179" s="44"/>
      <c r="C179" s="276"/>
      <c r="D179" s="276"/>
      <c r="E179" s="276"/>
      <c r="F179" s="276"/>
      <c r="G179" s="276"/>
      <c r="H179" s="276"/>
      <c r="I179" s="276"/>
      <c r="J179" s="276"/>
      <c r="K179" s="276"/>
      <c r="L179" s="276"/>
      <c r="M179" s="276"/>
      <c r="N179" s="276"/>
      <c r="O179" s="276"/>
      <c r="P179" s="276"/>
      <c r="Q179" s="276"/>
      <c r="R179" s="276"/>
      <c r="S179" s="276"/>
      <c r="T179" s="276"/>
      <c r="U179" s="276"/>
      <c r="V179" s="276"/>
      <c r="W179" s="276"/>
      <c r="X179" s="276"/>
      <c r="Y179" s="276"/>
      <c r="Z179" s="276"/>
      <c r="AA179" s="276"/>
      <c r="AB179" s="276"/>
      <c r="AC179" s="276"/>
      <c r="AD179" s="276"/>
      <c r="AE179" s="276"/>
      <c r="AF179" s="276"/>
      <c r="AG179" s="276"/>
      <c r="AH179" s="276"/>
      <c r="AI179" s="276"/>
      <c r="AJ179" s="276"/>
      <c r="AK179" s="276"/>
      <c r="AL179" s="276"/>
      <c r="AM179" s="276"/>
      <c r="AN179" s="276"/>
      <c r="AO179" s="276"/>
      <c r="AP179" s="276"/>
      <c r="AQ179" s="276"/>
      <c r="AR179" s="276"/>
      <c r="AS179" s="276"/>
      <c r="AT179" s="276"/>
      <c r="AU179" s="276"/>
      <c r="AV179" s="276"/>
      <c r="AW179" s="276"/>
      <c r="AX179" s="276"/>
      <c r="AY179" s="276"/>
      <c r="AZ179" s="276"/>
      <c r="BA179" s="276"/>
      <c r="BB179" s="276"/>
      <c r="BC179" s="276"/>
    </row>
    <row r="180" spans="2:55" ht="14.5">
      <c r="D180" s="276"/>
      <c r="E180" s="276"/>
      <c r="Q180" s="326"/>
      <c r="R180" s="326"/>
      <c r="S180" s="326"/>
      <c r="T180" s="326"/>
      <c r="U180" s="326"/>
      <c r="V180" s="326"/>
      <c r="W180" s="326"/>
      <c r="X180" s="326"/>
      <c r="Y180" s="326"/>
      <c r="Z180" s="326"/>
      <c r="AA180" s="326"/>
      <c r="AB180" s="326"/>
      <c r="AC180" s="326"/>
      <c r="AD180" s="326"/>
      <c r="AE180" s="326"/>
      <c r="AF180" s="326"/>
      <c r="AG180" s="326"/>
      <c r="AH180" s="326"/>
      <c r="AI180" s="326"/>
      <c r="AJ180" s="326"/>
      <c r="AK180" s="326"/>
      <c r="AL180" s="326"/>
      <c r="AM180" s="326"/>
      <c r="AN180" s="326"/>
      <c r="AO180" s="326"/>
      <c r="AP180" s="326"/>
      <c r="AQ180" s="326"/>
      <c r="AR180" s="326"/>
      <c r="AS180" s="326"/>
    </row>
    <row r="181" spans="2:55" ht="14.5">
      <c r="B181" s="276"/>
      <c r="C181" s="276"/>
      <c r="D181" s="276"/>
      <c r="E181" s="276"/>
      <c r="F181" s="276"/>
      <c r="G181" s="276"/>
      <c r="H181" s="289" t="s">
        <v>219</v>
      </c>
      <c r="I181" s="276"/>
      <c r="J181" s="276"/>
      <c r="K181" s="276"/>
      <c r="L181" s="276"/>
      <c r="M181" s="276"/>
      <c r="N181" s="276"/>
      <c r="O181" s="276"/>
      <c r="P181" s="276"/>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spans="2:55" ht="14.5">
      <c r="B182" s="276"/>
      <c r="C182" s="276"/>
      <c r="D182" s="276"/>
      <c r="E182" s="276"/>
      <c r="F182" s="290" t="s">
        <v>11</v>
      </c>
      <c r="G182" s="290" t="s">
        <v>188</v>
      </c>
      <c r="H182" s="290" t="s">
        <v>189</v>
      </c>
      <c r="I182" s="217" t="s">
        <v>190</v>
      </c>
      <c r="J182" t="s">
        <v>191</v>
      </c>
      <c r="K182" t="s">
        <v>192</v>
      </c>
      <c r="L182" t="s">
        <v>193</v>
      </c>
      <c r="M182" t="s">
        <v>194</v>
      </c>
      <c r="N182" t="s">
        <v>195</v>
      </c>
      <c r="O182" t="s">
        <v>196</v>
      </c>
      <c r="P182" s="326"/>
      <c r="Q182" s="276"/>
      <c r="R182" s="276"/>
      <c r="S182" s="276"/>
      <c r="T182" s="276"/>
      <c r="U182" s="276"/>
      <c r="V182" s="276"/>
      <c r="W182" s="276"/>
      <c r="X182" s="276"/>
      <c r="Y182" s="276"/>
      <c r="Z182" s="276"/>
      <c r="AA182" s="276"/>
      <c r="AB182" s="276"/>
      <c r="AC182" s="276"/>
      <c r="AD182" s="276"/>
      <c r="AE182" s="276"/>
      <c r="AF182" s="276"/>
      <c r="AG182" s="276"/>
      <c r="AH182" s="276"/>
      <c r="AI182" s="276"/>
      <c r="AJ182" s="276"/>
      <c r="AK182" s="276"/>
      <c r="AL182" s="276"/>
      <c r="AM182" s="276"/>
      <c r="AN182" s="276"/>
      <c r="AO182" s="276"/>
      <c r="AP182" s="276"/>
      <c r="AQ182" s="276"/>
      <c r="AR182" s="276"/>
      <c r="AS182" s="276"/>
    </row>
    <row r="183" spans="2:55" ht="14.5">
      <c r="B183" s="276"/>
      <c r="C183" s="276"/>
      <c r="F183" s="62" t="s">
        <v>217</v>
      </c>
      <c r="G183" s="276"/>
      <c r="H183" s="276"/>
      <c r="I183" s="63">
        <v>31.536000000000001</v>
      </c>
      <c r="J183" s="63">
        <v>31.536000000000001</v>
      </c>
      <c r="K183" s="63">
        <v>31.536000000000001</v>
      </c>
      <c r="L183" s="63">
        <v>31.536000000000001</v>
      </c>
      <c r="M183" s="63">
        <v>31.536000000000001</v>
      </c>
      <c r="N183" s="63">
        <v>31.536000000000001</v>
      </c>
      <c r="O183" s="63">
        <v>31.536000000000001</v>
      </c>
      <c r="P183" s="63"/>
    </row>
    <row r="184" spans="2:55" ht="14.5">
      <c r="D184" s="276"/>
      <c r="E184" s="276"/>
      <c r="Q184" s="276"/>
      <c r="R184" s="276"/>
      <c r="S184" s="276"/>
      <c r="T184" s="276"/>
      <c r="U184" s="276"/>
      <c r="V184" s="276"/>
      <c r="W184" s="276"/>
      <c r="X184" s="276"/>
      <c r="Y184" s="276"/>
      <c r="Z184" s="276"/>
      <c r="AA184" s="276"/>
      <c r="AB184" s="276"/>
      <c r="AC184" s="276"/>
      <c r="AD184" s="276"/>
      <c r="AE184" s="276"/>
      <c r="AF184" s="276"/>
      <c r="AG184" s="276"/>
      <c r="AH184" s="276"/>
      <c r="AI184" s="276"/>
      <c r="AJ184" s="276"/>
      <c r="AK184" s="276"/>
      <c r="AL184" s="276"/>
      <c r="AM184" s="276"/>
      <c r="AN184" s="276"/>
      <c r="AO184" s="276"/>
      <c r="AP184" s="276"/>
      <c r="AQ184" s="276"/>
      <c r="AR184" s="276"/>
      <c r="AS184" s="276"/>
    </row>
    <row r="185" spans="2:55" ht="14.5">
      <c r="D185" s="276"/>
      <c r="E185" s="276"/>
      <c r="Q185" s="326"/>
      <c r="R185" s="326"/>
      <c r="S185" s="326"/>
      <c r="T185" s="326"/>
      <c r="U185" s="326"/>
      <c r="V185" s="326"/>
      <c r="W185" s="326"/>
      <c r="X185" s="326"/>
      <c r="Y185" s="326"/>
      <c r="Z185" s="326"/>
      <c r="AA185" s="326"/>
      <c r="AB185" s="326"/>
      <c r="AC185" s="326"/>
      <c r="AD185" s="326"/>
      <c r="AE185" s="326"/>
      <c r="AF185" s="326"/>
      <c r="AG185" s="326"/>
      <c r="AH185" s="326"/>
      <c r="AI185" s="326"/>
      <c r="AJ185" s="326"/>
      <c r="AK185" s="326"/>
      <c r="AL185" s="326"/>
      <c r="AM185" s="326"/>
      <c r="AN185" s="326"/>
      <c r="AO185" s="326"/>
      <c r="AP185" s="326"/>
      <c r="AQ185" s="326"/>
      <c r="AR185" s="326"/>
      <c r="AS185" s="326"/>
    </row>
    <row r="186" spans="2:55" ht="14.5">
      <c r="B186" s="276"/>
      <c r="C186" s="276"/>
      <c r="D186" s="276"/>
      <c r="E186" s="276"/>
      <c r="F186" s="276"/>
      <c r="G186" s="276"/>
      <c r="H186" s="289" t="s">
        <v>220</v>
      </c>
      <c r="I186" s="276"/>
      <c r="J186" s="276"/>
      <c r="K186" s="276"/>
      <c r="L186" s="276"/>
      <c r="M186" s="276"/>
      <c r="N186" s="276"/>
      <c r="O186" s="276"/>
      <c r="P186" s="276"/>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spans="2:55" ht="14.5">
      <c r="B187" s="276"/>
      <c r="C187" s="276"/>
      <c r="F187" s="290" t="s">
        <v>11</v>
      </c>
      <c r="G187" s="290" t="s">
        <v>188</v>
      </c>
      <c r="H187" s="290" t="s">
        <v>189</v>
      </c>
      <c r="I187" s="217" t="s">
        <v>190</v>
      </c>
      <c r="J187" t="s">
        <v>191</v>
      </c>
      <c r="K187" t="s">
        <v>192</v>
      </c>
      <c r="L187" t="s">
        <v>193</v>
      </c>
      <c r="M187" t="s">
        <v>194</v>
      </c>
      <c r="N187" t="s">
        <v>195</v>
      </c>
      <c r="O187" t="s">
        <v>196</v>
      </c>
      <c r="P187" s="326"/>
    </row>
    <row r="188" spans="2:55" ht="14.5">
      <c r="B188" s="276"/>
      <c r="C188" s="276"/>
      <c r="F188" s="62" t="s">
        <v>217</v>
      </c>
      <c r="G188" s="276"/>
      <c r="H188" s="62" t="s">
        <v>221</v>
      </c>
      <c r="I188" s="63">
        <v>0.98</v>
      </c>
      <c r="J188" s="63">
        <v>0.98</v>
      </c>
      <c r="K188" s="63">
        <v>0.98</v>
      </c>
      <c r="L188" s="63">
        <v>0.98</v>
      </c>
      <c r="M188" s="63">
        <v>0.98</v>
      </c>
      <c r="N188" s="63">
        <v>0.98</v>
      </c>
      <c r="O188" s="63">
        <v>0.98</v>
      </c>
      <c r="P188" s="63"/>
    </row>
    <row r="189" spans="2:55" ht="14.5">
      <c r="D189" s="325" t="s">
        <v>222</v>
      </c>
      <c r="E189" s="276"/>
      <c r="Q189" s="276"/>
      <c r="R189" s="276"/>
      <c r="S189" s="276"/>
      <c r="T189" s="276"/>
      <c r="U189" s="276"/>
      <c r="V189" s="276"/>
      <c r="W189" s="276"/>
      <c r="X189" s="276"/>
      <c r="Y189" s="276"/>
      <c r="Z189" s="276"/>
      <c r="AA189" s="276"/>
      <c r="AB189" s="276"/>
      <c r="AC189" s="276"/>
      <c r="AD189" s="276"/>
      <c r="AE189" s="276"/>
      <c r="AF189" s="276"/>
      <c r="AG189" s="276"/>
      <c r="AH189" s="276"/>
      <c r="AI189" s="276"/>
      <c r="AJ189" s="276"/>
      <c r="AK189" s="276"/>
      <c r="AL189" s="276"/>
      <c r="AM189" s="276"/>
      <c r="AN189" s="276"/>
      <c r="AO189" s="276"/>
      <c r="AP189" s="276"/>
      <c r="AQ189" s="276"/>
      <c r="AR189" s="276"/>
      <c r="AS189" s="276"/>
    </row>
    <row r="190" spans="2:55" ht="14.5">
      <c r="D190" s="276"/>
      <c r="E190" s="276"/>
      <c r="Q190" s="326"/>
      <c r="R190" s="326"/>
      <c r="S190" s="326"/>
      <c r="T190" s="326"/>
      <c r="U190" s="326"/>
      <c r="V190" s="326"/>
      <c r="W190" s="326"/>
      <c r="X190" s="326"/>
      <c r="Y190" s="326"/>
      <c r="Z190" s="326"/>
      <c r="AA190" s="326"/>
      <c r="AB190" s="326"/>
      <c r="AC190" s="326"/>
      <c r="AD190" s="326"/>
      <c r="AE190" s="326"/>
      <c r="AF190" s="326"/>
      <c r="AG190" s="326"/>
      <c r="AH190" s="326"/>
      <c r="AI190" s="326"/>
      <c r="AJ190" s="326"/>
      <c r="AK190" s="326"/>
      <c r="AL190" s="326"/>
      <c r="AM190" s="326"/>
      <c r="AN190" s="326"/>
      <c r="AO190" s="326"/>
      <c r="AP190" s="326"/>
      <c r="AQ190" s="326"/>
      <c r="AR190" s="326"/>
      <c r="AS190" s="326"/>
    </row>
    <row r="191" spans="2:55" ht="14.5">
      <c r="B191" s="276"/>
      <c r="C191" s="276"/>
      <c r="D191" s="276"/>
      <c r="E191" s="276"/>
      <c r="F191" s="276"/>
      <c r="G191" s="276"/>
      <c r="H191" s="289" t="s">
        <v>223</v>
      </c>
      <c r="I191" s="276"/>
      <c r="J191" s="276"/>
      <c r="K191" s="276"/>
      <c r="L191" s="276"/>
      <c r="M191" s="276"/>
      <c r="N191" s="276"/>
      <c r="O191" s="276"/>
      <c r="P191" s="276"/>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spans="2:55" ht="14.5">
      <c r="B192" s="276"/>
      <c r="C192" s="276"/>
      <c r="F192" s="290" t="s">
        <v>11</v>
      </c>
      <c r="G192" s="290" t="s">
        <v>188</v>
      </c>
      <c r="H192" s="290" t="s">
        <v>189</v>
      </c>
      <c r="I192" s="217" t="s">
        <v>190</v>
      </c>
      <c r="J192" t="s">
        <v>191</v>
      </c>
      <c r="K192" t="s">
        <v>192</v>
      </c>
      <c r="L192" t="s">
        <v>193</v>
      </c>
      <c r="M192" t="s">
        <v>194</v>
      </c>
      <c r="N192" t="s">
        <v>195</v>
      </c>
      <c r="O192" t="s">
        <v>196</v>
      </c>
      <c r="P192" s="326"/>
    </row>
    <row r="193" spans="1:45" ht="14.5">
      <c r="F193" s="62" t="s">
        <v>217</v>
      </c>
      <c r="G193" s="276"/>
      <c r="H193" s="276"/>
      <c r="I193" s="63">
        <v>0.95</v>
      </c>
      <c r="J193" s="63">
        <v>0.95</v>
      </c>
      <c r="K193" s="63">
        <v>0.95</v>
      </c>
      <c r="L193" s="63">
        <v>0.95</v>
      </c>
      <c r="M193" s="63">
        <v>0.95</v>
      </c>
      <c r="N193" s="63">
        <v>0.95</v>
      </c>
      <c r="O193" s="63">
        <v>0.95</v>
      </c>
      <c r="P193" s="63"/>
    </row>
    <row r="194" spans="1:45" ht="14.5">
      <c r="D194" s="276"/>
      <c r="E194" s="276"/>
      <c r="Q194" s="276"/>
      <c r="R194" s="276"/>
      <c r="S194" s="276"/>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276"/>
      <c r="AP194" s="276"/>
      <c r="AQ194" s="276"/>
      <c r="AR194" s="276"/>
      <c r="AS194" s="276"/>
    </row>
    <row r="195" spans="1:45" ht="14.5">
      <c r="D195" s="276"/>
      <c r="E195" s="276"/>
      <c r="Q195" s="326"/>
      <c r="R195" s="326"/>
      <c r="S195" s="326"/>
      <c r="T195" s="326"/>
      <c r="U195" s="326"/>
      <c r="V195" s="326"/>
      <c r="W195" s="326"/>
      <c r="X195" s="326"/>
      <c r="Y195" s="326"/>
      <c r="Z195" s="326"/>
      <c r="AA195" s="326"/>
      <c r="AB195" s="326"/>
      <c r="AC195" s="326"/>
      <c r="AD195" s="326"/>
      <c r="AE195" s="326"/>
      <c r="AF195" s="326"/>
      <c r="AG195" s="326"/>
      <c r="AH195" s="326"/>
      <c r="AI195" s="326"/>
      <c r="AJ195" s="326"/>
      <c r="AK195" s="326"/>
      <c r="AL195" s="326"/>
      <c r="AM195" s="326"/>
      <c r="AN195" s="326"/>
      <c r="AO195" s="326"/>
      <c r="AP195" s="326"/>
      <c r="AQ195" s="326"/>
      <c r="AR195" s="326"/>
      <c r="AS195" s="326"/>
    </row>
    <row r="196" spans="1:45" ht="14.5">
      <c r="F196" s="276"/>
      <c r="G196" s="276"/>
      <c r="H196" s="289" t="s">
        <v>224</v>
      </c>
      <c r="I196" s="276"/>
      <c r="J196" s="276"/>
      <c r="K196" s="276"/>
      <c r="L196" s="276"/>
      <c r="M196" s="276"/>
      <c r="N196" s="276"/>
      <c r="O196" s="276"/>
      <c r="P196" s="276"/>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spans="1:45" ht="14.5">
      <c r="F197" s="290" t="s">
        <v>11</v>
      </c>
      <c r="G197" s="290" t="s">
        <v>188</v>
      </c>
      <c r="H197" s="290" t="s">
        <v>189</v>
      </c>
      <c r="I197" s="217" t="s">
        <v>190</v>
      </c>
      <c r="J197" t="s">
        <v>191</v>
      </c>
      <c r="K197" t="s">
        <v>192</v>
      </c>
      <c r="L197" t="s">
        <v>193</v>
      </c>
      <c r="M197" t="s">
        <v>194</v>
      </c>
      <c r="N197" t="s">
        <v>195</v>
      </c>
      <c r="O197" t="s">
        <v>196</v>
      </c>
      <c r="P197" s="326"/>
    </row>
    <row r="198" spans="1:45" ht="14.5">
      <c r="F198" s="62" t="s">
        <v>217</v>
      </c>
      <c r="G198" s="75" t="s">
        <v>118</v>
      </c>
      <c r="H198" s="276"/>
      <c r="I198" s="63">
        <v>0.75</v>
      </c>
      <c r="J198" s="63">
        <v>0.75</v>
      </c>
      <c r="K198" s="63">
        <v>0.75</v>
      </c>
      <c r="L198" s="63">
        <v>0.75</v>
      </c>
      <c r="M198" s="63">
        <v>0.75</v>
      </c>
      <c r="N198" s="63">
        <v>0.75</v>
      </c>
      <c r="O198" s="63">
        <v>0.75</v>
      </c>
      <c r="P198" s="63"/>
    </row>
    <row r="199" spans="1:45" ht="14.5">
      <c r="A199" s="270"/>
      <c r="B199" s="270"/>
      <c r="C199" s="270"/>
      <c r="F199" s="327"/>
      <c r="G199" s="328" t="s">
        <v>225</v>
      </c>
      <c r="H199" s="327"/>
      <c r="I199" s="329">
        <v>1</v>
      </c>
      <c r="J199" s="329">
        <v>1</v>
      </c>
      <c r="K199" s="329">
        <v>1</v>
      </c>
      <c r="L199" s="329">
        <v>1</v>
      </c>
      <c r="M199" s="329">
        <v>1</v>
      </c>
      <c r="N199" s="329">
        <v>1</v>
      </c>
      <c r="O199" s="329">
        <v>1</v>
      </c>
      <c r="P199" s="329"/>
      <c r="Q199" s="276"/>
      <c r="R199" s="276"/>
      <c r="S199" s="276"/>
      <c r="T199" s="276"/>
      <c r="U199" s="276"/>
      <c r="V199" s="276"/>
      <c r="W199" s="276"/>
      <c r="X199" s="276"/>
      <c r="Y199" s="276"/>
      <c r="Z199" s="276"/>
      <c r="AA199" s="276"/>
      <c r="AB199" s="276"/>
      <c r="AC199" s="276"/>
      <c r="AD199" s="276"/>
      <c r="AE199" s="276"/>
      <c r="AF199" s="276"/>
      <c r="AG199" s="276"/>
      <c r="AH199" s="276"/>
      <c r="AI199" s="276"/>
      <c r="AJ199" s="276"/>
      <c r="AK199" s="276"/>
      <c r="AL199" s="276"/>
      <c r="AM199" s="276"/>
      <c r="AN199" s="276"/>
      <c r="AO199" s="276"/>
      <c r="AP199" s="276"/>
      <c r="AQ199" s="276"/>
      <c r="AR199" s="276"/>
      <c r="AS199" s="276"/>
    </row>
    <row r="200" spans="1:45" ht="14.5">
      <c r="Q200" s="326"/>
      <c r="R200" s="326"/>
      <c r="S200" s="326"/>
      <c r="T200" s="326"/>
      <c r="U200" s="326"/>
      <c r="V200" s="326"/>
      <c r="W200" s="326"/>
      <c r="X200" s="326"/>
      <c r="Y200" s="326"/>
      <c r="Z200" s="326"/>
      <c r="AA200" s="326"/>
      <c r="AB200" s="326"/>
      <c r="AC200" s="326"/>
      <c r="AD200" s="326"/>
      <c r="AE200" s="326"/>
      <c r="AF200" s="326"/>
      <c r="AG200" s="326"/>
      <c r="AH200" s="326"/>
      <c r="AI200" s="326"/>
      <c r="AJ200" s="326"/>
      <c r="AK200" s="326"/>
      <c r="AL200" s="326"/>
      <c r="AM200" s="326"/>
      <c r="AN200" s="326"/>
      <c r="AO200" s="326"/>
      <c r="AP200" s="326"/>
      <c r="AQ200" s="326"/>
      <c r="AR200" s="326"/>
      <c r="AS200" s="326"/>
    </row>
    <row r="201" spans="1: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pans="1:45" s="270" customFormat="1">
      <c r="A202"/>
      <c r="B202"/>
      <c r="C202"/>
      <c r="F202"/>
      <c r="G202"/>
      <c r="H202"/>
      <c r="I202"/>
      <c r="J202"/>
      <c r="K202"/>
      <c r="L202"/>
      <c r="M202"/>
      <c r="N202"/>
      <c r="O202"/>
      <c r="P202"/>
      <c r="Q202" s="329"/>
      <c r="R202" s="329"/>
      <c r="S202" s="329"/>
      <c r="T202" s="329"/>
      <c r="U202" s="329"/>
      <c r="V202" s="329"/>
      <c r="W202" s="329"/>
      <c r="X202" s="329"/>
      <c r="Y202" s="329"/>
      <c r="Z202" s="329"/>
      <c r="AA202" s="329"/>
      <c r="AB202" s="329"/>
      <c r="AC202" s="329"/>
      <c r="AD202" s="329"/>
      <c r="AE202" s="329"/>
      <c r="AF202" s="329"/>
      <c r="AG202" s="329"/>
      <c r="AH202" s="329"/>
      <c r="AI202" s="329"/>
      <c r="AJ202" s="329"/>
      <c r="AK202" s="329"/>
      <c r="AL202" s="329"/>
      <c r="AM202" s="329"/>
      <c r="AN202" s="329"/>
      <c r="AO202" s="329"/>
      <c r="AP202" s="329"/>
      <c r="AQ202" s="329"/>
      <c r="AR202" s="329"/>
      <c r="AS202" s="329"/>
    </row>
    <row r="203" spans="1:45" ht="14.5">
      <c r="F203" s="276"/>
      <c r="G203" s="276"/>
      <c r="H203" s="289" t="s">
        <v>205</v>
      </c>
      <c r="I203" s="276"/>
      <c r="J203" s="276"/>
      <c r="K203" s="276"/>
      <c r="L203" s="276"/>
      <c r="M203" s="276"/>
      <c r="N203" s="276"/>
      <c r="O203" s="276"/>
      <c r="P203" s="276"/>
    </row>
    <row r="204" spans="1:45" ht="14.5">
      <c r="F204" s="290" t="s">
        <v>11</v>
      </c>
      <c r="G204" s="290" t="s">
        <v>188</v>
      </c>
      <c r="H204" s="290" t="s">
        <v>189</v>
      </c>
      <c r="I204" s="217" t="s">
        <v>190</v>
      </c>
      <c r="J204" t="s">
        <v>191</v>
      </c>
      <c r="K204" t="s">
        <v>192</v>
      </c>
      <c r="L204" t="s">
        <v>193</v>
      </c>
      <c r="M204" t="s">
        <v>194</v>
      </c>
      <c r="N204" t="s">
        <v>195</v>
      </c>
      <c r="O204" t="s">
        <v>196</v>
      </c>
      <c r="P204" s="326"/>
    </row>
    <row r="205" spans="1:45" ht="14.5">
      <c r="F205" s="62" t="s">
        <v>217</v>
      </c>
      <c r="G205" s="276"/>
      <c r="H205" s="276"/>
      <c r="I205" s="63">
        <v>25</v>
      </c>
      <c r="J205" s="63">
        <v>25</v>
      </c>
      <c r="K205" s="63">
        <v>25</v>
      </c>
      <c r="L205" s="63">
        <v>25</v>
      </c>
      <c r="M205" s="63">
        <v>25</v>
      </c>
      <c r="N205" s="63">
        <v>25</v>
      </c>
      <c r="O205" s="63">
        <v>25</v>
      </c>
      <c r="P205" s="63"/>
    </row>
    <row r="206" spans="1:45" ht="14.5">
      <c r="Q206" s="276"/>
      <c r="R206" s="276"/>
      <c r="S206" s="276"/>
      <c r="T206" s="276"/>
      <c r="U206" s="276"/>
      <c r="V206" s="276"/>
      <c r="W206" s="276"/>
      <c r="X206" s="276"/>
      <c r="Y206" s="276"/>
      <c r="Z206" s="276"/>
      <c r="AA206" s="276"/>
      <c r="AB206" s="276"/>
      <c r="AC206" s="276"/>
      <c r="AD206" s="276"/>
      <c r="AE206" s="276"/>
      <c r="AF206" s="276"/>
      <c r="AG206" s="276"/>
      <c r="AH206" s="276"/>
      <c r="AI206" s="276"/>
      <c r="AJ206" s="276"/>
      <c r="AK206" s="276"/>
      <c r="AL206" s="276"/>
      <c r="AM206" s="276"/>
      <c r="AN206" s="276"/>
      <c r="AO206" s="276"/>
      <c r="AP206" s="276"/>
      <c r="AQ206" s="276"/>
      <c r="AR206" s="276"/>
      <c r="AS206" s="276"/>
    </row>
    <row r="207" spans="1:45" ht="14.5">
      <c r="Q207" s="326"/>
      <c r="R207" s="326"/>
      <c r="S207" s="326"/>
      <c r="T207" s="326"/>
      <c r="U207" s="326"/>
      <c r="V207" s="326"/>
      <c r="W207" s="326"/>
      <c r="X207" s="326"/>
      <c r="Y207" s="326"/>
      <c r="Z207" s="326"/>
      <c r="AA207" s="326"/>
      <c r="AB207" s="326"/>
      <c r="AC207" s="326"/>
      <c r="AD207" s="326"/>
      <c r="AE207" s="326"/>
      <c r="AF207" s="326"/>
      <c r="AG207" s="326"/>
      <c r="AH207" s="326"/>
      <c r="AI207" s="326"/>
      <c r="AJ207" s="326"/>
      <c r="AK207" s="326"/>
      <c r="AL207" s="326"/>
      <c r="AM207" s="326"/>
      <c r="AN207" s="326"/>
      <c r="AO207" s="326"/>
      <c r="AP207" s="326"/>
      <c r="AQ207" s="326"/>
      <c r="AR207" s="326"/>
      <c r="AS207" s="326"/>
    </row>
    <row r="208" spans="1:45" ht="14.5">
      <c r="F208" s="276"/>
      <c r="G208" s="276"/>
      <c r="H208" s="289" t="s">
        <v>226</v>
      </c>
      <c r="I208" s="276"/>
      <c r="J208" s="276"/>
      <c r="K208" s="276"/>
      <c r="L208" s="276"/>
      <c r="M208" s="276"/>
      <c r="N208" s="276"/>
      <c r="O208" s="276"/>
      <c r="P208" s="276"/>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spans="6:45" ht="14.5">
      <c r="F209" s="290" t="s">
        <v>11</v>
      </c>
      <c r="G209" s="290" t="s">
        <v>188</v>
      </c>
      <c r="H209" s="290" t="s">
        <v>189</v>
      </c>
      <c r="I209" s="217" t="s">
        <v>190</v>
      </c>
      <c r="J209" t="s">
        <v>191</v>
      </c>
      <c r="K209" t="s">
        <v>192</v>
      </c>
      <c r="L209" t="s">
        <v>193</v>
      </c>
      <c r="M209" t="s">
        <v>194</v>
      </c>
      <c r="N209" t="s">
        <v>195</v>
      </c>
      <c r="O209" t="s">
        <v>196</v>
      </c>
      <c r="P209" s="326"/>
    </row>
    <row r="210" spans="6:45" ht="14.5">
      <c r="F210" s="62" t="s">
        <v>217</v>
      </c>
      <c r="G210" s="75" t="s">
        <v>118</v>
      </c>
      <c r="H210" s="276"/>
      <c r="I210" s="63">
        <v>1</v>
      </c>
      <c r="J210" s="63">
        <v>1</v>
      </c>
      <c r="K210" s="63">
        <v>1</v>
      </c>
      <c r="L210" s="63">
        <v>1</v>
      </c>
      <c r="M210" s="63">
        <v>1</v>
      </c>
      <c r="N210" s="63">
        <v>1</v>
      </c>
      <c r="O210" s="63">
        <v>1</v>
      </c>
      <c r="P210" s="63"/>
    </row>
    <row r="211" spans="6:45" ht="14.5">
      <c r="F211" s="276"/>
      <c r="G211" s="62" t="s">
        <v>225</v>
      </c>
      <c r="H211" s="276"/>
      <c r="I211" s="63">
        <v>0.8</v>
      </c>
      <c r="J211" s="63">
        <v>0.8</v>
      </c>
      <c r="K211" s="63">
        <v>0.8</v>
      </c>
      <c r="L211" s="63">
        <v>0.8</v>
      </c>
      <c r="M211" s="63">
        <v>0.8</v>
      </c>
      <c r="N211" s="63">
        <v>0.8</v>
      </c>
      <c r="O211" s="63">
        <v>0.8</v>
      </c>
      <c r="P211" s="63"/>
      <c r="Q211" s="276"/>
      <c r="R211" s="276"/>
      <c r="S211" s="276"/>
      <c r="T211" s="276"/>
      <c r="U211" s="276"/>
      <c r="V211" s="276"/>
      <c r="W211" s="276"/>
      <c r="X211" s="276"/>
      <c r="Y211" s="276"/>
      <c r="Z211" s="276"/>
      <c r="AA211" s="276"/>
      <c r="AB211" s="276"/>
      <c r="AC211" s="276"/>
      <c r="AD211" s="276"/>
      <c r="AE211" s="276"/>
      <c r="AF211" s="276"/>
      <c r="AG211" s="276"/>
      <c r="AH211" s="276"/>
      <c r="AI211" s="276"/>
      <c r="AJ211" s="276"/>
      <c r="AK211" s="276"/>
      <c r="AL211" s="276"/>
      <c r="AM211" s="276"/>
      <c r="AN211" s="276"/>
      <c r="AO211" s="276"/>
      <c r="AP211" s="276"/>
      <c r="AQ211" s="276"/>
      <c r="AR211" s="276"/>
      <c r="AS211" s="276"/>
    </row>
    <row r="212" spans="6:45" ht="14.5">
      <c r="F212" s="276"/>
      <c r="G212" s="276"/>
      <c r="H212" s="62" t="s">
        <v>221</v>
      </c>
      <c r="I212" s="276"/>
      <c r="J212" s="276"/>
      <c r="K212" s="276"/>
      <c r="L212" s="276"/>
      <c r="M212" s="276"/>
      <c r="N212" s="276"/>
      <c r="O212" s="276"/>
      <c r="P212" s="276"/>
      <c r="Q212" s="326"/>
      <c r="R212" s="326"/>
      <c r="S212" s="326"/>
      <c r="T212" s="326"/>
      <c r="U212" s="326"/>
      <c r="V212" s="326"/>
      <c r="W212" s="326"/>
      <c r="X212" s="326"/>
      <c r="Y212" s="326"/>
      <c r="Z212" s="326"/>
      <c r="AA212" s="326"/>
      <c r="AB212" s="326"/>
      <c r="AC212" s="326"/>
      <c r="AD212" s="326"/>
      <c r="AE212" s="326"/>
      <c r="AF212" s="326"/>
      <c r="AG212" s="326"/>
      <c r="AH212" s="326"/>
      <c r="AI212" s="326"/>
      <c r="AJ212" s="326"/>
      <c r="AK212" s="326"/>
      <c r="AL212" s="326"/>
      <c r="AM212" s="326"/>
      <c r="AN212" s="326"/>
      <c r="AO212" s="326"/>
      <c r="AP212" s="326"/>
      <c r="AQ212" s="326"/>
      <c r="AR212" s="326"/>
      <c r="AS212" s="326"/>
    </row>
    <row r="213" spans="6: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spans="6:45" ht="14.5">
      <c r="F214" s="276"/>
      <c r="G214" s="276"/>
      <c r="H214" s="289" t="s">
        <v>227</v>
      </c>
      <c r="I214" s="276"/>
      <c r="J214" s="276"/>
      <c r="K214" s="276"/>
      <c r="L214" s="276"/>
      <c r="M214" s="276"/>
      <c r="N214" s="276"/>
      <c r="O214" s="276"/>
      <c r="P214" s="276"/>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spans="6:45" ht="14.5">
      <c r="F215" s="290" t="s">
        <v>11</v>
      </c>
      <c r="G215" s="290" t="s">
        <v>188</v>
      </c>
      <c r="H215" s="290" t="s">
        <v>189</v>
      </c>
      <c r="I215" s="217" t="s">
        <v>190</v>
      </c>
      <c r="J215" t="s">
        <v>191</v>
      </c>
      <c r="K215" t="s">
        <v>192</v>
      </c>
      <c r="L215" t="s">
        <v>193</v>
      </c>
      <c r="M215" t="s">
        <v>194</v>
      </c>
      <c r="N215" t="s">
        <v>195</v>
      </c>
      <c r="O215" t="s">
        <v>196</v>
      </c>
      <c r="P215" s="326"/>
      <c r="Q215" s="276"/>
      <c r="R215" s="276"/>
      <c r="S215" s="276"/>
      <c r="T215" s="276"/>
      <c r="U215" s="276"/>
      <c r="V215" s="276"/>
      <c r="W215" s="276"/>
      <c r="X215" s="276"/>
      <c r="Y215" s="276"/>
      <c r="Z215" s="276"/>
      <c r="AA215" s="276"/>
      <c r="AB215" s="276"/>
      <c r="AC215" s="276"/>
      <c r="AD215" s="276"/>
      <c r="AE215" s="276"/>
      <c r="AF215" s="276"/>
      <c r="AG215" s="276"/>
      <c r="AH215" s="276"/>
      <c r="AI215" s="276"/>
      <c r="AJ215" s="276"/>
      <c r="AK215" s="276"/>
      <c r="AL215" s="276"/>
      <c r="AM215" s="276"/>
      <c r="AN215" s="276"/>
      <c r="AO215" s="276"/>
      <c r="AP215" s="276"/>
      <c r="AQ215" s="276"/>
      <c r="AR215" s="276"/>
      <c r="AS215" s="276"/>
    </row>
    <row r="216" spans="6:45" ht="14.5">
      <c r="F216" s="62" t="s">
        <v>217</v>
      </c>
      <c r="G216" s="75" t="s">
        <v>118</v>
      </c>
      <c r="H216" s="276"/>
      <c r="I216" s="63">
        <v>1</v>
      </c>
      <c r="J216" s="63">
        <v>1</v>
      </c>
      <c r="K216" s="63">
        <v>1</v>
      </c>
      <c r="L216" s="63">
        <v>1</v>
      </c>
      <c r="M216" s="63">
        <v>1</v>
      </c>
      <c r="N216" s="63">
        <v>1</v>
      </c>
      <c r="O216" s="63">
        <v>1</v>
      </c>
      <c r="P216" s="63"/>
    </row>
    <row r="217" spans="6:45" ht="14.5">
      <c r="F217" s="276"/>
      <c r="G217" s="62" t="s">
        <v>225</v>
      </c>
      <c r="H217" s="276"/>
      <c r="I217" s="63">
        <v>0.5</v>
      </c>
      <c r="J217" s="63">
        <v>0.5</v>
      </c>
      <c r="K217" s="63">
        <v>0.5</v>
      </c>
      <c r="L217" s="63">
        <v>0.5</v>
      </c>
      <c r="M217" s="63">
        <v>0.5</v>
      </c>
      <c r="N217" s="63">
        <v>0.5</v>
      </c>
      <c r="O217" s="63">
        <v>0.5</v>
      </c>
      <c r="P217" s="63"/>
      <c r="Q217" s="276"/>
      <c r="R217" s="276"/>
      <c r="S217" s="276"/>
      <c r="T217" s="276"/>
      <c r="U217" s="276"/>
      <c r="V217" s="276"/>
      <c r="W217" s="276"/>
      <c r="X217" s="276"/>
      <c r="Y217" s="276"/>
      <c r="Z217" s="276"/>
      <c r="AA217" s="276"/>
      <c r="AB217" s="276"/>
      <c r="AC217" s="276"/>
      <c r="AD217" s="276"/>
      <c r="AE217" s="276"/>
      <c r="AF217" s="276"/>
      <c r="AG217" s="276"/>
      <c r="AH217" s="276"/>
      <c r="AI217" s="276"/>
      <c r="AJ217" s="276"/>
      <c r="AK217" s="276"/>
      <c r="AL217" s="276"/>
      <c r="AM217" s="276"/>
      <c r="AN217" s="276"/>
      <c r="AO217" s="276"/>
      <c r="AP217" s="276"/>
      <c r="AQ217" s="276"/>
      <c r="AR217" s="276"/>
      <c r="AS217" s="276"/>
    </row>
    <row r="218" spans="6:45" ht="14.5">
      <c r="F218" s="276"/>
      <c r="G218" s="276"/>
      <c r="H218" s="62" t="s">
        <v>221</v>
      </c>
      <c r="I218" s="276"/>
      <c r="J218" s="276"/>
      <c r="K218" s="276"/>
      <c r="L218" s="276"/>
      <c r="M218" s="276"/>
      <c r="N218" s="276"/>
      <c r="O218" s="276"/>
      <c r="P218" s="276"/>
      <c r="Q218" s="326"/>
      <c r="R218" s="326"/>
      <c r="S218" s="326"/>
      <c r="T218" s="326"/>
      <c r="U218" s="326"/>
      <c r="V218" s="326"/>
      <c r="W218" s="326"/>
      <c r="X218" s="326"/>
      <c r="Y218" s="326"/>
      <c r="Z218" s="326"/>
      <c r="AA218" s="326"/>
      <c r="AB218" s="326"/>
      <c r="AC218" s="326"/>
      <c r="AD218" s="326"/>
      <c r="AE218" s="326"/>
      <c r="AF218" s="326"/>
      <c r="AG218" s="326"/>
      <c r="AH218" s="326"/>
      <c r="AI218" s="326"/>
      <c r="AJ218" s="326"/>
      <c r="AK218" s="326"/>
      <c r="AL218" s="326"/>
      <c r="AM218" s="326"/>
      <c r="AN218" s="326"/>
      <c r="AO218" s="326"/>
      <c r="AP218" s="326"/>
      <c r="AQ218" s="326"/>
      <c r="AR218" s="326"/>
      <c r="AS218" s="326"/>
    </row>
    <row r="219" spans="6: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spans="6:45" ht="14.5">
      <c r="F220" s="276"/>
      <c r="G220" s="276"/>
      <c r="H220" s="289" t="s">
        <v>228</v>
      </c>
      <c r="I220" s="276"/>
      <c r="J220" s="276"/>
      <c r="K220" s="276"/>
      <c r="L220" s="276"/>
      <c r="M220" s="276"/>
      <c r="N220" s="276"/>
      <c r="O220" s="276"/>
      <c r="P220" s="276"/>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spans="6:45" ht="14.5">
      <c r="F221" s="290" t="s">
        <v>11</v>
      </c>
      <c r="G221" s="290" t="s">
        <v>188</v>
      </c>
      <c r="H221" s="290" t="s">
        <v>189</v>
      </c>
      <c r="I221" s="217" t="s">
        <v>190</v>
      </c>
      <c r="J221" t="s">
        <v>191</v>
      </c>
      <c r="K221" t="s">
        <v>192</v>
      </c>
      <c r="L221" t="s">
        <v>193</v>
      </c>
      <c r="M221" t="s">
        <v>194</v>
      </c>
      <c r="N221" t="s">
        <v>195</v>
      </c>
      <c r="O221" t="s">
        <v>196</v>
      </c>
      <c r="P221" s="326"/>
      <c r="Q221" s="276"/>
      <c r="R221" s="276"/>
      <c r="S221" s="276"/>
      <c r="T221" s="276"/>
      <c r="U221" s="276"/>
      <c r="V221" s="276"/>
      <c r="W221" s="276"/>
      <c r="X221" s="276"/>
      <c r="Y221" s="276"/>
      <c r="Z221" s="276"/>
      <c r="AA221" s="276"/>
      <c r="AB221" s="276"/>
      <c r="AC221" s="276"/>
      <c r="AD221" s="276"/>
      <c r="AE221" s="276"/>
      <c r="AF221" s="276"/>
      <c r="AG221" s="276"/>
      <c r="AH221" s="276"/>
      <c r="AI221" s="276"/>
      <c r="AJ221" s="276"/>
      <c r="AK221" s="276"/>
      <c r="AL221" s="276"/>
      <c r="AM221" s="276"/>
      <c r="AN221" s="276"/>
      <c r="AO221" s="276"/>
      <c r="AP221" s="276"/>
      <c r="AQ221" s="276"/>
      <c r="AR221" s="276"/>
      <c r="AS221" s="276"/>
    </row>
    <row r="222" spans="6:45" ht="14.5">
      <c r="F222" s="62" t="s">
        <v>217</v>
      </c>
      <c r="G222" s="75" t="s">
        <v>118</v>
      </c>
      <c r="H222" s="276"/>
      <c r="I222" s="63">
        <v>1</v>
      </c>
      <c r="J222" s="63">
        <v>1</v>
      </c>
      <c r="K222" s="63">
        <v>1</v>
      </c>
      <c r="L222" s="63">
        <v>1</v>
      </c>
      <c r="M222" s="63">
        <v>1</v>
      </c>
      <c r="N222" s="63">
        <v>1</v>
      </c>
      <c r="O222" s="63">
        <v>1</v>
      </c>
      <c r="P222" s="63"/>
    </row>
    <row r="223" spans="6:45" ht="14.5">
      <c r="F223" s="276"/>
      <c r="G223" s="62" t="s">
        <v>225</v>
      </c>
      <c r="H223" s="276"/>
      <c r="I223" s="63">
        <v>0.05</v>
      </c>
      <c r="J223" s="63">
        <v>0.05</v>
      </c>
      <c r="K223" s="63">
        <v>0.05</v>
      </c>
      <c r="L223" s="63">
        <v>0.05</v>
      </c>
      <c r="M223" s="63">
        <v>0.05</v>
      </c>
      <c r="N223" s="63">
        <v>0.05</v>
      </c>
      <c r="O223" s="63">
        <v>0.05</v>
      </c>
      <c r="P223" s="63"/>
      <c r="Q223" s="276"/>
      <c r="R223" s="276"/>
      <c r="S223" s="276"/>
      <c r="T223" s="276"/>
      <c r="U223" s="276"/>
      <c r="V223" s="276"/>
      <c r="W223" s="276"/>
      <c r="X223" s="276"/>
      <c r="Y223" s="276"/>
      <c r="Z223" s="276"/>
      <c r="AA223" s="276"/>
      <c r="AB223" s="276"/>
      <c r="AC223" s="276"/>
      <c r="AD223" s="276"/>
      <c r="AE223" s="276"/>
      <c r="AF223" s="276"/>
      <c r="AG223" s="276"/>
      <c r="AH223" s="276"/>
      <c r="AI223" s="276"/>
      <c r="AJ223" s="276"/>
      <c r="AK223" s="276"/>
      <c r="AL223" s="276"/>
      <c r="AM223" s="276"/>
      <c r="AN223" s="276"/>
      <c r="AO223" s="276"/>
      <c r="AP223" s="276"/>
      <c r="AQ223" s="276"/>
      <c r="AR223" s="276"/>
      <c r="AS223" s="276"/>
    </row>
    <row r="224" spans="6:45" ht="14.5">
      <c r="F224" s="276"/>
      <c r="G224" s="276"/>
      <c r="H224" s="62" t="s">
        <v>221</v>
      </c>
      <c r="I224" s="276"/>
      <c r="J224" s="276"/>
      <c r="K224" s="276"/>
      <c r="L224" s="276"/>
      <c r="M224" s="276"/>
      <c r="N224" s="276"/>
      <c r="O224" s="276"/>
      <c r="P224" s="276"/>
      <c r="Q224" s="326"/>
      <c r="R224" s="326"/>
      <c r="S224" s="326"/>
      <c r="T224" s="326"/>
      <c r="U224" s="326"/>
      <c r="V224" s="326"/>
      <c r="W224" s="326"/>
      <c r="X224" s="326"/>
      <c r="Y224" s="326"/>
      <c r="Z224" s="326"/>
      <c r="AA224" s="326"/>
      <c r="AB224" s="326"/>
      <c r="AC224" s="326"/>
      <c r="AD224" s="326"/>
      <c r="AE224" s="326"/>
      <c r="AF224" s="326"/>
      <c r="AG224" s="326"/>
      <c r="AH224" s="326"/>
      <c r="AI224" s="326"/>
      <c r="AJ224" s="326"/>
      <c r="AK224" s="326"/>
      <c r="AL224" s="326"/>
      <c r="AM224" s="326"/>
      <c r="AN224" s="326"/>
      <c r="AO224" s="326"/>
      <c r="AP224" s="326"/>
      <c r="AQ224" s="326"/>
      <c r="AR224" s="326"/>
      <c r="AS224" s="326"/>
    </row>
    <row r="225" spans="1: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spans="1:45" ht="14.5">
      <c r="A226" s="276"/>
      <c r="B226" s="276"/>
      <c r="C226" s="276"/>
      <c r="F226" s="276"/>
      <c r="G226" s="276"/>
      <c r="H226" s="289" t="s">
        <v>229</v>
      </c>
      <c r="I226" s="276"/>
      <c r="J226" s="276"/>
      <c r="K226" s="276"/>
      <c r="L226" s="276"/>
      <c r="M226" s="276"/>
      <c r="N226" s="276"/>
      <c r="O226" s="276"/>
      <c r="P226" s="276"/>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spans="1:45" ht="14.5">
      <c r="A227" s="276"/>
      <c r="B227" s="276"/>
      <c r="C227" s="276"/>
      <c r="F227" s="290" t="s">
        <v>11</v>
      </c>
      <c r="G227" s="290" t="s">
        <v>188</v>
      </c>
      <c r="H227" s="290" t="s">
        <v>189</v>
      </c>
      <c r="I227" s="217" t="s">
        <v>190</v>
      </c>
      <c r="J227" t="s">
        <v>191</v>
      </c>
      <c r="K227" t="s">
        <v>192</v>
      </c>
      <c r="L227" t="s">
        <v>193</v>
      </c>
      <c r="M227" t="s">
        <v>194</v>
      </c>
      <c r="N227" t="s">
        <v>195</v>
      </c>
      <c r="O227" t="s">
        <v>196</v>
      </c>
      <c r="P227" s="326"/>
      <c r="Q227" s="276"/>
      <c r="R227" s="276"/>
      <c r="S227" s="276"/>
      <c r="T227" s="276"/>
      <c r="U227" s="276"/>
      <c r="V227" s="276"/>
      <c r="W227" s="276"/>
      <c r="X227" s="276"/>
      <c r="Y227" s="276"/>
      <c r="Z227" s="276"/>
      <c r="AA227" s="276"/>
      <c r="AB227" s="276"/>
      <c r="AC227" s="276"/>
      <c r="AD227" s="276"/>
      <c r="AE227" s="276"/>
      <c r="AF227" s="276"/>
      <c r="AG227" s="276"/>
      <c r="AH227" s="276"/>
      <c r="AI227" s="276"/>
      <c r="AJ227" s="276"/>
      <c r="AK227" s="276"/>
      <c r="AL227" s="276"/>
      <c r="AM227" s="276"/>
      <c r="AN227" s="276"/>
      <c r="AO227" s="276"/>
      <c r="AP227" s="276"/>
      <c r="AQ227" s="276"/>
      <c r="AR227" s="276"/>
      <c r="AS227" s="276"/>
    </row>
    <row r="228" spans="1:45" ht="14.5">
      <c r="A228" s="276"/>
      <c r="B228" s="276"/>
      <c r="C228" s="276"/>
      <c r="F228" s="62" t="s">
        <v>217</v>
      </c>
      <c r="G228" s="75" t="s">
        <v>118</v>
      </c>
      <c r="H228" s="276"/>
      <c r="I228" s="63">
        <v>1</v>
      </c>
      <c r="J228" s="63">
        <v>1</v>
      </c>
      <c r="K228" s="63">
        <v>1</v>
      </c>
      <c r="L228" s="63">
        <v>1</v>
      </c>
      <c r="M228" s="63">
        <v>1</v>
      </c>
      <c r="N228" s="63">
        <v>1</v>
      </c>
      <c r="O228" s="63">
        <v>1</v>
      </c>
      <c r="P228" s="63"/>
    </row>
    <row r="229" spans="1:45" ht="14.5">
      <c r="A229" s="276"/>
      <c r="B229" s="276"/>
      <c r="C229" s="276"/>
      <c r="D229" s="276"/>
      <c r="E229" s="276"/>
      <c r="F229" s="276"/>
      <c r="G229" s="62" t="s">
        <v>225</v>
      </c>
      <c r="H229" s="276"/>
      <c r="I229" s="63">
        <v>0.35</v>
      </c>
      <c r="J229" s="63">
        <v>0.35</v>
      </c>
      <c r="K229" s="63">
        <v>0.35</v>
      </c>
      <c r="L229" s="63">
        <v>0.35</v>
      </c>
      <c r="M229" s="63">
        <v>0.35</v>
      </c>
      <c r="N229" s="63">
        <v>0.35</v>
      </c>
      <c r="O229" s="63">
        <v>0.35</v>
      </c>
      <c r="P229" s="63"/>
      <c r="Q229" s="276"/>
      <c r="R229" s="276"/>
      <c r="S229" s="276"/>
      <c r="T229" s="276"/>
      <c r="U229" s="276"/>
      <c r="V229" s="276"/>
      <c r="W229" s="276"/>
      <c r="X229" s="276"/>
      <c r="Y229" s="276"/>
      <c r="Z229" s="276"/>
      <c r="AA229" s="276"/>
      <c r="AB229" s="276"/>
      <c r="AC229" s="276"/>
      <c r="AD229" s="276"/>
      <c r="AE229" s="276"/>
      <c r="AF229" s="276"/>
      <c r="AG229" s="276"/>
      <c r="AH229" s="276"/>
      <c r="AI229" s="276"/>
      <c r="AJ229" s="276"/>
      <c r="AK229" s="276"/>
      <c r="AL229" s="276"/>
      <c r="AM229" s="276"/>
      <c r="AN229" s="276"/>
      <c r="AO229" s="276"/>
      <c r="AP229" s="276"/>
      <c r="AQ229" s="276"/>
      <c r="AR229" s="276"/>
      <c r="AS229" s="276"/>
    </row>
    <row r="230" spans="1:45" ht="14.5">
      <c r="A230" s="276"/>
      <c r="B230" s="276"/>
      <c r="C230" s="276"/>
      <c r="D230" s="276"/>
      <c r="E230" s="276"/>
      <c r="F230" s="276"/>
      <c r="G230" s="276"/>
      <c r="H230" s="62" t="s">
        <v>221</v>
      </c>
      <c r="I230" s="276"/>
      <c r="J230" s="276"/>
      <c r="K230" s="276"/>
      <c r="L230" s="276"/>
      <c r="M230" s="276"/>
      <c r="N230" s="276"/>
      <c r="O230" s="276"/>
      <c r="P230" s="276"/>
      <c r="Q230" s="326"/>
      <c r="R230" s="326"/>
      <c r="S230" s="326"/>
      <c r="T230" s="326"/>
      <c r="U230" s="326"/>
      <c r="V230" s="326"/>
      <c r="W230" s="326"/>
      <c r="X230" s="326"/>
      <c r="Y230" s="326"/>
      <c r="Z230" s="326"/>
      <c r="AA230" s="326"/>
      <c r="AB230" s="326"/>
      <c r="AC230" s="326"/>
      <c r="AD230" s="326"/>
      <c r="AE230" s="326"/>
      <c r="AF230" s="326"/>
      <c r="AG230" s="326"/>
      <c r="AH230" s="326"/>
      <c r="AI230" s="326"/>
      <c r="AJ230" s="326"/>
      <c r="AK230" s="326"/>
      <c r="AL230" s="326"/>
      <c r="AM230" s="326"/>
      <c r="AN230" s="326"/>
      <c r="AO230" s="326"/>
      <c r="AP230" s="326"/>
      <c r="AQ230" s="326"/>
      <c r="AR230" s="326"/>
      <c r="AS230" s="326"/>
    </row>
    <row r="231" spans="1:45" ht="14.5">
      <c r="D231" s="276"/>
      <c r="E231" s="276"/>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spans="1:45" ht="14.5">
      <c r="D232" s="276"/>
      <c r="E232" s="276"/>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spans="1:45" ht="14.5">
      <c r="D233" s="276"/>
      <c r="E233" s="276"/>
      <c r="Q233" s="276"/>
      <c r="R233" s="276"/>
      <c r="S233" s="276"/>
      <c r="T233" s="276"/>
      <c r="U233" s="276"/>
      <c r="V233" s="276"/>
      <c r="W233" s="276"/>
      <c r="X233" s="276"/>
      <c r="Y233" s="276"/>
      <c r="Z233" s="276"/>
      <c r="AA233" s="276"/>
      <c r="AB233" s="276"/>
      <c r="AC233" s="276"/>
      <c r="AD233" s="276"/>
      <c r="AE233" s="276"/>
      <c r="AF233" s="276"/>
      <c r="AG233" s="276"/>
      <c r="AH233" s="276"/>
      <c r="AI233" s="276"/>
      <c r="AJ233" s="276"/>
      <c r="AK233" s="276"/>
      <c r="AL233" s="276"/>
      <c r="AM233" s="276"/>
      <c r="AN233" s="276"/>
      <c r="AO233" s="276"/>
      <c r="AP233" s="276"/>
      <c r="AQ233" s="276"/>
      <c r="AR233" s="276"/>
      <c r="AS233" s="276"/>
    </row>
    <row r="234" spans="1:45" ht="14.5">
      <c r="A234" s="276"/>
      <c r="B234" s="276"/>
      <c r="C234" s="276"/>
      <c r="F234" s="276"/>
      <c r="G234" s="276"/>
      <c r="H234" s="289" t="s">
        <v>215</v>
      </c>
      <c r="I234" s="276"/>
      <c r="J234" s="276"/>
      <c r="K234" s="276"/>
      <c r="L234" s="276"/>
      <c r="M234" s="276"/>
      <c r="N234" s="276"/>
      <c r="O234" s="276"/>
      <c r="P234" s="276"/>
    </row>
    <row r="235" spans="1:45" ht="14.5">
      <c r="A235" s="276"/>
      <c r="B235" s="276"/>
      <c r="C235" s="276"/>
      <c r="F235" s="290" t="s">
        <v>11</v>
      </c>
      <c r="G235" s="290" t="s">
        <v>188</v>
      </c>
      <c r="H235" s="290" t="s">
        <v>189</v>
      </c>
      <c r="I235" s="217" t="s">
        <v>190</v>
      </c>
      <c r="J235" t="s">
        <v>191</v>
      </c>
      <c r="K235" t="s">
        <v>192</v>
      </c>
      <c r="L235" t="s">
        <v>193</v>
      </c>
      <c r="M235" t="s">
        <v>194</v>
      </c>
      <c r="N235" t="s">
        <v>195</v>
      </c>
      <c r="O235" t="s">
        <v>196</v>
      </c>
      <c r="P235" s="326"/>
    </row>
    <row r="236" spans="1:45" ht="14.5">
      <c r="A236" s="276"/>
      <c r="B236" s="276"/>
      <c r="C236" s="276"/>
      <c r="F236" s="62" t="s">
        <v>230</v>
      </c>
      <c r="G236" s="276"/>
      <c r="H236" s="276"/>
      <c r="I236" s="63">
        <v>120</v>
      </c>
      <c r="J236" s="63">
        <v>120</v>
      </c>
      <c r="K236" s="63">
        <v>120</v>
      </c>
      <c r="L236" s="63">
        <v>120</v>
      </c>
      <c r="M236" s="63">
        <v>120</v>
      </c>
      <c r="N236" s="63">
        <v>120</v>
      </c>
      <c r="O236" s="63">
        <v>120</v>
      </c>
      <c r="P236" s="63"/>
    </row>
    <row r="237" spans="1:45" ht="14.5">
      <c r="D237" s="276"/>
      <c r="E237" s="276"/>
      <c r="Q237" s="276"/>
      <c r="R237" s="276"/>
      <c r="S237" s="276"/>
      <c r="T237" s="276"/>
      <c r="U237" s="276"/>
      <c r="V237" s="276"/>
      <c r="W237" s="276"/>
      <c r="X237" s="276"/>
      <c r="Y237" s="276"/>
      <c r="Z237" s="276"/>
      <c r="AA237" s="276"/>
      <c r="AB237" s="276"/>
      <c r="AC237" s="276"/>
      <c r="AD237" s="276"/>
      <c r="AE237" s="276"/>
      <c r="AF237" s="276"/>
      <c r="AG237" s="276"/>
      <c r="AH237" s="276"/>
      <c r="AI237" s="276"/>
      <c r="AJ237" s="276"/>
      <c r="AK237" s="276"/>
      <c r="AL237" s="276"/>
      <c r="AM237" s="276"/>
      <c r="AN237" s="276"/>
      <c r="AO237" s="276"/>
      <c r="AP237" s="276"/>
      <c r="AQ237" s="276"/>
      <c r="AR237" s="276"/>
      <c r="AS237" s="276"/>
    </row>
    <row r="238" spans="1:45" ht="14.5">
      <c r="D238" s="276"/>
      <c r="E238" s="276"/>
      <c r="Q238" s="326"/>
      <c r="R238" s="326"/>
      <c r="S238" s="326"/>
      <c r="T238" s="326"/>
      <c r="U238" s="326"/>
      <c r="V238" s="326"/>
      <c r="W238" s="326"/>
      <c r="X238" s="326"/>
      <c r="Y238" s="326"/>
      <c r="Z238" s="326"/>
      <c r="AA238" s="326"/>
      <c r="AB238" s="326"/>
      <c r="AC238" s="326"/>
      <c r="AD238" s="326"/>
      <c r="AE238" s="326"/>
      <c r="AF238" s="326"/>
      <c r="AG238" s="326"/>
      <c r="AH238" s="326"/>
      <c r="AI238" s="326"/>
      <c r="AJ238" s="326"/>
      <c r="AK238" s="326"/>
      <c r="AL238" s="326"/>
      <c r="AM238" s="326"/>
      <c r="AN238" s="326"/>
      <c r="AO238" s="326"/>
      <c r="AP238" s="326"/>
      <c r="AQ238" s="326"/>
      <c r="AR238" s="326"/>
      <c r="AS238" s="326"/>
    </row>
    <row r="239" spans="1:45" ht="14.5">
      <c r="A239" s="276"/>
      <c r="B239" s="276"/>
      <c r="C239" s="276"/>
      <c r="D239" s="276"/>
      <c r="E239" s="276"/>
      <c r="F239" s="276"/>
      <c r="G239" s="276"/>
      <c r="H239" s="289" t="s">
        <v>218</v>
      </c>
      <c r="I239" s="276"/>
      <c r="J239" s="276"/>
      <c r="K239" s="276"/>
      <c r="L239" s="276"/>
      <c r="M239" s="276"/>
      <c r="N239" s="276"/>
      <c r="O239" s="276"/>
      <c r="P239" s="276"/>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spans="1:45" ht="14.5">
      <c r="A240" s="42"/>
      <c r="B240" s="276"/>
      <c r="C240" s="276"/>
      <c r="F240" s="290" t="s">
        <v>11</v>
      </c>
      <c r="G240" s="290" t="s">
        <v>188</v>
      </c>
      <c r="H240" s="290" t="s">
        <v>189</v>
      </c>
      <c r="I240" s="217" t="s">
        <v>190</v>
      </c>
      <c r="J240" t="s">
        <v>191</v>
      </c>
      <c r="K240" t="s">
        <v>192</v>
      </c>
      <c r="L240" t="s">
        <v>193</v>
      </c>
      <c r="M240" t="s">
        <v>194</v>
      </c>
      <c r="N240" t="s">
        <v>195</v>
      </c>
      <c r="O240" t="s">
        <v>196</v>
      </c>
      <c r="P240" s="326"/>
    </row>
    <row r="241" spans="1:45" ht="14.5">
      <c r="A241" s="324"/>
      <c r="B241" s="276"/>
      <c r="C241" s="276"/>
      <c r="F241" s="62" t="s">
        <v>230</v>
      </c>
      <c r="G241" s="276"/>
      <c r="H241" s="276"/>
      <c r="I241" s="63">
        <v>15</v>
      </c>
      <c r="J241" s="63">
        <v>15</v>
      </c>
      <c r="K241" s="63">
        <v>15</v>
      </c>
      <c r="L241" s="63">
        <v>15</v>
      </c>
      <c r="M241" s="63">
        <v>15</v>
      </c>
      <c r="N241" s="63">
        <v>15</v>
      </c>
      <c r="O241" s="63">
        <v>15</v>
      </c>
      <c r="P241" s="63"/>
    </row>
    <row r="242" spans="1:45" ht="14.5">
      <c r="A242" s="324"/>
      <c r="B242" s="276"/>
      <c r="C242" s="276"/>
      <c r="D242" s="276"/>
      <c r="E242" s="276"/>
      <c r="F242" s="276"/>
      <c r="G242" s="276"/>
      <c r="H242" s="276"/>
      <c r="I242" s="276"/>
      <c r="J242" s="276"/>
      <c r="K242" s="276"/>
      <c r="L242" s="276"/>
      <c r="M242" s="276"/>
      <c r="N242" s="276"/>
      <c r="O242" s="276"/>
      <c r="P242" s="276"/>
      <c r="Q242" s="276"/>
      <c r="R242" s="276"/>
      <c r="S242" s="276"/>
      <c r="T242" s="276"/>
      <c r="U242" s="276"/>
      <c r="V242" s="276"/>
      <c r="W242" s="276"/>
      <c r="X242" s="276"/>
      <c r="Y242" s="276"/>
      <c r="Z242" s="276"/>
      <c r="AA242" s="276"/>
      <c r="AB242" s="276"/>
      <c r="AC242" s="276"/>
      <c r="AD242" s="276"/>
      <c r="AE242" s="276"/>
      <c r="AF242" s="276"/>
      <c r="AG242" s="276"/>
      <c r="AH242" s="276"/>
      <c r="AI242" s="276"/>
      <c r="AJ242" s="276"/>
      <c r="AK242" s="276"/>
      <c r="AL242" s="276"/>
      <c r="AM242" s="276"/>
      <c r="AN242" s="276"/>
      <c r="AO242" s="276"/>
      <c r="AP242" s="276"/>
      <c r="AQ242" s="276"/>
      <c r="AR242" s="276"/>
      <c r="AS242" s="276"/>
    </row>
    <row r="243" spans="1:45" ht="14.5">
      <c r="A243" s="42"/>
      <c r="B243" s="276"/>
      <c r="C243" s="276"/>
      <c r="D243" s="276"/>
      <c r="E243" s="276"/>
      <c r="F243" s="276"/>
      <c r="G243" s="276"/>
      <c r="H243" s="276"/>
      <c r="I243" s="276"/>
      <c r="J243" s="276"/>
      <c r="K243" s="276"/>
      <c r="L243" s="276"/>
      <c r="M243" s="276"/>
      <c r="N243" s="276"/>
      <c r="O243" s="276"/>
      <c r="P243" s="276"/>
      <c r="Q243" s="326"/>
      <c r="R243" s="326"/>
      <c r="S243" s="326"/>
      <c r="T243" s="326"/>
      <c r="U243" s="326"/>
      <c r="V243" s="326"/>
      <c r="W243" s="326"/>
      <c r="X243" s="326"/>
      <c r="Y243" s="326"/>
      <c r="Z243" s="326"/>
      <c r="AA243" s="326"/>
      <c r="AB243" s="326"/>
      <c r="AC243" s="326"/>
      <c r="AD243" s="326"/>
      <c r="AE243" s="326"/>
      <c r="AF243" s="326"/>
      <c r="AG243" s="326"/>
      <c r="AH243" s="326"/>
      <c r="AI243" s="326"/>
      <c r="AJ243" s="326"/>
      <c r="AK243" s="326"/>
      <c r="AL243" s="326"/>
      <c r="AM243" s="326"/>
      <c r="AN243" s="326"/>
      <c r="AO243" s="326"/>
      <c r="AP243" s="326"/>
      <c r="AQ243" s="326"/>
      <c r="AR243" s="326"/>
      <c r="AS243" s="326"/>
    </row>
    <row r="244" spans="1:45" ht="14.5">
      <c r="A244" s="42"/>
      <c r="B244" s="276"/>
      <c r="C244" s="276"/>
      <c r="D244" s="276"/>
      <c r="E244" s="276"/>
      <c r="F244" s="276"/>
      <c r="G244" s="276"/>
      <c r="H244" s="289" t="s">
        <v>219</v>
      </c>
      <c r="I244" s="276"/>
      <c r="J244" s="276"/>
      <c r="K244" s="276"/>
      <c r="L244" s="276"/>
      <c r="M244" s="276"/>
      <c r="N244" s="276"/>
      <c r="O244" s="276"/>
      <c r="P244" s="276"/>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spans="1:45" ht="14.5">
      <c r="A245" s="42"/>
      <c r="B245" s="276"/>
      <c r="C245" s="276"/>
      <c r="D245" s="276"/>
      <c r="E245" s="276"/>
      <c r="F245" s="290" t="s">
        <v>11</v>
      </c>
      <c r="G245" s="290" t="s">
        <v>188</v>
      </c>
      <c r="H245" s="290" t="s">
        <v>189</v>
      </c>
      <c r="I245" s="217" t="s">
        <v>190</v>
      </c>
      <c r="J245" t="s">
        <v>191</v>
      </c>
      <c r="K245" t="s">
        <v>192</v>
      </c>
      <c r="L245" t="s">
        <v>193</v>
      </c>
      <c r="M245" t="s">
        <v>194</v>
      </c>
      <c r="N245" t="s">
        <v>195</v>
      </c>
      <c r="O245" t="s">
        <v>196</v>
      </c>
      <c r="P245" s="326"/>
      <c r="Q245" s="276"/>
      <c r="R245" s="276"/>
      <c r="S245" s="276"/>
      <c r="T245" s="276"/>
      <c r="U245" s="276"/>
      <c r="V245" s="276"/>
      <c r="W245" s="276"/>
      <c r="X245" s="276"/>
      <c r="Y245" s="276"/>
      <c r="Z245" s="276"/>
      <c r="AA245" s="276"/>
      <c r="AB245" s="276"/>
      <c r="AC245" s="276"/>
      <c r="AD245" s="276"/>
      <c r="AE245" s="276"/>
      <c r="AF245" s="276"/>
      <c r="AG245" s="276"/>
      <c r="AH245" s="276"/>
      <c r="AI245" s="276"/>
      <c r="AJ245" s="276"/>
      <c r="AK245" s="276"/>
      <c r="AL245" s="276"/>
      <c r="AM245" s="276"/>
      <c r="AN245" s="276"/>
      <c r="AO245" s="276"/>
      <c r="AP245" s="276"/>
      <c r="AQ245" s="276"/>
      <c r="AR245" s="276"/>
      <c r="AS245" s="276"/>
    </row>
    <row r="246" spans="1:45" ht="14.5">
      <c r="A246" s="42"/>
      <c r="B246" s="276"/>
      <c r="C246" s="276"/>
      <c r="D246" s="276"/>
      <c r="E246" s="276"/>
      <c r="F246" s="62" t="s">
        <v>230</v>
      </c>
      <c r="G246" s="276"/>
      <c r="H246" s="276"/>
      <c r="I246" s="63">
        <v>31.536000000000001</v>
      </c>
      <c r="J246" s="63">
        <v>31.536000000000001</v>
      </c>
      <c r="K246" s="63">
        <v>31.536000000000001</v>
      </c>
      <c r="L246" s="63">
        <v>31.536000000000001</v>
      </c>
      <c r="M246" s="63">
        <v>31.536000000000001</v>
      </c>
      <c r="N246" s="63">
        <v>31.536000000000001</v>
      </c>
      <c r="O246" s="63">
        <v>31.536000000000001</v>
      </c>
      <c r="P246" s="63"/>
      <c r="Q246" s="276"/>
      <c r="R246" s="276"/>
      <c r="S246" s="276"/>
      <c r="T246" s="276"/>
      <c r="U246" s="276"/>
      <c r="V246" s="276"/>
      <c r="W246" s="276"/>
      <c r="X246" s="276"/>
      <c r="Y246" s="276"/>
      <c r="Z246" s="276"/>
      <c r="AA246" s="276"/>
      <c r="AB246" s="276"/>
      <c r="AC246" s="276"/>
      <c r="AD246" s="276"/>
      <c r="AE246" s="276"/>
      <c r="AF246" s="276"/>
      <c r="AG246" s="276"/>
      <c r="AH246" s="276"/>
      <c r="AI246" s="276"/>
      <c r="AJ246" s="276"/>
      <c r="AK246" s="276"/>
      <c r="AL246" s="276"/>
      <c r="AM246" s="276"/>
      <c r="AN246" s="276"/>
      <c r="AO246" s="276"/>
      <c r="AP246" s="276"/>
      <c r="AQ246" s="276"/>
      <c r="AR246" s="276"/>
      <c r="AS246" s="276"/>
    </row>
    <row r="247" spans="1:45" ht="14.5">
      <c r="A247" s="42"/>
      <c r="B247" s="276"/>
      <c r="C247" s="276"/>
      <c r="D247" s="276"/>
      <c r="E247" s="276"/>
      <c r="F247" s="276"/>
      <c r="G247" s="276"/>
      <c r="H247" s="276"/>
      <c r="I247" s="276"/>
      <c r="J247" s="276"/>
      <c r="K247" s="276"/>
      <c r="L247" s="276"/>
      <c r="M247" s="276"/>
      <c r="N247" s="276"/>
      <c r="O247" s="276"/>
      <c r="P247" s="276"/>
      <c r="Q247" s="276"/>
      <c r="R247" s="276"/>
      <c r="S247" s="276"/>
      <c r="T247" s="276"/>
      <c r="U247" s="276"/>
      <c r="V247" s="276"/>
      <c r="W247" s="276"/>
      <c r="X247" s="276"/>
      <c r="Y247" s="276"/>
      <c r="Z247" s="276"/>
      <c r="AA247" s="276"/>
      <c r="AB247" s="276"/>
      <c r="AC247" s="276"/>
      <c r="AD247" s="276"/>
      <c r="AE247" s="276"/>
      <c r="AF247" s="276"/>
      <c r="AG247" s="276"/>
      <c r="AH247" s="276"/>
      <c r="AI247" s="276"/>
      <c r="AJ247" s="276"/>
      <c r="AK247" s="276"/>
      <c r="AL247" s="276"/>
      <c r="AM247" s="276"/>
      <c r="AN247" s="276"/>
      <c r="AO247" s="276"/>
      <c r="AP247" s="276"/>
      <c r="AQ247" s="276"/>
      <c r="AR247" s="276"/>
      <c r="AS247" s="276"/>
    </row>
    <row r="248" spans="1:45" ht="14.5">
      <c r="A248" s="42"/>
      <c r="B248" s="276"/>
      <c r="C248" s="276"/>
      <c r="D248" s="276"/>
      <c r="E248" s="276"/>
      <c r="F248" s="276"/>
      <c r="G248" s="276"/>
      <c r="H248" s="276"/>
      <c r="I248" s="276"/>
      <c r="J248" s="276"/>
      <c r="K248" s="276"/>
      <c r="L248" s="276"/>
      <c r="M248" s="276"/>
      <c r="N248" s="276"/>
      <c r="O248" s="276"/>
      <c r="P248" s="276"/>
      <c r="Q248" s="326"/>
      <c r="R248" s="326"/>
      <c r="S248" s="326"/>
      <c r="T248" s="326"/>
      <c r="U248" s="326"/>
      <c r="V248" s="326"/>
      <c r="W248" s="326"/>
      <c r="X248" s="326"/>
      <c r="Y248" s="326"/>
      <c r="Z248" s="326"/>
      <c r="AA248" s="326"/>
      <c r="AB248" s="326"/>
      <c r="AC248" s="326"/>
      <c r="AD248" s="326"/>
      <c r="AE248" s="326"/>
      <c r="AF248" s="326"/>
      <c r="AG248" s="326"/>
      <c r="AH248" s="326"/>
      <c r="AI248" s="326"/>
      <c r="AJ248" s="326"/>
      <c r="AK248" s="326"/>
      <c r="AL248" s="326"/>
      <c r="AM248" s="326"/>
      <c r="AN248" s="326"/>
      <c r="AO248" s="326"/>
      <c r="AP248" s="326"/>
      <c r="AQ248" s="326"/>
      <c r="AR248" s="326"/>
      <c r="AS248" s="326"/>
    </row>
    <row r="249" spans="1:45" ht="14.5">
      <c r="A249" s="42"/>
      <c r="B249" s="276"/>
      <c r="C249" s="276"/>
      <c r="D249" s="276"/>
      <c r="E249" s="276"/>
      <c r="F249" s="276"/>
      <c r="G249" s="276"/>
      <c r="H249" s="289" t="s">
        <v>231</v>
      </c>
      <c r="I249" s="276"/>
      <c r="J249" s="276"/>
      <c r="K249" s="276"/>
      <c r="L249" s="276"/>
      <c r="M249" s="276"/>
      <c r="N249" s="276"/>
      <c r="O249" s="276"/>
      <c r="P249" s="276"/>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spans="1:45" ht="14.5">
      <c r="A250" s="276"/>
      <c r="B250" s="276"/>
      <c r="C250" s="276"/>
      <c r="D250" s="276"/>
      <c r="E250" s="276"/>
      <c r="F250" s="290" t="s">
        <v>11</v>
      </c>
      <c r="G250" s="290" t="s">
        <v>188</v>
      </c>
      <c r="H250" s="290" t="s">
        <v>189</v>
      </c>
      <c r="I250" s="217" t="s">
        <v>190</v>
      </c>
      <c r="J250" t="s">
        <v>191</v>
      </c>
      <c r="K250" t="s">
        <v>192</v>
      </c>
      <c r="L250" t="s">
        <v>193</v>
      </c>
      <c r="M250" t="s">
        <v>194</v>
      </c>
      <c r="N250" t="s">
        <v>195</v>
      </c>
      <c r="O250" t="s">
        <v>196</v>
      </c>
      <c r="P250" s="326"/>
      <c r="Q250" s="276"/>
      <c r="R250" s="276"/>
      <c r="S250" s="276"/>
      <c r="T250" s="276"/>
      <c r="U250" s="276"/>
      <c r="V250" s="276"/>
      <c r="W250" s="276"/>
      <c r="X250" s="276"/>
      <c r="Y250" s="276"/>
      <c r="Z250" s="276"/>
      <c r="AA250" s="276"/>
      <c r="AB250" s="276"/>
      <c r="AC250" s="276"/>
      <c r="AD250" s="276"/>
      <c r="AE250" s="276"/>
      <c r="AF250" s="276"/>
      <c r="AG250" s="276"/>
      <c r="AH250" s="276"/>
      <c r="AI250" s="276"/>
      <c r="AJ250" s="276"/>
      <c r="AK250" s="276"/>
      <c r="AL250" s="276"/>
      <c r="AM250" s="276"/>
      <c r="AN250" s="276"/>
      <c r="AO250" s="276"/>
      <c r="AP250" s="276"/>
      <c r="AQ250" s="276"/>
      <c r="AR250" s="276"/>
      <c r="AS250" s="276"/>
    </row>
    <row r="251" spans="1:45" ht="14.5">
      <c r="A251" s="276"/>
      <c r="B251" s="276"/>
      <c r="C251" s="276"/>
      <c r="D251" s="276"/>
      <c r="E251" s="276"/>
      <c r="F251" s="62" t="s">
        <v>230</v>
      </c>
      <c r="G251" s="276"/>
      <c r="H251" s="62" t="s">
        <v>221</v>
      </c>
      <c r="I251" s="63">
        <v>0.98</v>
      </c>
      <c r="J251" s="63">
        <v>0.98</v>
      </c>
      <c r="K251" s="63">
        <v>0.98</v>
      </c>
      <c r="L251" s="63">
        <v>0.98</v>
      </c>
      <c r="M251" s="63">
        <v>0.98</v>
      </c>
      <c r="N251" s="63">
        <v>0.98</v>
      </c>
      <c r="O251" s="63">
        <v>0.98</v>
      </c>
      <c r="P251" s="63"/>
      <c r="Q251" s="276"/>
      <c r="R251" s="276"/>
      <c r="S251" s="276"/>
      <c r="T251" s="276"/>
      <c r="U251" s="276"/>
      <c r="V251" s="276"/>
      <c r="W251" s="276"/>
      <c r="X251" s="276"/>
      <c r="Y251" s="276"/>
      <c r="Z251" s="276"/>
      <c r="AA251" s="276"/>
      <c r="AB251" s="276"/>
      <c r="AC251" s="276"/>
      <c r="AD251" s="276"/>
      <c r="AE251" s="276"/>
      <c r="AF251" s="276"/>
      <c r="AG251" s="276"/>
      <c r="AH251" s="276"/>
      <c r="AI251" s="276"/>
      <c r="AJ251" s="276"/>
      <c r="AK251" s="276"/>
      <c r="AL251" s="276"/>
      <c r="AM251" s="276"/>
      <c r="AN251" s="276"/>
      <c r="AO251" s="276"/>
      <c r="AP251" s="276"/>
      <c r="AQ251" s="276"/>
      <c r="AR251" s="276"/>
      <c r="AS251" s="276"/>
    </row>
    <row r="252" spans="1:45" ht="14.5">
      <c r="D252" s="325" t="s">
        <v>222</v>
      </c>
      <c r="E252" s="276"/>
      <c r="Q252" s="276"/>
      <c r="R252" s="276"/>
      <c r="S252" s="276"/>
      <c r="T252" s="276"/>
      <c r="U252" s="276"/>
      <c r="V252" s="276"/>
      <c r="W252" s="276"/>
      <c r="X252" s="276"/>
      <c r="Y252" s="276"/>
      <c r="Z252" s="276"/>
      <c r="AA252" s="276"/>
      <c r="AB252" s="276"/>
      <c r="AC252" s="276"/>
      <c r="AD252" s="276"/>
      <c r="AE252" s="276"/>
      <c r="AF252" s="276"/>
      <c r="AG252" s="276"/>
      <c r="AH252" s="276"/>
      <c r="AI252" s="276"/>
      <c r="AJ252" s="276"/>
      <c r="AK252" s="276"/>
      <c r="AL252" s="276"/>
      <c r="AM252" s="276"/>
      <c r="AN252" s="276"/>
      <c r="AO252" s="276"/>
      <c r="AP252" s="276"/>
      <c r="AQ252" s="276"/>
      <c r="AR252" s="276"/>
      <c r="AS252" s="276"/>
    </row>
    <row r="253" spans="1:45" ht="14.5">
      <c r="D253" s="276"/>
      <c r="E253" s="276"/>
      <c r="Q253" s="326"/>
      <c r="R253" s="326"/>
      <c r="S253" s="326"/>
      <c r="T253" s="326"/>
      <c r="U253" s="326"/>
      <c r="V253" s="326"/>
      <c r="W253" s="326"/>
      <c r="X253" s="326"/>
      <c r="Y253" s="326"/>
      <c r="Z253" s="326"/>
      <c r="AA253" s="326"/>
      <c r="AB253" s="326"/>
      <c r="AC253" s="326"/>
      <c r="AD253" s="326"/>
      <c r="AE253" s="326"/>
      <c r="AF253" s="326"/>
      <c r="AG253" s="326"/>
      <c r="AH253" s="326"/>
      <c r="AI253" s="326"/>
      <c r="AJ253" s="326"/>
      <c r="AK253" s="326"/>
      <c r="AL253" s="326"/>
      <c r="AM253" s="326"/>
      <c r="AN253" s="326"/>
      <c r="AO253" s="326"/>
      <c r="AP253" s="326"/>
      <c r="AQ253" s="326"/>
      <c r="AR253" s="326"/>
      <c r="AS253" s="326"/>
    </row>
    <row r="254" spans="1:45" ht="14.5">
      <c r="A254" s="276"/>
      <c r="B254" s="276"/>
      <c r="C254" s="276"/>
      <c r="D254" s="276"/>
      <c r="E254" s="276"/>
      <c r="F254" s="276"/>
      <c r="G254" s="276"/>
      <c r="H254" s="289" t="s">
        <v>223</v>
      </c>
      <c r="I254" s="276"/>
      <c r="J254" s="276"/>
      <c r="K254" s="276"/>
      <c r="L254" s="276"/>
      <c r="M254" s="276"/>
      <c r="N254" s="276"/>
      <c r="O254" s="276"/>
      <c r="P254" s="276"/>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spans="1:45" ht="14.5">
      <c r="A255" s="276"/>
      <c r="B255" s="276"/>
      <c r="C255" s="276"/>
      <c r="F255" s="290" t="s">
        <v>11</v>
      </c>
      <c r="G255" s="290" t="s">
        <v>188</v>
      </c>
      <c r="H255" s="290" t="s">
        <v>189</v>
      </c>
      <c r="I255" s="217" t="s">
        <v>190</v>
      </c>
      <c r="J255" t="s">
        <v>191</v>
      </c>
      <c r="K255" t="s">
        <v>192</v>
      </c>
      <c r="L255" t="s">
        <v>193</v>
      </c>
      <c r="M255" t="s">
        <v>194</v>
      </c>
      <c r="N255" t="s">
        <v>195</v>
      </c>
      <c r="O255" t="s">
        <v>196</v>
      </c>
      <c r="P255" s="326"/>
    </row>
    <row r="256" spans="1:45" ht="14.5">
      <c r="A256" s="276"/>
      <c r="B256" s="276"/>
      <c r="C256" s="276"/>
      <c r="F256" s="62" t="s">
        <v>230</v>
      </c>
      <c r="G256" s="276"/>
      <c r="H256" s="276"/>
      <c r="I256" s="63">
        <v>0.95</v>
      </c>
      <c r="J256" s="63">
        <v>0.95</v>
      </c>
      <c r="K256" s="63">
        <v>0.95</v>
      </c>
      <c r="L256" s="63">
        <v>0.95</v>
      </c>
      <c r="M256" s="63">
        <v>0.95</v>
      </c>
      <c r="N256" s="63">
        <v>0.95</v>
      </c>
      <c r="O256" s="63">
        <v>0.95</v>
      </c>
      <c r="P256" s="63"/>
    </row>
    <row r="257" spans="4:45" ht="14.5">
      <c r="D257" s="276"/>
      <c r="E257" s="276"/>
      <c r="Q257" s="276"/>
      <c r="R257" s="276"/>
      <c r="S257" s="276"/>
      <c r="T257" s="276"/>
      <c r="U257" s="276"/>
      <c r="V257" s="276"/>
      <c r="W257" s="276"/>
      <c r="X257" s="276"/>
      <c r="Y257" s="276"/>
      <c r="Z257" s="276"/>
      <c r="AA257" s="276"/>
      <c r="AB257" s="276"/>
      <c r="AC257" s="276"/>
      <c r="AD257" s="276"/>
      <c r="AE257" s="276"/>
      <c r="AF257" s="276"/>
      <c r="AG257" s="276"/>
      <c r="AH257" s="276"/>
      <c r="AI257" s="276"/>
      <c r="AJ257" s="276"/>
      <c r="AK257" s="276"/>
      <c r="AL257" s="276"/>
      <c r="AM257" s="276"/>
      <c r="AN257" s="276"/>
      <c r="AO257" s="276"/>
      <c r="AP257" s="276"/>
      <c r="AQ257" s="276"/>
      <c r="AR257" s="276"/>
      <c r="AS257" s="276"/>
    </row>
    <row r="258" spans="4:45" ht="14.5">
      <c r="D258" s="276"/>
      <c r="E258" s="276"/>
      <c r="Q258" s="326"/>
      <c r="R258" s="326"/>
      <c r="S258" s="326"/>
      <c r="T258" s="326"/>
      <c r="U258" s="326"/>
      <c r="V258" s="326"/>
      <c r="W258" s="326"/>
      <c r="X258" s="326"/>
      <c r="Y258" s="326"/>
      <c r="Z258" s="326"/>
      <c r="AA258" s="326"/>
      <c r="AB258" s="326"/>
      <c r="AC258" s="326"/>
      <c r="AD258" s="326"/>
      <c r="AE258" s="326"/>
      <c r="AF258" s="326"/>
      <c r="AG258" s="326"/>
      <c r="AH258" s="326"/>
      <c r="AI258" s="326"/>
      <c r="AJ258" s="326"/>
      <c r="AK258" s="326"/>
      <c r="AL258" s="326"/>
      <c r="AM258" s="326"/>
      <c r="AN258" s="326"/>
      <c r="AO258" s="326"/>
      <c r="AP258" s="326"/>
      <c r="AQ258" s="326"/>
      <c r="AR258" s="326"/>
      <c r="AS258" s="326"/>
    </row>
    <row r="259" spans="4:45" ht="14.5">
      <c r="D259" s="276"/>
      <c r="E259" s="276"/>
      <c r="F259" s="276"/>
      <c r="G259" s="276"/>
      <c r="H259" s="289" t="s">
        <v>224</v>
      </c>
      <c r="I259" s="276"/>
      <c r="J259" s="276"/>
      <c r="K259" s="276"/>
      <c r="L259" s="276"/>
      <c r="M259" s="276"/>
      <c r="N259" s="276"/>
      <c r="O259" s="276"/>
      <c r="P259" s="276"/>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spans="4:45" ht="14.5">
      <c r="F260" s="290" t="s">
        <v>11</v>
      </c>
      <c r="G260" s="290" t="s">
        <v>188</v>
      </c>
      <c r="H260" s="290" t="s">
        <v>189</v>
      </c>
      <c r="I260" s="217" t="s">
        <v>190</v>
      </c>
      <c r="J260" t="s">
        <v>191</v>
      </c>
      <c r="K260" t="s">
        <v>192</v>
      </c>
      <c r="L260" t="s">
        <v>193</v>
      </c>
      <c r="M260" t="s">
        <v>194</v>
      </c>
      <c r="N260" t="s">
        <v>195</v>
      </c>
      <c r="O260" t="s">
        <v>196</v>
      </c>
      <c r="P260" s="326"/>
    </row>
    <row r="261" spans="4:45" ht="14.5">
      <c r="F261" s="62" t="s">
        <v>230</v>
      </c>
      <c r="G261" s="62" t="s">
        <v>69</v>
      </c>
      <c r="H261" s="276"/>
      <c r="I261" s="63">
        <v>4.25</v>
      </c>
      <c r="J261" s="63">
        <v>4.25</v>
      </c>
      <c r="K261" s="63">
        <v>4.25</v>
      </c>
      <c r="L261" s="63">
        <v>4.25</v>
      </c>
      <c r="M261" s="63">
        <v>4.25</v>
      </c>
      <c r="N261" s="63">
        <v>4.25</v>
      </c>
      <c r="O261" s="63">
        <v>4.25</v>
      </c>
      <c r="P261" s="63"/>
    </row>
    <row r="262" spans="4:45" ht="14.5">
      <c r="F262" s="276"/>
      <c r="G262" s="62" t="s">
        <v>225</v>
      </c>
      <c r="H262" s="276"/>
      <c r="I262" s="63">
        <v>1</v>
      </c>
      <c r="J262" s="63">
        <v>1</v>
      </c>
      <c r="K262" s="63">
        <v>1</v>
      </c>
      <c r="L262" s="63">
        <v>1</v>
      </c>
      <c r="M262" s="63">
        <v>1</v>
      </c>
      <c r="N262" s="63">
        <v>1</v>
      </c>
      <c r="O262" s="63">
        <v>1</v>
      </c>
      <c r="P262" s="63"/>
      <c r="Q262" s="276"/>
      <c r="R262" s="276"/>
      <c r="S262" s="276"/>
      <c r="T262" s="276"/>
      <c r="U262" s="276"/>
      <c r="V262" s="276"/>
      <c r="W262" s="276"/>
      <c r="X262" s="276"/>
      <c r="Y262" s="276"/>
      <c r="Z262" s="276"/>
      <c r="AA262" s="276"/>
      <c r="AB262" s="276"/>
      <c r="AC262" s="276"/>
      <c r="AD262" s="276"/>
      <c r="AE262" s="276"/>
      <c r="AF262" s="276"/>
      <c r="AG262" s="276"/>
      <c r="AH262" s="276"/>
      <c r="AI262" s="276"/>
      <c r="AJ262" s="276"/>
      <c r="AK262" s="276"/>
      <c r="AL262" s="276"/>
      <c r="AM262" s="276"/>
      <c r="AN262" s="276"/>
      <c r="AO262" s="276"/>
      <c r="AP262" s="276"/>
      <c r="AQ262" s="276"/>
      <c r="AR262" s="276"/>
      <c r="AS262" s="276"/>
    </row>
    <row r="263" spans="4:45" ht="14.5">
      <c r="Q263" s="326"/>
      <c r="R263" s="326"/>
      <c r="S263" s="326"/>
      <c r="T263" s="326"/>
      <c r="U263" s="326"/>
      <c r="V263" s="326"/>
      <c r="W263" s="326"/>
      <c r="X263" s="326"/>
      <c r="Y263" s="326"/>
      <c r="Z263" s="326"/>
      <c r="AA263" s="326"/>
      <c r="AB263" s="326"/>
      <c r="AC263" s="326"/>
      <c r="AD263" s="326"/>
      <c r="AE263" s="326"/>
      <c r="AF263" s="326"/>
      <c r="AG263" s="326"/>
      <c r="AH263" s="326"/>
      <c r="AI263" s="326"/>
      <c r="AJ263" s="326"/>
      <c r="AK263" s="326"/>
      <c r="AL263" s="326"/>
      <c r="AM263" s="326"/>
      <c r="AN263" s="326"/>
      <c r="AO263" s="326"/>
      <c r="AP263" s="326"/>
      <c r="AQ263" s="326"/>
      <c r="AR263" s="326"/>
      <c r="AS263" s="326"/>
    </row>
    <row r="264" spans="4: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4: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spans="4:45" ht="14.5">
      <c r="F266" s="276"/>
      <c r="G266" s="276"/>
      <c r="H266" s="289" t="s">
        <v>205</v>
      </c>
      <c r="I266" s="276"/>
      <c r="J266" s="276"/>
      <c r="K266" s="276"/>
      <c r="L266" s="276"/>
      <c r="M266" s="276"/>
      <c r="N266" s="276"/>
      <c r="O266" s="276"/>
      <c r="P266" s="276"/>
    </row>
    <row r="267" spans="4:45" ht="14.5">
      <c r="F267" s="290" t="s">
        <v>11</v>
      </c>
      <c r="G267" s="290" t="s">
        <v>188</v>
      </c>
      <c r="H267" s="290" t="s">
        <v>189</v>
      </c>
      <c r="I267" s="217" t="s">
        <v>190</v>
      </c>
      <c r="J267" t="s">
        <v>191</v>
      </c>
      <c r="K267" t="s">
        <v>192</v>
      </c>
      <c r="L267" t="s">
        <v>193</v>
      </c>
      <c r="M267" t="s">
        <v>194</v>
      </c>
      <c r="N267" t="s">
        <v>195</v>
      </c>
      <c r="O267" t="s">
        <v>196</v>
      </c>
      <c r="P267" s="326"/>
    </row>
    <row r="268" spans="4:45" ht="14.5">
      <c r="F268" s="62" t="s">
        <v>230</v>
      </c>
      <c r="G268" s="276"/>
      <c r="H268" s="276"/>
      <c r="I268" s="63">
        <v>25</v>
      </c>
      <c r="J268" s="63">
        <v>25</v>
      </c>
      <c r="K268" s="63">
        <v>25</v>
      </c>
      <c r="L268" s="63">
        <v>25</v>
      </c>
      <c r="M268" s="63">
        <v>25</v>
      </c>
      <c r="N268" s="63">
        <v>25</v>
      </c>
      <c r="O268" s="63">
        <v>25</v>
      </c>
      <c r="P268" s="63"/>
    </row>
    <row r="269" spans="4:45" ht="14.5">
      <c r="Q269" s="276"/>
      <c r="R269" s="276"/>
      <c r="S269" s="276"/>
      <c r="T269" s="276"/>
      <c r="U269" s="276"/>
      <c r="V269" s="276"/>
      <c r="W269" s="276"/>
      <c r="X269" s="276"/>
      <c r="Y269" s="276"/>
      <c r="Z269" s="276"/>
      <c r="AA269" s="276"/>
      <c r="AB269" s="276"/>
      <c r="AC269" s="276"/>
      <c r="AD269" s="276"/>
      <c r="AE269" s="276"/>
      <c r="AF269" s="276"/>
      <c r="AG269" s="276"/>
      <c r="AH269" s="276"/>
      <c r="AI269" s="276"/>
      <c r="AJ269" s="276"/>
      <c r="AK269" s="276"/>
      <c r="AL269" s="276"/>
      <c r="AM269" s="276"/>
      <c r="AN269" s="276"/>
      <c r="AO269" s="276"/>
      <c r="AP269" s="276"/>
      <c r="AQ269" s="276"/>
      <c r="AR269" s="276"/>
      <c r="AS269" s="276"/>
    </row>
    <row r="270" spans="4:45" ht="14.5">
      <c r="Q270" s="326"/>
      <c r="R270" s="326"/>
      <c r="S270" s="326"/>
      <c r="T270" s="326"/>
      <c r="U270" s="326"/>
      <c r="V270" s="326"/>
      <c r="W270" s="326"/>
      <c r="X270" s="326"/>
      <c r="Y270" s="326"/>
      <c r="Z270" s="326"/>
      <c r="AA270" s="326"/>
      <c r="AB270" s="326"/>
      <c r="AC270" s="326"/>
      <c r="AD270" s="326"/>
      <c r="AE270" s="326"/>
      <c r="AF270" s="326"/>
      <c r="AG270" s="326"/>
      <c r="AH270" s="326"/>
      <c r="AI270" s="326"/>
      <c r="AJ270" s="326"/>
      <c r="AK270" s="326"/>
      <c r="AL270" s="326"/>
      <c r="AM270" s="326"/>
      <c r="AN270" s="326"/>
      <c r="AO270" s="326"/>
      <c r="AP270" s="326"/>
      <c r="AQ270" s="326"/>
      <c r="AR270" s="326"/>
      <c r="AS270" s="326"/>
    </row>
    <row r="271" spans="4:45" ht="14.5">
      <c r="F271" s="276"/>
      <c r="G271" s="276"/>
      <c r="H271" s="289" t="s">
        <v>226</v>
      </c>
      <c r="I271" s="276"/>
      <c r="J271" s="276"/>
      <c r="K271" s="276"/>
      <c r="L271" s="276"/>
      <c r="M271" s="276"/>
      <c r="N271" s="276"/>
      <c r="O271" s="276"/>
      <c r="P271" s="276"/>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spans="4:45" ht="14.5">
      <c r="F272" s="290" t="s">
        <v>11</v>
      </c>
      <c r="G272" s="290" t="s">
        <v>188</v>
      </c>
      <c r="H272" s="290" t="s">
        <v>189</v>
      </c>
      <c r="I272" s="217" t="s">
        <v>190</v>
      </c>
      <c r="J272" t="s">
        <v>191</v>
      </c>
      <c r="K272" t="s">
        <v>192</v>
      </c>
      <c r="L272" t="s">
        <v>193</v>
      </c>
      <c r="M272" t="s">
        <v>194</v>
      </c>
      <c r="N272" t="s">
        <v>195</v>
      </c>
      <c r="O272" t="s">
        <v>196</v>
      </c>
      <c r="P272" s="326"/>
    </row>
    <row r="273" spans="6:45" ht="14.5">
      <c r="F273" s="62" t="s">
        <v>230</v>
      </c>
      <c r="G273" s="75" t="s">
        <v>118</v>
      </c>
      <c r="H273" s="276"/>
      <c r="I273" s="63">
        <v>1</v>
      </c>
      <c r="J273" s="63">
        <v>1</v>
      </c>
      <c r="K273" s="63">
        <v>1</v>
      </c>
      <c r="L273" s="63">
        <v>1</v>
      </c>
      <c r="M273" s="63">
        <v>1</v>
      </c>
      <c r="N273" s="63">
        <v>1</v>
      </c>
      <c r="O273" s="63">
        <v>1</v>
      </c>
      <c r="P273" s="63"/>
    </row>
    <row r="274" spans="6:45" ht="14.5">
      <c r="F274" s="276"/>
      <c r="G274" s="62" t="s">
        <v>225</v>
      </c>
      <c r="H274" s="276"/>
      <c r="I274" s="63">
        <v>0.8</v>
      </c>
      <c r="J274" s="63">
        <v>0.8</v>
      </c>
      <c r="K274" s="63">
        <v>0.8</v>
      </c>
      <c r="L274" s="63">
        <v>0.8</v>
      </c>
      <c r="M274" s="63">
        <v>0.8</v>
      </c>
      <c r="N274" s="63">
        <v>0.8</v>
      </c>
      <c r="O274" s="63">
        <v>0.8</v>
      </c>
      <c r="P274" s="63"/>
      <c r="Q274" s="276"/>
      <c r="R274" s="276"/>
      <c r="S274" s="276"/>
      <c r="T274" s="276"/>
      <c r="U274" s="276"/>
      <c r="V274" s="276"/>
      <c r="W274" s="276"/>
      <c r="X274" s="276"/>
      <c r="Y274" s="276"/>
      <c r="Z274" s="276"/>
      <c r="AA274" s="276"/>
      <c r="AB274" s="276"/>
      <c r="AC274" s="276"/>
      <c r="AD274" s="276"/>
      <c r="AE274" s="276"/>
      <c r="AF274" s="276"/>
      <c r="AG274" s="276"/>
      <c r="AH274" s="276"/>
      <c r="AI274" s="276"/>
      <c r="AJ274" s="276"/>
      <c r="AK274" s="276"/>
      <c r="AL274" s="276"/>
      <c r="AM274" s="276"/>
      <c r="AN274" s="276"/>
      <c r="AO274" s="276"/>
      <c r="AP274" s="276"/>
      <c r="AQ274" s="276"/>
      <c r="AR274" s="276"/>
      <c r="AS274" s="276"/>
    </row>
    <row r="275" spans="6:45" ht="14.5">
      <c r="F275" s="276"/>
      <c r="G275" s="276"/>
      <c r="H275" s="62" t="s">
        <v>221</v>
      </c>
      <c r="I275" s="276"/>
      <c r="J275" s="276"/>
      <c r="K275" s="276"/>
      <c r="L275" s="276"/>
      <c r="M275" s="276"/>
      <c r="N275" s="276"/>
      <c r="O275" s="276"/>
      <c r="P275" s="276"/>
      <c r="Q275" s="326"/>
      <c r="R275" s="326"/>
      <c r="S275" s="326"/>
      <c r="T275" s="326"/>
      <c r="U275" s="326"/>
      <c r="V275" s="326"/>
      <c r="W275" s="326"/>
      <c r="X275" s="326"/>
      <c r="Y275" s="326"/>
      <c r="Z275" s="326"/>
      <c r="AA275" s="326"/>
      <c r="AB275" s="326"/>
      <c r="AC275" s="326"/>
      <c r="AD275" s="326"/>
      <c r="AE275" s="326"/>
      <c r="AF275" s="326"/>
      <c r="AG275" s="326"/>
      <c r="AH275" s="326"/>
      <c r="AI275" s="326"/>
      <c r="AJ275" s="326"/>
      <c r="AK275" s="326"/>
      <c r="AL275" s="326"/>
      <c r="AM275" s="326"/>
      <c r="AN275" s="326"/>
      <c r="AO275" s="326"/>
      <c r="AP275" s="326"/>
      <c r="AQ275" s="326"/>
      <c r="AR275" s="326"/>
      <c r="AS275" s="326"/>
    </row>
    <row r="276" spans="6: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spans="6:45" ht="14.5">
      <c r="F277" s="276"/>
      <c r="G277" s="276"/>
      <c r="H277" s="289" t="s">
        <v>227</v>
      </c>
      <c r="I277" s="276"/>
      <c r="J277" s="276"/>
      <c r="K277" s="276"/>
      <c r="L277" s="276"/>
      <c r="M277" s="276"/>
      <c r="N277" s="276"/>
      <c r="O277" s="276"/>
      <c r="P277" s="276"/>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spans="6:45" ht="14.5">
      <c r="F278" s="290" t="s">
        <v>11</v>
      </c>
      <c r="G278" s="290" t="s">
        <v>188</v>
      </c>
      <c r="H278" s="290" t="s">
        <v>189</v>
      </c>
      <c r="I278" s="217" t="s">
        <v>190</v>
      </c>
      <c r="J278" t="s">
        <v>191</v>
      </c>
      <c r="K278" t="s">
        <v>192</v>
      </c>
      <c r="L278" t="s">
        <v>193</v>
      </c>
      <c r="M278" t="s">
        <v>194</v>
      </c>
      <c r="N278" t="s">
        <v>195</v>
      </c>
      <c r="O278" t="s">
        <v>196</v>
      </c>
      <c r="P278" s="326"/>
      <c r="Q278" s="276"/>
      <c r="R278" s="276"/>
      <c r="S278" s="276"/>
      <c r="T278" s="276"/>
      <c r="U278" s="276"/>
      <c r="V278" s="276"/>
      <c r="W278" s="276"/>
      <c r="X278" s="276"/>
      <c r="Y278" s="276"/>
      <c r="Z278" s="276"/>
      <c r="AA278" s="276"/>
      <c r="AB278" s="276"/>
      <c r="AC278" s="276"/>
      <c r="AD278" s="276"/>
      <c r="AE278" s="276"/>
      <c r="AF278" s="276"/>
      <c r="AG278" s="276"/>
      <c r="AH278" s="276"/>
      <c r="AI278" s="276"/>
      <c r="AJ278" s="276"/>
      <c r="AK278" s="276"/>
      <c r="AL278" s="276"/>
      <c r="AM278" s="276"/>
      <c r="AN278" s="276"/>
      <c r="AO278" s="276"/>
      <c r="AP278" s="276"/>
      <c r="AQ278" s="276"/>
      <c r="AR278" s="276"/>
      <c r="AS278" s="276"/>
    </row>
    <row r="279" spans="6:45" ht="14.5">
      <c r="F279" s="62" t="s">
        <v>230</v>
      </c>
      <c r="G279" s="75" t="s">
        <v>118</v>
      </c>
      <c r="H279" s="276"/>
      <c r="I279" s="63">
        <v>1</v>
      </c>
      <c r="J279" s="63">
        <v>1</v>
      </c>
      <c r="K279" s="63">
        <v>1</v>
      </c>
      <c r="L279" s="63">
        <v>1</v>
      </c>
      <c r="M279" s="63">
        <v>1</v>
      </c>
      <c r="N279" s="63">
        <v>1</v>
      </c>
      <c r="O279" s="63">
        <v>1</v>
      </c>
      <c r="P279" s="63"/>
    </row>
    <row r="280" spans="6:45" ht="14.5">
      <c r="F280" s="276"/>
      <c r="G280" s="62" t="s">
        <v>225</v>
      </c>
      <c r="H280" s="276"/>
      <c r="I280" s="63">
        <v>0.5</v>
      </c>
      <c r="J280" s="63">
        <v>0.5</v>
      </c>
      <c r="K280" s="63">
        <v>0.5</v>
      </c>
      <c r="L280" s="63">
        <v>0.5</v>
      </c>
      <c r="M280" s="63">
        <v>0.5</v>
      </c>
      <c r="N280" s="63">
        <v>0.5</v>
      </c>
      <c r="O280" s="63">
        <v>0.5</v>
      </c>
      <c r="P280" s="63"/>
      <c r="Q280" s="276"/>
      <c r="R280" s="276"/>
      <c r="S280" s="276"/>
      <c r="T280" s="276"/>
      <c r="U280" s="276"/>
      <c r="V280" s="276"/>
      <c r="W280" s="276"/>
      <c r="X280" s="276"/>
      <c r="Y280" s="276"/>
      <c r="Z280" s="276"/>
      <c r="AA280" s="276"/>
      <c r="AB280" s="276"/>
      <c r="AC280" s="276"/>
      <c r="AD280" s="276"/>
      <c r="AE280" s="276"/>
      <c r="AF280" s="276"/>
      <c r="AG280" s="276"/>
      <c r="AH280" s="276"/>
      <c r="AI280" s="276"/>
      <c r="AJ280" s="276"/>
      <c r="AK280" s="276"/>
      <c r="AL280" s="276"/>
      <c r="AM280" s="276"/>
      <c r="AN280" s="276"/>
      <c r="AO280" s="276"/>
      <c r="AP280" s="276"/>
      <c r="AQ280" s="276"/>
      <c r="AR280" s="276"/>
      <c r="AS280" s="276"/>
    </row>
    <row r="281" spans="6:45" ht="14.5">
      <c r="F281" s="276"/>
      <c r="G281" s="276"/>
      <c r="H281" s="62" t="s">
        <v>221</v>
      </c>
      <c r="I281" s="276"/>
      <c r="J281" s="276"/>
      <c r="K281" s="276"/>
      <c r="L281" s="276"/>
      <c r="M281" s="276"/>
      <c r="N281" s="276"/>
      <c r="O281" s="276"/>
      <c r="P281" s="276"/>
      <c r="Q281" s="326"/>
      <c r="R281" s="326"/>
      <c r="S281" s="326"/>
      <c r="T281" s="326"/>
      <c r="U281" s="326"/>
      <c r="V281" s="326"/>
      <c r="W281" s="326"/>
      <c r="X281" s="326"/>
      <c r="Y281" s="326"/>
      <c r="Z281" s="326"/>
      <c r="AA281" s="326"/>
      <c r="AB281" s="326"/>
      <c r="AC281" s="326"/>
      <c r="AD281" s="326"/>
      <c r="AE281" s="326"/>
      <c r="AF281" s="326"/>
      <c r="AG281" s="326"/>
      <c r="AH281" s="326"/>
      <c r="AI281" s="326"/>
      <c r="AJ281" s="326"/>
      <c r="AK281" s="326"/>
      <c r="AL281" s="326"/>
      <c r="AM281" s="326"/>
      <c r="AN281" s="326"/>
      <c r="AO281" s="326"/>
      <c r="AP281" s="326"/>
      <c r="AQ281" s="326"/>
      <c r="AR281" s="326"/>
      <c r="AS281" s="326"/>
    </row>
    <row r="282" spans="6: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spans="6:45" ht="14.5">
      <c r="F283" s="276"/>
      <c r="G283" s="276"/>
      <c r="H283" s="289" t="s">
        <v>228</v>
      </c>
      <c r="I283" s="276"/>
      <c r="J283" s="276"/>
      <c r="K283" s="276"/>
      <c r="L283" s="276"/>
      <c r="M283" s="276"/>
      <c r="N283" s="276"/>
      <c r="O283" s="276"/>
      <c r="P283" s="276"/>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spans="6:45" ht="14.5">
      <c r="F284" s="290" t="s">
        <v>11</v>
      </c>
      <c r="G284" s="290" t="s">
        <v>188</v>
      </c>
      <c r="H284" s="290" t="s">
        <v>189</v>
      </c>
      <c r="I284" s="217" t="s">
        <v>190</v>
      </c>
      <c r="J284" t="s">
        <v>191</v>
      </c>
      <c r="K284" t="s">
        <v>192</v>
      </c>
      <c r="L284" t="s">
        <v>193</v>
      </c>
      <c r="M284" t="s">
        <v>194</v>
      </c>
      <c r="N284" t="s">
        <v>195</v>
      </c>
      <c r="O284" t="s">
        <v>196</v>
      </c>
      <c r="P284" s="326"/>
      <c r="Q284" s="276"/>
      <c r="R284" s="276"/>
      <c r="S284" s="276"/>
      <c r="T284" s="276"/>
      <c r="U284" s="276"/>
      <c r="V284" s="276"/>
      <c r="W284" s="276"/>
      <c r="X284" s="276"/>
      <c r="Y284" s="276"/>
      <c r="Z284" s="276"/>
      <c r="AA284" s="276"/>
      <c r="AB284" s="276"/>
      <c r="AC284" s="276"/>
      <c r="AD284" s="276"/>
      <c r="AE284" s="276"/>
      <c r="AF284" s="276"/>
      <c r="AG284" s="276"/>
      <c r="AH284" s="276"/>
      <c r="AI284" s="276"/>
      <c r="AJ284" s="276"/>
      <c r="AK284" s="276"/>
      <c r="AL284" s="276"/>
      <c r="AM284" s="276"/>
      <c r="AN284" s="276"/>
      <c r="AO284" s="276"/>
      <c r="AP284" s="276"/>
      <c r="AQ284" s="276"/>
      <c r="AR284" s="276"/>
      <c r="AS284" s="276"/>
    </row>
    <row r="285" spans="6:45" ht="14.5">
      <c r="F285" s="62" t="s">
        <v>230</v>
      </c>
      <c r="G285" s="75" t="s">
        <v>118</v>
      </c>
      <c r="H285" s="276"/>
      <c r="I285" s="63">
        <v>1</v>
      </c>
      <c r="J285" s="63">
        <v>1</v>
      </c>
      <c r="K285" s="63">
        <v>1</v>
      </c>
      <c r="L285" s="63">
        <v>1</v>
      </c>
      <c r="M285" s="63">
        <v>1</v>
      </c>
      <c r="N285" s="63">
        <v>1</v>
      </c>
      <c r="O285" s="63">
        <v>1</v>
      </c>
      <c r="P285" s="63"/>
    </row>
    <row r="286" spans="6:45" ht="14.5">
      <c r="F286" s="276"/>
      <c r="G286" s="62" t="s">
        <v>225</v>
      </c>
      <c r="H286" s="276"/>
      <c r="I286" s="63">
        <v>0.05</v>
      </c>
      <c r="J286" s="63">
        <v>0.05</v>
      </c>
      <c r="K286" s="63">
        <v>0.05</v>
      </c>
      <c r="L286" s="63">
        <v>0.05</v>
      </c>
      <c r="M286" s="63">
        <v>0.05</v>
      </c>
      <c r="N286" s="63">
        <v>0.05</v>
      </c>
      <c r="O286" s="63">
        <v>0.05</v>
      </c>
      <c r="P286" s="63"/>
      <c r="Q286" s="276"/>
      <c r="R286" s="276"/>
      <c r="S286" s="276"/>
      <c r="T286" s="276"/>
      <c r="U286" s="276"/>
      <c r="V286" s="276"/>
      <c r="W286" s="276"/>
      <c r="X286" s="276"/>
      <c r="Y286" s="276"/>
      <c r="Z286" s="276"/>
      <c r="AA286" s="276"/>
      <c r="AB286" s="276"/>
      <c r="AC286" s="276"/>
      <c r="AD286" s="276"/>
      <c r="AE286" s="276"/>
      <c r="AF286" s="276"/>
      <c r="AG286" s="276"/>
      <c r="AH286" s="276"/>
      <c r="AI286" s="276"/>
      <c r="AJ286" s="276"/>
      <c r="AK286" s="276"/>
      <c r="AL286" s="276"/>
      <c r="AM286" s="276"/>
      <c r="AN286" s="276"/>
      <c r="AO286" s="276"/>
      <c r="AP286" s="276"/>
      <c r="AQ286" s="276"/>
      <c r="AR286" s="276"/>
      <c r="AS286" s="276"/>
    </row>
    <row r="287" spans="6:45" ht="14.5">
      <c r="F287" s="276"/>
      <c r="G287" s="276"/>
      <c r="H287" s="62" t="s">
        <v>221</v>
      </c>
      <c r="I287" s="276"/>
      <c r="J287" s="276"/>
      <c r="K287" s="276"/>
      <c r="L287" s="276"/>
      <c r="M287" s="276"/>
      <c r="N287" s="276"/>
      <c r="O287" s="276"/>
      <c r="P287" s="276"/>
      <c r="Q287" s="326"/>
      <c r="R287" s="326"/>
      <c r="S287" s="326"/>
      <c r="T287" s="326"/>
      <c r="U287" s="326"/>
      <c r="V287" s="326"/>
      <c r="W287" s="326"/>
      <c r="X287" s="326"/>
      <c r="Y287" s="326"/>
      <c r="Z287" s="326"/>
      <c r="AA287" s="326"/>
      <c r="AB287" s="326"/>
      <c r="AC287" s="326"/>
      <c r="AD287" s="326"/>
      <c r="AE287" s="326"/>
      <c r="AF287" s="326"/>
      <c r="AG287" s="326"/>
      <c r="AH287" s="326"/>
      <c r="AI287" s="326"/>
      <c r="AJ287" s="326"/>
      <c r="AK287" s="326"/>
      <c r="AL287" s="326"/>
      <c r="AM287" s="326"/>
      <c r="AN287" s="326"/>
      <c r="AO287" s="326"/>
      <c r="AP287" s="326"/>
      <c r="AQ287" s="326"/>
      <c r="AR287" s="326"/>
      <c r="AS287" s="326"/>
    </row>
    <row r="288" spans="6: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spans="6:45" ht="14.5">
      <c r="F289" s="276"/>
      <c r="G289" s="276"/>
      <c r="H289" s="289" t="s">
        <v>229</v>
      </c>
      <c r="I289" s="276"/>
      <c r="J289" s="276"/>
      <c r="K289" s="276"/>
      <c r="L289" s="276"/>
      <c r="M289" s="276"/>
      <c r="N289" s="276"/>
      <c r="O289" s="276"/>
      <c r="P289" s="276"/>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spans="6:45" ht="14.5">
      <c r="F290" s="290" t="s">
        <v>11</v>
      </c>
      <c r="G290" s="290" t="s">
        <v>188</v>
      </c>
      <c r="H290" s="290" t="s">
        <v>189</v>
      </c>
      <c r="I290" s="217" t="s">
        <v>190</v>
      </c>
      <c r="J290" t="s">
        <v>191</v>
      </c>
      <c r="K290" t="s">
        <v>192</v>
      </c>
      <c r="L290" t="s">
        <v>193</v>
      </c>
      <c r="M290" t="s">
        <v>194</v>
      </c>
      <c r="N290" t="s">
        <v>195</v>
      </c>
      <c r="O290" t="s">
        <v>196</v>
      </c>
      <c r="P290" s="326"/>
      <c r="Q290" s="276"/>
      <c r="R290" s="276"/>
      <c r="S290" s="276"/>
      <c r="T290" s="276"/>
      <c r="U290" s="276"/>
      <c r="V290" s="276"/>
      <c r="W290" s="276"/>
      <c r="X290" s="276"/>
      <c r="Y290" s="276"/>
      <c r="Z290" s="276"/>
      <c r="AA290" s="276"/>
      <c r="AB290" s="276"/>
      <c r="AC290" s="276"/>
      <c r="AD290" s="276"/>
      <c r="AE290" s="276"/>
      <c r="AF290" s="276"/>
      <c r="AG290" s="276"/>
      <c r="AH290" s="276"/>
      <c r="AI290" s="276"/>
      <c r="AJ290" s="276"/>
      <c r="AK290" s="276"/>
      <c r="AL290" s="276"/>
      <c r="AM290" s="276"/>
      <c r="AN290" s="276"/>
      <c r="AO290" s="276"/>
      <c r="AP290" s="276"/>
      <c r="AQ290" s="276"/>
      <c r="AR290" s="276"/>
      <c r="AS290" s="276"/>
    </row>
    <row r="291" spans="6:45" ht="14.5">
      <c r="F291" s="62" t="s">
        <v>230</v>
      </c>
      <c r="G291" s="75" t="s">
        <v>118</v>
      </c>
      <c r="H291" s="276"/>
      <c r="I291" s="63">
        <v>1</v>
      </c>
      <c r="J291" s="63">
        <v>1</v>
      </c>
      <c r="K291" s="63">
        <v>1</v>
      </c>
      <c r="L291" s="63">
        <v>1</v>
      </c>
      <c r="M291" s="63">
        <v>1</v>
      </c>
      <c r="N291" s="63">
        <v>1</v>
      </c>
      <c r="O291" s="63">
        <v>1</v>
      </c>
      <c r="P291" s="63"/>
    </row>
    <row r="292" spans="6:45" ht="14.5">
      <c r="F292" s="276"/>
      <c r="G292" s="62" t="s">
        <v>225</v>
      </c>
      <c r="H292" s="276"/>
      <c r="I292" s="63">
        <v>0.35</v>
      </c>
      <c r="J292" s="63">
        <v>0.35</v>
      </c>
      <c r="K292" s="63">
        <v>0.35</v>
      </c>
      <c r="L292" s="63">
        <v>0.35</v>
      </c>
      <c r="M292" s="63">
        <v>0.35</v>
      </c>
      <c r="N292" s="63">
        <v>0.35</v>
      </c>
      <c r="O292" s="63">
        <v>0.35</v>
      </c>
      <c r="P292" s="63"/>
      <c r="Q292" s="276"/>
      <c r="R292" s="276"/>
      <c r="S292" s="276"/>
      <c r="T292" s="276"/>
      <c r="U292" s="276"/>
      <c r="V292" s="276"/>
      <c r="W292" s="276"/>
      <c r="X292" s="276"/>
      <c r="Y292" s="276"/>
      <c r="Z292" s="276"/>
      <c r="AA292" s="276"/>
      <c r="AB292" s="276"/>
      <c r="AC292" s="276"/>
      <c r="AD292" s="276"/>
      <c r="AE292" s="276"/>
      <c r="AF292" s="276"/>
      <c r="AG292" s="276"/>
      <c r="AH292" s="276"/>
      <c r="AI292" s="276"/>
      <c r="AJ292" s="276"/>
      <c r="AK292" s="276"/>
      <c r="AL292" s="276"/>
      <c r="AM292" s="276"/>
      <c r="AN292" s="276"/>
      <c r="AO292" s="276"/>
      <c r="AP292" s="276"/>
      <c r="AQ292" s="276"/>
      <c r="AR292" s="276"/>
      <c r="AS292" s="276"/>
    </row>
    <row r="293" spans="6:45" ht="14.5">
      <c r="F293" s="276"/>
      <c r="G293" s="276"/>
      <c r="H293" s="62" t="s">
        <v>221</v>
      </c>
      <c r="I293" s="276"/>
      <c r="J293" s="276"/>
      <c r="K293" s="276"/>
      <c r="L293" s="276"/>
      <c r="M293" s="276"/>
      <c r="N293" s="276"/>
      <c r="O293" s="276"/>
      <c r="P293" s="276"/>
      <c r="Q293" s="326"/>
      <c r="R293" s="326"/>
      <c r="S293" s="326"/>
      <c r="T293" s="326"/>
      <c r="U293" s="326"/>
      <c r="V293" s="326"/>
      <c r="W293" s="326"/>
      <c r="X293" s="326"/>
      <c r="Y293" s="326"/>
      <c r="Z293" s="326"/>
      <c r="AA293" s="326"/>
      <c r="AB293" s="326"/>
      <c r="AC293" s="326"/>
      <c r="AD293" s="326"/>
      <c r="AE293" s="326"/>
      <c r="AF293" s="326"/>
      <c r="AG293" s="326"/>
      <c r="AH293" s="326"/>
      <c r="AI293" s="326"/>
      <c r="AJ293" s="326"/>
      <c r="AK293" s="326"/>
      <c r="AL293" s="326"/>
      <c r="AM293" s="326"/>
      <c r="AN293" s="326"/>
      <c r="AO293" s="326"/>
      <c r="AP293" s="326"/>
      <c r="AQ293" s="326"/>
      <c r="AR293" s="326"/>
      <c r="AS293" s="326"/>
    </row>
    <row r="294" spans="6: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6: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spans="6:45" ht="14.5">
      <c r="Q296" s="276"/>
      <c r="R296" s="276"/>
      <c r="S296" s="276"/>
      <c r="T296" s="276"/>
      <c r="U296" s="276"/>
      <c r="V296" s="276"/>
      <c r="W296" s="276"/>
      <c r="X296" s="276"/>
      <c r="Y296" s="276"/>
      <c r="Z296" s="276"/>
      <c r="AA296" s="276"/>
      <c r="AB296" s="276"/>
      <c r="AC296" s="276"/>
      <c r="AD296" s="276"/>
      <c r="AE296" s="276"/>
      <c r="AF296" s="276"/>
      <c r="AG296" s="276"/>
      <c r="AH296" s="276"/>
      <c r="AI296" s="276"/>
      <c r="AJ296" s="276"/>
      <c r="AK296" s="276"/>
      <c r="AL296" s="276"/>
      <c r="AM296" s="276"/>
      <c r="AN296" s="276"/>
      <c r="AO296" s="276"/>
      <c r="AP296" s="276"/>
      <c r="AQ296" s="276"/>
      <c r="AR296" s="276"/>
      <c r="AS296" s="27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8"/>
  <sheetViews>
    <sheetView topLeftCell="A38" zoomScale="55" zoomScaleNormal="55" workbookViewId="0">
      <selection activeCell="M51" sqref="M51"/>
    </sheetView>
  </sheetViews>
  <sheetFormatPr defaultColWidth="8.7265625" defaultRowHeight="12.5"/>
  <cols>
    <col min="1" max="5" width="9"/>
    <col min="6" max="6" width="39.1796875" customWidth="1"/>
    <col min="7" max="7" width="11.1796875" customWidth="1"/>
    <col min="8" max="9" width="15" customWidth="1"/>
    <col min="10" max="15" width="9"/>
  </cols>
  <sheetData>
    <row r="1" spans="1:18" ht="14.5">
      <c r="B1" s="253"/>
      <c r="C1" s="253"/>
      <c r="D1" s="253"/>
      <c r="E1" s="63" t="s">
        <v>232</v>
      </c>
      <c r="F1" s="44"/>
      <c r="G1" s="253"/>
      <c r="H1" s="253"/>
      <c r="I1" s="253"/>
      <c r="J1" s="253"/>
      <c r="K1" s="253"/>
      <c r="L1" s="253"/>
      <c r="M1" s="253"/>
      <c r="N1" s="253"/>
      <c r="O1" s="253"/>
    </row>
    <row r="2" spans="1:18" ht="14.5">
      <c r="A2" s="254"/>
      <c r="B2" s="255"/>
      <c r="C2" s="255"/>
      <c r="D2" s="255"/>
      <c r="E2" s="255"/>
      <c r="F2" s="255"/>
      <c r="G2" s="255"/>
      <c r="H2" s="256" t="s">
        <v>209</v>
      </c>
      <c r="I2" s="255"/>
      <c r="J2" s="255"/>
      <c r="K2" s="255"/>
      <c r="L2" s="255"/>
      <c r="M2" s="255"/>
      <c r="N2" s="255"/>
      <c r="O2" s="255"/>
      <c r="R2" t="s">
        <v>233</v>
      </c>
    </row>
    <row r="3" spans="1:18" ht="14.5">
      <c r="B3" s="63" t="s">
        <v>234</v>
      </c>
      <c r="C3" s="253"/>
      <c r="D3" s="253"/>
      <c r="E3" s="253"/>
      <c r="F3" s="63" t="s">
        <v>11</v>
      </c>
      <c r="G3" s="63" t="s">
        <v>188</v>
      </c>
      <c r="H3" s="63" t="s">
        <v>235</v>
      </c>
      <c r="I3" s="263" t="s">
        <v>190</v>
      </c>
      <c r="J3" s="263" t="s">
        <v>191</v>
      </c>
      <c r="K3" s="263" t="s">
        <v>192</v>
      </c>
      <c r="L3" s="263" t="s">
        <v>193</v>
      </c>
      <c r="M3" s="263" t="s">
        <v>194</v>
      </c>
      <c r="N3" s="263" t="s">
        <v>195</v>
      </c>
      <c r="O3" s="263" t="s">
        <v>196</v>
      </c>
    </row>
    <row r="4" spans="1:18" ht="14.5">
      <c r="B4" s="253"/>
      <c r="C4" s="253"/>
      <c r="D4" s="253"/>
      <c r="E4" s="253"/>
      <c r="F4" t="s">
        <v>184</v>
      </c>
      <c r="G4" t="s">
        <v>202</v>
      </c>
      <c r="H4" t="s">
        <v>80</v>
      </c>
      <c r="I4">
        <v>0.83</v>
      </c>
      <c r="J4">
        <v>0.83</v>
      </c>
      <c r="K4">
        <v>0.83</v>
      </c>
      <c r="L4">
        <v>0.83</v>
      </c>
      <c r="M4">
        <v>0.83</v>
      </c>
      <c r="N4">
        <v>0.83</v>
      </c>
      <c r="O4">
        <v>0.83</v>
      </c>
    </row>
    <row r="5" spans="1:18" ht="14.5">
      <c r="F5" t="s">
        <v>185</v>
      </c>
      <c r="G5" s="257" t="s">
        <v>197</v>
      </c>
      <c r="H5" t="s">
        <v>80</v>
      </c>
      <c r="I5">
        <v>0.79500000000000004</v>
      </c>
      <c r="J5">
        <v>0.79500000000000004</v>
      </c>
      <c r="K5">
        <v>0.79500000000000004</v>
      </c>
      <c r="L5">
        <v>0.79500000000000004</v>
      </c>
      <c r="M5">
        <v>0.79500000000000004</v>
      </c>
      <c r="N5">
        <v>0.79500000000000004</v>
      </c>
      <c r="O5">
        <v>0.79500000000000004</v>
      </c>
    </row>
    <row r="6" spans="1:18">
      <c r="F6" t="s">
        <v>186</v>
      </c>
      <c r="G6" t="s">
        <v>204</v>
      </c>
      <c r="H6" t="s">
        <v>80</v>
      </c>
      <c r="I6">
        <v>0.78500000000000003</v>
      </c>
      <c r="J6">
        <v>0.78500000000000003</v>
      </c>
      <c r="K6">
        <v>0.78500000000000003</v>
      </c>
      <c r="L6">
        <v>0.78500000000000003</v>
      </c>
      <c r="M6">
        <v>0.78500000000000003</v>
      </c>
      <c r="N6">
        <v>0.78500000000000003</v>
      </c>
      <c r="O6">
        <v>0.78500000000000003</v>
      </c>
    </row>
    <row r="10" spans="1:18">
      <c r="H10" s="36"/>
    </row>
    <row r="12" spans="1:18" ht="14.5">
      <c r="A12" s="254"/>
      <c r="B12" s="255"/>
      <c r="C12" s="255"/>
      <c r="D12" s="255"/>
      <c r="E12" s="255"/>
      <c r="F12" s="255"/>
      <c r="G12" s="255"/>
      <c r="H12" s="256" t="s">
        <v>207</v>
      </c>
      <c r="I12" s="255"/>
      <c r="J12" s="255"/>
      <c r="K12" s="255"/>
      <c r="L12" s="255"/>
      <c r="M12" s="255"/>
      <c r="N12" s="255"/>
      <c r="O12" s="255"/>
    </row>
    <row r="13" spans="1:18" ht="14.5">
      <c r="B13" s="253"/>
      <c r="C13" s="253"/>
      <c r="D13" s="253"/>
      <c r="E13" s="253"/>
      <c r="F13" s="63" t="s">
        <v>11</v>
      </c>
      <c r="G13" s="63" t="s">
        <v>188</v>
      </c>
      <c r="H13" s="63" t="s">
        <v>235</v>
      </c>
      <c r="I13" s="263" t="s">
        <v>190</v>
      </c>
      <c r="J13" s="263" t="s">
        <v>191</v>
      </c>
      <c r="K13" s="263" t="s">
        <v>192</v>
      </c>
      <c r="L13" s="263" t="s">
        <v>193</v>
      </c>
      <c r="M13" s="263" t="s">
        <v>194</v>
      </c>
      <c r="N13" s="263" t="s">
        <v>195</v>
      </c>
      <c r="O13" s="263" t="s">
        <v>196</v>
      </c>
    </row>
    <row r="14" spans="1:18" ht="13">
      <c r="F14" t="s">
        <v>184</v>
      </c>
      <c r="G14" t="s">
        <v>202</v>
      </c>
      <c r="H14" t="s">
        <v>80</v>
      </c>
      <c r="I14" s="264">
        <v>1</v>
      </c>
      <c r="J14" s="264">
        <v>1</v>
      </c>
      <c r="K14" s="264">
        <v>1</v>
      </c>
      <c r="L14" s="264">
        <v>1</v>
      </c>
      <c r="M14" s="264">
        <v>1</v>
      </c>
      <c r="N14" s="264">
        <v>1</v>
      </c>
      <c r="O14" s="264">
        <v>1</v>
      </c>
    </row>
    <row r="15" spans="1:18" ht="14.5">
      <c r="F15" t="s">
        <v>185</v>
      </c>
      <c r="G15" s="257" t="s">
        <v>197</v>
      </c>
      <c r="H15" t="s">
        <v>80</v>
      </c>
      <c r="I15" s="253">
        <v>1</v>
      </c>
      <c r="J15" s="253">
        <v>1</v>
      </c>
      <c r="K15" s="253">
        <v>1</v>
      </c>
      <c r="L15" s="253">
        <v>1</v>
      </c>
      <c r="M15" s="253">
        <v>1</v>
      </c>
      <c r="N15" s="253">
        <v>1</v>
      </c>
      <c r="O15" s="253">
        <v>1</v>
      </c>
    </row>
    <row r="16" spans="1:18" ht="13">
      <c r="F16" t="s">
        <v>186</v>
      </c>
      <c r="G16" t="s">
        <v>204</v>
      </c>
      <c r="H16" t="s">
        <v>80</v>
      </c>
      <c r="I16" s="264">
        <v>1</v>
      </c>
      <c r="J16" s="264">
        <v>1</v>
      </c>
      <c r="K16" s="264">
        <v>1</v>
      </c>
      <c r="L16" s="264">
        <v>1</v>
      </c>
      <c r="M16" s="264">
        <v>1</v>
      </c>
      <c r="N16" s="264">
        <v>1</v>
      </c>
      <c r="O16" s="264">
        <v>1</v>
      </c>
    </row>
    <row r="19" spans="1:15" ht="14.5">
      <c r="A19" s="78"/>
      <c r="B19" s="78"/>
      <c r="C19" s="78"/>
      <c r="D19" s="78"/>
      <c r="E19" s="78"/>
      <c r="F19" s="253"/>
      <c r="G19" s="253"/>
      <c r="H19" s="44"/>
      <c r="I19" s="253"/>
      <c r="J19" s="253"/>
      <c r="K19" s="253"/>
      <c r="L19" s="253"/>
      <c r="M19" s="253"/>
      <c r="N19" s="253"/>
      <c r="O19" s="253"/>
    </row>
    <row r="20" spans="1:15" ht="14.5">
      <c r="A20" s="78"/>
      <c r="B20" s="78"/>
      <c r="C20" s="78"/>
      <c r="D20" s="78"/>
      <c r="E20" s="78"/>
      <c r="F20" s="44"/>
      <c r="G20" s="44"/>
      <c r="H20" s="44"/>
      <c r="I20" s="265"/>
      <c r="J20" s="265"/>
      <c r="K20" s="265"/>
      <c r="L20" s="265"/>
      <c r="M20" s="265"/>
      <c r="N20" s="265"/>
      <c r="O20" s="265"/>
    </row>
    <row r="21" spans="1:15" ht="14.5">
      <c r="A21" s="254"/>
      <c r="B21" s="254"/>
      <c r="C21" s="254"/>
      <c r="D21" s="254"/>
      <c r="E21" s="254"/>
      <c r="F21" s="255"/>
      <c r="G21" s="255"/>
      <c r="H21" s="256" t="s">
        <v>236</v>
      </c>
      <c r="I21" s="255"/>
      <c r="J21" s="255"/>
      <c r="K21" s="255"/>
      <c r="L21" s="255"/>
      <c r="M21" s="255"/>
      <c r="N21" s="255"/>
      <c r="O21" s="255"/>
    </row>
    <row r="22" spans="1:15" ht="14.5">
      <c r="F22" s="63" t="s">
        <v>11</v>
      </c>
      <c r="G22" s="63" t="s">
        <v>188</v>
      </c>
      <c r="H22" s="63" t="s">
        <v>235</v>
      </c>
      <c r="I22" s="263" t="s">
        <v>190</v>
      </c>
      <c r="J22" s="263" t="s">
        <v>191</v>
      </c>
      <c r="K22" s="263" t="s">
        <v>192</v>
      </c>
      <c r="L22" s="263" t="s">
        <v>193</v>
      </c>
      <c r="M22" s="263" t="s">
        <v>194</v>
      </c>
      <c r="N22" s="263" t="s">
        <v>195</v>
      </c>
      <c r="O22" s="263" t="s">
        <v>196</v>
      </c>
    </row>
    <row r="23" spans="1:15" ht="14.5">
      <c r="F23" t="s">
        <v>184</v>
      </c>
      <c r="G23" s="253"/>
      <c r="H23" s="253"/>
      <c r="I23" s="63">
        <v>30</v>
      </c>
      <c r="J23" s="63">
        <v>30</v>
      </c>
      <c r="K23" s="63">
        <v>30</v>
      </c>
      <c r="L23" s="63">
        <v>30</v>
      </c>
      <c r="M23" s="63">
        <v>30</v>
      </c>
      <c r="N23" s="63">
        <v>30</v>
      </c>
      <c r="O23" s="63">
        <v>30</v>
      </c>
    </row>
    <row r="24" spans="1:15">
      <c r="F24" t="s">
        <v>185</v>
      </c>
      <c r="I24">
        <v>30</v>
      </c>
      <c r="J24">
        <v>30</v>
      </c>
      <c r="K24">
        <v>30</v>
      </c>
      <c r="L24">
        <v>30</v>
      </c>
      <c r="M24">
        <v>30</v>
      </c>
      <c r="N24">
        <v>30</v>
      </c>
      <c r="O24">
        <v>30</v>
      </c>
    </row>
    <row r="25" spans="1:15">
      <c r="F25" t="s">
        <v>186</v>
      </c>
      <c r="I25" s="63">
        <v>30</v>
      </c>
      <c r="J25" s="63">
        <v>30</v>
      </c>
      <c r="K25" s="63">
        <v>30</v>
      </c>
      <c r="L25" s="63">
        <v>30</v>
      </c>
      <c r="M25" s="63">
        <v>30</v>
      </c>
      <c r="N25" s="63">
        <v>30</v>
      </c>
      <c r="O25" s="63">
        <v>30</v>
      </c>
    </row>
    <row r="31" spans="1:15" ht="14.5">
      <c r="C31" s="253"/>
      <c r="D31" s="253"/>
      <c r="E31" s="253"/>
      <c r="F31" s="63"/>
      <c r="G31" s="253"/>
      <c r="H31" s="253"/>
      <c r="I31" s="253"/>
      <c r="J31" s="253"/>
      <c r="K31" s="253"/>
      <c r="L31" s="253"/>
      <c r="M31" s="253"/>
      <c r="N31" s="253"/>
      <c r="O31" s="253"/>
    </row>
    <row r="32" spans="1:15" ht="14.5">
      <c r="A32" s="78"/>
      <c r="B32" s="78"/>
      <c r="C32" s="253"/>
      <c r="D32" s="253"/>
      <c r="E32" s="253"/>
      <c r="F32" s="255"/>
      <c r="G32" s="255"/>
      <c r="H32" s="256" t="s">
        <v>208</v>
      </c>
      <c r="I32" s="255"/>
      <c r="J32" s="255"/>
      <c r="K32" s="255"/>
      <c r="L32" s="255"/>
      <c r="M32" s="255"/>
      <c r="N32" s="255"/>
      <c r="O32" s="255"/>
    </row>
    <row r="33" spans="1:15" ht="14.5">
      <c r="A33" s="78"/>
      <c r="B33" s="78"/>
      <c r="C33" s="253"/>
      <c r="D33" s="253"/>
      <c r="E33" s="253"/>
      <c r="F33" s="63" t="s">
        <v>11</v>
      </c>
      <c r="G33" s="63" t="s">
        <v>188</v>
      </c>
      <c r="H33" s="63" t="s">
        <v>235</v>
      </c>
      <c r="I33" s="263" t="s">
        <v>190</v>
      </c>
      <c r="J33" s="263" t="s">
        <v>191</v>
      </c>
      <c r="K33" s="263" t="s">
        <v>192</v>
      </c>
      <c r="L33" s="263" t="s">
        <v>193</v>
      </c>
      <c r="M33" s="263" t="s">
        <v>194</v>
      </c>
      <c r="N33" s="263" t="s">
        <v>195</v>
      </c>
      <c r="O33" s="263" t="s">
        <v>196</v>
      </c>
    </row>
    <row r="34" spans="1:15" ht="14.5">
      <c r="A34" s="78"/>
      <c r="B34" s="78"/>
      <c r="C34" s="44"/>
      <c r="D34" s="253"/>
      <c r="E34" s="253"/>
      <c r="F34" t="s">
        <v>184</v>
      </c>
      <c r="G34" s="253"/>
      <c r="H34" s="253"/>
      <c r="I34" s="63">
        <v>0.90500000000000003</v>
      </c>
      <c r="J34" s="63">
        <v>0.90500000000000003</v>
      </c>
      <c r="K34" s="63">
        <v>0.90500000000000003</v>
      </c>
      <c r="L34" s="63">
        <v>0.90500000000000003</v>
      </c>
      <c r="M34" s="63">
        <v>0.90500000000000003</v>
      </c>
      <c r="N34" s="63">
        <v>0.90500000000000003</v>
      </c>
      <c r="O34" s="63">
        <v>0.90500000000000003</v>
      </c>
    </row>
    <row r="35" spans="1:15" ht="14.5">
      <c r="A35" s="78"/>
      <c r="B35" s="78"/>
      <c r="C35" s="44"/>
      <c r="D35" s="253"/>
      <c r="E35" s="253"/>
      <c r="F35" t="s">
        <v>185</v>
      </c>
      <c r="I35">
        <v>0.90500000000000003</v>
      </c>
      <c r="J35">
        <v>0.90500000000000003</v>
      </c>
      <c r="K35">
        <v>0.90500000000000003</v>
      </c>
      <c r="L35">
        <v>0.90500000000000003</v>
      </c>
      <c r="M35">
        <v>0.90500000000000003</v>
      </c>
      <c r="N35">
        <v>0.90500000000000003</v>
      </c>
      <c r="O35">
        <v>0.90500000000000003</v>
      </c>
    </row>
    <row r="36" spans="1:15" ht="14.5">
      <c r="A36" s="78"/>
      <c r="B36" s="78"/>
      <c r="C36" s="44"/>
      <c r="D36" s="253"/>
      <c r="E36" s="253"/>
      <c r="F36" t="s">
        <v>186</v>
      </c>
      <c r="I36" s="63">
        <v>0.90500000000000003</v>
      </c>
      <c r="J36" s="63">
        <v>0.90500000000000003</v>
      </c>
      <c r="K36" s="63">
        <v>0.90500000000000003</v>
      </c>
      <c r="L36" s="63">
        <v>0.90500000000000003</v>
      </c>
      <c r="M36" s="63">
        <v>0.90500000000000003</v>
      </c>
      <c r="N36" s="63">
        <v>0.90500000000000003</v>
      </c>
      <c r="O36" s="63">
        <v>0.90500000000000003</v>
      </c>
    </row>
    <row r="37" spans="1:15" ht="14.5">
      <c r="A37" s="78"/>
      <c r="B37" s="78"/>
      <c r="C37" s="44"/>
      <c r="D37" s="253"/>
      <c r="E37" s="253"/>
      <c r="F37" s="253"/>
      <c r="G37" s="44"/>
      <c r="H37" s="253"/>
      <c r="I37" s="253"/>
      <c r="J37" s="266"/>
      <c r="K37" s="266"/>
      <c r="L37" s="266"/>
      <c r="M37" s="266"/>
      <c r="N37" s="266"/>
      <c r="O37" s="266"/>
    </row>
    <row r="38" spans="1:15" ht="14.5">
      <c r="A38" s="78"/>
      <c r="B38" s="78"/>
      <c r="C38" s="44"/>
      <c r="D38" s="253"/>
      <c r="E38" s="253"/>
      <c r="F38" s="253"/>
      <c r="G38" s="44"/>
      <c r="H38" s="253"/>
      <c r="I38" s="253"/>
      <c r="J38" s="267"/>
      <c r="K38" s="267"/>
      <c r="L38" s="267"/>
      <c r="M38" s="267"/>
      <c r="N38" s="267"/>
      <c r="O38" s="267"/>
    </row>
    <row r="39" spans="1:15" ht="14.5">
      <c r="A39" s="78"/>
      <c r="B39" s="78"/>
      <c r="C39" s="44"/>
      <c r="D39" s="258"/>
      <c r="E39" s="258"/>
      <c r="F39" s="258"/>
      <c r="G39" s="259"/>
      <c r="H39" s="258"/>
      <c r="I39" s="258"/>
      <c r="J39" s="268"/>
      <c r="K39" s="268"/>
      <c r="L39" s="268"/>
      <c r="M39" s="268"/>
      <c r="N39" s="268"/>
      <c r="O39" s="268"/>
    </row>
    <row r="40" spans="1:15">
      <c r="A40" s="78"/>
      <c r="B40" s="78"/>
      <c r="C40" s="78"/>
      <c r="D40" s="78"/>
      <c r="E40" s="78"/>
      <c r="F40" s="78"/>
      <c r="G40" s="78"/>
      <c r="H40" s="78"/>
      <c r="I40" s="78"/>
      <c r="J40" s="78"/>
      <c r="K40" s="78"/>
      <c r="L40" s="78"/>
      <c r="M40" s="78"/>
      <c r="N40" s="78"/>
      <c r="O40" s="78"/>
    </row>
    <row r="41" spans="1:15">
      <c r="A41" s="78"/>
      <c r="B41" s="78"/>
      <c r="C41" s="78"/>
      <c r="D41" s="78"/>
      <c r="E41" s="78"/>
      <c r="F41" s="78"/>
      <c r="G41" s="78"/>
      <c r="H41" s="78"/>
      <c r="I41" s="78"/>
      <c r="J41" s="78"/>
      <c r="K41" s="78"/>
      <c r="L41" s="78"/>
      <c r="M41" s="78"/>
      <c r="N41" s="78"/>
      <c r="O41" s="78"/>
    </row>
    <row r="42" spans="1:15" ht="14.5">
      <c r="A42" s="78"/>
      <c r="B42" s="78"/>
      <c r="C42" s="253"/>
      <c r="D42" s="253"/>
      <c r="E42" s="253"/>
      <c r="F42" s="260"/>
      <c r="G42" s="260"/>
      <c r="H42" s="261" t="s">
        <v>218</v>
      </c>
      <c r="I42" s="81"/>
      <c r="J42" s="260"/>
      <c r="K42" s="260"/>
      <c r="L42" s="260"/>
      <c r="M42" s="260"/>
      <c r="N42" s="260"/>
      <c r="O42" s="260"/>
    </row>
    <row r="43" spans="1:15" ht="14.5">
      <c r="A43" s="78"/>
      <c r="B43" s="78"/>
      <c r="C43" s="253"/>
      <c r="D43" s="253"/>
      <c r="E43" s="253"/>
      <c r="F43" s="49" t="s">
        <v>11</v>
      </c>
      <c r="G43" s="49" t="s">
        <v>188</v>
      </c>
      <c r="H43" s="49" t="s">
        <v>235</v>
      </c>
      <c r="I43" s="269" t="s">
        <v>190</v>
      </c>
      <c r="J43" s="269" t="s">
        <v>191</v>
      </c>
      <c r="K43" s="269" t="s">
        <v>192</v>
      </c>
      <c r="L43" s="269" t="s">
        <v>193</v>
      </c>
      <c r="M43" s="269" t="s">
        <v>194</v>
      </c>
      <c r="N43" s="269" t="s">
        <v>195</v>
      </c>
      <c r="O43" s="269" t="s">
        <v>196</v>
      </c>
    </row>
    <row r="44" spans="1:15" ht="14.5">
      <c r="A44" s="78"/>
      <c r="B44" s="253"/>
      <c r="C44" s="253"/>
      <c r="D44" s="253"/>
      <c r="E44" s="253"/>
      <c r="F44" s="152" t="s">
        <v>184</v>
      </c>
      <c r="G44" s="260"/>
      <c r="H44" s="260"/>
      <c r="I44" s="49">
        <f t="shared" ref="I44:M44" si="0">(112+95)/2</f>
        <v>103.5</v>
      </c>
      <c r="J44" s="49">
        <f t="shared" ref="J44:N44" si="1">I44</f>
        <v>103.5</v>
      </c>
      <c r="K44" s="49">
        <f t="shared" si="0"/>
        <v>103.5</v>
      </c>
      <c r="L44" s="49">
        <f t="shared" si="1"/>
        <v>103.5</v>
      </c>
      <c r="M44" s="49">
        <f t="shared" si="0"/>
        <v>103.5</v>
      </c>
      <c r="N44" s="49">
        <f t="shared" si="1"/>
        <v>103.5</v>
      </c>
      <c r="O44" s="49">
        <f>(112+95)/2</f>
        <v>103.5</v>
      </c>
    </row>
    <row r="45" spans="1:15" ht="14.5">
      <c r="A45" s="78"/>
      <c r="B45" s="253"/>
      <c r="C45" s="253"/>
      <c r="D45" s="253"/>
      <c r="E45" s="253"/>
      <c r="F45" s="152" t="s">
        <v>185</v>
      </c>
      <c r="G45" s="152"/>
      <c r="H45" s="152"/>
      <c r="I45" s="152">
        <f t="shared" ref="I45:O45" si="2">I44</f>
        <v>103.5</v>
      </c>
      <c r="J45" s="152">
        <f t="shared" si="2"/>
        <v>103.5</v>
      </c>
      <c r="K45" s="152">
        <f t="shared" si="2"/>
        <v>103.5</v>
      </c>
      <c r="L45" s="152">
        <f t="shared" si="2"/>
        <v>103.5</v>
      </c>
      <c r="M45" s="152">
        <f t="shared" si="2"/>
        <v>103.5</v>
      </c>
      <c r="N45" s="152">
        <f t="shared" si="2"/>
        <v>103.5</v>
      </c>
      <c r="O45" s="152">
        <f t="shared" si="2"/>
        <v>103.5</v>
      </c>
    </row>
    <row r="46" spans="1:15" ht="14.5">
      <c r="A46" s="78"/>
      <c r="B46" s="253"/>
      <c r="C46" s="253"/>
      <c r="D46" s="253"/>
      <c r="E46" s="253"/>
      <c r="F46" s="152" t="s">
        <v>186</v>
      </c>
      <c r="G46" s="152"/>
      <c r="H46" s="152"/>
      <c r="I46" s="152">
        <f t="shared" ref="I46:O46" si="3">I45</f>
        <v>103.5</v>
      </c>
      <c r="J46" s="152">
        <f t="shared" si="3"/>
        <v>103.5</v>
      </c>
      <c r="K46" s="152">
        <f t="shared" si="3"/>
        <v>103.5</v>
      </c>
      <c r="L46" s="152">
        <f t="shared" si="3"/>
        <v>103.5</v>
      </c>
      <c r="M46" s="152">
        <f t="shared" si="3"/>
        <v>103.5</v>
      </c>
      <c r="N46" s="152">
        <f t="shared" si="3"/>
        <v>103.5</v>
      </c>
      <c r="O46" s="152">
        <f t="shared" si="3"/>
        <v>103.5</v>
      </c>
    </row>
    <row r="47" spans="1:15" ht="14.5">
      <c r="A47" s="78"/>
      <c r="B47" s="253"/>
      <c r="C47" s="253"/>
      <c r="D47" s="253"/>
      <c r="E47" s="253"/>
      <c r="F47" s="253"/>
      <c r="G47" s="44"/>
      <c r="H47" s="44"/>
      <c r="I47" s="44"/>
      <c r="J47" s="253"/>
      <c r="K47" s="253"/>
      <c r="L47" s="253"/>
      <c r="M47" s="253"/>
      <c r="N47" s="253"/>
      <c r="O47" s="253"/>
    </row>
    <row r="48" spans="1:15" ht="14.5">
      <c r="A48" s="78"/>
      <c r="B48" s="253"/>
      <c r="C48" s="253"/>
      <c r="D48" s="253"/>
      <c r="E48" s="253"/>
      <c r="F48" s="253"/>
      <c r="G48" s="44"/>
      <c r="H48" s="262"/>
      <c r="I48" s="44"/>
      <c r="J48" s="253"/>
      <c r="K48" s="253"/>
      <c r="L48" s="253"/>
      <c r="M48" s="253"/>
      <c r="N48" s="253"/>
      <c r="O48" s="253"/>
    </row>
    <row r="49" spans="1:15" ht="14.5">
      <c r="A49" s="78"/>
      <c r="B49" s="253"/>
      <c r="C49" s="253"/>
      <c r="D49" s="253"/>
      <c r="E49" s="253"/>
      <c r="F49" s="253"/>
      <c r="G49" s="44"/>
      <c r="H49" s="44"/>
      <c r="I49" s="44"/>
      <c r="J49" s="44"/>
      <c r="K49" s="44"/>
      <c r="L49" s="44"/>
      <c r="M49" s="44"/>
      <c r="N49" s="44"/>
      <c r="O49" s="44"/>
    </row>
    <row r="50" spans="1:15" ht="14.5">
      <c r="A50" s="78"/>
      <c r="B50" s="253"/>
      <c r="C50" s="253"/>
      <c r="D50" s="253"/>
      <c r="E50" s="253"/>
      <c r="F50" s="253"/>
      <c r="G50" s="44"/>
      <c r="H50" s="44"/>
      <c r="I50" s="44"/>
      <c r="J50" s="253"/>
      <c r="K50" s="253"/>
      <c r="L50" s="253"/>
      <c r="M50" s="253"/>
      <c r="N50" s="253"/>
      <c r="O50" s="253"/>
    </row>
    <row r="51" spans="1:15" ht="14.5">
      <c r="A51" s="78"/>
      <c r="B51" s="253"/>
      <c r="C51" s="253"/>
      <c r="D51" s="253"/>
      <c r="E51" s="253"/>
      <c r="F51" s="253"/>
      <c r="G51" s="253"/>
      <c r="H51" s="253"/>
      <c r="I51" s="44"/>
      <c r="J51" s="253"/>
      <c r="K51" s="253"/>
      <c r="L51" s="253"/>
      <c r="M51" s="253"/>
      <c r="N51" s="253"/>
      <c r="O51" s="253"/>
    </row>
    <row r="52" spans="1:15" ht="14.5">
      <c r="A52" s="78"/>
      <c r="B52" s="253"/>
      <c r="C52" s="253"/>
      <c r="D52" s="253"/>
      <c r="E52" s="253"/>
      <c r="F52" s="253"/>
      <c r="G52" s="44"/>
      <c r="H52" s="44"/>
      <c r="I52" s="253"/>
      <c r="J52" s="253"/>
      <c r="K52" s="253"/>
      <c r="L52" s="253"/>
      <c r="M52" s="253"/>
      <c r="N52" s="253"/>
      <c r="O52" s="253"/>
    </row>
    <row r="53" spans="1:15" ht="14.5">
      <c r="A53" s="78"/>
      <c r="B53" s="42"/>
      <c r="C53" s="44"/>
      <c r="D53" s="44"/>
      <c r="E53" s="44"/>
      <c r="F53" s="44"/>
      <c r="G53" s="253"/>
      <c r="H53" s="253"/>
      <c r="I53" s="44"/>
      <c r="J53" s="253"/>
      <c r="K53" s="253"/>
      <c r="L53" s="253"/>
      <c r="M53" s="253"/>
      <c r="N53" s="253"/>
      <c r="O53" s="253"/>
    </row>
    <row r="54" spans="1:15" ht="14.5">
      <c r="A54" s="78"/>
      <c r="B54" s="42"/>
      <c r="C54" s="44"/>
      <c r="D54" s="44"/>
      <c r="E54" s="44"/>
      <c r="F54" s="44"/>
      <c r="G54" s="44"/>
      <c r="H54" s="253"/>
      <c r="I54" s="253"/>
      <c r="J54" s="253"/>
      <c r="K54" s="253"/>
      <c r="L54" s="253"/>
      <c r="M54" s="253"/>
      <c r="N54" s="253"/>
      <c r="O54" s="253"/>
    </row>
    <row r="55" spans="1:15" ht="14.5">
      <c r="A55" s="78"/>
      <c r="B55" s="42"/>
      <c r="C55" s="44"/>
      <c r="D55" s="44"/>
      <c r="E55" s="44"/>
      <c r="F55" s="44"/>
      <c r="G55" s="44"/>
      <c r="H55" s="253"/>
      <c r="I55" s="253"/>
      <c r="J55" s="253"/>
      <c r="K55" s="253"/>
      <c r="L55" s="253"/>
      <c r="M55" s="253"/>
      <c r="N55" s="253"/>
      <c r="O55" s="253"/>
    </row>
    <row r="56" spans="1:15" ht="14.5">
      <c r="A56" s="78"/>
      <c r="B56" s="42"/>
      <c r="C56" s="44"/>
      <c r="D56" s="44"/>
      <c r="E56" s="44"/>
      <c r="F56" s="44"/>
      <c r="G56" s="253"/>
      <c r="H56" s="253"/>
      <c r="I56" s="44"/>
      <c r="J56" s="253"/>
      <c r="K56" s="253"/>
      <c r="L56" s="253"/>
      <c r="M56" s="253"/>
      <c r="N56" s="253"/>
      <c r="O56" s="253"/>
    </row>
    <row r="57" spans="1:15" ht="14.5">
      <c r="A57" s="78"/>
      <c r="B57" s="42"/>
      <c r="C57" s="44"/>
      <c r="D57" s="44"/>
      <c r="E57" s="44"/>
      <c r="F57" s="44"/>
      <c r="G57" s="44"/>
      <c r="H57" s="44"/>
      <c r="I57" s="44"/>
      <c r="J57" s="265"/>
      <c r="K57" s="265"/>
      <c r="L57" s="265"/>
      <c r="M57" s="265"/>
      <c r="N57" s="265"/>
      <c r="O57" s="265"/>
    </row>
    <row r="58" spans="1:15" ht="14.5">
      <c r="A58" s="78"/>
      <c r="B58" s="78"/>
      <c r="C58" s="78"/>
      <c r="D58" s="78"/>
      <c r="E58" s="78"/>
      <c r="F58" s="78"/>
      <c r="G58" s="44"/>
      <c r="H58" s="253"/>
      <c r="I58" s="253"/>
      <c r="J58" s="44"/>
      <c r="K58" s="44"/>
      <c r="L58" s="44"/>
      <c r="M58" s="44"/>
      <c r="N58" s="44"/>
      <c r="O58" s="44"/>
    </row>
    <row r="59" spans="1:15" ht="14.5">
      <c r="A59" s="78"/>
      <c r="B59" s="42"/>
      <c r="C59" s="44"/>
      <c r="D59" s="44"/>
      <c r="E59" s="44"/>
      <c r="F59" s="44"/>
      <c r="G59" s="44"/>
      <c r="H59" s="253"/>
      <c r="I59" s="253"/>
      <c r="J59" s="44"/>
      <c r="K59" s="44"/>
      <c r="L59" s="44"/>
      <c r="M59" s="44"/>
      <c r="N59" s="44"/>
      <c r="O59" s="44"/>
    </row>
    <row r="60" spans="1:15" ht="14.5">
      <c r="A60" s="78"/>
      <c r="B60" s="42"/>
      <c r="C60" s="44"/>
      <c r="D60" s="44"/>
      <c r="E60" s="44"/>
      <c r="F60" s="44"/>
      <c r="G60" s="44"/>
      <c r="H60" s="253"/>
      <c r="I60" s="253"/>
      <c r="J60" s="44"/>
      <c r="K60" s="44"/>
      <c r="L60" s="44"/>
      <c r="M60" s="44"/>
      <c r="N60" s="44"/>
      <c r="O60" s="44"/>
    </row>
    <row r="61" spans="1:15" ht="14.5">
      <c r="A61" s="78"/>
      <c r="B61" s="42"/>
      <c r="C61" s="44"/>
      <c r="D61" s="44"/>
      <c r="E61" s="44"/>
      <c r="F61" s="44"/>
      <c r="G61" s="44"/>
      <c r="H61" s="253"/>
      <c r="I61" s="253"/>
      <c r="J61" s="44"/>
      <c r="K61" s="44"/>
      <c r="L61" s="44"/>
      <c r="M61" s="44"/>
      <c r="N61" s="44"/>
      <c r="O61" s="44"/>
    </row>
    <row r="62" spans="1:15" ht="14.5">
      <c r="A62" s="78"/>
      <c r="B62" s="42"/>
      <c r="C62" s="44"/>
      <c r="D62" s="44"/>
      <c r="E62" s="44"/>
      <c r="F62" s="44"/>
      <c r="G62" s="44"/>
      <c r="H62" s="253"/>
      <c r="I62" s="253"/>
      <c r="J62" s="44"/>
      <c r="K62" s="44"/>
      <c r="L62" s="44"/>
      <c r="M62" s="44"/>
      <c r="N62" s="44"/>
      <c r="O62" s="44"/>
    </row>
    <row r="63" spans="1:15" ht="14.5">
      <c r="A63" s="78"/>
      <c r="B63" s="42"/>
      <c r="C63" s="44"/>
      <c r="D63" s="44"/>
      <c r="E63" s="44"/>
      <c r="F63" s="44"/>
      <c r="G63" s="44"/>
      <c r="H63" s="253"/>
      <c r="I63" s="253"/>
      <c r="J63" s="44"/>
      <c r="K63" s="44"/>
      <c r="L63" s="44"/>
      <c r="M63" s="44"/>
      <c r="N63" s="44"/>
      <c r="O63" s="44"/>
    </row>
    <row r="64" spans="1:15" ht="14.5">
      <c r="A64" s="78"/>
      <c r="B64" s="42"/>
      <c r="C64" s="44"/>
      <c r="D64" s="44"/>
      <c r="E64" s="44"/>
      <c r="F64" s="44"/>
      <c r="G64" s="44"/>
      <c r="H64" s="253"/>
      <c r="I64" s="253"/>
      <c r="J64" s="44"/>
      <c r="K64" s="44"/>
      <c r="L64" s="44"/>
      <c r="M64" s="44"/>
      <c r="N64" s="44"/>
      <c r="O64" s="44"/>
    </row>
    <row r="65" spans="1:15">
      <c r="A65" s="78"/>
      <c r="B65" s="42"/>
      <c r="C65" s="44"/>
      <c r="D65" s="44"/>
      <c r="E65" s="44"/>
      <c r="F65" s="44"/>
      <c r="G65" s="78"/>
      <c r="H65" s="78"/>
      <c r="I65" s="78"/>
      <c r="J65" s="78"/>
      <c r="K65" s="78"/>
      <c r="L65" s="78"/>
      <c r="M65" s="78"/>
      <c r="N65" s="78"/>
      <c r="O65" s="78"/>
    </row>
    <row r="66" spans="1:15" ht="14.5">
      <c r="A66" s="78"/>
      <c r="B66" s="42"/>
      <c r="C66" s="44"/>
      <c r="D66" s="44"/>
      <c r="E66" s="44"/>
      <c r="F66" s="44"/>
      <c r="G66" s="253"/>
      <c r="H66" s="253"/>
      <c r="I66" s="44"/>
      <c r="J66" s="253"/>
      <c r="K66" s="253"/>
      <c r="L66" s="253"/>
      <c r="M66" s="253"/>
      <c r="N66" s="253"/>
      <c r="O66" s="253"/>
    </row>
    <row r="67" spans="1:15" ht="14.5">
      <c r="A67" s="78"/>
      <c r="B67" s="42"/>
      <c r="C67" s="44"/>
      <c r="D67" s="44"/>
      <c r="E67" s="44"/>
      <c r="F67" s="44"/>
      <c r="G67" s="44"/>
      <c r="H67" s="44"/>
      <c r="I67" s="44"/>
      <c r="J67" s="265"/>
      <c r="K67" s="265"/>
      <c r="L67" s="265"/>
      <c r="M67" s="265"/>
      <c r="N67" s="265"/>
      <c r="O67" s="265"/>
    </row>
    <row r="68" spans="1:15" ht="13">
      <c r="A68" s="78"/>
      <c r="B68" s="42"/>
      <c r="C68" s="44"/>
      <c r="D68" s="44"/>
      <c r="E68" s="44"/>
      <c r="F68" s="44"/>
      <c r="G68" s="44"/>
      <c r="H68" s="262"/>
      <c r="I68" s="44"/>
      <c r="J68" s="44"/>
      <c r="K68" s="44"/>
      <c r="L68" s="44"/>
      <c r="M68" s="44"/>
      <c r="N68" s="44"/>
      <c r="O68" s="44"/>
    </row>
    <row r="69" spans="1:15">
      <c r="A69" s="78"/>
      <c r="B69" s="42"/>
      <c r="C69" s="44"/>
      <c r="D69" s="44"/>
      <c r="E69" s="44"/>
      <c r="F69" s="44"/>
      <c r="G69" s="44"/>
      <c r="H69" s="78"/>
      <c r="I69" s="78"/>
      <c r="J69" s="78"/>
      <c r="K69" s="78"/>
      <c r="L69" s="78"/>
      <c r="M69" s="78"/>
      <c r="N69" s="78"/>
      <c r="O69" s="78"/>
    </row>
    <row r="70" spans="1:15">
      <c r="A70" s="78"/>
      <c r="B70" s="42"/>
      <c r="C70" s="44"/>
      <c r="D70" s="44"/>
      <c r="E70" s="44"/>
      <c r="F70" s="44"/>
      <c r="G70" s="44"/>
      <c r="H70" s="78"/>
      <c r="I70" s="78"/>
      <c r="J70" s="78"/>
      <c r="K70" s="78"/>
      <c r="L70" s="78"/>
      <c r="M70" s="78"/>
      <c r="N70" s="78"/>
      <c r="O70" s="78"/>
    </row>
    <row r="71" spans="1:15">
      <c r="A71" s="78"/>
      <c r="B71" s="42"/>
      <c r="C71" s="44"/>
      <c r="D71" s="44"/>
      <c r="E71" s="44"/>
      <c r="F71" s="44"/>
      <c r="G71" s="44"/>
      <c r="H71" s="78"/>
      <c r="I71" s="78"/>
      <c r="J71" s="78"/>
      <c r="K71" s="78"/>
      <c r="L71" s="78"/>
      <c r="M71" s="78"/>
      <c r="N71" s="78"/>
      <c r="O71" s="78"/>
    </row>
    <row r="72" spans="1:15" ht="14.5">
      <c r="A72" s="78"/>
      <c r="B72" s="42"/>
      <c r="C72" s="44"/>
      <c r="D72" s="44"/>
      <c r="E72" s="44"/>
      <c r="F72" s="44"/>
      <c r="G72" s="253"/>
      <c r="H72" s="253"/>
      <c r="I72" s="44"/>
      <c r="J72" s="253"/>
      <c r="K72" s="253"/>
      <c r="L72" s="253"/>
      <c r="M72" s="253"/>
      <c r="N72" s="253"/>
      <c r="O72" s="253"/>
    </row>
    <row r="73" spans="1:15" ht="14.5">
      <c r="A73" s="78"/>
      <c r="B73" s="42"/>
      <c r="C73" s="44"/>
      <c r="D73" s="44"/>
      <c r="E73" s="44"/>
      <c r="F73" s="44"/>
      <c r="G73" s="44"/>
      <c r="H73" s="44"/>
      <c r="I73" s="44"/>
      <c r="J73" s="265"/>
      <c r="K73" s="265"/>
      <c r="L73" s="265"/>
      <c r="M73" s="265"/>
      <c r="N73" s="265"/>
      <c r="O73" s="265"/>
    </row>
    <row r="74" spans="1:15" ht="14.5">
      <c r="A74" s="78"/>
      <c r="B74" s="78"/>
      <c r="C74" s="78"/>
      <c r="D74" s="78"/>
      <c r="E74" s="78"/>
      <c r="F74" s="78"/>
      <c r="G74" s="44"/>
      <c r="H74" s="253"/>
      <c r="I74" s="253"/>
      <c r="J74" s="44"/>
      <c r="K74" s="44"/>
      <c r="L74" s="44"/>
      <c r="M74" s="44"/>
      <c r="N74" s="44"/>
      <c r="O74" s="44"/>
    </row>
    <row r="75" spans="1:15" ht="14.5">
      <c r="A75" s="78"/>
      <c r="B75" s="42"/>
      <c r="C75" s="44"/>
      <c r="D75" s="44"/>
      <c r="E75" s="44"/>
      <c r="F75" s="44"/>
      <c r="G75" s="44"/>
      <c r="H75" s="253"/>
      <c r="I75" s="253"/>
      <c r="J75" s="44"/>
      <c r="K75" s="44"/>
      <c r="L75" s="44"/>
      <c r="M75" s="44"/>
      <c r="N75" s="44"/>
      <c r="O75" s="44"/>
    </row>
    <row r="76" spans="1:15" ht="14.5">
      <c r="A76" s="78"/>
      <c r="B76" s="42"/>
      <c r="C76" s="44"/>
      <c r="D76" s="44"/>
      <c r="E76" s="44"/>
      <c r="F76" s="44"/>
      <c r="G76" s="44"/>
      <c r="H76" s="253"/>
      <c r="I76" s="253"/>
      <c r="J76" s="44"/>
      <c r="K76" s="44"/>
      <c r="L76" s="44"/>
      <c r="M76" s="44"/>
      <c r="N76" s="44"/>
      <c r="O76" s="44"/>
    </row>
    <row r="77" spans="1:15" ht="14.5">
      <c r="B77" s="42"/>
      <c r="C77" s="44"/>
      <c r="D77" s="44"/>
      <c r="E77" s="44"/>
      <c r="F77" s="44"/>
      <c r="G77" s="63"/>
      <c r="H77" s="253"/>
      <c r="I77" s="253"/>
      <c r="J77" s="63"/>
      <c r="K77" s="63"/>
      <c r="L77" s="63"/>
      <c r="M77" s="63"/>
      <c r="N77" s="63"/>
      <c r="O77" s="63"/>
    </row>
    <row r="78" spans="1:15" ht="14.5">
      <c r="B78" s="42"/>
      <c r="C78" s="44"/>
      <c r="D78" s="44"/>
      <c r="E78" s="44"/>
      <c r="F78" s="44"/>
      <c r="G78" s="63"/>
      <c r="H78" s="253"/>
      <c r="I78" s="253"/>
      <c r="J78" s="63"/>
      <c r="K78" s="63"/>
      <c r="L78" s="63"/>
      <c r="M78" s="63"/>
      <c r="N78" s="63"/>
      <c r="O78" s="63"/>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J20"/>
  <sheetViews>
    <sheetView workbookViewId="0">
      <selection activeCell="G14" sqref="G14"/>
    </sheetView>
  </sheetViews>
  <sheetFormatPr defaultColWidth="9" defaultRowHeight="12.5"/>
  <cols>
    <col min="3" max="3" width="17.1796875" customWidth="1"/>
    <col min="4" max="4" width="11.7265625"/>
    <col min="5" max="5" width="12.81640625"/>
    <col min="6" max="6" width="12.26953125" customWidth="1"/>
    <col min="7" max="7" width="12.81640625"/>
  </cols>
  <sheetData>
    <row r="3" spans="2:10" ht="14.5">
      <c r="B3" s="250" t="s">
        <v>237</v>
      </c>
      <c r="C3" s="250"/>
      <c r="D3" s="250"/>
      <c r="E3" s="250"/>
      <c r="F3" s="250"/>
      <c r="G3" s="250"/>
    </row>
    <row r="4" spans="2:10" ht="14.5">
      <c r="B4" s="251" t="s">
        <v>238</v>
      </c>
      <c r="C4" s="250"/>
      <c r="D4" s="250"/>
      <c r="E4" s="250"/>
      <c r="F4" s="250"/>
      <c r="G4" s="250"/>
    </row>
    <row r="5" spans="2:10" ht="14.5">
      <c r="B5" s="252" t="s">
        <v>3</v>
      </c>
      <c r="C5" s="252" t="s">
        <v>213</v>
      </c>
      <c r="D5" s="252" t="s">
        <v>77</v>
      </c>
      <c r="E5" s="252" t="s">
        <v>73</v>
      </c>
      <c r="F5" s="252" t="s">
        <v>64</v>
      </c>
      <c r="G5" s="152" t="s">
        <v>80</v>
      </c>
    </row>
    <row r="6" spans="2:10" ht="14.5">
      <c r="B6" s="250" t="s">
        <v>83</v>
      </c>
      <c r="C6">
        <f>F6</f>
        <v>49.396239677136101</v>
      </c>
      <c r="D6">
        <f>AVERAGE(attached_space_heating_byenergy!FN38,attached_WatHeaEnergyUse!FN38)</f>
        <v>57.266825502851297</v>
      </c>
      <c r="E6">
        <f>AVERAGE(attached_space_heating_byenergy!FN37,attached_WatHeaEnergyUse!FN37,attached_ApplianceConsume!FN31)</f>
        <v>31.5845714744924</v>
      </c>
      <c r="F6">
        <f>AVERAGE(attached_space_heating_byenergy!FN39,attached_WatHeaEnergyUse!FN39)</f>
        <v>49.396239677136101</v>
      </c>
      <c r="G6" s="152">
        <f>AVERAGE(D6:F6)</f>
        <v>46.082545551493197</v>
      </c>
      <c r="J6" t="s">
        <v>239</v>
      </c>
    </row>
    <row r="7" spans="2:10" ht="14.5">
      <c r="B7" s="250" t="s">
        <v>87</v>
      </c>
    </row>
    <row r="8" spans="2:10" ht="14.5">
      <c r="B8" s="250" t="s">
        <v>90</v>
      </c>
      <c r="C8" s="250">
        <v>0</v>
      </c>
      <c r="D8" s="250">
        <v>0</v>
      </c>
      <c r="E8" s="250">
        <v>0</v>
      </c>
      <c r="F8" s="250"/>
    </row>
    <row r="9" spans="2:10" ht="14.5">
      <c r="B9" s="250" t="s">
        <v>93</v>
      </c>
      <c r="C9" s="250">
        <v>0</v>
      </c>
      <c r="D9" s="250">
        <v>0</v>
      </c>
      <c r="E9" s="250">
        <v>0</v>
      </c>
      <c r="F9" s="250"/>
    </row>
    <row r="10" spans="2:10" ht="14.5">
      <c r="B10" s="250" t="s">
        <v>96</v>
      </c>
      <c r="C10" s="250">
        <v>0</v>
      </c>
      <c r="D10" s="250">
        <v>0</v>
      </c>
      <c r="E10" s="250">
        <v>0</v>
      </c>
      <c r="F10" s="250"/>
    </row>
    <row r="11" spans="2:10" ht="14.5">
      <c r="B11" s="250" t="s">
        <v>99</v>
      </c>
      <c r="C11" s="250">
        <v>0</v>
      </c>
      <c r="D11" s="250">
        <v>0</v>
      </c>
      <c r="E11" s="250">
        <v>0</v>
      </c>
      <c r="F11" s="250"/>
    </row>
    <row r="12" spans="2:10" ht="14.5">
      <c r="B12" s="250" t="s">
        <v>102</v>
      </c>
      <c r="C12" s="250">
        <v>0</v>
      </c>
      <c r="D12" s="250">
        <v>0</v>
      </c>
      <c r="E12" s="250">
        <v>0</v>
      </c>
      <c r="F12" s="250"/>
    </row>
    <row r="13" spans="2:10" ht="14.5">
      <c r="B13" s="250" t="s">
        <v>105</v>
      </c>
      <c r="C13" s="250">
        <v>0</v>
      </c>
      <c r="D13" s="250">
        <v>0</v>
      </c>
      <c r="E13" s="250">
        <v>0</v>
      </c>
      <c r="F13" s="250"/>
    </row>
    <row r="14" spans="2:10" ht="14.5">
      <c r="B14" s="250" t="s">
        <v>108</v>
      </c>
      <c r="C14" s="250">
        <v>0</v>
      </c>
      <c r="D14" s="250">
        <v>0</v>
      </c>
      <c r="E14" s="250">
        <v>0</v>
      </c>
      <c r="F14" s="250"/>
    </row>
    <row r="15" spans="2:10" ht="14.5">
      <c r="B15" s="250" t="s">
        <v>111</v>
      </c>
      <c r="C15" s="250">
        <v>0</v>
      </c>
      <c r="D15" s="250">
        <v>0</v>
      </c>
      <c r="E15" s="250">
        <v>0</v>
      </c>
      <c r="F15" s="250"/>
    </row>
    <row r="16" spans="2:10" ht="14.5">
      <c r="B16" s="250" t="s">
        <v>115</v>
      </c>
      <c r="C16" s="250">
        <v>0</v>
      </c>
      <c r="D16" s="250">
        <v>0</v>
      </c>
      <c r="E16" s="250">
        <v>0</v>
      </c>
      <c r="F16" s="250"/>
    </row>
    <row r="20" spans="3:6" ht="14.5">
      <c r="C20" s="250"/>
      <c r="D20" s="250"/>
      <c r="E20" s="250"/>
      <c r="F20" s="25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K162"/>
  <sheetViews>
    <sheetView topLeftCell="A9" workbookViewId="0">
      <selection activeCell="W18" sqref="W18"/>
    </sheetView>
  </sheetViews>
  <sheetFormatPr defaultColWidth="9" defaultRowHeight="12.5"/>
  <cols>
    <col min="2" max="2" width="38.453125" customWidth="1"/>
    <col min="4" max="22" width="9" hidden="1" customWidth="1"/>
    <col min="26" max="26" width="38.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6"/>
      <c r="B1" s="356"/>
      <c r="C1" s="1"/>
      <c r="D1" s="1"/>
      <c r="E1" s="1"/>
      <c r="F1" s="1"/>
      <c r="G1" s="1"/>
      <c r="H1" s="1"/>
      <c r="I1" s="1"/>
      <c r="J1" s="1"/>
      <c r="K1" s="1"/>
      <c r="L1" s="1"/>
      <c r="M1" s="1"/>
      <c r="N1" s="1"/>
      <c r="O1" s="1"/>
      <c r="P1" s="1"/>
      <c r="Q1" s="1"/>
      <c r="R1" s="1"/>
      <c r="S1" s="1"/>
      <c r="T1" s="1"/>
      <c r="U1" s="1"/>
      <c r="V1" s="1"/>
      <c r="W1" s="1"/>
      <c r="Y1" s="356"/>
      <c r="Z1" s="356"/>
      <c r="AA1" s="1"/>
      <c r="AB1" s="1"/>
      <c r="AC1" s="1"/>
      <c r="AD1" s="1"/>
      <c r="AE1" s="1"/>
      <c r="AF1" s="1"/>
      <c r="AG1" s="1"/>
      <c r="AH1" s="1"/>
      <c r="AI1" s="1"/>
      <c r="AJ1" s="1"/>
      <c r="AK1" s="1"/>
      <c r="AL1" s="1"/>
      <c r="AM1" s="1"/>
      <c r="AN1" s="1"/>
      <c r="AO1" s="1"/>
      <c r="AP1" s="1"/>
      <c r="AQ1" s="1"/>
      <c r="AR1" s="1"/>
      <c r="AS1" s="1"/>
      <c r="AT1" s="1"/>
      <c r="AU1" s="1"/>
      <c r="AW1" s="356"/>
      <c r="AX1" s="356"/>
      <c r="AY1" s="1"/>
      <c r="AZ1" s="1"/>
      <c r="BA1" s="1"/>
      <c r="BB1" s="1"/>
      <c r="BC1" s="1"/>
      <c r="BD1" s="1"/>
      <c r="BE1" s="1"/>
      <c r="BF1" s="1"/>
      <c r="BG1" s="1"/>
      <c r="BH1" s="1"/>
      <c r="BI1" s="1"/>
      <c r="BJ1" s="1"/>
      <c r="BK1" s="1"/>
      <c r="BL1" s="1"/>
      <c r="BM1" s="1"/>
      <c r="BN1" s="1"/>
      <c r="BO1" s="1"/>
      <c r="BP1" s="1"/>
      <c r="BQ1" s="1"/>
      <c r="BR1" s="1"/>
      <c r="BS1" s="1"/>
      <c r="BU1" s="356"/>
      <c r="BV1" s="356"/>
      <c r="BW1" s="1"/>
      <c r="BX1" s="1"/>
      <c r="BY1" s="1"/>
      <c r="BZ1" s="1"/>
      <c r="CA1" s="1"/>
      <c r="CB1" s="1"/>
      <c r="CC1" s="1"/>
      <c r="CD1" s="1"/>
      <c r="CE1" s="1"/>
      <c r="CF1" s="1"/>
      <c r="CG1" s="1"/>
      <c r="CH1" s="1"/>
      <c r="CI1" s="1"/>
      <c r="CJ1" s="1"/>
      <c r="CK1" s="1"/>
      <c r="CL1" s="1"/>
      <c r="CM1" s="1"/>
      <c r="CN1" s="1"/>
      <c r="CO1" s="1"/>
      <c r="CP1" s="1"/>
      <c r="CQ1" s="1"/>
      <c r="CS1" s="356"/>
      <c r="CT1" s="356"/>
      <c r="CU1" s="1"/>
      <c r="CV1" s="1"/>
      <c r="CW1" s="1"/>
      <c r="CX1" s="1"/>
      <c r="CY1" s="1"/>
      <c r="CZ1" s="1"/>
      <c r="DA1" s="1"/>
      <c r="DB1" s="1"/>
      <c r="DC1" s="1"/>
      <c r="DD1" s="1"/>
      <c r="DE1" s="1"/>
      <c r="DF1" s="1"/>
      <c r="DG1" s="1"/>
      <c r="DH1" s="1"/>
      <c r="DI1" s="1"/>
      <c r="DJ1" s="1"/>
      <c r="DK1" s="1"/>
      <c r="DL1" s="1"/>
      <c r="DM1" s="1"/>
      <c r="DN1" s="1"/>
      <c r="DO1" s="1"/>
      <c r="DQ1" s="356"/>
      <c r="DR1" s="356"/>
      <c r="DS1" s="1"/>
      <c r="DT1" s="1"/>
      <c r="DU1" s="1"/>
      <c r="DV1" s="1"/>
      <c r="DW1" s="1"/>
      <c r="DX1" s="1"/>
      <c r="DY1" s="1"/>
      <c r="DZ1" s="1"/>
      <c r="EA1" s="1"/>
      <c r="EB1" s="1"/>
      <c r="EC1" s="1"/>
      <c r="ED1" s="1"/>
      <c r="EE1" s="1"/>
      <c r="EF1" s="1"/>
      <c r="EG1" s="1"/>
      <c r="EH1" s="1"/>
      <c r="EI1" s="1"/>
      <c r="EJ1" s="1"/>
      <c r="EK1" s="1"/>
      <c r="EL1" s="1"/>
      <c r="EM1" s="1"/>
      <c r="EO1" s="356"/>
      <c r="EP1" s="356"/>
      <c r="EQ1" s="1"/>
      <c r="ER1" s="1"/>
      <c r="ES1" s="1"/>
      <c r="ET1" s="1"/>
      <c r="EU1" s="1"/>
      <c r="EV1" s="1"/>
      <c r="EW1" s="1"/>
      <c r="EX1" s="1"/>
      <c r="EY1" s="1"/>
      <c r="EZ1" s="1"/>
      <c r="FA1" s="1"/>
      <c r="FB1" s="1"/>
      <c r="FC1" s="1"/>
      <c r="FD1" s="1"/>
      <c r="FE1" s="1"/>
      <c r="FF1" s="1"/>
      <c r="FG1" s="1"/>
      <c r="FH1" s="1"/>
      <c r="FI1" s="1"/>
      <c r="FJ1" s="1"/>
      <c r="FK1" s="1"/>
    </row>
    <row r="2" spans="1:167" ht="14.5">
      <c r="A2" s="356"/>
      <c r="B2" s="356"/>
      <c r="C2" s="1"/>
      <c r="D2" s="1"/>
      <c r="E2" s="1"/>
      <c r="F2" s="1"/>
      <c r="G2" s="1"/>
      <c r="H2" s="1"/>
      <c r="I2" s="1"/>
      <c r="J2" s="1"/>
      <c r="K2" s="1"/>
      <c r="L2" s="1"/>
      <c r="M2" s="1"/>
      <c r="N2" s="1"/>
      <c r="O2" s="1"/>
      <c r="P2" s="1"/>
      <c r="Q2" s="1"/>
      <c r="R2" s="1"/>
      <c r="S2" s="1"/>
      <c r="T2" s="1"/>
      <c r="U2" s="1"/>
      <c r="V2" s="1"/>
      <c r="W2" s="1"/>
      <c r="Y2" s="356"/>
      <c r="Z2" s="356"/>
      <c r="AA2" s="1"/>
      <c r="AB2" s="1"/>
      <c r="AC2" s="1"/>
      <c r="AD2" s="1"/>
      <c r="AE2" s="1"/>
      <c r="AF2" s="1"/>
      <c r="AG2" s="1"/>
      <c r="AH2" s="1"/>
      <c r="AI2" s="1"/>
      <c r="AJ2" s="1"/>
      <c r="AK2" s="1"/>
      <c r="AL2" s="1"/>
      <c r="AM2" s="1"/>
      <c r="AN2" s="1"/>
      <c r="AO2" s="1"/>
      <c r="AP2" s="1"/>
      <c r="AQ2" s="1"/>
      <c r="AR2" s="1"/>
      <c r="AS2" s="1"/>
      <c r="AT2" s="1"/>
      <c r="AU2" s="1"/>
      <c r="AW2" s="356"/>
      <c r="AX2" s="356"/>
      <c r="AY2" s="1"/>
      <c r="AZ2" s="1"/>
      <c r="BA2" s="1"/>
      <c r="BB2" s="1"/>
      <c r="BC2" s="1"/>
      <c r="BD2" s="1"/>
      <c r="BE2" s="1"/>
      <c r="BF2" s="1"/>
      <c r="BG2" s="1"/>
      <c r="BH2" s="1"/>
      <c r="BI2" s="1"/>
      <c r="BJ2" s="1"/>
      <c r="BK2" s="1"/>
      <c r="BL2" s="1"/>
      <c r="BM2" s="1"/>
      <c r="BN2" s="1"/>
      <c r="BO2" s="1"/>
      <c r="BP2" s="1"/>
      <c r="BQ2" s="1"/>
      <c r="BR2" s="1"/>
      <c r="BS2" s="1"/>
      <c r="BU2" s="356"/>
      <c r="BV2" s="356"/>
      <c r="BW2" s="1"/>
      <c r="BX2" s="1"/>
      <c r="BY2" s="1"/>
      <c r="BZ2" s="1"/>
      <c r="CA2" s="1"/>
      <c r="CB2" s="1"/>
      <c r="CC2" s="1"/>
      <c r="CD2" s="1"/>
      <c r="CE2" s="1"/>
      <c r="CF2" s="1"/>
      <c r="CG2" s="1"/>
      <c r="CH2" s="1"/>
      <c r="CI2" s="1"/>
      <c r="CJ2" s="1"/>
      <c r="CK2" s="1"/>
      <c r="CL2" s="1"/>
      <c r="CM2" s="1"/>
      <c r="CN2" s="1"/>
      <c r="CO2" s="1"/>
      <c r="CP2" s="1"/>
      <c r="CQ2" s="1"/>
      <c r="CS2" s="356"/>
      <c r="CT2" s="356"/>
      <c r="CU2" s="1"/>
      <c r="CV2" s="1"/>
      <c r="CW2" s="1"/>
      <c r="CX2" s="1"/>
      <c r="CY2" s="1"/>
      <c r="CZ2" s="1"/>
      <c r="DA2" s="1"/>
      <c r="DB2" s="1"/>
      <c r="DC2" s="1"/>
      <c r="DD2" s="1"/>
      <c r="DE2" s="1"/>
      <c r="DF2" s="1"/>
      <c r="DG2" s="1"/>
      <c r="DH2" s="1"/>
      <c r="DI2" s="1"/>
      <c r="DJ2" s="1"/>
      <c r="DK2" s="1"/>
      <c r="DL2" s="1"/>
      <c r="DM2" s="1"/>
      <c r="DN2" s="1"/>
      <c r="DO2" s="1"/>
      <c r="DQ2" s="356"/>
      <c r="DR2" s="356"/>
      <c r="DS2" s="1"/>
      <c r="DT2" s="1"/>
      <c r="DU2" s="1"/>
      <c r="DV2" s="1"/>
      <c r="DW2" s="1"/>
      <c r="DX2" s="1"/>
      <c r="DY2" s="1"/>
      <c r="DZ2" s="1"/>
      <c r="EA2" s="1"/>
      <c r="EB2" s="1"/>
      <c r="EC2" s="1"/>
      <c r="ED2" s="1"/>
      <c r="EE2" s="1"/>
      <c r="EF2" s="1"/>
      <c r="EG2" s="1"/>
      <c r="EH2" s="1"/>
      <c r="EI2" s="1"/>
      <c r="EJ2" s="1"/>
      <c r="EK2" s="1"/>
      <c r="EL2" s="1"/>
      <c r="EM2" s="1"/>
      <c r="EO2" s="356"/>
      <c r="EP2" s="356"/>
      <c r="EQ2" s="1"/>
      <c r="ER2" s="1"/>
      <c r="ES2" s="1"/>
      <c r="ET2" s="1"/>
      <c r="EU2" s="1"/>
      <c r="EV2" s="1"/>
      <c r="EW2" s="1"/>
      <c r="EX2" s="1"/>
      <c r="EY2" s="1"/>
      <c r="EZ2" s="1"/>
      <c r="FA2" s="1"/>
      <c r="FB2" s="1"/>
      <c r="FC2" s="1"/>
      <c r="FD2" s="1"/>
      <c r="FE2" s="1"/>
      <c r="FF2" s="1"/>
      <c r="FG2" s="1"/>
      <c r="FH2" s="1"/>
      <c r="FI2" s="1"/>
      <c r="FJ2" s="1"/>
      <c r="FK2" s="1"/>
    </row>
    <row r="3" spans="1:167" ht="14.5">
      <c r="A3" s="356"/>
      <c r="B3" s="356"/>
      <c r="C3" s="1"/>
      <c r="D3" s="1"/>
      <c r="E3" s="1"/>
      <c r="F3" s="1"/>
      <c r="G3" s="1"/>
      <c r="H3" s="1"/>
      <c r="I3" s="1"/>
      <c r="J3" s="1"/>
      <c r="K3" s="1"/>
      <c r="L3" s="1"/>
      <c r="M3" s="1"/>
      <c r="N3" s="1"/>
      <c r="O3" s="1"/>
      <c r="P3" s="1"/>
      <c r="Q3" s="1"/>
      <c r="R3" s="1"/>
      <c r="S3" s="1"/>
      <c r="T3" s="1"/>
      <c r="U3" s="1"/>
      <c r="V3" s="1"/>
      <c r="W3" s="1"/>
      <c r="Y3" s="356"/>
      <c r="Z3" s="356"/>
      <c r="AA3" s="1"/>
      <c r="AB3" s="1"/>
      <c r="AC3" s="1"/>
      <c r="AD3" s="1"/>
      <c r="AE3" s="1"/>
      <c r="AF3" s="1"/>
      <c r="AG3" s="1"/>
      <c r="AH3" s="1"/>
      <c r="AI3" s="1"/>
      <c r="AJ3" s="1"/>
      <c r="AK3" s="1"/>
      <c r="AL3" s="1"/>
      <c r="AM3" s="1"/>
      <c r="AN3" s="1"/>
      <c r="AO3" s="1"/>
      <c r="AP3" s="1"/>
      <c r="AQ3" s="1"/>
      <c r="AR3" s="1"/>
      <c r="AS3" s="1"/>
      <c r="AT3" s="1"/>
      <c r="AU3" s="1"/>
      <c r="AW3" s="356"/>
      <c r="AX3" s="356"/>
      <c r="AY3" s="1"/>
      <c r="AZ3" s="1"/>
      <c r="BA3" s="1"/>
      <c r="BB3" s="1"/>
      <c r="BC3" s="1"/>
      <c r="BD3" s="1"/>
      <c r="BE3" s="1"/>
      <c r="BF3" s="1"/>
      <c r="BG3" s="1"/>
      <c r="BH3" s="1"/>
      <c r="BI3" s="1"/>
      <c r="BJ3" s="1"/>
      <c r="BK3" s="1"/>
      <c r="BL3" s="1"/>
      <c r="BM3" s="1"/>
      <c r="BN3" s="1"/>
      <c r="BO3" s="1"/>
      <c r="BP3" s="1"/>
      <c r="BQ3" s="1"/>
      <c r="BR3" s="1"/>
      <c r="BS3" s="1"/>
      <c r="BU3" s="356"/>
      <c r="BV3" s="356"/>
      <c r="BW3" s="1"/>
      <c r="BX3" s="1"/>
      <c r="BY3" s="1"/>
      <c r="BZ3" s="1"/>
      <c r="CA3" s="1"/>
      <c r="CB3" s="1"/>
      <c r="CC3" s="1"/>
      <c r="CD3" s="1"/>
      <c r="CE3" s="1"/>
      <c r="CF3" s="1"/>
      <c r="CG3" s="1"/>
      <c r="CH3" s="1"/>
      <c r="CI3" s="1"/>
      <c r="CJ3" s="1"/>
      <c r="CK3" s="1"/>
      <c r="CL3" s="1"/>
      <c r="CM3" s="1"/>
      <c r="CN3" s="1"/>
      <c r="CO3" s="1"/>
      <c r="CP3" s="1"/>
      <c r="CQ3" s="1"/>
      <c r="CS3" s="356"/>
      <c r="CT3" s="356"/>
      <c r="CU3" s="1"/>
      <c r="CV3" s="1"/>
      <c r="CW3" s="1"/>
      <c r="CX3" s="1"/>
      <c r="CY3" s="1"/>
      <c r="CZ3" s="1"/>
      <c r="DA3" s="1"/>
      <c r="DB3" s="1"/>
      <c r="DC3" s="1"/>
      <c r="DD3" s="1"/>
      <c r="DE3" s="1"/>
      <c r="DF3" s="1"/>
      <c r="DG3" s="1"/>
      <c r="DH3" s="1"/>
      <c r="DI3" s="1"/>
      <c r="DJ3" s="1"/>
      <c r="DK3" s="1"/>
      <c r="DL3" s="1"/>
      <c r="DM3" s="1"/>
      <c r="DN3" s="1"/>
      <c r="DO3" s="1"/>
      <c r="DQ3" s="356"/>
      <c r="DR3" s="356"/>
      <c r="DS3" s="1"/>
      <c r="DT3" s="1"/>
      <c r="DU3" s="1"/>
      <c r="DV3" s="1"/>
      <c r="DW3" s="1"/>
      <c r="DX3" s="1"/>
      <c r="DY3" s="1"/>
      <c r="DZ3" s="1"/>
      <c r="EA3" s="1"/>
      <c r="EB3" s="1"/>
      <c r="EC3" s="1"/>
      <c r="ED3" s="1"/>
      <c r="EE3" s="1"/>
      <c r="EF3" s="1"/>
      <c r="EG3" s="1"/>
      <c r="EH3" s="1"/>
      <c r="EI3" s="1"/>
      <c r="EJ3" s="1"/>
      <c r="EK3" s="1"/>
      <c r="EL3" s="1"/>
      <c r="EM3" s="1"/>
      <c r="EO3" s="356"/>
      <c r="EP3" s="356"/>
      <c r="EQ3" s="1"/>
      <c r="ER3" s="1"/>
      <c r="ES3" s="1"/>
      <c r="ET3" s="1"/>
      <c r="EU3" s="1"/>
      <c r="EV3" s="1"/>
      <c r="EW3" s="1"/>
      <c r="EX3" s="1"/>
      <c r="EY3" s="1"/>
      <c r="EZ3" s="1"/>
      <c r="FA3" s="1"/>
      <c r="FB3" s="1"/>
      <c r="FC3" s="1"/>
      <c r="FD3" s="1"/>
      <c r="FE3" s="1"/>
      <c r="FF3" s="1"/>
      <c r="FG3" s="1"/>
      <c r="FH3" s="1"/>
      <c r="FI3" s="1"/>
      <c r="FJ3" s="1"/>
      <c r="FK3" s="1"/>
    </row>
    <row r="4" spans="1:167" ht="14.5">
      <c r="A4" s="356"/>
      <c r="B4" s="356"/>
      <c r="C4" s="1"/>
      <c r="D4" s="1"/>
      <c r="E4" s="1"/>
      <c r="F4" s="1"/>
      <c r="G4" s="1"/>
      <c r="H4" s="1"/>
      <c r="I4" s="1"/>
      <c r="J4" s="1"/>
      <c r="K4" s="1"/>
      <c r="L4" s="1"/>
      <c r="M4" s="1"/>
      <c r="N4" s="1"/>
      <c r="O4" s="1"/>
      <c r="P4" s="1"/>
      <c r="Q4" s="1"/>
      <c r="R4" s="1"/>
      <c r="S4" s="1"/>
      <c r="T4" s="1"/>
      <c r="U4" s="1"/>
      <c r="V4" s="1"/>
      <c r="W4" s="1"/>
      <c r="Y4" s="356"/>
      <c r="Z4" s="356"/>
      <c r="AA4" s="1"/>
      <c r="AB4" s="1"/>
      <c r="AC4" s="1"/>
      <c r="AD4" s="1"/>
      <c r="AE4" s="1"/>
      <c r="AF4" s="1"/>
      <c r="AG4" s="1"/>
      <c r="AH4" s="1"/>
      <c r="AI4" s="1"/>
      <c r="AJ4" s="1"/>
      <c r="AK4" s="1"/>
      <c r="AL4" s="1"/>
      <c r="AM4" s="1"/>
      <c r="AN4" s="1"/>
      <c r="AO4" s="1"/>
      <c r="AP4" s="1"/>
      <c r="AQ4" s="1"/>
      <c r="AR4" s="1"/>
      <c r="AS4" s="1"/>
      <c r="AT4" s="1"/>
      <c r="AU4" s="1"/>
      <c r="AW4" s="356"/>
      <c r="AX4" s="356"/>
      <c r="AY4" s="1"/>
      <c r="AZ4" s="1"/>
      <c r="BA4" s="1"/>
      <c r="BB4" s="1"/>
      <c r="BC4" s="1"/>
      <c r="BD4" s="1"/>
      <c r="BE4" s="1"/>
      <c r="BF4" s="1"/>
      <c r="BG4" s="1"/>
      <c r="BH4" s="1"/>
      <c r="BI4" s="1"/>
      <c r="BJ4" s="1"/>
      <c r="BK4" s="1"/>
      <c r="BL4" s="1"/>
      <c r="BM4" s="1"/>
      <c r="BN4" s="1"/>
      <c r="BO4" s="1"/>
      <c r="BP4" s="1"/>
      <c r="BQ4" s="1"/>
      <c r="BR4" s="1"/>
      <c r="BS4" s="1"/>
      <c r="BU4" s="356"/>
      <c r="BV4" s="356"/>
      <c r="BW4" s="1"/>
      <c r="BX4" s="1"/>
      <c r="BY4" s="1"/>
      <c r="BZ4" s="1"/>
      <c r="CA4" s="1"/>
      <c r="CB4" s="1"/>
      <c r="CC4" s="1"/>
      <c r="CD4" s="1"/>
      <c r="CE4" s="1"/>
      <c r="CF4" s="1"/>
      <c r="CG4" s="1"/>
      <c r="CH4" s="1"/>
      <c r="CI4" s="1"/>
      <c r="CJ4" s="1"/>
      <c r="CK4" s="1"/>
      <c r="CL4" s="1"/>
      <c r="CM4" s="1"/>
      <c r="CN4" s="1"/>
      <c r="CO4" s="1"/>
      <c r="CP4" s="1"/>
      <c r="CQ4" s="1"/>
      <c r="CS4" s="356"/>
      <c r="CT4" s="356"/>
      <c r="CU4" s="1"/>
      <c r="CV4" s="1"/>
      <c r="CW4" s="1"/>
      <c r="CX4" s="1"/>
      <c r="CY4" s="1"/>
      <c r="CZ4" s="1"/>
      <c r="DA4" s="1"/>
      <c r="DB4" s="1"/>
      <c r="DC4" s="1"/>
      <c r="DD4" s="1"/>
      <c r="DE4" s="1"/>
      <c r="DF4" s="1"/>
      <c r="DG4" s="1"/>
      <c r="DH4" s="1"/>
      <c r="DI4" s="1"/>
      <c r="DJ4" s="1"/>
      <c r="DK4" s="1"/>
      <c r="DL4" s="1"/>
      <c r="DM4" s="1"/>
      <c r="DN4" s="1"/>
      <c r="DO4" s="1"/>
      <c r="DQ4" s="356"/>
      <c r="DR4" s="356"/>
      <c r="DS4" s="1"/>
      <c r="DT4" s="1"/>
      <c r="DU4" s="1"/>
      <c r="DV4" s="1"/>
      <c r="DW4" s="1"/>
      <c r="DX4" s="1"/>
      <c r="DY4" s="1"/>
      <c r="DZ4" s="1"/>
      <c r="EA4" s="1"/>
      <c r="EB4" s="1"/>
      <c r="EC4" s="1"/>
      <c r="ED4" s="1"/>
      <c r="EE4" s="1"/>
      <c r="EF4" s="1"/>
      <c r="EG4" s="1"/>
      <c r="EH4" s="1"/>
      <c r="EI4" s="1"/>
      <c r="EJ4" s="1"/>
      <c r="EK4" s="1"/>
      <c r="EL4" s="1"/>
      <c r="EM4" s="1"/>
      <c r="EO4" s="356"/>
      <c r="EP4" s="356"/>
      <c r="EQ4" s="1"/>
      <c r="ER4" s="1"/>
      <c r="ES4" s="1"/>
      <c r="ET4" s="1"/>
      <c r="EU4" s="1"/>
      <c r="EV4" s="1"/>
      <c r="EW4" s="1"/>
      <c r="EX4" s="1"/>
      <c r="EY4" s="1"/>
      <c r="EZ4" s="1"/>
      <c r="FA4" s="1"/>
      <c r="FB4" s="1"/>
      <c r="FC4" s="1"/>
      <c r="FD4" s="1"/>
      <c r="FE4" s="1"/>
      <c r="FF4" s="1"/>
      <c r="FG4" s="1"/>
      <c r="FH4" s="1"/>
      <c r="FI4" s="1"/>
      <c r="FJ4" s="1"/>
      <c r="FK4" s="1"/>
    </row>
    <row r="5" spans="1:167" ht="18">
      <c r="A5" s="357" t="s">
        <v>240</v>
      </c>
      <c r="B5" s="357"/>
      <c r="C5" s="1"/>
      <c r="D5" s="1"/>
      <c r="E5" s="1"/>
      <c r="F5" s="3"/>
      <c r="G5" s="3"/>
      <c r="H5" s="3"/>
      <c r="I5" s="3"/>
      <c r="J5" s="3"/>
      <c r="K5" s="3"/>
      <c r="L5" s="3"/>
      <c r="M5" s="3"/>
      <c r="N5" s="3"/>
      <c r="O5" s="3"/>
      <c r="P5" s="1"/>
      <c r="Q5" s="1"/>
      <c r="R5" s="1"/>
      <c r="S5" s="1"/>
      <c r="T5" s="1"/>
      <c r="U5" s="1"/>
      <c r="V5" s="1"/>
      <c r="W5" s="1"/>
      <c r="Y5" s="357" t="s">
        <v>240</v>
      </c>
      <c r="Z5" s="357"/>
      <c r="AA5" s="1"/>
      <c r="AB5" s="1"/>
      <c r="AC5" s="1"/>
      <c r="AD5" s="3"/>
      <c r="AE5" s="3"/>
      <c r="AF5" s="3"/>
      <c r="AG5" s="3"/>
      <c r="AH5" s="3"/>
      <c r="AI5" s="3"/>
      <c r="AJ5" s="3"/>
      <c r="AK5" s="3"/>
      <c r="AL5" s="3"/>
      <c r="AM5" s="3"/>
      <c r="AN5" s="1"/>
      <c r="AO5" s="1"/>
      <c r="AP5" s="1"/>
      <c r="AQ5" s="1"/>
      <c r="AR5" s="1"/>
      <c r="AS5" s="1"/>
      <c r="AT5" s="1"/>
      <c r="AU5" s="1"/>
      <c r="AW5" s="357" t="s">
        <v>240</v>
      </c>
      <c r="AX5" s="357"/>
      <c r="AY5" s="1"/>
      <c r="AZ5" s="1"/>
      <c r="BA5" s="1"/>
      <c r="BB5" s="3"/>
      <c r="BC5" s="3"/>
      <c r="BD5" s="3"/>
      <c r="BE5" s="3"/>
      <c r="BF5" s="3"/>
      <c r="BG5" s="3"/>
      <c r="BH5" s="3"/>
      <c r="BI5" s="3"/>
      <c r="BJ5" s="3"/>
      <c r="BK5" s="3"/>
      <c r="BL5" s="1"/>
      <c r="BM5" s="1"/>
      <c r="BN5" s="1"/>
      <c r="BO5" s="1"/>
      <c r="BP5" s="1"/>
      <c r="BQ5" s="1"/>
      <c r="BR5" s="1"/>
      <c r="BS5" s="1"/>
      <c r="BU5" s="357" t="s">
        <v>240</v>
      </c>
      <c r="BV5" s="357"/>
      <c r="BW5" s="1"/>
      <c r="BX5" s="1"/>
      <c r="BY5" s="1"/>
      <c r="BZ5" s="3"/>
      <c r="CA5" s="3"/>
      <c r="CB5" s="3"/>
      <c r="CC5" s="3"/>
      <c r="CD5" s="3"/>
      <c r="CE5" s="3"/>
      <c r="CF5" s="3"/>
      <c r="CG5" s="3"/>
      <c r="CH5" s="3"/>
      <c r="CI5" s="3"/>
      <c r="CJ5" s="1"/>
      <c r="CK5" s="1"/>
      <c r="CL5" s="1"/>
      <c r="CM5" s="1"/>
      <c r="CN5" s="1"/>
      <c r="CO5" s="1"/>
      <c r="CP5" s="1"/>
      <c r="CQ5" s="1"/>
      <c r="CS5" s="357" t="s">
        <v>240</v>
      </c>
      <c r="CT5" s="357"/>
      <c r="CU5" s="1"/>
      <c r="CV5" s="1"/>
      <c r="CW5" s="1"/>
      <c r="CX5" s="3"/>
      <c r="CY5" s="3"/>
      <c r="CZ5" s="3"/>
      <c r="DA5" s="3"/>
      <c r="DB5" s="3"/>
      <c r="DC5" s="3"/>
      <c r="DD5" s="3"/>
      <c r="DE5" s="3"/>
      <c r="DF5" s="3"/>
      <c r="DG5" s="3"/>
      <c r="DH5" s="1"/>
      <c r="DI5" s="1"/>
      <c r="DJ5" s="1"/>
      <c r="DK5" s="1"/>
      <c r="DL5" s="1"/>
      <c r="DM5" s="1"/>
      <c r="DN5" s="1"/>
      <c r="DO5" s="1"/>
      <c r="DQ5" s="357" t="s">
        <v>240</v>
      </c>
      <c r="DR5" s="357"/>
      <c r="DS5" s="1"/>
      <c r="DT5" s="1"/>
      <c r="DU5" s="1"/>
      <c r="DV5" s="3"/>
      <c r="DW5" s="3"/>
      <c r="DX5" s="3"/>
      <c r="DY5" s="3"/>
      <c r="DZ5" s="3"/>
      <c r="EA5" s="3"/>
      <c r="EB5" s="3"/>
      <c r="EC5" s="3"/>
      <c r="ED5" s="3"/>
      <c r="EE5" s="3"/>
      <c r="EF5" s="1"/>
      <c r="EG5" s="1"/>
      <c r="EH5" s="1"/>
      <c r="EI5" s="1"/>
      <c r="EJ5" s="1"/>
      <c r="EK5" s="1"/>
      <c r="EL5" s="1"/>
      <c r="EM5" s="1"/>
      <c r="EO5" s="357" t="s">
        <v>240</v>
      </c>
      <c r="EP5" s="357"/>
      <c r="EQ5" s="1"/>
      <c r="ER5" s="1"/>
      <c r="ES5" s="1"/>
      <c r="ET5" s="3"/>
      <c r="EU5" s="3"/>
      <c r="EV5" s="3"/>
      <c r="EW5" s="3"/>
      <c r="EX5" s="3"/>
      <c r="EY5" s="3"/>
      <c r="EZ5" s="3"/>
      <c r="FA5" s="3"/>
      <c r="FB5" s="3"/>
      <c r="FC5" s="3"/>
      <c r="FD5" s="1"/>
      <c r="FE5" s="1"/>
      <c r="FF5" s="1"/>
      <c r="FG5" s="1"/>
      <c r="FH5" s="1"/>
      <c r="FI5" s="1"/>
      <c r="FJ5" s="1"/>
      <c r="FK5" s="1"/>
    </row>
    <row r="6" spans="1:167" ht="18">
      <c r="A6" s="356"/>
      <c r="B6" s="356"/>
      <c r="C6" s="1"/>
      <c r="D6" s="1"/>
      <c r="E6" s="1"/>
      <c r="F6" s="1"/>
      <c r="G6" s="1"/>
      <c r="H6" s="1"/>
      <c r="I6" s="1"/>
      <c r="J6" s="1"/>
      <c r="K6" s="1"/>
      <c r="L6" s="1"/>
      <c r="M6" s="1"/>
      <c r="N6" s="1"/>
      <c r="O6" s="1"/>
      <c r="P6" s="1"/>
      <c r="Q6" s="1"/>
      <c r="R6" s="1"/>
      <c r="S6" s="1"/>
      <c r="T6" s="1"/>
      <c r="U6" s="1"/>
      <c r="V6" s="1"/>
      <c r="W6" s="1"/>
      <c r="Y6" s="357"/>
      <c r="Z6" s="357"/>
      <c r="AA6" s="1"/>
      <c r="AB6" s="1"/>
      <c r="AC6" s="1"/>
      <c r="AD6" s="3"/>
      <c r="AE6" s="3"/>
      <c r="AF6" s="3"/>
      <c r="AG6" s="3"/>
      <c r="AH6" s="3"/>
      <c r="AI6" s="3"/>
      <c r="AJ6" s="3"/>
      <c r="AK6" s="3"/>
      <c r="AL6" s="3"/>
      <c r="AM6" s="3"/>
      <c r="AN6" s="1"/>
      <c r="AO6" s="1"/>
      <c r="AP6" s="1"/>
      <c r="AQ6" s="1"/>
      <c r="AR6" s="1"/>
      <c r="AS6" s="1"/>
      <c r="AT6" s="1"/>
      <c r="AU6" s="1"/>
      <c r="AW6" s="357"/>
      <c r="AX6" s="357"/>
      <c r="AY6" s="1"/>
      <c r="AZ6" s="1"/>
      <c r="BA6" s="1"/>
      <c r="BB6" s="3"/>
      <c r="BC6" s="3"/>
      <c r="BD6" s="3"/>
      <c r="BE6" s="3"/>
      <c r="BF6" s="3"/>
      <c r="BG6" s="3"/>
      <c r="BH6" s="3"/>
      <c r="BI6" s="3"/>
      <c r="BJ6" s="3"/>
      <c r="BK6" s="3"/>
      <c r="BL6" s="1"/>
      <c r="BM6" s="1"/>
      <c r="BN6" s="1"/>
      <c r="BO6" s="1"/>
      <c r="BP6" s="1"/>
      <c r="BQ6" s="1"/>
      <c r="BR6" s="1"/>
      <c r="BS6" s="1"/>
      <c r="BU6" s="357"/>
      <c r="BV6" s="357"/>
      <c r="BW6" s="1"/>
      <c r="BX6" s="1"/>
      <c r="BY6" s="1"/>
      <c r="BZ6" s="3"/>
      <c r="CA6" s="3"/>
      <c r="CB6" s="3"/>
      <c r="CC6" s="3"/>
      <c r="CD6" s="3"/>
      <c r="CE6" s="3"/>
      <c r="CF6" s="3"/>
      <c r="CG6" s="3"/>
      <c r="CH6" s="3"/>
      <c r="CI6" s="3"/>
      <c r="CJ6" s="1"/>
      <c r="CK6" s="1"/>
      <c r="CL6" s="1"/>
      <c r="CM6" s="1"/>
      <c r="CN6" s="1"/>
      <c r="CO6" s="1"/>
      <c r="CP6" s="1"/>
      <c r="CQ6" s="1"/>
      <c r="CS6" s="357"/>
      <c r="CT6" s="357"/>
      <c r="CU6" s="1"/>
      <c r="CV6" s="1"/>
      <c r="CW6" s="1"/>
      <c r="CX6" s="3"/>
      <c r="CY6" s="3"/>
      <c r="CZ6" s="3"/>
      <c r="DA6" s="3"/>
      <c r="DB6" s="3"/>
      <c r="DC6" s="3"/>
      <c r="DD6" s="3"/>
      <c r="DE6" s="3"/>
      <c r="DF6" s="3"/>
      <c r="DG6" s="3"/>
      <c r="DH6" s="1"/>
      <c r="DI6" s="1"/>
      <c r="DJ6" s="1"/>
      <c r="DK6" s="1"/>
      <c r="DL6" s="1"/>
      <c r="DM6" s="1"/>
      <c r="DN6" s="1"/>
      <c r="DO6" s="1"/>
      <c r="DQ6" s="357"/>
      <c r="DR6" s="357"/>
      <c r="DS6" s="1"/>
      <c r="DT6" s="1"/>
      <c r="DU6" s="1"/>
      <c r="DV6" s="3"/>
      <c r="DW6" s="3"/>
      <c r="DX6" s="3"/>
      <c r="DY6" s="3"/>
      <c r="DZ6" s="3"/>
      <c r="EA6" s="3"/>
      <c r="EB6" s="3"/>
      <c r="EC6" s="3"/>
      <c r="ED6" s="3"/>
      <c r="EE6" s="3"/>
      <c r="EF6" s="1"/>
      <c r="EG6" s="1"/>
      <c r="EH6" s="1"/>
      <c r="EI6" s="1"/>
      <c r="EJ6" s="1"/>
      <c r="EK6" s="1"/>
      <c r="EL6" s="1"/>
      <c r="EM6" s="1"/>
      <c r="EO6" s="356"/>
      <c r="EP6" s="356"/>
      <c r="EQ6" s="1"/>
      <c r="ER6" s="1"/>
      <c r="ES6" s="1"/>
      <c r="ET6" s="1"/>
      <c r="EU6" s="1"/>
      <c r="EV6" s="1"/>
      <c r="EW6" s="1"/>
      <c r="EX6" s="1"/>
      <c r="EY6" s="1"/>
      <c r="EZ6" s="1"/>
      <c r="FA6" s="1"/>
      <c r="FB6" s="1"/>
      <c r="FC6" s="1"/>
      <c r="FD6" s="1"/>
      <c r="FE6" s="1"/>
      <c r="FF6" s="1"/>
      <c r="FG6" s="1"/>
      <c r="FH6" s="1"/>
      <c r="FI6" s="1"/>
      <c r="FJ6" s="1"/>
      <c r="FK6" s="1"/>
    </row>
    <row r="7" spans="1:167" ht="17.5">
      <c r="A7" s="358" t="s">
        <v>241</v>
      </c>
      <c r="B7" s="358"/>
      <c r="C7" s="3"/>
      <c r="D7" s="3"/>
      <c r="E7" s="3"/>
      <c r="F7" s="1"/>
      <c r="G7" s="1"/>
      <c r="H7" s="1"/>
      <c r="I7" s="1"/>
      <c r="J7" s="1"/>
      <c r="K7" s="1"/>
      <c r="L7" s="1"/>
      <c r="M7" s="1"/>
      <c r="N7" s="1"/>
      <c r="O7" s="1"/>
      <c r="P7" s="1"/>
      <c r="Q7" s="1"/>
      <c r="R7" s="1"/>
      <c r="S7" s="1"/>
      <c r="T7" s="1"/>
      <c r="U7" s="1"/>
      <c r="V7" s="1"/>
      <c r="W7" s="1"/>
      <c r="Y7" s="358" t="s">
        <v>242</v>
      </c>
      <c r="Z7" s="358"/>
      <c r="AA7" s="3"/>
      <c r="AB7" s="3"/>
      <c r="AC7" s="3"/>
      <c r="AD7" s="1"/>
      <c r="AE7" s="1"/>
      <c r="AF7" s="1"/>
      <c r="AG7" s="1"/>
      <c r="AH7" s="1"/>
      <c r="AI7" s="1"/>
      <c r="AJ7" s="1"/>
      <c r="AK7" s="1"/>
      <c r="AL7" s="1"/>
      <c r="AM7" s="1"/>
      <c r="AN7" s="1"/>
      <c r="AO7" s="1"/>
      <c r="AP7" s="1"/>
      <c r="AQ7" s="1"/>
      <c r="AR7" s="1"/>
      <c r="AS7" s="1"/>
      <c r="AT7" s="1"/>
      <c r="AU7" s="1"/>
      <c r="AW7" s="358" t="s">
        <v>243</v>
      </c>
      <c r="AX7" s="358"/>
      <c r="AY7" s="3"/>
      <c r="AZ7" s="3"/>
      <c r="BA7" s="3"/>
      <c r="BB7" s="1"/>
      <c r="BC7" s="1"/>
      <c r="BD7" s="1"/>
      <c r="BE7" s="1"/>
      <c r="BF7" s="1"/>
      <c r="BG7" s="1"/>
      <c r="BH7" s="1"/>
      <c r="BI7" s="1"/>
      <c r="BJ7" s="1"/>
      <c r="BK7" s="1"/>
      <c r="BL7" s="1"/>
      <c r="BM7" s="1"/>
      <c r="BN7" s="1"/>
      <c r="BO7" s="1"/>
      <c r="BP7" s="1"/>
      <c r="BQ7" s="1"/>
      <c r="BR7" s="1"/>
      <c r="BS7" s="1"/>
      <c r="BU7" s="358" t="s">
        <v>244</v>
      </c>
      <c r="BV7" s="358"/>
      <c r="BW7" s="3"/>
      <c r="BX7" s="3"/>
      <c r="BY7" s="3"/>
      <c r="BZ7" s="1"/>
      <c r="CA7" s="1"/>
      <c r="CB7" s="1"/>
      <c r="CC7" s="1"/>
      <c r="CD7" s="1"/>
      <c r="CE7" s="1"/>
      <c r="CF7" s="1"/>
      <c r="CG7" s="1"/>
      <c r="CH7" s="1"/>
      <c r="CI7" s="1"/>
      <c r="CJ7" s="1"/>
      <c r="CK7" s="1"/>
      <c r="CL7" s="1"/>
      <c r="CM7" s="1"/>
      <c r="CN7" s="1"/>
      <c r="CO7" s="1"/>
      <c r="CP7" s="1"/>
      <c r="CQ7" s="1"/>
      <c r="CS7" s="358" t="s">
        <v>245</v>
      </c>
      <c r="CT7" s="358"/>
      <c r="CU7" s="3"/>
      <c r="CV7" s="3"/>
      <c r="CW7" s="3"/>
      <c r="CX7" s="1"/>
      <c r="CY7" s="1"/>
      <c r="CZ7" s="1"/>
      <c r="DA7" s="1"/>
      <c r="DB7" s="1"/>
      <c r="DC7" s="1"/>
      <c r="DD7" s="1"/>
      <c r="DE7" s="1"/>
      <c r="DF7" s="1"/>
      <c r="DG7" s="1"/>
      <c r="DH7" s="1"/>
      <c r="DI7" s="1"/>
      <c r="DJ7" s="1"/>
      <c r="DK7" s="1"/>
      <c r="DL7" s="1"/>
      <c r="DM7" s="1"/>
      <c r="DN7" s="1"/>
      <c r="DO7" s="1"/>
      <c r="DQ7" s="358" t="s">
        <v>246</v>
      </c>
      <c r="DR7" s="358"/>
      <c r="DS7" s="3"/>
      <c r="DT7" s="3"/>
      <c r="DU7" s="3"/>
      <c r="DV7" s="1"/>
      <c r="DW7" s="1"/>
      <c r="DX7" s="1"/>
      <c r="DY7" s="1"/>
      <c r="DZ7" s="1"/>
      <c r="EA7" s="1"/>
      <c r="EB7" s="1"/>
      <c r="EC7" s="1"/>
      <c r="ED7" s="1"/>
      <c r="EE7" s="1"/>
      <c r="EF7" s="1"/>
      <c r="EG7" s="1"/>
      <c r="EH7" s="1"/>
      <c r="EI7" s="1"/>
      <c r="EJ7" s="1"/>
      <c r="EK7" s="1"/>
      <c r="EL7" s="1"/>
      <c r="EM7" s="1"/>
      <c r="EO7" s="358" t="s">
        <v>247</v>
      </c>
      <c r="EP7" s="358"/>
      <c r="EQ7" s="3"/>
      <c r="ER7" s="3"/>
      <c r="ES7" s="3"/>
      <c r="ET7" s="1"/>
      <c r="EU7" s="1"/>
      <c r="EV7" s="1"/>
      <c r="EW7" s="1"/>
      <c r="EX7" s="1"/>
      <c r="EY7" s="1"/>
      <c r="EZ7" s="1"/>
      <c r="FA7" s="1"/>
      <c r="FB7" s="1"/>
      <c r="FC7" s="1"/>
      <c r="FD7" s="1"/>
      <c r="FE7" s="1"/>
      <c r="FF7" s="1"/>
      <c r="FG7" s="1"/>
      <c r="FH7" s="1"/>
      <c r="FI7" s="1"/>
      <c r="FJ7" s="1"/>
      <c r="FK7" s="1"/>
    </row>
    <row r="8" spans="1:167" ht="15.5">
      <c r="A8" s="358" t="s">
        <v>248</v>
      </c>
      <c r="B8" s="358"/>
      <c r="C8" s="5"/>
      <c r="D8" s="5"/>
      <c r="E8" s="5"/>
      <c r="F8" s="5"/>
      <c r="G8" s="5"/>
      <c r="H8" s="5"/>
      <c r="I8" s="5"/>
      <c r="J8" s="5"/>
      <c r="K8" s="5"/>
      <c r="L8" s="5"/>
      <c r="M8" s="5"/>
      <c r="N8" s="5"/>
      <c r="O8" s="5"/>
      <c r="P8" s="5"/>
      <c r="Q8" s="5"/>
      <c r="R8" s="5"/>
      <c r="S8" s="5"/>
      <c r="T8" s="5"/>
      <c r="U8" s="5"/>
      <c r="V8" s="5"/>
      <c r="W8" s="5"/>
      <c r="Y8" s="358" t="s">
        <v>248</v>
      </c>
      <c r="Z8" s="358"/>
      <c r="AA8" s="5"/>
      <c r="AB8" s="5"/>
      <c r="AC8" s="5"/>
      <c r="AD8" s="5"/>
      <c r="AE8" s="5"/>
      <c r="AF8" s="5"/>
      <c r="AG8" s="5"/>
      <c r="AH8" s="5"/>
      <c r="AI8" s="5"/>
      <c r="AJ8" s="5"/>
      <c r="AK8" s="5"/>
      <c r="AL8" s="5"/>
      <c r="AM8" s="5"/>
      <c r="AN8" s="5"/>
      <c r="AO8" s="5"/>
      <c r="AP8" s="5"/>
      <c r="AQ8" s="5"/>
      <c r="AR8" s="5"/>
      <c r="AS8" s="5"/>
      <c r="AT8" s="5"/>
      <c r="AU8" s="5"/>
      <c r="AW8" s="358" t="s">
        <v>248</v>
      </c>
      <c r="AX8" s="358"/>
      <c r="AY8" s="5"/>
      <c r="AZ8" s="5"/>
      <c r="BA8" s="5"/>
      <c r="BB8" s="5"/>
      <c r="BC8" s="5"/>
      <c r="BD8" s="5"/>
      <c r="BE8" s="5"/>
      <c r="BF8" s="5"/>
      <c r="BG8" s="5"/>
      <c r="BH8" s="5"/>
      <c r="BI8" s="5"/>
      <c r="BJ8" s="5"/>
      <c r="BK8" s="5"/>
      <c r="BL8" s="5"/>
      <c r="BM8" s="5"/>
      <c r="BN8" s="5"/>
      <c r="BO8" s="5"/>
      <c r="BP8" s="5"/>
      <c r="BQ8" s="5"/>
      <c r="BR8" s="5"/>
      <c r="BS8" s="5"/>
      <c r="BU8" s="358" t="s">
        <v>248</v>
      </c>
      <c r="BV8" s="358"/>
      <c r="BW8" s="5"/>
      <c r="BX8" s="5"/>
      <c r="BY8" s="5"/>
      <c r="BZ8" s="5"/>
      <c r="CA8" s="5"/>
      <c r="CB8" s="5"/>
      <c r="CC8" s="5"/>
      <c r="CD8" s="5"/>
      <c r="CE8" s="5"/>
      <c r="CF8" s="5"/>
      <c r="CG8" s="5"/>
      <c r="CH8" s="5"/>
      <c r="CI8" s="5"/>
      <c r="CJ8" s="5"/>
      <c r="CK8" s="5"/>
      <c r="CL8" s="5"/>
      <c r="CM8" s="5"/>
      <c r="CN8" s="5"/>
      <c r="CO8" s="5"/>
      <c r="CP8" s="5"/>
      <c r="CQ8" s="5"/>
      <c r="CS8" s="358" t="s">
        <v>248</v>
      </c>
      <c r="CT8" s="358"/>
      <c r="CU8" s="5"/>
      <c r="CV8" s="5"/>
      <c r="CW8" s="5"/>
      <c r="CX8" s="5"/>
      <c r="CY8" s="5"/>
      <c r="CZ8" s="5"/>
      <c r="DA8" s="5"/>
      <c r="DB8" s="5"/>
      <c r="DC8" s="5"/>
      <c r="DD8" s="5"/>
      <c r="DE8" s="5"/>
      <c r="DF8" s="5"/>
      <c r="DG8" s="5"/>
      <c r="DH8" s="5"/>
      <c r="DI8" s="5"/>
      <c r="DJ8" s="5"/>
      <c r="DK8" s="5"/>
      <c r="DL8" s="5"/>
      <c r="DM8" s="5"/>
      <c r="DN8" s="5"/>
      <c r="DO8" s="5"/>
      <c r="DQ8" s="358" t="s">
        <v>248</v>
      </c>
      <c r="DR8" s="358"/>
      <c r="DS8" s="5"/>
      <c r="DT8" s="5"/>
      <c r="DU8" s="5"/>
      <c r="DV8" s="5"/>
      <c r="DW8" s="5"/>
      <c r="DX8" s="5"/>
      <c r="DY8" s="5"/>
      <c r="DZ8" s="5"/>
      <c r="EA8" s="5"/>
      <c r="EB8" s="5"/>
      <c r="EC8" s="5"/>
      <c r="ED8" s="5"/>
      <c r="EE8" s="5"/>
      <c r="EF8" s="5"/>
      <c r="EG8" s="5"/>
      <c r="EH8" s="5"/>
      <c r="EI8" s="5"/>
      <c r="EJ8" s="5"/>
      <c r="EK8" s="5"/>
      <c r="EL8" s="5"/>
      <c r="EM8" s="5"/>
      <c r="EO8" s="358" t="s">
        <v>248</v>
      </c>
      <c r="EP8" s="358"/>
      <c r="EQ8" s="5"/>
      <c r="ER8" s="5"/>
      <c r="ES8" s="5"/>
      <c r="ET8" s="5"/>
      <c r="EU8" s="5"/>
      <c r="EV8" s="5"/>
      <c r="EW8" s="5"/>
      <c r="EX8" s="5"/>
      <c r="EY8" s="5"/>
      <c r="EZ8" s="5"/>
      <c r="FA8" s="5"/>
      <c r="FB8" s="5"/>
      <c r="FC8" s="5"/>
      <c r="FD8" s="5"/>
      <c r="FE8" s="5"/>
      <c r="FF8" s="5"/>
      <c r="FG8" s="5"/>
      <c r="FH8" s="5"/>
      <c r="FI8" s="5"/>
      <c r="FJ8" s="5"/>
      <c r="FK8" s="5"/>
    </row>
    <row r="9" spans="1:167" ht="15.5">
      <c r="A9" s="356"/>
      <c r="B9" s="356"/>
      <c r="C9" s="1"/>
      <c r="D9" s="1"/>
      <c r="E9" s="1"/>
      <c r="F9" s="1"/>
      <c r="G9" s="1"/>
      <c r="H9" s="1"/>
      <c r="I9" s="1"/>
      <c r="J9" s="1"/>
      <c r="K9" s="1"/>
      <c r="L9" s="1"/>
      <c r="M9" s="1"/>
      <c r="N9" s="1"/>
      <c r="O9" s="1"/>
      <c r="P9" s="1"/>
      <c r="Q9" s="1"/>
      <c r="R9" s="1"/>
      <c r="S9" s="1"/>
      <c r="T9" s="1"/>
      <c r="U9" s="1"/>
      <c r="V9" s="1"/>
      <c r="W9" s="1"/>
      <c r="Y9" s="356"/>
      <c r="Z9" s="356"/>
      <c r="AA9" s="17"/>
      <c r="AB9" s="17"/>
      <c r="AC9" s="1"/>
      <c r="AD9" s="1"/>
      <c r="AE9" s="1"/>
      <c r="AF9" s="1"/>
      <c r="AG9" s="1"/>
      <c r="AH9" s="1"/>
      <c r="AI9" s="1"/>
      <c r="AJ9" s="1"/>
      <c r="AK9" s="1"/>
      <c r="AL9" s="1"/>
      <c r="AM9" s="1"/>
      <c r="AN9" s="1"/>
      <c r="AO9" s="1"/>
      <c r="AP9" s="1"/>
      <c r="AQ9" s="1"/>
      <c r="AR9" s="1"/>
      <c r="AS9" s="1"/>
      <c r="AT9" s="1"/>
      <c r="AU9" s="1"/>
      <c r="AW9" s="356"/>
      <c r="AX9" s="356"/>
      <c r="AY9" s="17"/>
      <c r="AZ9" s="17"/>
      <c r="BA9" s="1"/>
      <c r="BB9" s="1"/>
      <c r="BC9" s="1"/>
      <c r="BD9" s="1"/>
      <c r="BE9" s="1"/>
      <c r="BF9" s="1"/>
      <c r="BG9" s="1"/>
      <c r="BH9" s="1"/>
      <c r="BI9" s="1"/>
      <c r="BJ9" s="1"/>
      <c r="BK9" s="1"/>
      <c r="BL9" s="1"/>
      <c r="BM9" s="1"/>
      <c r="BN9" s="1"/>
      <c r="BO9" s="1"/>
      <c r="BP9" s="1"/>
      <c r="BQ9" s="1"/>
      <c r="BR9" s="1"/>
      <c r="BS9" s="1"/>
      <c r="BU9" s="356"/>
      <c r="BV9" s="356"/>
      <c r="BW9" s="17"/>
      <c r="BX9" s="17"/>
      <c r="BY9" s="1"/>
      <c r="BZ9" s="1"/>
      <c r="CA9" s="1"/>
      <c r="CB9" s="1"/>
      <c r="CC9" s="1"/>
      <c r="CD9" s="1"/>
      <c r="CE9" s="1"/>
      <c r="CF9" s="1"/>
      <c r="CG9" s="1"/>
      <c r="CH9" s="1"/>
      <c r="CI9" s="1"/>
      <c r="CJ9" s="1"/>
      <c r="CK9" s="1"/>
      <c r="CL9" s="1"/>
      <c r="CM9" s="1"/>
      <c r="CN9" s="1"/>
      <c r="CO9" s="1"/>
      <c r="CP9" s="1"/>
      <c r="CQ9" s="1"/>
      <c r="CS9" s="356"/>
      <c r="CT9" s="356"/>
      <c r="CU9" s="17"/>
      <c r="CV9" s="17"/>
      <c r="CW9" s="1"/>
      <c r="CX9" s="1"/>
      <c r="CY9" s="1"/>
      <c r="CZ9" s="1"/>
      <c r="DA9" s="1"/>
      <c r="DB9" s="1"/>
      <c r="DC9" s="1"/>
      <c r="DD9" s="1"/>
      <c r="DE9" s="1"/>
      <c r="DF9" s="1"/>
      <c r="DG9" s="1"/>
      <c r="DH9" s="1"/>
      <c r="DI9" s="1"/>
      <c r="DJ9" s="1"/>
      <c r="DK9" s="1"/>
      <c r="DL9" s="1"/>
      <c r="DM9" s="1"/>
      <c r="DN9" s="1"/>
      <c r="DO9" s="1"/>
      <c r="DQ9" s="356"/>
      <c r="DR9" s="356"/>
      <c r="DS9" s="17"/>
      <c r="DT9" s="17"/>
      <c r="DU9" s="1"/>
      <c r="DV9" s="1"/>
      <c r="DW9" s="1"/>
      <c r="DX9" s="1"/>
      <c r="DY9" s="1"/>
      <c r="DZ9" s="1"/>
      <c r="EA9" s="1"/>
      <c r="EB9" s="1"/>
      <c r="EC9" s="1"/>
      <c r="ED9" s="1"/>
      <c r="EE9" s="1"/>
      <c r="EF9" s="1"/>
      <c r="EG9" s="1"/>
      <c r="EH9" s="1"/>
      <c r="EI9" s="1"/>
      <c r="EJ9" s="1"/>
      <c r="EK9" s="1"/>
      <c r="EL9" s="1"/>
      <c r="EM9" s="1"/>
      <c r="EO9" s="356"/>
      <c r="EP9" s="356"/>
      <c r="EQ9" s="1"/>
      <c r="ER9" s="1"/>
      <c r="ES9" s="1"/>
      <c r="ET9" s="1"/>
      <c r="EU9" s="1"/>
      <c r="EV9" s="1"/>
      <c r="EW9" s="1"/>
      <c r="EX9" s="1"/>
      <c r="EY9" s="1"/>
      <c r="EZ9" s="1"/>
      <c r="FA9" s="1"/>
      <c r="FB9" s="1"/>
      <c r="FC9" s="1"/>
      <c r="FD9" s="1"/>
      <c r="FE9" s="1"/>
      <c r="FF9" s="1"/>
      <c r="FG9" s="1"/>
      <c r="FH9" s="1"/>
      <c r="FI9" s="1"/>
      <c r="FJ9" s="1"/>
      <c r="FK9" s="1"/>
    </row>
    <row r="10" spans="1:167" ht="14.5">
      <c r="A10" s="356"/>
      <c r="B10" s="356"/>
      <c r="C10" s="1"/>
      <c r="D10" s="1"/>
      <c r="E10" s="1"/>
      <c r="F10" s="1"/>
      <c r="G10" s="1"/>
      <c r="H10" s="1"/>
      <c r="I10" s="1"/>
      <c r="J10" s="1"/>
      <c r="K10" s="1"/>
      <c r="L10" s="1"/>
      <c r="M10" s="1"/>
      <c r="N10" s="1"/>
      <c r="O10" s="1"/>
      <c r="P10" s="1"/>
      <c r="Q10" s="1"/>
      <c r="R10" s="1"/>
      <c r="S10" s="1"/>
      <c r="T10" s="1"/>
      <c r="U10" s="1"/>
      <c r="V10" s="1"/>
      <c r="W10" s="1"/>
      <c r="Y10" s="356"/>
      <c r="Z10" s="356"/>
      <c r="AA10" s="1"/>
      <c r="AB10" s="1"/>
      <c r="AC10" s="1"/>
      <c r="AD10" s="1"/>
      <c r="AE10" s="1"/>
      <c r="AF10" s="1"/>
      <c r="AG10" s="1"/>
      <c r="AH10" s="1"/>
      <c r="AI10" s="1"/>
      <c r="AJ10" s="1"/>
      <c r="AK10" s="1"/>
      <c r="AL10" s="1"/>
      <c r="AM10" s="1"/>
      <c r="AN10" s="1"/>
      <c r="AO10" s="1"/>
      <c r="AP10" s="1"/>
      <c r="AQ10" s="1"/>
      <c r="AR10" s="1"/>
      <c r="AS10" s="1"/>
      <c r="AT10" s="1"/>
      <c r="AU10" s="1"/>
      <c r="AW10" s="356"/>
      <c r="AX10" s="356"/>
      <c r="AY10" s="1"/>
      <c r="AZ10" s="1"/>
      <c r="BA10" s="1"/>
      <c r="BB10" s="1"/>
      <c r="BC10" s="1"/>
      <c r="BD10" s="1"/>
      <c r="BE10" s="1"/>
      <c r="BF10" s="1"/>
      <c r="BG10" s="1"/>
      <c r="BH10" s="1"/>
      <c r="BI10" s="1"/>
      <c r="BJ10" s="1"/>
      <c r="BK10" s="1"/>
      <c r="BL10" s="1"/>
      <c r="BM10" s="1"/>
      <c r="BN10" s="1"/>
      <c r="BO10" s="1"/>
      <c r="BP10" s="1"/>
      <c r="BQ10" s="1"/>
      <c r="BR10" s="1"/>
      <c r="BS10" s="1"/>
      <c r="BU10" s="356"/>
      <c r="BV10" s="356"/>
      <c r="BW10" s="1"/>
      <c r="BX10" s="1"/>
      <c r="BY10" s="1"/>
      <c r="BZ10" s="1"/>
      <c r="CA10" s="1"/>
      <c r="CB10" s="1"/>
      <c r="CC10" s="1"/>
      <c r="CD10" s="1"/>
      <c r="CE10" s="1"/>
      <c r="CF10" s="1"/>
      <c r="CG10" s="1"/>
      <c r="CH10" s="1"/>
      <c r="CI10" s="1"/>
      <c r="CJ10" s="1"/>
      <c r="CK10" s="1"/>
      <c r="CL10" s="1"/>
      <c r="CM10" s="1"/>
      <c r="CN10" s="1"/>
      <c r="CO10" s="1"/>
      <c r="CP10" s="1"/>
      <c r="CQ10" s="1"/>
      <c r="CS10" s="356"/>
      <c r="CT10" s="356"/>
      <c r="CU10" s="1"/>
      <c r="CV10" s="1"/>
      <c r="CW10" s="1"/>
      <c r="CX10" s="1"/>
      <c r="CY10" s="1"/>
      <c r="CZ10" s="1"/>
      <c r="DA10" s="1"/>
      <c r="DB10" s="1"/>
      <c r="DC10" s="1"/>
      <c r="DD10" s="1"/>
      <c r="DE10" s="1"/>
      <c r="DF10" s="1"/>
      <c r="DG10" s="1"/>
      <c r="DH10" s="1"/>
      <c r="DI10" s="1"/>
      <c r="DJ10" s="1"/>
      <c r="DK10" s="1"/>
      <c r="DL10" s="1"/>
      <c r="DM10" s="1"/>
      <c r="DN10" s="1"/>
      <c r="DO10" s="1"/>
      <c r="DQ10" s="356"/>
      <c r="DR10" s="356"/>
      <c r="DS10" s="1"/>
      <c r="DT10" s="1"/>
      <c r="DU10" s="1"/>
      <c r="DV10" s="1"/>
      <c r="DW10" s="1"/>
      <c r="DX10" s="1"/>
      <c r="DY10" s="1"/>
      <c r="DZ10" s="1"/>
      <c r="EA10" s="1"/>
      <c r="EB10" s="1"/>
      <c r="EC10" s="1"/>
      <c r="ED10" s="1"/>
      <c r="EE10" s="1"/>
      <c r="EF10" s="1"/>
      <c r="EG10" s="1"/>
      <c r="EH10" s="1"/>
      <c r="EI10" s="1"/>
      <c r="EJ10" s="1"/>
      <c r="EK10" s="1"/>
      <c r="EL10" s="1"/>
      <c r="EM10" s="1"/>
      <c r="EO10" s="356"/>
      <c r="EP10" s="356"/>
      <c r="EQ10" s="1"/>
      <c r="ER10" s="1"/>
      <c r="ES10" s="1"/>
      <c r="ET10" s="1"/>
      <c r="EU10" s="1"/>
      <c r="EV10" s="1"/>
      <c r="EW10" s="1"/>
      <c r="EX10" s="1"/>
      <c r="EY10" s="1"/>
      <c r="EZ10" s="1"/>
      <c r="FA10" s="1"/>
      <c r="FB10" s="1"/>
      <c r="FC10" s="1"/>
      <c r="FD10" s="1"/>
      <c r="FE10" s="1"/>
      <c r="FF10" s="1"/>
      <c r="FG10" s="1"/>
      <c r="FH10" s="1"/>
      <c r="FI10" s="1"/>
      <c r="FJ10" s="1"/>
      <c r="FK10" s="1"/>
    </row>
    <row r="11" spans="1:167" ht="14.5">
      <c r="A11" s="356"/>
      <c r="B11" s="35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6"/>
      <c r="Z11" s="35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6"/>
      <c r="AX11" s="35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6"/>
      <c r="BV11" s="35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6"/>
      <c r="CT11" s="35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6"/>
      <c r="DR11" s="35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6"/>
      <c r="EP11" s="35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6"/>
      <c r="B12" s="356"/>
      <c r="C12" s="1"/>
      <c r="D12" s="1"/>
      <c r="E12" s="1"/>
      <c r="F12" s="1"/>
      <c r="G12" s="1"/>
      <c r="H12" s="1"/>
      <c r="I12" s="1"/>
      <c r="J12" s="1"/>
      <c r="K12" s="1"/>
      <c r="L12" s="1"/>
      <c r="M12" s="1"/>
      <c r="N12" s="1"/>
      <c r="O12" s="1"/>
      <c r="P12" s="1"/>
      <c r="Q12" s="1"/>
      <c r="R12" s="1"/>
      <c r="S12" s="1"/>
      <c r="T12" s="1"/>
      <c r="U12" s="1"/>
      <c r="V12" s="1"/>
      <c r="W12" s="1"/>
      <c r="Y12" s="356"/>
      <c r="Z12" s="356"/>
      <c r="AA12" s="1"/>
      <c r="AB12" s="1"/>
      <c r="AC12" s="1"/>
      <c r="AD12" s="1"/>
      <c r="AE12" s="1"/>
      <c r="AF12" s="1"/>
      <c r="AG12" s="1"/>
      <c r="AH12" s="1"/>
      <c r="AI12" s="1"/>
      <c r="AJ12" s="1"/>
      <c r="AK12" s="1"/>
      <c r="AL12" s="1"/>
      <c r="AM12" s="1"/>
      <c r="AN12" s="1"/>
      <c r="AO12" s="1"/>
      <c r="AP12" s="1"/>
      <c r="AQ12" s="1"/>
      <c r="AR12" s="1"/>
      <c r="AS12" s="1"/>
      <c r="AT12" s="1"/>
      <c r="AU12" s="1"/>
      <c r="AW12" s="356"/>
      <c r="AX12" s="356"/>
      <c r="AY12" s="1"/>
      <c r="AZ12" s="1"/>
      <c r="BA12" s="1"/>
      <c r="BB12" s="1"/>
      <c r="BC12" s="1"/>
      <c r="BD12" s="1"/>
      <c r="BE12" s="1"/>
      <c r="BF12" s="1"/>
      <c r="BG12" s="1"/>
      <c r="BH12" s="1"/>
      <c r="BI12" s="1"/>
      <c r="BJ12" s="1"/>
      <c r="BK12" s="1"/>
      <c r="BL12" s="1"/>
      <c r="BM12" s="1"/>
      <c r="BN12" s="1"/>
      <c r="BO12" s="1"/>
      <c r="BP12" s="1"/>
      <c r="BQ12" s="1"/>
      <c r="BR12" s="1"/>
      <c r="BS12" s="1"/>
      <c r="BU12" s="356"/>
      <c r="BV12" s="356"/>
      <c r="BW12" s="1"/>
      <c r="BX12" s="1"/>
      <c r="BY12" s="1"/>
      <c r="BZ12" s="1"/>
      <c r="CA12" s="1"/>
      <c r="CB12" s="1"/>
      <c r="CC12" s="1"/>
      <c r="CD12" s="1"/>
      <c r="CE12" s="1"/>
      <c r="CF12" s="1"/>
      <c r="CG12" s="1"/>
      <c r="CH12" s="1"/>
      <c r="CI12" s="1"/>
      <c r="CJ12" s="1"/>
      <c r="CK12" s="1"/>
      <c r="CL12" s="1"/>
      <c r="CM12" s="1"/>
      <c r="CN12" s="1"/>
      <c r="CO12" s="1"/>
      <c r="CP12" s="1"/>
      <c r="CQ12" s="1"/>
      <c r="CS12" s="356"/>
      <c r="CT12" s="356"/>
      <c r="CU12" s="1"/>
      <c r="CV12" s="1"/>
      <c r="CW12" s="1"/>
      <c r="CX12" s="1"/>
      <c r="CY12" s="1"/>
      <c r="CZ12" s="1"/>
      <c r="DA12" s="1"/>
      <c r="DB12" s="1"/>
      <c r="DC12" s="1"/>
      <c r="DD12" s="1"/>
      <c r="DE12" s="1"/>
      <c r="DF12" s="1"/>
      <c r="DG12" s="1"/>
      <c r="DH12" s="1"/>
      <c r="DI12" s="1"/>
      <c r="DJ12" s="1"/>
      <c r="DK12" s="1"/>
      <c r="DL12" s="1"/>
      <c r="DM12" s="1"/>
      <c r="DN12" s="1"/>
      <c r="DO12" s="1"/>
      <c r="DQ12" s="356"/>
      <c r="DR12" s="356"/>
      <c r="DS12" s="1"/>
      <c r="DT12" s="1"/>
      <c r="DU12" s="1"/>
      <c r="DV12" s="1"/>
      <c r="DW12" s="1"/>
      <c r="DX12" s="1"/>
      <c r="DY12" s="1"/>
      <c r="DZ12" s="1"/>
      <c r="EA12" s="1"/>
      <c r="EB12" s="1"/>
      <c r="EC12" s="1"/>
      <c r="ED12" s="1"/>
      <c r="EE12" s="1"/>
      <c r="EF12" s="1"/>
      <c r="EG12" s="1"/>
      <c r="EH12" s="1"/>
      <c r="EI12" s="1"/>
      <c r="EJ12" s="1"/>
      <c r="EK12" s="1"/>
      <c r="EL12" s="1"/>
      <c r="EM12" s="1"/>
      <c r="EO12" s="356"/>
      <c r="EP12" s="356"/>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249</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249</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249</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249</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249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249</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249</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3.5">
      <c r="A14" s="1"/>
      <c r="B14" s="84" t="s">
        <v>250</v>
      </c>
      <c r="C14" s="1"/>
      <c r="D14" s="1"/>
      <c r="E14" s="1"/>
      <c r="F14" s="1"/>
      <c r="G14" s="1"/>
      <c r="H14" s="1"/>
      <c r="I14" s="1"/>
      <c r="J14" s="1"/>
      <c r="K14" s="1"/>
      <c r="L14" s="1"/>
      <c r="M14" s="1"/>
      <c r="N14" s="1"/>
      <c r="O14" s="1"/>
      <c r="P14" s="1"/>
      <c r="Q14" s="1"/>
      <c r="R14" s="1"/>
      <c r="S14" s="1"/>
      <c r="T14" s="1"/>
      <c r="U14" s="1"/>
      <c r="V14" s="1"/>
      <c r="W14" s="1"/>
      <c r="Y14" s="1"/>
      <c r="Z14" s="84" t="s">
        <v>250</v>
      </c>
      <c r="AA14" s="1"/>
      <c r="AB14" s="1"/>
      <c r="AC14" s="1"/>
      <c r="AD14" s="1"/>
      <c r="AE14" s="1"/>
      <c r="AF14" s="1"/>
      <c r="AG14" s="1"/>
      <c r="AH14" s="1"/>
      <c r="AI14" s="1"/>
      <c r="AJ14" s="1"/>
      <c r="AK14" s="1"/>
      <c r="AL14" s="1"/>
      <c r="AM14" s="1"/>
      <c r="AN14" s="1"/>
      <c r="AO14" s="1"/>
      <c r="AP14" s="1"/>
      <c r="AQ14" s="1"/>
      <c r="AR14" s="1"/>
      <c r="AS14" s="1"/>
      <c r="AT14" s="1"/>
      <c r="AU14" s="1"/>
      <c r="AW14" s="1"/>
      <c r="AX14" s="84" t="s">
        <v>250</v>
      </c>
      <c r="AY14" s="1"/>
      <c r="AZ14" s="1"/>
      <c r="BA14" s="1"/>
      <c r="BB14" s="1"/>
      <c r="BC14" s="1"/>
      <c r="BD14" s="1"/>
      <c r="BE14" s="1"/>
      <c r="BF14" s="1"/>
      <c r="BG14" s="1"/>
      <c r="BH14" s="1"/>
      <c r="BI14" s="1"/>
      <c r="BJ14" s="1"/>
      <c r="BK14" s="1"/>
      <c r="BL14" s="1"/>
      <c r="BM14" s="1"/>
      <c r="BN14" s="1"/>
      <c r="BO14" s="1"/>
      <c r="BP14" s="1"/>
      <c r="BQ14" s="1"/>
      <c r="BR14" s="1"/>
      <c r="BS14" s="1"/>
      <c r="BU14" s="1"/>
      <c r="BV14" s="84" t="s">
        <v>250</v>
      </c>
      <c r="BW14" s="1"/>
      <c r="BX14" s="1"/>
      <c r="BY14" s="1"/>
      <c r="BZ14" s="1"/>
      <c r="CA14" s="1"/>
      <c r="CB14" s="1"/>
      <c r="CC14" s="1"/>
      <c r="CD14" s="1"/>
      <c r="CE14" s="1"/>
      <c r="CF14" s="1"/>
      <c r="CG14" s="1"/>
      <c r="CH14" s="1"/>
      <c r="CI14" s="1"/>
      <c r="CJ14" s="1"/>
      <c r="CK14" s="1"/>
      <c r="CL14" s="1"/>
      <c r="CM14" s="1"/>
      <c r="CN14" s="1"/>
      <c r="CO14" s="1"/>
      <c r="CP14" s="1"/>
      <c r="CQ14" s="1"/>
      <c r="CS14" s="1"/>
      <c r="CT14" s="84" t="s">
        <v>250</v>
      </c>
      <c r="CU14" s="1"/>
      <c r="CV14" s="1"/>
      <c r="CW14" s="1"/>
      <c r="CX14" s="1"/>
      <c r="CY14" s="1"/>
      <c r="CZ14" s="1"/>
      <c r="DA14" s="1"/>
      <c r="DB14" s="1"/>
      <c r="DC14" s="1"/>
      <c r="DD14" s="1"/>
      <c r="DE14" s="1"/>
      <c r="DF14" s="1"/>
      <c r="DG14" s="1"/>
      <c r="DH14" s="1"/>
      <c r="DI14" s="1"/>
      <c r="DJ14" s="1"/>
      <c r="DK14" s="1"/>
      <c r="DL14" s="1"/>
      <c r="DM14" s="1"/>
      <c r="DN14" s="1"/>
      <c r="DO14" s="1"/>
      <c r="DQ14" s="1"/>
      <c r="DR14" s="84" t="s">
        <v>250</v>
      </c>
      <c r="DS14" s="1"/>
      <c r="DT14" s="1"/>
      <c r="DU14" s="1"/>
      <c r="DV14" s="1"/>
      <c r="DW14" s="1"/>
      <c r="DX14" s="1"/>
      <c r="DY14" s="1"/>
      <c r="DZ14" s="1"/>
      <c r="EA14" s="1"/>
      <c r="EB14" s="1"/>
      <c r="EC14" s="1"/>
      <c r="ED14" s="1"/>
      <c r="EE14" s="1"/>
      <c r="EF14" s="1"/>
      <c r="EG14" s="1"/>
      <c r="EH14" s="1"/>
      <c r="EI14" s="1"/>
      <c r="EJ14" s="1"/>
      <c r="EK14" s="1"/>
      <c r="EL14" s="1"/>
      <c r="EM14" s="1"/>
      <c r="EO14" s="1"/>
      <c r="EP14" s="84" t="s">
        <v>250</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251</v>
      </c>
      <c r="C15" s="1">
        <v>99.5</v>
      </c>
      <c r="D15" s="1">
        <v>87.1</v>
      </c>
      <c r="E15" s="1">
        <v>73.900000000000006</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251</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251</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251</v>
      </c>
      <c r="CU15" s="1">
        <v>4.0999999999999996</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251</v>
      </c>
      <c r="DS15" s="1">
        <v>3.6</v>
      </c>
      <c r="DT15" s="1">
        <v>3.1</v>
      </c>
      <c r="DU15" s="1">
        <v>2.6</v>
      </c>
      <c r="DV15" s="1">
        <v>2.2000000000000002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251</v>
      </c>
      <c r="EQ15" s="1">
        <v>21.6</v>
      </c>
      <c r="ER15" s="1">
        <v>16.2</v>
      </c>
      <c r="ES15" s="1">
        <v>10.9</v>
      </c>
      <c r="ET15" s="1">
        <v>5.4</v>
      </c>
      <c r="EU15" s="1">
        <v>4.9000000000000004</v>
      </c>
      <c r="EV15" s="1">
        <v>4.4000000000000004</v>
      </c>
      <c r="EW15" s="1">
        <v>4.0999999999999996</v>
      </c>
      <c r="EX15" s="1">
        <v>3.6</v>
      </c>
      <c r="EY15" s="1">
        <v>3.5</v>
      </c>
      <c r="EZ15" s="1">
        <v>3.1</v>
      </c>
      <c r="FA15" s="1">
        <v>2.8</v>
      </c>
      <c r="FB15" s="1">
        <v>2.1</v>
      </c>
      <c r="FC15" s="1">
        <v>2.2999999999999998</v>
      </c>
      <c r="FD15" s="1">
        <v>1.7</v>
      </c>
      <c r="FE15" s="1">
        <v>1.7</v>
      </c>
      <c r="FF15" s="1">
        <v>1.6</v>
      </c>
      <c r="FG15" s="1">
        <v>1.4</v>
      </c>
      <c r="FH15" s="1">
        <v>1</v>
      </c>
      <c r="FI15" s="1">
        <v>1.1000000000000001</v>
      </c>
      <c r="FJ15" s="1">
        <v>0.6</v>
      </c>
      <c r="FK15" s="1">
        <v>1.1000000000000001</v>
      </c>
    </row>
    <row r="16" spans="1:167" ht="14.5">
      <c r="A16" s="1"/>
      <c r="B16" s="10" t="s">
        <v>252</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252</v>
      </c>
      <c r="AA16" s="1">
        <v>136.9</v>
      </c>
      <c r="AB16" s="1">
        <v>139</v>
      </c>
      <c r="AC16" s="1">
        <v>145.6</v>
      </c>
      <c r="AD16" s="1">
        <v>144.80000000000001</v>
      </c>
      <c r="AE16" s="1">
        <v>144.30000000000001</v>
      </c>
      <c r="AF16" s="1">
        <v>142.80000000000001</v>
      </c>
      <c r="AG16" s="1">
        <v>141</v>
      </c>
      <c r="AH16" s="1">
        <v>139.19999999999999</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252</v>
      </c>
      <c r="AY16" s="1">
        <v>113.6</v>
      </c>
      <c r="AZ16" s="1">
        <v>122.4</v>
      </c>
      <c r="BA16" s="1">
        <v>123.9</v>
      </c>
      <c r="BB16" s="1">
        <v>126.8</v>
      </c>
      <c r="BC16" s="1">
        <v>131.9</v>
      </c>
      <c r="BD16" s="1">
        <v>134.19999999999999</v>
      </c>
      <c r="BE16" s="1">
        <v>133.4</v>
      </c>
      <c r="BF16" s="1">
        <v>132.6</v>
      </c>
      <c r="BG16" s="1">
        <v>131.80000000000001</v>
      </c>
      <c r="BH16" s="1">
        <v>130.80000000000001</v>
      </c>
      <c r="BI16" s="1">
        <v>129.19999999999999</v>
      </c>
      <c r="BJ16" s="1">
        <v>127</v>
      </c>
      <c r="BK16" s="1">
        <v>124.2</v>
      </c>
      <c r="BL16" s="1">
        <v>120.3</v>
      </c>
      <c r="BM16" s="1">
        <v>114.1</v>
      </c>
      <c r="BN16" s="1">
        <v>107.2</v>
      </c>
      <c r="BO16" s="1">
        <v>99.9</v>
      </c>
      <c r="BP16" s="1">
        <v>92</v>
      </c>
      <c r="BQ16" s="1">
        <v>83.8</v>
      </c>
      <c r="BR16" s="1">
        <v>75.2</v>
      </c>
      <c r="BS16" s="1">
        <v>66.2</v>
      </c>
      <c r="BU16" s="1"/>
      <c r="BV16" s="10" t="s">
        <v>252</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252</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252</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2.2999999999999998</v>
      </c>
      <c r="EL16" s="1">
        <v>2.2000000000000002</v>
      </c>
      <c r="EM16" s="1">
        <v>2.2000000000000002</v>
      </c>
      <c r="EO16" s="1"/>
      <c r="EP16" s="10" t="s">
        <v>252</v>
      </c>
      <c r="EQ16" s="1">
        <v>19.7</v>
      </c>
      <c r="ER16" s="1">
        <v>24.4</v>
      </c>
      <c r="ES16" s="1">
        <v>27.3</v>
      </c>
      <c r="ET16" s="1">
        <v>29.2</v>
      </c>
      <c r="EU16" s="1">
        <v>31.9</v>
      </c>
      <c r="EV16" s="1">
        <v>34.200000000000003</v>
      </c>
      <c r="EW16" s="1">
        <v>36.6</v>
      </c>
      <c r="EX16" s="1">
        <v>37.5</v>
      </c>
      <c r="EY16" s="1">
        <v>37.5</v>
      </c>
      <c r="EZ16" s="1">
        <v>37.700000000000003</v>
      </c>
      <c r="FA16" s="1">
        <v>37.9</v>
      </c>
      <c r="FB16" s="1">
        <v>39.5</v>
      </c>
      <c r="FC16" s="1">
        <v>39.5</v>
      </c>
      <c r="FD16" s="1">
        <v>40.1</v>
      </c>
      <c r="FE16" s="1">
        <v>39.6</v>
      </c>
      <c r="FF16" s="1">
        <v>39</v>
      </c>
      <c r="FG16" s="1">
        <v>38.4</v>
      </c>
      <c r="FH16" s="1">
        <v>37.700000000000003</v>
      </c>
      <c r="FI16" s="1">
        <v>36.6</v>
      </c>
      <c r="FJ16" s="1">
        <v>36</v>
      </c>
      <c r="FK16" s="1">
        <v>34.5</v>
      </c>
    </row>
    <row r="17" spans="1:167" ht="14.5">
      <c r="A17" s="1"/>
      <c r="B17" s="10" t="s">
        <v>253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253</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253</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253</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253</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253</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254</v>
      </c>
      <c r="C18" s="1">
        <v>1.5</v>
      </c>
      <c r="D18" s="1">
        <v>1.5</v>
      </c>
      <c r="E18" s="1">
        <v>1.5</v>
      </c>
      <c r="F18" s="1">
        <v>1.5</v>
      </c>
      <c r="G18" s="1">
        <v>1.4</v>
      </c>
      <c r="H18" s="1">
        <v>1.3</v>
      </c>
      <c r="I18" s="1">
        <v>1.2</v>
      </c>
      <c r="J18" s="1">
        <v>1.1000000000000001</v>
      </c>
      <c r="K18" s="1">
        <v>1</v>
      </c>
      <c r="L18" s="1">
        <v>0.9</v>
      </c>
      <c r="M18" s="1">
        <v>0.7</v>
      </c>
      <c r="N18" s="1">
        <v>0.6</v>
      </c>
      <c r="O18" s="1">
        <v>0.5</v>
      </c>
      <c r="P18" s="1">
        <v>0.4</v>
      </c>
      <c r="Q18" s="1">
        <v>0.3</v>
      </c>
      <c r="R18" s="1">
        <v>0.2</v>
      </c>
      <c r="S18" s="1">
        <v>0.1</v>
      </c>
      <c r="T18" s="1">
        <v>0.1</v>
      </c>
      <c r="U18" s="1">
        <v>0.2</v>
      </c>
      <c r="V18" s="1">
        <v>0.1</v>
      </c>
      <c r="W18" s="1">
        <v>0.1</v>
      </c>
      <c r="Y18" s="1"/>
      <c r="Z18" s="10" t="s">
        <v>254</v>
      </c>
      <c r="AA18" s="1">
        <v>51.7</v>
      </c>
      <c r="AB18" s="1">
        <v>50.2</v>
      </c>
      <c r="AC18" s="1">
        <v>45.7</v>
      </c>
      <c r="AD18" s="1">
        <v>41</v>
      </c>
      <c r="AE18" s="1">
        <v>35.200000000000003</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254</v>
      </c>
      <c r="AY18" s="1">
        <v>735.9</v>
      </c>
      <c r="AZ18" s="1">
        <v>690</v>
      </c>
      <c r="BA18" s="1">
        <v>640</v>
      </c>
      <c r="BB18" s="1">
        <v>585.6</v>
      </c>
      <c r="BC18" s="1">
        <v>524.4</v>
      </c>
      <c r="BD18" s="1">
        <v>459.7</v>
      </c>
      <c r="BE18" s="1">
        <v>393.3</v>
      </c>
      <c r="BF18" s="1">
        <v>327.5</v>
      </c>
      <c r="BG18" s="1">
        <v>264.39999999999998</v>
      </c>
      <c r="BH18" s="1">
        <v>202.4</v>
      </c>
      <c r="BI18" s="1">
        <v>146</v>
      </c>
      <c r="BJ18" s="1">
        <v>92.6</v>
      </c>
      <c r="BK18" s="1">
        <v>43.2</v>
      </c>
      <c r="BL18" s="1">
        <v>0</v>
      </c>
      <c r="BM18" s="1">
        <v>0</v>
      </c>
      <c r="BN18" s="1">
        <v>0</v>
      </c>
      <c r="BO18" s="1">
        <v>0</v>
      </c>
      <c r="BP18" s="1">
        <v>0</v>
      </c>
      <c r="BQ18" s="1">
        <v>0</v>
      </c>
      <c r="BR18" s="1">
        <v>0</v>
      </c>
      <c r="BS18" s="1">
        <v>0</v>
      </c>
      <c r="BU18" s="1"/>
      <c r="BV18" s="10" t="s">
        <v>254</v>
      </c>
      <c r="BW18" s="1">
        <v>83.8</v>
      </c>
      <c r="BX18" s="1">
        <v>77.599999999999994</v>
      </c>
      <c r="BY18" s="1">
        <v>71.099999999999994</v>
      </c>
      <c r="BZ18" s="1">
        <v>64.599999999999994</v>
      </c>
      <c r="CA18" s="1">
        <v>57.8</v>
      </c>
      <c r="CB18" s="1">
        <v>51.1</v>
      </c>
      <c r="CC18" s="1">
        <v>44.4</v>
      </c>
      <c r="CD18" s="1">
        <v>37.799999999999997</v>
      </c>
      <c r="CE18" s="1">
        <v>31.5</v>
      </c>
      <c r="CF18" s="1">
        <v>25.8</v>
      </c>
      <c r="CG18" s="1">
        <v>20.399999999999999</v>
      </c>
      <c r="CH18" s="1">
        <v>15</v>
      </c>
      <c r="CI18" s="1">
        <v>9.9</v>
      </c>
      <c r="CJ18" s="1">
        <v>5.4</v>
      </c>
      <c r="CK18" s="1">
        <v>1.2</v>
      </c>
      <c r="CL18" s="1">
        <v>0</v>
      </c>
      <c r="CM18" s="1">
        <v>0</v>
      </c>
      <c r="CN18" s="1">
        <v>0</v>
      </c>
      <c r="CO18" s="1">
        <v>0</v>
      </c>
      <c r="CP18" s="1">
        <v>0</v>
      </c>
      <c r="CQ18" s="1">
        <v>0</v>
      </c>
      <c r="CS18" s="1"/>
      <c r="CT18" s="10" t="s">
        <v>254</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254</v>
      </c>
      <c r="DS18" s="1">
        <v>328.2</v>
      </c>
      <c r="DT18" s="1">
        <v>304.5</v>
      </c>
      <c r="DU18" s="1">
        <v>278.89999999999998</v>
      </c>
      <c r="DV18" s="1">
        <v>254.8</v>
      </c>
      <c r="DW18" s="1">
        <v>221.8</v>
      </c>
      <c r="DX18" s="1">
        <v>191.9</v>
      </c>
      <c r="DY18" s="1">
        <v>163</v>
      </c>
      <c r="DZ18" s="1">
        <v>136</v>
      </c>
      <c r="EA18" s="1">
        <v>112.1</v>
      </c>
      <c r="EB18" s="1">
        <v>88.8</v>
      </c>
      <c r="EC18" s="1">
        <v>70.400000000000006</v>
      </c>
      <c r="ED18" s="1">
        <v>51.7</v>
      </c>
      <c r="EE18" s="1">
        <v>33.9</v>
      </c>
      <c r="EF18" s="1">
        <v>18.100000000000001</v>
      </c>
      <c r="EG18" s="1">
        <v>4.5</v>
      </c>
      <c r="EH18" s="1">
        <v>0</v>
      </c>
      <c r="EI18" s="1">
        <v>0</v>
      </c>
      <c r="EJ18" s="1">
        <v>0</v>
      </c>
      <c r="EK18" s="1">
        <v>0</v>
      </c>
      <c r="EL18" s="1">
        <v>0</v>
      </c>
      <c r="EM18" s="1">
        <v>0</v>
      </c>
      <c r="EO18" s="1"/>
      <c r="EP18" s="10" t="s">
        <v>254</v>
      </c>
      <c r="EQ18" s="1">
        <v>213.4</v>
      </c>
      <c r="ER18" s="1">
        <v>196.5</v>
      </c>
      <c r="ES18" s="1">
        <v>178.5</v>
      </c>
      <c r="ET18" s="1">
        <v>160.19999999999999</v>
      </c>
      <c r="EU18" s="1">
        <v>139.4</v>
      </c>
      <c r="EV18" s="1">
        <v>119.3</v>
      </c>
      <c r="EW18" s="1">
        <v>99.1</v>
      </c>
      <c r="EX18" s="1">
        <v>81.099999999999994</v>
      </c>
      <c r="EY18" s="1">
        <v>64.400000000000006</v>
      </c>
      <c r="EZ18" s="1">
        <v>46.7</v>
      </c>
      <c r="FA18" s="1">
        <v>33.4</v>
      </c>
      <c r="FB18" s="1">
        <v>21</v>
      </c>
      <c r="FC18" s="1">
        <v>9</v>
      </c>
      <c r="FD18" s="1">
        <v>0.3</v>
      </c>
      <c r="FE18" s="1">
        <v>0.2</v>
      </c>
      <c r="FF18" s="1">
        <v>0.2</v>
      </c>
      <c r="FG18" s="1">
        <v>0.1</v>
      </c>
      <c r="FH18" s="1">
        <v>0.1</v>
      </c>
      <c r="FI18" s="1">
        <v>0</v>
      </c>
      <c r="FJ18" s="1">
        <v>0</v>
      </c>
      <c r="FK18" s="1">
        <v>0</v>
      </c>
    </row>
    <row r="19" spans="1:167" ht="14.5">
      <c r="A19" s="1"/>
      <c r="B19" s="10" t="s">
        <v>255</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255</v>
      </c>
      <c r="AA19" s="1">
        <v>8</v>
      </c>
      <c r="AB19" s="1">
        <v>8.1999999999999993</v>
      </c>
      <c r="AC19" s="1">
        <v>8.5</v>
      </c>
      <c r="AD19" s="1">
        <v>9.3000000000000007</v>
      </c>
      <c r="AE19" s="1">
        <v>10.6</v>
      </c>
      <c r="AF19" s="1">
        <v>11.4</v>
      </c>
      <c r="AG19" s="1">
        <v>12.1</v>
      </c>
      <c r="AH19" s="1">
        <v>12.4</v>
      </c>
      <c r="AI19" s="1">
        <v>12.5</v>
      </c>
      <c r="AJ19" s="1">
        <v>12.4</v>
      </c>
      <c r="AK19" s="1">
        <v>12</v>
      </c>
      <c r="AL19" s="1">
        <v>11.4</v>
      </c>
      <c r="AM19" s="1">
        <v>10.8</v>
      </c>
      <c r="AN19" s="1">
        <v>10.3</v>
      </c>
      <c r="AO19" s="1">
        <v>9.6999999999999993</v>
      </c>
      <c r="AP19" s="1">
        <v>9.1</v>
      </c>
      <c r="AQ19" s="1">
        <v>8.6</v>
      </c>
      <c r="AR19" s="1">
        <v>8</v>
      </c>
      <c r="AS19" s="1">
        <v>7.6</v>
      </c>
      <c r="AT19" s="1">
        <v>7.2</v>
      </c>
      <c r="AU19" s="1">
        <v>6.9</v>
      </c>
      <c r="AW19" s="1"/>
      <c r="AX19" s="10" t="s">
        <v>255</v>
      </c>
      <c r="AY19" s="1">
        <v>484.2</v>
      </c>
      <c r="AZ19" s="1">
        <v>518.70000000000005</v>
      </c>
      <c r="BA19" s="1">
        <v>556.20000000000005</v>
      </c>
      <c r="BB19" s="1">
        <v>588.9</v>
      </c>
      <c r="BC19" s="1">
        <v>617.6</v>
      </c>
      <c r="BD19" s="1">
        <v>640.20000000000005</v>
      </c>
      <c r="BE19" s="1">
        <v>658.6</v>
      </c>
      <c r="BF19" s="1">
        <v>674.9</v>
      </c>
      <c r="BG19" s="1">
        <v>681.9</v>
      </c>
      <c r="BH19" s="1">
        <v>683.5</v>
      </c>
      <c r="BI19" s="1">
        <v>675.6</v>
      </c>
      <c r="BJ19" s="1">
        <v>665.9</v>
      </c>
      <c r="BK19" s="1">
        <v>653.5</v>
      </c>
      <c r="BL19" s="1">
        <v>636.4</v>
      </c>
      <c r="BM19" s="1">
        <v>606.79999999999995</v>
      </c>
      <c r="BN19" s="1">
        <v>573.4</v>
      </c>
      <c r="BO19" s="1">
        <v>537.29999999999995</v>
      </c>
      <c r="BP19" s="1">
        <v>498.4</v>
      </c>
      <c r="BQ19" s="1">
        <v>459.3</v>
      </c>
      <c r="BR19" s="1">
        <v>420.5</v>
      </c>
      <c r="BS19" s="1">
        <v>382.5</v>
      </c>
      <c r="BU19" s="1"/>
      <c r="BV19" s="10" t="s">
        <v>255</v>
      </c>
      <c r="BW19" s="1">
        <v>49.3</v>
      </c>
      <c r="BX19" s="1">
        <v>52.8</v>
      </c>
      <c r="BY19" s="1">
        <v>55.7</v>
      </c>
      <c r="BZ19" s="1">
        <v>58.4</v>
      </c>
      <c r="CA19" s="1">
        <v>60.6</v>
      </c>
      <c r="CB19" s="1">
        <v>62.4</v>
      </c>
      <c r="CC19" s="1">
        <v>64.099999999999994</v>
      </c>
      <c r="CD19" s="1">
        <v>66.099999999999994</v>
      </c>
      <c r="CE19" s="1">
        <v>66.599999999999994</v>
      </c>
      <c r="CF19" s="1">
        <v>66.900000000000006</v>
      </c>
      <c r="CG19" s="1">
        <v>66.2</v>
      </c>
      <c r="CH19" s="1">
        <v>65.400000000000006</v>
      </c>
      <c r="CI19" s="1">
        <v>64.099999999999994</v>
      </c>
      <c r="CJ19" s="1">
        <v>62.4</v>
      </c>
      <c r="CK19" s="1">
        <v>60.2</v>
      </c>
      <c r="CL19" s="1">
        <v>57</v>
      </c>
      <c r="CM19" s="1">
        <v>53.2</v>
      </c>
      <c r="CN19" s="1">
        <v>49</v>
      </c>
      <c r="CO19" s="1">
        <v>44.8</v>
      </c>
      <c r="CP19" s="1">
        <v>40.6</v>
      </c>
      <c r="CQ19" s="1">
        <v>36.5</v>
      </c>
      <c r="CS19" s="1"/>
      <c r="CT19" s="10" t="s">
        <v>255</v>
      </c>
      <c r="CU19" s="1">
        <v>63.9</v>
      </c>
      <c r="CV19" s="1">
        <v>69.5</v>
      </c>
      <c r="CW19" s="1">
        <v>75.599999999999994</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75.599999999999994</v>
      </c>
      <c r="DN19" s="1">
        <v>70.099999999999994</v>
      </c>
      <c r="DO19" s="1">
        <v>64.8</v>
      </c>
      <c r="DQ19" s="1"/>
      <c r="DR19" s="10" t="s">
        <v>255</v>
      </c>
      <c r="DS19" s="1">
        <v>320.5</v>
      </c>
      <c r="DT19" s="1">
        <v>348.5</v>
      </c>
      <c r="DU19" s="1">
        <v>380.1</v>
      </c>
      <c r="DV19" s="1">
        <v>408.5</v>
      </c>
      <c r="DW19" s="1">
        <v>440.6</v>
      </c>
      <c r="DX19" s="1">
        <v>470.7</v>
      </c>
      <c r="DY19" s="1">
        <v>498.9</v>
      </c>
      <c r="DZ19" s="1">
        <v>523.6</v>
      </c>
      <c r="EA19" s="1">
        <v>535.4</v>
      </c>
      <c r="EB19" s="1">
        <v>542.20000000000005</v>
      </c>
      <c r="EC19" s="1">
        <v>538</v>
      </c>
      <c r="ED19" s="1">
        <v>532.4</v>
      </c>
      <c r="EE19" s="1">
        <v>525.29999999999995</v>
      </c>
      <c r="EF19" s="1">
        <v>516.20000000000005</v>
      </c>
      <c r="EG19" s="1">
        <v>504.6</v>
      </c>
      <c r="EH19" s="1">
        <v>486.8</v>
      </c>
      <c r="EI19" s="1">
        <v>464.8</v>
      </c>
      <c r="EJ19" s="1">
        <v>441.2</v>
      </c>
      <c r="EK19" s="1">
        <v>416.8</v>
      </c>
      <c r="EL19" s="1">
        <v>391</v>
      </c>
      <c r="EM19" s="1">
        <v>365</v>
      </c>
      <c r="EO19" s="1"/>
      <c r="EP19" s="10" t="s">
        <v>255</v>
      </c>
      <c r="EQ19" s="1">
        <v>162</v>
      </c>
      <c r="ER19" s="1">
        <v>173</v>
      </c>
      <c r="ES19" s="1">
        <v>187.2</v>
      </c>
      <c r="ET19" s="1">
        <v>202.2</v>
      </c>
      <c r="EU19" s="1">
        <v>215.3</v>
      </c>
      <c r="EV19" s="1">
        <v>227</v>
      </c>
      <c r="EW19" s="1">
        <v>237.9</v>
      </c>
      <c r="EX19" s="1">
        <v>247.2</v>
      </c>
      <c r="EY19" s="1">
        <v>252.3</v>
      </c>
      <c r="EZ19" s="1">
        <v>256.60000000000002</v>
      </c>
      <c r="FA19" s="1">
        <v>255.2</v>
      </c>
      <c r="FB19" s="1">
        <v>253.1</v>
      </c>
      <c r="FC19" s="1">
        <v>250</v>
      </c>
      <c r="FD19" s="1">
        <v>245.2</v>
      </c>
      <c r="FE19" s="1">
        <v>236.7</v>
      </c>
      <c r="FF19" s="1">
        <v>226.5</v>
      </c>
      <c r="FG19" s="1">
        <v>215.4</v>
      </c>
      <c r="FH19" s="1">
        <v>202.8</v>
      </c>
      <c r="FI19" s="1">
        <v>189.8</v>
      </c>
      <c r="FJ19" s="1">
        <v>176.2</v>
      </c>
      <c r="FK19" s="1">
        <v>162.6</v>
      </c>
    </row>
    <row r="20" spans="1:167" ht="14.5">
      <c r="A20" s="1"/>
      <c r="B20" s="10" t="s">
        <v>256</v>
      </c>
      <c r="C20" s="1">
        <v>4</v>
      </c>
      <c r="D20" s="1">
        <v>4.0999999999999996</v>
      </c>
      <c r="E20" s="1">
        <v>4.3</v>
      </c>
      <c r="F20" s="1">
        <v>4.5999999999999996</v>
      </c>
      <c r="G20" s="1">
        <v>4.8</v>
      </c>
      <c r="H20" s="1">
        <v>5.2</v>
      </c>
      <c r="I20" s="1">
        <v>6.1</v>
      </c>
      <c r="J20" s="1">
        <v>7.3</v>
      </c>
      <c r="K20" s="1">
        <v>7.8</v>
      </c>
      <c r="L20" s="1">
        <v>8.1</v>
      </c>
      <c r="M20" s="1">
        <v>8.3000000000000007</v>
      </c>
      <c r="N20" s="1">
        <v>8.9</v>
      </c>
      <c r="O20" s="1">
        <v>9.1</v>
      </c>
      <c r="P20" s="1">
        <v>9.3000000000000007</v>
      </c>
      <c r="Q20" s="1">
        <v>9.4</v>
      </c>
      <c r="R20" s="1">
        <v>10.5</v>
      </c>
      <c r="S20" s="1">
        <v>12.7</v>
      </c>
      <c r="T20" s="1">
        <v>14.3</v>
      </c>
      <c r="U20" s="1">
        <v>15.2</v>
      </c>
      <c r="V20" s="1">
        <v>16.3</v>
      </c>
      <c r="W20" s="1">
        <v>17.5</v>
      </c>
      <c r="Y20" s="1"/>
      <c r="Z20" s="10" t="s">
        <v>256</v>
      </c>
      <c r="AA20" s="1">
        <v>10.7</v>
      </c>
      <c r="AB20" s="1">
        <v>11</v>
      </c>
      <c r="AC20" s="1">
        <v>11.7</v>
      </c>
      <c r="AD20" s="1">
        <v>13.9</v>
      </c>
      <c r="AE20" s="1">
        <v>18.399999999999999</v>
      </c>
      <c r="AF20" s="1">
        <v>22.3</v>
      </c>
      <c r="AG20" s="1">
        <v>27.1</v>
      </c>
      <c r="AH20" s="1">
        <v>34.5</v>
      </c>
      <c r="AI20" s="1">
        <v>39.5</v>
      </c>
      <c r="AJ20" s="1">
        <v>44.7</v>
      </c>
      <c r="AK20" s="1">
        <v>50.4</v>
      </c>
      <c r="AL20" s="1">
        <v>55.1</v>
      </c>
      <c r="AM20" s="1">
        <v>59.1</v>
      </c>
      <c r="AN20" s="1">
        <v>62.3</v>
      </c>
      <c r="AO20" s="1">
        <v>65.099999999999994</v>
      </c>
      <c r="AP20" s="1">
        <v>66.7</v>
      </c>
      <c r="AQ20" s="1">
        <v>69.099999999999994</v>
      </c>
      <c r="AR20" s="1">
        <v>70.5</v>
      </c>
      <c r="AS20" s="1">
        <v>72</v>
      </c>
      <c r="AT20" s="1">
        <v>73.099999999999994</v>
      </c>
      <c r="AU20" s="1">
        <v>74.099999999999994</v>
      </c>
      <c r="AW20" s="1"/>
      <c r="AX20" s="10" t="s">
        <v>256</v>
      </c>
      <c r="AY20" s="1">
        <v>392.8</v>
      </c>
      <c r="AZ20" s="1">
        <v>440.5</v>
      </c>
      <c r="BA20" s="1">
        <v>500.2</v>
      </c>
      <c r="BB20" s="1">
        <v>560.5</v>
      </c>
      <c r="BC20" s="1">
        <v>625.79999999999995</v>
      </c>
      <c r="BD20" s="1">
        <v>689.7</v>
      </c>
      <c r="BE20" s="1">
        <v>759.6</v>
      </c>
      <c r="BF20" s="1">
        <v>825</v>
      </c>
      <c r="BG20" s="1">
        <v>892.3</v>
      </c>
      <c r="BH20" s="1">
        <v>954.3</v>
      </c>
      <c r="BI20" s="20">
        <v>1022.6</v>
      </c>
      <c r="BJ20" s="20">
        <v>1087.5</v>
      </c>
      <c r="BK20" s="20">
        <v>1151.8</v>
      </c>
      <c r="BL20" s="20">
        <v>1213.3</v>
      </c>
      <c r="BM20" s="20">
        <v>1257.5999999999999</v>
      </c>
      <c r="BN20" s="20">
        <v>1302.0999999999999</v>
      </c>
      <c r="BO20" s="20">
        <v>1353.7</v>
      </c>
      <c r="BP20" s="20">
        <v>1404.4</v>
      </c>
      <c r="BQ20" s="20">
        <v>1471.8</v>
      </c>
      <c r="BR20" s="20">
        <v>1540.6</v>
      </c>
      <c r="BS20" s="20">
        <v>1600.6</v>
      </c>
      <c r="BU20" s="1"/>
      <c r="BV20" s="10" t="s">
        <v>256</v>
      </c>
      <c r="BW20" s="1">
        <v>40.5</v>
      </c>
      <c r="BX20" s="1">
        <v>45.6</v>
      </c>
      <c r="BY20" s="1">
        <v>50.5</v>
      </c>
      <c r="BZ20" s="1">
        <v>56</v>
      </c>
      <c r="CA20" s="1">
        <v>61.4</v>
      </c>
      <c r="CB20" s="1">
        <v>66.8</v>
      </c>
      <c r="CC20" s="1">
        <v>73.599999999999994</v>
      </c>
      <c r="CD20" s="1">
        <v>78.5</v>
      </c>
      <c r="CE20" s="1">
        <v>84.1</v>
      </c>
      <c r="CF20" s="1">
        <v>90.4</v>
      </c>
      <c r="CG20" s="1">
        <v>97.2</v>
      </c>
      <c r="CH20" s="1">
        <v>103.9</v>
      </c>
      <c r="CI20" s="1">
        <v>110.3</v>
      </c>
      <c r="CJ20" s="1">
        <v>116.7</v>
      </c>
      <c r="CK20" s="1">
        <v>122.9</v>
      </c>
      <c r="CL20" s="1">
        <v>128</v>
      </c>
      <c r="CM20" s="1">
        <v>132.6</v>
      </c>
      <c r="CN20" s="1">
        <v>137.4</v>
      </c>
      <c r="CO20" s="1">
        <v>142.9</v>
      </c>
      <c r="CP20" s="1">
        <v>148</v>
      </c>
      <c r="CQ20" s="1">
        <v>152.80000000000001</v>
      </c>
      <c r="CS20" s="1"/>
      <c r="CT20" s="10" t="s">
        <v>256</v>
      </c>
      <c r="CU20" s="1">
        <v>49.1</v>
      </c>
      <c r="CV20" s="1">
        <v>54.5</v>
      </c>
      <c r="CW20" s="1">
        <v>60.9</v>
      </c>
      <c r="CX20" s="1">
        <v>67.7</v>
      </c>
      <c r="CY20" s="1">
        <v>74.900000000000006</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256</v>
      </c>
      <c r="DS20" s="1">
        <v>37.5</v>
      </c>
      <c r="DT20" s="1">
        <v>46.8</v>
      </c>
      <c r="DU20" s="1">
        <v>58.8</v>
      </c>
      <c r="DV20" s="1">
        <v>71</v>
      </c>
      <c r="DW20" s="1">
        <v>86.7</v>
      </c>
      <c r="DX20" s="1">
        <v>103.5</v>
      </c>
      <c r="DY20" s="1">
        <v>121.5</v>
      </c>
      <c r="DZ20" s="1">
        <v>143.19999999999999</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256</v>
      </c>
      <c r="EQ20" s="1">
        <v>90.7</v>
      </c>
      <c r="ER20" s="1">
        <v>97.6</v>
      </c>
      <c r="ES20" s="1">
        <v>107.1</v>
      </c>
      <c r="ET20" s="1">
        <v>117.8</v>
      </c>
      <c r="EU20" s="1">
        <v>127.9</v>
      </c>
      <c r="EV20" s="1">
        <v>137.69999999999999</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spans="1:167" ht="14.5">
      <c r="A21" s="1"/>
      <c r="B21" s="10" t="s">
        <v>257</v>
      </c>
      <c r="C21" s="1">
        <v>238.5</v>
      </c>
      <c r="D21" s="1">
        <v>242.5</v>
      </c>
      <c r="E21" s="1">
        <v>245.7</v>
      </c>
      <c r="F21" s="1">
        <v>252.1</v>
      </c>
      <c r="G21" s="1">
        <v>259.7</v>
      </c>
      <c r="H21" s="1">
        <v>268.2</v>
      </c>
      <c r="I21" s="1">
        <v>278.10000000000002</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258</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258</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258</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129.30000000000001</v>
      </c>
      <c r="CS21" s="1"/>
      <c r="CT21" s="10" t="s">
        <v>258</v>
      </c>
      <c r="CU21" s="1">
        <v>8</v>
      </c>
      <c r="CV21" s="1">
        <v>7.6</v>
      </c>
      <c r="CW21" s="1">
        <v>7.3</v>
      </c>
      <c r="CX21" s="1">
        <v>7</v>
      </c>
      <c r="CY21" s="1">
        <v>6.9</v>
      </c>
      <c r="CZ21" s="1">
        <v>7</v>
      </c>
      <c r="DA21" s="1">
        <v>7.4</v>
      </c>
      <c r="DB21" s="1">
        <v>8.1</v>
      </c>
      <c r="DC21" s="1">
        <v>9.1999999999999993</v>
      </c>
      <c r="DD21" s="1">
        <v>10.6</v>
      </c>
      <c r="DE21" s="1">
        <v>12.5</v>
      </c>
      <c r="DF21" s="1">
        <v>14.6</v>
      </c>
      <c r="DG21" s="1">
        <v>17.100000000000001</v>
      </c>
      <c r="DH21" s="1">
        <v>19.899999999999999</v>
      </c>
      <c r="DI21" s="1">
        <v>23</v>
      </c>
      <c r="DJ21" s="1">
        <v>26.5</v>
      </c>
      <c r="DK21" s="1">
        <v>30.2</v>
      </c>
      <c r="DL21" s="1">
        <v>34.200000000000003</v>
      </c>
      <c r="DM21" s="1">
        <v>36.1</v>
      </c>
      <c r="DN21" s="1">
        <v>38</v>
      </c>
      <c r="DO21" s="1">
        <v>40.200000000000003</v>
      </c>
      <c r="DQ21" s="1"/>
      <c r="DR21" s="10" t="s">
        <v>258</v>
      </c>
      <c r="DS21" s="1">
        <v>11.4</v>
      </c>
      <c r="DT21" s="1">
        <v>13.1</v>
      </c>
      <c r="DU21" s="1">
        <v>13.8</v>
      </c>
      <c r="DV21" s="1">
        <v>17.100000000000001</v>
      </c>
      <c r="DW21" s="1">
        <v>20.9</v>
      </c>
      <c r="DX21" s="1">
        <v>25.1</v>
      </c>
      <c r="DY21" s="1">
        <v>30.1</v>
      </c>
      <c r="DZ21" s="1">
        <v>35.700000000000003</v>
      </c>
      <c r="EA21" s="1">
        <v>41</v>
      </c>
      <c r="EB21" s="1">
        <v>48</v>
      </c>
      <c r="EC21" s="1">
        <v>53.5</v>
      </c>
      <c r="ED21" s="1">
        <v>59.4</v>
      </c>
      <c r="EE21" s="1">
        <v>65.900000000000006</v>
      </c>
      <c r="EF21" s="1">
        <v>73.2</v>
      </c>
      <c r="EG21" s="1">
        <v>81.2</v>
      </c>
      <c r="EH21" s="1">
        <v>89.5</v>
      </c>
      <c r="EI21" s="1">
        <v>97.8</v>
      </c>
      <c r="EJ21" s="1">
        <v>106.8</v>
      </c>
      <c r="EK21" s="1">
        <v>111.6</v>
      </c>
      <c r="EL21" s="1">
        <v>116.5</v>
      </c>
      <c r="EM21" s="1">
        <v>121.8</v>
      </c>
      <c r="EO21" s="1"/>
      <c r="EP21" s="10" t="s">
        <v>257</v>
      </c>
      <c r="EQ21" s="1">
        <v>235.7</v>
      </c>
      <c r="ER21" s="1">
        <v>236.4</v>
      </c>
      <c r="ES21" s="1">
        <v>235.5</v>
      </c>
      <c r="ET21" s="1">
        <v>235.7</v>
      </c>
      <c r="EU21" s="1">
        <v>237.2</v>
      </c>
      <c r="EV21" s="1">
        <v>240.8</v>
      </c>
      <c r="EW21" s="1">
        <v>247</v>
      </c>
      <c r="EX21" s="1">
        <v>254.7</v>
      </c>
      <c r="EY21" s="1">
        <v>261.60000000000002</v>
      </c>
      <c r="EZ21" s="1">
        <v>271.3</v>
      </c>
      <c r="FA21" s="1">
        <v>282.89999999999998</v>
      </c>
      <c r="FB21" s="1">
        <v>294.2</v>
      </c>
      <c r="FC21" s="1">
        <v>305.5</v>
      </c>
      <c r="FD21" s="1">
        <v>316.8</v>
      </c>
      <c r="FE21" s="1">
        <v>325</v>
      </c>
      <c r="FF21" s="1">
        <v>333.4</v>
      </c>
      <c r="FG21" s="1">
        <v>343.3</v>
      </c>
      <c r="FH21" s="1">
        <v>354.1</v>
      </c>
      <c r="FI21" s="1">
        <v>360.4</v>
      </c>
      <c r="FJ21" s="1">
        <v>366.9</v>
      </c>
      <c r="FK21" s="1">
        <v>373.1</v>
      </c>
    </row>
    <row r="22" spans="1:167" ht="14.5">
      <c r="A22" s="1"/>
      <c r="B22" s="10" t="s">
        <v>259</v>
      </c>
      <c r="C22" s="1">
        <v>17</v>
      </c>
      <c r="D22" s="1">
        <v>17.899999999999999</v>
      </c>
      <c r="E22" s="1">
        <v>18.899999999999999</v>
      </c>
      <c r="F22" s="1">
        <v>19.899999999999999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259</v>
      </c>
      <c r="AA22" s="1">
        <v>120.5</v>
      </c>
      <c r="AB22" s="1">
        <v>125.2</v>
      </c>
      <c r="AC22" s="1">
        <v>130.19999999999999</v>
      </c>
      <c r="AD22" s="1">
        <v>135.5</v>
      </c>
      <c r="AE22" s="1">
        <v>141</v>
      </c>
      <c r="AF22" s="1">
        <v>146.1</v>
      </c>
      <c r="AG22" s="1">
        <v>150.80000000000001</v>
      </c>
      <c r="AH22" s="1">
        <v>155.4</v>
      </c>
      <c r="AI22" s="1">
        <v>160.30000000000001</v>
      </c>
      <c r="AJ22" s="1">
        <v>165</v>
      </c>
      <c r="AK22" s="1">
        <v>169.5</v>
      </c>
      <c r="AL22" s="1">
        <v>173.4</v>
      </c>
      <c r="AM22" s="1">
        <v>177.5</v>
      </c>
      <c r="AN22" s="1">
        <v>181.6</v>
      </c>
      <c r="AO22" s="1">
        <v>185.6</v>
      </c>
      <c r="AP22" s="1">
        <v>189.8</v>
      </c>
      <c r="AQ22" s="1">
        <v>194.1</v>
      </c>
      <c r="AR22" s="1">
        <v>198.9</v>
      </c>
      <c r="AS22" s="1">
        <v>204.3</v>
      </c>
      <c r="AT22" s="1">
        <v>209.9</v>
      </c>
      <c r="AU22" s="1">
        <v>215.7</v>
      </c>
      <c r="AW22" s="1"/>
      <c r="AX22" s="10" t="s">
        <v>259</v>
      </c>
      <c r="AY22" s="1">
        <v>160.6</v>
      </c>
      <c r="AZ22" s="1">
        <v>169.6</v>
      </c>
      <c r="BA22" s="1">
        <v>179.6</v>
      </c>
      <c r="BB22" s="1">
        <v>189.7</v>
      </c>
      <c r="BC22" s="1">
        <v>199.3</v>
      </c>
      <c r="BD22" s="1">
        <v>208.7</v>
      </c>
      <c r="BE22" s="1">
        <v>217</v>
      </c>
      <c r="BF22" s="1">
        <v>225.8</v>
      </c>
      <c r="BG22" s="1">
        <v>234.4</v>
      </c>
      <c r="BH22" s="1">
        <v>242.6</v>
      </c>
      <c r="BI22" s="1">
        <v>250.2</v>
      </c>
      <c r="BJ22" s="1">
        <v>257.7</v>
      </c>
      <c r="BK22" s="1">
        <v>265.89999999999998</v>
      </c>
      <c r="BL22" s="1">
        <v>273.5</v>
      </c>
      <c r="BM22" s="1">
        <v>278.10000000000002</v>
      </c>
      <c r="BN22" s="1">
        <v>282.8</v>
      </c>
      <c r="BO22" s="1">
        <v>289.8</v>
      </c>
      <c r="BP22" s="1">
        <v>296.89999999999998</v>
      </c>
      <c r="BQ22" s="1">
        <v>307.60000000000002</v>
      </c>
      <c r="BR22" s="1">
        <v>319</v>
      </c>
      <c r="BS22" s="1">
        <v>329.3</v>
      </c>
      <c r="BU22" s="1"/>
      <c r="BV22" s="10" t="s">
        <v>259</v>
      </c>
      <c r="BW22" s="1">
        <v>7</v>
      </c>
      <c r="BX22" s="1">
        <v>7.3</v>
      </c>
      <c r="BY22" s="1">
        <v>7.7</v>
      </c>
      <c r="BZ22" s="1">
        <v>8.1</v>
      </c>
      <c r="CA22" s="1">
        <v>8.5</v>
      </c>
      <c r="CB22" s="1">
        <v>8.9</v>
      </c>
      <c r="CC22" s="1">
        <v>9.3000000000000007</v>
      </c>
      <c r="CD22" s="1">
        <v>9.6999999999999993</v>
      </c>
      <c r="CE22" s="1">
        <v>10.1</v>
      </c>
      <c r="CF22" s="1">
        <v>10.5</v>
      </c>
      <c r="CG22" s="1">
        <v>10.9</v>
      </c>
      <c r="CH22" s="1">
        <v>11.3</v>
      </c>
      <c r="CI22" s="1">
        <v>11.7</v>
      </c>
      <c r="CJ22" s="1">
        <v>12.1</v>
      </c>
      <c r="CK22" s="1">
        <v>12.6</v>
      </c>
      <c r="CL22" s="1">
        <v>12.9</v>
      </c>
      <c r="CM22" s="1">
        <v>13.2</v>
      </c>
      <c r="CN22" s="1">
        <v>13.6</v>
      </c>
      <c r="CO22" s="1">
        <v>14</v>
      </c>
      <c r="CP22" s="1">
        <v>14.3</v>
      </c>
      <c r="CQ22" s="1">
        <v>14.8</v>
      </c>
      <c r="CS22" s="1"/>
      <c r="CT22" s="10" t="s">
        <v>259</v>
      </c>
      <c r="CU22" s="1">
        <v>6.7</v>
      </c>
      <c r="CV22" s="1">
        <v>7</v>
      </c>
      <c r="CW22" s="1">
        <v>7.3</v>
      </c>
      <c r="CX22" s="1">
        <v>7.6</v>
      </c>
      <c r="CY22" s="1">
        <v>8</v>
      </c>
      <c r="CZ22" s="1">
        <v>8.3000000000000007</v>
      </c>
      <c r="DA22" s="1">
        <v>8.6</v>
      </c>
      <c r="DB22" s="1">
        <v>8.9</v>
      </c>
      <c r="DC22" s="1">
        <v>9.4</v>
      </c>
      <c r="DD22" s="1">
        <v>9.6999999999999993</v>
      </c>
      <c r="DE22" s="1">
        <v>10.1</v>
      </c>
      <c r="DF22" s="1">
        <v>10.5</v>
      </c>
      <c r="DG22" s="1">
        <v>10.9</v>
      </c>
      <c r="DH22" s="1">
        <v>11.3</v>
      </c>
      <c r="DI22" s="1">
        <v>11.8</v>
      </c>
      <c r="DJ22" s="1">
        <v>12.2</v>
      </c>
      <c r="DK22" s="1">
        <v>12.5</v>
      </c>
      <c r="DL22" s="1">
        <v>12.8</v>
      </c>
      <c r="DM22" s="1">
        <v>13.2</v>
      </c>
      <c r="DN22" s="1">
        <v>13.5</v>
      </c>
      <c r="DO22" s="1">
        <v>13.8</v>
      </c>
      <c r="DQ22" s="1"/>
      <c r="DR22" s="10" t="s">
        <v>259</v>
      </c>
      <c r="DS22" s="1">
        <v>13.5</v>
      </c>
      <c r="DT22" s="1">
        <v>14.5</v>
      </c>
      <c r="DU22" s="1">
        <v>15.5</v>
      </c>
      <c r="DV22" s="1">
        <v>16.5</v>
      </c>
      <c r="DW22" s="1">
        <v>17.600000000000001</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259</v>
      </c>
      <c r="EQ22" s="1">
        <v>24.7</v>
      </c>
      <c r="ER22" s="1">
        <v>26</v>
      </c>
      <c r="ES22" s="1">
        <v>27.3</v>
      </c>
      <c r="ET22" s="1">
        <v>28.5</v>
      </c>
      <c r="EU22" s="1">
        <v>29.7</v>
      </c>
      <c r="EV22" s="1">
        <v>30.8</v>
      </c>
      <c r="EW22" s="1">
        <v>32.200000000000003</v>
      </c>
      <c r="EX22" s="1">
        <v>33.5</v>
      </c>
      <c r="EY22" s="1">
        <v>34.6</v>
      </c>
      <c r="EZ22" s="1">
        <v>35.700000000000003</v>
      </c>
      <c r="FA22" s="1">
        <v>36.9</v>
      </c>
      <c r="FB22" s="1">
        <v>38.1</v>
      </c>
      <c r="FC22" s="1">
        <v>39.200000000000003</v>
      </c>
      <c r="FD22" s="1">
        <v>40.299999999999997</v>
      </c>
      <c r="FE22" s="1">
        <v>41</v>
      </c>
      <c r="FF22" s="1">
        <v>41.8</v>
      </c>
      <c r="FG22" s="1">
        <v>42.7</v>
      </c>
      <c r="FH22" s="1">
        <v>43.7</v>
      </c>
      <c r="FI22" s="1">
        <v>45</v>
      </c>
      <c r="FJ22" s="1">
        <v>46.2</v>
      </c>
      <c r="FK22" s="1">
        <v>47.5</v>
      </c>
    </row>
    <row r="23" spans="1:167" ht="15.5">
      <c r="A23" s="1"/>
      <c r="B23" s="10" t="s">
        <v>260</v>
      </c>
      <c r="C23" s="1">
        <v>7.1</v>
      </c>
      <c r="D23" s="1">
        <v>7.1</v>
      </c>
      <c r="E23" s="1">
        <v>7.1</v>
      </c>
      <c r="F23" s="1">
        <v>7.8</v>
      </c>
      <c r="G23" s="1">
        <v>8.6</v>
      </c>
      <c r="H23" s="1">
        <v>9.3000000000000007</v>
      </c>
      <c r="I23" s="1">
        <v>10</v>
      </c>
      <c r="J23" s="1">
        <v>10.7</v>
      </c>
      <c r="K23" s="1">
        <v>11.3</v>
      </c>
      <c r="L23" s="1">
        <v>12</v>
      </c>
      <c r="M23" s="1">
        <v>11.8</v>
      </c>
      <c r="N23" s="1">
        <v>11.5</v>
      </c>
      <c r="O23" s="1">
        <v>11.3</v>
      </c>
      <c r="P23" s="1">
        <v>11</v>
      </c>
      <c r="Q23" s="1">
        <v>10.7</v>
      </c>
      <c r="R23" s="1">
        <v>10.3</v>
      </c>
      <c r="S23" s="1">
        <v>10</v>
      </c>
      <c r="T23" s="1">
        <v>9.6999999999999993</v>
      </c>
      <c r="U23" s="1">
        <v>9.6</v>
      </c>
      <c r="V23" s="1">
        <v>9.5</v>
      </c>
      <c r="W23" s="1">
        <v>9.4</v>
      </c>
      <c r="Y23" s="1"/>
      <c r="Z23" s="10" t="s">
        <v>260</v>
      </c>
      <c r="AA23" s="1">
        <v>1.9</v>
      </c>
      <c r="AB23" s="1">
        <v>1.9</v>
      </c>
      <c r="AC23" s="1">
        <v>1.9</v>
      </c>
      <c r="AD23" s="1">
        <v>1.9</v>
      </c>
      <c r="AE23" s="1">
        <v>1.9</v>
      </c>
      <c r="AF23" s="1">
        <v>1.9</v>
      </c>
      <c r="AG23" s="1">
        <v>2</v>
      </c>
      <c r="AH23" s="1">
        <v>2.1</v>
      </c>
      <c r="AI23" s="1">
        <v>2.2999999999999998</v>
      </c>
      <c r="AJ23" s="1">
        <v>2.5</v>
      </c>
      <c r="AK23" s="1">
        <v>2.8</v>
      </c>
      <c r="AL23" s="1">
        <v>3.1</v>
      </c>
      <c r="AM23" s="1">
        <v>3.4</v>
      </c>
      <c r="AN23" s="1">
        <v>3.7</v>
      </c>
      <c r="AO23" s="1">
        <v>4.0999999999999996</v>
      </c>
      <c r="AP23" s="1">
        <v>4.5999999999999996</v>
      </c>
      <c r="AQ23" s="1">
        <v>5</v>
      </c>
      <c r="AR23" s="1">
        <v>5.6</v>
      </c>
      <c r="AS23" s="1">
        <v>5.9</v>
      </c>
      <c r="AT23" s="1">
        <v>6.1</v>
      </c>
      <c r="AU23" s="1">
        <v>6.5</v>
      </c>
      <c r="AW23" s="1"/>
      <c r="AX23" s="10" t="s">
        <v>260</v>
      </c>
      <c r="AY23" s="1">
        <v>31.8</v>
      </c>
      <c r="AZ23" s="1">
        <v>31.7</v>
      </c>
      <c r="BA23" s="1">
        <v>31.8</v>
      </c>
      <c r="BB23" s="1">
        <v>31.9</v>
      </c>
      <c r="BC23" s="1">
        <v>32.4</v>
      </c>
      <c r="BD23" s="1">
        <v>33.200000000000003</v>
      </c>
      <c r="BE23" s="1">
        <v>34.5</v>
      </c>
      <c r="BF23" s="1">
        <v>36.4</v>
      </c>
      <c r="BG23" s="1">
        <v>38.9</v>
      </c>
      <c r="BH23" s="1">
        <v>41.9</v>
      </c>
      <c r="BI23" s="1">
        <v>45.7</v>
      </c>
      <c r="BJ23" s="1">
        <v>49.8</v>
      </c>
      <c r="BK23" s="1">
        <v>54.3</v>
      </c>
      <c r="BL23" s="1">
        <v>59.1</v>
      </c>
      <c r="BM23" s="1">
        <v>63.6</v>
      </c>
      <c r="BN23" s="1">
        <v>68.599999999999994</v>
      </c>
      <c r="BO23" s="1">
        <v>74.5</v>
      </c>
      <c r="BP23" s="1">
        <v>80.900000000000006</v>
      </c>
      <c r="BQ23" s="1">
        <v>84.9</v>
      </c>
      <c r="BR23" s="1">
        <v>89.4</v>
      </c>
      <c r="BS23" s="1">
        <v>93.8</v>
      </c>
      <c r="BU23" s="1"/>
      <c r="BV23" s="10" t="s">
        <v>260</v>
      </c>
      <c r="BW23" s="1">
        <v>2.9</v>
      </c>
      <c r="BX23" s="1">
        <v>2.9</v>
      </c>
      <c r="BY23" s="1">
        <v>2.9</v>
      </c>
      <c r="BZ23" s="1">
        <v>2.9</v>
      </c>
      <c r="CA23" s="1">
        <v>2.9</v>
      </c>
      <c r="CB23" s="1">
        <v>2.8</v>
      </c>
      <c r="CC23" s="1">
        <v>2.8</v>
      </c>
      <c r="CD23" s="1">
        <v>2.7</v>
      </c>
      <c r="CE23" s="1">
        <v>2.6</v>
      </c>
      <c r="CF23" s="1">
        <v>2.5</v>
      </c>
      <c r="CG23" s="1">
        <v>2.2999999999999998</v>
      </c>
      <c r="CH23" s="1">
        <v>2.2000000000000002</v>
      </c>
      <c r="CI23" s="1">
        <v>2.1</v>
      </c>
      <c r="CJ23" s="1">
        <v>2</v>
      </c>
      <c r="CK23" s="1">
        <v>1.9</v>
      </c>
      <c r="CL23" s="1">
        <v>1.7</v>
      </c>
      <c r="CM23" s="1">
        <v>1.6</v>
      </c>
      <c r="CN23" s="1">
        <v>1.5</v>
      </c>
      <c r="CO23" s="1">
        <v>1.5</v>
      </c>
      <c r="CP23" s="1">
        <v>1.4</v>
      </c>
      <c r="CQ23" s="1">
        <v>1.4</v>
      </c>
      <c r="CS23" s="1"/>
      <c r="CT23" s="10" t="s">
        <v>260</v>
      </c>
      <c r="CU23" s="1">
        <v>5</v>
      </c>
      <c r="CV23" s="1">
        <v>5</v>
      </c>
      <c r="CW23" s="1">
        <v>5.0999999999999996</v>
      </c>
      <c r="CX23" s="1">
        <v>5.0999999999999996</v>
      </c>
      <c r="CY23" s="1">
        <v>5.0999999999999996</v>
      </c>
      <c r="CZ23" s="1">
        <v>5.0999999999999996</v>
      </c>
      <c r="DA23" s="1">
        <v>5.0999999999999996</v>
      </c>
      <c r="DB23" s="1">
        <v>5</v>
      </c>
      <c r="DC23" s="1">
        <v>5</v>
      </c>
      <c r="DD23" s="1">
        <v>4.9000000000000004</v>
      </c>
      <c r="DE23" s="1">
        <v>4.8</v>
      </c>
      <c r="DF23" s="1">
        <v>4.8</v>
      </c>
      <c r="DG23" s="1">
        <v>4.7</v>
      </c>
      <c r="DH23" s="1">
        <v>4.5999999999999996</v>
      </c>
      <c r="DI23" s="1">
        <v>4.5</v>
      </c>
      <c r="DJ23" s="1">
        <v>4.4000000000000004</v>
      </c>
      <c r="DK23" s="1">
        <v>4.3</v>
      </c>
      <c r="DL23" s="1">
        <v>4.2</v>
      </c>
      <c r="DM23" s="1">
        <v>4.0999999999999996</v>
      </c>
      <c r="DN23" s="1">
        <v>4</v>
      </c>
      <c r="DO23" s="1">
        <v>4</v>
      </c>
      <c r="DQ23" s="1"/>
      <c r="DR23" s="10" t="s">
        <v>260</v>
      </c>
      <c r="DS23" s="1">
        <v>10.6</v>
      </c>
      <c r="DT23" s="1">
        <v>10.6</v>
      </c>
      <c r="DU23" s="1">
        <v>10.7</v>
      </c>
      <c r="DV23" s="1">
        <v>10.7</v>
      </c>
      <c r="DW23" s="1">
        <v>10.8</v>
      </c>
      <c r="DX23" s="1">
        <v>10.8</v>
      </c>
      <c r="DY23" s="1">
        <v>10.8</v>
      </c>
      <c r="DZ23" s="1">
        <v>10.8</v>
      </c>
      <c r="EA23" s="1">
        <v>10.7</v>
      </c>
      <c r="EB23" s="1">
        <v>10.5</v>
      </c>
      <c r="EC23" s="1">
        <v>10.199999999999999</v>
      </c>
      <c r="ED23" s="1">
        <v>10</v>
      </c>
      <c r="EE23" s="1">
        <v>9.6999999999999993</v>
      </c>
      <c r="EF23" s="1">
        <v>9.5</v>
      </c>
      <c r="EG23" s="1">
        <v>9.3000000000000007</v>
      </c>
      <c r="EH23" s="1">
        <v>9</v>
      </c>
      <c r="EI23" s="1">
        <v>8.6999999999999993</v>
      </c>
      <c r="EJ23" s="1">
        <v>8.4</v>
      </c>
      <c r="EK23" s="1">
        <v>8.1999999999999993</v>
      </c>
      <c r="EL23" s="1">
        <v>8.1</v>
      </c>
      <c r="EM23" s="1">
        <v>8</v>
      </c>
      <c r="EO23" s="1"/>
      <c r="EP23" s="10" t="s">
        <v>260</v>
      </c>
      <c r="EQ23" s="1">
        <v>16.3</v>
      </c>
      <c r="ER23" s="1">
        <v>16.7</v>
      </c>
      <c r="ES23" s="1">
        <v>17.100000000000001</v>
      </c>
      <c r="ET23" s="1">
        <v>17.100000000000001</v>
      </c>
      <c r="EU23" s="1">
        <v>16.899999999999999</v>
      </c>
      <c r="EV23" s="1">
        <v>16.5</v>
      </c>
      <c r="EW23" s="1">
        <v>16.100000000000001</v>
      </c>
      <c r="EX23" s="1">
        <v>15.6</v>
      </c>
      <c r="EY23" s="1">
        <v>15</v>
      </c>
      <c r="EZ23" s="1">
        <v>14.3</v>
      </c>
      <c r="FA23" s="1">
        <v>13.5</v>
      </c>
      <c r="FB23" s="1">
        <v>13</v>
      </c>
      <c r="FC23" s="1">
        <v>12.3</v>
      </c>
      <c r="FD23" s="1">
        <v>11.7</v>
      </c>
      <c r="FE23" s="1">
        <v>11</v>
      </c>
      <c r="FF23" s="1">
        <v>10.3</v>
      </c>
      <c r="FG23" s="1">
        <v>9.8000000000000007</v>
      </c>
      <c r="FH23" s="1">
        <v>9.1999999999999993</v>
      </c>
      <c r="FI23" s="1">
        <v>9</v>
      </c>
      <c r="FJ23" s="1">
        <v>8.8000000000000007</v>
      </c>
      <c r="FK23" s="1">
        <v>8.6999999999999993</v>
      </c>
    </row>
    <row r="24" spans="1:167" ht="14.5">
      <c r="A24" s="1"/>
      <c r="B24" s="10" t="s">
        <v>261</v>
      </c>
      <c r="C24" s="1">
        <v>19.100000000000001</v>
      </c>
      <c r="D24" s="1">
        <v>18</v>
      </c>
      <c r="E24" s="1">
        <v>17.899999999999999</v>
      </c>
      <c r="F24" s="1">
        <v>18.100000000000001</v>
      </c>
      <c r="G24" s="1">
        <v>17.8</v>
      </c>
      <c r="H24" s="1">
        <v>17.5</v>
      </c>
      <c r="I24" s="1">
        <v>15.9</v>
      </c>
      <c r="J24" s="1">
        <v>14.7</v>
      </c>
      <c r="K24" s="1">
        <v>13.4</v>
      </c>
      <c r="L24" s="1">
        <v>11</v>
      </c>
      <c r="M24" s="1">
        <v>8.6999999999999993</v>
      </c>
      <c r="N24" s="1">
        <v>6.3</v>
      </c>
      <c r="O24" s="1">
        <v>3.8</v>
      </c>
      <c r="P24" s="1">
        <v>1.3</v>
      </c>
      <c r="Q24" s="1">
        <v>0</v>
      </c>
      <c r="R24" s="1">
        <v>0</v>
      </c>
      <c r="S24" s="1">
        <v>0</v>
      </c>
      <c r="T24" s="1">
        <v>0</v>
      </c>
      <c r="U24" s="1">
        <v>0</v>
      </c>
      <c r="V24" s="1">
        <v>0</v>
      </c>
      <c r="W24" s="1">
        <v>0</v>
      </c>
      <c r="Y24" s="1"/>
      <c r="Z24" s="10" t="s">
        <v>261</v>
      </c>
      <c r="AA24" s="1">
        <v>21.8</v>
      </c>
      <c r="AB24" s="1">
        <v>18.399999999999999</v>
      </c>
      <c r="AC24" s="1">
        <v>16.100000000000001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261</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261</v>
      </c>
      <c r="BW24" s="1">
        <v>5.7</v>
      </c>
      <c r="BX24" s="1">
        <v>5.4</v>
      </c>
      <c r="BY24" s="1">
        <v>4.8</v>
      </c>
      <c r="BZ24" s="1">
        <v>5</v>
      </c>
      <c r="CA24" s="1">
        <v>4.5999999999999996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261</v>
      </c>
      <c r="CU24" s="1">
        <v>4.0999999999999996</v>
      </c>
      <c r="CV24" s="1">
        <v>4.0999999999999996</v>
      </c>
      <c r="CW24" s="1">
        <v>4.2</v>
      </c>
      <c r="CX24" s="1">
        <v>4.4000000000000004</v>
      </c>
      <c r="CY24" s="1">
        <v>4.5</v>
      </c>
      <c r="CZ24" s="1">
        <v>4.5</v>
      </c>
      <c r="DA24" s="1">
        <v>4.4000000000000004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261</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261</v>
      </c>
      <c r="EQ24" s="1">
        <v>0.9</v>
      </c>
      <c r="ER24" s="1">
        <v>0.9</v>
      </c>
      <c r="ES24" s="1">
        <v>0.9</v>
      </c>
      <c r="ET24" s="1">
        <v>1</v>
      </c>
      <c r="EU24" s="1">
        <v>1.1000000000000001</v>
      </c>
      <c r="EV24" s="1">
        <v>1</v>
      </c>
      <c r="EW24" s="1">
        <v>1</v>
      </c>
      <c r="EX24" s="1">
        <v>1</v>
      </c>
      <c r="EY24" s="1">
        <v>1</v>
      </c>
      <c r="EZ24" s="1">
        <v>1</v>
      </c>
      <c r="FA24" s="1">
        <v>1</v>
      </c>
      <c r="FB24" s="1">
        <v>1.1000000000000001</v>
      </c>
      <c r="FC24" s="1">
        <v>1.1000000000000001</v>
      </c>
      <c r="FD24" s="1">
        <v>1.1000000000000001</v>
      </c>
      <c r="FE24" s="1">
        <v>1.2</v>
      </c>
      <c r="FF24" s="1">
        <v>1.2</v>
      </c>
      <c r="FG24" s="1">
        <v>1.2</v>
      </c>
      <c r="FH24" s="1">
        <v>1.2</v>
      </c>
      <c r="FI24" s="1">
        <v>1.2</v>
      </c>
      <c r="FJ24" s="1">
        <v>1.2</v>
      </c>
      <c r="FK24" s="1">
        <v>1.2</v>
      </c>
    </row>
    <row r="25" spans="1:167" ht="14.5">
      <c r="A25" s="1"/>
      <c r="B25" s="9" t="s">
        <v>262</v>
      </c>
      <c r="C25" s="1"/>
      <c r="D25" s="1"/>
      <c r="E25" s="1"/>
      <c r="F25" s="1"/>
      <c r="G25" s="1"/>
      <c r="H25" s="1"/>
      <c r="I25" s="1"/>
      <c r="J25" s="1"/>
      <c r="K25" s="1"/>
      <c r="L25" s="1"/>
      <c r="M25" s="1"/>
      <c r="N25" s="1"/>
      <c r="O25" s="1"/>
      <c r="P25" s="1"/>
      <c r="Q25" s="1"/>
      <c r="R25" s="1"/>
      <c r="S25" s="1"/>
      <c r="T25" s="1"/>
      <c r="U25" s="1"/>
      <c r="V25" s="1"/>
      <c r="W25" s="1"/>
      <c r="Y25" s="1"/>
      <c r="Z25" s="9" t="s">
        <v>262</v>
      </c>
      <c r="AA25" s="1"/>
      <c r="AB25" s="1"/>
      <c r="AC25" s="1"/>
      <c r="AD25" s="1"/>
      <c r="AE25" s="1"/>
      <c r="AF25" s="1"/>
      <c r="AG25" s="1"/>
      <c r="AH25" s="1"/>
      <c r="AI25" s="1"/>
      <c r="AJ25" s="1"/>
      <c r="AK25" s="1"/>
      <c r="AL25" s="1"/>
      <c r="AM25" s="1"/>
      <c r="AN25" s="1"/>
      <c r="AO25" s="1"/>
      <c r="AP25" s="1"/>
      <c r="AQ25" s="1"/>
      <c r="AR25" s="1"/>
      <c r="AS25" s="1"/>
      <c r="AT25" s="1"/>
      <c r="AU25" s="1"/>
      <c r="AW25" s="1"/>
      <c r="AX25" s="9" t="s">
        <v>262</v>
      </c>
      <c r="AY25" s="1"/>
      <c r="AZ25" s="1"/>
      <c r="BA25" s="1"/>
      <c r="BB25" s="1"/>
      <c r="BC25" s="1"/>
      <c r="BD25" s="1"/>
      <c r="BE25" s="1"/>
      <c r="BF25" s="1"/>
      <c r="BG25" s="1"/>
      <c r="BH25" s="1"/>
      <c r="BI25" s="1"/>
      <c r="BJ25" s="1"/>
      <c r="BK25" s="1"/>
      <c r="BL25" s="1"/>
      <c r="BM25" s="1"/>
      <c r="BN25" s="1"/>
      <c r="BO25" s="1"/>
      <c r="BP25" s="1"/>
      <c r="BQ25" s="1"/>
      <c r="BR25" s="1"/>
      <c r="BS25" s="1"/>
      <c r="BU25" s="1"/>
      <c r="BV25" s="9" t="s">
        <v>262</v>
      </c>
      <c r="BW25" s="1"/>
      <c r="BX25" s="1"/>
      <c r="BY25" s="1"/>
      <c r="BZ25" s="1"/>
      <c r="CA25" s="1"/>
      <c r="CB25" s="1"/>
      <c r="CC25" s="1"/>
      <c r="CD25" s="1"/>
      <c r="CE25" s="1"/>
      <c r="CF25" s="1"/>
      <c r="CG25" s="1"/>
      <c r="CH25" s="1"/>
      <c r="CI25" s="1"/>
      <c r="CJ25" s="1"/>
      <c r="CK25" s="1"/>
      <c r="CL25" s="1"/>
      <c r="CM25" s="1"/>
      <c r="CN25" s="1"/>
      <c r="CO25" s="1"/>
      <c r="CP25" s="1"/>
      <c r="CQ25" s="1"/>
      <c r="CS25" s="1"/>
      <c r="CT25" s="9" t="s">
        <v>262</v>
      </c>
      <c r="CU25" s="1"/>
      <c r="CV25" s="1"/>
      <c r="CW25" s="1"/>
      <c r="CX25" s="1"/>
      <c r="CY25" s="1"/>
      <c r="CZ25" s="1"/>
      <c r="DA25" s="1"/>
      <c r="DB25" s="1"/>
      <c r="DC25" s="1"/>
      <c r="DD25" s="1"/>
      <c r="DE25" s="1"/>
      <c r="DF25" s="1"/>
      <c r="DG25" s="1"/>
      <c r="DH25" s="1"/>
      <c r="DI25" s="1"/>
      <c r="DJ25" s="1"/>
      <c r="DK25" s="1"/>
      <c r="DL25" s="1"/>
      <c r="DM25" s="1"/>
      <c r="DN25" s="1"/>
      <c r="DO25" s="1"/>
      <c r="DQ25" s="1"/>
      <c r="DR25" s="9" t="s">
        <v>262</v>
      </c>
      <c r="DS25" s="1"/>
      <c r="DT25" s="1"/>
      <c r="DU25" s="1"/>
      <c r="DV25" s="1"/>
      <c r="DW25" s="1"/>
      <c r="DX25" s="1"/>
      <c r="DY25" s="1"/>
      <c r="DZ25" s="1"/>
      <c r="EA25" s="1"/>
      <c r="EB25" s="1"/>
      <c r="EC25" s="1"/>
      <c r="ED25" s="1"/>
      <c r="EE25" s="1"/>
      <c r="EF25" s="1"/>
      <c r="EG25" s="1"/>
      <c r="EH25" s="1"/>
      <c r="EI25" s="1"/>
      <c r="EJ25" s="1"/>
      <c r="EK25" s="1"/>
      <c r="EL25" s="1"/>
      <c r="EM25" s="1"/>
      <c r="EO25" s="1"/>
      <c r="EP25" s="9" t="s">
        <v>262</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263</v>
      </c>
      <c r="C26" s="1">
        <v>69.2</v>
      </c>
      <c r="D26" s="1">
        <v>69.7</v>
      </c>
      <c r="E26" s="1">
        <v>70.099999999999994</v>
      </c>
      <c r="F26" s="1">
        <v>70.5</v>
      </c>
      <c r="G26" s="1">
        <v>71</v>
      </c>
      <c r="H26" s="1">
        <v>71.099999999999994</v>
      </c>
      <c r="I26" s="1">
        <v>71.2</v>
      </c>
      <c r="J26" s="1">
        <v>71.2</v>
      </c>
      <c r="K26" s="1">
        <v>71.3</v>
      </c>
      <c r="L26" s="1">
        <v>71.400000000000006</v>
      </c>
      <c r="M26" s="1">
        <v>71.3</v>
      </c>
      <c r="N26" s="1">
        <v>70.8</v>
      </c>
      <c r="O26" s="1">
        <v>70.5</v>
      </c>
      <c r="P26" s="1">
        <v>70.3</v>
      </c>
      <c r="Q26" s="1">
        <v>70</v>
      </c>
      <c r="R26" s="1">
        <v>69.7</v>
      </c>
      <c r="S26" s="1">
        <v>69.400000000000006</v>
      </c>
      <c r="T26" s="1">
        <v>69.3</v>
      </c>
      <c r="U26" s="1">
        <v>69.599999999999994</v>
      </c>
      <c r="V26" s="1">
        <v>69.900000000000006</v>
      </c>
      <c r="W26" s="1">
        <v>70.3</v>
      </c>
      <c r="Y26" s="1"/>
      <c r="Z26" s="10" t="s">
        <v>263</v>
      </c>
      <c r="AA26" s="1">
        <v>313.10000000000002</v>
      </c>
      <c r="AB26" s="1">
        <v>316.2</v>
      </c>
      <c r="AC26" s="1">
        <v>318.10000000000002</v>
      </c>
      <c r="AD26" s="1">
        <v>320.5</v>
      </c>
      <c r="AE26" s="1">
        <v>322.8</v>
      </c>
      <c r="AF26" s="1">
        <v>324.89999999999998</v>
      </c>
      <c r="AG26" s="1">
        <v>326.39999999999998</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263</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263</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16.399999999999999</v>
      </c>
      <c r="CL26" s="1">
        <v>16.5</v>
      </c>
      <c r="CM26" s="1">
        <v>16.5</v>
      </c>
      <c r="CN26" s="1">
        <v>16.600000000000001</v>
      </c>
      <c r="CO26" s="1">
        <v>16.8</v>
      </c>
      <c r="CP26" s="1">
        <v>16.899999999999999</v>
      </c>
      <c r="CQ26" s="1">
        <v>17.100000000000001</v>
      </c>
      <c r="CS26" s="1"/>
      <c r="CT26" s="10" t="s">
        <v>263</v>
      </c>
      <c r="CU26" s="1">
        <v>2.5</v>
      </c>
      <c r="CV26" s="1">
        <v>2.5</v>
      </c>
      <c r="CW26" s="1">
        <v>2.5</v>
      </c>
      <c r="CX26" s="1">
        <v>2.5</v>
      </c>
      <c r="CY26" s="1">
        <v>2.4</v>
      </c>
      <c r="CZ26" s="1">
        <v>2.4</v>
      </c>
      <c r="DA26" s="1">
        <v>2.4</v>
      </c>
      <c r="DB26" s="1">
        <v>2.4</v>
      </c>
      <c r="DC26" s="1">
        <v>2.4</v>
      </c>
      <c r="DD26" s="1">
        <v>2.4</v>
      </c>
      <c r="DE26" s="1">
        <v>2.4</v>
      </c>
      <c r="DF26" s="1">
        <v>2.4</v>
      </c>
      <c r="DG26" s="1">
        <v>2.4</v>
      </c>
      <c r="DH26" s="1">
        <v>2.4</v>
      </c>
      <c r="DI26" s="1">
        <v>2.2999999999999998</v>
      </c>
      <c r="DJ26" s="1">
        <v>2.2999999999999998</v>
      </c>
      <c r="DK26" s="1">
        <v>2.2999999999999998</v>
      </c>
      <c r="DL26" s="1">
        <v>2.2999999999999998</v>
      </c>
      <c r="DM26" s="1">
        <v>2.2999999999999998</v>
      </c>
      <c r="DN26" s="1">
        <v>2.2999999999999998</v>
      </c>
      <c r="DO26" s="1">
        <v>2.2999999999999998</v>
      </c>
      <c r="DQ26" s="1"/>
      <c r="DR26" s="10" t="s">
        <v>263</v>
      </c>
      <c r="DS26" s="1">
        <v>0.9</v>
      </c>
      <c r="DT26" s="1">
        <v>1</v>
      </c>
      <c r="DU26" s="1">
        <v>1</v>
      </c>
      <c r="DV26" s="1">
        <v>1</v>
      </c>
      <c r="DW26" s="1">
        <v>1.1000000000000001</v>
      </c>
      <c r="DX26" s="1">
        <v>1.1000000000000001</v>
      </c>
      <c r="DY26" s="1">
        <v>1.1000000000000001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263</v>
      </c>
      <c r="EQ26" s="1">
        <v>60.4</v>
      </c>
      <c r="ER26" s="1">
        <v>62.1</v>
      </c>
      <c r="ES26" s="1">
        <v>63.6</v>
      </c>
      <c r="ET26" s="1">
        <v>65.099999999999994</v>
      </c>
      <c r="EU26" s="1">
        <v>66.3</v>
      </c>
      <c r="EV26" s="1">
        <v>67.3</v>
      </c>
      <c r="EW26" s="1">
        <v>68.5</v>
      </c>
      <c r="EX26" s="1">
        <v>69.7</v>
      </c>
      <c r="EY26" s="1">
        <v>70.599999999999994</v>
      </c>
      <c r="EZ26" s="1">
        <v>71.7</v>
      </c>
      <c r="FA26" s="1">
        <v>72.900000000000006</v>
      </c>
      <c r="FB26" s="1">
        <v>74.099999999999994</v>
      </c>
      <c r="FC26" s="1">
        <v>75.2</v>
      </c>
      <c r="FD26" s="1">
        <v>76.2</v>
      </c>
      <c r="FE26" s="1">
        <v>76.599999999999994</v>
      </c>
      <c r="FF26" s="1">
        <v>77</v>
      </c>
      <c r="FG26" s="1">
        <v>77.8</v>
      </c>
      <c r="FH26" s="1">
        <v>78.599999999999994</v>
      </c>
      <c r="FI26" s="1">
        <v>79.7</v>
      </c>
      <c r="FJ26" s="1">
        <v>80.8</v>
      </c>
      <c r="FK26" s="1">
        <v>81.900000000000006</v>
      </c>
    </row>
    <row r="27" spans="1:167" ht="14.5">
      <c r="A27" s="1"/>
      <c r="B27" s="10" t="s">
        <v>264</v>
      </c>
      <c r="C27" s="1">
        <v>62.5</v>
      </c>
      <c r="D27" s="1">
        <v>63.1</v>
      </c>
      <c r="E27" s="1">
        <v>63.7</v>
      </c>
      <c r="F27" s="1">
        <v>64.3</v>
      </c>
      <c r="G27" s="1">
        <v>64.900000000000006</v>
      </c>
      <c r="H27" s="1">
        <v>65.3</v>
      </c>
      <c r="I27" s="1">
        <v>65.599999999999994</v>
      </c>
      <c r="J27" s="1">
        <v>66</v>
      </c>
      <c r="K27" s="1">
        <v>66.400000000000006</v>
      </c>
      <c r="L27" s="1">
        <v>66.7</v>
      </c>
      <c r="M27" s="1">
        <v>66.8</v>
      </c>
      <c r="N27" s="1">
        <v>66.400000000000006</v>
      </c>
      <c r="O27" s="1">
        <v>66</v>
      </c>
      <c r="P27" s="1">
        <v>65.7</v>
      </c>
      <c r="Q27" s="1">
        <v>65.3</v>
      </c>
      <c r="R27" s="1">
        <v>65</v>
      </c>
      <c r="S27" s="1">
        <v>64.7</v>
      </c>
      <c r="T27" s="1">
        <v>64.599999999999994</v>
      </c>
      <c r="U27" s="1">
        <v>64.900000000000006</v>
      </c>
      <c r="V27" s="1">
        <v>65</v>
      </c>
      <c r="W27" s="1">
        <v>65.400000000000006</v>
      </c>
      <c r="Y27" s="1"/>
      <c r="Z27" s="10" t="s">
        <v>264</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264</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264</v>
      </c>
      <c r="BW27" s="1">
        <v>2.2000000000000002</v>
      </c>
      <c r="BX27" s="1">
        <v>2.2999999999999998</v>
      </c>
      <c r="BY27" s="1">
        <v>2.2999999999999998</v>
      </c>
      <c r="BZ27" s="1">
        <v>2.2999999999999998</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264</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264</v>
      </c>
      <c r="DS27" s="1">
        <v>3.1</v>
      </c>
      <c r="DT27" s="1">
        <v>3.3</v>
      </c>
      <c r="DU27" s="1">
        <v>3.4</v>
      </c>
      <c r="DV27" s="1">
        <v>3.5</v>
      </c>
      <c r="DW27" s="1">
        <v>3.6</v>
      </c>
      <c r="DX27" s="1">
        <v>3.7</v>
      </c>
      <c r="DY27" s="1">
        <v>3.8</v>
      </c>
      <c r="DZ27" s="1">
        <v>3.9</v>
      </c>
      <c r="EA27" s="1">
        <v>4</v>
      </c>
      <c r="EB27" s="1">
        <v>4.0999999999999996</v>
      </c>
      <c r="EC27" s="1">
        <v>4.2</v>
      </c>
      <c r="ED27" s="1">
        <v>4.3</v>
      </c>
      <c r="EE27" s="1">
        <v>4.4000000000000004</v>
      </c>
      <c r="EF27" s="1">
        <v>4.5</v>
      </c>
      <c r="EG27" s="1">
        <v>4.5999999999999996</v>
      </c>
      <c r="EH27" s="1">
        <v>4.7</v>
      </c>
      <c r="EI27" s="1">
        <v>4.8</v>
      </c>
      <c r="EJ27" s="1">
        <v>4.9000000000000004</v>
      </c>
      <c r="EK27" s="1">
        <v>4.9000000000000004</v>
      </c>
      <c r="EL27" s="1">
        <v>5</v>
      </c>
      <c r="EM27" s="1">
        <v>5.0999999999999996</v>
      </c>
      <c r="EO27" s="1"/>
      <c r="EP27" s="10" t="s">
        <v>264</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spans="1:167" ht="14.5">
      <c r="A28" s="1"/>
      <c r="B28" s="10" t="s">
        <v>265</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265</v>
      </c>
      <c r="AA28" s="1">
        <v>6.5</v>
      </c>
      <c r="AB28" s="1">
        <v>6.8</v>
      </c>
      <c r="AC28" s="1">
        <v>7.1</v>
      </c>
      <c r="AD28" s="1">
        <v>7.3</v>
      </c>
      <c r="AE28" s="1">
        <v>7.5</v>
      </c>
      <c r="AF28" s="1">
        <v>7.8</v>
      </c>
      <c r="AG28" s="1">
        <v>8</v>
      </c>
      <c r="AH28" s="1">
        <v>8.1999999999999993</v>
      </c>
      <c r="AI28" s="1">
        <v>8.4</v>
      </c>
      <c r="AJ28" s="1">
        <v>8.6</v>
      </c>
      <c r="AK28" s="1">
        <v>8.8000000000000007</v>
      </c>
      <c r="AL28" s="1">
        <v>9</v>
      </c>
      <c r="AM28" s="1">
        <v>9.1999999999999993</v>
      </c>
      <c r="AN28" s="1">
        <v>9.4</v>
      </c>
      <c r="AO28" s="1">
        <v>9.6</v>
      </c>
      <c r="AP28" s="1">
        <v>9.8000000000000007</v>
      </c>
      <c r="AQ28" s="1">
        <v>10.1</v>
      </c>
      <c r="AR28" s="1">
        <v>10.3</v>
      </c>
      <c r="AS28" s="1">
        <v>10.6</v>
      </c>
      <c r="AT28" s="1">
        <v>10.9</v>
      </c>
      <c r="AU28" s="1">
        <v>11.2</v>
      </c>
      <c r="AW28" s="1"/>
      <c r="AX28" s="10" t="s">
        <v>265</v>
      </c>
      <c r="AY28" s="1">
        <v>16.399999999999999</v>
      </c>
      <c r="AZ28" s="1">
        <v>17</v>
      </c>
      <c r="BA28" s="1">
        <v>17.600000000000001</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265</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265</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2.2000000000000002</v>
      </c>
      <c r="DO28" s="1">
        <v>2.2000000000000002</v>
      </c>
      <c r="DQ28" s="1"/>
      <c r="DR28" s="10" t="s">
        <v>265</v>
      </c>
      <c r="DS28" s="1">
        <v>2.1</v>
      </c>
      <c r="DT28" s="1">
        <v>2.2000000000000002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4.0999999999999996</v>
      </c>
      <c r="EO28" s="1"/>
      <c r="EP28" s="10" t="s">
        <v>265</v>
      </c>
      <c r="EQ28" s="1">
        <v>12.4</v>
      </c>
      <c r="ER28" s="1">
        <v>12.9</v>
      </c>
      <c r="ES28" s="1">
        <v>13.3</v>
      </c>
      <c r="ET28" s="1">
        <v>13.8</v>
      </c>
      <c r="EU28" s="1">
        <v>14.1</v>
      </c>
      <c r="EV28" s="1">
        <v>14.4</v>
      </c>
      <c r="EW28" s="1">
        <v>14.8</v>
      </c>
      <c r="EX28" s="1">
        <v>15.2</v>
      </c>
      <c r="EY28" s="1">
        <v>15.5</v>
      </c>
      <c r="EZ28" s="1">
        <v>15.8</v>
      </c>
      <c r="FA28" s="1">
        <v>16.2</v>
      </c>
      <c r="FB28" s="1">
        <v>16.5</v>
      </c>
      <c r="FC28" s="1">
        <v>16.899999999999999</v>
      </c>
      <c r="FD28" s="1">
        <v>17.2</v>
      </c>
      <c r="FE28" s="1">
        <v>17.399999999999999</v>
      </c>
      <c r="FF28" s="1">
        <v>17.5</v>
      </c>
      <c r="FG28" s="1">
        <v>17.8</v>
      </c>
      <c r="FH28" s="1">
        <v>18</v>
      </c>
      <c r="FI28" s="1">
        <v>18.399999999999999</v>
      </c>
      <c r="FJ28" s="1">
        <v>18.7</v>
      </c>
      <c r="FK28" s="1">
        <v>19</v>
      </c>
    </row>
    <row r="29" spans="1:167" ht="14.5">
      <c r="A29" s="1"/>
      <c r="B29" s="10" t="s">
        <v>266</v>
      </c>
      <c r="C29" s="1">
        <v>3.6</v>
      </c>
      <c r="D29" s="1">
        <v>3.7</v>
      </c>
      <c r="E29" s="1">
        <v>3.9</v>
      </c>
      <c r="F29" s="1">
        <v>4</v>
      </c>
      <c r="G29" s="1">
        <v>4.0999999999999996</v>
      </c>
      <c r="H29" s="1">
        <v>4.3</v>
      </c>
      <c r="I29" s="1">
        <v>4.4000000000000004</v>
      </c>
      <c r="J29" s="1">
        <v>4.5</v>
      </c>
      <c r="K29" s="1">
        <v>4.5999999999999996</v>
      </c>
      <c r="L29" s="1">
        <v>4.7</v>
      </c>
      <c r="M29" s="1">
        <v>4.8</v>
      </c>
      <c r="N29" s="1">
        <v>4.9000000000000004</v>
      </c>
      <c r="O29" s="1">
        <v>4.9000000000000004</v>
      </c>
      <c r="P29" s="1">
        <v>5</v>
      </c>
      <c r="Q29" s="1">
        <v>5.0999999999999996</v>
      </c>
      <c r="R29" s="1">
        <v>5.2</v>
      </c>
      <c r="S29" s="1">
        <v>5.2</v>
      </c>
      <c r="T29" s="1">
        <v>5.3</v>
      </c>
      <c r="U29" s="1">
        <v>5.5</v>
      </c>
      <c r="V29" s="1">
        <v>5.6</v>
      </c>
      <c r="W29" s="1">
        <v>5.7</v>
      </c>
      <c r="Y29" s="1"/>
      <c r="Z29" s="10" t="s">
        <v>266</v>
      </c>
      <c r="AA29" s="1">
        <v>74.400000000000006</v>
      </c>
      <c r="AB29" s="1">
        <v>76.599999999999994</v>
      </c>
      <c r="AC29" s="1">
        <v>78.599999999999994</v>
      </c>
      <c r="AD29" s="1">
        <v>80.599999999999994</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266</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266</v>
      </c>
      <c r="BW29" s="1">
        <v>1</v>
      </c>
      <c r="BX29" s="1">
        <v>1</v>
      </c>
      <c r="BY29" s="1">
        <v>1.1000000000000001</v>
      </c>
      <c r="BZ29" s="1">
        <v>1.1000000000000001</v>
      </c>
      <c r="CA29" s="1">
        <v>1.1000000000000001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266</v>
      </c>
      <c r="CU29" s="1">
        <v>1.1000000000000001</v>
      </c>
      <c r="CV29" s="1">
        <v>1.1000000000000001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266</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266</v>
      </c>
      <c r="EQ29" s="1">
        <v>6</v>
      </c>
      <c r="ER29" s="1">
        <v>6.2</v>
      </c>
      <c r="ES29" s="1">
        <v>6.5</v>
      </c>
      <c r="ET29" s="1">
        <v>6.8</v>
      </c>
      <c r="EU29" s="1">
        <v>7</v>
      </c>
      <c r="EV29" s="1">
        <v>7.2</v>
      </c>
      <c r="EW29" s="1">
        <v>7.4</v>
      </c>
      <c r="EX29" s="1">
        <v>7.6</v>
      </c>
      <c r="EY29" s="1">
        <v>7.8</v>
      </c>
      <c r="EZ29" s="1">
        <v>8</v>
      </c>
      <c r="FA29" s="1">
        <v>8.1999999999999993</v>
      </c>
      <c r="FB29" s="1">
        <v>8.4</v>
      </c>
      <c r="FC29" s="1">
        <v>8.6999999999999993</v>
      </c>
      <c r="FD29" s="1">
        <v>8.9</v>
      </c>
      <c r="FE29" s="1">
        <v>9</v>
      </c>
      <c r="FF29" s="1">
        <v>9.1</v>
      </c>
      <c r="FG29" s="1">
        <v>9.1999999999999993</v>
      </c>
      <c r="FH29" s="1">
        <v>9.4</v>
      </c>
      <c r="FI29" s="1">
        <v>9.6</v>
      </c>
      <c r="FJ29" s="1">
        <v>9.8000000000000007</v>
      </c>
      <c r="FK29" s="1">
        <v>10</v>
      </c>
    </row>
    <row r="30" spans="1:167" ht="14.5">
      <c r="A30" s="356"/>
      <c r="B30" s="356"/>
      <c r="C30" s="1"/>
      <c r="D30" s="1"/>
      <c r="E30" s="1"/>
      <c r="F30" s="1"/>
      <c r="G30" s="1"/>
      <c r="H30" s="1"/>
      <c r="I30" s="1"/>
      <c r="J30" s="1"/>
      <c r="K30" s="1"/>
      <c r="L30" s="1"/>
      <c r="M30" s="1"/>
      <c r="N30" s="1"/>
      <c r="O30" s="1"/>
      <c r="P30" s="1"/>
      <c r="Q30" s="1"/>
      <c r="R30" s="1"/>
      <c r="S30" s="1"/>
      <c r="T30" s="1"/>
      <c r="U30" s="1"/>
      <c r="V30" s="1"/>
      <c r="W30" s="1"/>
      <c r="Y30" s="356"/>
      <c r="Z30" s="356"/>
      <c r="AA30" s="1"/>
      <c r="AB30" s="1"/>
      <c r="AC30" s="1"/>
      <c r="AD30" s="1"/>
      <c r="AE30" s="1"/>
      <c r="AF30" s="1"/>
      <c r="AG30" s="1"/>
      <c r="AH30" s="1"/>
      <c r="AI30" s="1"/>
      <c r="AJ30" s="1"/>
      <c r="AK30" s="1"/>
      <c r="AL30" s="1"/>
      <c r="AM30" s="1"/>
      <c r="AN30" s="1"/>
      <c r="AO30" s="1"/>
      <c r="AP30" s="1"/>
      <c r="AQ30" s="1"/>
      <c r="AR30" s="1"/>
      <c r="AS30" s="1"/>
      <c r="AT30" s="1"/>
      <c r="AU30" s="1"/>
      <c r="AW30" s="356"/>
      <c r="AX30" s="356"/>
      <c r="AY30" s="1"/>
      <c r="AZ30" s="1"/>
      <c r="BA30" s="1"/>
      <c r="BB30" s="1"/>
      <c r="BC30" s="1"/>
      <c r="BD30" s="1"/>
      <c r="BE30" s="1"/>
      <c r="BF30" s="1"/>
      <c r="BG30" s="1"/>
      <c r="BH30" s="1"/>
      <c r="BI30" s="1"/>
      <c r="BJ30" s="1"/>
      <c r="BK30" s="1"/>
      <c r="BL30" s="1"/>
      <c r="BM30" s="1"/>
      <c r="BN30" s="1"/>
      <c r="BO30" s="1"/>
      <c r="BP30" s="1"/>
      <c r="BQ30" s="1"/>
      <c r="BR30" s="1"/>
      <c r="BS30" s="1"/>
      <c r="BU30" s="356"/>
      <c r="BV30" s="356"/>
      <c r="BW30" s="1"/>
      <c r="BX30" s="1"/>
      <c r="BY30" s="1"/>
      <c r="BZ30" s="1"/>
      <c r="CA30" s="1"/>
      <c r="CB30" s="1"/>
      <c r="CC30" s="1"/>
      <c r="CD30" s="1"/>
      <c r="CE30" s="1"/>
      <c r="CF30" s="1"/>
      <c r="CG30" s="1"/>
      <c r="CH30" s="1"/>
      <c r="CI30" s="1"/>
      <c r="CJ30" s="1"/>
      <c r="CK30" s="1"/>
      <c r="CL30" s="1"/>
      <c r="CM30" s="1"/>
      <c r="CN30" s="1"/>
      <c r="CO30" s="1"/>
      <c r="CP30" s="1"/>
      <c r="CQ30" s="1"/>
      <c r="CS30" s="356"/>
      <c r="CT30" s="356"/>
      <c r="CU30" s="1"/>
      <c r="CV30" s="1"/>
      <c r="CW30" s="1"/>
      <c r="CX30" s="1"/>
      <c r="CY30" s="1"/>
      <c r="CZ30" s="1"/>
      <c r="DA30" s="1"/>
      <c r="DB30" s="1"/>
      <c r="DC30" s="1"/>
      <c r="DD30" s="1"/>
      <c r="DE30" s="1"/>
      <c r="DF30" s="1"/>
      <c r="DG30" s="1"/>
      <c r="DH30" s="1"/>
      <c r="DI30" s="1"/>
      <c r="DJ30" s="1"/>
      <c r="DK30" s="1"/>
      <c r="DL30" s="1"/>
      <c r="DM30" s="1"/>
      <c r="DN30" s="1"/>
      <c r="DO30" s="1"/>
      <c r="DQ30" s="356"/>
      <c r="DR30" s="356"/>
      <c r="DS30" s="1"/>
      <c r="DT30" s="1"/>
      <c r="DU30" s="1"/>
      <c r="DV30" s="1"/>
      <c r="DW30" s="1"/>
      <c r="DX30" s="1"/>
      <c r="DY30" s="1"/>
      <c r="DZ30" s="1"/>
      <c r="EA30" s="1"/>
      <c r="EB30" s="1"/>
      <c r="EC30" s="1"/>
      <c r="ED30" s="1"/>
      <c r="EE30" s="1"/>
      <c r="EF30" s="1"/>
      <c r="EG30" s="1"/>
      <c r="EH30" s="1"/>
      <c r="EI30" s="1"/>
      <c r="EJ30" s="1"/>
      <c r="EK30" s="1"/>
      <c r="EL30" s="1"/>
      <c r="EM30" s="1"/>
      <c r="EO30" s="356"/>
      <c r="EP30" s="356"/>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267</v>
      </c>
      <c r="C31" s="1"/>
      <c r="D31" s="1"/>
      <c r="E31" s="1"/>
      <c r="F31" s="1"/>
      <c r="G31" s="1"/>
      <c r="H31" s="1"/>
      <c r="I31" s="1"/>
      <c r="J31" s="1"/>
      <c r="K31" s="1"/>
      <c r="L31" s="1"/>
      <c r="M31" s="1"/>
      <c r="N31" s="1"/>
      <c r="O31" s="1"/>
      <c r="P31" s="1"/>
      <c r="Q31" s="1"/>
      <c r="R31" s="1"/>
      <c r="S31" s="1"/>
      <c r="T31" s="1"/>
      <c r="U31" s="1"/>
      <c r="V31" s="1"/>
      <c r="W31" s="1"/>
      <c r="Y31" s="1"/>
      <c r="Z31" s="9" t="s">
        <v>267</v>
      </c>
      <c r="AA31" s="1"/>
      <c r="AB31" s="1"/>
      <c r="AC31" s="1"/>
      <c r="AD31" s="1"/>
      <c r="AE31" s="1"/>
      <c r="AF31" s="1"/>
      <c r="AG31" s="1"/>
      <c r="AH31" s="1"/>
      <c r="AI31" s="1"/>
      <c r="AJ31" s="1"/>
      <c r="AK31" s="1"/>
      <c r="AL31" s="1"/>
      <c r="AM31" s="1"/>
      <c r="AN31" s="1"/>
      <c r="AO31" s="1"/>
      <c r="AP31" s="1"/>
      <c r="AQ31" s="1"/>
      <c r="AR31" s="1"/>
      <c r="AS31" s="1"/>
      <c r="AT31" s="1"/>
      <c r="AU31" s="1"/>
      <c r="AW31" s="1"/>
      <c r="AX31" s="9" t="s">
        <v>267</v>
      </c>
      <c r="AY31" s="1"/>
      <c r="AZ31" s="1"/>
      <c r="BA31" s="1"/>
      <c r="BB31" s="1"/>
      <c r="BC31" s="1"/>
      <c r="BD31" s="1"/>
      <c r="BE31" s="1"/>
      <c r="BF31" s="1"/>
      <c r="BG31" s="1"/>
      <c r="BH31" s="1"/>
      <c r="BI31" s="1"/>
      <c r="BJ31" s="1"/>
      <c r="BK31" s="1"/>
      <c r="BL31" s="1"/>
      <c r="BM31" s="1"/>
      <c r="BN31" s="1"/>
      <c r="BO31" s="1"/>
      <c r="BP31" s="1"/>
      <c r="BQ31" s="1"/>
      <c r="BR31" s="1"/>
      <c r="BS31" s="1"/>
      <c r="BU31" s="1"/>
      <c r="BV31" s="9" t="s">
        <v>267</v>
      </c>
      <c r="BW31" s="1"/>
      <c r="BX31" s="1"/>
      <c r="BY31" s="1"/>
      <c r="BZ31" s="1"/>
      <c r="CA31" s="1"/>
      <c r="CB31" s="1"/>
      <c r="CC31" s="1"/>
      <c r="CD31" s="1"/>
      <c r="CE31" s="1"/>
      <c r="CF31" s="1"/>
      <c r="CG31" s="1"/>
      <c r="CH31" s="1"/>
      <c r="CI31" s="1"/>
      <c r="CJ31" s="1"/>
      <c r="CK31" s="1"/>
      <c r="CL31" s="1"/>
      <c r="CM31" s="1"/>
      <c r="CN31" s="1"/>
      <c r="CO31" s="1"/>
      <c r="CP31" s="1"/>
      <c r="CQ31" s="1"/>
      <c r="CS31" s="1"/>
      <c r="CT31" s="9" t="s">
        <v>267</v>
      </c>
      <c r="CU31" s="1"/>
      <c r="CV31" s="1"/>
      <c r="CW31" s="1"/>
      <c r="CX31" s="1"/>
      <c r="CY31" s="1"/>
      <c r="CZ31" s="1"/>
      <c r="DA31" s="1"/>
      <c r="DB31" s="1"/>
      <c r="DC31" s="1"/>
      <c r="DD31" s="1"/>
      <c r="DE31" s="1"/>
      <c r="DF31" s="1"/>
      <c r="DG31" s="1"/>
      <c r="DH31" s="1"/>
      <c r="DI31" s="1"/>
      <c r="DJ31" s="1"/>
      <c r="DK31" s="1"/>
      <c r="DL31" s="1"/>
      <c r="DM31" s="1"/>
      <c r="DN31" s="1"/>
      <c r="DO31" s="1"/>
      <c r="DQ31" s="1"/>
      <c r="DR31" s="9" t="s">
        <v>267</v>
      </c>
      <c r="DS31" s="1"/>
      <c r="DT31" s="1"/>
      <c r="DU31" s="1"/>
      <c r="DV31" s="1"/>
      <c r="DW31" s="1"/>
      <c r="DX31" s="1"/>
      <c r="DY31" s="1"/>
      <c r="DZ31" s="1"/>
      <c r="EA31" s="1"/>
      <c r="EB31" s="1"/>
      <c r="EC31" s="1"/>
      <c r="ED31" s="1"/>
      <c r="EE31" s="1"/>
      <c r="EF31" s="1"/>
      <c r="EG31" s="1"/>
      <c r="EH31" s="1"/>
      <c r="EI31" s="1"/>
      <c r="EJ31" s="1"/>
      <c r="EK31" s="1"/>
      <c r="EL31" s="1"/>
      <c r="EM31" s="1"/>
      <c r="EO31" s="1"/>
      <c r="EP31" s="9" t="s">
        <v>267</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251</v>
      </c>
      <c r="C32" s="1">
        <v>15</v>
      </c>
      <c r="D32" s="1">
        <v>13</v>
      </c>
      <c r="E32" s="1">
        <v>11</v>
      </c>
      <c r="F32" s="1">
        <v>9.1</v>
      </c>
      <c r="G32" s="1">
        <v>7.5</v>
      </c>
      <c r="H32" s="1">
        <v>5.9</v>
      </c>
      <c r="I32" s="1">
        <v>4.5</v>
      </c>
      <c r="J32" s="1">
        <v>3.3</v>
      </c>
      <c r="K32" s="1">
        <v>2.2000000000000002</v>
      </c>
      <c r="L32" s="1">
        <v>0.8</v>
      </c>
      <c r="M32" s="1">
        <v>0.1</v>
      </c>
      <c r="N32" s="1">
        <v>0</v>
      </c>
      <c r="O32" s="1">
        <v>0</v>
      </c>
      <c r="P32" s="1">
        <v>0</v>
      </c>
      <c r="Q32" s="1">
        <v>0</v>
      </c>
      <c r="R32" s="1">
        <v>0</v>
      </c>
      <c r="S32" s="1">
        <v>0</v>
      </c>
      <c r="T32" s="1">
        <v>0</v>
      </c>
      <c r="U32" s="1">
        <v>0</v>
      </c>
      <c r="V32" s="1">
        <v>0</v>
      </c>
      <c r="W32" s="1">
        <v>0</v>
      </c>
      <c r="Y32" s="1"/>
      <c r="Z32" s="10" t="s">
        <v>251</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251</v>
      </c>
      <c r="AY32" s="1">
        <v>2.2999999999999998</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251</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251</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251</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251</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spans="1:167" ht="14.5">
      <c r="A33" s="1"/>
      <c r="B33" s="10" t="s">
        <v>252</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20.100000000000001</v>
      </c>
      <c r="U33" s="1">
        <v>19.2</v>
      </c>
      <c r="V33" s="1">
        <v>18.5</v>
      </c>
      <c r="W33" s="1">
        <v>17.7</v>
      </c>
      <c r="Y33" s="1"/>
      <c r="Z33" s="10" t="s">
        <v>252</v>
      </c>
      <c r="AA33" s="1">
        <v>9.5</v>
      </c>
      <c r="AB33" s="1">
        <v>9.5</v>
      </c>
      <c r="AC33" s="1">
        <v>9.8000000000000007</v>
      </c>
      <c r="AD33" s="1">
        <v>9.6</v>
      </c>
      <c r="AE33" s="1">
        <v>9.4</v>
      </c>
      <c r="AF33" s="1">
        <v>9.1999999999999993</v>
      </c>
      <c r="AG33" s="1">
        <v>9</v>
      </c>
      <c r="AH33" s="1">
        <v>8.6999999999999993</v>
      </c>
      <c r="AI33" s="1">
        <v>8.6</v>
      </c>
      <c r="AJ33" s="1">
        <v>8.4</v>
      </c>
      <c r="AK33" s="1">
        <v>8.1999999999999993</v>
      </c>
      <c r="AL33" s="1">
        <v>8</v>
      </c>
      <c r="AM33" s="1">
        <v>7.8</v>
      </c>
      <c r="AN33" s="1">
        <v>7.6</v>
      </c>
      <c r="AO33" s="1">
        <v>7.4</v>
      </c>
      <c r="AP33" s="1">
        <v>7</v>
      </c>
      <c r="AQ33" s="1">
        <v>6.6</v>
      </c>
      <c r="AR33" s="1">
        <v>6.1</v>
      </c>
      <c r="AS33" s="1">
        <v>5.5</v>
      </c>
      <c r="AT33" s="1">
        <v>4.9000000000000004</v>
      </c>
      <c r="AU33" s="1">
        <v>4.2</v>
      </c>
      <c r="AW33" s="1"/>
      <c r="AX33" s="10" t="s">
        <v>252</v>
      </c>
      <c r="AY33" s="1">
        <v>4.5</v>
      </c>
      <c r="AZ33" s="1">
        <v>4.8</v>
      </c>
      <c r="BA33" s="1">
        <v>4.7</v>
      </c>
      <c r="BB33" s="1">
        <v>4.8</v>
      </c>
      <c r="BC33" s="1">
        <v>4.9000000000000004</v>
      </c>
      <c r="BD33" s="1">
        <v>4.9000000000000004</v>
      </c>
      <c r="BE33" s="1">
        <v>4.8</v>
      </c>
      <c r="BF33" s="1">
        <v>4.7</v>
      </c>
      <c r="BG33" s="1">
        <v>4.5999999999999996</v>
      </c>
      <c r="BH33" s="1">
        <v>4.5999999999999996</v>
      </c>
      <c r="BI33" s="1">
        <v>4.5</v>
      </c>
      <c r="BJ33" s="1">
        <v>4.4000000000000004</v>
      </c>
      <c r="BK33" s="1">
        <v>4.2</v>
      </c>
      <c r="BL33" s="1">
        <v>4.0999999999999996</v>
      </c>
      <c r="BM33" s="1">
        <v>3.8</v>
      </c>
      <c r="BN33" s="1">
        <v>3.6</v>
      </c>
      <c r="BO33" s="1">
        <v>3.3</v>
      </c>
      <c r="BP33" s="1">
        <v>3</v>
      </c>
      <c r="BQ33" s="1">
        <v>2.7</v>
      </c>
      <c r="BR33" s="1">
        <v>2.4</v>
      </c>
      <c r="BS33" s="1">
        <v>2.1</v>
      </c>
      <c r="BU33" s="1"/>
      <c r="BV33" s="10" t="s">
        <v>252</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1.1000000000000001</v>
      </c>
      <c r="CM33" s="1">
        <v>1</v>
      </c>
      <c r="CN33" s="1">
        <v>0.9</v>
      </c>
      <c r="CO33" s="1">
        <v>0.7</v>
      </c>
      <c r="CP33" s="1">
        <v>0.6</v>
      </c>
      <c r="CQ33" s="1">
        <v>0.5</v>
      </c>
      <c r="CS33" s="1"/>
      <c r="CT33" s="10" t="s">
        <v>252</v>
      </c>
      <c r="CU33" s="1">
        <v>2</v>
      </c>
      <c r="CV33" s="1">
        <v>2.5</v>
      </c>
      <c r="CW33" s="1">
        <v>2.5</v>
      </c>
      <c r="CX33" s="1">
        <v>2.5</v>
      </c>
      <c r="CY33" s="1">
        <v>2.5</v>
      </c>
      <c r="CZ33" s="1">
        <v>2.5</v>
      </c>
      <c r="DA33" s="1">
        <v>2.5</v>
      </c>
      <c r="DB33" s="1">
        <v>2.4</v>
      </c>
      <c r="DC33" s="1">
        <v>2.4</v>
      </c>
      <c r="DD33" s="1">
        <v>2.4</v>
      </c>
      <c r="DE33" s="1">
        <v>2.2999999999999998</v>
      </c>
      <c r="DF33" s="1">
        <v>2.2999999999999998</v>
      </c>
      <c r="DG33" s="1">
        <v>2.2999999999999998</v>
      </c>
      <c r="DH33" s="1">
        <v>2.2000000000000002</v>
      </c>
      <c r="DI33" s="1">
        <v>2.2000000000000002</v>
      </c>
      <c r="DJ33" s="1">
        <v>2.2000000000000002</v>
      </c>
      <c r="DK33" s="1">
        <v>2.1</v>
      </c>
      <c r="DL33" s="1">
        <v>2</v>
      </c>
      <c r="DM33" s="1">
        <v>1.9</v>
      </c>
      <c r="DN33" s="1">
        <v>1.7</v>
      </c>
      <c r="DO33" s="1">
        <v>1.5</v>
      </c>
      <c r="DQ33" s="1"/>
      <c r="DR33" s="10" t="s">
        <v>252</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252</v>
      </c>
      <c r="EQ33" s="1">
        <v>2.2000000000000002</v>
      </c>
      <c r="ER33" s="1">
        <v>2.7</v>
      </c>
      <c r="ES33" s="1">
        <v>3</v>
      </c>
      <c r="ET33" s="1">
        <v>3.2</v>
      </c>
      <c r="EU33" s="1">
        <v>3.5</v>
      </c>
      <c r="EV33" s="1">
        <v>3.7</v>
      </c>
      <c r="EW33" s="1">
        <v>3.9</v>
      </c>
      <c r="EX33" s="1">
        <v>4</v>
      </c>
      <c r="EY33" s="1">
        <v>3.9</v>
      </c>
      <c r="EZ33" s="1">
        <v>3.9</v>
      </c>
      <c r="FA33" s="1">
        <v>3.9</v>
      </c>
      <c r="FB33" s="1">
        <v>4.0999999999999996</v>
      </c>
      <c r="FC33" s="1">
        <v>4</v>
      </c>
      <c r="FD33" s="1">
        <v>4.0999999999999996</v>
      </c>
      <c r="FE33" s="1">
        <v>4</v>
      </c>
      <c r="FF33" s="1">
        <v>3.9</v>
      </c>
      <c r="FG33" s="1">
        <v>3.8</v>
      </c>
      <c r="FH33" s="1">
        <v>3.7</v>
      </c>
      <c r="FI33" s="1">
        <v>3.6</v>
      </c>
      <c r="FJ33" s="1">
        <v>3.5</v>
      </c>
      <c r="FK33" s="1">
        <v>3.3</v>
      </c>
    </row>
    <row r="34" spans="1:167" ht="14.5">
      <c r="A34" s="1"/>
      <c r="B34" s="10" t="s">
        <v>253</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253</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253</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253</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253</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253</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254</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254</v>
      </c>
      <c r="AA35" s="1">
        <v>3.6</v>
      </c>
      <c r="AB35" s="1">
        <v>3.4</v>
      </c>
      <c r="AC35" s="1">
        <v>3.1</v>
      </c>
      <c r="AD35" s="1">
        <v>2.7</v>
      </c>
      <c r="AE35" s="1">
        <v>2.2999999999999998</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254</v>
      </c>
      <c r="AY35" s="1">
        <v>29.1</v>
      </c>
      <c r="AZ35" s="1">
        <v>26.9</v>
      </c>
      <c r="BA35" s="1">
        <v>24.5</v>
      </c>
      <c r="BB35" s="1">
        <v>22.1</v>
      </c>
      <c r="BC35" s="1">
        <v>19.399999999999999</v>
      </c>
      <c r="BD35" s="1">
        <v>16.8</v>
      </c>
      <c r="BE35" s="1">
        <v>14.2</v>
      </c>
      <c r="BF35" s="1">
        <v>11.6</v>
      </c>
      <c r="BG35" s="1">
        <v>9.3000000000000007</v>
      </c>
      <c r="BH35" s="1">
        <v>7.1</v>
      </c>
      <c r="BI35" s="1">
        <v>5.0999999999999996</v>
      </c>
      <c r="BJ35" s="1">
        <v>3.2</v>
      </c>
      <c r="BK35" s="1">
        <v>1.5</v>
      </c>
      <c r="BL35" s="1">
        <v>0</v>
      </c>
      <c r="BM35" s="1">
        <v>0</v>
      </c>
      <c r="BN35" s="1">
        <v>0</v>
      </c>
      <c r="BO35" s="1">
        <v>0</v>
      </c>
      <c r="BP35" s="1">
        <v>0</v>
      </c>
      <c r="BQ35" s="1">
        <v>0</v>
      </c>
      <c r="BR35" s="1">
        <v>0</v>
      </c>
      <c r="BS35" s="1">
        <v>0</v>
      </c>
      <c r="BU35" s="1"/>
      <c r="BV35" s="10" t="s">
        <v>254</v>
      </c>
      <c r="BW35" s="1">
        <v>27.8</v>
      </c>
      <c r="BX35" s="1">
        <v>25.5</v>
      </c>
      <c r="BY35" s="1">
        <v>23.2</v>
      </c>
      <c r="BZ35" s="1">
        <v>20.9</v>
      </c>
      <c r="CA35" s="1">
        <v>18.5</v>
      </c>
      <c r="CB35" s="1">
        <v>16.2</v>
      </c>
      <c r="CC35" s="1">
        <v>13.9</v>
      </c>
      <c r="CD35" s="1">
        <v>11.7</v>
      </c>
      <c r="CE35" s="1">
        <v>9.6999999999999993</v>
      </c>
      <c r="CF35" s="1">
        <v>7.8</v>
      </c>
      <c r="CG35" s="1">
        <v>6.2</v>
      </c>
      <c r="CH35" s="1">
        <v>4.5</v>
      </c>
      <c r="CI35" s="1">
        <v>2.9</v>
      </c>
      <c r="CJ35" s="1">
        <v>1.6</v>
      </c>
      <c r="CK35" s="1">
        <v>0.4</v>
      </c>
      <c r="CL35" s="1">
        <v>0</v>
      </c>
      <c r="CM35" s="1">
        <v>0</v>
      </c>
      <c r="CN35" s="1">
        <v>0</v>
      </c>
      <c r="CO35" s="1">
        <v>0</v>
      </c>
      <c r="CP35" s="1">
        <v>0</v>
      </c>
      <c r="CQ35" s="1">
        <v>0</v>
      </c>
      <c r="CS35" s="1"/>
      <c r="CT35" s="10" t="s">
        <v>254</v>
      </c>
      <c r="CU35" s="1">
        <v>47.2</v>
      </c>
      <c r="CV35" s="1">
        <v>43.8</v>
      </c>
      <c r="CW35" s="1">
        <v>40.4</v>
      </c>
      <c r="CX35" s="1">
        <v>36.700000000000003</v>
      </c>
      <c r="CY35" s="1">
        <v>32.799999999999997</v>
      </c>
      <c r="CZ35" s="1">
        <v>28.8</v>
      </c>
      <c r="DA35" s="1">
        <v>25</v>
      </c>
      <c r="DB35" s="1">
        <v>21.2</v>
      </c>
      <c r="DC35" s="1">
        <v>17.600000000000001</v>
      </c>
      <c r="DD35" s="1">
        <v>14.5</v>
      </c>
      <c r="DE35" s="1">
        <v>11.5</v>
      </c>
      <c r="DF35" s="1">
        <v>8.6999999999999993</v>
      </c>
      <c r="DG35" s="1">
        <v>6.2</v>
      </c>
      <c r="DH35" s="1">
        <v>4</v>
      </c>
      <c r="DI35" s="1">
        <v>2.1</v>
      </c>
      <c r="DJ35" s="1">
        <v>0.6</v>
      </c>
      <c r="DK35" s="1">
        <v>0</v>
      </c>
      <c r="DL35" s="1">
        <v>0</v>
      </c>
      <c r="DM35" s="1">
        <v>0</v>
      </c>
      <c r="DN35" s="1">
        <v>0</v>
      </c>
      <c r="DO35" s="1">
        <v>0</v>
      </c>
      <c r="DQ35" s="1"/>
      <c r="DR35" s="10" t="s">
        <v>254</v>
      </c>
      <c r="DS35" s="1">
        <v>44.8</v>
      </c>
      <c r="DT35" s="1">
        <v>40.6</v>
      </c>
      <c r="DU35" s="1">
        <v>36.200000000000003</v>
      </c>
      <c r="DV35" s="1">
        <v>32.200000000000003</v>
      </c>
      <c r="DW35" s="1">
        <v>27.4</v>
      </c>
      <c r="DX35" s="1">
        <v>23</v>
      </c>
      <c r="DY35" s="1">
        <v>19</v>
      </c>
      <c r="DZ35" s="1">
        <v>15.4</v>
      </c>
      <c r="EA35" s="1">
        <v>12.4</v>
      </c>
      <c r="EB35" s="1">
        <v>9.6999999999999993</v>
      </c>
      <c r="EC35" s="1">
        <v>7.6</v>
      </c>
      <c r="ED35" s="1">
        <v>5.5</v>
      </c>
      <c r="EE35" s="1">
        <v>3.5</v>
      </c>
      <c r="EF35" s="1">
        <v>1.9</v>
      </c>
      <c r="EG35" s="1">
        <v>0.5</v>
      </c>
      <c r="EH35" s="1">
        <v>0</v>
      </c>
      <c r="EI35" s="1">
        <v>0</v>
      </c>
      <c r="EJ35" s="1">
        <v>0</v>
      </c>
      <c r="EK35" s="1">
        <v>0</v>
      </c>
      <c r="EL35" s="1">
        <v>0</v>
      </c>
      <c r="EM35" s="1">
        <v>0</v>
      </c>
      <c r="EO35" s="1"/>
      <c r="EP35" s="10" t="s">
        <v>254</v>
      </c>
      <c r="EQ35" s="1">
        <v>24.1</v>
      </c>
      <c r="ER35" s="1">
        <v>22.1</v>
      </c>
      <c r="ES35" s="1">
        <v>19.899999999999999</v>
      </c>
      <c r="ET35" s="1">
        <v>17.7</v>
      </c>
      <c r="EU35" s="1">
        <v>15.2</v>
      </c>
      <c r="EV35" s="1">
        <v>12.9</v>
      </c>
      <c r="EW35" s="1">
        <v>10.6</v>
      </c>
      <c r="EX35" s="1">
        <v>8.6</v>
      </c>
      <c r="EY35" s="1">
        <v>6.7</v>
      </c>
      <c r="EZ35" s="1">
        <v>4.9000000000000004</v>
      </c>
      <c r="FA35" s="1">
        <v>3.4</v>
      </c>
      <c r="FB35" s="1">
        <v>2.1</v>
      </c>
      <c r="FC35" s="1">
        <v>0.9</v>
      </c>
      <c r="FD35" s="1">
        <v>0</v>
      </c>
      <c r="FE35" s="1">
        <v>0</v>
      </c>
      <c r="FF35" s="1">
        <v>0</v>
      </c>
      <c r="FG35" s="1">
        <v>0</v>
      </c>
      <c r="FH35" s="1">
        <v>0</v>
      </c>
      <c r="FI35" s="1">
        <v>0</v>
      </c>
      <c r="FJ35" s="1">
        <v>0</v>
      </c>
      <c r="FK35" s="1">
        <v>0</v>
      </c>
    </row>
    <row r="36" spans="1:167" ht="14.5">
      <c r="A36" s="1"/>
      <c r="B36" s="10" t="s">
        <v>255</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255</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255</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20.399999999999999</v>
      </c>
      <c r="BN36" s="1">
        <v>19.2</v>
      </c>
      <c r="BO36" s="1">
        <v>17.8</v>
      </c>
      <c r="BP36" s="1">
        <v>16.399999999999999</v>
      </c>
      <c r="BQ36" s="1">
        <v>14.9</v>
      </c>
      <c r="BR36" s="1">
        <v>13.4</v>
      </c>
      <c r="BS36" s="1">
        <v>12</v>
      </c>
      <c r="BU36" s="1"/>
      <c r="BV36" s="10" t="s">
        <v>255</v>
      </c>
      <c r="BW36" s="1">
        <v>16.3</v>
      </c>
      <c r="BX36" s="1">
        <v>17.399999999999999</v>
      </c>
      <c r="BY36" s="1">
        <v>18.2</v>
      </c>
      <c r="BZ36" s="1">
        <v>18.899999999999999</v>
      </c>
      <c r="CA36" s="1">
        <v>19.399999999999999</v>
      </c>
      <c r="CB36" s="1">
        <v>19.7</v>
      </c>
      <c r="CC36" s="1">
        <v>20.100000000000001</v>
      </c>
      <c r="CD36" s="1">
        <v>20.5</v>
      </c>
      <c r="CE36" s="1">
        <v>20.399999999999999</v>
      </c>
      <c r="CF36" s="1">
        <v>20.3</v>
      </c>
      <c r="CG36" s="1">
        <v>19.899999999999999</v>
      </c>
      <c r="CH36" s="1">
        <v>19.5</v>
      </c>
      <c r="CI36" s="1">
        <v>19</v>
      </c>
      <c r="CJ36" s="1">
        <v>18.3</v>
      </c>
      <c r="CK36" s="1">
        <v>17.5</v>
      </c>
      <c r="CL36" s="1">
        <v>16.399999999999999</v>
      </c>
      <c r="CM36" s="1">
        <v>15.2</v>
      </c>
      <c r="CN36" s="1">
        <v>14</v>
      </c>
      <c r="CO36" s="1">
        <v>12.7</v>
      </c>
      <c r="CP36" s="1">
        <v>11.4</v>
      </c>
      <c r="CQ36" s="1">
        <v>10.199999999999999</v>
      </c>
      <c r="CS36" s="1"/>
      <c r="CT36" s="10" t="s">
        <v>255</v>
      </c>
      <c r="CU36" s="1">
        <v>21.7</v>
      </c>
      <c r="CV36" s="1">
        <v>23.5</v>
      </c>
      <c r="CW36" s="1">
        <v>25.4</v>
      </c>
      <c r="CX36" s="1">
        <v>27.2</v>
      </c>
      <c r="CY36" s="1">
        <v>28.8</v>
      </c>
      <c r="CZ36" s="1">
        <v>30.3</v>
      </c>
      <c r="DA36" s="1">
        <v>31.6</v>
      </c>
      <c r="DB36" s="1">
        <v>32.200000000000003</v>
      </c>
      <c r="DC36" s="1">
        <v>32.5</v>
      </c>
      <c r="DD36" s="1">
        <v>32.299999999999997</v>
      </c>
      <c r="DE36" s="1">
        <v>31.7</v>
      </c>
      <c r="DF36" s="1">
        <v>31</v>
      </c>
      <c r="DG36" s="1">
        <v>30.2</v>
      </c>
      <c r="DH36" s="1">
        <v>29.3</v>
      </c>
      <c r="DI36" s="1">
        <v>28.1</v>
      </c>
      <c r="DJ36" s="1">
        <v>26.9</v>
      </c>
      <c r="DK36" s="1">
        <v>25.4</v>
      </c>
      <c r="DL36" s="1">
        <v>23.7</v>
      </c>
      <c r="DM36" s="1">
        <v>22</v>
      </c>
      <c r="DN36" s="1">
        <v>20.399999999999999</v>
      </c>
      <c r="DO36" s="1">
        <v>18.8</v>
      </c>
      <c r="DQ36" s="1"/>
      <c r="DR36" s="10" t="s">
        <v>255</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40.200000000000003</v>
      </c>
      <c r="EL36" s="1">
        <v>37.4</v>
      </c>
      <c r="EM36" s="1">
        <v>34.6</v>
      </c>
      <c r="EO36" s="1"/>
      <c r="EP36" s="10" t="s">
        <v>255</v>
      </c>
      <c r="EQ36" s="1">
        <v>18.3</v>
      </c>
      <c r="ER36" s="1">
        <v>19.399999999999999</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18.600000000000001</v>
      </c>
      <c r="FJ36" s="1">
        <v>17.2</v>
      </c>
      <c r="FK36" s="1">
        <v>15.7</v>
      </c>
    </row>
    <row r="37" spans="1:167" ht="14.5">
      <c r="A37" s="1"/>
      <c r="B37" s="10" t="s">
        <v>256</v>
      </c>
      <c r="C37" s="1">
        <v>0.6</v>
      </c>
      <c r="D37" s="1">
        <v>0.6</v>
      </c>
      <c r="E37" s="1">
        <v>0.6</v>
      </c>
      <c r="F37" s="1">
        <v>0.7</v>
      </c>
      <c r="G37" s="1">
        <v>0.7</v>
      </c>
      <c r="H37" s="1">
        <v>0.7</v>
      </c>
      <c r="I37" s="1">
        <v>0.9</v>
      </c>
      <c r="J37" s="1">
        <v>1</v>
      </c>
      <c r="K37" s="1">
        <v>1.1000000000000001</v>
      </c>
      <c r="L37" s="1">
        <v>1.1000000000000001</v>
      </c>
      <c r="M37" s="1">
        <v>1.1000000000000001</v>
      </c>
      <c r="N37" s="1">
        <v>1.2</v>
      </c>
      <c r="O37" s="1">
        <v>1.2</v>
      </c>
      <c r="P37" s="1">
        <v>1.2</v>
      </c>
      <c r="Q37" s="1">
        <v>1.2</v>
      </c>
      <c r="R37" s="1">
        <v>1.4</v>
      </c>
      <c r="S37" s="1">
        <v>1.7</v>
      </c>
      <c r="T37" s="1">
        <v>1.9</v>
      </c>
      <c r="U37" s="1">
        <v>2</v>
      </c>
      <c r="V37" s="1">
        <v>2.1</v>
      </c>
      <c r="W37" s="1">
        <v>2.2999999999999998</v>
      </c>
      <c r="Y37" s="1"/>
      <c r="Z37" s="10" t="s">
        <v>256</v>
      </c>
      <c r="AA37" s="1">
        <v>0.7</v>
      </c>
      <c r="AB37" s="1">
        <v>0.8</v>
      </c>
      <c r="AC37" s="1">
        <v>0.8</v>
      </c>
      <c r="AD37" s="1">
        <v>0.9</v>
      </c>
      <c r="AE37" s="1">
        <v>1.2</v>
      </c>
      <c r="AF37" s="1">
        <v>1.4</v>
      </c>
      <c r="AG37" s="1">
        <v>1.7</v>
      </c>
      <c r="AH37" s="1">
        <v>2.2000000000000002</v>
      </c>
      <c r="AI37" s="1">
        <v>2.5</v>
      </c>
      <c r="AJ37" s="1">
        <v>2.8</v>
      </c>
      <c r="AK37" s="1">
        <v>3.1</v>
      </c>
      <c r="AL37" s="1">
        <v>3.3</v>
      </c>
      <c r="AM37" s="1">
        <v>3.5</v>
      </c>
      <c r="AN37" s="1">
        <v>3.7</v>
      </c>
      <c r="AO37" s="1">
        <v>3.8</v>
      </c>
      <c r="AP37" s="1">
        <v>3.9</v>
      </c>
      <c r="AQ37" s="1">
        <v>4.0999999999999996</v>
      </c>
      <c r="AR37" s="1">
        <v>4.0999999999999996</v>
      </c>
      <c r="AS37" s="1">
        <v>4.2</v>
      </c>
      <c r="AT37" s="1">
        <v>4.2</v>
      </c>
      <c r="AU37" s="1">
        <v>4.3</v>
      </c>
      <c r="AW37" s="1"/>
      <c r="AX37" s="10" t="s">
        <v>256</v>
      </c>
      <c r="AY37" s="1">
        <v>15.5</v>
      </c>
      <c r="AZ37" s="1">
        <v>17.2</v>
      </c>
      <c r="BA37" s="1">
        <v>19.2</v>
      </c>
      <c r="BB37" s="1">
        <v>21.1</v>
      </c>
      <c r="BC37" s="1">
        <v>23.2</v>
      </c>
      <c r="BD37" s="1">
        <v>25.2</v>
      </c>
      <c r="BE37" s="1">
        <v>27.3</v>
      </c>
      <c r="BF37" s="1">
        <v>29.3</v>
      </c>
      <c r="BG37" s="1">
        <v>31.4</v>
      </c>
      <c r="BH37" s="1">
        <v>33.299999999999997</v>
      </c>
      <c r="BI37" s="1">
        <v>35.4</v>
      </c>
      <c r="BJ37" s="1">
        <v>37.299999999999997</v>
      </c>
      <c r="BK37" s="1">
        <v>39.200000000000003</v>
      </c>
      <c r="BL37" s="1">
        <v>41</v>
      </c>
      <c r="BM37" s="1">
        <v>42.3</v>
      </c>
      <c r="BN37" s="1">
        <v>43.5</v>
      </c>
      <c r="BO37" s="1">
        <v>44.8</v>
      </c>
      <c r="BP37" s="1">
        <v>46.1</v>
      </c>
      <c r="BQ37" s="1">
        <v>47.6</v>
      </c>
      <c r="BR37" s="1">
        <v>49.1</v>
      </c>
      <c r="BS37" s="1">
        <v>50.4</v>
      </c>
      <c r="BU37" s="1"/>
      <c r="BV37" s="10" t="s">
        <v>256</v>
      </c>
      <c r="BW37" s="1">
        <v>13.4</v>
      </c>
      <c r="BX37" s="1">
        <v>15</v>
      </c>
      <c r="BY37" s="1">
        <v>16.399999999999999</v>
      </c>
      <c r="BZ37" s="1">
        <v>18.100000000000001</v>
      </c>
      <c r="CA37" s="1">
        <v>19.600000000000001</v>
      </c>
      <c r="CB37" s="1">
        <v>21.1</v>
      </c>
      <c r="CC37" s="1">
        <v>23</v>
      </c>
      <c r="CD37" s="1">
        <v>24.3</v>
      </c>
      <c r="CE37" s="1">
        <v>25.8</v>
      </c>
      <c r="CF37" s="1">
        <v>27.5</v>
      </c>
      <c r="CG37" s="1">
        <v>29.3</v>
      </c>
      <c r="CH37" s="1">
        <v>31</v>
      </c>
      <c r="CI37" s="1">
        <v>32.6</v>
      </c>
      <c r="CJ37" s="1">
        <v>34.1</v>
      </c>
      <c r="CK37" s="1">
        <v>35.700000000000003</v>
      </c>
      <c r="CL37" s="1">
        <v>36.9</v>
      </c>
      <c r="CM37" s="1">
        <v>38</v>
      </c>
      <c r="CN37" s="1">
        <v>39.1</v>
      </c>
      <c r="CO37" s="1">
        <v>40.4</v>
      </c>
      <c r="CP37" s="1">
        <v>41.5</v>
      </c>
      <c r="CQ37" s="1">
        <v>42.6</v>
      </c>
      <c r="CS37" s="1"/>
      <c r="CT37" s="10" t="s">
        <v>256</v>
      </c>
      <c r="CU37" s="1">
        <v>16.7</v>
      </c>
      <c r="CV37" s="1">
        <v>18.399999999999999</v>
      </c>
      <c r="CW37" s="1">
        <v>20.5</v>
      </c>
      <c r="CX37" s="1">
        <v>22.6</v>
      </c>
      <c r="CY37" s="1">
        <v>24.9</v>
      </c>
      <c r="CZ37" s="1">
        <v>27.3</v>
      </c>
      <c r="DA37" s="1">
        <v>29.7</v>
      </c>
      <c r="DB37" s="1">
        <v>32.6</v>
      </c>
      <c r="DC37" s="1">
        <v>35.700000000000003</v>
      </c>
      <c r="DD37" s="1">
        <v>38.799999999999997</v>
      </c>
      <c r="DE37" s="1">
        <v>42</v>
      </c>
      <c r="DF37" s="1">
        <v>45</v>
      </c>
      <c r="DG37" s="1">
        <v>47.8</v>
      </c>
      <c r="DH37" s="1">
        <v>50.3</v>
      </c>
      <c r="DI37" s="1">
        <v>52.5</v>
      </c>
      <c r="DJ37" s="1">
        <v>54.4</v>
      </c>
      <c r="DK37" s="1">
        <v>55.6</v>
      </c>
      <c r="DL37" s="1">
        <v>56.4</v>
      </c>
      <c r="DM37" s="1">
        <v>57.7</v>
      </c>
      <c r="DN37" s="1">
        <v>59</v>
      </c>
      <c r="DO37" s="1">
        <v>60.2</v>
      </c>
      <c r="DQ37" s="1"/>
      <c r="DR37" s="10" t="s">
        <v>256</v>
      </c>
      <c r="DS37" s="1">
        <v>5.0999999999999996</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256</v>
      </c>
      <c r="EQ37" s="1">
        <v>10.3</v>
      </c>
      <c r="ER37" s="1">
        <v>11</v>
      </c>
      <c r="ES37" s="1">
        <v>11.9</v>
      </c>
      <c r="ET37" s="1">
        <v>13</v>
      </c>
      <c r="EU37" s="1">
        <v>14</v>
      </c>
      <c r="EV37" s="1">
        <v>14.9</v>
      </c>
      <c r="EW37" s="1">
        <v>15.7</v>
      </c>
      <c r="EX37" s="1">
        <v>16.399999999999999</v>
      </c>
      <c r="EY37" s="1">
        <v>17.399999999999999</v>
      </c>
      <c r="EZ37" s="1">
        <v>18.100000000000001</v>
      </c>
      <c r="FA37" s="1">
        <v>18.8</v>
      </c>
      <c r="FB37" s="1">
        <v>19.399999999999999</v>
      </c>
      <c r="FC37" s="1">
        <v>19.899999999999999</v>
      </c>
      <c r="FD37" s="1">
        <v>20.5</v>
      </c>
      <c r="FE37" s="1">
        <v>20.9</v>
      </c>
      <c r="FF37" s="1">
        <v>21.5</v>
      </c>
      <c r="FG37" s="1">
        <v>22</v>
      </c>
      <c r="FH37" s="1">
        <v>22.6</v>
      </c>
      <c r="FI37" s="1">
        <v>23.6</v>
      </c>
      <c r="FJ37" s="1">
        <v>24.7</v>
      </c>
      <c r="FK37" s="1">
        <v>25.7</v>
      </c>
    </row>
    <row r="38" spans="1:167" ht="14.5">
      <c r="A38" s="1"/>
      <c r="B38" s="10" t="s">
        <v>257</v>
      </c>
      <c r="C38" s="1">
        <v>36</v>
      </c>
      <c r="D38" s="1">
        <v>36.299999999999997</v>
      </c>
      <c r="E38" s="1">
        <v>36.4</v>
      </c>
      <c r="F38" s="1">
        <v>36.9</v>
      </c>
      <c r="G38" s="1">
        <v>37.5</v>
      </c>
      <c r="H38" s="1">
        <v>38.299999999999997</v>
      </c>
      <c r="I38" s="1">
        <v>39.299999999999997</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258</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258</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258</v>
      </c>
      <c r="BW38" s="1">
        <v>29.7</v>
      </c>
      <c r="BX38" s="1">
        <v>29.5</v>
      </c>
      <c r="BY38" s="1">
        <v>29.8</v>
      </c>
      <c r="BZ38" s="1">
        <v>29.6</v>
      </c>
      <c r="CA38" s="1">
        <v>30.1</v>
      </c>
      <c r="CB38" s="1">
        <v>30.7</v>
      </c>
      <c r="CC38" s="1">
        <v>30.8</v>
      </c>
      <c r="CD38" s="1">
        <v>31.5</v>
      </c>
      <c r="CE38" s="1">
        <v>32.200000000000003</v>
      </c>
      <c r="CF38" s="1">
        <v>32.6</v>
      </c>
      <c r="CG38" s="1">
        <v>33.200000000000003</v>
      </c>
      <c r="CH38" s="1">
        <v>33.700000000000003</v>
      </c>
      <c r="CI38" s="1">
        <v>34.1</v>
      </c>
      <c r="CJ38" s="1">
        <v>34.6</v>
      </c>
      <c r="CK38" s="1">
        <v>35</v>
      </c>
      <c r="CL38" s="1">
        <v>35.299999999999997</v>
      </c>
      <c r="CM38" s="1">
        <v>35.4</v>
      </c>
      <c r="CN38" s="1">
        <v>35.700000000000003</v>
      </c>
      <c r="CO38" s="1">
        <v>35.799999999999997</v>
      </c>
      <c r="CP38" s="1">
        <v>35.9</v>
      </c>
      <c r="CQ38" s="1">
        <v>36.1</v>
      </c>
      <c r="CS38" s="1"/>
      <c r="CT38" s="10" t="s">
        <v>258</v>
      </c>
      <c r="CU38" s="1">
        <v>2.7</v>
      </c>
      <c r="CV38" s="1">
        <v>2.6</v>
      </c>
      <c r="CW38" s="1">
        <v>2.5</v>
      </c>
      <c r="CX38" s="1">
        <v>2.2999999999999998</v>
      </c>
      <c r="CY38" s="1">
        <v>2.2999999999999998</v>
      </c>
      <c r="CZ38" s="1">
        <v>2.2999999999999998</v>
      </c>
      <c r="DA38" s="1">
        <v>2.4</v>
      </c>
      <c r="DB38" s="1">
        <v>2.6</v>
      </c>
      <c r="DC38" s="1">
        <v>3</v>
      </c>
      <c r="DD38" s="1">
        <v>3.4</v>
      </c>
      <c r="DE38" s="1">
        <v>3.9</v>
      </c>
      <c r="DF38" s="1">
        <v>4.5999999999999996</v>
      </c>
      <c r="DG38" s="1">
        <v>5.2</v>
      </c>
      <c r="DH38" s="1">
        <v>6</v>
      </c>
      <c r="DI38" s="1">
        <v>6.9</v>
      </c>
      <c r="DJ38" s="1">
        <v>7.9</v>
      </c>
      <c r="DK38" s="1">
        <v>8.9</v>
      </c>
      <c r="DL38" s="1">
        <v>10</v>
      </c>
      <c r="DM38" s="1">
        <v>10.5</v>
      </c>
      <c r="DN38" s="1">
        <v>11.1</v>
      </c>
      <c r="DO38" s="1">
        <v>11.6</v>
      </c>
      <c r="DQ38" s="1"/>
      <c r="DR38" s="10" t="s">
        <v>258</v>
      </c>
      <c r="DS38" s="1">
        <v>1.6</v>
      </c>
      <c r="DT38" s="1">
        <v>1.8</v>
      </c>
      <c r="DU38" s="1">
        <v>1.8</v>
      </c>
      <c r="DV38" s="1">
        <v>2.2000000000000002</v>
      </c>
      <c r="DW38" s="1">
        <v>2.6</v>
      </c>
      <c r="DX38" s="1">
        <v>3</v>
      </c>
      <c r="DY38" s="1">
        <v>3.5</v>
      </c>
      <c r="DZ38" s="1">
        <v>4</v>
      </c>
      <c r="EA38" s="1">
        <v>4.5</v>
      </c>
      <c r="EB38" s="1">
        <v>5.2</v>
      </c>
      <c r="EC38" s="1">
        <v>5.7</v>
      </c>
      <c r="ED38" s="1">
        <v>6.3</v>
      </c>
      <c r="EE38" s="1">
        <v>6.9</v>
      </c>
      <c r="EF38" s="1">
        <v>7.5</v>
      </c>
      <c r="EG38" s="1">
        <v>8.1999999999999993</v>
      </c>
      <c r="EH38" s="1">
        <v>8.9</v>
      </c>
      <c r="EI38" s="1">
        <v>9.6</v>
      </c>
      <c r="EJ38" s="1">
        <v>10.4</v>
      </c>
      <c r="EK38" s="1">
        <v>10.8</v>
      </c>
      <c r="EL38" s="1">
        <v>11.1</v>
      </c>
      <c r="EM38" s="1">
        <v>11.5</v>
      </c>
      <c r="EO38" s="1"/>
      <c r="EP38" s="10" t="s">
        <v>257</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32.700000000000003</v>
      </c>
      <c r="FF38" s="1">
        <v>33.4</v>
      </c>
      <c r="FG38" s="1">
        <v>34.200000000000003</v>
      </c>
      <c r="FH38" s="1">
        <v>35</v>
      </c>
      <c r="FI38" s="1">
        <v>35.4</v>
      </c>
      <c r="FJ38" s="1">
        <v>35.700000000000003</v>
      </c>
      <c r="FK38" s="1">
        <v>36.1</v>
      </c>
    </row>
    <row r="39" spans="1:167" ht="14.5">
      <c r="A39" s="1"/>
      <c r="B39" s="10" t="s">
        <v>259</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4.0999999999999996</v>
      </c>
      <c r="V39" s="1">
        <v>4.0999999999999996</v>
      </c>
      <c r="W39" s="1">
        <v>4.2</v>
      </c>
      <c r="Y39" s="1"/>
      <c r="Z39" s="10" t="s">
        <v>259</v>
      </c>
      <c r="AA39" s="1">
        <v>8.4</v>
      </c>
      <c r="AB39" s="1">
        <v>8.6</v>
      </c>
      <c r="AC39" s="1">
        <v>8.8000000000000007</v>
      </c>
      <c r="AD39" s="1">
        <v>9</v>
      </c>
      <c r="AE39" s="1">
        <v>9.1999999999999993</v>
      </c>
      <c r="AF39" s="1">
        <v>9.4</v>
      </c>
      <c r="AG39" s="1">
        <v>9.6</v>
      </c>
      <c r="AH39" s="1">
        <v>9.8000000000000007</v>
      </c>
      <c r="AI39" s="1">
        <v>10</v>
      </c>
      <c r="AJ39" s="1">
        <v>10.199999999999999</v>
      </c>
      <c r="AK39" s="1">
        <v>10.3</v>
      </c>
      <c r="AL39" s="1">
        <v>10.5</v>
      </c>
      <c r="AM39" s="1">
        <v>10.6</v>
      </c>
      <c r="AN39" s="1">
        <v>10.8</v>
      </c>
      <c r="AO39" s="1">
        <v>11</v>
      </c>
      <c r="AP39" s="1">
        <v>11.2</v>
      </c>
      <c r="AQ39" s="1">
        <v>11.4</v>
      </c>
      <c r="AR39" s="1">
        <v>11.6</v>
      </c>
      <c r="AS39" s="1">
        <v>11.9</v>
      </c>
      <c r="AT39" s="1">
        <v>12.2</v>
      </c>
      <c r="AU39" s="1">
        <v>12.4</v>
      </c>
      <c r="AW39" s="1"/>
      <c r="AX39" s="10" t="s">
        <v>259</v>
      </c>
      <c r="AY39" s="1">
        <v>6.4</v>
      </c>
      <c r="AZ39" s="1">
        <v>6.6</v>
      </c>
      <c r="BA39" s="1">
        <v>6.9</v>
      </c>
      <c r="BB39" s="1">
        <v>7.1</v>
      </c>
      <c r="BC39" s="1">
        <v>7.4</v>
      </c>
      <c r="BD39" s="1">
        <v>7.6</v>
      </c>
      <c r="BE39" s="1">
        <v>7.8</v>
      </c>
      <c r="BF39" s="1">
        <v>8</v>
      </c>
      <c r="BG39" s="1">
        <v>8.1999999999999993</v>
      </c>
      <c r="BH39" s="1">
        <v>8.5</v>
      </c>
      <c r="BI39" s="1">
        <v>8.6999999999999993</v>
      </c>
      <c r="BJ39" s="1">
        <v>8.9</v>
      </c>
      <c r="BK39" s="1">
        <v>9.1</v>
      </c>
      <c r="BL39" s="1">
        <v>9.3000000000000007</v>
      </c>
      <c r="BM39" s="1">
        <v>9.3000000000000007</v>
      </c>
      <c r="BN39" s="1">
        <v>9.4</v>
      </c>
      <c r="BO39" s="1">
        <v>9.6</v>
      </c>
      <c r="BP39" s="1">
        <v>9.6999999999999993</v>
      </c>
      <c r="BQ39" s="1">
        <v>10</v>
      </c>
      <c r="BR39" s="1">
        <v>10.199999999999999</v>
      </c>
      <c r="BS39" s="1">
        <v>10.4</v>
      </c>
      <c r="BU39" s="1"/>
      <c r="BV39" s="10" t="s">
        <v>259</v>
      </c>
      <c r="BW39" s="1">
        <v>2.2999999999999998</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4.0999999999999996</v>
      </c>
      <c r="CS39" s="1"/>
      <c r="CT39" s="10" t="s">
        <v>259</v>
      </c>
      <c r="CU39" s="1">
        <v>2.2999999999999998</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259</v>
      </c>
      <c r="DS39" s="1">
        <v>1.8</v>
      </c>
      <c r="DT39" s="1">
        <v>1.9</v>
      </c>
      <c r="DU39" s="1">
        <v>2</v>
      </c>
      <c r="DV39" s="1">
        <v>2.1</v>
      </c>
      <c r="DW39" s="1">
        <v>2.2000000000000002</v>
      </c>
      <c r="DX39" s="1">
        <v>2.2999999999999998</v>
      </c>
      <c r="DY39" s="1">
        <v>2.2999999999999998</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259</v>
      </c>
      <c r="EQ39" s="1">
        <v>2.8</v>
      </c>
      <c r="ER39" s="1">
        <v>2.9</v>
      </c>
      <c r="ES39" s="1">
        <v>3</v>
      </c>
      <c r="ET39" s="1">
        <v>3.1</v>
      </c>
      <c r="EU39" s="1">
        <v>3.2</v>
      </c>
      <c r="EV39" s="1">
        <v>3.3</v>
      </c>
      <c r="EW39" s="1">
        <v>3.4</v>
      </c>
      <c r="EX39" s="1">
        <v>3.5</v>
      </c>
      <c r="EY39" s="1">
        <v>3.6</v>
      </c>
      <c r="EZ39" s="1">
        <v>3.7</v>
      </c>
      <c r="FA39" s="1">
        <v>3.8</v>
      </c>
      <c r="FB39" s="1">
        <v>3.9</v>
      </c>
      <c r="FC39" s="1">
        <v>4</v>
      </c>
      <c r="FD39" s="1">
        <v>4.0999999999999996</v>
      </c>
      <c r="FE39" s="1">
        <v>4.0999999999999996</v>
      </c>
      <c r="FF39" s="1">
        <v>4.2</v>
      </c>
      <c r="FG39" s="1">
        <v>4.3</v>
      </c>
      <c r="FH39" s="1">
        <v>4.3</v>
      </c>
      <c r="FI39" s="1">
        <v>4.4000000000000004</v>
      </c>
      <c r="FJ39" s="1">
        <v>4.5</v>
      </c>
      <c r="FK39" s="1">
        <v>4.5999999999999996</v>
      </c>
    </row>
    <row r="40" spans="1:167" ht="15.5">
      <c r="A40" s="1"/>
      <c r="B40" s="10" t="s">
        <v>260</v>
      </c>
      <c r="C40" s="1">
        <v>1.1000000000000001</v>
      </c>
      <c r="D40" s="1">
        <v>1.1000000000000001</v>
      </c>
      <c r="E40" s="1">
        <v>1</v>
      </c>
      <c r="F40" s="1">
        <v>1.1000000000000001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260</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260</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2.2999999999999998</v>
      </c>
      <c r="BO40" s="1">
        <v>2.5</v>
      </c>
      <c r="BP40" s="1">
        <v>2.7</v>
      </c>
      <c r="BQ40" s="1">
        <v>2.7</v>
      </c>
      <c r="BR40" s="1">
        <v>2.8</v>
      </c>
      <c r="BS40" s="1">
        <v>3</v>
      </c>
      <c r="BU40" s="1"/>
      <c r="BV40" s="10" t="s">
        <v>260</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260</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1.1000000000000001</v>
      </c>
      <c r="DQ40" s="1"/>
      <c r="DR40" s="10" t="s">
        <v>260</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260</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261</v>
      </c>
      <c r="C41" s="1">
        <v>2.9</v>
      </c>
      <c r="D41" s="1">
        <v>2.7</v>
      </c>
      <c r="E41" s="1">
        <v>2.7</v>
      </c>
      <c r="F41" s="1">
        <v>2.6</v>
      </c>
      <c r="G41" s="1">
        <v>2.6</v>
      </c>
      <c r="H41" s="1">
        <v>2.5</v>
      </c>
      <c r="I41" s="1">
        <v>2.2999999999999998</v>
      </c>
      <c r="J41" s="1">
        <v>2.1</v>
      </c>
      <c r="K41" s="1">
        <v>1.9</v>
      </c>
      <c r="L41" s="1">
        <v>1.5</v>
      </c>
      <c r="M41" s="1">
        <v>1.2</v>
      </c>
      <c r="N41" s="1">
        <v>0.8</v>
      </c>
      <c r="O41" s="1">
        <v>0.5</v>
      </c>
      <c r="P41" s="1">
        <v>0.2</v>
      </c>
      <c r="Q41" s="1">
        <v>0</v>
      </c>
      <c r="R41" s="1">
        <v>0</v>
      </c>
      <c r="S41" s="1">
        <v>0</v>
      </c>
      <c r="T41" s="1">
        <v>0</v>
      </c>
      <c r="U41" s="1">
        <v>0</v>
      </c>
      <c r="V41" s="1">
        <v>0</v>
      </c>
      <c r="W41" s="1">
        <v>0</v>
      </c>
      <c r="Y41" s="1"/>
      <c r="Z41" s="10" t="s">
        <v>261</v>
      </c>
      <c r="AA41" s="1">
        <v>1.5</v>
      </c>
      <c r="AB41" s="1">
        <v>1.3</v>
      </c>
      <c r="AC41" s="1">
        <v>1.1000000000000001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261</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261</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261</v>
      </c>
      <c r="CU41" s="1">
        <v>1.4</v>
      </c>
      <c r="CV41" s="1">
        <v>1.4</v>
      </c>
      <c r="CW41" s="1">
        <v>1.4</v>
      </c>
      <c r="CX41" s="1">
        <v>1.5</v>
      </c>
      <c r="CY41" s="1">
        <v>1.5</v>
      </c>
      <c r="CZ41" s="1">
        <v>1.5</v>
      </c>
      <c r="DA41" s="1">
        <v>1.4</v>
      </c>
      <c r="DB41" s="1">
        <v>1.4</v>
      </c>
      <c r="DC41" s="1">
        <v>1.3</v>
      </c>
      <c r="DD41" s="1">
        <v>1.1000000000000001</v>
      </c>
      <c r="DE41" s="1">
        <v>1</v>
      </c>
      <c r="DF41" s="1">
        <v>0.8</v>
      </c>
      <c r="DG41" s="1">
        <v>0.6</v>
      </c>
      <c r="DH41" s="1">
        <v>0.5</v>
      </c>
      <c r="DI41" s="1">
        <v>0.4</v>
      </c>
      <c r="DJ41" s="1">
        <v>0.3</v>
      </c>
      <c r="DK41" s="1">
        <v>0.2</v>
      </c>
      <c r="DL41" s="1">
        <v>0.1</v>
      </c>
      <c r="DM41" s="1">
        <v>0.1</v>
      </c>
      <c r="DN41" s="1">
        <v>0</v>
      </c>
      <c r="DO41" s="1">
        <v>0</v>
      </c>
      <c r="DQ41" s="1"/>
      <c r="DR41" s="10" t="s">
        <v>261</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261</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spans="1:167" ht="14.5">
      <c r="A42" s="1"/>
      <c r="B42" s="9" t="s">
        <v>262</v>
      </c>
      <c r="C42" s="1"/>
      <c r="D42" s="1"/>
      <c r="E42" s="1"/>
      <c r="F42" s="1"/>
      <c r="G42" s="1"/>
      <c r="H42" s="1"/>
      <c r="I42" s="1"/>
      <c r="J42" s="1"/>
      <c r="K42" s="1"/>
      <c r="L42" s="1"/>
      <c r="M42" s="1"/>
      <c r="N42" s="1"/>
      <c r="O42" s="1"/>
      <c r="P42" s="1"/>
      <c r="Q42" s="1"/>
      <c r="R42" s="1"/>
      <c r="S42" s="1"/>
      <c r="T42" s="1"/>
      <c r="U42" s="1"/>
      <c r="V42" s="1"/>
      <c r="W42" s="1"/>
      <c r="Y42" s="1"/>
      <c r="Z42" s="9" t="s">
        <v>262</v>
      </c>
      <c r="AA42" s="1"/>
      <c r="AB42" s="1"/>
      <c r="AC42" s="1"/>
      <c r="AD42" s="1"/>
      <c r="AE42" s="1"/>
      <c r="AF42" s="1"/>
      <c r="AG42" s="1"/>
      <c r="AH42" s="1"/>
      <c r="AI42" s="1"/>
      <c r="AJ42" s="1"/>
      <c r="AK42" s="1"/>
      <c r="AL42" s="1"/>
      <c r="AM42" s="1"/>
      <c r="AN42" s="1"/>
      <c r="AO42" s="1"/>
      <c r="AP42" s="1"/>
      <c r="AQ42" s="1"/>
      <c r="AR42" s="1"/>
      <c r="AS42" s="1"/>
      <c r="AT42" s="1"/>
      <c r="AU42" s="1"/>
      <c r="AW42" s="1"/>
      <c r="AX42" s="9" t="s">
        <v>262</v>
      </c>
      <c r="AY42" s="1"/>
      <c r="AZ42" s="1"/>
      <c r="BA42" s="1"/>
      <c r="BB42" s="1"/>
      <c r="BC42" s="1"/>
      <c r="BD42" s="1"/>
      <c r="BE42" s="1"/>
      <c r="BF42" s="1"/>
      <c r="BG42" s="1"/>
      <c r="BH42" s="1"/>
      <c r="BI42" s="1"/>
      <c r="BJ42" s="1"/>
      <c r="BK42" s="1"/>
      <c r="BL42" s="1"/>
      <c r="BM42" s="1"/>
      <c r="BN42" s="1"/>
      <c r="BO42" s="1"/>
      <c r="BP42" s="1"/>
      <c r="BQ42" s="1"/>
      <c r="BR42" s="1"/>
      <c r="BS42" s="1"/>
      <c r="BU42" s="1"/>
      <c r="BV42" s="9" t="s">
        <v>262</v>
      </c>
      <c r="BW42" s="1"/>
      <c r="BX42" s="1"/>
      <c r="BY42" s="1"/>
      <c r="BZ42" s="1"/>
      <c r="CA42" s="1"/>
      <c r="CB42" s="1"/>
      <c r="CC42" s="1"/>
      <c r="CD42" s="1"/>
      <c r="CE42" s="1"/>
      <c r="CF42" s="1"/>
      <c r="CG42" s="1"/>
      <c r="CH42" s="1"/>
      <c r="CI42" s="1"/>
      <c r="CJ42" s="1"/>
      <c r="CK42" s="1"/>
      <c r="CL42" s="1"/>
      <c r="CM42" s="1"/>
      <c r="CN42" s="1"/>
      <c r="CO42" s="1"/>
      <c r="CP42" s="1"/>
      <c r="CQ42" s="1"/>
      <c r="CS42" s="1"/>
      <c r="CT42" s="9" t="s">
        <v>262</v>
      </c>
      <c r="CU42" s="1"/>
      <c r="CV42" s="1"/>
      <c r="CW42" s="1"/>
      <c r="CX42" s="1"/>
      <c r="CY42" s="1"/>
      <c r="CZ42" s="1"/>
      <c r="DA42" s="1"/>
      <c r="DB42" s="1"/>
      <c r="DC42" s="1"/>
      <c r="DD42" s="1"/>
      <c r="DE42" s="1"/>
      <c r="DF42" s="1"/>
      <c r="DG42" s="1"/>
      <c r="DH42" s="1"/>
      <c r="DI42" s="1"/>
      <c r="DJ42" s="1"/>
      <c r="DK42" s="1"/>
      <c r="DL42" s="1"/>
      <c r="DM42" s="1"/>
      <c r="DN42" s="1"/>
      <c r="DO42" s="1"/>
      <c r="DQ42" s="1"/>
      <c r="DR42" s="9" t="s">
        <v>262</v>
      </c>
      <c r="DS42" s="1"/>
      <c r="DT42" s="1"/>
      <c r="DU42" s="1"/>
      <c r="DV42" s="1"/>
      <c r="DW42" s="1"/>
      <c r="DX42" s="1"/>
      <c r="DY42" s="1"/>
      <c r="DZ42" s="1"/>
      <c r="EA42" s="1"/>
      <c r="EB42" s="1"/>
      <c r="EC42" s="1"/>
      <c r="ED42" s="1"/>
      <c r="EE42" s="1"/>
      <c r="EF42" s="1"/>
      <c r="EG42" s="1"/>
      <c r="EH42" s="1"/>
      <c r="EI42" s="1"/>
      <c r="EJ42" s="1"/>
      <c r="EK42" s="1"/>
      <c r="EL42" s="1"/>
      <c r="EM42" s="1"/>
      <c r="EO42" s="1"/>
      <c r="EP42" s="9" t="s">
        <v>262</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263</v>
      </c>
      <c r="C43" s="1">
        <v>10.4</v>
      </c>
      <c r="D43" s="1">
        <v>10.4</v>
      </c>
      <c r="E43" s="1">
        <v>10.4</v>
      </c>
      <c r="F43" s="1">
        <v>10.3</v>
      </c>
      <c r="G43" s="1">
        <v>10.3</v>
      </c>
      <c r="H43" s="1">
        <v>10.199999999999999</v>
      </c>
      <c r="I43" s="1">
        <v>10.1</v>
      </c>
      <c r="J43" s="1">
        <v>10</v>
      </c>
      <c r="K43" s="1">
        <v>9.9</v>
      </c>
      <c r="L43" s="1">
        <v>9.8000000000000007</v>
      </c>
      <c r="M43" s="1">
        <v>9.6999999999999993</v>
      </c>
      <c r="N43" s="1">
        <v>9.6</v>
      </c>
      <c r="O43" s="1">
        <v>9.4</v>
      </c>
      <c r="P43" s="1">
        <v>9.3000000000000007</v>
      </c>
      <c r="Q43" s="1">
        <v>9.3000000000000007</v>
      </c>
      <c r="R43" s="1">
        <v>9.1999999999999993</v>
      </c>
      <c r="S43" s="1">
        <v>9.1</v>
      </c>
      <c r="T43" s="1">
        <v>9.1</v>
      </c>
      <c r="U43" s="1">
        <v>9.1</v>
      </c>
      <c r="V43" s="1">
        <v>9</v>
      </c>
      <c r="W43" s="1">
        <v>9.1</v>
      </c>
      <c r="Y43" s="1"/>
      <c r="Z43" s="10" t="s">
        <v>263</v>
      </c>
      <c r="AA43" s="1">
        <v>21.7</v>
      </c>
      <c r="AB43" s="1">
        <v>21.7</v>
      </c>
      <c r="AC43" s="1">
        <v>21.5</v>
      </c>
      <c r="AD43" s="1">
        <v>21.3</v>
      </c>
      <c r="AE43" s="1">
        <v>21.1</v>
      </c>
      <c r="AF43" s="1">
        <v>20.9</v>
      </c>
      <c r="AG43" s="1">
        <v>20.8</v>
      </c>
      <c r="AH43" s="1">
        <v>20.6</v>
      </c>
      <c r="AI43" s="1">
        <v>20.5</v>
      </c>
      <c r="AJ43" s="1">
        <v>20.5</v>
      </c>
      <c r="AK43" s="1">
        <v>20.399999999999999</v>
      </c>
      <c r="AL43" s="1">
        <v>20.3</v>
      </c>
      <c r="AM43" s="1">
        <v>20.2</v>
      </c>
      <c r="AN43" s="1">
        <v>20.100000000000001</v>
      </c>
      <c r="AO43" s="1">
        <v>20.2</v>
      </c>
      <c r="AP43" s="1">
        <v>20.2</v>
      </c>
      <c r="AQ43" s="1">
        <v>20.3</v>
      </c>
      <c r="AR43" s="1">
        <v>20.5</v>
      </c>
      <c r="AS43" s="1">
        <v>20.7</v>
      </c>
      <c r="AT43" s="1">
        <v>20.9</v>
      </c>
      <c r="AU43" s="1">
        <v>21.1</v>
      </c>
      <c r="AW43" s="1"/>
      <c r="AX43" s="10" t="s">
        <v>263</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263</v>
      </c>
      <c r="BW43" s="1">
        <v>4.5999999999999996</v>
      </c>
      <c r="BX43" s="1">
        <v>4.5999999999999996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263</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263</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263</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spans="1:167" ht="14.5">
      <c r="A44" s="1"/>
      <c r="B44" s="10" t="s">
        <v>264</v>
      </c>
      <c r="C44" s="1">
        <v>9.4</v>
      </c>
      <c r="D44" s="1">
        <v>9.4</v>
      </c>
      <c r="E44" s="1">
        <v>9.4</v>
      </c>
      <c r="F44" s="1">
        <v>9.4</v>
      </c>
      <c r="G44" s="1">
        <v>9.4</v>
      </c>
      <c r="H44" s="1">
        <v>9.3000000000000007</v>
      </c>
      <c r="I44" s="1">
        <v>9.3000000000000007</v>
      </c>
      <c r="J44" s="1">
        <v>9.1999999999999993</v>
      </c>
      <c r="K44" s="1">
        <v>9.1999999999999993</v>
      </c>
      <c r="L44" s="1">
        <v>9.1999999999999993</v>
      </c>
      <c r="M44" s="1">
        <v>9.1</v>
      </c>
      <c r="N44" s="1">
        <v>9</v>
      </c>
      <c r="O44" s="1">
        <v>8.8000000000000007</v>
      </c>
      <c r="P44" s="1">
        <v>8.6999999999999993</v>
      </c>
      <c r="Q44" s="1">
        <v>8.6</v>
      </c>
      <c r="R44" s="1">
        <v>8.6</v>
      </c>
      <c r="S44" s="1">
        <v>8.5</v>
      </c>
      <c r="T44" s="1">
        <v>8.4</v>
      </c>
      <c r="U44" s="1">
        <v>8.4</v>
      </c>
      <c r="V44" s="1">
        <v>8.4</v>
      </c>
      <c r="W44" s="1">
        <v>8.4</v>
      </c>
      <c r="Y44" s="1"/>
      <c r="Z44" s="10" t="s">
        <v>264</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264</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264</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264</v>
      </c>
      <c r="CU44" s="1">
        <v>1.2</v>
      </c>
      <c r="CV44" s="1">
        <v>1.2</v>
      </c>
      <c r="CW44" s="1">
        <v>1.2</v>
      </c>
      <c r="CX44" s="1">
        <v>1.2</v>
      </c>
      <c r="CY44" s="1">
        <v>1.2</v>
      </c>
      <c r="CZ44" s="1">
        <v>1.2</v>
      </c>
      <c r="DA44" s="1">
        <v>1.2</v>
      </c>
      <c r="DB44" s="1">
        <v>1.1000000000000001</v>
      </c>
      <c r="DC44" s="1">
        <v>1.1000000000000001</v>
      </c>
      <c r="DD44" s="1">
        <v>1.1000000000000001</v>
      </c>
      <c r="DE44" s="1">
        <v>1.1000000000000001</v>
      </c>
      <c r="DF44" s="1">
        <v>1.1000000000000001</v>
      </c>
      <c r="DG44" s="1">
        <v>1.1000000000000001</v>
      </c>
      <c r="DH44" s="1">
        <v>1</v>
      </c>
      <c r="DI44" s="1">
        <v>1</v>
      </c>
      <c r="DJ44" s="1">
        <v>1</v>
      </c>
      <c r="DK44" s="1">
        <v>1</v>
      </c>
      <c r="DL44" s="1">
        <v>1</v>
      </c>
      <c r="DM44" s="1">
        <v>1</v>
      </c>
      <c r="DN44" s="1">
        <v>1</v>
      </c>
      <c r="DO44" s="1">
        <v>1</v>
      </c>
      <c r="DQ44" s="1"/>
      <c r="DR44" s="10" t="s">
        <v>264</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264</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spans="1:167" ht="14.5">
      <c r="A45" s="1"/>
      <c r="B45" s="10" t="s">
        <v>265</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265</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265</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265</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265</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265</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265</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spans="1:167" ht="14.5">
      <c r="A46" s="1"/>
      <c r="B46" s="10" t="s">
        <v>266</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266</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266</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266</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266</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266</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266</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spans="1:167" ht="14.5">
      <c r="A47" s="356"/>
      <c r="B47" s="356"/>
      <c r="C47" s="1"/>
      <c r="D47" s="1"/>
      <c r="E47" s="1"/>
      <c r="F47" s="1"/>
      <c r="G47" s="1"/>
      <c r="H47" s="1"/>
      <c r="I47" s="1"/>
      <c r="J47" s="1"/>
      <c r="K47" s="1"/>
      <c r="L47" s="1"/>
      <c r="M47" s="1"/>
      <c r="N47" s="1"/>
      <c r="O47" s="1"/>
      <c r="P47" s="1"/>
      <c r="Q47" s="1"/>
      <c r="R47" s="1"/>
      <c r="S47" s="1"/>
      <c r="T47" s="1"/>
      <c r="U47" s="1"/>
      <c r="V47" s="1"/>
      <c r="W47" s="1"/>
      <c r="Y47" s="356"/>
      <c r="Z47" s="356"/>
      <c r="AA47" s="1"/>
      <c r="AB47" s="1"/>
      <c r="AC47" s="1"/>
      <c r="AD47" s="1"/>
      <c r="AE47" s="1"/>
      <c r="AF47" s="1"/>
      <c r="AG47" s="1"/>
      <c r="AH47" s="1"/>
      <c r="AI47" s="1"/>
      <c r="AJ47" s="1"/>
      <c r="AK47" s="1"/>
      <c r="AL47" s="1"/>
      <c r="AM47" s="1"/>
      <c r="AN47" s="1"/>
      <c r="AO47" s="1"/>
      <c r="AP47" s="1"/>
      <c r="AQ47" s="1"/>
      <c r="AR47" s="1"/>
      <c r="AS47" s="1"/>
      <c r="AT47" s="1"/>
      <c r="AU47" s="1"/>
      <c r="AW47" s="356"/>
      <c r="AX47" s="356"/>
      <c r="AY47" s="1"/>
      <c r="AZ47" s="1"/>
      <c r="BA47" s="1"/>
      <c r="BB47" s="1"/>
      <c r="BC47" s="1"/>
      <c r="BD47" s="1"/>
      <c r="BE47" s="1"/>
      <c r="BF47" s="1"/>
      <c r="BG47" s="1"/>
      <c r="BH47" s="1"/>
      <c r="BI47" s="1"/>
      <c r="BJ47" s="1"/>
      <c r="BK47" s="1"/>
      <c r="BL47" s="1"/>
      <c r="BM47" s="1"/>
      <c r="BN47" s="1"/>
      <c r="BO47" s="1"/>
      <c r="BP47" s="1"/>
      <c r="BQ47" s="1"/>
      <c r="BR47" s="1"/>
      <c r="BS47" s="1"/>
      <c r="BU47" s="356"/>
      <c r="BV47" s="356"/>
      <c r="BW47" s="1"/>
      <c r="BX47" s="1"/>
      <c r="BY47" s="1"/>
      <c r="BZ47" s="1"/>
      <c r="CA47" s="1"/>
      <c r="CB47" s="1"/>
      <c r="CC47" s="1"/>
      <c r="CD47" s="1"/>
      <c r="CE47" s="1"/>
      <c r="CF47" s="1"/>
      <c r="CG47" s="1"/>
      <c r="CH47" s="1"/>
      <c r="CI47" s="1"/>
      <c r="CJ47" s="1"/>
      <c r="CK47" s="1"/>
      <c r="CL47" s="1"/>
      <c r="CM47" s="1"/>
      <c r="CN47" s="1"/>
      <c r="CO47" s="1"/>
      <c r="CP47" s="1"/>
      <c r="CQ47" s="1"/>
      <c r="CS47" s="356"/>
      <c r="CT47" s="356"/>
      <c r="CU47" s="1"/>
      <c r="CV47" s="1"/>
      <c r="CW47" s="1"/>
      <c r="CX47" s="1"/>
      <c r="CY47" s="1"/>
      <c r="CZ47" s="1"/>
      <c r="DA47" s="1"/>
      <c r="DB47" s="1"/>
      <c r="DC47" s="1"/>
      <c r="DD47" s="1"/>
      <c r="DE47" s="1"/>
      <c r="DF47" s="1"/>
      <c r="DG47" s="1"/>
      <c r="DH47" s="1"/>
      <c r="DI47" s="1"/>
      <c r="DJ47" s="1"/>
      <c r="DK47" s="1"/>
      <c r="DL47" s="1"/>
      <c r="DM47" s="1"/>
      <c r="DN47" s="1"/>
      <c r="DO47" s="1"/>
      <c r="DQ47" s="356"/>
      <c r="DR47" s="356"/>
      <c r="DS47" s="1"/>
      <c r="DT47" s="1"/>
      <c r="DU47" s="1"/>
      <c r="DV47" s="1"/>
      <c r="DW47" s="1"/>
      <c r="DX47" s="1"/>
      <c r="DY47" s="1"/>
      <c r="DZ47" s="1"/>
      <c r="EA47" s="1"/>
      <c r="EB47" s="1"/>
      <c r="EC47" s="1"/>
      <c r="ED47" s="1"/>
      <c r="EE47" s="1"/>
      <c r="EF47" s="1"/>
      <c r="EG47" s="1"/>
      <c r="EH47" s="1"/>
      <c r="EI47" s="1"/>
      <c r="EJ47" s="1"/>
      <c r="EK47" s="1"/>
      <c r="EL47" s="1"/>
      <c r="EM47" s="1"/>
      <c r="EO47" s="356"/>
      <c r="EP47" s="356"/>
      <c r="EQ47" s="1"/>
      <c r="ER47" s="1"/>
      <c r="ES47" s="1"/>
      <c r="ET47" s="1"/>
      <c r="EU47" s="1"/>
      <c r="EV47" s="1"/>
      <c r="EW47" s="1"/>
      <c r="EX47" s="1"/>
      <c r="EY47" s="1"/>
      <c r="EZ47" s="1"/>
      <c r="FA47" s="1"/>
      <c r="FB47" s="1"/>
      <c r="FC47" s="1"/>
      <c r="FD47" s="1"/>
      <c r="FE47" s="1"/>
      <c r="FF47" s="1"/>
      <c r="FG47" s="1"/>
      <c r="FH47" s="1"/>
      <c r="FI47" s="1"/>
      <c r="FJ47" s="1"/>
      <c r="FK47" s="1"/>
    </row>
    <row r="48" spans="1:167" ht="14.5">
      <c r="A48" s="359" t="s">
        <v>268</v>
      </c>
      <c r="B48" s="359"/>
      <c r="C48" s="1"/>
      <c r="D48" s="1"/>
      <c r="E48" s="1"/>
      <c r="F48" s="1"/>
      <c r="G48" s="1"/>
      <c r="H48" s="1"/>
      <c r="I48" s="1"/>
      <c r="J48" s="1"/>
      <c r="K48" s="1"/>
      <c r="L48" s="1"/>
      <c r="M48" s="1"/>
      <c r="N48" s="1"/>
      <c r="O48" s="1"/>
      <c r="P48" s="1"/>
      <c r="Q48" s="1"/>
      <c r="R48" s="1"/>
      <c r="S48" s="1"/>
      <c r="T48" s="1"/>
      <c r="U48" s="1"/>
      <c r="V48" s="1"/>
      <c r="W48" s="1"/>
      <c r="Y48" s="359" t="s">
        <v>268</v>
      </c>
      <c r="Z48" s="359"/>
      <c r="AA48" s="1"/>
      <c r="AB48" s="1"/>
      <c r="AC48" s="1"/>
      <c r="AD48" s="1"/>
      <c r="AE48" s="1"/>
      <c r="AF48" s="1"/>
      <c r="AG48" s="1"/>
      <c r="AH48" s="1"/>
      <c r="AI48" s="1"/>
      <c r="AJ48" s="1"/>
      <c r="AK48" s="1"/>
      <c r="AL48" s="1"/>
      <c r="AM48" s="1"/>
      <c r="AN48" s="1"/>
      <c r="AO48" s="1"/>
      <c r="AP48" s="1"/>
      <c r="AQ48" s="1"/>
      <c r="AR48" s="1"/>
      <c r="AS48" s="1"/>
      <c r="AT48" s="1"/>
      <c r="AU48" s="1"/>
      <c r="AW48" s="359" t="s">
        <v>268</v>
      </c>
      <c r="AX48" s="359"/>
      <c r="AY48" s="1"/>
      <c r="AZ48" s="1"/>
      <c r="BA48" s="1"/>
      <c r="BB48" s="1"/>
      <c r="BC48" s="1"/>
      <c r="BD48" s="1"/>
      <c r="BE48" s="1"/>
      <c r="BF48" s="1"/>
      <c r="BG48" s="1"/>
      <c r="BH48" s="1"/>
      <c r="BI48" s="1"/>
      <c r="BJ48" s="1"/>
      <c r="BK48" s="1"/>
      <c r="BL48" s="1"/>
      <c r="BM48" s="1"/>
      <c r="BN48" s="1"/>
      <c r="BO48" s="1"/>
      <c r="BP48" s="1"/>
      <c r="BQ48" s="1"/>
      <c r="BR48" s="1"/>
      <c r="BS48" s="1"/>
      <c r="BU48" s="359" t="s">
        <v>268</v>
      </c>
      <c r="BV48" s="359"/>
      <c r="BW48" s="1"/>
      <c r="BX48" s="1"/>
      <c r="BY48" s="1"/>
      <c r="BZ48" s="1"/>
      <c r="CA48" s="1"/>
      <c r="CB48" s="1"/>
      <c r="CC48" s="1"/>
      <c r="CD48" s="1"/>
      <c r="CE48" s="1"/>
      <c r="CF48" s="1"/>
      <c r="CG48" s="1"/>
      <c r="CH48" s="1"/>
      <c r="CI48" s="1"/>
      <c r="CJ48" s="1"/>
      <c r="CK48" s="1"/>
      <c r="CL48" s="1"/>
      <c r="CM48" s="1"/>
      <c r="CN48" s="1"/>
      <c r="CO48" s="1"/>
      <c r="CP48" s="1"/>
      <c r="CQ48" s="1"/>
      <c r="CS48" s="359" t="s">
        <v>268</v>
      </c>
      <c r="CT48" s="359"/>
      <c r="CU48" s="1"/>
      <c r="CV48" s="1"/>
      <c r="CW48" s="1"/>
      <c r="CX48" s="1"/>
      <c r="CY48" s="1"/>
      <c r="CZ48" s="1"/>
      <c r="DA48" s="1"/>
      <c r="DB48" s="1"/>
      <c r="DC48" s="1"/>
      <c r="DD48" s="1"/>
      <c r="DE48" s="1"/>
      <c r="DF48" s="1"/>
      <c r="DG48" s="1"/>
      <c r="DH48" s="1"/>
      <c r="DI48" s="1"/>
      <c r="DJ48" s="1"/>
      <c r="DK48" s="1"/>
      <c r="DL48" s="1"/>
      <c r="DM48" s="1"/>
      <c r="DN48" s="1"/>
      <c r="DO48" s="1"/>
      <c r="DQ48" s="359" t="s">
        <v>268</v>
      </c>
      <c r="DR48" s="359"/>
      <c r="DS48" s="1"/>
      <c r="DT48" s="1"/>
      <c r="DU48" s="1"/>
      <c r="DV48" s="1"/>
      <c r="DW48" s="1"/>
      <c r="DX48" s="1"/>
      <c r="DY48" s="1"/>
      <c r="DZ48" s="1"/>
      <c r="EA48" s="1"/>
      <c r="EB48" s="1"/>
      <c r="EC48" s="1"/>
      <c r="ED48" s="1"/>
      <c r="EE48" s="1"/>
      <c r="EF48" s="1"/>
      <c r="EG48" s="1"/>
      <c r="EH48" s="1"/>
      <c r="EI48" s="1"/>
      <c r="EJ48" s="1"/>
      <c r="EK48" s="1"/>
      <c r="EL48" s="1"/>
      <c r="EM48" s="1"/>
      <c r="EO48" s="359" t="s">
        <v>268</v>
      </c>
      <c r="EP48" s="359"/>
      <c r="EQ48" s="1"/>
      <c r="ER48" s="1"/>
      <c r="ES48" s="1"/>
      <c r="ET48" s="1"/>
      <c r="EU48" s="1"/>
      <c r="EV48" s="1"/>
      <c r="EW48" s="1"/>
      <c r="EX48" s="1"/>
      <c r="EY48" s="1"/>
      <c r="EZ48" s="1"/>
      <c r="FA48" s="1"/>
      <c r="FB48" s="1"/>
      <c r="FC48" s="1"/>
      <c r="FD48" s="1"/>
      <c r="FE48" s="1"/>
      <c r="FF48" s="1"/>
      <c r="FG48" s="1"/>
      <c r="FH48" s="1"/>
      <c r="FI48" s="1"/>
      <c r="FJ48" s="1"/>
      <c r="FK48" s="1"/>
    </row>
    <row r="49" spans="1:167" ht="14.5">
      <c r="A49" s="356"/>
      <c r="B49" s="356"/>
      <c r="C49" s="1"/>
      <c r="D49" s="1"/>
      <c r="E49" s="1"/>
      <c r="F49" s="1"/>
      <c r="G49" s="1"/>
      <c r="H49" s="1"/>
      <c r="I49" s="1"/>
      <c r="J49" s="1"/>
      <c r="K49" s="1"/>
      <c r="L49" s="1"/>
      <c r="M49" s="1"/>
      <c r="N49" s="1"/>
      <c r="O49" s="1"/>
      <c r="P49" s="1"/>
      <c r="Q49" s="1"/>
      <c r="R49" s="1"/>
      <c r="S49" s="1"/>
      <c r="T49" s="1"/>
      <c r="U49" s="1"/>
      <c r="V49" s="1"/>
      <c r="W49" s="1"/>
      <c r="Y49" s="356"/>
      <c r="Z49" s="356"/>
      <c r="AA49" s="1"/>
      <c r="AB49" s="1"/>
      <c r="AC49" s="1"/>
      <c r="AD49" s="1"/>
      <c r="AE49" s="1"/>
      <c r="AF49" s="1"/>
      <c r="AG49" s="1"/>
      <c r="AH49" s="1"/>
      <c r="AI49" s="1"/>
      <c r="AJ49" s="1"/>
      <c r="AK49" s="1"/>
      <c r="AL49" s="1"/>
      <c r="AM49" s="1"/>
      <c r="AN49" s="1"/>
      <c r="AO49" s="1"/>
      <c r="AP49" s="1"/>
      <c r="AQ49" s="1"/>
      <c r="AR49" s="1"/>
      <c r="AS49" s="1"/>
      <c r="AT49" s="1"/>
      <c r="AU49" s="1"/>
      <c r="AW49" s="356"/>
      <c r="AX49" s="356"/>
      <c r="AY49" s="1"/>
      <c r="AZ49" s="1"/>
      <c r="BA49" s="1"/>
      <c r="BB49" s="1"/>
      <c r="BC49" s="1"/>
      <c r="BD49" s="1"/>
      <c r="BE49" s="1"/>
      <c r="BF49" s="1"/>
      <c r="BG49" s="1"/>
      <c r="BH49" s="1"/>
      <c r="BI49" s="1"/>
      <c r="BJ49" s="1"/>
      <c r="BK49" s="1"/>
      <c r="BL49" s="1"/>
      <c r="BM49" s="1"/>
      <c r="BN49" s="1"/>
      <c r="BO49" s="1"/>
      <c r="BP49" s="1"/>
      <c r="BQ49" s="1"/>
      <c r="BR49" s="1"/>
      <c r="BS49" s="1"/>
      <c r="BU49" s="356"/>
      <c r="BV49" s="356"/>
      <c r="BW49" s="1"/>
      <c r="BX49" s="1"/>
      <c r="BY49" s="1"/>
      <c r="BZ49" s="1"/>
      <c r="CA49" s="1"/>
      <c r="CB49" s="1"/>
      <c r="CC49" s="1"/>
      <c r="CD49" s="1"/>
      <c r="CE49" s="1"/>
      <c r="CF49" s="1"/>
      <c r="CG49" s="1"/>
      <c r="CH49" s="1"/>
      <c r="CI49" s="1"/>
      <c r="CJ49" s="1"/>
      <c r="CK49" s="1"/>
      <c r="CL49" s="1"/>
      <c r="CM49" s="1"/>
      <c r="CN49" s="1"/>
      <c r="CO49" s="1"/>
      <c r="CP49" s="1"/>
      <c r="CQ49" s="1"/>
      <c r="CS49" s="356"/>
      <c r="CT49" s="356"/>
      <c r="CU49" s="1"/>
      <c r="CV49" s="1"/>
      <c r="CW49" s="1"/>
      <c r="CX49" s="1"/>
      <c r="CY49" s="1"/>
      <c r="CZ49" s="1"/>
      <c r="DA49" s="1"/>
      <c r="DB49" s="1"/>
      <c r="DC49" s="1"/>
      <c r="DD49" s="1"/>
      <c r="DE49" s="1"/>
      <c r="DF49" s="1"/>
      <c r="DG49" s="1"/>
      <c r="DH49" s="1"/>
      <c r="DI49" s="1"/>
      <c r="DJ49" s="1"/>
      <c r="DK49" s="1"/>
      <c r="DL49" s="1"/>
      <c r="DM49" s="1"/>
      <c r="DN49" s="1"/>
      <c r="DO49" s="1"/>
      <c r="DQ49" s="356"/>
      <c r="DR49" s="356"/>
      <c r="DS49" s="1"/>
      <c r="DT49" s="1"/>
      <c r="DU49" s="1"/>
      <c r="DV49" s="1"/>
      <c r="DW49" s="1"/>
      <c r="DX49" s="1"/>
      <c r="DY49" s="1"/>
      <c r="DZ49" s="1"/>
      <c r="EA49" s="1"/>
      <c r="EB49" s="1"/>
      <c r="EC49" s="1"/>
      <c r="ED49" s="1"/>
      <c r="EE49" s="1"/>
      <c r="EF49" s="1"/>
      <c r="EG49" s="1"/>
      <c r="EH49" s="1"/>
      <c r="EI49" s="1"/>
      <c r="EJ49" s="1"/>
      <c r="EK49" s="1"/>
      <c r="EL49" s="1"/>
      <c r="EM49" s="1"/>
      <c r="EO49" s="356"/>
      <c r="EP49" s="356"/>
      <c r="EQ49" s="1"/>
      <c r="ER49" s="1"/>
      <c r="ES49" s="1"/>
      <c r="ET49" s="1"/>
      <c r="EU49" s="1"/>
      <c r="EV49" s="1"/>
      <c r="EW49" s="1"/>
      <c r="EX49" s="1"/>
      <c r="EY49" s="1"/>
      <c r="EZ49" s="1"/>
      <c r="FA49" s="1"/>
      <c r="FB49" s="1"/>
      <c r="FC49" s="1"/>
      <c r="FD49" s="1"/>
      <c r="FE49" s="1"/>
      <c r="FF49" s="1"/>
      <c r="FG49" s="1"/>
      <c r="FH49" s="1"/>
      <c r="FI49" s="1"/>
      <c r="FJ49" s="1"/>
      <c r="FK49" s="1"/>
    </row>
    <row r="50" spans="1:167" ht="14.5">
      <c r="A50" s="356"/>
      <c r="B50" s="356"/>
      <c r="C50" s="1"/>
      <c r="D50" s="1"/>
      <c r="E50" s="1"/>
      <c r="F50" s="1"/>
      <c r="G50" s="1"/>
      <c r="H50" s="1"/>
      <c r="I50" s="1"/>
      <c r="J50" s="1"/>
      <c r="K50" s="1"/>
      <c r="L50" s="1"/>
      <c r="M50" s="1"/>
      <c r="N50" s="1"/>
      <c r="O50" s="1"/>
      <c r="P50" s="1"/>
      <c r="Q50" s="1"/>
      <c r="R50" s="1"/>
      <c r="S50" s="1"/>
      <c r="T50" s="1"/>
      <c r="U50" s="1"/>
      <c r="V50" s="1"/>
      <c r="W50" s="1"/>
      <c r="Y50" s="356"/>
      <c r="Z50" s="356"/>
      <c r="AA50" s="1"/>
      <c r="AB50" s="1"/>
      <c r="AC50" s="1"/>
      <c r="AD50" s="1"/>
      <c r="AE50" s="1"/>
      <c r="AF50" s="1"/>
      <c r="AG50" s="1"/>
      <c r="AH50" s="1"/>
      <c r="AI50" s="1"/>
      <c r="AJ50" s="1"/>
      <c r="AK50" s="1"/>
      <c r="AL50" s="1"/>
      <c r="AM50" s="1"/>
      <c r="AN50" s="1"/>
      <c r="AO50" s="1"/>
      <c r="AP50" s="1"/>
      <c r="AQ50" s="1"/>
      <c r="AR50" s="1"/>
      <c r="AS50" s="1"/>
      <c r="AT50" s="1"/>
      <c r="AU50" s="1"/>
      <c r="AW50" s="356"/>
      <c r="AX50" s="356"/>
      <c r="AY50" s="1"/>
      <c r="AZ50" s="1"/>
      <c r="BA50" s="1"/>
      <c r="BB50" s="1"/>
      <c r="BC50" s="1"/>
      <c r="BD50" s="1"/>
      <c r="BE50" s="1"/>
      <c r="BF50" s="1"/>
      <c r="BG50" s="1"/>
      <c r="BH50" s="1"/>
      <c r="BI50" s="1"/>
      <c r="BJ50" s="1"/>
      <c r="BK50" s="1"/>
      <c r="BL50" s="1"/>
      <c r="BM50" s="1"/>
      <c r="BN50" s="1"/>
      <c r="BO50" s="1"/>
      <c r="BP50" s="1"/>
      <c r="BQ50" s="1"/>
      <c r="BR50" s="1"/>
      <c r="BS50" s="1"/>
      <c r="BU50" s="356"/>
      <c r="BV50" s="356"/>
      <c r="BW50" s="1"/>
      <c r="BX50" s="1"/>
      <c r="BY50" s="1"/>
      <c r="BZ50" s="1"/>
      <c r="CA50" s="1"/>
      <c r="CB50" s="1"/>
      <c r="CC50" s="1"/>
      <c r="CD50" s="1"/>
      <c r="CE50" s="1"/>
      <c r="CF50" s="1"/>
      <c r="CG50" s="1"/>
      <c r="CH50" s="1"/>
      <c r="CI50" s="1"/>
      <c r="CJ50" s="1"/>
      <c r="CK50" s="1"/>
      <c r="CL50" s="1"/>
      <c r="CM50" s="1"/>
      <c r="CN50" s="1"/>
      <c r="CO50" s="1"/>
      <c r="CP50" s="1"/>
      <c r="CQ50" s="1"/>
      <c r="CS50" s="356"/>
      <c r="CT50" s="356"/>
      <c r="CU50" s="1"/>
      <c r="CV50" s="1"/>
      <c r="CW50" s="1"/>
      <c r="CX50" s="1"/>
      <c r="CY50" s="1"/>
      <c r="CZ50" s="1"/>
      <c r="DA50" s="1"/>
      <c r="DB50" s="1"/>
      <c r="DC50" s="1"/>
      <c r="DD50" s="1"/>
      <c r="DE50" s="1"/>
      <c r="DF50" s="1"/>
      <c r="DG50" s="1"/>
      <c r="DH50" s="1"/>
      <c r="DI50" s="1"/>
      <c r="DJ50" s="1"/>
      <c r="DK50" s="1"/>
      <c r="DL50" s="1"/>
      <c r="DM50" s="1"/>
      <c r="DN50" s="1"/>
      <c r="DO50" s="1"/>
      <c r="DQ50" s="356"/>
      <c r="DR50" s="356"/>
      <c r="DS50" s="1"/>
      <c r="DT50" s="1"/>
      <c r="DU50" s="1"/>
      <c r="DV50" s="1"/>
      <c r="DW50" s="1"/>
      <c r="DX50" s="1"/>
      <c r="DY50" s="1"/>
      <c r="DZ50" s="1"/>
      <c r="EA50" s="1"/>
      <c r="EB50" s="1"/>
      <c r="EC50" s="1"/>
      <c r="ED50" s="1"/>
      <c r="EE50" s="1"/>
      <c r="EF50" s="1"/>
      <c r="EG50" s="1"/>
      <c r="EH50" s="1"/>
      <c r="EI50" s="1"/>
      <c r="EJ50" s="1"/>
      <c r="EK50" s="1"/>
      <c r="EL50" s="1"/>
      <c r="EM50" s="1"/>
      <c r="EO50" s="356"/>
      <c r="EP50" s="356"/>
      <c r="EQ50" s="1"/>
      <c r="ER50" s="1"/>
      <c r="ES50" s="1"/>
      <c r="ET50" s="1"/>
      <c r="EU50" s="1"/>
      <c r="EV50" s="1"/>
      <c r="EW50" s="1"/>
      <c r="EX50" s="1"/>
      <c r="EY50" s="1"/>
      <c r="EZ50" s="1"/>
      <c r="FA50" s="1"/>
      <c r="FB50" s="1"/>
      <c r="FC50" s="1"/>
      <c r="FD50" s="1"/>
      <c r="FE50" s="1"/>
      <c r="FF50" s="1"/>
      <c r="FG50" s="1"/>
      <c r="FH50" s="1"/>
      <c r="FI50" s="1"/>
      <c r="FJ50" s="1"/>
      <c r="FK50" s="1"/>
    </row>
    <row r="51" spans="1:167" ht="14.5">
      <c r="A51" s="356"/>
      <c r="B51" s="356"/>
      <c r="C51" s="1"/>
      <c r="D51" s="1"/>
      <c r="E51" s="1"/>
      <c r="F51" s="1"/>
      <c r="G51" s="1"/>
      <c r="H51" s="1"/>
      <c r="I51" s="1"/>
      <c r="J51" s="1"/>
      <c r="K51" s="1"/>
      <c r="L51" s="1"/>
      <c r="M51" s="1"/>
      <c r="N51" s="1"/>
      <c r="O51" s="1"/>
      <c r="P51" s="1"/>
      <c r="Q51" s="1"/>
      <c r="R51" s="1"/>
      <c r="S51" s="1"/>
      <c r="T51" s="1"/>
      <c r="U51" s="1"/>
      <c r="V51" s="1"/>
      <c r="W51" s="1"/>
      <c r="Y51" s="356"/>
      <c r="Z51" s="356"/>
      <c r="AA51" s="1"/>
      <c r="AB51" s="1"/>
      <c r="AC51" s="1"/>
      <c r="AD51" s="1"/>
      <c r="AE51" s="1"/>
      <c r="AF51" s="1"/>
      <c r="AG51" s="1"/>
      <c r="AH51" s="1"/>
      <c r="AI51" s="1"/>
      <c r="AJ51" s="1"/>
      <c r="AK51" s="1"/>
      <c r="AL51" s="1"/>
      <c r="AM51" s="1"/>
      <c r="AN51" s="1"/>
      <c r="AO51" s="1"/>
      <c r="AP51" s="1"/>
      <c r="AQ51" s="1"/>
      <c r="AR51" s="1"/>
      <c r="AS51" s="1"/>
      <c r="AT51" s="1"/>
      <c r="AU51" s="1"/>
      <c r="AW51" s="356"/>
      <c r="AX51" s="356"/>
      <c r="AY51" s="1"/>
      <c r="AZ51" s="1"/>
      <c r="BA51" s="1"/>
      <c r="BB51" s="1"/>
      <c r="BC51" s="1"/>
      <c r="BD51" s="1"/>
      <c r="BE51" s="1"/>
      <c r="BF51" s="1"/>
      <c r="BG51" s="1"/>
      <c r="BH51" s="1"/>
      <c r="BI51" s="1"/>
      <c r="BJ51" s="1"/>
      <c r="BK51" s="1"/>
      <c r="BL51" s="1"/>
      <c r="BM51" s="1"/>
      <c r="BN51" s="1"/>
      <c r="BO51" s="1"/>
      <c r="BP51" s="1"/>
      <c r="BQ51" s="1"/>
      <c r="BR51" s="1"/>
      <c r="BS51" s="1"/>
      <c r="BU51" s="356"/>
      <c r="BV51" s="356"/>
      <c r="BW51" s="1"/>
      <c r="BX51" s="1"/>
      <c r="BY51" s="1"/>
      <c r="BZ51" s="1"/>
      <c r="CA51" s="1"/>
      <c r="CB51" s="1"/>
      <c r="CC51" s="1"/>
      <c r="CD51" s="1"/>
      <c r="CE51" s="1"/>
      <c r="CF51" s="1"/>
      <c r="CG51" s="1"/>
      <c r="CH51" s="1"/>
      <c r="CI51" s="1"/>
      <c r="CJ51" s="1"/>
      <c r="CK51" s="1"/>
      <c r="CL51" s="1"/>
      <c r="CM51" s="1"/>
      <c r="CN51" s="1"/>
      <c r="CO51" s="1"/>
      <c r="CP51" s="1"/>
      <c r="CQ51" s="1"/>
      <c r="CS51" s="356"/>
      <c r="CT51" s="356"/>
      <c r="CU51" s="1"/>
      <c r="CV51" s="1"/>
      <c r="CW51" s="1"/>
      <c r="CX51" s="1"/>
      <c r="CY51" s="1"/>
      <c r="CZ51" s="1"/>
      <c r="DA51" s="1"/>
      <c r="DB51" s="1"/>
      <c r="DC51" s="1"/>
      <c r="DD51" s="1"/>
      <c r="DE51" s="1"/>
      <c r="DF51" s="1"/>
      <c r="DG51" s="1"/>
      <c r="DH51" s="1"/>
      <c r="DI51" s="1"/>
      <c r="DJ51" s="1"/>
      <c r="DK51" s="1"/>
      <c r="DL51" s="1"/>
      <c r="DM51" s="1"/>
      <c r="DN51" s="1"/>
      <c r="DO51" s="1"/>
      <c r="DQ51" s="356"/>
      <c r="DR51" s="356"/>
      <c r="DS51" s="1"/>
      <c r="DT51" s="1"/>
      <c r="DU51" s="1"/>
      <c r="DV51" s="1"/>
      <c r="DW51" s="1"/>
      <c r="DX51" s="1"/>
      <c r="DY51" s="1"/>
      <c r="DZ51" s="1"/>
      <c r="EA51" s="1"/>
      <c r="EB51" s="1"/>
      <c r="EC51" s="1"/>
      <c r="ED51" s="1"/>
      <c r="EE51" s="1"/>
      <c r="EF51" s="1"/>
      <c r="EG51" s="1"/>
      <c r="EH51" s="1"/>
      <c r="EI51" s="1"/>
      <c r="EJ51" s="1"/>
      <c r="EK51" s="1"/>
      <c r="EL51" s="1"/>
      <c r="EM51" s="1"/>
      <c r="EO51" s="356"/>
      <c r="EP51" s="356"/>
      <c r="EQ51" s="1"/>
      <c r="ER51" s="1"/>
      <c r="ES51" s="1"/>
      <c r="ET51" s="1"/>
      <c r="EU51" s="1"/>
      <c r="EV51" s="1"/>
      <c r="EW51" s="1"/>
      <c r="EX51" s="1"/>
      <c r="EY51" s="1"/>
      <c r="EZ51" s="1"/>
      <c r="FA51" s="1"/>
      <c r="FB51" s="1"/>
      <c r="FC51" s="1"/>
      <c r="FD51" s="1"/>
      <c r="FE51" s="1"/>
      <c r="FF51" s="1"/>
      <c r="FG51" s="1"/>
      <c r="FH51" s="1"/>
      <c r="FI51" s="1"/>
      <c r="FJ51" s="1"/>
      <c r="FK51" s="1"/>
    </row>
    <row r="52" spans="1:167" ht="14.5">
      <c r="A52" s="356"/>
      <c r="B52" s="356"/>
      <c r="C52" s="1"/>
      <c r="D52" s="1"/>
      <c r="E52" s="1"/>
      <c r="F52" s="1"/>
      <c r="G52" s="1"/>
      <c r="H52" s="1"/>
      <c r="I52" s="1"/>
      <c r="J52" s="1"/>
      <c r="K52" s="1"/>
      <c r="L52" s="1"/>
      <c r="M52" s="1"/>
      <c r="N52" s="1"/>
      <c r="O52" s="1"/>
      <c r="P52" s="1"/>
      <c r="Q52" s="1"/>
      <c r="R52" s="1"/>
      <c r="S52" s="1"/>
      <c r="T52" s="1"/>
      <c r="U52" s="1"/>
      <c r="V52" s="1"/>
      <c r="W52" s="1"/>
      <c r="Y52" s="356"/>
      <c r="Z52" s="356"/>
      <c r="AA52" s="1"/>
      <c r="AB52" s="1"/>
      <c r="AC52" s="1"/>
      <c r="AD52" s="1"/>
      <c r="AE52" s="1"/>
      <c r="AF52" s="1"/>
      <c r="AG52" s="1"/>
      <c r="AH52" s="1"/>
      <c r="AI52" s="1"/>
      <c r="AJ52" s="1"/>
      <c r="AK52" s="1"/>
      <c r="AL52" s="1"/>
      <c r="AM52" s="1"/>
      <c r="AN52" s="1"/>
      <c r="AO52" s="1"/>
      <c r="AP52" s="1"/>
      <c r="AQ52" s="1"/>
      <c r="AR52" s="1"/>
      <c r="AS52" s="1"/>
      <c r="AT52" s="1"/>
      <c r="AU52" s="1"/>
      <c r="AW52" s="356"/>
      <c r="AX52" s="356"/>
      <c r="AY52" s="1"/>
      <c r="AZ52" s="1"/>
      <c r="BA52" s="1"/>
      <c r="BB52" s="1"/>
      <c r="BC52" s="1"/>
      <c r="BD52" s="1"/>
      <c r="BE52" s="1"/>
      <c r="BF52" s="1"/>
      <c r="BG52" s="1"/>
      <c r="BH52" s="1"/>
      <c r="BI52" s="1"/>
      <c r="BJ52" s="1"/>
      <c r="BK52" s="1"/>
      <c r="BL52" s="1"/>
      <c r="BM52" s="1"/>
      <c r="BN52" s="1"/>
      <c r="BO52" s="1"/>
      <c r="BP52" s="1"/>
      <c r="BQ52" s="1"/>
      <c r="BR52" s="1"/>
      <c r="BS52" s="1"/>
      <c r="BU52" s="356"/>
      <c r="BV52" s="356"/>
      <c r="BW52" s="1"/>
      <c r="BX52" s="1"/>
      <c r="BY52" s="1"/>
      <c r="BZ52" s="1"/>
      <c r="CA52" s="1"/>
      <c r="CB52" s="1"/>
      <c r="CC52" s="1"/>
      <c r="CD52" s="1"/>
      <c r="CE52" s="1"/>
      <c r="CF52" s="1"/>
      <c r="CG52" s="1"/>
      <c r="CH52" s="1"/>
      <c r="CI52" s="1"/>
      <c r="CJ52" s="1"/>
      <c r="CK52" s="1"/>
      <c r="CL52" s="1"/>
      <c r="CM52" s="1"/>
      <c r="CN52" s="1"/>
      <c r="CO52" s="1"/>
      <c r="CP52" s="1"/>
      <c r="CQ52" s="1"/>
      <c r="CS52" s="356"/>
      <c r="CT52" s="356"/>
      <c r="CU52" s="1"/>
      <c r="CV52" s="1"/>
      <c r="CW52" s="1"/>
      <c r="CX52" s="1"/>
      <c r="CY52" s="1"/>
      <c r="CZ52" s="1"/>
      <c r="DA52" s="1"/>
      <c r="DB52" s="1"/>
      <c r="DC52" s="1"/>
      <c r="DD52" s="1"/>
      <c r="DE52" s="1"/>
      <c r="DF52" s="1"/>
      <c r="DG52" s="1"/>
      <c r="DH52" s="1"/>
      <c r="DI52" s="1"/>
      <c r="DJ52" s="1"/>
      <c r="DK52" s="1"/>
      <c r="DL52" s="1"/>
      <c r="DM52" s="1"/>
      <c r="DN52" s="1"/>
      <c r="DO52" s="1"/>
      <c r="DQ52" s="356"/>
      <c r="DR52" s="356"/>
      <c r="DS52" s="1"/>
      <c r="DT52" s="1"/>
      <c r="DU52" s="1"/>
      <c r="DV52" s="1"/>
      <c r="DW52" s="1"/>
      <c r="DX52" s="1"/>
      <c r="DY52" s="1"/>
      <c r="DZ52" s="1"/>
      <c r="EA52" s="1"/>
      <c r="EB52" s="1"/>
      <c r="EC52" s="1"/>
      <c r="ED52" s="1"/>
      <c r="EE52" s="1"/>
      <c r="EF52" s="1"/>
      <c r="EG52" s="1"/>
      <c r="EH52" s="1"/>
      <c r="EI52" s="1"/>
      <c r="EJ52" s="1"/>
      <c r="EK52" s="1"/>
      <c r="EL52" s="1"/>
      <c r="EM52" s="1"/>
      <c r="EO52" s="356"/>
      <c r="EP52" s="356"/>
      <c r="EQ52" s="1"/>
      <c r="ER52" s="1"/>
      <c r="ES52" s="1"/>
      <c r="ET52" s="1"/>
      <c r="EU52" s="1"/>
      <c r="EV52" s="1"/>
      <c r="EW52" s="1"/>
      <c r="EX52" s="1"/>
      <c r="EY52" s="1"/>
      <c r="EZ52" s="1"/>
      <c r="FA52" s="1"/>
      <c r="FB52" s="1"/>
      <c r="FC52" s="1"/>
      <c r="FD52" s="1"/>
      <c r="FE52" s="1"/>
      <c r="FF52" s="1"/>
      <c r="FG52" s="1"/>
      <c r="FH52" s="1"/>
      <c r="FI52" s="1"/>
      <c r="FJ52" s="1"/>
      <c r="FK52" s="1"/>
    </row>
    <row r="53" spans="1:167" ht="14.5">
      <c r="A53" s="356"/>
      <c r="B53" s="356"/>
      <c r="C53" s="1"/>
      <c r="D53" s="1"/>
      <c r="E53" s="1"/>
      <c r="F53" s="1"/>
      <c r="G53" s="1"/>
      <c r="H53" s="1"/>
      <c r="I53" s="1"/>
      <c r="J53" s="1"/>
      <c r="K53" s="1"/>
      <c r="L53" s="1"/>
      <c r="M53" s="1"/>
      <c r="N53" s="1"/>
      <c r="O53" s="1"/>
      <c r="P53" s="1"/>
      <c r="Q53" s="1"/>
      <c r="R53" s="1"/>
      <c r="S53" s="1"/>
      <c r="T53" s="1"/>
      <c r="U53" s="1"/>
      <c r="V53" s="1"/>
      <c r="W53" s="1"/>
      <c r="Y53" s="356"/>
      <c r="Z53" s="356"/>
      <c r="AA53" s="1"/>
      <c r="AB53" s="1"/>
      <c r="AC53" s="1"/>
      <c r="AD53" s="1"/>
      <c r="AE53" s="1"/>
      <c r="AF53" s="1"/>
      <c r="AG53" s="1"/>
      <c r="AH53" s="1"/>
      <c r="AI53" s="1"/>
      <c r="AJ53" s="1"/>
      <c r="AK53" s="1"/>
      <c r="AL53" s="1"/>
      <c r="AM53" s="1"/>
      <c r="AN53" s="1"/>
      <c r="AO53" s="1"/>
      <c r="AP53" s="1"/>
      <c r="AQ53" s="1"/>
      <c r="AR53" s="1"/>
      <c r="AS53" s="1"/>
      <c r="AT53" s="1"/>
      <c r="AU53" s="1"/>
      <c r="AW53" s="356"/>
      <c r="AX53" s="356"/>
      <c r="AY53" s="1"/>
      <c r="AZ53" s="1"/>
      <c r="BA53" s="1"/>
      <c r="BB53" s="1"/>
      <c r="BC53" s="1"/>
      <c r="BD53" s="1"/>
      <c r="BE53" s="1"/>
      <c r="BF53" s="1"/>
      <c r="BG53" s="1"/>
      <c r="BH53" s="1"/>
      <c r="BI53" s="1"/>
      <c r="BJ53" s="1"/>
      <c r="BK53" s="1"/>
      <c r="BL53" s="1"/>
      <c r="BM53" s="1"/>
      <c r="BN53" s="1"/>
      <c r="BO53" s="1"/>
      <c r="BP53" s="1"/>
      <c r="BQ53" s="1"/>
      <c r="BR53" s="1"/>
      <c r="BS53" s="1"/>
      <c r="BU53" s="356"/>
      <c r="BV53" s="356"/>
      <c r="BW53" s="1"/>
      <c r="BX53" s="1"/>
      <c r="BY53" s="1"/>
      <c r="BZ53" s="1"/>
      <c r="CA53" s="1"/>
      <c r="CB53" s="1"/>
      <c r="CC53" s="1"/>
      <c r="CD53" s="1"/>
      <c r="CE53" s="1"/>
      <c r="CF53" s="1"/>
      <c r="CG53" s="1"/>
      <c r="CH53" s="1"/>
      <c r="CI53" s="1"/>
      <c r="CJ53" s="1"/>
      <c r="CK53" s="1"/>
      <c r="CL53" s="1"/>
      <c r="CM53" s="1"/>
      <c r="CN53" s="1"/>
      <c r="CO53" s="1"/>
      <c r="CP53" s="1"/>
      <c r="CQ53" s="1"/>
      <c r="CS53" s="356"/>
      <c r="CT53" s="356"/>
      <c r="CU53" s="1"/>
      <c r="CV53" s="1"/>
      <c r="CW53" s="1"/>
      <c r="CX53" s="1"/>
      <c r="CY53" s="1"/>
      <c r="CZ53" s="1"/>
      <c r="DA53" s="1"/>
      <c r="DB53" s="1"/>
      <c r="DC53" s="1"/>
      <c r="DD53" s="1"/>
      <c r="DE53" s="1"/>
      <c r="DF53" s="1"/>
      <c r="DG53" s="1"/>
      <c r="DH53" s="1"/>
      <c r="DI53" s="1"/>
      <c r="DJ53" s="1"/>
      <c r="DK53" s="1"/>
      <c r="DL53" s="1"/>
      <c r="DM53" s="1"/>
      <c r="DN53" s="1"/>
      <c r="DO53" s="1"/>
      <c r="DQ53" s="356"/>
      <c r="DR53" s="356"/>
      <c r="DS53" s="1"/>
      <c r="DT53" s="1"/>
      <c r="DU53" s="1"/>
      <c r="DV53" s="1"/>
      <c r="DW53" s="1"/>
      <c r="DX53" s="1"/>
      <c r="DY53" s="1"/>
      <c r="DZ53" s="1"/>
      <c r="EA53" s="1"/>
      <c r="EB53" s="1"/>
      <c r="EC53" s="1"/>
      <c r="ED53" s="1"/>
      <c r="EE53" s="1"/>
      <c r="EF53" s="1"/>
      <c r="EG53" s="1"/>
      <c r="EH53" s="1"/>
      <c r="EI53" s="1"/>
      <c r="EJ53" s="1"/>
      <c r="EK53" s="1"/>
      <c r="EL53" s="1"/>
      <c r="EM53" s="1"/>
      <c r="EO53" s="356"/>
      <c r="EP53" s="356"/>
      <c r="EQ53" s="1"/>
      <c r="ER53" s="1"/>
      <c r="ES53" s="1"/>
      <c r="ET53" s="1"/>
      <c r="EU53" s="1"/>
      <c r="EV53" s="1"/>
      <c r="EW53" s="1"/>
      <c r="EX53" s="1"/>
      <c r="EY53" s="1"/>
      <c r="EZ53" s="1"/>
      <c r="FA53" s="1"/>
      <c r="FB53" s="1"/>
      <c r="FC53" s="1"/>
      <c r="FD53" s="1"/>
      <c r="FE53" s="1"/>
      <c r="FF53" s="1"/>
      <c r="FG53" s="1"/>
      <c r="FH53" s="1"/>
      <c r="FI53" s="1"/>
      <c r="FJ53" s="1"/>
      <c r="FK53" s="1"/>
    </row>
    <row r="54" spans="1:167" ht="14.5">
      <c r="A54" s="356"/>
      <c r="B54" s="356"/>
      <c r="C54" s="1"/>
      <c r="D54" s="1"/>
      <c r="E54" s="1"/>
      <c r="F54" s="1"/>
      <c r="G54" s="1"/>
      <c r="H54" s="1"/>
      <c r="I54" s="1"/>
      <c r="J54" s="1"/>
      <c r="K54" s="1"/>
      <c r="L54" s="1"/>
      <c r="M54" s="1"/>
      <c r="N54" s="1"/>
      <c r="O54" s="1"/>
      <c r="P54" s="1"/>
      <c r="Q54" s="1"/>
      <c r="R54" s="1"/>
      <c r="S54" s="1"/>
      <c r="T54" s="1"/>
      <c r="U54" s="1"/>
      <c r="V54" s="1"/>
      <c r="W54" s="1"/>
      <c r="Y54" s="356"/>
      <c r="Z54" s="356"/>
      <c r="AA54" s="1"/>
      <c r="AB54" s="1"/>
      <c r="AC54" s="1"/>
      <c r="AD54" s="1"/>
      <c r="AE54" s="1"/>
      <c r="AF54" s="1"/>
      <c r="AG54" s="1"/>
      <c r="AH54" s="1"/>
      <c r="AI54" s="1"/>
      <c r="AJ54" s="1"/>
      <c r="AK54" s="1"/>
      <c r="AL54" s="1"/>
      <c r="AM54" s="1"/>
      <c r="AN54" s="1"/>
      <c r="AO54" s="1"/>
      <c r="AP54" s="1"/>
      <c r="AQ54" s="1"/>
      <c r="AR54" s="1"/>
      <c r="AS54" s="1"/>
      <c r="AT54" s="1"/>
      <c r="AU54" s="1"/>
      <c r="AW54" s="356"/>
      <c r="AX54" s="356"/>
      <c r="AY54" s="1"/>
      <c r="AZ54" s="1"/>
      <c r="BA54" s="1"/>
      <c r="BB54" s="1"/>
      <c r="BC54" s="1"/>
      <c r="BD54" s="1"/>
      <c r="BE54" s="1"/>
      <c r="BF54" s="1"/>
      <c r="BG54" s="1"/>
      <c r="BH54" s="1"/>
      <c r="BI54" s="1"/>
      <c r="BJ54" s="1"/>
      <c r="BK54" s="1"/>
      <c r="BL54" s="1"/>
      <c r="BM54" s="1"/>
      <c r="BN54" s="1"/>
      <c r="BO54" s="1"/>
      <c r="BP54" s="1"/>
      <c r="BQ54" s="1"/>
      <c r="BR54" s="1"/>
      <c r="BS54" s="1"/>
      <c r="BU54" s="356"/>
      <c r="BV54" s="356"/>
      <c r="BW54" s="1"/>
      <c r="BX54" s="1"/>
      <c r="BY54" s="1"/>
      <c r="BZ54" s="1"/>
      <c r="CA54" s="1"/>
      <c r="CB54" s="1"/>
      <c r="CC54" s="1"/>
      <c r="CD54" s="1"/>
      <c r="CE54" s="1"/>
      <c r="CF54" s="1"/>
      <c r="CG54" s="1"/>
      <c r="CH54" s="1"/>
      <c r="CI54" s="1"/>
      <c r="CJ54" s="1"/>
      <c r="CK54" s="1"/>
      <c r="CL54" s="1"/>
      <c r="CM54" s="1"/>
      <c r="CN54" s="1"/>
      <c r="CO54" s="1"/>
      <c r="CP54" s="1"/>
      <c r="CQ54" s="1"/>
      <c r="CS54" s="356"/>
      <c r="CT54" s="356"/>
      <c r="CU54" s="1"/>
      <c r="CV54" s="1"/>
      <c r="CW54" s="1"/>
      <c r="CX54" s="1"/>
      <c r="CY54" s="1"/>
      <c r="CZ54" s="1"/>
      <c r="DA54" s="1"/>
      <c r="DB54" s="1"/>
      <c r="DC54" s="1"/>
      <c r="DD54" s="1"/>
      <c r="DE54" s="1"/>
      <c r="DF54" s="1"/>
      <c r="DG54" s="1"/>
      <c r="DH54" s="1"/>
      <c r="DI54" s="1"/>
      <c r="DJ54" s="1"/>
      <c r="DK54" s="1"/>
      <c r="DL54" s="1"/>
      <c r="DM54" s="1"/>
      <c r="DN54" s="1"/>
      <c r="DO54" s="1"/>
      <c r="DQ54" s="356"/>
      <c r="DR54" s="356"/>
      <c r="DS54" s="1"/>
      <c r="DT54" s="1"/>
      <c r="DU54" s="1"/>
      <c r="DV54" s="1"/>
      <c r="DW54" s="1"/>
      <c r="DX54" s="1"/>
      <c r="DY54" s="1"/>
      <c r="DZ54" s="1"/>
      <c r="EA54" s="1"/>
      <c r="EB54" s="1"/>
      <c r="EC54" s="1"/>
      <c r="ED54" s="1"/>
      <c r="EE54" s="1"/>
      <c r="EF54" s="1"/>
      <c r="EG54" s="1"/>
      <c r="EH54" s="1"/>
      <c r="EI54" s="1"/>
      <c r="EJ54" s="1"/>
      <c r="EK54" s="1"/>
      <c r="EL54" s="1"/>
      <c r="EM54" s="1"/>
      <c r="EO54" s="356"/>
      <c r="EP54" s="356"/>
      <c r="EQ54" s="1"/>
      <c r="ER54" s="1"/>
      <c r="ES54" s="1"/>
      <c r="ET54" s="1"/>
      <c r="EU54" s="1"/>
      <c r="EV54" s="1"/>
      <c r="EW54" s="1"/>
      <c r="EX54" s="1"/>
      <c r="EY54" s="1"/>
      <c r="EZ54" s="1"/>
      <c r="FA54" s="1"/>
      <c r="FB54" s="1"/>
      <c r="FC54" s="1"/>
      <c r="FD54" s="1"/>
      <c r="FE54" s="1"/>
      <c r="FF54" s="1"/>
      <c r="FG54" s="1"/>
      <c r="FH54" s="1"/>
      <c r="FI54" s="1"/>
      <c r="FJ54" s="1"/>
      <c r="FK54" s="1"/>
    </row>
    <row r="55" spans="1:167" ht="14.5">
      <c r="A55" s="356"/>
      <c r="B55" s="356"/>
      <c r="C55" s="1"/>
      <c r="D55" s="1"/>
      <c r="E55" s="1"/>
      <c r="F55" s="1"/>
      <c r="G55" s="1"/>
      <c r="H55" s="1"/>
      <c r="I55" s="1"/>
      <c r="J55" s="1"/>
      <c r="K55" s="1"/>
      <c r="L55" s="1"/>
      <c r="M55" s="1"/>
      <c r="N55" s="1"/>
      <c r="O55" s="1"/>
      <c r="P55" s="1"/>
      <c r="Q55" s="1"/>
      <c r="R55" s="1"/>
      <c r="S55" s="1"/>
      <c r="T55" s="1"/>
      <c r="U55" s="1"/>
      <c r="V55" s="1"/>
      <c r="W55" s="1"/>
      <c r="Y55" s="356"/>
      <c r="Z55" s="356"/>
      <c r="AA55" s="1"/>
      <c r="AB55" s="1"/>
      <c r="AC55" s="1"/>
      <c r="AD55" s="1"/>
      <c r="AE55" s="1"/>
      <c r="AF55" s="1"/>
      <c r="AG55" s="1"/>
      <c r="AH55" s="1"/>
      <c r="AI55" s="1"/>
      <c r="AJ55" s="1"/>
      <c r="AK55" s="1"/>
      <c r="AL55" s="1"/>
      <c r="AM55" s="1"/>
      <c r="AN55" s="1"/>
      <c r="AO55" s="1"/>
      <c r="AP55" s="1"/>
      <c r="AQ55" s="1"/>
      <c r="AR55" s="1"/>
      <c r="AS55" s="1"/>
      <c r="AT55" s="1"/>
      <c r="AU55" s="1"/>
      <c r="AW55" s="356"/>
      <c r="AX55" s="356"/>
      <c r="AY55" s="1"/>
      <c r="AZ55" s="1"/>
      <c r="BA55" s="1"/>
      <c r="BB55" s="1"/>
      <c r="BC55" s="1"/>
      <c r="BD55" s="1"/>
      <c r="BE55" s="1"/>
      <c r="BF55" s="1"/>
      <c r="BG55" s="1"/>
      <c r="BH55" s="1"/>
      <c r="BI55" s="1"/>
      <c r="BJ55" s="1"/>
      <c r="BK55" s="1"/>
      <c r="BL55" s="1"/>
      <c r="BM55" s="1"/>
      <c r="BN55" s="1"/>
      <c r="BO55" s="1"/>
      <c r="BP55" s="1"/>
      <c r="BQ55" s="1"/>
      <c r="BR55" s="1"/>
      <c r="BS55" s="1"/>
      <c r="BU55" s="356"/>
      <c r="BV55" s="356"/>
      <c r="BW55" s="1"/>
      <c r="BX55" s="1"/>
      <c r="BY55" s="1"/>
      <c r="BZ55" s="1"/>
      <c r="CA55" s="1"/>
      <c r="CB55" s="1"/>
      <c r="CC55" s="1"/>
      <c r="CD55" s="1"/>
      <c r="CE55" s="1"/>
      <c r="CF55" s="1"/>
      <c r="CG55" s="1"/>
      <c r="CH55" s="1"/>
      <c r="CI55" s="1"/>
      <c r="CJ55" s="1"/>
      <c r="CK55" s="1"/>
      <c r="CL55" s="1"/>
      <c r="CM55" s="1"/>
      <c r="CN55" s="1"/>
      <c r="CO55" s="1"/>
      <c r="CP55" s="1"/>
      <c r="CQ55" s="1"/>
      <c r="CS55" s="356"/>
      <c r="CT55" s="356"/>
      <c r="CU55" s="1"/>
      <c r="CV55" s="1"/>
      <c r="CW55" s="1"/>
      <c r="CX55" s="1"/>
      <c r="CY55" s="1"/>
      <c r="CZ55" s="1"/>
      <c r="DA55" s="1"/>
      <c r="DB55" s="1"/>
      <c r="DC55" s="1"/>
      <c r="DD55" s="1"/>
      <c r="DE55" s="1"/>
      <c r="DF55" s="1"/>
      <c r="DG55" s="1"/>
      <c r="DH55" s="1"/>
      <c r="DI55" s="1"/>
      <c r="DJ55" s="1"/>
      <c r="DK55" s="1"/>
      <c r="DL55" s="1"/>
      <c r="DM55" s="1"/>
      <c r="DN55" s="1"/>
      <c r="DO55" s="1"/>
      <c r="DQ55" s="356"/>
      <c r="DR55" s="356"/>
      <c r="DS55" s="1"/>
      <c r="DT55" s="1"/>
      <c r="DU55" s="1"/>
      <c r="DV55" s="1"/>
      <c r="DW55" s="1"/>
      <c r="DX55" s="1"/>
      <c r="DY55" s="1"/>
      <c r="DZ55" s="1"/>
      <c r="EA55" s="1"/>
      <c r="EB55" s="1"/>
      <c r="EC55" s="1"/>
      <c r="ED55" s="1"/>
      <c r="EE55" s="1"/>
      <c r="EF55" s="1"/>
      <c r="EG55" s="1"/>
      <c r="EH55" s="1"/>
      <c r="EI55" s="1"/>
      <c r="EJ55" s="1"/>
      <c r="EK55" s="1"/>
      <c r="EL55" s="1"/>
      <c r="EM55" s="1"/>
      <c r="EO55" s="356"/>
      <c r="EP55" s="356"/>
      <c r="EQ55" s="1"/>
      <c r="ER55" s="1"/>
      <c r="ES55" s="1"/>
      <c r="ET55" s="1"/>
      <c r="EU55" s="1"/>
      <c r="EV55" s="1"/>
      <c r="EW55" s="1"/>
      <c r="EX55" s="1"/>
      <c r="EY55" s="1"/>
      <c r="EZ55" s="1"/>
      <c r="FA55" s="1"/>
      <c r="FB55" s="1"/>
      <c r="FC55" s="1"/>
      <c r="FD55" s="1"/>
      <c r="FE55" s="1"/>
      <c r="FF55" s="1"/>
      <c r="FG55" s="1"/>
      <c r="FH55" s="1"/>
      <c r="FI55" s="1"/>
      <c r="FJ55" s="1"/>
      <c r="FK55" s="1"/>
    </row>
    <row r="56" spans="1:167" ht="14.5">
      <c r="A56" s="356"/>
      <c r="B56" s="356"/>
      <c r="C56" s="1"/>
      <c r="D56" s="1"/>
      <c r="E56" s="1"/>
      <c r="F56" s="1"/>
      <c r="G56" s="1"/>
      <c r="H56" s="1"/>
      <c r="I56" s="1"/>
      <c r="J56" s="1"/>
      <c r="K56" s="1"/>
      <c r="L56" s="1"/>
      <c r="M56" s="1"/>
      <c r="N56" s="1"/>
      <c r="O56" s="1"/>
      <c r="P56" s="1"/>
      <c r="Q56" s="1"/>
      <c r="R56" s="1"/>
      <c r="S56" s="1"/>
      <c r="T56" s="1"/>
      <c r="U56" s="1"/>
      <c r="V56" s="1"/>
      <c r="W56" s="1"/>
      <c r="Y56" s="356"/>
      <c r="Z56" s="356"/>
      <c r="AA56" s="1"/>
      <c r="AB56" s="1"/>
      <c r="AC56" s="1"/>
      <c r="AD56" s="1"/>
      <c r="AE56" s="1"/>
      <c r="AF56" s="1"/>
      <c r="AG56" s="1"/>
      <c r="AH56" s="1"/>
      <c r="AI56" s="1"/>
      <c r="AJ56" s="1"/>
      <c r="AK56" s="1"/>
      <c r="AL56" s="1"/>
      <c r="AM56" s="1"/>
      <c r="AN56" s="1"/>
      <c r="AO56" s="1"/>
      <c r="AP56" s="1"/>
      <c r="AQ56" s="1"/>
      <c r="AR56" s="1"/>
      <c r="AS56" s="1"/>
      <c r="AT56" s="1"/>
      <c r="AU56" s="1"/>
      <c r="AW56" s="356"/>
      <c r="AX56" s="356"/>
      <c r="AY56" s="1"/>
      <c r="AZ56" s="1"/>
      <c r="BA56" s="1"/>
      <c r="BB56" s="1"/>
      <c r="BC56" s="1"/>
      <c r="BD56" s="1"/>
      <c r="BE56" s="1"/>
      <c r="BF56" s="1"/>
      <c r="BG56" s="1"/>
      <c r="BH56" s="1"/>
      <c r="BI56" s="1"/>
      <c r="BJ56" s="1"/>
      <c r="BK56" s="1"/>
      <c r="BL56" s="1"/>
      <c r="BM56" s="1"/>
      <c r="BN56" s="1"/>
      <c r="BO56" s="1"/>
      <c r="BP56" s="1"/>
      <c r="BQ56" s="1"/>
      <c r="BR56" s="1"/>
      <c r="BS56" s="1"/>
      <c r="BU56" s="356"/>
      <c r="BV56" s="356"/>
      <c r="BW56" s="1"/>
      <c r="BX56" s="1"/>
      <c r="BY56" s="1"/>
      <c r="BZ56" s="1"/>
      <c r="CA56" s="1"/>
      <c r="CB56" s="1"/>
      <c r="CC56" s="1"/>
      <c r="CD56" s="1"/>
      <c r="CE56" s="1"/>
      <c r="CF56" s="1"/>
      <c r="CG56" s="1"/>
      <c r="CH56" s="1"/>
      <c r="CI56" s="1"/>
      <c r="CJ56" s="1"/>
      <c r="CK56" s="1"/>
      <c r="CL56" s="1"/>
      <c r="CM56" s="1"/>
      <c r="CN56" s="1"/>
      <c r="CO56" s="1"/>
      <c r="CP56" s="1"/>
      <c r="CQ56" s="1"/>
      <c r="CS56" s="356"/>
      <c r="CT56" s="356"/>
      <c r="CU56" s="1"/>
      <c r="CV56" s="1"/>
      <c r="CW56" s="1"/>
      <c r="CX56" s="1"/>
      <c r="CY56" s="1"/>
      <c r="CZ56" s="1"/>
      <c r="DA56" s="1"/>
      <c r="DB56" s="1"/>
      <c r="DC56" s="1"/>
      <c r="DD56" s="1"/>
      <c r="DE56" s="1"/>
      <c r="DF56" s="1"/>
      <c r="DG56" s="1"/>
      <c r="DH56" s="1"/>
      <c r="DI56" s="1"/>
      <c r="DJ56" s="1"/>
      <c r="DK56" s="1"/>
      <c r="DL56" s="1"/>
      <c r="DM56" s="1"/>
      <c r="DN56" s="1"/>
      <c r="DO56" s="1"/>
      <c r="DQ56" s="356"/>
      <c r="DR56" s="356"/>
      <c r="DS56" s="1"/>
      <c r="DT56" s="1"/>
      <c r="DU56" s="1"/>
      <c r="DV56" s="1"/>
      <c r="DW56" s="1"/>
      <c r="DX56" s="1"/>
      <c r="DY56" s="1"/>
      <c r="DZ56" s="1"/>
      <c r="EA56" s="1"/>
      <c r="EB56" s="1"/>
      <c r="EC56" s="1"/>
      <c r="ED56" s="1"/>
      <c r="EE56" s="1"/>
      <c r="EF56" s="1"/>
      <c r="EG56" s="1"/>
      <c r="EH56" s="1"/>
      <c r="EI56" s="1"/>
      <c r="EJ56" s="1"/>
      <c r="EK56" s="1"/>
      <c r="EL56" s="1"/>
      <c r="EM56" s="1"/>
      <c r="EO56" s="356"/>
      <c r="EP56" s="356"/>
      <c r="EQ56" s="1"/>
      <c r="ER56" s="1"/>
      <c r="ES56" s="1"/>
      <c r="ET56" s="1"/>
      <c r="EU56" s="1"/>
      <c r="EV56" s="1"/>
      <c r="EW56" s="1"/>
      <c r="EX56" s="1"/>
      <c r="EY56" s="1"/>
      <c r="EZ56" s="1"/>
      <c r="FA56" s="1"/>
      <c r="FB56" s="1"/>
      <c r="FC56" s="1"/>
      <c r="FD56" s="1"/>
      <c r="FE56" s="1"/>
      <c r="FF56" s="1"/>
      <c r="FG56" s="1"/>
      <c r="FH56" s="1"/>
      <c r="FI56" s="1"/>
      <c r="FJ56" s="1"/>
      <c r="FK56" s="1"/>
    </row>
    <row r="57" spans="1:167" ht="14.5">
      <c r="A57" s="356"/>
      <c r="B57" s="356"/>
      <c r="C57" s="1"/>
      <c r="D57" s="1"/>
      <c r="E57" s="1"/>
      <c r="F57" s="1"/>
      <c r="G57" s="1"/>
      <c r="H57" s="1"/>
      <c r="I57" s="1"/>
      <c r="J57" s="1"/>
      <c r="K57" s="1"/>
      <c r="L57" s="1"/>
      <c r="M57" s="1"/>
      <c r="N57" s="1"/>
      <c r="O57" s="1"/>
      <c r="P57" s="1"/>
      <c r="Q57" s="1"/>
      <c r="R57" s="1"/>
      <c r="S57" s="1"/>
      <c r="T57" s="1"/>
      <c r="U57" s="1"/>
      <c r="V57" s="1"/>
      <c r="W57" s="1"/>
      <c r="Y57" s="356"/>
      <c r="Z57" s="356"/>
      <c r="AA57" s="1"/>
      <c r="AB57" s="1"/>
      <c r="AC57" s="1"/>
      <c r="AD57" s="1"/>
      <c r="AE57" s="1"/>
      <c r="AF57" s="1"/>
      <c r="AG57" s="1"/>
      <c r="AH57" s="1"/>
      <c r="AI57" s="1"/>
      <c r="AJ57" s="1"/>
      <c r="AK57" s="1"/>
      <c r="AL57" s="1"/>
      <c r="AM57" s="1"/>
      <c r="AN57" s="1"/>
      <c r="AO57" s="1"/>
      <c r="AP57" s="1"/>
      <c r="AQ57" s="1"/>
      <c r="AR57" s="1"/>
      <c r="AS57" s="1"/>
      <c r="AT57" s="1"/>
      <c r="AU57" s="1"/>
      <c r="AW57" s="356"/>
      <c r="AX57" s="356"/>
      <c r="AY57" s="1"/>
      <c r="AZ57" s="1"/>
      <c r="BA57" s="1"/>
      <c r="BB57" s="1"/>
      <c r="BC57" s="1"/>
      <c r="BD57" s="1"/>
      <c r="BE57" s="1"/>
      <c r="BF57" s="1"/>
      <c r="BG57" s="1"/>
      <c r="BH57" s="1"/>
      <c r="BI57" s="1"/>
      <c r="BJ57" s="1"/>
      <c r="BK57" s="1"/>
      <c r="BL57" s="1"/>
      <c r="BM57" s="1"/>
      <c r="BN57" s="1"/>
      <c r="BO57" s="1"/>
      <c r="BP57" s="1"/>
      <c r="BQ57" s="1"/>
      <c r="BR57" s="1"/>
      <c r="BS57" s="1"/>
      <c r="BU57" s="356"/>
      <c r="BV57" s="356"/>
      <c r="BW57" s="1"/>
      <c r="BX57" s="1"/>
      <c r="BY57" s="1"/>
      <c r="BZ57" s="1"/>
      <c r="CA57" s="1"/>
      <c r="CB57" s="1"/>
      <c r="CC57" s="1"/>
      <c r="CD57" s="1"/>
      <c r="CE57" s="1"/>
      <c r="CF57" s="1"/>
      <c r="CG57" s="1"/>
      <c r="CH57" s="1"/>
      <c r="CI57" s="1"/>
      <c r="CJ57" s="1"/>
      <c r="CK57" s="1"/>
      <c r="CL57" s="1"/>
      <c r="CM57" s="1"/>
      <c r="CN57" s="1"/>
      <c r="CO57" s="1"/>
      <c r="CP57" s="1"/>
      <c r="CQ57" s="1"/>
      <c r="CS57" s="356"/>
      <c r="CT57" s="356"/>
      <c r="CU57" s="1"/>
      <c r="CV57" s="1"/>
      <c r="CW57" s="1"/>
      <c r="CX57" s="1"/>
      <c r="CY57" s="1"/>
      <c r="CZ57" s="1"/>
      <c r="DA57" s="1"/>
      <c r="DB57" s="1"/>
      <c r="DC57" s="1"/>
      <c r="DD57" s="1"/>
      <c r="DE57" s="1"/>
      <c r="DF57" s="1"/>
      <c r="DG57" s="1"/>
      <c r="DH57" s="1"/>
      <c r="DI57" s="1"/>
      <c r="DJ57" s="1"/>
      <c r="DK57" s="1"/>
      <c r="DL57" s="1"/>
      <c r="DM57" s="1"/>
      <c r="DN57" s="1"/>
      <c r="DO57" s="1"/>
      <c r="DQ57" s="356"/>
      <c r="DR57" s="356"/>
      <c r="DS57" s="1"/>
      <c r="DT57" s="1"/>
      <c r="DU57" s="1"/>
      <c r="DV57" s="1"/>
      <c r="DW57" s="1"/>
      <c r="DX57" s="1"/>
      <c r="DY57" s="1"/>
      <c r="DZ57" s="1"/>
      <c r="EA57" s="1"/>
      <c r="EB57" s="1"/>
      <c r="EC57" s="1"/>
      <c r="ED57" s="1"/>
      <c r="EE57" s="1"/>
      <c r="EF57" s="1"/>
      <c r="EG57" s="1"/>
      <c r="EH57" s="1"/>
      <c r="EI57" s="1"/>
      <c r="EJ57" s="1"/>
      <c r="EK57" s="1"/>
      <c r="EL57" s="1"/>
      <c r="EM57" s="1"/>
      <c r="EO57" s="356"/>
      <c r="EP57" s="356"/>
      <c r="EQ57" s="1"/>
      <c r="ER57" s="1"/>
      <c r="ES57" s="1"/>
      <c r="ET57" s="1"/>
      <c r="EU57" s="1"/>
      <c r="EV57" s="1"/>
      <c r="EW57" s="1"/>
      <c r="EX57" s="1"/>
      <c r="EY57" s="1"/>
      <c r="EZ57" s="1"/>
      <c r="FA57" s="1"/>
      <c r="FB57" s="1"/>
      <c r="FC57" s="1"/>
      <c r="FD57" s="1"/>
      <c r="FE57" s="1"/>
      <c r="FF57" s="1"/>
      <c r="FG57" s="1"/>
      <c r="FH57" s="1"/>
      <c r="FI57" s="1"/>
      <c r="FJ57" s="1"/>
      <c r="FK57" s="1"/>
    </row>
    <row r="58" spans="1:167" ht="14.5">
      <c r="A58" s="356"/>
      <c r="B58" s="356"/>
      <c r="C58" s="1"/>
      <c r="D58" s="1"/>
      <c r="E58" s="1"/>
      <c r="F58" s="1"/>
      <c r="G58" s="1"/>
      <c r="H58" s="1"/>
      <c r="I58" s="1"/>
      <c r="J58" s="1"/>
      <c r="K58" s="1"/>
      <c r="L58" s="1"/>
      <c r="M58" s="1"/>
      <c r="N58" s="1"/>
      <c r="O58" s="1"/>
      <c r="P58" s="1"/>
      <c r="Q58" s="1"/>
      <c r="R58" s="1"/>
      <c r="S58" s="1"/>
      <c r="T58" s="1"/>
      <c r="U58" s="1"/>
      <c r="V58" s="1"/>
      <c r="W58" s="1"/>
      <c r="Y58" s="356"/>
      <c r="Z58" s="356"/>
      <c r="AA58" s="1"/>
      <c r="AB58" s="1"/>
      <c r="AC58" s="1"/>
      <c r="AD58" s="1"/>
      <c r="AE58" s="1"/>
      <c r="AF58" s="1"/>
      <c r="AG58" s="1"/>
      <c r="AH58" s="1"/>
      <c r="AI58" s="1"/>
      <c r="AJ58" s="1"/>
      <c r="AK58" s="1"/>
      <c r="AL58" s="1"/>
      <c r="AM58" s="1"/>
      <c r="AN58" s="1"/>
      <c r="AO58" s="1"/>
      <c r="AP58" s="1"/>
      <c r="AQ58" s="1"/>
      <c r="AR58" s="1"/>
      <c r="AS58" s="1"/>
      <c r="AT58" s="1"/>
      <c r="AU58" s="1"/>
      <c r="AW58" s="356"/>
      <c r="AX58" s="356"/>
      <c r="AY58" s="1"/>
      <c r="AZ58" s="1"/>
      <c r="BA58" s="1"/>
      <c r="BB58" s="1"/>
      <c r="BC58" s="1"/>
      <c r="BD58" s="1"/>
      <c r="BE58" s="1"/>
      <c r="BF58" s="1"/>
      <c r="BG58" s="1"/>
      <c r="BH58" s="1"/>
      <c r="BI58" s="1"/>
      <c r="BJ58" s="1"/>
      <c r="BK58" s="1"/>
      <c r="BL58" s="1"/>
      <c r="BM58" s="1"/>
      <c r="BN58" s="1"/>
      <c r="BO58" s="1"/>
      <c r="BP58" s="1"/>
      <c r="BQ58" s="1"/>
      <c r="BR58" s="1"/>
      <c r="BS58" s="1"/>
      <c r="BU58" s="356"/>
      <c r="BV58" s="356"/>
      <c r="BW58" s="1"/>
      <c r="BX58" s="1"/>
      <c r="BY58" s="1"/>
      <c r="BZ58" s="1"/>
      <c r="CA58" s="1"/>
      <c r="CB58" s="1"/>
      <c r="CC58" s="1"/>
      <c r="CD58" s="1"/>
      <c r="CE58" s="1"/>
      <c r="CF58" s="1"/>
      <c r="CG58" s="1"/>
      <c r="CH58" s="1"/>
      <c r="CI58" s="1"/>
      <c r="CJ58" s="1"/>
      <c r="CK58" s="1"/>
      <c r="CL58" s="1"/>
      <c r="CM58" s="1"/>
      <c r="CN58" s="1"/>
      <c r="CO58" s="1"/>
      <c r="CP58" s="1"/>
      <c r="CQ58" s="1"/>
      <c r="CS58" s="356"/>
      <c r="CT58" s="356"/>
      <c r="CU58" s="1"/>
      <c r="CV58" s="1"/>
      <c r="CW58" s="1"/>
      <c r="CX58" s="1"/>
      <c r="CY58" s="1"/>
      <c r="CZ58" s="1"/>
      <c r="DA58" s="1"/>
      <c r="DB58" s="1"/>
      <c r="DC58" s="1"/>
      <c r="DD58" s="1"/>
      <c r="DE58" s="1"/>
      <c r="DF58" s="1"/>
      <c r="DG58" s="1"/>
      <c r="DH58" s="1"/>
      <c r="DI58" s="1"/>
      <c r="DJ58" s="1"/>
      <c r="DK58" s="1"/>
      <c r="DL58" s="1"/>
      <c r="DM58" s="1"/>
      <c r="DN58" s="1"/>
      <c r="DO58" s="1"/>
      <c r="DQ58" s="356"/>
      <c r="DR58" s="356"/>
      <c r="DS58" s="1"/>
      <c r="DT58" s="1"/>
      <c r="DU58" s="1"/>
      <c r="DV58" s="1"/>
      <c r="DW58" s="1"/>
      <c r="DX58" s="1"/>
      <c r="DY58" s="1"/>
      <c r="DZ58" s="1"/>
      <c r="EA58" s="1"/>
      <c r="EB58" s="1"/>
      <c r="EC58" s="1"/>
      <c r="ED58" s="1"/>
      <c r="EE58" s="1"/>
      <c r="EF58" s="1"/>
      <c r="EG58" s="1"/>
      <c r="EH58" s="1"/>
      <c r="EI58" s="1"/>
      <c r="EJ58" s="1"/>
      <c r="EK58" s="1"/>
      <c r="EL58" s="1"/>
      <c r="EM58" s="1"/>
      <c r="EO58" s="356"/>
      <c r="EP58" s="356"/>
      <c r="EQ58" s="1"/>
      <c r="ER58" s="1"/>
      <c r="ES58" s="1"/>
      <c r="ET58" s="1"/>
      <c r="EU58" s="1"/>
      <c r="EV58" s="1"/>
      <c r="EW58" s="1"/>
      <c r="EX58" s="1"/>
      <c r="EY58" s="1"/>
      <c r="EZ58" s="1"/>
      <c r="FA58" s="1"/>
      <c r="FB58" s="1"/>
      <c r="FC58" s="1"/>
      <c r="FD58" s="1"/>
      <c r="FE58" s="1"/>
      <c r="FF58" s="1"/>
      <c r="FG58" s="1"/>
      <c r="FH58" s="1"/>
      <c r="FI58" s="1"/>
      <c r="FJ58" s="1"/>
      <c r="FK58" s="1"/>
    </row>
    <row r="59" spans="1:167" ht="14.5">
      <c r="A59" s="356"/>
      <c r="B59" s="356"/>
      <c r="C59" s="1"/>
      <c r="D59" s="1"/>
      <c r="E59" s="1"/>
      <c r="F59" s="1"/>
      <c r="G59" s="1"/>
      <c r="H59" s="1"/>
      <c r="I59" s="1"/>
      <c r="J59" s="1"/>
      <c r="K59" s="1"/>
      <c r="L59" s="1"/>
      <c r="M59" s="1"/>
      <c r="N59" s="1"/>
      <c r="O59" s="1"/>
      <c r="P59" s="1"/>
      <c r="Q59" s="1"/>
      <c r="R59" s="1"/>
      <c r="S59" s="1"/>
      <c r="T59" s="1"/>
      <c r="U59" s="1"/>
      <c r="V59" s="1"/>
      <c r="W59" s="1"/>
      <c r="Y59" s="356"/>
      <c r="Z59" s="356"/>
      <c r="AA59" s="1"/>
      <c r="AB59" s="1"/>
      <c r="AC59" s="1"/>
      <c r="AD59" s="1"/>
      <c r="AE59" s="1"/>
      <c r="AF59" s="1"/>
      <c r="AG59" s="1"/>
      <c r="AH59" s="1"/>
      <c r="AI59" s="1"/>
      <c r="AJ59" s="1"/>
      <c r="AK59" s="1"/>
      <c r="AL59" s="1"/>
      <c r="AM59" s="1"/>
      <c r="AN59" s="1"/>
      <c r="AO59" s="1"/>
      <c r="AP59" s="1"/>
      <c r="AQ59" s="1"/>
      <c r="AR59" s="1"/>
      <c r="AS59" s="1"/>
      <c r="AT59" s="1"/>
      <c r="AU59" s="1"/>
      <c r="AW59" s="356"/>
      <c r="AX59" s="356"/>
      <c r="AY59" s="1"/>
      <c r="AZ59" s="1"/>
      <c r="BA59" s="1"/>
      <c r="BB59" s="1"/>
      <c r="BC59" s="1"/>
      <c r="BD59" s="1"/>
      <c r="BE59" s="1"/>
      <c r="BF59" s="1"/>
      <c r="BG59" s="1"/>
      <c r="BH59" s="1"/>
      <c r="BI59" s="1"/>
      <c r="BJ59" s="1"/>
      <c r="BK59" s="1"/>
      <c r="BL59" s="1"/>
      <c r="BM59" s="1"/>
      <c r="BN59" s="1"/>
      <c r="BO59" s="1"/>
      <c r="BP59" s="1"/>
      <c r="BQ59" s="1"/>
      <c r="BR59" s="1"/>
      <c r="BS59" s="1"/>
      <c r="BU59" s="356"/>
      <c r="BV59" s="356"/>
      <c r="BW59" s="1"/>
      <c r="BX59" s="1"/>
      <c r="BY59" s="1"/>
      <c r="BZ59" s="1"/>
      <c r="CA59" s="1"/>
      <c r="CB59" s="1"/>
      <c r="CC59" s="1"/>
      <c r="CD59" s="1"/>
      <c r="CE59" s="1"/>
      <c r="CF59" s="1"/>
      <c r="CG59" s="1"/>
      <c r="CH59" s="1"/>
      <c r="CI59" s="1"/>
      <c r="CJ59" s="1"/>
      <c r="CK59" s="1"/>
      <c r="CL59" s="1"/>
      <c r="CM59" s="1"/>
      <c r="CN59" s="1"/>
      <c r="CO59" s="1"/>
      <c r="CP59" s="1"/>
      <c r="CQ59" s="1"/>
      <c r="CS59" s="356"/>
      <c r="CT59" s="356"/>
      <c r="CU59" s="1"/>
      <c r="CV59" s="1"/>
      <c r="CW59" s="1"/>
      <c r="CX59" s="1"/>
      <c r="CY59" s="1"/>
      <c r="CZ59" s="1"/>
      <c r="DA59" s="1"/>
      <c r="DB59" s="1"/>
      <c r="DC59" s="1"/>
      <c r="DD59" s="1"/>
      <c r="DE59" s="1"/>
      <c r="DF59" s="1"/>
      <c r="DG59" s="1"/>
      <c r="DH59" s="1"/>
      <c r="DI59" s="1"/>
      <c r="DJ59" s="1"/>
      <c r="DK59" s="1"/>
      <c r="DL59" s="1"/>
      <c r="DM59" s="1"/>
      <c r="DN59" s="1"/>
      <c r="DO59" s="1"/>
      <c r="DQ59" s="356"/>
      <c r="DR59" s="356"/>
      <c r="DS59" s="1"/>
      <c r="DT59" s="1"/>
      <c r="DU59" s="1"/>
      <c r="DV59" s="1"/>
      <c r="DW59" s="1"/>
      <c r="DX59" s="1"/>
      <c r="DY59" s="1"/>
      <c r="DZ59" s="1"/>
      <c r="EA59" s="1"/>
      <c r="EB59" s="1"/>
      <c r="EC59" s="1"/>
      <c r="ED59" s="1"/>
      <c r="EE59" s="1"/>
      <c r="EF59" s="1"/>
      <c r="EG59" s="1"/>
      <c r="EH59" s="1"/>
      <c r="EI59" s="1"/>
      <c r="EJ59" s="1"/>
      <c r="EK59" s="1"/>
      <c r="EL59" s="1"/>
      <c r="EM59" s="1"/>
      <c r="EO59" s="356"/>
      <c r="EP59" s="356"/>
      <c r="EQ59" s="1"/>
      <c r="ER59" s="1"/>
      <c r="ES59" s="1"/>
      <c r="ET59" s="1"/>
      <c r="EU59" s="1"/>
      <c r="EV59" s="1"/>
      <c r="EW59" s="1"/>
      <c r="EX59" s="1"/>
      <c r="EY59" s="1"/>
      <c r="EZ59" s="1"/>
      <c r="FA59" s="1"/>
      <c r="FB59" s="1"/>
      <c r="FC59" s="1"/>
      <c r="FD59" s="1"/>
      <c r="FE59" s="1"/>
      <c r="FF59" s="1"/>
      <c r="FG59" s="1"/>
      <c r="FH59" s="1"/>
      <c r="FI59" s="1"/>
      <c r="FJ59" s="1"/>
      <c r="FK59" s="1"/>
    </row>
    <row r="60" spans="1:167" ht="14.5">
      <c r="A60" s="356"/>
      <c r="B60" s="356"/>
      <c r="C60" s="1"/>
      <c r="D60" s="1"/>
      <c r="E60" s="1"/>
      <c r="F60" s="1"/>
      <c r="G60" s="1"/>
      <c r="H60" s="1"/>
      <c r="I60" s="1"/>
      <c r="J60" s="1"/>
      <c r="K60" s="1"/>
      <c r="L60" s="1"/>
      <c r="M60" s="1"/>
      <c r="N60" s="1"/>
      <c r="O60" s="1"/>
      <c r="P60" s="1"/>
      <c r="Q60" s="1"/>
      <c r="R60" s="1"/>
      <c r="S60" s="1"/>
      <c r="T60" s="1"/>
      <c r="U60" s="1"/>
      <c r="V60" s="1"/>
      <c r="W60" s="1"/>
      <c r="Y60" s="356"/>
      <c r="Z60" s="356"/>
      <c r="AA60" s="1"/>
      <c r="AB60" s="1"/>
      <c r="AC60" s="1"/>
      <c r="AD60" s="1"/>
      <c r="AE60" s="1"/>
      <c r="AF60" s="1"/>
      <c r="AG60" s="1"/>
      <c r="AH60" s="1"/>
      <c r="AI60" s="1"/>
      <c r="AJ60" s="1"/>
      <c r="AK60" s="1"/>
      <c r="AL60" s="1"/>
      <c r="AM60" s="1"/>
      <c r="AN60" s="1"/>
      <c r="AO60" s="1"/>
      <c r="AP60" s="1"/>
      <c r="AQ60" s="1"/>
      <c r="AR60" s="1"/>
      <c r="AS60" s="1"/>
      <c r="AT60" s="1"/>
      <c r="AU60" s="1"/>
      <c r="AW60" s="356"/>
      <c r="AX60" s="356"/>
      <c r="AY60" s="1"/>
      <c r="AZ60" s="1"/>
      <c r="BA60" s="1"/>
      <c r="BB60" s="1"/>
      <c r="BC60" s="1"/>
      <c r="BD60" s="1"/>
      <c r="BE60" s="1"/>
      <c r="BF60" s="1"/>
      <c r="BG60" s="1"/>
      <c r="BH60" s="1"/>
      <c r="BI60" s="1"/>
      <c r="BJ60" s="1"/>
      <c r="BK60" s="1"/>
      <c r="BL60" s="1"/>
      <c r="BM60" s="1"/>
      <c r="BN60" s="1"/>
      <c r="BO60" s="1"/>
      <c r="BP60" s="1"/>
      <c r="BQ60" s="1"/>
      <c r="BR60" s="1"/>
      <c r="BS60" s="1"/>
      <c r="BU60" s="356"/>
      <c r="BV60" s="356"/>
      <c r="BW60" s="1"/>
      <c r="BX60" s="1"/>
      <c r="BY60" s="1"/>
      <c r="BZ60" s="1"/>
      <c r="CA60" s="1"/>
      <c r="CB60" s="1"/>
      <c r="CC60" s="1"/>
      <c r="CD60" s="1"/>
      <c r="CE60" s="1"/>
      <c r="CF60" s="1"/>
      <c r="CG60" s="1"/>
      <c r="CH60" s="1"/>
      <c r="CI60" s="1"/>
      <c r="CJ60" s="1"/>
      <c r="CK60" s="1"/>
      <c r="CL60" s="1"/>
      <c r="CM60" s="1"/>
      <c r="CN60" s="1"/>
      <c r="CO60" s="1"/>
      <c r="CP60" s="1"/>
      <c r="CQ60" s="1"/>
      <c r="CS60" s="356"/>
      <c r="CT60" s="356"/>
      <c r="CU60" s="1"/>
      <c r="CV60" s="1"/>
      <c r="CW60" s="1"/>
      <c r="CX60" s="1"/>
      <c r="CY60" s="1"/>
      <c r="CZ60" s="1"/>
      <c r="DA60" s="1"/>
      <c r="DB60" s="1"/>
      <c r="DC60" s="1"/>
      <c r="DD60" s="1"/>
      <c r="DE60" s="1"/>
      <c r="DF60" s="1"/>
      <c r="DG60" s="1"/>
      <c r="DH60" s="1"/>
      <c r="DI60" s="1"/>
      <c r="DJ60" s="1"/>
      <c r="DK60" s="1"/>
      <c r="DL60" s="1"/>
      <c r="DM60" s="1"/>
      <c r="DN60" s="1"/>
      <c r="DO60" s="1"/>
      <c r="DQ60" s="356"/>
      <c r="DR60" s="356"/>
      <c r="DS60" s="1"/>
      <c r="DT60" s="1"/>
      <c r="DU60" s="1"/>
      <c r="DV60" s="1"/>
      <c r="DW60" s="1"/>
      <c r="DX60" s="1"/>
      <c r="DY60" s="1"/>
      <c r="DZ60" s="1"/>
      <c r="EA60" s="1"/>
      <c r="EB60" s="1"/>
      <c r="EC60" s="1"/>
      <c r="ED60" s="1"/>
      <c r="EE60" s="1"/>
      <c r="EF60" s="1"/>
      <c r="EG60" s="1"/>
      <c r="EH60" s="1"/>
      <c r="EI60" s="1"/>
      <c r="EJ60" s="1"/>
      <c r="EK60" s="1"/>
      <c r="EL60" s="1"/>
      <c r="EM60" s="1"/>
      <c r="EO60" s="356"/>
      <c r="EP60" s="356"/>
      <c r="EQ60" s="1"/>
      <c r="ER60" s="1"/>
      <c r="ES60" s="1"/>
      <c r="ET60" s="1"/>
      <c r="EU60" s="1"/>
      <c r="EV60" s="1"/>
      <c r="EW60" s="1"/>
      <c r="EX60" s="1"/>
      <c r="EY60" s="1"/>
      <c r="EZ60" s="1"/>
      <c r="FA60" s="1"/>
      <c r="FB60" s="1"/>
      <c r="FC60" s="1"/>
      <c r="FD60" s="1"/>
      <c r="FE60" s="1"/>
      <c r="FF60" s="1"/>
      <c r="FG60" s="1"/>
      <c r="FH60" s="1"/>
      <c r="FI60" s="1"/>
      <c r="FJ60" s="1"/>
      <c r="FK60" s="1"/>
    </row>
    <row r="61" spans="1:167" ht="14.5">
      <c r="A61" s="356"/>
      <c r="B61" s="356"/>
      <c r="C61" s="1"/>
      <c r="D61" s="1"/>
      <c r="E61" s="1"/>
      <c r="F61" s="1"/>
      <c r="G61" s="1"/>
      <c r="H61" s="1"/>
      <c r="I61" s="1"/>
      <c r="J61" s="1"/>
      <c r="K61" s="1"/>
      <c r="L61" s="1"/>
      <c r="M61" s="1"/>
      <c r="N61" s="1"/>
      <c r="O61" s="1"/>
      <c r="P61" s="1"/>
      <c r="Q61" s="1"/>
      <c r="R61" s="1"/>
      <c r="S61" s="1"/>
      <c r="T61" s="1"/>
      <c r="U61" s="1"/>
      <c r="V61" s="1"/>
      <c r="W61" s="1"/>
      <c r="Y61" s="356"/>
      <c r="Z61" s="356"/>
      <c r="AA61" s="1"/>
      <c r="AB61" s="1"/>
      <c r="AC61" s="1"/>
      <c r="AD61" s="1"/>
      <c r="AE61" s="1"/>
      <c r="AF61" s="1"/>
      <c r="AG61" s="1"/>
      <c r="AH61" s="1"/>
      <c r="AI61" s="1"/>
      <c r="AJ61" s="1"/>
      <c r="AK61" s="1"/>
      <c r="AL61" s="1"/>
      <c r="AM61" s="1"/>
      <c r="AN61" s="1"/>
      <c r="AO61" s="1"/>
      <c r="AP61" s="1"/>
      <c r="AQ61" s="1"/>
      <c r="AR61" s="1"/>
      <c r="AS61" s="1"/>
      <c r="AT61" s="1"/>
      <c r="AU61" s="1"/>
      <c r="AW61" s="356"/>
      <c r="AX61" s="356"/>
      <c r="AY61" s="1"/>
      <c r="AZ61" s="1"/>
      <c r="BA61" s="1"/>
      <c r="BB61" s="1"/>
      <c r="BC61" s="1"/>
      <c r="BD61" s="1"/>
      <c r="BE61" s="1"/>
      <c r="BF61" s="1"/>
      <c r="BG61" s="1"/>
      <c r="BH61" s="1"/>
      <c r="BI61" s="1"/>
      <c r="BJ61" s="1"/>
      <c r="BK61" s="1"/>
      <c r="BL61" s="1"/>
      <c r="BM61" s="1"/>
      <c r="BN61" s="1"/>
      <c r="BO61" s="1"/>
      <c r="BP61" s="1"/>
      <c r="BQ61" s="1"/>
      <c r="BR61" s="1"/>
      <c r="BS61" s="1"/>
      <c r="BU61" s="356"/>
      <c r="BV61" s="356"/>
      <c r="BW61" s="1"/>
      <c r="BX61" s="1"/>
      <c r="BY61" s="1"/>
      <c r="BZ61" s="1"/>
      <c r="CA61" s="1"/>
      <c r="CB61" s="1"/>
      <c r="CC61" s="1"/>
      <c r="CD61" s="1"/>
      <c r="CE61" s="1"/>
      <c r="CF61" s="1"/>
      <c r="CG61" s="1"/>
      <c r="CH61" s="1"/>
      <c r="CI61" s="1"/>
      <c r="CJ61" s="1"/>
      <c r="CK61" s="1"/>
      <c r="CL61" s="1"/>
      <c r="CM61" s="1"/>
      <c r="CN61" s="1"/>
      <c r="CO61" s="1"/>
      <c r="CP61" s="1"/>
      <c r="CQ61" s="1"/>
      <c r="CS61" s="356"/>
      <c r="CT61" s="356"/>
      <c r="CU61" s="1"/>
      <c r="CV61" s="1"/>
      <c r="CW61" s="1"/>
      <c r="CX61" s="1"/>
      <c r="CY61" s="1"/>
      <c r="CZ61" s="1"/>
      <c r="DA61" s="1"/>
      <c r="DB61" s="1"/>
      <c r="DC61" s="1"/>
      <c r="DD61" s="1"/>
      <c r="DE61" s="1"/>
      <c r="DF61" s="1"/>
      <c r="DG61" s="1"/>
      <c r="DH61" s="1"/>
      <c r="DI61" s="1"/>
      <c r="DJ61" s="1"/>
      <c r="DK61" s="1"/>
      <c r="DL61" s="1"/>
      <c r="DM61" s="1"/>
      <c r="DN61" s="1"/>
      <c r="DO61" s="1"/>
      <c r="DQ61" s="356"/>
      <c r="DR61" s="356"/>
      <c r="DS61" s="1"/>
      <c r="DT61" s="1"/>
      <c r="DU61" s="1"/>
      <c r="DV61" s="1"/>
      <c r="DW61" s="1"/>
      <c r="DX61" s="1"/>
      <c r="DY61" s="1"/>
      <c r="DZ61" s="1"/>
      <c r="EA61" s="1"/>
      <c r="EB61" s="1"/>
      <c r="EC61" s="1"/>
      <c r="ED61" s="1"/>
      <c r="EE61" s="1"/>
      <c r="EF61" s="1"/>
      <c r="EG61" s="1"/>
      <c r="EH61" s="1"/>
      <c r="EI61" s="1"/>
      <c r="EJ61" s="1"/>
      <c r="EK61" s="1"/>
      <c r="EL61" s="1"/>
      <c r="EM61" s="1"/>
      <c r="EO61" s="356"/>
      <c r="EP61" s="356"/>
      <c r="EQ61" s="1"/>
      <c r="ER61" s="1"/>
      <c r="ES61" s="1"/>
      <c r="ET61" s="1"/>
      <c r="EU61" s="1"/>
      <c r="EV61" s="1"/>
      <c r="EW61" s="1"/>
      <c r="EX61" s="1"/>
      <c r="EY61" s="1"/>
      <c r="EZ61" s="1"/>
      <c r="FA61" s="1"/>
      <c r="FB61" s="1"/>
      <c r="FC61" s="1"/>
      <c r="FD61" s="1"/>
      <c r="FE61" s="1"/>
      <c r="FF61" s="1"/>
      <c r="FG61" s="1"/>
      <c r="FH61" s="1"/>
      <c r="FI61" s="1"/>
      <c r="FJ61" s="1"/>
      <c r="FK61" s="1"/>
    </row>
    <row r="62" spans="1:167" ht="14.5">
      <c r="A62" s="356"/>
      <c r="B62" s="356"/>
      <c r="C62" s="1"/>
      <c r="D62" s="1"/>
      <c r="E62" s="1"/>
      <c r="F62" s="1"/>
      <c r="G62" s="1"/>
      <c r="H62" s="1"/>
      <c r="I62" s="1"/>
      <c r="J62" s="1"/>
      <c r="K62" s="1"/>
      <c r="L62" s="1"/>
      <c r="M62" s="1"/>
      <c r="N62" s="1"/>
      <c r="O62" s="1"/>
      <c r="P62" s="1"/>
      <c r="Q62" s="1"/>
      <c r="R62" s="1"/>
      <c r="S62" s="1"/>
      <c r="T62" s="1"/>
      <c r="U62" s="1"/>
      <c r="V62" s="1"/>
      <c r="W62" s="1"/>
      <c r="Y62" s="356"/>
      <c r="Z62" s="356"/>
      <c r="AA62" s="1"/>
      <c r="AB62" s="1"/>
      <c r="AC62" s="1"/>
      <c r="AD62" s="1"/>
      <c r="AE62" s="1"/>
      <c r="AF62" s="1"/>
      <c r="AG62" s="1"/>
      <c r="AH62" s="1"/>
      <c r="AI62" s="1"/>
      <c r="AJ62" s="1"/>
      <c r="AK62" s="1"/>
      <c r="AL62" s="1"/>
      <c r="AM62" s="1"/>
      <c r="AN62" s="1"/>
      <c r="AO62" s="1"/>
      <c r="AP62" s="1"/>
      <c r="AQ62" s="1"/>
      <c r="AR62" s="1"/>
      <c r="AS62" s="1"/>
      <c r="AT62" s="1"/>
      <c r="AU62" s="1"/>
      <c r="AW62" s="356"/>
      <c r="AX62" s="356"/>
      <c r="AY62" s="1"/>
      <c r="AZ62" s="1"/>
      <c r="BA62" s="1"/>
      <c r="BB62" s="1"/>
      <c r="BC62" s="1"/>
      <c r="BD62" s="1"/>
      <c r="BE62" s="1"/>
      <c r="BF62" s="1"/>
      <c r="BG62" s="1"/>
      <c r="BH62" s="1"/>
      <c r="BI62" s="1"/>
      <c r="BJ62" s="1"/>
      <c r="BK62" s="1"/>
      <c r="BL62" s="1"/>
      <c r="BM62" s="1"/>
      <c r="BN62" s="1"/>
      <c r="BO62" s="1"/>
      <c r="BP62" s="1"/>
      <c r="BQ62" s="1"/>
      <c r="BR62" s="1"/>
      <c r="BS62" s="1"/>
      <c r="BU62" s="356"/>
      <c r="BV62" s="356"/>
      <c r="BW62" s="1"/>
      <c r="BX62" s="1"/>
      <c r="BY62" s="1"/>
      <c r="BZ62" s="1"/>
      <c r="CA62" s="1"/>
      <c r="CB62" s="1"/>
      <c r="CC62" s="1"/>
      <c r="CD62" s="1"/>
      <c r="CE62" s="1"/>
      <c r="CF62" s="1"/>
      <c r="CG62" s="1"/>
      <c r="CH62" s="1"/>
      <c r="CI62" s="1"/>
      <c r="CJ62" s="1"/>
      <c r="CK62" s="1"/>
      <c r="CL62" s="1"/>
      <c r="CM62" s="1"/>
      <c r="CN62" s="1"/>
      <c r="CO62" s="1"/>
      <c r="CP62" s="1"/>
      <c r="CQ62" s="1"/>
      <c r="CS62" s="356"/>
      <c r="CT62" s="356"/>
      <c r="CU62" s="1"/>
      <c r="CV62" s="1"/>
      <c r="CW62" s="1"/>
      <c r="CX62" s="1"/>
      <c r="CY62" s="1"/>
      <c r="CZ62" s="1"/>
      <c r="DA62" s="1"/>
      <c r="DB62" s="1"/>
      <c r="DC62" s="1"/>
      <c r="DD62" s="1"/>
      <c r="DE62" s="1"/>
      <c r="DF62" s="1"/>
      <c r="DG62" s="1"/>
      <c r="DH62" s="1"/>
      <c r="DI62" s="1"/>
      <c r="DJ62" s="1"/>
      <c r="DK62" s="1"/>
      <c r="DL62" s="1"/>
      <c r="DM62" s="1"/>
      <c r="DN62" s="1"/>
      <c r="DO62" s="1"/>
      <c r="DQ62" s="356"/>
      <c r="DR62" s="356"/>
      <c r="DS62" s="1"/>
      <c r="DT62" s="1"/>
      <c r="DU62" s="1"/>
      <c r="DV62" s="1"/>
      <c r="DW62" s="1"/>
      <c r="DX62" s="1"/>
      <c r="DY62" s="1"/>
      <c r="DZ62" s="1"/>
      <c r="EA62" s="1"/>
      <c r="EB62" s="1"/>
      <c r="EC62" s="1"/>
      <c r="ED62" s="1"/>
      <c r="EE62" s="1"/>
      <c r="EF62" s="1"/>
      <c r="EG62" s="1"/>
      <c r="EH62" s="1"/>
      <c r="EI62" s="1"/>
      <c r="EJ62" s="1"/>
      <c r="EK62" s="1"/>
      <c r="EL62" s="1"/>
      <c r="EM62" s="1"/>
      <c r="EO62" s="356"/>
      <c r="EP62" s="356"/>
      <c r="EQ62" s="1"/>
      <c r="ER62" s="1"/>
      <c r="ES62" s="1"/>
      <c r="ET62" s="1"/>
      <c r="EU62" s="1"/>
      <c r="EV62" s="1"/>
      <c r="EW62" s="1"/>
      <c r="EX62" s="1"/>
      <c r="EY62" s="1"/>
      <c r="EZ62" s="1"/>
      <c r="FA62" s="1"/>
      <c r="FB62" s="1"/>
      <c r="FC62" s="1"/>
      <c r="FD62" s="1"/>
      <c r="FE62" s="1"/>
      <c r="FF62" s="1"/>
      <c r="FG62" s="1"/>
      <c r="FH62" s="1"/>
      <c r="FI62" s="1"/>
      <c r="FJ62" s="1"/>
      <c r="FK62" s="1"/>
    </row>
    <row r="63" spans="1:167" ht="14.5">
      <c r="A63" s="356"/>
      <c r="B63" s="356"/>
      <c r="C63" s="1"/>
      <c r="D63" s="1"/>
      <c r="E63" s="1"/>
      <c r="F63" s="1"/>
      <c r="G63" s="1"/>
      <c r="H63" s="1"/>
      <c r="I63" s="1"/>
      <c r="J63" s="1"/>
      <c r="K63" s="1"/>
      <c r="L63" s="1"/>
      <c r="M63" s="1"/>
      <c r="N63" s="1"/>
      <c r="O63" s="1"/>
      <c r="P63" s="1"/>
      <c r="Q63" s="1"/>
      <c r="R63" s="1"/>
      <c r="S63" s="1"/>
      <c r="T63" s="1"/>
      <c r="U63" s="1"/>
      <c r="V63" s="1"/>
      <c r="W63" s="1"/>
      <c r="Y63" s="356"/>
      <c r="Z63" s="356"/>
      <c r="AA63" s="1"/>
      <c r="AB63" s="1"/>
      <c r="AC63" s="1"/>
      <c r="AD63" s="1"/>
      <c r="AE63" s="1"/>
      <c r="AF63" s="1"/>
      <c r="AG63" s="1"/>
      <c r="AH63" s="1"/>
      <c r="AI63" s="1"/>
      <c r="AJ63" s="1"/>
      <c r="AK63" s="1"/>
      <c r="AL63" s="1"/>
      <c r="AM63" s="1"/>
      <c r="AN63" s="1"/>
      <c r="AO63" s="1"/>
      <c r="AP63" s="1"/>
      <c r="AQ63" s="1"/>
      <c r="AR63" s="1"/>
      <c r="AS63" s="1"/>
      <c r="AT63" s="1"/>
      <c r="AU63" s="1"/>
      <c r="AW63" s="356"/>
      <c r="AX63" s="356"/>
      <c r="AY63" s="1"/>
      <c r="AZ63" s="1"/>
      <c r="BA63" s="1"/>
      <c r="BB63" s="1"/>
      <c r="BC63" s="1"/>
      <c r="BD63" s="1"/>
      <c r="BE63" s="1"/>
      <c r="BF63" s="1"/>
      <c r="BG63" s="1"/>
      <c r="BH63" s="1"/>
      <c r="BI63" s="1"/>
      <c r="BJ63" s="1"/>
      <c r="BK63" s="1"/>
      <c r="BL63" s="1"/>
      <c r="BM63" s="1"/>
      <c r="BN63" s="1"/>
      <c r="BO63" s="1"/>
      <c r="BP63" s="1"/>
      <c r="BQ63" s="1"/>
      <c r="BR63" s="1"/>
      <c r="BS63" s="1"/>
      <c r="BU63" s="356"/>
      <c r="BV63" s="356"/>
      <c r="BW63" s="1"/>
      <c r="BX63" s="1"/>
      <c r="BY63" s="1"/>
      <c r="BZ63" s="1"/>
      <c r="CA63" s="1"/>
      <c r="CB63" s="1"/>
      <c r="CC63" s="1"/>
      <c r="CD63" s="1"/>
      <c r="CE63" s="1"/>
      <c r="CF63" s="1"/>
      <c r="CG63" s="1"/>
      <c r="CH63" s="1"/>
      <c r="CI63" s="1"/>
      <c r="CJ63" s="1"/>
      <c r="CK63" s="1"/>
      <c r="CL63" s="1"/>
      <c r="CM63" s="1"/>
      <c r="CN63" s="1"/>
      <c r="CO63" s="1"/>
      <c r="CP63" s="1"/>
      <c r="CQ63" s="1"/>
      <c r="CS63" s="356"/>
      <c r="CT63" s="356"/>
      <c r="CU63" s="1"/>
      <c r="CV63" s="1"/>
      <c r="CW63" s="1"/>
      <c r="CX63" s="1"/>
      <c r="CY63" s="1"/>
      <c r="CZ63" s="1"/>
      <c r="DA63" s="1"/>
      <c r="DB63" s="1"/>
      <c r="DC63" s="1"/>
      <c r="DD63" s="1"/>
      <c r="DE63" s="1"/>
      <c r="DF63" s="1"/>
      <c r="DG63" s="1"/>
      <c r="DH63" s="1"/>
      <c r="DI63" s="1"/>
      <c r="DJ63" s="1"/>
      <c r="DK63" s="1"/>
      <c r="DL63" s="1"/>
      <c r="DM63" s="1"/>
      <c r="DN63" s="1"/>
      <c r="DO63" s="1"/>
      <c r="DQ63" s="356"/>
      <c r="DR63" s="356"/>
      <c r="DS63" s="1"/>
      <c r="DT63" s="1"/>
      <c r="DU63" s="1"/>
      <c r="DV63" s="1"/>
      <c r="DW63" s="1"/>
      <c r="DX63" s="1"/>
      <c r="DY63" s="1"/>
      <c r="DZ63" s="1"/>
      <c r="EA63" s="1"/>
      <c r="EB63" s="1"/>
      <c r="EC63" s="1"/>
      <c r="ED63" s="1"/>
      <c r="EE63" s="1"/>
      <c r="EF63" s="1"/>
      <c r="EG63" s="1"/>
      <c r="EH63" s="1"/>
      <c r="EI63" s="1"/>
      <c r="EJ63" s="1"/>
      <c r="EK63" s="1"/>
      <c r="EL63" s="1"/>
      <c r="EM63" s="1"/>
      <c r="EO63" s="356"/>
      <c r="EP63" s="356"/>
      <c r="EQ63" s="1"/>
      <c r="ER63" s="1"/>
      <c r="ES63" s="1"/>
      <c r="ET63" s="1"/>
      <c r="EU63" s="1"/>
      <c r="EV63" s="1"/>
      <c r="EW63" s="1"/>
      <c r="EX63" s="1"/>
      <c r="EY63" s="1"/>
      <c r="EZ63" s="1"/>
      <c r="FA63" s="1"/>
      <c r="FB63" s="1"/>
      <c r="FC63" s="1"/>
      <c r="FD63" s="1"/>
      <c r="FE63" s="1"/>
      <c r="FF63" s="1"/>
      <c r="FG63" s="1"/>
      <c r="FH63" s="1"/>
      <c r="FI63" s="1"/>
      <c r="FJ63" s="1"/>
      <c r="FK63" s="1"/>
    </row>
    <row r="64" spans="1:167" ht="14.5">
      <c r="A64" s="356"/>
      <c r="B64" s="356"/>
      <c r="C64" s="1"/>
      <c r="D64" s="1"/>
      <c r="E64" s="1"/>
      <c r="F64" s="1"/>
      <c r="G64" s="1"/>
      <c r="H64" s="1"/>
      <c r="I64" s="1"/>
      <c r="J64" s="1"/>
      <c r="K64" s="1"/>
      <c r="L64" s="1"/>
      <c r="M64" s="1"/>
      <c r="N64" s="1"/>
      <c r="O64" s="1"/>
      <c r="P64" s="1"/>
      <c r="Q64" s="1"/>
      <c r="R64" s="1"/>
      <c r="S64" s="1"/>
      <c r="T64" s="1"/>
      <c r="U64" s="1"/>
      <c r="V64" s="1"/>
      <c r="W64" s="1"/>
      <c r="Y64" s="356"/>
      <c r="Z64" s="356"/>
      <c r="AA64" s="1"/>
      <c r="AB64" s="1"/>
      <c r="AC64" s="1"/>
      <c r="AD64" s="1"/>
      <c r="AE64" s="1"/>
      <c r="AF64" s="1"/>
      <c r="AG64" s="1"/>
      <c r="AH64" s="1"/>
      <c r="AI64" s="1"/>
      <c r="AJ64" s="1"/>
      <c r="AK64" s="1"/>
      <c r="AL64" s="1"/>
      <c r="AM64" s="1"/>
      <c r="AN64" s="1"/>
      <c r="AO64" s="1"/>
      <c r="AP64" s="1"/>
      <c r="AQ64" s="1"/>
      <c r="AR64" s="1"/>
      <c r="AS64" s="1"/>
      <c r="AT64" s="1"/>
      <c r="AU64" s="1"/>
      <c r="AW64" s="356"/>
      <c r="AX64" s="356"/>
      <c r="AY64" s="1"/>
      <c r="AZ64" s="1"/>
      <c r="BA64" s="1"/>
      <c r="BB64" s="1"/>
      <c r="BC64" s="1"/>
      <c r="BD64" s="1"/>
      <c r="BE64" s="1"/>
      <c r="BF64" s="1"/>
      <c r="BG64" s="1"/>
      <c r="BH64" s="1"/>
      <c r="BI64" s="1"/>
      <c r="BJ64" s="1"/>
      <c r="BK64" s="1"/>
      <c r="BL64" s="1"/>
      <c r="BM64" s="1"/>
      <c r="BN64" s="1"/>
      <c r="BO64" s="1"/>
      <c r="BP64" s="1"/>
      <c r="BQ64" s="1"/>
      <c r="BR64" s="1"/>
      <c r="BS64" s="1"/>
      <c r="BU64" s="356"/>
      <c r="BV64" s="356"/>
      <c r="BW64" s="1"/>
      <c r="BX64" s="1"/>
      <c r="BY64" s="1"/>
      <c r="BZ64" s="1"/>
      <c r="CA64" s="1"/>
      <c r="CB64" s="1"/>
      <c r="CC64" s="1"/>
      <c r="CD64" s="1"/>
      <c r="CE64" s="1"/>
      <c r="CF64" s="1"/>
      <c r="CG64" s="1"/>
      <c r="CH64" s="1"/>
      <c r="CI64" s="1"/>
      <c r="CJ64" s="1"/>
      <c r="CK64" s="1"/>
      <c r="CL64" s="1"/>
      <c r="CM64" s="1"/>
      <c r="CN64" s="1"/>
      <c r="CO64" s="1"/>
      <c r="CP64" s="1"/>
      <c r="CQ64" s="1"/>
      <c r="CS64" s="356"/>
      <c r="CT64" s="356"/>
      <c r="CU64" s="1"/>
      <c r="CV64" s="1"/>
      <c r="CW64" s="1"/>
      <c r="CX64" s="1"/>
      <c r="CY64" s="1"/>
      <c r="CZ64" s="1"/>
      <c r="DA64" s="1"/>
      <c r="DB64" s="1"/>
      <c r="DC64" s="1"/>
      <c r="DD64" s="1"/>
      <c r="DE64" s="1"/>
      <c r="DF64" s="1"/>
      <c r="DG64" s="1"/>
      <c r="DH64" s="1"/>
      <c r="DI64" s="1"/>
      <c r="DJ64" s="1"/>
      <c r="DK64" s="1"/>
      <c r="DL64" s="1"/>
      <c r="DM64" s="1"/>
      <c r="DN64" s="1"/>
      <c r="DO64" s="1"/>
      <c r="DQ64" s="356"/>
      <c r="DR64" s="356"/>
      <c r="DS64" s="1"/>
      <c r="DT64" s="1"/>
      <c r="DU64" s="1"/>
      <c r="DV64" s="1"/>
      <c r="DW64" s="1"/>
      <c r="DX64" s="1"/>
      <c r="DY64" s="1"/>
      <c r="DZ64" s="1"/>
      <c r="EA64" s="1"/>
      <c r="EB64" s="1"/>
      <c r="EC64" s="1"/>
      <c r="ED64" s="1"/>
      <c r="EE64" s="1"/>
      <c r="EF64" s="1"/>
      <c r="EG64" s="1"/>
      <c r="EH64" s="1"/>
      <c r="EI64" s="1"/>
      <c r="EJ64" s="1"/>
      <c r="EK64" s="1"/>
      <c r="EL64" s="1"/>
      <c r="EM64" s="1"/>
      <c r="EO64" s="356"/>
      <c r="EP64" s="356"/>
      <c r="EQ64" s="1"/>
      <c r="ER64" s="1"/>
      <c r="ES64" s="1"/>
      <c r="ET64" s="1"/>
      <c r="EU64" s="1"/>
      <c r="EV64" s="1"/>
      <c r="EW64" s="1"/>
      <c r="EX64" s="1"/>
      <c r="EY64" s="1"/>
      <c r="EZ64" s="1"/>
      <c r="FA64" s="1"/>
      <c r="FB64" s="1"/>
      <c r="FC64" s="1"/>
      <c r="FD64" s="1"/>
      <c r="FE64" s="1"/>
      <c r="FF64" s="1"/>
      <c r="FG64" s="1"/>
      <c r="FH64" s="1"/>
      <c r="FI64" s="1"/>
      <c r="FJ64" s="1"/>
      <c r="FK64" s="1"/>
    </row>
    <row r="65" spans="1:167" ht="14.5">
      <c r="A65" s="356"/>
      <c r="B65" s="356"/>
      <c r="C65" s="1"/>
      <c r="D65" s="1"/>
      <c r="E65" s="1"/>
      <c r="F65" s="1"/>
      <c r="G65" s="1"/>
      <c r="H65" s="1"/>
      <c r="I65" s="1"/>
      <c r="J65" s="1"/>
      <c r="K65" s="1"/>
      <c r="L65" s="1"/>
      <c r="M65" s="1"/>
      <c r="N65" s="1"/>
      <c r="O65" s="1"/>
      <c r="P65" s="1"/>
      <c r="Q65" s="1"/>
      <c r="R65" s="1"/>
      <c r="S65" s="1"/>
      <c r="T65" s="1"/>
      <c r="U65" s="1"/>
      <c r="V65" s="1"/>
      <c r="W65" s="1"/>
      <c r="Y65" s="356"/>
      <c r="Z65" s="356"/>
      <c r="AA65" s="1"/>
      <c r="AB65" s="1"/>
      <c r="AC65" s="1"/>
      <c r="AD65" s="1"/>
      <c r="AE65" s="1"/>
      <c r="AF65" s="1"/>
      <c r="AG65" s="1"/>
      <c r="AH65" s="1"/>
      <c r="AI65" s="1"/>
      <c r="AJ65" s="1"/>
      <c r="AK65" s="1"/>
      <c r="AL65" s="1"/>
      <c r="AM65" s="1"/>
      <c r="AN65" s="1"/>
      <c r="AO65" s="1"/>
      <c r="AP65" s="1"/>
      <c r="AQ65" s="1"/>
      <c r="AR65" s="1"/>
      <c r="AS65" s="1"/>
      <c r="AT65" s="1"/>
      <c r="AU65" s="1"/>
      <c r="AW65" s="356"/>
      <c r="AX65" s="356"/>
      <c r="AY65" s="1"/>
      <c r="AZ65" s="1"/>
      <c r="BA65" s="1"/>
      <c r="BB65" s="1"/>
      <c r="BC65" s="1"/>
      <c r="BD65" s="1"/>
      <c r="BE65" s="1"/>
      <c r="BF65" s="1"/>
      <c r="BG65" s="1"/>
      <c r="BH65" s="1"/>
      <c r="BI65" s="1"/>
      <c r="BJ65" s="1"/>
      <c r="BK65" s="1"/>
      <c r="BL65" s="1"/>
      <c r="BM65" s="1"/>
      <c r="BN65" s="1"/>
      <c r="BO65" s="1"/>
      <c r="BP65" s="1"/>
      <c r="BQ65" s="1"/>
      <c r="BR65" s="1"/>
      <c r="BS65" s="1"/>
      <c r="BU65" s="356"/>
      <c r="BV65" s="356"/>
      <c r="BW65" s="1"/>
      <c r="BX65" s="1"/>
      <c r="BY65" s="1"/>
      <c r="BZ65" s="1"/>
      <c r="CA65" s="1"/>
      <c r="CB65" s="1"/>
      <c r="CC65" s="1"/>
      <c r="CD65" s="1"/>
      <c r="CE65" s="1"/>
      <c r="CF65" s="1"/>
      <c r="CG65" s="1"/>
      <c r="CH65" s="1"/>
      <c r="CI65" s="1"/>
      <c r="CJ65" s="1"/>
      <c r="CK65" s="1"/>
      <c r="CL65" s="1"/>
      <c r="CM65" s="1"/>
      <c r="CN65" s="1"/>
      <c r="CO65" s="1"/>
      <c r="CP65" s="1"/>
      <c r="CQ65" s="1"/>
      <c r="CS65" s="356"/>
      <c r="CT65" s="356"/>
      <c r="CU65" s="1"/>
      <c r="CV65" s="1"/>
      <c r="CW65" s="1"/>
      <c r="CX65" s="1"/>
      <c r="CY65" s="1"/>
      <c r="CZ65" s="1"/>
      <c r="DA65" s="1"/>
      <c r="DB65" s="1"/>
      <c r="DC65" s="1"/>
      <c r="DD65" s="1"/>
      <c r="DE65" s="1"/>
      <c r="DF65" s="1"/>
      <c r="DG65" s="1"/>
      <c r="DH65" s="1"/>
      <c r="DI65" s="1"/>
      <c r="DJ65" s="1"/>
      <c r="DK65" s="1"/>
      <c r="DL65" s="1"/>
      <c r="DM65" s="1"/>
      <c r="DN65" s="1"/>
      <c r="DO65" s="1"/>
      <c r="DQ65" s="356"/>
      <c r="DR65" s="356"/>
      <c r="DS65" s="1"/>
      <c r="DT65" s="1"/>
      <c r="DU65" s="1"/>
      <c r="DV65" s="1"/>
      <c r="DW65" s="1"/>
      <c r="DX65" s="1"/>
      <c r="DY65" s="1"/>
      <c r="DZ65" s="1"/>
      <c r="EA65" s="1"/>
      <c r="EB65" s="1"/>
      <c r="EC65" s="1"/>
      <c r="ED65" s="1"/>
      <c r="EE65" s="1"/>
      <c r="EF65" s="1"/>
      <c r="EG65" s="1"/>
      <c r="EH65" s="1"/>
      <c r="EI65" s="1"/>
      <c r="EJ65" s="1"/>
      <c r="EK65" s="1"/>
      <c r="EL65" s="1"/>
      <c r="EM65" s="1"/>
      <c r="EO65" s="356"/>
      <c r="EP65" s="356"/>
      <c r="EQ65" s="1"/>
      <c r="ER65" s="1"/>
      <c r="ES65" s="1"/>
      <c r="ET65" s="1"/>
      <c r="EU65" s="1"/>
      <c r="EV65" s="1"/>
      <c r="EW65" s="1"/>
      <c r="EX65" s="1"/>
      <c r="EY65" s="1"/>
      <c r="EZ65" s="1"/>
      <c r="FA65" s="1"/>
      <c r="FB65" s="1"/>
      <c r="FC65" s="1"/>
      <c r="FD65" s="1"/>
      <c r="FE65" s="1"/>
      <c r="FF65" s="1"/>
      <c r="FG65" s="1"/>
      <c r="FH65" s="1"/>
      <c r="FI65" s="1"/>
      <c r="FJ65" s="1"/>
      <c r="FK65" s="1"/>
    </row>
    <row r="66" spans="1:167" ht="14.5">
      <c r="A66" s="356"/>
      <c r="B66" s="356"/>
      <c r="C66" s="1"/>
      <c r="D66" s="1"/>
      <c r="E66" s="1"/>
      <c r="F66" s="1"/>
      <c r="G66" s="1"/>
      <c r="H66" s="1"/>
      <c r="I66" s="1"/>
      <c r="J66" s="1"/>
      <c r="K66" s="1"/>
      <c r="L66" s="1"/>
      <c r="M66" s="1"/>
      <c r="N66" s="1"/>
      <c r="O66" s="1"/>
      <c r="P66" s="1"/>
      <c r="Q66" s="1"/>
      <c r="R66" s="1"/>
      <c r="S66" s="1"/>
      <c r="T66" s="1"/>
      <c r="U66" s="1"/>
      <c r="V66" s="1"/>
      <c r="W66" s="1"/>
      <c r="Y66" s="356"/>
      <c r="Z66" s="356"/>
      <c r="AA66" s="1"/>
      <c r="AB66" s="1"/>
      <c r="AC66" s="1"/>
      <c r="AD66" s="1"/>
      <c r="AE66" s="1"/>
      <c r="AF66" s="1"/>
      <c r="AG66" s="1"/>
      <c r="AH66" s="1"/>
      <c r="AI66" s="1"/>
      <c r="AJ66" s="1"/>
      <c r="AK66" s="1"/>
      <c r="AL66" s="1"/>
      <c r="AM66" s="1"/>
      <c r="AN66" s="1"/>
      <c r="AO66" s="1"/>
      <c r="AP66" s="1"/>
      <c r="AQ66" s="1"/>
      <c r="AR66" s="1"/>
      <c r="AS66" s="1"/>
      <c r="AT66" s="1"/>
      <c r="AU66" s="1"/>
      <c r="AW66" s="356"/>
      <c r="AX66" s="356"/>
      <c r="AY66" s="1"/>
      <c r="AZ66" s="1"/>
      <c r="BA66" s="1"/>
      <c r="BB66" s="1"/>
      <c r="BC66" s="1"/>
      <c r="BD66" s="1"/>
      <c r="BE66" s="1"/>
      <c r="BF66" s="1"/>
      <c r="BG66" s="1"/>
      <c r="BH66" s="1"/>
      <c r="BI66" s="1"/>
      <c r="BJ66" s="1"/>
      <c r="BK66" s="1"/>
      <c r="BL66" s="1"/>
      <c r="BM66" s="1"/>
      <c r="BN66" s="1"/>
      <c r="BO66" s="1"/>
      <c r="BP66" s="1"/>
      <c r="BQ66" s="1"/>
      <c r="BR66" s="1"/>
      <c r="BS66" s="1"/>
      <c r="BU66" s="356"/>
      <c r="BV66" s="356"/>
      <c r="BW66" s="1"/>
      <c r="BX66" s="1"/>
      <c r="BY66" s="1"/>
      <c r="BZ66" s="1"/>
      <c r="CA66" s="1"/>
      <c r="CB66" s="1"/>
      <c r="CC66" s="1"/>
      <c r="CD66" s="1"/>
      <c r="CE66" s="1"/>
      <c r="CF66" s="1"/>
      <c r="CG66" s="1"/>
      <c r="CH66" s="1"/>
      <c r="CI66" s="1"/>
      <c r="CJ66" s="1"/>
      <c r="CK66" s="1"/>
      <c r="CL66" s="1"/>
      <c r="CM66" s="1"/>
      <c r="CN66" s="1"/>
      <c r="CO66" s="1"/>
      <c r="CP66" s="1"/>
      <c r="CQ66" s="1"/>
      <c r="CS66" s="356"/>
      <c r="CT66" s="356"/>
      <c r="CU66" s="1"/>
      <c r="CV66" s="1"/>
      <c r="CW66" s="1"/>
      <c r="CX66" s="1"/>
      <c r="CY66" s="1"/>
      <c r="CZ66" s="1"/>
      <c r="DA66" s="1"/>
      <c r="DB66" s="1"/>
      <c r="DC66" s="1"/>
      <c r="DD66" s="1"/>
      <c r="DE66" s="1"/>
      <c r="DF66" s="1"/>
      <c r="DG66" s="1"/>
      <c r="DH66" s="1"/>
      <c r="DI66" s="1"/>
      <c r="DJ66" s="1"/>
      <c r="DK66" s="1"/>
      <c r="DL66" s="1"/>
      <c r="DM66" s="1"/>
      <c r="DN66" s="1"/>
      <c r="DO66" s="1"/>
      <c r="DQ66" s="356"/>
      <c r="DR66" s="356"/>
      <c r="DS66" s="1"/>
      <c r="DT66" s="1"/>
      <c r="DU66" s="1"/>
      <c r="DV66" s="1"/>
      <c r="DW66" s="1"/>
      <c r="DX66" s="1"/>
      <c r="DY66" s="1"/>
      <c r="DZ66" s="1"/>
      <c r="EA66" s="1"/>
      <c r="EB66" s="1"/>
      <c r="EC66" s="1"/>
      <c r="ED66" s="1"/>
      <c r="EE66" s="1"/>
      <c r="EF66" s="1"/>
      <c r="EG66" s="1"/>
      <c r="EH66" s="1"/>
      <c r="EI66" s="1"/>
      <c r="EJ66" s="1"/>
      <c r="EK66" s="1"/>
      <c r="EL66" s="1"/>
      <c r="EM66" s="1"/>
      <c r="EO66" s="356"/>
      <c r="EP66" s="356"/>
      <c r="EQ66" s="1"/>
      <c r="ER66" s="1"/>
      <c r="ES66" s="1"/>
      <c r="ET66" s="1"/>
      <c r="EU66" s="1"/>
      <c r="EV66" s="1"/>
      <c r="EW66" s="1"/>
      <c r="EX66" s="1"/>
      <c r="EY66" s="1"/>
      <c r="EZ66" s="1"/>
      <c r="FA66" s="1"/>
      <c r="FB66" s="1"/>
      <c r="FC66" s="1"/>
      <c r="FD66" s="1"/>
      <c r="FE66" s="1"/>
      <c r="FF66" s="1"/>
      <c r="FG66" s="1"/>
      <c r="FH66" s="1"/>
      <c r="FI66" s="1"/>
      <c r="FJ66" s="1"/>
      <c r="FK66" s="1"/>
    </row>
    <row r="67" spans="1:167" ht="14.5">
      <c r="A67" s="356"/>
      <c r="B67" s="356"/>
      <c r="C67" s="1"/>
      <c r="D67" s="1"/>
      <c r="E67" s="1"/>
      <c r="F67" s="1"/>
      <c r="G67" s="1"/>
      <c r="H67" s="1"/>
      <c r="I67" s="1"/>
      <c r="J67" s="1"/>
      <c r="K67" s="1"/>
      <c r="L67" s="1"/>
      <c r="M67" s="1"/>
      <c r="N67" s="1"/>
      <c r="O67" s="1"/>
      <c r="P67" s="1"/>
      <c r="Q67" s="1"/>
      <c r="R67" s="1"/>
      <c r="S67" s="1"/>
      <c r="T67" s="1"/>
      <c r="U67" s="1"/>
      <c r="V67" s="1"/>
      <c r="W67" s="1"/>
      <c r="Y67" s="356"/>
      <c r="Z67" s="356"/>
      <c r="AA67" s="1"/>
      <c r="AB67" s="1"/>
      <c r="AC67" s="1"/>
      <c r="AD67" s="1"/>
      <c r="AE67" s="1"/>
      <c r="AF67" s="1"/>
      <c r="AG67" s="1"/>
      <c r="AH67" s="1"/>
      <c r="AI67" s="1"/>
      <c r="AJ67" s="1"/>
      <c r="AK67" s="1"/>
      <c r="AL67" s="1"/>
      <c r="AM67" s="1"/>
      <c r="AN67" s="1"/>
      <c r="AO67" s="1"/>
      <c r="AP67" s="1"/>
      <c r="AQ67" s="1"/>
      <c r="AR67" s="1"/>
      <c r="AS67" s="1"/>
      <c r="AT67" s="1"/>
      <c r="AU67" s="1"/>
      <c r="AW67" s="356"/>
      <c r="AX67" s="356"/>
      <c r="AY67" s="1"/>
      <c r="AZ67" s="1"/>
      <c r="BA67" s="1"/>
      <c r="BB67" s="1"/>
      <c r="BC67" s="1"/>
      <c r="BD67" s="1"/>
      <c r="BE67" s="1"/>
      <c r="BF67" s="1"/>
      <c r="BG67" s="1"/>
      <c r="BH67" s="1"/>
      <c r="BI67" s="1"/>
      <c r="BJ67" s="1"/>
      <c r="BK67" s="1"/>
      <c r="BL67" s="1"/>
      <c r="BM67" s="1"/>
      <c r="BN67" s="1"/>
      <c r="BO67" s="1"/>
      <c r="BP67" s="1"/>
      <c r="BQ67" s="1"/>
      <c r="BR67" s="1"/>
      <c r="BS67" s="1"/>
      <c r="BU67" s="356"/>
      <c r="BV67" s="356"/>
      <c r="BW67" s="1"/>
      <c r="BX67" s="1"/>
      <c r="BY67" s="1"/>
      <c r="BZ67" s="1"/>
      <c r="CA67" s="1"/>
      <c r="CB67" s="1"/>
      <c r="CC67" s="1"/>
      <c r="CD67" s="1"/>
      <c r="CE67" s="1"/>
      <c r="CF67" s="1"/>
      <c r="CG67" s="1"/>
      <c r="CH67" s="1"/>
      <c r="CI67" s="1"/>
      <c r="CJ67" s="1"/>
      <c r="CK67" s="1"/>
      <c r="CL67" s="1"/>
      <c r="CM67" s="1"/>
      <c r="CN67" s="1"/>
      <c r="CO67" s="1"/>
      <c r="CP67" s="1"/>
      <c r="CQ67" s="1"/>
      <c r="CS67" s="356"/>
      <c r="CT67" s="356"/>
      <c r="CU67" s="1"/>
      <c r="CV67" s="1"/>
      <c r="CW67" s="1"/>
      <c r="CX67" s="1"/>
      <c r="CY67" s="1"/>
      <c r="CZ67" s="1"/>
      <c r="DA67" s="1"/>
      <c r="DB67" s="1"/>
      <c r="DC67" s="1"/>
      <c r="DD67" s="1"/>
      <c r="DE67" s="1"/>
      <c r="DF67" s="1"/>
      <c r="DG67" s="1"/>
      <c r="DH67" s="1"/>
      <c r="DI67" s="1"/>
      <c r="DJ67" s="1"/>
      <c r="DK67" s="1"/>
      <c r="DL67" s="1"/>
      <c r="DM67" s="1"/>
      <c r="DN67" s="1"/>
      <c r="DO67" s="1"/>
      <c r="DQ67" s="356"/>
      <c r="DR67" s="356"/>
      <c r="DS67" s="1"/>
      <c r="DT67" s="1"/>
      <c r="DU67" s="1"/>
      <c r="DV67" s="1"/>
      <c r="DW67" s="1"/>
      <c r="DX67" s="1"/>
      <c r="DY67" s="1"/>
      <c r="DZ67" s="1"/>
      <c r="EA67" s="1"/>
      <c r="EB67" s="1"/>
      <c r="EC67" s="1"/>
      <c r="ED67" s="1"/>
      <c r="EE67" s="1"/>
      <c r="EF67" s="1"/>
      <c r="EG67" s="1"/>
      <c r="EH67" s="1"/>
      <c r="EI67" s="1"/>
      <c r="EJ67" s="1"/>
      <c r="EK67" s="1"/>
      <c r="EL67" s="1"/>
      <c r="EM67" s="1"/>
      <c r="EO67" s="356"/>
      <c r="EP67" s="356"/>
      <c r="EQ67" s="1"/>
      <c r="ER67" s="1"/>
      <c r="ES67" s="1"/>
      <c r="ET67" s="1"/>
      <c r="EU67" s="1"/>
      <c r="EV67" s="1"/>
      <c r="EW67" s="1"/>
      <c r="EX67" s="1"/>
      <c r="EY67" s="1"/>
      <c r="EZ67" s="1"/>
      <c r="FA67" s="1"/>
      <c r="FB67" s="1"/>
      <c r="FC67" s="1"/>
      <c r="FD67" s="1"/>
      <c r="FE67" s="1"/>
      <c r="FF67" s="1"/>
      <c r="FG67" s="1"/>
      <c r="FH67" s="1"/>
      <c r="FI67" s="1"/>
      <c r="FJ67" s="1"/>
      <c r="FK67" s="1"/>
    </row>
    <row r="68" spans="1:167" ht="14.5">
      <c r="A68" s="356"/>
      <c r="B68" s="356"/>
      <c r="C68" s="1"/>
      <c r="D68" s="1"/>
      <c r="E68" s="1"/>
      <c r="F68" s="1"/>
      <c r="G68" s="1"/>
      <c r="H68" s="1"/>
      <c r="I68" s="1"/>
      <c r="J68" s="1"/>
      <c r="K68" s="1"/>
      <c r="L68" s="1"/>
      <c r="M68" s="1"/>
      <c r="N68" s="1"/>
      <c r="O68" s="1"/>
      <c r="P68" s="1"/>
      <c r="Q68" s="1"/>
      <c r="R68" s="1"/>
      <c r="S68" s="1"/>
      <c r="T68" s="1"/>
      <c r="U68" s="1"/>
      <c r="V68" s="1"/>
      <c r="W68" s="1"/>
      <c r="Y68" s="356"/>
      <c r="Z68" s="356"/>
      <c r="AA68" s="1"/>
      <c r="AB68" s="1"/>
      <c r="AC68" s="1"/>
      <c r="AD68" s="1"/>
      <c r="AE68" s="1"/>
      <c r="AF68" s="1"/>
      <c r="AG68" s="1"/>
      <c r="AH68" s="1"/>
      <c r="AI68" s="1"/>
      <c r="AJ68" s="1"/>
      <c r="AK68" s="1"/>
      <c r="AL68" s="1"/>
      <c r="AM68" s="1"/>
      <c r="AN68" s="1"/>
      <c r="AO68" s="1"/>
      <c r="AP68" s="1"/>
      <c r="AQ68" s="1"/>
      <c r="AR68" s="1"/>
      <c r="AS68" s="1"/>
      <c r="AT68" s="1"/>
      <c r="AU68" s="1"/>
      <c r="AW68" s="356"/>
      <c r="AX68" s="356"/>
      <c r="AY68" s="1"/>
      <c r="AZ68" s="1"/>
      <c r="BA68" s="1"/>
      <c r="BB68" s="1"/>
      <c r="BC68" s="1"/>
      <c r="BD68" s="1"/>
      <c r="BE68" s="1"/>
      <c r="BF68" s="1"/>
      <c r="BG68" s="1"/>
      <c r="BH68" s="1"/>
      <c r="BI68" s="1"/>
      <c r="BJ68" s="1"/>
      <c r="BK68" s="1"/>
      <c r="BL68" s="1"/>
      <c r="BM68" s="1"/>
      <c r="BN68" s="1"/>
      <c r="BO68" s="1"/>
      <c r="BP68" s="1"/>
      <c r="BQ68" s="1"/>
      <c r="BR68" s="1"/>
      <c r="BS68" s="1"/>
      <c r="BU68" s="356"/>
      <c r="BV68" s="356"/>
      <c r="BW68" s="1"/>
      <c r="BX68" s="1"/>
      <c r="BY68" s="1"/>
      <c r="BZ68" s="1"/>
      <c r="CA68" s="1"/>
      <c r="CB68" s="1"/>
      <c r="CC68" s="1"/>
      <c r="CD68" s="1"/>
      <c r="CE68" s="1"/>
      <c r="CF68" s="1"/>
      <c r="CG68" s="1"/>
      <c r="CH68" s="1"/>
      <c r="CI68" s="1"/>
      <c r="CJ68" s="1"/>
      <c r="CK68" s="1"/>
      <c r="CL68" s="1"/>
      <c r="CM68" s="1"/>
      <c r="CN68" s="1"/>
      <c r="CO68" s="1"/>
      <c r="CP68" s="1"/>
      <c r="CQ68" s="1"/>
      <c r="CS68" s="356"/>
      <c r="CT68" s="356"/>
      <c r="CU68" s="1"/>
      <c r="CV68" s="1"/>
      <c r="CW68" s="1"/>
      <c r="CX68" s="1"/>
      <c r="CY68" s="1"/>
      <c r="CZ68" s="1"/>
      <c r="DA68" s="1"/>
      <c r="DB68" s="1"/>
      <c r="DC68" s="1"/>
      <c r="DD68" s="1"/>
      <c r="DE68" s="1"/>
      <c r="DF68" s="1"/>
      <c r="DG68" s="1"/>
      <c r="DH68" s="1"/>
      <c r="DI68" s="1"/>
      <c r="DJ68" s="1"/>
      <c r="DK68" s="1"/>
      <c r="DL68" s="1"/>
      <c r="DM68" s="1"/>
      <c r="DN68" s="1"/>
      <c r="DO68" s="1"/>
      <c r="DQ68" s="356"/>
      <c r="DR68" s="356"/>
      <c r="DS68" s="1"/>
      <c r="DT68" s="1"/>
      <c r="DU68" s="1"/>
      <c r="DV68" s="1"/>
      <c r="DW68" s="1"/>
      <c r="DX68" s="1"/>
      <c r="DY68" s="1"/>
      <c r="DZ68" s="1"/>
      <c r="EA68" s="1"/>
      <c r="EB68" s="1"/>
      <c r="EC68" s="1"/>
      <c r="ED68" s="1"/>
      <c r="EE68" s="1"/>
      <c r="EF68" s="1"/>
      <c r="EG68" s="1"/>
      <c r="EH68" s="1"/>
      <c r="EI68" s="1"/>
      <c r="EJ68" s="1"/>
      <c r="EK68" s="1"/>
      <c r="EL68" s="1"/>
      <c r="EM68" s="1"/>
      <c r="EO68" s="356"/>
      <c r="EP68" s="356"/>
      <c r="EQ68" s="1"/>
      <c r="ER68" s="1"/>
      <c r="ES68" s="1"/>
      <c r="ET68" s="1"/>
      <c r="EU68" s="1"/>
      <c r="EV68" s="1"/>
      <c r="EW68" s="1"/>
      <c r="EX68" s="1"/>
      <c r="EY68" s="1"/>
      <c r="EZ68" s="1"/>
      <c r="FA68" s="1"/>
      <c r="FB68" s="1"/>
      <c r="FC68" s="1"/>
      <c r="FD68" s="1"/>
      <c r="FE68" s="1"/>
      <c r="FF68" s="1"/>
      <c r="FG68" s="1"/>
      <c r="FH68" s="1"/>
      <c r="FI68" s="1"/>
      <c r="FJ68" s="1"/>
      <c r="FK68" s="1"/>
    </row>
    <row r="69" spans="1:167" ht="14.5">
      <c r="A69" s="356"/>
      <c r="B69" s="356"/>
      <c r="C69" s="1"/>
      <c r="D69" s="1"/>
      <c r="E69" s="1"/>
      <c r="F69" s="1"/>
      <c r="G69" s="1"/>
      <c r="H69" s="1"/>
      <c r="I69" s="1"/>
      <c r="J69" s="1"/>
      <c r="K69" s="1"/>
      <c r="L69" s="1"/>
      <c r="M69" s="1"/>
      <c r="N69" s="1"/>
      <c r="O69" s="1"/>
      <c r="P69" s="1"/>
      <c r="Q69" s="1"/>
      <c r="R69" s="1"/>
      <c r="S69" s="1"/>
      <c r="T69" s="1"/>
      <c r="U69" s="1"/>
      <c r="V69" s="1"/>
      <c r="W69" s="1"/>
      <c r="Y69" s="356"/>
      <c r="Z69" s="356"/>
      <c r="AA69" s="1"/>
      <c r="AB69" s="1"/>
      <c r="AC69" s="1"/>
      <c r="AD69" s="1"/>
      <c r="AE69" s="1"/>
      <c r="AF69" s="1"/>
      <c r="AG69" s="1"/>
      <c r="AH69" s="1"/>
      <c r="AI69" s="1"/>
      <c r="AJ69" s="1"/>
      <c r="AK69" s="1"/>
      <c r="AL69" s="1"/>
      <c r="AM69" s="1"/>
      <c r="AN69" s="1"/>
      <c r="AO69" s="1"/>
      <c r="AP69" s="1"/>
      <c r="AQ69" s="1"/>
      <c r="AR69" s="1"/>
      <c r="AS69" s="1"/>
      <c r="AT69" s="1"/>
      <c r="AU69" s="1"/>
      <c r="AW69" s="356"/>
      <c r="AX69" s="356"/>
      <c r="AY69" s="1"/>
      <c r="AZ69" s="1"/>
      <c r="BA69" s="1"/>
      <c r="BB69" s="1"/>
      <c r="BC69" s="1"/>
      <c r="BD69" s="1"/>
      <c r="BE69" s="1"/>
      <c r="BF69" s="1"/>
      <c r="BG69" s="1"/>
      <c r="BH69" s="1"/>
      <c r="BI69" s="1"/>
      <c r="BJ69" s="1"/>
      <c r="BK69" s="1"/>
      <c r="BL69" s="1"/>
      <c r="BM69" s="1"/>
      <c r="BN69" s="1"/>
      <c r="BO69" s="1"/>
      <c r="BP69" s="1"/>
      <c r="BQ69" s="1"/>
      <c r="BR69" s="1"/>
      <c r="BS69" s="1"/>
      <c r="BU69" s="356"/>
      <c r="BV69" s="356"/>
      <c r="BW69" s="1"/>
      <c r="BX69" s="1"/>
      <c r="BY69" s="1"/>
      <c r="BZ69" s="1"/>
      <c r="CA69" s="1"/>
      <c r="CB69" s="1"/>
      <c r="CC69" s="1"/>
      <c r="CD69" s="1"/>
      <c r="CE69" s="1"/>
      <c r="CF69" s="1"/>
      <c r="CG69" s="1"/>
      <c r="CH69" s="1"/>
      <c r="CI69" s="1"/>
      <c r="CJ69" s="1"/>
      <c r="CK69" s="1"/>
      <c r="CL69" s="1"/>
      <c r="CM69" s="1"/>
      <c r="CN69" s="1"/>
      <c r="CO69" s="1"/>
      <c r="CP69" s="1"/>
      <c r="CQ69" s="1"/>
      <c r="CS69" s="356"/>
      <c r="CT69" s="356"/>
      <c r="CU69" s="1"/>
      <c r="CV69" s="1"/>
      <c r="CW69" s="1"/>
      <c r="CX69" s="1"/>
      <c r="CY69" s="1"/>
      <c r="CZ69" s="1"/>
      <c r="DA69" s="1"/>
      <c r="DB69" s="1"/>
      <c r="DC69" s="1"/>
      <c r="DD69" s="1"/>
      <c r="DE69" s="1"/>
      <c r="DF69" s="1"/>
      <c r="DG69" s="1"/>
      <c r="DH69" s="1"/>
      <c r="DI69" s="1"/>
      <c r="DJ69" s="1"/>
      <c r="DK69" s="1"/>
      <c r="DL69" s="1"/>
      <c r="DM69" s="1"/>
      <c r="DN69" s="1"/>
      <c r="DO69" s="1"/>
      <c r="DQ69" s="356"/>
      <c r="DR69" s="356"/>
      <c r="DS69" s="1"/>
      <c r="DT69" s="1"/>
      <c r="DU69" s="1"/>
      <c r="DV69" s="1"/>
      <c r="DW69" s="1"/>
      <c r="DX69" s="1"/>
      <c r="DY69" s="1"/>
      <c r="DZ69" s="1"/>
      <c r="EA69" s="1"/>
      <c r="EB69" s="1"/>
      <c r="EC69" s="1"/>
      <c r="ED69" s="1"/>
      <c r="EE69" s="1"/>
      <c r="EF69" s="1"/>
      <c r="EG69" s="1"/>
      <c r="EH69" s="1"/>
      <c r="EI69" s="1"/>
      <c r="EJ69" s="1"/>
      <c r="EK69" s="1"/>
      <c r="EL69" s="1"/>
      <c r="EM69" s="1"/>
      <c r="EO69" s="356"/>
      <c r="EP69" s="356"/>
      <c r="EQ69" s="1"/>
      <c r="ER69" s="1"/>
      <c r="ES69" s="1"/>
      <c r="ET69" s="1"/>
      <c r="EU69" s="1"/>
      <c r="EV69" s="1"/>
      <c r="EW69" s="1"/>
      <c r="EX69" s="1"/>
      <c r="EY69" s="1"/>
      <c r="EZ69" s="1"/>
      <c r="FA69" s="1"/>
      <c r="FB69" s="1"/>
      <c r="FC69" s="1"/>
      <c r="FD69" s="1"/>
      <c r="FE69" s="1"/>
      <c r="FF69" s="1"/>
      <c r="FG69" s="1"/>
      <c r="FH69" s="1"/>
      <c r="FI69" s="1"/>
      <c r="FJ69" s="1"/>
      <c r="FK69" s="1"/>
    </row>
    <row r="70" spans="1:167" ht="14.5">
      <c r="A70" s="356"/>
      <c r="B70" s="356"/>
      <c r="C70" s="1"/>
      <c r="D70" s="1"/>
      <c r="E70" s="1"/>
      <c r="F70" s="1"/>
      <c r="G70" s="1"/>
      <c r="H70" s="1"/>
      <c r="I70" s="1"/>
      <c r="J70" s="1"/>
      <c r="K70" s="1"/>
      <c r="L70" s="1"/>
      <c r="M70" s="1"/>
      <c r="N70" s="1"/>
      <c r="O70" s="1"/>
      <c r="P70" s="1"/>
      <c r="Q70" s="1"/>
      <c r="R70" s="1"/>
      <c r="S70" s="1"/>
      <c r="T70" s="1"/>
      <c r="U70" s="1"/>
      <c r="V70" s="1"/>
      <c r="W70" s="1"/>
      <c r="Y70" s="356"/>
      <c r="Z70" s="356"/>
      <c r="AA70" s="1"/>
      <c r="AB70" s="1"/>
      <c r="AC70" s="1"/>
      <c r="AD70" s="1"/>
      <c r="AE70" s="1"/>
      <c r="AF70" s="1"/>
      <c r="AG70" s="1"/>
      <c r="AH70" s="1"/>
      <c r="AI70" s="1"/>
      <c r="AJ70" s="1"/>
      <c r="AK70" s="1"/>
      <c r="AL70" s="1"/>
      <c r="AM70" s="1"/>
      <c r="AN70" s="1"/>
      <c r="AO70" s="1"/>
      <c r="AP70" s="1"/>
      <c r="AQ70" s="1"/>
      <c r="AR70" s="1"/>
      <c r="AS70" s="1"/>
      <c r="AT70" s="1"/>
      <c r="AU70" s="1"/>
      <c r="AW70" s="356"/>
      <c r="AX70" s="356"/>
      <c r="AY70" s="1"/>
      <c r="AZ70" s="1"/>
      <c r="BA70" s="1"/>
      <c r="BB70" s="1"/>
      <c r="BC70" s="1"/>
      <c r="BD70" s="1"/>
      <c r="BE70" s="1"/>
      <c r="BF70" s="1"/>
      <c r="BG70" s="1"/>
      <c r="BH70" s="1"/>
      <c r="BI70" s="1"/>
      <c r="BJ70" s="1"/>
      <c r="BK70" s="1"/>
      <c r="BL70" s="1"/>
      <c r="BM70" s="1"/>
      <c r="BN70" s="1"/>
      <c r="BO70" s="1"/>
      <c r="BP70" s="1"/>
      <c r="BQ70" s="1"/>
      <c r="BR70" s="1"/>
      <c r="BS70" s="1"/>
      <c r="BU70" s="356"/>
      <c r="BV70" s="356"/>
      <c r="BW70" s="1"/>
      <c r="BX70" s="1"/>
      <c r="BY70" s="1"/>
      <c r="BZ70" s="1"/>
      <c r="CA70" s="1"/>
      <c r="CB70" s="1"/>
      <c r="CC70" s="1"/>
      <c r="CD70" s="1"/>
      <c r="CE70" s="1"/>
      <c r="CF70" s="1"/>
      <c r="CG70" s="1"/>
      <c r="CH70" s="1"/>
      <c r="CI70" s="1"/>
      <c r="CJ70" s="1"/>
      <c r="CK70" s="1"/>
      <c r="CL70" s="1"/>
      <c r="CM70" s="1"/>
      <c r="CN70" s="1"/>
      <c r="CO70" s="1"/>
      <c r="CP70" s="1"/>
      <c r="CQ70" s="1"/>
      <c r="CS70" s="356"/>
      <c r="CT70" s="356"/>
      <c r="CU70" s="1"/>
      <c r="CV70" s="1"/>
      <c r="CW70" s="1"/>
      <c r="CX70" s="1"/>
      <c r="CY70" s="1"/>
      <c r="CZ70" s="1"/>
      <c r="DA70" s="1"/>
      <c r="DB70" s="1"/>
      <c r="DC70" s="1"/>
      <c r="DD70" s="1"/>
      <c r="DE70" s="1"/>
      <c r="DF70" s="1"/>
      <c r="DG70" s="1"/>
      <c r="DH70" s="1"/>
      <c r="DI70" s="1"/>
      <c r="DJ70" s="1"/>
      <c r="DK70" s="1"/>
      <c r="DL70" s="1"/>
      <c r="DM70" s="1"/>
      <c r="DN70" s="1"/>
      <c r="DO70" s="1"/>
      <c r="DQ70" s="356"/>
      <c r="DR70" s="356"/>
      <c r="DS70" s="1"/>
      <c r="DT70" s="1"/>
      <c r="DU70" s="1"/>
      <c r="DV70" s="1"/>
      <c r="DW70" s="1"/>
      <c r="DX70" s="1"/>
      <c r="DY70" s="1"/>
      <c r="DZ70" s="1"/>
      <c r="EA70" s="1"/>
      <c r="EB70" s="1"/>
      <c r="EC70" s="1"/>
      <c r="ED70" s="1"/>
      <c r="EE70" s="1"/>
      <c r="EF70" s="1"/>
      <c r="EG70" s="1"/>
      <c r="EH70" s="1"/>
      <c r="EI70" s="1"/>
      <c r="EJ70" s="1"/>
      <c r="EK70" s="1"/>
      <c r="EL70" s="1"/>
      <c r="EM70" s="1"/>
      <c r="EO70" s="356"/>
      <c r="EP70" s="356"/>
      <c r="EQ70" s="1"/>
      <c r="ER70" s="1"/>
      <c r="ES70" s="1"/>
      <c r="ET70" s="1"/>
      <c r="EU70" s="1"/>
      <c r="EV70" s="1"/>
      <c r="EW70" s="1"/>
      <c r="EX70" s="1"/>
      <c r="EY70" s="1"/>
      <c r="EZ70" s="1"/>
      <c r="FA70" s="1"/>
      <c r="FB70" s="1"/>
      <c r="FC70" s="1"/>
      <c r="FD70" s="1"/>
      <c r="FE70" s="1"/>
      <c r="FF70" s="1"/>
      <c r="FG70" s="1"/>
      <c r="FH70" s="1"/>
      <c r="FI70" s="1"/>
      <c r="FJ70" s="1"/>
      <c r="FK70" s="1"/>
    </row>
    <row r="71" spans="1:167" ht="14.5">
      <c r="A71" s="356"/>
      <c r="B71" s="356"/>
      <c r="C71" s="1"/>
      <c r="D71" s="1"/>
      <c r="E71" s="1"/>
      <c r="F71" s="1"/>
      <c r="G71" s="1"/>
      <c r="H71" s="1"/>
      <c r="I71" s="1"/>
      <c r="J71" s="1"/>
      <c r="K71" s="1"/>
      <c r="L71" s="1"/>
      <c r="M71" s="1"/>
      <c r="N71" s="1"/>
      <c r="O71" s="1"/>
      <c r="P71" s="1"/>
      <c r="Q71" s="1"/>
      <c r="R71" s="1"/>
      <c r="S71" s="1"/>
      <c r="T71" s="1"/>
      <c r="U71" s="1"/>
      <c r="V71" s="1"/>
      <c r="W71" s="1"/>
      <c r="Y71" s="356"/>
      <c r="Z71" s="356"/>
      <c r="AA71" s="1"/>
      <c r="AB71" s="1"/>
      <c r="AC71" s="1"/>
      <c r="AD71" s="1"/>
      <c r="AE71" s="1"/>
      <c r="AF71" s="1"/>
      <c r="AG71" s="1"/>
      <c r="AH71" s="1"/>
      <c r="AI71" s="1"/>
      <c r="AJ71" s="1"/>
      <c r="AK71" s="1"/>
      <c r="AL71" s="1"/>
      <c r="AM71" s="1"/>
      <c r="AN71" s="1"/>
      <c r="AO71" s="1"/>
      <c r="AP71" s="1"/>
      <c r="AQ71" s="1"/>
      <c r="AR71" s="1"/>
      <c r="AS71" s="1"/>
      <c r="AT71" s="1"/>
      <c r="AU71" s="1"/>
      <c r="AW71" s="356"/>
      <c r="AX71" s="356"/>
      <c r="AY71" s="1"/>
      <c r="AZ71" s="1"/>
      <c r="BA71" s="1"/>
      <c r="BB71" s="1"/>
      <c r="BC71" s="1"/>
      <c r="BD71" s="1"/>
      <c r="BE71" s="1"/>
      <c r="BF71" s="1"/>
      <c r="BG71" s="1"/>
      <c r="BH71" s="1"/>
      <c r="BI71" s="1"/>
      <c r="BJ71" s="1"/>
      <c r="BK71" s="1"/>
      <c r="BL71" s="1"/>
      <c r="BM71" s="1"/>
      <c r="BN71" s="1"/>
      <c r="BO71" s="1"/>
      <c r="BP71" s="1"/>
      <c r="BQ71" s="1"/>
      <c r="BR71" s="1"/>
      <c r="BS71" s="1"/>
      <c r="BU71" s="356"/>
      <c r="BV71" s="356"/>
      <c r="BW71" s="1"/>
      <c r="BX71" s="1"/>
      <c r="BY71" s="1"/>
      <c r="BZ71" s="1"/>
      <c r="CA71" s="1"/>
      <c r="CB71" s="1"/>
      <c r="CC71" s="1"/>
      <c r="CD71" s="1"/>
      <c r="CE71" s="1"/>
      <c r="CF71" s="1"/>
      <c r="CG71" s="1"/>
      <c r="CH71" s="1"/>
      <c r="CI71" s="1"/>
      <c r="CJ71" s="1"/>
      <c r="CK71" s="1"/>
      <c r="CL71" s="1"/>
      <c r="CM71" s="1"/>
      <c r="CN71" s="1"/>
      <c r="CO71" s="1"/>
      <c r="CP71" s="1"/>
      <c r="CQ71" s="1"/>
      <c r="CS71" s="356"/>
      <c r="CT71" s="356"/>
      <c r="CU71" s="1"/>
      <c r="CV71" s="1"/>
      <c r="CW71" s="1"/>
      <c r="CX71" s="1"/>
      <c r="CY71" s="1"/>
      <c r="CZ71" s="1"/>
      <c r="DA71" s="1"/>
      <c r="DB71" s="1"/>
      <c r="DC71" s="1"/>
      <c r="DD71" s="1"/>
      <c r="DE71" s="1"/>
      <c r="DF71" s="1"/>
      <c r="DG71" s="1"/>
      <c r="DH71" s="1"/>
      <c r="DI71" s="1"/>
      <c r="DJ71" s="1"/>
      <c r="DK71" s="1"/>
      <c r="DL71" s="1"/>
      <c r="DM71" s="1"/>
      <c r="DN71" s="1"/>
      <c r="DO71" s="1"/>
      <c r="DQ71" s="356"/>
      <c r="DR71" s="356"/>
      <c r="DS71" s="1"/>
      <c r="DT71" s="1"/>
      <c r="DU71" s="1"/>
      <c r="DV71" s="1"/>
      <c r="DW71" s="1"/>
      <c r="DX71" s="1"/>
      <c r="DY71" s="1"/>
      <c r="DZ71" s="1"/>
      <c r="EA71" s="1"/>
      <c r="EB71" s="1"/>
      <c r="EC71" s="1"/>
      <c r="ED71" s="1"/>
      <c r="EE71" s="1"/>
      <c r="EF71" s="1"/>
      <c r="EG71" s="1"/>
      <c r="EH71" s="1"/>
      <c r="EI71" s="1"/>
      <c r="EJ71" s="1"/>
      <c r="EK71" s="1"/>
      <c r="EL71" s="1"/>
      <c r="EM71" s="1"/>
      <c r="EO71" s="356"/>
      <c r="EP71" s="356"/>
      <c r="EQ71" s="1"/>
      <c r="ER71" s="1"/>
      <c r="ES71" s="1"/>
      <c r="ET71" s="1"/>
      <c r="EU71" s="1"/>
      <c r="EV71" s="1"/>
      <c r="EW71" s="1"/>
      <c r="EX71" s="1"/>
      <c r="EY71" s="1"/>
      <c r="EZ71" s="1"/>
      <c r="FA71" s="1"/>
      <c r="FB71" s="1"/>
      <c r="FC71" s="1"/>
      <c r="FD71" s="1"/>
      <c r="FE71" s="1"/>
      <c r="FF71" s="1"/>
      <c r="FG71" s="1"/>
      <c r="FH71" s="1"/>
      <c r="FI71" s="1"/>
      <c r="FJ71" s="1"/>
      <c r="FK71" s="1"/>
    </row>
    <row r="72" spans="1:167" ht="14.5">
      <c r="A72" s="356"/>
      <c r="B72" s="356"/>
      <c r="C72" s="1"/>
      <c r="D72" s="1"/>
      <c r="E72" s="1"/>
      <c r="F72" s="1"/>
      <c r="G72" s="1"/>
      <c r="H72" s="1"/>
      <c r="I72" s="1"/>
      <c r="J72" s="1"/>
      <c r="K72" s="1"/>
      <c r="L72" s="1"/>
      <c r="M72" s="1"/>
      <c r="N72" s="1"/>
      <c r="O72" s="1"/>
      <c r="P72" s="1"/>
      <c r="Q72" s="1"/>
      <c r="R72" s="1"/>
      <c r="S72" s="1"/>
      <c r="T72" s="1"/>
      <c r="U72" s="1"/>
      <c r="V72" s="1"/>
      <c r="W72" s="1"/>
      <c r="Y72" s="356"/>
      <c r="Z72" s="356"/>
      <c r="AA72" s="1"/>
      <c r="AB72" s="1"/>
      <c r="AC72" s="1"/>
      <c r="AD72" s="1"/>
      <c r="AE72" s="1"/>
      <c r="AF72" s="1"/>
      <c r="AG72" s="1"/>
      <c r="AH72" s="1"/>
      <c r="AI72" s="1"/>
      <c r="AJ72" s="1"/>
      <c r="AK72" s="1"/>
      <c r="AL72" s="1"/>
      <c r="AM72" s="1"/>
      <c r="AN72" s="1"/>
      <c r="AO72" s="1"/>
      <c r="AP72" s="1"/>
      <c r="AQ72" s="1"/>
      <c r="AR72" s="1"/>
      <c r="AS72" s="1"/>
      <c r="AT72" s="1"/>
      <c r="AU72" s="1"/>
      <c r="AW72" s="356"/>
      <c r="AX72" s="356"/>
      <c r="AY72" s="1"/>
      <c r="AZ72" s="1"/>
      <c r="BA72" s="1"/>
      <c r="BB72" s="1"/>
      <c r="BC72" s="1"/>
      <c r="BD72" s="1"/>
      <c r="BE72" s="1"/>
      <c r="BF72" s="1"/>
      <c r="BG72" s="1"/>
      <c r="BH72" s="1"/>
      <c r="BI72" s="1"/>
      <c r="BJ72" s="1"/>
      <c r="BK72" s="1"/>
      <c r="BL72" s="1"/>
      <c r="BM72" s="1"/>
      <c r="BN72" s="1"/>
      <c r="BO72" s="1"/>
      <c r="BP72" s="1"/>
      <c r="BQ72" s="1"/>
      <c r="BR72" s="1"/>
      <c r="BS72" s="1"/>
      <c r="BU72" s="356"/>
      <c r="BV72" s="356"/>
      <c r="BW72" s="1"/>
      <c r="BX72" s="1"/>
      <c r="BY72" s="1"/>
      <c r="BZ72" s="1"/>
      <c r="CA72" s="1"/>
      <c r="CB72" s="1"/>
      <c r="CC72" s="1"/>
      <c r="CD72" s="1"/>
      <c r="CE72" s="1"/>
      <c r="CF72" s="1"/>
      <c r="CG72" s="1"/>
      <c r="CH72" s="1"/>
      <c r="CI72" s="1"/>
      <c r="CJ72" s="1"/>
      <c r="CK72" s="1"/>
      <c r="CL72" s="1"/>
      <c r="CM72" s="1"/>
      <c r="CN72" s="1"/>
      <c r="CO72" s="1"/>
      <c r="CP72" s="1"/>
      <c r="CQ72" s="1"/>
      <c r="CS72" s="356"/>
      <c r="CT72" s="356"/>
      <c r="CU72" s="1"/>
      <c r="CV72" s="1"/>
      <c r="CW72" s="1"/>
      <c r="CX72" s="1"/>
      <c r="CY72" s="1"/>
      <c r="CZ72" s="1"/>
      <c r="DA72" s="1"/>
      <c r="DB72" s="1"/>
      <c r="DC72" s="1"/>
      <c r="DD72" s="1"/>
      <c r="DE72" s="1"/>
      <c r="DF72" s="1"/>
      <c r="DG72" s="1"/>
      <c r="DH72" s="1"/>
      <c r="DI72" s="1"/>
      <c r="DJ72" s="1"/>
      <c r="DK72" s="1"/>
      <c r="DL72" s="1"/>
      <c r="DM72" s="1"/>
      <c r="DN72" s="1"/>
      <c r="DO72" s="1"/>
      <c r="DQ72" s="356"/>
      <c r="DR72" s="356"/>
      <c r="DS72" s="1"/>
      <c r="DT72" s="1"/>
      <c r="DU72" s="1"/>
      <c r="DV72" s="1"/>
      <c r="DW72" s="1"/>
      <c r="DX72" s="1"/>
      <c r="DY72" s="1"/>
      <c r="DZ72" s="1"/>
      <c r="EA72" s="1"/>
      <c r="EB72" s="1"/>
      <c r="EC72" s="1"/>
      <c r="ED72" s="1"/>
      <c r="EE72" s="1"/>
      <c r="EF72" s="1"/>
      <c r="EG72" s="1"/>
      <c r="EH72" s="1"/>
      <c r="EI72" s="1"/>
      <c r="EJ72" s="1"/>
      <c r="EK72" s="1"/>
      <c r="EL72" s="1"/>
      <c r="EM72" s="1"/>
      <c r="EO72" s="356"/>
      <c r="EP72" s="356"/>
      <c r="EQ72" s="1"/>
      <c r="ER72" s="1"/>
      <c r="ES72" s="1"/>
      <c r="ET72" s="1"/>
      <c r="EU72" s="1"/>
      <c r="EV72" s="1"/>
      <c r="EW72" s="1"/>
      <c r="EX72" s="1"/>
      <c r="EY72" s="1"/>
      <c r="EZ72" s="1"/>
      <c r="FA72" s="1"/>
      <c r="FB72" s="1"/>
      <c r="FC72" s="1"/>
      <c r="FD72" s="1"/>
      <c r="FE72" s="1"/>
      <c r="FF72" s="1"/>
      <c r="FG72" s="1"/>
      <c r="FH72" s="1"/>
      <c r="FI72" s="1"/>
      <c r="FJ72" s="1"/>
      <c r="FK72" s="1"/>
    </row>
    <row r="73" spans="1:167" ht="14.5">
      <c r="A73" s="356"/>
      <c r="B73" s="356"/>
      <c r="C73" s="1"/>
      <c r="D73" s="1"/>
      <c r="E73" s="1"/>
      <c r="F73" s="1"/>
      <c r="G73" s="1"/>
      <c r="H73" s="1"/>
      <c r="I73" s="1"/>
      <c r="J73" s="1"/>
      <c r="K73" s="1"/>
      <c r="L73" s="1"/>
      <c r="M73" s="1"/>
      <c r="N73" s="1"/>
      <c r="O73" s="1"/>
      <c r="P73" s="1"/>
      <c r="Q73" s="1"/>
      <c r="R73" s="1"/>
      <c r="S73" s="1"/>
      <c r="T73" s="1"/>
      <c r="U73" s="1"/>
      <c r="V73" s="1"/>
      <c r="W73" s="1"/>
      <c r="Y73" s="356"/>
      <c r="Z73" s="356"/>
      <c r="AA73" s="1"/>
      <c r="AB73" s="1"/>
      <c r="AC73" s="1"/>
      <c r="AD73" s="1"/>
      <c r="AE73" s="1"/>
      <c r="AF73" s="1"/>
      <c r="AG73" s="1"/>
      <c r="AH73" s="1"/>
      <c r="AI73" s="1"/>
      <c r="AJ73" s="1"/>
      <c r="AK73" s="1"/>
      <c r="AL73" s="1"/>
      <c r="AM73" s="1"/>
      <c r="AN73" s="1"/>
      <c r="AO73" s="1"/>
      <c r="AP73" s="1"/>
      <c r="AQ73" s="1"/>
      <c r="AR73" s="1"/>
      <c r="AS73" s="1"/>
      <c r="AT73" s="1"/>
      <c r="AU73" s="1"/>
      <c r="AW73" s="356"/>
      <c r="AX73" s="356"/>
      <c r="AY73" s="1"/>
      <c r="AZ73" s="1"/>
      <c r="BA73" s="1"/>
      <c r="BB73" s="1"/>
      <c r="BC73" s="1"/>
      <c r="BD73" s="1"/>
      <c r="BE73" s="1"/>
      <c r="BF73" s="1"/>
      <c r="BG73" s="1"/>
      <c r="BH73" s="1"/>
      <c r="BI73" s="1"/>
      <c r="BJ73" s="1"/>
      <c r="BK73" s="1"/>
      <c r="BL73" s="1"/>
      <c r="BM73" s="1"/>
      <c r="BN73" s="1"/>
      <c r="BO73" s="1"/>
      <c r="BP73" s="1"/>
      <c r="BQ73" s="1"/>
      <c r="BR73" s="1"/>
      <c r="BS73" s="1"/>
      <c r="BU73" s="356"/>
      <c r="BV73" s="356"/>
      <c r="BW73" s="1"/>
      <c r="BX73" s="1"/>
      <c r="BY73" s="1"/>
      <c r="BZ73" s="1"/>
      <c r="CA73" s="1"/>
      <c r="CB73" s="1"/>
      <c r="CC73" s="1"/>
      <c r="CD73" s="1"/>
      <c r="CE73" s="1"/>
      <c r="CF73" s="1"/>
      <c r="CG73" s="1"/>
      <c r="CH73" s="1"/>
      <c r="CI73" s="1"/>
      <c r="CJ73" s="1"/>
      <c r="CK73" s="1"/>
      <c r="CL73" s="1"/>
      <c r="CM73" s="1"/>
      <c r="CN73" s="1"/>
      <c r="CO73" s="1"/>
      <c r="CP73" s="1"/>
      <c r="CQ73" s="1"/>
      <c r="CS73" s="356"/>
      <c r="CT73" s="356"/>
      <c r="CU73" s="1"/>
      <c r="CV73" s="1"/>
      <c r="CW73" s="1"/>
      <c r="CX73" s="1"/>
      <c r="CY73" s="1"/>
      <c r="CZ73" s="1"/>
      <c r="DA73" s="1"/>
      <c r="DB73" s="1"/>
      <c r="DC73" s="1"/>
      <c r="DD73" s="1"/>
      <c r="DE73" s="1"/>
      <c r="DF73" s="1"/>
      <c r="DG73" s="1"/>
      <c r="DH73" s="1"/>
      <c r="DI73" s="1"/>
      <c r="DJ73" s="1"/>
      <c r="DK73" s="1"/>
      <c r="DL73" s="1"/>
      <c r="DM73" s="1"/>
      <c r="DN73" s="1"/>
      <c r="DO73" s="1"/>
      <c r="DQ73" s="356"/>
      <c r="DR73" s="356"/>
      <c r="DS73" s="1"/>
      <c r="DT73" s="1"/>
      <c r="DU73" s="1"/>
      <c r="DV73" s="1"/>
      <c r="DW73" s="1"/>
      <c r="DX73" s="1"/>
      <c r="DY73" s="1"/>
      <c r="DZ73" s="1"/>
      <c r="EA73" s="1"/>
      <c r="EB73" s="1"/>
      <c r="EC73" s="1"/>
      <c r="ED73" s="1"/>
      <c r="EE73" s="1"/>
      <c r="EF73" s="1"/>
      <c r="EG73" s="1"/>
      <c r="EH73" s="1"/>
      <c r="EI73" s="1"/>
      <c r="EJ73" s="1"/>
      <c r="EK73" s="1"/>
      <c r="EL73" s="1"/>
      <c r="EM73" s="1"/>
      <c r="EO73" s="356"/>
      <c r="EP73" s="356"/>
      <c r="EQ73" s="1"/>
      <c r="ER73" s="1"/>
      <c r="ES73" s="1"/>
      <c r="ET73" s="1"/>
      <c r="EU73" s="1"/>
      <c r="EV73" s="1"/>
      <c r="EW73" s="1"/>
      <c r="EX73" s="1"/>
      <c r="EY73" s="1"/>
      <c r="EZ73" s="1"/>
      <c r="FA73" s="1"/>
      <c r="FB73" s="1"/>
      <c r="FC73" s="1"/>
      <c r="FD73" s="1"/>
      <c r="FE73" s="1"/>
      <c r="FF73" s="1"/>
      <c r="FG73" s="1"/>
      <c r="FH73" s="1"/>
      <c r="FI73" s="1"/>
      <c r="FJ73" s="1"/>
      <c r="FK73" s="1"/>
    </row>
    <row r="74" spans="1:167" ht="14.5">
      <c r="A74" s="356"/>
      <c r="B74" s="356"/>
      <c r="C74" s="1"/>
      <c r="D74" s="1"/>
      <c r="E74" s="1"/>
      <c r="F74" s="1"/>
      <c r="G74" s="1"/>
      <c r="H74" s="1"/>
      <c r="I74" s="1"/>
      <c r="J74" s="1"/>
      <c r="K74" s="1"/>
      <c r="L74" s="1"/>
      <c r="M74" s="1"/>
      <c r="N74" s="1"/>
      <c r="O74" s="1"/>
      <c r="P74" s="1"/>
      <c r="Q74" s="1"/>
      <c r="R74" s="1"/>
      <c r="S74" s="1"/>
      <c r="T74" s="1"/>
      <c r="U74" s="1"/>
      <c r="V74" s="1"/>
      <c r="W74" s="1"/>
      <c r="Y74" s="356"/>
      <c r="Z74" s="356"/>
      <c r="AA74" s="1"/>
      <c r="AB74" s="1"/>
      <c r="AC74" s="1"/>
      <c r="AD74" s="1"/>
      <c r="AE74" s="1"/>
      <c r="AF74" s="1"/>
      <c r="AG74" s="1"/>
      <c r="AH74" s="1"/>
      <c r="AI74" s="1"/>
      <c r="AJ74" s="1"/>
      <c r="AK74" s="1"/>
      <c r="AL74" s="1"/>
      <c r="AM74" s="1"/>
      <c r="AN74" s="1"/>
      <c r="AO74" s="1"/>
      <c r="AP74" s="1"/>
      <c r="AQ74" s="1"/>
      <c r="AR74" s="1"/>
      <c r="AS74" s="1"/>
      <c r="AT74" s="1"/>
      <c r="AU74" s="1"/>
      <c r="AW74" s="356"/>
      <c r="AX74" s="356"/>
      <c r="AY74" s="1"/>
      <c r="AZ74" s="1"/>
      <c r="BA74" s="1"/>
      <c r="BB74" s="1"/>
      <c r="BC74" s="1"/>
      <c r="BD74" s="1"/>
      <c r="BE74" s="1"/>
      <c r="BF74" s="1"/>
      <c r="BG74" s="1"/>
      <c r="BH74" s="1"/>
      <c r="BI74" s="1"/>
      <c r="BJ74" s="1"/>
      <c r="BK74" s="1"/>
      <c r="BL74" s="1"/>
      <c r="BM74" s="1"/>
      <c r="BN74" s="1"/>
      <c r="BO74" s="1"/>
      <c r="BP74" s="1"/>
      <c r="BQ74" s="1"/>
      <c r="BR74" s="1"/>
      <c r="BS74" s="1"/>
      <c r="BU74" s="356"/>
      <c r="BV74" s="356"/>
      <c r="BW74" s="1"/>
      <c r="BX74" s="1"/>
      <c r="BY74" s="1"/>
      <c r="BZ74" s="1"/>
      <c r="CA74" s="1"/>
      <c r="CB74" s="1"/>
      <c r="CC74" s="1"/>
      <c r="CD74" s="1"/>
      <c r="CE74" s="1"/>
      <c r="CF74" s="1"/>
      <c r="CG74" s="1"/>
      <c r="CH74" s="1"/>
      <c r="CI74" s="1"/>
      <c r="CJ74" s="1"/>
      <c r="CK74" s="1"/>
      <c r="CL74" s="1"/>
      <c r="CM74" s="1"/>
      <c r="CN74" s="1"/>
      <c r="CO74" s="1"/>
      <c r="CP74" s="1"/>
      <c r="CQ74" s="1"/>
      <c r="CS74" s="356"/>
      <c r="CT74" s="356"/>
      <c r="CU74" s="1"/>
      <c r="CV74" s="1"/>
      <c r="CW74" s="1"/>
      <c r="CX74" s="1"/>
      <c r="CY74" s="1"/>
      <c r="CZ74" s="1"/>
      <c r="DA74" s="1"/>
      <c r="DB74" s="1"/>
      <c r="DC74" s="1"/>
      <c r="DD74" s="1"/>
      <c r="DE74" s="1"/>
      <c r="DF74" s="1"/>
      <c r="DG74" s="1"/>
      <c r="DH74" s="1"/>
      <c r="DI74" s="1"/>
      <c r="DJ74" s="1"/>
      <c r="DK74" s="1"/>
      <c r="DL74" s="1"/>
      <c r="DM74" s="1"/>
      <c r="DN74" s="1"/>
      <c r="DO74" s="1"/>
      <c r="DQ74" s="356"/>
      <c r="DR74" s="356"/>
      <c r="DS74" s="1"/>
      <c r="DT74" s="1"/>
      <c r="DU74" s="1"/>
      <c r="DV74" s="1"/>
      <c r="DW74" s="1"/>
      <c r="DX74" s="1"/>
      <c r="DY74" s="1"/>
      <c r="DZ74" s="1"/>
      <c r="EA74" s="1"/>
      <c r="EB74" s="1"/>
      <c r="EC74" s="1"/>
      <c r="ED74" s="1"/>
      <c r="EE74" s="1"/>
      <c r="EF74" s="1"/>
      <c r="EG74" s="1"/>
      <c r="EH74" s="1"/>
      <c r="EI74" s="1"/>
      <c r="EJ74" s="1"/>
      <c r="EK74" s="1"/>
      <c r="EL74" s="1"/>
      <c r="EM74" s="1"/>
      <c r="EO74" s="356"/>
      <c r="EP74" s="356"/>
      <c r="EQ74" s="1"/>
      <c r="ER74" s="1"/>
      <c r="ES74" s="1"/>
      <c r="ET74" s="1"/>
      <c r="EU74" s="1"/>
      <c r="EV74" s="1"/>
      <c r="EW74" s="1"/>
      <c r="EX74" s="1"/>
      <c r="EY74" s="1"/>
      <c r="EZ74" s="1"/>
      <c r="FA74" s="1"/>
      <c r="FB74" s="1"/>
      <c r="FC74" s="1"/>
      <c r="FD74" s="1"/>
      <c r="FE74" s="1"/>
      <c r="FF74" s="1"/>
      <c r="FG74" s="1"/>
      <c r="FH74" s="1"/>
      <c r="FI74" s="1"/>
      <c r="FJ74" s="1"/>
      <c r="FK74" s="1"/>
    </row>
    <row r="75" spans="1:167" ht="14.5">
      <c r="A75" s="356"/>
      <c r="B75" s="356"/>
      <c r="C75" s="1"/>
      <c r="D75" s="1"/>
      <c r="E75" s="1"/>
      <c r="F75" s="1"/>
      <c r="G75" s="1"/>
      <c r="H75" s="1"/>
      <c r="I75" s="1"/>
      <c r="J75" s="1"/>
      <c r="K75" s="1"/>
      <c r="L75" s="1"/>
      <c r="M75" s="1"/>
      <c r="N75" s="1"/>
      <c r="O75" s="1"/>
      <c r="P75" s="1"/>
      <c r="Q75" s="1"/>
      <c r="R75" s="1"/>
      <c r="S75" s="1"/>
      <c r="T75" s="1"/>
      <c r="U75" s="1"/>
      <c r="V75" s="1"/>
      <c r="W75" s="1"/>
      <c r="EO75" s="356"/>
      <c r="EP75" s="356"/>
      <c r="EQ75" s="1"/>
      <c r="ER75" s="1"/>
      <c r="ES75" s="1"/>
      <c r="ET75" s="1"/>
      <c r="EU75" s="1"/>
      <c r="EV75" s="1"/>
      <c r="EW75" s="1"/>
      <c r="EX75" s="1"/>
      <c r="EY75" s="1"/>
      <c r="EZ75" s="1"/>
      <c r="FA75" s="1"/>
      <c r="FB75" s="1"/>
      <c r="FC75" s="1"/>
      <c r="FD75" s="1"/>
      <c r="FE75" s="1"/>
      <c r="FF75" s="1"/>
      <c r="FG75" s="1"/>
      <c r="FH75" s="1"/>
      <c r="FI75" s="1"/>
      <c r="FJ75" s="1"/>
      <c r="FK75" s="1"/>
    </row>
    <row r="76" spans="1:167" ht="14.5">
      <c r="A76" s="356"/>
      <c r="B76" s="356"/>
      <c r="C76" s="1"/>
      <c r="D76" s="1"/>
      <c r="E76" s="1"/>
      <c r="F76" s="1"/>
      <c r="G76" s="1"/>
      <c r="H76" s="1"/>
      <c r="I76" s="1"/>
      <c r="J76" s="1"/>
      <c r="K76" s="1"/>
      <c r="L76" s="1"/>
      <c r="M76" s="1"/>
      <c r="N76" s="1"/>
      <c r="O76" s="1"/>
      <c r="P76" s="1"/>
      <c r="Q76" s="1"/>
      <c r="R76" s="1"/>
      <c r="S76" s="1"/>
      <c r="T76" s="1"/>
      <c r="U76" s="1"/>
      <c r="V76" s="1"/>
      <c r="W76" s="1"/>
      <c r="EO76" s="356"/>
      <c r="EP76" s="356"/>
      <c r="EQ76" s="1"/>
      <c r="ER76" s="1"/>
      <c r="ES76" s="1"/>
      <c r="ET76" s="1"/>
      <c r="EU76" s="1"/>
      <c r="EV76" s="1"/>
      <c r="EW76" s="1"/>
      <c r="EX76" s="1"/>
      <c r="EY76" s="1"/>
      <c r="EZ76" s="1"/>
      <c r="FA76" s="1"/>
      <c r="FB76" s="1"/>
      <c r="FC76" s="1"/>
      <c r="FD76" s="1"/>
      <c r="FE76" s="1"/>
      <c r="FF76" s="1"/>
      <c r="FG76" s="1"/>
      <c r="FH76" s="1"/>
      <c r="FI76" s="1"/>
      <c r="FJ76" s="1"/>
      <c r="FK76" s="1"/>
    </row>
    <row r="77" spans="1:167" ht="14.5">
      <c r="A77" s="356"/>
      <c r="B77" s="356"/>
      <c r="C77" s="1"/>
      <c r="D77" s="1"/>
      <c r="E77" s="1"/>
      <c r="F77" s="1"/>
      <c r="G77" s="1"/>
      <c r="H77" s="1"/>
      <c r="I77" s="1"/>
      <c r="J77" s="1"/>
      <c r="K77" s="1"/>
      <c r="L77" s="1"/>
      <c r="M77" s="1"/>
      <c r="N77" s="1"/>
      <c r="O77" s="1"/>
      <c r="P77" s="1"/>
      <c r="Q77" s="1"/>
      <c r="R77" s="1"/>
      <c r="S77" s="1"/>
      <c r="T77" s="1"/>
      <c r="U77" s="1"/>
      <c r="V77" s="1"/>
      <c r="W77" s="1"/>
      <c r="EO77" s="356"/>
      <c r="EP77" s="356"/>
      <c r="EQ77" s="1"/>
      <c r="ER77" s="1"/>
      <c r="ES77" s="1"/>
      <c r="ET77" s="1"/>
      <c r="EU77" s="1"/>
      <c r="EV77" s="1"/>
      <c r="EW77" s="1"/>
      <c r="EX77" s="1"/>
      <c r="EY77" s="1"/>
      <c r="EZ77" s="1"/>
      <c r="FA77" s="1"/>
      <c r="FB77" s="1"/>
      <c r="FC77" s="1"/>
      <c r="FD77" s="1"/>
      <c r="FE77" s="1"/>
      <c r="FF77" s="1"/>
      <c r="FG77" s="1"/>
      <c r="FH77" s="1"/>
      <c r="FI77" s="1"/>
      <c r="FJ77" s="1"/>
      <c r="FK77" s="1"/>
    </row>
    <row r="78" spans="1:167" ht="14.5">
      <c r="A78" s="356"/>
      <c r="B78" s="356"/>
      <c r="C78" s="1"/>
      <c r="D78" s="1"/>
      <c r="E78" s="1"/>
      <c r="F78" s="1"/>
      <c r="G78" s="1"/>
      <c r="H78" s="1"/>
      <c r="I78" s="1"/>
      <c r="J78" s="1"/>
      <c r="K78" s="1"/>
      <c r="L78" s="1"/>
      <c r="M78" s="1"/>
      <c r="N78" s="1"/>
      <c r="O78" s="1"/>
      <c r="P78" s="1"/>
      <c r="Q78" s="1"/>
      <c r="R78" s="1"/>
      <c r="S78" s="1"/>
      <c r="T78" s="1"/>
      <c r="U78" s="1"/>
      <c r="V78" s="1"/>
      <c r="W78" s="1"/>
      <c r="EO78" s="356"/>
      <c r="EP78" s="356"/>
      <c r="EQ78" s="1"/>
      <c r="ER78" s="1"/>
      <c r="ES78" s="1"/>
      <c r="ET78" s="1"/>
      <c r="EU78" s="1"/>
      <c r="EV78" s="1"/>
      <c r="EW78" s="1"/>
      <c r="EX78" s="1"/>
      <c r="EY78" s="1"/>
      <c r="EZ78" s="1"/>
      <c r="FA78" s="1"/>
      <c r="FB78" s="1"/>
      <c r="FC78" s="1"/>
      <c r="FD78" s="1"/>
      <c r="FE78" s="1"/>
      <c r="FF78" s="1"/>
      <c r="FG78" s="1"/>
      <c r="FH78" s="1"/>
      <c r="FI78" s="1"/>
      <c r="FJ78" s="1"/>
      <c r="FK78" s="1"/>
    </row>
    <row r="79" spans="1:167" ht="14.5">
      <c r="A79" s="356"/>
      <c r="B79" s="356"/>
      <c r="C79" s="1"/>
      <c r="D79" s="1"/>
      <c r="E79" s="1"/>
      <c r="F79" s="1"/>
      <c r="G79" s="1"/>
      <c r="H79" s="1"/>
      <c r="I79" s="1"/>
      <c r="J79" s="1"/>
      <c r="K79" s="1"/>
      <c r="L79" s="1"/>
      <c r="M79" s="1"/>
      <c r="N79" s="1"/>
      <c r="O79" s="1"/>
      <c r="P79" s="1"/>
      <c r="Q79" s="1"/>
      <c r="R79" s="1"/>
      <c r="S79" s="1"/>
      <c r="T79" s="1"/>
      <c r="U79" s="1"/>
      <c r="V79" s="1"/>
      <c r="W79" s="1"/>
      <c r="EO79" s="356"/>
      <c r="EP79" s="356"/>
      <c r="EQ79" s="1"/>
      <c r="ER79" s="1"/>
      <c r="ES79" s="1"/>
      <c r="ET79" s="1"/>
      <c r="EU79" s="1"/>
      <c r="EV79" s="1"/>
      <c r="EW79" s="1"/>
      <c r="EX79" s="1"/>
      <c r="EY79" s="1"/>
      <c r="EZ79" s="1"/>
      <c r="FA79" s="1"/>
      <c r="FB79" s="1"/>
      <c r="FC79" s="1"/>
      <c r="FD79" s="1"/>
      <c r="FE79" s="1"/>
      <c r="FF79" s="1"/>
      <c r="FG79" s="1"/>
      <c r="FH79" s="1"/>
      <c r="FI79" s="1"/>
      <c r="FJ79" s="1"/>
      <c r="FK79" s="1"/>
    </row>
    <row r="80" spans="1:167" ht="14.5">
      <c r="A80" s="356"/>
      <c r="B80" s="356"/>
      <c r="C80" s="1"/>
      <c r="D80" s="1"/>
      <c r="E80" s="1"/>
      <c r="F80" s="1"/>
      <c r="G80" s="1"/>
      <c r="H80" s="1"/>
      <c r="I80" s="1"/>
      <c r="J80" s="1"/>
      <c r="K80" s="1"/>
      <c r="L80" s="1"/>
      <c r="M80" s="1"/>
      <c r="N80" s="1"/>
      <c r="O80" s="1"/>
      <c r="P80" s="1"/>
      <c r="Q80" s="1"/>
      <c r="R80" s="1"/>
      <c r="S80" s="1"/>
      <c r="T80" s="1"/>
      <c r="U80" s="1"/>
      <c r="V80" s="1"/>
      <c r="W80" s="1"/>
      <c r="EO80" s="356"/>
      <c r="EP80" s="356"/>
      <c r="EQ80" s="1"/>
      <c r="ER80" s="1"/>
      <c r="ES80" s="1"/>
      <c r="ET80" s="1"/>
      <c r="EU80" s="1"/>
      <c r="EV80" s="1"/>
      <c r="EW80" s="1"/>
      <c r="EX80" s="1"/>
      <c r="EY80" s="1"/>
      <c r="EZ80" s="1"/>
      <c r="FA80" s="1"/>
      <c r="FB80" s="1"/>
      <c r="FC80" s="1"/>
      <c r="FD80" s="1"/>
      <c r="FE80" s="1"/>
      <c r="FF80" s="1"/>
      <c r="FG80" s="1"/>
      <c r="FH80" s="1"/>
      <c r="FI80" s="1"/>
      <c r="FJ80" s="1"/>
      <c r="FK80" s="1"/>
    </row>
    <row r="81" spans="1:167" ht="14.5">
      <c r="A81" s="356"/>
      <c r="B81" s="356"/>
      <c r="C81" s="1"/>
      <c r="D81" s="1"/>
      <c r="E81" s="1"/>
      <c r="F81" s="1"/>
      <c r="G81" s="1"/>
      <c r="H81" s="1"/>
      <c r="I81" s="1"/>
      <c r="J81" s="1"/>
      <c r="K81" s="1"/>
      <c r="L81" s="1"/>
      <c r="M81" s="1"/>
      <c r="N81" s="1"/>
      <c r="O81" s="1"/>
      <c r="P81" s="1"/>
      <c r="Q81" s="1"/>
      <c r="R81" s="1"/>
      <c r="S81" s="1"/>
      <c r="T81" s="1"/>
      <c r="U81" s="1"/>
      <c r="V81" s="1"/>
      <c r="W81" s="1"/>
      <c r="EO81" s="356"/>
      <c r="EP81" s="356"/>
      <c r="EQ81" s="1"/>
      <c r="ER81" s="1"/>
      <c r="ES81" s="1"/>
      <c r="ET81" s="1"/>
      <c r="EU81" s="1"/>
      <c r="EV81" s="1"/>
      <c r="EW81" s="1"/>
      <c r="EX81" s="1"/>
      <c r="EY81" s="1"/>
      <c r="EZ81" s="1"/>
      <c r="FA81" s="1"/>
      <c r="FB81" s="1"/>
      <c r="FC81" s="1"/>
      <c r="FD81" s="1"/>
      <c r="FE81" s="1"/>
      <c r="FF81" s="1"/>
      <c r="FG81" s="1"/>
      <c r="FH81" s="1"/>
      <c r="FI81" s="1"/>
      <c r="FJ81" s="1"/>
      <c r="FK81" s="1"/>
    </row>
    <row r="82" spans="1:167" ht="14.5">
      <c r="A82" s="356"/>
      <c r="B82" s="356"/>
      <c r="C82" s="1"/>
      <c r="D82" s="1"/>
      <c r="E82" s="1"/>
      <c r="F82" s="1"/>
      <c r="G82" s="1"/>
      <c r="H82" s="1"/>
      <c r="I82" s="1"/>
      <c r="J82" s="1"/>
      <c r="K82" s="1"/>
      <c r="L82" s="1"/>
      <c r="M82" s="1"/>
      <c r="N82" s="1"/>
      <c r="O82" s="1"/>
      <c r="P82" s="1"/>
      <c r="Q82" s="1"/>
      <c r="R82" s="1"/>
      <c r="S82" s="1"/>
      <c r="T82" s="1"/>
      <c r="U82" s="1"/>
      <c r="V82" s="1"/>
      <c r="W82" s="1"/>
      <c r="EO82" s="356"/>
      <c r="EP82" s="356"/>
      <c r="EQ82" s="1"/>
      <c r="ER82" s="1"/>
      <c r="ES82" s="1"/>
      <c r="ET82" s="1"/>
      <c r="EU82" s="1"/>
      <c r="EV82" s="1"/>
      <c r="EW82" s="1"/>
      <c r="EX82" s="1"/>
      <c r="EY82" s="1"/>
      <c r="EZ82" s="1"/>
      <c r="FA82" s="1"/>
      <c r="FB82" s="1"/>
      <c r="FC82" s="1"/>
      <c r="FD82" s="1"/>
      <c r="FE82" s="1"/>
      <c r="FF82" s="1"/>
      <c r="FG82" s="1"/>
      <c r="FH82" s="1"/>
      <c r="FI82" s="1"/>
      <c r="FJ82" s="1"/>
      <c r="FK82" s="1"/>
    </row>
    <row r="83" spans="1:167" ht="14.5">
      <c r="A83" s="356"/>
      <c r="B83" s="356"/>
      <c r="C83" s="1"/>
      <c r="D83" s="1"/>
      <c r="E83" s="1"/>
      <c r="F83" s="1"/>
      <c r="G83" s="1"/>
      <c r="H83" s="1"/>
      <c r="I83" s="1"/>
      <c r="J83" s="1"/>
      <c r="K83" s="1"/>
      <c r="L83" s="1"/>
      <c r="M83" s="1"/>
      <c r="N83" s="1"/>
      <c r="O83" s="1"/>
      <c r="P83" s="1"/>
      <c r="Q83" s="1"/>
      <c r="R83" s="1"/>
      <c r="S83" s="1"/>
      <c r="T83" s="1"/>
      <c r="U83" s="1"/>
      <c r="V83" s="1"/>
      <c r="W83" s="1"/>
      <c r="EO83" s="356"/>
      <c r="EP83" s="356"/>
      <c r="EQ83" s="1"/>
      <c r="ER83" s="1"/>
      <c r="ES83" s="1"/>
      <c r="ET83" s="1"/>
      <c r="EU83" s="1"/>
      <c r="EV83" s="1"/>
      <c r="EW83" s="1"/>
      <c r="EX83" s="1"/>
      <c r="EY83" s="1"/>
      <c r="EZ83" s="1"/>
      <c r="FA83" s="1"/>
      <c r="FB83" s="1"/>
      <c r="FC83" s="1"/>
      <c r="FD83" s="1"/>
      <c r="FE83" s="1"/>
      <c r="FF83" s="1"/>
      <c r="FG83" s="1"/>
      <c r="FH83" s="1"/>
      <c r="FI83" s="1"/>
      <c r="FJ83" s="1"/>
      <c r="FK83" s="1"/>
    </row>
    <row r="84" spans="1:167" ht="14.5">
      <c r="A84" s="356"/>
      <c r="B84" s="356"/>
      <c r="C84" s="1"/>
      <c r="D84" s="1"/>
      <c r="E84" s="1"/>
      <c r="F84" s="1"/>
      <c r="G84" s="1"/>
      <c r="H84" s="1"/>
      <c r="I84" s="1"/>
      <c r="J84" s="1"/>
      <c r="K84" s="1"/>
      <c r="L84" s="1"/>
      <c r="M84" s="1"/>
      <c r="N84" s="1"/>
      <c r="O84" s="1"/>
      <c r="P84" s="1"/>
      <c r="Q84" s="1"/>
      <c r="R84" s="1"/>
      <c r="S84" s="1"/>
      <c r="T84" s="1"/>
      <c r="U84" s="1"/>
      <c r="V84" s="1"/>
      <c r="W84" s="1"/>
      <c r="EO84" s="356"/>
      <c r="EP84" s="356"/>
      <c r="EQ84" s="1"/>
      <c r="ER84" s="1"/>
      <c r="ES84" s="1"/>
      <c r="ET84" s="1"/>
      <c r="EU84" s="1"/>
      <c r="EV84" s="1"/>
      <c r="EW84" s="1"/>
      <c r="EX84" s="1"/>
      <c r="EY84" s="1"/>
      <c r="EZ84" s="1"/>
      <c r="FA84" s="1"/>
      <c r="FB84" s="1"/>
      <c r="FC84" s="1"/>
      <c r="FD84" s="1"/>
      <c r="FE84" s="1"/>
      <c r="FF84" s="1"/>
      <c r="FG84" s="1"/>
      <c r="FH84" s="1"/>
      <c r="FI84" s="1"/>
      <c r="FJ84" s="1"/>
      <c r="FK84" s="1"/>
    </row>
    <row r="85" spans="1:167" ht="14.5">
      <c r="A85" s="356"/>
      <c r="B85" s="356"/>
      <c r="C85" s="1"/>
      <c r="D85" s="1"/>
      <c r="E85" s="1"/>
      <c r="F85" s="1"/>
      <c r="G85" s="1"/>
      <c r="H85" s="1"/>
      <c r="I85" s="1"/>
      <c r="J85" s="1"/>
      <c r="K85" s="1"/>
      <c r="L85" s="1"/>
      <c r="M85" s="1"/>
      <c r="N85" s="1"/>
      <c r="O85" s="1"/>
      <c r="P85" s="1"/>
      <c r="Q85" s="1"/>
      <c r="R85" s="1"/>
      <c r="S85" s="1"/>
      <c r="T85" s="1"/>
      <c r="U85" s="1"/>
      <c r="V85" s="1"/>
      <c r="W85" s="1"/>
      <c r="EO85" s="356"/>
      <c r="EP85" s="356"/>
      <c r="EQ85" s="1"/>
      <c r="ER85" s="1"/>
      <c r="ES85" s="1"/>
      <c r="ET85" s="1"/>
      <c r="EU85" s="1"/>
      <c r="EV85" s="1"/>
      <c r="EW85" s="1"/>
      <c r="EX85" s="1"/>
      <c r="EY85" s="1"/>
      <c r="EZ85" s="1"/>
      <c r="FA85" s="1"/>
      <c r="FB85" s="1"/>
      <c r="FC85" s="1"/>
      <c r="FD85" s="1"/>
      <c r="FE85" s="1"/>
      <c r="FF85" s="1"/>
      <c r="FG85" s="1"/>
      <c r="FH85" s="1"/>
      <c r="FI85" s="1"/>
      <c r="FJ85" s="1"/>
      <c r="FK85" s="1"/>
    </row>
    <row r="86" spans="1:167" ht="14.5">
      <c r="A86" s="356"/>
      <c r="B86" s="356"/>
      <c r="C86" s="1"/>
      <c r="D86" s="1"/>
      <c r="E86" s="1"/>
      <c r="F86" s="1"/>
      <c r="G86" s="1"/>
      <c r="H86" s="1"/>
      <c r="I86" s="1"/>
      <c r="J86" s="1"/>
      <c r="K86" s="1"/>
      <c r="L86" s="1"/>
      <c r="M86" s="1"/>
      <c r="N86" s="1"/>
      <c r="O86" s="1"/>
      <c r="P86" s="1"/>
      <c r="Q86" s="1"/>
      <c r="R86" s="1"/>
      <c r="S86" s="1"/>
      <c r="T86" s="1"/>
      <c r="U86" s="1"/>
      <c r="V86" s="1"/>
      <c r="W86" s="1"/>
      <c r="EO86" s="356"/>
      <c r="EP86" s="356"/>
      <c r="EQ86" s="1"/>
      <c r="ER86" s="1"/>
      <c r="ES86" s="1"/>
      <c r="ET86" s="1"/>
      <c r="EU86" s="1"/>
      <c r="EV86" s="1"/>
      <c r="EW86" s="1"/>
      <c r="EX86" s="1"/>
      <c r="EY86" s="1"/>
      <c r="EZ86" s="1"/>
      <c r="FA86" s="1"/>
      <c r="FB86" s="1"/>
      <c r="FC86" s="1"/>
      <c r="FD86" s="1"/>
      <c r="FE86" s="1"/>
      <c r="FF86" s="1"/>
      <c r="FG86" s="1"/>
      <c r="FH86" s="1"/>
      <c r="FI86" s="1"/>
      <c r="FJ86" s="1"/>
      <c r="FK86" s="1"/>
    </row>
    <row r="87" spans="1:167" ht="14.5">
      <c r="A87" s="356"/>
      <c r="B87" s="356"/>
      <c r="C87" s="1"/>
      <c r="D87" s="1"/>
      <c r="E87" s="1"/>
      <c r="F87" s="1"/>
      <c r="G87" s="1"/>
      <c r="H87" s="1"/>
      <c r="I87" s="1"/>
      <c r="J87" s="1"/>
      <c r="K87" s="1"/>
      <c r="L87" s="1"/>
      <c r="M87" s="1"/>
      <c r="N87" s="1"/>
      <c r="O87" s="1"/>
      <c r="P87" s="1"/>
      <c r="Q87" s="1"/>
      <c r="R87" s="1"/>
      <c r="S87" s="1"/>
      <c r="T87" s="1"/>
      <c r="U87" s="1"/>
      <c r="V87" s="1"/>
      <c r="W87" s="1"/>
      <c r="EO87" s="356"/>
      <c r="EP87" s="356"/>
      <c r="EQ87" s="1"/>
      <c r="ER87" s="1"/>
      <c r="ES87" s="1"/>
      <c r="ET87" s="1"/>
      <c r="EU87" s="1"/>
      <c r="EV87" s="1"/>
      <c r="EW87" s="1"/>
      <c r="EX87" s="1"/>
      <c r="EY87" s="1"/>
      <c r="EZ87" s="1"/>
      <c r="FA87" s="1"/>
      <c r="FB87" s="1"/>
      <c r="FC87" s="1"/>
      <c r="FD87" s="1"/>
      <c r="FE87" s="1"/>
      <c r="FF87" s="1"/>
      <c r="FG87" s="1"/>
      <c r="FH87" s="1"/>
      <c r="FI87" s="1"/>
      <c r="FJ87" s="1"/>
      <c r="FK87" s="1"/>
    </row>
    <row r="88" spans="1:167" ht="14.5">
      <c r="A88" s="356"/>
      <c r="B88" s="356"/>
      <c r="C88" s="1"/>
      <c r="D88" s="1"/>
      <c r="E88" s="1"/>
      <c r="F88" s="1"/>
      <c r="G88" s="1"/>
      <c r="H88" s="1"/>
      <c r="I88" s="1"/>
      <c r="J88" s="1"/>
      <c r="K88" s="1"/>
      <c r="L88" s="1"/>
      <c r="M88" s="1"/>
      <c r="N88" s="1"/>
      <c r="O88" s="1"/>
      <c r="P88" s="1"/>
      <c r="Q88" s="1"/>
      <c r="R88" s="1"/>
      <c r="S88" s="1"/>
      <c r="T88" s="1"/>
      <c r="U88" s="1"/>
      <c r="V88" s="1"/>
      <c r="W88" s="1"/>
      <c r="EO88" s="356"/>
      <c r="EP88" s="356"/>
      <c r="EQ88" s="1"/>
      <c r="ER88" s="1"/>
      <c r="ES88" s="1"/>
      <c r="ET88" s="1"/>
      <c r="EU88" s="1"/>
      <c r="EV88" s="1"/>
      <c r="EW88" s="1"/>
      <c r="EX88" s="1"/>
      <c r="EY88" s="1"/>
      <c r="EZ88" s="1"/>
      <c r="FA88" s="1"/>
      <c r="FB88" s="1"/>
      <c r="FC88" s="1"/>
      <c r="FD88" s="1"/>
      <c r="FE88" s="1"/>
      <c r="FF88" s="1"/>
      <c r="FG88" s="1"/>
      <c r="FH88" s="1"/>
      <c r="FI88" s="1"/>
      <c r="FJ88" s="1"/>
      <c r="FK88" s="1"/>
    </row>
    <row r="89" spans="1:167" ht="14.5">
      <c r="A89" s="356"/>
      <c r="B89" s="356"/>
      <c r="C89" s="1"/>
      <c r="D89" s="1"/>
      <c r="E89" s="1"/>
      <c r="F89" s="1"/>
      <c r="G89" s="1"/>
      <c r="H89" s="1"/>
      <c r="I89" s="1"/>
      <c r="J89" s="1"/>
      <c r="K89" s="1"/>
      <c r="L89" s="1"/>
      <c r="M89" s="1"/>
      <c r="N89" s="1"/>
      <c r="O89" s="1"/>
      <c r="P89" s="1"/>
      <c r="Q89" s="1"/>
      <c r="R89" s="1"/>
      <c r="S89" s="1"/>
      <c r="T89" s="1"/>
      <c r="U89" s="1"/>
      <c r="V89" s="1"/>
      <c r="W89" s="1"/>
      <c r="EO89" s="356"/>
      <c r="EP89" s="356"/>
      <c r="EQ89" s="1"/>
      <c r="ER89" s="1"/>
      <c r="ES89" s="1"/>
      <c r="ET89" s="1"/>
      <c r="EU89" s="1"/>
      <c r="EV89" s="1"/>
      <c r="EW89" s="1"/>
      <c r="EX89" s="1"/>
      <c r="EY89" s="1"/>
      <c r="EZ89" s="1"/>
      <c r="FA89" s="1"/>
      <c r="FB89" s="1"/>
      <c r="FC89" s="1"/>
      <c r="FD89" s="1"/>
      <c r="FE89" s="1"/>
      <c r="FF89" s="1"/>
      <c r="FG89" s="1"/>
      <c r="FH89" s="1"/>
      <c r="FI89" s="1"/>
      <c r="FJ89" s="1"/>
      <c r="FK89" s="1"/>
    </row>
    <row r="90" spans="1:167" ht="14.5">
      <c r="A90" s="356"/>
      <c r="B90" s="356"/>
      <c r="C90" s="1"/>
      <c r="D90" s="1"/>
      <c r="E90" s="1"/>
      <c r="F90" s="1"/>
      <c r="G90" s="1"/>
      <c r="H90" s="1"/>
      <c r="I90" s="1"/>
      <c r="J90" s="1"/>
      <c r="K90" s="1"/>
      <c r="L90" s="1"/>
      <c r="M90" s="1"/>
      <c r="N90" s="1"/>
      <c r="O90" s="1"/>
      <c r="P90" s="1"/>
      <c r="Q90" s="1"/>
      <c r="R90" s="1"/>
      <c r="S90" s="1"/>
      <c r="T90" s="1"/>
      <c r="U90" s="1"/>
      <c r="V90" s="1"/>
      <c r="W90" s="1"/>
      <c r="EO90" s="356"/>
      <c r="EP90" s="356"/>
      <c r="EQ90" s="1"/>
      <c r="ER90" s="1"/>
      <c r="ES90" s="1"/>
      <c r="ET90" s="1"/>
      <c r="EU90" s="1"/>
      <c r="EV90" s="1"/>
      <c r="EW90" s="1"/>
      <c r="EX90" s="1"/>
      <c r="EY90" s="1"/>
      <c r="EZ90" s="1"/>
      <c r="FA90" s="1"/>
      <c r="FB90" s="1"/>
      <c r="FC90" s="1"/>
      <c r="FD90" s="1"/>
      <c r="FE90" s="1"/>
      <c r="FF90" s="1"/>
      <c r="FG90" s="1"/>
      <c r="FH90" s="1"/>
      <c r="FI90" s="1"/>
      <c r="FJ90" s="1"/>
      <c r="FK90" s="1"/>
    </row>
    <row r="91" spans="1:167" ht="14.5">
      <c r="A91" s="356"/>
      <c r="B91" s="356"/>
      <c r="C91" s="1"/>
      <c r="D91" s="1"/>
      <c r="E91" s="1"/>
      <c r="F91" s="1"/>
      <c r="G91" s="1"/>
      <c r="H91" s="1"/>
      <c r="I91" s="1"/>
      <c r="J91" s="1"/>
      <c r="K91" s="1"/>
      <c r="L91" s="1"/>
      <c r="M91" s="1"/>
      <c r="N91" s="1"/>
      <c r="O91" s="1"/>
      <c r="P91" s="1"/>
      <c r="Q91" s="1"/>
      <c r="R91" s="1"/>
      <c r="S91" s="1"/>
      <c r="T91" s="1"/>
      <c r="U91" s="1"/>
      <c r="V91" s="1"/>
      <c r="W91" s="1"/>
      <c r="EO91" s="356"/>
      <c r="EP91" s="356"/>
      <c r="EQ91" s="1"/>
      <c r="ER91" s="1"/>
      <c r="ES91" s="1"/>
      <c r="ET91" s="1"/>
      <c r="EU91" s="1"/>
      <c r="EV91" s="1"/>
      <c r="EW91" s="1"/>
      <c r="EX91" s="1"/>
      <c r="EY91" s="1"/>
      <c r="EZ91" s="1"/>
      <c r="FA91" s="1"/>
      <c r="FB91" s="1"/>
      <c r="FC91" s="1"/>
      <c r="FD91" s="1"/>
      <c r="FE91" s="1"/>
      <c r="FF91" s="1"/>
      <c r="FG91" s="1"/>
      <c r="FH91" s="1"/>
      <c r="FI91" s="1"/>
      <c r="FJ91" s="1"/>
      <c r="FK91" s="1"/>
    </row>
    <row r="92" spans="1:167" ht="14.5">
      <c r="A92" s="356"/>
      <c r="B92" s="356"/>
      <c r="C92" s="1"/>
      <c r="D92" s="1"/>
      <c r="E92" s="1"/>
      <c r="F92" s="1"/>
      <c r="G92" s="1"/>
      <c r="H92" s="1"/>
      <c r="I92" s="1"/>
      <c r="J92" s="1"/>
      <c r="K92" s="1"/>
      <c r="L92" s="1"/>
      <c r="M92" s="1"/>
      <c r="N92" s="1"/>
      <c r="O92" s="1"/>
      <c r="P92" s="1"/>
      <c r="Q92" s="1"/>
      <c r="R92" s="1"/>
      <c r="S92" s="1"/>
      <c r="T92" s="1"/>
      <c r="U92" s="1"/>
      <c r="V92" s="1"/>
      <c r="W92" s="1"/>
      <c r="EO92" s="356"/>
      <c r="EP92" s="356"/>
      <c r="EQ92" s="1"/>
      <c r="ER92" s="1"/>
      <c r="ES92" s="1"/>
      <c r="ET92" s="1"/>
      <c r="EU92" s="1"/>
      <c r="EV92" s="1"/>
      <c r="EW92" s="1"/>
      <c r="EX92" s="1"/>
      <c r="EY92" s="1"/>
      <c r="EZ92" s="1"/>
      <c r="FA92" s="1"/>
      <c r="FB92" s="1"/>
      <c r="FC92" s="1"/>
      <c r="FD92" s="1"/>
      <c r="FE92" s="1"/>
      <c r="FF92" s="1"/>
      <c r="FG92" s="1"/>
      <c r="FH92" s="1"/>
      <c r="FI92" s="1"/>
      <c r="FJ92" s="1"/>
      <c r="FK92" s="1"/>
    </row>
    <row r="93" spans="1:167" ht="14.5">
      <c r="A93" s="356"/>
      <c r="B93" s="356"/>
      <c r="C93" s="1"/>
      <c r="D93" s="1"/>
      <c r="E93" s="1"/>
      <c r="F93" s="1"/>
      <c r="G93" s="1"/>
      <c r="H93" s="1"/>
      <c r="I93" s="1"/>
      <c r="J93" s="1"/>
      <c r="K93" s="1"/>
      <c r="L93" s="1"/>
      <c r="M93" s="1"/>
      <c r="N93" s="1"/>
      <c r="O93" s="1"/>
      <c r="P93" s="1"/>
      <c r="Q93" s="1"/>
      <c r="R93" s="1"/>
      <c r="S93" s="1"/>
      <c r="T93" s="1"/>
      <c r="U93" s="1"/>
      <c r="V93" s="1"/>
      <c r="W93" s="1"/>
      <c r="EO93" s="356"/>
      <c r="EP93" s="356"/>
      <c r="EQ93" s="1"/>
      <c r="ER93" s="1"/>
      <c r="ES93" s="1"/>
      <c r="ET93" s="1"/>
      <c r="EU93" s="1"/>
      <c r="EV93" s="1"/>
      <c r="EW93" s="1"/>
      <c r="EX93" s="1"/>
      <c r="EY93" s="1"/>
      <c r="EZ93" s="1"/>
      <c r="FA93" s="1"/>
      <c r="FB93" s="1"/>
      <c r="FC93" s="1"/>
      <c r="FD93" s="1"/>
      <c r="FE93" s="1"/>
      <c r="FF93" s="1"/>
      <c r="FG93" s="1"/>
      <c r="FH93" s="1"/>
      <c r="FI93" s="1"/>
      <c r="FJ93" s="1"/>
      <c r="FK93" s="1"/>
    </row>
    <row r="94" spans="1:167" ht="14.5">
      <c r="A94" s="356"/>
      <c r="B94" s="356"/>
      <c r="C94" s="1"/>
      <c r="D94" s="1"/>
      <c r="E94" s="1"/>
      <c r="F94" s="1"/>
      <c r="G94" s="1"/>
      <c r="H94" s="1"/>
      <c r="I94" s="1"/>
      <c r="J94" s="1"/>
      <c r="K94" s="1"/>
      <c r="L94" s="1"/>
      <c r="M94" s="1"/>
      <c r="N94" s="1"/>
      <c r="O94" s="1"/>
      <c r="P94" s="1"/>
      <c r="Q94" s="1"/>
      <c r="R94" s="1"/>
      <c r="S94" s="1"/>
      <c r="T94" s="1"/>
      <c r="U94" s="1"/>
      <c r="V94" s="1"/>
      <c r="W94" s="1"/>
      <c r="EO94" s="356"/>
      <c r="EP94" s="356"/>
      <c r="EQ94" s="1"/>
      <c r="ER94" s="1"/>
      <c r="ES94" s="1"/>
      <c r="ET94" s="1"/>
      <c r="EU94" s="1"/>
      <c r="EV94" s="1"/>
      <c r="EW94" s="1"/>
      <c r="EX94" s="1"/>
      <c r="EY94" s="1"/>
      <c r="EZ94" s="1"/>
      <c r="FA94" s="1"/>
      <c r="FB94" s="1"/>
      <c r="FC94" s="1"/>
      <c r="FD94" s="1"/>
      <c r="FE94" s="1"/>
      <c r="FF94" s="1"/>
      <c r="FG94" s="1"/>
      <c r="FH94" s="1"/>
      <c r="FI94" s="1"/>
      <c r="FJ94" s="1"/>
      <c r="FK94" s="1"/>
    </row>
    <row r="95" spans="1:167" ht="14.5">
      <c r="A95" s="356"/>
      <c r="B95" s="356"/>
      <c r="C95" s="1"/>
      <c r="D95" s="1"/>
      <c r="E95" s="1"/>
      <c r="F95" s="1"/>
      <c r="G95" s="1"/>
      <c r="H95" s="1"/>
      <c r="I95" s="1"/>
      <c r="J95" s="1"/>
      <c r="K95" s="1"/>
      <c r="L95" s="1"/>
      <c r="M95" s="1"/>
      <c r="N95" s="1"/>
      <c r="O95" s="1"/>
      <c r="P95" s="1"/>
      <c r="Q95" s="1"/>
      <c r="R95" s="1"/>
      <c r="S95" s="1"/>
      <c r="T95" s="1"/>
      <c r="U95" s="1"/>
      <c r="V95" s="1"/>
      <c r="W95" s="1"/>
      <c r="EO95" s="356"/>
      <c r="EP95" s="356"/>
      <c r="EQ95" s="1"/>
      <c r="ER95" s="1"/>
      <c r="ES95" s="1"/>
      <c r="ET95" s="1"/>
      <c r="EU95" s="1"/>
      <c r="EV95" s="1"/>
      <c r="EW95" s="1"/>
      <c r="EX95" s="1"/>
      <c r="EY95" s="1"/>
      <c r="EZ95" s="1"/>
      <c r="FA95" s="1"/>
      <c r="FB95" s="1"/>
      <c r="FC95" s="1"/>
      <c r="FD95" s="1"/>
      <c r="FE95" s="1"/>
      <c r="FF95" s="1"/>
      <c r="FG95" s="1"/>
      <c r="FH95" s="1"/>
      <c r="FI95" s="1"/>
      <c r="FJ95" s="1"/>
      <c r="FK95" s="1"/>
    </row>
    <row r="96" spans="1:167" ht="14.5">
      <c r="A96" s="356"/>
      <c r="B96" s="356"/>
      <c r="C96" s="1"/>
      <c r="D96" s="1"/>
      <c r="E96" s="1"/>
      <c r="F96" s="1"/>
      <c r="G96" s="1"/>
      <c r="H96" s="1"/>
      <c r="I96" s="1"/>
      <c r="J96" s="1"/>
      <c r="K96" s="1"/>
      <c r="L96" s="1"/>
      <c r="M96" s="1"/>
      <c r="N96" s="1"/>
      <c r="O96" s="1"/>
      <c r="P96" s="1"/>
      <c r="Q96" s="1"/>
      <c r="R96" s="1"/>
      <c r="S96" s="1"/>
      <c r="T96" s="1"/>
      <c r="U96" s="1"/>
      <c r="V96" s="1"/>
      <c r="W96" s="1"/>
      <c r="EO96" s="356"/>
      <c r="EP96" s="356"/>
      <c r="EQ96" s="1"/>
      <c r="ER96" s="1"/>
      <c r="ES96" s="1"/>
      <c r="ET96" s="1"/>
      <c r="EU96" s="1"/>
      <c r="EV96" s="1"/>
      <c r="EW96" s="1"/>
      <c r="EX96" s="1"/>
      <c r="EY96" s="1"/>
      <c r="EZ96" s="1"/>
      <c r="FA96" s="1"/>
      <c r="FB96" s="1"/>
      <c r="FC96" s="1"/>
      <c r="FD96" s="1"/>
      <c r="FE96" s="1"/>
      <c r="FF96" s="1"/>
      <c r="FG96" s="1"/>
      <c r="FH96" s="1"/>
      <c r="FI96" s="1"/>
      <c r="FJ96" s="1"/>
      <c r="FK96" s="1"/>
    </row>
    <row r="97" spans="1:167" ht="14.5">
      <c r="A97" s="356"/>
      <c r="B97" s="356"/>
      <c r="C97" s="1"/>
      <c r="D97" s="1"/>
      <c r="E97" s="1"/>
      <c r="F97" s="1"/>
      <c r="G97" s="1"/>
      <c r="H97" s="1"/>
      <c r="I97" s="1"/>
      <c r="J97" s="1"/>
      <c r="K97" s="1"/>
      <c r="L97" s="1"/>
      <c r="M97" s="1"/>
      <c r="N97" s="1"/>
      <c r="O97" s="1"/>
      <c r="P97" s="1"/>
      <c r="Q97" s="1"/>
      <c r="R97" s="1"/>
      <c r="S97" s="1"/>
      <c r="T97" s="1"/>
      <c r="U97" s="1"/>
      <c r="V97" s="1"/>
      <c r="W97" s="1"/>
      <c r="EO97" s="356"/>
      <c r="EP97" s="356"/>
      <c r="EQ97" s="1"/>
      <c r="ER97" s="1"/>
      <c r="ES97" s="1"/>
      <c r="ET97" s="1"/>
      <c r="EU97" s="1"/>
      <c r="EV97" s="1"/>
      <c r="EW97" s="1"/>
      <c r="EX97" s="1"/>
      <c r="EY97" s="1"/>
      <c r="EZ97" s="1"/>
      <c r="FA97" s="1"/>
      <c r="FB97" s="1"/>
      <c r="FC97" s="1"/>
      <c r="FD97" s="1"/>
      <c r="FE97" s="1"/>
      <c r="FF97" s="1"/>
      <c r="FG97" s="1"/>
      <c r="FH97" s="1"/>
      <c r="FI97" s="1"/>
      <c r="FJ97" s="1"/>
      <c r="FK97" s="1"/>
    </row>
    <row r="98" spans="1:167" ht="14.5">
      <c r="A98" s="356"/>
      <c r="B98" s="356"/>
      <c r="C98" s="1"/>
      <c r="D98" s="1"/>
      <c r="E98" s="1"/>
      <c r="F98" s="1"/>
      <c r="G98" s="1"/>
      <c r="H98" s="1"/>
      <c r="I98" s="1"/>
      <c r="J98" s="1"/>
      <c r="K98" s="1"/>
      <c r="L98" s="1"/>
      <c r="M98" s="1"/>
      <c r="N98" s="1"/>
      <c r="O98" s="1"/>
      <c r="P98" s="1"/>
      <c r="Q98" s="1"/>
      <c r="R98" s="1"/>
      <c r="S98" s="1"/>
      <c r="T98" s="1"/>
      <c r="U98" s="1"/>
      <c r="V98" s="1"/>
      <c r="W98" s="1"/>
      <c r="EO98" s="356"/>
      <c r="EP98" s="356"/>
      <c r="EQ98" s="1"/>
      <c r="ER98" s="1"/>
      <c r="ES98" s="1"/>
      <c r="ET98" s="1"/>
      <c r="EU98" s="1"/>
      <c r="EV98" s="1"/>
      <c r="EW98" s="1"/>
      <c r="EX98" s="1"/>
      <c r="EY98" s="1"/>
      <c r="EZ98" s="1"/>
      <c r="FA98" s="1"/>
      <c r="FB98" s="1"/>
      <c r="FC98" s="1"/>
      <c r="FD98" s="1"/>
      <c r="FE98" s="1"/>
      <c r="FF98" s="1"/>
      <c r="FG98" s="1"/>
      <c r="FH98" s="1"/>
      <c r="FI98" s="1"/>
      <c r="FJ98" s="1"/>
      <c r="FK98" s="1"/>
    </row>
    <row r="99" spans="1:167" ht="14.5">
      <c r="A99" s="356"/>
      <c r="B99" s="356"/>
      <c r="C99" s="1"/>
      <c r="D99" s="1"/>
      <c r="E99" s="1"/>
      <c r="F99" s="1"/>
      <c r="G99" s="1"/>
      <c r="H99" s="1"/>
      <c r="I99" s="1"/>
      <c r="J99" s="1"/>
      <c r="K99" s="1"/>
      <c r="L99" s="1"/>
      <c r="M99" s="1"/>
      <c r="N99" s="1"/>
      <c r="O99" s="1"/>
      <c r="P99" s="1"/>
      <c r="Q99" s="1"/>
      <c r="R99" s="1"/>
      <c r="S99" s="1"/>
      <c r="T99" s="1"/>
      <c r="U99" s="1"/>
      <c r="V99" s="1"/>
      <c r="W99" s="1"/>
      <c r="EO99" s="356"/>
      <c r="EP99" s="356"/>
      <c r="EQ99" s="1"/>
      <c r="ER99" s="1"/>
      <c r="ES99" s="1"/>
      <c r="ET99" s="1"/>
      <c r="EU99" s="1"/>
      <c r="EV99" s="1"/>
      <c r="EW99" s="1"/>
      <c r="EX99" s="1"/>
      <c r="EY99" s="1"/>
      <c r="EZ99" s="1"/>
      <c r="FA99" s="1"/>
      <c r="FB99" s="1"/>
      <c r="FC99" s="1"/>
      <c r="FD99" s="1"/>
      <c r="FE99" s="1"/>
      <c r="FF99" s="1"/>
      <c r="FG99" s="1"/>
      <c r="FH99" s="1"/>
      <c r="FI99" s="1"/>
      <c r="FJ99" s="1"/>
      <c r="FK99" s="1"/>
    </row>
    <row r="100" spans="1:167" ht="14.5">
      <c r="A100" s="356"/>
      <c r="B100" s="356"/>
      <c r="C100" s="1"/>
      <c r="D100" s="1"/>
      <c r="E100" s="1"/>
      <c r="F100" s="1"/>
      <c r="G100" s="1"/>
      <c r="H100" s="1"/>
      <c r="I100" s="1"/>
      <c r="J100" s="1"/>
      <c r="K100" s="1"/>
      <c r="L100" s="1"/>
      <c r="M100" s="1"/>
      <c r="N100" s="1"/>
      <c r="O100" s="1"/>
      <c r="P100" s="1"/>
      <c r="Q100" s="1"/>
      <c r="R100" s="1"/>
      <c r="S100" s="1"/>
      <c r="T100" s="1"/>
      <c r="U100" s="1"/>
      <c r="V100" s="1"/>
      <c r="W100" s="1"/>
      <c r="EO100" s="356"/>
      <c r="EP100" s="356"/>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6"/>
      <c r="B101" s="356"/>
      <c r="C101" s="1"/>
      <c r="D101" s="1"/>
      <c r="E101" s="1"/>
      <c r="F101" s="1"/>
      <c r="G101" s="1"/>
      <c r="H101" s="1"/>
      <c r="I101" s="1"/>
      <c r="J101" s="1"/>
      <c r="K101" s="1"/>
      <c r="L101" s="1"/>
      <c r="M101" s="1"/>
      <c r="N101" s="1"/>
      <c r="O101" s="1"/>
      <c r="P101" s="1"/>
      <c r="Q101" s="1"/>
      <c r="R101" s="1"/>
      <c r="S101" s="1"/>
      <c r="T101" s="1"/>
      <c r="U101" s="1"/>
      <c r="V101" s="1"/>
      <c r="W101" s="1"/>
      <c r="EO101" s="356"/>
      <c r="EP101" s="356"/>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6"/>
      <c r="B102" s="356"/>
      <c r="C102" s="1"/>
      <c r="D102" s="1"/>
      <c r="E102" s="1"/>
      <c r="F102" s="1"/>
      <c r="G102" s="1"/>
      <c r="H102" s="1"/>
      <c r="I102" s="1"/>
      <c r="J102" s="1"/>
      <c r="K102" s="1"/>
      <c r="L102" s="1"/>
      <c r="M102" s="1"/>
      <c r="N102" s="1"/>
      <c r="O102" s="1"/>
      <c r="P102" s="1"/>
      <c r="Q102" s="1"/>
      <c r="R102" s="1"/>
      <c r="S102" s="1"/>
      <c r="T102" s="1"/>
      <c r="U102" s="1"/>
      <c r="V102" s="1"/>
      <c r="W102" s="1"/>
      <c r="EO102" s="356"/>
      <c r="EP102" s="356"/>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56"/>
      <c r="B103" s="356"/>
      <c r="C103" s="1"/>
      <c r="D103" s="1"/>
      <c r="E103" s="1"/>
      <c r="F103" s="1"/>
      <c r="G103" s="1"/>
      <c r="H103" s="1"/>
      <c r="I103" s="1"/>
      <c r="J103" s="1"/>
      <c r="K103" s="1"/>
      <c r="L103" s="1"/>
      <c r="M103" s="1"/>
      <c r="N103" s="1"/>
      <c r="O103" s="1"/>
      <c r="P103" s="1"/>
      <c r="Q103" s="1"/>
      <c r="R103" s="1"/>
      <c r="S103" s="1"/>
      <c r="T103" s="1"/>
      <c r="U103" s="1"/>
      <c r="V103" s="1"/>
      <c r="W103" s="1"/>
      <c r="EO103" s="356"/>
      <c r="EP103" s="356"/>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56"/>
      <c r="B104" s="356"/>
      <c r="C104" s="1"/>
      <c r="D104" s="1"/>
      <c r="E104" s="1"/>
      <c r="F104" s="1"/>
      <c r="G104" s="1"/>
      <c r="H104" s="1"/>
      <c r="I104" s="1"/>
      <c r="J104" s="1"/>
      <c r="K104" s="1"/>
      <c r="L104" s="1"/>
      <c r="M104" s="1"/>
      <c r="N104" s="1"/>
      <c r="O104" s="1"/>
      <c r="P104" s="1"/>
      <c r="Q104" s="1"/>
      <c r="R104" s="1"/>
      <c r="S104" s="1"/>
      <c r="T104" s="1"/>
      <c r="U104" s="1"/>
      <c r="V104" s="1"/>
      <c r="W104" s="1"/>
      <c r="EO104" s="356"/>
      <c r="EP104" s="356"/>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56"/>
      <c r="B105" s="356"/>
      <c r="C105" s="1"/>
      <c r="D105" s="1"/>
      <c r="E105" s="1"/>
      <c r="F105" s="1"/>
      <c r="G105" s="1"/>
      <c r="H105" s="1"/>
      <c r="I105" s="1"/>
      <c r="J105" s="1"/>
      <c r="K105" s="1"/>
      <c r="L105" s="1"/>
      <c r="M105" s="1"/>
      <c r="N105" s="1"/>
      <c r="O105" s="1"/>
      <c r="P105" s="1"/>
      <c r="Q105" s="1"/>
      <c r="R105" s="1"/>
      <c r="S105" s="1"/>
      <c r="T105" s="1"/>
      <c r="U105" s="1"/>
      <c r="V105" s="1"/>
      <c r="W105" s="1"/>
    </row>
    <row r="106" spans="1:167" ht="14.5">
      <c r="A106" s="356"/>
      <c r="B106" s="356"/>
      <c r="C106" s="1"/>
      <c r="D106" s="1"/>
      <c r="E106" s="1"/>
      <c r="F106" s="1"/>
      <c r="G106" s="1"/>
      <c r="H106" s="1"/>
      <c r="I106" s="1"/>
      <c r="J106" s="1"/>
      <c r="K106" s="1"/>
      <c r="L106" s="1"/>
      <c r="M106" s="1"/>
      <c r="N106" s="1"/>
      <c r="O106" s="1"/>
      <c r="P106" s="1"/>
      <c r="Q106" s="1"/>
      <c r="R106" s="1"/>
      <c r="S106" s="1"/>
      <c r="T106" s="1"/>
      <c r="U106" s="1"/>
      <c r="V106" s="1"/>
      <c r="W106" s="1"/>
    </row>
    <row r="107" spans="1:167" ht="14.5">
      <c r="A107" s="356"/>
      <c r="B107" s="356"/>
      <c r="C107" s="1"/>
      <c r="D107" s="1"/>
      <c r="E107" s="1"/>
      <c r="F107" s="1"/>
      <c r="G107" s="1"/>
      <c r="H107" s="1"/>
      <c r="I107" s="1"/>
      <c r="J107" s="1"/>
      <c r="K107" s="1"/>
      <c r="L107" s="1"/>
      <c r="M107" s="1"/>
      <c r="N107" s="1"/>
      <c r="O107" s="1"/>
      <c r="P107" s="1"/>
      <c r="Q107" s="1"/>
      <c r="R107" s="1"/>
      <c r="S107" s="1"/>
      <c r="T107" s="1"/>
      <c r="U107" s="1"/>
      <c r="V107" s="1"/>
      <c r="W107" s="1"/>
    </row>
    <row r="108" spans="1:167" ht="14.5">
      <c r="A108" s="356"/>
      <c r="B108" s="356"/>
      <c r="C108" s="1"/>
      <c r="D108" s="1"/>
      <c r="E108" s="1"/>
      <c r="F108" s="1"/>
      <c r="G108" s="1"/>
      <c r="H108" s="1"/>
      <c r="I108" s="1"/>
      <c r="J108" s="1"/>
      <c r="K108" s="1"/>
      <c r="L108" s="1"/>
      <c r="M108" s="1"/>
      <c r="N108" s="1"/>
      <c r="O108" s="1"/>
      <c r="P108" s="1"/>
      <c r="Q108" s="1"/>
      <c r="R108" s="1"/>
      <c r="S108" s="1"/>
      <c r="T108" s="1"/>
      <c r="U108" s="1"/>
      <c r="V108" s="1"/>
      <c r="W108" s="1"/>
    </row>
    <row r="109" spans="1:167" ht="14.5">
      <c r="A109" s="356"/>
      <c r="B109" s="356"/>
      <c r="C109" s="1"/>
      <c r="D109" s="1"/>
      <c r="E109" s="1"/>
      <c r="F109" s="1"/>
      <c r="G109" s="1"/>
      <c r="H109" s="1"/>
      <c r="I109" s="1"/>
      <c r="J109" s="1"/>
      <c r="K109" s="1"/>
      <c r="L109" s="1"/>
      <c r="M109" s="1"/>
      <c r="N109" s="1"/>
      <c r="O109" s="1"/>
      <c r="P109" s="1"/>
      <c r="Q109" s="1"/>
      <c r="R109" s="1"/>
      <c r="S109" s="1"/>
      <c r="T109" s="1"/>
      <c r="U109" s="1"/>
      <c r="V109" s="1"/>
      <c r="W109" s="1"/>
    </row>
    <row r="110" spans="1:167" ht="14.5">
      <c r="A110" s="356"/>
      <c r="B110" s="356"/>
      <c r="C110" s="1"/>
      <c r="D110" s="1"/>
      <c r="E110" s="1"/>
      <c r="F110" s="1"/>
      <c r="G110" s="1"/>
      <c r="H110" s="1"/>
      <c r="I110" s="1"/>
      <c r="J110" s="1"/>
      <c r="K110" s="1"/>
      <c r="L110" s="1"/>
      <c r="M110" s="1"/>
      <c r="N110" s="1"/>
      <c r="O110" s="1"/>
      <c r="P110" s="1"/>
      <c r="Q110" s="1"/>
      <c r="R110" s="1"/>
      <c r="S110" s="1"/>
      <c r="T110" s="1"/>
      <c r="U110" s="1"/>
      <c r="V110" s="1"/>
      <c r="W110" s="1"/>
    </row>
    <row r="111" spans="1:167" ht="14.5">
      <c r="A111" s="356"/>
      <c r="B111" s="356"/>
      <c r="C111" s="1"/>
      <c r="D111" s="1"/>
      <c r="E111" s="1"/>
      <c r="F111" s="1"/>
      <c r="G111" s="1"/>
      <c r="H111" s="1"/>
      <c r="I111" s="1"/>
      <c r="J111" s="1"/>
      <c r="K111" s="1"/>
      <c r="L111" s="1"/>
      <c r="M111" s="1"/>
      <c r="N111" s="1"/>
      <c r="O111" s="1"/>
      <c r="P111" s="1"/>
      <c r="Q111" s="1"/>
      <c r="R111" s="1"/>
      <c r="S111" s="1"/>
      <c r="T111" s="1"/>
      <c r="U111" s="1"/>
      <c r="V111" s="1"/>
      <c r="W111" s="1"/>
    </row>
    <row r="112" spans="1:167" ht="14.5">
      <c r="A112" s="356"/>
      <c r="B112" s="356"/>
      <c r="C112" s="1"/>
      <c r="D112" s="1"/>
      <c r="E112" s="1"/>
      <c r="F112" s="1"/>
      <c r="G112" s="1"/>
      <c r="H112" s="1"/>
      <c r="I112" s="1"/>
      <c r="J112" s="1"/>
      <c r="K112" s="1"/>
      <c r="L112" s="1"/>
      <c r="M112" s="1"/>
      <c r="N112" s="1"/>
      <c r="O112" s="1"/>
      <c r="P112" s="1"/>
      <c r="Q112" s="1"/>
      <c r="R112" s="1"/>
      <c r="S112" s="1"/>
      <c r="T112" s="1"/>
      <c r="U112" s="1"/>
      <c r="V112" s="1"/>
      <c r="W112" s="1"/>
    </row>
    <row r="113" spans="1:23" ht="14.5">
      <c r="A113" s="356"/>
      <c r="B113" s="356"/>
      <c r="C113" s="1"/>
      <c r="D113" s="1"/>
      <c r="E113" s="1"/>
      <c r="F113" s="1"/>
      <c r="G113" s="1"/>
      <c r="H113" s="1"/>
      <c r="I113" s="1"/>
      <c r="J113" s="1"/>
      <c r="K113" s="1"/>
      <c r="L113" s="1"/>
      <c r="M113" s="1"/>
      <c r="N113" s="1"/>
      <c r="O113" s="1"/>
      <c r="P113" s="1"/>
      <c r="Q113" s="1"/>
      <c r="R113" s="1"/>
      <c r="S113" s="1"/>
      <c r="T113" s="1"/>
      <c r="U113" s="1"/>
      <c r="V113" s="1"/>
      <c r="W113" s="1"/>
    </row>
    <row r="114" spans="1:23" ht="14.5">
      <c r="A114" s="356"/>
      <c r="B114" s="356"/>
      <c r="C114" s="1"/>
      <c r="D114" s="1"/>
      <c r="E114" s="1"/>
      <c r="F114" s="1"/>
      <c r="G114" s="1"/>
      <c r="H114" s="1"/>
      <c r="I114" s="1"/>
      <c r="J114" s="1"/>
      <c r="K114" s="1"/>
      <c r="L114" s="1"/>
      <c r="M114" s="1"/>
      <c r="N114" s="1"/>
      <c r="O114" s="1"/>
      <c r="P114" s="1"/>
      <c r="Q114" s="1"/>
      <c r="R114" s="1"/>
      <c r="S114" s="1"/>
      <c r="T114" s="1"/>
      <c r="U114" s="1"/>
      <c r="V114" s="1"/>
      <c r="W114" s="1"/>
    </row>
    <row r="115" spans="1:23" ht="14.5">
      <c r="A115" s="356"/>
      <c r="B115" s="356"/>
      <c r="C115" s="1"/>
      <c r="D115" s="1"/>
      <c r="E115" s="1"/>
      <c r="F115" s="1"/>
      <c r="G115" s="1"/>
      <c r="H115" s="1"/>
      <c r="I115" s="1"/>
      <c r="J115" s="1"/>
      <c r="K115" s="1"/>
      <c r="L115" s="1"/>
      <c r="M115" s="1"/>
      <c r="N115" s="1"/>
      <c r="O115" s="1"/>
      <c r="P115" s="1"/>
      <c r="Q115" s="1"/>
      <c r="R115" s="1"/>
      <c r="S115" s="1"/>
      <c r="T115" s="1"/>
      <c r="U115" s="1"/>
      <c r="V115" s="1"/>
      <c r="W115" s="1"/>
    </row>
    <row r="116" spans="1:23" ht="14.5">
      <c r="A116" s="356"/>
      <c r="B116" s="356"/>
      <c r="C116" s="1"/>
      <c r="D116" s="1"/>
      <c r="E116" s="1"/>
      <c r="F116" s="1"/>
      <c r="G116" s="1"/>
      <c r="H116" s="1"/>
      <c r="I116" s="1"/>
      <c r="J116" s="1"/>
      <c r="K116" s="1"/>
      <c r="L116" s="1"/>
      <c r="M116" s="1"/>
      <c r="N116" s="1"/>
      <c r="O116" s="1"/>
      <c r="P116" s="1"/>
      <c r="Q116" s="1"/>
      <c r="R116" s="1"/>
      <c r="S116" s="1"/>
      <c r="T116" s="1"/>
      <c r="U116" s="1"/>
      <c r="V116" s="1"/>
      <c r="W116" s="1"/>
    </row>
    <row r="117" spans="1:23" ht="14.5">
      <c r="A117" s="356"/>
      <c r="B117" s="356"/>
      <c r="C117" s="1"/>
      <c r="D117" s="1"/>
      <c r="E117" s="1"/>
      <c r="F117" s="1"/>
      <c r="G117" s="1"/>
      <c r="H117" s="1"/>
      <c r="I117" s="1"/>
      <c r="J117" s="1"/>
      <c r="K117" s="1"/>
      <c r="L117" s="1"/>
      <c r="M117" s="1"/>
      <c r="N117" s="1"/>
      <c r="O117" s="1"/>
      <c r="P117" s="1"/>
      <c r="Q117" s="1"/>
      <c r="R117" s="1"/>
      <c r="S117" s="1"/>
      <c r="T117" s="1"/>
      <c r="U117" s="1"/>
      <c r="V117" s="1"/>
      <c r="W117" s="1"/>
    </row>
    <row r="118" spans="1:23" ht="14.5">
      <c r="A118" s="356"/>
      <c r="B118" s="356"/>
      <c r="C118" s="1"/>
      <c r="D118" s="1"/>
      <c r="E118" s="1"/>
      <c r="F118" s="1"/>
      <c r="G118" s="1"/>
      <c r="H118" s="1"/>
      <c r="I118" s="1"/>
      <c r="J118" s="1"/>
      <c r="K118" s="1"/>
      <c r="L118" s="1"/>
      <c r="M118" s="1"/>
      <c r="N118" s="1"/>
      <c r="O118" s="1"/>
      <c r="P118" s="1"/>
      <c r="Q118" s="1"/>
      <c r="R118" s="1"/>
      <c r="S118" s="1"/>
      <c r="T118" s="1"/>
      <c r="U118" s="1"/>
      <c r="V118" s="1"/>
      <c r="W118" s="1"/>
    </row>
    <row r="119" spans="1:23" ht="14.5">
      <c r="A119" s="356"/>
      <c r="B119" s="356"/>
      <c r="C119" s="1"/>
      <c r="D119" s="1"/>
      <c r="E119" s="1"/>
      <c r="F119" s="1"/>
      <c r="G119" s="1"/>
      <c r="H119" s="1"/>
      <c r="I119" s="1"/>
      <c r="J119" s="1"/>
      <c r="K119" s="1"/>
      <c r="L119" s="1"/>
      <c r="M119" s="1"/>
      <c r="N119" s="1"/>
      <c r="O119" s="1"/>
      <c r="P119" s="1"/>
      <c r="Q119" s="1"/>
      <c r="R119" s="1"/>
      <c r="S119" s="1"/>
      <c r="T119" s="1"/>
      <c r="U119" s="1"/>
      <c r="V119" s="1"/>
      <c r="W119" s="1"/>
    </row>
    <row r="120" spans="1:23" ht="14.5">
      <c r="A120" s="356"/>
      <c r="B120" s="356"/>
      <c r="C120" s="1"/>
      <c r="D120" s="1"/>
      <c r="E120" s="1"/>
      <c r="F120" s="1"/>
      <c r="G120" s="1"/>
      <c r="H120" s="1"/>
      <c r="I120" s="1"/>
      <c r="J120" s="1"/>
      <c r="K120" s="1"/>
      <c r="L120" s="1"/>
      <c r="M120" s="1"/>
      <c r="N120" s="1"/>
      <c r="O120" s="1"/>
      <c r="P120" s="1"/>
      <c r="Q120" s="1"/>
      <c r="R120" s="1"/>
      <c r="S120" s="1"/>
      <c r="T120" s="1"/>
      <c r="U120" s="1"/>
      <c r="V120" s="1"/>
      <c r="W120" s="1"/>
    </row>
    <row r="121" spans="1:23" ht="14.5">
      <c r="A121" s="356"/>
      <c r="B121" s="356"/>
      <c r="C121" s="1"/>
      <c r="D121" s="1"/>
      <c r="E121" s="1"/>
      <c r="F121" s="1"/>
      <c r="G121" s="1"/>
      <c r="H121" s="1"/>
      <c r="I121" s="1"/>
      <c r="J121" s="1"/>
      <c r="K121" s="1"/>
      <c r="L121" s="1"/>
      <c r="M121" s="1"/>
      <c r="N121" s="1"/>
      <c r="O121" s="1"/>
      <c r="P121" s="1"/>
      <c r="Q121" s="1"/>
      <c r="R121" s="1"/>
      <c r="S121" s="1"/>
      <c r="T121" s="1"/>
      <c r="U121" s="1"/>
      <c r="V121" s="1"/>
      <c r="W121" s="1"/>
    </row>
    <row r="122" spans="1:23" ht="14.5">
      <c r="A122" s="356"/>
      <c r="B122" s="356"/>
      <c r="C122" s="1"/>
      <c r="D122" s="1"/>
      <c r="E122" s="1"/>
      <c r="F122" s="1"/>
      <c r="G122" s="1"/>
      <c r="H122" s="1"/>
      <c r="I122" s="1"/>
      <c r="J122" s="1"/>
      <c r="K122" s="1"/>
      <c r="L122" s="1"/>
      <c r="M122" s="1"/>
      <c r="N122" s="1"/>
      <c r="O122" s="1"/>
      <c r="P122" s="1"/>
      <c r="Q122" s="1"/>
      <c r="R122" s="1"/>
      <c r="S122" s="1"/>
      <c r="T122" s="1"/>
      <c r="U122" s="1"/>
      <c r="V122" s="1"/>
      <c r="W122" s="1"/>
    </row>
    <row r="123" spans="1:23" ht="14.5">
      <c r="A123" s="356"/>
      <c r="B123" s="356"/>
      <c r="C123" s="1"/>
      <c r="D123" s="1"/>
      <c r="E123" s="1"/>
      <c r="F123" s="1"/>
      <c r="G123" s="1"/>
      <c r="H123" s="1"/>
      <c r="I123" s="1"/>
      <c r="J123" s="1"/>
      <c r="K123" s="1"/>
      <c r="L123" s="1"/>
      <c r="M123" s="1"/>
      <c r="N123" s="1"/>
      <c r="O123" s="1"/>
      <c r="P123" s="1"/>
      <c r="Q123" s="1"/>
      <c r="R123" s="1"/>
      <c r="S123" s="1"/>
      <c r="T123" s="1"/>
      <c r="U123" s="1"/>
      <c r="V123" s="1"/>
      <c r="W123" s="1"/>
    </row>
    <row r="124" spans="1:23" ht="14.5">
      <c r="A124" s="356"/>
      <c r="B124" s="356"/>
      <c r="C124" s="1"/>
      <c r="D124" s="1"/>
      <c r="E124" s="1"/>
      <c r="F124" s="1"/>
      <c r="G124" s="1"/>
      <c r="H124" s="1"/>
      <c r="I124" s="1"/>
      <c r="J124" s="1"/>
      <c r="K124" s="1"/>
      <c r="L124" s="1"/>
      <c r="M124" s="1"/>
      <c r="N124" s="1"/>
      <c r="O124" s="1"/>
      <c r="P124" s="1"/>
      <c r="Q124" s="1"/>
      <c r="R124" s="1"/>
      <c r="S124" s="1"/>
      <c r="T124" s="1"/>
      <c r="U124" s="1"/>
      <c r="V124" s="1"/>
      <c r="W124" s="1"/>
    </row>
    <row r="125" spans="1:23" ht="14.5">
      <c r="A125" s="356"/>
      <c r="B125" s="356"/>
      <c r="C125" s="1"/>
      <c r="D125" s="1"/>
      <c r="E125" s="1"/>
      <c r="F125" s="1"/>
      <c r="G125" s="1"/>
      <c r="H125" s="1"/>
      <c r="I125" s="1"/>
      <c r="J125" s="1"/>
      <c r="K125" s="1"/>
      <c r="L125" s="1"/>
      <c r="M125" s="1"/>
      <c r="N125" s="1"/>
      <c r="O125" s="1"/>
      <c r="P125" s="1"/>
      <c r="Q125" s="1"/>
      <c r="R125" s="1"/>
      <c r="S125" s="1"/>
      <c r="T125" s="1"/>
      <c r="U125" s="1"/>
      <c r="V125" s="1"/>
      <c r="W125" s="1"/>
    </row>
    <row r="126" spans="1:23" ht="14.5">
      <c r="A126" s="356"/>
      <c r="B126" s="356"/>
      <c r="C126" s="1"/>
      <c r="D126" s="1"/>
      <c r="E126" s="1"/>
      <c r="F126" s="1"/>
      <c r="G126" s="1"/>
      <c r="H126" s="1"/>
      <c r="I126" s="1"/>
      <c r="J126" s="1"/>
      <c r="K126" s="1"/>
      <c r="L126" s="1"/>
      <c r="M126" s="1"/>
      <c r="N126" s="1"/>
      <c r="O126" s="1"/>
      <c r="P126" s="1"/>
      <c r="Q126" s="1"/>
      <c r="R126" s="1"/>
      <c r="S126" s="1"/>
      <c r="T126" s="1"/>
      <c r="U126" s="1"/>
      <c r="V126" s="1"/>
      <c r="W126" s="1"/>
    </row>
    <row r="127" spans="1:23" ht="14.5">
      <c r="A127" s="356"/>
      <c r="B127" s="356"/>
      <c r="C127" s="1"/>
      <c r="D127" s="1"/>
      <c r="E127" s="1"/>
      <c r="F127" s="1"/>
      <c r="G127" s="1"/>
      <c r="H127" s="1"/>
      <c r="I127" s="1"/>
      <c r="J127" s="1"/>
      <c r="K127" s="1"/>
      <c r="L127" s="1"/>
      <c r="M127" s="1"/>
      <c r="N127" s="1"/>
      <c r="O127" s="1"/>
      <c r="P127" s="1"/>
      <c r="Q127" s="1"/>
      <c r="R127" s="1"/>
      <c r="S127" s="1"/>
      <c r="T127" s="1"/>
      <c r="U127" s="1"/>
      <c r="V127" s="1"/>
      <c r="W127" s="1"/>
    </row>
    <row r="128" spans="1:23" ht="14.5">
      <c r="A128" s="356"/>
      <c r="B128" s="356"/>
      <c r="C128" s="1"/>
      <c r="D128" s="1"/>
      <c r="E128" s="1"/>
      <c r="F128" s="1"/>
      <c r="G128" s="1"/>
      <c r="H128" s="1"/>
      <c r="I128" s="1"/>
      <c r="J128" s="1"/>
      <c r="K128" s="1"/>
      <c r="L128" s="1"/>
      <c r="M128" s="1"/>
      <c r="N128" s="1"/>
      <c r="O128" s="1"/>
      <c r="P128" s="1"/>
      <c r="Q128" s="1"/>
      <c r="R128" s="1"/>
      <c r="S128" s="1"/>
      <c r="T128" s="1"/>
      <c r="U128" s="1"/>
      <c r="V128" s="1"/>
      <c r="W128" s="1"/>
    </row>
    <row r="129" spans="1:23" ht="14.5">
      <c r="A129" s="356"/>
      <c r="B129" s="356"/>
      <c r="C129" s="1"/>
      <c r="D129" s="1"/>
      <c r="E129" s="1"/>
      <c r="F129" s="1"/>
      <c r="G129" s="1"/>
      <c r="H129" s="1"/>
      <c r="I129" s="1"/>
      <c r="J129" s="1"/>
      <c r="K129" s="1"/>
      <c r="L129" s="1"/>
      <c r="M129" s="1"/>
      <c r="N129" s="1"/>
      <c r="O129" s="1"/>
      <c r="P129" s="1"/>
      <c r="Q129" s="1"/>
      <c r="R129" s="1"/>
      <c r="S129" s="1"/>
      <c r="T129" s="1"/>
      <c r="U129" s="1"/>
      <c r="V129" s="1"/>
      <c r="W129" s="1"/>
    </row>
    <row r="130" spans="1:23" ht="14.5">
      <c r="A130" s="356"/>
      <c r="B130" s="356"/>
      <c r="C130" s="1"/>
      <c r="D130" s="1"/>
      <c r="E130" s="1"/>
      <c r="F130" s="1"/>
      <c r="G130" s="1"/>
      <c r="H130" s="1"/>
      <c r="I130" s="1"/>
      <c r="J130" s="1"/>
      <c r="K130" s="1"/>
      <c r="L130" s="1"/>
      <c r="M130" s="1"/>
      <c r="N130" s="1"/>
      <c r="O130" s="1"/>
      <c r="P130" s="1"/>
      <c r="Q130" s="1"/>
      <c r="R130" s="1"/>
      <c r="S130" s="1"/>
      <c r="T130" s="1"/>
      <c r="U130" s="1"/>
      <c r="V130" s="1"/>
      <c r="W130" s="1"/>
    </row>
    <row r="131" spans="1:23" ht="14.5">
      <c r="A131" s="356"/>
      <c r="B131" s="356"/>
      <c r="C131" s="1"/>
      <c r="D131" s="1"/>
      <c r="E131" s="1"/>
      <c r="F131" s="1"/>
      <c r="G131" s="1"/>
      <c r="H131" s="1"/>
      <c r="I131" s="1"/>
      <c r="J131" s="1"/>
      <c r="K131" s="1"/>
      <c r="L131" s="1"/>
      <c r="M131" s="1"/>
      <c r="N131" s="1"/>
      <c r="O131" s="1"/>
      <c r="P131" s="1"/>
      <c r="Q131" s="1"/>
      <c r="R131" s="1"/>
      <c r="S131" s="1"/>
      <c r="T131" s="1"/>
      <c r="U131" s="1"/>
      <c r="V131" s="1"/>
      <c r="W131" s="1"/>
    </row>
    <row r="132" spans="1:23" ht="14.5">
      <c r="A132" s="356"/>
      <c r="B132" s="356"/>
      <c r="C132" s="1"/>
      <c r="D132" s="1"/>
      <c r="E132" s="1"/>
      <c r="F132" s="1"/>
      <c r="G132" s="1"/>
      <c r="H132" s="1"/>
      <c r="I132" s="1"/>
      <c r="J132" s="1"/>
      <c r="K132" s="1"/>
      <c r="L132" s="1"/>
      <c r="M132" s="1"/>
      <c r="N132" s="1"/>
      <c r="O132" s="1"/>
      <c r="P132" s="1"/>
      <c r="Q132" s="1"/>
      <c r="R132" s="1"/>
      <c r="S132" s="1"/>
      <c r="T132" s="1"/>
      <c r="U132" s="1"/>
      <c r="V132" s="1"/>
      <c r="W132" s="1"/>
    </row>
    <row r="133" spans="1:23" ht="14.5">
      <c r="A133" s="356"/>
      <c r="B133" s="356"/>
      <c r="C133" s="1"/>
      <c r="D133" s="1"/>
      <c r="E133" s="1"/>
      <c r="F133" s="1"/>
      <c r="G133" s="1"/>
      <c r="H133" s="1"/>
      <c r="I133" s="1"/>
      <c r="J133" s="1"/>
      <c r="K133" s="1"/>
      <c r="L133" s="1"/>
      <c r="M133" s="1"/>
      <c r="N133" s="1"/>
      <c r="O133" s="1"/>
      <c r="P133" s="1"/>
      <c r="Q133" s="1"/>
      <c r="R133" s="1"/>
      <c r="S133" s="1"/>
      <c r="T133" s="1"/>
      <c r="U133" s="1"/>
      <c r="V133" s="1"/>
      <c r="W133" s="1"/>
    </row>
    <row r="134" spans="1:23" ht="14.5">
      <c r="A134" s="356"/>
      <c r="B134" s="356"/>
      <c r="C134" s="1"/>
      <c r="D134" s="1"/>
      <c r="E134" s="1"/>
      <c r="F134" s="1"/>
      <c r="G134" s="1"/>
      <c r="H134" s="1"/>
      <c r="I134" s="1"/>
      <c r="J134" s="1"/>
      <c r="K134" s="1"/>
      <c r="L134" s="1"/>
      <c r="M134" s="1"/>
      <c r="N134" s="1"/>
      <c r="O134" s="1"/>
      <c r="P134" s="1"/>
      <c r="Q134" s="1"/>
      <c r="R134" s="1"/>
      <c r="S134" s="1"/>
      <c r="T134" s="1"/>
      <c r="U134" s="1"/>
      <c r="V134" s="1"/>
      <c r="W134" s="1"/>
    </row>
    <row r="135" spans="1:23" ht="14.5">
      <c r="A135" s="356"/>
      <c r="B135" s="356"/>
      <c r="C135" s="1"/>
      <c r="D135" s="1"/>
      <c r="E135" s="1"/>
      <c r="F135" s="1"/>
      <c r="G135" s="1"/>
      <c r="H135" s="1"/>
      <c r="I135" s="1"/>
      <c r="J135" s="1"/>
      <c r="K135" s="1"/>
      <c r="L135" s="1"/>
      <c r="M135" s="1"/>
      <c r="N135" s="1"/>
      <c r="O135" s="1"/>
      <c r="P135" s="1"/>
      <c r="Q135" s="1"/>
      <c r="R135" s="1"/>
      <c r="S135" s="1"/>
      <c r="T135" s="1"/>
      <c r="U135" s="1"/>
      <c r="V135" s="1"/>
      <c r="W135" s="1"/>
    </row>
    <row r="136" spans="1:23" ht="14.5">
      <c r="A136" s="356"/>
      <c r="B136" s="356"/>
      <c r="C136" s="1"/>
      <c r="D136" s="1"/>
      <c r="E136" s="1"/>
      <c r="F136" s="1"/>
      <c r="G136" s="1"/>
      <c r="H136" s="1"/>
      <c r="I136" s="1"/>
      <c r="J136" s="1"/>
      <c r="K136" s="1"/>
      <c r="L136" s="1"/>
      <c r="M136" s="1"/>
      <c r="N136" s="1"/>
      <c r="O136" s="1"/>
      <c r="P136" s="1"/>
      <c r="Q136" s="1"/>
      <c r="R136" s="1"/>
      <c r="S136" s="1"/>
      <c r="T136" s="1"/>
      <c r="U136" s="1"/>
      <c r="V136" s="1"/>
      <c r="W136" s="1"/>
    </row>
    <row r="137" spans="1:23" ht="14.5">
      <c r="A137" s="356"/>
      <c r="B137" s="356"/>
      <c r="C137" s="1"/>
      <c r="D137" s="1"/>
      <c r="E137" s="1"/>
      <c r="F137" s="1"/>
      <c r="G137" s="1"/>
      <c r="H137" s="1"/>
      <c r="I137" s="1"/>
      <c r="J137" s="1"/>
      <c r="K137" s="1"/>
      <c r="L137" s="1"/>
      <c r="M137" s="1"/>
      <c r="N137" s="1"/>
      <c r="O137" s="1"/>
      <c r="P137" s="1"/>
      <c r="Q137" s="1"/>
      <c r="R137" s="1"/>
      <c r="S137" s="1"/>
      <c r="T137" s="1"/>
      <c r="U137" s="1"/>
      <c r="V137" s="1"/>
      <c r="W137" s="1"/>
    </row>
    <row r="138" spans="1:23" ht="14.5">
      <c r="A138" s="356"/>
      <c r="B138" s="356"/>
      <c r="C138" s="1"/>
      <c r="D138" s="1"/>
      <c r="E138" s="1"/>
      <c r="F138" s="1"/>
      <c r="G138" s="1"/>
      <c r="H138" s="1"/>
      <c r="I138" s="1"/>
      <c r="J138" s="1"/>
      <c r="K138" s="1"/>
      <c r="L138" s="1"/>
      <c r="M138" s="1"/>
      <c r="N138" s="1"/>
      <c r="O138" s="1"/>
      <c r="P138" s="1"/>
      <c r="Q138" s="1"/>
      <c r="R138" s="1"/>
      <c r="S138" s="1"/>
      <c r="T138" s="1"/>
      <c r="U138" s="1"/>
      <c r="V138" s="1"/>
      <c r="W138" s="1"/>
    </row>
    <row r="139" spans="1:23" ht="14.5">
      <c r="A139" s="356"/>
      <c r="B139" s="356"/>
      <c r="C139" s="1"/>
      <c r="D139" s="1"/>
      <c r="E139" s="1"/>
      <c r="F139" s="1"/>
      <c r="G139" s="1"/>
      <c r="H139" s="1"/>
      <c r="I139" s="1"/>
      <c r="J139" s="1"/>
      <c r="K139" s="1"/>
      <c r="L139" s="1"/>
      <c r="M139" s="1"/>
      <c r="N139" s="1"/>
      <c r="O139" s="1"/>
      <c r="P139" s="1"/>
      <c r="Q139" s="1"/>
      <c r="R139" s="1"/>
      <c r="S139" s="1"/>
      <c r="T139" s="1"/>
      <c r="U139" s="1"/>
      <c r="V139" s="1"/>
      <c r="W139" s="1"/>
    </row>
    <row r="140" spans="1:23" ht="14.5">
      <c r="A140" s="356"/>
      <c r="B140" s="356"/>
      <c r="C140" s="1"/>
      <c r="D140" s="1"/>
      <c r="E140" s="1"/>
      <c r="F140" s="1"/>
      <c r="G140" s="1"/>
      <c r="H140" s="1"/>
      <c r="I140" s="1"/>
      <c r="J140" s="1"/>
      <c r="K140" s="1"/>
      <c r="L140" s="1"/>
      <c r="M140" s="1"/>
      <c r="N140" s="1"/>
      <c r="O140" s="1"/>
      <c r="P140" s="1"/>
      <c r="Q140" s="1"/>
      <c r="R140" s="1"/>
      <c r="S140" s="1"/>
      <c r="T140" s="1"/>
      <c r="U140" s="1"/>
      <c r="V140" s="1"/>
      <c r="W140" s="1"/>
    </row>
    <row r="141" spans="1:23" ht="14.5">
      <c r="A141" s="356"/>
      <c r="B141" s="356"/>
      <c r="C141" s="1"/>
      <c r="D141" s="1"/>
      <c r="E141" s="1"/>
      <c r="F141" s="1"/>
      <c r="G141" s="1"/>
      <c r="H141" s="1"/>
      <c r="I141" s="1"/>
      <c r="J141" s="1"/>
      <c r="K141" s="1"/>
      <c r="L141" s="1"/>
      <c r="M141" s="1"/>
      <c r="N141" s="1"/>
      <c r="O141" s="1"/>
      <c r="P141" s="1"/>
      <c r="Q141" s="1"/>
      <c r="R141" s="1"/>
      <c r="S141" s="1"/>
      <c r="T141" s="1"/>
      <c r="U141" s="1"/>
      <c r="V141" s="1"/>
      <c r="W141" s="1"/>
    </row>
    <row r="142" spans="1:23" ht="14.5">
      <c r="A142" s="356"/>
      <c r="B142" s="356"/>
      <c r="C142" s="1"/>
      <c r="D142" s="1"/>
      <c r="E142" s="1"/>
      <c r="F142" s="1"/>
      <c r="G142" s="1"/>
      <c r="H142" s="1"/>
      <c r="I142" s="1"/>
      <c r="J142" s="1"/>
      <c r="K142" s="1"/>
      <c r="L142" s="1"/>
      <c r="M142" s="1"/>
      <c r="N142" s="1"/>
      <c r="O142" s="1"/>
      <c r="P142" s="1"/>
      <c r="Q142" s="1"/>
      <c r="R142" s="1"/>
      <c r="S142" s="1"/>
      <c r="T142" s="1"/>
      <c r="U142" s="1"/>
      <c r="V142" s="1"/>
      <c r="W142" s="1"/>
    </row>
    <row r="143" spans="1:23" ht="14.5">
      <c r="A143" s="356"/>
      <c r="B143" s="356"/>
      <c r="C143" s="1"/>
      <c r="D143" s="1"/>
      <c r="E143" s="1"/>
      <c r="F143" s="1"/>
      <c r="G143" s="1"/>
      <c r="H143" s="1"/>
      <c r="I143" s="1"/>
      <c r="J143" s="1"/>
      <c r="K143" s="1"/>
      <c r="L143" s="1"/>
      <c r="M143" s="1"/>
      <c r="N143" s="1"/>
      <c r="O143" s="1"/>
      <c r="P143" s="1"/>
      <c r="Q143" s="1"/>
      <c r="R143" s="1"/>
      <c r="S143" s="1"/>
      <c r="T143" s="1"/>
      <c r="U143" s="1"/>
      <c r="V143" s="1"/>
      <c r="W143" s="1"/>
    </row>
    <row r="144" spans="1:23" ht="14.5">
      <c r="A144" s="356"/>
      <c r="B144" s="356"/>
      <c r="C144" s="1"/>
      <c r="D144" s="1"/>
      <c r="E144" s="1"/>
      <c r="F144" s="1"/>
      <c r="G144" s="1"/>
      <c r="H144" s="1"/>
      <c r="I144" s="1"/>
      <c r="J144" s="1"/>
      <c r="K144" s="1"/>
      <c r="L144" s="1"/>
      <c r="M144" s="1"/>
      <c r="N144" s="1"/>
      <c r="O144" s="1"/>
      <c r="P144" s="1"/>
      <c r="Q144" s="1"/>
      <c r="R144" s="1"/>
      <c r="S144" s="1"/>
      <c r="T144" s="1"/>
      <c r="U144" s="1"/>
      <c r="V144" s="1"/>
      <c r="W144" s="1"/>
    </row>
    <row r="145" spans="1:23" ht="14.5">
      <c r="A145" s="356"/>
      <c r="B145" s="356"/>
      <c r="C145" s="1"/>
      <c r="D145" s="1"/>
      <c r="E145" s="1"/>
      <c r="F145" s="1"/>
      <c r="G145" s="1"/>
      <c r="H145" s="1"/>
      <c r="I145" s="1"/>
      <c r="J145" s="1"/>
      <c r="K145" s="1"/>
      <c r="L145" s="1"/>
      <c r="M145" s="1"/>
      <c r="N145" s="1"/>
      <c r="O145" s="1"/>
      <c r="P145" s="1"/>
      <c r="Q145" s="1"/>
      <c r="R145" s="1"/>
      <c r="S145" s="1"/>
      <c r="T145" s="1"/>
      <c r="U145" s="1"/>
      <c r="V145" s="1"/>
      <c r="W145" s="1"/>
    </row>
    <row r="146" spans="1:23" ht="14.5">
      <c r="A146" s="356"/>
      <c r="B146" s="356"/>
      <c r="C146" s="1"/>
      <c r="D146" s="1"/>
      <c r="E146" s="1"/>
      <c r="F146" s="1"/>
      <c r="G146" s="1"/>
      <c r="H146" s="1"/>
      <c r="I146" s="1"/>
      <c r="J146" s="1"/>
      <c r="K146" s="1"/>
      <c r="L146" s="1"/>
      <c r="M146" s="1"/>
      <c r="N146" s="1"/>
      <c r="O146" s="1"/>
      <c r="P146" s="1"/>
      <c r="Q146" s="1"/>
      <c r="R146" s="1"/>
      <c r="S146" s="1"/>
      <c r="T146" s="1"/>
      <c r="U146" s="1"/>
      <c r="V146" s="1"/>
      <c r="W146" s="1"/>
    </row>
    <row r="147" spans="1:23" ht="14.5">
      <c r="A147" s="356"/>
      <c r="B147" s="356"/>
      <c r="C147" s="1"/>
      <c r="D147" s="1"/>
      <c r="E147" s="1"/>
      <c r="F147" s="1"/>
      <c r="G147" s="1"/>
      <c r="H147" s="1"/>
      <c r="I147" s="1"/>
      <c r="J147" s="1"/>
      <c r="K147" s="1"/>
      <c r="L147" s="1"/>
      <c r="M147" s="1"/>
      <c r="N147" s="1"/>
      <c r="O147" s="1"/>
      <c r="P147" s="1"/>
      <c r="Q147" s="1"/>
      <c r="R147" s="1"/>
      <c r="S147" s="1"/>
      <c r="T147" s="1"/>
      <c r="U147" s="1"/>
      <c r="V147" s="1"/>
      <c r="W147" s="1"/>
    </row>
    <row r="148" spans="1:23" ht="14.5">
      <c r="A148" s="356"/>
      <c r="B148" s="356"/>
      <c r="C148" s="1"/>
      <c r="D148" s="1"/>
      <c r="E148" s="1"/>
      <c r="F148" s="1"/>
      <c r="G148" s="1"/>
      <c r="H148" s="1"/>
      <c r="I148" s="1"/>
      <c r="J148" s="1"/>
      <c r="K148" s="1"/>
      <c r="L148" s="1"/>
      <c r="M148" s="1"/>
      <c r="N148" s="1"/>
      <c r="O148" s="1"/>
      <c r="P148" s="1"/>
      <c r="Q148" s="1"/>
      <c r="R148" s="1"/>
      <c r="S148" s="1"/>
      <c r="T148" s="1"/>
      <c r="U148" s="1"/>
      <c r="V148" s="1"/>
      <c r="W148" s="1"/>
    </row>
    <row r="149" spans="1:23" ht="14.5">
      <c r="A149" s="356"/>
      <c r="B149" s="356"/>
      <c r="C149" s="1"/>
      <c r="D149" s="1"/>
      <c r="E149" s="1"/>
      <c r="F149" s="1"/>
      <c r="G149" s="1"/>
      <c r="H149" s="1"/>
      <c r="I149" s="1"/>
      <c r="J149" s="1"/>
      <c r="K149" s="1"/>
      <c r="L149" s="1"/>
      <c r="M149" s="1"/>
      <c r="N149" s="1"/>
      <c r="O149" s="1"/>
      <c r="P149" s="1"/>
      <c r="Q149" s="1"/>
      <c r="R149" s="1"/>
      <c r="S149" s="1"/>
      <c r="T149" s="1"/>
      <c r="U149" s="1"/>
      <c r="V149" s="1"/>
      <c r="W149" s="1"/>
    </row>
    <row r="150" spans="1:23" ht="14.5">
      <c r="A150" s="356"/>
      <c r="B150" s="356"/>
      <c r="C150" s="1"/>
      <c r="D150" s="1"/>
      <c r="E150" s="1"/>
      <c r="F150" s="1"/>
      <c r="G150" s="1"/>
      <c r="H150" s="1"/>
      <c r="I150" s="1"/>
      <c r="J150" s="1"/>
      <c r="K150" s="1"/>
      <c r="L150" s="1"/>
      <c r="M150" s="1"/>
      <c r="N150" s="1"/>
      <c r="O150" s="1"/>
      <c r="P150" s="1"/>
      <c r="Q150" s="1"/>
      <c r="R150" s="1"/>
      <c r="S150" s="1"/>
      <c r="T150" s="1"/>
      <c r="U150" s="1"/>
      <c r="V150" s="1"/>
      <c r="W150" s="1"/>
    </row>
    <row r="151" spans="1:23" ht="14.5">
      <c r="A151" s="356"/>
      <c r="B151" s="356"/>
      <c r="C151" s="1"/>
      <c r="D151" s="1"/>
      <c r="E151" s="1"/>
      <c r="F151" s="1"/>
      <c r="G151" s="1"/>
      <c r="H151" s="1"/>
      <c r="I151" s="1"/>
      <c r="J151" s="1"/>
      <c r="K151" s="1"/>
      <c r="L151" s="1"/>
      <c r="M151" s="1"/>
      <c r="N151" s="1"/>
      <c r="O151" s="1"/>
      <c r="P151" s="1"/>
      <c r="Q151" s="1"/>
      <c r="R151" s="1"/>
      <c r="S151" s="1"/>
      <c r="T151" s="1"/>
      <c r="U151" s="1"/>
      <c r="V151" s="1"/>
      <c r="W151" s="1"/>
    </row>
    <row r="152" spans="1:23" ht="14.5">
      <c r="A152" s="356"/>
      <c r="B152" s="356"/>
      <c r="C152" s="1"/>
      <c r="D152" s="1"/>
      <c r="E152" s="1"/>
      <c r="F152" s="1"/>
      <c r="G152" s="1"/>
      <c r="H152" s="1"/>
      <c r="I152" s="1"/>
      <c r="J152" s="1"/>
      <c r="K152" s="1"/>
      <c r="L152" s="1"/>
      <c r="M152" s="1"/>
      <c r="N152" s="1"/>
      <c r="O152" s="1"/>
      <c r="P152" s="1"/>
      <c r="Q152" s="1"/>
      <c r="R152" s="1"/>
      <c r="S152" s="1"/>
      <c r="T152" s="1"/>
      <c r="U152" s="1"/>
      <c r="V152" s="1"/>
      <c r="W152" s="1"/>
    </row>
    <row r="153" spans="1:23" ht="14.5">
      <c r="A153" s="356"/>
      <c r="B153" s="356"/>
      <c r="C153" s="1"/>
      <c r="D153" s="1"/>
      <c r="E153" s="1"/>
      <c r="F153" s="1"/>
      <c r="G153" s="1"/>
      <c r="H153" s="1"/>
      <c r="I153" s="1"/>
      <c r="J153" s="1"/>
      <c r="K153" s="1"/>
      <c r="L153" s="1"/>
      <c r="M153" s="1"/>
      <c r="N153" s="1"/>
      <c r="O153" s="1"/>
      <c r="P153" s="1"/>
      <c r="Q153" s="1"/>
      <c r="R153" s="1"/>
      <c r="S153" s="1"/>
      <c r="T153" s="1"/>
      <c r="U153" s="1"/>
      <c r="V153" s="1"/>
      <c r="W153" s="1"/>
    </row>
    <row r="154" spans="1:23" ht="14.5">
      <c r="A154" s="356"/>
      <c r="B154" s="356"/>
      <c r="C154" s="1"/>
      <c r="D154" s="1"/>
      <c r="E154" s="1"/>
      <c r="F154" s="1"/>
      <c r="G154" s="1"/>
      <c r="H154" s="1"/>
      <c r="I154" s="1"/>
      <c r="J154" s="1"/>
      <c r="K154" s="1"/>
      <c r="L154" s="1"/>
      <c r="M154" s="1"/>
      <c r="N154" s="1"/>
      <c r="O154" s="1"/>
      <c r="P154" s="1"/>
      <c r="Q154" s="1"/>
      <c r="R154" s="1"/>
      <c r="S154" s="1"/>
      <c r="T154" s="1"/>
      <c r="U154" s="1"/>
      <c r="V154" s="1"/>
      <c r="W154" s="1"/>
    </row>
    <row r="155" spans="1:23" ht="14.5">
      <c r="A155" s="356"/>
      <c r="B155" s="356"/>
      <c r="C155" s="1"/>
      <c r="D155" s="1"/>
      <c r="E155" s="1"/>
      <c r="F155" s="1"/>
      <c r="G155" s="1"/>
      <c r="H155" s="1"/>
      <c r="I155" s="1"/>
      <c r="J155" s="1"/>
      <c r="K155" s="1"/>
      <c r="L155" s="1"/>
      <c r="M155" s="1"/>
      <c r="N155" s="1"/>
      <c r="O155" s="1"/>
      <c r="P155" s="1"/>
      <c r="Q155" s="1"/>
      <c r="R155" s="1"/>
      <c r="S155" s="1"/>
      <c r="T155" s="1"/>
      <c r="U155" s="1"/>
      <c r="V155" s="1"/>
      <c r="W155" s="1"/>
    </row>
    <row r="156" spans="1:23" ht="14.5">
      <c r="A156" s="356"/>
      <c r="B156" s="356"/>
      <c r="C156" s="1"/>
      <c r="D156" s="1"/>
      <c r="E156" s="1"/>
      <c r="F156" s="1"/>
      <c r="G156" s="1"/>
      <c r="H156" s="1"/>
      <c r="I156" s="1"/>
      <c r="J156" s="1"/>
      <c r="K156" s="1"/>
      <c r="L156" s="1"/>
      <c r="M156" s="1"/>
      <c r="N156" s="1"/>
      <c r="O156" s="1"/>
      <c r="P156" s="1"/>
      <c r="Q156" s="1"/>
      <c r="R156" s="1"/>
      <c r="S156" s="1"/>
      <c r="T156" s="1"/>
      <c r="U156" s="1"/>
      <c r="V156" s="1"/>
      <c r="W156" s="1"/>
    </row>
    <row r="157" spans="1:23" ht="14.5">
      <c r="A157" s="356"/>
      <c r="B157" s="356"/>
      <c r="C157" s="1"/>
      <c r="D157" s="1"/>
      <c r="E157" s="1"/>
      <c r="F157" s="1"/>
      <c r="G157" s="1"/>
      <c r="H157" s="1"/>
      <c r="I157" s="1"/>
      <c r="J157" s="1"/>
      <c r="K157" s="1"/>
      <c r="L157" s="1"/>
      <c r="M157" s="1"/>
      <c r="N157" s="1"/>
      <c r="O157" s="1"/>
      <c r="P157" s="1"/>
      <c r="Q157" s="1"/>
      <c r="R157" s="1"/>
      <c r="S157" s="1"/>
      <c r="T157" s="1"/>
      <c r="U157" s="1"/>
      <c r="V157" s="1"/>
      <c r="W157" s="1"/>
    </row>
    <row r="158" spans="1:23" ht="14.5">
      <c r="A158" s="356"/>
      <c r="B158" s="356"/>
      <c r="C158" s="1"/>
      <c r="D158" s="1"/>
      <c r="E158" s="1"/>
      <c r="F158" s="1"/>
      <c r="G158" s="1"/>
      <c r="H158" s="1"/>
      <c r="I158" s="1"/>
      <c r="J158" s="1"/>
      <c r="K158" s="1"/>
      <c r="L158" s="1"/>
      <c r="M158" s="1"/>
      <c r="N158" s="1"/>
      <c r="O158" s="1"/>
      <c r="P158" s="1"/>
      <c r="Q158" s="1"/>
      <c r="R158" s="1"/>
      <c r="S158" s="1"/>
      <c r="T158" s="1"/>
      <c r="U158" s="1"/>
      <c r="V158" s="1"/>
      <c r="W158" s="1"/>
    </row>
    <row r="159" spans="1:23" ht="14.5">
      <c r="A159" s="356"/>
      <c r="B159" s="356"/>
      <c r="C159" s="1"/>
      <c r="D159" s="1"/>
      <c r="E159" s="1"/>
      <c r="F159" s="1"/>
      <c r="G159" s="1"/>
      <c r="H159" s="1"/>
      <c r="I159" s="1"/>
      <c r="J159" s="1"/>
      <c r="K159" s="1"/>
      <c r="L159" s="1"/>
      <c r="M159" s="1"/>
      <c r="N159" s="1"/>
      <c r="O159" s="1"/>
      <c r="P159" s="1"/>
      <c r="Q159" s="1"/>
      <c r="R159" s="1"/>
      <c r="S159" s="1"/>
      <c r="T159" s="1"/>
      <c r="U159" s="1"/>
      <c r="V159" s="1"/>
      <c r="W159" s="1"/>
    </row>
    <row r="160" spans="1:23" ht="14.5">
      <c r="A160" s="356"/>
      <c r="B160" s="356"/>
      <c r="C160" s="1"/>
      <c r="D160" s="1"/>
      <c r="E160" s="1"/>
      <c r="F160" s="1"/>
      <c r="G160" s="1"/>
      <c r="H160" s="1"/>
      <c r="I160" s="1"/>
      <c r="J160" s="1"/>
      <c r="K160" s="1"/>
      <c r="L160" s="1"/>
      <c r="M160" s="1"/>
      <c r="N160" s="1"/>
      <c r="O160" s="1"/>
      <c r="P160" s="1"/>
      <c r="Q160" s="1"/>
      <c r="R160" s="1"/>
      <c r="S160" s="1"/>
      <c r="T160" s="1"/>
      <c r="U160" s="1"/>
      <c r="V160" s="1"/>
      <c r="W160" s="1"/>
    </row>
    <row r="161" spans="1:23" ht="14.5">
      <c r="A161" s="356"/>
      <c r="B161" s="356"/>
      <c r="C161" s="1"/>
      <c r="D161" s="1"/>
      <c r="E161" s="1"/>
      <c r="F161" s="1"/>
      <c r="G161" s="1"/>
      <c r="H161" s="1"/>
      <c r="I161" s="1"/>
      <c r="J161" s="1"/>
      <c r="K161" s="1"/>
      <c r="L161" s="1"/>
      <c r="M161" s="1"/>
      <c r="N161" s="1"/>
      <c r="O161" s="1"/>
      <c r="P161" s="1"/>
      <c r="Q161" s="1"/>
      <c r="R161" s="1"/>
      <c r="S161" s="1"/>
      <c r="T161" s="1"/>
      <c r="U161" s="1"/>
      <c r="V161" s="1"/>
      <c r="W161" s="1"/>
    </row>
    <row r="162" spans="1:23" ht="14.5">
      <c r="A162" s="356"/>
      <c r="B162" s="356"/>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28125"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spans="1:167" ht="14.5">
      <c r="A1" s="356"/>
      <c r="B1" s="356"/>
      <c r="C1" s="1"/>
      <c r="D1" s="1"/>
      <c r="E1" s="1"/>
      <c r="F1" s="1"/>
      <c r="G1" s="1"/>
      <c r="H1" s="1"/>
      <c r="I1" s="1"/>
      <c r="J1" s="1"/>
      <c r="K1" s="1"/>
      <c r="L1" s="1"/>
      <c r="M1" s="1"/>
      <c r="N1" s="1"/>
      <c r="O1" s="1"/>
      <c r="P1" s="1"/>
      <c r="Q1" s="1"/>
      <c r="R1" s="1"/>
      <c r="S1" s="1"/>
      <c r="T1" s="1"/>
      <c r="U1" s="1"/>
      <c r="V1" s="1"/>
      <c r="W1" s="1"/>
      <c r="Y1" s="356"/>
      <c r="Z1" s="356"/>
      <c r="AA1" s="1"/>
      <c r="AB1" s="1"/>
      <c r="AC1" s="1"/>
      <c r="AD1" s="1"/>
      <c r="AE1" s="1"/>
      <c r="AF1" s="1"/>
      <c r="AG1" s="1"/>
      <c r="AH1" s="1"/>
      <c r="AI1" s="1"/>
      <c r="AJ1" s="1"/>
      <c r="AK1" s="1"/>
      <c r="AL1" s="1"/>
      <c r="AM1" s="1"/>
      <c r="AN1" s="1"/>
      <c r="AO1" s="1"/>
      <c r="AP1" s="1"/>
      <c r="AQ1" s="1"/>
      <c r="AR1" s="1"/>
      <c r="AS1" s="1"/>
      <c r="AT1" s="1"/>
      <c r="AU1" s="1"/>
      <c r="AW1" s="356"/>
      <c r="AX1" s="356"/>
      <c r="AY1" s="1"/>
      <c r="AZ1" s="1"/>
      <c r="BA1" s="1"/>
      <c r="BB1" s="1"/>
      <c r="BC1" s="1"/>
      <c r="BD1" s="1"/>
      <c r="BE1" s="1"/>
      <c r="BF1" s="1"/>
      <c r="BG1" s="1"/>
      <c r="BH1" s="1"/>
      <c r="BI1" s="1"/>
      <c r="BJ1" s="1"/>
      <c r="BK1" s="1"/>
      <c r="BL1" s="1"/>
      <c r="BM1" s="1"/>
      <c r="BN1" s="1"/>
      <c r="BO1" s="1"/>
      <c r="BP1" s="1"/>
      <c r="BQ1" s="1"/>
      <c r="BR1" s="1"/>
      <c r="BS1" s="1"/>
      <c r="BU1" s="356"/>
      <c r="BV1" s="356"/>
      <c r="BW1" s="1"/>
      <c r="BX1" s="1"/>
      <c r="BY1" s="1"/>
      <c r="BZ1" s="1"/>
      <c r="CA1" s="1"/>
      <c r="CB1" s="1"/>
      <c r="CC1" s="1"/>
      <c r="CD1" s="1"/>
      <c r="CE1" s="1"/>
      <c r="CF1" s="1"/>
      <c r="CG1" s="1"/>
      <c r="CH1" s="1"/>
      <c r="CI1" s="1"/>
      <c r="CJ1" s="1"/>
      <c r="CK1" s="1"/>
      <c r="CL1" s="1"/>
      <c r="CM1" s="1"/>
      <c r="CN1" s="1"/>
      <c r="CO1" s="1"/>
      <c r="CP1" s="1"/>
      <c r="CQ1" s="1"/>
      <c r="CS1" s="356"/>
      <c r="CT1" s="356"/>
      <c r="CU1" s="1"/>
      <c r="CV1" s="1"/>
      <c r="CW1" s="1"/>
      <c r="CX1" s="1"/>
      <c r="CY1" s="1"/>
      <c r="CZ1" s="1"/>
      <c r="DA1" s="1"/>
      <c r="DB1" s="1"/>
      <c r="DC1" s="1"/>
      <c r="DD1" s="1"/>
      <c r="DE1" s="1"/>
      <c r="DF1" s="1"/>
      <c r="DG1" s="1"/>
      <c r="DH1" s="1"/>
      <c r="DI1" s="1"/>
      <c r="DJ1" s="1"/>
      <c r="DK1" s="1"/>
      <c r="DL1" s="1"/>
      <c r="DM1" s="1"/>
      <c r="DN1" s="1"/>
      <c r="DO1" s="1"/>
      <c r="DQ1" s="356"/>
      <c r="DR1" s="356"/>
      <c r="DS1" s="1"/>
      <c r="DT1" s="1"/>
      <c r="DU1" s="1"/>
      <c r="DV1" s="1"/>
      <c r="DW1" s="1"/>
      <c r="DX1" s="1"/>
      <c r="DY1" s="1"/>
      <c r="DZ1" s="1"/>
      <c r="EA1" s="1"/>
      <c r="EB1" s="1"/>
      <c r="EC1" s="1"/>
      <c r="ED1" s="1"/>
      <c r="EE1" s="1"/>
      <c r="EF1" s="1"/>
      <c r="EG1" s="1"/>
      <c r="EH1" s="1"/>
      <c r="EI1" s="1"/>
      <c r="EJ1" s="1"/>
      <c r="EK1" s="1"/>
      <c r="EL1" s="1"/>
      <c r="EM1" s="1"/>
      <c r="EO1" s="356"/>
      <c r="EP1" s="356"/>
      <c r="EQ1" s="1"/>
      <c r="ER1" s="1"/>
      <c r="ES1" s="1"/>
      <c r="ET1" s="1"/>
      <c r="EU1" s="1"/>
      <c r="EV1" s="1"/>
      <c r="EW1" s="1"/>
      <c r="EX1" s="1"/>
      <c r="EY1" s="1"/>
      <c r="EZ1" s="1"/>
      <c r="FA1" s="1"/>
      <c r="FB1" s="1"/>
      <c r="FC1" s="1"/>
      <c r="FD1" s="1"/>
      <c r="FE1" s="1"/>
      <c r="FF1" s="1"/>
      <c r="FG1" s="1"/>
      <c r="FH1" s="1"/>
      <c r="FI1" s="1"/>
      <c r="FJ1" s="1"/>
      <c r="FK1" s="1"/>
    </row>
    <row r="2" spans="1:167" ht="14.5">
      <c r="A2" s="356"/>
      <c r="B2" s="356"/>
      <c r="C2" s="1"/>
      <c r="D2" s="1"/>
      <c r="E2" s="1"/>
      <c r="F2" s="1"/>
      <c r="G2" s="1"/>
      <c r="H2" s="1"/>
      <c r="I2" s="1"/>
      <c r="J2" s="1"/>
      <c r="K2" s="1"/>
      <c r="L2" s="1"/>
      <c r="M2" s="1"/>
      <c r="N2" s="1"/>
      <c r="O2" s="1"/>
      <c r="P2" s="1"/>
      <c r="Q2" s="1"/>
      <c r="R2" s="1"/>
      <c r="S2" s="1"/>
      <c r="T2" s="1"/>
      <c r="U2" s="1"/>
      <c r="V2" s="1"/>
      <c r="W2" s="1"/>
      <c r="Y2" s="356"/>
      <c r="Z2" s="356"/>
      <c r="AA2" s="1"/>
      <c r="AB2" s="1"/>
      <c r="AC2" s="1"/>
      <c r="AD2" s="1"/>
      <c r="AE2" s="1"/>
      <c r="AF2" s="1"/>
      <c r="AG2" s="1"/>
      <c r="AH2" s="1"/>
      <c r="AI2" s="1"/>
      <c r="AJ2" s="1"/>
      <c r="AK2" s="1"/>
      <c r="AL2" s="1"/>
      <c r="AM2" s="1"/>
      <c r="AN2" s="1"/>
      <c r="AO2" s="1"/>
      <c r="AP2" s="1"/>
      <c r="AQ2" s="1"/>
      <c r="AR2" s="1"/>
      <c r="AS2" s="1"/>
      <c r="AT2" s="1"/>
      <c r="AU2" s="1"/>
      <c r="AW2" s="356"/>
      <c r="AX2" s="356"/>
      <c r="AY2" s="1"/>
      <c r="AZ2" s="1"/>
      <c r="BA2" s="1"/>
      <c r="BB2" s="1"/>
      <c r="BC2" s="1"/>
      <c r="BD2" s="1"/>
      <c r="BE2" s="1"/>
      <c r="BF2" s="1"/>
      <c r="BG2" s="1"/>
      <c r="BH2" s="1"/>
      <c r="BI2" s="1"/>
      <c r="BJ2" s="1"/>
      <c r="BK2" s="1"/>
      <c r="BL2" s="1"/>
      <c r="BM2" s="1"/>
      <c r="BN2" s="1"/>
      <c r="BO2" s="1"/>
      <c r="BP2" s="1"/>
      <c r="BQ2" s="1"/>
      <c r="BR2" s="1"/>
      <c r="BS2" s="1"/>
      <c r="BU2" s="356"/>
      <c r="BV2" s="356"/>
      <c r="BW2" s="1"/>
      <c r="BX2" s="1"/>
      <c r="BY2" s="1"/>
      <c r="BZ2" s="1"/>
      <c r="CA2" s="1"/>
      <c r="CB2" s="1"/>
      <c r="CC2" s="1"/>
      <c r="CD2" s="1"/>
      <c r="CE2" s="1"/>
      <c r="CF2" s="1"/>
      <c r="CG2" s="1"/>
      <c r="CH2" s="1"/>
      <c r="CI2" s="1"/>
      <c r="CJ2" s="1"/>
      <c r="CK2" s="1"/>
      <c r="CL2" s="1"/>
      <c r="CM2" s="1"/>
      <c r="CN2" s="1"/>
      <c r="CO2" s="1"/>
      <c r="CP2" s="1"/>
      <c r="CQ2" s="1"/>
      <c r="CS2" s="356"/>
      <c r="CT2" s="356"/>
      <c r="CU2" s="1"/>
      <c r="CV2" s="1"/>
      <c r="CW2" s="1"/>
      <c r="CX2" s="1"/>
      <c r="CY2" s="1"/>
      <c r="CZ2" s="1"/>
      <c r="DA2" s="1"/>
      <c r="DB2" s="1"/>
      <c r="DC2" s="1"/>
      <c r="DD2" s="1"/>
      <c r="DE2" s="1"/>
      <c r="DF2" s="1"/>
      <c r="DG2" s="1"/>
      <c r="DH2" s="1"/>
      <c r="DI2" s="1"/>
      <c r="DJ2" s="1"/>
      <c r="DK2" s="1"/>
      <c r="DL2" s="1"/>
      <c r="DM2" s="1"/>
      <c r="DN2" s="1"/>
      <c r="DO2" s="1"/>
      <c r="DQ2" s="356"/>
      <c r="DR2" s="356"/>
      <c r="DS2" s="1"/>
      <c r="DT2" s="1"/>
      <c r="DU2" s="1"/>
      <c r="DV2" s="1"/>
      <c r="DW2" s="1"/>
      <c r="DX2" s="1"/>
      <c r="DY2" s="1"/>
      <c r="DZ2" s="1"/>
      <c r="EA2" s="1"/>
      <c r="EB2" s="1"/>
      <c r="EC2" s="1"/>
      <c r="ED2" s="1"/>
      <c r="EE2" s="1"/>
      <c r="EF2" s="1"/>
      <c r="EG2" s="1"/>
      <c r="EH2" s="1"/>
      <c r="EI2" s="1"/>
      <c r="EJ2" s="1"/>
      <c r="EK2" s="1"/>
      <c r="EL2" s="1"/>
      <c r="EM2" s="1"/>
      <c r="EO2" s="356"/>
      <c r="EP2" s="356"/>
      <c r="EQ2" s="1"/>
      <c r="ER2" s="1"/>
      <c r="ES2" s="1"/>
      <c r="ET2" s="1"/>
      <c r="EU2" s="1"/>
      <c r="EV2" s="1"/>
      <c r="EW2" s="1"/>
      <c r="EX2" s="1"/>
      <c r="EY2" s="1"/>
      <c r="EZ2" s="1"/>
      <c r="FA2" s="1"/>
      <c r="FB2" s="1"/>
      <c r="FC2" s="1"/>
      <c r="FD2" s="1"/>
      <c r="FE2" s="1"/>
      <c r="FF2" s="1"/>
      <c r="FG2" s="1"/>
      <c r="FH2" s="1"/>
      <c r="FI2" s="1"/>
      <c r="FJ2" s="1"/>
      <c r="FK2" s="1"/>
    </row>
    <row r="3" spans="1:167" ht="14.5">
      <c r="A3" s="356"/>
      <c r="B3" s="356"/>
      <c r="C3" s="1"/>
      <c r="D3" s="1"/>
      <c r="E3" s="1"/>
      <c r="F3" s="1"/>
      <c r="G3" s="1"/>
      <c r="H3" s="1"/>
      <c r="I3" s="1"/>
      <c r="J3" s="1"/>
      <c r="K3" s="1"/>
      <c r="L3" s="1"/>
      <c r="M3" s="1"/>
      <c r="N3" s="1"/>
      <c r="O3" s="1"/>
      <c r="P3" s="1"/>
      <c r="Q3" s="1"/>
      <c r="R3" s="1"/>
      <c r="S3" s="1"/>
      <c r="T3" s="1"/>
      <c r="U3" s="1"/>
      <c r="V3" s="1"/>
      <c r="W3" s="1"/>
      <c r="Y3" s="356"/>
      <c r="Z3" s="356"/>
      <c r="AA3" s="1"/>
      <c r="AB3" s="1"/>
      <c r="AC3" s="1"/>
      <c r="AD3" s="1"/>
      <c r="AE3" s="1"/>
      <c r="AF3" s="1"/>
      <c r="AG3" s="1"/>
      <c r="AH3" s="1"/>
      <c r="AI3" s="1"/>
      <c r="AJ3" s="1"/>
      <c r="AK3" s="1"/>
      <c r="AL3" s="1"/>
      <c r="AM3" s="1"/>
      <c r="AN3" s="1"/>
      <c r="AO3" s="1"/>
      <c r="AP3" s="1"/>
      <c r="AQ3" s="1"/>
      <c r="AR3" s="1"/>
      <c r="AS3" s="1"/>
      <c r="AT3" s="1"/>
      <c r="AU3" s="1"/>
      <c r="AW3" s="356"/>
      <c r="AX3" s="356"/>
      <c r="AY3" s="1"/>
      <c r="AZ3" s="1"/>
      <c r="BA3" s="1"/>
      <c r="BB3" s="1"/>
      <c r="BC3" s="1"/>
      <c r="BD3" s="1"/>
      <c r="BE3" s="1"/>
      <c r="BF3" s="1"/>
      <c r="BG3" s="1"/>
      <c r="BH3" s="1"/>
      <c r="BI3" s="1"/>
      <c r="BJ3" s="1"/>
      <c r="BK3" s="1"/>
      <c r="BL3" s="1"/>
      <c r="BM3" s="1"/>
      <c r="BN3" s="1"/>
      <c r="BO3" s="1"/>
      <c r="BP3" s="1"/>
      <c r="BQ3" s="1"/>
      <c r="BR3" s="1"/>
      <c r="BS3" s="1"/>
      <c r="BU3" s="356"/>
      <c r="BV3" s="356"/>
      <c r="BW3" s="1"/>
      <c r="BX3" s="1"/>
      <c r="BY3" s="1"/>
      <c r="BZ3" s="1"/>
      <c r="CA3" s="1"/>
      <c r="CB3" s="1"/>
      <c r="CC3" s="1"/>
      <c r="CD3" s="1"/>
      <c r="CE3" s="1"/>
      <c r="CF3" s="1"/>
      <c r="CG3" s="1"/>
      <c r="CH3" s="1"/>
      <c r="CI3" s="1"/>
      <c r="CJ3" s="1"/>
      <c r="CK3" s="1"/>
      <c r="CL3" s="1"/>
      <c r="CM3" s="1"/>
      <c r="CN3" s="1"/>
      <c r="CO3" s="1"/>
      <c r="CP3" s="1"/>
      <c r="CQ3" s="1"/>
      <c r="CS3" s="356"/>
      <c r="CT3" s="356"/>
      <c r="CU3" s="1"/>
      <c r="CV3" s="1"/>
      <c r="CW3" s="1"/>
      <c r="CX3" s="1"/>
      <c r="CY3" s="1"/>
      <c r="CZ3" s="1"/>
      <c r="DA3" s="1"/>
      <c r="DB3" s="1"/>
      <c r="DC3" s="1"/>
      <c r="DD3" s="1"/>
      <c r="DE3" s="1"/>
      <c r="DF3" s="1"/>
      <c r="DG3" s="1"/>
      <c r="DH3" s="1"/>
      <c r="DI3" s="1"/>
      <c r="DJ3" s="1"/>
      <c r="DK3" s="1"/>
      <c r="DL3" s="1"/>
      <c r="DM3" s="1"/>
      <c r="DN3" s="1"/>
      <c r="DO3" s="1"/>
      <c r="DQ3" s="356"/>
      <c r="DR3" s="356"/>
      <c r="DS3" s="1"/>
      <c r="DT3" s="1"/>
      <c r="DU3" s="1"/>
      <c r="DV3" s="1"/>
      <c r="DW3" s="1"/>
      <c r="DX3" s="1"/>
      <c r="DY3" s="1"/>
      <c r="DZ3" s="1"/>
      <c r="EA3" s="1"/>
      <c r="EB3" s="1"/>
      <c r="EC3" s="1"/>
      <c r="ED3" s="1"/>
      <c r="EE3" s="1"/>
      <c r="EF3" s="1"/>
      <c r="EG3" s="1"/>
      <c r="EH3" s="1"/>
      <c r="EI3" s="1"/>
      <c r="EJ3" s="1"/>
      <c r="EK3" s="1"/>
      <c r="EL3" s="1"/>
      <c r="EM3" s="1"/>
      <c r="EO3" s="356"/>
      <c r="EP3" s="356"/>
      <c r="EQ3" s="1"/>
      <c r="ER3" s="1"/>
      <c r="ES3" s="1"/>
      <c r="ET3" s="1"/>
      <c r="EU3" s="1"/>
      <c r="EV3" s="1"/>
      <c r="EW3" s="1"/>
      <c r="EX3" s="1"/>
      <c r="EY3" s="1"/>
      <c r="EZ3" s="1"/>
      <c r="FA3" s="1"/>
      <c r="FB3" s="1"/>
      <c r="FC3" s="1"/>
      <c r="FD3" s="1"/>
      <c r="FE3" s="1"/>
      <c r="FF3" s="1"/>
      <c r="FG3" s="1"/>
      <c r="FH3" s="1"/>
      <c r="FI3" s="1"/>
      <c r="FJ3" s="1"/>
      <c r="FK3" s="1"/>
    </row>
    <row r="4" spans="1:167" ht="14.5">
      <c r="A4" s="356"/>
      <c r="B4" s="356"/>
      <c r="C4" s="1"/>
      <c r="D4" s="1"/>
      <c r="E4" s="1"/>
      <c r="F4" s="1"/>
      <c r="G4" s="1"/>
      <c r="H4" s="1"/>
      <c r="I4" s="1"/>
      <c r="J4" s="1"/>
      <c r="K4" s="1"/>
      <c r="L4" s="1"/>
      <c r="M4" s="1"/>
      <c r="N4" s="1"/>
      <c r="O4" s="1"/>
      <c r="P4" s="1"/>
      <c r="Q4" s="1"/>
      <c r="R4" s="1"/>
      <c r="S4" s="1"/>
      <c r="T4" s="1"/>
      <c r="U4" s="1"/>
      <c r="V4" s="1"/>
      <c r="W4" s="1"/>
      <c r="Y4" s="356"/>
      <c r="Z4" s="356"/>
      <c r="AA4" s="1"/>
      <c r="AB4" s="1"/>
      <c r="AC4" s="1"/>
      <c r="AD4" s="1"/>
      <c r="AE4" s="1"/>
      <c r="AF4" s="1"/>
      <c r="AG4" s="1"/>
      <c r="AH4" s="1"/>
      <c r="AI4" s="1"/>
      <c r="AJ4" s="1"/>
      <c r="AK4" s="1"/>
      <c r="AL4" s="1"/>
      <c r="AM4" s="1"/>
      <c r="AN4" s="1"/>
      <c r="AO4" s="1"/>
      <c r="AP4" s="1"/>
      <c r="AQ4" s="1"/>
      <c r="AR4" s="1"/>
      <c r="AS4" s="1"/>
      <c r="AT4" s="1"/>
      <c r="AU4" s="1"/>
      <c r="AW4" s="356"/>
      <c r="AX4" s="356"/>
      <c r="AY4" s="1"/>
      <c r="AZ4" s="1"/>
      <c r="BA4" s="1"/>
      <c r="BB4" s="1"/>
      <c r="BC4" s="1"/>
      <c r="BD4" s="1"/>
      <c r="BE4" s="1"/>
      <c r="BF4" s="1"/>
      <c r="BG4" s="1"/>
      <c r="BH4" s="1"/>
      <c r="BI4" s="1"/>
      <c r="BJ4" s="1"/>
      <c r="BK4" s="1"/>
      <c r="BL4" s="1"/>
      <c r="BM4" s="1"/>
      <c r="BN4" s="1"/>
      <c r="BO4" s="1"/>
      <c r="BP4" s="1"/>
      <c r="BQ4" s="1"/>
      <c r="BR4" s="1"/>
      <c r="BS4" s="1"/>
      <c r="BU4" s="356"/>
      <c r="BV4" s="356"/>
      <c r="BW4" s="1"/>
      <c r="BX4" s="1"/>
      <c r="BY4" s="1"/>
      <c r="BZ4" s="1"/>
      <c r="CA4" s="1"/>
      <c r="CB4" s="1"/>
      <c r="CC4" s="1"/>
      <c r="CD4" s="1"/>
      <c r="CE4" s="1"/>
      <c r="CF4" s="1"/>
      <c r="CG4" s="1"/>
      <c r="CH4" s="1"/>
      <c r="CI4" s="1"/>
      <c r="CJ4" s="1"/>
      <c r="CK4" s="1"/>
      <c r="CL4" s="1"/>
      <c r="CM4" s="1"/>
      <c r="CN4" s="1"/>
      <c r="CO4" s="1"/>
      <c r="CP4" s="1"/>
      <c r="CQ4" s="1"/>
      <c r="CS4" s="356"/>
      <c r="CT4" s="356"/>
      <c r="CU4" s="1"/>
      <c r="CV4" s="1"/>
      <c r="CW4" s="1"/>
      <c r="CX4" s="1"/>
      <c r="CY4" s="1"/>
      <c r="CZ4" s="1"/>
      <c r="DA4" s="1"/>
      <c r="DB4" s="1"/>
      <c r="DC4" s="1"/>
      <c r="DD4" s="1"/>
      <c r="DE4" s="1"/>
      <c r="DF4" s="1"/>
      <c r="DG4" s="1"/>
      <c r="DH4" s="1"/>
      <c r="DI4" s="1"/>
      <c r="DJ4" s="1"/>
      <c r="DK4" s="1"/>
      <c r="DL4" s="1"/>
      <c r="DM4" s="1"/>
      <c r="DN4" s="1"/>
      <c r="DO4" s="1"/>
      <c r="DQ4" s="356"/>
      <c r="DR4" s="356"/>
      <c r="DS4" s="1"/>
      <c r="DT4" s="1"/>
      <c r="DU4" s="1"/>
      <c r="DV4" s="1"/>
      <c r="DW4" s="1"/>
      <c r="DX4" s="1"/>
      <c r="DY4" s="1"/>
      <c r="DZ4" s="1"/>
      <c r="EA4" s="1"/>
      <c r="EB4" s="1"/>
      <c r="EC4" s="1"/>
      <c r="ED4" s="1"/>
      <c r="EE4" s="1"/>
      <c r="EF4" s="1"/>
      <c r="EG4" s="1"/>
      <c r="EH4" s="1"/>
      <c r="EI4" s="1"/>
      <c r="EJ4" s="1"/>
      <c r="EK4" s="1"/>
      <c r="EL4" s="1"/>
      <c r="EM4" s="1"/>
      <c r="EO4" s="356"/>
      <c r="EP4" s="356"/>
      <c r="EQ4" s="1"/>
      <c r="ER4" s="1"/>
      <c r="ES4" s="1"/>
      <c r="ET4" s="1"/>
      <c r="EU4" s="1"/>
      <c r="EV4" s="1"/>
      <c r="EW4" s="1"/>
      <c r="EX4" s="1"/>
      <c r="EY4" s="1"/>
      <c r="EZ4" s="1"/>
      <c r="FA4" s="1"/>
      <c r="FB4" s="1"/>
      <c r="FC4" s="1"/>
      <c r="FD4" s="1"/>
      <c r="FE4" s="1"/>
      <c r="FF4" s="1"/>
      <c r="FG4" s="1"/>
      <c r="FH4" s="1"/>
      <c r="FI4" s="1"/>
      <c r="FJ4" s="1"/>
      <c r="FK4" s="1"/>
    </row>
    <row r="5" spans="1:167" ht="18">
      <c r="A5" s="357" t="s">
        <v>240</v>
      </c>
      <c r="B5" s="357"/>
      <c r="C5" s="1"/>
      <c r="D5" s="1"/>
      <c r="E5" s="1"/>
      <c r="F5" s="3"/>
      <c r="G5" s="3"/>
      <c r="H5" s="3"/>
      <c r="I5" s="3"/>
      <c r="J5" s="3"/>
      <c r="K5" s="3"/>
      <c r="L5" s="3"/>
      <c r="M5" s="3"/>
      <c r="N5" s="3"/>
      <c r="O5" s="3"/>
      <c r="P5" s="1"/>
      <c r="Q5" s="1"/>
      <c r="R5" s="1"/>
      <c r="S5" s="1"/>
      <c r="T5" s="1"/>
      <c r="U5" s="1"/>
      <c r="V5" s="1"/>
      <c r="W5" s="1"/>
      <c r="Y5" s="357" t="s">
        <v>240</v>
      </c>
      <c r="Z5" s="357"/>
      <c r="AA5" s="1"/>
      <c r="AB5" s="1"/>
      <c r="AC5" s="1"/>
      <c r="AD5" s="3"/>
      <c r="AE5" s="3"/>
      <c r="AF5" s="3"/>
      <c r="AG5" s="3"/>
      <c r="AH5" s="3"/>
      <c r="AI5" s="3"/>
      <c r="AJ5" s="3"/>
      <c r="AK5" s="3"/>
      <c r="AL5" s="3"/>
      <c r="AM5" s="3"/>
      <c r="AN5" s="1"/>
      <c r="AO5" s="1"/>
      <c r="AP5" s="1"/>
      <c r="AQ5" s="1"/>
      <c r="AR5" s="1"/>
      <c r="AS5" s="1"/>
      <c r="AT5" s="1"/>
      <c r="AU5" s="1"/>
      <c r="AW5" s="357" t="s">
        <v>240</v>
      </c>
      <c r="AX5" s="357"/>
      <c r="AY5" s="1"/>
      <c r="AZ5" s="1"/>
      <c r="BA5" s="1"/>
      <c r="BB5" s="3"/>
      <c r="BC5" s="3"/>
      <c r="BD5" s="3"/>
      <c r="BE5" s="3"/>
      <c r="BF5" s="3"/>
      <c r="BG5" s="3"/>
      <c r="BH5" s="3"/>
      <c r="BI5" s="3"/>
      <c r="BJ5" s="3"/>
      <c r="BK5" s="3"/>
      <c r="BL5" s="1"/>
      <c r="BM5" s="1"/>
      <c r="BN5" s="1"/>
      <c r="BO5" s="1"/>
      <c r="BP5" s="1"/>
      <c r="BQ5" s="1"/>
      <c r="BR5" s="1"/>
      <c r="BS5" s="1"/>
      <c r="BU5" s="357" t="s">
        <v>240</v>
      </c>
      <c r="BV5" s="357"/>
      <c r="BW5" s="1"/>
      <c r="BX5" s="1"/>
      <c r="BY5" s="1"/>
      <c r="BZ5" s="3"/>
      <c r="CA5" s="3"/>
      <c r="CB5" s="3"/>
      <c r="CC5" s="3"/>
      <c r="CD5" s="3"/>
      <c r="CE5" s="3"/>
      <c r="CF5" s="3"/>
      <c r="CG5" s="3"/>
      <c r="CH5" s="3"/>
      <c r="CI5" s="3"/>
      <c r="CJ5" s="1"/>
      <c r="CK5" s="1"/>
      <c r="CL5" s="1"/>
      <c r="CM5" s="1"/>
      <c r="CN5" s="1"/>
      <c r="CO5" s="1"/>
      <c r="CP5" s="1"/>
      <c r="CQ5" s="1"/>
      <c r="CS5" s="357" t="s">
        <v>240</v>
      </c>
      <c r="CT5" s="357"/>
      <c r="CU5" s="1"/>
      <c r="CV5" s="1"/>
      <c r="CW5" s="1"/>
      <c r="CX5" s="3"/>
      <c r="CY5" s="3"/>
      <c r="CZ5" s="3"/>
      <c r="DA5" s="3"/>
      <c r="DB5" s="3"/>
      <c r="DC5" s="3"/>
      <c r="DD5" s="3"/>
      <c r="DE5" s="3"/>
      <c r="DF5" s="3"/>
      <c r="DG5" s="3"/>
      <c r="DH5" s="1"/>
      <c r="DI5" s="1"/>
      <c r="DJ5" s="1"/>
      <c r="DK5" s="1"/>
      <c r="DL5" s="1"/>
      <c r="DM5" s="1"/>
      <c r="DN5" s="1"/>
      <c r="DO5" s="1"/>
      <c r="DQ5" s="357" t="s">
        <v>240</v>
      </c>
      <c r="DR5" s="357"/>
      <c r="DS5" s="1"/>
      <c r="DT5" s="1"/>
      <c r="DU5" s="1"/>
      <c r="DV5" s="3"/>
      <c r="DW5" s="3"/>
      <c r="DX5" s="3"/>
      <c r="DY5" s="3"/>
      <c r="DZ5" s="3"/>
      <c r="EA5" s="3"/>
      <c r="EB5" s="3"/>
      <c r="EC5" s="3"/>
      <c r="ED5" s="3"/>
      <c r="EE5" s="3"/>
      <c r="EF5" s="1"/>
      <c r="EG5" s="1"/>
      <c r="EH5" s="1"/>
      <c r="EI5" s="1"/>
      <c r="EJ5" s="1"/>
      <c r="EK5" s="1"/>
      <c r="EL5" s="1"/>
      <c r="EM5" s="1"/>
      <c r="EO5" s="357" t="s">
        <v>240</v>
      </c>
      <c r="EP5" s="357"/>
      <c r="EQ5" s="1"/>
      <c r="ER5" s="1"/>
      <c r="ES5" s="1"/>
      <c r="ET5" s="3"/>
      <c r="EU5" s="3"/>
      <c r="EV5" s="3"/>
      <c r="EW5" s="3"/>
      <c r="EX5" s="3"/>
      <c r="EY5" s="3"/>
      <c r="EZ5" s="3"/>
      <c r="FA5" s="3"/>
      <c r="FB5" s="3"/>
      <c r="FC5" s="3"/>
      <c r="FD5" s="1"/>
      <c r="FE5" s="1"/>
      <c r="FF5" s="1"/>
      <c r="FG5" s="1"/>
      <c r="FH5" s="1"/>
      <c r="FI5" s="1"/>
      <c r="FJ5" s="1"/>
      <c r="FK5" s="1"/>
    </row>
    <row r="6" spans="1:167" ht="18">
      <c r="A6" s="356"/>
      <c r="B6" s="356"/>
      <c r="C6" s="1"/>
      <c r="D6" s="1"/>
      <c r="E6" s="1"/>
      <c r="F6" s="1"/>
      <c r="G6" s="1"/>
      <c r="H6" s="1"/>
      <c r="I6" s="1"/>
      <c r="J6" s="1"/>
      <c r="K6" s="1"/>
      <c r="L6" s="1"/>
      <c r="M6" s="1"/>
      <c r="N6" s="1"/>
      <c r="O6" s="1"/>
      <c r="P6" s="1"/>
      <c r="Q6" s="1"/>
      <c r="R6" s="1"/>
      <c r="S6" s="1"/>
      <c r="T6" s="1"/>
      <c r="U6" s="1"/>
      <c r="V6" s="1"/>
      <c r="W6" s="1"/>
      <c r="Y6" s="357"/>
      <c r="Z6" s="357"/>
      <c r="AA6" s="1"/>
      <c r="AB6" s="1"/>
      <c r="AC6" s="1"/>
      <c r="AD6" s="3"/>
      <c r="AE6" s="3"/>
      <c r="AF6" s="3"/>
      <c r="AG6" s="3"/>
      <c r="AH6" s="3"/>
      <c r="AI6" s="3"/>
      <c r="AJ6" s="3"/>
      <c r="AK6" s="3"/>
      <c r="AL6" s="3"/>
      <c r="AM6" s="3"/>
      <c r="AN6" s="1"/>
      <c r="AO6" s="1"/>
      <c r="AP6" s="1"/>
      <c r="AQ6" s="1"/>
      <c r="AR6" s="1"/>
      <c r="AS6" s="1"/>
      <c r="AT6" s="1"/>
      <c r="AU6" s="1"/>
      <c r="AW6" s="357"/>
      <c r="AX6" s="357"/>
      <c r="AY6" s="1"/>
      <c r="AZ6" s="1"/>
      <c r="BA6" s="1"/>
      <c r="BB6" s="3"/>
      <c r="BC6" s="3"/>
      <c r="BD6" s="3"/>
      <c r="BE6" s="3"/>
      <c r="BF6" s="3"/>
      <c r="BG6" s="3"/>
      <c r="BH6" s="3"/>
      <c r="BI6" s="3"/>
      <c r="BJ6" s="3"/>
      <c r="BK6" s="3"/>
      <c r="BL6" s="1"/>
      <c r="BM6" s="1"/>
      <c r="BN6" s="1"/>
      <c r="BO6" s="1"/>
      <c r="BP6" s="1"/>
      <c r="BQ6" s="1"/>
      <c r="BR6" s="1"/>
      <c r="BS6" s="1"/>
      <c r="BU6" s="357"/>
      <c r="BV6" s="357"/>
      <c r="BW6" s="1"/>
      <c r="BX6" s="1"/>
      <c r="BY6" s="1"/>
      <c r="BZ6" s="3"/>
      <c r="CA6" s="3"/>
      <c r="CB6" s="3"/>
      <c r="CC6" s="3"/>
      <c r="CD6" s="3"/>
      <c r="CE6" s="3"/>
      <c r="CF6" s="3"/>
      <c r="CG6" s="3"/>
      <c r="CH6" s="3"/>
      <c r="CI6" s="3"/>
      <c r="CJ6" s="1"/>
      <c r="CK6" s="1"/>
      <c r="CL6" s="1"/>
      <c r="CM6" s="1"/>
      <c r="CN6" s="1"/>
      <c r="CO6" s="1"/>
      <c r="CP6" s="1"/>
      <c r="CQ6" s="1"/>
      <c r="CS6" s="357"/>
      <c r="CT6" s="357"/>
      <c r="CU6" s="1"/>
      <c r="CV6" s="1"/>
      <c r="CW6" s="1"/>
      <c r="CX6" s="3"/>
      <c r="CY6" s="3"/>
      <c r="CZ6" s="3"/>
      <c r="DA6" s="3"/>
      <c r="DB6" s="3"/>
      <c r="DC6" s="3"/>
      <c r="DD6" s="3"/>
      <c r="DE6" s="3"/>
      <c r="DF6" s="3"/>
      <c r="DG6" s="3"/>
      <c r="DH6" s="1"/>
      <c r="DI6" s="1"/>
      <c r="DJ6" s="1"/>
      <c r="DK6" s="1"/>
      <c r="DL6" s="1"/>
      <c r="DM6" s="1"/>
      <c r="DN6" s="1"/>
      <c r="DO6" s="1"/>
      <c r="DQ6" s="357"/>
      <c r="DR6" s="357"/>
      <c r="DS6" s="1"/>
      <c r="DT6" s="1"/>
      <c r="DU6" s="1"/>
      <c r="DV6" s="3"/>
      <c r="DW6" s="3"/>
      <c r="DX6" s="3"/>
      <c r="DY6" s="3"/>
      <c r="DZ6" s="3"/>
      <c r="EA6" s="3"/>
      <c r="EB6" s="3"/>
      <c r="EC6" s="3"/>
      <c r="ED6" s="3"/>
      <c r="EE6" s="3"/>
      <c r="EF6" s="1"/>
      <c r="EG6" s="1"/>
      <c r="EH6" s="1"/>
      <c r="EI6" s="1"/>
      <c r="EJ6" s="1"/>
      <c r="EK6" s="1"/>
      <c r="EL6" s="1"/>
      <c r="EM6" s="1"/>
      <c r="EO6" s="356"/>
      <c r="EP6" s="356"/>
      <c r="EQ6" s="1"/>
      <c r="ER6" s="1"/>
      <c r="ES6" s="1"/>
      <c r="ET6" s="1"/>
      <c r="EU6" s="1"/>
      <c r="EV6" s="1"/>
      <c r="EW6" s="1"/>
      <c r="EX6" s="1"/>
      <c r="EY6" s="1"/>
      <c r="EZ6" s="1"/>
      <c r="FA6" s="1"/>
      <c r="FB6" s="1"/>
      <c r="FC6" s="1"/>
      <c r="FD6" s="1"/>
      <c r="FE6" s="1"/>
      <c r="FF6" s="1"/>
      <c r="FG6" s="1"/>
      <c r="FH6" s="1"/>
      <c r="FI6" s="1"/>
      <c r="FJ6" s="1"/>
      <c r="FK6" s="1"/>
    </row>
    <row r="7" spans="1:167" ht="17.5">
      <c r="A7" s="358" t="s">
        <v>241</v>
      </c>
      <c r="B7" s="358"/>
      <c r="C7" s="3"/>
      <c r="D7" s="3"/>
      <c r="E7" s="3"/>
      <c r="F7" s="1"/>
      <c r="G7" s="1"/>
      <c r="H7" s="1"/>
      <c r="I7" s="1"/>
      <c r="J7" s="1"/>
      <c r="K7" s="1"/>
      <c r="L7" s="1"/>
      <c r="M7" s="1"/>
      <c r="N7" s="1"/>
      <c r="O7" s="1"/>
      <c r="P7" s="1"/>
      <c r="Q7" s="1"/>
      <c r="R7" s="1"/>
      <c r="S7" s="1"/>
      <c r="T7" s="1"/>
      <c r="U7" s="1"/>
      <c r="V7" s="1"/>
      <c r="W7" s="1"/>
      <c r="Y7" s="358" t="s">
        <v>242</v>
      </c>
      <c r="Z7" s="358"/>
      <c r="AA7" s="3"/>
      <c r="AB7" s="3"/>
      <c r="AC7" s="3"/>
      <c r="AD7" s="1"/>
      <c r="AE7" s="1"/>
      <c r="AF7" s="1"/>
      <c r="AG7" s="1"/>
      <c r="AH7" s="1"/>
      <c r="AI7" s="1"/>
      <c r="AJ7" s="1"/>
      <c r="AK7" s="1"/>
      <c r="AL7" s="1"/>
      <c r="AM7" s="1"/>
      <c r="AN7" s="1"/>
      <c r="AO7" s="1"/>
      <c r="AP7" s="1"/>
      <c r="AQ7" s="1"/>
      <c r="AR7" s="1"/>
      <c r="AS7" s="1"/>
      <c r="AT7" s="1"/>
      <c r="AU7" s="1"/>
      <c r="AW7" s="358" t="s">
        <v>243</v>
      </c>
      <c r="AX7" s="358"/>
      <c r="AY7" s="3"/>
      <c r="AZ7" s="3"/>
      <c r="BA7" s="3"/>
      <c r="BB7" s="1"/>
      <c r="BC7" s="1"/>
      <c r="BD7" s="1"/>
      <c r="BE7" s="1"/>
      <c r="BF7" s="1"/>
      <c r="BG7" s="1"/>
      <c r="BH7" s="1"/>
      <c r="BI7" s="1"/>
      <c r="BJ7" s="1"/>
      <c r="BK7" s="1"/>
      <c r="BL7" s="1"/>
      <c r="BM7" s="1"/>
      <c r="BN7" s="1"/>
      <c r="BO7" s="1"/>
      <c r="BP7" s="1"/>
      <c r="BQ7" s="1"/>
      <c r="BR7" s="1"/>
      <c r="BS7" s="1"/>
      <c r="BU7" s="358" t="s">
        <v>244</v>
      </c>
      <c r="BV7" s="358"/>
      <c r="BW7" s="3"/>
      <c r="BX7" s="3"/>
      <c r="BY7" s="3"/>
      <c r="BZ7" s="1"/>
      <c r="CA7" s="1"/>
      <c r="CB7" s="1"/>
      <c r="CC7" s="1"/>
      <c r="CD7" s="1"/>
      <c r="CE7" s="1"/>
      <c r="CF7" s="1"/>
      <c r="CG7" s="1"/>
      <c r="CH7" s="1"/>
      <c r="CI7" s="1"/>
      <c r="CJ7" s="1"/>
      <c r="CK7" s="1"/>
      <c r="CL7" s="1"/>
      <c r="CM7" s="1"/>
      <c r="CN7" s="1"/>
      <c r="CO7" s="1"/>
      <c r="CP7" s="1"/>
      <c r="CQ7" s="1"/>
      <c r="CS7" s="358" t="s">
        <v>245</v>
      </c>
      <c r="CT7" s="358"/>
      <c r="CU7" s="3"/>
      <c r="CV7" s="3"/>
      <c r="CW7" s="3"/>
      <c r="CX7" s="1"/>
      <c r="CY7" s="1"/>
      <c r="CZ7" s="1"/>
      <c r="DA7" s="1"/>
      <c r="DB7" s="1"/>
      <c r="DC7" s="1"/>
      <c r="DD7" s="1"/>
      <c r="DE7" s="1"/>
      <c r="DF7" s="1"/>
      <c r="DG7" s="1"/>
      <c r="DH7" s="1"/>
      <c r="DI7" s="1"/>
      <c r="DJ7" s="1"/>
      <c r="DK7" s="1"/>
      <c r="DL7" s="1"/>
      <c r="DM7" s="1"/>
      <c r="DN7" s="1"/>
      <c r="DO7" s="1"/>
      <c r="DQ7" s="358" t="s">
        <v>246</v>
      </c>
      <c r="DR7" s="358"/>
      <c r="DS7" s="3"/>
      <c r="DT7" s="3"/>
      <c r="DU7" s="3"/>
      <c r="DV7" s="1"/>
      <c r="DW7" s="1"/>
      <c r="DX7" s="1"/>
      <c r="DY7" s="1"/>
      <c r="DZ7" s="1"/>
      <c r="EA7" s="1"/>
      <c r="EB7" s="1"/>
      <c r="EC7" s="1"/>
      <c r="ED7" s="1"/>
      <c r="EE7" s="1"/>
      <c r="EF7" s="1"/>
      <c r="EG7" s="1"/>
      <c r="EH7" s="1"/>
      <c r="EI7" s="1"/>
      <c r="EJ7" s="1"/>
      <c r="EK7" s="1"/>
      <c r="EL7" s="1"/>
      <c r="EM7" s="1"/>
      <c r="EO7" s="358" t="s">
        <v>247</v>
      </c>
      <c r="EP7" s="358"/>
      <c r="EQ7" s="3"/>
      <c r="ER7" s="3"/>
      <c r="ES7" s="3"/>
      <c r="ET7" s="1"/>
      <c r="EU7" s="1"/>
      <c r="EV7" s="1"/>
      <c r="EW7" s="1"/>
      <c r="EX7" s="1"/>
      <c r="EY7" s="1"/>
      <c r="EZ7" s="1"/>
      <c r="FA7" s="1"/>
      <c r="FB7" s="1"/>
      <c r="FC7" s="1"/>
      <c r="FD7" s="1"/>
      <c r="FE7" s="1"/>
      <c r="FF7" s="1"/>
      <c r="FG7" s="1"/>
      <c r="FH7" s="1"/>
      <c r="FI7" s="1"/>
      <c r="FJ7" s="1"/>
      <c r="FK7" s="1"/>
    </row>
    <row r="8" spans="1:167" ht="15.5">
      <c r="A8" s="358" t="s">
        <v>269</v>
      </c>
      <c r="B8" s="358"/>
      <c r="C8" s="5"/>
      <c r="D8" s="5"/>
      <c r="E8" s="5"/>
      <c r="F8" s="5"/>
      <c r="G8" s="5"/>
      <c r="H8" s="5"/>
      <c r="I8" s="5"/>
      <c r="J8" s="5"/>
      <c r="K8" s="5"/>
      <c r="L8" s="5"/>
      <c r="M8" s="5"/>
      <c r="N8" s="5"/>
      <c r="O8" s="5"/>
      <c r="P8" s="5"/>
      <c r="Q8" s="5"/>
      <c r="R8" s="5"/>
      <c r="S8" s="5"/>
      <c r="T8" s="5"/>
      <c r="U8" s="5"/>
      <c r="V8" s="5"/>
      <c r="W8" s="5"/>
      <c r="Y8" s="358" t="s">
        <v>269</v>
      </c>
      <c r="Z8" s="358"/>
      <c r="AA8" s="5"/>
      <c r="AB8" s="5"/>
      <c r="AC8" s="5"/>
      <c r="AD8" s="5"/>
      <c r="AE8" s="5"/>
      <c r="AF8" s="5"/>
      <c r="AG8" s="5"/>
      <c r="AH8" s="5"/>
      <c r="AI8" s="5"/>
      <c r="AJ8" s="5"/>
      <c r="AK8" s="5"/>
      <c r="AL8" s="5"/>
      <c r="AM8" s="5"/>
      <c r="AN8" s="5"/>
      <c r="AO8" s="5"/>
      <c r="AP8" s="5"/>
      <c r="AQ8" s="5"/>
      <c r="AR8" s="5"/>
      <c r="AS8" s="5"/>
      <c r="AT8" s="5"/>
      <c r="AU8" s="5"/>
      <c r="AW8" s="358" t="s">
        <v>269</v>
      </c>
      <c r="AX8" s="358"/>
      <c r="AY8" s="5"/>
      <c r="AZ8" s="5"/>
      <c r="BA8" s="5"/>
      <c r="BB8" s="5"/>
      <c r="BC8" s="5"/>
      <c r="BD8" s="5"/>
      <c r="BE8" s="5"/>
      <c r="BF8" s="5"/>
      <c r="BG8" s="5"/>
      <c r="BH8" s="5"/>
      <c r="BI8" s="5"/>
      <c r="BJ8" s="5"/>
      <c r="BK8" s="5"/>
      <c r="BL8" s="5"/>
      <c r="BM8" s="5"/>
      <c r="BN8" s="5"/>
      <c r="BO8" s="5"/>
      <c r="BP8" s="5"/>
      <c r="BQ8" s="5"/>
      <c r="BR8" s="5"/>
      <c r="BS8" s="5"/>
      <c r="BU8" s="358" t="s">
        <v>269</v>
      </c>
      <c r="BV8" s="358"/>
      <c r="BW8" s="5"/>
      <c r="BX8" s="5"/>
      <c r="BY8" s="5"/>
      <c r="BZ8" s="5"/>
      <c r="CA8" s="5"/>
      <c r="CB8" s="5"/>
      <c r="CC8" s="5"/>
      <c r="CD8" s="5"/>
      <c r="CE8" s="5"/>
      <c r="CF8" s="5"/>
      <c r="CG8" s="5"/>
      <c r="CH8" s="5"/>
      <c r="CI8" s="5"/>
      <c r="CJ8" s="5"/>
      <c r="CK8" s="5"/>
      <c r="CL8" s="5"/>
      <c r="CM8" s="5"/>
      <c r="CN8" s="5"/>
      <c r="CO8" s="5"/>
      <c r="CP8" s="5"/>
      <c r="CQ8" s="5"/>
      <c r="CS8" s="358" t="s">
        <v>269</v>
      </c>
      <c r="CT8" s="358"/>
      <c r="CU8" s="5"/>
      <c r="CV8" s="5"/>
      <c r="CW8" s="5"/>
      <c r="CX8" s="5"/>
      <c r="CY8" s="5"/>
      <c r="CZ8" s="5"/>
      <c r="DA8" s="5"/>
      <c r="DB8" s="5"/>
      <c r="DC8" s="5"/>
      <c r="DD8" s="5"/>
      <c r="DE8" s="5"/>
      <c r="DF8" s="5"/>
      <c r="DG8" s="5"/>
      <c r="DH8" s="5"/>
      <c r="DI8" s="5"/>
      <c r="DJ8" s="5"/>
      <c r="DK8" s="5"/>
      <c r="DL8" s="5"/>
      <c r="DM8" s="5"/>
      <c r="DN8" s="5"/>
      <c r="DO8" s="5"/>
      <c r="DQ8" s="358" t="s">
        <v>269</v>
      </c>
      <c r="DR8" s="358"/>
      <c r="DS8" s="5"/>
      <c r="DT8" s="5"/>
      <c r="DU8" s="5"/>
      <c r="DV8" s="5"/>
      <c r="DW8" s="5"/>
      <c r="DX8" s="5"/>
      <c r="DY8" s="5"/>
      <c r="DZ8" s="5"/>
      <c r="EA8" s="5"/>
      <c r="EB8" s="5"/>
      <c r="EC8" s="5"/>
      <c r="ED8" s="5"/>
      <c r="EE8" s="5"/>
      <c r="EF8" s="5"/>
      <c r="EG8" s="5"/>
      <c r="EH8" s="5"/>
      <c r="EI8" s="5"/>
      <c r="EJ8" s="5"/>
      <c r="EK8" s="5"/>
      <c r="EL8" s="5"/>
      <c r="EM8" s="5"/>
      <c r="EO8" s="358" t="s">
        <v>269</v>
      </c>
      <c r="EP8" s="358"/>
      <c r="EQ8" s="5"/>
      <c r="ER8" s="5"/>
      <c r="ES8" s="5"/>
      <c r="ET8" s="5"/>
      <c r="EU8" s="5"/>
      <c r="EV8" s="5"/>
      <c r="EW8" s="5"/>
      <c r="EX8" s="5"/>
      <c r="EY8" s="5"/>
      <c r="EZ8" s="5"/>
      <c r="FA8" s="5"/>
      <c r="FB8" s="5"/>
      <c r="FC8" s="5"/>
      <c r="FD8" s="5"/>
      <c r="FE8" s="5"/>
      <c r="FF8" s="5"/>
      <c r="FG8" s="5"/>
      <c r="FH8" s="5"/>
      <c r="FI8" s="5"/>
      <c r="FJ8" s="5"/>
      <c r="FK8" s="5"/>
    </row>
    <row r="9" spans="1:167" ht="15.5">
      <c r="A9" s="356"/>
      <c r="B9" s="356"/>
      <c r="C9" s="1"/>
      <c r="D9" s="1"/>
      <c r="E9" s="1"/>
      <c r="F9" s="1"/>
      <c r="G9" s="1"/>
      <c r="H9" s="1"/>
      <c r="I9" s="1"/>
      <c r="J9" s="1"/>
      <c r="K9" s="1"/>
      <c r="L9" s="1"/>
      <c r="M9" s="1"/>
      <c r="N9" s="1"/>
      <c r="O9" s="1"/>
      <c r="P9" s="1"/>
      <c r="Q9" s="1"/>
      <c r="R9" s="1"/>
      <c r="S9" s="1"/>
      <c r="T9" s="1"/>
      <c r="U9" s="1"/>
      <c r="V9" s="1"/>
      <c r="W9" s="1"/>
      <c r="Y9" s="356"/>
      <c r="Z9" s="356"/>
      <c r="AA9" s="17"/>
      <c r="AB9" s="17"/>
      <c r="AC9" s="1"/>
      <c r="AD9" s="1"/>
      <c r="AE9" s="1"/>
      <c r="AF9" s="1"/>
      <c r="AG9" s="1"/>
      <c r="AH9" s="1"/>
      <c r="AI9" s="1"/>
      <c r="AJ9" s="1"/>
      <c r="AK9" s="1"/>
      <c r="AL9" s="1"/>
      <c r="AM9" s="1"/>
      <c r="AN9" s="1"/>
      <c r="AO9" s="1"/>
      <c r="AP9" s="1"/>
      <c r="AQ9" s="1"/>
      <c r="AR9" s="1"/>
      <c r="AS9" s="1"/>
      <c r="AT9" s="1"/>
      <c r="AU9" s="1"/>
      <c r="AW9" s="356"/>
      <c r="AX9" s="356"/>
      <c r="AY9" s="17"/>
      <c r="AZ9" s="17"/>
      <c r="BA9" s="1"/>
      <c r="BB9" s="1"/>
      <c r="BC9" s="1"/>
      <c r="BD9" s="1"/>
      <c r="BE9" s="1"/>
      <c r="BF9" s="1"/>
      <c r="BG9" s="1"/>
      <c r="BH9" s="1"/>
      <c r="BI9" s="1"/>
      <c r="BJ9" s="1"/>
      <c r="BK9" s="1"/>
      <c r="BL9" s="1"/>
      <c r="BM9" s="1"/>
      <c r="BN9" s="1"/>
      <c r="BO9" s="1"/>
      <c r="BP9" s="1"/>
      <c r="BQ9" s="1"/>
      <c r="BR9" s="1"/>
      <c r="BS9" s="1"/>
      <c r="BU9" s="356"/>
      <c r="BV9" s="356"/>
      <c r="BW9" s="17"/>
      <c r="BX9" s="17"/>
      <c r="BY9" s="1"/>
      <c r="BZ9" s="1"/>
      <c r="CA9" s="1"/>
      <c r="CB9" s="1"/>
      <c r="CC9" s="1"/>
      <c r="CD9" s="1"/>
      <c r="CE9" s="1"/>
      <c r="CF9" s="1"/>
      <c r="CG9" s="1"/>
      <c r="CH9" s="1"/>
      <c r="CI9" s="1"/>
      <c r="CJ9" s="1"/>
      <c r="CK9" s="1"/>
      <c r="CL9" s="1"/>
      <c r="CM9" s="1"/>
      <c r="CN9" s="1"/>
      <c r="CO9" s="1"/>
      <c r="CP9" s="1"/>
      <c r="CQ9" s="1"/>
      <c r="CS9" s="356"/>
      <c r="CT9" s="356"/>
      <c r="CU9" s="17"/>
      <c r="CV9" s="17"/>
      <c r="CW9" s="1"/>
      <c r="CX9" s="1"/>
      <c r="CY9" s="1"/>
      <c r="CZ9" s="1"/>
      <c r="DA9" s="1"/>
      <c r="DB9" s="1"/>
      <c r="DC9" s="1"/>
      <c r="DD9" s="1"/>
      <c r="DE9" s="1"/>
      <c r="DF9" s="1"/>
      <c r="DG9" s="1"/>
      <c r="DH9" s="1"/>
      <c r="DI9" s="1"/>
      <c r="DJ9" s="1"/>
      <c r="DK9" s="1"/>
      <c r="DL9" s="1"/>
      <c r="DM9" s="1"/>
      <c r="DN9" s="1"/>
      <c r="DO9" s="1"/>
      <c r="DQ9" s="356"/>
      <c r="DR9" s="356"/>
      <c r="DS9" s="17"/>
      <c r="DT9" s="17"/>
      <c r="DU9" s="1"/>
      <c r="DV9" s="1"/>
      <c r="DW9" s="1"/>
      <c r="DX9" s="1"/>
      <c r="DY9" s="1"/>
      <c r="DZ9" s="1"/>
      <c r="EA9" s="1"/>
      <c r="EB9" s="1"/>
      <c r="EC9" s="1"/>
      <c r="ED9" s="1"/>
      <c r="EE9" s="1"/>
      <c r="EF9" s="1"/>
      <c r="EG9" s="1"/>
      <c r="EH9" s="1"/>
      <c r="EI9" s="1"/>
      <c r="EJ9" s="1"/>
      <c r="EK9" s="1"/>
      <c r="EL9" s="1"/>
      <c r="EM9" s="1"/>
      <c r="EO9" s="356"/>
      <c r="EP9" s="356"/>
      <c r="EQ9" s="1"/>
      <c r="ER9" s="1"/>
      <c r="ES9" s="1"/>
      <c r="ET9" s="1"/>
      <c r="EU9" s="1"/>
      <c r="EV9" s="1"/>
      <c r="EW9" s="1"/>
      <c r="EX9" s="1"/>
      <c r="EY9" s="1"/>
      <c r="EZ9" s="1"/>
      <c r="FA9" s="1"/>
      <c r="FB9" s="1"/>
      <c r="FC9" s="1"/>
      <c r="FD9" s="1"/>
      <c r="FE9" s="1"/>
      <c r="FF9" s="1"/>
      <c r="FG9" s="1"/>
      <c r="FH9" s="1"/>
      <c r="FI9" s="1"/>
      <c r="FJ9" s="1"/>
      <c r="FK9" s="1"/>
    </row>
    <row r="10" spans="1:167" ht="14.5">
      <c r="A10" s="356"/>
      <c r="B10" s="356"/>
      <c r="C10" s="1"/>
      <c r="D10" s="1"/>
      <c r="E10" s="1"/>
      <c r="F10" s="1"/>
      <c r="G10" s="1"/>
      <c r="H10" s="1"/>
      <c r="I10" s="1"/>
      <c r="J10" s="1"/>
      <c r="K10" s="1"/>
      <c r="L10" s="1"/>
      <c r="M10" s="1"/>
      <c r="N10" s="1"/>
      <c r="O10" s="1"/>
      <c r="P10" s="1"/>
      <c r="Q10" s="1"/>
      <c r="R10" s="1"/>
      <c r="S10" s="1"/>
      <c r="T10" s="1"/>
      <c r="U10" s="1"/>
      <c r="V10" s="1"/>
      <c r="W10" s="1"/>
      <c r="Y10" s="356"/>
      <c r="Z10" s="356"/>
      <c r="AA10" s="1"/>
      <c r="AB10" s="1"/>
      <c r="AC10" s="1"/>
      <c r="AD10" s="1"/>
      <c r="AE10" s="1"/>
      <c r="AF10" s="1"/>
      <c r="AG10" s="1"/>
      <c r="AH10" s="1"/>
      <c r="AI10" s="1"/>
      <c r="AJ10" s="1"/>
      <c r="AK10" s="1"/>
      <c r="AL10" s="1"/>
      <c r="AM10" s="1"/>
      <c r="AN10" s="1"/>
      <c r="AO10" s="1"/>
      <c r="AP10" s="1"/>
      <c r="AQ10" s="1"/>
      <c r="AR10" s="1"/>
      <c r="AS10" s="1"/>
      <c r="AT10" s="1"/>
      <c r="AU10" s="1"/>
      <c r="AW10" s="356"/>
      <c r="AX10" s="356"/>
      <c r="AY10" s="1"/>
      <c r="AZ10" s="1"/>
      <c r="BA10" s="1"/>
      <c r="BB10" s="1"/>
      <c r="BC10" s="1"/>
      <c r="BD10" s="1"/>
      <c r="BE10" s="1"/>
      <c r="BF10" s="1"/>
      <c r="BG10" s="1"/>
      <c r="BH10" s="1"/>
      <c r="BI10" s="1"/>
      <c r="BJ10" s="1"/>
      <c r="BK10" s="1"/>
      <c r="BL10" s="1"/>
      <c r="BM10" s="1"/>
      <c r="BN10" s="1"/>
      <c r="BO10" s="1"/>
      <c r="BP10" s="1"/>
      <c r="BQ10" s="1"/>
      <c r="BR10" s="1"/>
      <c r="BS10" s="1"/>
      <c r="BU10" s="356"/>
      <c r="BV10" s="356"/>
      <c r="BW10" s="1"/>
      <c r="BX10" s="1"/>
      <c r="BY10" s="1"/>
      <c r="BZ10" s="1"/>
      <c r="CA10" s="1"/>
      <c r="CB10" s="1"/>
      <c r="CC10" s="1"/>
      <c r="CD10" s="1"/>
      <c r="CE10" s="1"/>
      <c r="CF10" s="1"/>
      <c r="CG10" s="1"/>
      <c r="CH10" s="1"/>
      <c r="CI10" s="1"/>
      <c r="CJ10" s="1"/>
      <c r="CK10" s="1"/>
      <c r="CL10" s="1"/>
      <c r="CM10" s="1"/>
      <c r="CN10" s="1"/>
      <c r="CO10" s="1"/>
      <c r="CP10" s="1"/>
      <c r="CQ10" s="1"/>
      <c r="CS10" s="356"/>
      <c r="CT10" s="356"/>
      <c r="CU10" s="1"/>
      <c r="CV10" s="1"/>
      <c r="CW10" s="1"/>
      <c r="CX10" s="1"/>
      <c r="CY10" s="1"/>
      <c r="CZ10" s="1"/>
      <c r="DA10" s="1"/>
      <c r="DB10" s="1"/>
      <c r="DC10" s="1"/>
      <c r="DD10" s="1"/>
      <c r="DE10" s="1"/>
      <c r="DF10" s="1"/>
      <c r="DG10" s="1"/>
      <c r="DH10" s="1"/>
      <c r="DI10" s="1"/>
      <c r="DJ10" s="1"/>
      <c r="DK10" s="1"/>
      <c r="DL10" s="1"/>
      <c r="DM10" s="1"/>
      <c r="DN10" s="1"/>
      <c r="DO10" s="1"/>
      <c r="DQ10" s="356"/>
      <c r="DR10" s="356"/>
      <c r="DS10" s="1"/>
      <c r="DT10" s="1"/>
      <c r="DU10" s="1"/>
      <c r="DV10" s="1"/>
      <c r="DW10" s="1"/>
      <c r="DX10" s="1"/>
      <c r="DY10" s="1"/>
      <c r="DZ10" s="1"/>
      <c r="EA10" s="1"/>
      <c r="EB10" s="1"/>
      <c r="EC10" s="1"/>
      <c r="ED10" s="1"/>
      <c r="EE10" s="1"/>
      <c r="EF10" s="1"/>
      <c r="EG10" s="1"/>
      <c r="EH10" s="1"/>
      <c r="EI10" s="1"/>
      <c r="EJ10" s="1"/>
      <c r="EK10" s="1"/>
      <c r="EL10" s="1"/>
      <c r="EM10" s="1"/>
      <c r="EO10" s="356"/>
      <c r="EP10" s="356"/>
      <c r="EQ10" s="1"/>
      <c r="ER10" s="1"/>
      <c r="ES10" s="1"/>
      <c r="ET10" s="1"/>
      <c r="EU10" s="1"/>
      <c r="EV10" s="1"/>
      <c r="EW10" s="1"/>
      <c r="EX10" s="1"/>
      <c r="EY10" s="1"/>
      <c r="EZ10" s="1"/>
      <c r="FA10" s="1"/>
      <c r="FB10" s="1"/>
      <c r="FC10" s="1"/>
      <c r="FD10" s="1"/>
      <c r="FE10" s="1"/>
      <c r="FF10" s="1"/>
      <c r="FG10" s="1"/>
      <c r="FH10" s="1"/>
      <c r="FI10" s="1"/>
      <c r="FJ10" s="1"/>
      <c r="FK10" s="1"/>
    </row>
    <row r="11" spans="1:167" ht="14.5">
      <c r="A11" s="356"/>
      <c r="B11" s="35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6"/>
      <c r="Z11" s="35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6"/>
      <c r="AX11" s="35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6"/>
      <c r="BV11" s="35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6"/>
      <c r="CT11" s="35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6"/>
      <c r="DR11" s="35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6"/>
      <c r="EP11" s="35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6"/>
      <c r="B12" s="356"/>
      <c r="C12" s="1"/>
      <c r="D12" s="1"/>
      <c r="E12" s="1"/>
      <c r="F12" s="1"/>
      <c r="G12" s="1"/>
      <c r="H12" s="1"/>
      <c r="I12" s="1"/>
      <c r="J12" s="1"/>
      <c r="K12" s="1"/>
      <c r="L12" s="1"/>
      <c r="M12" s="1"/>
      <c r="N12" s="1"/>
      <c r="O12" s="1"/>
      <c r="P12" s="1"/>
      <c r="Q12" s="1"/>
      <c r="R12" s="1"/>
      <c r="S12" s="1"/>
      <c r="T12" s="1"/>
      <c r="U12" s="1"/>
      <c r="V12" s="1"/>
      <c r="W12" s="1"/>
      <c r="Y12" s="356"/>
      <c r="Z12" s="356"/>
      <c r="AA12" s="1"/>
      <c r="AB12" s="1"/>
      <c r="AC12" s="1"/>
      <c r="AD12" s="1"/>
      <c r="AE12" s="1"/>
      <c r="AF12" s="1"/>
      <c r="AG12" s="1"/>
      <c r="AH12" s="1"/>
      <c r="AI12" s="1"/>
      <c r="AJ12" s="1"/>
      <c r="AK12" s="1"/>
      <c r="AL12" s="1"/>
      <c r="AM12" s="1"/>
      <c r="AN12" s="1"/>
      <c r="AO12" s="1"/>
      <c r="AP12" s="1"/>
      <c r="AQ12" s="1"/>
      <c r="AR12" s="1"/>
      <c r="AS12" s="1"/>
      <c r="AT12" s="1"/>
      <c r="AU12" s="1"/>
      <c r="AW12" s="356"/>
      <c r="AX12" s="356"/>
      <c r="AY12" s="1"/>
      <c r="AZ12" s="1"/>
      <c r="BA12" s="1"/>
      <c r="BB12" s="1"/>
      <c r="BC12" s="1"/>
      <c r="BD12" s="1"/>
      <c r="BE12" s="1"/>
      <c r="BF12" s="1"/>
      <c r="BG12" s="1"/>
      <c r="BH12" s="1"/>
      <c r="BI12" s="1"/>
      <c r="BJ12" s="1"/>
      <c r="BK12" s="1"/>
      <c r="BL12" s="1"/>
      <c r="BM12" s="1"/>
      <c r="BN12" s="1"/>
      <c r="BO12" s="1"/>
      <c r="BP12" s="1"/>
      <c r="BQ12" s="1"/>
      <c r="BR12" s="1"/>
      <c r="BS12" s="1"/>
      <c r="BU12" s="356"/>
      <c r="BV12" s="356"/>
      <c r="BW12" s="1"/>
      <c r="BX12" s="1"/>
      <c r="BY12" s="1"/>
      <c r="BZ12" s="1"/>
      <c r="CA12" s="1"/>
      <c r="CB12" s="1"/>
      <c r="CC12" s="1"/>
      <c r="CD12" s="1"/>
      <c r="CE12" s="1"/>
      <c r="CF12" s="1"/>
      <c r="CG12" s="1"/>
      <c r="CH12" s="1"/>
      <c r="CI12" s="1"/>
      <c r="CJ12" s="1"/>
      <c r="CK12" s="1"/>
      <c r="CL12" s="1"/>
      <c r="CM12" s="1"/>
      <c r="CN12" s="1"/>
      <c r="CO12" s="1"/>
      <c r="CP12" s="1"/>
      <c r="CQ12" s="1"/>
      <c r="CS12" s="356"/>
      <c r="CT12" s="356"/>
      <c r="CU12" s="1"/>
      <c r="CV12" s="1"/>
      <c r="CW12" s="1"/>
      <c r="CX12" s="1"/>
      <c r="CY12" s="1"/>
      <c r="CZ12" s="1"/>
      <c r="DA12" s="1"/>
      <c r="DB12" s="1"/>
      <c r="DC12" s="1"/>
      <c r="DD12" s="1"/>
      <c r="DE12" s="1"/>
      <c r="DF12" s="1"/>
      <c r="DG12" s="1"/>
      <c r="DH12" s="1"/>
      <c r="DI12" s="1"/>
      <c r="DJ12" s="1"/>
      <c r="DK12" s="1"/>
      <c r="DL12" s="1"/>
      <c r="DM12" s="1"/>
      <c r="DN12" s="1"/>
      <c r="DO12" s="1"/>
      <c r="DQ12" s="356"/>
      <c r="DR12" s="356"/>
      <c r="DS12" s="1"/>
      <c r="DT12" s="1"/>
      <c r="DU12" s="1"/>
      <c r="DV12" s="1"/>
      <c r="DW12" s="1"/>
      <c r="DX12" s="1"/>
      <c r="DY12" s="1"/>
      <c r="DZ12" s="1"/>
      <c r="EA12" s="1"/>
      <c r="EB12" s="1"/>
      <c r="EC12" s="1"/>
      <c r="ED12" s="1"/>
      <c r="EE12" s="1"/>
      <c r="EF12" s="1"/>
      <c r="EG12" s="1"/>
      <c r="EH12" s="1"/>
      <c r="EI12" s="1"/>
      <c r="EJ12" s="1"/>
      <c r="EK12" s="1"/>
      <c r="EL12" s="1"/>
      <c r="EM12" s="1"/>
      <c r="EO12" s="356"/>
      <c r="EP12" s="356"/>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270</v>
      </c>
      <c r="C13" s="1"/>
      <c r="D13" s="1"/>
      <c r="E13" s="1"/>
      <c r="F13" s="1"/>
      <c r="G13" s="1"/>
      <c r="H13" s="1"/>
      <c r="I13" s="1"/>
      <c r="J13" s="1"/>
      <c r="K13" s="1"/>
      <c r="L13" s="1"/>
      <c r="M13" s="1"/>
      <c r="N13" s="1"/>
      <c r="O13" s="1"/>
      <c r="P13" s="1"/>
      <c r="Q13" s="1"/>
      <c r="R13" s="1"/>
      <c r="S13" s="1"/>
      <c r="T13" s="1"/>
      <c r="U13" s="1"/>
      <c r="V13" s="1"/>
      <c r="W13" s="1"/>
      <c r="Y13" s="1"/>
      <c r="Z13" s="13" t="s">
        <v>270</v>
      </c>
      <c r="AA13" s="1"/>
      <c r="AB13" s="1"/>
      <c r="AC13" s="1"/>
      <c r="AD13" s="1"/>
      <c r="AE13" s="1"/>
      <c r="AF13" s="1"/>
      <c r="AG13" s="1"/>
      <c r="AH13" s="1"/>
      <c r="AI13" s="1"/>
      <c r="AJ13" s="1"/>
      <c r="AK13" s="1"/>
      <c r="AL13" s="1"/>
      <c r="AM13" s="1"/>
      <c r="AN13" s="1"/>
      <c r="AO13" s="1"/>
      <c r="AP13" s="1"/>
      <c r="AQ13" s="1"/>
      <c r="AR13" s="1"/>
      <c r="AS13" s="1"/>
      <c r="AT13" s="1"/>
      <c r="AU13" s="1"/>
      <c r="AW13" s="1"/>
      <c r="AX13" s="13" t="s">
        <v>270</v>
      </c>
      <c r="AY13" s="1"/>
      <c r="AZ13" s="1"/>
      <c r="BA13" s="1"/>
      <c r="BB13" s="1"/>
      <c r="BC13" s="1"/>
      <c r="BD13" s="1"/>
      <c r="BE13" s="1"/>
      <c r="BF13" s="1"/>
      <c r="BG13" s="1"/>
      <c r="BH13" s="1"/>
      <c r="BI13" s="1"/>
      <c r="BJ13" s="1"/>
      <c r="BK13" s="1"/>
      <c r="BL13" s="1"/>
      <c r="BM13" s="1"/>
      <c r="BN13" s="1"/>
      <c r="BO13" s="1"/>
      <c r="BP13" s="1"/>
      <c r="BQ13" s="1"/>
      <c r="BR13" s="1"/>
      <c r="BS13" s="1"/>
      <c r="BU13" s="1"/>
      <c r="BV13" s="13" t="s">
        <v>270</v>
      </c>
      <c r="BW13" s="1"/>
      <c r="BX13" s="1"/>
      <c r="BY13" s="1"/>
      <c r="BZ13" s="1"/>
      <c r="CA13" s="1"/>
      <c r="CB13" s="1"/>
      <c r="CC13" s="1"/>
      <c r="CD13" s="1"/>
      <c r="CE13" s="1"/>
      <c r="CF13" s="1"/>
      <c r="CG13" s="1"/>
      <c r="CH13" s="1"/>
      <c r="CI13" s="1"/>
      <c r="CJ13" s="1"/>
      <c r="CK13" s="1"/>
      <c r="CL13" s="1"/>
      <c r="CM13" s="1"/>
      <c r="CN13" s="1"/>
      <c r="CO13" s="1"/>
      <c r="CP13" s="1"/>
      <c r="CQ13" s="1"/>
      <c r="CS13" s="1"/>
      <c r="CT13" s="13" t="s">
        <v>270</v>
      </c>
      <c r="CU13" s="1"/>
      <c r="CV13" s="1"/>
      <c r="CW13" s="1"/>
      <c r="CX13" s="1"/>
      <c r="CY13" s="1"/>
      <c r="CZ13" s="1"/>
      <c r="DA13" s="1"/>
      <c r="DB13" s="1"/>
      <c r="DC13" s="1"/>
      <c r="DD13" s="1"/>
      <c r="DE13" s="1"/>
      <c r="DF13" s="1"/>
      <c r="DG13" s="1"/>
      <c r="DH13" s="1"/>
      <c r="DI13" s="1"/>
      <c r="DJ13" s="1"/>
      <c r="DK13" s="1"/>
      <c r="DL13" s="1"/>
      <c r="DM13" s="1"/>
      <c r="DN13" s="1"/>
      <c r="DO13" s="1"/>
      <c r="DQ13" s="1"/>
      <c r="DR13" s="13" t="s">
        <v>270</v>
      </c>
      <c r="DS13" s="1"/>
      <c r="DT13" s="1"/>
      <c r="DU13" s="1"/>
      <c r="DV13" s="1"/>
      <c r="DW13" s="1"/>
      <c r="DX13" s="1"/>
      <c r="DY13" s="1"/>
      <c r="DZ13" s="1"/>
      <c r="EA13" s="1"/>
      <c r="EB13" s="1"/>
      <c r="EC13" s="1"/>
      <c r="ED13" s="1"/>
      <c r="EE13" s="1"/>
      <c r="EF13" s="1"/>
      <c r="EG13" s="1"/>
      <c r="EH13" s="1"/>
      <c r="EI13" s="1"/>
      <c r="EJ13" s="1"/>
      <c r="EK13" s="1"/>
      <c r="EL13" s="1"/>
      <c r="EM13" s="1"/>
      <c r="EO13" s="1"/>
      <c r="EP13" s="13" t="s">
        <v>270</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0" t="s">
        <v>251</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251</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251</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251</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251</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251</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251</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spans="1:167" ht="14.5">
      <c r="A15" s="1"/>
      <c r="B15" s="10" t="s">
        <v>252</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252</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252</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252</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252</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252</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252</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spans="1:167" ht="14.5">
      <c r="A16" s="1"/>
      <c r="B16" s="10" t="s">
        <v>253</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253</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253</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253</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253</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253</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253</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spans="1:167" ht="14.5">
      <c r="A17" s="1"/>
      <c r="B17" s="10" t="s">
        <v>254</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254</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254</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254</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254</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254</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254</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spans="1:167" ht="14.5">
      <c r="A18" s="1"/>
      <c r="B18" s="10" t="s">
        <v>255</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255</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255</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255</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255</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255</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255</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spans="1:167" ht="14.5">
      <c r="A19" s="1"/>
      <c r="B19" s="10" t="s">
        <v>256</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256</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256</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256</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256</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256</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256</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spans="1:167" ht="14.5">
      <c r="A20" s="1"/>
      <c r="B20" s="10" t="s">
        <v>257</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258</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258</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258</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258</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258</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257</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spans="1:167" ht="14.5">
      <c r="A21" s="1"/>
      <c r="B21" s="10" t="s">
        <v>259</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259</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259</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259</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259</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259</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259</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spans="1:167" ht="15.5">
      <c r="A22" s="1"/>
      <c r="B22" s="10" t="s">
        <v>260</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260</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260</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260</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260</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260</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260</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spans="1:167" ht="14.5">
      <c r="A23" s="1"/>
      <c r="B23" s="10" t="s">
        <v>261</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261</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261</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261</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261</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261</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261</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spans="1:167" ht="14.5">
      <c r="A24" s="356"/>
      <c r="B24" s="356"/>
      <c r="C24" s="1"/>
      <c r="D24" s="1"/>
      <c r="E24" s="1"/>
      <c r="F24" s="1"/>
      <c r="G24" s="1"/>
      <c r="H24" s="1"/>
      <c r="I24" s="1"/>
      <c r="J24" s="1"/>
      <c r="K24" s="1"/>
      <c r="L24" s="1"/>
      <c r="M24" s="1"/>
      <c r="N24" s="1"/>
      <c r="O24" s="1"/>
      <c r="P24" s="1"/>
      <c r="Q24" s="1"/>
      <c r="R24" s="1"/>
      <c r="S24" s="1"/>
      <c r="T24" s="1"/>
      <c r="U24" s="1"/>
      <c r="V24" s="1"/>
      <c r="W24" s="1"/>
      <c r="Y24" s="356"/>
      <c r="Z24" s="356"/>
      <c r="AA24" s="1"/>
      <c r="AB24" s="1"/>
      <c r="AC24" s="1"/>
      <c r="AD24" s="1"/>
      <c r="AE24" s="1"/>
      <c r="AF24" s="1"/>
      <c r="AG24" s="1"/>
      <c r="AH24" s="1"/>
      <c r="AI24" s="1"/>
      <c r="AJ24" s="1"/>
      <c r="AK24" s="1"/>
      <c r="AL24" s="1"/>
      <c r="AM24" s="1"/>
      <c r="AN24" s="1"/>
      <c r="AO24" s="1"/>
      <c r="AP24" s="1"/>
      <c r="AQ24" s="1"/>
      <c r="AR24" s="1"/>
      <c r="AS24" s="1"/>
      <c r="AT24" s="1"/>
      <c r="AU24" s="1"/>
      <c r="AW24" s="356"/>
      <c r="AX24" s="356"/>
      <c r="AY24" s="1"/>
      <c r="AZ24" s="1"/>
      <c r="BA24" s="1"/>
      <c r="BB24" s="1"/>
      <c r="BC24" s="1"/>
      <c r="BD24" s="1"/>
      <c r="BE24" s="1"/>
      <c r="BF24" s="1"/>
      <c r="BG24" s="1"/>
      <c r="BH24" s="1"/>
      <c r="BI24" s="1"/>
      <c r="BJ24" s="1"/>
      <c r="BK24" s="1"/>
      <c r="BL24" s="1"/>
      <c r="BM24" s="1"/>
      <c r="BN24" s="1"/>
      <c r="BO24" s="1"/>
      <c r="BP24" s="1"/>
      <c r="BQ24" s="1"/>
      <c r="BR24" s="1"/>
      <c r="BS24" s="1"/>
      <c r="BU24" s="356"/>
      <c r="BV24" s="356"/>
      <c r="BW24" s="1"/>
      <c r="BX24" s="1"/>
      <c r="BY24" s="1"/>
      <c r="BZ24" s="1"/>
      <c r="CA24" s="1"/>
      <c r="CB24" s="1"/>
      <c r="CC24" s="1"/>
      <c r="CD24" s="1"/>
      <c r="CE24" s="1"/>
      <c r="CF24" s="1"/>
      <c r="CG24" s="1"/>
      <c r="CH24" s="1"/>
      <c r="CI24" s="1"/>
      <c r="CJ24" s="1"/>
      <c r="CK24" s="1"/>
      <c r="CL24" s="1"/>
      <c r="CM24" s="1"/>
      <c r="CN24" s="1"/>
      <c r="CO24" s="1"/>
      <c r="CP24" s="1"/>
      <c r="CQ24" s="1"/>
      <c r="CS24" s="356"/>
      <c r="CT24" s="356"/>
      <c r="CU24" s="1"/>
      <c r="CV24" s="1"/>
      <c r="CW24" s="1"/>
      <c r="CX24" s="1"/>
      <c r="CY24" s="1"/>
      <c r="CZ24" s="1"/>
      <c r="DA24" s="1"/>
      <c r="DB24" s="1"/>
      <c r="DC24" s="1"/>
      <c r="DD24" s="1"/>
      <c r="DE24" s="1"/>
      <c r="DF24" s="1"/>
      <c r="DG24" s="1"/>
      <c r="DH24" s="1"/>
      <c r="DI24" s="1"/>
      <c r="DJ24" s="1"/>
      <c r="DK24" s="1"/>
      <c r="DL24" s="1"/>
      <c r="DM24" s="1"/>
      <c r="DN24" s="1"/>
      <c r="DO24" s="1"/>
      <c r="DQ24" s="356"/>
      <c r="DR24" s="356"/>
      <c r="DS24" s="1"/>
      <c r="DT24" s="1"/>
      <c r="DU24" s="1"/>
      <c r="DV24" s="1"/>
      <c r="DW24" s="1"/>
      <c r="DX24" s="1"/>
      <c r="DY24" s="1"/>
      <c r="DZ24" s="1"/>
      <c r="EA24" s="1"/>
      <c r="EB24" s="1"/>
      <c r="EC24" s="1"/>
      <c r="ED24" s="1"/>
      <c r="EE24" s="1"/>
      <c r="EF24" s="1"/>
      <c r="EG24" s="1"/>
      <c r="EH24" s="1"/>
      <c r="EI24" s="1"/>
      <c r="EJ24" s="1"/>
      <c r="EK24" s="1"/>
      <c r="EL24" s="1"/>
      <c r="EM24" s="1"/>
      <c r="EO24" s="356"/>
      <c r="EP24" s="356"/>
      <c r="EQ24" s="1"/>
      <c r="ER24" s="1"/>
      <c r="ES24" s="1"/>
      <c r="ET24" s="1"/>
      <c r="EU24" s="1"/>
      <c r="EV24" s="1"/>
      <c r="EW24" s="1"/>
      <c r="EX24" s="1"/>
      <c r="EY24" s="1"/>
      <c r="EZ24" s="1"/>
      <c r="FA24" s="1"/>
      <c r="FB24" s="1"/>
      <c r="FC24" s="1"/>
      <c r="FD24" s="1"/>
      <c r="FE24" s="1"/>
      <c r="FF24" s="1"/>
      <c r="FG24" s="1"/>
      <c r="FH24" s="1"/>
      <c r="FI24" s="1"/>
      <c r="FJ24" s="1"/>
      <c r="FK24" s="1"/>
    </row>
    <row r="25" spans="1:167" ht="14.5">
      <c r="A25" s="1"/>
      <c r="B25" s="8" t="s">
        <v>271</v>
      </c>
      <c r="C25" s="1"/>
      <c r="D25" s="1"/>
      <c r="E25" s="1"/>
      <c r="F25" s="1"/>
      <c r="G25" s="1"/>
      <c r="H25" s="1"/>
      <c r="I25" s="1"/>
      <c r="J25" s="1"/>
      <c r="K25" s="1"/>
      <c r="L25" s="1"/>
      <c r="M25" s="1"/>
      <c r="N25" s="1"/>
      <c r="O25" s="1"/>
      <c r="P25" s="1"/>
      <c r="Q25" s="1"/>
      <c r="R25" s="1"/>
      <c r="S25" s="1"/>
      <c r="T25" s="1"/>
      <c r="U25" s="1"/>
      <c r="V25" s="1"/>
      <c r="W25" s="1"/>
      <c r="Y25" s="1"/>
      <c r="Z25" s="8" t="s">
        <v>271</v>
      </c>
      <c r="AA25" s="1"/>
      <c r="AB25" s="1"/>
      <c r="AC25" s="1"/>
      <c r="AD25" s="1"/>
      <c r="AE25" s="1"/>
      <c r="AF25" s="1"/>
      <c r="AG25" s="1"/>
      <c r="AH25" s="1"/>
      <c r="AI25" s="1"/>
      <c r="AJ25" s="1"/>
      <c r="AK25" s="1"/>
      <c r="AL25" s="1"/>
      <c r="AM25" s="1"/>
      <c r="AN25" s="1"/>
      <c r="AO25" s="1"/>
      <c r="AP25" s="1"/>
      <c r="AQ25" s="1"/>
      <c r="AR25" s="1"/>
      <c r="AS25" s="1"/>
      <c r="AT25" s="1"/>
      <c r="AU25" s="1"/>
      <c r="AW25" s="1"/>
      <c r="AX25" s="8" t="s">
        <v>271</v>
      </c>
      <c r="AY25" s="1"/>
      <c r="AZ25" s="1"/>
      <c r="BA25" s="1"/>
      <c r="BB25" s="1"/>
      <c r="BC25" s="1"/>
      <c r="BD25" s="1"/>
      <c r="BE25" s="1"/>
      <c r="BF25" s="1"/>
      <c r="BG25" s="1"/>
      <c r="BH25" s="1"/>
      <c r="BI25" s="1"/>
      <c r="BJ25" s="1"/>
      <c r="BK25" s="1"/>
      <c r="BL25" s="1"/>
      <c r="BM25" s="1"/>
      <c r="BN25" s="1"/>
      <c r="BO25" s="1"/>
      <c r="BP25" s="1"/>
      <c r="BQ25" s="1"/>
      <c r="BR25" s="1"/>
      <c r="BS25" s="1"/>
      <c r="BU25" s="1"/>
      <c r="BV25" s="8" t="s">
        <v>271</v>
      </c>
      <c r="BW25" s="1"/>
      <c r="BX25" s="1"/>
      <c r="BY25" s="1"/>
      <c r="BZ25" s="1"/>
      <c r="CA25" s="1"/>
      <c r="CB25" s="1"/>
      <c r="CC25" s="1"/>
      <c r="CD25" s="1"/>
      <c r="CE25" s="1"/>
      <c r="CF25" s="1"/>
      <c r="CG25" s="1"/>
      <c r="CH25" s="1"/>
      <c r="CI25" s="1"/>
      <c r="CJ25" s="1"/>
      <c r="CK25" s="1"/>
      <c r="CL25" s="1"/>
      <c r="CM25" s="1"/>
      <c r="CN25" s="1"/>
      <c r="CO25" s="1"/>
      <c r="CP25" s="1"/>
      <c r="CQ25" s="1"/>
      <c r="CS25" s="1"/>
      <c r="CT25" s="8" t="s">
        <v>271</v>
      </c>
      <c r="CU25" s="1"/>
      <c r="CV25" s="1"/>
      <c r="CW25" s="1"/>
      <c r="CX25" s="1"/>
      <c r="CY25" s="1"/>
      <c r="CZ25" s="1"/>
      <c r="DA25" s="1"/>
      <c r="DB25" s="1"/>
      <c r="DC25" s="1"/>
      <c r="DD25" s="1"/>
      <c r="DE25" s="1"/>
      <c r="DF25" s="1"/>
      <c r="DG25" s="1"/>
      <c r="DH25" s="1"/>
      <c r="DI25" s="1"/>
      <c r="DJ25" s="1"/>
      <c r="DK25" s="1"/>
      <c r="DL25" s="1"/>
      <c r="DM25" s="1"/>
      <c r="DN25" s="1"/>
      <c r="DO25" s="1"/>
      <c r="DQ25" s="1"/>
      <c r="DR25" s="8" t="s">
        <v>271</v>
      </c>
      <c r="DS25" s="1"/>
      <c r="DT25" s="1"/>
      <c r="DU25" s="1"/>
      <c r="DV25" s="1"/>
      <c r="DW25" s="1"/>
      <c r="DX25" s="1"/>
      <c r="DY25" s="1"/>
      <c r="DZ25" s="1"/>
      <c r="EA25" s="1"/>
      <c r="EB25" s="1"/>
      <c r="EC25" s="1"/>
      <c r="ED25" s="1"/>
      <c r="EE25" s="1"/>
      <c r="EF25" s="1"/>
      <c r="EG25" s="1"/>
      <c r="EH25" s="1"/>
      <c r="EI25" s="1"/>
      <c r="EJ25" s="1"/>
      <c r="EK25" s="1"/>
      <c r="EL25" s="1"/>
      <c r="EM25" s="1"/>
      <c r="EO25" s="1"/>
      <c r="EP25" s="8" t="s">
        <v>271</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272</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272</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272</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272</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272</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272</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272</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spans="1:167" ht="14.5">
      <c r="A27" s="1"/>
      <c r="B27" s="10" t="s">
        <v>261</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261</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261</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261</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261</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261</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261</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spans="1:167" ht="14.5">
      <c r="A28" s="356"/>
      <c r="B28" s="356"/>
      <c r="C28" s="1"/>
      <c r="D28" s="1"/>
      <c r="E28" s="1"/>
      <c r="F28" s="1"/>
      <c r="G28" s="1"/>
      <c r="H28" s="1"/>
      <c r="I28" s="1"/>
      <c r="J28" s="1"/>
      <c r="K28" s="1"/>
      <c r="L28" s="1"/>
      <c r="M28" s="1"/>
      <c r="N28" s="1"/>
      <c r="O28" s="1"/>
      <c r="P28" s="1"/>
      <c r="Q28" s="1"/>
      <c r="R28" s="1"/>
      <c r="S28" s="1"/>
      <c r="T28" s="1"/>
      <c r="U28" s="1"/>
      <c r="V28" s="1"/>
      <c r="W28" s="1"/>
      <c r="Y28" s="356"/>
      <c r="Z28" s="356"/>
      <c r="AA28" s="1"/>
      <c r="AB28" s="1"/>
      <c r="AC28" s="1"/>
      <c r="AD28" s="1"/>
      <c r="AE28" s="1"/>
      <c r="AF28" s="1"/>
      <c r="AG28" s="1"/>
      <c r="AH28" s="1"/>
      <c r="AI28" s="1"/>
      <c r="AJ28" s="1"/>
      <c r="AK28" s="1"/>
      <c r="AL28" s="1"/>
      <c r="AM28" s="1"/>
      <c r="AN28" s="1"/>
      <c r="AO28" s="1"/>
      <c r="AP28" s="1"/>
      <c r="AQ28" s="1"/>
      <c r="AR28" s="1"/>
      <c r="AS28" s="1"/>
      <c r="AT28" s="1"/>
      <c r="AU28" s="1"/>
      <c r="AW28" s="356"/>
      <c r="AX28" s="356"/>
      <c r="AY28" s="1"/>
      <c r="AZ28" s="1"/>
      <c r="BA28" s="1"/>
      <c r="BB28" s="1"/>
      <c r="BC28" s="1"/>
      <c r="BD28" s="1"/>
      <c r="BE28" s="1"/>
      <c r="BF28" s="1"/>
      <c r="BG28" s="1"/>
      <c r="BH28" s="1"/>
      <c r="BI28" s="1"/>
      <c r="BJ28" s="1"/>
      <c r="BK28" s="1"/>
      <c r="BL28" s="1"/>
      <c r="BM28" s="1"/>
      <c r="BN28" s="1"/>
      <c r="BO28" s="1"/>
      <c r="BP28" s="1"/>
      <c r="BQ28" s="1"/>
      <c r="BR28" s="1"/>
      <c r="BS28" s="1"/>
      <c r="BU28" s="356"/>
      <c r="BV28" s="356"/>
      <c r="BW28" s="1"/>
      <c r="BX28" s="1"/>
      <c r="BY28" s="1"/>
      <c r="BZ28" s="1"/>
      <c r="CA28" s="1"/>
      <c r="CB28" s="1"/>
      <c r="CC28" s="1"/>
      <c r="CD28" s="1"/>
      <c r="CE28" s="1"/>
      <c r="CF28" s="1"/>
      <c r="CG28" s="1"/>
      <c r="CH28" s="1"/>
      <c r="CI28" s="1"/>
      <c r="CJ28" s="1"/>
      <c r="CK28" s="1"/>
      <c r="CL28" s="1"/>
      <c r="CM28" s="1"/>
      <c r="CN28" s="1"/>
      <c r="CO28" s="1"/>
      <c r="CP28" s="1"/>
      <c r="CQ28" s="1"/>
      <c r="CS28" s="356"/>
      <c r="CT28" s="356"/>
      <c r="CU28" s="1"/>
      <c r="CV28" s="1"/>
      <c r="CW28" s="1"/>
      <c r="CX28" s="1"/>
      <c r="CY28" s="1"/>
      <c r="CZ28" s="1"/>
      <c r="DA28" s="1"/>
      <c r="DB28" s="1"/>
      <c r="DC28" s="1"/>
      <c r="DD28" s="1"/>
      <c r="DE28" s="1"/>
      <c r="DF28" s="1"/>
      <c r="DG28" s="1"/>
      <c r="DH28" s="1"/>
      <c r="DI28" s="1"/>
      <c r="DJ28" s="1"/>
      <c r="DK28" s="1"/>
      <c r="DL28" s="1"/>
      <c r="DM28" s="1"/>
      <c r="DN28" s="1"/>
      <c r="DO28" s="1"/>
      <c r="DQ28" s="356"/>
      <c r="DR28" s="356"/>
      <c r="DS28" s="1"/>
      <c r="DT28" s="1"/>
      <c r="DU28" s="1"/>
      <c r="DV28" s="1"/>
      <c r="DW28" s="1"/>
      <c r="DX28" s="1"/>
      <c r="DY28" s="1"/>
      <c r="DZ28" s="1"/>
      <c r="EA28" s="1"/>
      <c r="EB28" s="1"/>
      <c r="EC28" s="1"/>
      <c r="ED28" s="1"/>
      <c r="EE28" s="1"/>
      <c r="EF28" s="1"/>
      <c r="EG28" s="1"/>
      <c r="EH28" s="1"/>
      <c r="EI28" s="1"/>
      <c r="EJ28" s="1"/>
      <c r="EK28" s="1"/>
      <c r="EL28" s="1"/>
      <c r="EM28" s="1"/>
      <c r="EO28" s="356"/>
      <c r="EP28" s="356"/>
      <c r="EQ28" s="1"/>
      <c r="ER28" s="1"/>
      <c r="ES28" s="1"/>
      <c r="ET28" s="1"/>
      <c r="EU28" s="1"/>
      <c r="EV28" s="1"/>
      <c r="EW28" s="1"/>
      <c r="EX28" s="1"/>
      <c r="EY28" s="1"/>
      <c r="EZ28" s="1"/>
      <c r="FA28" s="1"/>
      <c r="FB28" s="1"/>
      <c r="FC28" s="1"/>
      <c r="FD28" s="1"/>
      <c r="FE28" s="1"/>
      <c r="FF28" s="1"/>
      <c r="FG28" s="1"/>
      <c r="FH28" s="1"/>
      <c r="FI28" s="1"/>
      <c r="FJ28" s="1"/>
      <c r="FK28" s="1"/>
    </row>
    <row r="29" spans="1:167" ht="14.5">
      <c r="A29" s="1"/>
      <c r="B29" s="8" t="s">
        <v>273</v>
      </c>
      <c r="C29" s="1"/>
      <c r="D29" s="1"/>
      <c r="E29" s="1"/>
      <c r="F29" s="1"/>
      <c r="G29" s="1"/>
      <c r="H29" s="1"/>
      <c r="I29" s="1"/>
      <c r="J29" s="1"/>
      <c r="K29" s="1"/>
      <c r="L29" s="1"/>
      <c r="M29" s="1"/>
      <c r="N29" s="1"/>
      <c r="O29" s="1"/>
      <c r="P29" s="1"/>
      <c r="Q29" s="1"/>
      <c r="R29" s="1"/>
      <c r="S29" s="1"/>
      <c r="T29" s="1"/>
      <c r="U29" s="1"/>
      <c r="V29" s="1"/>
      <c r="W29" s="1"/>
      <c r="Y29" s="1"/>
      <c r="Z29" s="8" t="s">
        <v>273</v>
      </c>
      <c r="AA29" s="1"/>
      <c r="AB29" s="1"/>
      <c r="AC29" s="1"/>
      <c r="AD29" s="1"/>
      <c r="AE29" s="1"/>
      <c r="AF29" s="1"/>
      <c r="AG29" s="1"/>
      <c r="AH29" s="1"/>
      <c r="AI29" s="1"/>
      <c r="AJ29" s="1"/>
      <c r="AK29" s="1"/>
      <c r="AL29" s="1"/>
      <c r="AM29" s="1"/>
      <c r="AN29" s="1"/>
      <c r="AO29" s="1"/>
      <c r="AP29" s="1"/>
      <c r="AQ29" s="1"/>
      <c r="AR29" s="1"/>
      <c r="AS29" s="1"/>
      <c r="AT29" s="1"/>
      <c r="AU29" s="1"/>
      <c r="AW29" s="1"/>
      <c r="AX29" s="8" t="s">
        <v>273</v>
      </c>
      <c r="AY29" s="1"/>
      <c r="AZ29" s="1"/>
      <c r="BA29" s="1"/>
      <c r="BB29" s="1"/>
      <c r="BC29" s="1"/>
      <c r="BD29" s="1"/>
      <c r="BE29" s="1"/>
      <c r="BF29" s="1"/>
      <c r="BG29" s="1"/>
      <c r="BH29" s="1"/>
      <c r="BI29" s="1"/>
      <c r="BJ29" s="1"/>
      <c r="BK29" s="1"/>
      <c r="BL29" s="1"/>
      <c r="BM29" s="1"/>
      <c r="BN29" s="1"/>
      <c r="BO29" s="1"/>
      <c r="BP29" s="1"/>
      <c r="BQ29" s="1"/>
      <c r="BR29" s="1"/>
      <c r="BS29" s="1"/>
      <c r="BU29" s="1"/>
      <c r="BV29" s="8" t="s">
        <v>273</v>
      </c>
      <c r="BW29" s="1"/>
      <c r="BX29" s="1"/>
      <c r="BY29" s="1"/>
      <c r="BZ29" s="1"/>
      <c r="CA29" s="1"/>
      <c r="CB29" s="1"/>
      <c r="CC29" s="1"/>
      <c r="CD29" s="1"/>
      <c r="CE29" s="1"/>
      <c r="CF29" s="1"/>
      <c r="CG29" s="1"/>
      <c r="CH29" s="1"/>
      <c r="CI29" s="1"/>
      <c r="CJ29" s="1"/>
      <c r="CK29" s="1"/>
      <c r="CL29" s="1"/>
      <c r="CM29" s="1"/>
      <c r="CN29" s="1"/>
      <c r="CO29" s="1"/>
      <c r="CP29" s="1"/>
      <c r="CQ29" s="1"/>
      <c r="CS29" s="1"/>
      <c r="CT29" s="8" t="s">
        <v>273</v>
      </c>
      <c r="CU29" s="1"/>
      <c r="CV29" s="1"/>
      <c r="CW29" s="1"/>
      <c r="CX29" s="1"/>
      <c r="CY29" s="1"/>
      <c r="CZ29" s="1"/>
      <c r="DA29" s="1"/>
      <c r="DB29" s="1"/>
      <c r="DC29" s="1"/>
      <c r="DD29" s="1"/>
      <c r="DE29" s="1"/>
      <c r="DF29" s="1"/>
      <c r="DG29" s="1"/>
      <c r="DH29" s="1"/>
      <c r="DI29" s="1"/>
      <c r="DJ29" s="1"/>
      <c r="DK29" s="1"/>
      <c r="DL29" s="1"/>
      <c r="DM29" s="1"/>
      <c r="DN29" s="1"/>
      <c r="DO29" s="1"/>
      <c r="DQ29" s="1"/>
      <c r="DR29" s="8" t="s">
        <v>273</v>
      </c>
      <c r="DS29" s="1"/>
      <c r="DT29" s="1"/>
      <c r="DU29" s="1"/>
      <c r="DV29" s="1"/>
      <c r="DW29" s="1"/>
      <c r="DX29" s="1"/>
      <c r="DY29" s="1"/>
      <c r="DZ29" s="1"/>
      <c r="EA29" s="1"/>
      <c r="EB29" s="1"/>
      <c r="EC29" s="1"/>
      <c r="ED29" s="1"/>
      <c r="EE29" s="1"/>
      <c r="EF29" s="1"/>
      <c r="EG29" s="1"/>
      <c r="EH29" s="1"/>
      <c r="EI29" s="1"/>
      <c r="EJ29" s="1"/>
      <c r="EK29" s="1"/>
      <c r="EL29" s="1"/>
      <c r="EM29" s="1"/>
      <c r="EO29" s="1"/>
      <c r="EP29" s="8" t="s">
        <v>273</v>
      </c>
      <c r="EQ29" s="1"/>
      <c r="ER29" s="1"/>
      <c r="ES29" s="1"/>
      <c r="ET29" s="1"/>
      <c r="EU29" s="1"/>
      <c r="EV29" s="1"/>
      <c r="EW29" s="1"/>
      <c r="EX29" s="1"/>
      <c r="EY29" s="1"/>
      <c r="EZ29" s="1"/>
      <c r="FA29" s="1"/>
      <c r="FB29" s="1"/>
      <c r="FC29" s="1"/>
      <c r="FD29" s="1"/>
      <c r="FE29" s="1"/>
      <c r="FF29" s="1"/>
      <c r="FG29" s="1"/>
      <c r="FH29" s="1"/>
      <c r="FI29" s="1"/>
      <c r="FJ29" s="1"/>
      <c r="FK29" s="1"/>
    </row>
    <row r="30" spans="1:167" ht="14.5">
      <c r="A30" s="1"/>
      <c r="B30" s="10" t="s">
        <v>274</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274</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274</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274</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274</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274</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274</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spans="1:167" ht="14.5">
      <c r="A31" s="1"/>
      <c r="B31" s="10" t="s">
        <v>261</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261</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261</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261</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261</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261</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261</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spans="1:167" ht="14.5">
      <c r="A32" s="356"/>
      <c r="B32" s="356"/>
      <c r="C32" s="1"/>
      <c r="D32" s="1"/>
      <c r="E32" s="1"/>
      <c r="F32" s="1"/>
      <c r="G32" s="1"/>
      <c r="H32" s="1"/>
      <c r="I32" s="1"/>
      <c r="J32" s="1"/>
      <c r="K32" s="1"/>
      <c r="L32" s="1"/>
      <c r="M32" s="1"/>
      <c r="N32" s="1"/>
      <c r="O32" s="1"/>
      <c r="P32" s="1"/>
      <c r="Q32" s="1"/>
      <c r="R32" s="1"/>
      <c r="S32" s="1"/>
      <c r="T32" s="1"/>
      <c r="U32" s="1"/>
      <c r="V32" s="1"/>
      <c r="W32" s="1"/>
      <c r="Y32" s="356"/>
      <c r="Z32" s="356"/>
      <c r="AA32" s="1"/>
      <c r="AB32" s="1"/>
      <c r="AC32" s="1"/>
      <c r="AD32" s="1"/>
      <c r="AE32" s="1"/>
      <c r="AF32" s="1"/>
      <c r="AG32" s="1"/>
      <c r="AH32" s="1"/>
      <c r="AI32" s="1"/>
      <c r="AJ32" s="1"/>
      <c r="AK32" s="1"/>
      <c r="AL32" s="1"/>
      <c r="AM32" s="1"/>
      <c r="AN32" s="1"/>
      <c r="AO32" s="1"/>
      <c r="AP32" s="1"/>
      <c r="AQ32" s="1"/>
      <c r="AR32" s="1"/>
      <c r="AS32" s="1"/>
      <c r="AT32" s="1"/>
      <c r="AU32" s="1"/>
      <c r="AW32" s="356"/>
      <c r="AX32" s="356"/>
      <c r="AY32" s="1"/>
      <c r="AZ32" s="1"/>
      <c r="BA32" s="1"/>
      <c r="BB32" s="1"/>
      <c r="BC32" s="1"/>
      <c r="BD32" s="1"/>
      <c r="BE32" s="1"/>
      <c r="BF32" s="1"/>
      <c r="BG32" s="1"/>
      <c r="BH32" s="1"/>
      <c r="BI32" s="1"/>
      <c r="BJ32" s="1"/>
      <c r="BK32" s="1"/>
      <c r="BL32" s="1"/>
      <c r="BM32" s="1"/>
      <c r="BN32" s="1"/>
      <c r="BO32" s="1"/>
      <c r="BP32" s="1"/>
      <c r="BQ32" s="1"/>
      <c r="BR32" s="1"/>
      <c r="BS32" s="1"/>
      <c r="BU32" s="356"/>
      <c r="BV32" s="356"/>
      <c r="BW32" s="1"/>
      <c r="BX32" s="1"/>
      <c r="BY32" s="1"/>
      <c r="BZ32" s="1"/>
      <c r="CA32" s="1"/>
      <c r="CB32" s="1"/>
      <c r="CC32" s="1"/>
      <c r="CD32" s="1"/>
      <c r="CE32" s="1"/>
      <c r="CF32" s="1"/>
      <c r="CG32" s="1"/>
      <c r="CH32" s="1"/>
      <c r="CI32" s="1"/>
      <c r="CJ32" s="1"/>
      <c r="CK32" s="1"/>
      <c r="CL32" s="1"/>
      <c r="CM32" s="1"/>
      <c r="CN32" s="1"/>
      <c r="CO32" s="1"/>
      <c r="CP32" s="1"/>
      <c r="CQ32" s="1"/>
      <c r="CS32" s="356"/>
      <c r="CT32" s="356"/>
      <c r="CU32" s="1"/>
      <c r="CV32" s="1"/>
      <c r="CW32" s="1"/>
      <c r="CX32" s="1"/>
      <c r="CY32" s="1"/>
      <c r="CZ32" s="1"/>
      <c r="DA32" s="1"/>
      <c r="DB32" s="1"/>
      <c r="DC32" s="1"/>
      <c r="DD32" s="1"/>
      <c r="DE32" s="1"/>
      <c r="DF32" s="1"/>
      <c r="DG32" s="1"/>
      <c r="DH32" s="1"/>
      <c r="DI32" s="1"/>
      <c r="DJ32" s="1"/>
      <c r="DK32" s="1"/>
      <c r="DL32" s="1"/>
      <c r="DM32" s="1"/>
      <c r="DN32" s="1"/>
      <c r="DO32" s="1"/>
      <c r="DQ32" s="356"/>
      <c r="DR32" s="356"/>
      <c r="DS32" s="1"/>
      <c r="DT32" s="1"/>
      <c r="DU32" s="1"/>
      <c r="DV32" s="1"/>
      <c r="DW32" s="1"/>
      <c r="DX32" s="1"/>
      <c r="DY32" s="1"/>
      <c r="DZ32" s="1"/>
      <c r="EA32" s="1"/>
      <c r="EB32" s="1"/>
      <c r="EC32" s="1"/>
      <c r="ED32" s="1"/>
      <c r="EE32" s="1"/>
      <c r="EF32" s="1"/>
      <c r="EG32" s="1"/>
      <c r="EH32" s="1"/>
      <c r="EI32" s="1"/>
      <c r="EJ32" s="1"/>
      <c r="EK32" s="1"/>
      <c r="EL32" s="1"/>
      <c r="EM32" s="1"/>
      <c r="EO32" s="356"/>
      <c r="EP32" s="356"/>
      <c r="EQ32" s="1"/>
      <c r="ER32" s="1"/>
      <c r="ES32" s="1"/>
      <c r="ET32" s="1"/>
      <c r="EU32" s="1"/>
      <c r="EV32" s="1"/>
      <c r="EW32" s="1"/>
      <c r="EX32" s="1"/>
      <c r="EY32" s="1"/>
      <c r="EZ32" s="1"/>
      <c r="FA32" s="1"/>
      <c r="FB32" s="1"/>
      <c r="FC32" s="1"/>
      <c r="FD32" s="1"/>
      <c r="FE32" s="1"/>
      <c r="FF32" s="1"/>
      <c r="FG32" s="1"/>
      <c r="FH32" s="1"/>
      <c r="FI32" s="1"/>
      <c r="FJ32" s="1"/>
      <c r="FK32" s="1"/>
    </row>
    <row r="33" spans="1:167" ht="14.5">
      <c r="A33" s="1"/>
      <c r="B33" s="8" t="s">
        <v>275</v>
      </c>
      <c r="C33" s="1"/>
      <c r="D33" s="1"/>
      <c r="E33" s="1"/>
      <c r="F33" s="1"/>
      <c r="G33" s="1"/>
      <c r="H33" s="1"/>
      <c r="I33" s="1"/>
      <c r="J33" s="1"/>
      <c r="K33" s="1"/>
      <c r="L33" s="1"/>
      <c r="M33" s="1"/>
      <c r="N33" s="1"/>
      <c r="O33" s="1"/>
      <c r="P33" s="1"/>
      <c r="Q33" s="1"/>
      <c r="R33" s="1"/>
      <c r="S33" s="1"/>
      <c r="T33" s="1"/>
      <c r="U33" s="1"/>
      <c r="V33" s="1"/>
      <c r="W33" s="1"/>
      <c r="Y33" s="1"/>
      <c r="Z33" s="8" t="s">
        <v>275</v>
      </c>
      <c r="AA33" s="1"/>
      <c r="AB33" s="1"/>
      <c r="AC33" s="1"/>
      <c r="AD33" s="1"/>
      <c r="AE33" s="1"/>
      <c r="AF33" s="1"/>
      <c r="AG33" s="1"/>
      <c r="AH33" s="1"/>
      <c r="AI33" s="1"/>
      <c r="AJ33" s="1"/>
      <c r="AK33" s="1"/>
      <c r="AL33" s="1"/>
      <c r="AM33" s="1"/>
      <c r="AN33" s="1"/>
      <c r="AO33" s="1"/>
      <c r="AP33" s="1"/>
      <c r="AQ33" s="1"/>
      <c r="AR33" s="1"/>
      <c r="AS33" s="1"/>
      <c r="AT33" s="1"/>
      <c r="AU33" s="1"/>
      <c r="AW33" s="1"/>
      <c r="AX33" s="8" t="s">
        <v>275</v>
      </c>
      <c r="AY33" s="1"/>
      <c r="AZ33" s="1"/>
      <c r="BA33" s="1"/>
      <c r="BB33" s="1"/>
      <c r="BC33" s="1"/>
      <c r="BD33" s="1"/>
      <c r="BE33" s="1"/>
      <c r="BF33" s="1"/>
      <c r="BG33" s="1"/>
      <c r="BH33" s="1"/>
      <c r="BI33" s="1"/>
      <c r="BJ33" s="1"/>
      <c r="BK33" s="1"/>
      <c r="BL33" s="1"/>
      <c r="BM33" s="1"/>
      <c r="BN33" s="1"/>
      <c r="BO33" s="1"/>
      <c r="BP33" s="1"/>
      <c r="BQ33" s="1"/>
      <c r="BR33" s="1"/>
      <c r="BS33" s="1"/>
      <c r="BU33" s="1"/>
      <c r="BV33" s="8" t="s">
        <v>275</v>
      </c>
      <c r="BW33" s="1"/>
      <c r="BX33" s="1"/>
      <c r="BY33" s="1"/>
      <c r="BZ33" s="1"/>
      <c r="CA33" s="1"/>
      <c r="CB33" s="1"/>
      <c r="CC33" s="1"/>
      <c r="CD33" s="1"/>
      <c r="CE33" s="1"/>
      <c r="CF33" s="1"/>
      <c r="CG33" s="1"/>
      <c r="CH33" s="1"/>
      <c r="CI33" s="1"/>
      <c r="CJ33" s="1"/>
      <c r="CK33" s="1"/>
      <c r="CL33" s="1"/>
      <c r="CM33" s="1"/>
      <c r="CN33" s="1"/>
      <c r="CO33" s="1"/>
      <c r="CP33" s="1"/>
      <c r="CQ33" s="1"/>
      <c r="CS33" s="1"/>
      <c r="CT33" s="8" t="s">
        <v>275</v>
      </c>
      <c r="CU33" s="1"/>
      <c r="CV33" s="1"/>
      <c r="CW33" s="1"/>
      <c r="CX33" s="1"/>
      <c r="CY33" s="1"/>
      <c r="CZ33" s="1"/>
      <c r="DA33" s="1"/>
      <c r="DB33" s="1"/>
      <c r="DC33" s="1"/>
      <c r="DD33" s="1"/>
      <c r="DE33" s="1"/>
      <c r="DF33" s="1"/>
      <c r="DG33" s="1"/>
      <c r="DH33" s="1"/>
      <c r="DI33" s="1"/>
      <c r="DJ33" s="1"/>
      <c r="DK33" s="1"/>
      <c r="DL33" s="1"/>
      <c r="DM33" s="1"/>
      <c r="DN33" s="1"/>
      <c r="DO33" s="1"/>
      <c r="DQ33" s="1"/>
      <c r="DR33" s="8" t="s">
        <v>275</v>
      </c>
      <c r="DS33" s="1"/>
      <c r="DT33" s="1"/>
      <c r="DU33" s="1"/>
      <c r="DV33" s="1"/>
      <c r="DW33" s="1"/>
      <c r="DX33" s="1"/>
      <c r="DY33" s="1"/>
      <c r="DZ33" s="1"/>
      <c r="EA33" s="1"/>
      <c r="EB33" s="1"/>
      <c r="EC33" s="1"/>
      <c r="ED33" s="1"/>
      <c r="EE33" s="1"/>
      <c r="EF33" s="1"/>
      <c r="EG33" s="1"/>
      <c r="EH33" s="1"/>
      <c r="EI33" s="1"/>
      <c r="EJ33" s="1"/>
      <c r="EK33" s="1"/>
      <c r="EL33" s="1"/>
      <c r="EM33" s="1"/>
      <c r="EO33" s="1"/>
      <c r="EP33" s="8" t="s">
        <v>275</v>
      </c>
      <c r="EQ33" s="1"/>
      <c r="ER33" s="1"/>
      <c r="ES33" s="1"/>
      <c r="ET33" s="1"/>
      <c r="EU33" s="1"/>
      <c r="EV33" s="1"/>
      <c r="EW33" s="1"/>
      <c r="EX33" s="1"/>
      <c r="EY33" s="1"/>
      <c r="EZ33" s="1"/>
      <c r="FA33" s="1"/>
      <c r="FB33" s="1"/>
      <c r="FC33" s="1"/>
      <c r="FD33" s="1"/>
      <c r="FE33" s="1"/>
      <c r="FF33" s="1"/>
      <c r="FG33" s="1"/>
      <c r="FH33" s="1"/>
      <c r="FI33" s="1"/>
      <c r="FJ33" s="1"/>
      <c r="FK33" s="1"/>
    </row>
    <row r="34" spans="1:167" ht="14.5">
      <c r="A34" s="1"/>
      <c r="B34" s="10" t="s">
        <v>272</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272</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272</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272</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272</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272</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272</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spans="1:167" ht="14.5">
      <c r="A35" s="1"/>
      <c r="B35" s="10" t="s">
        <v>276</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276</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276</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276</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276</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276</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276</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spans="1:167" ht="14.5">
      <c r="A36" s="356"/>
      <c r="B36" s="356"/>
      <c r="C36" s="1"/>
      <c r="D36" s="1"/>
      <c r="E36" s="1"/>
      <c r="F36" s="1"/>
      <c r="G36" s="1"/>
      <c r="H36" s="1"/>
      <c r="I36" s="1"/>
      <c r="J36" s="1"/>
      <c r="K36" s="1"/>
      <c r="L36" s="1"/>
      <c r="M36" s="1"/>
      <c r="N36" s="1"/>
      <c r="O36" s="1"/>
      <c r="P36" s="1"/>
      <c r="Q36" s="1"/>
      <c r="R36" s="1"/>
      <c r="S36" s="1"/>
      <c r="T36" s="1"/>
      <c r="U36" s="1"/>
      <c r="V36" s="1"/>
      <c r="W36" s="1"/>
      <c r="Y36" s="356"/>
      <c r="Z36" s="356"/>
      <c r="AA36" s="1"/>
      <c r="AB36" s="1"/>
      <c r="AC36" s="1"/>
      <c r="AD36" s="1"/>
      <c r="AE36" s="1"/>
      <c r="AF36" s="1"/>
      <c r="AG36" s="1"/>
      <c r="AH36" s="1"/>
      <c r="AI36" s="1"/>
      <c r="AJ36" s="1"/>
      <c r="AK36" s="1"/>
      <c r="AL36" s="1"/>
      <c r="AM36" s="1"/>
      <c r="AN36" s="1"/>
      <c r="AO36" s="1"/>
      <c r="AP36" s="1"/>
      <c r="AQ36" s="1"/>
      <c r="AR36" s="1"/>
      <c r="AS36" s="1"/>
      <c r="AT36" s="1"/>
      <c r="AU36" s="1"/>
      <c r="AW36" s="356"/>
      <c r="AX36" s="356"/>
      <c r="AY36" s="1"/>
      <c r="AZ36" s="1"/>
      <c r="BA36" s="1"/>
      <c r="BB36" s="1"/>
      <c r="BC36" s="1"/>
      <c r="BD36" s="1"/>
      <c r="BE36" s="1"/>
      <c r="BF36" s="1"/>
      <c r="BG36" s="1"/>
      <c r="BH36" s="1"/>
      <c r="BI36" s="1"/>
      <c r="BJ36" s="1"/>
      <c r="BK36" s="1"/>
      <c r="BL36" s="1"/>
      <c r="BM36" s="1"/>
      <c r="BN36" s="1"/>
      <c r="BO36" s="1"/>
      <c r="BP36" s="1"/>
      <c r="BQ36" s="1"/>
      <c r="BR36" s="1"/>
      <c r="BS36" s="1"/>
      <c r="BU36" s="356"/>
      <c r="BV36" s="356"/>
      <c r="BW36" s="1"/>
      <c r="BX36" s="1"/>
      <c r="BY36" s="1"/>
      <c r="BZ36" s="1"/>
      <c r="CA36" s="1"/>
      <c r="CB36" s="1"/>
      <c r="CC36" s="1"/>
      <c r="CD36" s="1"/>
      <c r="CE36" s="1"/>
      <c r="CF36" s="1"/>
      <c r="CG36" s="1"/>
      <c r="CH36" s="1"/>
      <c r="CI36" s="1"/>
      <c r="CJ36" s="1"/>
      <c r="CK36" s="1"/>
      <c r="CL36" s="1"/>
      <c r="CM36" s="1"/>
      <c r="CN36" s="1"/>
      <c r="CO36" s="1"/>
      <c r="CP36" s="1"/>
      <c r="CQ36" s="1"/>
      <c r="CS36" s="356"/>
      <c r="CT36" s="356"/>
      <c r="CU36" s="1"/>
      <c r="CV36" s="1"/>
      <c r="CW36" s="1"/>
      <c r="CX36" s="1"/>
      <c r="CY36" s="1"/>
      <c r="CZ36" s="1"/>
      <c r="DA36" s="1"/>
      <c r="DB36" s="1"/>
      <c r="DC36" s="1"/>
      <c r="DD36" s="1"/>
      <c r="DE36" s="1"/>
      <c r="DF36" s="1"/>
      <c r="DG36" s="1"/>
      <c r="DH36" s="1"/>
      <c r="DI36" s="1"/>
      <c r="DJ36" s="1"/>
      <c r="DK36" s="1"/>
      <c r="DL36" s="1"/>
      <c r="DM36" s="1"/>
      <c r="DN36" s="1"/>
      <c r="DO36" s="1"/>
      <c r="DQ36" s="356"/>
      <c r="DR36" s="356"/>
      <c r="DS36" s="1"/>
      <c r="DT36" s="1"/>
      <c r="DU36" s="1"/>
      <c r="DV36" s="1"/>
      <c r="DW36" s="1"/>
      <c r="DX36" s="1"/>
      <c r="DY36" s="1"/>
      <c r="DZ36" s="1"/>
      <c r="EA36" s="1"/>
      <c r="EB36" s="1"/>
      <c r="EC36" s="1"/>
      <c r="ED36" s="1"/>
      <c r="EE36" s="1"/>
      <c r="EF36" s="1"/>
      <c r="EG36" s="1"/>
      <c r="EH36" s="1"/>
      <c r="EI36" s="1"/>
      <c r="EJ36" s="1"/>
      <c r="EK36" s="1"/>
      <c r="EL36" s="1"/>
      <c r="EM36" s="1"/>
      <c r="EO36" s="356"/>
      <c r="EP36" s="356"/>
      <c r="EQ36" s="1"/>
      <c r="ER36" s="1"/>
      <c r="ES36" s="1"/>
      <c r="ET36" s="1"/>
      <c r="EU36" s="1"/>
      <c r="EV36" s="1"/>
      <c r="EW36" s="1"/>
      <c r="EX36" s="1"/>
      <c r="EY36" s="1"/>
      <c r="EZ36" s="1"/>
      <c r="FA36" s="1"/>
      <c r="FB36" s="1"/>
      <c r="FC36" s="1"/>
      <c r="FD36" s="1"/>
      <c r="FE36" s="1"/>
      <c r="FF36" s="1"/>
      <c r="FG36" s="1"/>
      <c r="FH36" s="1"/>
      <c r="FI36" s="1"/>
      <c r="FJ36" s="1"/>
      <c r="FK36" s="1"/>
    </row>
    <row r="37" spans="1:167" ht="14.5">
      <c r="A37" s="1"/>
      <c r="B37" s="8" t="s">
        <v>277</v>
      </c>
      <c r="C37" s="1"/>
      <c r="D37" s="1"/>
      <c r="E37" s="1"/>
      <c r="F37" s="1"/>
      <c r="G37" s="1"/>
      <c r="H37" s="1"/>
      <c r="I37" s="1"/>
      <c r="J37" s="1"/>
      <c r="K37" s="1"/>
      <c r="L37" s="1"/>
      <c r="M37" s="1"/>
      <c r="N37" s="1"/>
      <c r="O37" s="1"/>
      <c r="P37" s="1"/>
      <c r="Q37" s="1"/>
      <c r="R37" s="1"/>
      <c r="S37" s="1"/>
      <c r="T37" s="1"/>
      <c r="U37" s="1"/>
      <c r="V37" s="1"/>
      <c r="W37" s="1"/>
      <c r="Y37" s="1"/>
      <c r="Z37" s="8" t="s">
        <v>277</v>
      </c>
      <c r="AA37" s="1"/>
      <c r="AB37" s="1"/>
      <c r="AC37" s="1"/>
      <c r="AD37" s="1"/>
      <c r="AE37" s="1"/>
      <c r="AF37" s="1"/>
      <c r="AG37" s="1"/>
      <c r="AH37" s="1"/>
      <c r="AI37" s="1"/>
      <c r="AJ37" s="1"/>
      <c r="AK37" s="1"/>
      <c r="AL37" s="1"/>
      <c r="AM37" s="1"/>
      <c r="AN37" s="1"/>
      <c r="AO37" s="1"/>
      <c r="AP37" s="1"/>
      <c r="AQ37" s="1"/>
      <c r="AR37" s="1"/>
      <c r="AS37" s="1"/>
      <c r="AT37" s="1"/>
      <c r="AU37" s="1"/>
      <c r="AW37" s="1"/>
      <c r="AX37" s="8" t="s">
        <v>277</v>
      </c>
      <c r="AY37" s="1"/>
      <c r="AZ37" s="1"/>
      <c r="BA37" s="1"/>
      <c r="BB37" s="1"/>
      <c r="BC37" s="1"/>
      <c r="BD37" s="1"/>
      <c r="BE37" s="1"/>
      <c r="BF37" s="1"/>
      <c r="BG37" s="1"/>
      <c r="BH37" s="1"/>
      <c r="BI37" s="1"/>
      <c r="BJ37" s="1"/>
      <c r="BK37" s="1"/>
      <c r="BL37" s="1"/>
      <c r="BM37" s="1"/>
      <c r="BN37" s="1"/>
      <c r="BO37" s="1"/>
      <c r="BP37" s="1"/>
      <c r="BQ37" s="1"/>
      <c r="BR37" s="1"/>
      <c r="BS37" s="1"/>
      <c r="BU37" s="1"/>
      <c r="BV37" s="8" t="s">
        <v>277</v>
      </c>
      <c r="BW37" s="1"/>
      <c r="BX37" s="1"/>
      <c r="BY37" s="1"/>
      <c r="BZ37" s="1"/>
      <c r="CA37" s="1"/>
      <c r="CB37" s="1"/>
      <c r="CC37" s="1"/>
      <c r="CD37" s="1"/>
      <c r="CE37" s="1"/>
      <c r="CF37" s="1"/>
      <c r="CG37" s="1"/>
      <c r="CH37" s="1"/>
      <c r="CI37" s="1"/>
      <c r="CJ37" s="1"/>
      <c r="CK37" s="1"/>
      <c r="CL37" s="1"/>
      <c r="CM37" s="1"/>
      <c r="CN37" s="1"/>
      <c r="CO37" s="1"/>
      <c r="CP37" s="1"/>
      <c r="CQ37" s="1"/>
      <c r="CS37" s="1"/>
      <c r="CT37" s="8" t="s">
        <v>277</v>
      </c>
      <c r="CU37" s="1"/>
      <c r="CV37" s="1"/>
      <c r="CW37" s="1"/>
      <c r="CX37" s="1"/>
      <c r="CY37" s="1"/>
      <c r="CZ37" s="1"/>
      <c r="DA37" s="1"/>
      <c r="DB37" s="1"/>
      <c r="DC37" s="1"/>
      <c r="DD37" s="1"/>
      <c r="DE37" s="1"/>
      <c r="DF37" s="1"/>
      <c r="DG37" s="1"/>
      <c r="DH37" s="1"/>
      <c r="DI37" s="1"/>
      <c r="DJ37" s="1"/>
      <c r="DK37" s="1"/>
      <c r="DL37" s="1"/>
      <c r="DM37" s="1"/>
      <c r="DN37" s="1"/>
      <c r="DO37" s="1"/>
      <c r="DQ37" s="1"/>
      <c r="DR37" s="8" t="s">
        <v>277</v>
      </c>
      <c r="DS37" s="1"/>
      <c r="DT37" s="1"/>
      <c r="DU37" s="1"/>
      <c r="DV37" s="1"/>
      <c r="DW37" s="1"/>
      <c r="DX37" s="1"/>
      <c r="DY37" s="1"/>
      <c r="DZ37" s="1"/>
      <c r="EA37" s="1"/>
      <c r="EB37" s="1"/>
      <c r="EC37" s="1"/>
      <c r="ED37" s="1"/>
      <c r="EE37" s="1"/>
      <c r="EF37" s="1"/>
      <c r="EG37" s="1"/>
      <c r="EH37" s="1"/>
      <c r="EI37" s="1"/>
      <c r="EJ37" s="1"/>
      <c r="EK37" s="1"/>
      <c r="EL37" s="1"/>
      <c r="EM37" s="1"/>
      <c r="EO37" s="1"/>
      <c r="EP37" s="8" t="s">
        <v>277</v>
      </c>
      <c r="EQ37" s="1"/>
      <c r="ER37" s="1"/>
      <c r="ES37" s="1"/>
      <c r="ET37" s="1"/>
      <c r="EU37" s="1"/>
      <c r="EV37" s="1"/>
      <c r="EW37" s="1"/>
      <c r="EX37" s="1"/>
      <c r="EY37" s="1"/>
      <c r="EZ37" s="1"/>
      <c r="FA37" s="1"/>
      <c r="FB37" s="1"/>
      <c r="FC37" s="1"/>
      <c r="FD37" s="1"/>
      <c r="FE37" s="1"/>
      <c r="FF37" s="1"/>
      <c r="FG37" s="1"/>
      <c r="FH37" s="1"/>
      <c r="FI37" s="1"/>
      <c r="FJ37" s="1"/>
      <c r="FK37" s="1"/>
    </row>
    <row r="38" spans="1:167" ht="14.5">
      <c r="A38" s="1"/>
      <c r="B38" s="10" t="s">
        <v>272</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272</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272</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272</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272</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272</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272</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spans="1:167" ht="14.5">
      <c r="A39" s="1"/>
      <c r="B39" s="10" t="s">
        <v>274</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274</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274</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274</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274</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274</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274</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spans="1:167" ht="14.5">
      <c r="A40" s="356"/>
      <c r="B40" s="356"/>
      <c r="C40" s="1"/>
      <c r="D40" s="1"/>
      <c r="E40" s="1"/>
      <c r="F40" s="1"/>
      <c r="G40" s="1"/>
      <c r="H40" s="1"/>
      <c r="I40" s="1"/>
      <c r="J40" s="1"/>
      <c r="K40" s="1"/>
      <c r="L40" s="1"/>
      <c r="M40" s="1"/>
      <c r="N40" s="1"/>
      <c r="O40" s="1"/>
      <c r="P40" s="1"/>
      <c r="Q40" s="1"/>
      <c r="R40" s="1"/>
      <c r="S40" s="1"/>
      <c r="T40" s="1"/>
      <c r="U40" s="1"/>
      <c r="V40" s="1"/>
      <c r="W40" s="1"/>
      <c r="Y40" s="356"/>
      <c r="Z40" s="356"/>
      <c r="AA40" s="1"/>
      <c r="AB40" s="1"/>
      <c r="AC40" s="1"/>
      <c r="AD40" s="1"/>
      <c r="AE40" s="1"/>
      <c r="AF40" s="1"/>
      <c r="AG40" s="1"/>
      <c r="AH40" s="1"/>
      <c r="AI40" s="1"/>
      <c r="AJ40" s="1"/>
      <c r="AK40" s="1"/>
      <c r="AL40" s="1"/>
      <c r="AM40" s="1"/>
      <c r="AN40" s="1"/>
      <c r="AO40" s="1"/>
      <c r="AP40" s="1"/>
      <c r="AQ40" s="1"/>
      <c r="AR40" s="1"/>
      <c r="AS40" s="1"/>
      <c r="AT40" s="1"/>
      <c r="AU40" s="1"/>
      <c r="AW40" s="356"/>
      <c r="AX40" s="356"/>
      <c r="AY40" s="1"/>
      <c r="AZ40" s="1"/>
      <c r="BA40" s="1"/>
      <c r="BB40" s="1"/>
      <c r="BC40" s="1"/>
      <c r="BD40" s="1"/>
      <c r="BE40" s="1"/>
      <c r="BF40" s="1"/>
      <c r="BG40" s="1"/>
      <c r="BH40" s="1"/>
      <c r="BI40" s="1"/>
      <c r="BJ40" s="1"/>
      <c r="BK40" s="1"/>
      <c r="BL40" s="1"/>
      <c r="BM40" s="1"/>
      <c r="BN40" s="1"/>
      <c r="BO40" s="1"/>
      <c r="BP40" s="1"/>
      <c r="BQ40" s="1"/>
      <c r="BR40" s="1"/>
      <c r="BS40" s="1"/>
      <c r="BU40" s="356"/>
      <c r="BV40" s="356"/>
      <c r="BW40" s="1"/>
      <c r="BX40" s="1"/>
      <c r="BY40" s="1"/>
      <c r="BZ40" s="1"/>
      <c r="CA40" s="1"/>
      <c r="CB40" s="1"/>
      <c r="CC40" s="1"/>
      <c r="CD40" s="1"/>
      <c r="CE40" s="1"/>
      <c r="CF40" s="1"/>
      <c r="CG40" s="1"/>
      <c r="CH40" s="1"/>
      <c r="CI40" s="1"/>
      <c r="CJ40" s="1"/>
      <c r="CK40" s="1"/>
      <c r="CL40" s="1"/>
      <c r="CM40" s="1"/>
      <c r="CN40" s="1"/>
      <c r="CO40" s="1"/>
      <c r="CP40" s="1"/>
      <c r="CQ40" s="1"/>
      <c r="CS40" s="356"/>
      <c r="CT40" s="356"/>
      <c r="CU40" s="1"/>
      <c r="CV40" s="1"/>
      <c r="CW40" s="1"/>
      <c r="CX40" s="1"/>
      <c r="CY40" s="1"/>
      <c r="CZ40" s="1"/>
      <c r="DA40" s="1"/>
      <c r="DB40" s="1"/>
      <c r="DC40" s="1"/>
      <c r="DD40" s="1"/>
      <c r="DE40" s="1"/>
      <c r="DF40" s="1"/>
      <c r="DG40" s="1"/>
      <c r="DH40" s="1"/>
      <c r="DI40" s="1"/>
      <c r="DJ40" s="1"/>
      <c r="DK40" s="1"/>
      <c r="DL40" s="1"/>
      <c r="DM40" s="1"/>
      <c r="DN40" s="1"/>
      <c r="DO40" s="1"/>
      <c r="DQ40" s="356"/>
      <c r="DR40" s="356"/>
      <c r="DS40" s="1"/>
      <c r="DT40" s="1"/>
      <c r="DU40" s="1"/>
      <c r="DV40" s="1"/>
      <c r="DW40" s="1"/>
      <c r="DX40" s="1"/>
      <c r="DY40" s="1"/>
      <c r="DZ40" s="1"/>
      <c r="EA40" s="1"/>
      <c r="EB40" s="1"/>
      <c r="EC40" s="1"/>
      <c r="ED40" s="1"/>
      <c r="EE40" s="1"/>
      <c r="EF40" s="1"/>
      <c r="EG40" s="1"/>
      <c r="EH40" s="1"/>
      <c r="EI40" s="1"/>
      <c r="EJ40" s="1"/>
      <c r="EK40" s="1"/>
      <c r="EL40" s="1"/>
      <c r="EM40" s="1"/>
      <c r="EO40" s="356"/>
      <c r="EP40" s="356"/>
      <c r="EQ40" s="1"/>
      <c r="ER40" s="1"/>
      <c r="ES40" s="1"/>
      <c r="ET40" s="1"/>
      <c r="EU40" s="1"/>
      <c r="EV40" s="1"/>
      <c r="EW40" s="1"/>
      <c r="EX40" s="1"/>
      <c r="EY40" s="1"/>
      <c r="EZ40" s="1"/>
      <c r="FA40" s="1"/>
      <c r="FB40" s="1"/>
      <c r="FC40" s="1"/>
      <c r="FD40" s="1"/>
      <c r="FE40" s="1"/>
      <c r="FF40" s="1"/>
      <c r="FG40" s="1"/>
      <c r="FH40" s="1"/>
      <c r="FI40" s="1"/>
      <c r="FJ40" s="1"/>
      <c r="FK40" s="1"/>
    </row>
    <row r="41" spans="1:167" ht="14.5">
      <c r="A41" s="359" t="s">
        <v>268</v>
      </c>
      <c r="B41" s="359"/>
      <c r="C41" s="1"/>
      <c r="D41" s="1"/>
      <c r="E41" s="1"/>
      <c r="F41" s="1"/>
      <c r="G41" s="1"/>
      <c r="H41" s="1"/>
      <c r="I41" s="1"/>
      <c r="J41" s="1"/>
      <c r="K41" s="1"/>
      <c r="L41" s="1"/>
      <c r="M41" s="1"/>
      <c r="N41" s="1"/>
      <c r="O41" s="1"/>
      <c r="P41" s="1"/>
      <c r="Q41" s="1"/>
      <c r="R41" s="1"/>
      <c r="S41" s="1"/>
      <c r="T41" s="1"/>
      <c r="U41" s="1"/>
      <c r="V41" s="1"/>
      <c r="W41" s="1"/>
      <c r="Y41" s="359" t="s">
        <v>268</v>
      </c>
      <c r="Z41" s="359"/>
      <c r="AA41" s="1"/>
      <c r="AB41" s="1"/>
      <c r="AC41" s="1"/>
      <c r="AD41" s="1"/>
      <c r="AE41" s="1"/>
      <c r="AF41" s="1"/>
      <c r="AG41" s="1"/>
      <c r="AH41" s="1"/>
      <c r="AI41" s="1"/>
      <c r="AJ41" s="1"/>
      <c r="AK41" s="1"/>
      <c r="AL41" s="1"/>
      <c r="AM41" s="1"/>
      <c r="AN41" s="1"/>
      <c r="AO41" s="1"/>
      <c r="AP41" s="1"/>
      <c r="AQ41" s="1"/>
      <c r="AR41" s="1"/>
      <c r="AS41" s="1"/>
      <c r="AT41" s="1"/>
      <c r="AU41" s="1"/>
      <c r="AW41" s="359" t="s">
        <v>268</v>
      </c>
      <c r="AX41" s="359"/>
      <c r="AY41" s="1"/>
      <c r="AZ41" s="1"/>
      <c r="BA41" s="1"/>
      <c r="BB41" s="1"/>
      <c r="BC41" s="1"/>
      <c r="BD41" s="1"/>
      <c r="BE41" s="1"/>
      <c r="BF41" s="1"/>
      <c r="BG41" s="1"/>
      <c r="BH41" s="1"/>
      <c r="BI41" s="1"/>
      <c r="BJ41" s="1"/>
      <c r="BK41" s="1"/>
      <c r="BL41" s="1"/>
      <c r="BM41" s="1"/>
      <c r="BN41" s="1"/>
      <c r="BO41" s="1"/>
      <c r="BP41" s="1"/>
      <c r="BQ41" s="1"/>
      <c r="BR41" s="1"/>
      <c r="BS41" s="1"/>
      <c r="BU41" s="359" t="s">
        <v>268</v>
      </c>
      <c r="BV41" s="359"/>
      <c r="BW41" s="1"/>
      <c r="BX41" s="1"/>
      <c r="BY41" s="1"/>
      <c r="BZ41" s="1"/>
      <c r="CA41" s="1"/>
      <c r="CB41" s="1"/>
      <c r="CC41" s="1"/>
      <c r="CD41" s="1"/>
      <c r="CE41" s="1"/>
      <c r="CF41" s="1"/>
      <c r="CG41" s="1"/>
      <c r="CH41" s="1"/>
      <c r="CI41" s="1"/>
      <c r="CJ41" s="1"/>
      <c r="CK41" s="1"/>
      <c r="CL41" s="1"/>
      <c r="CM41" s="1"/>
      <c r="CN41" s="1"/>
      <c r="CO41" s="1"/>
      <c r="CP41" s="1"/>
      <c r="CQ41" s="1"/>
      <c r="CS41" s="359" t="s">
        <v>268</v>
      </c>
      <c r="CT41" s="359"/>
      <c r="CU41" s="1"/>
      <c r="CV41" s="1"/>
      <c r="CW41" s="1"/>
      <c r="CX41" s="1"/>
      <c r="CY41" s="1"/>
      <c r="CZ41" s="1"/>
      <c r="DA41" s="1"/>
      <c r="DB41" s="1"/>
      <c r="DC41" s="1"/>
      <c r="DD41" s="1"/>
      <c r="DE41" s="1"/>
      <c r="DF41" s="1"/>
      <c r="DG41" s="1"/>
      <c r="DH41" s="1"/>
      <c r="DI41" s="1"/>
      <c r="DJ41" s="1"/>
      <c r="DK41" s="1"/>
      <c r="DL41" s="1"/>
      <c r="DM41" s="1"/>
      <c r="DN41" s="1"/>
      <c r="DO41" s="1"/>
      <c r="DQ41" s="359" t="s">
        <v>268</v>
      </c>
      <c r="DR41" s="359"/>
      <c r="DS41" s="1"/>
      <c r="DT41" s="1"/>
      <c r="DU41" s="1"/>
      <c r="DV41" s="1"/>
      <c r="DW41" s="1"/>
      <c r="DX41" s="1"/>
      <c r="DY41" s="1"/>
      <c r="DZ41" s="1"/>
      <c r="EA41" s="1"/>
      <c r="EB41" s="1"/>
      <c r="EC41" s="1"/>
      <c r="ED41" s="1"/>
      <c r="EE41" s="1"/>
      <c r="EF41" s="1"/>
      <c r="EG41" s="1"/>
      <c r="EH41" s="1"/>
      <c r="EI41" s="1"/>
      <c r="EJ41" s="1"/>
      <c r="EK41" s="1"/>
      <c r="EL41" s="1"/>
      <c r="EM41" s="1"/>
      <c r="EO41" s="359" t="s">
        <v>268</v>
      </c>
      <c r="EP41" s="359"/>
      <c r="EQ41" s="1"/>
      <c r="ER41" s="1"/>
      <c r="ES41" s="1"/>
      <c r="ET41" s="1"/>
      <c r="EU41" s="1"/>
      <c r="EV41" s="1"/>
      <c r="EW41" s="1"/>
      <c r="EX41" s="1"/>
      <c r="EY41" s="1"/>
      <c r="EZ41" s="1"/>
      <c r="FA41" s="1"/>
      <c r="FB41" s="1"/>
      <c r="FC41" s="1"/>
      <c r="FD41" s="1"/>
      <c r="FE41" s="1"/>
      <c r="FF41" s="1"/>
      <c r="FG41" s="1"/>
      <c r="FH41" s="1"/>
      <c r="FI41" s="1"/>
      <c r="FJ41" s="1"/>
      <c r="FK41" s="1"/>
    </row>
    <row r="42" spans="1:167" ht="14.5">
      <c r="Y42" s="356"/>
      <c r="Z42" s="356"/>
      <c r="AA42" s="1"/>
      <c r="AB42" s="1"/>
      <c r="AC42" s="1"/>
      <c r="AD42" s="1"/>
      <c r="AE42" s="1"/>
      <c r="AF42" s="1"/>
      <c r="AG42" s="1"/>
      <c r="AH42" s="1"/>
      <c r="AI42" s="1"/>
      <c r="AJ42" s="1"/>
      <c r="AK42" s="1"/>
      <c r="AL42" s="1"/>
      <c r="AM42" s="1"/>
      <c r="AN42" s="1"/>
      <c r="AO42" s="1"/>
      <c r="AP42" s="1"/>
      <c r="AQ42" s="1"/>
      <c r="AR42" s="1"/>
      <c r="AS42" s="1"/>
      <c r="AT42" s="1"/>
      <c r="AU42" s="1"/>
      <c r="AW42" s="356"/>
      <c r="AX42" s="356"/>
      <c r="AY42" s="1"/>
      <c r="AZ42" s="1"/>
      <c r="BA42" s="1"/>
      <c r="BB42" s="1"/>
      <c r="BC42" s="1"/>
      <c r="BD42" s="1"/>
      <c r="BE42" s="1"/>
      <c r="BF42" s="1"/>
      <c r="BG42" s="1"/>
      <c r="BH42" s="1"/>
      <c r="BI42" s="1"/>
      <c r="BJ42" s="1"/>
      <c r="BK42" s="1"/>
      <c r="BL42" s="1"/>
      <c r="BM42" s="1"/>
      <c r="BN42" s="1"/>
      <c r="BO42" s="1"/>
      <c r="BP42" s="1"/>
      <c r="BQ42" s="1"/>
      <c r="BR42" s="1"/>
      <c r="BS42" s="1"/>
      <c r="BU42" s="356"/>
      <c r="BV42" s="356"/>
      <c r="BW42" s="1"/>
      <c r="BX42" s="1"/>
      <c r="BY42" s="1"/>
      <c r="BZ42" s="1"/>
      <c r="CA42" s="1"/>
      <c r="CB42" s="1"/>
      <c r="CC42" s="1"/>
      <c r="CD42" s="1"/>
      <c r="CE42" s="1"/>
      <c r="CF42" s="1"/>
      <c r="CG42" s="1"/>
      <c r="CH42" s="1"/>
      <c r="CI42" s="1"/>
      <c r="CJ42" s="1"/>
      <c r="CK42" s="1"/>
      <c r="CL42" s="1"/>
      <c r="CM42" s="1"/>
      <c r="CN42" s="1"/>
      <c r="CO42" s="1"/>
      <c r="CP42" s="1"/>
      <c r="CQ42" s="1"/>
      <c r="CS42" s="356"/>
      <c r="CT42" s="356"/>
      <c r="CU42" s="1"/>
      <c r="CV42" s="1"/>
      <c r="CW42" s="1"/>
      <c r="CX42" s="1"/>
      <c r="CY42" s="1"/>
      <c r="CZ42" s="1"/>
      <c r="DA42" s="1"/>
      <c r="DB42" s="1"/>
      <c r="DC42" s="1"/>
      <c r="DD42" s="1"/>
      <c r="DE42" s="1"/>
      <c r="DF42" s="1"/>
      <c r="DG42" s="1"/>
      <c r="DH42" s="1"/>
      <c r="DI42" s="1"/>
      <c r="DJ42" s="1"/>
      <c r="DK42" s="1"/>
      <c r="DL42" s="1"/>
      <c r="DM42" s="1"/>
      <c r="DN42" s="1"/>
      <c r="DO42" s="1"/>
      <c r="DQ42" s="356"/>
      <c r="DR42" s="356"/>
      <c r="DS42" s="1"/>
      <c r="DT42" s="1"/>
      <c r="DU42" s="1"/>
      <c r="DV42" s="1"/>
      <c r="DW42" s="1"/>
      <c r="DX42" s="1"/>
      <c r="DY42" s="1"/>
      <c r="DZ42" s="1"/>
      <c r="EA42" s="1"/>
      <c r="EB42" s="1"/>
      <c r="EC42" s="1"/>
      <c r="ED42" s="1"/>
      <c r="EE42" s="1"/>
      <c r="EF42" s="1"/>
      <c r="EG42" s="1"/>
      <c r="EH42" s="1"/>
      <c r="EI42" s="1"/>
      <c r="EJ42" s="1"/>
      <c r="EK42" s="1"/>
      <c r="EL42" s="1"/>
      <c r="EM42" s="1"/>
    </row>
    <row r="43" spans="1:167" ht="14.5">
      <c r="Y43" s="356"/>
      <c r="Z43" s="356"/>
      <c r="AA43" s="1"/>
      <c r="AB43" s="1"/>
      <c r="AC43" s="1"/>
      <c r="AD43" s="1"/>
      <c r="AE43" s="1"/>
      <c r="AF43" s="1"/>
      <c r="AG43" s="1"/>
      <c r="AH43" s="1"/>
      <c r="AI43" s="1"/>
      <c r="AJ43" s="1"/>
      <c r="AK43" s="1"/>
      <c r="AL43" s="1"/>
      <c r="AM43" s="1"/>
      <c r="AN43" s="1"/>
      <c r="AO43" s="1"/>
      <c r="AP43" s="1"/>
      <c r="AQ43" s="1"/>
      <c r="AR43" s="1"/>
      <c r="AS43" s="1"/>
      <c r="AT43" s="1"/>
      <c r="AU43" s="1"/>
      <c r="AW43" s="356"/>
      <c r="AX43" s="356"/>
      <c r="AY43" s="1"/>
      <c r="AZ43" s="1"/>
      <c r="BA43" s="1"/>
      <c r="BB43" s="1"/>
      <c r="BC43" s="1"/>
      <c r="BD43" s="1"/>
      <c r="BE43" s="1"/>
      <c r="BF43" s="1"/>
      <c r="BG43" s="1"/>
      <c r="BH43" s="1"/>
      <c r="BI43" s="1"/>
      <c r="BJ43" s="1"/>
      <c r="BK43" s="1"/>
      <c r="BL43" s="1"/>
      <c r="BM43" s="1"/>
      <c r="BN43" s="1"/>
      <c r="BO43" s="1"/>
      <c r="BP43" s="1"/>
      <c r="BQ43" s="1"/>
      <c r="BR43" s="1"/>
      <c r="BS43" s="1"/>
      <c r="BU43" s="356"/>
      <c r="BV43" s="356"/>
      <c r="BW43" s="1"/>
      <c r="BX43" s="1"/>
      <c r="BY43" s="1"/>
      <c r="BZ43" s="1"/>
      <c r="CA43" s="1"/>
      <c r="CB43" s="1"/>
      <c r="CC43" s="1"/>
      <c r="CD43" s="1"/>
      <c r="CE43" s="1"/>
      <c r="CF43" s="1"/>
      <c r="CG43" s="1"/>
      <c r="CH43" s="1"/>
      <c r="CI43" s="1"/>
      <c r="CJ43" s="1"/>
      <c r="CK43" s="1"/>
      <c r="CL43" s="1"/>
      <c r="CM43" s="1"/>
      <c r="CN43" s="1"/>
      <c r="CO43" s="1"/>
      <c r="CP43" s="1"/>
      <c r="CQ43" s="1"/>
      <c r="CS43" s="356"/>
      <c r="CT43" s="356"/>
      <c r="CU43" s="1"/>
      <c r="CV43" s="1"/>
      <c r="CW43" s="1"/>
      <c r="CX43" s="1"/>
      <c r="CY43" s="1"/>
      <c r="CZ43" s="1"/>
      <c r="DA43" s="1"/>
      <c r="DB43" s="1"/>
      <c r="DC43" s="1"/>
      <c r="DD43" s="1"/>
      <c r="DE43" s="1"/>
      <c r="DF43" s="1"/>
      <c r="DG43" s="1"/>
      <c r="DH43" s="1"/>
      <c r="DI43" s="1"/>
      <c r="DJ43" s="1"/>
      <c r="DK43" s="1"/>
      <c r="DL43" s="1"/>
      <c r="DM43" s="1"/>
      <c r="DN43" s="1"/>
      <c r="DO43" s="1"/>
      <c r="DQ43" s="356"/>
      <c r="DR43" s="356"/>
      <c r="DS43" s="1"/>
      <c r="DT43" s="1"/>
      <c r="DU43" s="1"/>
      <c r="DV43" s="1"/>
      <c r="DW43" s="1"/>
      <c r="DX43" s="1"/>
      <c r="DY43" s="1"/>
      <c r="DZ43" s="1"/>
      <c r="EA43" s="1"/>
      <c r="EB43" s="1"/>
      <c r="EC43" s="1"/>
      <c r="ED43" s="1"/>
      <c r="EE43" s="1"/>
      <c r="EF43" s="1"/>
      <c r="EG43" s="1"/>
      <c r="EH43" s="1"/>
      <c r="EI43" s="1"/>
      <c r="EJ43" s="1"/>
      <c r="EK43" s="1"/>
      <c r="EL43" s="1"/>
      <c r="EM43" s="1"/>
    </row>
    <row r="44" spans="1:167" ht="14.5">
      <c r="Y44" s="356"/>
      <c r="Z44" s="356"/>
      <c r="AA44" s="1"/>
      <c r="AB44" s="1"/>
      <c r="AC44" s="1"/>
      <c r="AD44" s="1"/>
      <c r="AE44" s="1"/>
      <c r="AF44" s="1"/>
      <c r="AG44" s="1"/>
      <c r="AH44" s="1"/>
      <c r="AI44" s="1"/>
      <c r="AJ44" s="1"/>
      <c r="AK44" s="1"/>
      <c r="AL44" s="1"/>
      <c r="AM44" s="1"/>
      <c r="AN44" s="1"/>
      <c r="AO44" s="1"/>
      <c r="AP44" s="1"/>
      <c r="AQ44" s="1"/>
      <c r="AR44" s="1"/>
      <c r="AS44" s="1"/>
      <c r="AT44" s="1"/>
      <c r="AU44" s="1"/>
      <c r="AW44" s="356"/>
      <c r="AX44" s="356"/>
      <c r="AY44" s="1"/>
      <c r="AZ44" s="1"/>
      <c r="BA44" s="1"/>
      <c r="BB44" s="1"/>
      <c r="BC44" s="1"/>
      <c r="BD44" s="1"/>
      <c r="BE44" s="1"/>
      <c r="BF44" s="1"/>
      <c r="BG44" s="1"/>
      <c r="BH44" s="1"/>
      <c r="BI44" s="1"/>
      <c r="BJ44" s="1"/>
      <c r="BK44" s="1"/>
      <c r="BL44" s="1"/>
      <c r="BM44" s="1"/>
      <c r="BN44" s="1"/>
      <c r="BO44" s="1"/>
      <c r="BP44" s="1"/>
      <c r="BQ44" s="1"/>
      <c r="BR44" s="1"/>
      <c r="BS44" s="1"/>
      <c r="BU44" s="356"/>
      <c r="BV44" s="356"/>
      <c r="BW44" s="1"/>
      <c r="BX44" s="1"/>
      <c r="BY44" s="1"/>
      <c r="BZ44" s="1"/>
      <c r="CA44" s="1"/>
      <c r="CB44" s="1"/>
      <c r="CC44" s="1"/>
      <c r="CD44" s="1"/>
      <c r="CE44" s="1"/>
      <c r="CF44" s="1"/>
      <c r="CG44" s="1"/>
      <c r="CH44" s="1"/>
      <c r="CI44" s="1"/>
      <c r="CJ44" s="1"/>
      <c r="CK44" s="1"/>
      <c r="CL44" s="1"/>
      <c r="CM44" s="1"/>
      <c r="CN44" s="1"/>
      <c r="CO44" s="1"/>
      <c r="CP44" s="1"/>
      <c r="CQ44" s="1"/>
      <c r="CS44" s="356"/>
      <c r="CT44" s="356"/>
      <c r="CU44" s="1"/>
      <c r="CV44" s="1"/>
      <c r="CW44" s="1"/>
      <c r="CX44" s="1"/>
      <c r="CY44" s="1"/>
      <c r="CZ44" s="1"/>
      <c r="DA44" s="1"/>
      <c r="DB44" s="1"/>
      <c r="DC44" s="1"/>
      <c r="DD44" s="1"/>
      <c r="DE44" s="1"/>
      <c r="DF44" s="1"/>
      <c r="DG44" s="1"/>
      <c r="DH44" s="1"/>
      <c r="DI44" s="1"/>
      <c r="DJ44" s="1"/>
      <c r="DK44" s="1"/>
      <c r="DL44" s="1"/>
      <c r="DM44" s="1"/>
      <c r="DN44" s="1"/>
      <c r="DO44" s="1"/>
      <c r="DQ44" s="356"/>
      <c r="DR44" s="356"/>
      <c r="DS44" s="1"/>
      <c r="DT44" s="1"/>
      <c r="DU44" s="1"/>
      <c r="DV44" s="1"/>
      <c r="DW44" s="1"/>
      <c r="DX44" s="1"/>
      <c r="DY44" s="1"/>
      <c r="DZ44" s="1"/>
      <c r="EA44" s="1"/>
      <c r="EB44" s="1"/>
      <c r="EC44" s="1"/>
      <c r="ED44" s="1"/>
      <c r="EE44" s="1"/>
      <c r="EF44" s="1"/>
      <c r="EG44" s="1"/>
      <c r="EH44" s="1"/>
      <c r="EI44" s="1"/>
      <c r="EJ44" s="1"/>
      <c r="EK44" s="1"/>
      <c r="EL44" s="1"/>
      <c r="EM44" s="1"/>
    </row>
    <row r="45" spans="1:167" ht="14.5">
      <c r="Y45" s="356"/>
      <c r="Z45" s="356"/>
      <c r="AA45" s="1"/>
      <c r="AB45" s="1"/>
      <c r="AC45" s="1"/>
      <c r="AD45" s="1"/>
      <c r="AE45" s="1"/>
      <c r="AF45" s="1"/>
      <c r="AG45" s="1"/>
      <c r="AH45" s="1"/>
      <c r="AI45" s="1"/>
      <c r="AJ45" s="1"/>
      <c r="AK45" s="1"/>
      <c r="AL45" s="1"/>
      <c r="AM45" s="1"/>
      <c r="AN45" s="1"/>
      <c r="AO45" s="1"/>
      <c r="AP45" s="1"/>
      <c r="AQ45" s="1"/>
      <c r="AR45" s="1"/>
      <c r="AS45" s="1"/>
      <c r="AT45" s="1"/>
      <c r="AU45" s="1"/>
      <c r="AW45" s="356"/>
      <c r="AX45" s="356"/>
      <c r="AY45" s="1"/>
      <c r="AZ45" s="1"/>
      <c r="BA45" s="1"/>
      <c r="BB45" s="1"/>
      <c r="BC45" s="1"/>
      <c r="BD45" s="1"/>
      <c r="BE45" s="1"/>
      <c r="BF45" s="1"/>
      <c r="BG45" s="1"/>
      <c r="BH45" s="1"/>
      <c r="BI45" s="1"/>
      <c r="BJ45" s="1"/>
      <c r="BK45" s="1"/>
      <c r="BL45" s="1"/>
      <c r="BM45" s="1"/>
      <c r="BN45" s="1"/>
      <c r="BO45" s="1"/>
      <c r="BP45" s="1"/>
      <c r="BQ45" s="1"/>
      <c r="BR45" s="1"/>
      <c r="BS45" s="1"/>
      <c r="BU45" s="356"/>
      <c r="BV45" s="356"/>
      <c r="BW45" s="1"/>
      <c r="BX45" s="1"/>
      <c r="BY45" s="1"/>
      <c r="BZ45" s="1"/>
      <c r="CA45" s="1"/>
      <c r="CB45" s="1"/>
      <c r="CC45" s="1"/>
      <c r="CD45" s="1"/>
      <c r="CE45" s="1"/>
      <c r="CF45" s="1"/>
      <c r="CG45" s="1"/>
      <c r="CH45" s="1"/>
      <c r="CI45" s="1"/>
      <c r="CJ45" s="1"/>
      <c r="CK45" s="1"/>
      <c r="CL45" s="1"/>
      <c r="CM45" s="1"/>
      <c r="CN45" s="1"/>
      <c r="CO45" s="1"/>
      <c r="CP45" s="1"/>
      <c r="CQ45" s="1"/>
      <c r="CS45" s="356"/>
      <c r="CT45" s="356"/>
      <c r="CU45" s="1"/>
      <c r="CV45" s="1"/>
      <c r="CW45" s="1"/>
      <c r="CX45" s="1"/>
      <c r="CY45" s="1"/>
      <c r="CZ45" s="1"/>
      <c r="DA45" s="1"/>
      <c r="DB45" s="1"/>
      <c r="DC45" s="1"/>
      <c r="DD45" s="1"/>
      <c r="DE45" s="1"/>
      <c r="DF45" s="1"/>
      <c r="DG45" s="1"/>
      <c r="DH45" s="1"/>
      <c r="DI45" s="1"/>
      <c r="DJ45" s="1"/>
      <c r="DK45" s="1"/>
      <c r="DL45" s="1"/>
      <c r="DM45" s="1"/>
      <c r="DN45" s="1"/>
      <c r="DO45" s="1"/>
      <c r="DQ45" s="356"/>
      <c r="DR45" s="356"/>
      <c r="DS45" s="1"/>
      <c r="DT45" s="1"/>
      <c r="DU45" s="1"/>
      <c r="DV45" s="1"/>
      <c r="DW45" s="1"/>
      <c r="DX45" s="1"/>
      <c r="DY45" s="1"/>
      <c r="DZ45" s="1"/>
      <c r="EA45" s="1"/>
      <c r="EB45" s="1"/>
      <c r="EC45" s="1"/>
      <c r="ED45" s="1"/>
      <c r="EE45" s="1"/>
      <c r="EF45" s="1"/>
      <c r="EG45" s="1"/>
      <c r="EH45" s="1"/>
      <c r="EI45" s="1"/>
      <c r="EJ45" s="1"/>
      <c r="EK45" s="1"/>
      <c r="EL45" s="1"/>
      <c r="EM45" s="1"/>
    </row>
    <row r="46" spans="1:167" ht="14.5">
      <c r="Y46" s="356"/>
      <c r="Z46" s="356"/>
      <c r="AA46" s="1"/>
      <c r="AB46" s="1"/>
      <c r="AC46" s="1"/>
      <c r="AD46" s="1"/>
      <c r="AE46" s="1"/>
      <c r="AF46" s="1"/>
      <c r="AG46" s="1"/>
      <c r="AH46" s="1"/>
      <c r="AI46" s="1"/>
      <c r="AJ46" s="1"/>
      <c r="AK46" s="1"/>
      <c r="AL46" s="1"/>
      <c r="AM46" s="1"/>
      <c r="AN46" s="1"/>
      <c r="AO46" s="1"/>
      <c r="AP46" s="1"/>
      <c r="AQ46" s="1"/>
      <c r="AR46" s="1"/>
      <c r="AS46" s="1"/>
      <c r="AT46" s="1"/>
      <c r="AU46" s="1"/>
      <c r="AW46" s="356"/>
      <c r="AX46" s="356"/>
      <c r="AY46" s="1"/>
      <c r="AZ46" s="1"/>
      <c r="BA46" s="1"/>
      <c r="BB46" s="1"/>
      <c r="BC46" s="1"/>
      <c r="BD46" s="1"/>
      <c r="BE46" s="1"/>
      <c r="BF46" s="1"/>
      <c r="BG46" s="1"/>
      <c r="BH46" s="1"/>
      <c r="BI46" s="1"/>
      <c r="BJ46" s="1"/>
      <c r="BK46" s="1"/>
      <c r="BL46" s="1"/>
      <c r="BM46" s="1"/>
      <c r="BN46" s="1"/>
      <c r="BO46" s="1"/>
      <c r="BP46" s="1"/>
      <c r="BQ46" s="1"/>
      <c r="BR46" s="1"/>
      <c r="BS46" s="1"/>
      <c r="BU46" s="356"/>
      <c r="BV46" s="356"/>
      <c r="BW46" s="1"/>
      <c r="BX46" s="1"/>
      <c r="BY46" s="1"/>
      <c r="BZ46" s="1"/>
      <c r="CA46" s="1"/>
      <c r="CB46" s="1"/>
      <c r="CC46" s="1"/>
      <c r="CD46" s="1"/>
      <c r="CE46" s="1"/>
      <c r="CF46" s="1"/>
      <c r="CG46" s="1"/>
      <c r="CH46" s="1"/>
      <c r="CI46" s="1"/>
      <c r="CJ46" s="1"/>
      <c r="CK46" s="1"/>
      <c r="CL46" s="1"/>
      <c r="CM46" s="1"/>
      <c r="CN46" s="1"/>
      <c r="CO46" s="1"/>
      <c r="CP46" s="1"/>
      <c r="CQ46" s="1"/>
      <c r="CS46" s="356"/>
      <c r="CT46" s="356"/>
      <c r="CU46" s="1"/>
      <c r="CV46" s="1"/>
      <c r="CW46" s="1"/>
      <c r="CX46" s="1"/>
      <c r="CY46" s="1"/>
      <c r="CZ46" s="1"/>
      <c r="DA46" s="1"/>
      <c r="DB46" s="1"/>
      <c r="DC46" s="1"/>
      <c r="DD46" s="1"/>
      <c r="DE46" s="1"/>
      <c r="DF46" s="1"/>
      <c r="DG46" s="1"/>
      <c r="DH46" s="1"/>
      <c r="DI46" s="1"/>
      <c r="DJ46" s="1"/>
      <c r="DK46" s="1"/>
      <c r="DL46" s="1"/>
      <c r="DM46" s="1"/>
      <c r="DN46" s="1"/>
      <c r="DO46" s="1"/>
      <c r="DQ46" s="356"/>
      <c r="DR46" s="356"/>
      <c r="DS46" s="1"/>
      <c r="DT46" s="1"/>
      <c r="DU46" s="1"/>
      <c r="DV46" s="1"/>
      <c r="DW46" s="1"/>
      <c r="DX46" s="1"/>
      <c r="DY46" s="1"/>
      <c r="DZ46" s="1"/>
      <c r="EA46" s="1"/>
      <c r="EB46" s="1"/>
      <c r="EC46" s="1"/>
      <c r="ED46" s="1"/>
      <c r="EE46" s="1"/>
      <c r="EF46" s="1"/>
      <c r="EG46" s="1"/>
      <c r="EH46" s="1"/>
      <c r="EI46" s="1"/>
      <c r="EJ46" s="1"/>
      <c r="EK46" s="1"/>
      <c r="EL46" s="1"/>
      <c r="EM46" s="1"/>
    </row>
    <row r="47" spans="1:167" ht="14.5">
      <c r="Y47" s="356"/>
      <c r="Z47" s="356"/>
      <c r="AA47" s="1"/>
      <c r="AB47" s="1"/>
      <c r="AC47" s="1"/>
      <c r="AD47" s="1"/>
      <c r="AE47" s="1"/>
      <c r="AF47" s="1"/>
      <c r="AG47" s="1"/>
      <c r="AH47" s="1"/>
      <c r="AI47" s="1"/>
      <c r="AJ47" s="1"/>
      <c r="AK47" s="1"/>
      <c r="AL47" s="1"/>
      <c r="AM47" s="1"/>
      <c r="AN47" s="1"/>
      <c r="AO47" s="1"/>
      <c r="AP47" s="1"/>
      <c r="AQ47" s="1"/>
      <c r="AR47" s="1"/>
      <c r="AS47" s="1"/>
      <c r="AT47" s="1"/>
      <c r="AU47" s="1"/>
      <c r="AW47" s="356"/>
      <c r="AX47" s="356"/>
      <c r="AY47" s="1"/>
      <c r="AZ47" s="1"/>
      <c r="BA47" s="1"/>
      <c r="BB47" s="1"/>
      <c r="BC47" s="1"/>
      <c r="BD47" s="1"/>
      <c r="BE47" s="1"/>
      <c r="BF47" s="1"/>
      <c r="BG47" s="1"/>
      <c r="BH47" s="1"/>
      <c r="BI47" s="1"/>
      <c r="BJ47" s="1"/>
      <c r="BK47" s="1"/>
      <c r="BL47" s="1"/>
      <c r="BM47" s="1"/>
      <c r="BN47" s="1"/>
      <c r="BO47" s="1"/>
      <c r="BP47" s="1"/>
      <c r="BQ47" s="1"/>
      <c r="BR47" s="1"/>
      <c r="BS47" s="1"/>
      <c r="BU47" s="356"/>
      <c r="BV47" s="356"/>
      <c r="BW47" s="1"/>
      <c r="BX47" s="1"/>
      <c r="BY47" s="1"/>
      <c r="BZ47" s="1"/>
      <c r="CA47" s="1"/>
      <c r="CB47" s="1"/>
      <c r="CC47" s="1"/>
      <c r="CD47" s="1"/>
      <c r="CE47" s="1"/>
      <c r="CF47" s="1"/>
      <c r="CG47" s="1"/>
      <c r="CH47" s="1"/>
      <c r="CI47" s="1"/>
      <c r="CJ47" s="1"/>
      <c r="CK47" s="1"/>
      <c r="CL47" s="1"/>
      <c r="CM47" s="1"/>
      <c r="CN47" s="1"/>
      <c r="CO47" s="1"/>
      <c r="CP47" s="1"/>
      <c r="CQ47" s="1"/>
      <c r="CS47" s="356"/>
      <c r="CT47" s="356"/>
      <c r="CU47" s="1"/>
      <c r="CV47" s="1"/>
      <c r="CW47" s="1"/>
      <c r="CX47" s="1"/>
      <c r="CY47" s="1"/>
      <c r="CZ47" s="1"/>
      <c r="DA47" s="1"/>
      <c r="DB47" s="1"/>
      <c r="DC47" s="1"/>
      <c r="DD47" s="1"/>
      <c r="DE47" s="1"/>
      <c r="DF47" s="1"/>
      <c r="DG47" s="1"/>
      <c r="DH47" s="1"/>
      <c r="DI47" s="1"/>
      <c r="DJ47" s="1"/>
      <c r="DK47" s="1"/>
      <c r="DL47" s="1"/>
      <c r="DM47" s="1"/>
      <c r="DN47" s="1"/>
      <c r="DO47" s="1"/>
      <c r="DQ47" s="356"/>
      <c r="DR47" s="356"/>
      <c r="DS47" s="1"/>
      <c r="DT47" s="1"/>
      <c r="DU47" s="1"/>
      <c r="DV47" s="1"/>
      <c r="DW47" s="1"/>
      <c r="DX47" s="1"/>
      <c r="DY47" s="1"/>
      <c r="DZ47" s="1"/>
      <c r="EA47" s="1"/>
      <c r="EB47" s="1"/>
      <c r="EC47" s="1"/>
      <c r="ED47" s="1"/>
      <c r="EE47" s="1"/>
      <c r="EF47" s="1"/>
      <c r="EG47" s="1"/>
      <c r="EH47" s="1"/>
      <c r="EI47" s="1"/>
      <c r="EJ47" s="1"/>
      <c r="EK47" s="1"/>
      <c r="EL47" s="1"/>
      <c r="EM47" s="1"/>
    </row>
    <row r="48" spans="1:167" ht="14.5">
      <c r="Y48" s="356"/>
      <c r="Z48" s="356"/>
      <c r="AA48" s="1"/>
      <c r="AB48" s="1"/>
      <c r="AC48" s="1"/>
      <c r="AD48" s="1"/>
      <c r="AE48" s="1"/>
      <c r="AF48" s="1"/>
      <c r="AG48" s="1"/>
      <c r="AH48" s="1"/>
      <c r="AI48" s="1"/>
      <c r="AJ48" s="1"/>
      <c r="AK48" s="1"/>
      <c r="AL48" s="1"/>
      <c r="AM48" s="1"/>
      <c r="AN48" s="1"/>
      <c r="AO48" s="1"/>
      <c r="AP48" s="1"/>
      <c r="AQ48" s="1"/>
      <c r="AR48" s="1"/>
      <c r="AS48" s="1"/>
      <c r="AT48" s="1"/>
      <c r="AU48" s="1"/>
      <c r="AW48" s="356"/>
      <c r="AX48" s="356"/>
      <c r="AY48" s="1"/>
      <c r="AZ48" s="1"/>
      <c r="BA48" s="1"/>
      <c r="BB48" s="1"/>
      <c r="BC48" s="1"/>
      <c r="BD48" s="1"/>
      <c r="BE48" s="1"/>
      <c r="BF48" s="1"/>
      <c r="BG48" s="1"/>
      <c r="BH48" s="1"/>
      <c r="BI48" s="1"/>
      <c r="BJ48" s="1"/>
      <c r="BK48" s="1"/>
      <c r="BL48" s="1"/>
      <c r="BM48" s="1"/>
      <c r="BN48" s="1"/>
      <c r="BO48" s="1"/>
      <c r="BP48" s="1"/>
      <c r="BQ48" s="1"/>
      <c r="BR48" s="1"/>
      <c r="BS48" s="1"/>
      <c r="BU48" s="356"/>
      <c r="BV48" s="356"/>
      <c r="BW48" s="1"/>
      <c r="BX48" s="1"/>
      <c r="BY48" s="1"/>
      <c r="BZ48" s="1"/>
      <c r="CA48" s="1"/>
      <c r="CB48" s="1"/>
      <c r="CC48" s="1"/>
      <c r="CD48" s="1"/>
      <c r="CE48" s="1"/>
      <c r="CF48" s="1"/>
      <c r="CG48" s="1"/>
      <c r="CH48" s="1"/>
      <c r="CI48" s="1"/>
      <c r="CJ48" s="1"/>
      <c r="CK48" s="1"/>
      <c r="CL48" s="1"/>
      <c r="CM48" s="1"/>
      <c r="CN48" s="1"/>
      <c r="CO48" s="1"/>
      <c r="CP48" s="1"/>
      <c r="CQ48" s="1"/>
      <c r="CS48" s="356"/>
      <c r="CT48" s="356"/>
      <c r="CU48" s="1"/>
      <c r="CV48" s="1"/>
      <c r="CW48" s="1"/>
      <c r="CX48" s="1"/>
      <c r="CY48" s="1"/>
      <c r="CZ48" s="1"/>
      <c r="DA48" s="1"/>
      <c r="DB48" s="1"/>
      <c r="DC48" s="1"/>
      <c r="DD48" s="1"/>
      <c r="DE48" s="1"/>
      <c r="DF48" s="1"/>
      <c r="DG48" s="1"/>
      <c r="DH48" s="1"/>
      <c r="DI48" s="1"/>
      <c r="DJ48" s="1"/>
      <c r="DK48" s="1"/>
      <c r="DL48" s="1"/>
      <c r="DM48" s="1"/>
      <c r="DN48" s="1"/>
      <c r="DO48" s="1"/>
      <c r="DQ48" s="356"/>
      <c r="DR48" s="356"/>
      <c r="DS48" s="1"/>
      <c r="DT48" s="1"/>
      <c r="DU48" s="1"/>
      <c r="DV48" s="1"/>
      <c r="DW48" s="1"/>
      <c r="DX48" s="1"/>
      <c r="DY48" s="1"/>
      <c r="DZ48" s="1"/>
      <c r="EA48" s="1"/>
      <c r="EB48" s="1"/>
      <c r="EC48" s="1"/>
      <c r="ED48" s="1"/>
      <c r="EE48" s="1"/>
      <c r="EF48" s="1"/>
      <c r="EG48" s="1"/>
      <c r="EH48" s="1"/>
      <c r="EI48" s="1"/>
      <c r="EJ48" s="1"/>
      <c r="EK48" s="1"/>
      <c r="EL48" s="1"/>
      <c r="EM48" s="1"/>
    </row>
    <row r="49" spans="25:143" ht="14.5">
      <c r="Y49" s="356"/>
      <c r="Z49" s="356"/>
      <c r="AA49" s="1"/>
      <c r="AB49" s="1"/>
      <c r="AC49" s="1"/>
      <c r="AD49" s="1"/>
      <c r="AE49" s="1"/>
      <c r="AF49" s="1"/>
      <c r="AG49" s="1"/>
      <c r="AH49" s="1"/>
      <c r="AI49" s="1"/>
      <c r="AJ49" s="1"/>
      <c r="AK49" s="1"/>
      <c r="AL49" s="1"/>
      <c r="AM49" s="1"/>
      <c r="AN49" s="1"/>
      <c r="AO49" s="1"/>
      <c r="AP49" s="1"/>
      <c r="AQ49" s="1"/>
      <c r="AR49" s="1"/>
      <c r="AS49" s="1"/>
      <c r="AT49" s="1"/>
      <c r="AU49" s="1"/>
      <c r="AW49" s="356"/>
      <c r="AX49" s="356"/>
      <c r="AY49" s="1"/>
      <c r="AZ49" s="1"/>
      <c r="BA49" s="1"/>
      <c r="BB49" s="1"/>
      <c r="BC49" s="1"/>
      <c r="BD49" s="1"/>
      <c r="BE49" s="1"/>
      <c r="BF49" s="1"/>
      <c r="BG49" s="1"/>
      <c r="BH49" s="1"/>
      <c r="BI49" s="1"/>
      <c r="BJ49" s="1"/>
      <c r="BK49" s="1"/>
      <c r="BL49" s="1"/>
      <c r="BM49" s="1"/>
      <c r="BN49" s="1"/>
      <c r="BO49" s="1"/>
      <c r="BP49" s="1"/>
      <c r="BQ49" s="1"/>
      <c r="BR49" s="1"/>
      <c r="BS49" s="1"/>
      <c r="BU49" s="356"/>
      <c r="BV49" s="356"/>
      <c r="BW49" s="1"/>
      <c r="BX49" s="1"/>
      <c r="BY49" s="1"/>
      <c r="BZ49" s="1"/>
      <c r="CA49" s="1"/>
      <c r="CB49" s="1"/>
      <c r="CC49" s="1"/>
      <c r="CD49" s="1"/>
      <c r="CE49" s="1"/>
      <c r="CF49" s="1"/>
      <c r="CG49" s="1"/>
      <c r="CH49" s="1"/>
      <c r="CI49" s="1"/>
      <c r="CJ49" s="1"/>
      <c r="CK49" s="1"/>
      <c r="CL49" s="1"/>
      <c r="CM49" s="1"/>
      <c r="CN49" s="1"/>
      <c r="CO49" s="1"/>
      <c r="CP49" s="1"/>
      <c r="CQ49" s="1"/>
      <c r="CS49" s="356"/>
      <c r="CT49" s="356"/>
      <c r="CU49" s="1"/>
      <c r="CV49" s="1"/>
      <c r="CW49" s="1"/>
      <c r="CX49" s="1"/>
      <c r="CY49" s="1"/>
      <c r="CZ49" s="1"/>
      <c r="DA49" s="1"/>
      <c r="DB49" s="1"/>
      <c r="DC49" s="1"/>
      <c r="DD49" s="1"/>
      <c r="DE49" s="1"/>
      <c r="DF49" s="1"/>
      <c r="DG49" s="1"/>
      <c r="DH49" s="1"/>
      <c r="DI49" s="1"/>
      <c r="DJ49" s="1"/>
      <c r="DK49" s="1"/>
      <c r="DL49" s="1"/>
      <c r="DM49" s="1"/>
      <c r="DN49" s="1"/>
      <c r="DO49" s="1"/>
      <c r="DQ49" s="356"/>
      <c r="DR49" s="356"/>
      <c r="DS49" s="1"/>
      <c r="DT49" s="1"/>
      <c r="DU49" s="1"/>
      <c r="DV49" s="1"/>
      <c r="DW49" s="1"/>
      <c r="DX49" s="1"/>
      <c r="DY49" s="1"/>
      <c r="DZ49" s="1"/>
      <c r="EA49" s="1"/>
      <c r="EB49" s="1"/>
      <c r="EC49" s="1"/>
      <c r="ED49" s="1"/>
      <c r="EE49" s="1"/>
      <c r="EF49" s="1"/>
      <c r="EG49" s="1"/>
      <c r="EH49" s="1"/>
      <c r="EI49" s="1"/>
      <c r="EJ49" s="1"/>
      <c r="EK49" s="1"/>
      <c r="EL49" s="1"/>
      <c r="EM49" s="1"/>
    </row>
    <row r="50" spans="25:143" ht="14.5">
      <c r="Y50" s="356"/>
      <c r="Z50" s="356"/>
      <c r="AA50" s="1"/>
      <c r="AB50" s="1"/>
      <c r="AC50" s="1"/>
      <c r="AD50" s="1"/>
      <c r="AE50" s="1"/>
      <c r="AF50" s="1"/>
      <c r="AG50" s="1"/>
      <c r="AH50" s="1"/>
      <c r="AI50" s="1"/>
      <c r="AJ50" s="1"/>
      <c r="AK50" s="1"/>
      <c r="AL50" s="1"/>
      <c r="AM50" s="1"/>
      <c r="AN50" s="1"/>
      <c r="AO50" s="1"/>
      <c r="AP50" s="1"/>
      <c r="AQ50" s="1"/>
      <c r="AR50" s="1"/>
      <c r="AS50" s="1"/>
      <c r="AT50" s="1"/>
      <c r="AU50" s="1"/>
      <c r="AW50" s="356"/>
      <c r="AX50" s="356"/>
      <c r="AY50" s="1"/>
      <c r="AZ50" s="1"/>
      <c r="BA50" s="1"/>
      <c r="BB50" s="1"/>
      <c r="BC50" s="1"/>
      <c r="BD50" s="1"/>
      <c r="BE50" s="1"/>
      <c r="BF50" s="1"/>
      <c r="BG50" s="1"/>
      <c r="BH50" s="1"/>
      <c r="BI50" s="1"/>
      <c r="BJ50" s="1"/>
      <c r="BK50" s="1"/>
      <c r="BL50" s="1"/>
      <c r="BM50" s="1"/>
      <c r="BN50" s="1"/>
      <c r="BO50" s="1"/>
      <c r="BP50" s="1"/>
      <c r="BQ50" s="1"/>
      <c r="BR50" s="1"/>
      <c r="BS50" s="1"/>
      <c r="BU50" s="356"/>
      <c r="BV50" s="356"/>
      <c r="BW50" s="1"/>
      <c r="BX50" s="1"/>
      <c r="BY50" s="1"/>
      <c r="BZ50" s="1"/>
      <c r="CA50" s="1"/>
      <c r="CB50" s="1"/>
      <c r="CC50" s="1"/>
      <c r="CD50" s="1"/>
      <c r="CE50" s="1"/>
      <c r="CF50" s="1"/>
      <c r="CG50" s="1"/>
      <c r="CH50" s="1"/>
      <c r="CI50" s="1"/>
      <c r="CJ50" s="1"/>
      <c r="CK50" s="1"/>
      <c r="CL50" s="1"/>
      <c r="CM50" s="1"/>
      <c r="CN50" s="1"/>
      <c r="CO50" s="1"/>
      <c r="CP50" s="1"/>
      <c r="CQ50" s="1"/>
      <c r="CS50" s="356"/>
      <c r="CT50" s="356"/>
      <c r="CU50" s="1"/>
      <c r="CV50" s="1"/>
      <c r="CW50" s="1"/>
      <c r="CX50" s="1"/>
      <c r="CY50" s="1"/>
      <c r="CZ50" s="1"/>
      <c r="DA50" s="1"/>
      <c r="DB50" s="1"/>
      <c r="DC50" s="1"/>
      <c r="DD50" s="1"/>
      <c r="DE50" s="1"/>
      <c r="DF50" s="1"/>
      <c r="DG50" s="1"/>
      <c r="DH50" s="1"/>
      <c r="DI50" s="1"/>
      <c r="DJ50" s="1"/>
      <c r="DK50" s="1"/>
      <c r="DL50" s="1"/>
      <c r="DM50" s="1"/>
      <c r="DN50" s="1"/>
      <c r="DO50" s="1"/>
      <c r="DQ50" s="356"/>
      <c r="DR50" s="356"/>
      <c r="DS50" s="1"/>
      <c r="DT50" s="1"/>
      <c r="DU50" s="1"/>
      <c r="DV50" s="1"/>
      <c r="DW50" s="1"/>
      <c r="DX50" s="1"/>
      <c r="DY50" s="1"/>
      <c r="DZ50" s="1"/>
      <c r="EA50" s="1"/>
      <c r="EB50" s="1"/>
      <c r="EC50" s="1"/>
      <c r="ED50" s="1"/>
      <c r="EE50" s="1"/>
      <c r="EF50" s="1"/>
      <c r="EG50" s="1"/>
      <c r="EH50" s="1"/>
      <c r="EI50" s="1"/>
      <c r="EJ50" s="1"/>
      <c r="EK50" s="1"/>
      <c r="EL50" s="1"/>
      <c r="EM50" s="1"/>
    </row>
    <row r="51" spans="25:143" ht="14.5">
      <c r="Y51" s="356"/>
      <c r="Z51" s="356"/>
      <c r="AA51" s="1"/>
      <c r="AB51" s="1"/>
      <c r="AC51" s="1"/>
      <c r="AD51" s="1"/>
      <c r="AE51" s="1"/>
      <c r="AF51" s="1"/>
      <c r="AG51" s="1"/>
      <c r="AH51" s="1"/>
      <c r="AI51" s="1"/>
      <c r="AJ51" s="1"/>
      <c r="AK51" s="1"/>
      <c r="AL51" s="1"/>
      <c r="AM51" s="1"/>
      <c r="AN51" s="1"/>
      <c r="AO51" s="1"/>
      <c r="AP51" s="1"/>
      <c r="AQ51" s="1"/>
      <c r="AR51" s="1"/>
      <c r="AS51" s="1"/>
      <c r="AT51" s="1"/>
      <c r="AU51" s="1"/>
      <c r="AW51" s="356"/>
      <c r="AX51" s="356"/>
      <c r="AY51" s="1"/>
      <c r="AZ51" s="1"/>
      <c r="BA51" s="1"/>
      <c r="BB51" s="1"/>
      <c r="BC51" s="1"/>
      <c r="BD51" s="1"/>
      <c r="BE51" s="1"/>
      <c r="BF51" s="1"/>
      <c r="BG51" s="1"/>
      <c r="BH51" s="1"/>
      <c r="BI51" s="1"/>
      <c r="BJ51" s="1"/>
      <c r="BK51" s="1"/>
      <c r="BL51" s="1"/>
      <c r="BM51" s="1"/>
      <c r="BN51" s="1"/>
      <c r="BO51" s="1"/>
      <c r="BP51" s="1"/>
      <c r="BQ51" s="1"/>
      <c r="BR51" s="1"/>
      <c r="BS51" s="1"/>
      <c r="BU51" s="356"/>
      <c r="BV51" s="356"/>
      <c r="BW51" s="1"/>
      <c r="BX51" s="1"/>
      <c r="BY51" s="1"/>
      <c r="BZ51" s="1"/>
      <c r="CA51" s="1"/>
      <c r="CB51" s="1"/>
      <c r="CC51" s="1"/>
      <c r="CD51" s="1"/>
      <c r="CE51" s="1"/>
      <c r="CF51" s="1"/>
      <c r="CG51" s="1"/>
      <c r="CH51" s="1"/>
      <c r="CI51" s="1"/>
      <c r="CJ51" s="1"/>
      <c r="CK51" s="1"/>
      <c r="CL51" s="1"/>
      <c r="CM51" s="1"/>
      <c r="CN51" s="1"/>
      <c r="CO51" s="1"/>
      <c r="CP51" s="1"/>
      <c r="CQ51" s="1"/>
      <c r="CS51" s="356"/>
      <c r="CT51" s="356"/>
      <c r="CU51" s="1"/>
      <c r="CV51" s="1"/>
      <c r="CW51" s="1"/>
      <c r="CX51" s="1"/>
      <c r="CY51" s="1"/>
      <c r="CZ51" s="1"/>
      <c r="DA51" s="1"/>
      <c r="DB51" s="1"/>
      <c r="DC51" s="1"/>
      <c r="DD51" s="1"/>
      <c r="DE51" s="1"/>
      <c r="DF51" s="1"/>
      <c r="DG51" s="1"/>
      <c r="DH51" s="1"/>
      <c r="DI51" s="1"/>
      <c r="DJ51" s="1"/>
      <c r="DK51" s="1"/>
      <c r="DL51" s="1"/>
      <c r="DM51" s="1"/>
      <c r="DN51" s="1"/>
      <c r="DO51" s="1"/>
      <c r="DQ51" s="356"/>
      <c r="DR51" s="356"/>
      <c r="DS51" s="1"/>
      <c r="DT51" s="1"/>
      <c r="DU51" s="1"/>
      <c r="DV51" s="1"/>
      <c r="DW51" s="1"/>
      <c r="DX51" s="1"/>
      <c r="DY51" s="1"/>
      <c r="DZ51" s="1"/>
      <c r="EA51" s="1"/>
      <c r="EB51" s="1"/>
      <c r="EC51" s="1"/>
      <c r="ED51" s="1"/>
      <c r="EE51" s="1"/>
      <c r="EF51" s="1"/>
      <c r="EG51" s="1"/>
      <c r="EH51" s="1"/>
      <c r="EI51" s="1"/>
      <c r="EJ51" s="1"/>
      <c r="EK51" s="1"/>
      <c r="EL51" s="1"/>
      <c r="EM51" s="1"/>
    </row>
    <row r="52" spans="25:143" ht="14.5">
      <c r="Y52" s="356"/>
      <c r="Z52" s="356"/>
      <c r="AA52" s="1"/>
      <c r="AB52" s="1"/>
      <c r="AC52" s="1"/>
      <c r="AD52" s="1"/>
      <c r="AE52" s="1"/>
      <c r="AF52" s="1"/>
      <c r="AG52" s="1"/>
      <c r="AH52" s="1"/>
      <c r="AI52" s="1"/>
      <c r="AJ52" s="1"/>
      <c r="AK52" s="1"/>
      <c r="AL52" s="1"/>
      <c r="AM52" s="1"/>
      <c r="AN52" s="1"/>
      <c r="AO52" s="1"/>
      <c r="AP52" s="1"/>
      <c r="AQ52" s="1"/>
      <c r="AR52" s="1"/>
      <c r="AS52" s="1"/>
      <c r="AT52" s="1"/>
      <c r="AU52" s="1"/>
      <c r="AW52" s="356"/>
      <c r="AX52" s="356"/>
      <c r="AY52" s="1"/>
      <c r="AZ52" s="1"/>
      <c r="BA52" s="1"/>
      <c r="BB52" s="1"/>
      <c r="BC52" s="1"/>
      <c r="BD52" s="1"/>
      <c r="BE52" s="1"/>
      <c r="BF52" s="1"/>
      <c r="BG52" s="1"/>
      <c r="BH52" s="1"/>
      <c r="BI52" s="1"/>
      <c r="BJ52" s="1"/>
      <c r="BK52" s="1"/>
      <c r="BL52" s="1"/>
      <c r="BM52" s="1"/>
      <c r="BN52" s="1"/>
      <c r="BO52" s="1"/>
      <c r="BP52" s="1"/>
      <c r="BQ52" s="1"/>
      <c r="BR52" s="1"/>
      <c r="BS52" s="1"/>
      <c r="BU52" s="356"/>
      <c r="BV52" s="356"/>
      <c r="BW52" s="1"/>
      <c r="BX52" s="1"/>
      <c r="BY52" s="1"/>
      <c r="BZ52" s="1"/>
      <c r="CA52" s="1"/>
      <c r="CB52" s="1"/>
      <c r="CC52" s="1"/>
      <c r="CD52" s="1"/>
      <c r="CE52" s="1"/>
      <c r="CF52" s="1"/>
      <c r="CG52" s="1"/>
      <c r="CH52" s="1"/>
      <c r="CI52" s="1"/>
      <c r="CJ52" s="1"/>
      <c r="CK52" s="1"/>
      <c r="CL52" s="1"/>
      <c r="CM52" s="1"/>
      <c r="CN52" s="1"/>
      <c r="CO52" s="1"/>
      <c r="CP52" s="1"/>
      <c r="CQ52" s="1"/>
      <c r="CS52" s="356"/>
      <c r="CT52" s="356"/>
      <c r="CU52" s="1"/>
      <c r="CV52" s="1"/>
      <c r="CW52" s="1"/>
      <c r="CX52" s="1"/>
      <c r="CY52" s="1"/>
      <c r="CZ52" s="1"/>
      <c r="DA52" s="1"/>
      <c r="DB52" s="1"/>
      <c r="DC52" s="1"/>
      <c r="DD52" s="1"/>
      <c r="DE52" s="1"/>
      <c r="DF52" s="1"/>
      <c r="DG52" s="1"/>
      <c r="DH52" s="1"/>
      <c r="DI52" s="1"/>
      <c r="DJ52" s="1"/>
      <c r="DK52" s="1"/>
      <c r="DL52" s="1"/>
      <c r="DM52" s="1"/>
      <c r="DN52" s="1"/>
      <c r="DO52" s="1"/>
      <c r="DQ52" s="356"/>
      <c r="DR52" s="356"/>
      <c r="DS52" s="1"/>
      <c r="DT52" s="1"/>
      <c r="DU52" s="1"/>
      <c r="DV52" s="1"/>
      <c r="DW52" s="1"/>
      <c r="DX52" s="1"/>
      <c r="DY52" s="1"/>
      <c r="DZ52" s="1"/>
      <c r="EA52" s="1"/>
      <c r="EB52" s="1"/>
      <c r="EC52" s="1"/>
      <c r="ED52" s="1"/>
      <c r="EE52" s="1"/>
      <c r="EF52" s="1"/>
      <c r="EG52" s="1"/>
      <c r="EH52" s="1"/>
      <c r="EI52" s="1"/>
      <c r="EJ52" s="1"/>
      <c r="EK52" s="1"/>
      <c r="EL52" s="1"/>
      <c r="EM52" s="1"/>
    </row>
    <row r="53" spans="25:143" ht="14.5">
      <c r="Y53" s="356"/>
      <c r="Z53" s="356"/>
      <c r="AA53" s="1"/>
      <c r="AB53" s="1"/>
      <c r="AC53" s="1"/>
      <c r="AD53" s="1"/>
      <c r="AE53" s="1"/>
      <c r="AF53" s="1"/>
      <c r="AG53" s="1"/>
      <c r="AH53" s="1"/>
      <c r="AI53" s="1"/>
      <c r="AJ53" s="1"/>
      <c r="AK53" s="1"/>
      <c r="AL53" s="1"/>
      <c r="AM53" s="1"/>
      <c r="AN53" s="1"/>
      <c r="AO53" s="1"/>
      <c r="AP53" s="1"/>
      <c r="AQ53" s="1"/>
      <c r="AR53" s="1"/>
      <c r="AS53" s="1"/>
      <c r="AT53" s="1"/>
      <c r="AU53" s="1"/>
      <c r="AW53" s="356"/>
      <c r="AX53" s="356"/>
      <c r="AY53" s="1"/>
      <c r="AZ53" s="1"/>
      <c r="BA53" s="1"/>
      <c r="BB53" s="1"/>
      <c r="BC53" s="1"/>
      <c r="BD53" s="1"/>
      <c r="BE53" s="1"/>
      <c r="BF53" s="1"/>
      <c r="BG53" s="1"/>
      <c r="BH53" s="1"/>
      <c r="BI53" s="1"/>
      <c r="BJ53" s="1"/>
      <c r="BK53" s="1"/>
      <c r="BL53" s="1"/>
      <c r="BM53" s="1"/>
      <c r="BN53" s="1"/>
      <c r="BO53" s="1"/>
      <c r="BP53" s="1"/>
      <c r="BQ53" s="1"/>
      <c r="BR53" s="1"/>
      <c r="BS53" s="1"/>
      <c r="BU53" s="356"/>
      <c r="BV53" s="356"/>
      <c r="BW53" s="1"/>
      <c r="BX53" s="1"/>
      <c r="BY53" s="1"/>
      <c r="BZ53" s="1"/>
      <c r="CA53" s="1"/>
      <c r="CB53" s="1"/>
      <c r="CC53" s="1"/>
      <c r="CD53" s="1"/>
      <c r="CE53" s="1"/>
      <c r="CF53" s="1"/>
      <c r="CG53" s="1"/>
      <c r="CH53" s="1"/>
      <c r="CI53" s="1"/>
      <c r="CJ53" s="1"/>
      <c r="CK53" s="1"/>
      <c r="CL53" s="1"/>
      <c r="CM53" s="1"/>
      <c r="CN53" s="1"/>
      <c r="CO53" s="1"/>
      <c r="CP53" s="1"/>
      <c r="CQ53" s="1"/>
      <c r="CS53" s="356"/>
      <c r="CT53" s="356"/>
      <c r="CU53" s="1"/>
      <c r="CV53" s="1"/>
      <c r="CW53" s="1"/>
      <c r="CX53" s="1"/>
      <c r="CY53" s="1"/>
      <c r="CZ53" s="1"/>
      <c r="DA53" s="1"/>
      <c r="DB53" s="1"/>
      <c r="DC53" s="1"/>
      <c r="DD53" s="1"/>
      <c r="DE53" s="1"/>
      <c r="DF53" s="1"/>
      <c r="DG53" s="1"/>
      <c r="DH53" s="1"/>
      <c r="DI53" s="1"/>
      <c r="DJ53" s="1"/>
      <c r="DK53" s="1"/>
      <c r="DL53" s="1"/>
      <c r="DM53" s="1"/>
      <c r="DN53" s="1"/>
      <c r="DO53" s="1"/>
      <c r="DQ53" s="356"/>
      <c r="DR53" s="356"/>
      <c r="DS53" s="1"/>
      <c r="DT53" s="1"/>
      <c r="DU53" s="1"/>
      <c r="DV53" s="1"/>
      <c r="DW53" s="1"/>
      <c r="DX53" s="1"/>
      <c r="DY53" s="1"/>
      <c r="DZ53" s="1"/>
      <c r="EA53" s="1"/>
      <c r="EB53" s="1"/>
      <c r="EC53" s="1"/>
      <c r="ED53" s="1"/>
      <c r="EE53" s="1"/>
      <c r="EF53" s="1"/>
      <c r="EG53" s="1"/>
      <c r="EH53" s="1"/>
      <c r="EI53" s="1"/>
      <c r="EJ53" s="1"/>
      <c r="EK53" s="1"/>
      <c r="EL53" s="1"/>
      <c r="EM53" s="1"/>
    </row>
    <row r="54" spans="25:143" ht="14.5">
      <c r="Y54" s="356"/>
      <c r="Z54" s="356"/>
      <c r="AA54" s="1"/>
      <c r="AB54" s="1"/>
      <c r="AC54" s="1"/>
      <c r="AD54" s="1"/>
      <c r="AE54" s="1"/>
      <c r="AF54" s="1"/>
      <c r="AG54" s="1"/>
      <c r="AH54" s="1"/>
      <c r="AI54" s="1"/>
      <c r="AJ54" s="1"/>
      <c r="AK54" s="1"/>
      <c r="AL54" s="1"/>
      <c r="AM54" s="1"/>
      <c r="AN54" s="1"/>
      <c r="AO54" s="1"/>
      <c r="AP54" s="1"/>
      <c r="AQ54" s="1"/>
      <c r="AR54" s="1"/>
      <c r="AS54" s="1"/>
      <c r="AT54" s="1"/>
      <c r="AU54" s="1"/>
      <c r="AW54" s="356"/>
      <c r="AX54" s="356"/>
      <c r="AY54" s="1"/>
      <c r="AZ54" s="1"/>
      <c r="BA54" s="1"/>
      <c r="BB54" s="1"/>
      <c r="BC54" s="1"/>
      <c r="BD54" s="1"/>
      <c r="BE54" s="1"/>
      <c r="BF54" s="1"/>
      <c r="BG54" s="1"/>
      <c r="BH54" s="1"/>
      <c r="BI54" s="1"/>
      <c r="BJ54" s="1"/>
      <c r="BK54" s="1"/>
      <c r="BL54" s="1"/>
      <c r="BM54" s="1"/>
      <c r="BN54" s="1"/>
      <c r="BO54" s="1"/>
      <c r="BP54" s="1"/>
      <c r="BQ54" s="1"/>
      <c r="BR54" s="1"/>
      <c r="BS54" s="1"/>
      <c r="BU54" s="356"/>
      <c r="BV54" s="356"/>
      <c r="BW54" s="1"/>
      <c r="BX54" s="1"/>
      <c r="BY54" s="1"/>
      <c r="BZ54" s="1"/>
      <c r="CA54" s="1"/>
      <c r="CB54" s="1"/>
      <c r="CC54" s="1"/>
      <c r="CD54" s="1"/>
      <c r="CE54" s="1"/>
      <c r="CF54" s="1"/>
      <c r="CG54" s="1"/>
      <c r="CH54" s="1"/>
      <c r="CI54" s="1"/>
      <c r="CJ54" s="1"/>
      <c r="CK54" s="1"/>
      <c r="CL54" s="1"/>
      <c r="CM54" s="1"/>
      <c r="CN54" s="1"/>
      <c r="CO54" s="1"/>
      <c r="CP54" s="1"/>
      <c r="CQ54" s="1"/>
      <c r="CS54" s="356"/>
      <c r="CT54" s="356"/>
      <c r="CU54" s="1"/>
      <c r="CV54" s="1"/>
      <c r="CW54" s="1"/>
      <c r="CX54" s="1"/>
      <c r="CY54" s="1"/>
      <c r="CZ54" s="1"/>
      <c r="DA54" s="1"/>
      <c r="DB54" s="1"/>
      <c r="DC54" s="1"/>
      <c r="DD54" s="1"/>
      <c r="DE54" s="1"/>
      <c r="DF54" s="1"/>
      <c r="DG54" s="1"/>
      <c r="DH54" s="1"/>
      <c r="DI54" s="1"/>
      <c r="DJ54" s="1"/>
      <c r="DK54" s="1"/>
      <c r="DL54" s="1"/>
      <c r="DM54" s="1"/>
      <c r="DN54" s="1"/>
      <c r="DO54" s="1"/>
      <c r="DQ54" s="356"/>
      <c r="DR54" s="356"/>
      <c r="DS54" s="1"/>
      <c r="DT54" s="1"/>
      <c r="DU54" s="1"/>
      <c r="DV54" s="1"/>
      <c r="DW54" s="1"/>
      <c r="DX54" s="1"/>
      <c r="DY54" s="1"/>
      <c r="DZ54" s="1"/>
      <c r="EA54" s="1"/>
      <c r="EB54" s="1"/>
      <c r="EC54" s="1"/>
      <c r="ED54" s="1"/>
      <c r="EE54" s="1"/>
      <c r="EF54" s="1"/>
      <c r="EG54" s="1"/>
      <c r="EH54" s="1"/>
      <c r="EI54" s="1"/>
      <c r="EJ54" s="1"/>
      <c r="EK54" s="1"/>
      <c r="EL54" s="1"/>
      <c r="EM54" s="1"/>
    </row>
    <row r="55" spans="25:143" ht="14.5">
      <c r="Y55" s="356"/>
      <c r="Z55" s="356"/>
      <c r="AA55" s="1"/>
      <c r="AB55" s="1"/>
      <c r="AC55" s="1"/>
      <c r="AD55" s="1"/>
      <c r="AE55" s="1"/>
      <c r="AF55" s="1"/>
      <c r="AG55" s="1"/>
      <c r="AH55" s="1"/>
      <c r="AI55" s="1"/>
      <c r="AJ55" s="1"/>
      <c r="AK55" s="1"/>
      <c r="AL55" s="1"/>
      <c r="AM55" s="1"/>
      <c r="AN55" s="1"/>
      <c r="AO55" s="1"/>
      <c r="AP55" s="1"/>
      <c r="AQ55" s="1"/>
      <c r="AR55" s="1"/>
      <c r="AS55" s="1"/>
      <c r="AT55" s="1"/>
      <c r="AU55" s="1"/>
      <c r="AW55" s="356"/>
      <c r="AX55" s="356"/>
      <c r="AY55" s="1"/>
      <c r="AZ55" s="1"/>
      <c r="BA55" s="1"/>
      <c r="BB55" s="1"/>
      <c r="BC55" s="1"/>
      <c r="BD55" s="1"/>
      <c r="BE55" s="1"/>
      <c r="BF55" s="1"/>
      <c r="BG55" s="1"/>
      <c r="BH55" s="1"/>
      <c r="BI55" s="1"/>
      <c r="BJ55" s="1"/>
      <c r="BK55" s="1"/>
      <c r="BL55" s="1"/>
      <c r="BM55" s="1"/>
      <c r="BN55" s="1"/>
      <c r="BO55" s="1"/>
      <c r="BP55" s="1"/>
      <c r="BQ55" s="1"/>
      <c r="BR55" s="1"/>
      <c r="BS55" s="1"/>
      <c r="BU55" s="356"/>
      <c r="BV55" s="356"/>
      <c r="BW55" s="1"/>
      <c r="BX55" s="1"/>
      <c r="BY55" s="1"/>
      <c r="BZ55" s="1"/>
      <c r="CA55" s="1"/>
      <c r="CB55" s="1"/>
      <c r="CC55" s="1"/>
      <c r="CD55" s="1"/>
      <c r="CE55" s="1"/>
      <c r="CF55" s="1"/>
      <c r="CG55" s="1"/>
      <c r="CH55" s="1"/>
      <c r="CI55" s="1"/>
      <c r="CJ55" s="1"/>
      <c r="CK55" s="1"/>
      <c r="CL55" s="1"/>
      <c r="CM55" s="1"/>
      <c r="CN55" s="1"/>
      <c r="CO55" s="1"/>
      <c r="CP55" s="1"/>
      <c r="CQ55" s="1"/>
      <c r="CS55" s="356"/>
      <c r="CT55" s="356"/>
      <c r="CU55" s="1"/>
      <c r="CV55" s="1"/>
      <c r="CW55" s="1"/>
      <c r="CX55" s="1"/>
      <c r="CY55" s="1"/>
      <c r="CZ55" s="1"/>
      <c r="DA55" s="1"/>
      <c r="DB55" s="1"/>
      <c r="DC55" s="1"/>
      <c r="DD55" s="1"/>
      <c r="DE55" s="1"/>
      <c r="DF55" s="1"/>
      <c r="DG55" s="1"/>
      <c r="DH55" s="1"/>
      <c r="DI55" s="1"/>
      <c r="DJ55" s="1"/>
      <c r="DK55" s="1"/>
      <c r="DL55" s="1"/>
      <c r="DM55" s="1"/>
      <c r="DN55" s="1"/>
      <c r="DO55" s="1"/>
      <c r="DQ55" s="356"/>
      <c r="DR55" s="356"/>
      <c r="DS55" s="1"/>
      <c r="DT55" s="1"/>
      <c r="DU55" s="1"/>
      <c r="DV55" s="1"/>
      <c r="DW55" s="1"/>
      <c r="DX55" s="1"/>
      <c r="DY55" s="1"/>
      <c r="DZ55" s="1"/>
      <c r="EA55" s="1"/>
      <c r="EB55" s="1"/>
      <c r="EC55" s="1"/>
      <c r="ED55" s="1"/>
      <c r="EE55" s="1"/>
      <c r="EF55" s="1"/>
      <c r="EG55" s="1"/>
      <c r="EH55" s="1"/>
      <c r="EI55" s="1"/>
      <c r="EJ55" s="1"/>
      <c r="EK55" s="1"/>
      <c r="EL55" s="1"/>
      <c r="EM55" s="1"/>
    </row>
    <row r="56" spans="25:143" ht="14.5">
      <c r="Y56" s="356"/>
      <c r="Z56" s="356"/>
      <c r="AA56" s="1"/>
      <c r="AB56" s="1"/>
      <c r="AC56" s="1"/>
      <c r="AD56" s="1"/>
      <c r="AE56" s="1"/>
      <c r="AF56" s="1"/>
      <c r="AG56" s="1"/>
      <c r="AH56" s="1"/>
      <c r="AI56" s="1"/>
      <c r="AJ56" s="1"/>
      <c r="AK56" s="1"/>
      <c r="AL56" s="1"/>
      <c r="AM56" s="1"/>
      <c r="AN56" s="1"/>
      <c r="AO56" s="1"/>
      <c r="AP56" s="1"/>
      <c r="AQ56" s="1"/>
      <c r="AR56" s="1"/>
      <c r="AS56" s="1"/>
      <c r="AT56" s="1"/>
      <c r="AU56" s="1"/>
      <c r="AW56" s="356"/>
      <c r="AX56" s="356"/>
      <c r="AY56" s="1"/>
      <c r="AZ56" s="1"/>
      <c r="BA56" s="1"/>
      <c r="BB56" s="1"/>
      <c r="BC56" s="1"/>
      <c r="BD56" s="1"/>
      <c r="BE56" s="1"/>
      <c r="BF56" s="1"/>
      <c r="BG56" s="1"/>
      <c r="BH56" s="1"/>
      <c r="BI56" s="1"/>
      <c r="BJ56" s="1"/>
      <c r="BK56" s="1"/>
      <c r="BL56" s="1"/>
      <c r="BM56" s="1"/>
      <c r="BN56" s="1"/>
      <c r="BO56" s="1"/>
      <c r="BP56" s="1"/>
      <c r="BQ56" s="1"/>
      <c r="BR56" s="1"/>
      <c r="BS56" s="1"/>
      <c r="BU56" s="356"/>
      <c r="BV56" s="356"/>
      <c r="BW56" s="1"/>
      <c r="BX56" s="1"/>
      <c r="BY56" s="1"/>
      <c r="BZ56" s="1"/>
      <c r="CA56" s="1"/>
      <c r="CB56" s="1"/>
      <c r="CC56" s="1"/>
      <c r="CD56" s="1"/>
      <c r="CE56" s="1"/>
      <c r="CF56" s="1"/>
      <c r="CG56" s="1"/>
      <c r="CH56" s="1"/>
      <c r="CI56" s="1"/>
      <c r="CJ56" s="1"/>
      <c r="CK56" s="1"/>
      <c r="CL56" s="1"/>
      <c r="CM56" s="1"/>
      <c r="CN56" s="1"/>
      <c r="CO56" s="1"/>
      <c r="CP56" s="1"/>
      <c r="CQ56" s="1"/>
      <c r="CS56" s="356"/>
      <c r="CT56" s="356"/>
      <c r="CU56" s="1"/>
      <c r="CV56" s="1"/>
      <c r="CW56" s="1"/>
      <c r="CX56" s="1"/>
      <c r="CY56" s="1"/>
      <c r="CZ56" s="1"/>
      <c r="DA56" s="1"/>
      <c r="DB56" s="1"/>
      <c r="DC56" s="1"/>
      <c r="DD56" s="1"/>
      <c r="DE56" s="1"/>
      <c r="DF56" s="1"/>
      <c r="DG56" s="1"/>
      <c r="DH56" s="1"/>
      <c r="DI56" s="1"/>
      <c r="DJ56" s="1"/>
      <c r="DK56" s="1"/>
      <c r="DL56" s="1"/>
      <c r="DM56" s="1"/>
      <c r="DN56" s="1"/>
      <c r="DO56" s="1"/>
      <c r="DQ56" s="356"/>
      <c r="DR56" s="356"/>
      <c r="DS56" s="1"/>
      <c r="DT56" s="1"/>
      <c r="DU56" s="1"/>
      <c r="DV56" s="1"/>
      <c r="DW56" s="1"/>
      <c r="DX56" s="1"/>
      <c r="DY56" s="1"/>
      <c r="DZ56" s="1"/>
      <c r="EA56" s="1"/>
      <c r="EB56" s="1"/>
      <c r="EC56" s="1"/>
      <c r="ED56" s="1"/>
      <c r="EE56" s="1"/>
      <c r="EF56" s="1"/>
      <c r="EG56" s="1"/>
      <c r="EH56" s="1"/>
      <c r="EI56" s="1"/>
      <c r="EJ56" s="1"/>
      <c r="EK56" s="1"/>
      <c r="EL56" s="1"/>
      <c r="EM56" s="1"/>
    </row>
    <row r="57" spans="25:143" ht="14.5">
      <c r="Y57" s="356"/>
      <c r="Z57" s="356"/>
      <c r="AA57" s="1"/>
      <c r="AB57" s="1"/>
      <c r="AC57" s="1"/>
      <c r="AD57" s="1"/>
      <c r="AE57" s="1"/>
      <c r="AF57" s="1"/>
      <c r="AG57" s="1"/>
      <c r="AH57" s="1"/>
      <c r="AI57" s="1"/>
      <c r="AJ57" s="1"/>
      <c r="AK57" s="1"/>
      <c r="AL57" s="1"/>
      <c r="AM57" s="1"/>
      <c r="AN57" s="1"/>
      <c r="AO57" s="1"/>
      <c r="AP57" s="1"/>
      <c r="AQ57" s="1"/>
      <c r="AR57" s="1"/>
      <c r="AS57" s="1"/>
      <c r="AT57" s="1"/>
      <c r="AU57" s="1"/>
      <c r="AW57" s="356"/>
      <c r="AX57" s="356"/>
      <c r="AY57" s="1"/>
      <c r="AZ57" s="1"/>
      <c r="BA57" s="1"/>
      <c r="BB57" s="1"/>
      <c r="BC57" s="1"/>
      <c r="BD57" s="1"/>
      <c r="BE57" s="1"/>
      <c r="BF57" s="1"/>
      <c r="BG57" s="1"/>
      <c r="BH57" s="1"/>
      <c r="BI57" s="1"/>
      <c r="BJ57" s="1"/>
      <c r="BK57" s="1"/>
      <c r="BL57" s="1"/>
      <c r="BM57" s="1"/>
      <c r="BN57" s="1"/>
      <c r="BO57" s="1"/>
      <c r="BP57" s="1"/>
      <c r="BQ57" s="1"/>
      <c r="BR57" s="1"/>
      <c r="BS57" s="1"/>
      <c r="BU57" s="356"/>
      <c r="BV57" s="356"/>
      <c r="BW57" s="1"/>
      <c r="BX57" s="1"/>
      <c r="BY57" s="1"/>
      <c r="BZ57" s="1"/>
      <c r="CA57" s="1"/>
      <c r="CB57" s="1"/>
      <c r="CC57" s="1"/>
      <c r="CD57" s="1"/>
      <c r="CE57" s="1"/>
      <c r="CF57" s="1"/>
      <c r="CG57" s="1"/>
      <c r="CH57" s="1"/>
      <c r="CI57" s="1"/>
      <c r="CJ57" s="1"/>
      <c r="CK57" s="1"/>
      <c r="CL57" s="1"/>
      <c r="CM57" s="1"/>
      <c r="CN57" s="1"/>
      <c r="CO57" s="1"/>
      <c r="CP57" s="1"/>
      <c r="CQ57" s="1"/>
      <c r="CS57" s="356"/>
      <c r="CT57" s="356"/>
      <c r="CU57" s="1"/>
      <c r="CV57" s="1"/>
      <c r="CW57" s="1"/>
      <c r="CX57" s="1"/>
      <c r="CY57" s="1"/>
      <c r="CZ57" s="1"/>
      <c r="DA57" s="1"/>
      <c r="DB57" s="1"/>
      <c r="DC57" s="1"/>
      <c r="DD57" s="1"/>
      <c r="DE57" s="1"/>
      <c r="DF57" s="1"/>
      <c r="DG57" s="1"/>
      <c r="DH57" s="1"/>
      <c r="DI57" s="1"/>
      <c r="DJ57" s="1"/>
      <c r="DK57" s="1"/>
      <c r="DL57" s="1"/>
      <c r="DM57" s="1"/>
      <c r="DN57" s="1"/>
      <c r="DO57" s="1"/>
      <c r="DQ57" s="356"/>
      <c r="DR57" s="356"/>
      <c r="DS57" s="1"/>
      <c r="DT57" s="1"/>
      <c r="DU57" s="1"/>
      <c r="DV57" s="1"/>
      <c r="DW57" s="1"/>
      <c r="DX57" s="1"/>
      <c r="DY57" s="1"/>
      <c r="DZ57" s="1"/>
      <c r="EA57" s="1"/>
      <c r="EB57" s="1"/>
      <c r="EC57" s="1"/>
      <c r="ED57" s="1"/>
      <c r="EE57" s="1"/>
      <c r="EF57" s="1"/>
      <c r="EG57" s="1"/>
      <c r="EH57" s="1"/>
      <c r="EI57" s="1"/>
      <c r="EJ57" s="1"/>
      <c r="EK57" s="1"/>
      <c r="EL57" s="1"/>
      <c r="EM57" s="1"/>
    </row>
  </sheetData>
  <mergeCells count="206">
    <mergeCell ref="Y56:Z56"/>
    <mergeCell ref="AW56:AX56"/>
    <mergeCell ref="BU56:BV56"/>
    <mergeCell ref="CS56:CT56"/>
    <mergeCell ref="DQ56:DR56"/>
    <mergeCell ref="Y57:Z57"/>
    <mergeCell ref="AW57:AX57"/>
    <mergeCell ref="BU57:BV57"/>
    <mergeCell ref="CS57:CT57"/>
    <mergeCell ref="DQ57:DR57"/>
    <mergeCell ref="Y54:Z54"/>
    <mergeCell ref="AW54:AX54"/>
    <mergeCell ref="BU54:BV54"/>
    <mergeCell ref="CS54:CT54"/>
    <mergeCell ref="DQ54:DR54"/>
    <mergeCell ref="Y55:Z55"/>
    <mergeCell ref="AW55:AX55"/>
    <mergeCell ref="BU55:BV55"/>
    <mergeCell ref="CS55:CT55"/>
    <mergeCell ref="DQ55:DR55"/>
    <mergeCell ref="Y52:Z52"/>
    <mergeCell ref="AW52:AX52"/>
    <mergeCell ref="BU52:BV52"/>
    <mergeCell ref="CS52:CT52"/>
    <mergeCell ref="DQ52:DR52"/>
    <mergeCell ref="Y53:Z53"/>
    <mergeCell ref="AW53:AX53"/>
    <mergeCell ref="BU53:BV53"/>
    <mergeCell ref="CS53:CT53"/>
    <mergeCell ref="DQ53:DR53"/>
    <mergeCell ref="Y50:Z50"/>
    <mergeCell ref="AW50:AX50"/>
    <mergeCell ref="BU50:BV50"/>
    <mergeCell ref="CS50:CT50"/>
    <mergeCell ref="DQ50:DR50"/>
    <mergeCell ref="Y51:Z51"/>
    <mergeCell ref="AW51:AX51"/>
    <mergeCell ref="BU51:BV51"/>
    <mergeCell ref="CS51:CT51"/>
    <mergeCell ref="DQ51:DR51"/>
    <mergeCell ref="Y48:Z48"/>
    <mergeCell ref="AW48:AX48"/>
    <mergeCell ref="BU48:BV48"/>
    <mergeCell ref="CS48:CT48"/>
    <mergeCell ref="DQ48:DR48"/>
    <mergeCell ref="Y49:Z49"/>
    <mergeCell ref="AW49:AX49"/>
    <mergeCell ref="BU49:BV49"/>
    <mergeCell ref="CS49:CT49"/>
    <mergeCell ref="DQ49:DR49"/>
    <mergeCell ref="Y46:Z46"/>
    <mergeCell ref="AW46:AX46"/>
    <mergeCell ref="BU46:BV46"/>
    <mergeCell ref="CS46:CT46"/>
    <mergeCell ref="DQ46:DR46"/>
    <mergeCell ref="Y47:Z47"/>
    <mergeCell ref="AW47:AX47"/>
    <mergeCell ref="BU47:BV47"/>
    <mergeCell ref="CS47:CT47"/>
    <mergeCell ref="DQ47:DR47"/>
    <mergeCell ref="Y44:Z44"/>
    <mergeCell ref="AW44:AX44"/>
    <mergeCell ref="BU44:BV44"/>
    <mergeCell ref="CS44:CT44"/>
    <mergeCell ref="DQ44:DR44"/>
    <mergeCell ref="Y45:Z45"/>
    <mergeCell ref="AW45:AX45"/>
    <mergeCell ref="BU45:BV45"/>
    <mergeCell ref="CS45:CT45"/>
    <mergeCell ref="DQ45:DR45"/>
    <mergeCell ref="Y42:Z42"/>
    <mergeCell ref="AW42:AX42"/>
    <mergeCell ref="BU42:BV42"/>
    <mergeCell ref="CS42:CT42"/>
    <mergeCell ref="DQ42:DR42"/>
    <mergeCell ref="Y43:Z43"/>
    <mergeCell ref="AW43:AX43"/>
    <mergeCell ref="BU43:BV43"/>
    <mergeCell ref="CS43:CT43"/>
    <mergeCell ref="DQ43:DR43"/>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FN93"/>
  <sheetViews>
    <sheetView topLeftCell="A27" zoomScale="85" zoomScaleNormal="85" workbookViewId="0">
      <selection activeCell="W18" sqref="W18"/>
    </sheetView>
  </sheetViews>
  <sheetFormatPr defaultColWidth="9" defaultRowHeight="12.5"/>
  <cols>
    <col min="2" max="2" width="44.7265625" customWidth="1"/>
    <col min="4" max="22" width="9" hidden="1" customWidth="1"/>
    <col min="24" max="24" width="8.7265625"/>
    <col min="26" max="26" width="46.726562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8" width="8.7265625"/>
    <col min="50" max="50" width="46.726562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6.726562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6" width="8.7265625"/>
    <col min="97" max="97" width="3" customWidth="1"/>
    <col min="98" max="98" width="46.726562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20"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4" width="8.7265625"/>
    <col min="145" max="145" width="3" customWidth="1"/>
    <col min="146" max="146" width="48"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45" t="s">
        <v>278</v>
      </c>
      <c r="B2" s="246"/>
      <c r="Z2" s="22"/>
      <c r="AX2" s="22"/>
      <c r="BU2" s="21" t="s">
        <v>279</v>
      </c>
      <c r="BV2" s="22"/>
      <c r="CS2" s="21" t="s">
        <v>279</v>
      </c>
      <c r="CT2" s="22"/>
      <c r="DQ2" s="21" t="s">
        <v>279</v>
      </c>
      <c r="DR2" s="22"/>
      <c r="EO2" s="21" t="s">
        <v>278</v>
      </c>
      <c r="EP2" s="22"/>
    </row>
    <row r="5" spans="1:167" ht="18">
      <c r="A5" s="2" t="s">
        <v>240</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240</v>
      </c>
      <c r="BZ5" s="23"/>
      <c r="CA5" s="23"/>
      <c r="CB5" s="23"/>
      <c r="CC5" s="23"/>
      <c r="CD5" s="23"/>
      <c r="CE5" s="23"/>
      <c r="CF5" s="23"/>
      <c r="CG5" s="23"/>
      <c r="CH5" s="23"/>
      <c r="CI5" s="23"/>
      <c r="CS5" s="2" t="s">
        <v>240</v>
      </c>
      <c r="CX5" s="23"/>
      <c r="CY5" s="23"/>
      <c r="CZ5" s="23"/>
      <c r="DA5" s="23"/>
      <c r="DB5" s="23"/>
      <c r="DC5" s="23"/>
      <c r="DD5" s="23"/>
      <c r="DE5" s="23"/>
      <c r="DF5" s="23"/>
      <c r="DG5" s="23"/>
      <c r="DQ5" s="2" t="s">
        <v>240</v>
      </c>
      <c r="DV5" s="23"/>
      <c r="DW5" s="23"/>
      <c r="DX5" s="23"/>
      <c r="DY5" s="23"/>
      <c r="DZ5" s="23"/>
      <c r="EA5" s="23"/>
      <c r="EB5" s="23"/>
      <c r="EC5" s="23"/>
      <c r="ED5" s="23"/>
      <c r="EE5" s="23"/>
      <c r="EO5" s="2" t="s">
        <v>240</v>
      </c>
      <c r="ET5" s="23"/>
      <c r="EU5" s="23"/>
      <c r="EV5" s="23"/>
      <c r="EW5" s="23"/>
      <c r="EX5" s="23"/>
      <c r="EY5" s="23"/>
      <c r="EZ5" s="23"/>
      <c r="FA5" s="23"/>
      <c r="FB5" s="23"/>
      <c r="FC5" s="23"/>
    </row>
    <row r="6" spans="1:167" ht="18">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280</v>
      </c>
      <c r="C7" s="23"/>
      <c r="AA7" s="23"/>
      <c r="AY7" s="23"/>
      <c r="BU7" s="4" t="s">
        <v>281</v>
      </c>
      <c r="BW7" s="23"/>
      <c r="CS7" s="4" t="s">
        <v>282</v>
      </c>
      <c r="CU7" s="23"/>
      <c r="DQ7" s="4" t="s">
        <v>283</v>
      </c>
      <c r="DS7" s="23"/>
      <c r="EO7" s="4" t="s">
        <v>247</v>
      </c>
      <c r="EQ7" s="23"/>
    </row>
    <row r="8" spans="1:167" ht="15.5">
      <c r="A8" s="4" t="s">
        <v>284</v>
      </c>
      <c r="B8" s="15"/>
      <c r="C8" s="247"/>
      <c r="D8" s="248"/>
      <c r="E8" s="248"/>
      <c r="F8" s="5"/>
      <c r="G8" s="5"/>
      <c r="H8" s="5"/>
      <c r="I8" s="5"/>
      <c r="J8" s="5"/>
      <c r="K8" s="5"/>
      <c r="L8" s="5"/>
      <c r="M8" s="5"/>
      <c r="N8" s="5"/>
      <c r="O8" s="5"/>
      <c r="P8" s="5"/>
      <c r="Q8" s="5"/>
      <c r="R8" s="5"/>
      <c r="S8" s="5"/>
      <c r="T8" s="5"/>
      <c r="U8" s="5"/>
      <c r="V8" s="5"/>
      <c r="W8" s="5"/>
      <c r="X8" s="5"/>
      <c r="AA8" s="5"/>
      <c r="AB8" s="85"/>
      <c r="AC8" s="85"/>
      <c r="AD8" s="5"/>
      <c r="AE8" s="5"/>
      <c r="AF8" s="5"/>
      <c r="AG8" s="5"/>
      <c r="AH8" s="5"/>
      <c r="AI8" s="5"/>
      <c r="AJ8" s="5"/>
      <c r="AK8" s="5"/>
      <c r="AL8" s="5"/>
      <c r="AM8" s="5"/>
      <c r="AN8" s="5"/>
      <c r="AO8" s="5"/>
      <c r="AP8" s="5"/>
      <c r="AQ8" s="5"/>
      <c r="AR8" s="5"/>
      <c r="AS8" s="5"/>
      <c r="AT8" s="5"/>
      <c r="AU8" s="5"/>
      <c r="AV8" s="5"/>
      <c r="AY8" s="5"/>
      <c r="AZ8" s="85"/>
      <c r="BA8" s="85"/>
      <c r="BB8" s="5"/>
      <c r="BC8" s="5"/>
      <c r="BD8" s="5"/>
      <c r="BE8" s="5"/>
      <c r="BF8" s="5"/>
      <c r="BG8" s="5"/>
      <c r="BH8" s="5"/>
      <c r="BI8" s="5"/>
      <c r="BJ8" s="5"/>
      <c r="BK8" s="5"/>
      <c r="BL8" s="5"/>
      <c r="BM8" s="5"/>
      <c r="BN8" s="5"/>
      <c r="BO8" s="5"/>
      <c r="BP8" s="5"/>
      <c r="BQ8" s="5"/>
      <c r="BR8" s="5"/>
      <c r="BS8" s="5"/>
      <c r="BT8" s="5"/>
      <c r="BU8" s="4" t="s">
        <v>284</v>
      </c>
      <c r="BW8" s="5"/>
      <c r="BX8" s="85"/>
      <c r="BY8" s="85"/>
      <c r="BZ8" s="5"/>
      <c r="CA8" s="5"/>
      <c r="CB8" s="5"/>
      <c r="CC8" s="5"/>
      <c r="CD8" s="5"/>
      <c r="CE8" s="5"/>
      <c r="CF8" s="5"/>
      <c r="CG8" s="5"/>
      <c r="CH8" s="5"/>
      <c r="CI8" s="5"/>
      <c r="CJ8" s="5"/>
      <c r="CK8" s="5"/>
      <c r="CL8" s="5"/>
      <c r="CM8" s="5"/>
      <c r="CN8" s="5"/>
      <c r="CO8" s="5"/>
      <c r="CP8" s="5"/>
      <c r="CQ8" s="5"/>
      <c r="CR8" s="5"/>
      <c r="CS8" s="4" t="s">
        <v>284</v>
      </c>
      <c r="CU8" s="5"/>
      <c r="CV8" s="85"/>
      <c r="CW8" s="85"/>
      <c r="CX8" s="5"/>
      <c r="CY8" s="5"/>
      <c r="CZ8" s="5"/>
      <c r="DA8" s="5"/>
      <c r="DB8" s="5"/>
      <c r="DC8" s="5"/>
      <c r="DD8" s="5"/>
      <c r="DE8" s="5"/>
      <c r="DF8" s="5"/>
      <c r="DG8" s="5"/>
      <c r="DH8" s="5"/>
      <c r="DI8" s="5"/>
      <c r="DJ8" s="5"/>
      <c r="DK8" s="5"/>
      <c r="DL8" s="5"/>
      <c r="DM8" s="5"/>
      <c r="DN8" s="5"/>
      <c r="DO8" s="5"/>
      <c r="DP8" s="5"/>
      <c r="DQ8" s="4" t="s">
        <v>284</v>
      </c>
      <c r="DS8" s="5"/>
      <c r="DT8" s="85"/>
      <c r="DU8" s="85"/>
      <c r="DV8" s="5"/>
      <c r="DW8" s="5"/>
      <c r="DX8" s="5"/>
      <c r="DY8" s="5"/>
      <c r="DZ8" s="5"/>
      <c r="EA8" s="5"/>
      <c r="EB8" s="5"/>
      <c r="EC8" s="5"/>
      <c r="ED8" s="5"/>
      <c r="EE8" s="5"/>
      <c r="EF8" s="5"/>
      <c r="EG8" s="5"/>
      <c r="EH8" s="5"/>
      <c r="EI8" s="5"/>
      <c r="EJ8" s="5"/>
      <c r="EK8" s="5"/>
      <c r="EL8" s="5"/>
      <c r="EM8" s="5"/>
      <c r="EN8" s="5"/>
      <c r="EO8" s="4" t="s">
        <v>284</v>
      </c>
      <c r="EQ8" s="5"/>
      <c r="ER8" s="85"/>
      <c r="ES8" s="8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X11" s="249"/>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4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4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4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4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44"/>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spans="1:167" ht="13">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spans="1:167" ht="13">
      <c r="A13" s="7"/>
      <c r="B13" s="8" t="s">
        <v>285</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Z13" s="8" t="s">
        <v>285</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X13" s="8" t="s">
        <v>285</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285</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R13" s="26"/>
      <c r="CS13" s="7"/>
      <c r="CT13" s="8" t="s">
        <v>285</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P13" s="26"/>
      <c r="DQ13" s="7"/>
      <c r="DR13" s="8" t="s">
        <v>285</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N13" s="26"/>
      <c r="EO13" s="7"/>
      <c r="EP13" s="8" t="s">
        <v>285</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286</v>
      </c>
      <c r="C14" s="30"/>
      <c r="D14" s="30"/>
      <c r="E14" s="30"/>
      <c r="F14" s="30"/>
      <c r="G14" s="30"/>
      <c r="H14" s="30"/>
      <c r="I14" s="30"/>
      <c r="J14" s="30"/>
      <c r="K14" s="30"/>
      <c r="L14" s="30"/>
      <c r="M14" s="30"/>
      <c r="N14" s="30"/>
      <c r="O14" s="30"/>
      <c r="P14" s="30"/>
      <c r="Q14" s="30"/>
      <c r="R14" s="30"/>
      <c r="S14" s="30"/>
      <c r="T14" s="30"/>
      <c r="U14" s="30"/>
      <c r="V14" s="30"/>
      <c r="W14" s="30"/>
      <c r="X14" s="30"/>
      <c r="Z14" s="9" t="s">
        <v>286</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286</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286</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286</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286</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286</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272</v>
      </c>
      <c r="C15" s="30">
        <v>17.738133999999999</v>
      </c>
      <c r="D15" s="30">
        <v>18.471698</v>
      </c>
      <c r="E15" s="30">
        <v>19.659295</v>
      </c>
      <c r="F15" s="30">
        <v>20.164207000000001</v>
      </c>
      <c r="G15" s="30">
        <v>21.412928999999998</v>
      </c>
      <c r="H15" s="30">
        <v>20.927076</v>
      </c>
      <c r="I15" s="30">
        <v>19.879085</v>
      </c>
      <c r="J15" s="30">
        <v>22.268948000000002</v>
      </c>
      <c r="K15" s="30">
        <v>23.079972000000001</v>
      </c>
      <c r="L15" s="30">
        <v>24.358716999999999</v>
      </c>
      <c r="M15" s="30">
        <v>22.657398000000001</v>
      </c>
      <c r="N15" s="30">
        <v>25.062071</v>
      </c>
      <c r="O15" s="30">
        <v>23.090820999999998</v>
      </c>
      <c r="P15" s="30">
        <v>25.619464000000001</v>
      </c>
      <c r="Q15" s="30">
        <v>28.377936999999999</v>
      </c>
      <c r="R15" s="30">
        <v>29.615265000000001</v>
      </c>
      <c r="S15" s="30">
        <v>28.195924000000002</v>
      </c>
      <c r="T15" s="30">
        <v>29.704704</v>
      </c>
      <c r="U15" s="30">
        <v>29.338381999999999</v>
      </c>
      <c r="V15" s="30">
        <v>29.919657999999998</v>
      </c>
      <c r="W15" s="30">
        <v>28.217210000000001</v>
      </c>
      <c r="X15" s="30"/>
      <c r="Z15" s="72" t="s">
        <v>272</v>
      </c>
      <c r="AA15" s="30">
        <v>87.623237000000003</v>
      </c>
      <c r="AB15" s="30">
        <v>81.552605</v>
      </c>
      <c r="AC15" s="30">
        <v>88.507681000000005</v>
      </c>
      <c r="AD15" s="30">
        <v>100.212338</v>
      </c>
      <c r="AE15" s="30">
        <v>103.101427</v>
      </c>
      <c r="AF15" s="30">
        <v>99.097617</v>
      </c>
      <c r="AG15" s="30">
        <v>95.070329999999998</v>
      </c>
      <c r="AH15" s="30">
        <v>108.452522</v>
      </c>
      <c r="AI15" s="30">
        <v>110.807738</v>
      </c>
      <c r="AJ15" s="30">
        <v>115.335759</v>
      </c>
      <c r="AK15" s="30">
        <v>105.454228</v>
      </c>
      <c r="AL15" s="30">
        <v>114.515124</v>
      </c>
      <c r="AM15" s="30">
        <v>111.382949</v>
      </c>
      <c r="AN15" s="30">
        <v>124.03091499999999</v>
      </c>
      <c r="AO15" s="30">
        <v>134.902841</v>
      </c>
      <c r="AP15" s="30">
        <v>128.72679400000001</v>
      </c>
      <c r="AQ15" s="30">
        <v>122.488744</v>
      </c>
      <c r="AR15" s="30">
        <v>128.929068</v>
      </c>
      <c r="AS15" s="30">
        <v>135.45875599999999</v>
      </c>
      <c r="AT15" s="30">
        <v>140.35851600000001</v>
      </c>
      <c r="AU15" s="30">
        <v>131.67039600000001</v>
      </c>
      <c r="AV15" s="30"/>
      <c r="AX15" s="72" t="s">
        <v>272</v>
      </c>
      <c r="AY15" s="30">
        <v>47.951580999999997</v>
      </c>
      <c r="AZ15" s="30">
        <v>44.716037</v>
      </c>
      <c r="BA15" s="30">
        <v>45.225565000000003</v>
      </c>
      <c r="BB15" s="30">
        <v>50.945953000000003</v>
      </c>
      <c r="BC15" s="30">
        <v>52.504876000000003</v>
      </c>
      <c r="BD15" s="30">
        <v>48.699947000000002</v>
      </c>
      <c r="BE15" s="30">
        <v>44.740775999999997</v>
      </c>
      <c r="BF15" s="30">
        <v>49.104843000000002</v>
      </c>
      <c r="BG15" s="30">
        <v>52.159277000000003</v>
      </c>
      <c r="BH15" s="30">
        <v>55.060110999999999</v>
      </c>
      <c r="BI15" s="30">
        <v>52.648488</v>
      </c>
      <c r="BJ15" s="30">
        <v>53.092387000000002</v>
      </c>
      <c r="BK15" s="30">
        <v>49.734126000000003</v>
      </c>
      <c r="BL15" s="30">
        <v>58.499169999999999</v>
      </c>
      <c r="BM15" s="30">
        <v>62.416389000000002</v>
      </c>
      <c r="BN15" s="30">
        <v>58.690389000000003</v>
      </c>
      <c r="BO15" s="30">
        <v>51.902850000000001</v>
      </c>
      <c r="BP15" s="30">
        <v>55.362279999999998</v>
      </c>
      <c r="BQ15" s="30">
        <v>53.763083000000002</v>
      </c>
      <c r="BR15" s="30">
        <v>57.623005999999997</v>
      </c>
      <c r="BS15" s="30">
        <v>52.483046999999999</v>
      </c>
      <c r="BT15" s="30"/>
      <c r="BV15" s="72" t="s">
        <v>272</v>
      </c>
      <c r="BW15" s="30">
        <v>7.0391589999999997</v>
      </c>
      <c r="BX15" s="30">
        <v>6.805447</v>
      </c>
      <c r="BY15" s="30">
        <v>7.6099620000000003</v>
      </c>
      <c r="BZ15" s="30">
        <v>7.679894</v>
      </c>
      <c r="CA15" s="30">
        <v>8.586411</v>
      </c>
      <c r="CB15" s="30">
        <v>8.3655069999999991</v>
      </c>
      <c r="CC15" s="30">
        <v>7.2751619999999999</v>
      </c>
      <c r="CD15" s="30">
        <v>10.443444</v>
      </c>
      <c r="CE15" s="30">
        <v>11.571910000000001</v>
      </c>
      <c r="CF15" s="30">
        <v>11.909155</v>
      </c>
      <c r="CG15" s="30">
        <v>10.812329999999999</v>
      </c>
      <c r="CH15" s="30">
        <v>11.427576</v>
      </c>
      <c r="CI15" s="30">
        <v>10.215782000000001</v>
      </c>
      <c r="CJ15" s="30">
        <v>13.796211</v>
      </c>
      <c r="CK15" s="30">
        <v>14.442800999999999</v>
      </c>
      <c r="CL15" s="30">
        <v>11.965242</v>
      </c>
      <c r="CM15" s="30">
        <v>11.889633</v>
      </c>
      <c r="CN15" s="30">
        <v>12.015888</v>
      </c>
      <c r="CO15" s="30">
        <v>13.688833000000001</v>
      </c>
      <c r="CP15" s="30">
        <v>14.121143</v>
      </c>
      <c r="CQ15" s="30">
        <v>13.043253999999999</v>
      </c>
      <c r="CR15" s="30"/>
      <c r="CT15" s="72" t="s">
        <v>272</v>
      </c>
      <c r="CU15" s="30">
        <v>1.5743510000000001</v>
      </c>
      <c r="CV15" s="30">
        <v>1.459147</v>
      </c>
      <c r="CW15" s="30">
        <v>1.6507080000000001</v>
      </c>
      <c r="CX15" s="30">
        <v>1.6601109999999999</v>
      </c>
      <c r="CY15" s="30">
        <v>1.7269859999999999</v>
      </c>
      <c r="CZ15" s="30">
        <v>1.7209730000000001</v>
      </c>
      <c r="DA15" s="30">
        <v>1.7075070000000001</v>
      </c>
      <c r="DB15" s="30">
        <v>1.9403360000000001</v>
      </c>
      <c r="DC15" s="30">
        <v>2.1103689999999999</v>
      </c>
      <c r="DD15" s="30">
        <v>2.4649779999999999</v>
      </c>
      <c r="DE15" s="30">
        <v>2.3364250000000002</v>
      </c>
      <c r="DF15" s="30">
        <v>2.4962240000000002</v>
      </c>
      <c r="DG15" s="30">
        <v>2.6299519999999998</v>
      </c>
      <c r="DH15" s="30">
        <v>3.0606270000000002</v>
      </c>
      <c r="DI15" s="30">
        <v>3.4337420000000001</v>
      </c>
      <c r="DJ15" s="30">
        <v>3.1005440000000002</v>
      </c>
      <c r="DK15" s="30">
        <v>3.1682860000000002</v>
      </c>
      <c r="DL15" s="30">
        <v>3.441147</v>
      </c>
      <c r="DM15" s="30">
        <v>3.8938540000000001</v>
      </c>
      <c r="DN15" s="30">
        <v>4.0267739999999996</v>
      </c>
      <c r="DO15" s="30">
        <v>3.8963049999999999</v>
      </c>
      <c r="DP15" s="30"/>
      <c r="DR15" s="72" t="s">
        <v>272</v>
      </c>
      <c r="DS15" s="30">
        <v>3.9486810000000001</v>
      </c>
      <c r="DT15" s="30">
        <v>4.035577</v>
      </c>
      <c r="DU15" s="30">
        <v>4.6428719999999997</v>
      </c>
      <c r="DV15" s="30">
        <v>4.5313790000000003</v>
      </c>
      <c r="DW15" s="30">
        <v>4.789091</v>
      </c>
      <c r="DX15" s="30">
        <v>4.7706720000000002</v>
      </c>
      <c r="DY15" s="30">
        <v>5.461462</v>
      </c>
      <c r="DZ15" s="30">
        <v>6.230639</v>
      </c>
      <c r="EA15" s="30">
        <v>6.706874</v>
      </c>
      <c r="EB15" s="30">
        <v>7.6272849999999996</v>
      </c>
      <c r="EC15" s="30">
        <v>7.2747739999999999</v>
      </c>
      <c r="ED15" s="30">
        <v>7.8205080000000002</v>
      </c>
      <c r="EE15" s="30">
        <v>8.1187520000000006</v>
      </c>
      <c r="EF15" s="30">
        <v>9.0354170000000007</v>
      </c>
      <c r="EG15" s="30">
        <v>10.111193999999999</v>
      </c>
      <c r="EH15" s="30">
        <v>9.6357800000000005</v>
      </c>
      <c r="EI15" s="30">
        <v>9.9868690000000004</v>
      </c>
      <c r="EJ15" s="30">
        <v>10.694706999999999</v>
      </c>
      <c r="EK15" s="30">
        <v>11.878992</v>
      </c>
      <c r="EL15" s="30">
        <v>13.211088999999999</v>
      </c>
      <c r="EM15" s="30">
        <v>13.306760000000001</v>
      </c>
      <c r="EN15" s="30"/>
      <c r="EP15" s="72" t="s">
        <v>272</v>
      </c>
      <c r="EQ15" s="30">
        <v>19.380526</v>
      </c>
      <c r="ER15" s="30">
        <v>19.223126000000001</v>
      </c>
      <c r="ES15" s="30">
        <v>19.806864000000001</v>
      </c>
      <c r="ET15" s="30">
        <v>18.561402999999999</v>
      </c>
      <c r="EU15" s="30">
        <v>19.526367</v>
      </c>
      <c r="EV15" s="30">
        <v>20.800229000000002</v>
      </c>
      <c r="EW15" s="30">
        <v>21.875485999999999</v>
      </c>
      <c r="EX15" s="30">
        <v>23.365983</v>
      </c>
      <c r="EY15" s="30">
        <v>26.369168999999999</v>
      </c>
      <c r="EZ15" s="30">
        <v>25.783905000000001</v>
      </c>
      <c r="FA15" s="30">
        <v>24.142398</v>
      </c>
      <c r="FB15" s="30">
        <v>27.509498000000001</v>
      </c>
      <c r="FC15" s="30">
        <v>27.226355999999999</v>
      </c>
      <c r="FD15" s="30">
        <v>27.643253999999999</v>
      </c>
      <c r="FE15" s="30">
        <v>27.584607999999999</v>
      </c>
      <c r="FF15" s="30">
        <v>24.856566999999998</v>
      </c>
      <c r="FG15" s="30">
        <v>25.693612999999999</v>
      </c>
      <c r="FH15" s="30">
        <v>27.484991999999998</v>
      </c>
      <c r="FI15" s="30">
        <v>27.904140000000002</v>
      </c>
      <c r="FJ15" s="30">
        <v>29.838115999999999</v>
      </c>
      <c r="FK15" s="30">
        <v>29.175813999999999</v>
      </c>
    </row>
    <row r="16" spans="1:167">
      <c r="B16" s="72" t="s">
        <v>276</v>
      </c>
      <c r="C16" s="30">
        <v>0</v>
      </c>
      <c r="D16" s="30">
        <v>0</v>
      </c>
      <c r="E16" s="30">
        <v>0</v>
      </c>
      <c r="F16" s="30">
        <v>0.56999999999999995</v>
      </c>
      <c r="G16" s="30">
        <v>0.76400000000000001</v>
      </c>
      <c r="H16" s="30">
        <v>0.67033600000000004</v>
      </c>
      <c r="I16" s="30">
        <v>0.52335699999999996</v>
      </c>
      <c r="J16" s="30">
        <v>0.33158599999999999</v>
      </c>
      <c r="K16" s="30">
        <v>0.35301100000000002</v>
      </c>
      <c r="L16" s="30">
        <v>0.667597</v>
      </c>
      <c r="M16" s="30">
        <v>0.478404</v>
      </c>
      <c r="N16" s="30">
        <v>0.43319400000000002</v>
      </c>
      <c r="O16" s="30">
        <v>0.44570700000000002</v>
      </c>
      <c r="P16" s="30">
        <v>0.61915500000000001</v>
      </c>
      <c r="Q16" s="30">
        <v>0.58530000000000004</v>
      </c>
      <c r="R16" s="30">
        <v>0.65355600000000003</v>
      </c>
      <c r="S16" s="30">
        <v>0.65263300000000002</v>
      </c>
      <c r="T16" s="30">
        <v>0.68469599999999997</v>
      </c>
      <c r="U16" s="30">
        <v>0.73612699999999998</v>
      </c>
      <c r="V16" s="30">
        <v>0.77666199999999996</v>
      </c>
      <c r="W16" s="30">
        <v>0.71063299999999996</v>
      </c>
      <c r="X16" s="30"/>
      <c r="Z16" s="72" t="s">
        <v>276</v>
      </c>
      <c r="AA16" s="30">
        <v>20.704920999999999</v>
      </c>
      <c r="AB16" s="30">
        <v>16.733895</v>
      </c>
      <c r="AC16" s="30">
        <v>18.688238999999999</v>
      </c>
      <c r="AD16" s="30">
        <v>20.204256000000001</v>
      </c>
      <c r="AE16" s="30">
        <v>19.648197</v>
      </c>
      <c r="AF16" s="30">
        <v>18.834582000000001</v>
      </c>
      <c r="AG16" s="30">
        <v>16.419212000000002</v>
      </c>
      <c r="AH16" s="30">
        <v>17.872108000000001</v>
      </c>
      <c r="AI16" s="30">
        <v>18.168597999999999</v>
      </c>
      <c r="AJ16" s="30">
        <v>19.412199999999999</v>
      </c>
      <c r="AK16" s="30">
        <v>15.945277000000001</v>
      </c>
      <c r="AL16" s="30">
        <v>16.19341</v>
      </c>
      <c r="AM16" s="30">
        <v>16.354333</v>
      </c>
      <c r="AN16" s="30">
        <v>17.409057000000001</v>
      </c>
      <c r="AO16" s="30">
        <v>17.800338</v>
      </c>
      <c r="AP16" s="30">
        <v>17.822182000000002</v>
      </c>
      <c r="AQ16" s="30">
        <v>18.31475</v>
      </c>
      <c r="AR16" s="30">
        <v>19.696090000000002</v>
      </c>
      <c r="AS16" s="30">
        <v>20.913378999999999</v>
      </c>
      <c r="AT16" s="30">
        <v>23.088918</v>
      </c>
      <c r="AU16" s="30">
        <v>20.242384999999999</v>
      </c>
      <c r="AV16" s="30"/>
      <c r="AX16" s="72" t="s">
        <v>276</v>
      </c>
      <c r="AY16" s="30">
        <v>239.17238599999999</v>
      </c>
      <c r="AZ16" s="30">
        <v>221.59720799999999</v>
      </c>
      <c r="BA16" s="30">
        <v>235.42189300000001</v>
      </c>
      <c r="BB16" s="30">
        <v>264.50231500000001</v>
      </c>
      <c r="BC16" s="30">
        <v>251.53512799999999</v>
      </c>
      <c r="BD16" s="30">
        <v>254.862392</v>
      </c>
      <c r="BE16" s="30">
        <v>228.74614600000001</v>
      </c>
      <c r="BF16" s="30">
        <v>263.49579999999997</v>
      </c>
      <c r="BG16" s="30">
        <v>270.92619100000002</v>
      </c>
      <c r="BH16" s="30">
        <v>248.289119</v>
      </c>
      <c r="BI16" s="30">
        <v>230.72019800000001</v>
      </c>
      <c r="BJ16" s="30">
        <v>259.79228699999999</v>
      </c>
      <c r="BK16" s="30">
        <v>223.330826</v>
      </c>
      <c r="BL16" s="30">
        <v>264.398506</v>
      </c>
      <c r="BM16" s="30">
        <v>274.089607</v>
      </c>
      <c r="BN16" s="30">
        <v>274.024314</v>
      </c>
      <c r="BO16" s="30">
        <v>245.12280899999999</v>
      </c>
      <c r="BP16" s="30">
        <v>256.97134899999998</v>
      </c>
      <c r="BQ16" s="30">
        <v>306.497522</v>
      </c>
      <c r="BR16" s="30">
        <v>259.20817099999999</v>
      </c>
      <c r="BS16" s="30">
        <v>229.10080600000001</v>
      </c>
      <c r="BT16" s="30"/>
      <c r="BV16" s="72" t="s">
        <v>276</v>
      </c>
      <c r="BW16" s="30">
        <v>18.514419</v>
      </c>
      <c r="BX16" s="30">
        <v>16.270917000000001</v>
      </c>
      <c r="BY16" s="30">
        <v>17.352941000000001</v>
      </c>
      <c r="BZ16" s="30">
        <v>16.831568999999998</v>
      </c>
      <c r="CA16" s="30">
        <v>17.074354</v>
      </c>
      <c r="CB16" s="30">
        <v>14.844776</v>
      </c>
      <c r="CC16" s="30">
        <v>12.481038</v>
      </c>
      <c r="CD16" s="30">
        <v>14.552106</v>
      </c>
      <c r="CE16" s="30">
        <v>15.880896</v>
      </c>
      <c r="CF16" s="30">
        <v>15.200348</v>
      </c>
      <c r="CG16" s="30">
        <v>13.58915</v>
      </c>
      <c r="CH16" s="30">
        <v>14.944448</v>
      </c>
      <c r="CI16" s="30">
        <v>14.014621</v>
      </c>
      <c r="CJ16" s="30">
        <v>17.792393000000001</v>
      </c>
      <c r="CK16" s="30">
        <v>18.305702</v>
      </c>
      <c r="CL16" s="30">
        <v>14.648455999999999</v>
      </c>
      <c r="CM16" s="30">
        <v>15.395617</v>
      </c>
      <c r="CN16" s="30">
        <v>16.135641</v>
      </c>
      <c r="CO16" s="30">
        <v>17.917307000000001</v>
      </c>
      <c r="CP16" s="30">
        <v>18.064867</v>
      </c>
      <c r="CQ16" s="30">
        <v>16.703523000000001</v>
      </c>
      <c r="CR16" s="30"/>
      <c r="CT16" s="72" t="s">
        <v>276</v>
      </c>
      <c r="CU16" s="30">
        <v>28.100355</v>
      </c>
      <c r="CV16" s="30">
        <v>26.959619</v>
      </c>
      <c r="CW16" s="30">
        <v>28.728073999999999</v>
      </c>
      <c r="CX16" s="30">
        <v>25.124606</v>
      </c>
      <c r="CY16" s="30">
        <v>23.902524</v>
      </c>
      <c r="CZ16" s="30">
        <v>22.240154</v>
      </c>
      <c r="DA16" s="30">
        <v>23.369392999999999</v>
      </c>
      <c r="DB16" s="30">
        <v>22.875184999999998</v>
      </c>
      <c r="DC16" s="30">
        <v>24.098469000000001</v>
      </c>
      <c r="DD16" s="30">
        <v>25.281275999999998</v>
      </c>
      <c r="DE16" s="30">
        <v>26.655408999999999</v>
      </c>
      <c r="DF16" s="30">
        <v>25.485399999999998</v>
      </c>
      <c r="DG16" s="30">
        <v>24.757766</v>
      </c>
      <c r="DH16" s="30">
        <v>27.409469999999999</v>
      </c>
      <c r="DI16" s="30">
        <v>27.800211999999998</v>
      </c>
      <c r="DJ16" s="30">
        <v>24.839542999999999</v>
      </c>
      <c r="DK16" s="30">
        <v>23.772165000000001</v>
      </c>
      <c r="DL16" s="30">
        <v>26.225643999999999</v>
      </c>
      <c r="DM16" s="30">
        <v>29.93657</v>
      </c>
      <c r="DN16" s="30">
        <v>31.568617</v>
      </c>
      <c r="DO16" s="30">
        <v>27.765747000000001</v>
      </c>
      <c r="DP16" s="30"/>
      <c r="DR16" s="72" t="s">
        <v>276</v>
      </c>
      <c r="DS16" s="30">
        <v>120.72279</v>
      </c>
      <c r="DT16" s="30">
        <v>101.540706</v>
      </c>
      <c r="DU16" s="30">
        <v>117.239833</v>
      </c>
      <c r="DV16" s="30">
        <v>119.19722</v>
      </c>
      <c r="DW16" s="30">
        <v>117.38369</v>
      </c>
      <c r="DX16" s="30">
        <v>104.924577</v>
      </c>
      <c r="DY16" s="30">
        <v>106.79647300000001</v>
      </c>
      <c r="DZ16" s="30">
        <v>128.572236</v>
      </c>
      <c r="EA16" s="30">
        <v>125.874925</v>
      </c>
      <c r="EB16" s="30">
        <v>125.09202399999999</v>
      </c>
      <c r="EC16" s="30">
        <v>115.993914</v>
      </c>
      <c r="ED16" s="30">
        <v>123.27694200000001</v>
      </c>
      <c r="EE16" s="30">
        <v>121.79907900000001</v>
      </c>
      <c r="EF16" s="30">
        <v>124.575208</v>
      </c>
      <c r="EG16" s="30">
        <v>125.314637</v>
      </c>
      <c r="EH16" s="30">
        <v>117.832148</v>
      </c>
      <c r="EI16" s="30">
        <v>99.053982000000005</v>
      </c>
      <c r="EJ16" s="30">
        <v>121.59714700000001</v>
      </c>
      <c r="EK16" s="30">
        <v>130.820221</v>
      </c>
      <c r="EL16" s="30">
        <v>130.393811</v>
      </c>
      <c r="EM16" s="30">
        <v>124.78285</v>
      </c>
      <c r="EN16" s="30"/>
      <c r="EP16" s="72" t="s">
        <v>276</v>
      </c>
      <c r="EQ16" s="30">
        <v>52.036399000000003</v>
      </c>
      <c r="ER16" s="30">
        <v>49.449890000000003</v>
      </c>
      <c r="ES16" s="30">
        <v>51.281154000000001</v>
      </c>
      <c r="ET16" s="30">
        <v>46.775390999999999</v>
      </c>
      <c r="EU16" s="30">
        <v>44.252228000000002</v>
      </c>
      <c r="EV16" s="30">
        <v>48.811802999999998</v>
      </c>
      <c r="EW16" s="30">
        <v>50.992024999999998</v>
      </c>
      <c r="EX16" s="30">
        <v>50.883626</v>
      </c>
      <c r="EY16" s="30">
        <v>52.036326000000003</v>
      </c>
      <c r="EZ16" s="30">
        <v>51.089464999999997</v>
      </c>
      <c r="FA16" s="30">
        <v>40.818848000000003</v>
      </c>
      <c r="FB16" s="30">
        <v>52.957338999999997</v>
      </c>
      <c r="FC16" s="30">
        <v>48.416586000000002</v>
      </c>
      <c r="FD16" s="30">
        <v>47.413719999999998</v>
      </c>
      <c r="FE16" s="30">
        <v>44.913981</v>
      </c>
      <c r="FF16" s="30">
        <v>42.697727</v>
      </c>
      <c r="FG16" s="30">
        <v>43.593392000000001</v>
      </c>
      <c r="FH16" s="30">
        <v>46.996993000000003</v>
      </c>
      <c r="FI16" s="30">
        <v>44.980592999999999</v>
      </c>
      <c r="FJ16" s="30">
        <v>47.948304999999998</v>
      </c>
      <c r="FK16" s="30">
        <v>47.333590000000001</v>
      </c>
    </row>
    <row r="17" spans="2:167">
      <c r="B17" s="72" t="s">
        <v>274</v>
      </c>
      <c r="C17" s="30">
        <v>32.428074000000002</v>
      </c>
      <c r="D17" s="30">
        <v>33.086893000000003</v>
      </c>
      <c r="E17" s="30">
        <v>35.863553000000003</v>
      </c>
      <c r="F17" s="30">
        <v>31.532829</v>
      </c>
      <c r="G17" s="30">
        <v>31.769010999999999</v>
      </c>
      <c r="H17" s="30">
        <v>27.729768</v>
      </c>
      <c r="I17" s="30">
        <v>26.874783999999998</v>
      </c>
      <c r="J17" s="30">
        <v>33.680616000000001</v>
      </c>
      <c r="K17" s="30">
        <v>34.706995999999997</v>
      </c>
      <c r="L17" s="30">
        <v>33.973269999999999</v>
      </c>
      <c r="M17" s="30">
        <v>35.178060000000002</v>
      </c>
      <c r="N17" s="30">
        <v>40.871099999999998</v>
      </c>
      <c r="O17" s="30">
        <v>32.950774000000003</v>
      </c>
      <c r="P17" s="30">
        <v>25.765401000000001</v>
      </c>
      <c r="Q17" s="30">
        <v>26.099133999999999</v>
      </c>
      <c r="R17" s="30">
        <v>26.758219</v>
      </c>
      <c r="S17" s="30">
        <v>23.71799</v>
      </c>
      <c r="T17" s="30">
        <v>25.394162999999999</v>
      </c>
      <c r="U17" s="30">
        <v>25.853380999999999</v>
      </c>
      <c r="V17" s="30">
        <v>25.095476000000001</v>
      </c>
      <c r="W17" s="30">
        <v>22.638570000000001</v>
      </c>
      <c r="X17" s="30"/>
      <c r="Z17" s="72" t="s">
        <v>274</v>
      </c>
      <c r="AA17" s="30">
        <v>46.123835</v>
      </c>
      <c r="AB17" s="30">
        <v>41.995843999999998</v>
      </c>
      <c r="AC17" s="30">
        <v>43.803348</v>
      </c>
      <c r="AD17" s="30">
        <v>43.439171000000002</v>
      </c>
      <c r="AE17" s="30">
        <v>56.776845000000002</v>
      </c>
      <c r="AF17" s="30">
        <v>46.443348</v>
      </c>
      <c r="AG17" s="30">
        <v>41.580959</v>
      </c>
      <c r="AH17" s="30">
        <v>46.313965000000003</v>
      </c>
      <c r="AI17" s="30">
        <v>38.713120000000004</v>
      </c>
      <c r="AJ17" s="30">
        <v>35.132530000000003</v>
      </c>
      <c r="AK17" s="30">
        <v>29.264313000000001</v>
      </c>
      <c r="AL17" s="30">
        <v>25.210937000000001</v>
      </c>
      <c r="AM17" s="30">
        <v>21.566783999999998</v>
      </c>
      <c r="AN17" s="30">
        <v>19.721934000000001</v>
      </c>
      <c r="AO17" s="30">
        <v>19.898581</v>
      </c>
      <c r="AP17" s="30">
        <v>19.044142000000001</v>
      </c>
      <c r="AQ17" s="30">
        <v>21.093330000000002</v>
      </c>
      <c r="AR17" s="30">
        <v>16.116613000000001</v>
      </c>
      <c r="AS17" s="30">
        <v>15.866567</v>
      </c>
      <c r="AT17" s="30">
        <v>15.222925</v>
      </c>
      <c r="AU17" s="30">
        <v>11.754132999999999</v>
      </c>
      <c r="AV17" s="30"/>
      <c r="AX17" s="72" t="s">
        <v>274</v>
      </c>
      <c r="AY17" s="30">
        <v>31.1403</v>
      </c>
      <c r="AZ17" s="30">
        <v>27.776866999999999</v>
      </c>
      <c r="BA17" s="30">
        <v>30.538785000000001</v>
      </c>
      <c r="BB17" s="30">
        <v>28.875298000000001</v>
      </c>
      <c r="BC17" s="30">
        <v>26.49343</v>
      </c>
      <c r="BD17" s="30">
        <v>31.711980000000001</v>
      </c>
      <c r="BE17" s="30">
        <v>27.816721999999999</v>
      </c>
      <c r="BF17" s="30">
        <v>27.27289</v>
      </c>
      <c r="BG17" s="30">
        <v>23.992460999999999</v>
      </c>
      <c r="BH17" s="30">
        <v>25.431916999999999</v>
      </c>
      <c r="BI17" s="30">
        <v>25.177108</v>
      </c>
      <c r="BJ17" s="30">
        <v>20.845507000000001</v>
      </c>
      <c r="BK17" s="30">
        <v>17.478193000000001</v>
      </c>
      <c r="BL17" s="30">
        <v>19.325008</v>
      </c>
      <c r="BM17" s="30">
        <v>17.456949999999999</v>
      </c>
      <c r="BN17" s="30">
        <v>16.111381000000002</v>
      </c>
      <c r="BO17" s="30">
        <v>11.991228</v>
      </c>
      <c r="BP17" s="30">
        <v>10.440194</v>
      </c>
      <c r="BQ17" s="30">
        <v>10.541543000000001</v>
      </c>
      <c r="BR17" s="30">
        <v>8.9296790000000001</v>
      </c>
      <c r="BS17" s="30">
        <v>7.4538209999999996</v>
      </c>
      <c r="BT17" s="30"/>
      <c r="BV17" s="72" t="s">
        <v>274</v>
      </c>
      <c r="BW17" s="30">
        <v>0.52889299999999995</v>
      </c>
      <c r="BX17" s="30">
        <v>0.30582300000000001</v>
      </c>
      <c r="BY17" s="30">
        <v>0.22738900000000001</v>
      </c>
      <c r="BZ17" s="30">
        <v>0.20979900000000001</v>
      </c>
      <c r="CA17" s="30">
        <v>0.16001599999999999</v>
      </c>
      <c r="CB17" s="30">
        <v>0.154534</v>
      </c>
      <c r="CC17" s="30">
        <v>0.16120399999999999</v>
      </c>
      <c r="CD17" s="30">
        <v>0.18083399999999999</v>
      </c>
      <c r="CE17" s="30">
        <v>0.17188800000000001</v>
      </c>
      <c r="CF17" s="30">
        <v>0.13980400000000001</v>
      </c>
      <c r="CG17" s="30">
        <v>0.29747099999999999</v>
      </c>
      <c r="CH17" s="30">
        <v>0.13958000000000001</v>
      </c>
      <c r="CI17" s="30">
        <v>0.137432</v>
      </c>
      <c r="CJ17" s="30">
        <v>0.35213800000000001</v>
      </c>
      <c r="CK17" s="30">
        <v>0.22681499999999999</v>
      </c>
      <c r="CL17" s="30">
        <v>0.181257</v>
      </c>
      <c r="CM17" s="30">
        <v>9.8665000000000003E-2</v>
      </c>
      <c r="CN17" s="30">
        <v>0.147146</v>
      </c>
      <c r="CO17" s="30">
        <v>0.17504700000000001</v>
      </c>
      <c r="CP17" s="30">
        <v>0.140487</v>
      </c>
      <c r="CQ17" s="30">
        <v>0.140183</v>
      </c>
      <c r="CR17" s="30"/>
      <c r="CT17" s="72" t="s">
        <v>274</v>
      </c>
      <c r="CU17" s="30">
        <v>0.39004299999999997</v>
      </c>
      <c r="CV17" s="30">
        <v>0.24864800000000001</v>
      </c>
      <c r="CW17" s="30">
        <v>0.31162800000000002</v>
      </c>
      <c r="CX17" s="30">
        <v>0.32976899999999998</v>
      </c>
      <c r="CY17" s="30">
        <v>0.63051000000000001</v>
      </c>
      <c r="CZ17" s="30">
        <v>0.66856599999999999</v>
      </c>
      <c r="DA17" s="30">
        <v>0.58248</v>
      </c>
      <c r="DB17" s="30">
        <v>0.41162900000000002</v>
      </c>
      <c r="DC17" s="30">
        <v>0.36069699999999999</v>
      </c>
      <c r="DD17" s="30">
        <v>0.627861</v>
      </c>
      <c r="DE17" s="30">
        <v>0.52455399999999996</v>
      </c>
      <c r="DF17" s="30">
        <v>0.33457399999999998</v>
      </c>
      <c r="DG17" s="30">
        <v>0.56340000000000001</v>
      </c>
      <c r="DH17" s="30">
        <v>0.26386100000000001</v>
      </c>
      <c r="DI17" s="30">
        <v>0.24865499999999999</v>
      </c>
      <c r="DJ17" s="30">
        <v>0.26286500000000002</v>
      </c>
      <c r="DK17" s="30">
        <v>0.30468800000000001</v>
      </c>
      <c r="DL17" s="30">
        <v>0.34729100000000002</v>
      </c>
      <c r="DM17" s="30">
        <v>0.20089099999999999</v>
      </c>
      <c r="DN17" s="30">
        <v>0.20483000000000001</v>
      </c>
      <c r="DO17" s="30">
        <v>0.13463</v>
      </c>
      <c r="DP17" s="30"/>
      <c r="DR17" s="72" t="s">
        <v>274</v>
      </c>
      <c r="DS17" s="30">
        <v>0.24098600000000001</v>
      </c>
      <c r="DT17" s="30">
        <v>7.3021000000000003E-2</v>
      </c>
      <c r="DU17" s="30">
        <v>8.4482000000000002E-2</v>
      </c>
      <c r="DV17" s="30">
        <v>4.2849999999999999E-2</v>
      </c>
      <c r="DW17" s="30">
        <v>4.0724000000000003E-2</v>
      </c>
      <c r="DX17" s="30">
        <v>6.6100999999999993E-2</v>
      </c>
      <c r="DY17" s="30">
        <v>4.7579999999999997E-2</v>
      </c>
      <c r="DZ17" s="30">
        <v>4.0502000000000003E-2</v>
      </c>
      <c r="EA17" s="30">
        <v>5.7979999999999997E-2</v>
      </c>
      <c r="EB17" s="30">
        <v>7.1985999999999994E-2</v>
      </c>
      <c r="EC17" s="30">
        <v>6.4106999999999997E-2</v>
      </c>
      <c r="ED17" s="30">
        <v>7.3694999999999997E-2</v>
      </c>
      <c r="EE17" s="30">
        <v>2.7300000000000001E-2</v>
      </c>
      <c r="EF17" s="30">
        <v>3.7703E-2</v>
      </c>
      <c r="EG17" s="30">
        <v>2.7158000000000002E-2</v>
      </c>
      <c r="EH17" s="30">
        <v>2.0466000000000002E-2</v>
      </c>
      <c r="EI17" s="30">
        <v>4.0949999999999997E-3</v>
      </c>
      <c r="EJ17" s="30">
        <v>2.6250000000000002E-3</v>
      </c>
      <c r="EK17" s="30">
        <v>3.333E-3</v>
      </c>
      <c r="EL17" s="30">
        <v>2.1418E-2</v>
      </c>
      <c r="EM17" s="30">
        <v>1.2481000000000001E-2</v>
      </c>
      <c r="EN17" s="30"/>
      <c r="EP17" s="72" t="s">
        <v>274</v>
      </c>
      <c r="EQ17" s="30">
        <v>6.8202800000000003</v>
      </c>
      <c r="ER17" s="30">
        <v>6.9699289999999996</v>
      </c>
      <c r="ES17" s="30">
        <v>2.6528299999999998</v>
      </c>
      <c r="ET17" s="30">
        <v>2.2056399999999998</v>
      </c>
      <c r="EU17" s="30">
        <v>3.2707380000000001</v>
      </c>
      <c r="EV17" s="30">
        <v>4.3058750000000003</v>
      </c>
      <c r="EW17" s="30">
        <v>4.4669080000000001</v>
      </c>
      <c r="EX17" s="30">
        <v>4.6601270000000001</v>
      </c>
      <c r="EY17" s="30">
        <v>3.6109870000000002</v>
      </c>
      <c r="EZ17" s="30">
        <v>3.3599039999999998</v>
      </c>
      <c r="FA17" s="30">
        <v>2.4581249999999999</v>
      </c>
      <c r="FB17" s="30">
        <v>2.0276299999999998</v>
      </c>
      <c r="FC17" s="30">
        <v>1.679543</v>
      </c>
      <c r="FD17" s="30">
        <v>1.478475</v>
      </c>
      <c r="FE17" s="30">
        <v>1.3800129999999999</v>
      </c>
      <c r="FF17" s="30">
        <v>1.239241</v>
      </c>
      <c r="FG17" s="30">
        <v>0.93608800000000003</v>
      </c>
      <c r="FH17" s="30">
        <v>0.67147699999999999</v>
      </c>
      <c r="FI17" s="30">
        <v>0.83863299999999996</v>
      </c>
      <c r="FJ17" s="30">
        <v>0.60865800000000003</v>
      </c>
      <c r="FK17" s="30">
        <v>0.52491100000000002</v>
      </c>
    </row>
    <row r="18" spans="2:167" ht="14.5">
      <c r="B18" s="72" t="s">
        <v>287</v>
      </c>
      <c r="C18" s="30">
        <v>1.620968</v>
      </c>
      <c r="D18" s="30">
        <v>1.55569</v>
      </c>
      <c r="E18" s="30">
        <v>1.4376420000000001</v>
      </c>
      <c r="F18" s="30">
        <v>1.4260269999999999</v>
      </c>
      <c r="G18" s="30">
        <v>1.275819</v>
      </c>
      <c r="H18" s="30">
        <v>1.5613779999999999</v>
      </c>
      <c r="I18" s="30">
        <v>1.688795</v>
      </c>
      <c r="J18" s="30">
        <v>1.7457370000000001</v>
      </c>
      <c r="K18" s="30">
        <v>1.946677</v>
      </c>
      <c r="L18" s="30">
        <v>1.847356</v>
      </c>
      <c r="M18" s="30">
        <v>1.687405</v>
      </c>
      <c r="N18" s="30">
        <v>1.4631890000000001</v>
      </c>
      <c r="O18" s="30">
        <v>1.194285</v>
      </c>
      <c r="P18" s="30">
        <v>1.144606</v>
      </c>
      <c r="Q18" s="30">
        <v>1.17544</v>
      </c>
      <c r="R18" s="30">
        <v>1.3600620000000001</v>
      </c>
      <c r="S18" s="30">
        <v>1.1585030000000001</v>
      </c>
      <c r="T18" s="30">
        <v>1.105237</v>
      </c>
      <c r="U18" s="30">
        <v>0.72658199999999995</v>
      </c>
      <c r="V18" s="30">
        <v>0.86207500000000004</v>
      </c>
      <c r="W18" s="30">
        <v>0.59721500000000005</v>
      </c>
      <c r="X18" s="30"/>
      <c r="Z18" s="72" t="s">
        <v>287</v>
      </c>
      <c r="AA18" s="30">
        <v>1.0161439999999999</v>
      </c>
      <c r="AB18" s="30">
        <v>1.0176179999999999</v>
      </c>
      <c r="AC18" s="30">
        <v>1.0712159999999999</v>
      </c>
      <c r="AD18" s="30">
        <v>0.88514700000000002</v>
      </c>
      <c r="AE18" s="30">
        <v>0.98068500000000003</v>
      </c>
      <c r="AF18" s="30">
        <v>1.4177120000000001</v>
      </c>
      <c r="AG18" s="30">
        <v>1.1002069999999999</v>
      </c>
      <c r="AH18" s="30">
        <v>1.3420669999999999</v>
      </c>
      <c r="AI18" s="30">
        <v>1.0947549999999999</v>
      </c>
      <c r="AJ18" s="30">
        <v>1.001341</v>
      </c>
      <c r="AK18" s="30">
        <v>1.229644</v>
      </c>
      <c r="AL18" s="30">
        <v>1.288932</v>
      </c>
      <c r="AM18" s="30">
        <v>1.417106</v>
      </c>
      <c r="AN18" s="30">
        <v>1.4919249999999999</v>
      </c>
      <c r="AO18" s="30">
        <v>1.472442</v>
      </c>
      <c r="AP18" s="30">
        <v>1.527844</v>
      </c>
      <c r="AQ18" s="30">
        <v>1.59128</v>
      </c>
      <c r="AR18" s="30">
        <v>1.54711</v>
      </c>
      <c r="AS18" s="30">
        <v>1.64456</v>
      </c>
      <c r="AT18" s="30">
        <v>1.7499800000000001</v>
      </c>
      <c r="AU18" s="30">
        <v>1.303963</v>
      </c>
      <c r="AV18" s="30"/>
      <c r="AX18" s="72" t="s">
        <v>287</v>
      </c>
      <c r="AY18" s="30">
        <v>4.7619429999999996</v>
      </c>
      <c r="AZ18" s="30">
        <v>4.4204739999999996</v>
      </c>
      <c r="BA18" s="30">
        <v>4.3285359999999997</v>
      </c>
      <c r="BB18" s="30">
        <v>4.913589</v>
      </c>
      <c r="BC18" s="30">
        <v>4.8949829999999999</v>
      </c>
      <c r="BD18" s="30">
        <v>6.4217079999999997</v>
      </c>
      <c r="BE18" s="30">
        <v>7.3989960000000004</v>
      </c>
      <c r="BF18" s="30">
        <v>8.378584</v>
      </c>
      <c r="BG18" s="30">
        <v>9.1273090000000003</v>
      </c>
      <c r="BH18" s="30">
        <v>8.1970430000000007</v>
      </c>
      <c r="BI18" s="30">
        <v>8.6827070000000006</v>
      </c>
      <c r="BJ18" s="30">
        <v>10.351839</v>
      </c>
      <c r="BK18" s="30">
        <v>11.918818</v>
      </c>
      <c r="BL18" s="30">
        <v>8.4395290000000003</v>
      </c>
      <c r="BM18" s="30">
        <v>7.657762</v>
      </c>
      <c r="BN18" s="30">
        <v>7.5100210000000001</v>
      </c>
      <c r="BO18" s="30">
        <v>10.362144000000001</v>
      </c>
      <c r="BP18" s="30">
        <v>10.602057</v>
      </c>
      <c r="BQ18" s="30">
        <v>7.8163840000000002</v>
      </c>
      <c r="BR18" s="30">
        <v>7.9162470000000003</v>
      </c>
      <c r="BS18" s="30">
        <v>7.9320620000000002</v>
      </c>
      <c r="BT18" s="30"/>
      <c r="BV18" s="72" t="s">
        <v>287</v>
      </c>
      <c r="BW18" s="30">
        <v>0.29472999999999999</v>
      </c>
      <c r="BX18" s="30">
        <v>0.32188800000000001</v>
      </c>
      <c r="BY18" s="30">
        <v>0.26943099999999998</v>
      </c>
      <c r="BZ18" s="30">
        <v>0.26704600000000001</v>
      </c>
      <c r="CA18" s="30">
        <v>0.27957399999999999</v>
      </c>
      <c r="CB18" s="30">
        <v>0.21879699999999999</v>
      </c>
      <c r="CC18" s="30">
        <v>0.224937</v>
      </c>
      <c r="CD18" s="30">
        <v>0.27481499999999998</v>
      </c>
      <c r="CE18" s="30">
        <v>0.31814700000000001</v>
      </c>
      <c r="CF18" s="30">
        <v>0.27747500000000003</v>
      </c>
      <c r="CG18" s="30">
        <v>0.18756700000000001</v>
      </c>
      <c r="CH18" s="30">
        <v>0.18520800000000001</v>
      </c>
      <c r="CI18" s="30">
        <v>0.220218</v>
      </c>
      <c r="CJ18" s="30">
        <v>0.25877499999999998</v>
      </c>
      <c r="CK18" s="30">
        <v>0.20250599999999999</v>
      </c>
      <c r="CL18" s="30">
        <v>0.184526</v>
      </c>
      <c r="CM18" s="30">
        <v>0.141629</v>
      </c>
      <c r="CN18" s="30">
        <v>0.248171</v>
      </c>
      <c r="CO18" s="30">
        <v>0.309971</v>
      </c>
      <c r="CP18" s="30">
        <v>0.32120799999999999</v>
      </c>
      <c r="CQ18" s="30">
        <v>0.34764600000000001</v>
      </c>
      <c r="CR18" s="30"/>
      <c r="CT18" s="72" t="s">
        <v>287</v>
      </c>
      <c r="CU18" s="30">
        <v>0.94540000000000002</v>
      </c>
      <c r="CV18" s="30">
        <v>1.0822929999999999</v>
      </c>
      <c r="CW18" s="30">
        <v>1.273417</v>
      </c>
      <c r="CX18" s="30">
        <v>1.092069</v>
      </c>
      <c r="CY18" s="30">
        <v>1.252095</v>
      </c>
      <c r="CZ18" s="30">
        <v>1.0802080000000001</v>
      </c>
      <c r="DA18" s="30">
        <v>1.288829</v>
      </c>
      <c r="DB18" s="30">
        <v>1.363942</v>
      </c>
      <c r="DC18" s="30">
        <v>1.418644</v>
      </c>
      <c r="DD18" s="30">
        <v>1.2896129999999999</v>
      </c>
      <c r="DE18" s="30">
        <v>1.4216310000000001</v>
      </c>
      <c r="DF18" s="30">
        <v>0.87150099999999997</v>
      </c>
      <c r="DG18" s="30">
        <v>0.92787900000000001</v>
      </c>
      <c r="DH18" s="30">
        <v>0.76973800000000003</v>
      </c>
      <c r="DI18" s="30">
        <v>0.80003800000000003</v>
      </c>
      <c r="DJ18" s="30">
        <v>0.61114599999999997</v>
      </c>
      <c r="DK18" s="30">
        <v>0.47272199999999998</v>
      </c>
      <c r="DL18" s="30">
        <v>0.27440199999999998</v>
      </c>
      <c r="DM18" s="30">
        <v>0.30287599999999998</v>
      </c>
      <c r="DN18" s="30">
        <v>0.33136300000000002</v>
      </c>
      <c r="DO18" s="30">
        <v>0.193962</v>
      </c>
      <c r="DP18" s="30"/>
      <c r="DR18" s="72" t="s">
        <v>287</v>
      </c>
      <c r="DS18" s="30">
        <v>1.4840469999999999</v>
      </c>
      <c r="DT18" s="30">
        <v>2.1167009999999999</v>
      </c>
      <c r="DU18" s="30">
        <v>1.84961</v>
      </c>
      <c r="DV18" s="30">
        <v>1.6613450000000001</v>
      </c>
      <c r="DW18" s="30">
        <v>1.4013979999999999</v>
      </c>
      <c r="DX18" s="30">
        <v>1.0052669999999999</v>
      </c>
      <c r="DY18" s="30">
        <v>1.024626</v>
      </c>
      <c r="DZ18" s="30">
        <v>1.1574629999999999</v>
      </c>
      <c r="EA18" s="30">
        <v>1.2669140000000001</v>
      </c>
      <c r="EB18" s="30">
        <v>1.201187</v>
      </c>
      <c r="EC18" s="30">
        <v>1.458115</v>
      </c>
      <c r="ED18" s="30">
        <v>1.75129</v>
      </c>
      <c r="EE18" s="30">
        <v>2.1301130000000001</v>
      </c>
      <c r="EF18" s="30">
        <v>1.904415</v>
      </c>
      <c r="EG18" s="30">
        <v>1.756642</v>
      </c>
      <c r="EH18" s="30">
        <v>1.5864510000000001</v>
      </c>
      <c r="EI18" s="30">
        <v>1.382944</v>
      </c>
      <c r="EJ18" s="30">
        <v>1.376047</v>
      </c>
      <c r="EK18" s="30">
        <v>1.748791</v>
      </c>
      <c r="EL18" s="30">
        <v>1.743058</v>
      </c>
      <c r="EM18" s="30">
        <v>1.625596</v>
      </c>
      <c r="EN18" s="30"/>
      <c r="EP18" s="72" t="s">
        <v>287</v>
      </c>
      <c r="EQ18" s="30">
        <v>1.1632670000000001</v>
      </c>
      <c r="ER18" s="30">
        <v>1.362967</v>
      </c>
      <c r="ES18" s="30">
        <v>1.330336</v>
      </c>
      <c r="ET18" s="30">
        <v>1.3215859999999999</v>
      </c>
      <c r="EU18" s="30">
        <v>1.06871</v>
      </c>
      <c r="EV18" s="30">
        <v>1.7799750000000001</v>
      </c>
      <c r="EW18" s="30">
        <v>1.2469520000000001</v>
      </c>
      <c r="EX18" s="30">
        <v>1.5381860000000001</v>
      </c>
      <c r="EY18" s="30">
        <v>1.7866219999999999</v>
      </c>
      <c r="EZ18" s="30">
        <v>1.2972379999999999</v>
      </c>
      <c r="FA18" s="30">
        <v>1.3846270000000001</v>
      </c>
      <c r="FB18" s="30">
        <v>1.317045</v>
      </c>
      <c r="FC18" s="30">
        <v>1.2102919999999999</v>
      </c>
      <c r="FD18" s="30">
        <v>1.1354420000000001</v>
      </c>
      <c r="FE18" s="30">
        <v>0.96063900000000002</v>
      </c>
      <c r="FF18" s="30">
        <v>0.88262700000000005</v>
      </c>
      <c r="FG18" s="30">
        <v>0.74219599999999997</v>
      </c>
      <c r="FH18" s="30">
        <v>0.76638899999999999</v>
      </c>
      <c r="FI18" s="30">
        <v>1.205241</v>
      </c>
      <c r="FJ18" s="30">
        <v>1.2286029999999999</v>
      </c>
      <c r="FK18" s="30">
        <v>0.97755700000000001</v>
      </c>
    </row>
    <row r="19" spans="2:167">
      <c r="B19" s="72" t="s">
        <v>261</v>
      </c>
      <c r="C19" s="30">
        <v>13.359489999999999</v>
      </c>
      <c r="D19" s="30">
        <v>11.711544999999999</v>
      </c>
      <c r="E19" s="30">
        <v>11.214568</v>
      </c>
      <c r="F19" s="30">
        <v>9.8014589999999995</v>
      </c>
      <c r="G19" s="30">
        <v>11.680439</v>
      </c>
      <c r="H19" s="30">
        <v>12.294038</v>
      </c>
      <c r="I19" s="30">
        <v>12.590583000000001</v>
      </c>
      <c r="J19" s="30">
        <v>16.198339000000001</v>
      </c>
      <c r="K19" s="30">
        <v>16.314511</v>
      </c>
      <c r="L19" s="30">
        <v>17.513356999999999</v>
      </c>
      <c r="M19" s="30">
        <v>15.946607</v>
      </c>
      <c r="N19" s="30">
        <v>17.991426000000001</v>
      </c>
      <c r="O19" s="30">
        <v>17.853456000000001</v>
      </c>
      <c r="P19" s="30">
        <v>20.371517999999998</v>
      </c>
      <c r="Q19" s="30">
        <v>21.337707000000002</v>
      </c>
      <c r="R19" s="30">
        <v>23.286586</v>
      </c>
      <c r="S19" s="30">
        <v>19.456401</v>
      </c>
      <c r="T19" s="30">
        <v>17.350000000000001</v>
      </c>
      <c r="U19" s="30">
        <v>16.351476000000002</v>
      </c>
      <c r="V19" s="30">
        <v>13.823907</v>
      </c>
      <c r="W19" s="30">
        <v>12.926636999999999</v>
      </c>
      <c r="X19" s="30"/>
      <c r="Z19" s="72" t="s">
        <v>261</v>
      </c>
      <c r="AA19" s="30">
        <v>35.494193000000003</v>
      </c>
      <c r="AB19" s="30">
        <v>30.708969</v>
      </c>
      <c r="AC19" s="30">
        <v>30.711064</v>
      </c>
      <c r="AD19" s="30">
        <v>30.746144000000001</v>
      </c>
      <c r="AE19" s="30">
        <v>34.638603000000003</v>
      </c>
      <c r="AF19" s="30">
        <v>36.374032999999997</v>
      </c>
      <c r="AG19" s="30">
        <v>36.700530000000001</v>
      </c>
      <c r="AH19" s="30">
        <v>45.152580999999998</v>
      </c>
      <c r="AI19" s="30">
        <v>45.317889000000001</v>
      </c>
      <c r="AJ19" s="30">
        <v>46.597172</v>
      </c>
      <c r="AK19" s="30">
        <v>41.400264999999997</v>
      </c>
      <c r="AL19" s="30">
        <v>44.391001000000003</v>
      </c>
      <c r="AM19" s="30">
        <v>43.743338000000001</v>
      </c>
      <c r="AN19" s="30">
        <v>48.674748000000001</v>
      </c>
      <c r="AO19" s="30">
        <v>50.912776000000001</v>
      </c>
      <c r="AP19" s="30">
        <v>51.043762999999998</v>
      </c>
      <c r="AQ19" s="30">
        <v>47.578491999999997</v>
      </c>
      <c r="AR19" s="30">
        <v>45.523155000000003</v>
      </c>
      <c r="AS19" s="30">
        <v>44.441122999999997</v>
      </c>
      <c r="AT19" s="30">
        <v>41.266998000000001</v>
      </c>
      <c r="AU19" s="30">
        <v>37.172142000000001</v>
      </c>
      <c r="AV19" s="30"/>
      <c r="AX19" s="72" t="s">
        <v>261</v>
      </c>
      <c r="AY19" s="30">
        <v>21.715551000000001</v>
      </c>
      <c r="AZ19" s="30">
        <v>17.880680999999999</v>
      </c>
      <c r="BA19" s="30">
        <v>17.180074999999999</v>
      </c>
      <c r="BB19" s="30">
        <v>16.599291999999998</v>
      </c>
      <c r="BC19" s="30">
        <v>16.853638</v>
      </c>
      <c r="BD19" s="30">
        <v>17.333765</v>
      </c>
      <c r="BE19" s="30">
        <v>16.214583999999999</v>
      </c>
      <c r="BF19" s="30">
        <v>19.018446000000001</v>
      </c>
      <c r="BG19" s="30">
        <v>20.459322</v>
      </c>
      <c r="BH19" s="30">
        <v>21.136303000000002</v>
      </c>
      <c r="BI19" s="30">
        <v>19.821054</v>
      </c>
      <c r="BJ19" s="30">
        <v>21.431626000000001</v>
      </c>
      <c r="BK19" s="30">
        <v>19.871428000000002</v>
      </c>
      <c r="BL19" s="30">
        <v>23.729406999999998</v>
      </c>
      <c r="BM19" s="30">
        <v>24.884941999999999</v>
      </c>
      <c r="BN19" s="30">
        <v>23.190110000000001</v>
      </c>
      <c r="BO19" s="30">
        <v>23.161847000000002</v>
      </c>
      <c r="BP19" s="30">
        <v>24.927233000000001</v>
      </c>
      <c r="BQ19" s="30">
        <v>23.180617000000002</v>
      </c>
      <c r="BR19" s="30">
        <v>19.446376999999998</v>
      </c>
      <c r="BS19" s="30">
        <v>17.661978000000001</v>
      </c>
      <c r="BT19" s="30"/>
      <c r="BV19" s="72" t="s">
        <v>261</v>
      </c>
      <c r="BW19" s="30">
        <v>1.946666</v>
      </c>
      <c r="BX19" s="30">
        <v>1.6501760000000001</v>
      </c>
      <c r="BY19" s="30">
        <v>1.65157</v>
      </c>
      <c r="BZ19" s="30">
        <v>1.362271</v>
      </c>
      <c r="CA19" s="30">
        <v>1.5505660000000001</v>
      </c>
      <c r="CB19" s="30">
        <v>1.445025</v>
      </c>
      <c r="CC19" s="30">
        <v>1.4419729999999999</v>
      </c>
      <c r="CD19" s="30">
        <v>1.6403779999999999</v>
      </c>
      <c r="CE19" s="30">
        <v>1.7451559999999999</v>
      </c>
      <c r="CF19" s="30">
        <v>1.745511</v>
      </c>
      <c r="CG19" s="30">
        <v>1.45197</v>
      </c>
      <c r="CH19" s="30">
        <v>1.561345</v>
      </c>
      <c r="CI19" s="30">
        <v>1.467911</v>
      </c>
      <c r="CJ19" s="30">
        <v>1.773701</v>
      </c>
      <c r="CK19" s="30">
        <v>1.677962</v>
      </c>
      <c r="CL19" s="30">
        <v>1.4782630000000001</v>
      </c>
      <c r="CM19" s="30">
        <v>1.578805</v>
      </c>
      <c r="CN19" s="30">
        <v>1.7776419999999999</v>
      </c>
      <c r="CO19" s="30">
        <v>2.1765270000000001</v>
      </c>
      <c r="CP19" s="30">
        <v>2.2773270000000001</v>
      </c>
      <c r="CQ19" s="30">
        <v>2.0777399999999999</v>
      </c>
      <c r="CR19" s="30"/>
      <c r="CT19" s="72" t="s">
        <v>261</v>
      </c>
      <c r="CU19" s="30">
        <v>1.4404140000000001</v>
      </c>
      <c r="CV19" s="30">
        <v>1.2451730000000001</v>
      </c>
      <c r="CW19" s="30">
        <v>1.3493109999999999</v>
      </c>
      <c r="CX19" s="30">
        <v>1.2541150000000001</v>
      </c>
      <c r="CY19" s="30">
        <v>1.157875</v>
      </c>
      <c r="CZ19" s="30">
        <v>0.97116199999999997</v>
      </c>
      <c r="DA19" s="30">
        <v>0.77593199999999996</v>
      </c>
      <c r="DB19" s="30">
        <v>0.68003899999999995</v>
      </c>
      <c r="DC19" s="30">
        <v>0.77585899999999997</v>
      </c>
      <c r="DD19" s="30">
        <v>0.776424</v>
      </c>
      <c r="DE19" s="30">
        <v>0.67659400000000003</v>
      </c>
      <c r="DF19" s="30">
        <v>0.67601199999999995</v>
      </c>
      <c r="DG19" s="30">
        <v>0.67506100000000002</v>
      </c>
      <c r="DH19" s="30">
        <v>0.67463600000000001</v>
      </c>
      <c r="DI19" s="30">
        <v>0.67436300000000005</v>
      </c>
      <c r="DJ19" s="30">
        <v>0.57395200000000002</v>
      </c>
      <c r="DK19" s="30">
        <v>0.67107600000000001</v>
      </c>
      <c r="DL19" s="30">
        <v>0.86771500000000001</v>
      </c>
      <c r="DM19" s="30">
        <v>0.96759399999999995</v>
      </c>
      <c r="DN19" s="30">
        <v>0.87389499999999998</v>
      </c>
      <c r="DO19" s="30">
        <v>0.77847200000000005</v>
      </c>
      <c r="DP19" s="30"/>
      <c r="DR19" s="72" t="s">
        <v>261</v>
      </c>
      <c r="DS19" s="30">
        <v>2.957789</v>
      </c>
      <c r="DT19" s="30">
        <v>2.1314959999999998</v>
      </c>
      <c r="DU19" s="30">
        <v>1.780319</v>
      </c>
      <c r="DV19" s="30">
        <v>1.1191690000000001</v>
      </c>
      <c r="DW19" s="30">
        <v>1.3671599999999999</v>
      </c>
      <c r="DX19" s="30">
        <v>1.5153509999999999</v>
      </c>
      <c r="DY19" s="30">
        <v>1.6773309999999999</v>
      </c>
      <c r="DZ19" s="30">
        <v>2.022958</v>
      </c>
      <c r="EA19" s="30">
        <v>1.918936</v>
      </c>
      <c r="EB19" s="30">
        <v>1.9130560000000001</v>
      </c>
      <c r="EC19" s="30">
        <v>1.629939</v>
      </c>
      <c r="ED19" s="30">
        <v>1.55999</v>
      </c>
      <c r="EE19" s="30">
        <v>1.3863129999999999</v>
      </c>
      <c r="EF19" s="30">
        <v>1.2215590000000001</v>
      </c>
      <c r="EG19" s="30">
        <v>1.141221</v>
      </c>
      <c r="EH19" s="30">
        <v>0.86566600000000005</v>
      </c>
      <c r="EI19" s="30">
        <v>2.3330600000000001</v>
      </c>
      <c r="EJ19" s="30">
        <v>4.0812970000000002</v>
      </c>
      <c r="EK19" s="30">
        <v>3.2567840000000001</v>
      </c>
      <c r="EL19" s="30">
        <v>2.2079960000000001</v>
      </c>
      <c r="EM19" s="30">
        <v>2.099815</v>
      </c>
      <c r="EN19" s="30"/>
      <c r="EP19" s="72" t="s">
        <v>261</v>
      </c>
      <c r="EQ19" s="30">
        <v>13.264628</v>
      </c>
      <c r="ER19" s="30">
        <v>12.334930999999999</v>
      </c>
      <c r="ES19" s="30">
        <v>12.14208</v>
      </c>
      <c r="ET19" s="30">
        <v>10.985313</v>
      </c>
      <c r="EU19" s="30">
        <v>9.5623480000000001</v>
      </c>
      <c r="EV19" s="30">
        <v>9.1180230000000009</v>
      </c>
      <c r="EW19" s="30">
        <v>7.9938640000000003</v>
      </c>
      <c r="EX19" s="30">
        <v>7.6297769999999998</v>
      </c>
      <c r="EY19" s="30">
        <v>7.6647420000000004</v>
      </c>
      <c r="EZ19" s="30">
        <v>7.1870820000000002</v>
      </c>
      <c r="FA19" s="30">
        <v>6.1167550000000004</v>
      </c>
      <c r="FB19" s="30">
        <v>6.5292630000000003</v>
      </c>
      <c r="FC19" s="30">
        <v>5.8454259999999998</v>
      </c>
      <c r="FD19" s="30">
        <v>5.4615410000000004</v>
      </c>
      <c r="FE19" s="30">
        <v>4.9761009999999999</v>
      </c>
      <c r="FF19" s="30">
        <v>4.0959240000000001</v>
      </c>
      <c r="FG19" s="30">
        <v>4.8846910000000001</v>
      </c>
      <c r="FH19" s="30">
        <v>6.3525960000000001</v>
      </c>
      <c r="FI19" s="30">
        <v>5.9724820000000003</v>
      </c>
      <c r="FJ19" s="30">
        <v>6.0812970000000002</v>
      </c>
      <c r="FK19" s="30">
        <v>5.8790760000000004</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2:167" ht="13">
      <c r="B21" s="9" t="s">
        <v>267</v>
      </c>
      <c r="C21" s="30"/>
      <c r="D21" s="30"/>
      <c r="E21" s="30"/>
      <c r="F21" s="30"/>
      <c r="G21" s="30"/>
      <c r="H21" s="30"/>
      <c r="I21" s="30"/>
      <c r="J21" s="30"/>
      <c r="K21" s="30"/>
      <c r="L21" s="30"/>
      <c r="M21" s="30"/>
      <c r="N21" s="30"/>
      <c r="O21" s="30"/>
      <c r="P21" s="30"/>
      <c r="Q21" s="30"/>
      <c r="R21" s="30"/>
      <c r="S21" s="30"/>
      <c r="T21" s="30"/>
      <c r="U21" s="30"/>
      <c r="V21" s="30"/>
      <c r="W21" s="30"/>
      <c r="X21" s="30"/>
      <c r="Z21" s="9" t="s">
        <v>267</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267</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267</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267</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267</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267</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272</v>
      </c>
      <c r="C22" s="30">
        <v>27.227999000000001</v>
      </c>
      <c r="D22" s="30">
        <v>28.494351000000002</v>
      </c>
      <c r="E22" s="30">
        <v>28.836492</v>
      </c>
      <c r="F22" s="30">
        <v>31.757396</v>
      </c>
      <c r="G22" s="30">
        <v>32.006317000000003</v>
      </c>
      <c r="H22" s="30">
        <v>33.121581999999997</v>
      </c>
      <c r="I22" s="30">
        <v>32.293993</v>
      </c>
      <c r="J22" s="30">
        <v>30.001859</v>
      </c>
      <c r="K22" s="30">
        <v>30.208926000000002</v>
      </c>
      <c r="L22" s="30">
        <v>31.085533999999999</v>
      </c>
      <c r="M22" s="30">
        <v>29.832827000000002</v>
      </c>
      <c r="N22" s="30">
        <v>29.202732999999998</v>
      </c>
      <c r="O22" s="30">
        <v>30.569680999999999</v>
      </c>
      <c r="P22" s="30">
        <v>34.846862999999999</v>
      </c>
      <c r="Q22" s="30">
        <v>36.581046999999998</v>
      </c>
      <c r="R22" s="30">
        <v>36.260472</v>
      </c>
      <c r="S22" s="30">
        <v>38.528784999999999</v>
      </c>
      <c r="T22" s="30">
        <v>40.012371000000002</v>
      </c>
      <c r="U22" s="30">
        <v>40.18629</v>
      </c>
      <c r="V22" s="30">
        <v>42.452612999999999</v>
      </c>
      <c r="W22" s="30">
        <v>43.350892000000002</v>
      </c>
      <c r="X22" s="30"/>
      <c r="Z22" s="72" t="s">
        <v>272</v>
      </c>
      <c r="AA22" s="30">
        <v>45.885089999999998</v>
      </c>
      <c r="AB22" s="30">
        <v>47.411844000000002</v>
      </c>
      <c r="AC22" s="30">
        <v>48.422656000000003</v>
      </c>
      <c r="AD22" s="30">
        <v>51.262901999999997</v>
      </c>
      <c r="AE22" s="30">
        <v>47.921664</v>
      </c>
      <c r="AF22" s="30">
        <v>49.017631000000002</v>
      </c>
      <c r="AG22" s="30">
        <v>49.808619999999998</v>
      </c>
      <c r="AH22" s="30">
        <v>49.491588</v>
      </c>
      <c r="AI22" s="30">
        <v>51.754624999999997</v>
      </c>
      <c r="AJ22" s="30">
        <v>53.033054999999997</v>
      </c>
      <c r="AK22" s="30">
        <v>54.556466999999998</v>
      </c>
      <c r="AL22" s="30">
        <v>56.803305000000002</v>
      </c>
      <c r="AM22" s="30">
        <v>57.276749000000002</v>
      </c>
      <c r="AN22" s="30">
        <v>58.691028000000003</v>
      </c>
      <c r="AO22" s="30">
        <v>59.960287999999998</v>
      </c>
      <c r="AP22" s="30">
        <v>59.004403000000003</v>
      </c>
      <c r="AQ22" s="30">
        <v>58.033220999999998</v>
      </c>
      <c r="AR22" s="30">
        <v>60.869567000000004</v>
      </c>
      <c r="AS22" s="30">
        <v>62.044722</v>
      </c>
      <c r="AT22" s="30">
        <v>63.313727</v>
      </c>
      <c r="AU22" s="30">
        <v>65.137246000000005</v>
      </c>
      <c r="AV22" s="30"/>
      <c r="AX22" s="72" t="s">
        <v>272</v>
      </c>
      <c r="AY22" s="30">
        <v>13.909420000000001</v>
      </c>
      <c r="AZ22" s="30">
        <v>14.133145000000001</v>
      </c>
      <c r="BA22" s="30">
        <v>13.593707</v>
      </c>
      <c r="BB22" s="30">
        <v>13.925882</v>
      </c>
      <c r="BC22" s="30">
        <v>14.904215000000001</v>
      </c>
      <c r="BD22" s="30">
        <v>13.564318999999999</v>
      </c>
      <c r="BE22" s="30">
        <v>13.7699</v>
      </c>
      <c r="BF22" s="30">
        <v>13.370208999999999</v>
      </c>
      <c r="BG22" s="30">
        <v>13.847673</v>
      </c>
      <c r="BH22" s="30">
        <v>15.375002</v>
      </c>
      <c r="BI22" s="30">
        <v>15.6204</v>
      </c>
      <c r="BJ22" s="30">
        <v>14.525418999999999</v>
      </c>
      <c r="BK22" s="30">
        <v>15.429406</v>
      </c>
      <c r="BL22" s="30">
        <v>15.625128</v>
      </c>
      <c r="BM22" s="30">
        <v>16.148893999999999</v>
      </c>
      <c r="BN22" s="30">
        <v>15.464119999999999</v>
      </c>
      <c r="BO22" s="30">
        <v>15.152308</v>
      </c>
      <c r="BP22" s="30">
        <v>15.451242000000001</v>
      </c>
      <c r="BQ22" s="30">
        <v>13.380587</v>
      </c>
      <c r="BR22" s="30">
        <v>16.318090000000002</v>
      </c>
      <c r="BS22" s="30">
        <v>16.680786999999999</v>
      </c>
      <c r="BT22" s="30"/>
      <c r="BV22" s="72" t="s">
        <v>272</v>
      </c>
      <c r="BW22" s="30">
        <v>24.852394</v>
      </c>
      <c r="BX22" s="30">
        <v>26.841442000000001</v>
      </c>
      <c r="BY22" s="30">
        <v>28.069344000000001</v>
      </c>
      <c r="BZ22" s="30">
        <v>29.145066</v>
      </c>
      <c r="CA22" s="30">
        <v>31.052894999999999</v>
      </c>
      <c r="CB22" s="30">
        <v>33.423737000000003</v>
      </c>
      <c r="CC22" s="30">
        <v>33.705784000000001</v>
      </c>
      <c r="CD22" s="30">
        <v>38.548676</v>
      </c>
      <c r="CE22" s="30">
        <v>38.978411000000001</v>
      </c>
      <c r="CF22" s="30">
        <v>40.684052000000001</v>
      </c>
      <c r="CG22" s="30">
        <v>41.051443999999996</v>
      </c>
      <c r="CH22" s="30">
        <v>40.439920000000001</v>
      </c>
      <c r="CI22" s="30">
        <v>39.207078000000003</v>
      </c>
      <c r="CJ22" s="30">
        <v>40.609079000000001</v>
      </c>
      <c r="CK22" s="30">
        <v>41.435876999999998</v>
      </c>
      <c r="CL22" s="30">
        <v>42.045645</v>
      </c>
      <c r="CM22" s="30">
        <v>40.851739999999999</v>
      </c>
      <c r="CN22" s="30">
        <v>39.624372999999999</v>
      </c>
      <c r="CO22" s="30">
        <v>39.946770999999998</v>
      </c>
      <c r="CP22" s="30">
        <v>40.432727999999997</v>
      </c>
      <c r="CQ22" s="30">
        <v>40.366163</v>
      </c>
      <c r="CR22" s="30"/>
      <c r="CT22" s="72" t="s">
        <v>272</v>
      </c>
      <c r="CU22" s="30">
        <v>4.8515360000000003</v>
      </c>
      <c r="CV22" s="30">
        <v>4.7077039999999997</v>
      </c>
      <c r="CW22" s="30">
        <v>4.9551259999999999</v>
      </c>
      <c r="CX22" s="30">
        <v>5.6350059999999997</v>
      </c>
      <c r="CY22" s="30">
        <v>6.0236710000000002</v>
      </c>
      <c r="CZ22" s="30">
        <v>6.4501679999999997</v>
      </c>
      <c r="DA22" s="30">
        <v>6.1589169999999998</v>
      </c>
      <c r="DB22" s="30">
        <v>7.1149820000000004</v>
      </c>
      <c r="DC22" s="30">
        <v>7.33683</v>
      </c>
      <c r="DD22" s="30">
        <v>8.097785</v>
      </c>
      <c r="DE22" s="30">
        <v>7.3903319999999999</v>
      </c>
      <c r="DF22" s="30">
        <v>8.3587209999999992</v>
      </c>
      <c r="DG22" s="30">
        <v>8.8987859999999994</v>
      </c>
      <c r="DH22" s="30">
        <v>9.5114540000000005</v>
      </c>
      <c r="DI22" s="30">
        <v>10.418851</v>
      </c>
      <c r="DJ22" s="30">
        <v>10.550357999999999</v>
      </c>
      <c r="DK22" s="30">
        <v>11.160285</v>
      </c>
      <c r="DL22" s="30">
        <v>11.044824</v>
      </c>
      <c r="DM22" s="30">
        <v>11.030189</v>
      </c>
      <c r="DN22" s="30">
        <v>10.881562000000001</v>
      </c>
      <c r="DO22" s="30">
        <v>11.890174999999999</v>
      </c>
      <c r="DP22" s="30"/>
      <c r="DR22" s="72" t="s">
        <v>272</v>
      </c>
      <c r="DS22" s="30">
        <v>3.0526089999999999</v>
      </c>
      <c r="DT22" s="30">
        <v>3.6721279999999998</v>
      </c>
      <c r="DU22" s="30">
        <v>3.6966389999999998</v>
      </c>
      <c r="DV22" s="30">
        <v>3.5806469999999999</v>
      </c>
      <c r="DW22" s="30">
        <v>3.831823</v>
      </c>
      <c r="DX22" s="30">
        <v>4.2488320000000002</v>
      </c>
      <c r="DY22" s="30">
        <v>4.7487890000000004</v>
      </c>
      <c r="DZ22" s="30">
        <v>4.5141770000000001</v>
      </c>
      <c r="EA22" s="30">
        <v>4.937856</v>
      </c>
      <c r="EB22" s="30">
        <v>5.612196</v>
      </c>
      <c r="EC22" s="30">
        <v>5.75441</v>
      </c>
      <c r="ED22" s="30">
        <v>5.815264</v>
      </c>
      <c r="EE22" s="30">
        <v>6.0832139999999999</v>
      </c>
      <c r="EF22" s="30">
        <v>6.6060780000000001</v>
      </c>
      <c r="EG22" s="30">
        <v>7.3083710000000002</v>
      </c>
      <c r="EH22" s="30">
        <v>7.4155319999999998</v>
      </c>
      <c r="EI22" s="30">
        <v>8.8566739999999999</v>
      </c>
      <c r="EJ22" s="30">
        <v>7.7637499999999999</v>
      </c>
      <c r="EK22" s="30">
        <v>8.0422060000000002</v>
      </c>
      <c r="EL22" s="30">
        <v>8.9519739999999999</v>
      </c>
      <c r="EM22" s="30">
        <v>9.3823550000000004</v>
      </c>
      <c r="EN22" s="30"/>
      <c r="EP22" s="72" t="s">
        <v>272</v>
      </c>
      <c r="EQ22" s="30">
        <v>20.91459</v>
      </c>
      <c r="ER22" s="30">
        <v>21.516615000000002</v>
      </c>
      <c r="ES22" s="30">
        <v>22.710839</v>
      </c>
      <c r="ET22" s="30">
        <v>23.245533000000002</v>
      </c>
      <c r="EU22" s="30">
        <v>25.136803</v>
      </c>
      <c r="EV22" s="30">
        <v>24.523972000000001</v>
      </c>
      <c r="EW22" s="30">
        <v>25.267602</v>
      </c>
      <c r="EX22" s="30">
        <v>26.528829999999999</v>
      </c>
      <c r="EY22" s="30">
        <v>28.828894999999999</v>
      </c>
      <c r="EZ22" s="30">
        <v>29.062899000000002</v>
      </c>
      <c r="FA22" s="30">
        <v>32.223911999999999</v>
      </c>
      <c r="FB22" s="30">
        <v>30.450811000000002</v>
      </c>
      <c r="FC22" s="30">
        <v>32.267048000000003</v>
      </c>
      <c r="FD22" s="30">
        <v>33.252070000000003</v>
      </c>
      <c r="FE22" s="30">
        <v>34.560533999999997</v>
      </c>
      <c r="FF22" s="30">
        <v>33.693728999999998</v>
      </c>
      <c r="FG22" s="30">
        <v>33.874251999999998</v>
      </c>
      <c r="FH22" s="30">
        <v>33.407285999999999</v>
      </c>
      <c r="FI22" s="30">
        <v>34.491675000000001</v>
      </c>
      <c r="FJ22" s="30">
        <v>34.814914999999999</v>
      </c>
      <c r="FK22" s="30">
        <v>34.778261999999998</v>
      </c>
    </row>
    <row r="23" spans="2:167">
      <c r="B23" s="72" t="s">
        <v>276</v>
      </c>
      <c r="C23" s="30">
        <v>0</v>
      </c>
      <c r="D23" s="30">
        <v>0</v>
      </c>
      <c r="E23" s="30">
        <v>0</v>
      </c>
      <c r="F23" s="30">
        <v>0.89771500000000004</v>
      </c>
      <c r="G23" s="30">
        <v>1.1419649999999999</v>
      </c>
      <c r="H23" s="30">
        <v>1.060951</v>
      </c>
      <c r="I23" s="30">
        <v>0.85020499999999999</v>
      </c>
      <c r="J23" s="30">
        <v>0.44673000000000002</v>
      </c>
      <c r="K23" s="30">
        <v>0.46205000000000002</v>
      </c>
      <c r="L23" s="30">
        <v>0.85195900000000002</v>
      </c>
      <c r="M23" s="30">
        <v>0.629911</v>
      </c>
      <c r="N23" s="30">
        <v>0.50476399999999999</v>
      </c>
      <c r="O23" s="30">
        <v>0.59006599999999998</v>
      </c>
      <c r="P23" s="30">
        <v>0.84215700000000004</v>
      </c>
      <c r="Q23" s="30">
        <v>0.75449100000000002</v>
      </c>
      <c r="R23" s="30">
        <v>0.800203</v>
      </c>
      <c r="S23" s="30">
        <v>0.89180099999999995</v>
      </c>
      <c r="T23" s="30">
        <v>0.922288</v>
      </c>
      <c r="U23" s="30">
        <v>1.008311</v>
      </c>
      <c r="V23" s="30">
        <v>1.1019950000000001</v>
      </c>
      <c r="W23" s="30">
        <v>1.0917650000000001</v>
      </c>
      <c r="X23" s="30"/>
      <c r="Z23" s="72" t="s">
        <v>276</v>
      </c>
      <c r="AA23" s="30">
        <v>10.842411</v>
      </c>
      <c r="AB23" s="30">
        <v>9.7285029999999999</v>
      </c>
      <c r="AC23" s="30">
        <v>10.224358000000001</v>
      </c>
      <c r="AD23" s="30">
        <v>10.335342000000001</v>
      </c>
      <c r="AE23" s="30">
        <v>9.1325050000000001</v>
      </c>
      <c r="AF23" s="30">
        <v>9.3163350000000005</v>
      </c>
      <c r="AG23" s="30">
        <v>8.6022449999999999</v>
      </c>
      <c r="AH23" s="30">
        <v>8.155818</v>
      </c>
      <c r="AI23" s="30">
        <v>8.4859500000000008</v>
      </c>
      <c r="AJ23" s="30">
        <v>8.9260110000000008</v>
      </c>
      <c r="AK23" s="30">
        <v>8.2492470000000004</v>
      </c>
      <c r="AL23" s="30">
        <v>8.0324690000000007</v>
      </c>
      <c r="AM23" s="30">
        <v>8.4099319999999995</v>
      </c>
      <c r="AN23" s="30">
        <v>8.2379099999999994</v>
      </c>
      <c r="AO23" s="30">
        <v>7.9117189999999997</v>
      </c>
      <c r="AP23" s="30">
        <v>8.1691400000000005</v>
      </c>
      <c r="AQ23" s="30">
        <v>8.6772379999999991</v>
      </c>
      <c r="AR23" s="30">
        <v>9.2988529999999994</v>
      </c>
      <c r="AS23" s="30">
        <v>9.5790389999999999</v>
      </c>
      <c r="AT23" s="30">
        <v>10.415082</v>
      </c>
      <c r="AU23" s="30">
        <v>10.013892999999999</v>
      </c>
      <c r="AV23" s="30"/>
      <c r="AX23" s="72" t="s">
        <v>276</v>
      </c>
      <c r="AY23" s="30">
        <v>69.377258999999995</v>
      </c>
      <c r="AZ23" s="30">
        <v>70.038977000000003</v>
      </c>
      <c r="BA23" s="30">
        <v>70.762107999999998</v>
      </c>
      <c r="BB23" s="30">
        <v>72.300701000000004</v>
      </c>
      <c r="BC23" s="30">
        <v>71.401629999999997</v>
      </c>
      <c r="BD23" s="30">
        <v>70.986418999999998</v>
      </c>
      <c r="BE23" s="30">
        <v>70.401360999999994</v>
      </c>
      <c r="BF23" s="30">
        <v>71.744328999999993</v>
      </c>
      <c r="BG23" s="30">
        <v>71.927710000000005</v>
      </c>
      <c r="BH23" s="30">
        <v>69.332329000000001</v>
      </c>
      <c r="BI23" s="30">
        <v>68.452900999999997</v>
      </c>
      <c r="BJ23" s="30">
        <v>71.075946999999999</v>
      </c>
      <c r="BK23" s="30">
        <v>69.285663</v>
      </c>
      <c r="BL23" s="30">
        <v>70.620840000000001</v>
      </c>
      <c r="BM23" s="30">
        <v>70.914773999999994</v>
      </c>
      <c r="BN23" s="30">
        <v>72.201683000000003</v>
      </c>
      <c r="BO23" s="30">
        <v>71.560162000000005</v>
      </c>
      <c r="BP23" s="30">
        <v>71.718982999999994</v>
      </c>
      <c r="BQ23" s="30">
        <v>76.281277000000003</v>
      </c>
      <c r="BR23" s="30">
        <v>73.404399999999995</v>
      </c>
      <c r="BS23" s="30">
        <v>72.815548000000007</v>
      </c>
      <c r="BT23" s="30"/>
      <c r="BV23" s="72" t="s">
        <v>276</v>
      </c>
      <c r="BW23" s="30">
        <v>65.366848000000005</v>
      </c>
      <c r="BX23" s="30">
        <v>64.174316000000005</v>
      </c>
      <c r="BY23" s="30">
        <v>64.006321</v>
      </c>
      <c r="BZ23" s="30">
        <v>63.875520999999999</v>
      </c>
      <c r="CA23" s="30">
        <v>61.749675000000003</v>
      </c>
      <c r="CB23" s="30">
        <v>59.311160000000001</v>
      </c>
      <c r="CC23" s="30">
        <v>57.824576999999998</v>
      </c>
      <c r="CD23" s="30">
        <v>53.714505000000003</v>
      </c>
      <c r="CE23" s="30">
        <v>53.492649</v>
      </c>
      <c r="CF23" s="30">
        <v>51.927424999999999</v>
      </c>
      <c r="CG23" s="30">
        <v>51.594268</v>
      </c>
      <c r="CH23" s="30">
        <v>52.885429999999999</v>
      </c>
      <c r="CI23" s="30">
        <v>53.786616000000002</v>
      </c>
      <c r="CJ23" s="30">
        <v>52.371820999999997</v>
      </c>
      <c r="CK23" s="30">
        <v>52.518402000000002</v>
      </c>
      <c r="CL23" s="30">
        <v>51.474411000000003</v>
      </c>
      <c r="CM23" s="30">
        <v>52.897996999999997</v>
      </c>
      <c r="CN23" s="30">
        <v>53.209935000000002</v>
      </c>
      <c r="CO23" s="30">
        <v>52.286307999999998</v>
      </c>
      <c r="CP23" s="30">
        <v>51.724696000000002</v>
      </c>
      <c r="CQ23" s="30">
        <v>51.693936000000001</v>
      </c>
      <c r="CR23" s="30"/>
      <c r="CT23" s="72" t="s">
        <v>276</v>
      </c>
      <c r="CU23" s="30">
        <v>86.594351000000003</v>
      </c>
      <c r="CV23" s="30">
        <v>86.980879000000002</v>
      </c>
      <c r="CW23" s="30">
        <v>86.236470999999995</v>
      </c>
      <c r="CX23" s="30">
        <v>85.281856000000005</v>
      </c>
      <c r="CY23" s="30">
        <v>83.371232000000006</v>
      </c>
      <c r="CZ23" s="30">
        <v>83.355576999999997</v>
      </c>
      <c r="DA23" s="30">
        <v>84.292580000000001</v>
      </c>
      <c r="DB23" s="30">
        <v>83.880587000000006</v>
      </c>
      <c r="DC23" s="30">
        <v>83.779857000000007</v>
      </c>
      <c r="DD23" s="30">
        <v>83.052395000000004</v>
      </c>
      <c r="DE23" s="30">
        <v>84.313569000000001</v>
      </c>
      <c r="DF23" s="30">
        <v>85.339023999999995</v>
      </c>
      <c r="DG23" s="30">
        <v>83.771119999999996</v>
      </c>
      <c r="DH23" s="30">
        <v>85.179895999999999</v>
      </c>
      <c r="DI23" s="30">
        <v>84.352958000000001</v>
      </c>
      <c r="DJ23" s="30">
        <v>84.522599</v>
      </c>
      <c r="DK23" s="30">
        <v>83.737427999999994</v>
      </c>
      <c r="DL23" s="30">
        <v>84.174719999999994</v>
      </c>
      <c r="DM23" s="30">
        <v>84.801861000000002</v>
      </c>
      <c r="DN23" s="30">
        <v>85.307953999999995</v>
      </c>
      <c r="DO23" s="30">
        <v>84.731447000000003</v>
      </c>
      <c r="DP23" s="30"/>
      <c r="DR23" s="72" t="s">
        <v>276</v>
      </c>
      <c r="DS23" s="30">
        <v>93.327239000000006</v>
      </c>
      <c r="DT23" s="30">
        <v>92.395827999999995</v>
      </c>
      <c r="DU23" s="30">
        <v>93.345960000000005</v>
      </c>
      <c r="DV23" s="30">
        <v>94.188361</v>
      </c>
      <c r="DW23" s="30">
        <v>93.920428999999999</v>
      </c>
      <c r="DX23" s="30">
        <v>93.447398000000007</v>
      </c>
      <c r="DY23" s="30">
        <v>92.860465000000005</v>
      </c>
      <c r="DZ23" s="30">
        <v>93.152223000000006</v>
      </c>
      <c r="EA23" s="30">
        <v>92.673912999999999</v>
      </c>
      <c r="EB23" s="30">
        <v>92.043360000000007</v>
      </c>
      <c r="EC23" s="30">
        <v>91.752202999999994</v>
      </c>
      <c r="ED23" s="30">
        <v>91.667698000000001</v>
      </c>
      <c r="EE23" s="30">
        <v>91.261544999999998</v>
      </c>
      <c r="EF23" s="30">
        <v>91.080858000000006</v>
      </c>
      <c r="EG23" s="30">
        <v>90.577423999999993</v>
      </c>
      <c r="EH23" s="30">
        <v>90.681610000000006</v>
      </c>
      <c r="EI23" s="30">
        <v>87.844223999999997</v>
      </c>
      <c r="EJ23" s="30">
        <v>88.272622999999996</v>
      </c>
      <c r="EK23" s="30">
        <v>88.566709000000003</v>
      </c>
      <c r="EL23" s="30">
        <v>88.356235999999996</v>
      </c>
      <c r="EM23" s="30">
        <v>87.982124999999996</v>
      </c>
      <c r="EN23" s="30"/>
      <c r="EP23" s="72" t="s">
        <v>276</v>
      </c>
      <c r="EQ23" s="30">
        <v>56.155337000000003</v>
      </c>
      <c r="ER23" s="30">
        <v>55.349701000000003</v>
      </c>
      <c r="ES23" s="30">
        <v>58.799719000000003</v>
      </c>
      <c r="ET23" s="30">
        <v>58.579563999999998</v>
      </c>
      <c r="EU23" s="30">
        <v>56.967050999999998</v>
      </c>
      <c r="EV23" s="30">
        <v>57.550294999999998</v>
      </c>
      <c r="EW23" s="30">
        <v>58.899088999999996</v>
      </c>
      <c r="EX23" s="30">
        <v>57.771293</v>
      </c>
      <c r="EY23" s="30">
        <v>56.890293999999997</v>
      </c>
      <c r="EZ23" s="30">
        <v>57.586621000000001</v>
      </c>
      <c r="FA23" s="30">
        <v>54.482697999999999</v>
      </c>
      <c r="FB23" s="30">
        <v>58.619531000000002</v>
      </c>
      <c r="FC23" s="30">
        <v>57.380442000000002</v>
      </c>
      <c r="FD23" s="30">
        <v>57.033963</v>
      </c>
      <c r="FE23" s="30">
        <v>56.272365000000001</v>
      </c>
      <c r="FF23" s="30">
        <v>57.877890000000001</v>
      </c>
      <c r="FG23" s="30">
        <v>57.473176000000002</v>
      </c>
      <c r="FH23" s="30">
        <v>57.123612000000001</v>
      </c>
      <c r="FI23" s="30">
        <v>55.599490000000003</v>
      </c>
      <c r="FJ23" s="30">
        <v>55.945762999999999</v>
      </c>
      <c r="FK23" s="30">
        <v>56.422761999999999</v>
      </c>
    </row>
    <row r="24" spans="2:167">
      <c r="B24" s="72" t="s">
        <v>274</v>
      </c>
      <c r="C24" s="30">
        <v>49.777028000000001</v>
      </c>
      <c r="D24" s="30">
        <v>51.039678000000002</v>
      </c>
      <c r="E24" s="30">
        <v>52.605092999999997</v>
      </c>
      <c r="F24" s="30">
        <v>49.662283000000002</v>
      </c>
      <c r="G24" s="30">
        <v>47.485750000000003</v>
      </c>
      <c r="H24" s="30">
        <v>43.888300999999998</v>
      </c>
      <c r="I24" s="30">
        <v>43.658653000000001</v>
      </c>
      <c r="J24" s="30">
        <v>45.376238999999998</v>
      </c>
      <c r="K24" s="30">
        <v>45.427311000000003</v>
      </c>
      <c r="L24" s="30">
        <v>43.355207999999998</v>
      </c>
      <c r="M24" s="30">
        <v>46.318688999999999</v>
      </c>
      <c r="N24" s="30">
        <v>47.623669999999997</v>
      </c>
      <c r="O24" s="30">
        <v>43.623161000000003</v>
      </c>
      <c r="P24" s="30">
        <v>35.045363000000002</v>
      </c>
      <c r="Q24" s="30">
        <v>33.643518</v>
      </c>
      <c r="R24" s="30">
        <v>32.762349</v>
      </c>
      <c r="S24" s="30">
        <v>32.409838000000001</v>
      </c>
      <c r="T24" s="30">
        <v>34.206052</v>
      </c>
      <c r="U24" s="30">
        <v>35.412705000000003</v>
      </c>
      <c r="V24" s="30">
        <v>35.607643000000003</v>
      </c>
      <c r="W24" s="30">
        <v>34.780270000000002</v>
      </c>
      <c r="X24" s="30"/>
      <c r="Z24" s="72" t="s">
        <v>274</v>
      </c>
      <c r="AA24" s="30">
        <v>24.153368</v>
      </c>
      <c r="AB24" s="30">
        <v>24.414921</v>
      </c>
      <c r="AC24" s="30">
        <v>23.964863000000001</v>
      </c>
      <c r="AD24" s="30">
        <v>22.220996</v>
      </c>
      <c r="AE24" s="30">
        <v>26.389944</v>
      </c>
      <c r="AF24" s="30">
        <v>22.972731</v>
      </c>
      <c r="AG24" s="30">
        <v>21.784821999999998</v>
      </c>
      <c r="AH24" s="30">
        <v>21.135069999999999</v>
      </c>
      <c r="AI24" s="30">
        <v>18.081616</v>
      </c>
      <c r="AJ24" s="30">
        <v>16.154447000000001</v>
      </c>
      <c r="AK24" s="30">
        <v>15.139815</v>
      </c>
      <c r="AL24" s="30">
        <v>12.505462</v>
      </c>
      <c r="AM24" s="30">
        <v>11.090344</v>
      </c>
      <c r="AN24" s="30">
        <v>9.3323549999999997</v>
      </c>
      <c r="AO24" s="30">
        <v>8.8443260000000006</v>
      </c>
      <c r="AP24" s="30">
        <v>8.7292489999999994</v>
      </c>
      <c r="AQ24" s="30">
        <v>9.9936849999999993</v>
      </c>
      <c r="AR24" s="30">
        <v>7.6089219999999997</v>
      </c>
      <c r="AS24" s="30">
        <v>7.2674279999999998</v>
      </c>
      <c r="AT24" s="30">
        <v>6.8668449999999996</v>
      </c>
      <c r="AU24" s="30">
        <v>5.8147609999999998</v>
      </c>
      <c r="AV24" s="30"/>
      <c r="AX24" s="72" t="s">
        <v>274</v>
      </c>
      <c r="AY24" s="30">
        <v>9.0329350000000002</v>
      </c>
      <c r="AZ24" s="30">
        <v>8.7792779999999997</v>
      </c>
      <c r="BA24" s="30">
        <v>9.1792180000000005</v>
      </c>
      <c r="BB24" s="30">
        <v>7.8929530000000003</v>
      </c>
      <c r="BC24" s="30">
        <v>7.5205169999999999</v>
      </c>
      <c r="BD24" s="30">
        <v>8.8326879999999992</v>
      </c>
      <c r="BE24" s="30">
        <v>8.5611719999999991</v>
      </c>
      <c r="BF24" s="30">
        <v>7.4258309999999996</v>
      </c>
      <c r="BG24" s="30">
        <v>6.3697160000000004</v>
      </c>
      <c r="BH24" s="30">
        <v>7.1016159999999999</v>
      </c>
      <c r="BI24" s="30">
        <v>7.4698539999999998</v>
      </c>
      <c r="BJ24" s="30">
        <v>5.7030719999999997</v>
      </c>
      <c r="BK24" s="30">
        <v>5.422396</v>
      </c>
      <c r="BL24" s="30">
        <v>5.1617090000000001</v>
      </c>
      <c r="BM24" s="30">
        <v>4.5166089999999999</v>
      </c>
      <c r="BN24" s="30">
        <v>4.2451299999999996</v>
      </c>
      <c r="BO24" s="30">
        <v>3.5006710000000001</v>
      </c>
      <c r="BP24" s="30">
        <v>2.9137879999999998</v>
      </c>
      <c r="BQ24" s="30">
        <v>2.6235849999999998</v>
      </c>
      <c r="BR24" s="30">
        <v>2.528769</v>
      </c>
      <c r="BS24" s="30">
        <v>2.369062</v>
      </c>
      <c r="BT24" s="30"/>
      <c r="BV24" s="72" t="s">
        <v>274</v>
      </c>
      <c r="BW24" s="30">
        <v>1.8673040000000001</v>
      </c>
      <c r="BX24" s="30">
        <v>1.2062010000000001</v>
      </c>
      <c r="BY24" s="30">
        <v>0.838723</v>
      </c>
      <c r="BZ24" s="30">
        <v>0.796184</v>
      </c>
      <c r="CA24" s="30">
        <v>0.57870200000000005</v>
      </c>
      <c r="CB24" s="30">
        <v>0.61742799999999998</v>
      </c>
      <c r="CC24" s="30">
        <v>0.74685500000000005</v>
      </c>
      <c r="CD24" s="30">
        <v>0.66749000000000003</v>
      </c>
      <c r="CE24" s="30">
        <v>0.578982</v>
      </c>
      <c r="CF24" s="30">
        <v>0.47759800000000002</v>
      </c>
      <c r="CG24" s="30">
        <v>1.129416</v>
      </c>
      <c r="CH24" s="30">
        <v>0.493946</v>
      </c>
      <c r="CI24" s="30">
        <v>0.52744899999999995</v>
      </c>
      <c r="CJ24" s="30">
        <v>1.036516</v>
      </c>
      <c r="CK24" s="30">
        <v>0.65072600000000003</v>
      </c>
      <c r="CL24" s="30">
        <v>0.63693299999999997</v>
      </c>
      <c r="CM24" s="30">
        <v>0.33900400000000003</v>
      </c>
      <c r="CN24" s="30">
        <v>0.485238</v>
      </c>
      <c r="CO24" s="30">
        <v>0.51082099999999997</v>
      </c>
      <c r="CP24" s="30">
        <v>0.402254</v>
      </c>
      <c r="CQ24" s="30">
        <v>0.43383699999999997</v>
      </c>
      <c r="CR24" s="30"/>
      <c r="CT24" s="72" t="s">
        <v>274</v>
      </c>
      <c r="CU24" s="30">
        <v>1.2019610000000001</v>
      </c>
      <c r="CV24" s="30">
        <v>0.80222199999999999</v>
      </c>
      <c r="CW24" s="30">
        <v>0.93545</v>
      </c>
      <c r="CX24" s="30">
        <v>1.1193550000000001</v>
      </c>
      <c r="CY24" s="30">
        <v>2.1991990000000001</v>
      </c>
      <c r="CZ24" s="30">
        <v>2.5057700000000001</v>
      </c>
      <c r="DA24" s="30">
        <v>2.1009829999999998</v>
      </c>
      <c r="DB24" s="30">
        <v>1.509396</v>
      </c>
      <c r="DC24" s="30">
        <v>1.253986</v>
      </c>
      <c r="DD24" s="30">
        <v>2.0626069999999999</v>
      </c>
      <c r="DE24" s="30">
        <v>1.659214</v>
      </c>
      <c r="DF24" s="30">
        <v>1.1203369999999999</v>
      </c>
      <c r="DG24" s="30">
        <v>1.9063369999999999</v>
      </c>
      <c r="DH24" s="30">
        <v>0.819994</v>
      </c>
      <c r="DI24" s="30">
        <v>0.75448099999999996</v>
      </c>
      <c r="DJ24" s="30">
        <v>0.89446099999999995</v>
      </c>
      <c r="DK24" s="30">
        <v>1.0732619999999999</v>
      </c>
      <c r="DL24" s="30">
        <v>1.1146769999999999</v>
      </c>
      <c r="DM24" s="30">
        <v>0.56906599999999996</v>
      </c>
      <c r="DN24" s="30">
        <v>0.55351300000000003</v>
      </c>
      <c r="DO24" s="30">
        <v>0.41084500000000002</v>
      </c>
      <c r="DP24" s="30"/>
      <c r="DR24" s="72" t="s">
        <v>274</v>
      </c>
      <c r="DS24" s="30">
        <v>0.18629899999999999</v>
      </c>
      <c r="DT24" s="30">
        <v>6.6444000000000003E-2</v>
      </c>
      <c r="DU24" s="30">
        <v>6.7264000000000004E-2</v>
      </c>
      <c r="DV24" s="30">
        <v>3.3860000000000001E-2</v>
      </c>
      <c r="DW24" s="30">
        <v>3.2584000000000002E-2</v>
      </c>
      <c r="DX24" s="30">
        <v>5.8869999999999999E-2</v>
      </c>
      <c r="DY24" s="30">
        <v>4.1370999999999998E-2</v>
      </c>
      <c r="DZ24" s="30">
        <v>2.9343999999999999E-2</v>
      </c>
      <c r="EA24" s="30">
        <v>4.2687000000000003E-2</v>
      </c>
      <c r="EB24" s="30">
        <v>5.2968000000000001E-2</v>
      </c>
      <c r="EC24" s="30">
        <v>5.0708999999999997E-2</v>
      </c>
      <c r="ED24" s="30">
        <v>5.4799E-2</v>
      </c>
      <c r="EE24" s="30">
        <v>2.0455999999999998E-2</v>
      </c>
      <c r="EF24" s="30">
        <v>2.7566E-2</v>
      </c>
      <c r="EG24" s="30">
        <v>1.9629000000000001E-2</v>
      </c>
      <c r="EH24" s="30">
        <v>1.5751000000000001E-2</v>
      </c>
      <c r="EI24" s="30">
        <v>3.6319999999999998E-3</v>
      </c>
      <c r="EJ24" s="30">
        <v>1.905E-3</v>
      </c>
      <c r="EK24" s="30">
        <v>2.2560000000000002E-3</v>
      </c>
      <c r="EL24" s="30">
        <v>1.4513E-2</v>
      </c>
      <c r="EM24" s="30">
        <v>8.8000000000000005E-3</v>
      </c>
      <c r="EN24" s="30"/>
      <c r="EP24" s="72" t="s">
        <v>274</v>
      </c>
      <c r="EQ24" s="30">
        <v>7.3601390000000002</v>
      </c>
      <c r="ER24" s="30">
        <v>7.8015040000000004</v>
      </c>
      <c r="ES24" s="30">
        <v>3.0417740000000002</v>
      </c>
      <c r="ET24" s="30">
        <v>2.7622520000000002</v>
      </c>
      <c r="EU24" s="30">
        <v>4.2105059999999996</v>
      </c>
      <c r="EV24" s="30">
        <v>5.0767309999999997</v>
      </c>
      <c r="EW24" s="30">
        <v>5.1595680000000002</v>
      </c>
      <c r="EX24" s="30">
        <v>5.2909269999999999</v>
      </c>
      <c r="EY24" s="30">
        <v>3.9478219999999999</v>
      </c>
      <c r="EZ24" s="30">
        <v>3.7871899999999998</v>
      </c>
      <c r="FA24" s="30">
        <v>3.280967</v>
      </c>
      <c r="FB24" s="30">
        <v>2.244424</v>
      </c>
      <c r="FC24" s="30">
        <v>1.990494</v>
      </c>
      <c r="FD24" s="30">
        <v>1.778457</v>
      </c>
      <c r="FE24" s="30">
        <v>1.729007</v>
      </c>
      <c r="FF24" s="30">
        <v>1.679824</v>
      </c>
      <c r="FG24" s="30">
        <v>1.2341299999999999</v>
      </c>
      <c r="FH24" s="30">
        <v>0.81616200000000005</v>
      </c>
      <c r="FI24" s="30">
        <v>1.036616</v>
      </c>
      <c r="FJ24" s="30">
        <v>0.71017799999999998</v>
      </c>
      <c r="FK24" s="30">
        <v>0.62570700000000001</v>
      </c>
    </row>
    <row r="25" spans="2:167" ht="14.5">
      <c r="B25" s="72" t="s">
        <v>287</v>
      </c>
      <c r="C25" s="30">
        <v>2.4881829999999998</v>
      </c>
      <c r="D25" s="30">
        <v>2.3997999999999999</v>
      </c>
      <c r="E25" s="30">
        <v>2.1087509999999998</v>
      </c>
      <c r="F25" s="30">
        <v>2.2459060000000002</v>
      </c>
      <c r="G25" s="30">
        <v>1.90699</v>
      </c>
      <c r="H25" s="30">
        <v>2.4712149999999999</v>
      </c>
      <c r="I25" s="30">
        <v>2.7434829999999999</v>
      </c>
      <c r="J25" s="30">
        <v>2.3519459999999999</v>
      </c>
      <c r="K25" s="30">
        <v>2.547968</v>
      </c>
      <c r="L25" s="30">
        <v>2.3575149999999998</v>
      </c>
      <c r="M25" s="30">
        <v>2.221794</v>
      </c>
      <c r="N25" s="30">
        <v>1.704931</v>
      </c>
      <c r="O25" s="30">
        <v>1.5811010000000001</v>
      </c>
      <c r="P25" s="30">
        <v>1.5568599999999999</v>
      </c>
      <c r="Q25" s="30">
        <v>1.5152209999999999</v>
      </c>
      <c r="R25" s="30">
        <v>1.6652389999999999</v>
      </c>
      <c r="S25" s="30">
        <v>1.583056</v>
      </c>
      <c r="T25" s="30">
        <v>1.4887589999999999</v>
      </c>
      <c r="U25" s="30">
        <v>0.99523600000000001</v>
      </c>
      <c r="V25" s="30">
        <v>1.223187</v>
      </c>
      <c r="W25" s="30">
        <v>0.91751799999999994</v>
      </c>
      <c r="X25" s="30"/>
      <c r="Z25" s="72" t="s">
        <v>287</v>
      </c>
      <c r="AA25" s="30">
        <v>0.53211799999999998</v>
      </c>
      <c r="AB25" s="30">
        <v>0.59160800000000002</v>
      </c>
      <c r="AC25" s="30">
        <v>0.58606400000000003</v>
      </c>
      <c r="AD25" s="30">
        <v>0.452791</v>
      </c>
      <c r="AE25" s="30">
        <v>0.45582400000000001</v>
      </c>
      <c r="AF25" s="30">
        <v>0.70125700000000002</v>
      </c>
      <c r="AG25" s="30">
        <v>0.57641299999999995</v>
      </c>
      <c r="AH25" s="30">
        <v>0.61244299999999996</v>
      </c>
      <c r="AI25" s="30">
        <v>0.511324</v>
      </c>
      <c r="AJ25" s="30">
        <v>0.46043099999999998</v>
      </c>
      <c r="AK25" s="30">
        <v>0.63615299999999997</v>
      </c>
      <c r="AL25" s="30">
        <v>0.63935299999999995</v>
      </c>
      <c r="AM25" s="30">
        <v>0.72872199999999998</v>
      </c>
      <c r="AN25" s="30">
        <v>0.70597399999999999</v>
      </c>
      <c r="AO25" s="30">
        <v>0.65445699999999996</v>
      </c>
      <c r="AP25" s="30">
        <v>0.70031699999999997</v>
      </c>
      <c r="AQ25" s="30">
        <v>0.75392300000000001</v>
      </c>
      <c r="AR25" s="30">
        <v>0.73041599999999995</v>
      </c>
      <c r="AS25" s="30">
        <v>0.75326400000000004</v>
      </c>
      <c r="AT25" s="30">
        <v>0.78939099999999995</v>
      </c>
      <c r="AU25" s="30">
        <v>0.64507000000000003</v>
      </c>
      <c r="AV25" s="30"/>
      <c r="AX25" s="72" t="s">
        <v>287</v>
      </c>
      <c r="AY25" s="30">
        <v>1.3813070000000001</v>
      </c>
      <c r="AZ25" s="30">
        <v>1.397154</v>
      </c>
      <c r="BA25" s="30">
        <v>1.301053</v>
      </c>
      <c r="BB25" s="30">
        <v>1.3431109999999999</v>
      </c>
      <c r="BC25" s="30">
        <v>1.389507</v>
      </c>
      <c r="BD25" s="30">
        <v>1.7886280000000001</v>
      </c>
      <c r="BE25" s="30">
        <v>2.2771940000000002</v>
      </c>
      <c r="BF25" s="30">
        <v>2.2813110000000001</v>
      </c>
      <c r="BG25" s="30">
        <v>2.4231929999999999</v>
      </c>
      <c r="BH25" s="30">
        <v>2.288945</v>
      </c>
      <c r="BI25" s="30">
        <v>2.576092</v>
      </c>
      <c r="BJ25" s="30">
        <v>2.8321350000000001</v>
      </c>
      <c r="BK25" s="30">
        <v>3.6976680000000002</v>
      </c>
      <c r="BL25" s="30">
        <v>2.2541980000000001</v>
      </c>
      <c r="BM25" s="30">
        <v>1.9812810000000001</v>
      </c>
      <c r="BN25" s="30">
        <v>1.978788</v>
      </c>
      <c r="BO25" s="30">
        <v>3.0250819999999998</v>
      </c>
      <c r="BP25" s="30">
        <v>2.9589629999999998</v>
      </c>
      <c r="BQ25" s="30">
        <v>1.945346</v>
      </c>
      <c r="BR25" s="30">
        <v>2.2417790000000002</v>
      </c>
      <c r="BS25" s="30">
        <v>2.5210620000000001</v>
      </c>
      <c r="BT25" s="30"/>
      <c r="BV25" s="72" t="s">
        <v>287</v>
      </c>
      <c r="BW25" s="30">
        <v>1.04057</v>
      </c>
      <c r="BX25" s="30">
        <v>1.269563</v>
      </c>
      <c r="BY25" s="30">
        <v>0.99379600000000001</v>
      </c>
      <c r="BZ25" s="30">
        <v>1.013433</v>
      </c>
      <c r="CA25" s="30">
        <v>1.011082</v>
      </c>
      <c r="CB25" s="30">
        <v>0.87418700000000005</v>
      </c>
      <c r="CC25" s="30">
        <v>1.04213</v>
      </c>
      <c r="CD25" s="30">
        <v>1.014392</v>
      </c>
      <c r="CE25" s="30">
        <v>1.071636</v>
      </c>
      <c r="CF25" s="30">
        <v>0.94791000000000003</v>
      </c>
      <c r="CG25" s="30">
        <v>0.71214100000000002</v>
      </c>
      <c r="CH25" s="30">
        <v>0.65541499999999997</v>
      </c>
      <c r="CI25" s="30">
        <v>0.84517200000000003</v>
      </c>
      <c r="CJ25" s="30">
        <v>0.76170400000000005</v>
      </c>
      <c r="CK25" s="30">
        <v>0.58098300000000003</v>
      </c>
      <c r="CL25" s="30">
        <v>0.64842200000000005</v>
      </c>
      <c r="CM25" s="30">
        <v>0.48662499999999997</v>
      </c>
      <c r="CN25" s="30">
        <v>0.81838599999999995</v>
      </c>
      <c r="CO25" s="30">
        <v>0.90455799999999997</v>
      </c>
      <c r="CP25" s="30">
        <v>0.91970700000000005</v>
      </c>
      <c r="CQ25" s="30">
        <v>1.0758909999999999</v>
      </c>
      <c r="CR25" s="30"/>
      <c r="CT25" s="72" t="s">
        <v>287</v>
      </c>
      <c r="CU25" s="30">
        <v>2.9133559999999998</v>
      </c>
      <c r="CV25" s="30">
        <v>3.4918429999999998</v>
      </c>
      <c r="CW25" s="30">
        <v>3.8225660000000001</v>
      </c>
      <c r="CX25" s="30">
        <v>3.706871</v>
      </c>
      <c r="CY25" s="30">
        <v>4.3672680000000001</v>
      </c>
      <c r="CZ25" s="30">
        <v>4.0485930000000003</v>
      </c>
      <c r="DA25" s="30">
        <v>4.6487590000000001</v>
      </c>
      <c r="DB25" s="30">
        <v>5.0014130000000003</v>
      </c>
      <c r="DC25" s="30">
        <v>4.9320040000000001</v>
      </c>
      <c r="DD25" s="30">
        <v>4.2365539999999999</v>
      </c>
      <c r="DE25" s="30">
        <v>4.4967540000000001</v>
      </c>
      <c r="DF25" s="30">
        <v>2.9182619999999999</v>
      </c>
      <c r="DG25" s="30">
        <v>3.139599</v>
      </c>
      <c r="DH25" s="30">
        <v>2.392102</v>
      </c>
      <c r="DI25" s="30">
        <v>2.4275199999999999</v>
      </c>
      <c r="DJ25" s="30">
        <v>2.0795720000000002</v>
      </c>
      <c r="DK25" s="30">
        <v>1.6651609999999999</v>
      </c>
      <c r="DL25" s="30">
        <v>0.88073000000000001</v>
      </c>
      <c r="DM25" s="30">
        <v>0.85796300000000003</v>
      </c>
      <c r="DN25" s="30">
        <v>0.89544400000000002</v>
      </c>
      <c r="DO25" s="30">
        <v>0.59190600000000004</v>
      </c>
      <c r="DP25" s="30"/>
      <c r="DR25" s="72" t="s">
        <v>287</v>
      </c>
      <c r="DS25" s="30">
        <v>1.147273</v>
      </c>
      <c r="DT25" s="30">
        <v>1.9260679999999999</v>
      </c>
      <c r="DU25" s="30">
        <v>1.472653</v>
      </c>
      <c r="DV25" s="30">
        <v>1.3127770000000001</v>
      </c>
      <c r="DW25" s="30">
        <v>1.1212789999999999</v>
      </c>
      <c r="DX25" s="30">
        <v>0.89530600000000005</v>
      </c>
      <c r="DY25" s="30">
        <v>0.89092099999999996</v>
      </c>
      <c r="DZ25" s="30">
        <v>0.83859700000000004</v>
      </c>
      <c r="EA25" s="30">
        <v>0.93274999999999997</v>
      </c>
      <c r="EB25" s="30">
        <v>0.88383900000000004</v>
      </c>
      <c r="EC25" s="30">
        <v>1.1533819999999999</v>
      </c>
      <c r="ED25" s="30">
        <v>1.302244</v>
      </c>
      <c r="EE25" s="30">
        <v>1.59605</v>
      </c>
      <c r="EF25" s="30">
        <v>1.3923779999999999</v>
      </c>
      <c r="EG25" s="30">
        <v>1.269701</v>
      </c>
      <c r="EH25" s="30">
        <v>1.220906</v>
      </c>
      <c r="EI25" s="30">
        <v>1.2264390000000001</v>
      </c>
      <c r="EJ25" s="30">
        <v>0.99893200000000004</v>
      </c>
      <c r="EK25" s="30">
        <v>1.183951</v>
      </c>
      <c r="EL25" s="30">
        <v>1.1811149999999999</v>
      </c>
      <c r="EM25" s="30">
        <v>1.1461779999999999</v>
      </c>
      <c r="EN25" s="30"/>
      <c r="EP25" s="72" t="s">
        <v>287</v>
      </c>
      <c r="EQ25" s="30">
        <v>1.2553460000000001</v>
      </c>
      <c r="ER25" s="30">
        <v>1.5255810000000001</v>
      </c>
      <c r="ES25" s="30">
        <v>1.525382</v>
      </c>
      <c r="ET25" s="30">
        <v>1.6550990000000001</v>
      </c>
      <c r="EU25" s="30">
        <v>1.3757790000000001</v>
      </c>
      <c r="EV25" s="30">
        <v>2.098633</v>
      </c>
      <c r="EW25" s="30">
        <v>1.4403109999999999</v>
      </c>
      <c r="EX25" s="30">
        <v>1.746397</v>
      </c>
      <c r="EY25" s="30">
        <v>1.953279</v>
      </c>
      <c r="EZ25" s="30">
        <v>1.4622109999999999</v>
      </c>
      <c r="FA25" s="30">
        <v>1.848123</v>
      </c>
      <c r="FB25" s="30">
        <v>1.4578629999999999</v>
      </c>
      <c r="FC25" s="30">
        <v>1.434366</v>
      </c>
      <c r="FD25" s="30">
        <v>1.365823</v>
      </c>
      <c r="FE25" s="30">
        <v>1.2035769999999999</v>
      </c>
      <c r="FF25" s="30">
        <v>1.1964239999999999</v>
      </c>
      <c r="FG25" s="30">
        <v>0.97850599999999999</v>
      </c>
      <c r="FH25" s="30">
        <v>0.93152599999999997</v>
      </c>
      <c r="FI25" s="30">
        <v>1.489771</v>
      </c>
      <c r="FJ25" s="30">
        <v>1.4335260000000001</v>
      </c>
      <c r="FK25" s="30">
        <v>1.1652709999999999</v>
      </c>
    </row>
    <row r="26" spans="2:167">
      <c r="B26" s="72" t="s">
        <v>261</v>
      </c>
      <c r="C26" s="30">
        <v>20.506789999999999</v>
      </c>
      <c r="D26" s="30">
        <v>18.066171000000001</v>
      </c>
      <c r="E26" s="30">
        <v>16.449663000000001</v>
      </c>
      <c r="F26" s="30">
        <v>15.4367</v>
      </c>
      <c r="G26" s="30">
        <v>17.458977000000001</v>
      </c>
      <c r="H26" s="30">
        <v>19.45795</v>
      </c>
      <c r="I26" s="30">
        <v>20.453666999999999</v>
      </c>
      <c r="J26" s="30">
        <v>21.823225999999998</v>
      </c>
      <c r="K26" s="30">
        <v>21.353746000000001</v>
      </c>
      <c r="L26" s="30">
        <v>22.349784</v>
      </c>
      <c r="M26" s="30">
        <v>20.996779</v>
      </c>
      <c r="N26" s="30">
        <v>20.963902000000001</v>
      </c>
      <c r="O26" s="30">
        <v>23.635991000000001</v>
      </c>
      <c r="P26" s="30">
        <v>27.708756999999999</v>
      </c>
      <c r="Q26" s="30">
        <v>27.505723</v>
      </c>
      <c r="R26" s="30">
        <v>28.511735999999999</v>
      </c>
      <c r="S26" s="30">
        <v>26.58652</v>
      </c>
      <c r="T26" s="30">
        <v>23.370529000000001</v>
      </c>
      <c r="U26" s="30">
        <v>22.397458</v>
      </c>
      <c r="V26" s="30">
        <v>19.614561999999999</v>
      </c>
      <c r="W26" s="30">
        <v>19.859555</v>
      </c>
      <c r="X26" s="30"/>
      <c r="Z26" s="72" t="s">
        <v>261</v>
      </c>
      <c r="AA26" s="30">
        <v>18.587012999999999</v>
      </c>
      <c r="AB26" s="30">
        <v>17.853124999999999</v>
      </c>
      <c r="AC26" s="30">
        <v>16.802059</v>
      </c>
      <c r="AD26" s="30">
        <v>15.727969</v>
      </c>
      <c r="AE26" s="30">
        <v>16.100062999999999</v>
      </c>
      <c r="AF26" s="30">
        <v>17.992045999999998</v>
      </c>
      <c r="AG26" s="30">
        <v>19.227899000000001</v>
      </c>
      <c r="AH26" s="30">
        <v>20.605080000000001</v>
      </c>
      <c r="AI26" s="30">
        <v>21.166485000000002</v>
      </c>
      <c r="AJ26" s="30">
        <v>21.426055999999999</v>
      </c>
      <c r="AK26" s="30">
        <v>21.418317999999999</v>
      </c>
      <c r="AL26" s="30">
        <v>22.019411000000002</v>
      </c>
      <c r="AM26" s="30">
        <v>22.494253</v>
      </c>
      <c r="AN26" s="30">
        <v>23.032734000000001</v>
      </c>
      <c r="AO26" s="30">
        <v>22.62921</v>
      </c>
      <c r="AP26" s="30">
        <v>23.396891</v>
      </c>
      <c r="AQ26" s="30">
        <v>22.541934000000001</v>
      </c>
      <c r="AR26" s="30">
        <v>21.492242000000001</v>
      </c>
      <c r="AS26" s="30">
        <v>20.355547000000001</v>
      </c>
      <c r="AT26" s="30">
        <v>18.614954999999998</v>
      </c>
      <c r="AU26" s="30">
        <v>18.389030999999999</v>
      </c>
      <c r="AV26" s="30"/>
      <c r="AX26" s="72" t="s">
        <v>261</v>
      </c>
      <c r="AY26" s="30">
        <v>6.2990779999999997</v>
      </c>
      <c r="AZ26" s="30">
        <v>5.651446</v>
      </c>
      <c r="BA26" s="30">
        <v>5.1639140000000001</v>
      </c>
      <c r="BB26" s="30">
        <v>4.5373530000000004</v>
      </c>
      <c r="BC26" s="30">
        <v>4.7841319999999996</v>
      </c>
      <c r="BD26" s="30">
        <v>4.8279459999999998</v>
      </c>
      <c r="BE26" s="30">
        <v>4.9903740000000001</v>
      </c>
      <c r="BF26" s="30">
        <v>5.1783200000000003</v>
      </c>
      <c r="BG26" s="30">
        <v>5.4317089999999997</v>
      </c>
      <c r="BH26" s="30">
        <v>5.9021080000000001</v>
      </c>
      <c r="BI26" s="30">
        <v>5.8807539999999996</v>
      </c>
      <c r="BJ26" s="30">
        <v>5.8634269999999997</v>
      </c>
      <c r="BK26" s="30">
        <v>6.1648680000000002</v>
      </c>
      <c r="BL26" s="30">
        <v>6.3381249999999998</v>
      </c>
      <c r="BM26" s="30">
        <v>6.4384420000000002</v>
      </c>
      <c r="BN26" s="30">
        <v>6.1102790000000002</v>
      </c>
      <c r="BO26" s="30">
        <v>6.7617760000000002</v>
      </c>
      <c r="BP26" s="30">
        <v>6.9570239999999997</v>
      </c>
      <c r="BQ26" s="30">
        <v>5.7692050000000004</v>
      </c>
      <c r="BR26" s="30">
        <v>5.5069619999999997</v>
      </c>
      <c r="BS26" s="30">
        <v>5.6135400000000004</v>
      </c>
      <c r="BT26" s="30"/>
      <c r="BV26" s="72" t="s">
        <v>261</v>
      </c>
      <c r="BW26" s="30">
        <v>6.8728829999999999</v>
      </c>
      <c r="BX26" s="30">
        <v>6.5084780000000002</v>
      </c>
      <c r="BY26" s="30">
        <v>6.0918159999999997</v>
      </c>
      <c r="BZ26" s="30">
        <v>5.1697949999999997</v>
      </c>
      <c r="CA26" s="30">
        <v>5.6076459999999999</v>
      </c>
      <c r="CB26" s="30">
        <v>5.7734880000000004</v>
      </c>
      <c r="CC26" s="30">
        <v>6.6806539999999996</v>
      </c>
      <c r="CD26" s="30">
        <v>6.0549369999999998</v>
      </c>
      <c r="CE26" s="30">
        <v>5.8783209999999997</v>
      </c>
      <c r="CF26" s="30">
        <v>5.9630159999999997</v>
      </c>
      <c r="CG26" s="30">
        <v>5.5127300000000004</v>
      </c>
      <c r="CH26" s="30">
        <v>5.52529</v>
      </c>
      <c r="CI26" s="30">
        <v>5.6336839999999997</v>
      </c>
      <c r="CJ26" s="30">
        <v>5.2208800000000002</v>
      </c>
      <c r="CK26" s="30">
        <v>4.814012</v>
      </c>
      <c r="CL26" s="30">
        <v>5.1945889999999997</v>
      </c>
      <c r="CM26" s="30">
        <v>5.4246350000000003</v>
      </c>
      <c r="CN26" s="30">
        <v>5.8620679999999998</v>
      </c>
      <c r="CO26" s="30">
        <v>6.3515430000000004</v>
      </c>
      <c r="CP26" s="30">
        <v>6.5206150000000003</v>
      </c>
      <c r="CQ26" s="30">
        <v>6.4301729999999999</v>
      </c>
      <c r="CR26" s="30"/>
      <c r="CT26" s="72" t="s">
        <v>261</v>
      </c>
      <c r="CU26" s="30">
        <v>4.4387949999999998</v>
      </c>
      <c r="CV26" s="30">
        <v>4.0173519999999998</v>
      </c>
      <c r="CW26" s="30">
        <v>4.0503869999999997</v>
      </c>
      <c r="CX26" s="30">
        <v>4.2569119999999998</v>
      </c>
      <c r="CY26" s="30">
        <v>4.0386300000000004</v>
      </c>
      <c r="CZ26" s="30">
        <v>3.6398920000000001</v>
      </c>
      <c r="DA26" s="30">
        <v>2.7987609999999998</v>
      </c>
      <c r="DB26" s="30">
        <v>2.4936229999999999</v>
      </c>
      <c r="DC26" s="30">
        <v>2.6973229999999999</v>
      </c>
      <c r="DD26" s="30">
        <v>2.550659</v>
      </c>
      <c r="DE26" s="30">
        <v>2.1401300000000001</v>
      </c>
      <c r="DF26" s="30">
        <v>2.263655</v>
      </c>
      <c r="DG26" s="30">
        <v>2.2841580000000001</v>
      </c>
      <c r="DH26" s="30">
        <v>2.0965539999999998</v>
      </c>
      <c r="DI26" s="30">
        <v>2.0461900000000002</v>
      </c>
      <c r="DJ26" s="30">
        <v>1.9530099999999999</v>
      </c>
      <c r="DK26" s="30">
        <v>2.363864</v>
      </c>
      <c r="DL26" s="30">
        <v>2.7850489999999999</v>
      </c>
      <c r="DM26" s="30">
        <v>2.7409210000000002</v>
      </c>
      <c r="DN26" s="30">
        <v>2.3615279999999998</v>
      </c>
      <c r="DO26" s="30">
        <v>2.3756270000000002</v>
      </c>
      <c r="DP26" s="30"/>
      <c r="DR26" s="72" t="s">
        <v>261</v>
      </c>
      <c r="DS26" s="30">
        <v>2.2865790000000001</v>
      </c>
      <c r="DT26" s="30">
        <v>1.9395309999999999</v>
      </c>
      <c r="DU26" s="30">
        <v>1.417484</v>
      </c>
      <c r="DV26" s="30">
        <v>0.88435600000000003</v>
      </c>
      <c r="DW26" s="30">
        <v>1.093885</v>
      </c>
      <c r="DX26" s="30">
        <v>1.349594</v>
      </c>
      <c r="DY26" s="30">
        <v>1.4584539999999999</v>
      </c>
      <c r="DZ26" s="30">
        <v>1.465659</v>
      </c>
      <c r="EA26" s="30">
        <v>1.4127940000000001</v>
      </c>
      <c r="EB26" s="30">
        <v>1.407637</v>
      </c>
      <c r="EC26" s="30">
        <v>1.289296</v>
      </c>
      <c r="ED26" s="30">
        <v>1.1599950000000001</v>
      </c>
      <c r="EE26" s="30">
        <v>1.0387360000000001</v>
      </c>
      <c r="EF26" s="30">
        <v>0.89312000000000002</v>
      </c>
      <c r="EG26" s="30">
        <v>0.824874</v>
      </c>
      <c r="EH26" s="30">
        <v>0.66620100000000004</v>
      </c>
      <c r="EI26" s="30">
        <v>2.069032</v>
      </c>
      <c r="EJ26" s="30">
        <v>2.96279</v>
      </c>
      <c r="EK26" s="30">
        <v>2.2048779999999999</v>
      </c>
      <c r="EL26" s="30">
        <v>1.496162</v>
      </c>
      <c r="EM26" s="30">
        <v>1.4805410000000001</v>
      </c>
      <c r="EN26" s="30"/>
      <c r="EP26" s="72" t="s">
        <v>261</v>
      </c>
      <c r="EQ26" s="30">
        <v>14.314589</v>
      </c>
      <c r="ER26" s="30">
        <v>13.806597999999999</v>
      </c>
      <c r="ES26" s="30">
        <v>13.922286</v>
      </c>
      <c r="ET26" s="30">
        <v>13.757550999999999</v>
      </c>
      <c r="EU26" s="30">
        <v>12.309861</v>
      </c>
      <c r="EV26" s="30">
        <v>10.750368999999999</v>
      </c>
      <c r="EW26" s="30">
        <v>9.2334300000000002</v>
      </c>
      <c r="EX26" s="30">
        <v>8.6625530000000008</v>
      </c>
      <c r="EY26" s="30">
        <v>8.3797119999999996</v>
      </c>
      <c r="EZ26" s="30">
        <v>8.1010790000000004</v>
      </c>
      <c r="FA26" s="30">
        <v>8.1643000000000008</v>
      </c>
      <c r="FB26" s="30">
        <v>7.2273709999999998</v>
      </c>
      <c r="FC26" s="30">
        <v>6.9276489999999997</v>
      </c>
      <c r="FD26" s="30">
        <v>6.5696880000000002</v>
      </c>
      <c r="FE26" s="30">
        <v>6.2345170000000003</v>
      </c>
      <c r="FF26" s="30">
        <v>5.5521330000000004</v>
      </c>
      <c r="FG26" s="30">
        <v>6.4399369999999996</v>
      </c>
      <c r="FH26" s="30">
        <v>7.7214140000000002</v>
      </c>
      <c r="FI26" s="30">
        <v>7.3824490000000003</v>
      </c>
      <c r="FJ26" s="30">
        <v>7.0956169999999998</v>
      </c>
      <c r="FK26" s="30">
        <v>7.0079979999999997</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2:167" ht="13">
      <c r="B28" s="27" t="s">
        <v>288</v>
      </c>
      <c r="C28" s="30"/>
      <c r="D28" s="30"/>
      <c r="E28" s="30"/>
      <c r="F28" s="30"/>
      <c r="G28" s="30"/>
      <c r="H28" s="30"/>
      <c r="I28" s="30"/>
      <c r="J28" s="30"/>
      <c r="K28" s="30"/>
      <c r="L28" s="30"/>
      <c r="M28" s="30"/>
      <c r="N28" s="30"/>
      <c r="O28" s="30"/>
      <c r="P28" s="30"/>
      <c r="Q28" s="30"/>
      <c r="R28" s="30"/>
      <c r="S28" s="30"/>
      <c r="T28" s="30"/>
      <c r="U28" s="30"/>
      <c r="V28" s="30"/>
      <c r="W28" s="30"/>
      <c r="X28" s="30"/>
      <c r="Z28" s="27" t="s">
        <v>288</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288</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288</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288</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288</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288</v>
      </c>
      <c r="EQ28" s="30"/>
      <c r="ER28" s="30"/>
      <c r="ES28" s="30"/>
      <c r="ET28" s="30"/>
      <c r="EU28" s="30"/>
      <c r="EV28" s="30"/>
      <c r="EW28" s="30"/>
      <c r="EX28" s="30"/>
      <c r="EY28" s="30"/>
      <c r="EZ28" s="30"/>
      <c r="FA28" s="30"/>
      <c r="FB28" s="30"/>
      <c r="FC28" s="30"/>
      <c r="FD28" s="30"/>
      <c r="FE28" s="30"/>
      <c r="FF28" s="30"/>
      <c r="FG28" s="30"/>
      <c r="FH28" s="30"/>
      <c r="FI28" s="30"/>
      <c r="FJ28" s="30"/>
      <c r="FK28" s="30"/>
    </row>
    <row r="29" spans="2:167" ht="14.5">
      <c r="B29" s="28" t="s">
        <v>289</v>
      </c>
      <c r="C29" s="30">
        <v>113.50700000000001</v>
      </c>
      <c r="D29" s="30">
        <v>115.348</v>
      </c>
      <c r="E29" s="30">
        <v>117.34399999999999</v>
      </c>
      <c r="F29" s="30">
        <v>119.77200000000001</v>
      </c>
      <c r="G29" s="30">
        <v>122.331</v>
      </c>
      <c r="H29" s="30">
        <v>124.631</v>
      </c>
      <c r="I29" s="30">
        <v>127.02800000000001</v>
      </c>
      <c r="J29" s="30">
        <v>129.429</v>
      </c>
      <c r="K29" s="30">
        <v>131.91300000000001</v>
      </c>
      <c r="L29" s="30">
        <v>134.20699999999999</v>
      </c>
      <c r="M29" s="30">
        <v>136.52099999999999</v>
      </c>
      <c r="N29" s="30">
        <v>139.00399999999999</v>
      </c>
      <c r="O29" s="30">
        <v>141.27000000000001</v>
      </c>
      <c r="P29" s="30">
        <v>143.565</v>
      </c>
      <c r="Q29" s="30">
        <v>145.416</v>
      </c>
      <c r="R29" s="30">
        <v>147.02000000000001</v>
      </c>
      <c r="S29" s="30">
        <v>148.59</v>
      </c>
      <c r="T29" s="30">
        <v>149.995</v>
      </c>
      <c r="U29" s="30">
        <v>151.63900000000001</v>
      </c>
      <c r="V29" s="30">
        <v>153.27099999999999</v>
      </c>
      <c r="W29" s="30">
        <v>155.005</v>
      </c>
      <c r="X29" s="30"/>
      <c r="Z29" s="28" t="s">
        <v>289</v>
      </c>
      <c r="AA29" s="30">
        <v>336.05</v>
      </c>
      <c r="AB29" s="30">
        <v>340.899</v>
      </c>
      <c r="AC29" s="30">
        <v>347.25400000000002</v>
      </c>
      <c r="AD29" s="30">
        <v>354.63900000000001</v>
      </c>
      <c r="AE29" s="30">
        <v>362.97399999999999</v>
      </c>
      <c r="AF29" s="30">
        <v>370.971</v>
      </c>
      <c r="AG29" s="30">
        <v>379.495</v>
      </c>
      <c r="AH29" s="30">
        <v>387.928</v>
      </c>
      <c r="AI29" s="30">
        <v>395.98599999999999</v>
      </c>
      <c r="AJ29" s="30">
        <v>403.38499999999999</v>
      </c>
      <c r="AK29" s="30">
        <v>410.988</v>
      </c>
      <c r="AL29" s="30">
        <v>418.75400000000002</v>
      </c>
      <c r="AM29" s="30">
        <v>427.70800000000003</v>
      </c>
      <c r="AN29" s="30">
        <v>435.66</v>
      </c>
      <c r="AO29" s="30">
        <v>443.22199999999998</v>
      </c>
      <c r="AP29" s="30">
        <v>449.78300000000002</v>
      </c>
      <c r="AQ29" s="30">
        <v>455.78500000000003</v>
      </c>
      <c r="AR29" s="30">
        <v>462.1</v>
      </c>
      <c r="AS29" s="30">
        <v>468.654</v>
      </c>
      <c r="AT29" s="30">
        <v>475.32299999999998</v>
      </c>
      <c r="AU29" s="30">
        <v>482.346</v>
      </c>
      <c r="AV29" s="30"/>
      <c r="AX29" s="28" t="s">
        <v>289</v>
      </c>
      <c r="AY29" s="30">
        <v>597.71500000000003</v>
      </c>
      <c r="AZ29" s="30">
        <v>610.45399999999995</v>
      </c>
      <c r="BA29" s="30">
        <v>624.774</v>
      </c>
      <c r="BB29" s="30">
        <v>638.43600000000004</v>
      </c>
      <c r="BC29" s="30">
        <v>652.62300000000005</v>
      </c>
      <c r="BD29" s="30">
        <v>665.99199999999996</v>
      </c>
      <c r="BE29" s="30">
        <v>679.346</v>
      </c>
      <c r="BF29" s="30">
        <v>691.20899999999995</v>
      </c>
      <c r="BG29" s="30">
        <v>703.35799999999995</v>
      </c>
      <c r="BH29" s="30">
        <v>713.20500000000004</v>
      </c>
      <c r="BI29" s="30">
        <v>723.928</v>
      </c>
      <c r="BJ29" s="30">
        <v>735.03</v>
      </c>
      <c r="BK29" s="30">
        <v>746.76499999999999</v>
      </c>
      <c r="BL29" s="30">
        <v>758.20100000000002</v>
      </c>
      <c r="BM29" s="30">
        <v>769.28399999999999</v>
      </c>
      <c r="BN29" s="30">
        <v>781.726</v>
      </c>
      <c r="BO29" s="30">
        <v>794.37800000000004</v>
      </c>
      <c r="BP29" s="30">
        <v>806.60599999999999</v>
      </c>
      <c r="BQ29" s="30">
        <v>823.97699999999998</v>
      </c>
      <c r="BR29" s="30">
        <v>840.774</v>
      </c>
      <c r="BS29" s="30">
        <v>856.33600000000001</v>
      </c>
      <c r="BT29" s="30"/>
      <c r="BV29" s="28" t="s">
        <v>289</v>
      </c>
      <c r="BW29" s="30">
        <v>50.362000000000002</v>
      </c>
      <c r="BX29" s="30">
        <v>51.164000000000001</v>
      </c>
      <c r="BY29" s="30">
        <v>51.978000000000002</v>
      </c>
      <c r="BZ29" s="30">
        <v>52.841000000000001</v>
      </c>
      <c r="CA29" s="30">
        <v>53.881</v>
      </c>
      <c r="CB29" s="30">
        <v>54.923999999999999</v>
      </c>
      <c r="CC29" s="30">
        <v>56.039000000000001</v>
      </c>
      <c r="CD29" s="30">
        <v>57.210999999999999</v>
      </c>
      <c r="CE29" s="30">
        <v>58.442</v>
      </c>
      <c r="CF29" s="30">
        <v>59.631</v>
      </c>
      <c r="CG29" s="30">
        <v>60.767000000000003</v>
      </c>
      <c r="CH29" s="30">
        <v>62.07</v>
      </c>
      <c r="CI29" s="30">
        <v>62.972000000000001</v>
      </c>
      <c r="CJ29" s="30">
        <v>64.069999999999993</v>
      </c>
      <c r="CK29" s="30">
        <v>64.997</v>
      </c>
      <c r="CL29" s="30">
        <v>65.891999999999996</v>
      </c>
      <c r="CM29" s="30">
        <v>67.012</v>
      </c>
      <c r="CN29" s="30">
        <v>68.141000000000005</v>
      </c>
      <c r="CO29" s="30">
        <v>69.385999999999996</v>
      </c>
      <c r="CP29" s="30">
        <v>70.542000000000002</v>
      </c>
      <c r="CQ29" s="30">
        <v>71.721999999999994</v>
      </c>
      <c r="CR29" s="30"/>
      <c r="CT29" s="28" t="s">
        <v>289</v>
      </c>
      <c r="CU29" s="30">
        <v>46.59</v>
      </c>
      <c r="CV29" s="30">
        <v>47.252000000000002</v>
      </c>
      <c r="CW29" s="30">
        <v>47.942</v>
      </c>
      <c r="CX29" s="30">
        <v>48.722999999999999</v>
      </c>
      <c r="CY29" s="30">
        <v>49.509</v>
      </c>
      <c r="CZ29" s="30">
        <v>50.341000000000001</v>
      </c>
      <c r="DA29" s="30">
        <v>51.182000000000002</v>
      </c>
      <c r="DB29" s="30">
        <v>52.265999999999998</v>
      </c>
      <c r="DC29" s="30">
        <v>53.572000000000003</v>
      </c>
      <c r="DD29" s="30">
        <v>54.667000000000002</v>
      </c>
      <c r="DE29" s="30">
        <v>55.781999999999996</v>
      </c>
      <c r="DF29" s="30">
        <v>57.148000000000003</v>
      </c>
      <c r="DG29" s="30">
        <v>58.612000000000002</v>
      </c>
      <c r="DH29" s="30">
        <v>60.155000000000001</v>
      </c>
      <c r="DI29" s="30">
        <v>61.804000000000002</v>
      </c>
      <c r="DJ29" s="30">
        <v>63.152999999999999</v>
      </c>
      <c r="DK29" s="30">
        <v>64.287999999999997</v>
      </c>
      <c r="DL29" s="30">
        <v>65.352999999999994</v>
      </c>
      <c r="DM29" s="30">
        <v>66.245999999999995</v>
      </c>
      <c r="DN29" s="30">
        <v>66.918000000000006</v>
      </c>
      <c r="DO29" s="30">
        <v>67.495999999999995</v>
      </c>
      <c r="DP29" s="30"/>
      <c r="DR29" s="28" t="s">
        <v>289</v>
      </c>
      <c r="DS29" s="30">
        <v>141.072</v>
      </c>
      <c r="DT29" s="30">
        <v>145.05699999999999</v>
      </c>
      <c r="DU29" s="30">
        <v>149.625</v>
      </c>
      <c r="DV29" s="30">
        <v>154.614</v>
      </c>
      <c r="DW29" s="30">
        <v>159.51400000000001</v>
      </c>
      <c r="DX29" s="30">
        <v>164.66300000000001</v>
      </c>
      <c r="DY29" s="30">
        <v>170.43799999999999</v>
      </c>
      <c r="DZ29" s="30">
        <v>176.64500000000001</v>
      </c>
      <c r="EA29" s="30">
        <v>182.28299999999999</v>
      </c>
      <c r="EB29" s="30">
        <v>186.27799999999999</v>
      </c>
      <c r="EC29" s="30">
        <v>190.62700000000001</v>
      </c>
      <c r="ED29" s="30">
        <v>194.49</v>
      </c>
      <c r="EE29" s="30">
        <v>200.00299999999999</v>
      </c>
      <c r="EF29" s="30">
        <v>206.5</v>
      </c>
      <c r="EG29" s="30">
        <v>213.34100000000001</v>
      </c>
      <c r="EH29" s="30">
        <v>220.88399999999999</v>
      </c>
      <c r="EI29" s="30">
        <v>226.119</v>
      </c>
      <c r="EJ29" s="30">
        <v>230.28899999999999</v>
      </c>
      <c r="EK29" s="30">
        <v>234.29499999999999</v>
      </c>
      <c r="EL29" s="30">
        <v>238.41399999999999</v>
      </c>
      <c r="EM29" s="30">
        <v>242.40600000000001</v>
      </c>
      <c r="EN29" s="30"/>
      <c r="EP29" s="28" t="s">
        <v>289</v>
      </c>
      <c r="EQ29" s="29">
        <v>214.78800000000001</v>
      </c>
      <c r="ER29" s="29">
        <v>217.762</v>
      </c>
      <c r="ES29" s="29">
        <v>221.339</v>
      </c>
      <c r="ET29" s="29">
        <v>225.316</v>
      </c>
      <c r="EU29" s="29">
        <v>230.30500000000001</v>
      </c>
      <c r="EV29" s="29">
        <v>235.65</v>
      </c>
      <c r="EW29" s="29">
        <v>241.721</v>
      </c>
      <c r="EX29" s="29">
        <v>247.99600000000001</v>
      </c>
      <c r="EY29" s="29">
        <v>253.61099999999999</v>
      </c>
      <c r="EZ29" s="29">
        <v>258.791</v>
      </c>
      <c r="FA29" s="29">
        <v>263.44400000000002</v>
      </c>
      <c r="FB29" s="29">
        <v>268.13400000000001</v>
      </c>
      <c r="FC29" s="29">
        <v>272.77199999999999</v>
      </c>
      <c r="FD29" s="29">
        <v>277.57299999999998</v>
      </c>
      <c r="FE29" s="29">
        <v>282.154</v>
      </c>
      <c r="FF29" s="29">
        <v>286.59899999999999</v>
      </c>
      <c r="FG29" s="29">
        <v>291.2</v>
      </c>
      <c r="FH29" s="29">
        <v>296.44400000000002</v>
      </c>
      <c r="FI29" s="29">
        <v>302.38099999999997</v>
      </c>
      <c r="FJ29" s="29">
        <v>308.447</v>
      </c>
      <c r="FK29" s="29">
        <v>314.56700000000001</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2:167" ht="15">
      <c r="B31" s="27" t="s">
        <v>290</v>
      </c>
      <c r="C31" s="102">
        <v>0.57394199999999995</v>
      </c>
      <c r="D31" s="102">
        <v>0.56200399999999995</v>
      </c>
      <c r="E31" s="102">
        <v>0.580986</v>
      </c>
      <c r="F31" s="102">
        <v>0.53012599999999999</v>
      </c>
      <c r="G31" s="102">
        <v>0.54689600000000005</v>
      </c>
      <c r="H31" s="102">
        <v>0.50695599999999996</v>
      </c>
      <c r="I31" s="102">
        <v>0.48459099999999999</v>
      </c>
      <c r="J31" s="102">
        <v>0.57348200000000005</v>
      </c>
      <c r="K31" s="102">
        <v>0.57918000000000003</v>
      </c>
      <c r="L31" s="102">
        <v>0.58387500000000003</v>
      </c>
      <c r="M31" s="102">
        <v>0.55630900000000005</v>
      </c>
      <c r="N31" s="102">
        <v>0.617398</v>
      </c>
      <c r="O31" s="102">
        <v>0.53468499999999997</v>
      </c>
      <c r="P31" s="102">
        <v>0.51210199999999995</v>
      </c>
      <c r="Q31" s="102">
        <v>0.53347299999999997</v>
      </c>
      <c r="R31" s="102">
        <v>0.55552800000000002</v>
      </c>
      <c r="S31" s="102">
        <v>0.49250699999999997</v>
      </c>
      <c r="T31" s="102">
        <v>0.49494300000000002</v>
      </c>
      <c r="U31" s="102">
        <v>0.48144700000000001</v>
      </c>
      <c r="V31" s="102">
        <v>0.45982600000000001</v>
      </c>
      <c r="W31" s="102">
        <v>0.41992299999999999</v>
      </c>
      <c r="X31" s="102"/>
      <c r="Z31" s="27" t="s">
        <v>290</v>
      </c>
      <c r="AA31" s="102">
        <v>0.56825499999999995</v>
      </c>
      <c r="AB31" s="102">
        <v>0.504575</v>
      </c>
      <c r="AC31" s="102">
        <v>0.52636300000000003</v>
      </c>
      <c r="AD31" s="102">
        <v>0.55122800000000005</v>
      </c>
      <c r="AE31" s="102">
        <v>0.59273100000000001</v>
      </c>
      <c r="AF31" s="102">
        <v>0.54496800000000001</v>
      </c>
      <c r="AG31" s="102">
        <v>0.50296099999999999</v>
      </c>
      <c r="AH31" s="102">
        <v>0.56488099999999997</v>
      </c>
      <c r="AI31" s="102">
        <v>0.540682</v>
      </c>
      <c r="AJ31" s="102">
        <v>0.53913500000000003</v>
      </c>
      <c r="AK31" s="102">
        <v>0.47031400000000001</v>
      </c>
      <c r="AL31" s="102">
        <v>0.48142699999999999</v>
      </c>
      <c r="AM31" s="102">
        <v>0.45466699999999999</v>
      </c>
      <c r="AN31" s="102">
        <v>0.48507699999999998</v>
      </c>
      <c r="AO31" s="102">
        <v>0.50761699999999998</v>
      </c>
      <c r="AP31" s="102">
        <v>0.48504399999999998</v>
      </c>
      <c r="AQ31" s="102">
        <v>0.463084</v>
      </c>
      <c r="AR31" s="102">
        <v>0.458368</v>
      </c>
      <c r="AS31" s="102">
        <v>0.46585500000000002</v>
      </c>
      <c r="AT31" s="102">
        <v>0.466393</v>
      </c>
      <c r="AU31" s="102">
        <v>0.41908299999999998</v>
      </c>
      <c r="AV31" s="102"/>
      <c r="AX31" s="27" t="s">
        <v>290</v>
      </c>
      <c r="AY31" s="102">
        <v>0.576766</v>
      </c>
      <c r="AZ31" s="102">
        <v>0.51828799999999997</v>
      </c>
      <c r="BA31" s="102">
        <v>0.53250500000000001</v>
      </c>
      <c r="BB31" s="102">
        <v>0.57301999999999997</v>
      </c>
      <c r="BC31" s="102">
        <v>0.539794</v>
      </c>
      <c r="BD31" s="102">
        <v>0.53908999999999996</v>
      </c>
      <c r="BE31" s="102">
        <v>0.47827999999999998</v>
      </c>
      <c r="BF31" s="102">
        <v>0.53134599999999998</v>
      </c>
      <c r="BG31" s="102">
        <v>0.53552299999999997</v>
      </c>
      <c r="BH31" s="102">
        <v>0.50212000000000001</v>
      </c>
      <c r="BI31" s="102">
        <v>0.465584</v>
      </c>
      <c r="BJ31" s="102">
        <v>0.49727700000000002</v>
      </c>
      <c r="BK31" s="102">
        <v>0.43164000000000002</v>
      </c>
      <c r="BL31" s="102">
        <v>0.49378899999999998</v>
      </c>
      <c r="BM31" s="102">
        <v>0.50242299999999995</v>
      </c>
      <c r="BN31" s="102">
        <v>0.48549799999999999</v>
      </c>
      <c r="BO31" s="102">
        <v>0.43120599999999998</v>
      </c>
      <c r="BP31" s="102">
        <v>0.44421100000000002</v>
      </c>
      <c r="BQ31" s="102">
        <v>0.48763400000000001</v>
      </c>
      <c r="BR31" s="102">
        <v>0.41999799999999998</v>
      </c>
      <c r="BS31" s="102">
        <v>0.36741600000000002</v>
      </c>
      <c r="BT31" s="102"/>
      <c r="BU31" s="7"/>
      <c r="BV31" s="27" t="s">
        <v>290</v>
      </c>
      <c r="BW31" s="102">
        <v>0.56240999999999997</v>
      </c>
      <c r="BX31" s="102">
        <v>0.49555100000000002</v>
      </c>
      <c r="BY31" s="102">
        <v>0.52159100000000003</v>
      </c>
      <c r="BZ31" s="102">
        <v>0.49867899999999998</v>
      </c>
      <c r="CA31" s="102">
        <v>0.51318200000000003</v>
      </c>
      <c r="CB31" s="102">
        <v>0.45569500000000002</v>
      </c>
      <c r="CC31" s="102">
        <v>0.38516600000000001</v>
      </c>
      <c r="CD31" s="102">
        <v>0.47353499999999998</v>
      </c>
      <c r="CE31" s="102">
        <v>0.50799300000000003</v>
      </c>
      <c r="CF31" s="102">
        <v>0.490892</v>
      </c>
      <c r="CG31" s="102">
        <v>0.43343599999999999</v>
      </c>
      <c r="CH31" s="102">
        <v>0.45526499999999998</v>
      </c>
      <c r="CI31" s="102">
        <v>0.41377199999999997</v>
      </c>
      <c r="CJ31" s="102">
        <v>0.530254</v>
      </c>
      <c r="CK31" s="102">
        <v>0.53626399999999996</v>
      </c>
      <c r="CL31" s="102">
        <v>0.43188300000000002</v>
      </c>
      <c r="CM31" s="102">
        <v>0.43431500000000001</v>
      </c>
      <c r="CN31" s="102">
        <v>0.44502700000000001</v>
      </c>
      <c r="CO31" s="102">
        <v>0.49387300000000001</v>
      </c>
      <c r="CP31" s="102">
        <v>0.49509700000000001</v>
      </c>
      <c r="CQ31" s="102">
        <v>0.45052500000000001</v>
      </c>
      <c r="CR31" s="102"/>
      <c r="CS31" s="7"/>
      <c r="CT31" s="27" t="s">
        <v>290</v>
      </c>
      <c r="CU31" s="102">
        <v>0.69651099999999999</v>
      </c>
      <c r="CV31" s="102">
        <v>0.65594399999999997</v>
      </c>
      <c r="CW31" s="102">
        <v>0.69486400000000004</v>
      </c>
      <c r="CX31" s="102">
        <v>0.604657</v>
      </c>
      <c r="CY31" s="102">
        <v>0.57908899999999996</v>
      </c>
      <c r="CZ31" s="102">
        <v>0.53000700000000001</v>
      </c>
      <c r="DA31" s="102">
        <v>0.54168099999999997</v>
      </c>
      <c r="DB31" s="102">
        <v>0.52177099999999998</v>
      </c>
      <c r="DC31" s="102">
        <v>0.53692499999999999</v>
      </c>
      <c r="DD31" s="102">
        <v>0.55682500000000001</v>
      </c>
      <c r="DE31" s="102">
        <v>0.56675200000000003</v>
      </c>
      <c r="DF31" s="102">
        <v>0.522567</v>
      </c>
      <c r="DG31" s="102">
        <v>0.50423600000000002</v>
      </c>
      <c r="DH31" s="102">
        <v>0.53492700000000004</v>
      </c>
      <c r="DI31" s="102">
        <v>0.53325199999999995</v>
      </c>
      <c r="DJ31" s="102">
        <v>0.46534399999999998</v>
      </c>
      <c r="DK31" s="102">
        <v>0.44159300000000001</v>
      </c>
      <c r="DL31" s="102">
        <v>0.47673700000000002</v>
      </c>
      <c r="DM31" s="102">
        <v>0.53289299999999995</v>
      </c>
      <c r="DN31" s="102">
        <v>0.55299699999999996</v>
      </c>
      <c r="DO31" s="102">
        <v>0.48549399999999998</v>
      </c>
      <c r="DP31" s="102"/>
      <c r="DQ31" s="7"/>
      <c r="DR31" s="27" t="s">
        <v>290</v>
      </c>
      <c r="DS31" s="102">
        <v>0.916937</v>
      </c>
      <c r="DT31" s="102">
        <v>0.75761599999999996</v>
      </c>
      <c r="DU31" s="102">
        <v>0.83941399999999999</v>
      </c>
      <c r="DV31" s="102">
        <v>0.81850400000000001</v>
      </c>
      <c r="DW31" s="102">
        <v>0.78351800000000005</v>
      </c>
      <c r="DX31" s="102">
        <v>0.68188899999999997</v>
      </c>
      <c r="DY31" s="102">
        <v>0.67477399999999998</v>
      </c>
      <c r="DZ31" s="102">
        <v>0.78136099999999997</v>
      </c>
      <c r="EA31" s="102">
        <v>0.74513700000000005</v>
      </c>
      <c r="EB31" s="102">
        <v>0.72958500000000004</v>
      </c>
      <c r="EC31" s="102">
        <v>0.66318500000000002</v>
      </c>
      <c r="ED31" s="102">
        <v>0.69146200000000002</v>
      </c>
      <c r="EE31" s="102">
        <v>0.66729899999999998</v>
      </c>
      <c r="EF31" s="102">
        <v>0.66234499999999996</v>
      </c>
      <c r="EG31" s="102">
        <v>0.64849699999999999</v>
      </c>
      <c r="EH31" s="102">
        <v>0.58827399999999996</v>
      </c>
      <c r="EI31" s="102">
        <v>0.49867899999999998</v>
      </c>
      <c r="EJ31" s="102">
        <v>0.59816899999999995</v>
      </c>
      <c r="EK31" s="102">
        <v>0.63043700000000003</v>
      </c>
      <c r="EL31" s="102">
        <v>0.61899499999999996</v>
      </c>
      <c r="EM31" s="102">
        <v>0.58508300000000002</v>
      </c>
      <c r="EN31" s="102"/>
      <c r="EO31" s="7"/>
      <c r="EP31" s="27" t="s">
        <v>290</v>
      </c>
      <c r="EQ31" s="102">
        <v>0.43142599999999998</v>
      </c>
      <c r="ER31" s="102">
        <v>0.41026899999999999</v>
      </c>
      <c r="ES31" s="102">
        <v>0.39402500000000001</v>
      </c>
      <c r="ET31" s="102">
        <v>0.35438799999999998</v>
      </c>
      <c r="EU31" s="102">
        <v>0.33729399999999998</v>
      </c>
      <c r="EV31" s="102">
        <v>0.35992400000000002</v>
      </c>
      <c r="EW31" s="102">
        <v>0.35816199999999998</v>
      </c>
      <c r="EX31" s="102">
        <v>0.35515799999999997</v>
      </c>
      <c r="EY31" s="102">
        <v>0.36066199999999998</v>
      </c>
      <c r="EZ31" s="102">
        <v>0.34281600000000001</v>
      </c>
      <c r="FA31" s="102">
        <v>0.28438999999999998</v>
      </c>
      <c r="FB31" s="102">
        <v>0.336924</v>
      </c>
      <c r="FC31" s="102">
        <v>0.309336</v>
      </c>
      <c r="FD31" s="102">
        <v>0.29949700000000001</v>
      </c>
      <c r="FE31" s="102">
        <v>0.28287800000000002</v>
      </c>
      <c r="FF31" s="102">
        <v>0.25740499999999999</v>
      </c>
      <c r="FG31" s="102">
        <v>0.26047399999999998</v>
      </c>
      <c r="FH31" s="102">
        <v>0.27753100000000003</v>
      </c>
      <c r="FI31" s="102">
        <v>0.26754699999999998</v>
      </c>
      <c r="FJ31" s="102">
        <v>0.27786</v>
      </c>
      <c r="FK31" s="102">
        <v>0.26668700000000001</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70">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2:170" ht="41">
      <c r="B34" s="13" t="s">
        <v>291</v>
      </c>
      <c r="C34" s="26">
        <v>2.7088909999999999</v>
      </c>
      <c r="D34" s="26">
        <v>2.7145169999999998</v>
      </c>
      <c r="E34" s="26">
        <v>2.8921359999999998</v>
      </c>
      <c r="F34" s="26">
        <v>2.5800489999999998</v>
      </c>
      <c r="G34" s="26">
        <v>2.6417730000000001</v>
      </c>
      <c r="H34" s="26">
        <v>2.3837830000000002</v>
      </c>
      <c r="I34" s="26">
        <v>2.3307530000000001</v>
      </c>
      <c r="J34" s="26">
        <v>2.8927209999999999</v>
      </c>
      <c r="K34" s="26">
        <v>2.9808330000000001</v>
      </c>
      <c r="L34" s="26">
        <v>2.9670260000000002</v>
      </c>
      <c r="M34" s="26">
        <v>2.9963600000000001</v>
      </c>
      <c r="N34" s="26">
        <v>3.4327519999999998</v>
      </c>
      <c r="O34" s="26">
        <v>2.8533930000000001</v>
      </c>
      <c r="P34" s="26">
        <v>2.4065210000000001</v>
      </c>
      <c r="Q34" s="26">
        <v>2.4530820000000002</v>
      </c>
      <c r="R34" s="26">
        <v>2.5599289999999999</v>
      </c>
      <c r="S34" s="26">
        <v>2.2417120000000001</v>
      </c>
      <c r="T34" s="26">
        <v>2.3089230000000001</v>
      </c>
      <c r="U34" s="26">
        <v>2.2986849999999999</v>
      </c>
      <c r="V34" s="26">
        <v>2.1944919999999999</v>
      </c>
      <c r="W34" s="26">
        <v>1.9800059999999999</v>
      </c>
      <c r="X34" s="26"/>
      <c r="Z34" s="13" t="s">
        <v>291</v>
      </c>
      <c r="AA34" s="26">
        <v>5.1904690000000002</v>
      </c>
      <c r="AB34" s="26">
        <v>4.5891900000000003</v>
      </c>
      <c r="AC34" s="26">
        <v>4.8148939999999998</v>
      </c>
      <c r="AD34" s="26">
        <v>4.8495990000000004</v>
      </c>
      <c r="AE34" s="26">
        <v>5.8636299999999997</v>
      </c>
      <c r="AF34" s="26">
        <v>5.1577419999999998</v>
      </c>
      <c r="AG34" s="26">
        <v>4.6790599999999998</v>
      </c>
      <c r="AH34" s="26">
        <v>5.2999039999999997</v>
      </c>
      <c r="AI34" s="26">
        <v>4.7643440000000004</v>
      </c>
      <c r="AJ34" s="26">
        <v>4.5958439999999996</v>
      </c>
      <c r="AK34" s="26">
        <v>3.901078</v>
      </c>
      <c r="AL34" s="26">
        <v>3.6998890000000002</v>
      </c>
      <c r="AM34" s="26">
        <v>3.444261</v>
      </c>
      <c r="AN34" s="26">
        <v>3.4826549999999998</v>
      </c>
      <c r="AO34" s="26">
        <v>3.561388</v>
      </c>
      <c r="AP34" s="26">
        <v>3.5158749999999999</v>
      </c>
      <c r="AQ34" s="26">
        <v>3.6103770000000002</v>
      </c>
      <c r="AR34" s="26">
        <v>3.2782870000000002</v>
      </c>
      <c r="AS34" s="26">
        <v>3.3011789999999999</v>
      </c>
      <c r="AT34" s="26">
        <v>3.2938640000000001</v>
      </c>
      <c r="AU34" s="26">
        <v>2.7842549999999999</v>
      </c>
      <c r="AV34" s="26"/>
      <c r="AX34" s="13" t="s">
        <v>291</v>
      </c>
      <c r="AY34" s="26">
        <v>14.900598</v>
      </c>
      <c r="AZ34" s="26">
        <v>13.65981</v>
      </c>
      <c r="BA34" s="26">
        <v>14.490143</v>
      </c>
      <c r="BB34" s="26">
        <v>15.774604</v>
      </c>
      <c r="BC34" s="26">
        <v>14.947127999999999</v>
      </c>
      <c r="BD34" s="26">
        <v>15.544945</v>
      </c>
      <c r="BE34" s="26">
        <v>13.966091</v>
      </c>
      <c r="BF34" s="26">
        <v>15.754742999999999</v>
      </c>
      <c r="BG34" s="26">
        <v>15.977798999999999</v>
      </c>
      <c r="BH34" s="26">
        <v>14.914895</v>
      </c>
      <c r="BI34" s="26">
        <v>14.047183</v>
      </c>
      <c r="BJ34" s="26">
        <v>15.30012</v>
      </c>
      <c r="BK34" s="26">
        <v>13.38612</v>
      </c>
      <c r="BL34" s="26">
        <v>15.425545</v>
      </c>
      <c r="BM34" s="26">
        <v>15.698981</v>
      </c>
      <c r="BN34" s="26">
        <v>15.569100000000001</v>
      </c>
      <c r="BO34" s="26">
        <v>14.127136999999999</v>
      </c>
      <c r="BP34" s="26">
        <v>14.665749</v>
      </c>
      <c r="BQ34" s="26">
        <v>16.846440000000001</v>
      </c>
      <c r="BR34" s="26">
        <v>14.3239</v>
      </c>
      <c r="BS34" s="26">
        <v>12.697466</v>
      </c>
      <c r="BT34" s="26"/>
      <c r="BU34" s="7"/>
      <c r="BV34" s="13" t="s">
        <v>291</v>
      </c>
      <c r="BW34" s="26">
        <v>1.021161</v>
      </c>
      <c r="BX34" s="26">
        <v>0.88728499999999999</v>
      </c>
      <c r="BY34" s="26">
        <v>0.93014600000000003</v>
      </c>
      <c r="BZ34" s="26">
        <v>0.892405</v>
      </c>
      <c r="CA34" s="26">
        <v>0.90443200000000001</v>
      </c>
      <c r="CB34" s="26">
        <v>0.78607199999999999</v>
      </c>
      <c r="CC34" s="26">
        <v>0.66790899999999997</v>
      </c>
      <c r="CD34" s="26">
        <v>0.77777200000000002</v>
      </c>
      <c r="CE34" s="26">
        <v>0.84739799999999998</v>
      </c>
      <c r="CF34" s="26">
        <v>0.80845699999999998</v>
      </c>
      <c r="CG34" s="26">
        <v>0.72754300000000005</v>
      </c>
      <c r="CH34" s="26">
        <v>0.78548200000000001</v>
      </c>
      <c r="CI34" s="26">
        <v>0.73926899999999995</v>
      </c>
      <c r="CJ34" s="26">
        <v>0.94547099999999995</v>
      </c>
      <c r="CK34" s="26">
        <v>0.95334399999999997</v>
      </c>
      <c r="CL34" s="26">
        <v>0.77437900000000004</v>
      </c>
      <c r="CM34" s="26">
        <v>0.80514799999999997</v>
      </c>
      <c r="CN34" s="26">
        <v>0.85874399999999995</v>
      </c>
      <c r="CO34" s="26">
        <v>0.96121400000000001</v>
      </c>
      <c r="CP34" s="26">
        <v>0.96904599999999996</v>
      </c>
      <c r="CQ34" s="26">
        <v>0.89919000000000004</v>
      </c>
      <c r="CR34" s="26"/>
      <c r="CS34" s="7"/>
      <c r="CT34" s="13" t="s">
        <v>291</v>
      </c>
      <c r="CU34" s="26">
        <v>1.5074860000000001</v>
      </c>
      <c r="CV34" s="26">
        <v>1.454806</v>
      </c>
      <c r="CW34" s="26">
        <v>1.5680860000000001</v>
      </c>
      <c r="CX34" s="26">
        <v>1.3790169999999999</v>
      </c>
      <c r="CY34" s="26">
        <v>1.3563769999999999</v>
      </c>
      <c r="CZ34" s="26">
        <v>1.26166</v>
      </c>
      <c r="DA34" s="26">
        <v>1.322929</v>
      </c>
      <c r="DB34" s="26">
        <v>1.29132</v>
      </c>
      <c r="DC34" s="26">
        <v>1.355113</v>
      </c>
      <c r="DD34" s="26">
        <v>1.4146970000000001</v>
      </c>
      <c r="DE34" s="26">
        <v>1.483026</v>
      </c>
      <c r="DF34" s="26">
        <v>1.358798</v>
      </c>
      <c r="DG34" s="26">
        <v>1.3401989999999999</v>
      </c>
      <c r="DH34" s="26">
        <v>1.432677</v>
      </c>
      <c r="DI34" s="26">
        <v>1.447203</v>
      </c>
      <c r="DJ34" s="26">
        <v>1.277191</v>
      </c>
      <c r="DK34" s="26">
        <v>1.236243</v>
      </c>
      <c r="DL34" s="26">
        <v>1.3460730000000001</v>
      </c>
      <c r="DM34" s="26">
        <v>1.5273509999999999</v>
      </c>
      <c r="DN34" s="26">
        <v>1.607402</v>
      </c>
      <c r="DO34" s="26">
        <v>1.4048119999999999</v>
      </c>
      <c r="DP34" s="26"/>
      <c r="DQ34" s="7"/>
      <c r="DR34" s="13" t="s">
        <v>291</v>
      </c>
      <c r="DS34" s="26">
        <v>6.3129410000000004</v>
      </c>
      <c r="DT34" s="26">
        <v>5.3498130000000002</v>
      </c>
      <c r="DU34" s="26">
        <v>6.1027370000000003</v>
      </c>
      <c r="DV34" s="26">
        <v>6.1472819999999997</v>
      </c>
      <c r="DW34" s="26">
        <v>6.0351239999999997</v>
      </c>
      <c r="DX34" s="26">
        <v>5.3724720000000001</v>
      </c>
      <c r="DY34" s="26">
        <v>5.4677319999999998</v>
      </c>
      <c r="DZ34" s="26">
        <v>6.5703240000000003</v>
      </c>
      <c r="EA34" s="26">
        <v>6.4434449999999996</v>
      </c>
      <c r="EB34" s="26">
        <v>6.4235049999999996</v>
      </c>
      <c r="EC34" s="26">
        <v>5.9616309999999997</v>
      </c>
      <c r="ED34" s="26">
        <v>6.3356209999999997</v>
      </c>
      <c r="EE34" s="26">
        <v>6.2775400000000001</v>
      </c>
      <c r="EF34" s="26">
        <v>6.3909099999999999</v>
      </c>
      <c r="EG34" s="26">
        <v>6.3985799999999999</v>
      </c>
      <c r="EH34" s="26">
        <v>5.9906730000000001</v>
      </c>
      <c r="EI34" s="26">
        <v>5.1283690000000002</v>
      </c>
      <c r="EJ34" s="26">
        <v>6.3057299999999996</v>
      </c>
      <c r="EK34" s="26">
        <v>6.7558800000000003</v>
      </c>
      <c r="EL34" s="26">
        <v>6.7107609999999998</v>
      </c>
      <c r="EM34" s="26">
        <v>6.4185169999999996</v>
      </c>
      <c r="EN34" s="26"/>
      <c r="EO34" s="7"/>
      <c r="EP34" s="13" t="s">
        <v>291</v>
      </c>
      <c r="EQ34" s="26">
        <v>3.5057299999999998</v>
      </c>
      <c r="ER34" s="26">
        <v>3.37073</v>
      </c>
      <c r="ES34" s="26">
        <v>3.1434489999999999</v>
      </c>
      <c r="ET34" s="26">
        <v>2.8455370000000002</v>
      </c>
      <c r="EU34" s="26">
        <v>2.7404670000000002</v>
      </c>
      <c r="EV34" s="26">
        <v>3.0806450000000001</v>
      </c>
      <c r="EW34" s="26">
        <v>3.1316760000000001</v>
      </c>
      <c r="EX34" s="26">
        <v>3.1485690000000002</v>
      </c>
      <c r="EY34" s="26">
        <v>3.1484930000000002</v>
      </c>
      <c r="EZ34" s="26">
        <v>3.032902</v>
      </c>
      <c r="FA34" s="26">
        <v>2.43567</v>
      </c>
      <c r="FB34" s="26">
        <v>3.0074160000000001</v>
      </c>
      <c r="FC34" s="26">
        <v>2.7179359999999999</v>
      </c>
      <c r="FD34" s="26">
        <v>2.646293</v>
      </c>
      <c r="FE34" s="26">
        <v>2.4886170000000001</v>
      </c>
      <c r="FF34" s="26">
        <v>2.3601070000000002</v>
      </c>
      <c r="FG34" s="26">
        <v>2.40747</v>
      </c>
      <c r="FH34" s="26">
        <v>2.6108449999999999</v>
      </c>
      <c r="FI34" s="26">
        <v>2.5382349999999998</v>
      </c>
      <c r="FJ34" s="26">
        <v>2.6752940000000001</v>
      </c>
      <c r="FK34" s="26">
        <v>2.618309</v>
      </c>
    </row>
    <row r="35" spans="2:170" ht="15">
      <c r="B35" s="9" t="s">
        <v>292</v>
      </c>
      <c r="C35" s="30"/>
      <c r="D35" s="30"/>
      <c r="E35" s="30"/>
      <c r="F35" s="30"/>
      <c r="G35" s="30"/>
      <c r="H35" s="30"/>
      <c r="I35" s="30"/>
      <c r="J35" s="30"/>
      <c r="K35" s="30"/>
      <c r="L35" s="30"/>
      <c r="M35" s="30"/>
      <c r="N35" s="30"/>
      <c r="O35" s="30"/>
      <c r="P35" s="30"/>
      <c r="Q35" s="30"/>
      <c r="R35" s="30"/>
      <c r="S35" s="30"/>
      <c r="T35" s="30"/>
      <c r="U35" s="30"/>
      <c r="V35" s="30"/>
      <c r="W35" s="30"/>
      <c r="X35" s="30"/>
      <c r="Z35" s="9" t="s">
        <v>292</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292</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292</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292</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292</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292</v>
      </c>
      <c r="EQ35" s="30"/>
      <c r="ER35" s="30"/>
      <c r="ES35" s="30"/>
      <c r="ET35" s="30"/>
      <c r="EU35" s="30"/>
      <c r="EV35" s="30"/>
      <c r="EW35" s="30"/>
      <c r="EX35" s="30"/>
      <c r="EY35" s="30"/>
      <c r="EZ35" s="30"/>
      <c r="FA35" s="30"/>
      <c r="FB35" s="30"/>
      <c r="FC35" s="30"/>
      <c r="FD35" s="30"/>
      <c r="FE35" s="30"/>
      <c r="FF35" s="30"/>
      <c r="FG35" s="30"/>
      <c r="FH35" s="30"/>
      <c r="FI35" s="30"/>
      <c r="FJ35" s="30"/>
      <c r="FK35" s="30"/>
    </row>
    <row r="36" spans="2:170" ht="15.5">
      <c r="B36" s="16" t="s">
        <v>272</v>
      </c>
      <c r="C36" s="73" t="s">
        <v>293</v>
      </c>
      <c r="D36" s="73" t="s">
        <v>293</v>
      </c>
      <c r="E36" s="73" t="s">
        <v>293</v>
      </c>
      <c r="F36" s="73" t="s">
        <v>293</v>
      </c>
      <c r="G36" s="73" t="s">
        <v>293</v>
      </c>
      <c r="H36" s="73" t="s">
        <v>293</v>
      </c>
      <c r="I36" s="73" t="s">
        <v>293</v>
      </c>
      <c r="J36" s="73" t="s">
        <v>293</v>
      </c>
      <c r="K36" s="73" t="s">
        <v>293</v>
      </c>
      <c r="L36" s="73" t="s">
        <v>293</v>
      </c>
      <c r="M36" s="73" t="s">
        <v>293</v>
      </c>
      <c r="N36" s="73" t="s">
        <v>293</v>
      </c>
      <c r="O36" s="73" t="s">
        <v>293</v>
      </c>
      <c r="P36" s="73" t="s">
        <v>293</v>
      </c>
      <c r="Q36" s="73" t="s">
        <v>293</v>
      </c>
      <c r="R36" s="73" t="s">
        <v>293</v>
      </c>
      <c r="S36" s="73" t="s">
        <v>293</v>
      </c>
      <c r="T36" s="73" t="s">
        <v>293</v>
      </c>
      <c r="U36" s="73" t="s">
        <v>293</v>
      </c>
      <c r="V36" s="73" t="s">
        <v>293</v>
      </c>
      <c r="W36" s="73" t="s">
        <v>293</v>
      </c>
      <c r="X36" s="73"/>
      <c r="Z36" s="16" t="s">
        <v>272</v>
      </c>
      <c r="AA36" s="73" t="s">
        <v>293</v>
      </c>
      <c r="AB36" s="73" t="s">
        <v>293</v>
      </c>
      <c r="AC36" s="73" t="s">
        <v>293</v>
      </c>
      <c r="AD36" s="73" t="s">
        <v>293</v>
      </c>
      <c r="AE36" s="73" t="s">
        <v>293</v>
      </c>
      <c r="AF36" s="73" t="s">
        <v>293</v>
      </c>
      <c r="AG36" s="73" t="s">
        <v>293</v>
      </c>
      <c r="AH36" s="73" t="s">
        <v>293</v>
      </c>
      <c r="AI36" s="73" t="s">
        <v>293</v>
      </c>
      <c r="AJ36" s="73" t="s">
        <v>293</v>
      </c>
      <c r="AK36" s="73" t="s">
        <v>293</v>
      </c>
      <c r="AL36" s="73" t="s">
        <v>293</v>
      </c>
      <c r="AM36" s="73" t="s">
        <v>293</v>
      </c>
      <c r="AN36" s="73" t="s">
        <v>293</v>
      </c>
      <c r="AO36" s="73" t="s">
        <v>293</v>
      </c>
      <c r="AP36" s="73" t="s">
        <v>293</v>
      </c>
      <c r="AQ36" s="73" t="s">
        <v>293</v>
      </c>
      <c r="AR36" s="73" t="s">
        <v>293</v>
      </c>
      <c r="AS36" s="73" t="s">
        <v>293</v>
      </c>
      <c r="AT36" s="73" t="s">
        <v>293</v>
      </c>
      <c r="AU36" s="73" t="s">
        <v>293</v>
      </c>
      <c r="AV36" s="73"/>
      <c r="AX36" s="16" t="s">
        <v>272</v>
      </c>
      <c r="AY36" s="73" t="s">
        <v>293</v>
      </c>
      <c r="AZ36" s="73" t="s">
        <v>293</v>
      </c>
      <c r="BA36" s="73" t="s">
        <v>293</v>
      </c>
      <c r="BB36" s="73" t="s">
        <v>293</v>
      </c>
      <c r="BC36" s="73" t="s">
        <v>293</v>
      </c>
      <c r="BD36" s="73" t="s">
        <v>293</v>
      </c>
      <c r="BE36" s="73" t="s">
        <v>293</v>
      </c>
      <c r="BF36" s="73" t="s">
        <v>293</v>
      </c>
      <c r="BG36" s="73" t="s">
        <v>293</v>
      </c>
      <c r="BH36" s="73" t="s">
        <v>293</v>
      </c>
      <c r="BI36" s="73" t="s">
        <v>293</v>
      </c>
      <c r="BJ36" s="73" t="s">
        <v>293</v>
      </c>
      <c r="BK36" s="73" t="s">
        <v>293</v>
      </c>
      <c r="BL36" s="73" t="s">
        <v>293</v>
      </c>
      <c r="BM36" s="73" t="s">
        <v>293</v>
      </c>
      <c r="BN36" s="73" t="s">
        <v>293</v>
      </c>
      <c r="BO36" s="73" t="s">
        <v>293</v>
      </c>
      <c r="BP36" s="73" t="s">
        <v>293</v>
      </c>
      <c r="BQ36" s="73" t="s">
        <v>293</v>
      </c>
      <c r="BR36" s="73" t="s">
        <v>293</v>
      </c>
      <c r="BS36" s="73" t="s">
        <v>293</v>
      </c>
      <c r="BT36" s="73"/>
      <c r="BV36" s="16" t="s">
        <v>272</v>
      </c>
      <c r="BW36" s="73" t="s">
        <v>293</v>
      </c>
      <c r="BX36" s="73" t="s">
        <v>293</v>
      </c>
      <c r="BY36" s="73" t="s">
        <v>293</v>
      </c>
      <c r="BZ36" s="73" t="s">
        <v>293</v>
      </c>
      <c r="CA36" s="73" t="s">
        <v>293</v>
      </c>
      <c r="CB36" s="73" t="s">
        <v>293</v>
      </c>
      <c r="CC36" s="73" t="s">
        <v>293</v>
      </c>
      <c r="CD36" s="73" t="s">
        <v>293</v>
      </c>
      <c r="CE36" s="73" t="s">
        <v>293</v>
      </c>
      <c r="CF36" s="73" t="s">
        <v>293</v>
      </c>
      <c r="CG36" s="73" t="s">
        <v>293</v>
      </c>
      <c r="CH36" s="73" t="s">
        <v>293</v>
      </c>
      <c r="CI36" s="73" t="s">
        <v>293</v>
      </c>
      <c r="CJ36" s="73" t="s">
        <v>293</v>
      </c>
      <c r="CK36" s="73" t="s">
        <v>293</v>
      </c>
      <c r="CL36" s="73" t="s">
        <v>293</v>
      </c>
      <c r="CM36" s="73" t="s">
        <v>293</v>
      </c>
      <c r="CN36" s="73" t="s">
        <v>293</v>
      </c>
      <c r="CO36" s="73" t="s">
        <v>293</v>
      </c>
      <c r="CP36" s="73" t="s">
        <v>293</v>
      </c>
      <c r="CQ36" s="73" t="s">
        <v>293</v>
      </c>
      <c r="CR36" s="73"/>
      <c r="CT36" s="16" t="s">
        <v>272</v>
      </c>
      <c r="CU36" s="73" t="s">
        <v>293</v>
      </c>
      <c r="CV36" s="73" t="s">
        <v>293</v>
      </c>
      <c r="CW36" s="73" t="s">
        <v>293</v>
      </c>
      <c r="CX36" s="73" t="s">
        <v>293</v>
      </c>
      <c r="CY36" s="73" t="s">
        <v>293</v>
      </c>
      <c r="CZ36" s="73" t="s">
        <v>293</v>
      </c>
      <c r="DA36" s="73" t="s">
        <v>293</v>
      </c>
      <c r="DB36" s="73" t="s">
        <v>293</v>
      </c>
      <c r="DC36" s="73" t="s">
        <v>293</v>
      </c>
      <c r="DD36" s="73" t="s">
        <v>293</v>
      </c>
      <c r="DE36" s="73" t="s">
        <v>293</v>
      </c>
      <c r="DF36" s="73" t="s">
        <v>293</v>
      </c>
      <c r="DG36" s="73" t="s">
        <v>293</v>
      </c>
      <c r="DH36" s="73" t="s">
        <v>293</v>
      </c>
      <c r="DI36" s="73" t="s">
        <v>293</v>
      </c>
      <c r="DJ36" s="73" t="s">
        <v>293</v>
      </c>
      <c r="DK36" s="73" t="s">
        <v>293</v>
      </c>
      <c r="DL36" s="73" t="s">
        <v>293</v>
      </c>
      <c r="DM36" s="73" t="s">
        <v>293</v>
      </c>
      <c r="DN36" s="73" t="s">
        <v>293</v>
      </c>
      <c r="DO36" s="73" t="s">
        <v>293</v>
      </c>
      <c r="DP36" s="73"/>
      <c r="DR36" s="16" t="s">
        <v>272</v>
      </c>
      <c r="DS36" s="73" t="s">
        <v>293</v>
      </c>
      <c r="DT36" s="73" t="s">
        <v>293</v>
      </c>
      <c r="DU36" s="73" t="s">
        <v>293</v>
      </c>
      <c r="DV36" s="73" t="s">
        <v>293</v>
      </c>
      <c r="DW36" s="73" t="s">
        <v>293</v>
      </c>
      <c r="DX36" s="73" t="s">
        <v>293</v>
      </c>
      <c r="DY36" s="73" t="s">
        <v>293</v>
      </c>
      <c r="DZ36" s="73" t="s">
        <v>293</v>
      </c>
      <c r="EA36" s="73" t="s">
        <v>293</v>
      </c>
      <c r="EB36" s="73" t="s">
        <v>293</v>
      </c>
      <c r="EC36" s="73" t="s">
        <v>293</v>
      </c>
      <c r="ED36" s="73" t="s">
        <v>293</v>
      </c>
      <c r="EE36" s="73" t="s">
        <v>293</v>
      </c>
      <c r="EF36" s="73" t="s">
        <v>293</v>
      </c>
      <c r="EG36" s="73" t="s">
        <v>293</v>
      </c>
      <c r="EH36" s="73" t="s">
        <v>293</v>
      </c>
      <c r="EI36" s="73" t="s">
        <v>293</v>
      </c>
      <c r="EJ36" s="73" t="s">
        <v>293</v>
      </c>
      <c r="EK36" s="73" t="s">
        <v>293</v>
      </c>
      <c r="EL36" s="73" t="s">
        <v>293</v>
      </c>
      <c r="EM36" s="73" t="s">
        <v>293</v>
      </c>
      <c r="EN36" s="73"/>
      <c r="EP36" s="16" t="s">
        <v>272</v>
      </c>
      <c r="EQ36" s="73" t="s">
        <v>293</v>
      </c>
      <c r="ER36" s="73" t="s">
        <v>293</v>
      </c>
      <c r="ES36" s="73" t="s">
        <v>293</v>
      </c>
      <c r="ET36" s="73" t="s">
        <v>293</v>
      </c>
      <c r="EU36" s="73" t="s">
        <v>293</v>
      </c>
      <c r="EV36" s="73" t="s">
        <v>293</v>
      </c>
      <c r="EW36" s="73" t="s">
        <v>293</v>
      </c>
      <c r="EX36" s="73" t="s">
        <v>293</v>
      </c>
      <c r="EY36" s="73" t="s">
        <v>293</v>
      </c>
      <c r="EZ36" s="73" t="s">
        <v>293</v>
      </c>
      <c r="FA36" s="73" t="s">
        <v>293</v>
      </c>
      <c r="FB36" s="73" t="s">
        <v>293</v>
      </c>
      <c r="FC36" s="73" t="s">
        <v>293</v>
      </c>
      <c r="FD36" s="73" t="s">
        <v>293</v>
      </c>
      <c r="FE36" s="73" t="s">
        <v>293</v>
      </c>
      <c r="FF36" s="73" t="s">
        <v>293</v>
      </c>
      <c r="FG36" s="73" t="s">
        <v>293</v>
      </c>
      <c r="FH36" s="73" t="s">
        <v>293</v>
      </c>
      <c r="FI36" s="73" t="s">
        <v>293</v>
      </c>
      <c r="FJ36" s="73" t="s">
        <v>293</v>
      </c>
      <c r="FK36" s="73" t="s">
        <v>293</v>
      </c>
    </row>
    <row r="37" spans="2:170">
      <c r="B37" s="72" t="s">
        <v>276</v>
      </c>
      <c r="C37" s="30">
        <v>0</v>
      </c>
      <c r="D37" s="30">
        <v>0</v>
      </c>
      <c r="E37" s="30">
        <v>0</v>
      </c>
      <c r="F37" s="30">
        <v>2.8131E-2</v>
      </c>
      <c r="G37" s="30">
        <v>3.7629999999999997E-2</v>
      </c>
      <c r="H37" s="30">
        <v>3.2916000000000001E-2</v>
      </c>
      <c r="I37" s="30">
        <v>2.5631999999999999E-2</v>
      </c>
      <c r="J37" s="30">
        <v>1.6157000000000001E-2</v>
      </c>
      <c r="K37" s="30">
        <v>1.7201000000000001E-2</v>
      </c>
      <c r="L37" s="30">
        <v>3.2598000000000002E-2</v>
      </c>
      <c r="M37" s="30">
        <v>2.3293999999999999E-2</v>
      </c>
      <c r="N37" s="30">
        <v>2.1128000000000001E-2</v>
      </c>
      <c r="O37" s="30">
        <v>2.1683000000000001E-2</v>
      </c>
      <c r="P37" s="30">
        <v>3.0244E-2</v>
      </c>
      <c r="Q37" s="30">
        <v>2.8566999999999999E-2</v>
      </c>
      <c r="R37" s="30">
        <v>3.1827000000000001E-2</v>
      </c>
      <c r="S37" s="30">
        <v>3.2188000000000001E-2</v>
      </c>
      <c r="T37" s="30">
        <v>3.3783000000000001E-2</v>
      </c>
      <c r="U37" s="30">
        <v>3.6159999999999998E-2</v>
      </c>
      <c r="V37" s="30">
        <v>3.8214999999999999E-2</v>
      </c>
      <c r="W37" s="30">
        <v>3.4965999999999997E-2</v>
      </c>
      <c r="X37" s="74">
        <f t="shared" ref="X37:X40" si="0">W23</f>
        <v>1.0917650000000001</v>
      </c>
      <c r="Y37" s="74">
        <f t="shared" ref="Y37:Y40" si="1">IF(W37*1000/X37&gt;0,W37*1000/X37,)</f>
        <v>32.0270387858193</v>
      </c>
      <c r="Z37" s="72" t="s">
        <v>276</v>
      </c>
      <c r="AA37" s="30">
        <v>1.029075</v>
      </c>
      <c r="AB37" s="30">
        <v>0.83023599999999997</v>
      </c>
      <c r="AC37" s="30">
        <v>0.92482500000000001</v>
      </c>
      <c r="AD37" s="30">
        <v>0.99519800000000003</v>
      </c>
      <c r="AE37" s="30">
        <v>0.96583300000000005</v>
      </c>
      <c r="AF37" s="30">
        <v>0.92298000000000002</v>
      </c>
      <c r="AG37" s="30">
        <v>0.80069400000000002</v>
      </c>
      <c r="AH37" s="30">
        <v>0.87185900000000005</v>
      </c>
      <c r="AI37" s="30">
        <v>0.88762600000000003</v>
      </c>
      <c r="AJ37" s="30">
        <v>0.947959</v>
      </c>
      <c r="AK37" s="30">
        <v>0.77779900000000002</v>
      </c>
      <c r="AL37" s="30">
        <v>0.79003599999999996</v>
      </c>
      <c r="AM37" s="30">
        <v>0.799211</v>
      </c>
      <c r="AN37" s="30">
        <v>0.84926400000000002</v>
      </c>
      <c r="AO37" s="30">
        <v>0.86411199999999999</v>
      </c>
      <c r="AP37" s="30">
        <v>0.87291399999999997</v>
      </c>
      <c r="AQ37" s="30">
        <v>0.90012700000000001</v>
      </c>
      <c r="AR37" s="30">
        <v>0.97221900000000006</v>
      </c>
      <c r="AS37" s="30">
        <v>1.0314030000000001</v>
      </c>
      <c r="AT37" s="30">
        <v>1.1386959999999999</v>
      </c>
      <c r="AU37" s="30">
        <v>0.99831099999999995</v>
      </c>
      <c r="AV37" s="74">
        <f t="shared" ref="AV37:AV40" si="2">AU23</f>
        <v>10.013892999999999</v>
      </c>
      <c r="AW37" s="74">
        <f t="shared" ref="AW37:AW40" si="3">IF(AU37*1000/AV37&gt;0,AU37*1000/AV37,)</f>
        <v>99.692597074883906</v>
      </c>
      <c r="AX37" s="72" t="s">
        <v>276</v>
      </c>
      <c r="AY37" s="30">
        <v>11.894579</v>
      </c>
      <c r="AZ37" s="30">
        <v>11.001469</v>
      </c>
      <c r="BA37" s="30">
        <v>11.658378000000001</v>
      </c>
      <c r="BB37" s="30">
        <v>13.038095</v>
      </c>
      <c r="BC37" s="30">
        <v>12.374114000000001</v>
      </c>
      <c r="BD37" s="30">
        <v>12.496065</v>
      </c>
      <c r="BE37" s="30">
        <v>11.159846999999999</v>
      </c>
      <c r="BF37" s="30">
        <v>12.860906</v>
      </c>
      <c r="BG37" s="30">
        <v>13.237591</v>
      </c>
      <c r="BH37" s="30">
        <v>12.113027000000001</v>
      </c>
      <c r="BI37" s="30">
        <v>11.264764</v>
      </c>
      <c r="BJ37" s="30">
        <v>12.684863999999999</v>
      </c>
      <c r="BK37" s="30">
        <v>10.949673000000001</v>
      </c>
      <c r="BL37" s="30">
        <v>12.981197999999999</v>
      </c>
      <c r="BM37" s="30">
        <v>13.407845999999999</v>
      </c>
      <c r="BN37" s="30">
        <v>13.422394000000001</v>
      </c>
      <c r="BO37" s="30">
        <v>12.099264</v>
      </c>
      <c r="BP37" s="30">
        <v>12.691943</v>
      </c>
      <c r="BQ37" s="30">
        <v>15.076238</v>
      </c>
      <c r="BR37" s="30">
        <v>12.750132000000001</v>
      </c>
      <c r="BS37" s="30">
        <v>11.269188</v>
      </c>
      <c r="BT37" s="74">
        <f t="shared" ref="BT37:BT40" si="4">BS23</f>
        <v>72.815548000000007</v>
      </c>
      <c r="BU37" s="74">
        <f t="shared" ref="BU37:BU40" si="5">IF(BS37*1000/BT37&gt;0,BS37*1000/BT37,)</f>
        <v>154.76348540287</v>
      </c>
      <c r="BV37" s="72" t="s">
        <v>276</v>
      </c>
      <c r="BW37" s="30">
        <v>0.91997600000000002</v>
      </c>
      <c r="BX37" s="30">
        <v>0.80718000000000001</v>
      </c>
      <c r="BY37" s="30">
        <v>0.85877599999999998</v>
      </c>
      <c r="BZ37" s="30">
        <v>0.82921699999999998</v>
      </c>
      <c r="CA37" s="30">
        <v>0.83958100000000002</v>
      </c>
      <c r="CB37" s="30">
        <v>0.72779899999999997</v>
      </c>
      <c r="CC37" s="30">
        <v>0.60885800000000001</v>
      </c>
      <c r="CD37" s="30">
        <v>0.70961700000000005</v>
      </c>
      <c r="CE37" s="30">
        <v>0.77476999999999996</v>
      </c>
      <c r="CF37" s="30">
        <v>0.74058100000000004</v>
      </c>
      <c r="CG37" s="30">
        <v>0.66087499999999999</v>
      </c>
      <c r="CH37" s="30">
        <v>0.72758900000000004</v>
      </c>
      <c r="CI37" s="30">
        <v>0.68157400000000001</v>
      </c>
      <c r="CJ37" s="30">
        <v>0.86301300000000003</v>
      </c>
      <c r="CK37" s="30">
        <v>0.88546599999999998</v>
      </c>
      <c r="CL37" s="30">
        <v>0.71552400000000005</v>
      </c>
      <c r="CM37" s="30">
        <v>0.75241599999999997</v>
      </c>
      <c r="CN37" s="30">
        <v>0.79139300000000001</v>
      </c>
      <c r="CO37" s="30">
        <v>0.87872899999999998</v>
      </c>
      <c r="CP37" s="30">
        <v>0.88596600000000003</v>
      </c>
      <c r="CQ37" s="30">
        <v>0.81920099999999996</v>
      </c>
      <c r="CR37" s="74">
        <f t="shared" ref="CR37:CR40" si="6">CQ23</f>
        <v>51.693936000000001</v>
      </c>
      <c r="CS37" s="74">
        <f t="shared" ref="CS37:CS40" si="7">IF(CQ37*1000/CR37&gt;0,CQ37*1000/CR37,)</f>
        <v>15.8471392079721</v>
      </c>
      <c r="CT37" s="72" t="s">
        <v>276</v>
      </c>
      <c r="CU37" s="30">
        <v>1.3662799999999999</v>
      </c>
      <c r="CV37" s="30">
        <v>1.3144199999999999</v>
      </c>
      <c r="CW37" s="30">
        <v>1.403376</v>
      </c>
      <c r="CX37" s="30">
        <v>1.227158</v>
      </c>
      <c r="CY37" s="30">
        <v>1.170345</v>
      </c>
      <c r="CZ37" s="30">
        <v>1.0902099999999999</v>
      </c>
      <c r="DA37" s="30">
        <v>1.140083</v>
      </c>
      <c r="DB37" s="30">
        <v>1.115405</v>
      </c>
      <c r="DC37" s="30">
        <v>1.175889</v>
      </c>
      <c r="DD37" s="30">
        <v>1.2318</v>
      </c>
      <c r="DE37" s="30">
        <v>1.29474</v>
      </c>
      <c r="DF37" s="30">
        <v>1.240713</v>
      </c>
      <c r="DG37" s="30">
        <v>1.2050350000000001</v>
      </c>
      <c r="DH37" s="30">
        <v>1.3306469999999999</v>
      </c>
      <c r="DI37" s="30">
        <v>1.346689</v>
      </c>
      <c r="DJ37" s="30">
        <v>1.1976880000000001</v>
      </c>
      <c r="DK37" s="30">
        <v>1.162399</v>
      </c>
      <c r="DL37" s="30">
        <v>1.284297</v>
      </c>
      <c r="DM37" s="30">
        <v>1.4718549999999999</v>
      </c>
      <c r="DN37" s="30">
        <v>1.5520959999999999</v>
      </c>
      <c r="DO37" s="30">
        <v>1.3651249999999999</v>
      </c>
      <c r="DP37" s="74">
        <f t="shared" ref="DP37:DP40" si="8">DO23</f>
        <v>84.731447000000003</v>
      </c>
      <c r="DQ37" s="74">
        <f t="shared" ref="DQ37:DQ40" si="9">IF(DO37*1000/DP37&gt;0,DO37*1000/DP37,)</f>
        <v>16.1111965903285</v>
      </c>
      <c r="DR37" s="72" t="s">
        <v>276</v>
      </c>
      <c r="DS37" s="30">
        <v>6.1356650000000004</v>
      </c>
      <c r="DT37" s="30">
        <v>5.1541059999999996</v>
      </c>
      <c r="DU37" s="30">
        <v>5.9386299999999999</v>
      </c>
      <c r="DV37" s="30">
        <v>6.0126229999999996</v>
      </c>
      <c r="DW37" s="30">
        <v>5.9119479999999998</v>
      </c>
      <c r="DX37" s="30">
        <v>5.2707220000000001</v>
      </c>
      <c r="DY37" s="30">
        <v>5.3623079999999996</v>
      </c>
      <c r="DZ37" s="30">
        <v>6.4451499999999999</v>
      </c>
      <c r="EA37" s="30">
        <v>6.3115019999999999</v>
      </c>
      <c r="EB37" s="30">
        <v>6.2929490000000001</v>
      </c>
      <c r="EC37" s="30">
        <v>5.8220999999999998</v>
      </c>
      <c r="ED37" s="30">
        <v>6.1774250000000004</v>
      </c>
      <c r="EE37" s="30">
        <v>6.1064290000000003</v>
      </c>
      <c r="EF37" s="30">
        <v>6.2360139999999999</v>
      </c>
      <c r="EG37" s="30">
        <v>6.2571209999999997</v>
      </c>
      <c r="EH37" s="30">
        <v>5.8700590000000004</v>
      </c>
      <c r="EI37" s="30">
        <v>4.9873770000000004</v>
      </c>
      <c r="EJ37" s="30">
        <v>6.1255519999999999</v>
      </c>
      <c r="EK37" s="30">
        <v>6.5722180000000003</v>
      </c>
      <c r="EL37" s="30">
        <v>6.5507949999999999</v>
      </c>
      <c r="EM37" s="30">
        <v>6.2689089999999998</v>
      </c>
      <c r="EN37" s="74">
        <f t="shared" ref="EN37:EN40" si="10">EM23</f>
        <v>87.982124999999996</v>
      </c>
      <c r="EO37" s="74">
        <f t="shared" ref="EO37:EO40" si="11">IF(EM37*1000/EN37&gt;0,EM37*1000/EN37,)</f>
        <v>71.252075350532806</v>
      </c>
      <c r="EP37" s="72" t="s">
        <v>276</v>
      </c>
      <c r="EQ37" s="30">
        <v>2.6402009999999998</v>
      </c>
      <c r="ER37" s="30">
        <v>2.5038719999999999</v>
      </c>
      <c r="ES37" s="30">
        <v>2.5890200000000001</v>
      </c>
      <c r="ET37" s="30">
        <v>2.350454</v>
      </c>
      <c r="EU37" s="30">
        <v>2.2187290000000002</v>
      </c>
      <c r="EV37" s="30">
        <v>2.438952</v>
      </c>
      <c r="EW37" s="30">
        <v>2.5454919999999999</v>
      </c>
      <c r="EX37" s="30">
        <v>2.542748</v>
      </c>
      <c r="EY37" s="30">
        <v>2.603148</v>
      </c>
      <c r="EZ37" s="30">
        <v>2.5464340000000001</v>
      </c>
      <c r="FA37" s="30">
        <v>2.0329860000000002</v>
      </c>
      <c r="FB37" s="30">
        <v>2.629696</v>
      </c>
      <c r="FC37" s="30">
        <v>2.3874110000000002</v>
      </c>
      <c r="FD37" s="30">
        <v>2.3437160000000001</v>
      </c>
      <c r="FE37" s="30">
        <v>2.2151149999999999</v>
      </c>
      <c r="FF37" s="30">
        <v>2.1220409999999998</v>
      </c>
      <c r="FG37" s="30">
        <v>2.1810010000000002</v>
      </c>
      <c r="FH37" s="30">
        <v>2.3672040000000001</v>
      </c>
      <c r="FI37" s="30">
        <v>2.2647840000000001</v>
      </c>
      <c r="FJ37" s="30">
        <v>2.4142100000000002</v>
      </c>
      <c r="FK37" s="30">
        <v>2.3832580000000001</v>
      </c>
      <c r="FL37" s="74">
        <f t="shared" ref="FL37:FL40" si="12">FK23</f>
        <v>56.422761999999999</v>
      </c>
      <c r="FM37" s="74">
        <f t="shared" ref="FM37:FM40" si="13">IF(FK37*1000/FL37&gt;0,FK37*1000/FL37,)</f>
        <v>42.2393005149234</v>
      </c>
      <c r="FN37" s="75">
        <f>AVERAGE(Y37,AW37,BU37,CS37,DQ37,EO37,FM37)</f>
        <v>61.704690418189998</v>
      </c>
    </row>
    <row r="38" spans="2:170">
      <c r="B38" s="72" t="s">
        <v>274</v>
      </c>
      <c r="C38" s="30">
        <v>2.2960479999999999</v>
      </c>
      <c r="D38" s="30">
        <v>2.3443640000000001</v>
      </c>
      <c r="E38" s="30">
        <v>2.5408729999999999</v>
      </c>
      <c r="F38" s="30">
        <v>2.2345480000000002</v>
      </c>
      <c r="G38" s="30">
        <v>2.2518370000000001</v>
      </c>
      <c r="H38" s="30">
        <v>1.9666870000000001</v>
      </c>
      <c r="I38" s="30">
        <v>1.9061859999999999</v>
      </c>
      <c r="J38" s="30">
        <v>2.3894289999999998</v>
      </c>
      <c r="K38" s="30">
        <v>2.461481</v>
      </c>
      <c r="L38" s="30">
        <v>2.410199</v>
      </c>
      <c r="M38" s="30">
        <v>2.495409</v>
      </c>
      <c r="N38" s="30">
        <v>2.8996629999999999</v>
      </c>
      <c r="O38" s="30">
        <v>2.3394330000000001</v>
      </c>
      <c r="P38" s="30">
        <v>1.827909</v>
      </c>
      <c r="Q38" s="30">
        <v>1.8515729999999999</v>
      </c>
      <c r="R38" s="30">
        <v>1.898104</v>
      </c>
      <c r="S38" s="30">
        <v>1.6817949999999999</v>
      </c>
      <c r="T38" s="30">
        <v>1.8001309999999999</v>
      </c>
      <c r="U38" s="30">
        <v>1.8341209999999999</v>
      </c>
      <c r="V38" s="30">
        <v>1.77894</v>
      </c>
      <c r="W38" s="30">
        <v>1.6049709999999999</v>
      </c>
      <c r="X38" s="74">
        <f t="shared" si="0"/>
        <v>34.780270000000002</v>
      </c>
      <c r="Y38" s="74">
        <f t="shared" si="1"/>
        <v>46.146018992952001</v>
      </c>
      <c r="Z38" s="72" t="s">
        <v>274</v>
      </c>
      <c r="AA38" s="30">
        <v>3.2657669999999999</v>
      </c>
      <c r="AB38" s="30">
        <v>2.975606</v>
      </c>
      <c r="AC38" s="30">
        <v>3.1033940000000002</v>
      </c>
      <c r="AD38" s="30">
        <v>3.0782820000000002</v>
      </c>
      <c r="AE38" s="30">
        <v>4.0244309999999999</v>
      </c>
      <c r="AF38" s="30">
        <v>3.293917</v>
      </c>
      <c r="AG38" s="30">
        <v>2.9492720000000001</v>
      </c>
      <c r="AH38" s="30">
        <v>3.2856860000000001</v>
      </c>
      <c r="AI38" s="30">
        <v>2.7456019999999999</v>
      </c>
      <c r="AJ38" s="30">
        <v>2.492442</v>
      </c>
      <c r="AK38" s="30">
        <v>2.0759080000000001</v>
      </c>
      <c r="AL38" s="30">
        <v>1.7886280000000001</v>
      </c>
      <c r="AM38" s="30">
        <v>1.5311950000000001</v>
      </c>
      <c r="AN38" s="30">
        <v>1.399159</v>
      </c>
      <c r="AO38" s="30">
        <v>1.4116820000000001</v>
      </c>
      <c r="AP38" s="30">
        <v>1.350903</v>
      </c>
      <c r="AQ38" s="30">
        <v>1.4956849999999999</v>
      </c>
      <c r="AR38" s="30">
        <v>1.142468</v>
      </c>
      <c r="AS38" s="30">
        <v>1.1256250000000001</v>
      </c>
      <c r="AT38" s="30">
        <v>1.079105</v>
      </c>
      <c r="AU38" s="30">
        <v>0.833314</v>
      </c>
      <c r="AV38" s="74">
        <f t="shared" si="2"/>
        <v>5.8147609999999998</v>
      </c>
      <c r="AW38" s="74">
        <f t="shared" si="3"/>
        <v>143.31010337312199</v>
      </c>
      <c r="AX38" s="72" t="s">
        <v>274</v>
      </c>
      <c r="AY38" s="30">
        <v>2.2048679999999998</v>
      </c>
      <c r="AZ38" s="30">
        <v>1.968124</v>
      </c>
      <c r="BA38" s="30">
        <v>2.1636220000000002</v>
      </c>
      <c r="BB38" s="30">
        <v>2.0462250000000002</v>
      </c>
      <c r="BC38" s="30">
        <v>1.8778950000000001</v>
      </c>
      <c r="BD38" s="30">
        <v>2.2491189999999999</v>
      </c>
      <c r="BE38" s="30">
        <v>1.972996</v>
      </c>
      <c r="BF38" s="30">
        <v>1.934841</v>
      </c>
      <c r="BG38" s="30">
        <v>1.701587</v>
      </c>
      <c r="BH38" s="30">
        <v>1.804241</v>
      </c>
      <c r="BI38" s="30">
        <v>1.785976</v>
      </c>
      <c r="BJ38" s="30">
        <v>1.4789159999999999</v>
      </c>
      <c r="BK38" s="30">
        <v>1.2409140000000001</v>
      </c>
      <c r="BL38" s="30">
        <v>1.371</v>
      </c>
      <c r="BM38" s="30">
        <v>1.2384630000000001</v>
      </c>
      <c r="BN38" s="30">
        <v>1.1428670000000001</v>
      </c>
      <c r="BO38" s="30">
        <v>0.85027399999999997</v>
      </c>
      <c r="BP38" s="30">
        <v>0.74007999999999996</v>
      </c>
      <c r="BQ38" s="30">
        <v>0.74785100000000004</v>
      </c>
      <c r="BR38" s="30">
        <v>0.63299700000000003</v>
      </c>
      <c r="BS38" s="30">
        <v>0.52844199999999997</v>
      </c>
      <c r="BT38" s="74">
        <f t="shared" si="4"/>
        <v>2.369062</v>
      </c>
      <c r="BU38" s="74">
        <f t="shared" si="5"/>
        <v>223.05959067344</v>
      </c>
      <c r="BV38" s="72" t="s">
        <v>274</v>
      </c>
      <c r="BW38" s="30">
        <v>3.7448000000000002E-2</v>
      </c>
      <c r="BX38" s="30">
        <v>2.1669000000000001E-2</v>
      </c>
      <c r="BY38" s="30">
        <v>1.6109999999999999E-2</v>
      </c>
      <c r="BZ38" s="30">
        <v>1.4867E-2</v>
      </c>
      <c r="CA38" s="30">
        <v>1.1342E-2</v>
      </c>
      <c r="CB38" s="30">
        <v>1.0959999999999999E-2</v>
      </c>
      <c r="CC38" s="30">
        <v>1.1434E-2</v>
      </c>
      <c r="CD38" s="30">
        <v>1.2829E-2</v>
      </c>
      <c r="CE38" s="30">
        <v>1.2191E-2</v>
      </c>
      <c r="CF38" s="30">
        <v>9.9179999999999997E-3</v>
      </c>
      <c r="CG38" s="30">
        <v>2.1101999999999999E-2</v>
      </c>
      <c r="CH38" s="30">
        <v>9.9030000000000003E-3</v>
      </c>
      <c r="CI38" s="30">
        <v>9.757E-3</v>
      </c>
      <c r="CJ38" s="30">
        <v>2.4982000000000001E-2</v>
      </c>
      <c r="CK38" s="30">
        <v>1.6091000000000001E-2</v>
      </c>
      <c r="CL38" s="30">
        <v>1.2858E-2</v>
      </c>
      <c r="CM38" s="30">
        <v>6.9959999999999996E-3</v>
      </c>
      <c r="CN38" s="30">
        <v>1.0430999999999999E-2</v>
      </c>
      <c r="CO38" s="30">
        <v>1.2418E-2</v>
      </c>
      <c r="CP38" s="30">
        <v>9.9590000000000008E-3</v>
      </c>
      <c r="CQ38" s="30">
        <v>9.9380000000000007E-3</v>
      </c>
      <c r="CR38" s="74">
        <f t="shared" si="6"/>
        <v>0.43383699999999997</v>
      </c>
      <c r="CS38" s="74">
        <f t="shared" si="7"/>
        <v>22.9072209147675</v>
      </c>
      <c r="CT38" s="72" t="s">
        <v>274</v>
      </c>
      <c r="CU38" s="30">
        <v>2.7616999999999999E-2</v>
      </c>
      <c r="CV38" s="30">
        <v>1.7618000000000002E-2</v>
      </c>
      <c r="CW38" s="30">
        <v>2.2078E-2</v>
      </c>
      <c r="CX38" s="30">
        <v>2.3369000000000001E-2</v>
      </c>
      <c r="CY38" s="30">
        <v>4.4692000000000003E-2</v>
      </c>
      <c r="CZ38" s="30">
        <v>4.7417000000000001E-2</v>
      </c>
      <c r="DA38" s="30">
        <v>4.1313999999999997E-2</v>
      </c>
      <c r="DB38" s="30">
        <v>2.9203E-2</v>
      </c>
      <c r="DC38" s="30">
        <v>2.5581E-2</v>
      </c>
      <c r="DD38" s="30">
        <v>4.4542999999999999E-2</v>
      </c>
      <c r="DE38" s="30">
        <v>3.721E-2</v>
      </c>
      <c r="DF38" s="30">
        <v>2.3737000000000001E-2</v>
      </c>
      <c r="DG38" s="30">
        <v>0.04</v>
      </c>
      <c r="DH38" s="30">
        <v>1.8719E-2</v>
      </c>
      <c r="DI38" s="30">
        <v>1.7641E-2</v>
      </c>
      <c r="DJ38" s="30">
        <v>1.8645999999999999E-2</v>
      </c>
      <c r="DK38" s="30">
        <v>2.1604999999999999E-2</v>
      </c>
      <c r="DL38" s="30">
        <v>2.4618999999999999E-2</v>
      </c>
      <c r="DM38" s="30">
        <v>1.4252000000000001E-2</v>
      </c>
      <c r="DN38" s="30">
        <v>1.452E-2</v>
      </c>
      <c r="DO38" s="30">
        <v>9.5449999999999997E-3</v>
      </c>
      <c r="DP38" s="74">
        <f t="shared" si="8"/>
        <v>0.41084500000000002</v>
      </c>
      <c r="DQ38" s="74">
        <f t="shared" si="9"/>
        <v>23.232605970621499</v>
      </c>
      <c r="DR38" s="72" t="s">
        <v>274</v>
      </c>
      <c r="DS38" s="30">
        <v>1.7062999999999998E-2</v>
      </c>
      <c r="DT38" s="30">
        <v>5.1739999999999998E-3</v>
      </c>
      <c r="DU38" s="30">
        <v>5.9849999999999999E-3</v>
      </c>
      <c r="DV38" s="30">
        <v>3.0370000000000002E-3</v>
      </c>
      <c r="DW38" s="30">
        <v>2.8869999999999998E-3</v>
      </c>
      <c r="DX38" s="30">
        <v>4.6880000000000003E-3</v>
      </c>
      <c r="DY38" s="30">
        <v>3.375E-3</v>
      </c>
      <c r="DZ38" s="30">
        <v>2.8730000000000001E-3</v>
      </c>
      <c r="EA38" s="30">
        <v>4.1120000000000002E-3</v>
      </c>
      <c r="EB38" s="30">
        <v>5.1070000000000004E-3</v>
      </c>
      <c r="EC38" s="30">
        <v>4.548E-3</v>
      </c>
      <c r="ED38" s="30">
        <v>5.228E-3</v>
      </c>
      <c r="EE38" s="30">
        <v>1.9380000000000001E-3</v>
      </c>
      <c r="EF38" s="30">
        <v>2.6749999999999999E-3</v>
      </c>
      <c r="EG38" s="30">
        <v>1.9269999999999999E-3</v>
      </c>
      <c r="EH38" s="30">
        <v>1.4519999999999999E-3</v>
      </c>
      <c r="EI38" s="30">
        <v>2.9E-4</v>
      </c>
      <c r="EJ38" s="30">
        <v>1.8599999999999999E-4</v>
      </c>
      <c r="EK38" s="30">
        <v>2.3599999999999999E-4</v>
      </c>
      <c r="EL38" s="30">
        <v>1.518E-3</v>
      </c>
      <c r="EM38" s="30">
        <v>8.8500000000000004E-4</v>
      </c>
      <c r="EN38" s="74">
        <f t="shared" si="10"/>
        <v>8.8000000000000005E-3</v>
      </c>
      <c r="EO38" s="74">
        <f t="shared" si="11"/>
        <v>100.568181818182</v>
      </c>
      <c r="EP38" s="72" t="s">
        <v>274</v>
      </c>
      <c r="EQ38" s="30">
        <v>0.48290499999999997</v>
      </c>
      <c r="ER38" s="30">
        <v>0.49385299999999999</v>
      </c>
      <c r="ES38" s="30">
        <v>0.187949</v>
      </c>
      <c r="ET38" s="30">
        <v>0.156301</v>
      </c>
      <c r="EU38" s="30">
        <v>0.23183500000000001</v>
      </c>
      <c r="EV38" s="30">
        <v>0.30538700000000002</v>
      </c>
      <c r="EW38" s="30">
        <v>0.31683099999999997</v>
      </c>
      <c r="EX38" s="30">
        <v>0.33060699999999998</v>
      </c>
      <c r="EY38" s="30">
        <v>0.25609799999999999</v>
      </c>
      <c r="EZ38" s="30">
        <v>0.23836499999999999</v>
      </c>
      <c r="FA38" s="30">
        <v>0.174371</v>
      </c>
      <c r="FB38" s="30">
        <v>0.14385300000000001</v>
      </c>
      <c r="FC38" s="30">
        <v>0.119244</v>
      </c>
      <c r="FD38" s="30">
        <v>0.104889</v>
      </c>
      <c r="FE38" s="30">
        <v>9.7903000000000004E-2</v>
      </c>
      <c r="FF38" s="30">
        <v>8.7905999999999998E-2</v>
      </c>
      <c r="FG38" s="30">
        <v>6.6376000000000004E-2</v>
      </c>
      <c r="FH38" s="30">
        <v>4.7599000000000002E-2</v>
      </c>
      <c r="FI38" s="30">
        <v>5.9494999999999999E-2</v>
      </c>
      <c r="FJ38" s="30">
        <v>4.3145999999999997E-2</v>
      </c>
      <c r="FK38" s="30">
        <v>3.7213999999999997E-2</v>
      </c>
      <c r="FL38" s="74">
        <f t="shared" si="12"/>
        <v>0.62570700000000001</v>
      </c>
      <c r="FM38" s="74">
        <f t="shared" si="13"/>
        <v>59.475121742285097</v>
      </c>
      <c r="FN38" s="75">
        <f>AVERAGE(Y38,AW38,BU38,CS38,DQ38,EO38,FM38)</f>
        <v>88.385549069338595</v>
      </c>
    </row>
    <row r="39" spans="2:170" ht="14.5">
      <c r="B39" s="72" t="s">
        <v>287</v>
      </c>
      <c r="C39" s="30">
        <v>9.9131999999999998E-2</v>
      </c>
      <c r="D39" s="30">
        <v>9.5140000000000002E-2</v>
      </c>
      <c r="E39" s="30">
        <v>8.7919999999999998E-2</v>
      </c>
      <c r="F39" s="30">
        <v>8.7209999999999996E-2</v>
      </c>
      <c r="G39" s="30">
        <v>7.8023999999999996E-2</v>
      </c>
      <c r="H39" s="30">
        <v>9.5488000000000003E-2</v>
      </c>
      <c r="I39" s="30">
        <v>0.10328</v>
      </c>
      <c r="J39" s="30">
        <v>0.106762</v>
      </c>
      <c r="K39" s="30">
        <v>0.119051</v>
      </c>
      <c r="L39" s="30">
        <v>0.11297699999999999</v>
      </c>
      <c r="M39" s="30">
        <v>0.103195</v>
      </c>
      <c r="N39" s="30">
        <v>8.9482999999999993E-2</v>
      </c>
      <c r="O39" s="30">
        <v>7.3038000000000006E-2</v>
      </c>
      <c r="P39" s="30">
        <v>7.0000000000000007E-2</v>
      </c>
      <c r="Q39" s="30">
        <v>7.1885000000000004E-2</v>
      </c>
      <c r="R39" s="30">
        <v>8.3176E-2</v>
      </c>
      <c r="S39" s="30">
        <v>7.0848999999999995E-2</v>
      </c>
      <c r="T39" s="30">
        <v>6.7591999999999999E-2</v>
      </c>
      <c r="U39" s="30">
        <v>4.4435000000000002E-2</v>
      </c>
      <c r="V39" s="30">
        <v>5.2720999999999997E-2</v>
      </c>
      <c r="W39" s="30">
        <v>3.6523E-2</v>
      </c>
      <c r="X39" s="74">
        <f t="shared" si="0"/>
        <v>0.91751799999999994</v>
      </c>
      <c r="Y39" s="74">
        <f t="shared" si="1"/>
        <v>39.806303527560203</v>
      </c>
      <c r="Z39" s="72" t="s">
        <v>287</v>
      </c>
      <c r="AA39" s="30">
        <v>6.2142999999999997E-2</v>
      </c>
      <c r="AB39" s="30">
        <v>6.2232999999999997E-2</v>
      </c>
      <c r="AC39" s="30">
        <v>6.5511E-2</v>
      </c>
      <c r="AD39" s="30">
        <v>5.4132E-2</v>
      </c>
      <c r="AE39" s="30">
        <v>5.9975000000000001E-2</v>
      </c>
      <c r="AF39" s="30">
        <v>8.6702000000000001E-2</v>
      </c>
      <c r="AG39" s="30">
        <v>6.7283999999999997E-2</v>
      </c>
      <c r="AH39" s="30">
        <v>8.2074999999999995E-2</v>
      </c>
      <c r="AI39" s="30">
        <v>6.6950999999999997E-2</v>
      </c>
      <c r="AJ39" s="30">
        <v>6.1238000000000001E-2</v>
      </c>
      <c r="AK39" s="30">
        <v>7.5200000000000003E-2</v>
      </c>
      <c r="AL39" s="30">
        <v>7.8825999999999993E-2</v>
      </c>
      <c r="AM39" s="30">
        <v>8.6665000000000006E-2</v>
      </c>
      <c r="AN39" s="30">
        <v>9.1240000000000002E-2</v>
      </c>
      <c r="AO39" s="30">
        <v>9.0049000000000004E-2</v>
      </c>
      <c r="AP39" s="30">
        <v>9.3437000000000006E-2</v>
      </c>
      <c r="AQ39" s="30">
        <v>9.7316E-2</v>
      </c>
      <c r="AR39" s="30">
        <v>9.4615000000000005E-2</v>
      </c>
      <c r="AS39" s="30">
        <v>0.100575</v>
      </c>
      <c r="AT39" s="30">
        <v>0.10702200000000001</v>
      </c>
      <c r="AU39" s="30">
        <v>7.9744999999999996E-2</v>
      </c>
      <c r="AV39" s="74">
        <f t="shared" si="2"/>
        <v>0.64507000000000003</v>
      </c>
      <c r="AW39" s="74">
        <f t="shared" si="3"/>
        <v>123.62224254732</v>
      </c>
      <c r="AX39" s="72" t="s">
        <v>287</v>
      </c>
      <c r="AY39" s="30">
        <v>0.29122199999999998</v>
      </c>
      <c r="AZ39" s="30">
        <v>0.270339</v>
      </c>
      <c r="BA39" s="30">
        <v>0.26471600000000001</v>
      </c>
      <c r="BB39" s="30">
        <v>0.30049599999999999</v>
      </c>
      <c r="BC39" s="30">
        <v>0.29935800000000001</v>
      </c>
      <c r="BD39" s="30">
        <v>0.39272600000000002</v>
      </c>
      <c r="BE39" s="30">
        <v>0.45249299999999998</v>
      </c>
      <c r="BF39" s="30">
        <v>0.512401</v>
      </c>
      <c r="BG39" s="30">
        <v>0.55818999999999996</v>
      </c>
      <c r="BH39" s="30">
        <v>0.50129900000000005</v>
      </c>
      <c r="BI39" s="30">
        <v>0.53100000000000003</v>
      </c>
      <c r="BJ39" s="30">
        <v>0.633077</v>
      </c>
      <c r="BK39" s="30">
        <v>0.728908</v>
      </c>
      <c r="BL39" s="30">
        <v>0.51612800000000003</v>
      </c>
      <c r="BM39" s="30">
        <v>0.46831800000000001</v>
      </c>
      <c r="BN39" s="30">
        <v>0.459283</v>
      </c>
      <c r="BO39" s="30">
        <v>0.63370800000000005</v>
      </c>
      <c r="BP39" s="30">
        <v>0.64837999999999996</v>
      </c>
      <c r="BQ39" s="30">
        <v>0.47801900000000003</v>
      </c>
      <c r="BR39" s="30">
        <v>0.484126</v>
      </c>
      <c r="BS39" s="30">
        <v>0.485093</v>
      </c>
      <c r="BT39" s="74">
        <f t="shared" si="4"/>
        <v>2.5210620000000001</v>
      </c>
      <c r="BU39" s="74">
        <f t="shared" si="5"/>
        <v>192.416132566355</v>
      </c>
      <c r="BV39" s="72" t="s">
        <v>287</v>
      </c>
      <c r="BW39" s="30">
        <v>1.8024999999999999E-2</v>
      </c>
      <c r="BX39" s="30">
        <v>1.9685000000000001E-2</v>
      </c>
      <c r="BY39" s="30">
        <v>1.6476999999999999E-2</v>
      </c>
      <c r="BZ39" s="30">
        <v>1.6330999999999998E-2</v>
      </c>
      <c r="CA39" s="30">
        <v>1.7097999999999999E-2</v>
      </c>
      <c r="CB39" s="30">
        <v>1.3381000000000001E-2</v>
      </c>
      <c r="CC39" s="30">
        <v>1.3756000000000001E-2</v>
      </c>
      <c r="CD39" s="30">
        <v>1.6806999999999999E-2</v>
      </c>
      <c r="CE39" s="30">
        <v>1.9456999999999999E-2</v>
      </c>
      <c r="CF39" s="30">
        <v>1.6969000000000001E-2</v>
      </c>
      <c r="CG39" s="30">
        <v>1.1471E-2</v>
      </c>
      <c r="CH39" s="30">
        <v>1.1327E-2</v>
      </c>
      <c r="CI39" s="30">
        <v>1.3468000000000001E-2</v>
      </c>
      <c r="CJ39" s="30">
        <v>1.5826E-2</v>
      </c>
      <c r="CK39" s="30">
        <v>1.2383999999999999E-2</v>
      </c>
      <c r="CL39" s="30">
        <v>1.1285E-2</v>
      </c>
      <c r="CM39" s="30">
        <v>8.6610000000000003E-3</v>
      </c>
      <c r="CN39" s="30">
        <v>1.5177E-2</v>
      </c>
      <c r="CO39" s="30">
        <v>1.8957000000000002E-2</v>
      </c>
      <c r="CP39" s="30">
        <v>1.9643999999999998E-2</v>
      </c>
      <c r="CQ39" s="30">
        <v>2.1260999999999999E-2</v>
      </c>
      <c r="CR39" s="74">
        <f t="shared" si="6"/>
        <v>1.0758909999999999</v>
      </c>
      <c r="CS39" s="74">
        <f t="shared" si="7"/>
        <v>19.7612955215724</v>
      </c>
      <c r="CT39" s="72" t="s">
        <v>287</v>
      </c>
      <c r="CU39" s="30">
        <v>7.9766000000000004E-2</v>
      </c>
      <c r="CV39" s="30">
        <v>9.3529000000000001E-2</v>
      </c>
      <c r="CW39" s="30">
        <v>0.110947</v>
      </c>
      <c r="CX39" s="30">
        <v>9.9041000000000004E-2</v>
      </c>
      <c r="CY39" s="30">
        <v>0.11415</v>
      </c>
      <c r="CZ39" s="30">
        <v>0.101228</v>
      </c>
      <c r="DA39" s="30">
        <v>0.123311</v>
      </c>
      <c r="DB39" s="30">
        <v>0.130743</v>
      </c>
      <c r="DC39" s="30">
        <v>0.13542399999999999</v>
      </c>
      <c r="DD39" s="30">
        <v>0.12012200000000001</v>
      </c>
      <c r="DE39" s="30">
        <v>0.135188</v>
      </c>
      <c r="DF39" s="30">
        <v>7.8474000000000002E-2</v>
      </c>
      <c r="DG39" s="30">
        <v>7.9311999999999994E-2</v>
      </c>
      <c r="DH39" s="30">
        <v>6.7468E-2</v>
      </c>
      <c r="DI39" s="30">
        <v>6.7038E-2</v>
      </c>
      <c r="DJ39" s="30">
        <v>4.7378999999999998E-2</v>
      </c>
      <c r="DK39" s="30">
        <v>3.6481E-2</v>
      </c>
      <c r="DL39" s="30">
        <v>1.6781000000000001E-2</v>
      </c>
      <c r="DM39" s="30">
        <v>1.8523000000000001E-2</v>
      </c>
      <c r="DN39" s="30">
        <v>2.0264999999999998E-2</v>
      </c>
      <c r="DO39" s="30">
        <v>1.1861999999999999E-2</v>
      </c>
      <c r="DP39" s="74">
        <f t="shared" si="8"/>
        <v>0.59190600000000004</v>
      </c>
      <c r="DQ39" s="74">
        <f t="shared" si="9"/>
        <v>20.0403442438495</v>
      </c>
      <c r="DR39" s="72" t="s">
        <v>287</v>
      </c>
      <c r="DS39" s="30">
        <v>9.0758000000000005E-2</v>
      </c>
      <c r="DT39" s="30">
        <v>0.14047999999999999</v>
      </c>
      <c r="DU39" s="30">
        <v>0.116315</v>
      </c>
      <c r="DV39" s="30">
        <v>0.10534200000000001</v>
      </c>
      <c r="DW39" s="30">
        <v>8.8186E-2</v>
      </c>
      <c r="DX39" s="30">
        <v>6.1477999999999998E-2</v>
      </c>
      <c r="DY39" s="30">
        <v>6.2661999999999995E-2</v>
      </c>
      <c r="DZ39" s="30">
        <v>7.4797000000000002E-2</v>
      </c>
      <c r="EA39" s="30">
        <v>8.2769999999999996E-2</v>
      </c>
      <c r="EB39" s="30">
        <v>8.0526E-2</v>
      </c>
      <c r="EC39" s="30">
        <v>9.6709000000000003E-2</v>
      </c>
      <c r="ED39" s="30">
        <v>0.11633499999999999</v>
      </c>
      <c r="EE39" s="30">
        <v>0.13661999999999999</v>
      </c>
      <c r="EF39" s="30">
        <v>0.12353600000000001</v>
      </c>
      <c r="EG39" s="30">
        <v>0.112734</v>
      </c>
      <c r="EH39" s="30">
        <v>9.8834000000000005E-2</v>
      </c>
      <c r="EI39" s="30">
        <v>8.5916000000000006E-2</v>
      </c>
      <c r="EJ39" s="30">
        <v>8.4154000000000007E-2</v>
      </c>
      <c r="EK39" s="30">
        <v>0.106949</v>
      </c>
      <c r="EL39" s="30">
        <v>0.106599</v>
      </c>
      <c r="EM39" s="30">
        <v>9.9415000000000003E-2</v>
      </c>
      <c r="EN39" s="74">
        <f t="shared" si="10"/>
        <v>1.1461779999999999</v>
      </c>
      <c r="EO39" s="74">
        <f t="shared" si="11"/>
        <v>86.736091601827994</v>
      </c>
      <c r="EP39" s="72" t="s">
        <v>287</v>
      </c>
      <c r="EQ39" s="30">
        <v>7.1140999999999996E-2</v>
      </c>
      <c r="ER39" s="30">
        <v>8.3353999999999998E-2</v>
      </c>
      <c r="ES39" s="30">
        <v>8.1358E-2</v>
      </c>
      <c r="ET39" s="30">
        <v>8.0823000000000006E-2</v>
      </c>
      <c r="EU39" s="30">
        <v>6.5357999999999999E-2</v>
      </c>
      <c r="EV39" s="30">
        <v>0.122195</v>
      </c>
      <c r="EW39" s="30">
        <v>8.1640000000000004E-2</v>
      </c>
      <c r="EX39" s="30">
        <v>9.6048999999999995E-2</v>
      </c>
      <c r="EY39" s="30">
        <v>0.109263</v>
      </c>
      <c r="EZ39" s="30">
        <v>7.9334000000000002E-2</v>
      </c>
      <c r="FA39" s="30">
        <v>8.4678000000000003E-2</v>
      </c>
      <c r="FB39" s="30">
        <v>8.0545000000000005E-2</v>
      </c>
      <c r="FC39" s="30">
        <v>7.4016999999999999E-2</v>
      </c>
      <c r="FD39" s="30">
        <v>6.9439000000000001E-2</v>
      </c>
      <c r="FE39" s="30">
        <v>5.8749000000000003E-2</v>
      </c>
      <c r="FF39" s="30">
        <v>5.3977999999999998E-2</v>
      </c>
      <c r="FG39" s="30">
        <v>4.539E-2</v>
      </c>
      <c r="FH39" s="30">
        <v>4.6869000000000001E-2</v>
      </c>
      <c r="FI39" s="30">
        <v>7.3707999999999996E-2</v>
      </c>
      <c r="FJ39" s="30">
        <v>7.5136999999999995E-2</v>
      </c>
      <c r="FK39" s="30">
        <v>5.9783999999999997E-2</v>
      </c>
      <c r="FL39" s="74">
        <f t="shared" si="12"/>
        <v>1.1652709999999999</v>
      </c>
      <c r="FM39" s="74">
        <f t="shared" si="13"/>
        <v>51.304803775259103</v>
      </c>
      <c r="FN39" s="75">
        <f>AVERAGE(Y39,AW39,BU39,CS39,DQ39,EO39,FM39)</f>
        <v>76.241030540534993</v>
      </c>
    </row>
    <row r="40" spans="2:170">
      <c r="B40" s="72" t="s">
        <v>261</v>
      </c>
      <c r="C40" s="30">
        <v>0.31371100000000002</v>
      </c>
      <c r="D40" s="30">
        <v>0.27501300000000001</v>
      </c>
      <c r="E40" s="30">
        <v>0.26334299999999999</v>
      </c>
      <c r="F40" s="30">
        <v>0.23016</v>
      </c>
      <c r="G40" s="30">
        <v>0.274283</v>
      </c>
      <c r="H40" s="30">
        <v>0.28869099999999998</v>
      </c>
      <c r="I40" s="30">
        <v>0.295655</v>
      </c>
      <c r="J40" s="30">
        <v>0.38037300000000002</v>
      </c>
      <c r="K40" s="30">
        <v>0.38310100000000002</v>
      </c>
      <c r="L40" s="30">
        <v>0.41125299999999998</v>
      </c>
      <c r="M40" s="30">
        <v>0.37446200000000002</v>
      </c>
      <c r="N40" s="30">
        <v>0.42247899999999999</v>
      </c>
      <c r="O40" s="30">
        <v>0.41923899999999997</v>
      </c>
      <c r="P40" s="30">
        <v>0.47836899999999999</v>
      </c>
      <c r="Q40" s="30">
        <v>0.50105699999999997</v>
      </c>
      <c r="R40" s="30">
        <v>0.546821</v>
      </c>
      <c r="S40" s="30">
        <v>0.45688000000000001</v>
      </c>
      <c r="T40" s="30">
        <v>0.40741699999999997</v>
      </c>
      <c r="U40" s="30">
        <v>0.383969</v>
      </c>
      <c r="V40" s="30">
        <v>0.32461600000000002</v>
      </c>
      <c r="W40" s="30">
        <v>0.30354599999999998</v>
      </c>
      <c r="X40" s="74">
        <f t="shared" si="0"/>
        <v>19.859555</v>
      </c>
      <c r="Y40" s="74">
        <f t="shared" si="1"/>
        <v>15.284632510647899</v>
      </c>
      <c r="Z40" s="72" t="s">
        <v>261</v>
      </c>
      <c r="AA40" s="30">
        <v>0.83348299999999997</v>
      </c>
      <c r="AB40" s="30">
        <v>0.72111499999999995</v>
      </c>
      <c r="AC40" s="30">
        <v>0.72116400000000003</v>
      </c>
      <c r="AD40" s="30">
        <v>0.72198799999999996</v>
      </c>
      <c r="AE40" s="30">
        <v>0.81339099999999998</v>
      </c>
      <c r="AF40" s="30">
        <v>0.85414299999999999</v>
      </c>
      <c r="AG40" s="30">
        <v>0.86180999999999996</v>
      </c>
      <c r="AH40" s="30">
        <v>1.0602830000000001</v>
      </c>
      <c r="AI40" s="30">
        <v>1.064165</v>
      </c>
      <c r="AJ40" s="30">
        <v>1.0942050000000001</v>
      </c>
      <c r="AK40" s="30">
        <v>0.97216999999999998</v>
      </c>
      <c r="AL40" s="30">
        <v>1.0423990000000001</v>
      </c>
      <c r="AM40" s="30">
        <v>1.027191</v>
      </c>
      <c r="AN40" s="30">
        <v>1.1429910000000001</v>
      </c>
      <c r="AO40" s="30">
        <v>1.1955450000000001</v>
      </c>
      <c r="AP40" s="30">
        <v>1.1986209999999999</v>
      </c>
      <c r="AQ40" s="30">
        <v>1.1172489999999999</v>
      </c>
      <c r="AR40" s="30">
        <v>1.0689850000000001</v>
      </c>
      <c r="AS40" s="30">
        <v>1.0435760000000001</v>
      </c>
      <c r="AT40" s="30">
        <v>0.96904100000000004</v>
      </c>
      <c r="AU40" s="30">
        <v>0.87288500000000002</v>
      </c>
      <c r="AV40" s="74">
        <f t="shared" si="2"/>
        <v>18.389030999999999</v>
      </c>
      <c r="AW40" s="74">
        <f t="shared" si="3"/>
        <v>47.467699630284997</v>
      </c>
      <c r="AX40" s="72" t="s">
        <v>261</v>
      </c>
      <c r="AY40" s="30">
        <v>0.50992899999999997</v>
      </c>
      <c r="AZ40" s="30">
        <v>0.41987799999999997</v>
      </c>
      <c r="BA40" s="30">
        <v>0.40342600000000001</v>
      </c>
      <c r="BB40" s="30">
        <v>0.38978800000000002</v>
      </c>
      <c r="BC40" s="30">
        <v>0.39576099999999997</v>
      </c>
      <c r="BD40" s="30">
        <v>0.40703499999999998</v>
      </c>
      <c r="BE40" s="30">
        <v>0.38075399999999998</v>
      </c>
      <c r="BF40" s="30">
        <v>0.44659500000000002</v>
      </c>
      <c r="BG40" s="30">
        <v>0.48043000000000002</v>
      </c>
      <c r="BH40" s="30">
        <v>0.49632700000000002</v>
      </c>
      <c r="BI40" s="30">
        <v>0.46544200000000002</v>
      </c>
      <c r="BJ40" s="30">
        <v>0.50326199999999999</v>
      </c>
      <c r="BK40" s="30">
        <v>0.46662500000000001</v>
      </c>
      <c r="BL40" s="30">
        <v>0.55721900000000002</v>
      </c>
      <c r="BM40" s="30">
        <v>0.58435400000000004</v>
      </c>
      <c r="BN40" s="30">
        <v>0.54455500000000001</v>
      </c>
      <c r="BO40" s="30">
        <v>0.54389200000000004</v>
      </c>
      <c r="BP40" s="30">
        <v>0.58534699999999995</v>
      </c>
      <c r="BQ40" s="30">
        <v>0.54433200000000004</v>
      </c>
      <c r="BR40" s="30">
        <v>0.45664399999999999</v>
      </c>
      <c r="BS40" s="30">
        <v>0.41474299999999997</v>
      </c>
      <c r="BT40" s="74">
        <f t="shared" si="4"/>
        <v>5.6135400000000004</v>
      </c>
      <c r="BU40" s="74">
        <f t="shared" si="5"/>
        <v>73.882612397880806</v>
      </c>
      <c r="BV40" s="72" t="s">
        <v>261</v>
      </c>
      <c r="BW40" s="30">
        <v>4.5712000000000003E-2</v>
      </c>
      <c r="BX40" s="30">
        <v>3.875E-2</v>
      </c>
      <c r="BY40" s="30">
        <v>3.8782999999999998E-2</v>
      </c>
      <c r="BZ40" s="30">
        <v>3.1988999999999997E-2</v>
      </c>
      <c r="CA40" s="30">
        <v>3.6410999999999999E-2</v>
      </c>
      <c r="CB40" s="30">
        <v>3.3931999999999997E-2</v>
      </c>
      <c r="CC40" s="30">
        <v>3.3861000000000002E-2</v>
      </c>
      <c r="CD40" s="30">
        <v>3.8519999999999999E-2</v>
      </c>
      <c r="CE40" s="30">
        <v>4.0980000000000003E-2</v>
      </c>
      <c r="CF40" s="30">
        <v>4.0987999999999997E-2</v>
      </c>
      <c r="CG40" s="30">
        <v>3.4095E-2</v>
      </c>
      <c r="CH40" s="30">
        <v>3.6664000000000002E-2</v>
      </c>
      <c r="CI40" s="30">
        <v>3.4470000000000001E-2</v>
      </c>
      <c r="CJ40" s="30">
        <v>4.165E-2</v>
      </c>
      <c r="CK40" s="30">
        <v>3.9402E-2</v>
      </c>
      <c r="CL40" s="30">
        <v>3.4713000000000001E-2</v>
      </c>
      <c r="CM40" s="30">
        <v>3.7074000000000003E-2</v>
      </c>
      <c r="CN40" s="30">
        <v>4.1743000000000002E-2</v>
      </c>
      <c r="CO40" s="30">
        <v>5.1110000000000003E-2</v>
      </c>
      <c r="CP40" s="30">
        <v>5.3476999999999997E-2</v>
      </c>
      <c r="CQ40" s="30">
        <v>4.879E-2</v>
      </c>
      <c r="CR40" s="74">
        <f t="shared" si="6"/>
        <v>6.4301729999999999</v>
      </c>
      <c r="CS40" s="74">
        <f t="shared" si="7"/>
        <v>7.5876652152282702</v>
      </c>
      <c r="CT40" s="72" t="s">
        <v>261</v>
      </c>
      <c r="CU40" s="30">
        <v>3.3824E-2</v>
      </c>
      <c r="CV40" s="30">
        <v>2.9239000000000001E-2</v>
      </c>
      <c r="CW40" s="30">
        <v>3.1684999999999998E-2</v>
      </c>
      <c r="CX40" s="30">
        <v>2.9448999999999999E-2</v>
      </c>
      <c r="CY40" s="30">
        <v>2.7189000000000001E-2</v>
      </c>
      <c r="CZ40" s="30">
        <v>2.2804999999999999E-2</v>
      </c>
      <c r="DA40" s="30">
        <v>1.8221000000000001E-2</v>
      </c>
      <c r="DB40" s="30">
        <v>1.5969000000000001E-2</v>
      </c>
      <c r="DC40" s="30">
        <v>1.8218999999999999E-2</v>
      </c>
      <c r="DD40" s="30">
        <v>1.8232000000000002E-2</v>
      </c>
      <c r="DE40" s="30">
        <v>1.5887999999999999E-2</v>
      </c>
      <c r="DF40" s="30">
        <v>1.5873999999999999E-2</v>
      </c>
      <c r="DG40" s="30">
        <v>1.5852000000000002E-2</v>
      </c>
      <c r="DH40" s="30">
        <v>1.5841999999999998E-2</v>
      </c>
      <c r="DI40" s="30">
        <v>1.5835999999999999E-2</v>
      </c>
      <c r="DJ40" s="30">
        <v>1.3478E-2</v>
      </c>
      <c r="DK40" s="30">
        <v>1.5758000000000001E-2</v>
      </c>
      <c r="DL40" s="30">
        <v>2.0375999999999998E-2</v>
      </c>
      <c r="DM40" s="30">
        <v>2.2721000000000002E-2</v>
      </c>
      <c r="DN40" s="30">
        <v>2.0521000000000001E-2</v>
      </c>
      <c r="DO40" s="30">
        <v>1.8280000000000001E-2</v>
      </c>
      <c r="DP40" s="74">
        <f t="shared" si="8"/>
        <v>2.3756270000000002</v>
      </c>
      <c r="DQ40" s="74">
        <f t="shared" si="9"/>
        <v>7.6948106752448897</v>
      </c>
      <c r="DR40" s="72" t="s">
        <v>261</v>
      </c>
      <c r="DS40" s="30">
        <v>6.9455000000000003E-2</v>
      </c>
      <c r="DT40" s="30">
        <v>5.0051999999999999E-2</v>
      </c>
      <c r="DU40" s="30">
        <v>4.1806000000000003E-2</v>
      </c>
      <c r="DV40" s="30">
        <v>2.6280999999999999E-2</v>
      </c>
      <c r="DW40" s="30">
        <v>3.2104000000000001E-2</v>
      </c>
      <c r="DX40" s="30">
        <v>3.5583999999999998E-2</v>
      </c>
      <c r="DY40" s="30">
        <v>3.9386999999999998E-2</v>
      </c>
      <c r="DZ40" s="30">
        <v>4.7503999999999998E-2</v>
      </c>
      <c r="EA40" s="30">
        <v>4.5060999999999997E-2</v>
      </c>
      <c r="EB40" s="30">
        <v>4.4922999999999998E-2</v>
      </c>
      <c r="EC40" s="30">
        <v>3.8275000000000003E-2</v>
      </c>
      <c r="ED40" s="30">
        <v>3.6631999999999998E-2</v>
      </c>
      <c r="EE40" s="30">
        <v>3.2554E-2</v>
      </c>
      <c r="EF40" s="30">
        <v>2.8684999999999999E-2</v>
      </c>
      <c r="EG40" s="30">
        <v>2.6797999999999999E-2</v>
      </c>
      <c r="EH40" s="30">
        <v>2.0327999999999999E-2</v>
      </c>
      <c r="EI40" s="30">
        <v>5.4785E-2</v>
      </c>
      <c r="EJ40" s="30">
        <v>9.5838000000000007E-2</v>
      </c>
      <c r="EK40" s="30">
        <v>7.6477000000000003E-2</v>
      </c>
      <c r="EL40" s="30">
        <v>5.1848999999999999E-2</v>
      </c>
      <c r="EM40" s="30">
        <v>4.9307999999999998E-2</v>
      </c>
      <c r="EN40" s="74">
        <f t="shared" si="10"/>
        <v>1.4805410000000001</v>
      </c>
      <c r="EO40" s="74">
        <f t="shared" si="11"/>
        <v>33.304042238614102</v>
      </c>
      <c r="EP40" s="72" t="s">
        <v>261</v>
      </c>
      <c r="EQ40" s="30">
        <v>0.31148300000000001</v>
      </c>
      <c r="ER40" s="30">
        <v>0.28965200000000002</v>
      </c>
      <c r="ES40" s="30">
        <v>0.28512300000000002</v>
      </c>
      <c r="ET40" s="30">
        <v>0.25796000000000002</v>
      </c>
      <c r="EU40" s="30">
        <v>0.22454499999999999</v>
      </c>
      <c r="EV40" s="30">
        <v>0.214111</v>
      </c>
      <c r="EW40" s="30">
        <v>0.18771399999999999</v>
      </c>
      <c r="EX40" s="30">
        <v>0.17916399999999999</v>
      </c>
      <c r="EY40" s="30">
        <v>0.17998500000000001</v>
      </c>
      <c r="EZ40" s="30">
        <v>0.168769</v>
      </c>
      <c r="FA40" s="30">
        <v>0.14363500000000001</v>
      </c>
      <c r="FB40" s="30">
        <v>0.15332200000000001</v>
      </c>
      <c r="FC40" s="30">
        <v>0.137264</v>
      </c>
      <c r="FD40" s="30">
        <v>0.128249</v>
      </c>
      <c r="FE40" s="30">
        <v>0.11685</v>
      </c>
      <c r="FF40" s="30">
        <v>9.6181000000000003E-2</v>
      </c>
      <c r="FG40" s="30">
        <v>0.114703</v>
      </c>
      <c r="FH40" s="30">
        <v>0.149173</v>
      </c>
      <c r="FI40" s="30">
        <v>0.14024700000000001</v>
      </c>
      <c r="FJ40" s="30">
        <v>0.14280200000000001</v>
      </c>
      <c r="FK40" s="30">
        <v>0.13805400000000001</v>
      </c>
      <c r="FL40" s="74">
        <f t="shared" si="12"/>
        <v>7.0079979999999997</v>
      </c>
      <c r="FM40" s="74">
        <f t="shared" si="13"/>
        <v>19.699491923370999</v>
      </c>
      <c r="FN40" s="75">
        <f>AVERAGE(Y40,AW40,BU40,CS40,DQ40,EO40,FM40)</f>
        <v>29.2744220844674</v>
      </c>
    </row>
    <row r="41" spans="2:170">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2:170" ht="13">
      <c r="B42" s="8" t="s">
        <v>294</v>
      </c>
      <c r="C42" s="26">
        <v>41.581415999999997</v>
      </c>
      <c r="D42" s="26">
        <v>41.874006999999999</v>
      </c>
      <c r="E42" s="26">
        <v>42.422204999999998</v>
      </c>
      <c r="F42" s="26">
        <v>40.634205000000001</v>
      </c>
      <c r="G42" s="26">
        <v>39.487096000000001</v>
      </c>
      <c r="H42" s="26">
        <v>37.728468999999997</v>
      </c>
      <c r="I42" s="26">
        <v>37.863571</v>
      </c>
      <c r="J42" s="26">
        <v>38.972213000000004</v>
      </c>
      <c r="K42" s="26">
        <v>39.015548000000003</v>
      </c>
      <c r="L42" s="26">
        <v>37.863895999999997</v>
      </c>
      <c r="M42" s="26">
        <v>39.452843000000001</v>
      </c>
      <c r="N42" s="26">
        <v>39.998978999999999</v>
      </c>
      <c r="O42" s="26">
        <v>37.775747000000003</v>
      </c>
      <c r="P42" s="26">
        <v>32.732818000000002</v>
      </c>
      <c r="Q42" s="26">
        <v>31.621860000000002</v>
      </c>
      <c r="R42" s="26">
        <v>31.343368999999999</v>
      </c>
      <c r="S42" s="26">
        <v>30.632235999999999</v>
      </c>
      <c r="T42" s="26">
        <v>31.101296999999999</v>
      </c>
      <c r="U42" s="26">
        <v>31.486267999999999</v>
      </c>
      <c r="V42" s="26">
        <v>31.137360000000001</v>
      </c>
      <c r="W42" s="26">
        <v>30.419392999999999</v>
      </c>
      <c r="X42" s="26"/>
      <c r="Z42" s="8" t="s">
        <v>294</v>
      </c>
      <c r="AA42" s="26">
        <v>27.180589000000001</v>
      </c>
      <c r="AB42" s="26">
        <v>26.679950000000002</v>
      </c>
      <c r="AC42" s="26">
        <v>26.342344000000001</v>
      </c>
      <c r="AD42" s="26">
        <v>24.807777000000002</v>
      </c>
      <c r="AE42" s="26">
        <v>27.254221999999999</v>
      </c>
      <c r="AF42" s="26">
        <v>25.512246000000001</v>
      </c>
      <c r="AG42" s="26">
        <v>24.514222</v>
      </c>
      <c r="AH42" s="26">
        <v>24.185758</v>
      </c>
      <c r="AI42" s="26">
        <v>22.252670999999999</v>
      </c>
      <c r="AJ42" s="26">
        <v>21.132358</v>
      </c>
      <c r="AK42" s="26">
        <v>20.182124000000002</v>
      </c>
      <c r="AL42" s="26">
        <v>18.352679999999999</v>
      </c>
      <c r="AM42" s="26">
        <v>17.711513</v>
      </c>
      <c r="AN42" s="26">
        <v>16.479813</v>
      </c>
      <c r="AO42" s="26">
        <v>15.829307</v>
      </c>
      <c r="AP42" s="26">
        <v>16.115689</v>
      </c>
      <c r="AQ42" s="26">
        <v>17.105395000000001</v>
      </c>
      <c r="AR42" s="26">
        <v>15.477339000000001</v>
      </c>
      <c r="AS42" s="26">
        <v>15.120525000000001</v>
      </c>
      <c r="AT42" s="26">
        <v>14.858154000000001</v>
      </c>
      <c r="AU42" s="26">
        <v>13.77369</v>
      </c>
      <c r="AV42" s="26"/>
      <c r="AX42" s="8" t="s">
        <v>294</v>
      </c>
      <c r="AY42" s="26">
        <v>43.222490999999998</v>
      </c>
      <c r="AZ42" s="26">
        <v>43.173788000000002</v>
      </c>
      <c r="BA42" s="26">
        <v>43.553851999999999</v>
      </c>
      <c r="BB42" s="26">
        <v>43.119278999999999</v>
      </c>
      <c r="BC42" s="26">
        <v>42.429431999999998</v>
      </c>
      <c r="BD42" s="26">
        <v>43.297089999999997</v>
      </c>
      <c r="BE42" s="26">
        <v>42.983535000000003</v>
      </c>
      <c r="BF42" s="26">
        <v>42.896830999999999</v>
      </c>
      <c r="BG42" s="26">
        <v>42.419172000000003</v>
      </c>
      <c r="BH42" s="26">
        <v>41.648397000000003</v>
      </c>
      <c r="BI42" s="26">
        <v>41.676907</v>
      </c>
      <c r="BJ42" s="26">
        <v>41.859231000000001</v>
      </c>
      <c r="BK42" s="26">
        <v>41.528803000000003</v>
      </c>
      <c r="BL42" s="26">
        <v>41.201630999999999</v>
      </c>
      <c r="BM42" s="26">
        <v>40.617727000000002</v>
      </c>
      <c r="BN42" s="26">
        <v>41.022461999999997</v>
      </c>
      <c r="BO42" s="26">
        <v>41.242192000000003</v>
      </c>
      <c r="BP42" s="26">
        <v>40.931125000000002</v>
      </c>
      <c r="BQ42" s="26">
        <v>41.927515</v>
      </c>
      <c r="BR42" s="26">
        <v>40.563431000000001</v>
      </c>
      <c r="BS42" s="26">
        <v>40.356597999999998</v>
      </c>
      <c r="BT42" s="26"/>
      <c r="BU42" s="7"/>
      <c r="BV42" s="8" t="s">
        <v>294</v>
      </c>
      <c r="BW42" s="26">
        <v>36.053018999999999</v>
      </c>
      <c r="BX42" s="26">
        <v>34.995494000000001</v>
      </c>
      <c r="BY42" s="26">
        <v>34.308436</v>
      </c>
      <c r="BZ42" s="26">
        <v>33.866629000000003</v>
      </c>
      <c r="CA42" s="26">
        <v>32.708911999999998</v>
      </c>
      <c r="CB42" s="26">
        <v>31.406901000000001</v>
      </c>
      <c r="CC42" s="26">
        <v>30.944168000000001</v>
      </c>
      <c r="CD42" s="26">
        <v>28.709002999999999</v>
      </c>
      <c r="CE42" s="26">
        <v>28.543443</v>
      </c>
      <c r="CF42" s="26">
        <v>27.618517000000001</v>
      </c>
      <c r="CG42" s="26">
        <v>27.622796000000001</v>
      </c>
      <c r="CH42" s="26">
        <v>27.796647</v>
      </c>
      <c r="CI42" s="26">
        <v>28.372333999999999</v>
      </c>
      <c r="CJ42" s="26">
        <v>27.829903000000002</v>
      </c>
      <c r="CK42" s="26">
        <v>27.351084</v>
      </c>
      <c r="CL42" s="26">
        <v>27.211539999999999</v>
      </c>
      <c r="CM42" s="26">
        <v>27.664168</v>
      </c>
      <c r="CN42" s="26">
        <v>28.318501000000001</v>
      </c>
      <c r="CO42" s="26">
        <v>28.050162</v>
      </c>
      <c r="CP42" s="26">
        <v>27.746445999999999</v>
      </c>
      <c r="CQ42" s="26">
        <v>27.828064000000001</v>
      </c>
      <c r="CR42" s="26"/>
      <c r="CS42" s="7"/>
      <c r="CT42" s="8" t="s">
        <v>294</v>
      </c>
      <c r="CU42" s="26">
        <v>46.454861999999999</v>
      </c>
      <c r="CV42" s="26">
        <v>46.936987000000002</v>
      </c>
      <c r="CW42" s="26">
        <v>47.071086000000001</v>
      </c>
      <c r="CX42" s="26">
        <v>46.808745999999999</v>
      </c>
      <c r="CY42" s="26">
        <v>47.309978999999998</v>
      </c>
      <c r="CZ42" s="26">
        <v>47.286717000000003</v>
      </c>
      <c r="DA42" s="26">
        <v>47.717593999999998</v>
      </c>
      <c r="DB42" s="26">
        <v>47.351165000000002</v>
      </c>
      <c r="DC42" s="26">
        <v>47.111367999999999</v>
      </c>
      <c r="DD42" s="26">
        <v>46.474710999999999</v>
      </c>
      <c r="DE42" s="26">
        <v>46.909511000000002</v>
      </c>
      <c r="DF42" s="26">
        <v>45.499980000000001</v>
      </c>
      <c r="DG42" s="26">
        <v>45.347360000000002</v>
      </c>
      <c r="DH42" s="26">
        <v>44.523023999999999</v>
      </c>
      <c r="DI42" s="26">
        <v>43.911850999999999</v>
      </c>
      <c r="DJ42" s="26">
        <v>43.459544999999999</v>
      </c>
      <c r="DK42" s="26">
        <v>43.546646000000003</v>
      </c>
      <c r="DL42" s="26">
        <v>43.204022999999999</v>
      </c>
      <c r="DM42" s="26">
        <v>43.265540999999999</v>
      </c>
      <c r="DN42" s="26">
        <v>43.436852000000002</v>
      </c>
      <c r="DO42" s="26">
        <v>42.869988999999997</v>
      </c>
      <c r="DP42" s="26"/>
      <c r="DQ42" s="7"/>
      <c r="DR42" s="8" t="s">
        <v>294</v>
      </c>
      <c r="DS42" s="26">
        <v>48.803494000000001</v>
      </c>
      <c r="DT42" s="26">
        <v>48.680021000000004</v>
      </c>
      <c r="DU42" s="26">
        <v>48.589784000000002</v>
      </c>
      <c r="DV42" s="26">
        <v>48.575164000000001</v>
      </c>
      <c r="DW42" s="26">
        <v>48.287922999999999</v>
      </c>
      <c r="DX42" s="26">
        <v>47.848036</v>
      </c>
      <c r="DY42" s="26">
        <v>47.542409999999997</v>
      </c>
      <c r="DZ42" s="26">
        <v>47.602832999999997</v>
      </c>
      <c r="EA42" s="26">
        <v>47.439096999999997</v>
      </c>
      <c r="EB42" s="26">
        <v>47.264484000000003</v>
      </c>
      <c r="EC42" s="26">
        <v>47.157024</v>
      </c>
      <c r="ED42" s="26">
        <v>47.111142999999998</v>
      </c>
      <c r="EE42" s="26">
        <v>47.036318999999999</v>
      </c>
      <c r="EF42" s="26">
        <v>46.725955999999996</v>
      </c>
      <c r="EG42" s="26">
        <v>46.248936999999998</v>
      </c>
      <c r="EH42" s="26">
        <v>46.103195999999997</v>
      </c>
      <c r="EI42" s="26">
        <v>45.480007000000001</v>
      </c>
      <c r="EJ42" s="26">
        <v>45.776018000000001</v>
      </c>
      <c r="EK42" s="26">
        <v>45.738039000000001</v>
      </c>
      <c r="EL42" s="26">
        <v>45.472830999999999</v>
      </c>
      <c r="EM42" s="26">
        <v>45.255800999999998</v>
      </c>
      <c r="EN42" s="26"/>
      <c r="EO42" s="7"/>
      <c r="EP42" s="8" t="s">
        <v>294</v>
      </c>
      <c r="EQ42" s="26">
        <v>37.832262999999998</v>
      </c>
      <c r="ER42" s="26">
        <v>37.728884999999998</v>
      </c>
      <c r="ES42" s="26">
        <v>36.043249000000003</v>
      </c>
      <c r="ET42" s="26">
        <v>35.636327999999999</v>
      </c>
      <c r="EU42" s="26">
        <v>35.278750000000002</v>
      </c>
      <c r="EV42" s="26">
        <v>36.321547000000002</v>
      </c>
      <c r="EW42" s="26">
        <v>36.172888</v>
      </c>
      <c r="EX42" s="26">
        <v>35.747627000000001</v>
      </c>
      <c r="EY42" s="26">
        <v>34.421860000000002</v>
      </c>
      <c r="EZ42" s="26">
        <v>34.186024000000003</v>
      </c>
      <c r="FA42" s="26">
        <v>32.509948000000001</v>
      </c>
      <c r="FB42" s="26">
        <v>33.289690999999998</v>
      </c>
      <c r="FC42" s="26">
        <v>32.211348000000001</v>
      </c>
      <c r="FD42" s="26">
        <v>31.832263000000001</v>
      </c>
      <c r="FE42" s="26">
        <v>31.179684999999999</v>
      </c>
      <c r="FF42" s="26">
        <v>31.991865000000001</v>
      </c>
      <c r="FG42" s="26">
        <v>31.739894</v>
      </c>
      <c r="FH42" s="26">
        <v>31.73414</v>
      </c>
      <c r="FI42" s="26">
        <v>31.374542000000002</v>
      </c>
      <c r="FJ42" s="26">
        <v>31.215154999999999</v>
      </c>
      <c r="FK42" s="26">
        <v>31.21087</v>
      </c>
    </row>
    <row r="43" spans="2:170" ht="13">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2:170" ht="13">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2:170" ht="13">
      <c r="B45" s="8" t="s">
        <v>295</v>
      </c>
      <c r="C45" s="102">
        <v>0.94729399999999997</v>
      </c>
      <c r="D45" s="102">
        <v>0.95108700000000002</v>
      </c>
      <c r="E45" s="102">
        <v>0.98548999999999998</v>
      </c>
      <c r="F45" s="102">
        <v>0.98448800000000003</v>
      </c>
      <c r="G45" s="102">
        <v>1.02172</v>
      </c>
      <c r="H45" s="102">
        <v>0.94475799999999999</v>
      </c>
      <c r="I45" s="102">
        <v>0.85283699999999996</v>
      </c>
      <c r="J45" s="102">
        <v>0.91868700000000003</v>
      </c>
      <c r="K45" s="102">
        <v>0.96974700000000003</v>
      </c>
      <c r="L45" s="102">
        <v>0.98797699999999999</v>
      </c>
      <c r="M45" s="102">
        <v>0.86928499999999997</v>
      </c>
      <c r="N45" s="102">
        <v>0.93315000000000003</v>
      </c>
      <c r="O45" s="102">
        <v>0.79763200000000001</v>
      </c>
      <c r="P45" s="102">
        <v>0.85579799999999995</v>
      </c>
      <c r="Q45" s="102">
        <v>0.97184400000000004</v>
      </c>
      <c r="R45" s="102">
        <v>1.02661</v>
      </c>
      <c r="S45" s="102">
        <v>0.94479800000000003</v>
      </c>
      <c r="T45" s="102">
        <v>1.026713</v>
      </c>
      <c r="U45" s="102">
        <v>0.94714799999999999</v>
      </c>
      <c r="V45" s="102">
        <v>0.992039</v>
      </c>
      <c r="W45" s="102">
        <v>0.87012</v>
      </c>
      <c r="X45" s="102"/>
      <c r="Z45" s="8" t="s">
        <v>295</v>
      </c>
      <c r="AA45" s="102">
        <v>0.97428400000000004</v>
      </c>
      <c r="AB45" s="102">
        <v>0.88226400000000005</v>
      </c>
      <c r="AC45" s="102">
        <v>0.93795499999999998</v>
      </c>
      <c r="AD45" s="102">
        <v>0.99616300000000002</v>
      </c>
      <c r="AE45" s="102">
        <v>0.99682899999999997</v>
      </c>
      <c r="AF45" s="102">
        <v>0.95102299999999995</v>
      </c>
      <c r="AG45" s="102">
        <v>0.85605699999999996</v>
      </c>
      <c r="AH45" s="102">
        <v>0.95989899999999995</v>
      </c>
      <c r="AI45" s="102">
        <v>0.95273399999999997</v>
      </c>
      <c r="AJ45" s="102">
        <v>0.96399400000000002</v>
      </c>
      <c r="AK45" s="102">
        <v>0.84716499999999995</v>
      </c>
      <c r="AL45" s="102">
        <v>0.88717699999999999</v>
      </c>
      <c r="AM45" s="102">
        <v>0.84647600000000001</v>
      </c>
      <c r="AN45" s="102">
        <v>0.92523699999999998</v>
      </c>
      <c r="AO45" s="102">
        <v>0.96826699999999999</v>
      </c>
      <c r="AP45" s="102">
        <v>0.95514200000000005</v>
      </c>
      <c r="AQ45" s="102">
        <v>0.91660200000000003</v>
      </c>
      <c r="AR45" s="102">
        <v>0.95510399999999995</v>
      </c>
      <c r="AS45" s="102">
        <v>0.96852899999999997</v>
      </c>
      <c r="AT45" s="102">
        <v>0.99903299999999995</v>
      </c>
      <c r="AU45" s="102">
        <v>0.87153499999999995</v>
      </c>
      <c r="AV45" s="102"/>
      <c r="AX45" s="8" t="s">
        <v>295</v>
      </c>
      <c r="AY45" s="102">
        <v>0.93614200000000003</v>
      </c>
      <c r="AZ45" s="102">
        <v>0.84164399999999995</v>
      </c>
      <c r="BA45" s="102">
        <v>0.89355700000000005</v>
      </c>
      <c r="BB45" s="102">
        <v>0.96407200000000004</v>
      </c>
      <c r="BC45" s="102">
        <v>0.930566</v>
      </c>
      <c r="BD45" s="102">
        <v>0.92401800000000001</v>
      </c>
      <c r="BE45" s="102">
        <v>0.82673300000000005</v>
      </c>
      <c r="BF45" s="102">
        <v>0.90995499999999996</v>
      </c>
      <c r="BG45" s="102">
        <v>0.93591800000000003</v>
      </c>
      <c r="BH45" s="102">
        <v>0.93668399999999996</v>
      </c>
      <c r="BI45" s="102">
        <v>0.84901700000000002</v>
      </c>
      <c r="BJ45" s="102">
        <v>0.870448</v>
      </c>
      <c r="BK45" s="102">
        <v>0.78945799999999999</v>
      </c>
      <c r="BL45" s="102">
        <v>0.91546000000000005</v>
      </c>
      <c r="BM45" s="102">
        <v>0.99540499999999998</v>
      </c>
      <c r="BN45" s="102">
        <v>0.91982799999999998</v>
      </c>
      <c r="BO45" s="102">
        <v>0.88200100000000003</v>
      </c>
      <c r="BP45" s="102">
        <v>0.91991000000000001</v>
      </c>
      <c r="BQ45" s="102">
        <v>0.92142900000000005</v>
      </c>
      <c r="BR45" s="102">
        <v>0.95598499999999997</v>
      </c>
      <c r="BS45" s="102">
        <v>0.84004199999999996</v>
      </c>
      <c r="BT45" s="102"/>
      <c r="BU45" s="7"/>
      <c r="BV45" s="8" t="s">
        <v>295</v>
      </c>
      <c r="BW45" s="102">
        <v>0.96802299999999997</v>
      </c>
      <c r="BX45" s="102">
        <v>0.90545500000000001</v>
      </c>
      <c r="BY45" s="102">
        <v>0.98811400000000005</v>
      </c>
      <c r="BZ45" s="102">
        <v>0.96398799999999996</v>
      </c>
      <c r="CA45" s="102">
        <v>1.0022450000000001</v>
      </c>
      <c r="CB45" s="102">
        <v>0.92703100000000005</v>
      </c>
      <c r="CC45" s="102">
        <v>0.86566200000000004</v>
      </c>
      <c r="CD45" s="102">
        <v>0.95301400000000003</v>
      </c>
      <c r="CE45" s="102">
        <v>1.01739</v>
      </c>
      <c r="CF45" s="102">
        <v>0.99414199999999997</v>
      </c>
      <c r="CG45" s="102">
        <v>0.87552099999999999</v>
      </c>
      <c r="CH45" s="102">
        <v>0.90999600000000003</v>
      </c>
      <c r="CI45" s="102">
        <v>0.74487999999999999</v>
      </c>
      <c r="CJ45" s="102">
        <v>1.0234510000000001</v>
      </c>
      <c r="CK45" s="102">
        <v>1.0449600000000001</v>
      </c>
      <c r="CL45" s="102">
        <v>0.86667499999999997</v>
      </c>
      <c r="CM45" s="102">
        <v>0.89113799999999999</v>
      </c>
      <c r="CN45" s="102">
        <v>0.86667499999999997</v>
      </c>
      <c r="CO45" s="102">
        <v>0.970387</v>
      </c>
      <c r="CP45" s="102">
        <v>1.0052680000000001</v>
      </c>
      <c r="CQ45" s="102">
        <v>0.89215100000000003</v>
      </c>
      <c r="CR45" s="102"/>
      <c r="CS45" s="7"/>
      <c r="CT45" s="8" t="s">
        <v>295</v>
      </c>
      <c r="CU45" s="102">
        <v>0.982985</v>
      </c>
      <c r="CV45" s="102">
        <v>0.89152600000000004</v>
      </c>
      <c r="CW45" s="102">
        <v>1.003735</v>
      </c>
      <c r="CX45" s="102">
        <v>0.98212699999999997</v>
      </c>
      <c r="CY45" s="102">
        <v>0.97811800000000004</v>
      </c>
      <c r="CZ45" s="102">
        <v>0.93351300000000004</v>
      </c>
      <c r="DA45" s="102">
        <v>0.893181</v>
      </c>
      <c r="DB45" s="102">
        <v>0.95279800000000003</v>
      </c>
      <c r="DC45" s="102">
        <v>0.97199999999999998</v>
      </c>
      <c r="DD45" s="102">
        <v>1.03624</v>
      </c>
      <c r="DE45" s="102">
        <v>0.92609799999999998</v>
      </c>
      <c r="DF45" s="102">
        <v>0.91825500000000004</v>
      </c>
      <c r="DG45" s="102">
        <v>0.95138800000000001</v>
      </c>
      <c r="DH45" s="102">
        <v>0.97176200000000001</v>
      </c>
      <c r="DI45" s="102">
        <v>1.0071669999999999</v>
      </c>
      <c r="DJ45" s="102">
        <v>0.86812</v>
      </c>
      <c r="DK45" s="102">
        <v>0.84871700000000005</v>
      </c>
      <c r="DL45" s="102">
        <v>0.86812299999999998</v>
      </c>
      <c r="DM45" s="102">
        <v>0.97750899999999996</v>
      </c>
      <c r="DN45" s="102">
        <v>1.010105</v>
      </c>
      <c r="DO45" s="102">
        <v>0.92177500000000001</v>
      </c>
      <c r="DP45" s="102"/>
      <c r="DQ45" s="7"/>
      <c r="DR45" s="8" t="s">
        <v>295</v>
      </c>
      <c r="DS45" s="102">
        <v>0.97595200000000004</v>
      </c>
      <c r="DT45" s="102">
        <v>0.87578</v>
      </c>
      <c r="DU45" s="102">
        <v>0.97416800000000003</v>
      </c>
      <c r="DV45" s="102">
        <v>0.94437099999999996</v>
      </c>
      <c r="DW45" s="102">
        <v>0.91314799999999996</v>
      </c>
      <c r="DX45" s="102">
        <v>0.83258900000000002</v>
      </c>
      <c r="DY45" s="102">
        <v>0.87520100000000001</v>
      </c>
      <c r="DZ45" s="102">
        <v>0.91495199999999999</v>
      </c>
      <c r="EA45" s="102">
        <v>0.91361999999999999</v>
      </c>
      <c r="EB45" s="102">
        <v>0.97316899999999995</v>
      </c>
      <c r="EC45" s="102">
        <v>0.91672799999999999</v>
      </c>
      <c r="ED45" s="102">
        <v>0.93677100000000002</v>
      </c>
      <c r="EE45" s="102">
        <v>0.91690199999999999</v>
      </c>
      <c r="EF45" s="102">
        <v>0.96831299999999998</v>
      </c>
      <c r="EG45" s="102">
        <v>1.0058180000000001</v>
      </c>
      <c r="EH45" s="102">
        <v>0.89423299999999994</v>
      </c>
      <c r="EI45" s="102">
        <v>0.876753</v>
      </c>
      <c r="EJ45" s="102">
        <v>0.89452699999999996</v>
      </c>
      <c r="EK45" s="102">
        <v>1.000583</v>
      </c>
      <c r="EL45" s="102">
        <v>1.028756</v>
      </c>
      <c r="EM45" s="102">
        <v>0.95325400000000005</v>
      </c>
      <c r="EN45" s="102"/>
      <c r="EO45" s="7"/>
      <c r="EP45" s="8" t="s">
        <v>295</v>
      </c>
      <c r="EQ45" s="102">
        <v>0.96977199999999997</v>
      </c>
      <c r="ER45" s="102">
        <v>0.95135800000000004</v>
      </c>
      <c r="ES45" s="102">
        <v>0.95146799999999998</v>
      </c>
      <c r="ET45" s="102">
        <v>0.871722</v>
      </c>
      <c r="EU45" s="102">
        <v>0.84754700000000005</v>
      </c>
      <c r="EV45" s="102">
        <v>0.89221799999999996</v>
      </c>
      <c r="EW45" s="102">
        <v>0.91074500000000003</v>
      </c>
      <c r="EX45" s="102">
        <v>0.96085399999999999</v>
      </c>
      <c r="EY45" s="102">
        <v>1.002505</v>
      </c>
      <c r="EZ45" s="102">
        <v>0.97934699999999997</v>
      </c>
      <c r="FA45" s="102">
        <v>0.88133399999999995</v>
      </c>
      <c r="FB45" s="102">
        <v>0.994278</v>
      </c>
      <c r="FC45" s="102">
        <v>0.95515799999999995</v>
      </c>
      <c r="FD45" s="102">
        <v>0.91782600000000003</v>
      </c>
      <c r="FE45" s="102">
        <v>0.87776399999999999</v>
      </c>
      <c r="FF45" s="102">
        <v>0.83069800000000005</v>
      </c>
      <c r="FG45" s="102">
        <v>0.83431599999999995</v>
      </c>
      <c r="FH45" s="102">
        <v>0.83085399999999998</v>
      </c>
      <c r="FI45" s="102">
        <v>0.89053099999999996</v>
      </c>
      <c r="FJ45" s="102">
        <v>0.94404500000000002</v>
      </c>
      <c r="FK45" s="102">
        <v>0.87224400000000002</v>
      </c>
    </row>
    <row r="46" spans="2:170" ht="13">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spans="2:170" ht="13">
      <c r="B47" s="8" t="s">
        <v>296</v>
      </c>
      <c r="C47" s="26">
        <v>7.1052650000000002</v>
      </c>
      <c r="D47" s="26">
        <v>7.2802290000000003</v>
      </c>
      <c r="E47" s="26">
        <v>7.5599590000000001</v>
      </c>
      <c r="F47" s="26">
        <v>7.4849759999999996</v>
      </c>
      <c r="G47" s="26">
        <v>7.6334900000000001</v>
      </c>
      <c r="H47" s="26">
        <v>7.1408829999999996</v>
      </c>
      <c r="I47" s="26">
        <v>6.4731269999999999</v>
      </c>
      <c r="J47" s="26">
        <v>6.9645320000000002</v>
      </c>
      <c r="K47" s="26">
        <v>7.0779100000000001</v>
      </c>
      <c r="L47" s="26">
        <v>7.1638549999999999</v>
      </c>
      <c r="M47" s="26">
        <v>6.3019239999999996</v>
      </c>
      <c r="N47" s="26">
        <v>6.7761149999999999</v>
      </c>
      <c r="O47" s="26">
        <v>6.0561410000000002</v>
      </c>
      <c r="P47" s="26">
        <v>6.5436209999999999</v>
      </c>
      <c r="Q47" s="26">
        <v>6.9516879999999999</v>
      </c>
      <c r="R47" s="26">
        <v>7.0891339999999996</v>
      </c>
      <c r="S47" s="26">
        <v>6.5790550000000003</v>
      </c>
      <c r="T47" s="26">
        <v>6.8502739999999998</v>
      </c>
      <c r="U47" s="26">
        <v>6.794581</v>
      </c>
      <c r="V47" s="26">
        <v>6.9309469999999997</v>
      </c>
      <c r="W47" s="26">
        <v>6.4825400000000002</v>
      </c>
      <c r="X47" s="26"/>
      <c r="Z47" s="8" t="s">
        <v>296</v>
      </c>
      <c r="AA47" s="26">
        <v>25.793313000000001</v>
      </c>
      <c r="AB47" s="26">
        <v>23.570710999999999</v>
      </c>
      <c r="AC47" s="26">
        <v>25.352176</v>
      </c>
      <c r="AD47" s="26">
        <v>27.679264</v>
      </c>
      <c r="AE47" s="26">
        <v>27.857904000000001</v>
      </c>
      <c r="AF47" s="26">
        <v>26.136932999999999</v>
      </c>
      <c r="AG47" s="26">
        <v>24.406697000000001</v>
      </c>
      <c r="AH47" s="26">
        <v>27.280525999999998</v>
      </c>
      <c r="AI47" s="26">
        <v>27.596108000000001</v>
      </c>
      <c r="AJ47" s="26">
        <v>28.640927999999999</v>
      </c>
      <c r="AK47" s="26">
        <v>24.71106</v>
      </c>
      <c r="AL47" s="26">
        <v>26.714254</v>
      </c>
      <c r="AM47" s="26">
        <v>25.820008999999999</v>
      </c>
      <c r="AN47" s="26">
        <v>28.889500999999999</v>
      </c>
      <c r="AO47" s="26">
        <v>31.144341000000001</v>
      </c>
      <c r="AP47" s="26">
        <v>29.490808000000001</v>
      </c>
      <c r="AQ47" s="26">
        <v>28.008019000000001</v>
      </c>
      <c r="AR47" s="26">
        <v>28.877955</v>
      </c>
      <c r="AS47" s="26">
        <v>30.360371000000001</v>
      </c>
      <c r="AT47" s="26">
        <v>31.527719000000001</v>
      </c>
      <c r="AU47" s="26">
        <v>29.386111</v>
      </c>
      <c r="AV47" s="26"/>
      <c r="AX47" s="8" t="s">
        <v>296</v>
      </c>
      <c r="AY47" s="26">
        <v>32.403472000000001</v>
      </c>
      <c r="AZ47" s="26">
        <v>30.243048999999999</v>
      </c>
      <c r="BA47" s="26">
        <v>30.598918999999999</v>
      </c>
      <c r="BB47" s="26">
        <v>33.975625000000001</v>
      </c>
      <c r="BC47" s="26">
        <v>34.060187999999997</v>
      </c>
      <c r="BD47" s="26">
        <v>31.688938</v>
      </c>
      <c r="BE47" s="26">
        <v>28.476084</v>
      </c>
      <c r="BF47" s="26">
        <v>30.960730999999999</v>
      </c>
      <c r="BG47" s="26">
        <v>32.437302000000003</v>
      </c>
      <c r="BH47" s="26">
        <v>33.490501999999999</v>
      </c>
      <c r="BI47" s="26">
        <v>30.806491999999999</v>
      </c>
      <c r="BJ47" s="26">
        <v>31.547706999999999</v>
      </c>
      <c r="BK47" s="26">
        <v>29.251508999999999</v>
      </c>
      <c r="BL47" s="26">
        <v>34.149883000000003</v>
      </c>
      <c r="BM47" s="26">
        <v>36.235289999999999</v>
      </c>
      <c r="BN47" s="26">
        <v>34.198872000000001</v>
      </c>
      <c r="BO47" s="26">
        <v>30.155421</v>
      </c>
      <c r="BP47" s="26">
        <v>31.778970000000001</v>
      </c>
      <c r="BQ47" s="26">
        <v>31.895105000000001</v>
      </c>
      <c r="BR47" s="26">
        <v>32.823365000000003</v>
      </c>
      <c r="BS47" s="26">
        <v>29.696207000000001</v>
      </c>
      <c r="BT47" s="26"/>
      <c r="BU47" s="7"/>
      <c r="BV47" s="8" t="s">
        <v>296</v>
      </c>
      <c r="BW47" s="26">
        <v>5.0418459999999996</v>
      </c>
      <c r="BX47" s="26">
        <v>4.7876919999999998</v>
      </c>
      <c r="BY47" s="26">
        <v>5.2554129999999999</v>
      </c>
      <c r="BZ47" s="26">
        <v>5.2146929999999996</v>
      </c>
      <c r="CA47" s="26">
        <v>5.5771550000000003</v>
      </c>
      <c r="CB47" s="26">
        <v>5.1651030000000002</v>
      </c>
      <c r="CC47" s="26">
        <v>4.3466480000000001</v>
      </c>
      <c r="CD47" s="26">
        <v>6.0000540000000004</v>
      </c>
      <c r="CE47" s="26">
        <v>6.4542849999999996</v>
      </c>
      <c r="CF47" s="26">
        <v>6.5729290000000002</v>
      </c>
      <c r="CG47" s="26">
        <v>5.6710019999999997</v>
      </c>
      <c r="CH47" s="26">
        <v>5.9088469999999997</v>
      </c>
      <c r="CI47" s="26">
        <v>5.2565619999999997</v>
      </c>
      <c r="CJ47" s="26">
        <v>7.0444009999999997</v>
      </c>
      <c r="CK47" s="26">
        <v>7.1207190000000002</v>
      </c>
      <c r="CL47" s="26">
        <v>5.8608390000000004</v>
      </c>
      <c r="CM47" s="26">
        <v>5.8557779999999999</v>
      </c>
      <c r="CN47" s="26">
        <v>5.826085</v>
      </c>
      <c r="CO47" s="26">
        <v>6.6327239999999996</v>
      </c>
      <c r="CP47" s="26">
        <v>6.8357340000000004</v>
      </c>
      <c r="CQ47" s="26">
        <v>6.2652720000000004</v>
      </c>
      <c r="CR47" s="26"/>
      <c r="CS47" s="7"/>
      <c r="CT47" s="8" t="s">
        <v>296</v>
      </c>
      <c r="CU47" s="26">
        <v>4.2320779999999996</v>
      </c>
      <c r="CV47" s="26">
        <v>3.9067509999999999</v>
      </c>
      <c r="CW47" s="26">
        <v>4.3748100000000001</v>
      </c>
      <c r="CX47" s="26">
        <v>4.2985870000000004</v>
      </c>
      <c r="CY47" s="26">
        <v>4.3305020000000001</v>
      </c>
      <c r="CZ47" s="26">
        <v>4.1438579999999998</v>
      </c>
      <c r="DA47" s="26">
        <v>3.967705</v>
      </c>
      <c r="DB47" s="26">
        <v>4.2737610000000004</v>
      </c>
      <c r="DC47" s="26">
        <v>4.4862070000000003</v>
      </c>
      <c r="DD47" s="26">
        <v>4.9871169999999996</v>
      </c>
      <c r="DE47" s="26">
        <v>4.6765749999999997</v>
      </c>
      <c r="DF47" s="26">
        <v>4.6865119999999996</v>
      </c>
      <c r="DG47" s="26">
        <v>4.6545639999999997</v>
      </c>
      <c r="DH47" s="26">
        <v>5.039059</v>
      </c>
      <c r="DI47" s="26">
        <v>5.2594019999999997</v>
      </c>
      <c r="DJ47" s="26">
        <v>4.4637130000000003</v>
      </c>
      <c r="DK47" s="26">
        <v>4.2885080000000002</v>
      </c>
      <c r="DL47" s="26">
        <v>4.3636400000000002</v>
      </c>
      <c r="DM47" s="26">
        <v>4.8497219999999999</v>
      </c>
      <c r="DN47" s="26">
        <v>4.9409000000000001</v>
      </c>
      <c r="DO47" s="26">
        <v>4.6194509999999998</v>
      </c>
      <c r="DP47" s="26"/>
      <c r="DQ47" s="7"/>
      <c r="DR47" s="8" t="s">
        <v>296</v>
      </c>
      <c r="DS47" s="26">
        <v>11.932356</v>
      </c>
      <c r="DT47" s="26">
        <v>11.456772000000001</v>
      </c>
      <c r="DU47" s="26">
        <v>12.961135000000001</v>
      </c>
      <c r="DV47" s="26">
        <v>11.995547</v>
      </c>
      <c r="DW47" s="26">
        <v>11.752856</v>
      </c>
      <c r="DX47" s="26">
        <v>10.851421</v>
      </c>
      <c r="DY47" s="26">
        <v>11.643264</v>
      </c>
      <c r="DZ47" s="26">
        <v>12.674427</v>
      </c>
      <c r="EA47" s="26">
        <v>12.762961000000001</v>
      </c>
      <c r="EB47" s="26">
        <v>13.505713</v>
      </c>
      <c r="EC47" s="26">
        <v>12.805313</v>
      </c>
      <c r="ED47" s="26">
        <v>13.419518</v>
      </c>
      <c r="EE47" s="26">
        <v>13.15962</v>
      </c>
      <c r="EF47" s="26">
        <v>13.865226</v>
      </c>
      <c r="EG47" s="26">
        <v>14.423189000000001</v>
      </c>
      <c r="EH47" s="26">
        <v>13.034096</v>
      </c>
      <c r="EI47" s="26">
        <v>12.393929</v>
      </c>
      <c r="EJ47" s="26">
        <v>12.942397</v>
      </c>
      <c r="EK47" s="26">
        <v>14.151930999999999</v>
      </c>
      <c r="EL47" s="26">
        <v>15.238486</v>
      </c>
      <c r="EM47" s="26">
        <v>15.024637999999999</v>
      </c>
      <c r="EN47" s="26"/>
      <c r="EO47" s="7"/>
      <c r="EP47" s="8" t="s">
        <v>296</v>
      </c>
      <c r="EQ47" s="26">
        <v>9.5247259999999994</v>
      </c>
      <c r="ER47" s="26">
        <v>9.4194800000000001</v>
      </c>
      <c r="ES47" s="26">
        <v>9.6936169999999997</v>
      </c>
      <c r="ET47" s="26">
        <v>8.9590479999999992</v>
      </c>
      <c r="EU47" s="26">
        <v>9.2024830000000009</v>
      </c>
      <c r="EV47" s="26">
        <v>9.6548569999999998</v>
      </c>
      <c r="EW47" s="26">
        <v>9.7707429999999995</v>
      </c>
      <c r="EX47" s="26">
        <v>10.298043</v>
      </c>
      <c r="EY47" s="26">
        <v>11.106014</v>
      </c>
      <c r="EZ47" s="26">
        <v>10.857944</v>
      </c>
      <c r="FA47" s="26">
        <v>9.6501260000000002</v>
      </c>
      <c r="FB47" s="26">
        <v>10.87091</v>
      </c>
      <c r="FC47" s="26">
        <v>10.464907</v>
      </c>
      <c r="FD47" s="26">
        <v>10.235865</v>
      </c>
      <c r="FE47" s="26">
        <v>9.9652139999999996</v>
      </c>
      <c r="FF47" s="26">
        <v>8.950996</v>
      </c>
      <c r="FG47" s="26">
        <v>9.1270480000000003</v>
      </c>
      <c r="FH47" s="26">
        <v>9.7891530000000007</v>
      </c>
      <c r="FI47" s="26">
        <v>9.8835990000000002</v>
      </c>
      <c r="FJ47" s="26">
        <v>10.454386</v>
      </c>
      <c r="FK47" s="26">
        <v>10.267758000000001</v>
      </c>
    </row>
    <row r="48" spans="2:170">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9">
      <c r="A49" s="15" t="s">
        <v>297</v>
      </c>
      <c r="C49" s="23"/>
      <c r="F49" s="23"/>
      <c r="G49" s="23"/>
      <c r="H49" s="23"/>
      <c r="Z49"/>
      <c r="AB49"/>
      <c r="AC49"/>
      <c r="AX49"/>
      <c r="AZ49"/>
      <c r="BA49"/>
      <c r="BU49" s="15" t="s">
        <v>297</v>
      </c>
      <c r="BV49"/>
      <c r="BX49"/>
      <c r="BY49"/>
      <c r="CS49" s="15" t="s">
        <v>297</v>
      </c>
      <c r="CT49"/>
      <c r="CV49"/>
      <c r="CW49"/>
      <c r="DQ49" s="15" t="s">
        <v>297</v>
      </c>
      <c r="DR49"/>
      <c r="DT49"/>
      <c r="DU49"/>
      <c r="EO49" s="15" t="s">
        <v>297</v>
      </c>
      <c r="EP49"/>
      <c r="EQ49" s="23"/>
      <c r="ET49" s="23"/>
      <c r="EU49" s="23"/>
      <c r="EV49" s="23"/>
    </row>
    <row r="50" spans="1:159">
      <c r="A50" s="15" t="s">
        <v>298</v>
      </c>
      <c r="C50" s="23"/>
      <c r="F50" s="23"/>
      <c r="G50" s="23"/>
      <c r="H50" s="23"/>
      <c r="Z50"/>
      <c r="AB50"/>
      <c r="AC50"/>
      <c r="AX50"/>
      <c r="AZ50"/>
      <c r="BA50"/>
      <c r="BU50" s="15" t="s">
        <v>298</v>
      </c>
      <c r="BV50"/>
      <c r="BX50"/>
      <c r="BY50"/>
      <c r="CS50" s="15" t="s">
        <v>298</v>
      </c>
      <c r="CT50"/>
      <c r="CV50"/>
      <c r="CW50"/>
      <c r="DQ50" s="15" t="s">
        <v>298</v>
      </c>
      <c r="DR50"/>
      <c r="DT50"/>
      <c r="DU50"/>
      <c r="EO50" s="15" t="s">
        <v>298</v>
      </c>
      <c r="EP50"/>
      <c r="EQ50" s="23"/>
      <c r="ET50" s="23"/>
      <c r="EU50" s="23"/>
      <c r="EV50" s="23"/>
    </row>
    <row r="51" spans="1: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1: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1: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1:159">
      <c r="AB54"/>
      <c r="AC54"/>
      <c r="AZ54"/>
      <c r="BA54"/>
      <c r="BX54"/>
      <c r="BY54"/>
      <c r="CV54"/>
      <c r="CW54"/>
      <c r="DT54"/>
      <c r="DU54"/>
    </row>
    <row r="55" spans="1:159">
      <c r="AB55"/>
      <c r="AC55"/>
      <c r="AZ55"/>
      <c r="BA55"/>
      <c r="BX55"/>
      <c r="BY55"/>
      <c r="CV55"/>
      <c r="CW55"/>
      <c r="DT55"/>
      <c r="DU55"/>
    </row>
    <row r="56" spans="1:159">
      <c r="AB56"/>
      <c r="AC56"/>
      <c r="AZ56"/>
      <c r="BA56"/>
      <c r="BX56"/>
      <c r="BY56"/>
      <c r="CV56"/>
      <c r="CW56"/>
      <c r="DT56"/>
      <c r="DU56"/>
    </row>
    <row r="57" spans="1:159">
      <c r="AB57"/>
      <c r="AC57"/>
      <c r="AZ57"/>
      <c r="BA57"/>
      <c r="BX57"/>
      <c r="BY57"/>
      <c r="CV57"/>
      <c r="CW57"/>
      <c r="DT57"/>
      <c r="DU57"/>
    </row>
    <row r="58" spans="1:159">
      <c r="AB58"/>
      <c r="AC58"/>
      <c r="AZ58"/>
      <c r="BA58"/>
      <c r="BX58"/>
      <c r="BY58"/>
      <c r="CV58"/>
      <c r="CW58"/>
      <c r="DT58"/>
      <c r="DU58"/>
    </row>
    <row r="59" spans="1:159">
      <c r="AB59"/>
      <c r="AC59"/>
      <c r="AZ59"/>
      <c r="BA59"/>
      <c r="BX59"/>
      <c r="BY59"/>
      <c r="CV59"/>
      <c r="CW59"/>
      <c r="DT59"/>
      <c r="DU59"/>
    </row>
    <row r="60" spans="1:159">
      <c r="AB60"/>
      <c r="AC60"/>
      <c r="AZ60"/>
      <c r="BA60"/>
      <c r="BX60"/>
      <c r="BY60"/>
      <c r="CV60"/>
      <c r="CW60"/>
      <c r="DT60"/>
      <c r="DU60"/>
    </row>
    <row r="61" spans="1:159">
      <c r="AB61"/>
      <c r="AC61"/>
      <c r="AZ61"/>
      <c r="BA61"/>
      <c r="BX61"/>
      <c r="BY61"/>
      <c r="CV61"/>
      <c r="CW61"/>
      <c r="DT61"/>
      <c r="DU61"/>
    </row>
    <row r="62" spans="1:159">
      <c r="AB62"/>
      <c r="AC62"/>
      <c r="AZ62"/>
      <c r="BA62"/>
      <c r="BX62"/>
      <c r="BY62"/>
      <c r="CV62"/>
      <c r="CW62"/>
      <c r="DT62"/>
      <c r="DU62"/>
    </row>
    <row r="63" spans="1:159">
      <c r="AB63"/>
      <c r="AC63"/>
      <c r="AZ63"/>
      <c r="BA63"/>
      <c r="BX63"/>
      <c r="BY63"/>
      <c r="CV63"/>
      <c r="CW63"/>
      <c r="DT63"/>
      <c r="DU63"/>
    </row>
    <row r="64" spans="1: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display="Menu!A1" xr:uid="{00000000-0004-0000-0600-000000000000}"/>
    <hyperlink ref="A2:B2" location="Menu!B16" display="Back to main menu" xr:uid="{00000000-0004-0000-0600-000001000000}"/>
    <hyperlink ref="Z2" location="Menu!B16" display="Menu!B16" xr:uid="{00000000-0004-0000-0600-000002000000}"/>
    <hyperlink ref="AX2" location="Menu!B16" display="Menu!B16" xr:uid="{00000000-0004-0000-0600-000003000000}"/>
    <hyperlink ref="BU2:BV2" location="Menu!B16" display="Back to Main Menu" xr:uid="{00000000-0004-0000-0600-000004000000}"/>
    <hyperlink ref="CS2:CT2" location="Menu!B16" display="Back to Main Menu" xr:uid="{00000000-0004-0000-0600-000005000000}"/>
    <hyperlink ref="DQ2:DR2" location="Menu!B16" display="Back to Main Menu" xr:uid="{00000000-0004-0000-0600-000006000000}"/>
    <hyperlink ref="EP2" location="Menu!A1" display="Menu!A1" xr:uid="{00000000-0004-0000-0600-000007000000}"/>
    <hyperlink ref="EO2:EP2" location="Menu!B16" display="Back to main menu" xr:uid="{00000000-0004-0000-0600-000008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FK45"/>
  <sheetViews>
    <sheetView topLeftCell="A13" zoomScale="85" zoomScaleNormal="85" workbookViewId="0">
      <selection activeCell="BS39" sqref="BS39"/>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4" width="8.7265625"/>
    <col min="25" max="25" width="3" customWidth="1"/>
    <col min="26" max="26" width="47.1796875" style="15" customWidth="1"/>
    <col min="27" max="27" width="10.453125" customWidth="1"/>
    <col min="28" max="39" width="10.453125" hidden="1" customWidth="1"/>
    <col min="40" max="41" width="9" hidden="1" customWidth="1"/>
    <col min="42" max="43" width="9.54296875" hidden="1" customWidth="1"/>
    <col min="44" max="46" width="9" hidden="1" customWidth="1"/>
    <col min="47" max="48" width="8.7265625"/>
    <col min="49" max="49" width="3" customWidth="1"/>
    <col min="50" max="50" width="47.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7.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278</v>
      </c>
      <c r="B2" s="22"/>
      <c r="Y2" s="21" t="s">
        <v>279</v>
      </c>
      <c r="Z2" s="22"/>
      <c r="AW2" s="21" t="s">
        <v>279</v>
      </c>
      <c r="AX2" s="22"/>
      <c r="BU2" s="21" t="s">
        <v>279</v>
      </c>
      <c r="BV2" s="22"/>
      <c r="CS2" s="21" t="s">
        <v>279</v>
      </c>
      <c r="CT2" s="22"/>
      <c r="DQ2" s="21" t="s">
        <v>279</v>
      </c>
      <c r="DR2" s="22"/>
      <c r="EO2" s="21" t="s">
        <v>278</v>
      </c>
      <c r="EP2" s="22"/>
    </row>
    <row r="5" spans="1:167" ht="18">
      <c r="A5" s="2" t="s">
        <v>240</v>
      </c>
      <c r="F5" s="23"/>
      <c r="G5" s="23"/>
      <c r="H5" s="23"/>
      <c r="I5" s="23"/>
      <c r="J5" s="23"/>
      <c r="K5" s="23"/>
      <c r="L5" s="23"/>
      <c r="M5" s="23"/>
      <c r="N5" s="23"/>
      <c r="O5" s="23"/>
      <c r="Y5" s="2" t="s">
        <v>240</v>
      </c>
      <c r="AD5" s="23"/>
      <c r="AE5" s="23"/>
      <c r="AF5" s="23"/>
      <c r="AG5" s="23"/>
      <c r="AH5" s="23"/>
      <c r="AI5" s="23"/>
      <c r="AJ5" s="23"/>
      <c r="AK5" s="23"/>
      <c r="AL5" s="23"/>
      <c r="AM5" s="23"/>
      <c r="AW5" s="2" t="s">
        <v>240</v>
      </c>
      <c r="BB5" s="23"/>
      <c r="BC5" s="23"/>
      <c r="BD5" s="23"/>
      <c r="BE5" s="23"/>
      <c r="BF5" s="23"/>
      <c r="BG5" s="23"/>
      <c r="BH5" s="23"/>
      <c r="BI5" s="23"/>
      <c r="BJ5" s="23"/>
      <c r="BK5" s="23"/>
      <c r="BU5" s="2" t="s">
        <v>240</v>
      </c>
      <c r="BZ5" s="23"/>
      <c r="CA5" s="23"/>
      <c r="CB5" s="23"/>
      <c r="CC5" s="23"/>
      <c r="CD5" s="23"/>
      <c r="CE5" s="23"/>
      <c r="CF5" s="23"/>
      <c r="CG5" s="23"/>
      <c r="CH5" s="23"/>
      <c r="CI5" s="23"/>
      <c r="CS5" s="2" t="s">
        <v>240</v>
      </c>
      <c r="CX5" s="23"/>
      <c r="CY5" s="23"/>
      <c r="CZ5" s="23"/>
      <c r="DA5" s="23"/>
      <c r="DB5" s="23"/>
      <c r="DC5" s="23"/>
      <c r="DD5" s="23"/>
      <c r="DE5" s="23"/>
      <c r="DF5" s="23"/>
      <c r="DG5" s="23"/>
      <c r="DQ5" s="2" t="s">
        <v>240</v>
      </c>
      <c r="DV5" s="23"/>
      <c r="DW5" s="23"/>
      <c r="DX5" s="23"/>
      <c r="DY5" s="23"/>
      <c r="DZ5" s="23"/>
      <c r="EA5" s="23"/>
      <c r="EB5" s="23"/>
      <c r="EC5" s="23"/>
      <c r="ED5" s="23"/>
      <c r="EE5" s="23"/>
      <c r="EO5" s="2" t="s">
        <v>240</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280</v>
      </c>
      <c r="C7" s="23"/>
      <c r="D7" s="23"/>
      <c r="E7" s="23"/>
      <c r="Y7" s="4" t="s">
        <v>299</v>
      </c>
      <c r="AA7" s="23"/>
      <c r="AB7" s="23"/>
      <c r="AC7" s="23"/>
      <c r="AW7" s="4" t="s">
        <v>300</v>
      </c>
      <c r="AY7" s="23"/>
      <c r="AZ7" s="23"/>
      <c r="BA7" s="23"/>
      <c r="BU7" s="4" t="s">
        <v>281</v>
      </c>
      <c r="BW7" s="23"/>
      <c r="BX7" s="23"/>
      <c r="BY7" s="23"/>
      <c r="CS7" s="4" t="s">
        <v>282</v>
      </c>
      <c r="CU7" s="23"/>
      <c r="CV7" s="23"/>
      <c r="CW7" s="23"/>
      <c r="DQ7" s="4" t="s">
        <v>283</v>
      </c>
      <c r="DS7" s="23"/>
      <c r="DT7" s="23"/>
      <c r="DU7" s="23"/>
      <c r="EO7" s="4" t="s">
        <v>247</v>
      </c>
      <c r="EQ7" s="23"/>
      <c r="ER7" s="23"/>
      <c r="ES7" s="23"/>
    </row>
    <row r="8" spans="1:167" ht="15.5">
      <c r="A8" s="4" t="s">
        <v>301</v>
      </c>
      <c r="C8" s="5"/>
      <c r="D8" s="5"/>
      <c r="E8" s="5"/>
      <c r="F8" s="5"/>
      <c r="G8" s="5"/>
      <c r="H8" s="5"/>
      <c r="I8" s="5"/>
      <c r="J8" s="5"/>
      <c r="K8" s="5"/>
      <c r="L8" s="5"/>
      <c r="M8" s="5"/>
      <c r="N8" s="5"/>
      <c r="O8" s="5"/>
      <c r="P8" s="5"/>
      <c r="Q8" s="5"/>
      <c r="R8" s="5"/>
      <c r="S8" s="5"/>
      <c r="T8" s="5"/>
      <c r="U8" s="5"/>
      <c r="V8" s="5"/>
      <c r="W8" s="5"/>
      <c r="X8" s="5"/>
      <c r="Y8" s="4" t="s">
        <v>301</v>
      </c>
      <c r="AA8" s="5"/>
      <c r="AB8" s="5"/>
      <c r="AC8" s="5"/>
      <c r="AD8" s="5"/>
      <c r="AE8" s="5"/>
      <c r="AF8" s="5"/>
      <c r="AG8" s="5"/>
      <c r="AH8" s="5"/>
      <c r="AI8" s="5"/>
      <c r="AJ8" s="5"/>
      <c r="AK8" s="5"/>
      <c r="AL8" s="5"/>
      <c r="AM8" s="5"/>
      <c r="AN8" s="5"/>
      <c r="AO8" s="5"/>
      <c r="AP8" s="5"/>
      <c r="AQ8" s="5"/>
      <c r="AR8" s="5"/>
      <c r="AS8" s="5"/>
      <c r="AT8" s="5"/>
      <c r="AU8" s="5"/>
      <c r="AV8" s="5"/>
      <c r="AW8" s="4" t="s">
        <v>301</v>
      </c>
      <c r="AY8" s="5"/>
      <c r="AZ8" s="5"/>
      <c r="BA8" s="5"/>
      <c r="BB8" s="5"/>
      <c r="BC8" s="5"/>
      <c r="BD8" s="5"/>
      <c r="BE8" s="5"/>
      <c r="BF8" s="5"/>
      <c r="BG8" s="5"/>
      <c r="BH8" s="5"/>
      <c r="BI8" s="5"/>
      <c r="BJ8" s="5"/>
      <c r="BK8" s="5"/>
      <c r="BL8" s="5"/>
      <c r="BM8" s="5"/>
      <c r="BN8" s="5"/>
      <c r="BO8" s="5"/>
      <c r="BP8" s="5"/>
      <c r="BQ8" s="5"/>
      <c r="BR8" s="5"/>
      <c r="BS8" s="5"/>
      <c r="BT8" s="5"/>
      <c r="BU8" s="4" t="s">
        <v>301</v>
      </c>
      <c r="BW8" s="5"/>
      <c r="BX8" s="5"/>
      <c r="BY8" s="5"/>
      <c r="BZ8" s="5"/>
      <c r="CA8" s="5"/>
      <c r="CB8" s="5"/>
      <c r="CC8" s="5"/>
      <c r="CD8" s="5"/>
      <c r="CE8" s="5"/>
      <c r="CF8" s="5"/>
      <c r="CG8" s="5"/>
      <c r="CH8" s="5"/>
      <c r="CI8" s="5"/>
      <c r="CJ8" s="5"/>
      <c r="CK8" s="5"/>
      <c r="CL8" s="5"/>
      <c r="CM8" s="5"/>
      <c r="CN8" s="5"/>
      <c r="CO8" s="5"/>
      <c r="CP8" s="5"/>
      <c r="CQ8" s="5"/>
      <c r="CS8" s="4" t="s">
        <v>301</v>
      </c>
      <c r="CU8" s="5"/>
      <c r="CV8" s="5"/>
      <c r="CW8" s="5"/>
      <c r="CX8" s="5"/>
      <c r="CY8" s="5"/>
      <c r="CZ8" s="5"/>
      <c r="DA8" s="5"/>
      <c r="DB8" s="5"/>
      <c r="DC8" s="5"/>
      <c r="DD8" s="5"/>
      <c r="DE8" s="5"/>
      <c r="DF8" s="5"/>
      <c r="DG8" s="5"/>
      <c r="DH8" s="5"/>
      <c r="DI8" s="5"/>
      <c r="DJ8" s="5"/>
      <c r="DK8" s="5"/>
      <c r="DL8" s="5"/>
      <c r="DM8" s="5"/>
      <c r="DN8" s="5"/>
      <c r="DO8" s="5"/>
      <c r="DQ8" s="4" t="s">
        <v>301</v>
      </c>
      <c r="DS8" s="5"/>
      <c r="DT8" s="5"/>
      <c r="DU8" s="5"/>
      <c r="DV8" s="5"/>
      <c r="DW8" s="5"/>
      <c r="DX8" s="5"/>
      <c r="DY8" s="5"/>
      <c r="DZ8" s="5"/>
      <c r="EA8" s="5"/>
      <c r="EB8" s="5"/>
      <c r="EC8" s="5"/>
      <c r="ED8" s="5"/>
      <c r="EE8" s="5"/>
      <c r="EF8" s="5"/>
      <c r="EG8" s="5"/>
      <c r="EH8" s="5"/>
      <c r="EI8" s="5"/>
      <c r="EJ8" s="5"/>
      <c r="EK8" s="5"/>
      <c r="EL8" s="5"/>
      <c r="EM8" s="5"/>
      <c r="EO8" s="4" t="s">
        <v>301</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4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4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4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285</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Y13" s="7"/>
      <c r="Z13" s="8" t="s">
        <v>285</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W13" s="7"/>
      <c r="AX13" s="8" t="s">
        <v>285</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285</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S13" s="7"/>
      <c r="CT13" s="8" t="s">
        <v>285</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Q13" s="7"/>
      <c r="DR13" s="8" t="s">
        <v>285</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O13" s="7"/>
      <c r="EP13" s="8" t="s">
        <v>285</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302</v>
      </c>
      <c r="C14" s="30"/>
      <c r="D14" s="30"/>
      <c r="E14" s="30"/>
      <c r="F14" s="30"/>
      <c r="G14" s="30"/>
      <c r="H14" s="30"/>
      <c r="I14" s="30"/>
      <c r="J14" s="30"/>
      <c r="K14" s="30"/>
      <c r="L14" s="30"/>
      <c r="M14" s="30"/>
      <c r="N14" s="30"/>
      <c r="O14" s="30"/>
      <c r="P14" s="30"/>
      <c r="Q14" s="30"/>
      <c r="R14" s="30"/>
      <c r="S14" s="30"/>
      <c r="T14" s="30"/>
      <c r="U14" s="30"/>
      <c r="V14" s="30"/>
      <c r="W14" s="30"/>
      <c r="X14" s="30"/>
      <c r="Z14" s="9" t="s">
        <v>302</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302</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302</v>
      </c>
      <c r="BW14" s="30"/>
      <c r="BX14" s="30"/>
      <c r="BY14" s="30"/>
      <c r="BZ14" s="30"/>
      <c r="CA14" s="30"/>
      <c r="CB14" s="30"/>
      <c r="CC14" s="30"/>
      <c r="CD14" s="30"/>
      <c r="CE14" s="30"/>
      <c r="CF14" s="30"/>
      <c r="CG14" s="30"/>
      <c r="CH14" s="30"/>
      <c r="CI14" s="30"/>
      <c r="CJ14" s="30"/>
      <c r="CK14" s="30"/>
      <c r="CL14" s="30"/>
      <c r="CM14" s="30"/>
      <c r="CN14" s="30"/>
      <c r="CO14" s="30"/>
      <c r="CP14" s="30"/>
      <c r="CQ14" s="30"/>
      <c r="CT14" s="9" t="s">
        <v>302</v>
      </c>
      <c r="CU14" s="30"/>
      <c r="CV14" s="30"/>
      <c r="CW14" s="30"/>
      <c r="CX14" s="30"/>
      <c r="CY14" s="30"/>
      <c r="CZ14" s="30"/>
      <c r="DA14" s="30"/>
      <c r="DB14" s="30"/>
      <c r="DC14" s="30"/>
      <c r="DD14" s="30"/>
      <c r="DE14" s="30"/>
      <c r="DF14" s="30"/>
      <c r="DG14" s="30"/>
      <c r="DH14" s="30"/>
      <c r="DI14" s="30"/>
      <c r="DJ14" s="30"/>
      <c r="DK14" s="30"/>
      <c r="DL14" s="30"/>
      <c r="DM14" s="30"/>
      <c r="DN14" s="30"/>
      <c r="DO14" s="30"/>
      <c r="DR14" s="9" t="s">
        <v>302</v>
      </c>
      <c r="DS14" s="30"/>
      <c r="DT14" s="30"/>
      <c r="DU14" s="30"/>
      <c r="DV14" s="30"/>
      <c r="DW14" s="30"/>
      <c r="DX14" s="30"/>
      <c r="DY14" s="30"/>
      <c r="DZ14" s="30"/>
      <c r="EA14" s="30"/>
      <c r="EB14" s="30"/>
      <c r="EC14" s="30"/>
      <c r="ED14" s="30"/>
      <c r="EE14" s="30"/>
      <c r="EF14" s="30"/>
      <c r="EG14" s="30"/>
      <c r="EH14" s="30"/>
      <c r="EI14" s="30"/>
      <c r="EJ14" s="30"/>
      <c r="EK14" s="30"/>
      <c r="EL14" s="30"/>
      <c r="EM14" s="30"/>
      <c r="EP14" s="9" t="s">
        <v>302</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303</v>
      </c>
      <c r="C15" s="30">
        <v>53.335994999999997</v>
      </c>
      <c r="D15" s="30">
        <v>53.083309999999997</v>
      </c>
      <c r="E15" s="30">
        <v>55.870800000000003</v>
      </c>
      <c r="F15" s="30">
        <v>52.003048999999997</v>
      </c>
      <c r="G15" s="30">
        <v>54.750276999999997</v>
      </c>
      <c r="H15" s="30">
        <v>51.650205999999997</v>
      </c>
      <c r="I15" s="30">
        <v>50.284748</v>
      </c>
      <c r="J15" s="30">
        <v>60.629711999999998</v>
      </c>
      <c r="K15" s="30">
        <v>62.424345000000002</v>
      </c>
      <c r="L15" s="30">
        <v>63.980586000000002</v>
      </c>
      <c r="M15" s="30">
        <v>62.111632999999998</v>
      </c>
      <c r="N15" s="30">
        <v>70.330560000000006</v>
      </c>
      <c r="O15" s="30">
        <v>61.858963000000003</v>
      </c>
      <c r="P15" s="30">
        <v>59.999417000000001</v>
      </c>
      <c r="Q15" s="30">
        <v>63.466256999999999</v>
      </c>
      <c r="R15" s="30">
        <v>66.973318000000006</v>
      </c>
      <c r="S15" s="30">
        <v>60.087772000000001</v>
      </c>
      <c r="T15" s="30">
        <v>60.992303999999997</v>
      </c>
      <c r="U15" s="30">
        <v>59.968544999999999</v>
      </c>
      <c r="V15" s="30">
        <v>57.785991000000003</v>
      </c>
      <c r="W15" s="30">
        <v>53.342951999999997</v>
      </c>
      <c r="X15" s="30"/>
      <c r="Z15" s="72" t="s">
        <v>303</v>
      </c>
      <c r="AA15" s="30">
        <v>120.219239</v>
      </c>
      <c r="AB15" s="30">
        <v>108.322368</v>
      </c>
      <c r="AC15" s="30">
        <v>115.29458700000001</v>
      </c>
      <c r="AD15" s="30">
        <v>122.836826</v>
      </c>
      <c r="AE15" s="30">
        <v>137.05267900000001</v>
      </c>
      <c r="AF15" s="30">
        <v>129.09377599999999</v>
      </c>
      <c r="AG15" s="30">
        <v>122.269335</v>
      </c>
      <c r="AH15" s="30">
        <v>141.06674799999999</v>
      </c>
      <c r="AI15" s="30">
        <v>137.18339399999999</v>
      </c>
      <c r="AJ15" s="30">
        <v>138.81864100000001</v>
      </c>
      <c r="AK15" s="30">
        <v>122.956087</v>
      </c>
      <c r="AL15" s="30">
        <v>127.936369</v>
      </c>
      <c r="AM15" s="30">
        <v>124.00417</v>
      </c>
      <c r="AN15" s="30">
        <v>135.15199200000001</v>
      </c>
      <c r="AO15" s="30">
        <v>143.901161</v>
      </c>
      <c r="AP15" s="30">
        <v>140.55048300000001</v>
      </c>
      <c r="AQ15" s="30">
        <v>135.798993</v>
      </c>
      <c r="AR15" s="30">
        <v>134.488372</v>
      </c>
      <c r="AS15" s="30">
        <v>137.36563599999999</v>
      </c>
      <c r="AT15" s="30">
        <v>137.760909</v>
      </c>
      <c r="AU15" s="30">
        <v>124.50964</v>
      </c>
      <c r="AV15" s="30"/>
      <c r="AX15" s="72" t="s">
        <v>303</v>
      </c>
      <c r="AY15" s="30">
        <v>257.016435</v>
      </c>
      <c r="AZ15" s="30">
        <v>235.62680599999999</v>
      </c>
      <c r="BA15" s="30">
        <v>247.397572</v>
      </c>
      <c r="BB15" s="30">
        <v>271.662262</v>
      </c>
      <c r="BC15" s="30">
        <v>261.41655500000002</v>
      </c>
      <c r="BD15" s="30">
        <v>266.17147399999999</v>
      </c>
      <c r="BE15" s="30">
        <v>240.79257899999999</v>
      </c>
      <c r="BF15" s="30">
        <v>271.92429800000002</v>
      </c>
      <c r="BG15" s="30">
        <v>278.53738700000002</v>
      </c>
      <c r="BH15" s="30">
        <v>264.93348099999997</v>
      </c>
      <c r="BI15" s="30">
        <v>249.03473700000001</v>
      </c>
      <c r="BJ15" s="30">
        <v>269.23847000000001</v>
      </c>
      <c r="BK15" s="30">
        <v>236.63538399999999</v>
      </c>
      <c r="BL15" s="30">
        <v>273.63574899999998</v>
      </c>
      <c r="BM15" s="30">
        <v>281.87991199999999</v>
      </c>
      <c r="BN15" s="30">
        <v>275.72837500000003</v>
      </c>
      <c r="BO15" s="30">
        <v>249.160203</v>
      </c>
      <c r="BP15" s="30">
        <v>260.48698000000002</v>
      </c>
      <c r="BQ15" s="30">
        <v>291.24066299999998</v>
      </c>
      <c r="BR15" s="30">
        <v>255.971621</v>
      </c>
      <c r="BS15" s="30">
        <v>227.962187</v>
      </c>
      <c r="BT15" s="30"/>
      <c r="BV15" s="72" t="s">
        <v>303</v>
      </c>
      <c r="BW15" s="30">
        <v>22.938845000000001</v>
      </c>
      <c r="BX15" s="30">
        <v>20.524031000000001</v>
      </c>
      <c r="BY15" s="30">
        <v>21.943674000000001</v>
      </c>
      <c r="BZ15" s="30">
        <v>21.306774000000001</v>
      </c>
      <c r="CA15" s="30">
        <v>22.340803999999999</v>
      </c>
      <c r="CB15" s="30">
        <v>20.206157999999999</v>
      </c>
      <c r="CC15" s="30">
        <v>17.420909000000002</v>
      </c>
      <c r="CD15" s="30">
        <v>21.834472999999999</v>
      </c>
      <c r="CE15" s="30">
        <v>23.897558</v>
      </c>
      <c r="CF15" s="30">
        <v>23.536415000000002</v>
      </c>
      <c r="CG15" s="30">
        <v>21.162589000000001</v>
      </c>
      <c r="CH15" s="30">
        <v>22.678177999999999</v>
      </c>
      <c r="CI15" s="30">
        <v>20.887065</v>
      </c>
      <c r="CJ15" s="30">
        <v>27.190757999999999</v>
      </c>
      <c r="CK15" s="30">
        <v>27.798884999999999</v>
      </c>
      <c r="CL15" s="30">
        <v>22.668514999999999</v>
      </c>
      <c r="CM15" s="30">
        <v>23.168849000000002</v>
      </c>
      <c r="CN15" s="30">
        <v>24.133075000000002</v>
      </c>
      <c r="CO15" s="30">
        <v>27.254736999999999</v>
      </c>
      <c r="CP15" s="30">
        <v>27.742881000000001</v>
      </c>
      <c r="CQ15" s="30">
        <v>25.618392</v>
      </c>
      <c r="CT15" s="72" t="s">
        <v>303</v>
      </c>
      <c r="CU15" s="30">
        <v>27.438136</v>
      </c>
      <c r="CV15" s="30">
        <v>26.18141</v>
      </c>
      <c r="CW15" s="30">
        <v>28.120332000000001</v>
      </c>
      <c r="CX15" s="30">
        <v>24.833738</v>
      </c>
      <c r="CY15" s="30">
        <v>24.121091</v>
      </c>
      <c r="CZ15" s="30">
        <v>22.410755000000002</v>
      </c>
      <c r="DA15" s="30">
        <v>23.246856999999999</v>
      </c>
      <c r="DB15" s="30">
        <v>22.850256000000002</v>
      </c>
      <c r="DC15" s="30">
        <v>24.084405</v>
      </c>
      <c r="DD15" s="30">
        <v>25.477122999999999</v>
      </c>
      <c r="DE15" s="30">
        <v>26.457937999999999</v>
      </c>
      <c r="DF15" s="30">
        <v>24.968105999999999</v>
      </c>
      <c r="DG15" s="30">
        <v>24.679314999999999</v>
      </c>
      <c r="DH15" s="30">
        <v>26.793406000000001</v>
      </c>
      <c r="DI15" s="30">
        <v>27.370645</v>
      </c>
      <c r="DJ15" s="30">
        <v>24.348288</v>
      </c>
      <c r="DK15" s="30">
        <v>23.484881000000001</v>
      </c>
      <c r="DL15" s="30">
        <v>25.754688000000002</v>
      </c>
      <c r="DM15" s="30">
        <v>29.138687999999998</v>
      </c>
      <c r="DN15" s="30">
        <v>30.517951</v>
      </c>
      <c r="DO15" s="30">
        <v>27.017457</v>
      </c>
      <c r="DR15" s="72" t="s">
        <v>303</v>
      </c>
      <c r="DS15" s="30">
        <v>102.551027</v>
      </c>
      <c r="DT15" s="30">
        <v>87.114368999999996</v>
      </c>
      <c r="DU15" s="30">
        <v>99.600050999999993</v>
      </c>
      <c r="DV15" s="30">
        <v>100.31978100000001</v>
      </c>
      <c r="DW15" s="30">
        <v>98.841981000000004</v>
      </c>
      <c r="DX15" s="30">
        <v>88.654184000000001</v>
      </c>
      <c r="DY15" s="30">
        <v>90.747665999999995</v>
      </c>
      <c r="DZ15" s="30">
        <v>108.82958499999999</v>
      </c>
      <c r="EA15" s="30">
        <v>106.891386</v>
      </c>
      <c r="EB15" s="30">
        <v>106.74929400000001</v>
      </c>
      <c r="EC15" s="30">
        <v>99.339625999999996</v>
      </c>
      <c r="ED15" s="30">
        <v>105.64536</v>
      </c>
      <c r="EE15" s="30">
        <v>104.863995</v>
      </c>
      <c r="EF15" s="30">
        <v>107.44225400000001</v>
      </c>
      <c r="EG15" s="30">
        <v>108.52319799999999</v>
      </c>
      <c r="EH15" s="30">
        <v>101.738086</v>
      </c>
      <c r="EI15" s="30">
        <v>87.637000999999998</v>
      </c>
      <c r="EJ15" s="30">
        <v>106.536576</v>
      </c>
      <c r="EK15" s="30">
        <v>114.254148</v>
      </c>
      <c r="EL15" s="30">
        <v>114.01099499999999</v>
      </c>
      <c r="EM15" s="30">
        <v>109.281769</v>
      </c>
      <c r="EP15" s="72" t="s">
        <v>303</v>
      </c>
      <c r="EQ15" s="30">
        <v>71.403653000000006</v>
      </c>
      <c r="ER15" s="30">
        <v>68.683109999999999</v>
      </c>
      <c r="ES15" s="30">
        <v>66.979241999999999</v>
      </c>
      <c r="ET15" s="30">
        <v>61.200541999999999</v>
      </c>
      <c r="EU15" s="30">
        <v>59.158554000000002</v>
      </c>
      <c r="EV15" s="30">
        <v>64.295058999999995</v>
      </c>
      <c r="EW15" s="30">
        <v>65.279776999999996</v>
      </c>
      <c r="EX15" s="30">
        <v>66.125702000000004</v>
      </c>
      <c r="EY15" s="30">
        <v>68.269954999999996</v>
      </c>
      <c r="EZ15" s="30">
        <v>65.986682999999999</v>
      </c>
      <c r="FA15" s="30">
        <v>55.540847999999997</v>
      </c>
      <c r="FB15" s="30">
        <v>66.683408</v>
      </c>
      <c r="FC15" s="30">
        <v>62.072733999999997</v>
      </c>
      <c r="FD15" s="30">
        <v>60.930118</v>
      </c>
      <c r="FE15" s="30">
        <v>58.378197</v>
      </c>
      <c r="FF15" s="30">
        <v>53.847481000000002</v>
      </c>
      <c r="FG15" s="30">
        <v>55.339120000000001</v>
      </c>
      <c r="FH15" s="30">
        <v>60.046784000000002</v>
      </c>
      <c r="FI15" s="30">
        <v>58.780786999999997</v>
      </c>
      <c r="FJ15" s="30">
        <v>61.937586000000003</v>
      </c>
      <c r="FK15" s="30">
        <v>60.315980000000003</v>
      </c>
    </row>
    <row r="16" spans="1:167">
      <c r="B16" s="72" t="s">
        <v>304</v>
      </c>
      <c r="C16" s="30">
        <v>3.8410169999999999</v>
      </c>
      <c r="D16" s="30">
        <v>3.8451119999999999</v>
      </c>
      <c r="E16" s="30">
        <v>4.0303969999999998</v>
      </c>
      <c r="F16" s="30">
        <v>3.709972</v>
      </c>
      <c r="G16" s="30">
        <v>3.9210929999999999</v>
      </c>
      <c r="H16" s="30">
        <v>3.705098</v>
      </c>
      <c r="I16" s="30">
        <v>3.6576059999999999</v>
      </c>
      <c r="J16" s="30">
        <v>4.4614219999999998</v>
      </c>
      <c r="K16" s="30">
        <v>4.6059419999999998</v>
      </c>
      <c r="L16" s="30">
        <v>4.7062049999999997</v>
      </c>
      <c r="M16" s="30">
        <v>4.5232739999999998</v>
      </c>
      <c r="N16" s="30">
        <v>5.0633809999999997</v>
      </c>
      <c r="O16" s="30">
        <v>4.459797</v>
      </c>
      <c r="P16" s="30">
        <v>4.4303239999999997</v>
      </c>
      <c r="Q16" s="30">
        <v>4.6481269999999997</v>
      </c>
      <c r="R16" s="30">
        <v>4.8225360000000004</v>
      </c>
      <c r="S16" s="30">
        <v>4.3903040000000004</v>
      </c>
      <c r="T16" s="30">
        <v>4.5425199999999997</v>
      </c>
      <c r="U16" s="30">
        <v>4.498157</v>
      </c>
      <c r="V16" s="30">
        <v>4.4085799999999997</v>
      </c>
      <c r="W16" s="30">
        <v>4.0915540000000004</v>
      </c>
      <c r="X16" s="30"/>
      <c r="Z16" s="72" t="s">
        <v>304</v>
      </c>
      <c r="AA16" s="30">
        <v>13.197492</v>
      </c>
      <c r="AB16" s="30">
        <v>11.87852</v>
      </c>
      <c r="AC16" s="30">
        <v>12.597476</v>
      </c>
      <c r="AD16" s="30">
        <v>13.636412999999999</v>
      </c>
      <c r="AE16" s="30">
        <v>14.821123999999999</v>
      </c>
      <c r="AF16" s="30">
        <v>14.002247000000001</v>
      </c>
      <c r="AG16" s="30">
        <v>13.247605</v>
      </c>
      <c r="AH16" s="30">
        <v>15.178117</v>
      </c>
      <c r="AI16" s="30">
        <v>15.01017</v>
      </c>
      <c r="AJ16" s="30">
        <v>15.443512</v>
      </c>
      <c r="AK16" s="30">
        <v>13.844592</v>
      </c>
      <c r="AL16" s="30">
        <v>14.546449000000001</v>
      </c>
      <c r="AM16" s="30">
        <v>13.937556000000001</v>
      </c>
      <c r="AN16" s="30">
        <v>15.027447</v>
      </c>
      <c r="AO16" s="30">
        <v>15.924246999999999</v>
      </c>
      <c r="AP16" s="30">
        <v>15.193546</v>
      </c>
      <c r="AQ16" s="30">
        <v>14.785443000000001</v>
      </c>
      <c r="AR16" s="30">
        <v>15.180667</v>
      </c>
      <c r="AS16" s="30">
        <v>15.9146</v>
      </c>
      <c r="AT16" s="30">
        <v>16.492777</v>
      </c>
      <c r="AU16" s="30">
        <v>15.250220000000001</v>
      </c>
      <c r="AV16" s="30"/>
      <c r="AX16" s="72" t="s">
        <v>304</v>
      </c>
      <c r="AY16" s="30">
        <v>40.425251000000003</v>
      </c>
      <c r="AZ16" s="30">
        <v>37.490237</v>
      </c>
      <c r="BA16" s="30">
        <v>39.771332999999998</v>
      </c>
      <c r="BB16" s="30">
        <v>44.085453999999999</v>
      </c>
      <c r="BC16" s="30">
        <v>42.693165999999998</v>
      </c>
      <c r="BD16" s="30">
        <v>43.711765999999997</v>
      </c>
      <c r="BE16" s="30">
        <v>39.686959000000002</v>
      </c>
      <c r="BF16" s="30">
        <v>45.108136000000002</v>
      </c>
      <c r="BG16" s="30">
        <v>46.493501000000002</v>
      </c>
      <c r="BH16" s="30">
        <v>44.193731999999997</v>
      </c>
      <c r="BI16" s="30">
        <v>41.677900999999999</v>
      </c>
      <c r="BJ16" s="30">
        <v>45.612744999999997</v>
      </c>
      <c r="BK16" s="30">
        <v>41.004187000000002</v>
      </c>
      <c r="BL16" s="30">
        <v>48.595072000000002</v>
      </c>
      <c r="BM16" s="30">
        <v>50.848367000000003</v>
      </c>
      <c r="BN16" s="30">
        <v>50.551006999999998</v>
      </c>
      <c r="BO16" s="30">
        <v>45.549323999999999</v>
      </c>
      <c r="BP16" s="30">
        <v>47.844479</v>
      </c>
      <c r="BQ16" s="30">
        <v>54.210644000000002</v>
      </c>
      <c r="BR16" s="30">
        <v>47.710084000000002</v>
      </c>
      <c r="BS16" s="30">
        <v>42.579920000000001</v>
      </c>
      <c r="BT16" s="30"/>
      <c r="BV16" s="72" t="s">
        <v>304</v>
      </c>
      <c r="BW16" s="30">
        <v>1.425845</v>
      </c>
      <c r="BX16" s="30">
        <v>1.2748649999999999</v>
      </c>
      <c r="BY16" s="30">
        <v>1.3620859999999999</v>
      </c>
      <c r="BZ16" s="30">
        <v>1.3265929999999999</v>
      </c>
      <c r="CA16" s="30">
        <v>1.3860459999999999</v>
      </c>
      <c r="CB16" s="30">
        <v>1.2532430000000001</v>
      </c>
      <c r="CC16" s="30">
        <v>1.0749880000000001</v>
      </c>
      <c r="CD16" s="30">
        <v>1.356589</v>
      </c>
      <c r="CE16" s="30">
        <v>1.491142</v>
      </c>
      <c r="CF16" s="30">
        <v>1.4733940000000001</v>
      </c>
      <c r="CG16" s="30">
        <v>1.3286249999999999</v>
      </c>
      <c r="CH16" s="30">
        <v>1.4392389999999999</v>
      </c>
      <c r="CI16" s="30">
        <v>1.340579</v>
      </c>
      <c r="CJ16" s="30">
        <v>1.773347</v>
      </c>
      <c r="CK16" s="30">
        <v>1.867839</v>
      </c>
      <c r="CL16" s="30">
        <v>1.5433589999999999</v>
      </c>
      <c r="CM16" s="30">
        <v>1.59375</v>
      </c>
      <c r="CN16" s="30">
        <v>1.6698649999999999</v>
      </c>
      <c r="CO16" s="30">
        <v>1.908531</v>
      </c>
      <c r="CP16" s="30">
        <v>1.973714</v>
      </c>
      <c r="CQ16" s="30">
        <v>1.852714</v>
      </c>
      <c r="CT16" s="72" t="s">
        <v>304</v>
      </c>
      <c r="CU16" s="30">
        <v>1.2272270000000001</v>
      </c>
      <c r="CV16" s="30">
        <v>1.183808</v>
      </c>
      <c r="CW16" s="30">
        <v>1.2846249999999999</v>
      </c>
      <c r="CX16" s="30">
        <v>1.1581060000000001</v>
      </c>
      <c r="CY16" s="30">
        <v>1.1451899999999999</v>
      </c>
      <c r="CZ16" s="30">
        <v>1.083979</v>
      </c>
      <c r="DA16" s="30">
        <v>1.146007</v>
      </c>
      <c r="DB16" s="30">
        <v>1.1425430000000001</v>
      </c>
      <c r="DC16" s="30">
        <v>1.2240340000000001</v>
      </c>
      <c r="DD16" s="30">
        <v>1.3042320000000001</v>
      </c>
      <c r="DE16" s="30">
        <v>1.3638870000000001</v>
      </c>
      <c r="DF16" s="30">
        <v>1.305736</v>
      </c>
      <c r="DG16" s="30">
        <v>1.314174</v>
      </c>
      <c r="DH16" s="30">
        <v>1.477501</v>
      </c>
      <c r="DI16" s="30">
        <v>1.5593950000000001</v>
      </c>
      <c r="DJ16" s="30">
        <v>1.4229099999999999</v>
      </c>
      <c r="DK16" s="30">
        <v>1.3930910000000001</v>
      </c>
      <c r="DL16" s="30">
        <v>1.552832</v>
      </c>
      <c r="DM16" s="30">
        <v>1.787639</v>
      </c>
      <c r="DN16" s="30">
        <v>1.887202</v>
      </c>
      <c r="DO16" s="30">
        <v>1.681238</v>
      </c>
      <c r="DR16" s="72" t="s">
        <v>304</v>
      </c>
      <c r="DS16" s="30">
        <v>7.4804009999999996</v>
      </c>
      <c r="DT16" s="30">
        <v>6.3930439999999997</v>
      </c>
      <c r="DU16" s="30">
        <v>7.375146</v>
      </c>
      <c r="DV16" s="30">
        <v>7.5246729999999999</v>
      </c>
      <c r="DW16" s="30">
        <v>7.5361830000000003</v>
      </c>
      <c r="DX16" s="30">
        <v>6.8390490000000002</v>
      </c>
      <c r="DY16" s="30">
        <v>7.0515129999999999</v>
      </c>
      <c r="DZ16" s="30">
        <v>8.5722780000000007</v>
      </c>
      <c r="EA16" s="30">
        <v>8.5675720000000002</v>
      </c>
      <c r="EB16" s="30">
        <v>8.6580379999999995</v>
      </c>
      <c r="EC16" s="30">
        <v>8.0985960000000006</v>
      </c>
      <c r="ED16" s="30">
        <v>8.7079000000000004</v>
      </c>
      <c r="EE16" s="30">
        <v>8.7281189999999995</v>
      </c>
      <c r="EF16" s="30">
        <v>9.0538249999999998</v>
      </c>
      <c r="EG16" s="30">
        <v>9.2972610000000007</v>
      </c>
      <c r="EH16" s="30">
        <v>8.8892199999999999</v>
      </c>
      <c r="EI16" s="30">
        <v>7.7995359999999998</v>
      </c>
      <c r="EJ16" s="30">
        <v>9.6355769999999996</v>
      </c>
      <c r="EK16" s="30">
        <v>10.520238000000001</v>
      </c>
      <c r="EL16" s="30">
        <v>10.713943</v>
      </c>
      <c r="EM16" s="30">
        <v>10.438742</v>
      </c>
      <c r="EP16" s="72" t="s">
        <v>304</v>
      </c>
      <c r="EQ16" s="30">
        <v>7.5118029999999996</v>
      </c>
      <c r="ER16" s="30">
        <v>7.3284440000000002</v>
      </c>
      <c r="ES16" s="30">
        <v>7.2105560000000004</v>
      </c>
      <c r="ET16" s="30">
        <v>6.6863970000000004</v>
      </c>
      <c r="EU16" s="30">
        <v>6.6840570000000001</v>
      </c>
      <c r="EV16" s="30">
        <v>7.3953069999999999</v>
      </c>
      <c r="EW16" s="30">
        <v>7.6813669999999998</v>
      </c>
      <c r="EX16" s="30">
        <v>7.9898889999999998</v>
      </c>
      <c r="EY16" s="30">
        <v>8.4718689999999999</v>
      </c>
      <c r="EZ16" s="30">
        <v>8.3264049999999994</v>
      </c>
      <c r="FA16" s="30">
        <v>7.1207459999999996</v>
      </c>
      <c r="FB16" s="30">
        <v>8.7293470000000006</v>
      </c>
      <c r="FC16" s="30">
        <v>8.2611249999999998</v>
      </c>
      <c r="FD16" s="30">
        <v>8.2336089999999995</v>
      </c>
      <c r="FE16" s="30">
        <v>7.9705659999999998</v>
      </c>
      <c r="FF16" s="30">
        <v>7.41547</v>
      </c>
      <c r="FG16" s="30">
        <v>7.6676849999999996</v>
      </c>
      <c r="FH16" s="30">
        <v>8.3270909999999994</v>
      </c>
      <c r="FI16" s="30">
        <v>8.2747840000000004</v>
      </c>
      <c r="FJ16" s="30">
        <v>8.8673260000000003</v>
      </c>
      <c r="FK16" s="30">
        <v>8.7676580000000008</v>
      </c>
    </row>
    <row r="17" spans="1:167">
      <c r="B17" s="72" t="s">
        <v>305</v>
      </c>
      <c r="C17" s="30">
        <v>5.0841609999999999</v>
      </c>
      <c r="D17" s="30">
        <v>5.0782319999999999</v>
      </c>
      <c r="E17" s="30">
        <v>5.3327590000000002</v>
      </c>
      <c r="F17" s="30">
        <v>5.0009740000000003</v>
      </c>
      <c r="G17" s="30">
        <v>5.2991400000000004</v>
      </c>
      <c r="H17" s="30">
        <v>5.0438179999999999</v>
      </c>
      <c r="I17" s="30">
        <v>4.942183</v>
      </c>
      <c r="J17" s="30">
        <v>5.9676439999999999</v>
      </c>
      <c r="K17" s="30">
        <v>6.138458</v>
      </c>
      <c r="L17" s="30">
        <v>6.3197450000000002</v>
      </c>
      <c r="M17" s="30">
        <v>6.0794079999999999</v>
      </c>
      <c r="N17" s="30">
        <v>6.7979339999999997</v>
      </c>
      <c r="O17" s="30">
        <v>6.0097360000000002</v>
      </c>
      <c r="P17" s="30">
        <v>5.9999650000000004</v>
      </c>
      <c r="Q17" s="30">
        <v>6.2516780000000001</v>
      </c>
      <c r="R17" s="30">
        <v>6.5200690000000003</v>
      </c>
      <c r="S17" s="30">
        <v>5.7948380000000004</v>
      </c>
      <c r="T17" s="30">
        <v>5.8348509999999996</v>
      </c>
      <c r="U17" s="30">
        <v>5.7345350000000002</v>
      </c>
      <c r="V17" s="30">
        <v>5.5805619999999996</v>
      </c>
      <c r="W17" s="30">
        <v>5.1777069999999998</v>
      </c>
      <c r="X17" s="30"/>
      <c r="Z17" s="72" t="s">
        <v>305</v>
      </c>
      <c r="AA17" s="30">
        <v>53.979390000000002</v>
      </c>
      <c r="AB17" s="30">
        <v>48.643740000000001</v>
      </c>
      <c r="AC17" s="30">
        <v>51.570582999999999</v>
      </c>
      <c r="AD17" s="30">
        <v>55.493482999999998</v>
      </c>
      <c r="AE17" s="30">
        <v>59.451101999999999</v>
      </c>
      <c r="AF17" s="30">
        <v>55.472714000000003</v>
      </c>
      <c r="AG17" s="30">
        <v>51.956124000000003</v>
      </c>
      <c r="AH17" s="30">
        <v>58.984017000000001</v>
      </c>
      <c r="AI17" s="30">
        <v>58.079602999999999</v>
      </c>
      <c r="AJ17" s="30">
        <v>59.322024999999996</v>
      </c>
      <c r="AK17" s="30">
        <v>53.046183999999997</v>
      </c>
      <c r="AL17" s="30">
        <v>55.521714000000003</v>
      </c>
      <c r="AM17" s="30">
        <v>53.079287000000001</v>
      </c>
      <c r="AN17" s="30">
        <v>57.426321999999999</v>
      </c>
      <c r="AO17" s="30">
        <v>61.236640999999999</v>
      </c>
      <c r="AP17" s="30">
        <v>58.635207000000001</v>
      </c>
      <c r="AQ17" s="30">
        <v>56.852442000000003</v>
      </c>
      <c r="AR17" s="30">
        <v>58.516188999999997</v>
      </c>
      <c r="AS17" s="30">
        <v>61.335740999999999</v>
      </c>
      <c r="AT17" s="30">
        <v>63.709203000000002</v>
      </c>
      <c r="AU17" s="30">
        <v>58.997866999999999</v>
      </c>
      <c r="AV17" s="30"/>
      <c r="AX17" s="72" t="s">
        <v>305</v>
      </c>
      <c r="AY17" s="30">
        <v>45.213881000000001</v>
      </c>
      <c r="AZ17" s="30">
        <v>41.399436000000001</v>
      </c>
      <c r="BA17" s="30">
        <v>43.573971999999998</v>
      </c>
      <c r="BB17" s="30">
        <v>47.977376999999997</v>
      </c>
      <c r="BC17" s="30">
        <v>46.158172</v>
      </c>
      <c r="BD17" s="30">
        <v>47.088076000000001</v>
      </c>
      <c r="BE17" s="30">
        <v>42.585276</v>
      </c>
      <c r="BF17" s="30">
        <v>48.165633</v>
      </c>
      <c r="BG17" s="30">
        <v>49.533496999999997</v>
      </c>
      <c r="BH17" s="30">
        <v>46.985120999999999</v>
      </c>
      <c r="BI17" s="30">
        <v>44.453246</v>
      </c>
      <c r="BJ17" s="30">
        <v>48.654879999999999</v>
      </c>
      <c r="BK17" s="30">
        <v>42.921916000000003</v>
      </c>
      <c r="BL17" s="30">
        <v>50.093093000000003</v>
      </c>
      <c r="BM17" s="30">
        <v>51.653596</v>
      </c>
      <c r="BN17" s="30">
        <v>51.167057999999997</v>
      </c>
      <c r="BO17" s="30">
        <v>45.969580999999998</v>
      </c>
      <c r="BP17" s="30">
        <v>48.039651999999997</v>
      </c>
      <c r="BQ17" s="30">
        <v>54.209847000000003</v>
      </c>
      <c r="BR17" s="30">
        <v>47.581499999999998</v>
      </c>
      <c r="BS17" s="30">
        <v>42.439269000000003</v>
      </c>
      <c r="BT17" s="30"/>
      <c r="BV17" s="72" t="s">
        <v>305</v>
      </c>
      <c r="BW17" s="30">
        <v>3.1001340000000002</v>
      </c>
      <c r="BX17" s="30">
        <v>2.7944439999999999</v>
      </c>
      <c r="BY17" s="30">
        <v>2.997566</v>
      </c>
      <c r="BZ17" s="30">
        <v>2.9403980000000001</v>
      </c>
      <c r="CA17" s="30">
        <v>3.1123810000000001</v>
      </c>
      <c r="CB17" s="30">
        <v>2.8370899999999999</v>
      </c>
      <c r="CC17" s="30">
        <v>2.4529459999999998</v>
      </c>
      <c r="CD17" s="30">
        <v>3.1133540000000002</v>
      </c>
      <c r="CE17" s="30">
        <v>3.4400170000000001</v>
      </c>
      <c r="CF17" s="30">
        <v>3.4177620000000002</v>
      </c>
      <c r="CG17" s="30">
        <v>3.085887</v>
      </c>
      <c r="CH17" s="30">
        <v>3.3280409999999998</v>
      </c>
      <c r="CI17" s="30">
        <v>3.073877</v>
      </c>
      <c r="CJ17" s="30">
        <v>4.0252929999999996</v>
      </c>
      <c r="CK17" s="30">
        <v>4.1875489999999997</v>
      </c>
      <c r="CL17" s="30">
        <v>3.424928</v>
      </c>
      <c r="CM17" s="30">
        <v>3.5051199999999998</v>
      </c>
      <c r="CN17" s="30">
        <v>3.6469299999999998</v>
      </c>
      <c r="CO17" s="30">
        <v>4.1147989999999997</v>
      </c>
      <c r="CP17" s="30">
        <v>4.2039429999999998</v>
      </c>
      <c r="CQ17" s="30">
        <v>3.9167839999999998</v>
      </c>
      <c r="CT17" s="72" t="s">
        <v>305</v>
      </c>
      <c r="CU17" s="30">
        <v>2.5862690000000002</v>
      </c>
      <c r="CV17" s="30">
        <v>2.493017</v>
      </c>
      <c r="CW17" s="30">
        <v>2.6968459999999999</v>
      </c>
      <c r="CX17" s="30">
        <v>2.4049990000000001</v>
      </c>
      <c r="CY17" s="30">
        <v>2.3709560000000001</v>
      </c>
      <c r="CZ17" s="30">
        <v>2.228316</v>
      </c>
      <c r="DA17" s="30">
        <v>2.339407</v>
      </c>
      <c r="DB17" s="30">
        <v>2.309107</v>
      </c>
      <c r="DC17" s="30">
        <v>2.4383050000000002</v>
      </c>
      <c r="DD17" s="30">
        <v>2.583059</v>
      </c>
      <c r="DE17" s="30">
        <v>2.6769280000000002</v>
      </c>
      <c r="DF17" s="30">
        <v>2.5417860000000001</v>
      </c>
      <c r="DG17" s="30">
        <v>2.5248010000000001</v>
      </c>
      <c r="DH17" s="30">
        <v>2.787258</v>
      </c>
      <c r="DI17" s="30">
        <v>2.886247</v>
      </c>
      <c r="DJ17" s="30">
        <v>2.6015440000000001</v>
      </c>
      <c r="DK17" s="30">
        <v>2.5364209999999998</v>
      </c>
      <c r="DL17" s="30">
        <v>2.7838579999999999</v>
      </c>
      <c r="DM17" s="30">
        <v>3.1749770000000002</v>
      </c>
      <c r="DN17" s="30">
        <v>3.3440270000000001</v>
      </c>
      <c r="DO17" s="30">
        <v>2.9615010000000002</v>
      </c>
      <c r="DR17" s="72" t="s">
        <v>305</v>
      </c>
      <c r="DS17" s="30">
        <v>12.720176</v>
      </c>
      <c r="DT17" s="30">
        <v>10.886239</v>
      </c>
      <c r="DU17" s="30">
        <v>12.490610999999999</v>
      </c>
      <c r="DV17" s="30">
        <v>12.70574</v>
      </c>
      <c r="DW17" s="30">
        <v>12.641954</v>
      </c>
      <c r="DX17" s="30">
        <v>11.374604</v>
      </c>
      <c r="DY17" s="30">
        <v>11.639614</v>
      </c>
      <c r="DZ17" s="30">
        <v>13.946961999999999</v>
      </c>
      <c r="EA17" s="30">
        <v>13.836435</v>
      </c>
      <c r="EB17" s="30">
        <v>13.984487</v>
      </c>
      <c r="EC17" s="30">
        <v>12.97129</v>
      </c>
      <c r="ED17" s="30">
        <v>13.792571000000001</v>
      </c>
      <c r="EE17" s="30">
        <v>13.674094999999999</v>
      </c>
      <c r="EF17" s="30">
        <v>14.025442</v>
      </c>
      <c r="EG17" s="30">
        <v>14.259957999999999</v>
      </c>
      <c r="EH17" s="30">
        <v>13.503788999999999</v>
      </c>
      <c r="EI17" s="30">
        <v>11.877337000000001</v>
      </c>
      <c r="EJ17" s="30">
        <v>14.611546000000001</v>
      </c>
      <c r="EK17" s="30">
        <v>15.752435999999999</v>
      </c>
      <c r="EL17" s="30">
        <v>15.95121</v>
      </c>
      <c r="EM17" s="30">
        <v>15.487576000000001</v>
      </c>
      <c r="EP17" s="72" t="s">
        <v>305</v>
      </c>
      <c r="EQ17" s="30">
        <v>9.9994809999999994</v>
      </c>
      <c r="ER17" s="30">
        <v>9.7124459999999999</v>
      </c>
      <c r="ES17" s="30">
        <v>9.5384589999999996</v>
      </c>
      <c r="ET17" s="30">
        <v>8.7933699999999995</v>
      </c>
      <c r="EU17" s="30">
        <v>8.7196390000000008</v>
      </c>
      <c r="EV17" s="30">
        <v>9.7208780000000008</v>
      </c>
      <c r="EW17" s="30">
        <v>10.148564</v>
      </c>
      <c r="EX17" s="30">
        <v>10.418931000000001</v>
      </c>
      <c r="EY17" s="30">
        <v>11.075335000000001</v>
      </c>
      <c r="EZ17" s="30">
        <v>10.849997999999999</v>
      </c>
      <c r="FA17" s="30">
        <v>9.2789079999999995</v>
      </c>
      <c r="FB17" s="30">
        <v>11.381701</v>
      </c>
      <c r="FC17" s="30">
        <v>10.761396</v>
      </c>
      <c r="FD17" s="30">
        <v>10.760714999999999</v>
      </c>
      <c r="FE17" s="30">
        <v>10.41804</v>
      </c>
      <c r="FF17" s="30">
        <v>9.7042830000000002</v>
      </c>
      <c r="FG17" s="30">
        <v>9.9854330000000004</v>
      </c>
      <c r="FH17" s="30">
        <v>10.816058</v>
      </c>
      <c r="FI17" s="30">
        <v>10.796608000000001</v>
      </c>
      <c r="FJ17" s="30">
        <v>11.66559</v>
      </c>
      <c r="FK17" s="30">
        <v>11.643758</v>
      </c>
    </row>
    <row r="18" spans="1:167">
      <c r="B18" s="72" t="s">
        <v>306</v>
      </c>
      <c r="C18" s="30">
        <v>2.885494</v>
      </c>
      <c r="D18" s="30">
        <v>2.819172</v>
      </c>
      <c r="E18" s="30">
        <v>2.9411010000000002</v>
      </c>
      <c r="F18" s="30">
        <v>2.7805260000000001</v>
      </c>
      <c r="G18" s="30">
        <v>2.9316879999999998</v>
      </c>
      <c r="H18" s="30">
        <v>2.7834729999999999</v>
      </c>
      <c r="I18" s="30">
        <v>2.6720649999999999</v>
      </c>
      <c r="J18" s="30">
        <v>3.1664479999999999</v>
      </c>
      <c r="K18" s="30">
        <v>3.2324220000000001</v>
      </c>
      <c r="L18" s="30">
        <v>3.3537620000000001</v>
      </c>
      <c r="M18" s="30">
        <v>3.2335600000000002</v>
      </c>
      <c r="N18" s="30">
        <v>3.6291039999999999</v>
      </c>
      <c r="O18" s="30">
        <v>3.206547</v>
      </c>
      <c r="P18" s="30">
        <v>3.0904370000000001</v>
      </c>
      <c r="Q18" s="30">
        <v>3.2094580000000001</v>
      </c>
      <c r="R18" s="30">
        <v>3.3577659999999998</v>
      </c>
      <c r="S18" s="30">
        <v>2.9085380000000001</v>
      </c>
      <c r="T18" s="30">
        <v>2.8691249999999999</v>
      </c>
      <c r="U18" s="30">
        <v>2.8047110000000002</v>
      </c>
      <c r="V18" s="30">
        <v>2.702645</v>
      </c>
      <c r="W18" s="30">
        <v>2.4780519999999999</v>
      </c>
      <c r="X18" s="30"/>
      <c r="Z18" s="72" t="s">
        <v>306</v>
      </c>
      <c r="AA18" s="30">
        <v>3.566208</v>
      </c>
      <c r="AB18" s="30">
        <v>3.1643029999999999</v>
      </c>
      <c r="AC18" s="30">
        <v>3.318902</v>
      </c>
      <c r="AD18" s="30">
        <v>3.5203340000000001</v>
      </c>
      <c r="AE18" s="30">
        <v>3.8208519999999999</v>
      </c>
      <c r="AF18" s="30">
        <v>3.5985559999999999</v>
      </c>
      <c r="AG18" s="30">
        <v>3.3981750000000002</v>
      </c>
      <c r="AH18" s="30">
        <v>3.9043600000000001</v>
      </c>
      <c r="AI18" s="30">
        <v>3.828932</v>
      </c>
      <c r="AJ18" s="30">
        <v>3.8948239999999998</v>
      </c>
      <c r="AK18" s="30">
        <v>3.4468649999999998</v>
      </c>
      <c r="AL18" s="30">
        <v>3.5948709999999999</v>
      </c>
      <c r="AM18" s="30">
        <v>3.4434969999999998</v>
      </c>
      <c r="AN18" s="30">
        <v>3.722817</v>
      </c>
      <c r="AO18" s="30">
        <v>3.9249290000000001</v>
      </c>
      <c r="AP18" s="30">
        <v>3.785488</v>
      </c>
      <c r="AQ18" s="30">
        <v>3.629718</v>
      </c>
      <c r="AR18" s="30">
        <v>3.626808</v>
      </c>
      <c r="AS18" s="30">
        <v>3.7084069999999998</v>
      </c>
      <c r="AT18" s="30">
        <v>3.7244470000000001</v>
      </c>
      <c r="AU18" s="30">
        <v>3.3852929999999999</v>
      </c>
      <c r="AV18" s="30"/>
      <c r="AX18" s="72" t="s">
        <v>306</v>
      </c>
      <c r="AY18" s="30">
        <v>2.0861939999999999</v>
      </c>
      <c r="AZ18" s="30">
        <v>1.8747879999999999</v>
      </c>
      <c r="BA18" s="30">
        <v>1.951978</v>
      </c>
      <c r="BB18" s="30">
        <v>2.111354</v>
      </c>
      <c r="BC18" s="30">
        <v>2.0141619999999998</v>
      </c>
      <c r="BD18" s="30">
        <v>2.0584760000000002</v>
      </c>
      <c r="BE18" s="30">
        <v>1.8524099999999999</v>
      </c>
      <c r="BF18" s="30">
        <v>2.0724969999999998</v>
      </c>
      <c r="BG18" s="30">
        <v>2.100174</v>
      </c>
      <c r="BH18" s="30">
        <v>2.0021589999999998</v>
      </c>
      <c r="BI18" s="30">
        <v>1.8836710000000001</v>
      </c>
      <c r="BJ18" s="30">
        <v>2.007552</v>
      </c>
      <c r="BK18" s="30">
        <v>1.7719050000000001</v>
      </c>
      <c r="BL18" s="30">
        <v>2.0677059999999998</v>
      </c>
      <c r="BM18" s="30">
        <v>2.1237750000000002</v>
      </c>
      <c r="BN18" s="30">
        <v>2.0797750000000002</v>
      </c>
      <c r="BO18" s="30">
        <v>1.8617699999999999</v>
      </c>
      <c r="BP18" s="30">
        <v>1.9320010000000001</v>
      </c>
      <c r="BQ18" s="30">
        <v>2.137994</v>
      </c>
      <c r="BR18" s="30">
        <v>1.860274</v>
      </c>
      <c r="BS18" s="30">
        <v>1.6503369999999999</v>
      </c>
      <c r="BT18" s="30"/>
      <c r="BV18" s="72" t="s">
        <v>306</v>
      </c>
      <c r="BW18" s="30">
        <v>0.859043</v>
      </c>
      <c r="BX18" s="30">
        <v>0.760911</v>
      </c>
      <c r="BY18" s="30">
        <v>0.80796599999999996</v>
      </c>
      <c r="BZ18" s="30">
        <v>0.77681299999999998</v>
      </c>
      <c r="CA18" s="30">
        <v>0.81169000000000002</v>
      </c>
      <c r="CB18" s="30">
        <v>0.73214900000000005</v>
      </c>
      <c r="CC18" s="30">
        <v>0.63547100000000001</v>
      </c>
      <c r="CD18" s="30">
        <v>0.78715999999999997</v>
      </c>
      <c r="CE18" s="30">
        <v>0.85927900000000002</v>
      </c>
      <c r="CF18" s="30">
        <v>0.844723</v>
      </c>
      <c r="CG18" s="30">
        <v>0.76138700000000004</v>
      </c>
      <c r="CH18" s="30">
        <v>0.81269800000000003</v>
      </c>
      <c r="CI18" s="30">
        <v>0.75444299999999997</v>
      </c>
      <c r="CJ18" s="30">
        <v>0.98382099999999995</v>
      </c>
      <c r="CK18" s="30">
        <v>1.0015130000000001</v>
      </c>
      <c r="CL18" s="30">
        <v>0.82094100000000003</v>
      </c>
      <c r="CM18" s="30">
        <v>0.83662899999999996</v>
      </c>
      <c r="CN18" s="30">
        <v>0.87461800000000001</v>
      </c>
      <c r="CO18" s="30">
        <v>0.98961600000000005</v>
      </c>
      <c r="CP18" s="30">
        <v>1.0044949999999999</v>
      </c>
      <c r="CQ18" s="30">
        <v>0.92445500000000003</v>
      </c>
      <c r="CT18" s="72" t="s">
        <v>306</v>
      </c>
      <c r="CU18" s="30">
        <v>1.198933</v>
      </c>
      <c r="CV18" s="30">
        <v>1.1366449999999999</v>
      </c>
      <c r="CW18" s="30">
        <v>1.2113339999999999</v>
      </c>
      <c r="CX18" s="30">
        <v>1.0638259999999999</v>
      </c>
      <c r="CY18" s="30">
        <v>1.032753</v>
      </c>
      <c r="CZ18" s="30">
        <v>0.95801400000000003</v>
      </c>
      <c r="DA18" s="30">
        <v>0.991869</v>
      </c>
      <c r="DB18" s="30">
        <v>0.969225</v>
      </c>
      <c r="DC18" s="30">
        <v>1.0172920000000001</v>
      </c>
      <c r="DD18" s="30">
        <v>1.075739</v>
      </c>
      <c r="DE18" s="30">
        <v>1.1158600000000001</v>
      </c>
      <c r="DF18" s="30">
        <v>1.048084</v>
      </c>
      <c r="DG18" s="30">
        <v>1.0357689999999999</v>
      </c>
      <c r="DH18" s="30">
        <v>1.1201669999999999</v>
      </c>
      <c r="DI18" s="30">
        <v>1.140722</v>
      </c>
      <c r="DJ18" s="30">
        <v>1.015307</v>
      </c>
      <c r="DK18" s="30">
        <v>0.97454300000000005</v>
      </c>
      <c r="DL18" s="30">
        <v>1.0648219999999999</v>
      </c>
      <c r="DM18" s="30">
        <v>1.20048</v>
      </c>
      <c r="DN18" s="30">
        <v>1.2563</v>
      </c>
      <c r="DO18" s="30">
        <v>1.108921</v>
      </c>
      <c r="DR18" s="72" t="s">
        <v>306</v>
      </c>
      <c r="DS18" s="30">
        <v>6.6026889999999998</v>
      </c>
      <c r="DT18" s="30">
        <v>5.5038479999999996</v>
      </c>
      <c r="DU18" s="30">
        <v>6.1313069999999996</v>
      </c>
      <c r="DV18" s="30">
        <v>6.0017680000000002</v>
      </c>
      <c r="DW18" s="30">
        <v>5.9619439999999999</v>
      </c>
      <c r="DX18" s="30">
        <v>5.4141310000000002</v>
      </c>
      <c r="DY18" s="30">
        <v>5.5686790000000004</v>
      </c>
      <c r="DZ18" s="30">
        <v>6.6749720000000003</v>
      </c>
      <c r="EA18" s="30">
        <v>6.5302350000000002</v>
      </c>
      <c r="EB18" s="30">
        <v>6.513719</v>
      </c>
      <c r="EC18" s="30">
        <v>6.011336</v>
      </c>
      <c r="ED18" s="30">
        <v>6.3365939999999998</v>
      </c>
      <c r="EE18" s="30">
        <v>6.1953480000000001</v>
      </c>
      <c r="EF18" s="30">
        <v>6.2527819999999998</v>
      </c>
      <c r="EG18" s="30">
        <v>6.270435</v>
      </c>
      <c r="EH18" s="30">
        <v>5.8094159999999997</v>
      </c>
      <c r="EI18" s="30">
        <v>5.4470770000000002</v>
      </c>
      <c r="EJ18" s="30">
        <v>6.9681230000000003</v>
      </c>
      <c r="EK18" s="30">
        <v>7.181298</v>
      </c>
      <c r="EL18" s="30">
        <v>6.9012250000000002</v>
      </c>
      <c r="EM18" s="30">
        <v>6.619415</v>
      </c>
      <c r="EP18" s="72" t="s">
        <v>306</v>
      </c>
      <c r="EQ18" s="30">
        <v>3.7501630000000001</v>
      </c>
      <c r="ER18" s="30">
        <v>3.6168420000000001</v>
      </c>
      <c r="ES18" s="30">
        <v>3.485007</v>
      </c>
      <c r="ET18" s="30">
        <v>3.1690239999999998</v>
      </c>
      <c r="EU18" s="30">
        <v>3.1181410000000001</v>
      </c>
      <c r="EV18" s="30">
        <v>3.4046590000000001</v>
      </c>
      <c r="EW18" s="30">
        <v>3.4655260000000001</v>
      </c>
      <c r="EX18" s="30">
        <v>3.5431780000000002</v>
      </c>
      <c r="EY18" s="30">
        <v>3.6506859999999999</v>
      </c>
      <c r="EZ18" s="30">
        <v>3.5545070000000001</v>
      </c>
      <c r="FA18" s="30">
        <v>2.9802520000000001</v>
      </c>
      <c r="FB18" s="30">
        <v>3.546319</v>
      </c>
      <c r="FC18" s="30">
        <v>3.2829480000000002</v>
      </c>
      <c r="FD18" s="30">
        <v>3.2079879999999998</v>
      </c>
      <c r="FE18" s="30">
        <v>3.0485389999999999</v>
      </c>
      <c r="FF18" s="30">
        <v>2.804853</v>
      </c>
      <c r="FG18" s="30">
        <v>2.8577430000000001</v>
      </c>
      <c r="FH18" s="30">
        <v>3.0825140000000002</v>
      </c>
      <c r="FI18" s="30">
        <v>3.0489099999999998</v>
      </c>
      <c r="FJ18" s="30">
        <v>3.2344780000000002</v>
      </c>
      <c r="FK18" s="30">
        <v>3.163551</v>
      </c>
    </row>
    <row r="19" spans="1: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267</v>
      </c>
      <c r="C20" s="30"/>
      <c r="D20" s="30"/>
      <c r="E20" s="30"/>
      <c r="F20" s="30"/>
      <c r="G20" s="30"/>
      <c r="H20" s="30"/>
      <c r="I20" s="30"/>
      <c r="J20" s="30"/>
      <c r="K20" s="30"/>
      <c r="L20" s="30"/>
      <c r="M20" s="30"/>
      <c r="N20" s="30"/>
      <c r="O20" s="30"/>
      <c r="P20" s="30"/>
      <c r="Q20" s="30"/>
      <c r="R20" s="30"/>
      <c r="S20" s="30"/>
      <c r="T20" s="30"/>
      <c r="U20" s="30"/>
      <c r="V20" s="30"/>
      <c r="W20" s="30"/>
      <c r="X20" s="30"/>
      <c r="Z20" s="9" t="s">
        <v>267</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267</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267</v>
      </c>
      <c r="BW20" s="30"/>
      <c r="BX20" s="30"/>
      <c r="BY20" s="30"/>
      <c r="BZ20" s="30"/>
      <c r="CA20" s="30"/>
      <c r="CB20" s="30"/>
      <c r="CC20" s="30"/>
      <c r="CD20" s="30"/>
      <c r="CE20" s="30"/>
      <c r="CF20" s="30"/>
      <c r="CG20" s="30"/>
      <c r="CH20" s="30"/>
      <c r="CI20" s="30"/>
      <c r="CJ20" s="30"/>
      <c r="CK20" s="30"/>
      <c r="CL20" s="30"/>
      <c r="CM20" s="30"/>
      <c r="CN20" s="30"/>
      <c r="CO20" s="30"/>
      <c r="CP20" s="30"/>
      <c r="CQ20" s="30"/>
      <c r="CT20" s="9" t="s">
        <v>267</v>
      </c>
      <c r="CU20" s="30"/>
      <c r="CV20" s="30"/>
      <c r="CW20" s="30"/>
      <c r="CX20" s="30"/>
      <c r="CY20" s="30"/>
      <c r="CZ20" s="30"/>
      <c r="DA20" s="30"/>
      <c r="DB20" s="30"/>
      <c r="DC20" s="30"/>
      <c r="DD20" s="30"/>
      <c r="DE20" s="30"/>
      <c r="DF20" s="30"/>
      <c r="DG20" s="30"/>
      <c r="DH20" s="30"/>
      <c r="DI20" s="30"/>
      <c r="DJ20" s="30"/>
      <c r="DK20" s="30"/>
      <c r="DL20" s="30"/>
      <c r="DM20" s="30"/>
      <c r="DN20" s="30"/>
      <c r="DO20" s="30"/>
      <c r="DR20" s="9" t="s">
        <v>267</v>
      </c>
      <c r="DS20" s="30"/>
      <c r="DT20" s="30"/>
      <c r="DU20" s="30"/>
      <c r="DV20" s="30"/>
      <c r="DW20" s="30"/>
      <c r="DX20" s="30"/>
      <c r="DY20" s="30"/>
      <c r="DZ20" s="30"/>
      <c r="EA20" s="30"/>
      <c r="EB20" s="30"/>
      <c r="EC20" s="30"/>
      <c r="ED20" s="30"/>
      <c r="EE20" s="30"/>
      <c r="EF20" s="30"/>
      <c r="EG20" s="30"/>
      <c r="EH20" s="30"/>
      <c r="EI20" s="30"/>
      <c r="EJ20" s="30"/>
      <c r="EK20" s="30"/>
      <c r="EL20" s="30"/>
      <c r="EM20" s="30"/>
      <c r="EP20" s="9" t="s">
        <v>267</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2" t="s">
        <v>303</v>
      </c>
      <c r="C21" s="30">
        <v>81.870643000000001</v>
      </c>
      <c r="D21" s="30">
        <v>81.886052000000007</v>
      </c>
      <c r="E21" s="30">
        <v>81.951965999999999</v>
      </c>
      <c r="F21" s="30">
        <v>81.901630999999995</v>
      </c>
      <c r="G21" s="30">
        <v>81.836290000000005</v>
      </c>
      <c r="H21" s="30">
        <v>81.747521000000006</v>
      </c>
      <c r="I21" s="30">
        <v>81.688635000000005</v>
      </c>
      <c r="J21" s="30">
        <v>81.683430999999999</v>
      </c>
      <c r="K21" s="30">
        <v>81.706008999999995</v>
      </c>
      <c r="L21" s="30">
        <v>81.649237999999997</v>
      </c>
      <c r="M21" s="30">
        <v>81.781923000000006</v>
      </c>
      <c r="N21" s="30">
        <v>81.950311999999997</v>
      </c>
      <c r="O21" s="30">
        <v>81.894390000000001</v>
      </c>
      <c r="P21" s="30">
        <v>81.609493000000001</v>
      </c>
      <c r="Q21" s="30">
        <v>81.812223000000003</v>
      </c>
      <c r="R21" s="30">
        <v>82.001092999999997</v>
      </c>
      <c r="S21" s="30">
        <v>82.107924999999994</v>
      </c>
      <c r="T21" s="30">
        <v>82.156910999999994</v>
      </c>
      <c r="U21" s="30">
        <v>82.141999999999996</v>
      </c>
      <c r="V21" s="30">
        <v>81.991788999999997</v>
      </c>
      <c r="W21" s="30">
        <v>81.952273000000005</v>
      </c>
      <c r="X21" s="30"/>
      <c r="Z21" s="72" t="s">
        <v>303</v>
      </c>
      <c r="AA21" s="30">
        <v>62.954427000000003</v>
      </c>
      <c r="AB21" s="30">
        <v>62.974851000000001</v>
      </c>
      <c r="AC21" s="30">
        <v>63.077804</v>
      </c>
      <c r="AD21" s="30">
        <v>62.836297000000002</v>
      </c>
      <c r="AE21" s="30">
        <v>63.702246000000002</v>
      </c>
      <c r="AF21" s="30">
        <v>63.854925999999999</v>
      </c>
      <c r="AG21" s="30">
        <v>64.058543</v>
      </c>
      <c r="AH21" s="30">
        <v>64.374874000000005</v>
      </c>
      <c r="AI21" s="30">
        <v>64.073819999999998</v>
      </c>
      <c r="AJ21" s="30">
        <v>63.830824999999997</v>
      </c>
      <c r="AK21" s="30">
        <v>63.611007000000001</v>
      </c>
      <c r="AL21" s="30">
        <v>63.460687999999998</v>
      </c>
      <c r="AM21" s="30">
        <v>63.766992999999999</v>
      </c>
      <c r="AN21" s="30">
        <v>63.953485999999998</v>
      </c>
      <c r="AO21" s="30">
        <v>63.959772999999998</v>
      </c>
      <c r="AP21" s="30">
        <v>64.424019000000001</v>
      </c>
      <c r="AQ21" s="30">
        <v>64.339404999999999</v>
      </c>
      <c r="AR21" s="30">
        <v>63.494207000000003</v>
      </c>
      <c r="AS21" s="30">
        <v>62.918137999999999</v>
      </c>
      <c r="AT21" s="30">
        <v>62.141984000000001</v>
      </c>
      <c r="AU21" s="30">
        <v>61.594825</v>
      </c>
      <c r="AV21" s="30"/>
      <c r="AX21" s="72" t="s">
        <v>303</v>
      </c>
      <c r="AY21" s="30">
        <v>74.553321999999994</v>
      </c>
      <c r="AZ21" s="30">
        <v>74.473232999999993</v>
      </c>
      <c r="BA21" s="30">
        <v>74.361705999999998</v>
      </c>
      <c r="BB21" s="30">
        <v>74.257845000000003</v>
      </c>
      <c r="BC21" s="30">
        <v>74.206605999999994</v>
      </c>
      <c r="BD21" s="30">
        <v>74.136319</v>
      </c>
      <c r="BE21" s="30">
        <v>74.108900000000006</v>
      </c>
      <c r="BF21" s="30">
        <v>74.039230000000003</v>
      </c>
      <c r="BG21" s="30">
        <v>73.948392999999996</v>
      </c>
      <c r="BH21" s="30">
        <v>73.980106000000006</v>
      </c>
      <c r="BI21" s="30">
        <v>73.886683000000005</v>
      </c>
      <c r="BJ21" s="30">
        <v>73.660306000000006</v>
      </c>
      <c r="BK21" s="30">
        <v>73.413239000000004</v>
      </c>
      <c r="BL21" s="30">
        <v>73.088106999999994</v>
      </c>
      <c r="BM21" s="30">
        <v>72.930346999999998</v>
      </c>
      <c r="BN21" s="30">
        <v>72.650679999999994</v>
      </c>
      <c r="BO21" s="30">
        <v>72.738822999999996</v>
      </c>
      <c r="BP21" s="30">
        <v>72.700171999999995</v>
      </c>
      <c r="BQ21" s="30">
        <v>72.484140999999994</v>
      </c>
      <c r="BR21" s="30">
        <v>72.487851000000006</v>
      </c>
      <c r="BS21" s="30">
        <v>72.453658000000004</v>
      </c>
      <c r="BT21" s="30"/>
      <c r="BV21" s="72" t="s">
        <v>303</v>
      </c>
      <c r="BW21" s="30">
        <v>80.987688000000006</v>
      </c>
      <c r="BX21" s="30">
        <v>80.949072999999999</v>
      </c>
      <c r="BY21" s="30">
        <v>80.939240999999996</v>
      </c>
      <c r="BZ21" s="30">
        <v>80.858847999999995</v>
      </c>
      <c r="CA21" s="30">
        <v>80.795877000000004</v>
      </c>
      <c r="CB21" s="30">
        <v>80.732146</v>
      </c>
      <c r="CC21" s="30">
        <v>80.710966999999997</v>
      </c>
      <c r="CD21" s="30">
        <v>80.595061999999999</v>
      </c>
      <c r="CE21" s="30">
        <v>80.495689999999996</v>
      </c>
      <c r="CF21" s="30">
        <v>80.405092999999994</v>
      </c>
      <c r="CG21" s="30">
        <v>80.348534000000001</v>
      </c>
      <c r="CH21" s="30">
        <v>80.253566000000006</v>
      </c>
      <c r="CI21" s="30">
        <v>80.162317000000002</v>
      </c>
      <c r="CJ21" s="30">
        <v>80.035859000000002</v>
      </c>
      <c r="CK21" s="30">
        <v>79.754002</v>
      </c>
      <c r="CL21" s="30">
        <v>79.656755000000004</v>
      </c>
      <c r="CM21" s="30">
        <v>79.606143000000003</v>
      </c>
      <c r="CN21" s="30">
        <v>79.582791999999998</v>
      </c>
      <c r="CO21" s="30">
        <v>79.534807999999998</v>
      </c>
      <c r="CP21" s="30">
        <v>79.435518000000002</v>
      </c>
      <c r="CQ21" s="30">
        <v>79.283603999999997</v>
      </c>
      <c r="CT21" s="72" t="s">
        <v>303</v>
      </c>
      <c r="CU21" s="30">
        <v>84.553648999999993</v>
      </c>
      <c r="CV21" s="30">
        <v>84.470113999999995</v>
      </c>
      <c r="CW21" s="30">
        <v>84.412137999999999</v>
      </c>
      <c r="CX21" s="30">
        <v>84.294549000000004</v>
      </c>
      <c r="CY21" s="30">
        <v>84.133588000000003</v>
      </c>
      <c r="CZ21" s="30">
        <v>83.994984000000002</v>
      </c>
      <c r="DA21" s="30">
        <v>83.850595999999996</v>
      </c>
      <c r="DB21" s="30">
        <v>83.789178000000007</v>
      </c>
      <c r="DC21" s="30">
        <v>83.730962000000005</v>
      </c>
      <c r="DD21" s="30">
        <v>83.695779000000002</v>
      </c>
      <c r="DE21" s="30">
        <v>83.688948999999994</v>
      </c>
      <c r="DF21" s="30">
        <v>83.606840000000005</v>
      </c>
      <c r="DG21" s="30">
        <v>83.505668999999997</v>
      </c>
      <c r="DH21" s="30">
        <v>83.265366</v>
      </c>
      <c r="DI21" s="30">
        <v>83.049541000000005</v>
      </c>
      <c r="DJ21" s="30">
        <v>82.850983999999997</v>
      </c>
      <c r="DK21" s="30">
        <v>82.725470999999999</v>
      </c>
      <c r="DL21" s="30">
        <v>82.663122000000001</v>
      </c>
      <c r="DM21" s="30">
        <v>82.541685999999999</v>
      </c>
      <c r="DN21" s="30">
        <v>82.468734999999995</v>
      </c>
      <c r="DO21" s="30">
        <v>82.447924999999998</v>
      </c>
      <c r="DR21" s="72" t="s">
        <v>303</v>
      </c>
      <c r="DS21" s="30">
        <v>79.279183000000003</v>
      </c>
      <c r="DT21" s="30">
        <v>79.268744999999996</v>
      </c>
      <c r="DU21" s="30">
        <v>79.301225000000002</v>
      </c>
      <c r="DV21" s="30">
        <v>79.271612000000005</v>
      </c>
      <c r="DW21" s="30">
        <v>79.084933000000007</v>
      </c>
      <c r="DX21" s="30">
        <v>78.956742000000006</v>
      </c>
      <c r="DY21" s="30">
        <v>78.905887000000007</v>
      </c>
      <c r="DZ21" s="30">
        <v>78.848421000000002</v>
      </c>
      <c r="EA21" s="30">
        <v>78.697508999999997</v>
      </c>
      <c r="EB21" s="30">
        <v>78.546683999999999</v>
      </c>
      <c r="EC21" s="30">
        <v>78.578515999999993</v>
      </c>
      <c r="ED21" s="30">
        <v>78.557001</v>
      </c>
      <c r="EE21" s="30">
        <v>78.572434999999999</v>
      </c>
      <c r="EF21" s="30">
        <v>78.554415000000006</v>
      </c>
      <c r="EG21" s="30">
        <v>78.440571000000006</v>
      </c>
      <c r="EH21" s="30">
        <v>78.295895000000002</v>
      </c>
      <c r="EI21" s="30">
        <v>77.719282000000007</v>
      </c>
      <c r="EJ21" s="30">
        <v>77.339504000000005</v>
      </c>
      <c r="EK21" s="30">
        <v>77.351298</v>
      </c>
      <c r="EL21" s="30">
        <v>77.255065000000002</v>
      </c>
      <c r="EM21" s="30">
        <v>77.052593999999999</v>
      </c>
      <c r="EP21" s="72" t="s">
        <v>303</v>
      </c>
      <c r="EQ21" s="30">
        <v>77.055605</v>
      </c>
      <c r="ER21" s="30">
        <v>76.877616000000003</v>
      </c>
      <c r="ES21" s="30">
        <v>76.799374999999998</v>
      </c>
      <c r="ET21" s="30">
        <v>76.645026000000001</v>
      </c>
      <c r="EU21" s="30">
        <v>76.156355000000005</v>
      </c>
      <c r="EV21" s="30">
        <v>75.805428000000006</v>
      </c>
      <c r="EW21" s="30">
        <v>75.402367999999996</v>
      </c>
      <c r="EX21" s="30">
        <v>75.076554000000002</v>
      </c>
      <c r="EY21" s="30">
        <v>74.638202000000007</v>
      </c>
      <c r="EZ21" s="30">
        <v>74.378350999999995</v>
      </c>
      <c r="FA21" s="30">
        <v>74.132794000000004</v>
      </c>
      <c r="FB21" s="30">
        <v>73.813191000000003</v>
      </c>
      <c r="FC21" s="30">
        <v>73.564892</v>
      </c>
      <c r="FD21" s="30">
        <v>73.292839000000001</v>
      </c>
      <c r="FE21" s="30">
        <v>73.141572999999994</v>
      </c>
      <c r="FF21" s="30">
        <v>72.991673000000006</v>
      </c>
      <c r="FG21" s="30">
        <v>72.958646999999999</v>
      </c>
      <c r="FH21" s="30">
        <v>72.985290000000006</v>
      </c>
      <c r="FI21" s="30">
        <v>72.657596999999996</v>
      </c>
      <c r="FJ21" s="30">
        <v>72.268361999999996</v>
      </c>
      <c r="FK21" s="30">
        <v>71.898079999999993</v>
      </c>
    </row>
    <row r="22" spans="1:167">
      <c r="B22" s="72" t="s">
        <v>304</v>
      </c>
      <c r="C22" s="30">
        <v>5.8959530000000004</v>
      </c>
      <c r="D22" s="30">
        <v>5.931451</v>
      </c>
      <c r="E22" s="30">
        <v>5.911835</v>
      </c>
      <c r="F22" s="30">
        <v>5.8429799999999998</v>
      </c>
      <c r="G22" s="30">
        <v>5.8609330000000002</v>
      </c>
      <c r="H22" s="30">
        <v>5.8641120000000004</v>
      </c>
      <c r="I22" s="30">
        <v>5.9418579999999999</v>
      </c>
      <c r="J22" s="30">
        <v>6.0106549999999999</v>
      </c>
      <c r="K22" s="30">
        <v>6.0286280000000003</v>
      </c>
      <c r="L22" s="30">
        <v>6.0058540000000002</v>
      </c>
      <c r="M22" s="30">
        <v>5.9557599999999997</v>
      </c>
      <c r="N22" s="30">
        <v>5.899934</v>
      </c>
      <c r="O22" s="30">
        <v>5.9042750000000002</v>
      </c>
      <c r="P22" s="30">
        <v>6.0260009999999999</v>
      </c>
      <c r="Q22" s="30">
        <v>5.9917439999999997</v>
      </c>
      <c r="R22" s="30">
        <v>5.9046380000000003</v>
      </c>
      <c r="S22" s="30">
        <v>5.9992029999999996</v>
      </c>
      <c r="T22" s="30">
        <v>6.1187940000000003</v>
      </c>
      <c r="U22" s="30">
        <v>6.1613559999999996</v>
      </c>
      <c r="V22" s="30">
        <v>6.2552770000000004</v>
      </c>
      <c r="W22" s="30">
        <v>6.2859689999999997</v>
      </c>
      <c r="X22" s="30"/>
      <c r="Z22" s="72" t="s">
        <v>304</v>
      </c>
      <c r="AA22" s="30">
        <v>6.9110449999999997</v>
      </c>
      <c r="AB22" s="30">
        <v>6.9057579999999996</v>
      </c>
      <c r="AC22" s="30">
        <v>6.8920940000000002</v>
      </c>
      <c r="AD22" s="30">
        <v>6.9756090000000004</v>
      </c>
      <c r="AE22" s="30">
        <v>6.8888759999999998</v>
      </c>
      <c r="AF22" s="30">
        <v>6.926069</v>
      </c>
      <c r="AG22" s="30">
        <v>6.9405979999999996</v>
      </c>
      <c r="AH22" s="30">
        <v>6.9264330000000003</v>
      </c>
      <c r="AI22" s="30">
        <v>7.0107530000000002</v>
      </c>
      <c r="AJ22" s="30">
        <v>7.1011509999999998</v>
      </c>
      <c r="AK22" s="30">
        <v>7.1624629999999998</v>
      </c>
      <c r="AL22" s="30">
        <v>7.215522</v>
      </c>
      <c r="AM22" s="30">
        <v>7.1671469999999999</v>
      </c>
      <c r="AN22" s="30">
        <v>7.1109390000000001</v>
      </c>
      <c r="AO22" s="30">
        <v>7.0778530000000002</v>
      </c>
      <c r="AP22" s="30">
        <v>6.9642540000000004</v>
      </c>
      <c r="AQ22" s="30">
        <v>7.0051079999999999</v>
      </c>
      <c r="AR22" s="30">
        <v>7.167046</v>
      </c>
      <c r="AS22" s="30">
        <v>7.289428</v>
      </c>
      <c r="AT22" s="30">
        <v>7.4396570000000004</v>
      </c>
      <c r="AU22" s="30">
        <v>7.5442720000000003</v>
      </c>
      <c r="AV22" s="30"/>
      <c r="AX22" s="72" t="s">
        <v>304</v>
      </c>
      <c r="AY22" s="30">
        <v>11.726241</v>
      </c>
      <c r="AZ22" s="30">
        <v>11.849327000000001</v>
      </c>
      <c r="BA22" s="30">
        <v>11.954298</v>
      </c>
      <c r="BB22" s="30">
        <v>12.050591000000001</v>
      </c>
      <c r="BC22" s="30">
        <v>12.11903</v>
      </c>
      <c r="BD22" s="30">
        <v>12.174969000000001</v>
      </c>
      <c r="BE22" s="30">
        <v>12.214483</v>
      </c>
      <c r="BF22" s="30">
        <v>12.28199</v>
      </c>
      <c r="BG22" s="30">
        <v>12.343476000000001</v>
      </c>
      <c r="BH22" s="30">
        <v>12.340671</v>
      </c>
      <c r="BI22" s="30">
        <v>12.365511</v>
      </c>
      <c r="BJ22" s="30">
        <v>12.479081000000001</v>
      </c>
      <c r="BK22" s="30">
        <v>12.721048</v>
      </c>
      <c r="BL22" s="30">
        <v>12.979744</v>
      </c>
      <c r="BM22" s="30">
        <v>13.155918</v>
      </c>
      <c r="BN22" s="30">
        <v>13.319502999999999</v>
      </c>
      <c r="BO22" s="30">
        <v>13.297485</v>
      </c>
      <c r="BP22" s="30">
        <v>13.353073999999999</v>
      </c>
      <c r="BQ22" s="30">
        <v>13.491975999999999</v>
      </c>
      <c r="BR22" s="30">
        <v>13.510878</v>
      </c>
      <c r="BS22" s="30">
        <v>13.533258</v>
      </c>
      <c r="BT22" s="30"/>
      <c r="BV22" s="72" t="s">
        <v>304</v>
      </c>
      <c r="BW22" s="30">
        <v>5.0340749999999996</v>
      </c>
      <c r="BX22" s="30">
        <v>5.0282109999999998</v>
      </c>
      <c r="BY22" s="30">
        <v>5.0240539999999996</v>
      </c>
      <c r="BZ22" s="30">
        <v>5.0343980000000004</v>
      </c>
      <c r="CA22" s="30">
        <v>5.0126590000000002</v>
      </c>
      <c r="CB22" s="30">
        <v>5.0072359999999998</v>
      </c>
      <c r="CC22" s="30">
        <v>4.9804110000000001</v>
      </c>
      <c r="CD22" s="30">
        <v>5.0074199999999998</v>
      </c>
      <c r="CE22" s="30">
        <v>5.0227110000000001</v>
      </c>
      <c r="CF22" s="30">
        <v>5.0334089999999998</v>
      </c>
      <c r="CG22" s="30">
        <v>5.0444240000000002</v>
      </c>
      <c r="CH22" s="30">
        <v>5.0931810000000004</v>
      </c>
      <c r="CI22" s="30">
        <v>5.1449999999999996</v>
      </c>
      <c r="CJ22" s="30">
        <v>5.2198370000000001</v>
      </c>
      <c r="CK22" s="30">
        <v>5.3587639999999999</v>
      </c>
      <c r="CL22" s="30">
        <v>5.4233349999999998</v>
      </c>
      <c r="CM22" s="30">
        <v>5.4759869999999999</v>
      </c>
      <c r="CN22" s="30">
        <v>5.5066569999999997</v>
      </c>
      <c r="CO22" s="30">
        <v>5.5694790000000003</v>
      </c>
      <c r="CP22" s="30">
        <v>5.6512880000000001</v>
      </c>
      <c r="CQ22" s="30">
        <v>5.733765</v>
      </c>
      <c r="CT22" s="72" t="s">
        <v>304</v>
      </c>
      <c r="CU22" s="30">
        <v>3.7818350000000001</v>
      </c>
      <c r="CV22" s="30">
        <v>3.8193670000000002</v>
      </c>
      <c r="CW22" s="30">
        <v>3.8562120000000002</v>
      </c>
      <c r="CX22" s="30">
        <v>3.9310239999999999</v>
      </c>
      <c r="CY22" s="30">
        <v>3.9943870000000001</v>
      </c>
      <c r="CZ22" s="30">
        <v>4.0627269999999998</v>
      </c>
      <c r="DA22" s="30">
        <v>4.1336079999999997</v>
      </c>
      <c r="DB22" s="30">
        <v>4.1895689999999997</v>
      </c>
      <c r="DC22" s="30">
        <v>4.255433</v>
      </c>
      <c r="DD22" s="30">
        <v>4.2845789999999999</v>
      </c>
      <c r="DE22" s="30">
        <v>4.3141040000000004</v>
      </c>
      <c r="DF22" s="30">
        <v>4.3723169999999998</v>
      </c>
      <c r="DG22" s="30">
        <v>4.4466799999999997</v>
      </c>
      <c r="DH22" s="30">
        <v>4.5916030000000001</v>
      </c>
      <c r="DI22" s="30">
        <v>4.7316029999999998</v>
      </c>
      <c r="DJ22" s="30">
        <v>4.8417979999999998</v>
      </c>
      <c r="DK22" s="30">
        <v>4.9071619999999996</v>
      </c>
      <c r="DL22" s="30">
        <v>4.9840220000000004</v>
      </c>
      <c r="DM22" s="30">
        <v>5.0638759999999996</v>
      </c>
      <c r="DN22" s="30">
        <v>5.0997899999999996</v>
      </c>
      <c r="DO22" s="30">
        <v>5.1305569999999996</v>
      </c>
      <c r="DR22" s="72" t="s">
        <v>304</v>
      </c>
      <c r="DS22" s="30">
        <v>5.7828780000000002</v>
      </c>
      <c r="DT22" s="30">
        <v>5.8172790000000001</v>
      </c>
      <c r="DU22" s="30">
        <v>5.8720670000000004</v>
      </c>
      <c r="DV22" s="30">
        <v>5.9459160000000004</v>
      </c>
      <c r="DW22" s="30">
        <v>6.0298119999999997</v>
      </c>
      <c r="DX22" s="30">
        <v>6.0909589999999998</v>
      </c>
      <c r="DY22" s="30">
        <v>6.1313519999999997</v>
      </c>
      <c r="DZ22" s="30">
        <v>6.2107239999999999</v>
      </c>
      <c r="EA22" s="30">
        <v>6.3077730000000001</v>
      </c>
      <c r="EB22" s="30">
        <v>6.3706290000000001</v>
      </c>
      <c r="EC22" s="30">
        <v>6.4060610000000002</v>
      </c>
      <c r="ED22" s="30">
        <v>6.4751209999999997</v>
      </c>
      <c r="EE22" s="30">
        <v>6.5397999999999996</v>
      </c>
      <c r="EF22" s="30">
        <v>6.6195370000000002</v>
      </c>
      <c r="EG22" s="30">
        <v>6.7200600000000001</v>
      </c>
      <c r="EH22" s="30">
        <v>6.840992</v>
      </c>
      <c r="EI22" s="30">
        <v>6.9168760000000002</v>
      </c>
      <c r="EJ22" s="30">
        <v>6.9948819999999996</v>
      </c>
      <c r="EK22" s="30">
        <v>7.1223150000000004</v>
      </c>
      <c r="EL22" s="30">
        <v>7.2598820000000002</v>
      </c>
      <c r="EM22" s="30">
        <v>7.3601669999999997</v>
      </c>
      <c r="EP22" s="72" t="s">
        <v>304</v>
      </c>
      <c r="EQ22" s="30">
        <v>8.1064000000000007</v>
      </c>
      <c r="ER22" s="30">
        <v>8.2027929999999998</v>
      </c>
      <c r="ES22" s="30">
        <v>8.2677289999999992</v>
      </c>
      <c r="ET22" s="30">
        <v>8.3737659999999998</v>
      </c>
      <c r="EU22" s="30">
        <v>8.6045610000000003</v>
      </c>
      <c r="EV22" s="30">
        <v>8.7192460000000001</v>
      </c>
      <c r="EW22" s="30">
        <v>8.8724760000000007</v>
      </c>
      <c r="EX22" s="30">
        <v>9.0714100000000002</v>
      </c>
      <c r="EY22" s="30">
        <v>9.2621280000000006</v>
      </c>
      <c r="EZ22" s="30">
        <v>9.3852919999999997</v>
      </c>
      <c r="FA22" s="30">
        <v>9.5043699999999998</v>
      </c>
      <c r="FB22" s="30">
        <v>9.6626879999999993</v>
      </c>
      <c r="FC22" s="30">
        <v>9.7905920000000002</v>
      </c>
      <c r="FD22" s="30">
        <v>9.9042089999999998</v>
      </c>
      <c r="FE22" s="30">
        <v>9.9862579999999994</v>
      </c>
      <c r="FF22" s="30">
        <v>10.051864</v>
      </c>
      <c r="FG22" s="30">
        <v>10.109014</v>
      </c>
      <c r="FH22" s="30">
        <v>10.121361</v>
      </c>
      <c r="FI22" s="30">
        <v>10.228273</v>
      </c>
      <c r="FJ22" s="30">
        <v>10.346337</v>
      </c>
      <c r="FK22" s="30">
        <v>10.451257</v>
      </c>
    </row>
    <row r="23" spans="1:167">
      <c r="B23" s="72" t="s">
        <v>305</v>
      </c>
      <c r="C23" s="30">
        <v>7.804176</v>
      </c>
      <c r="D23" s="30">
        <v>7.8336560000000004</v>
      </c>
      <c r="E23" s="30">
        <v>7.8221559999999997</v>
      </c>
      <c r="F23" s="30">
        <v>7.8762290000000004</v>
      </c>
      <c r="G23" s="30">
        <v>7.9207260000000002</v>
      </c>
      <c r="H23" s="30">
        <v>7.9829239999999997</v>
      </c>
      <c r="I23" s="30">
        <v>8.0286810000000006</v>
      </c>
      <c r="J23" s="30">
        <v>8.0399139999999996</v>
      </c>
      <c r="K23" s="30">
        <v>8.0345089999999999</v>
      </c>
      <c r="L23" s="30">
        <v>8.0649829999999998</v>
      </c>
      <c r="M23" s="30">
        <v>8.0047119999999996</v>
      </c>
      <c r="N23" s="30">
        <v>7.9210630000000002</v>
      </c>
      <c r="O23" s="30">
        <v>7.9562220000000003</v>
      </c>
      <c r="P23" s="30">
        <v>8.1609809999999996</v>
      </c>
      <c r="Q23" s="30">
        <v>8.0588280000000001</v>
      </c>
      <c r="R23" s="30">
        <v>7.9830719999999999</v>
      </c>
      <c r="S23" s="30">
        <v>7.9184520000000003</v>
      </c>
      <c r="T23" s="30">
        <v>7.8595699999999997</v>
      </c>
      <c r="U23" s="30">
        <v>7.8548869999999997</v>
      </c>
      <c r="V23" s="30">
        <v>7.9181869999999996</v>
      </c>
      <c r="W23" s="30">
        <v>7.9546559999999999</v>
      </c>
      <c r="X23" s="30"/>
      <c r="Z23" s="72" t="s">
        <v>305</v>
      </c>
      <c r="AA23" s="30">
        <v>28.267036000000001</v>
      </c>
      <c r="AB23" s="30">
        <v>28.279775999999998</v>
      </c>
      <c r="AC23" s="30">
        <v>28.214327000000001</v>
      </c>
      <c r="AD23" s="30">
        <v>28.387293</v>
      </c>
      <c r="AE23" s="30">
        <v>27.632942</v>
      </c>
      <c r="AF23" s="30">
        <v>27.439015000000001</v>
      </c>
      <c r="AG23" s="30">
        <v>27.220510000000001</v>
      </c>
      <c r="AH23" s="30">
        <v>26.916965000000001</v>
      </c>
      <c r="AI23" s="30">
        <v>27.127058999999999</v>
      </c>
      <c r="AJ23" s="30">
        <v>27.277128000000001</v>
      </c>
      <c r="AK23" s="30">
        <v>27.443304000000001</v>
      </c>
      <c r="AL23" s="30">
        <v>27.540614000000001</v>
      </c>
      <c r="AM23" s="30">
        <v>27.295102</v>
      </c>
      <c r="AN23" s="30">
        <v>27.173950000000001</v>
      </c>
      <c r="AO23" s="30">
        <v>27.217860000000002</v>
      </c>
      <c r="AP23" s="30">
        <v>26.876574999999999</v>
      </c>
      <c r="AQ23" s="30">
        <v>26.935784000000002</v>
      </c>
      <c r="AR23" s="30">
        <v>27.626470000000001</v>
      </c>
      <c r="AS23" s="30">
        <v>28.093857</v>
      </c>
      <c r="AT23" s="30">
        <v>28.738313999999999</v>
      </c>
      <c r="AU23" s="30">
        <v>29.186199999999999</v>
      </c>
      <c r="AV23" s="30"/>
      <c r="AX23" s="72" t="s">
        <v>305</v>
      </c>
      <c r="AY23" s="30">
        <v>13.11529</v>
      </c>
      <c r="AZ23" s="30">
        <v>13.084885999999999</v>
      </c>
      <c r="BA23" s="30">
        <v>13.097279</v>
      </c>
      <c r="BB23" s="30">
        <v>13.114433</v>
      </c>
      <c r="BC23" s="30">
        <v>13.102618</v>
      </c>
      <c r="BD23" s="30">
        <v>13.115367000000001</v>
      </c>
      <c r="BE23" s="30">
        <v>13.1065</v>
      </c>
      <c r="BF23" s="30">
        <v>13.114482000000001</v>
      </c>
      <c r="BG23" s="30">
        <v>13.150558999999999</v>
      </c>
      <c r="BH23" s="30">
        <v>13.120139999999999</v>
      </c>
      <c r="BI23" s="30">
        <v>13.188935000000001</v>
      </c>
      <c r="BJ23" s="30">
        <v>13.311372</v>
      </c>
      <c r="BK23" s="30">
        <v>13.316000000000001</v>
      </c>
      <c r="BL23" s="30">
        <v>13.379865000000001</v>
      </c>
      <c r="BM23" s="30">
        <v>13.364254000000001</v>
      </c>
      <c r="BN23" s="30">
        <v>13.481824</v>
      </c>
      <c r="BO23" s="30">
        <v>13.420173999999999</v>
      </c>
      <c r="BP23" s="30">
        <v>13.407545000000001</v>
      </c>
      <c r="BQ23" s="30">
        <v>13.491778</v>
      </c>
      <c r="BR23" s="30">
        <v>13.474465</v>
      </c>
      <c r="BS23" s="30">
        <v>13.488554000000001</v>
      </c>
      <c r="BT23" s="30"/>
      <c r="BV23" s="72" t="s">
        <v>305</v>
      </c>
      <c r="BW23" s="30">
        <v>10.945308000000001</v>
      </c>
      <c r="BX23" s="30">
        <v>11.021599</v>
      </c>
      <c r="BY23" s="30">
        <v>11.056523</v>
      </c>
      <c r="BZ23" s="30">
        <v>11.158761999999999</v>
      </c>
      <c r="CA23" s="30">
        <v>11.255974999999999</v>
      </c>
      <c r="CB23" s="30">
        <v>11.335373000000001</v>
      </c>
      <c r="CC23" s="30">
        <v>11.364485999999999</v>
      </c>
      <c r="CD23" s="30">
        <v>11.491963</v>
      </c>
      <c r="CE23" s="30">
        <v>11.587232999999999</v>
      </c>
      <c r="CF23" s="30">
        <v>11.675758</v>
      </c>
      <c r="CG23" s="30">
        <v>11.716264000000001</v>
      </c>
      <c r="CH23" s="30">
        <v>11.777277</v>
      </c>
      <c r="CI23" s="30">
        <v>11.797211000000001</v>
      </c>
      <c r="CJ23" s="30">
        <v>11.848431</v>
      </c>
      <c r="CK23" s="30">
        <v>12.013928</v>
      </c>
      <c r="CL23" s="30">
        <v>12.035136</v>
      </c>
      <c r="CM23" s="30">
        <v>12.043286999999999</v>
      </c>
      <c r="CN23" s="30">
        <v>12.026353</v>
      </c>
      <c r="CO23" s="30">
        <v>12.007813000000001</v>
      </c>
      <c r="CP23" s="30">
        <v>12.037048</v>
      </c>
      <c r="CQ23" s="30">
        <v>12.121634</v>
      </c>
      <c r="CT23" s="72" t="s">
        <v>305</v>
      </c>
      <c r="CU23" s="30">
        <v>7.9698729999999998</v>
      </c>
      <c r="CV23" s="30">
        <v>8.0433179999999993</v>
      </c>
      <c r="CW23" s="30">
        <v>8.0954440000000005</v>
      </c>
      <c r="CX23" s="30">
        <v>8.1634220000000006</v>
      </c>
      <c r="CY23" s="30">
        <v>8.2698169999999998</v>
      </c>
      <c r="CZ23" s="30">
        <v>8.3516770000000005</v>
      </c>
      <c r="DA23" s="30">
        <v>8.4381579999999996</v>
      </c>
      <c r="DB23" s="30">
        <v>8.4672219999999996</v>
      </c>
      <c r="DC23" s="30">
        <v>8.4769229999999993</v>
      </c>
      <c r="DD23" s="30">
        <v>8.4856960000000008</v>
      </c>
      <c r="DE23" s="30">
        <v>8.4673759999999998</v>
      </c>
      <c r="DF23" s="30">
        <v>8.5112869999999994</v>
      </c>
      <c r="DG23" s="30">
        <v>8.5429929999999992</v>
      </c>
      <c r="DH23" s="30">
        <v>8.6619109999999999</v>
      </c>
      <c r="DI23" s="30">
        <v>8.757612</v>
      </c>
      <c r="DJ23" s="30">
        <v>8.8523879999999995</v>
      </c>
      <c r="DK23" s="30">
        <v>8.9345420000000004</v>
      </c>
      <c r="DL23" s="30">
        <v>8.9351660000000006</v>
      </c>
      <c r="DM23" s="30">
        <v>8.9938149999999997</v>
      </c>
      <c r="DN23" s="30">
        <v>9.0365739999999999</v>
      </c>
      <c r="DO23" s="30">
        <v>9.0374750000000006</v>
      </c>
      <c r="DR23" s="72" t="s">
        <v>305</v>
      </c>
      <c r="DS23" s="30">
        <v>9.8335939999999997</v>
      </c>
      <c r="DT23" s="30">
        <v>9.9058119999999992</v>
      </c>
      <c r="DU23" s="30">
        <v>9.9449819999999995</v>
      </c>
      <c r="DV23" s="30">
        <v>10.039939</v>
      </c>
      <c r="DW23" s="30">
        <v>10.115015</v>
      </c>
      <c r="DX23" s="30">
        <v>10.130392000000001</v>
      </c>
      <c r="DY23" s="30">
        <v>10.120746</v>
      </c>
      <c r="DZ23" s="30">
        <v>10.104752</v>
      </c>
      <c r="EA23" s="30">
        <v>10.186909999999999</v>
      </c>
      <c r="EB23" s="30">
        <v>10.289858000000001</v>
      </c>
      <c r="EC23" s="30">
        <v>10.260403999999999</v>
      </c>
      <c r="ED23" s="30">
        <v>10.25604</v>
      </c>
      <c r="EE23" s="30">
        <v>10.245718</v>
      </c>
      <c r="EF23" s="30">
        <v>10.254441999999999</v>
      </c>
      <c r="EG23" s="30">
        <v>10.307098</v>
      </c>
      <c r="EH23" s="30">
        <v>10.392286</v>
      </c>
      <c r="EI23" s="30">
        <v>10.533200000000001</v>
      </c>
      <c r="EJ23" s="30">
        <v>10.607151999999999</v>
      </c>
      <c r="EK23" s="30">
        <v>10.664569999999999</v>
      </c>
      <c r="EL23" s="30">
        <v>10.80871</v>
      </c>
      <c r="EM23" s="30">
        <v>10.920009</v>
      </c>
      <c r="EP23" s="72" t="s">
        <v>305</v>
      </c>
      <c r="EQ23" s="30">
        <v>10.790989</v>
      </c>
      <c r="ER23" s="30">
        <v>10.871226999999999</v>
      </c>
      <c r="ES23" s="30">
        <v>10.936935999999999</v>
      </c>
      <c r="ET23" s="30">
        <v>11.012452</v>
      </c>
      <c r="EU23" s="30">
        <v>11.225019</v>
      </c>
      <c r="EV23" s="30">
        <v>11.46115</v>
      </c>
      <c r="EW23" s="30">
        <v>11.722249</v>
      </c>
      <c r="EX23" s="30">
        <v>11.82925</v>
      </c>
      <c r="EY23" s="30">
        <v>12.108446000000001</v>
      </c>
      <c r="EZ23" s="30">
        <v>12.229815</v>
      </c>
      <c r="FA23" s="30">
        <v>12.384963000000001</v>
      </c>
      <c r="FB23" s="30">
        <v>12.598630999999999</v>
      </c>
      <c r="FC23" s="30">
        <v>12.753762</v>
      </c>
      <c r="FD23" s="30">
        <v>12.944063999999999</v>
      </c>
      <c r="FE23" s="30">
        <v>13.052678999999999</v>
      </c>
      <c r="FF23" s="30">
        <v>13.154411</v>
      </c>
      <c r="FG23" s="30">
        <v>13.164714</v>
      </c>
      <c r="FH23" s="30">
        <v>13.146635</v>
      </c>
      <c r="FI23" s="30">
        <v>13.345442</v>
      </c>
      <c r="FJ23" s="30">
        <v>13.611333</v>
      </c>
      <c r="FK23" s="30">
        <v>13.879636</v>
      </c>
    </row>
    <row r="24" spans="1:167">
      <c r="B24" s="72" t="s">
        <v>306</v>
      </c>
      <c r="C24" s="30">
        <v>4.429227</v>
      </c>
      <c r="D24" s="30">
        <v>4.3488410000000002</v>
      </c>
      <c r="E24" s="30">
        <v>4.3140419999999997</v>
      </c>
      <c r="F24" s="30">
        <v>4.3791589999999996</v>
      </c>
      <c r="G24" s="30">
        <v>4.3820509999999997</v>
      </c>
      <c r="H24" s="30">
        <v>4.405443</v>
      </c>
      <c r="I24" s="30">
        <v>4.3408259999999999</v>
      </c>
      <c r="J24" s="30">
        <v>4.266</v>
      </c>
      <c r="K24" s="30">
        <v>4.2308539999999999</v>
      </c>
      <c r="L24" s="30">
        <v>4.2799250000000004</v>
      </c>
      <c r="M24" s="30">
        <v>4.2576049999999999</v>
      </c>
      <c r="N24" s="30">
        <v>4.2286910000000004</v>
      </c>
      <c r="O24" s="30">
        <v>4.2451119999999998</v>
      </c>
      <c r="P24" s="30">
        <v>4.203525</v>
      </c>
      <c r="Q24" s="30">
        <v>4.1372039999999997</v>
      </c>
      <c r="R24" s="30">
        <v>4.1111969999999998</v>
      </c>
      <c r="S24" s="30">
        <v>3.9744199999999998</v>
      </c>
      <c r="T24" s="30">
        <v>3.8647239999999998</v>
      </c>
      <c r="U24" s="30">
        <v>3.8417569999999999</v>
      </c>
      <c r="V24" s="30">
        <v>3.8347470000000001</v>
      </c>
      <c r="W24" s="30">
        <v>3.8071009999999998</v>
      </c>
      <c r="X24" s="30"/>
      <c r="Z24" s="72" t="s">
        <v>306</v>
      </c>
      <c r="AA24" s="30">
        <v>1.8674930000000001</v>
      </c>
      <c r="AB24" s="30">
        <v>1.839615</v>
      </c>
      <c r="AC24" s="30">
        <v>1.8157749999999999</v>
      </c>
      <c r="AD24" s="30">
        <v>1.800802</v>
      </c>
      <c r="AE24" s="30">
        <v>1.7759370000000001</v>
      </c>
      <c r="AF24" s="30">
        <v>1.779989</v>
      </c>
      <c r="AG24" s="30">
        <v>1.780349</v>
      </c>
      <c r="AH24" s="30">
        <v>1.7817289999999999</v>
      </c>
      <c r="AI24" s="30">
        <v>1.788367</v>
      </c>
      <c r="AJ24" s="30">
        <v>1.790897</v>
      </c>
      <c r="AK24" s="30">
        <v>1.783226</v>
      </c>
      <c r="AL24" s="30">
        <v>1.783175</v>
      </c>
      <c r="AM24" s="30">
        <v>1.7707580000000001</v>
      </c>
      <c r="AN24" s="30">
        <v>1.761625</v>
      </c>
      <c r="AO24" s="30">
        <v>1.7445139999999999</v>
      </c>
      <c r="AP24" s="30">
        <v>1.7351510000000001</v>
      </c>
      <c r="AQ24" s="30">
        <v>1.719703</v>
      </c>
      <c r="AR24" s="30">
        <v>1.712277</v>
      </c>
      <c r="AS24" s="30">
        <v>1.698577</v>
      </c>
      <c r="AT24" s="30">
        <v>1.680045</v>
      </c>
      <c r="AU24" s="30">
        <v>1.6747019999999999</v>
      </c>
      <c r="AV24" s="30"/>
      <c r="AX24" s="72" t="s">
        <v>306</v>
      </c>
      <c r="AY24" s="30">
        <v>0.60514699999999999</v>
      </c>
      <c r="AZ24" s="30">
        <v>0.59255400000000003</v>
      </c>
      <c r="BA24" s="30">
        <v>0.58671700000000004</v>
      </c>
      <c r="BB24" s="30">
        <v>0.57713099999999995</v>
      </c>
      <c r="BC24" s="30">
        <v>0.57174700000000001</v>
      </c>
      <c r="BD24" s="30">
        <v>0.57334399999999996</v>
      </c>
      <c r="BE24" s="30">
        <v>0.57011699999999998</v>
      </c>
      <c r="BF24" s="30">
        <v>0.56429700000000005</v>
      </c>
      <c r="BG24" s="30">
        <v>0.55757199999999996</v>
      </c>
      <c r="BH24" s="30">
        <v>0.55908400000000003</v>
      </c>
      <c r="BI24" s="30">
        <v>0.55887100000000001</v>
      </c>
      <c r="BJ24" s="30">
        <v>0.54924099999999998</v>
      </c>
      <c r="BK24" s="30">
        <v>0.54971199999999998</v>
      </c>
      <c r="BL24" s="30">
        <v>0.552284</v>
      </c>
      <c r="BM24" s="30">
        <v>0.549481</v>
      </c>
      <c r="BN24" s="30">
        <v>0.54799200000000003</v>
      </c>
      <c r="BO24" s="30">
        <v>0.54351799999999995</v>
      </c>
      <c r="BP24" s="30">
        <v>0.53920900000000005</v>
      </c>
      <c r="BQ24" s="30">
        <v>0.53210500000000005</v>
      </c>
      <c r="BR24" s="30">
        <v>0.526806</v>
      </c>
      <c r="BS24" s="30">
        <v>0.52453000000000005</v>
      </c>
      <c r="BT24" s="30"/>
      <c r="BV24" s="72" t="s">
        <v>306</v>
      </c>
      <c r="BW24" s="30">
        <v>3.0329299999999999</v>
      </c>
      <c r="BX24" s="30">
        <v>3.0011169999999998</v>
      </c>
      <c r="BY24" s="30">
        <v>2.9801820000000001</v>
      </c>
      <c r="BZ24" s="30">
        <v>2.9479920000000002</v>
      </c>
      <c r="CA24" s="30">
        <v>2.935489</v>
      </c>
      <c r="CB24" s="30">
        <v>2.9252449999999999</v>
      </c>
      <c r="CC24" s="30">
        <v>2.9441350000000002</v>
      </c>
      <c r="CD24" s="30">
        <v>2.905554</v>
      </c>
      <c r="CE24" s="30">
        <v>2.8943660000000002</v>
      </c>
      <c r="CF24" s="30">
        <v>2.8857409999999999</v>
      </c>
      <c r="CG24" s="30">
        <v>2.8907769999999999</v>
      </c>
      <c r="CH24" s="30">
        <v>2.8759760000000001</v>
      </c>
      <c r="CI24" s="30">
        <v>2.8954710000000001</v>
      </c>
      <c r="CJ24" s="30">
        <v>2.8958719999999998</v>
      </c>
      <c r="CK24" s="30">
        <v>2.8733050000000002</v>
      </c>
      <c r="CL24" s="30">
        <v>2.884773</v>
      </c>
      <c r="CM24" s="30">
        <v>2.8745829999999999</v>
      </c>
      <c r="CN24" s="30">
        <v>2.8841990000000002</v>
      </c>
      <c r="CO24" s="30">
        <v>2.8879000000000001</v>
      </c>
      <c r="CP24" s="30">
        <v>2.8761459999999999</v>
      </c>
      <c r="CQ24" s="30">
        <v>2.8609979999999999</v>
      </c>
      <c r="CT24" s="72" t="s">
        <v>306</v>
      </c>
      <c r="CU24" s="30">
        <v>3.6946430000000001</v>
      </c>
      <c r="CV24" s="30">
        <v>3.6672020000000001</v>
      </c>
      <c r="CW24" s="30">
        <v>3.636206</v>
      </c>
      <c r="CX24" s="30">
        <v>3.6110039999999999</v>
      </c>
      <c r="CY24" s="30">
        <v>3.6022090000000002</v>
      </c>
      <c r="CZ24" s="30">
        <v>3.5906120000000001</v>
      </c>
      <c r="DA24" s="30">
        <v>3.5776370000000002</v>
      </c>
      <c r="DB24" s="30">
        <v>3.5540310000000002</v>
      </c>
      <c r="DC24" s="30">
        <v>3.5366819999999999</v>
      </c>
      <c r="DD24" s="30">
        <v>3.5339469999999999</v>
      </c>
      <c r="DE24" s="30">
        <v>3.5295719999999999</v>
      </c>
      <c r="DF24" s="30">
        <v>3.5095559999999999</v>
      </c>
      <c r="DG24" s="30">
        <v>3.5046580000000001</v>
      </c>
      <c r="DH24" s="30">
        <v>3.4811209999999999</v>
      </c>
      <c r="DI24" s="30">
        <v>3.4612440000000002</v>
      </c>
      <c r="DJ24" s="30">
        <v>3.4548299999999998</v>
      </c>
      <c r="DK24" s="30">
        <v>3.4328259999999999</v>
      </c>
      <c r="DL24" s="30">
        <v>3.4176899999999999</v>
      </c>
      <c r="DM24" s="30">
        <v>3.400623</v>
      </c>
      <c r="DN24" s="30">
        <v>3.3949009999999999</v>
      </c>
      <c r="DO24" s="30">
        <v>3.3840430000000001</v>
      </c>
      <c r="DR24" s="72" t="s">
        <v>306</v>
      </c>
      <c r="DS24" s="30">
        <v>5.1043440000000002</v>
      </c>
      <c r="DT24" s="30">
        <v>5.008165</v>
      </c>
      <c r="DU24" s="30">
        <v>4.8817259999999996</v>
      </c>
      <c r="DV24" s="30">
        <v>4.7425329999999999</v>
      </c>
      <c r="DW24" s="30">
        <v>4.7702400000000003</v>
      </c>
      <c r="DX24" s="30">
        <v>4.8219060000000002</v>
      </c>
      <c r="DY24" s="30">
        <v>4.842015</v>
      </c>
      <c r="DZ24" s="30">
        <v>4.8361020000000003</v>
      </c>
      <c r="EA24" s="30">
        <v>4.8078079999999996</v>
      </c>
      <c r="EB24" s="30">
        <v>4.7928280000000001</v>
      </c>
      <c r="EC24" s="30">
        <v>4.75502</v>
      </c>
      <c r="ED24" s="30">
        <v>4.7118380000000002</v>
      </c>
      <c r="EE24" s="30">
        <v>4.6420469999999998</v>
      </c>
      <c r="EF24" s="30">
        <v>4.5716049999999999</v>
      </c>
      <c r="EG24" s="30">
        <v>4.5322709999999997</v>
      </c>
      <c r="EH24" s="30">
        <v>4.4708269999999999</v>
      </c>
      <c r="EI24" s="30">
        <v>4.830641</v>
      </c>
      <c r="EJ24" s="30">
        <v>5.0584619999999996</v>
      </c>
      <c r="EK24" s="30">
        <v>4.8618170000000003</v>
      </c>
      <c r="EL24" s="30">
        <v>4.6763430000000001</v>
      </c>
      <c r="EM24" s="30">
        <v>4.6672289999999998</v>
      </c>
      <c r="EP24" s="72" t="s">
        <v>306</v>
      </c>
      <c r="EQ24" s="30">
        <v>4.0470069999999998</v>
      </c>
      <c r="ER24" s="30">
        <v>4.0483640000000003</v>
      </c>
      <c r="ES24" s="30">
        <v>3.9959600000000002</v>
      </c>
      <c r="ET24" s="30">
        <v>3.9687549999999998</v>
      </c>
      <c r="EU24" s="30">
        <v>4.0140650000000004</v>
      </c>
      <c r="EV24" s="30">
        <v>4.014176</v>
      </c>
      <c r="EW24" s="30">
        <v>4.0029070000000004</v>
      </c>
      <c r="EX24" s="30">
        <v>4.0227870000000001</v>
      </c>
      <c r="EY24" s="30">
        <v>3.9912239999999999</v>
      </c>
      <c r="EZ24" s="30">
        <v>4.0065410000000004</v>
      </c>
      <c r="FA24" s="30">
        <v>3.9778730000000002</v>
      </c>
      <c r="FB24" s="30">
        <v>3.9254910000000001</v>
      </c>
      <c r="FC24" s="30">
        <v>3.8907539999999998</v>
      </c>
      <c r="FD24" s="30">
        <v>3.8588879999999999</v>
      </c>
      <c r="FE24" s="30">
        <v>3.8194900000000001</v>
      </c>
      <c r="FF24" s="30">
        <v>3.8020520000000002</v>
      </c>
      <c r="FG24" s="30">
        <v>3.7676259999999999</v>
      </c>
      <c r="FH24" s="30">
        <v>3.746715</v>
      </c>
      <c r="FI24" s="30">
        <v>3.768688</v>
      </c>
      <c r="FJ24" s="30">
        <v>3.773968</v>
      </c>
      <c r="FK24" s="30">
        <v>3.7710279999999998</v>
      </c>
    </row>
    <row r="25" spans="1: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spans="1:167" ht="13">
      <c r="B26" s="27" t="s">
        <v>288</v>
      </c>
      <c r="C26" s="30"/>
      <c r="D26" s="30"/>
      <c r="E26" s="30"/>
      <c r="F26" s="30"/>
      <c r="G26" s="30"/>
      <c r="H26" s="30"/>
      <c r="I26" s="30"/>
      <c r="J26" s="30"/>
      <c r="K26" s="30"/>
      <c r="L26" s="30"/>
      <c r="M26" s="30"/>
      <c r="N26" s="30"/>
      <c r="O26" s="30"/>
      <c r="P26" s="30"/>
      <c r="Q26" s="30"/>
      <c r="R26" s="30"/>
      <c r="S26" s="30"/>
      <c r="T26" s="30"/>
      <c r="U26" s="30"/>
      <c r="V26" s="30"/>
      <c r="W26" s="30"/>
      <c r="X26" s="30"/>
      <c r="Z26" s="27" t="s">
        <v>288</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288</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288</v>
      </c>
      <c r="BW26" s="30"/>
      <c r="BX26" s="30"/>
      <c r="BY26" s="30"/>
      <c r="BZ26" s="30"/>
      <c r="CA26" s="30"/>
      <c r="CB26" s="30"/>
      <c r="CC26" s="30"/>
      <c r="CD26" s="30"/>
      <c r="CE26" s="30"/>
      <c r="CF26" s="30"/>
      <c r="CG26" s="30"/>
      <c r="CH26" s="30"/>
      <c r="CI26" s="30"/>
      <c r="CJ26" s="30"/>
      <c r="CK26" s="30"/>
      <c r="CL26" s="30"/>
      <c r="CM26" s="30"/>
      <c r="CN26" s="30"/>
      <c r="CO26" s="30"/>
      <c r="CP26" s="30"/>
      <c r="CQ26" s="30"/>
      <c r="CT26" s="27" t="s">
        <v>288</v>
      </c>
      <c r="CU26" s="30"/>
      <c r="CV26" s="30"/>
      <c r="CW26" s="30"/>
      <c r="CX26" s="30"/>
      <c r="CY26" s="30"/>
      <c r="CZ26" s="30"/>
      <c r="DA26" s="30"/>
      <c r="DB26" s="30"/>
      <c r="DC26" s="30"/>
      <c r="DD26" s="30"/>
      <c r="DE26" s="30"/>
      <c r="DF26" s="30"/>
      <c r="DG26" s="30"/>
      <c r="DH26" s="30"/>
      <c r="DI26" s="30"/>
      <c r="DJ26" s="30"/>
      <c r="DK26" s="30"/>
      <c r="DL26" s="30"/>
      <c r="DM26" s="30"/>
      <c r="DN26" s="30"/>
      <c r="DO26" s="30"/>
      <c r="DR26" s="27" t="s">
        <v>288</v>
      </c>
      <c r="DS26" s="30"/>
      <c r="DT26" s="30"/>
      <c r="DU26" s="30"/>
      <c r="DV26" s="30"/>
      <c r="DW26" s="30"/>
      <c r="DX26" s="30"/>
      <c r="DY26" s="30"/>
      <c r="DZ26" s="30"/>
      <c r="EA26" s="30"/>
      <c r="EB26" s="30"/>
      <c r="EC26" s="30"/>
      <c r="ED26" s="30"/>
      <c r="EE26" s="30"/>
      <c r="EF26" s="30"/>
      <c r="EG26" s="30"/>
      <c r="EH26" s="30"/>
      <c r="EI26" s="30"/>
      <c r="EJ26" s="30"/>
      <c r="EK26" s="30"/>
      <c r="EL26" s="30"/>
      <c r="EM26" s="30"/>
      <c r="EP26" s="27" t="s">
        <v>288</v>
      </c>
      <c r="EQ26" s="30"/>
      <c r="ER26" s="30"/>
      <c r="ES26" s="30"/>
      <c r="ET26" s="30"/>
      <c r="EU26" s="30"/>
      <c r="EV26" s="30"/>
      <c r="EW26" s="30"/>
      <c r="EX26" s="30"/>
      <c r="EY26" s="30"/>
      <c r="EZ26" s="30"/>
      <c r="FA26" s="30"/>
      <c r="FB26" s="30"/>
      <c r="FC26" s="30"/>
      <c r="FD26" s="30"/>
      <c r="FE26" s="30"/>
      <c r="FF26" s="30"/>
      <c r="FG26" s="30"/>
      <c r="FH26" s="30"/>
      <c r="FI26" s="30"/>
      <c r="FJ26" s="30"/>
      <c r="FK26" s="30"/>
    </row>
    <row r="27" spans="1:167" ht="14.5">
      <c r="B27" s="28" t="s">
        <v>289</v>
      </c>
      <c r="C27" s="29">
        <v>113.50700000000001</v>
      </c>
      <c r="D27" s="29">
        <v>115.348</v>
      </c>
      <c r="E27" s="29">
        <v>117.34399999999999</v>
      </c>
      <c r="F27" s="29">
        <v>119.77200000000001</v>
      </c>
      <c r="G27" s="29">
        <v>122.331</v>
      </c>
      <c r="H27" s="29">
        <v>124.631</v>
      </c>
      <c r="I27" s="29">
        <v>127.02800000000001</v>
      </c>
      <c r="J27" s="29">
        <v>129.429</v>
      </c>
      <c r="K27" s="29">
        <v>131.91300000000001</v>
      </c>
      <c r="L27" s="29">
        <v>134.20699999999999</v>
      </c>
      <c r="M27" s="29">
        <v>136.52099999999999</v>
      </c>
      <c r="N27" s="29">
        <v>139.00399999999999</v>
      </c>
      <c r="O27" s="29">
        <v>141.27000000000001</v>
      </c>
      <c r="P27" s="29">
        <v>143.565</v>
      </c>
      <c r="Q27" s="29">
        <v>145.416</v>
      </c>
      <c r="R27" s="29">
        <v>147.02000000000001</v>
      </c>
      <c r="S27" s="29">
        <v>148.59</v>
      </c>
      <c r="T27" s="29">
        <v>149.995</v>
      </c>
      <c r="U27" s="29">
        <v>151.63900000000001</v>
      </c>
      <c r="V27" s="29">
        <v>153.27099999999999</v>
      </c>
      <c r="W27" s="29">
        <v>155.005</v>
      </c>
      <c r="X27" s="29"/>
      <c r="Z27" s="28" t="s">
        <v>289</v>
      </c>
      <c r="AA27" s="30">
        <v>336.05</v>
      </c>
      <c r="AB27" s="30">
        <v>340.899</v>
      </c>
      <c r="AC27" s="30">
        <v>347.25400000000002</v>
      </c>
      <c r="AD27" s="30">
        <v>354.63900000000001</v>
      </c>
      <c r="AE27" s="30">
        <v>362.97399999999999</v>
      </c>
      <c r="AF27" s="30">
        <v>370.971</v>
      </c>
      <c r="AG27" s="30">
        <v>379.495</v>
      </c>
      <c r="AH27" s="30">
        <v>387.928</v>
      </c>
      <c r="AI27" s="30">
        <v>395.98599999999999</v>
      </c>
      <c r="AJ27" s="30">
        <v>403.38499999999999</v>
      </c>
      <c r="AK27" s="30">
        <v>410.988</v>
      </c>
      <c r="AL27" s="30">
        <v>418.75400000000002</v>
      </c>
      <c r="AM27" s="30">
        <v>427.70800000000003</v>
      </c>
      <c r="AN27" s="30">
        <v>435.66</v>
      </c>
      <c r="AO27" s="30">
        <v>443.22199999999998</v>
      </c>
      <c r="AP27" s="30">
        <v>449.78300000000002</v>
      </c>
      <c r="AQ27" s="30">
        <v>455.78500000000003</v>
      </c>
      <c r="AR27" s="30">
        <v>462.1</v>
      </c>
      <c r="AS27" s="30">
        <v>468.654</v>
      </c>
      <c r="AT27" s="30">
        <v>475.32299999999998</v>
      </c>
      <c r="AU27" s="30">
        <v>482.346</v>
      </c>
      <c r="AV27" s="30"/>
      <c r="AX27" s="28" t="s">
        <v>289</v>
      </c>
      <c r="AY27" s="30">
        <v>597.71500000000003</v>
      </c>
      <c r="AZ27" s="30">
        <v>610.45399999999995</v>
      </c>
      <c r="BA27" s="30">
        <v>624.774</v>
      </c>
      <c r="BB27" s="30">
        <v>638.43600000000004</v>
      </c>
      <c r="BC27" s="30">
        <v>652.62300000000005</v>
      </c>
      <c r="BD27" s="30">
        <v>665.99199999999996</v>
      </c>
      <c r="BE27" s="30">
        <v>679.346</v>
      </c>
      <c r="BF27" s="30">
        <v>691.20899999999995</v>
      </c>
      <c r="BG27" s="30">
        <v>703.35799999999995</v>
      </c>
      <c r="BH27" s="30">
        <v>713.20500000000004</v>
      </c>
      <c r="BI27" s="30">
        <v>723.928</v>
      </c>
      <c r="BJ27" s="30">
        <v>735.03</v>
      </c>
      <c r="BK27" s="30">
        <v>746.76499999999999</v>
      </c>
      <c r="BL27" s="30">
        <v>758.20100000000002</v>
      </c>
      <c r="BM27" s="30">
        <v>769.28399999999999</v>
      </c>
      <c r="BN27" s="30">
        <v>781.726</v>
      </c>
      <c r="BO27" s="30">
        <v>794.37800000000004</v>
      </c>
      <c r="BP27" s="30">
        <v>806.60599999999999</v>
      </c>
      <c r="BQ27" s="30">
        <v>823.97699999999998</v>
      </c>
      <c r="BR27" s="30">
        <v>840.774</v>
      </c>
      <c r="BS27" s="30">
        <v>856.33600000000001</v>
      </c>
      <c r="BT27" s="30"/>
      <c r="BV27" s="28" t="s">
        <v>289</v>
      </c>
      <c r="BW27" s="30">
        <v>50.362000000000002</v>
      </c>
      <c r="BX27" s="30">
        <v>51.164000000000001</v>
      </c>
      <c r="BY27" s="30">
        <v>51.978000000000002</v>
      </c>
      <c r="BZ27" s="30">
        <v>52.841000000000001</v>
      </c>
      <c r="CA27" s="30">
        <v>53.881</v>
      </c>
      <c r="CB27" s="30">
        <v>54.923999999999999</v>
      </c>
      <c r="CC27" s="30">
        <v>56.039000000000001</v>
      </c>
      <c r="CD27" s="30">
        <v>57.210999999999999</v>
      </c>
      <c r="CE27" s="30">
        <v>58.442</v>
      </c>
      <c r="CF27" s="30">
        <v>59.631</v>
      </c>
      <c r="CG27" s="30">
        <v>60.767000000000003</v>
      </c>
      <c r="CH27" s="30">
        <v>62.07</v>
      </c>
      <c r="CI27" s="30">
        <v>62.972000000000001</v>
      </c>
      <c r="CJ27" s="30">
        <v>64.069999999999993</v>
      </c>
      <c r="CK27" s="30">
        <v>64.997</v>
      </c>
      <c r="CL27" s="30">
        <v>65.891999999999996</v>
      </c>
      <c r="CM27" s="30">
        <v>67.012</v>
      </c>
      <c r="CN27" s="30">
        <v>68.141000000000005</v>
      </c>
      <c r="CO27" s="30">
        <v>69.385999999999996</v>
      </c>
      <c r="CP27" s="30">
        <v>70.542000000000002</v>
      </c>
      <c r="CQ27" s="30">
        <v>71.721999999999994</v>
      </c>
      <c r="CT27" s="28" t="s">
        <v>289</v>
      </c>
      <c r="CU27" s="30">
        <v>46.59</v>
      </c>
      <c r="CV27" s="30">
        <v>47.252000000000002</v>
      </c>
      <c r="CW27" s="30">
        <v>47.942</v>
      </c>
      <c r="CX27" s="30">
        <v>48.722999999999999</v>
      </c>
      <c r="CY27" s="30">
        <v>49.509</v>
      </c>
      <c r="CZ27" s="30">
        <v>50.341000000000001</v>
      </c>
      <c r="DA27" s="30">
        <v>51.182000000000002</v>
      </c>
      <c r="DB27" s="30">
        <v>52.265999999999998</v>
      </c>
      <c r="DC27" s="30">
        <v>53.572000000000003</v>
      </c>
      <c r="DD27" s="30">
        <v>54.667000000000002</v>
      </c>
      <c r="DE27" s="30">
        <v>55.781999999999996</v>
      </c>
      <c r="DF27" s="30">
        <v>57.148000000000003</v>
      </c>
      <c r="DG27" s="30">
        <v>58.612000000000002</v>
      </c>
      <c r="DH27" s="30">
        <v>60.155000000000001</v>
      </c>
      <c r="DI27" s="30">
        <v>61.804000000000002</v>
      </c>
      <c r="DJ27" s="30">
        <v>63.152999999999999</v>
      </c>
      <c r="DK27" s="30">
        <v>64.287999999999997</v>
      </c>
      <c r="DL27" s="30">
        <v>65.352999999999994</v>
      </c>
      <c r="DM27" s="30">
        <v>66.245999999999995</v>
      </c>
      <c r="DN27" s="30">
        <v>66.918000000000006</v>
      </c>
      <c r="DO27" s="30">
        <v>67.495999999999995</v>
      </c>
      <c r="DR27" s="28" t="s">
        <v>289</v>
      </c>
      <c r="DS27" s="30">
        <v>141.072</v>
      </c>
      <c r="DT27" s="30">
        <v>145.05699999999999</v>
      </c>
      <c r="DU27" s="30">
        <v>149.625</v>
      </c>
      <c r="DV27" s="30">
        <v>154.614</v>
      </c>
      <c r="DW27" s="30">
        <v>159.51400000000001</v>
      </c>
      <c r="DX27" s="30">
        <v>164.66300000000001</v>
      </c>
      <c r="DY27" s="30">
        <v>170.43799999999999</v>
      </c>
      <c r="DZ27" s="30">
        <v>176.64500000000001</v>
      </c>
      <c r="EA27" s="30">
        <v>182.28299999999999</v>
      </c>
      <c r="EB27" s="30">
        <v>186.27799999999999</v>
      </c>
      <c r="EC27" s="30">
        <v>190.62700000000001</v>
      </c>
      <c r="ED27" s="30">
        <v>194.49</v>
      </c>
      <c r="EE27" s="30">
        <v>200.00299999999999</v>
      </c>
      <c r="EF27" s="30">
        <v>206.5</v>
      </c>
      <c r="EG27" s="30">
        <v>213.34100000000001</v>
      </c>
      <c r="EH27" s="30">
        <v>220.88399999999999</v>
      </c>
      <c r="EI27" s="30">
        <v>226.119</v>
      </c>
      <c r="EJ27" s="30">
        <v>230.28899999999999</v>
      </c>
      <c r="EK27" s="30">
        <v>234.29499999999999</v>
      </c>
      <c r="EL27" s="30">
        <v>238.41399999999999</v>
      </c>
      <c r="EM27" s="30">
        <v>242.40600000000001</v>
      </c>
      <c r="EP27" s="28" t="s">
        <v>289</v>
      </c>
      <c r="EQ27" s="29">
        <v>214.78800000000001</v>
      </c>
      <c r="ER27" s="29">
        <v>217.762</v>
      </c>
      <c r="ES27" s="29">
        <v>221.339</v>
      </c>
      <c r="ET27" s="29">
        <v>225.316</v>
      </c>
      <c r="EU27" s="29">
        <v>230.30500000000001</v>
      </c>
      <c r="EV27" s="29">
        <v>235.65</v>
      </c>
      <c r="EW27" s="29">
        <v>241.721</v>
      </c>
      <c r="EX27" s="29">
        <v>247.99600000000001</v>
      </c>
      <c r="EY27" s="29">
        <v>253.61099999999999</v>
      </c>
      <c r="EZ27" s="29">
        <v>258.791</v>
      </c>
      <c r="FA27" s="29">
        <v>263.44400000000002</v>
      </c>
      <c r="FB27" s="29">
        <v>268.13400000000001</v>
      </c>
      <c r="FC27" s="29">
        <v>272.77199999999999</v>
      </c>
      <c r="FD27" s="29">
        <v>277.57299999999998</v>
      </c>
      <c r="FE27" s="29">
        <v>282.154</v>
      </c>
      <c r="FF27" s="29">
        <v>286.59899999999999</v>
      </c>
      <c r="FG27" s="29">
        <v>291.2</v>
      </c>
      <c r="FH27" s="29">
        <v>296.44400000000002</v>
      </c>
      <c r="FI27" s="29">
        <v>302.38099999999997</v>
      </c>
      <c r="FJ27" s="29">
        <v>308.447</v>
      </c>
      <c r="FK27" s="29">
        <v>314.56700000000001</v>
      </c>
    </row>
    <row r="28" spans="1: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5">
      <c r="A29" s="7"/>
      <c r="B29" s="27" t="s">
        <v>290</v>
      </c>
      <c r="C29" s="102">
        <v>0.57394199999999995</v>
      </c>
      <c r="D29" s="102">
        <v>0.56200399999999995</v>
      </c>
      <c r="E29" s="102">
        <v>0.580986</v>
      </c>
      <c r="F29" s="102">
        <v>0.53012599999999999</v>
      </c>
      <c r="G29" s="102">
        <v>0.54689600000000005</v>
      </c>
      <c r="H29" s="102">
        <v>0.50695599999999996</v>
      </c>
      <c r="I29" s="102">
        <v>0.48459099999999999</v>
      </c>
      <c r="J29" s="102">
        <v>0.57348200000000005</v>
      </c>
      <c r="K29" s="102">
        <v>0.57918000000000003</v>
      </c>
      <c r="L29" s="102">
        <v>0.58387500000000003</v>
      </c>
      <c r="M29" s="102">
        <v>0.55630900000000005</v>
      </c>
      <c r="N29" s="102">
        <v>0.617398</v>
      </c>
      <c r="O29" s="102">
        <v>0.53468499999999997</v>
      </c>
      <c r="P29" s="102">
        <v>0.51210199999999995</v>
      </c>
      <c r="Q29" s="102">
        <v>0.53347299999999997</v>
      </c>
      <c r="R29" s="102">
        <v>0.55552800000000002</v>
      </c>
      <c r="S29" s="102">
        <v>0.49250699999999997</v>
      </c>
      <c r="T29" s="102">
        <v>0.49494300000000002</v>
      </c>
      <c r="U29" s="102">
        <v>0.48144700000000001</v>
      </c>
      <c r="V29" s="102">
        <v>0.45982600000000001</v>
      </c>
      <c r="W29" s="102">
        <v>0.41992299999999999</v>
      </c>
      <c r="X29" s="102"/>
      <c r="Y29" s="7"/>
      <c r="Z29" s="27" t="s">
        <v>290</v>
      </c>
      <c r="AA29" s="102">
        <v>0.56825499999999995</v>
      </c>
      <c r="AB29" s="102">
        <v>0.504575</v>
      </c>
      <c r="AC29" s="102">
        <v>0.52636300000000003</v>
      </c>
      <c r="AD29" s="102">
        <v>0.55122800000000005</v>
      </c>
      <c r="AE29" s="102">
        <v>0.59273100000000001</v>
      </c>
      <c r="AF29" s="102">
        <v>0.54496800000000001</v>
      </c>
      <c r="AG29" s="102">
        <v>0.50296099999999999</v>
      </c>
      <c r="AH29" s="102">
        <v>0.56488099999999997</v>
      </c>
      <c r="AI29" s="102">
        <v>0.540682</v>
      </c>
      <c r="AJ29" s="102">
        <v>0.53913500000000003</v>
      </c>
      <c r="AK29" s="102">
        <v>0.47031400000000001</v>
      </c>
      <c r="AL29" s="102">
        <v>0.48142699999999999</v>
      </c>
      <c r="AM29" s="102">
        <v>0.45466699999999999</v>
      </c>
      <c r="AN29" s="102">
        <v>0.48507699999999998</v>
      </c>
      <c r="AO29" s="102">
        <v>0.50761699999999998</v>
      </c>
      <c r="AP29" s="102">
        <v>0.48504399999999998</v>
      </c>
      <c r="AQ29" s="102">
        <v>0.463084</v>
      </c>
      <c r="AR29" s="102">
        <v>0.458368</v>
      </c>
      <c r="AS29" s="102">
        <v>0.46585500000000002</v>
      </c>
      <c r="AT29" s="102">
        <v>0.466393</v>
      </c>
      <c r="AU29" s="102">
        <v>0.41908299999999998</v>
      </c>
      <c r="AV29" s="102"/>
      <c r="AW29" s="7"/>
      <c r="AX29" s="27" t="s">
        <v>290</v>
      </c>
      <c r="AY29" s="102">
        <v>0.576766</v>
      </c>
      <c r="AZ29" s="102">
        <v>0.51828799999999997</v>
      </c>
      <c r="BA29" s="102">
        <v>0.53250500000000001</v>
      </c>
      <c r="BB29" s="102">
        <v>0.57301999999999997</v>
      </c>
      <c r="BC29" s="102">
        <v>0.539794</v>
      </c>
      <c r="BD29" s="102">
        <v>0.53908999999999996</v>
      </c>
      <c r="BE29" s="102">
        <v>0.47827999999999998</v>
      </c>
      <c r="BF29" s="102">
        <v>0.53134599999999998</v>
      </c>
      <c r="BG29" s="102">
        <v>0.53552299999999997</v>
      </c>
      <c r="BH29" s="102">
        <v>0.50212000000000001</v>
      </c>
      <c r="BI29" s="102">
        <v>0.465584</v>
      </c>
      <c r="BJ29" s="102">
        <v>0.49727700000000002</v>
      </c>
      <c r="BK29" s="102">
        <v>0.43164000000000002</v>
      </c>
      <c r="BL29" s="102">
        <v>0.49378899999999998</v>
      </c>
      <c r="BM29" s="102">
        <v>0.50242299999999995</v>
      </c>
      <c r="BN29" s="102">
        <v>0.48549799999999999</v>
      </c>
      <c r="BO29" s="102">
        <v>0.43120599999999998</v>
      </c>
      <c r="BP29" s="102">
        <v>0.44421100000000002</v>
      </c>
      <c r="BQ29" s="102">
        <v>0.48763400000000001</v>
      </c>
      <c r="BR29" s="102">
        <v>0.41999799999999998</v>
      </c>
      <c r="BS29" s="102">
        <v>0.36741600000000002</v>
      </c>
      <c r="BT29" s="102"/>
      <c r="BU29" s="7"/>
      <c r="BV29" s="27" t="s">
        <v>290</v>
      </c>
      <c r="BW29" s="102">
        <v>0.56240999999999997</v>
      </c>
      <c r="BX29" s="102">
        <v>0.49555100000000002</v>
      </c>
      <c r="BY29" s="102">
        <v>0.52159100000000003</v>
      </c>
      <c r="BZ29" s="102">
        <v>0.49867899999999998</v>
      </c>
      <c r="CA29" s="102">
        <v>0.51318200000000003</v>
      </c>
      <c r="CB29" s="102">
        <v>0.45569500000000002</v>
      </c>
      <c r="CC29" s="102">
        <v>0.38516600000000001</v>
      </c>
      <c r="CD29" s="102">
        <v>0.47353499999999998</v>
      </c>
      <c r="CE29" s="102">
        <v>0.50799300000000003</v>
      </c>
      <c r="CF29" s="102">
        <v>0.490892</v>
      </c>
      <c r="CG29" s="102">
        <v>0.43343599999999999</v>
      </c>
      <c r="CH29" s="102">
        <v>0.45526499999999998</v>
      </c>
      <c r="CI29" s="102">
        <v>0.41377199999999997</v>
      </c>
      <c r="CJ29" s="102">
        <v>0.530254</v>
      </c>
      <c r="CK29" s="102">
        <v>0.53626399999999996</v>
      </c>
      <c r="CL29" s="102">
        <v>0.43188300000000002</v>
      </c>
      <c r="CM29" s="102">
        <v>0.43431500000000001</v>
      </c>
      <c r="CN29" s="102">
        <v>0.44502700000000001</v>
      </c>
      <c r="CO29" s="102">
        <v>0.49387300000000001</v>
      </c>
      <c r="CP29" s="102">
        <v>0.49509700000000001</v>
      </c>
      <c r="CQ29" s="102">
        <v>0.45052500000000001</v>
      </c>
      <c r="CS29" s="7"/>
      <c r="CT29" s="27" t="s">
        <v>290</v>
      </c>
      <c r="CU29" s="102">
        <v>0.69651099999999999</v>
      </c>
      <c r="CV29" s="102">
        <v>0.65594399999999997</v>
      </c>
      <c r="CW29" s="102">
        <v>0.69486400000000004</v>
      </c>
      <c r="CX29" s="102">
        <v>0.604657</v>
      </c>
      <c r="CY29" s="102">
        <v>0.57908899999999996</v>
      </c>
      <c r="CZ29" s="102">
        <v>0.53000700000000001</v>
      </c>
      <c r="DA29" s="102">
        <v>0.54168099999999997</v>
      </c>
      <c r="DB29" s="102">
        <v>0.52177099999999998</v>
      </c>
      <c r="DC29" s="102">
        <v>0.53692499999999999</v>
      </c>
      <c r="DD29" s="102">
        <v>0.55682500000000001</v>
      </c>
      <c r="DE29" s="102">
        <v>0.56675200000000003</v>
      </c>
      <c r="DF29" s="102">
        <v>0.522567</v>
      </c>
      <c r="DG29" s="102">
        <v>0.50423600000000002</v>
      </c>
      <c r="DH29" s="102">
        <v>0.53492700000000004</v>
      </c>
      <c r="DI29" s="102">
        <v>0.53325199999999995</v>
      </c>
      <c r="DJ29" s="102">
        <v>0.46534399999999998</v>
      </c>
      <c r="DK29" s="102">
        <v>0.44159300000000001</v>
      </c>
      <c r="DL29" s="102">
        <v>0.47673700000000002</v>
      </c>
      <c r="DM29" s="102">
        <v>0.53289299999999995</v>
      </c>
      <c r="DN29" s="102">
        <v>0.55299699999999996</v>
      </c>
      <c r="DO29" s="102">
        <v>0.48549399999999998</v>
      </c>
      <c r="DQ29" s="7"/>
      <c r="DR29" s="27" t="s">
        <v>290</v>
      </c>
      <c r="DS29" s="102">
        <v>0.916937</v>
      </c>
      <c r="DT29" s="102">
        <v>0.75761599999999996</v>
      </c>
      <c r="DU29" s="102">
        <v>0.83941399999999999</v>
      </c>
      <c r="DV29" s="102">
        <v>0.81850400000000001</v>
      </c>
      <c r="DW29" s="102">
        <v>0.78351800000000005</v>
      </c>
      <c r="DX29" s="102">
        <v>0.68188899999999997</v>
      </c>
      <c r="DY29" s="102">
        <v>0.67477399999999998</v>
      </c>
      <c r="DZ29" s="102">
        <v>0.78136099999999997</v>
      </c>
      <c r="EA29" s="102">
        <v>0.74513700000000005</v>
      </c>
      <c r="EB29" s="102">
        <v>0.72958500000000004</v>
      </c>
      <c r="EC29" s="102">
        <v>0.66318500000000002</v>
      </c>
      <c r="ED29" s="102">
        <v>0.69146200000000002</v>
      </c>
      <c r="EE29" s="102">
        <v>0.66729899999999998</v>
      </c>
      <c r="EF29" s="102">
        <v>0.66234499999999996</v>
      </c>
      <c r="EG29" s="102">
        <v>0.64849699999999999</v>
      </c>
      <c r="EH29" s="102">
        <v>0.58827399999999996</v>
      </c>
      <c r="EI29" s="102">
        <v>0.49867899999999998</v>
      </c>
      <c r="EJ29" s="102">
        <v>0.59816899999999995</v>
      </c>
      <c r="EK29" s="102">
        <v>0.63043700000000003</v>
      </c>
      <c r="EL29" s="102">
        <v>0.61899499999999996</v>
      </c>
      <c r="EM29" s="102">
        <v>0.58508300000000002</v>
      </c>
      <c r="EO29" s="7"/>
      <c r="EP29" s="27" t="s">
        <v>290</v>
      </c>
      <c r="EQ29" s="102">
        <v>0.43142599999999998</v>
      </c>
      <c r="ER29" s="102">
        <v>0.41026899999999999</v>
      </c>
      <c r="ES29" s="102">
        <v>0.39402500000000001</v>
      </c>
      <c r="ET29" s="102">
        <v>0.35438799999999998</v>
      </c>
      <c r="EU29" s="102">
        <v>0.33729399999999998</v>
      </c>
      <c r="EV29" s="102">
        <v>0.35992400000000002</v>
      </c>
      <c r="EW29" s="102">
        <v>0.35816199999999998</v>
      </c>
      <c r="EX29" s="102">
        <v>0.35515799999999997</v>
      </c>
      <c r="EY29" s="102">
        <v>0.36066199999999998</v>
      </c>
      <c r="EZ29" s="102">
        <v>0.34281600000000001</v>
      </c>
      <c r="FA29" s="102">
        <v>0.28438999999999998</v>
      </c>
      <c r="FB29" s="102">
        <v>0.336924</v>
      </c>
      <c r="FC29" s="102">
        <v>0.309336</v>
      </c>
      <c r="FD29" s="102">
        <v>0.29949700000000001</v>
      </c>
      <c r="FE29" s="102">
        <v>0.28287800000000002</v>
      </c>
      <c r="FF29" s="102">
        <v>0.25740499999999999</v>
      </c>
      <c r="FG29" s="102">
        <v>0.26047399999999998</v>
      </c>
      <c r="FH29" s="102">
        <v>0.27753100000000003</v>
      </c>
      <c r="FI29" s="102">
        <v>0.26754699999999998</v>
      </c>
      <c r="FJ29" s="102">
        <v>0.27786</v>
      </c>
      <c r="FK29" s="102">
        <v>0.26668700000000001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291</v>
      </c>
      <c r="C32" s="26">
        <v>2.7088909999999999</v>
      </c>
      <c r="D32" s="26">
        <v>2.7145169999999998</v>
      </c>
      <c r="E32" s="26">
        <v>2.8921359999999998</v>
      </c>
      <c r="F32" s="26">
        <v>2.5800489999999998</v>
      </c>
      <c r="G32" s="26">
        <v>2.6417730000000001</v>
      </c>
      <c r="H32" s="26">
        <v>2.3837830000000002</v>
      </c>
      <c r="I32" s="26">
        <v>2.3307530000000001</v>
      </c>
      <c r="J32" s="26">
        <v>2.8927209999999999</v>
      </c>
      <c r="K32" s="26">
        <v>2.9808330000000001</v>
      </c>
      <c r="L32" s="26">
        <v>2.9670260000000002</v>
      </c>
      <c r="M32" s="26">
        <v>2.9963600000000001</v>
      </c>
      <c r="N32" s="26">
        <v>3.4327519999999998</v>
      </c>
      <c r="O32" s="26">
        <v>2.8533930000000001</v>
      </c>
      <c r="P32" s="26">
        <v>2.4065210000000001</v>
      </c>
      <c r="Q32" s="26">
        <v>2.4530820000000002</v>
      </c>
      <c r="R32" s="26">
        <v>2.5599289999999999</v>
      </c>
      <c r="S32" s="26">
        <v>2.2417120000000001</v>
      </c>
      <c r="T32" s="26">
        <v>2.3089230000000001</v>
      </c>
      <c r="U32" s="26">
        <v>2.2986849999999999</v>
      </c>
      <c r="V32" s="26">
        <v>2.1944919999999999</v>
      </c>
      <c r="W32" s="26">
        <v>1.9800059999999999</v>
      </c>
      <c r="X32" s="26"/>
      <c r="Y32" s="7"/>
      <c r="Z32" s="13" t="s">
        <v>291</v>
      </c>
      <c r="AA32" s="26">
        <v>5.1904690000000002</v>
      </c>
      <c r="AB32" s="26">
        <v>4.5891900000000003</v>
      </c>
      <c r="AC32" s="26">
        <v>4.8148939999999998</v>
      </c>
      <c r="AD32" s="26">
        <v>4.8495990000000004</v>
      </c>
      <c r="AE32" s="26">
        <v>5.8636299999999997</v>
      </c>
      <c r="AF32" s="26">
        <v>5.1577419999999998</v>
      </c>
      <c r="AG32" s="26">
        <v>4.6790599999999998</v>
      </c>
      <c r="AH32" s="26">
        <v>5.2999039999999997</v>
      </c>
      <c r="AI32" s="26">
        <v>4.7643440000000004</v>
      </c>
      <c r="AJ32" s="26">
        <v>4.5958439999999996</v>
      </c>
      <c r="AK32" s="26">
        <v>3.901078</v>
      </c>
      <c r="AL32" s="26">
        <v>3.6998890000000002</v>
      </c>
      <c r="AM32" s="26">
        <v>3.444261</v>
      </c>
      <c r="AN32" s="26">
        <v>3.4826549999999998</v>
      </c>
      <c r="AO32" s="26">
        <v>3.561388</v>
      </c>
      <c r="AP32" s="26">
        <v>3.5158749999999999</v>
      </c>
      <c r="AQ32" s="26">
        <v>3.6103770000000002</v>
      </c>
      <c r="AR32" s="26">
        <v>3.2782870000000002</v>
      </c>
      <c r="AS32" s="26">
        <v>3.3011789999999999</v>
      </c>
      <c r="AT32" s="26">
        <v>3.2938640000000001</v>
      </c>
      <c r="AU32" s="26">
        <v>2.7842549999999999</v>
      </c>
      <c r="AV32" s="26"/>
      <c r="AW32" s="7"/>
      <c r="AX32" s="13" t="s">
        <v>291</v>
      </c>
      <c r="AY32" s="26">
        <v>14.900598</v>
      </c>
      <c r="AZ32" s="26">
        <v>13.65981</v>
      </c>
      <c r="BA32" s="26">
        <v>14.490143</v>
      </c>
      <c r="BB32" s="26">
        <v>15.774604</v>
      </c>
      <c r="BC32" s="26">
        <v>14.947127999999999</v>
      </c>
      <c r="BD32" s="26">
        <v>15.544945</v>
      </c>
      <c r="BE32" s="26">
        <v>13.966091</v>
      </c>
      <c r="BF32" s="26">
        <v>15.754742999999999</v>
      </c>
      <c r="BG32" s="26">
        <v>15.977798999999999</v>
      </c>
      <c r="BH32" s="26">
        <v>14.914895</v>
      </c>
      <c r="BI32" s="26">
        <v>14.047183</v>
      </c>
      <c r="BJ32" s="26">
        <v>15.30012</v>
      </c>
      <c r="BK32" s="26">
        <v>13.38612</v>
      </c>
      <c r="BL32" s="26">
        <v>15.425545</v>
      </c>
      <c r="BM32" s="26">
        <v>15.698981</v>
      </c>
      <c r="BN32" s="26">
        <v>15.569100000000001</v>
      </c>
      <c r="BO32" s="26">
        <v>14.127136999999999</v>
      </c>
      <c r="BP32" s="26">
        <v>14.665749</v>
      </c>
      <c r="BQ32" s="26">
        <v>16.846440000000001</v>
      </c>
      <c r="BR32" s="26">
        <v>14.3239</v>
      </c>
      <c r="BS32" s="26">
        <v>12.697466</v>
      </c>
      <c r="BT32" s="26"/>
      <c r="BU32" s="7"/>
      <c r="BV32" s="13" t="s">
        <v>291</v>
      </c>
      <c r="BW32" s="26">
        <v>1.021161</v>
      </c>
      <c r="BX32" s="26">
        <v>0.88728499999999999</v>
      </c>
      <c r="BY32" s="26">
        <v>0.93014600000000003</v>
      </c>
      <c r="BZ32" s="26">
        <v>0.892405</v>
      </c>
      <c r="CA32" s="26">
        <v>0.90443200000000001</v>
      </c>
      <c r="CB32" s="26">
        <v>0.78607199999999999</v>
      </c>
      <c r="CC32" s="26">
        <v>0.66790899999999997</v>
      </c>
      <c r="CD32" s="26">
        <v>0.77777200000000002</v>
      </c>
      <c r="CE32" s="26">
        <v>0.84739799999999998</v>
      </c>
      <c r="CF32" s="26">
        <v>0.80845699999999998</v>
      </c>
      <c r="CG32" s="26">
        <v>0.72754300000000005</v>
      </c>
      <c r="CH32" s="26">
        <v>0.78548200000000001</v>
      </c>
      <c r="CI32" s="26">
        <v>0.73926899999999995</v>
      </c>
      <c r="CJ32" s="26">
        <v>0.94547099999999995</v>
      </c>
      <c r="CK32" s="26">
        <v>0.95334399999999997</v>
      </c>
      <c r="CL32" s="26">
        <v>0.77437900000000004</v>
      </c>
      <c r="CM32" s="26">
        <v>0.80514799999999997</v>
      </c>
      <c r="CN32" s="26">
        <v>0.85874399999999995</v>
      </c>
      <c r="CO32" s="26">
        <v>0.96121400000000001</v>
      </c>
      <c r="CP32" s="26">
        <v>0.96904599999999996</v>
      </c>
      <c r="CQ32" s="26">
        <v>0.89919000000000004</v>
      </c>
      <c r="CS32" s="7"/>
      <c r="CT32" s="13" t="s">
        <v>291</v>
      </c>
      <c r="CU32" s="26">
        <v>1.5074860000000001</v>
      </c>
      <c r="CV32" s="26">
        <v>1.454806</v>
      </c>
      <c r="CW32" s="26">
        <v>1.5680860000000001</v>
      </c>
      <c r="CX32" s="26">
        <v>1.3790169999999999</v>
      </c>
      <c r="CY32" s="26">
        <v>1.3563769999999999</v>
      </c>
      <c r="CZ32" s="26">
        <v>1.26166</v>
      </c>
      <c r="DA32" s="26">
        <v>1.322929</v>
      </c>
      <c r="DB32" s="26">
        <v>1.29132</v>
      </c>
      <c r="DC32" s="26">
        <v>1.355113</v>
      </c>
      <c r="DD32" s="26">
        <v>1.4146970000000001</v>
      </c>
      <c r="DE32" s="26">
        <v>1.483026</v>
      </c>
      <c r="DF32" s="26">
        <v>1.358798</v>
      </c>
      <c r="DG32" s="26">
        <v>1.3401989999999999</v>
      </c>
      <c r="DH32" s="26">
        <v>1.432677</v>
      </c>
      <c r="DI32" s="26">
        <v>1.447203</v>
      </c>
      <c r="DJ32" s="26">
        <v>1.277191</v>
      </c>
      <c r="DK32" s="26">
        <v>1.236243</v>
      </c>
      <c r="DL32" s="26">
        <v>1.3460730000000001</v>
      </c>
      <c r="DM32" s="26">
        <v>1.5273509999999999</v>
      </c>
      <c r="DN32" s="26">
        <v>1.607402</v>
      </c>
      <c r="DO32" s="26">
        <v>1.4048119999999999</v>
      </c>
      <c r="DQ32" s="7"/>
      <c r="DR32" s="13" t="s">
        <v>291</v>
      </c>
      <c r="DS32" s="26">
        <v>6.3129410000000004</v>
      </c>
      <c r="DT32" s="26">
        <v>5.3498130000000002</v>
      </c>
      <c r="DU32" s="26">
        <v>6.1027370000000003</v>
      </c>
      <c r="DV32" s="26">
        <v>6.1472819999999997</v>
      </c>
      <c r="DW32" s="26">
        <v>6.0351239999999997</v>
      </c>
      <c r="DX32" s="26">
        <v>5.3724720000000001</v>
      </c>
      <c r="DY32" s="26">
        <v>5.4677319999999998</v>
      </c>
      <c r="DZ32" s="26">
        <v>6.5703240000000003</v>
      </c>
      <c r="EA32" s="26">
        <v>6.4434449999999996</v>
      </c>
      <c r="EB32" s="26">
        <v>6.4235049999999996</v>
      </c>
      <c r="EC32" s="26">
        <v>5.9616309999999997</v>
      </c>
      <c r="ED32" s="26">
        <v>6.3356209999999997</v>
      </c>
      <c r="EE32" s="26">
        <v>6.2775400000000001</v>
      </c>
      <c r="EF32" s="26">
        <v>6.3909099999999999</v>
      </c>
      <c r="EG32" s="26">
        <v>6.3985799999999999</v>
      </c>
      <c r="EH32" s="26">
        <v>5.9906730000000001</v>
      </c>
      <c r="EI32" s="26">
        <v>5.1283690000000002</v>
      </c>
      <c r="EJ32" s="26">
        <v>6.3057299999999996</v>
      </c>
      <c r="EK32" s="26">
        <v>6.7558800000000003</v>
      </c>
      <c r="EL32" s="26">
        <v>6.7107609999999998</v>
      </c>
      <c r="EM32" s="26">
        <v>6.4185169999999996</v>
      </c>
      <c r="EO32" s="7"/>
      <c r="EP32" s="13" t="s">
        <v>291</v>
      </c>
      <c r="EQ32" s="26">
        <v>3.5057299999999998</v>
      </c>
      <c r="ER32" s="26">
        <v>3.37073</v>
      </c>
      <c r="ES32" s="26">
        <v>3.1434489999999999</v>
      </c>
      <c r="ET32" s="26">
        <v>2.8455370000000002</v>
      </c>
      <c r="EU32" s="26">
        <v>2.7404670000000002</v>
      </c>
      <c r="EV32" s="26">
        <v>3.0806450000000001</v>
      </c>
      <c r="EW32" s="26">
        <v>3.1316760000000001</v>
      </c>
      <c r="EX32" s="26">
        <v>3.1485690000000002</v>
      </c>
      <c r="EY32" s="26">
        <v>3.1484930000000002</v>
      </c>
      <c r="EZ32" s="26">
        <v>3.032902</v>
      </c>
      <c r="FA32" s="26">
        <v>2.43567</v>
      </c>
      <c r="FB32" s="26">
        <v>3.0074160000000001</v>
      </c>
      <c r="FC32" s="26">
        <v>2.7179359999999999</v>
      </c>
      <c r="FD32" s="26">
        <v>2.646293</v>
      </c>
      <c r="FE32" s="26">
        <v>2.4886170000000001</v>
      </c>
      <c r="FF32" s="26">
        <v>2.3601070000000002</v>
      </c>
      <c r="FG32" s="26">
        <v>2.40747</v>
      </c>
      <c r="FH32" s="26">
        <v>2.6108449999999999</v>
      </c>
      <c r="FI32" s="26">
        <v>2.5382349999999998</v>
      </c>
      <c r="FJ32" s="26">
        <v>2.6752940000000001</v>
      </c>
      <c r="FK32" s="26">
        <v>2.618309</v>
      </c>
    </row>
    <row r="33" spans="1:167" ht="15">
      <c r="B33" s="9" t="s">
        <v>307</v>
      </c>
      <c r="C33" s="30"/>
      <c r="D33" s="30"/>
      <c r="E33" s="30"/>
      <c r="F33" s="30"/>
      <c r="G33" s="30"/>
      <c r="H33" s="30"/>
      <c r="I33" s="30"/>
      <c r="J33" s="30"/>
      <c r="K33" s="30"/>
      <c r="L33" s="30"/>
      <c r="M33" s="30"/>
      <c r="N33" s="30"/>
      <c r="O33" s="30"/>
      <c r="P33" s="30"/>
      <c r="Q33" s="30"/>
      <c r="R33" s="30"/>
      <c r="S33" s="30"/>
      <c r="T33" s="30"/>
      <c r="U33" s="30"/>
      <c r="V33" s="30"/>
      <c r="W33" s="30"/>
      <c r="X33" s="30"/>
      <c r="Z33" s="9" t="s">
        <v>307</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307</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307</v>
      </c>
      <c r="BW33" s="30"/>
      <c r="BX33" s="30"/>
      <c r="BY33" s="30"/>
      <c r="BZ33" s="30"/>
      <c r="CA33" s="30"/>
      <c r="CB33" s="30"/>
      <c r="CC33" s="30"/>
      <c r="CD33" s="30"/>
      <c r="CE33" s="30"/>
      <c r="CF33" s="30"/>
      <c r="CG33" s="30"/>
      <c r="CH33" s="30"/>
      <c r="CI33" s="30"/>
      <c r="CJ33" s="30"/>
      <c r="CK33" s="30"/>
      <c r="CL33" s="30"/>
      <c r="CM33" s="30"/>
      <c r="CN33" s="30"/>
      <c r="CO33" s="30"/>
      <c r="CP33" s="30"/>
      <c r="CQ33" s="30"/>
      <c r="CT33" s="9" t="s">
        <v>307</v>
      </c>
      <c r="CU33" s="30"/>
      <c r="CV33" s="30"/>
      <c r="CW33" s="30"/>
      <c r="CX33" s="30"/>
      <c r="CY33" s="30"/>
      <c r="CZ33" s="30"/>
      <c r="DA33" s="30"/>
      <c r="DB33" s="30"/>
      <c r="DC33" s="30"/>
      <c r="DD33" s="30"/>
      <c r="DE33" s="30"/>
      <c r="DF33" s="30"/>
      <c r="DG33" s="30"/>
      <c r="DH33" s="30"/>
      <c r="DI33" s="30"/>
      <c r="DJ33" s="30"/>
      <c r="DK33" s="30"/>
      <c r="DL33" s="30"/>
      <c r="DM33" s="30"/>
      <c r="DN33" s="30"/>
      <c r="DO33" s="30"/>
      <c r="DR33" s="9" t="s">
        <v>307</v>
      </c>
      <c r="DS33" s="30"/>
      <c r="DT33" s="30"/>
      <c r="DU33" s="30"/>
      <c r="DV33" s="30"/>
      <c r="DW33" s="30"/>
      <c r="DX33" s="30"/>
      <c r="DY33" s="30"/>
      <c r="DZ33" s="30"/>
      <c r="EA33" s="30"/>
      <c r="EB33" s="30"/>
      <c r="EC33" s="30"/>
      <c r="ED33" s="30"/>
      <c r="EE33" s="30"/>
      <c r="EF33" s="30"/>
      <c r="EG33" s="30"/>
      <c r="EH33" s="30"/>
      <c r="EI33" s="30"/>
      <c r="EJ33" s="30"/>
      <c r="EK33" s="30"/>
      <c r="EL33" s="30"/>
      <c r="EM33" s="30"/>
      <c r="EP33" s="9" t="s">
        <v>307</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2" t="s">
        <v>303</v>
      </c>
      <c r="C34" s="30">
        <v>2.2207590000000001</v>
      </c>
      <c r="D34" s="30">
        <v>2.2244269999999999</v>
      </c>
      <c r="E34" s="30">
        <v>2.3714040000000001</v>
      </c>
      <c r="F34" s="30">
        <v>2.112498</v>
      </c>
      <c r="G34" s="30">
        <v>2.1639919999999999</v>
      </c>
      <c r="H34" s="30">
        <v>1.951004</v>
      </c>
      <c r="I34" s="30">
        <v>1.907087</v>
      </c>
      <c r="J34" s="30">
        <v>2.37079</v>
      </c>
      <c r="K34" s="30">
        <v>2.4435910000000001</v>
      </c>
      <c r="L34" s="30">
        <v>2.4301409999999999</v>
      </c>
      <c r="M34" s="30">
        <v>2.4601869999999999</v>
      </c>
      <c r="N34" s="30">
        <v>2.8303280000000002</v>
      </c>
      <c r="O34" s="30">
        <v>2.355909</v>
      </c>
      <c r="P34" s="30">
        <v>1.9802580000000001</v>
      </c>
      <c r="Q34" s="30">
        <v>2.0289519999999999</v>
      </c>
      <c r="R34" s="30">
        <v>2.1231849999999999</v>
      </c>
      <c r="S34" s="30">
        <v>1.8671230000000001</v>
      </c>
      <c r="T34" s="30">
        <v>1.9283870000000001</v>
      </c>
      <c r="U34" s="30">
        <v>1.9198759999999999</v>
      </c>
      <c r="V34" s="30">
        <v>1.831043</v>
      </c>
      <c r="W34" s="30">
        <v>1.6523749999999999</v>
      </c>
      <c r="X34" s="30"/>
      <c r="Z34" s="72" t="s">
        <v>303</v>
      </c>
      <c r="AA34" s="30">
        <v>3.4020969999999999</v>
      </c>
      <c r="AB34" s="30">
        <v>3.0436960000000002</v>
      </c>
      <c r="AC34" s="30">
        <v>3.2408450000000002</v>
      </c>
      <c r="AD34" s="30">
        <v>3.298365</v>
      </c>
      <c r="AE34" s="30">
        <v>4.0526400000000002</v>
      </c>
      <c r="AF34" s="30">
        <v>3.5962339999999999</v>
      </c>
      <c r="AG34" s="30">
        <v>3.2824059999999999</v>
      </c>
      <c r="AH34" s="30">
        <v>3.73617</v>
      </c>
      <c r="AI34" s="30">
        <v>3.3629570000000002</v>
      </c>
      <c r="AJ34" s="30">
        <v>3.2429800000000002</v>
      </c>
      <c r="AK34" s="30">
        <v>2.761819</v>
      </c>
      <c r="AL34" s="30">
        <v>2.6447919999999998</v>
      </c>
      <c r="AM34" s="30">
        <v>2.4849619999999999</v>
      </c>
      <c r="AN34" s="30">
        <v>2.5404620000000002</v>
      </c>
      <c r="AO34" s="30">
        <v>2.6169859999999998</v>
      </c>
      <c r="AP34" s="30">
        <v>2.5983559999999999</v>
      </c>
      <c r="AQ34" s="30">
        <v>2.6586289999999999</v>
      </c>
      <c r="AR34" s="30">
        <v>2.4104429999999999</v>
      </c>
      <c r="AS34" s="30">
        <v>2.4221110000000001</v>
      </c>
      <c r="AT34" s="30">
        <v>2.3999730000000001</v>
      </c>
      <c r="AU34" s="30">
        <v>2.0390679999999999</v>
      </c>
      <c r="AV34" s="30"/>
      <c r="AX34" s="72" t="s">
        <v>303</v>
      </c>
      <c r="AY34" s="30">
        <v>11.061260000000001</v>
      </c>
      <c r="AZ34" s="30">
        <v>10.129652</v>
      </c>
      <c r="BA34" s="30">
        <v>10.72987</v>
      </c>
      <c r="BB34" s="30">
        <v>11.670757</v>
      </c>
      <c r="BC34" s="30">
        <v>11.052349</v>
      </c>
      <c r="BD34" s="30">
        <v>11.495715000000001</v>
      </c>
      <c r="BE34" s="30">
        <v>10.334629</v>
      </c>
      <c r="BF34" s="30">
        <v>11.658773999999999</v>
      </c>
      <c r="BG34" s="30">
        <v>11.808573000000001</v>
      </c>
      <c r="BH34" s="30">
        <v>11.033124000000001</v>
      </c>
      <c r="BI34" s="30">
        <v>10.38063</v>
      </c>
      <c r="BJ34" s="30">
        <v>11.254200000000001</v>
      </c>
      <c r="BK34" s="30">
        <v>9.8064599999999995</v>
      </c>
      <c r="BL34" s="30">
        <v>11.243072</v>
      </c>
      <c r="BM34" s="30">
        <v>11.420128</v>
      </c>
      <c r="BN34" s="30">
        <v>11.288342999999999</v>
      </c>
      <c r="BO34" s="30">
        <v>10.243646999999999</v>
      </c>
      <c r="BP34" s="30">
        <v>10.623053000000001</v>
      </c>
      <c r="BQ34" s="30">
        <v>12.173742000000001</v>
      </c>
      <c r="BR34" s="30">
        <v>10.359696</v>
      </c>
      <c r="BS34" s="30">
        <v>9.1781009999999998</v>
      </c>
      <c r="BT34" s="30"/>
      <c r="BV34" s="72" t="s">
        <v>303</v>
      </c>
      <c r="BW34" s="30">
        <v>0.82710899999999998</v>
      </c>
      <c r="BX34" s="30">
        <v>0.71855800000000003</v>
      </c>
      <c r="BY34" s="30">
        <v>0.75331599999999999</v>
      </c>
      <c r="BZ34" s="30">
        <v>0.72224200000000005</v>
      </c>
      <c r="CA34" s="30">
        <v>0.73150899999999996</v>
      </c>
      <c r="CB34" s="30">
        <v>0.635382</v>
      </c>
      <c r="CC34" s="30">
        <v>0.53971599999999997</v>
      </c>
      <c r="CD34" s="30">
        <v>0.62791799999999998</v>
      </c>
      <c r="CE34" s="30">
        <v>0.68315899999999996</v>
      </c>
      <c r="CF34" s="30">
        <v>0.65103299999999997</v>
      </c>
      <c r="CG34" s="30">
        <v>0.58570999999999995</v>
      </c>
      <c r="CH34" s="30">
        <v>0.63110599999999994</v>
      </c>
      <c r="CI34" s="30">
        <v>0.59312200000000004</v>
      </c>
      <c r="CJ34" s="30">
        <v>0.75774900000000001</v>
      </c>
      <c r="CK34" s="30">
        <v>0.76111799999999996</v>
      </c>
      <c r="CL34" s="30">
        <v>0.617981</v>
      </c>
      <c r="CM34" s="30">
        <v>0.64249800000000001</v>
      </c>
      <c r="CN34" s="30">
        <v>0.68494600000000005</v>
      </c>
      <c r="CO34" s="30">
        <v>0.76625600000000005</v>
      </c>
      <c r="CP34" s="30">
        <v>0.77157299999999995</v>
      </c>
      <c r="CQ34" s="30">
        <v>0.71462999999999999</v>
      </c>
      <c r="CT34" s="72" t="s">
        <v>303</v>
      </c>
      <c r="CU34" s="30">
        <v>1.272875</v>
      </c>
      <c r="CV34" s="30">
        <v>1.227263</v>
      </c>
      <c r="CW34" s="30">
        <v>1.321699</v>
      </c>
      <c r="CX34" s="30">
        <v>1.160417</v>
      </c>
      <c r="CY34" s="30">
        <v>1.1390340000000001</v>
      </c>
      <c r="CZ34" s="30">
        <v>1.0578419999999999</v>
      </c>
      <c r="DA34" s="30">
        <v>1.107647</v>
      </c>
      <c r="DB34" s="30">
        <v>1.080192</v>
      </c>
      <c r="DC34" s="30">
        <v>1.132633</v>
      </c>
      <c r="DD34" s="30">
        <v>1.181835</v>
      </c>
      <c r="DE34" s="30">
        <v>1.239061</v>
      </c>
      <c r="DF34" s="30">
        <v>1.1335850000000001</v>
      </c>
      <c r="DG34" s="30">
        <v>1.116757</v>
      </c>
      <c r="DH34" s="30">
        <v>1.1898880000000001</v>
      </c>
      <c r="DI34" s="30">
        <v>1.198537</v>
      </c>
      <c r="DJ34" s="30">
        <v>1.055183</v>
      </c>
      <c r="DK34" s="30">
        <v>1.0196799999999999</v>
      </c>
      <c r="DL34" s="30">
        <v>1.109567</v>
      </c>
      <c r="DM34" s="30">
        <v>1.257036</v>
      </c>
      <c r="DN34" s="30">
        <v>1.3220749999999999</v>
      </c>
      <c r="DO34" s="30">
        <v>1.1549529999999999</v>
      </c>
      <c r="DR34" s="72" t="s">
        <v>303</v>
      </c>
      <c r="DS34" s="30">
        <v>5.0172639999999999</v>
      </c>
      <c r="DT34" s="30">
        <v>4.2497499999999997</v>
      </c>
      <c r="DU34" s="30">
        <v>4.8467729999999998</v>
      </c>
      <c r="DV34" s="30">
        <v>4.8772019999999996</v>
      </c>
      <c r="DW34" s="30">
        <v>4.778359</v>
      </c>
      <c r="DX34" s="30">
        <v>4.2483000000000004</v>
      </c>
      <c r="DY34" s="30">
        <v>4.3217239999999997</v>
      </c>
      <c r="DZ34" s="30">
        <v>5.1901080000000004</v>
      </c>
      <c r="EA34" s="30">
        <v>5.079224</v>
      </c>
      <c r="EB34" s="30">
        <v>5.0530749999999998</v>
      </c>
      <c r="EC34" s="30">
        <v>4.6905099999999997</v>
      </c>
      <c r="ED34" s="30">
        <v>4.9821340000000003</v>
      </c>
      <c r="EE34" s="30">
        <v>4.9362709999999996</v>
      </c>
      <c r="EF34" s="30">
        <v>5.0226449999999998</v>
      </c>
      <c r="EG34" s="30">
        <v>5.0200319999999996</v>
      </c>
      <c r="EH34" s="30">
        <v>4.6903100000000002</v>
      </c>
      <c r="EI34" s="30">
        <v>3.9913639999999999</v>
      </c>
      <c r="EJ34" s="30">
        <v>4.8886839999999996</v>
      </c>
      <c r="EK34" s="30">
        <v>5.2338170000000002</v>
      </c>
      <c r="EL34" s="30">
        <v>5.1877750000000002</v>
      </c>
      <c r="EM34" s="30">
        <v>4.9482270000000002</v>
      </c>
      <c r="EP34" s="72" t="s">
        <v>303</v>
      </c>
      <c r="EQ34" s="30">
        <v>2.6783070000000002</v>
      </c>
      <c r="ER34" s="30">
        <v>2.5699100000000001</v>
      </c>
      <c r="ES34" s="30">
        <v>2.396058</v>
      </c>
      <c r="ET34" s="30">
        <v>2.1639680000000001</v>
      </c>
      <c r="EU34" s="30">
        <v>2.0709080000000002</v>
      </c>
      <c r="EV34" s="30">
        <v>2.321037</v>
      </c>
      <c r="EW34" s="30">
        <v>2.3507349999999998</v>
      </c>
      <c r="EX34" s="30">
        <v>2.3544049999999999</v>
      </c>
      <c r="EY34" s="30">
        <v>2.3389769999999999</v>
      </c>
      <c r="EZ34" s="30">
        <v>2.2460450000000001</v>
      </c>
      <c r="FA34" s="30">
        <v>1.7975179999999999</v>
      </c>
      <c r="FB34" s="30">
        <v>2.2083270000000002</v>
      </c>
      <c r="FC34" s="30">
        <v>1.989128</v>
      </c>
      <c r="FD34" s="30">
        <v>1.9301360000000001</v>
      </c>
      <c r="FE34" s="30">
        <v>1.8157700000000001</v>
      </c>
      <c r="FF34" s="30">
        <v>1.721476</v>
      </c>
      <c r="FG34" s="30">
        <v>1.757234</v>
      </c>
      <c r="FH34" s="30">
        <v>1.9056040000000001</v>
      </c>
      <c r="FI34" s="30">
        <v>1.845099</v>
      </c>
      <c r="FJ34" s="30">
        <v>1.9340029999999999</v>
      </c>
      <c r="FK34" s="30">
        <v>1.8834839999999999</v>
      </c>
    </row>
    <row r="35" spans="1:167">
      <c r="B35" s="72" t="s">
        <v>304</v>
      </c>
      <c r="C35" s="30">
        <v>0.15543899999999999</v>
      </c>
      <c r="D35" s="30">
        <v>0.15767</v>
      </c>
      <c r="E35" s="30">
        <v>0.16796800000000001</v>
      </c>
      <c r="F35" s="30">
        <v>0.148538</v>
      </c>
      <c r="G35" s="30">
        <v>0.151228</v>
      </c>
      <c r="H35" s="30">
        <v>0.13494300000000001</v>
      </c>
      <c r="I35" s="30">
        <v>0.13339899999999999</v>
      </c>
      <c r="J35" s="30">
        <v>0.167436</v>
      </c>
      <c r="K35" s="30">
        <v>0.17322699999999999</v>
      </c>
      <c r="L35" s="30">
        <v>0.17105899999999999</v>
      </c>
      <c r="M35" s="30">
        <v>0.16941899999999999</v>
      </c>
      <c r="N35" s="30">
        <v>0.190689</v>
      </c>
      <c r="O35" s="30">
        <v>0.15700800000000001</v>
      </c>
      <c r="P35" s="30">
        <v>0.13530500000000001</v>
      </c>
      <c r="Q35" s="30">
        <v>0.13670599999999999</v>
      </c>
      <c r="R35" s="30">
        <v>0.138517</v>
      </c>
      <c r="S35" s="30">
        <v>0.12250900000000001</v>
      </c>
      <c r="T35" s="30">
        <v>0.128636</v>
      </c>
      <c r="U35" s="30">
        <v>0.128522</v>
      </c>
      <c r="V35" s="30">
        <v>0.124335</v>
      </c>
      <c r="W35" s="30">
        <v>0.112549</v>
      </c>
      <c r="X35" s="30"/>
      <c r="Z35" s="72" t="s">
        <v>304</v>
      </c>
      <c r="AA35" s="30">
        <v>0.327372</v>
      </c>
      <c r="AB35" s="30">
        <v>0.282306</v>
      </c>
      <c r="AC35" s="30">
        <v>0.28755399999999998</v>
      </c>
      <c r="AD35" s="30">
        <v>0.294408</v>
      </c>
      <c r="AE35" s="30">
        <v>0.35879299999999997</v>
      </c>
      <c r="AF35" s="30">
        <v>0.317218</v>
      </c>
      <c r="AG35" s="30">
        <v>0.28578300000000001</v>
      </c>
      <c r="AH35" s="30">
        <v>0.32184400000000002</v>
      </c>
      <c r="AI35" s="30">
        <v>0.28920899999999999</v>
      </c>
      <c r="AJ35" s="30">
        <v>0.280117</v>
      </c>
      <c r="AK35" s="30">
        <v>0.236596</v>
      </c>
      <c r="AL35" s="30">
        <v>0.22006200000000001</v>
      </c>
      <c r="AM35" s="30">
        <v>0.20023099999999999</v>
      </c>
      <c r="AN35" s="30">
        <v>0.19519400000000001</v>
      </c>
      <c r="AO35" s="30">
        <v>0.19503000000000001</v>
      </c>
      <c r="AP35" s="30">
        <v>0.18895400000000001</v>
      </c>
      <c r="AQ35" s="30">
        <v>0.19719900000000001</v>
      </c>
      <c r="AR35" s="30">
        <v>0.179646</v>
      </c>
      <c r="AS35" s="30">
        <v>0.18304100000000001</v>
      </c>
      <c r="AT35" s="30">
        <v>0.18665499999999999</v>
      </c>
      <c r="AU35" s="30">
        <v>0.156717</v>
      </c>
      <c r="AV35" s="30"/>
      <c r="AX35" s="72" t="s">
        <v>304</v>
      </c>
      <c r="AY35" s="30">
        <v>1.7652209999999999</v>
      </c>
      <c r="AZ35" s="30">
        <v>1.6342939999999999</v>
      </c>
      <c r="BA35" s="30">
        <v>1.7481819999999999</v>
      </c>
      <c r="BB35" s="30">
        <v>1.914954</v>
      </c>
      <c r="BC35" s="30">
        <v>1.8232429999999999</v>
      </c>
      <c r="BD35" s="30">
        <v>1.8989130000000001</v>
      </c>
      <c r="BE35" s="30">
        <v>1.706304</v>
      </c>
      <c r="BF35" s="30">
        <v>1.9300539999999999</v>
      </c>
      <c r="BG35" s="30">
        <v>1.9675039999999999</v>
      </c>
      <c r="BH35" s="30">
        <v>1.832355</v>
      </c>
      <c r="BI35" s="30">
        <v>1.728162</v>
      </c>
      <c r="BJ35" s="30">
        <v>1.9093230000000001</v>
      </c>
      <c r="BK35" s="30">
        <v>1.705927</v>
      </c>
      <c r="BL35" s="30">
        <v>2.009029</v>
      </c>
      <c r="BM35" s="30">
        <v>2.0711149999999998</v>
      </c>
      <c r="BN35" s="30">
        <v>2.077277</v>
      </c>
      <c r="BO35" s="30">
        <v>1.8896550000000001</v>
      </c>
      <c r="BP35" s="30">
        <v>1.974521</v>
      </c>
      <c r="BQ35" s="30">
        <v>2.2892299999999999</v>
      </c>
      <c r="BR35" s="30">
        <v>1.944798</v>
      </c>
      <c r="BS35" s="30">
        <v>1.7274750000000001</v>
      </c>
      <c r="BT35" s="30"/>
      <c r="BV35" s="72" t="s">
        <v>304</v>
      </c>
      <c r="BW35" s="30">
        <v>5.0896999999999998E-2</v>
      </c>
      <c r="BX35" s="30">
        <v>4.4073000000000001E-2</v>
      </c>
      <c r="BY35" s="30">
        <v>4.6101999999999997E-2</v>
      </c>
      <c r="BZ35" s="30">
        <v>4.4209999999999999E-2</v>
      </c>
      <c r="CA35" s="30">
        <v>4.4554000000000003E-2</v>
      </c>
      <c r="CB35" s="30">
        <v>3.8587999999999997E-2</v>
      </c>
      <c r="CC35" s="30">
        <v>3.2599000000000003E-2</v>
      </c>
      <c r="CD35" s="30">
        <v>3.7962999999999997E-2</v>
      </c>
      <c r="CE35" s="30">
        <v>4.1486000000000002E-2</v>
      </c>
      <c r="CF35" s="30">
        <v>3.9595999999999999E-2</v>
      </c>
      <c r="CG35" s="30">
        <v>3.5562999999999997E-2</v>
      </c>
      <c r="CH35" s="30">
        <v>3.8928999999999998E-2</v>
      </c>
      <c r="CI35" s="30">
        <v>3.7072000000000001E-2</v>
      </c>
      <c r="CJ35" s="30">
        <v>4.7853E-2</v>
      </c>
      <c r="CK35" s="30">
        <v>4.9568000000000001E-2</v>
      </c>
      <c r="CL35" s="30">
        <v>4.0780999999999998E-2</v>
      </c>
      <c r="CM35" s="30">
        <v>4.3020000000000003E-2</v>
      </c>
      <c r="CN35" s="30">
        <v>4.6210000000000001E-2</v>
      </c>
      <c r="CO35" s="30">
        <v>5.2288000000000001E-2</v>
      </c>
      <c r="CP35" s="30">
        <v>5.3476999999999997E-2</v>
      </c>
      <c r="CQ35" s="30">
        <v>5.0321999999999999E-2</v>
      </c>
      <c r="CT35" s="72" t="s">
        <v>304</v>
      </c>
      <c r="CU35" s="30">
        <v>5.7398999999999999E-2</v>
      </c>
      <c r="CV35" s="30">
        <v>5.5918000000000002E-2</v>
      </c>
      <c r="CW35" s="30">
        <v>6.0899000000000002E-2</v>
      </c>
      <c r="CX35" s="30">
        <v>5.4646E-2</v>
      </c>
      <c r="CY35" s="30">
        <v>5.4630999999999999E-2</v>
      </c>
      <c r="CZ35" s="30">
        <v>5.1624000000000003E-2</v>
      </c>
      <c r="DA35" s="30">
        <v>5.4996999999999997E-2</v>
      </c>
      <c r="DB35" s="30">
        <v>5.4459E-2</v>
      </c>
      <c r="DC35" s="30">
        <v>5.8071999999999999E-2</v>
      </c>
      <c r="DD35" s="30">
        <v>6.0997000000000003E-2</v>
      </c>
      <c r="DE35" s="30">
        <v>6.4367999999999995E-2</v>
      </c>
      <c r="DF35" s="30">
        <v>5.9907000000000002E-2</v>
      </c>
      <c r="DG35" s="30">
        <v>6.0024000000000001E-2</v>
      </c>
      <c r="DH35" s="30">
        <v>6.6438999999999998E-2</v>
      </c>
      <c r="DI35" s="30">
        <v>6.9222000000000006E-2</v>
      </c>
      <c r="DJ35" s="30">
        <v>6.2496000000000003E-2</v>
      </c>
      <c r="DK35" s="30">
        <v>6.132E-2</v>
      </c>
      <c r="DL35" s="30">
        <v>6.7776000000000003E-2</v>
      </c>
      <c r="DM35" s="30">
        <v>7.8225000000000003E-2</v>
      </c>
      <c r="DN35" s="30">
        <v>8.2815E-2</v>
      </c>
      <c r="DO35" s="30">
        <v>7.2874999999999995E-2</v>
      </c>
      <c r="DR35" s="72" t="s">
        <v>304</v>
      </c>
      <c r="DS35" s="30">
        <v>0.36620000000000003</v>
      </c>
      <c r="DT35" s="30">
        <v>0.31235499999999999</v>
      </c>
      <c r="DU35" s="30">
        <v>0.35968099999999997</v>
      </c>
      <c r="DV35" s="30">
        <v>0.36677500000000002</v>
      </c>
      <c r="DW35" s="30">
        <v>0.365259</v>
      </c>
      <c r="DX35" s="30">
        <v>0.32859100000000002</v>
      </c>
      <c r="DY35" s="30">
        <v>0.33679500000000001</v>
      </c>
      <c r="DZ35" s="30">
        <v>0.409889</v>
      </c>
      <c r="EA35" s="30">
        <v>0.408501</v>
      </c>
      <c r="EB35" s="30">
        <v>0.41166199999999997</v>
      </c>
      <c r="EC35" s="30">
        <v>0.38432500000000003</v>
      </c>
      <c r="ED35" s="30">
        <v>0.41290500000000002</v>
      </c>
      <c r="EE35" s="30">
        <v>0.41335699999999997</v>
      </c>
      <c r="EF35" s="30">
        <v>0.42611399999999999</v>
      </c>
      <c r="EG35" s="30">
        <v>0.43334099999999998</v>
      </c>
      <c r="EH35" s="30">
        <v>0.41273500000000002</v>
      </c>
      <c r="EI35" s="30">
        <v>0.35857800000000001</v>
      </c>
      <c r="EJ35" s="30">
        <v>0.44645200000000002</v>
      </c>
      <c r="EK35" s="30">
        <v>0.48608099999999999</v>
      </c>
      <c r="EL35" s="30">
        <v>0.49144700000000002</v>
      </c>
      <c r="EM35" s="30">
        <v>0.47667100000000001</v>
      </c>
      <c r="EP35" s="72" t="s">
        <v>304</v>
      </c>
      <c r="EQ35" s="30">
        <v>0.29410900000000001</v>
      </c>
      <c r="ER35" s="30">
        <v>0.285389</v>
      </c>
      <c r="ES35" s="30">
        <v>0.26794200000000001</v>
      </c>
      <c r="ET35" s="30">
        <v>0.245949</v>
      </c>
      <c r="EU35" s="30">
        <v>0.24377699999999999</v>
      </c>
      <c r="EV35" s="30">
        <v>0.274617</v>
      </c>
      <c r="EW35" s="30">
        <v>0.28191699999999997</v>
      </c>
      <c r="EX35" s="30">
        <v>0.28980400000000001</v>
      </c>
      <c r="EY35" s="30">
        <v>0.29719299999999998</v>
      </c>
      <c r="EZ35" s="30">
        <v>0.28938799999999998</v>
      </c>
      <c r="FA35" s="30">
        <v>0.23579900000000001</v>
      </c>
      <c r="FB35" s="30">
        <v>0.296431</v>
      </c>
      <c r="FC35" s="30">
        <v>0.27131</v>
      </c>
      <c r="FD35" s="30">
        <v>0.26695099999999999</v>
      </c>
      <c r="FE35" s="30">
        <v>0.25168200000000002</v>
      </c>
      <c r="FF35" s="30">
        <v>0.23876</v>
      </c>
      <c r="FG35" s="30">
        <v>0.243783</v>
      </c>
      <c r="FH35" s="30">
        <v>0.26481500000000002</v>
      </c>
      <c r="FI35" s="30">
        <v>0.25996000000000002</v>
      </c>
      <c r="FJ35" s="30">
        <v>0.27730399999999999</v>
      </c>
      <c r="FK35" s="30">
        <v>0.27388800000000002</v>
      </c>
    </row>
    <row r="36" spans="1:167">
      <c r="B36" s="72" t="s">
        <v>305</v>
      </c>
      <c r="C36" s="30">
        <v>0.211757</v>
      </c>
      <c r="D36" s="30">
        <v>0.213864</v>
      </c>
      <c r="E36" s="30">
        <v>0.22769900000000001</v>
      </c>
      <c r="F36" s="30">
        <v>0.205682</v>
      </c>
      <c r="G36" s="30">
        <v>0.21016000000000001</v>
      </c>
      <c r="H36" s="30">
        <v>0.19123899999999999</v>
      </c>
      <c r="I36" s="30">
        <v>0.18794</v>
      </c>
      <c r="J36" s="30">
        <v>0.231408</v>
      </c>
      <c r="K36" s="30">
        <v>0.23807700000000001</v>
      </c>
      <c r="L36" s="30">
        <v>0.237704</v>
      </c>
      <c r="M36" s="30">
        <v>0.236431</v>
      </c>
      <c r="N36" s="30">
        <v>0.26438200000000001</v>
      </c>
      <c r="O36" s="30">
        <v>0.21793899999999999</v>
      </c>
      <c r="P36" s="30">
        <v>0.189082</v>
      </c>
      <c r="Q36" s="30">
        <v>0.18617400000000001</v>
      </c>
      <c r="R36" s="30">
        <v>0.19106200000000001</v>
      </c>
      <c r="S36" s="30">
        <v>0.16157299999999999</v>
      </c>
      <c r="T36" s="30">
        <v>0.16194800000000001</v>
      </c>
      <c r="U36" s="30">
        <v>0.16098599999999999</v>
      </c>
      <c r="V36" s="30">
        <v>0.154221</v>
      </c>
      <c r="W36" s="30">
        <v>0.13918900000000001</v>
      </c>
      <c r="X36" s="30"/>
      <c r="Z36" s="72" t="s">
        <v>305</v>
      </c>
      <c r="AA36" s="30">
        <v>1.3684160000000001</v>
      </c>
      <c r="AB36" s="30">
        <v>1.1837709999999999</v>
      </c>
      <c r="AC36" s="30">
        <v>1.2057800000000001</v>
      </c>
      <c r="AD36" s="30">
        <v>1.1767240000000001</v>
      </c>
      <c r="AE36" s="30">
        <v>1.3562320000000001</v>
      </c>
      <c r="AF36" s="30">
        <v>1.1586209999999999</v>
      </c>
      <c r="AG36" s="30">
        <v>1.0328619999999999</v>
      </c>
      <c r="AH36" s="30">
        <v>1.153227</v>
      </c>
      <c r="AI36" s="30">
        <v>1.0313399999999999</v>
      </c>
      <c r="AJ36" s="30">
        <v>0.99393399999999998</v>
      </c>
      <c r="AK36" s="30">
        <v>0.835785</v>
      </c>
      <c r="AL36" s="30">
        <v>0.77106200000000003</v>
      </c>
      <c r="AM36" s="30">
        <v>0.69971099999999997</v>
      </c>
      <c r="AN36" s="30">
        <v>0.68689999999999996</v>
      </c>
      <c r="AO36" s="30">
        <v>0.68856300000000004</v>
      </c>
      <c r="AP36" s="30">
        <v>0.66896800000000001</v>
      </c>
      <c r="AQ36" s="30">
        <v>0.69474599999999997</v>
      </c>
      <c r="AR36" s="30">
        <v>0.63350700000000004</v>
      </c>
      <c r="AS36" s="30">
        <v>0.64158499999999996</v>
      </c>
      <c r="AT36" s="30">
        <v>0.65381699999999998</v>
      </c>
      <c r="AU36" s="30">
        <v>0.543126</v>
      </c>
      <c r="AV36" s="30"/>
      <c r="AX36" s="72" t="s">
        <v>305</v>
      </c>
      <c r="AY36" s="30">
        <v>1.98254</v>
      </c>
      <c r="AZ36" s="30">
        <v>1.813077</v>
      </c>
      <c r="BA36" s="30">
        <v>1.9243969999999999</v>
      </c>
      <c r="BB36" s="30">
        <v>2.0944919999999998</v>
      </c>
      <c r="BC36" s="30">
        <v>1.9825390000000001</v>
      </c>
      <c r="BD36" s="30">
        <v>2.0572330000000001</v>
      </c>
      <c r="BE36" s="30">
        <v>1.841836</v>
      </c>
      <c r="BF36" s="30">
        <v>2.073115</v>
      </c>
      <c r="BG36" s="30">
        <v>2.1089289999999998</v>
      </c>
      <c r="BH36" s="30">
        <v>1.961865</v>
      </c>
      <c r="BI36" s="30">
        <v>1.855693</v>
      </c>
      <c r="BJ36" s="30">
        <v>2.0490400000000002</v>
      </c>
      <c r="BK36" s="30">
        <v>1.7970539999999999</v>
      </c>
      <c r="BL36" s="30">
        <v>2.0846339999999999</v>
      </c>
      <c r="BM36" s="30">
        <v>2.118096</v>
      </c>
      <c r="BN36" s="30">
        <v>2.1151200000000001</v>
      </c>
      <c r="BO36" s="30">
        <v>1.9150480000000001</v>
      </c>
      <c r="BP36" s="30">
        <v>1.987419</v>
      </c>
      <c r="BQ36" s="30">
        <v>2.292065</v>
      </c>
      <c r="BR36" s="30">
        <v>1.9418820000000001</v>
      </c>
      <c r="BS36" s="30">
        <v>1.7234320000000001</v>
      </c>
      <c r="BT36" s="30"/>
      <c r="BV36" s="72" t="s">
        <v>305</v>
      </c>
      <c r="BW36" s="30">
        <v>0.111432</v>
      </c>
      <c r="BX36" s="30">
        <v>9.7298999999999997E-2</v>
      </c>
      <c r="BY36" s="30">
        <v>0.102202</v>
      </c>
      <c r="BZ36" s="30">
        <v>9.8726999999999995E-2</v>
      </c>
      <c r="CA36" s="30">
        <v>0.100831</v>
      </c>
      <c r="CB36" s="30">
        <v>8.8114999999999999E-2</v>
      </c>
      <c r="CC36" s="30">
        <v>7.5059000000000001E-2</v>
      </c>
      <c r="CD36" s="30">
        <v>8.8012999999999994E-2</v>
      </c>
      <c r="CE36" s="30">
        <v>9.6813999999999997E-2</v>
      </c>
      <c r="CF36" s="30">
        <v>9.3064999999999995E-2</v>
      </c>
      <c r="CG36" s="30">
        <v>8.3712999999999996E-2</v>
      </c>
      <c r="CH36" s="30">
        <v>9.1428999999999996E-2</v>
      </c>
      <c r="CI36" s="30">
        <v>8.6365999999999998E-2</v>
      </c>
      <c r="CJ36" s="30">
        <v>0.110458</v>
      </c>
      <c r="CK36" s="30">
        <v>0.11322</v>
      </c>
      <c r="CL36" s="30">
        <v>9.1677999999999996E-2</v>
      </c>
      <c r="CM36" s="30">
        <v>9.5120999999999997E-2</v>
      </c>
      <c r="CN36" s="30">
        <v>0.101516</v>
      </c>
      <c r="CO36" s="30">
        <v>0.11347699999999999</v>
      </c>
      <c r="CP36" s="30">
        <v>0.114718</v>
      </c>
      <c r="CQ36" s="30">
        <v>0.107194</v>
      </c>
      <c r="CT36" s="72" t="s">
        <v>305</v>
      </c>
      <c r="CU36" s="30">
        <v>0.121033</v>
      </c>
      <c r="CV36" s="30">
        <v>0.117825</v>
      </c>
      <c r="CW36" s="30">
        <v>0.12792300000000001</v>
      </c>
      <c r="CX36" s="30">
        <v>0.11357299999999999</v>
      </c>
      <c r="CY36" s="30">
        <v>0.11318400000000001</v>
      </c>
      <c r="CZ36" s="30">
        <v>0.10620499999999999</v>
      </c>
      <c r="DA36" s="30">
        <v>0.112335</v>
      </c>
      <c r="DB36" s="30">
        <v>0.11014500000000001</v>
      </c>
      <c r="DC36" s="30">
        <v>0.11580500000000001</v>
      </c>
      <c r="DD36" s="30">
        <v>0.120989</v>
      </c>
      <c r="DE36" s="30">
        <v>0.12648200000000001</v>
      </c>
      <c r="DF36" s="30">
        <v>0.116774</v>
      </c>
      <c r="DG36" s="30">
        <v>0.11550100000000001</v>
      </c>
      <c r="DH36" s="30">
        <v>0.12548899999999999</v>
      </c>
      <c r="DI36" s="30">
        <v>0.128277</v>
      </c>
      <c r="DJ36" s="30">
        <v>0.114396</v>
      </c>
      <c r="DK36" s="30">
        <v>0.111777</v>
      </c>
      <c r="DL36" s="30">
        <v>0.121644</v>
      </c>
      <c r="DM36" s="30">
        <v>0.139039</v>
      </c>
      <c r="DN36" s="30">
        <v>0.14684700000000001</v>
      </c>
      <c r="DO36" s="30">
        <v>0.12844700000000001</v>
      </c>
      <c r="DR36" s="72" t="s">
        <v>305</v>
      </c>
      <c r="DS36" s="30">
        <v>0.62267399999999995</v>
      </c>
      <c r="DT36" s="30">
        <v>0.53178899999999996</v>
      </c>
      <c r="DU36" s="30">
        <v>0.60904000000000003</v>
      </c>
      <c r="DV36" s="30">
        <v>0.61917999999999995</v>
      </c>
      <c r="DW36" s="30">
        <v>0.61255599999999999</v>
      </c>
      <c r="DX36" s="30">
        <v>0.54632099999999995</v>
      </c>
      <c r="DY36" s="30">
        <v>0.55566099999999996</v>
      </c>
      <c r="DZ36" s="30">
        <v>0.66650399999999999</v>
      </c>
      <c r="EA36" s="30">
        <v>0.65925</v>
      </c>
      <c r="EB36" s="30">
        <v>0.66432899999999995</v>
      </c>
      <c r="EC36" s="30">
        <v>0.61498399999999998</v>
      </c>
      <c r="ED36" s="30">
        <v>0.65344500000000005</v>
      </c>
      <c r="EE36" s="30">
        <v>0.64708699999999997</v>
      </c>
      <c r="EF36" s="30">
        <v>0.65962100000000001</v>
      </c>
      <c r="EG36" s="30">
        <v>0.66422499999999995</v>
      </c>
      <c r="EH36" s="30">
        <v>0.62668500000000005</v>
      </c>
      <c r="EI36" s="30">
        <v>0.54575799999999997</v>
      </c>
      <c r="EJ36" s="30">
        <v>0.677064</v>
      </c>
      <c r="EK36" s="30">
        <v>0.72820399999999996</v>
      </c>
      <c r="EL36" s="30">
        <v>0.73209900000000006</v>
      </c>
      <c r="EM36" s="30">
        <v>0.70763900000000002</v>
      </c>
      <c r="EP36" s="72" t="s">
        <v>305</v>
      </c>
      <c r="EQ36" s="30">
        <v>0.38516800000000001</v>
      </c>
      <c r="ER36" s="30">
        <v>0.37235400000000002</v>
      </c>
      <c r="ES36" s="30">
        <v>0.34819299999999997</v>
      </c>
      <c r="ET36" s="30">
        <v>0.31734800000000002</v>
      </c>
      <c r="EU36" s="30">
        <v>0.30962800000000001</v>
      </c>
      <c r="EV36" s="30">
        <v>0.354877</v>
      </c>
      <c r="EW36" s="30">
        <v>0.36746699999999999</v>
      </c>
      <c r="EX36" s="30">
        <v>0.37109399999999998</v>
      </c>
      <c r="EY36" s="30">
        <v>0.38013000000000002</v>
      </c>
      <c r="EZ36" s="30">
        <v>0.37013000000000001</v>
      </c>
      <c r="FA36" s="30">
        <v>0.30073800000000001</v>
      </c>
      <c r="FB36" s="30">
        <v>0.38029200000000002</v>
      </c>
      <c r="FC36" s="30">
        <v>0.34835700000000003</v>
      </c>
      <c r="FD36" s="30">
        <v>0.34426800000000002</v>
      </c>
      <c r="FE36" s="30">
        <v>0.32419100000000001</v>
      </c>
      <c r="FF36" s="30">
        <v>0.30828800000000001</v>
      </c>
      <c r="FG36" s="30">
        <v>0.314056</v>
      </c>
      <c r="FH36" s="30">
        <v>0.34090100000000001</v>
      </c>
      <c r="FI36" s="30">
        <v>0.33534000000000003</v>
      </c>
      <c r="FJ36" s="30">
        <v>0.36082799999999998</v>
      </c>
      <c r="FK36" s="30">
        <v>0.36005500000000001</v>
      </c>
    </row>
    <row r="37" spans="1:167">
      <c r="B37" s="72" t="s">
        <v>306</v>
      </c>
      <c r="C37" s="30">
        <v>0.120935</v>
      </c>
      <c r="D37" s="30">
        <v>0.11855599999999999</v>
      </c>
      <c r="E37" s="30">
        <v>0.12506600000000001</v>
      </c>
      <c r="F37" s="30">
        <v>0.113332</v>
      </c>
      <c r="G37" s="30">
        <v>0.116393</v>
      </c>
      <c r="H37" s="30">
        <v>0.106596</v>
      </c>
      <c r="I37" s="30">
        <v>0.102328</v>
      </c>
      <c r="J37" s="30">
        <v>0.123087</v>
      </c>
      <c r="K37" s="30">
        <v>0.125939</v>
      </c>
      <c r="L37" s="30">
        <v>0.12812200000000001</v>
      </c>
      <c r="M37" s="30">
        <v>0.13032299999999999</v>
      </c>
      <c r="N37" s="30">
        <v>0.14735300000000001</v>
      </c>
      <c r="O37" s="30">
        <v>0.12253600000000001</v>
      </c>
      <c r="P37" s="30">
        <v>0.10187599999999999</v>
      </c>
      <c r="Q37" s="30">
        <v>0.10125099999999999</v>
      </c>
      <c r="R37" s="30">
        <v>0.107165</v>
      </c>
      <c r="S37" s="30">
        <v>9.0506000000000003E-2</v>
      </c>
      <c r="T37" s="30">
        <v>8.9952000000000004E-2</v>
      </c>
      <c r="U37" s="30">
        <v>8.9300000000000004E-2</v>
      </c>
      <c r="V37" s="30">
        <v>8.4892999999999996E-2</v>
      </c>
      <c r="W37" s="30">
        <v>7.5893000000000002E-2</v>
      </c>
      <c r="X37" s="30"/>
      <c r="Z37" s="72" t="s">
        <v>306</v>
      </c>
      <c r="AA37" s="30">
        <v>9.2584E-2</v>
      </c>
      <c r="AB37" s="30">
        <v>7.9417000000000001E-2</v>
      </c>
      <c r="AC37" s="30">
        <v>8.0714999999999995E-2</v>
      </c>
      <c r="AD37" s="30">
        <v>8.0102999999999994E-2</v>
      </c>
      <c r="AE37" s="30">
        <v>9.5965999999999996E-2</v>
      </c>
      <c r="AF37" s="30">
        <v>8.5667999999999994E-2</v>
      </c>
      <c r="AG37" s="30">
        <v>7.8008999999999995E-2</v>
      </c>
      <c r="AH37" s="30">
        <v>8.8663000000000006E-2</v>
      </c>
      <c r="AI37" s="30">
        <v>8.0837000000000006E-2</v>
      </c>
      <c r="AJ37" s="30">
        <v>7.8813999999999995E-2</v>
      </c>
      <c r="AK37" s="30">
        <v>6.6878000000000007E-2</v>
      </c>
      <c r="AL37" s="30">
        <v>6.3973000000000002E-2</v>
      </c>
      <c r="AM37" s="30">
        <v>5.9357E-2</v>
      </c>
      <c r="AN37" s="30">
        <v>6.0099E-2</v>
      </c>
      <c r="AO37" s="30">
        <v>6.0809000000000002E-2</v>
      </c>
      <c r="AP37" s="30">
        <v>5.9596999999999997E-2</v>
      </c>
      <c r="AQ37" s="30">
        <v>5.9804000000000003E-2</v>
      </c>
      <c r="AR37" s="30">
        <v>5.4690000000000003E-2</v>
      </c>
      <c r="AS37" s="30">
        <v>5.4441999999999997E-2</v>
      </c>
      <c r="AT37" s="30">
        <v>5.3419000000000001E-2</v>
      </c>
      <c r="AU37" s="30">
        <v>4.5344000000000002E-2</v>
      </c>
      <c r="AV37" s="30"/>
      <c r="AX37" s="72" t="s">
        <v>306</v>
      </c>
      <c r="AY37" s="30">
        <v>9.1577000000000006E-2</v>
      </c>
      <c r="AZ37" s="30">
        <v>8.2786999999999999E-2</v>
      </c>
      <c r="BA37" s="30">
        <v>8.7692999999999993E-2</v>
      </c>
      <c r="BB37" s="30">
        <v>9.4400999999999999E-2</v>
      </c>
      <c r="BC37" s="30">
        <v>8.8996000000000006E-2</v>
      </c>
      <c r="BD37" s="30">
        <v>9.3085000000000001E-2</v>
      </c>
      <c r="BE37" s="30">
        <v>8.3321000000000006E-2</v>
      </c>
      <c r="BF37" s="30">
        <v>9.2799999999999994E-2</v>
      </c>
      <c r="BG37" s="30">
        <v>9.2793E-2</v>
      </c>
      <c r="BH37" s="30">
        <v>8.7551000000000004E-2</v>
      </c>
      <c r="BI37" s="30">
        <v>8.2697999999999994E-2</v>
      </c>
      <c r="BJ37" s="30">
        <v>8.7557999999999997E-2</v>
      </c>
      <c r="BK37" s="30">
        <v>7.6679999999999998E-2</v>
      </c>
      <c r="BL37" s="30">
        <v>8.8811000000000001E-2</v>
      </c>
      <c r="BM37" s="30">
        <v>8.9643E-2</v>
      </c>
      <c r="BN37" s="30">
        <v>8.8358999999999993E-2</v>
      </c>
      <c r="BO37" s="30">
        <v>7.8786999999999996E-2</v>
      </c>
      <c r="BP37" s="30">
        <v>8.0756999999999995E-2</v>
      </c>
      <c r="BQ37" s="30">
        <v>9.1402999999999998E-2</v>
      </c>
      <c r="BR37" s="30">
        <v>7.7523999999999996E-2</v>
      </c>
      <c r="BS37" s="30">
        <v>6.8458000000000005E-2</v>
      </c>
      <c r="BT37" s="30"/>
      <c r="BV37" s="72" t="s">
        <v>306</v>
      </c>
      <c r="BW37" s="30">
        <v>3.1723000000000001E-2</v>
      </c>
      <c r="BX37" s="30">
        <v>2.7352999999999999E-2</v>
      </c>
      <c r="BY37" s="30">
        <v>2.8525999999999999E-2</v>
      </c>
      <c r="BZ37" s="30">
        <v>2.7227000000000001E-2</v>
      </c>
      <c r="CA37" s="30">
        <v>2.7538E-2</v>
      </c>
      <c r="CB37" s="30">
        <v>2.3987000000000001E-2</v>
      </c>
      <c r="CC37" s="30">
        <v>2.0535000000000001E-2</v>
      </c>
      <c r="CD37" s="30">
        <v>2.3879000000000001E-2</v>
      </c>
      <c r="CE37" s="30">
        <v>2.5939E-2</v>
      </c>
      <c r="CF37" s="30">
        <v>2.4764000000000001E-2</v>
      </c>
      <c r="CG37" s="30">
        <v>2.2557000000000001E-2</v>
      </c>
      <c r="CH37" s="30">
        <v>2.4017E-2</v>
      </c>
      <c r="CI37" s="30">
        <v>2.2709E-2</v>
      </c>
      <c r="CJ37" s="30">
        <v>2.9411E-2</v>
      </c>
      <c r="CK37" s="30">
        <v>2.9437999999999999E-2</v>
      </c>
      <c r="CL37" s="30">
        <v>2.3939999999999999E-2</v>
      </c>
      <c r="CM37" s="30">
        <v>2.4509E-2</v>
      </c>
      <c r="CN37" s="30">
        <v>2.6072999999999999E-2</v>
      </c>
      <c r="CO37" s="30">
        <v>2.9193E-2</v>
      </c>
      <c r="CP37" s="30">
        <v>2.9277999999999998E-2</v>
      </c>
      <c r="CQ37" s="30">
        <v>2.7043999999999999E-2</v>
      </c>
      <c r="CT37" s="72" t="s">
        <v>306</v>
      </c>
      <c r="CU37" s="30">
        <v>5.6180000000000001E-2</v>
      </c>
      <c r="CV37" s="30">
        <v>5.3800000000000001E-2</v>
      </c>
      <c r="CW37" s="30">
        <v>5.7564999999999998E-2</v>
      </c>
      <c r="CX37" s="30">
        <v>5.0380000000000001E-2</v>
      </c>
      <c r="CY37" s="30">
        <v>4.9527000000000002E-2</v>
      </c>
      <c r="CZ37" s="30">
        <v>4.5989000000000002E-2</v>
      </c>
      <c r="DA37" s="30">
        <v>4.795E-2</v>
      </c>
      <c r="DB37" s="30">
        <v>4.6524000000000003E-2</v>
      </c>
      <c r="DC37" s="30">
        <v>4.8603E-2</v>
      </c>
      <c r="DD37" s="30">
        <v>5.0875999999999998E-2</v>
      </c>
      <c r="DE37" s="30">
        <v>5.3115000000000002E-2</v>
      </c>
      <c r="DF37" s="30">
        <v>4.8531999999999999E-2</v>
      </c>
      <c r="DG37" s="30">
        <v>4.7916E-2</v>
      </c>
      <c r="DH37" s="30">
        <v>5.0861000000000003E-2</v>
      </c>
      <c r="DI37" s="30">
        <v>5.1167999999999998E-2</v>
      </c>
      <c r="DJ37" s="30">
        <v>4.5115000000000002E-2</v>
      </c>
      <c r="DK37" s="30">
        <v>4.3465999999999998E-2</v>
      </c>
      <c r="DL37" s="30">
        <v>4.7086999999999997E-2</v>
      </c>
      <c r="DM37" s="30">
        <v>5.3052000000000002E-2</v>
      </c>
      <c r="DN37" s="30">
        <v>5.5663999999999998E-2</v>
      </c>
      <c r="DO37" s="30">
        <v>4.8536000000000003E-2</v>
      </c>
      <c r="DR37" s="72" t="s">
        <v>306</v>
      </c>
      <c r="DS37" s="30">
        <v>0.30680299999999999</v>
      </c>
      <c r="DT37" s="30">
        <v>0.25591900000000001</v>
      </c>
      <c r="DU37" s="30">
        <v>0.28724300000000003</v>
      </c>
      <c r="DV37" s="30">
        <v>0.28412399999999999</v>
      </c>
      <c r="DW37" s="30">
        <v>0.278951</v>
      </c>
      <c r="DX37" s="30">
        <v>0.24926000000000001</v>
      </c>
      <c r="DY37" s="30">
        <v>0.25355299999999997</v>
      </c>
      <c r="DZ37" s="30">
        <v>0.30382300000000001</v>
      </c>
      <c r="EA37" s="30">
        <v>0.29646899999999998</v>
      </c>
      <c r="EB37" s="30">
        <v>0.29443900000000001</v>
      </c>
      <c r="EC37" s="30">
        <v>0.271812</v>
      </c>
      <c r="ED37" s="30">
        <v>0.287136</v>
      </c>
      <c r="EE37" s="30">
        <v>0.28082499999999999</v>
      </c>
      <c r="EF37" s="30">
        <v>0.28253</v>
      </c>
      <c r="EG37" s="30">
        <v>0.28098200000000001</v>
      </c>
      <c r="EH37" s="30">
        <v>0.26094299999999998</v>
      </c>
      <c r="EI37" s="30">
        <v>0.23266800000000001</v>
      </c>
      <c r="EJ37" s="30">
        <v>0.29353000000000001</v>
      </c>
      <c r="EK37" s="30">
        <v>0.30777700000000002</v>
      </c>
      <c r="EL37" s="30">
        <v>0.29943999999999998</v>
      </c>
      <c r="EM37" s="30">
        <v>0.28598000000000001</v>
      </c>
      <c r="EP37" s="72" t="s">
        <v>306</v>
      </c>
      <c r="EQ37" s="30">
        <v>0.148147</v>
      </c>
      <c r="ER37" s="30">
        <v>0.14307800000000001</v>
      </c>
      <c r="ES37" s="30">
        <v>0.13125700000000001</v>
      </c>
      <c r="ET37" s="30">
        <v>0.118272</v>
      </c>
      <c r="EU37" s="30">
        <v>0.11615399999999999</v>
      </c>
      <c r="EV37" s="30">
        <v>0.13011400000000001</v>
      </c>
      <c r="EW37" s="30">
        <v>0.13155800000000001</v>
      </c>
      <c r="EX37" s="30">
        <v>0.133266</v>
      </c>
      <c r="EY37" s="30">
        <v>0.132193</v>
      </c>
      <c r="EZ37" s="30">
        <v>0.12733800000000001</v>
      </c>
      <c r="FA37" s="30">
        <v>0.101615</v>
      </c>
      <c r="FB37" s="30">
        <v>0.122367</v>
      </c>
      <c r="FC37" s="30">
        <v>0.109141</v>
      </c>
      <c r="FD37" s="30">
        <v>0.104938</v>
      </c>
      <c r="FE37" s="30">
        <v>9.6975000000000006E-2</v>
      </c>
      <c r="FF37" s="30">
        <v>9.1581999999999997E-2</v>
      </c>
      <c r="FG37" s="30">
        <v>9.2397000000000007E-2</v>
      </c>
      <c r="FH37" s="30">
        <v>9.9525000000000002E-2</v>
      </c>
      <c r="FI37" s="30">
        <v>9.7835000000000005E-2</v>
      </c>
      <c r="FJ37" s="30">
        <v>0.103159</v>
      </c>
      <c r="FK37" s="30">
        <v>0.100883</v>
      </c>
    </row>
    <row r="38" spans="1: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294</v>
      </c>
      <c r="C39" s="26">
        <v>41.581415999999997</v>
      </c>
      <c r="D39" s="26">
        <v>41.874006999999999</v>
      </c>
      <c r="E39" s="26">
        <v>42.422204999999998</v>
      </c>
      <c r="F39" s="26">
        <v>40.634205000000001</v>
      </c>
      <c r="G39" s="26">
        <v>39.487096000000001</v>
      </c>
      <c r="H39" s="26">
        <v>37.728468999999997</v>
      </c>
      <c r="I39" s="26">
        <v>37.863571</v>
      </c>
      <c r="J39" s="26">
        <v>38.972213000000004</v>
      </c>
      <c r="K39" s="26">
        <v>39.015548000000003</v>
      </c>
      <c r="L39" s="26">
        <v>37.863895999999997</v>
      </c>
      <c r="M39" s="26">
        <v>39.452843000000001</v>
      </c>
      <c r="N39" s="26">
        <v>39.998978999999999</v>
      </c>
      <c r="O39" s="26">
        <v>37.775747000000003</v>
      </c>
      <c r="P39" s="26">
        <v>32.732818000000002</v>
      </c>
      <c r="Q39" s="26">
        <v>31.621860000000002</v>
      </c>
      <c r="R39" s="26">
        <v>31.343368999999999</v>
      </c>
      <c r="S39" s="26">
        <v>30.632235999999999</v>
      </c>
      <c r="T39" s="26">
        <v>31.101296999999999</v>
      </c>
      <c r="U39" s="26">
        <v>31.486267999999999</v>
      </c>
      <c r="V39" s="26">
        <v>31.137360000000001</v>
      </c>
      <c r="W39" s="26">
        <v>30.419392999999999</v>
      </c>
      <c r="X39" s="26"/>
      <c r="Y39" s="7"/>
      <c r="Z39" s="8" t="s">
        <v>294</v>
      </c>
      <c r="AA39" s="26">
        <v>27.180589000000001</v>
      </c>
      <c r="AB39" s="26">
        <v>26.679950000000002</v>
      </c>
      <c r="AC39" s="26">
        <v>26.342344000000001</v>
      </c>
      <c r="AD39" s="26">
        <v>24.807777000000002</v>
      </c>
      <c r="AE39" s="26">
        <v>27.254221999999999</v>
      </c>
      <c r="AF39" s="26">
        <v>25.512246000000001</v>
      </c>
      <c r="AG39" s="26">
        <v>24.514222</v>
      </c>
      <c r="AH39" s="26">
        <v>24.185758</v>
      </c>
      <c r="AI39" s="26">
        <v>22.252670999999999</v>
      </c>
      <c r="AJ39" s="26">
        <v>21.132358</v>
      </c>
      <c r="AK39" s="26">
        <v>20.182124000000002</v>
      </c>
      <c r="AL39" s="26">
        <v>18.352679999999999</v>
      </c>
      <c r="AM39" s="26">
        <v>17.711513</v>
      </c>
      <c r="AN39" s="26">
        <v>16.479813</v>
      </c>
      <c r="AO39" s="26">
        <v>15.829307</v>
      </c>
      <c r="AP39" s="26">
        <v>16.115689</v>
      </c>
      <c r="AQ39" s="26">
        <v>17.105395000000001</v>
      </c>
      <c r="AR39" s="26">
        <v>15.477339000000001</v>
      </c>
      <c r="AS39" s="26">
        <v>15.120525000000001</v>
      </c>
      <c r="AT39" s="26">
        <v>14.858154000000001</v>
      </c>
      <c r="AU39" s="26">
        <v>13.77369</v>
      </c>
      <c r="AV39" s="26"/>
      <c r="AW39" s="7"/>
      <c r="AX39" s="8" t="s">
        <v>294</v>
      </c>
      <c r="AY39" s="26">
        <v>43.222490999999998</v>
      </c>
      <c r="AZ39" s="26">
        <v>43.173788000000002</v>
      </c>
      <c r="BA39" s="26">
        <v>43.553851999999999</v>
      </c>
      <c r="BB39" s="26">
        <v>43.119278999999999</v>
      </c>
      <c r="BC39" s="26">
        <v>42.429431999999998</v>
      </c>
      <c r="BD39" s="26">
        <v>43.297089999999997</v>
      </c>
      <c r="BE39" s="26">
        <v>42.983535000000003</v>
      </c>
      <c r="BF39" s="26">
        <v>42.896830999999999</v>
      </c>
      <c r="BG39" s="26">
        <v>42.419172000000003</v>
      </c>
      <c r="BH39" s="26">
        <v>41.648397000000003</v>
      </c>
      <c r="BI39" s="26">
        <v>41.676907</v>
      </c>
      <c r="BJ39" s="26">
        <v>41.859231000000001</v>
      </c>
      <c r="BK39" s="26">
        <v>41.528803000000003</v>
      </c>
      <c r="BL39" s="26">
        <v>41.201630999999999</v>
      </c>
      <c r="BM39" s="26">
        <v>40.617727000000002</v>
      </c>
      <c r="BN39" s="26">
        <v>41.022461999999997</v>
      </c>
      <c r="BO39" s="26">
        <v>41.242192000000003</v>
      </c>
      <c r="BP39" s="26">
        <v>40.931125000000002</v>
      </c>
      <c r="BQ39" s="26">
        <v>41.927515</v>
      </c>
      <c r="BR39" s="26">
        <v>40.563431000000001</v>
      </c>
      <c r="BS39" s="26">
        <v>40.356597999999998</v>
      </c>
      <c r="BT39" s="26"/>
      <c r="BU39" s="7"/>
      <c r="BV39" s="8" t="s">
        <v>294</v>
      </c>
      <c r="BW39" s="26">
        <v>36.053018999999999</v>
      </c>
      <c r="BX39" s="26">
        <v>34.995494000000001</v>
      </c>
      <c r="BY39" s="26">
        <v>34.308436</v>
      </c>
      <c r="BZ39" s="26">
        <v>33.866629000000003</v>
      </c>
      <c r="CA39" s="26">
        <v>32.708911999999998</v>
      </c>
      <c r="CB39" s="26">
        <v>31.406901000000001</v>
      </c>
      <c r="CC39" s="26">
        <v>30.944168000000001</v>
      </c>
      <c r="CD39" s="26">
        <v>28.709002999999999</v>
      </c>
      <c r="CE39" s="26">
        <v>28.543443</v>
      </c>
      <c r="CF39" s="26">
        <v>27.618517000000001</v>
      </c>
      <c r="CG39" s="26">
        <v>27.622796000000001</v>
      </c>
      <c r="CH39" s="26">
        <v>27.796647</v>
      </c>
      <c r="CI39" s="26">
        <v>28.372333999999999</v>
      </c>
      <c r="CJ39" s="26">
        <v>27.829903000000002</v>
      </c>
      <c r="CK39" s="26">
        <v>27.351084</v>
      </c>
      <c r="CL39" s="26">
        <v>27.211539999999999</v>
      </c>
      <c r="CM39" s="26">
        <v>27.664168</v>
      </c>
      <c r="CN39" s="26">
        <v>28.318501000000001</v>
      </c>
      <c r="CO39" s="26">
        <v>28.050162</v>
      </c>
      <c r="CP39" s="26">
        <v>27.746445999999999</v>
      </c>
      <c r="CQ39" s="26">
        <v>27.828064000000001</v>
      </c>
      <c r="CS39" s="7"/>
      <c r="CT39" s="8" t="s">
        <v>294</v>
      </c>
      <c r="CU39" s="26">
        <v>46.454861999999999</v>
      </c>
      <c r="CV39" s="26">
        <v>46.936987000000002</v>
      </c>
      <c r="CW39" s="26">
        <v>47.071086000000001</v>
      </c>
      <c r="CX39" s="26">
        <v>46.808745999999999</v>
      </c>
      <c r="CY39" s="26">
        <v>47.309978999999998</v>
      </c>
      <c r="CZ39" s="26">
        <v>47.286717000000003</v>
      </c>
      <c r="DA39" s="26">
        <v>47.717593999999998</v>
      </c>
      <c r="DB39" s="26">
        <v>47.351165000000002</v>
      </c>
      <c r="DC39" s="26">
        <v>47.111367999999999</v>
      </c>
      <c r="DD39" s="26">
        <v>46.474710999999999</v>
      </c>
      <c r="DE39" s="26">
        <v>46.909511000000002</v>
      </c>
      <c r="DF39" s="26">
        <v>45.499980000000001</v>
      </c>
      <c r="DG39" s="26">
        <v>45.347360000000002</v>
      </c>
      <c r="DH39" s="26">
        <v>44.523023999999999</v>
      </c>
      <c r="DI39" s="26">
        <v>43.911850999999999</v>
      </c>
      <c r="DJ39" s="26">
        <v>43.459544999999999</v>
      </c>
      <c r="DK39" s="26">
        <v>43.546646000000003</v>
      </c>
      <c r="DL39" s="26">
        <v>43.204022999999999</v>
      </c>
      <c r="DM39" s="26">
        <v>43.265540999999999</v>
      </c>
      <c r="DN39" s="26">
        <v>43.436852000000002</v>
      </c>
      <c r="DO39" s="26">
        <v>42.869988999999997</v>
      </c>
      <c r="DQ39" s="7"/>
      <c r="DR39" s="8" t="s">
        <v>294</v>
      </c>
      <c r="DS39" s="26">
        <v>48.803494000000001</v>
      </c>
      <c r="DT39" s="26">
        <v>48.680021000000004</v>
      </c>
      <c r="DU39" s="26">
        <v>48.589784000000002</v>
      </c>
      <c r="DV39" s="26">
        <v>48.575164000000001</v>
      </c>
      <c r="DW39" s="26">
        <v>48.287922999999999</v>
      </c>
      <c r="DX39" s="26">
        <v>47.848036</v>
      </c>
      <c r="DY39" s="26">
        <v>47.542409999999997</v>
      </c>
      <c r="DZ39" s="26">
        <v>47.602832999999997</v>
      </c>
      <c r="EA39" s="26">
        <v>47.439096999999997</v>
      </c>
      <c r="EB39" s="26">
        <v>47.264484000000003</v>
      </c>
      <c r="EC39" s="26">
        <v>47.157024</v>
      </c>
      <c r="ED39" s="26">
        <v>47.111142999999998</v>
      </c>
      <c r="EE39" s="26">
        <v>47.036318999999999</v>
      </c>
      <c r="EF39" s="26">
        <v>46.725955999999996</v>
      </c>
      <c r="EG39" s="26">
        <v>46.248936999999998</v>
      </c>
      <c r="EH39" s="26">
        <v>46.103195999999997</v>
      </c>
      <c r="EI39" s="26">
        <v>45.480007000000001</v>
      </c>
      <c r="EJ39" s="26">
        <v>45.776018000000001</v>
      </c>
      <c r="EK39" s="26">
        <v>45.738039000000001</v>
      </c>
      <c r="EL39" s="26">
        <v>45.472830999999999</v>
      </c>
      <c r="EM39" s="26">
        <v>45.255800999999998</v>
      </c>
      <c r="EO39" s="7"/>
      <c r="EP39" s="8" t="s">
        <v>294</v>
      </c>
      <c r="EQ39" s="26">
        <v>37.832262999999998</v>
      </c>
      <c r="ER39" s="26">
        <v>37.728884999999998</v>
      </c>
      <c r="ES39" s="26">
        <v>36.043249000000003</v>
      </c>
      <c r="ET39" s="26">
        <v>35.636327999999999</v>
      </c>
      <c r="EU39" s="26">
        <v>35.278750000000002</v>
      </c>
      <c r="EV39" s="26">
        <v>36.321547000000002</v>
      </c>
      <c r="EW39" s="26">
        <v>36.172888</v>
      </c>
      <c r="EX39" s="26">
        <v>35.747627000000001</v>
      </c>
      <c r="EY39" s="26">
        <v>34.421860000000002</v>
      </c>
      <c r="EZ39" s="26">
        <v>34.186024000000003</v>
      </c>
      <c r="FA39" s="26">
        <v>32.509948000000001</v>
      </c>
      <c r="FB39" s="26">
        <v>33.289690999999998</v>
      </c>
      <c r="FC39" s="26">
        <v>32.211348000000001</v>
      </c>
      <c r="FD39" s="26">
        <v>31.832263000000001</v>
      </c>
      <c r="FE39" s="26">
        <v>31.179684999999999</v>
      </c>
      <c r="FF39" s="26">
        <v>31.991865000000001</v>
      </c>
      <c r="FG39" s="26">
        <v>31.739894</v>
      </c>
      <c r="FH39" s="26">
        <v>31.73414</v>
      </c>
      <c r="FI39" s="26">
        <v>31.374542000000002</v>
      </c>
      <c r="FJ39" s="26">
        <v>31.215154999999999</v>
      </c>
      <c r="FK39" s="26">
        <v>31.21087</v>
      </c>
    </row>
    <row r="40" spans="1:167" ht="13">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spans="1:167" ht="13">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spans="1:167" ht="13">
      <c r="A42" s="7"/>
      <c r="B42" s="8" t="s">
        <v>295</v>
      </c>
      <c r="C42" s="102">
        <v>0.94729399999999997</v>
      </c>
      <c r="D42" s="102">
        <v>0.95108700000000002</v>
      </c>
      <c r="E42" s="102">
        <v>0.98548999999999998</v>
      </c>
      <c r="F42" s="102">
        <v>0.98448800000000003</v>
      </c>
      <c r="G42" s="102">
        <v>1.02172</v>
      </c>
      <c r="H42" s="102">
        <v>0.94475799999999999</v>
      </c>
      <c r="I42" s="102">
        <v>0.85283699999999996</v>
      </c>
      <c r="J42" s="102">
        <v>0.91868700000000003</v>
      </c>
      <c r="K42" s="102">
        <v>0.96974700000000003</v>
      </c>
      <c r="L42" s="102">
        <v>0.98797699999999999</v>
      </c>
      <c r="M42" s="102">
        <v>0.86928499999999997</v>
      </c>
      <c r="N42" s="102">
        <v>0.93315000000000003</v>
      </c>
      <c r="O42" s="102">
        <v>0.79763200000000001</v>
      </c>
      <c r="P42" s="102">
        <v>0.85579799999999995</v>
      </c>
      <c r="Q42" s="102">
        <v>0.97184400000000004</v>
      </c>
      <c r="R42" s="102">
        <v>1.02661</v>
      </c>
      <c r="S42" s="102">
        <v>0.94479800000000003</v>
      </c>
      <c r="T42" s="102">
        <v>1.026713</v>
      </c>
      <c r="U42" s="102">
        <v>0.94714799999999999</v>
      </c>
      <c r="V42" s="102">
        <v>0.992039</v>
      </c>
      <c r="W42" s="102">
        <v>0.87012</v>
      </c>
      <c r="X42" s="102"/>
      <c r="Y42" s="7"/>
      <c r="Z42" s="8" t="s">
        <v>295</v>
      </c>
      <c r="AA42" s="102">
        <v>0.97428400000000004</v>
      </c>
      <c r="AB42" s="102">
        <v>0.88226400000000005</v>
      </c>
      <c r="AC42" s="102">
        <v>0.93795499999999998</v>
      </c>
      <c r="AD42" s="102">
        <v>0.99616300000000002</v>
      </c>
      <c r="AE42" s="102">
        <v>0.99682899999999997</v>
      </c>
      <c r="AF42" s="102">
        <v>0.95102299999999995</v>
      </c>
      <c r="AG42" s="102">
        <v>0.85605699999999996</v>
      </c>
      <c r="AH42" s="102">
        <v>0.95989899999999995</v>
      </c>
      <c r="AI42" s="102">
        <v>0.95273399999999997</v>
      </c>
      <c r="AJ42" s="102">
        <v>0.96399400000000002</v>
      </c>
      <c r="AK42" s="102">
        <v>0.84716499999999995</v>
      </c>
      <c r="AL42" s="102">
        <v>0.88717699999999999</v>
      </c>
      <c r="AM42" s="102">
        <v>0.84647600000000001</v>
      </c>
      <c r="AN42" s="102">
        <v>0.92523699999999998</v>
      </c>
      <c r="AO42" s="102">
        <v>0.96826699999999999</v>
      </c>
      <c r="AP42" s="102">
        <v>0.95514200000000005</v>
      </c>
      <c r="AQ42" s="102">
        <v>0.91660200000000003</v>
      </c>
      <c r="AR42" s="102">
        <v>0.95510399999999995</v>
      </c>
      <c r="AS42" s="102">
        <v>0.96852899999999997</v>
      </c>
      <c r="AT42" s="102">
        <v>0.99903299999999995</v>
      </c>
      <c r="AU42" s="102">
        <v>0.87153499999999995</v>
      </c>
      <c r="AV42" s="102"/>
      <c r="AW42" s="7"/>
      <c r="AX42" s="8" t="s">
        <v>295</v>
      </c>
      <c r="AY42" s="102">
        <v>0.93614200000000003</v>
      </c>
      <c r="AZ42" s="102">
        <v>0.84164399999999995</v>
      </c>
      <c r="BA42" s="102">
        <v>0.89355700000000005</v>
      </c>
      <c r="BB42" s="102">
        <v>0.96407200000000004</v>
      </c>
      <c r="BC42" s="102">
        <v>0.930566</v>
      </c>
      <c r="BD42" s="102">
        <v>0.92401800000000001</v>
      </c>
      <c r="BE42" s="102">
        <v>0.82673300000000005</v>
      </c>
      <c r="BF42" s="102">
        <v>0.90995499999999996</v>
      </c>
      <c r="BG42" s="102">
        <v>0.93591800000000003</v>
      </c>
      <c r="BH42" s="102">
        <v>0.93668399999999996</v>
      </c>
      <c r="BI42" s="102">
        <v>0.84901700000000002</v>
      </c>
      <c r="BJ42" s="102">
        <v>0.870448</v>
      </c>
      <c r="BK42" s="102">
        <v>0.78945799999999999</v>
      </c>
      <c r="BL42" s="102">
        <v>0.91546000000000005</v>
      </c>
      <c r="BM42" s="102">
        <v>0.99540499999999998</v>
      </c>
      <c r="BN42" s="102">
        <v>0.91982799999999998</v>
      </c>
      <c r="BO42" s="102">
        <v>0.88200100000000003</v>
      </c>
      <c r="BP42" s="102">
        <v>0.91991000000000001</v>
      </c>
      <c r="BQ42" s="102">
        <v>0.92142900000000005</v>
      </c>
      <c r="BR42" s="102">
        <v>0.95598499999999997</v>
      </c>
      <c r="BS42" s="102">
        <v>0.84004199999999996</v>
      </c>
      <c r="BT42" s="102"/>
      <c r="BU42" s="7"/>
      <c r="BV42" s="8" t="s">
        <v>295</v>
      </c>
      <c r="BW42" s="102">
        <v>0.96802299999999997</v>
      </c>
      <c r="BX42" s="102">
        <v>0.90545500000000001</v>
      </c>
      <c r="BY42" s="102">
        <v>0.98811400000000005</v>
      </c>
      <c r="BZ42" s="102">
        <v>0.96398799999999996</v>
      </c>
      <c r="CA42" s="102">
        <v>1.0022450000000001</v>
      </c>
      <c r="CB42" s="102">
        <v>0.92703100000000005</v>
      </c>
      <c r="CC42" s="102">
        <v>0.86566200000000004</v>
      </c>
      <c r="CD42" s="102">
        <v>0.95301400000000003</v>
      </c>
      <c r="CE42" s="102">
        <v>1.01739</v>
      </c>
      <c r="CF42" s="102">
        <v>0.99414199999999997</v>
      </c>
      <c r="CG42" s="102">
        <v>0.87552099999999999</v>
      </c>
      <c r="CH42" s="102">
        <v>0.90999600000000003</v>
      </c>
      <c r="CI42" s="102">
        <v>0.74487999999999999</v>
      </c>
      <c r="CJ42" s="102">
        <v>1.0234510000000001</v>
      </c>
      <c r="CK42" s="102">
        <v>1.0449600000000001</v>
      </c>
      <c r="CL42" s="102">
        <v>0.86667499999999997</v>
      </c>
      <c r="CM42" s="102">
        <v>0.89113799999999999</v>
      </c>
      <c r="CN42" s="102">
        <v>0.86667499999999997</v>
      </c>
      <c r="CO42" s="102">
        <v>0.970387</v>
      </c>
      <c r="CP42" s="102">
        <v>1.0052680000000001</v>
      </c>
      <c r="CQ42" s="102">
        <v>0.89215100000000003</v>
      </c>
      <c r="CS42" s="7"/>
      <c r="CT42" s="8" t="s">
        <v>295</v>
      </c>
      <c r="CU42" s="102">
        <v>0.982985</v>
      </c>
      <c r="CV42" s="102">
        <v>0.89152600000000004</v>
      </c>
      <c r="CW42" s="102">
        <v>1.003735</v>
      </c>
      <c r="CX42" s="102">
        <v>0.98212699999999997</v>
      </c>
      <c r="CY42" s="102">
        <v>0.97811800000000004</v>
      </c>
      <c r="CZ42" s="102">
        <v>0.93351300000000004</v>
      </c>
      <c r="DA42" s="102">
        <v>0.893181</v>
      </c>
      <c r="DB42" s="102">
        <v>0.95279800000000003</v>
      </c>
      <c r="DC42" s="102">
        <v>0.97199999999999998</v>
      </c>
      <c r="DD42" s="102">
        <v>1.03624</v>
      </c>
      <c r="DE42" s="102">
        <v>0.92609799999999998</v>
      </c>
      <c r="DF42" s="102">
        <v>0.91825500000000004</v>
      </c>
      <c r="DG42" s="102">
        <v>0.95138800000000001</v>
      </c>
      <c r="DH42" s="102">
        <v>0.97176200000000001</v>
      </c>
      <c r="DI42" s="102">
        <v>1.0071669999999999</v>
      </c>
      <c r="DJ42" s="102">
        <v>0.86812</v>
      </c>
      <c r="DK42" s="102">
        <v>0.84871700000000005</v>
      </c>
      <c r="DL42" s="102">
        <v>0.86812299999999998</v>
      </c>
      <c r="DM42" s="102">
        <v>0.97750899999999996</v>
      </c>
      <c r="DN42" s="102">
        <v>1.010105</v>
      </c>
      <c r="DO42" s="102">
        <v>0.92177500000000001</v>
      </c>
      <c r="DQ42" s="7"/>
      <c r="DR42" s="8" t="s">
        <v>295</v>
      </c>
      <c r="DS42" s="102">
        <v>0.97595200000000004</v>
      </c>
      <c r="DT42" s="102">
        <v>0.87578</v>
      </c>
      <c r="DU42" s="102">
        <v>0.97416800000000003</v>
      </c>
      <c r="DV42" s="102">
        <v>0.94437099999999996</v>
      </c>
      <c r="DW42" s="102">
        <v>0.91314799999999996</v>
      </c>
      <c r="DX42" s="102">
        <v>0.83258900000000002</v>
      </c>
      <c r="DY42" s="102">
        <v>0.87520100000000001</v>
      </c>
      <c r="DZ42" s="102">
        <v>0.91495199999999999</v>
      </c>
      <c r="EA42" s="102">
        <v>0.91361999999999999</v>
      </c>
      <c r="EB42" s="102">
        <v>0.97316899999999995</v>
      </c>
      <c r="EC42" s="102">
        <v>0.91672799999999999</v>
      </c>
      <c r="ED42" s="102">
        <v>0.93677100000000002</v>
      </c>
      <c r="EE42" s="102">
        <v>0.91690199999999999</v>
      </c>
      <c r="EF42" s="102">
        <v>0.96831299999999998</v>
      </c>
      <c r="EG42" s="102">
        <v>1.0058180000000001</v>
      </c>
      <c r="EH42" s="102">
        <v>0.89423299999999994</v>
      </c>
      <c r="EI42" s="102">
        <v>0.876753</v>
      </c>
      <c r="EJ42" s="102">
        <v>0.89452699999999996</v>
      </c>
      <c r="EK42" s="102">
        <v>1.000583</v>
      </c>
      <c r="EL42" s="102">
        <v>1.028756</v>
      </c>
      <c r="EM42" s="102">
        <v>0.95325400000000005</v>
      </c>
      <c r="EO42" s="7"/>
      <c r="EP42" s="8" t="s">
        <v>295</v>
      </c>
      <c r="EQ42" s="102">
        <v>0.96977199999999997</v>
      </c>
      <c r="ER42" s="102">
        <v>0.95135800000000004</v>
      </c>
      <c r="ES42" s="102">
        <v>0.95146799999999998</v>
      </c>
      <c r="ET42" s="102">
        <v>0.871722</v>
      </c>
      <c r="EU42" s="102">
        <v>0.84754700000000005</v>
      </c>
      <c r="EV42" s="102">
        <v>0.89221799999999996</v>
      </c>
      <c r="EW42" s="102">
        <v>0.91074500000000003</v>
      </c>
      <c r="EX42" s="102">
        <v>0.96085399999999999</v>
      </c>
      <c r="EY42" s="102">
        <v>1.002505</v>
      </c>
      <c r="EZ42" s="102">
        <v>0.97934699999999997</v>
      </c>
      <c r="FA42" s="102">
        <v>0.88133399999999995</v>
      </c>
      <c r="FB42" s="102">
        <v>0.994278</v>
      </c>
      <c r="FC42" s="102">
        <v>0.95515799999999995</v>
      </c>
      <c r="FD42" s="102">
        <v>0.91782600000000003</v>
      </c>
      <c r="FE42" s="102">
        <v>0.87776399999999999</v>
      </c>
      <c r="FF42" s="102">
        <v>0.83069800000000005</v>
      </c>
      <c r="FG42" s="102">
        <v>0.83431599999999995</v>
      </c>
      <c r="FH42" s="102">
        <v>0.83085399999999998</v>
      </c>
      <c r="FI42" s="102">
        <v>0.89053099999999996</v>
      </c>
      <c r="FJ42" s="102">
        <v>0.94404500000000002</v>
      </c>
      <c r="FK42" s="102">
        <v>0.87224400000000002</v>
      </c>
    </row>
    <row r="44" spans="1:167">
      <c r="A44" s="15" t="s">
        <v>297</v>
      </c>
      <c r="B44"/>
      <c r="Y44" s="15" t="s">
        <v>297</v>
      </c>
      <c r="Z44"/>
      <c r="AW44" s="15" t="s">
        <v>297</v>
      </c>
      <c r="AX44"/>
      <c r="BU44" s="15" t="s">
        <v>297</v>
      </c>
      <c r="BV44"/>
      <c r="CS44" s="15" t="s">
        <v>297</v>
      </c>
      <c r="CT44"/>
      <c r="DQ44" s="15" t="s">
        <v>297</v>
      </c>
      <c r="DR44"/>
      <c r="EO44" s="15" t="s">
        <v>297</v>
      </c>
      <c r="EP44"/>
    </row>
    <row r="45" spans="1:167">
      <c r="Y45" s="15"/>
      <c r="Z45"/>
      <c r="AW45" s="15"/>
      <c r="AX45"/>
      <c r="BU45" s="15"/>
      <c r="BV45"/>
      <c r="CS45" s="15"/>
      <c r="CT45"/>
      <c r="DQ45" s="15"/>
      <c r="DR45"/>
    </row>
  </sheetData>
  <hyperlinks>
    <hyperlink ref="B2" location="Menu!A1" display="Menu!A1" xr:uid="{00000000-0004-0000-0700-000000000000}"/>
    <hyperlink ref="A2:B2" location="Menu!B17" display="Back to main menu" xr:uid="{00000000-0004-0000-0700-000001000000}"/>
    <hyperlink ref="Y2:Z2" location="Menu!B17" display="Back to Main Menu" xr:uid="{00000000-0004-0000-0700-000002000000}"/>
    <hyperlink ref="AW2:AX2" location="Menu!B17" display="Back to Main Menu" xr:uid="{00000000-0004-0000-0700-000003000000}"/>
    <hyperlink ref="BU2:BV2" location="Menu!B17" display="Back to Main Menu" xr:uid="{00000000-0004-0000-0700-000004000000}"/>
    <hyperlink ref="CS2:CT2" location="Menu!B17" display="Back to Main Menu" xr:uid="{00000000-0004-0000-0700-000005000000}"/>
    <hyperlink ref="DQ2:DR2" location="Menu!B17" display="Back to Main Menu" xr:uid="{00000000-0004-0000-0700-000006000000}"/>
    <hyperlink ref="EP2" location="Menu!A1" display="Menu!A1" xr:uid="{00000000-0004-0000-0700-000007000000}"/>
    <hyperlink ref="EO2:EP2" location="Menu!B17" display="Back to main menu" xr:uid="{00000000-0004-0000-0700-000008000000}"/>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I223"/>
  <sheetViews>
    <sheetView topLeftCell="D60" zoomScale="62" zoomScaleNormal="62" workbookViewId="0">
      <selection activeCell="J74" sqref="J74"/>
    </sheetView>
  </sheetViews>
  <sheetFormatPr defaultColWidth="9" defaultRowHeight="12.5"/>
  <cols>
    <col min="2" max="2" width="13.81640625" customWidth="1"/>
    <col min="3" max="4" width="27.26953125" customWidth="1"/>
    <col min="5" max="5" width="22.81640625" customWidth="1"/>
    <col min="6" max="7" width="17.453125" customWidth="1"/>
    <col min="8" max="8" width="27.54296875" customWidth="1"/>
    <col min="9" max="9" width="27.26953125" customWidth="1"/>
    <col min="10" max="10" width="17" customWidth="1"/>
    <col min="11" max="11" width="11" customWidth="1"/>
    <col min="12" max="15" width="12" customWidth="1"/>
    <col min="20" max="20" width="53.54296875" customWidth="1"/>
    <col min="21" max="21" width="13" customWidth="1"/>
    <col min="22" max="22" width="16.54296875" customWidth="1"/>
  </cols>
  <sheetData>
    <row r="1" spans="2:20" ht="14.5">
      <c r="E1" s="33"/>
      <c r="F1" s="33"/>
      <c r="G1" s="33"/>
      <c r="H1" s="34" t="s">
        <v>308</v>
      </c>
      <c r="I1" s="33"/>
      <c r="J1" s="33"/>
      <c r="K1" s="33"/>
      <c r="L1" s="33"/>
      <c r="M1" s="33"/>
      <c r="N1" s="33"/>
      <c r="O1" s="33"/>
    </row>
    <row r="2" spans="2:20" ht="14.5">
      <c r="E2" s="35" t="s">
        <v>11</v>
      </c>
      <c r="F2" s="35" t="s">
        <v>188</v>
      </c>
      <c r="G2" s="214" t="s">
        <v>309</v>
      </c>
      <c r="H2" s="35" t="s">
        <v>189</v>
      </c>
      <c r="I2" s="217" t="s">
        <v>190</v>
      </c>
      <c r="J2" t="s">
        <v>191</v>
      </c>
      <c r="K2" t="s">
        <v>192</v>
      </c>
      <c r="L2" t="s">
        <v>193</v>
      </c>
      <c r="M2" t="s">
        <v>194</v>
      </c>
      <c r="N2" t="s">
        <v>195</v>
      </c>
      <c r="O2" t="s">
        <v>196</v>
      </c>
      <c r="Q2" s="221" t="s">
        <v>310</v>
      </c>
      <c r="T2" s="204" t="s">
        <v>311</v>
      </c>
    </row>
    <row r="3" spans="2:20">
      <c r="B3" s="360" t="s">
        <v>303</v>
      </c>
      <c r="C3" s="62" t="str">
        <f>attached_heating_EFF!B14</f>
        <v>Heating Oil – Normal Efficiency</v>
      </c>
      <c r="D3" s="63"/>
      <c r="E3" t="s">
        <v>22</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1.0999999999999999E-2</v>
      </c>
      <c r="Q3">
        <v>0.01</v>
      </c>
    </row>
    <row r="4" spans="2:20">
      <c r="B4" s="360"/>
      <c r="C4" s="62" t="str">
        <f>attached_heating_EFF!B15</f>
        <v>Heating Oil – Medium Efficiency</v>
      </c>
      <c r="D4" s="63"/>
      <c r="E4" t="s">
        <v>26</v>
      </c>
      <c r="F4" t="s">
        <v>77</v>
      </c>
      <c r="H4" t="s">
        <v>19</v>
      </c>
      <c r="I4">
        <f>attached_DetachedHeatingStock!W16*'TechHeat-RES-SD'!Q4</f>
        <v>1.37</v>
      </c>
      <c r="J4">
        <f>attached_DetachedHeatingStock!AU16*'TechHeat-RES-SD'!Q4</f>
        <v>0.73</v>
      </c>
      <c r="K4">
        <f>attached_DetachedHeatingStock!BS16*'TechHeat-RES-SD'!Q4</f>
        <v>0.66200000000000003</v>
      </c>
      <c r="L4">
        <f>attached_DetachedHeatingStock!CQ16*'TechHeat-RES-SD'!Q4</f>
        <v>1.6E-2</v>
      </c>
      <c r="M4">
        <f>attached_DetachedHeatingStock!DO16*'TechHeat-RES-SD'!Q4</f>
        <v>5.1999999999999998E-2</v>
      </c>
      <c r="N4">
        <f>attached_DetachedHeatingStock!EM16*'TechHeat-RES-SD'!Q4</f>
        <v>2.1999999999999999E-2</v>
      </c>
      <c r="O4">
        <f>attached_DetachedHeatingStock!FK16*'TechHeat-RES-SD'!Q4</f>
        <v>0.34499999999999997</v>
      </c>
      <c r="Q4">
        <v>0.01</v>
      </c>
    </row>
    <row r="5" spans="2:20">
      <c r="B5" s="360"/>
      <c r="C5" s="62" t="str">
        <f>attached_heating_EFF!B16</f>
        <v>Heating Oil – High Efficiency</v>
      </c>
      <c r="D5" s="63"/>
      <c r="E5" t="s">
        <v>28</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20">
      <c r="B6" s="360"/>
      <c r="C6" s="62" t="str">
        <f>attached_heating_EFF!B17</f>
        <v>Natural Gas – Normal Efficiency</v>
      </c>
      <c r="D6" s="63"/>
      <c r="E6" t="s">
        <v>30</v>
      </c>
      <c r="F6" t="s">
        <v>73</v>
      </c>
      <c r="H6" t="s">
        <v>19</v>
      </c>
      <c r="I6">
        <f>attached_DetachedHeatingStock!W18*'TechHeat-RES-SD'!Q6</f>
        <v>1E-3</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20">
      <c r="B7" s="360"/>
      <c r="C7" s="62" t="str">
        <f>attached_heating_EFF!B18</f>
        <v>Natural Gas – Medium Efficiency</v>
      </c>
      <c r="D7" s="63"/>
      <c r="E7" t="s">
        <v>32</v>
      </c>
      <c r="F7" t="s">
        <v>73</v>
      </c>
      <c r="H7" t="s">
        <v>19</v>
      </c>
      <c r="I7">
        <f>attached_DetachedHeatingStock!W19*'TechHeat-RES-SD'!Q7</f>
        <v>2.1000000000000001E-2</v>
      </c>
      <c r="J7">
        <f>attached_DetachedHeatingStock!AU19*'TechHeat-RES-SD'!Q7</f>
        <v>6.9000000000000006E-2</v>
      </c>
      <c r="K7">
        <f>attached_DetachedHeatingStock!BS19*'TechHeat-RES-SD'!Q7</f>
        <v>3.8250000000000002</v>
      </c>
      <c r="L7">
        <f>attached_DetachedHeatingStock!CQ19*'TechHeat-RES-SD'!Q7</f>
        <v>0.36499999999999999</v>
      </c>
      <c r="M7">
        <f>attached_DetachedHeatingStock!DO19*'TechHeat-RES-SD'!Q7</f>
        <v>0.64800000000000002</v>
      </c>
      <c r="N7">
        <f>attached_DetachedHeatingStock!EM19*'TechHeat-RES-SD'!Q7</f>
        <v>3.65</v>
      </c>
      <c r="O7">
        <f>attached_DetachedHeatingStock!FK19*'TechHeat-RES-SD'!Q7</f>
        <v>1.6259999999999999</v>
      </c>
      <c r="Q7">
        <v>0.01</v>
      </c>
    </row>
    <row r="8" spans="2:20">
      <c r="B8" s="360"/>
      <c r="C8" s="62" t="str">
        <f>attached_heating_EFF!B19</f>
        <v>Natural Gas – High Efficiency</v>
      </c>
      <c r="D8" s="63"/>
      <c r="E8" t="s">
        <v>34</v>
      </c>
      <c r="F8" t="s">
        <v>73</v>
      </c>
      <c r="H8" t="s">
        <v>19</v>
      </c>
      <c r="I8">
        <f>attached_DetachedHeatingStock!W20*'TechHeat-RES-SD'!Q8</f>
        <v>0.17499999999999999</v>
      </c>
      <c r="J8">
        <f>attached_DetachedHeatingStock!AU20*'TechHeat-RES-SD'!Q8</f>
        <v>0.74099999999999999</v>
      </c>
      <c r="K8">
        <f>attached_DetachedHeatingStock!BS20*'TechHeat-RES-SD'!Q8</f>
        <v>16.006</v>
      </c>
      <c r="L8">
        <f>attached_DetachedHeatingStock!CQ20*'TechHeat-RES-SD'!Q8</f>
        <v>1.528</v>
      </c>
      <c r="M8">
        <f>attached_DetachedHeatingStock!DO20*'TechHeat-RES-SD'!Q8</f>
        <v>2.0760000000000001</v>
      </c>
      <c r="N8">
        <f>attached_DetachedHeatingStock!EM20*'TechHeat-RES-SD'!Q8</f>
        <v>5.1239999999999997</v>
      </c>
      <c r="O8">
        <f>attached_DetachedHeatingStock!FK20*'TechHeat-RES-SD'!Q8</f>
        <v>2.6520000000000001</v>
      </c>
      <c r="Q8">
        <v>0.01</v>
      </c>
    </row>
    <row r="9" spans="2:20">
      <c r="B9" s="360"/>
      <c r="C9" s="62" t="str">
        <f>attached_heating_EFF!B20</f>
        <v>Electric</v>
      </c>
      <c r="D9" s="63"/>
      <c r="E9" t="s">
        <v>36</v>
      </c>
      <c r="F9" t="s">
        <v>69</v>
      </c>
      <c r="H9" t="s">
        <v>19</v>
      </c>
      <c r="I9">
        <f>attached_DetachedHeatingStock!W21*'TechHeat-RES-SD'!Q9</f>
        <v>4.3579999999999997</v>
      </c>
      <c r="J9">
        <f>attached_DetachedHeatingStock!AU21*'TechHeat-RES-SD'!Q9</f>
        <v>7.7249999999999996</v>
      </c>
      <c r="K9">
        <f>attached_DetachedHeatingStock!BS21*'TechHeat-RES-SD'!Q9</f>
        <v>4.3369999999999997</v>
      </c>
      <c r="L9">
        <f>attached_DetachedHeatingStock!CQ21*'TechHeat-RES-SD'!Q9</f>
        <v>1.2929999999999999</v>
      </c>
      <c r="M9">
        <f>attached_DetachedHeatingStock!DO21*'TechHeat-RES-SD'!Q9</f>
        <v>0.40200000000000002</v>
      </c>
      <c r="N9">
        <f>attached_DetachedHeatingStock!EM21*'TechHeat-RES-SD'!Q9</f>
        <v>1.218</v>
      </c>
      <c r="O9">
        <f>attached_DetachedHeatingStock!FK21*'TechHeat-RES-SD'!Q9</f>
        <v>3.7309999999999999</v>
      </c>
      <c r="Q9">
        <v>0.01</v>
      </c>
    </row>
    <row r="10" spans="2:20">
      <c r="B10" s="360"/>
      <c r="C10" s="62" t="str">
        <f>attached_heating_EFF!B21</f>
        <v>Heat Pump</v>
      </c>
      <c r="D10" s="63"/>
      <c r="E10" t="s">
        <v>38</v>
      </c>
      <c r="F10" t="s">
        <v>69</v>
      </c>
      <c r="H10" t="s">
        <v>19</v>
      </c>
      <c r="I10">
        <f>attached_DetachedHeatingStock!W22*'TechHeat-RES-SD'!Q10</f>
        <v>0.32900000000000001</v>
      </c>
      <c r="J10">
        <f>attached_DetachedHeatingStock!AU22*'TechHeat-RES-SD'!Q10</f>
        <v>2.157</v>
      </c>
      <c r="K10">
        <f>attached_DetachedHeatingStock!BS22*'TechHeat-RES-SD'!Q10</f>
        <v>3.2930000000000001</v>
      </c>
      <c r="L10">
        <f>attached_DetachedHeatingStock!CQ22*'TechHeat-RES-SD'!Q10</f>
        <v>0.14799999999999999</v>
      </c>
      <c r="M10">
        <f>attached_DetachedHeatingStock!DO22*'TechHeat-RES-SD'!Q10</f>
        <v>0.13800000000000001</v>
      </c>
      <c r="N10">
        <f>attached_DetachedHeatingStock!EM22*'TechHeat-RES-SD'!Q10</f>
        <v>0.35499999999999998</v>
      </c>
      <c r="O10">
        <f>attached_DetachedHeatingStock!FK22*'TechHeat-RES-SD'!Q10</f>
        <v>0.47499999999999998</v>
      </c>
      <c r="Q10">
        <v>0.01</v>
      </c>
    </row>
    <row r="11" spans="2:20" ht="14.5">
      <c r="B11" s="360"/>
      <c r="C11" s="62"/>
      <c r="D11" s="63"/>
      <c r="G11" s="216" t="str">
        <f>[2]COMM!$E$19</f>
        <v>RSDAHT</v>
      </c>
      <c r="Q11">
        <v>0.01</v>
      </c>
    </row>
    <row r="12" spans="2:20">
      <c r="B12" s="360"/>
      <c r="C12" s="62" t="str">
        <f>attached_heating_EFF!B22</f>
        <v>Other1</v>
      </c>
      <c r="D12" s="63"/>
      <c r="E12" t="s">
        <v>40</v>
      </c>
      <c r="F12" t="s">
        <v>64</v>
      </c>
      <c r="H12" t="s">
        <v>19</v>
      </c>
      <c r="I12">
        <f>attached_DetachedHeatingStock!W23*'TechHeat-RES-SD'!Q12</f>
        <v>9.4E-2</v>
      </c>
      <c r="J12">
        <f>attached_DetachedHeatingStock!AU23*'TechHeat-RES-SD'!Q12</f>
        <v>6.5000000000000002E-2</v>
      </c>
      <c r="K12">
        <f>attached_DetachedHeatingStock!BS23*'TechHeat-RES-SD'!Q12</f>
        <v>0.93799999999999994</v>
      </c>
      <c r="L12">
        <f>attached_DetachedHeatingStock!CQ23*'TechHeat-RES-SD'!Q12</f>
        <v>1.4E-2</v>
      </c>
      <c r="M12">
        <f>attached_DetachedHeatingStock!DO23*'TechHeat-RES-SD'!Q12</f>
        <v>0.04</v>
      </c>
      <c r="N12">
        <f>attached_DetachedHeatingStock!EM23*'TechHeat-RES-SD'!Q12</f>
        <v>0.08</v>
      </c>
      <c r="O12">
        <f>attached_DetachedHeatingStock!FK23*'TechHeat-RES-SD'!Q12</f>
        <v>8.6999999999999994E-2</v>
      </c>
      <c r="Q12">
        <v>0.01</v>
      </c>
    </row>
    <row r="13" spans="2:20">
      <c r="B13" s="360"/>
      <c r="C13" s="62" t="str">
        <f>attached_heating_EFF!B23</f>
        <v>Wood</v>
      </c>
      <c r="D13" s="63"/>
      <c r="E13" t="s">
        <v>42</v>
      </c>
      <c r="F13" t="s">
        <v>67</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1.2E-2</v>
      </c>
      <c r="Q13">
        <v>0.01</v>
      </c>
    </row>
    <row r="14" spans="2:20" ht="14.5">
      <c r="B14" s="360"/>
      <c r="C14" s="10" t="s">
        <v>263</v>
      </c>
      <c r="D14" s="10"/>
      <c r="E14" s="36" t="s">
        <v>44</v>
      </c>
      <c r="F14" s="36" t="s">
        <v>69</v>
      </c>
      <c r="G14" s="36"/>
      <c r="H14" t="s">
        <v>19</v>
      </c>
      <c r="I14">
        <f>attached_DetachedHeatingStock!W26*'TechHeat-RES-SD'!Q14</f>
        <v>0.70299999999999996</v>
      </c>
      <c r="J14">
        <f>attached_DetachedHeatingStock!AU26*'TechHeat-RES-SD'!Q14</f>
        <v>3.6629999999999998</v>
      </c>
      <c r="K14">
        <f>attached_DetachedHeatingStock!BS26*'TechHeat-RES-SD'!Q14</f>
        <v>1.204</v>
      </c>
      <c r="L14">
        <f>attached_DetachedHeatingStock!CQ26*'TechHeat-RES-SD'!Q14</f>
        <v>0.17100000000000001</v>
      </c>
      <c r="M14">
        <f>attached_DetachedHeatingStock!DO26*'TechHeat-RES-SD'!Q14</f>
        <v>2.3E-2</v>
      </c>
      <c r="N14">
        <f>attached_DetachedHeatingStock!EM26*'TechHeat-RES-SD'!Q14</f>
        <v>1.4999999999999999E-2</v>
      </c>
      <c r="O14">
        <f>attached_DetachedHeatingStock!FK26*'TechHeat-RES-SD'!Q14</f>
        <v>0.81899999999999995</v>
      </c>
      <c r="Q14">
        <v>0.01</v>
      </c>
    </row>
    <row r="15" spans="2:20">
      <c r="B15" s="360"/>
      <c r="F15" s="36" t="s">
        <v>67</v>
      </c>
      <c r="G15" s="36"/>
      <c r="Q15">
        <v>0.01</v>
      </c>
    </row>
    <row r="16" spans="2:20" ht="14.5">
      <c r="B16" s="360"/>
      <c r="C16" s="10" t="s">
        <v>264</v>
      </c>
      <c r="D16" s="10"/>
      <c r="E16" s="36" t="s">
        <v>46</v>
      </c>
      <c r="F16" s="36" t="s">
        <v>77</v>
      </c>
      <c r="G16" s="36"/>
      <c r="H16" t="s">
        <v>19</v>
      </c>
      <c r="I16">
        <f>attached_DetachedHeatingStock!W27*'TechHeat-RES-SD'!Q16</f>
        <v>0.65400000000000003</v>
      </c>
      <c r="J16">
        <f>attached_DetachedHeatingStock!AU27*'TechHeat-RES-SD'!Q16</f>
        <v>0.93799999999999994</v>
      </c>
      <c r="K16">
        <f>attached_DetachedHeatingStock!BS27*'TechHeat-RES-SD'!Q16</f>
        <v>1.0820000000000001</v>
      </c>
      <c r="L16">
        <f>attached_DetachedHeatingStock!CQ27*'TechHeat-RES-SD'!Q16</f>
        <v>2.8000000000000001E-2</v>
      </c>
      <c r="M16">
        <f>attached_DetachedHeatingStock!DO27*'TechHeat-RES-SD'!Q16</f>
        <v>3.3000000000000002E-2</v>
      </c>
      <c r="N16">
        <f>attached_DetachedHeatingStock!EM27*'TechHeat-RES-SD'!Q16</f>
        <v>5.0999999999999997E-2</v>
      </c>
      <c r="O16">
        <f>attached_DetachedHeatingStock!FK27*'TechHeat-RES-SD'!Q16</f>
        <v>0.28799999999999998</v>
      </c>
      <c r="Q16">
        <v>0.01</v>
      </c>
    </row>
    <row r="17" spans="2:35">
      <c r="B17" s="360"/>
      <c r="F17" s="36" t="s">
        <v>67</v>
      </c>
      <c r="G17" s="36"/>
      <c r="Q17">
        <v>0.01</v>
      </c>
    </row>
    <row r="18" spans="2:35" ht="14.5">
      <c r="B18" s="360"/>
      <c r="C18" s="10" t="s">
        <v>265</v>
      </c>
      <c r="D18" s="10"/>
      <c r="E18" s="36" t="s">
        <v>48</v>
      </c>
      <c r="F18" s="36" t="s">
        <v>69</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5.0000000000000001E-3</v>
      </c>
      <c r="M18">
        <f>attached_DetachedHeatingStock!DO28*'TechHeat-RES-SD'!Q18</f>
        <v>2.1999999999999999E-2</v>
      </c>
      <c r="N18">
        <f>attached_DetachedHeatingStock!EM28*'TechHeat-RES-SD'!Q18</f>
        <v>4.1000000000000002E-2</v>
      </c>
      <c r="O18">
        <f>attached_DetachedHeatingStock!FK28*'TechHeat-RES-SD'!Q18</f>
        <v>0.19</v>
      </c>
      <c r="Q18">
        <v>0.01</v>
      </c>
    </row>
    <row r="19" spans="2:35">
      <c r="B19" s="360"/>
      <c r="F19" s="36" t="s">
        <v>73</v>
      </c>
      <c r="G19" s="36"/>
      <c r="Q19">
        <v>0.01</v>
      </c>
    </row>
    <row r="20" spans="2:35" ht="14.5">
      <c r="B20" s="360"/>
      <c r="C20" s="10" t="s">
        <v>266</v>
      </c>
      <c r="D20" s="10"/>
      <c r="E20" s="36" t="s">
        <v>50</v>
      </c>
      <c r="F20" s="36" t="s">
        <v>69</v>
      </c>
      <c r="G20" s="36"/>
      <c r="H20" t="s">
        <v>19</v>
      </c>
      <c r="I20">
        <f>attached_DetachedHeatingStock!W29*'TechHeat-RES-SD'!Q20</f>
        <v>5.7000000000000002E-2</v>
      </c>
      <c r="J20">
        <f>attached_DetachedHeatingStock!AU29*'TechHeat-RES-SD'!Q20</f>
        <v>1.131</v>
      </c>
      <c r="K20">
        <f>attached_DetachedHeatingStock!BS29*'TechHeat-RES-SD'!Q20</f>
        <v>0.157</v>
      </c>
      <c r="L20">
        <f>attached_DetachedHeatingStock!CQ29*'TechHeat-RES-SD'!Q20</f>
        <v>1.7000000000000001E-2</v>
      </c>
      <c r="M20">
        <f>attached_DetachedHeatingStock!DO29*'TechHeat-RES-SD'!Q20</f>
        <v>1.7000000000000001E-2</v>
      </c>
      <c r="N20">
        <f>attached_DetachedHeatingStock!EM29*'TechHeat-RES-SD'!Q20</f>
        <v>1E-3</v>
      </c>
      <c r="O20">
        <f>attached_DetachedHeatingStock!FK29*'TechHeat-RES-SD'!Q20</f>
        <v>0.1</v>
      </c>
      <c r="Q20">
        <v>0.01</v>
      </c>
    </row>
    <row r="21" spans="2:35">
      <c r="B21" s="360"/>
      <c r="F21" s="36" t="s">
        <v>77</v>
      </c>
      <c r="G21" s="36"/>
      <c r="Q21">
        <v>0.01</v>
      </c>
    </row>
    <row r="22" spans="2:35">
      <c r="Q22">
        <v>0.01</v>
      </c>
    </row>
    <row r="26" spans="2:35" ht="14.5">
      <c r="E26" s="42"/>
      <c r="F26" s="42"/>
      <c r="G26" s="44"/>
      <c r="H26" s="43" t="s">
        <v>209</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spans="2:35" ht="14.5">
      <c r="E27" s="45" t="s">
        <v>11</v>
      </c>
      <c r="F27" s="45" t="s">
        <v>188</v>
      </c>
      <c r="G27" s="214" t="s">
        <v>309</v>
      </c>
      <c r="H27" s="45" t="s">
        <v>189</v>
      </c>
      <c r="I27" s="46" t="s">
        <v>190</v>
      </c>
      <c r="J27" s="46" t="s">
        <v>191</v>
      </c>
      <c r="K27" s="46" t="s">
        <v>192</v>
      </c>
      <c r="L27" s="46" t="s">
        <v>193</v>
      </c>
      <c r="M27" s="46" t="s">
        <v>194</v>
      </c>
      <c r="N27" s="46" t="s">
        <v>195</v>
      </c>
      <c r="O27" s="46" t="s">
        <v>196</v>
      </c>
      <c r="P27" s="218"/>
      <c r="Q27" s="218"/>
      <c r="R27" s="218"/>
      <c r="S27" s="218"/>
      <c r="T27" s="218"/>
      <c r="U27" s="218"/>
      <c r="V27" s="218"/>
      <c r="W27" s="218"/>
      <c r="X27" s="218"/>
      <c r="Y27" s="218"/>
      <c r="Z27" s="218"/>
      <c r="AA27" s="218"/>
      <c r="AB27" s="218"/>
      <c r="AC27" s="218"/>
      <c r="AD27" s="218"/>
      <c r="AE27" s="218"/>
      <c r="AF27" s="218"/>
      <c r="AG27" s="218"/>
      <c r="AH27" s="218"/>
      <c r="AI27" s="218"/>
    </row>
    <row r="28" spans="2:35">
      <c r="E28" s="46" t="s">
        <v>22</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0"/>
      <c r="Q28" s="80"/>
      <c r="R28" s="80"/>
      <c r="S28" s="80"/>
      <c r="T28" s="80"/>
      <c r="U28" s="80"/>
      <c r="V28" s="80"/>
      <c r="W28" s="80"/>
      <c r="X28" s="80"/>
      <c r="Y28" s="80"/>
      <c r="Z28" s="80"/>
      <c r="AA28" s="80"/>
      <c r="AB28" s="80"/>
      <c r="AC28" s="80"/>
      <c r="AD28" s="80"/>
      <c r="AE28" s="80"/>
      <c r="AF28" s="80"/>
      <c r="AG28" s="80"/>
      <c r="AH28" s="80"/>
      <c r="AI28" s="80"/>
    </row>
    <row r="29" spans="2:35">
      <c r="E29" s="46" t="s">
        <v>26</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0"/>
      <c r="Q29" s="80"/>
      <c r="R29" s="80"/>
      <c r="S29" s="80"/>
      <c r="T29" s="80"/>
      <c r="U29" s="80"/>
      <c r="V29" s="80"/>
      <c r="W29" s="80"/>
      <c r="X29" s="80"/>
      <c r="Y29" s="80"/>
      <c r="Z29" s="80"/>
      <c r="AA29" s="80"/>
      <c r="AB29" s="80"/>
      <c r="AC29" s="80"/>
      <c r="AD29" s="80"/>
      <c r="AE29" s="80"/>
      <c r="AF29" s="80"/>
      <c r="AG29" s="80"/>
      <c r="AH29" s="80"/>
      <c r="AI29" s="80"/>
    </row>
    <row r="30" spans="2:35">
      <c r="E30" s="46" t="s">
        <v>28</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0"/>
      <c r="Q30" s="80"/>
      <c r="R30" s="80"/>
      <c r="S30" s="80"/>
      <c r="T30" s="80"/>
      <c r="U30" s="80"/>
      <c r="V30" s="80"/>
      <c r="W30" s="80"/>
      <c r="X30" s="80"/>
      <c r="Y30" s="80"/>
      <c r="Z30" s="80"/>
      <c r="AA30" s="80"/>
      <c r="AB30" s="80"/>
      <c r="AC30" s="80"/>
      <c r="AD30" s="80"/>
      <c r="AE30" s="80"/>
      <c r="AF30" s="80"/>
      <c r="AG30" s="80"/>
      <c r="AH30" s="80"/>
      <c r="AI30" s="80"/>
    </row>
    <row r="31" spans="2:35">
      <c r="E31" s="46" t="s">
        <v>30</v>
      </c>
      <c r="F31" s="46" t="s">
        <v>73</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0"/>
      <c r="Q31" s="80"/>
      <c r="R31" s="80"/>
      <c r="S31" s="80"/>
      <c r="T31" s="80"/>
      <c r="U31" s="80"/>
      <c r="V31" s="80"/>
      <c r="W31" s="80"/>
      <c r="X31" s="80"/>
      <c r="Y31" s="80"/>
      <c r="Z31" s="80"/>
      <c r="AA31" s="80"/>
      <c r="AB31" s="80"/>
      <c r="AC31" s="80"/>
      <c r="AD31" s="80"/>
      <c r="AE31" s="80"/>
      <c r="AF31" s="80"/>
      <c r="AG31" s="80"/>
      <c r="AH31" s="80"/>
      <c r="AI31" s="80"/>
    </row>
    <row r="32" spans="2:35">
      <c r="C32" s="152"/>
      <c r="D32" s="152"/>
      <c r="E32" s="46" t="s">
        <v>32</v>
      </c>
      <c r="F32" s="46" t="s">
        <v>73</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1:35">
      <c r="E33" s="46" t="s">
        <v>34</v>
      </c>
      <c r="F33" s="46" t="s">
        <v>73</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1:35">
      <c r="E34" s="46" t="s">
        <v>36</v>
      </c>
      <c r="F34" s="46" t="s">
        <v>69</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1:35">
      <c r="E35" s="46" t="s">
        <v>38</v>
      </c>
      <c r="F35" t="s">
        <v>69</v>
      </c>
      <c r="G35" s="46"/>
      <c r="H35" s="46" t="s">
        <v>19</v>
      </c>
      <c r="I35" s="42">
        <v>1</v>
      </c>
      <c r="J35" s="42">
        <v>1</v>
      </c>
      <c r="K35" s="42">
        <v>1</v>
      </c>
      <c r="L35" s="42">
        <v>1</v>
      </c>
      <c r="M35" s="42">
        <v>1</v>
      </c>
      <c r="N35" s="42">
        <v>1</v>
      </c>
      <c r="O35" s="42">
        <v>1</v>
      </c>
      <c r="P35" s="46"/>
      <c r="Q35" s="46"/>
    </row>
    <row r="36" spans="1:35" ht="14.5">
      <c r="E36" s="46"/>
      <c r="F36" s="46"/>
      <c r="G36" s="216" t="str">
        <f>[2]COMM!$E$19</f>
        <v>RSDAHT</v>
      </c>
      <c r="H36" s="46"/>
      <c r="I36" s="42"/>
      <c r="J36" s="42"/>
      <c r="K36" s="42"/>
      <c r="L36" s="42"/>
      <c r="M36" s="42"/>
      <c r="N36" s="42"/>
      <c r="O36" s="42"/>
      <c r="P36" s="46"/>
      <c r="Q36" s="46"/>
    </row>
    <row r="37" spans="1:35">
      <c r="E37" s="46" t="s">
        <v>40</v>
      </c>
      <c r="F37" s="46" t="s">
        <v>64</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1:35">
      <c r="E38" s="46" t="s">
        <v>42</v>
      </c>
      <c r="F38" s="46" t="s">
        <v>67</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1:35">
      <c r="E39" s="46" t="s">
        <v>44</v>
      </c>
      <c r="F39" s="46" t="s">
        <v>69</v>
      </c>
      <c r="G39" s="46"/>
      <c r="H39" s="46" t="s">
        <v>19</v>
      </c>
      <c r="I39" s="239">
        <v>0.75</v>
      </c>
      <c r="J39" s="239">
        <v>0.75</v>
      </c>
      <c r="K39" s="239">
        <v>0.75</v>
      </c>
      <c r="L39" s="239">
        <v>0.75</v>
      </c>
      <c r="M39" s="239">
        <v>0.75</v>
      </c>
      <c r="N39" s="239">
        <v>0.75</v>
      </c>
      <c r="O39" s="239">
        <v>0.75</v>
      </c>
      <c r="Q39" s="205">
        <v>0.75</v>
      </c>
      <c r="R39" s="205">
        <v>0.75</v>
      </c>
      <c r="S39" s="205">
        <v>0.75</v>
      </c>
      <c r="T39" s="205">
        <v>0.75</v>
      </c>
      <c r="U39" s="205">
        <v>0.75</v>
      </c>
      <c r="V39" s="205">
        <v>0.75</v>
      </c>
      <c r="W39" s="205">
        <v>0.75</v>
      </c>
    </row>
    <row r="40" spans="1:35">
      <c r="E40" s="46"/>
      <c r="F40" s="46" t="s">
        <v>67</v>
      </c>
      <c r="G40" s="46"/>
      <c r="H40" s="46"/>
      <c r="I40" s="239"/>
      <c r="J40" s="239"/>
      <c r="K40" s="239"/>
      <c r="L40" s="239"/>
      <c r="M40" s="239"/>
      <c r="N40" s="239"/>
      <c r="O40" s="239"/>
      <c r="Q40" s="205"/>
      <c r="R40" s="205"/>
      <c r="S40" s="205"/>
      <c r="T40" s="205"/>
      <c r="U40" s="205"/>
      <c r="V40" s="205"/>
      <c r="W40" s="205"/>
    </row>
    <row r="41" spans="1:35" ht="14.5">
      <c r="A41" s="33"/>
      <c r="B41" s="33"/>
      <c r="C41" s="33"/>
      <c r="D41" s="33"/>
      <c r="E41" s="46" t="s">
        <v>46</v>
      </c>
      <c r="F41" s="46" t="s">
        <v>77</v>
      </c>
      <c r="G41" s="46"/>
      <c r="H41" s="46" t="s">
        <v>19</v>
      </c>
      <c r="I41" s="239">
        <v>0.67500000000000004</v>
      </c>
      <c r="J41" s="239">
        <v>0.67500000000000004</v>
      </c>
      <c r="K41" s="239">
        <v>0.67500000000000004</v>
      </c>
      <c r="L41" s="239">
        <v>0.67500000000000004</v>
      </c>
      <c r="M41" s="239">
        <v>0.67500000000000004</v>
      </c>
      <c r="N41" s="239">
        <v>0.67500000000000004</v>
      </c>
      <c r="O41" s="239">
        <v>0.67500000000000004</v>
      </c>
      <c r="Q41" s="205">
        <v>0.67500000000000004</v>
      </c>
      <c r="R41" s="205">
        <v>0.67500000000000004</v>
      </c>
      <c r="S41" s="205">
        <v>0.67500000000000004</v>
      </c>
      <c r="T41" s="205">
        <v>0.67500000000000004</v>
      </c>
      <c r="U41" s="205">
        <v>0.67500000000000004</v>
      </c>
      <c r="V41" s="205">
        <v>0.67500000000000004</v>
      </c>
      <c r="W41" s="205">
        <v>0.67500000000000004</v>
      </c>
    </row>
    <row r="42" spans="1:35" ht="14.5">
      <c r="A42" s="33"/>
      <c r="B42" s="33"/>
      <c r="C42" s="33"/>
      <c r="D42" s="33"/>
      <c r="E42" s="46"/>
      <c r="F42" s="46" t="s">
        <v>67</v>
      </c>
      <c r="G42" s="46"/>
      <c r="H42" s="46"/>
      <c r="I42" s="239"/>
      <c r="J42" s="239"/>
      <c r="K42" s="239"/>
      <c r="L42" s="239"/>
      <c r="M42" s="239"/>
      <c r="N42" s="239"/>
      <c r="O42" s="239"/>
      <c r="Q42" s="205"/>
      <c r="R42" s="205"/>
      <c r="S42" s="205"/>
      <c r="T42" s="205"/>
      <c r="U42" s="205"/>
      <c r="V42" s="205"/>
      <c r="W42" s="205"/>
    </row>
    <row r="43" spans="1:35" ht="14.5">
      <c r="A43" s="33"/>
      <c r="B43" s="33"/>
      <c r="C43" s="33"/>
      <c r="D43" s="33"/>
      <c r="E43" s="46" t="s">
        <v>48</v>
      </c>
      <c r="F43" s="46" t="s">
        <v>69</v>
      </c>
      <c r="G43" s="46"/>
      <c r="H43" s="46" t="s">
        <v>19</v>
      </c>
      <c r="I43" s="239">
        <v>0.9</v>
      </c>
      <c r="J43" s="239">
        <v>0.9</v>
      </c>
      <c r="K43" s="239">
        <v>0.9</v>
      </c>
      <c r="L43" s="239">
        <v>0.9</v>
      </c>
      <c r="M43" s="239">
        <v>0.9</v>
      </c>
      <c r="N43" s="239">
        <v>0.9</v>
      </c>
      <c r="O43" s="239">
        <v>0.9</v>
      </c>
      <c r="Q43" s="205">
        <v>0.9</v>
      </c>
      <c r="R43" s="205">
        <v>0.9</v>
      </c>
      <c r="S43" s="205">
        <v>0.9</v>
      </c>
      <c r="T43" s="205">
        <v>0.9</v>
      </c>
      <c r="U43" s="205">
        <v>0.9</v>
      </c>
      <c r="V43" s="205">
        <v>0.9</v>
      </c>
      <c r="W43" s="205">
        <v>0.9</v>
      </c>
    </row>
    <row r="44" spans="1:35" ht="14.5">
      <c r="A44" s="57"/>
      <c r="B44" s="57"/>
      <c r="C44" s="33"/>
      <c r="D44" s="33"/>
      <c r="E44" s="46"/>
      <c r="F44" s="46" t="s">
        <v>73</v>
      </c>
      <c r="G44" s="46"/>
      <c r="H44" s="46"/>
      <c r="I44" s="239"/>
      <c r="J44" s="239"/>
      <c r="K44" s="239"/>
      <c r="L44" s="239"/>
      <c r="M44" s="239"/>
      <c r="N44" s="239"/>
      <c r="O44" s="239"/>
      <c r="Q44" s="205"/>
      <c r="R44" s="205"/>
      <c r="S44" s="205"/>
      <c r="T44" s="205"/>
      <c r="U44" s="205"/>
      <c r="V44" s="205"/>
      <c r="W44" s="205"/>
    </row>
    <row r="45" spans="1:35" ht="14.5">
      <c r="A45" s="57"/>
      <c r="B45" s="57"/>
      <c r="C45" s="33"/>
      <c r="D45" s="33"/>
      <c r="E45" s="46" t="s">
        <v>50</v>
      </c>
      <c r="F45" s="46" t="s">
        <v>69</v>
      </c>
      <c r="G45" s="46"/>
      <c r="H45" s="46" t="s">
        <v>19</v>
      </c>
      <c r="I45" s="239">
        <v>0.89</v>
      </c>
      <c r="J45" s="239">
        <v>0.89</v>
      </c>
      <c r="K45" s="239">
        <v>0.89</v>
      </c>
      <c r="L45" s="239">
        <v>0.89</v>
      </c>
      <c r="M45" s="239">
        <v>0.89</v>
      </c>
      <c r="N45" s="239">
        <v>0.89</v>
      </c>
      <c r="O45" s="239">
        <v>0.89</v>
      </c>
      <c r="Q45" s="205">
        <v>0.89</v>
      </c>
      <c r="R45" s="205">
        <v>0.89</v>
      </c>
      <c r="S45" s="205">
        <v>0.89</v>
      </c>
      <c r="T45" s="205">
        <v>0.89</v>
      </c>
      <c r="U45" s="205">
        <v>0.89</v>
      </c>
      <c r="V45" s="205">
        <v>0.89</v>
      </c>
      <c r="W45" s="205">
        <v>0.89</v>
      </c>
    </row>
    <row r="46" spans="1:35" ht="14.5">
      <c r="A46" s="33"/>
      <c r="B46" s="33"/>
      <c r="C46" s="33"/>
      <c r="D46" s="33"/>
      <c r="E46" s="46"/>
      <c r="F46" s="46" t="s">
        <v>77</v>
      </c>
      <c r="G46" s="46"/>
      <c r="H46" s="46"/>
      <c r="I46" s="44"/>
      <c r="J46" s="44"/>
      <c r="K46" s="44"/>
      <c r="L46" s="44"/>
      <c r="M46" s="44"/>
      <c r="N46" s="44"/>
      <c r="O46" s="44"/>
      <c r="T46" s="152" t="s">
        <v>312</v>
      </c>
    </row>
    <row r="47" spans="1:35" ht="14.5">
      <c r="A47" s="33"/>
      <c r="B47" s="33"/>
      <c r="C47" s="33"/>
      <c r="D47" s="33"/>
      <c r="E47" s="88"/>
      <c r="F47" s="88"/>
      <c r="G47" s="88"/>
      <c r="H47" s="88"/>
      <c r="I47" s="219"/>
      <c r="J47" s="219"/>
      <c r="K47" s="219"/>
      <c r="L47" s="219"/>
      <c r="M47" s="219"/>
      <c r="N47" s="219"/>
      <c r="O47" s="219"/>
    </row>
    <row r="48" spans="1:35" ht="14.5">
      <c r="A48" s="33"/>
      <c r="B48" s="33"/>
      <c r="C48" s="33"/>
      <c r="D48" s="33"/>
      <c r="E48" s="33"/>
      <c r="F48" s="33"/>
      <c r="G48" s="33"/>
      <c r="H48" s="33"/>
      <c r="I48" s="220"/>
      <c r="J48" s="220"/>
      <c r="K48" s="220"/>
      <c r="L48" s="220"/>
      <c r="M48" s="220"/>
      <c r="N48" s="220"/>
      <c r="O48" s="220"/>
    </row>
    <row r="49" spans="1:29" ht="14.5">
      <c r="A49" s="33"/>
      <c r="B49" s="33"/>
      <c r="C49" s="33"/>
      <c r="D49" s="33"/>
      <c r="E49" s="33"/>
      <c r="F49" s="33"/>
      <c r="G49" s="33"/>
      <c r="H49" s="33"/>
      <c r="I49" s="220"/>
      <c r="J49" s="220"/>
      <c r="K49" s="220"/>
      <c r="L49" s="220"/>
      <c r="M49" s="220"/>
      <c r="N49" s="220"/>
      <c r="O49" s="220"/>
    </row>
    <row r="52" spans="1:29">
      <c r="Q52" s="36" t="s">
        <v>313</v>
      </c>
      <c r="T52" s="36" t="s">
        <v>314</v>
      </c>
    </row>
    <row r="53" spans="1:29" ht="14.5">
      <c r="A53" s="33"/>
      <c r="B53" s="33"/>
      <c r="C53" s="33"/>
      <c r="D53" s="33"/>
      <c r="E53" s="33"/>
      <c r="F53" s="33"/>
      <c r="G53" s="33"/>
      <c r="H53" s="43" t="s">
        <v>315</v>
      </c>
      <c r="I53" s="33"/>
      <c r="J53" s="33"/>
      <c r="K53" s="33"/>
      <c r="L53" s="33"/>
      <c r="M53" s="33"/>
      <c r="N53" s="33"/>
      <c r="T53" s="36" t="s">
        <v>316</v>
      </c>
    </row>
    <row r="54" spans="1:29" s="78" customFormat="1" ht="14.5">
      <c r="A54" s="82"/>
      <c r="B54" s="82"/>
      <c r="C54" s="82"/>
      <c r="D54" s="82"/>
      <c r="E54" s="77" t="s">
        <v>11</v>
      </c>
      <c r="F54" s="35" t="s">
        <v>188</v>
      </c>
      <c r="G54" s="35"/>
      <c r="H54" s="35" t="s">
        <v>189</v>
      </c>
      <c r="I54" s="78" t="s">
        <v>190</v>
      </c>
      <c r="J54" s="78" t="s">
        <v>191</v>
      </c>
      <c r="K54" s="78" t="s">
        <v>192</v>
      </c>
      <c r="L54" s="78" t="s">
        <v>193</v>
      </c>
      <c r="M54" s="78" t="s">
        <v>194</v>
      </c>
      <c r="N54" s="78" t="s">
        <v>195</v>
      </c>
      <c r="O54" s="78" t="s">
        <v>196</v>
      </c>
      <c r="T54" s="77" t="s">
        <v>11</v>
      </c>
      <c r="U54" s="77" t="s">
        <v>6</v>
      </c>
      <c r="V54" s="77" t="s">
        <v>3</v>
      </c>
      <c r="W54" s="78" t="s">
        <v>190</v>
      </c>
      <c r="X54" s="78" t="s">
        <v>191</v>
      </c>
      <c r="Y54" s="78" t="s">
        <v>192</v>
      </c>
      <c r="Z54" s="78" t="s">
        <v>193</v>
      </c>
      <c r="AA54" s="78" t="s">
        <v>194</v>
      </c>
      <c r="AB54" s="78" t="s">
        <v>195</v>
      </c>
      <c r="AC54" s="78" t="s">
        <v>196</v>
      </c>
    </row>
    <row r="55" spans="1:29" ht="14.5">
      <c r="A55" s="33"/>
      <c r="B55" s="33"/>
      <c r="C55" s="33"/>
      <c r="D55" s="33"/>
      <c r="E55" t="s">
        <v>22</v>
      </c>
      <c r="F55" t="s">
        <v>77</v>
      </c>
      <c r="H55" t="s">
        <v>19</v>
      </c>
      <c r="I55" s="59">
        <f>attached_space_heating_byenergy!W17/SUM(I3:I5)/31.54</f>
        <v>0.52392211951918299</v>
      </c>
      <c r="J55" s="59">
        <f>attached_space_heating_byenergy!AU17/SUM(J3:J5)/31.54</f>
        <v>0.51051211334161495</v>
      </c>
      <c r="K55" s="59">
        <f>attached_space_heating_byenergy!BS17/SUM(K3:K5)/31.54</f>
        <v>0.35699265498949201</v>
      </c>
      <c r="L55" s="59">
        <f>attached_space_heating_byenergy!CQ17/SUM(L3:L5)/31.54</f>
        <v>0.27778812618896598</v>
      </c>
      <c r="M55" s="59">
        <f>attached_space_heating_byenergy!DO17/SUM(M3:M5)/31.54</f>
        <v>8.2087459148334194E-2</v>
      </c>
      <c r="N55" s="59">
        <f>attached_space_heating_byenergy!EM17/SUM(N3:N5)/31.54</f>
        <v>1.7987260044964499E-2</v>
      </c>
      <c r="O55" s="59">
        <f>attached_space_heating_byenergy!FK17/SUM(O3:O5)/31.54</f>
        <v>4.6749178856169797E-2</v>
      </c>
      <c r="T55" t="s">
        <v>22</v>
      </c>
      <c r="U55" t="s">
        <v>77</v>
      </c>
      <c r="V55" t="s">
        <v>19</v>
      </c>
      <c r="W55" s="59">
        <f>attached_space_heating_byendtyp!W21/100</f>
        <v>0.81952272999999998</v>
      </c>
      <c r="X55" s="59">
        <f>attached_space_heating_byendtyp!AU21/100</f>
        <v>0.61594824999999997</v>
      </c>
      <c r="Y55" s="59">
        <f>attached_space_heating_byendtyp!BS21/100</f>
        <v>0.72453657999999999</v>
      </c>
      <c r="Z55" s="59">
        <f>attached_space_heating_byendtyp!CQ21/100</f>
        <v>0.79283603999999996</v>
      </c>
      <c r="AA55" s="59">
        <f>attached_space_heating_byendtyp!DO21/100</f>
        <v>0.82447925</v>
      </c>
      <c r="AB55" s="59">
        <f>attached_space_heating_byendtyp!EM21/100</f>
        <v>0.77052593999999996</v>
      </c>
      <c r="AC55" s="59">
        <f>attached_space_heating_byendtyp!FK21/100</f>
        <v>0.71898079999999998</v>
      </c>
    </row>
    <row r="56" spans="1:29" ht="14.5">
      <c r="A56" s="57"/>
      <c r="B56" s="57"/>
      <c r="C56" s="33"/>
      <c r="D56" s="33"/>
      <c r="E56" t="s">
        <v>26</v>
      </c>
      <c r="F56" t="s">
        <v>77</v>
      </c>
      <c r="H56" t="s">
        <v>19</v>
      </c>
      <c r="I56" s="59">
        <f>I55</f>
        <v>0.52392211951918299</v>
      </c>
      <c r="J56" s="59">
        <f t="shared" ref="J56:O56" si="0">J55</f>
        <v>0.51051211334161495</v>
      </c>
      <c r="K56" s="59">
        <f t="shared" si="0"/>
        <v>0.35699265498949201</v>
      </c>
      <c r="L56" s="59">
        <f t="shared" si="0"/>
        <v>0.27778812618896598</v>
      </c>
      <c r="M56" s="59">
        <f t="shared" si="0"/>
        <v>8.2087459148334194E-2</v>
      </c>
      <c r="N56" s="59">
        <f t="shared" si="0"/>
        <v>1.7987260044964499E-2</v>
      </c>
      <c r="O56" s="59">
        <f t="shared" si="0"/>
        <v>4.6749178856169797E-2</v>
      </c>
      <c r="T56" t="s">
        <v>26</v>
      </c>
      <c r="U56" t="s">
        <v>77</v>
      </c>
      <c r="V56" t="s">
        <v>19</v>
      </c>
      <c r="W56" s="59">
        <f>W55</f>
        <v>0.81952272999999998</v>
      </c>
      <c r="X56" s="59">
        <f t="shared" ref="X56" si="1">X55</f>
        <v>0.61594824999999997</v>
      </c>
      <c r="Y56" s="59">
        <f t="shared" ref="Y56" si="2">Y55</f>
        <v>0.72453657999999999</v>
      </c>
      <c r="Z56" s="59">
        <f t="shared" ref="Z56" si="3">Z55</f>
        <v>0.79283603999999996</v>
      </c>
      <c r="AA56" s="59">
        <f t="shared" ref="AA56" si="4">AA55</f>
        <v>0.82447925</v>
      </c>
      <c r="AB56" s="59">
        <f t="shared" ref="AB56" si="5">AB55</f>
        <v>0.77052593999999996</v>
      </c>
      <c r="AC56" s="59">
        <f t="shared" ref="AC56" si="6">AC55</f>
        <v>0.71898079999999998</v>
      </c>
    </row>
    <row r="57" spans="1:29" ht="14.5">
      <c r="A57" s="57"/>
      <c r="B57" s="57"/>
      <c r="C57" s="33"/>
      <c r="D57" s="33"/>
      <c r="E57" t="s">
        <v>28</v>
      </c>
      <c r="F57" t="s">
        <v>77</v>
      </c>
      <c r="H57" t="s">
        <v>19</v>
      </c>
      <c r="I57" s="59">
        <f>I55</f>
        <v>0.52392211951918299</v>
      </c>
      <c r="J57" s="59">
        <f t="shared" ref="J57:O57" si="7">J55</f>
        <v>0.51051211334161495</v>
      </c>
      <c r="K57" s="59">
        <f t="shared" ref="K57:L57" si="8">K55</f>
        <v>0.35699265498949201</v>
      </c>
      <c r="L57" s="59">
        <f t="shared" si="8"/>
        <v>0.27778812618896598</v>
      </c>
      <c r="M57" s="59">
        <f t="shared" si="7"/>
        <v>8.2087459148334194E-2</v>
      </c>
      <c r="N57" s="59">
        <f t="shared" si="7"/>
        <v>1.7987260044964499E-2</v>
      </c>
      <c r="O57" s="59">
        <f t="shared" si="7"/>
        <v>4.6749178856169797E-2</v>
      </c>
      <c r="T57" t="s">
        <v>28</v>
      </c>
      <c r="U57" t="s">
        <v>77</v>
      </c>
      <c r="V57" t="s">
        <v>19</v>
      </c>
      <c r="W57" s="59">
        <f>W55</f>
        <v>0.81952272999999998</v>
      </c>
      <c r="X57" s="59">
        <f t="shared" ref="X57:AC57" si="9">X55</f>
        <v>0.61594824999999997</v>
      </c>
      <c r="Y57" s="59">
        <f t="shared" si="9"/>
        <v>0.72453657999999999</v>
      </c>
      <c r="Z57" s="59">
        <f t="shared" si="9"/>
        <v>0.79283603999999996</v>
      </c>
      <c r="AA57" s="59">
        <f t="shared" si="9"/>
        <v>0.82447925</v>
      </c>
      <c r="AB57" s="59">
        <f t="shared" si="9"/>
        <v>0.77052593999999996</v>
      </c>
      <c r="AC57" s="59">
        <f t="shared" si="9"/>
        <v>0.71898079999999998</v>
      </c>
    </row>
    <row r="58" spans="1:29" ht="14.5">
      <c r="A58" s="33"/>
      <c r="B58" s="33"/>
      <c r="C58" s="33"/>
      <c r="D58" s="33"/>
      <c r="E58" t="s">
        <v>30</v>
      </c>
      <c r="F58" t="s">
        <v>73</v>
      </c>
      <c r="H58" t="s">
        <v>19</v>
      </c>
      <c r="I58" s="59">
        <f>attached_space_heating_byenergy!W16/SUM(I6:I8)/31.54</f>
        <v>0.1143714049358</v>
      </c>
      <c r="J58" s="59">
        <f>attached_space_heating_byenergy!AU16/SUM(J6:J8)/31.54</f>
        <v>0.79234618787039002</v>
      </c>
      <c r="K58" s="59">
        <f>attached_space_heating_byenergy!BS16/SUM(K6:K8)/31.54</f>
        <v>0.36628599490680402</v>
      </c>
      <c r="L58" s="59">
        <f>attached_space_heating_byenergy!CQ16/SUM(L6:L8)/31.54</f>
        <v>0.27976654302588599</v>
      </c>
      <c r="M58" s="59">
        <f>attached_space_heating_byenergy!DO16/SUM(M6:M8)/31.54</f>
        <v>0.323177092790359</v>
      </c>
      <c r="N58" s="59">
        <f>attached_space_heating_byenergy!EM16/SUM(N6:N8)/31.54</f>
        <v>0.45091593323734602</v>
      </c>
      <c r="O58" s="59">
        <f>attached_space_heating_byenergy!FK16/SUM(O6:O8)/31.54</f>
        <v>0.35080596987492302</v>
      </c>
      <c r="T58" t="s">
        <v>30</v>
      </c>
      <c r="U58" t="s">
        <v>73</v>
      </c>
      <c r="V58" t="s">
        <v>19</v>
      </c>
      <c r="W58" s="59">
        <f t="shared" ref="W58:AC72" si="10">W56</f>
        <v>0.81952272999999998</v>
      </c>
      <c r="X58" s="59">
        <f t="shared" si="10"/>
        <v>0.61594824999999997</v>
      </c>
      <c r="Y58" s="59">
        <f t="shared" si="10"/>
        <v>0.72453657999999999</v>
      </c>
      <c r="Z58" s="59">
        <f t="shared" si="10"/>
        <v>0.79283603999999996</v>
      </c>
      <c r="AA58" s="59">
        <f t="shared" si="10"/>
        <v>0.82447925</v>
      </c>
      <c r="AB58" s="59">
        <f t="shared" si="10"/>
        <v>0.77052593999999996</v>
      </c>
      <c r="AC58" s="59">
        <f t="shared" si="10"/>
        <v>0.71898079999999998</v>
      </c>
    </row>
    <row r="59" spans="1:29" ht="14.5">
      <c r="A59" s="33"/>
      <c r="B59" s="33"/>
      <c r="C59" s="33"/>
      <c r="D59" s="33"/>
      <c r="E59" t="s">
        <v>32</v>
      </c>
      <c r="F59" t="s">
        <v>73</v>
      </c>
      <c r="H59" t="s">
        <v>19</v>
      </c>
      <c r="I59" s="59">
        <f>I58</f>
        <v>0.1143714049358</v>
      </c>
      <c r="J59" s="59">
        <f t="shared" ref="J59:O60" si="11">J58</f>
        <v>0.79234618787039002</v>
      </c>
      <c r="K59" s="59">
        <f t="shared" si="11"/>
        <v>0.36628599490680402</v>
      </c>
      <c r="L59" s="59">
        <f t="shared" si="11"/>
        <v>0.27976654302588599</v>
      </c>
      <c r="M59" s="59">
        <f t="shared" si="11"/>
        <v>0.323177092790359</v>
      </c>
      <c r="N59" s="59">
        <f t="shared" si="11"/>
        <v>0.45091593323734602</v>
      </c>
      <c r="O59" s="59">
        <f t="shared" si="11"/>
        <v>0.35080596987492302</v>
      </c>
      <c r="T59" t="s">
        <v>32</v>
      </c>
      <c r="U59" t="s">
        <v>73</v>
      </c>
      <c r="V59" t="s">
        <v>19</v>
      </c>
      <c r="W59" s="59">
        <f t="shared" si="10"/>
        <v>0.81952272999999998</v>
      </c>
      <c r="X59" s="59">
        <f t="shared" si="10"/>
        <v>0.61594824999999997</v>
      </c>
      <c r="Y59" s="59">
        <f t="shared" si="10"/>
        <v>0.72453657999999999</v>
      </c>
      <c r="Z59" s="59">
        <f t="shared" si="10"/>
        <v>0.79283603999999996</v>
      </c>
      <c r="AA59" s="59">
        <f t="shared" si="10"/>
        <v>0.82447925</v>
      </c>
      <c r="AB59" s="59">
        <f t="shared" si="10"/>
        <v>0.77052593999999996</v>
      </c>
      <c r="AC59" s="59">
        <f t="shared" si="10"/>
        <v>0.71898079999999998</v>
      </c>
    </row>
    <row r="60" spans="1:29" ht="14.5">
      <c r="A60" s="33"/>
      <c r="B60" s="33"/>
      <c r="C60" s="33"/>
      <c r="D60" s="33"/>
      <c r="E60" t="s">
        <v>34</v>
      </c>
      <c r="F60" t="s">
        <v>73</v>
      </c>
      <c r="H60" t="s">
        <v>19</v>
      </c>
      <c r="I60" s="59">
        <f>I59</f>
        <v>0.1143714049358</v>
      </c>
      <c r="J60" s="59">
        <f t="shared" si="11"/>
        <v>0.79234618787039002</v>
      </c>
      <c r="K60" s="59">
        <f t="shared" si="11"/>
        <v>0.36628599490680402</v>
      </c>
      <c r="L60" s="59">
        <f t="shared" si="11"/>
        <v>0.27976654302588599</v>
      </c>
      <c r="M60" s="59">
        <f t="shared" si="11"/>
        <v>0.323177092790359</v>
      </c>
      <c r="N60" s="59">
        <f t="shared" si="11"/>
        <v>0.45091593323734602</v>
      </c>
      <c r="O60" s="59">
        <f t="shared" si="11"/>
        <v>0.35080596987492302</v>
      </c>
      <c r="T60" t="s">
        <v>34</v>
      </c>
      <c r="U60" t="s">
        <v>73</v>
      </c>
      <c r="V60" t="s">
        <v>19</v>
      </c>
      <c r="W60" s="59">
        <f t="shared" si="10"/>
        <v>0.81952272999999998</v>
      </c>
      <c r="X60" s="59">
        <f t="shared" si="10"/>
        <v>0.61594824999999997</v>
      </c>
      <c r="Y60" s="59">
        <f t="shared" si="10"/>
        <v>0.72453657999999999</v>
      </c>
      <c r="Z60" s="59">
        <f t="shared" si="10"/>
        <v>0.79283603999999996</v>
      </c>
      <c r="AA60" s="59">
        <f t="shared" si="10"/>
        <v>0.82447925</v>
      </c>
      <c r="AB60" s="59">
        <f t="shared" si="10"/>
        <v>0.77052593999999996</v>
      </c>
      <c r="AC60" s="59">
        <f t="shared" si="10"/>
        <v>0.71898079999999998</v>
      </c>
    </row>
    <row r="61" spans="1:29" ht="14.5">
      <c r="A61" s="33"/>
      <c r="B61" s="33"/>
      <c r="C61" s="33"/>
      <c r="D61" s="33"/>
      <c r="E61" t="s">
        <v>36</v>
      </c>
      <c r="F61" t="s">
        <v>69</v>
      </c>
      <c r="H61" t="s">
        <v>19</v>
      </c>
      <c r="I61" s="59">
        <f>attached_space_heating_byenergy!W15/'TechHeat-RES-SD'!I9/31.54</f>
        <v>0.20528875241067199</v>
      </c>
      <c r="J61" s="59">
        <f>attached_space_heating_byenergy!AU15/'TechHeat-RES-SD'!J9/31.54</f>
        <v>0.54041570882405499</v>
      </c>
      <c r="K61" s="59">
        <f>attached_space_heating_byenergy!BS15/'TechHeat-RES-SD'!K9/31.54</f>
        <v>0.38367891185386399</v>
      </c>
      <c r="L61" s="59">
        <f>attached_space_heating_byenergy!CQ15/'TechHeat-RES-SD'!L9/31.54</f>
        <v>0.31983481612369602</v>
      </c>
      <c r="M61" s="59">
        <f>attached_space_heating_byenergy!DO15/'TechHeat-RES-SD'!M9/31.54</f>
        <v>0.30730187048271601</v>
      </c>
      <c r="N61" s="59">
        <f>attached_space_heating_byenergy!EM15/'TechHeat-RES-SD'!N9/31.54</f>
        <v>0.346388405579799</v>
      </c>
      <c r="O61" s="59">
        <f>attached_space_heating_byenergy!FK15/'TechHeat-RES-SD'!O9/31.54</f>
        <v>0.24793397517619201</v>
      </c>
      <c r="T61" t="s">
        <v>36</v>
      </c>
      <c r="U61" t="s">
        <v>69</v>
      </c>
      <c r="V61" t="s">
        <v>19</v>
      </c>
      <c r="W61" s="59">
        <f t="shared" si="10"/>
        <v>0.81952272999999998</v>
      </c>
      <c r="X61" s="59">
        <f t="shared" si="10"/>
        <v>0.61594824999999997</v>
      </c>
      <c r="Y61" s="59">
        <f t="shared" si="10"/>
        <v>0.72453657999999999</v>
      </c>
      <c r="Z61" s="59">
        <f t="shared" si="10"/>
        <v>0.79283603999999996</v>
      </c>
      <c r="AA61" s="59">
        <f t="shared" si="10"/>
        <v>0.82447925</v>
      </c>
      <c r="AB61" s="59">
        <f t="shared" si="10"/>
        <v>0.77052593999999996</v>
      </c>
      <c r="AC61" s="59">
        <f t="shared" si="10"/>
        <v>0.71898079999999998</v>
      </c>
    </row>
    <row r="62" spans="1:29" ht="14.5">
      <c r="A62" s="33"/>
      <c r="B62" s="33"/>
      <c r="C62" s="33"/>
      <c r="D62" s="33"/>
      <c r="E62" t="s">
        <v>38</v>
      </c>
      <c r="F62" t="s">
        <v>317</v>
      </c>
      <c r="H62" t="s">
        <v>19</v>
      </c>
      <c r="I62" s="59"/>
      <c r="J62" s="59"/>
      <c r="K62" s="59"/>
      <c r="L62" s="59"/>
      <c r="M62" s="59"/>
      <c r="N62" s="59"/>
      <c r="O62" s="59"/>
      <c r="T62" t="s">
        <v>38</v>
      </c>
      <c r="U62" t="s">
        <v>317</v>
      </c>
      <c r="V62" t="s">
        <v>19</v>
      </c>
      <c r="W62" s="59">
        <f t="shared" si="10"/>
        <v>0.81952272999999998</v>
      </c>
      <c r="X62" s="59">
        <f t="shared" si="10"/>
        <v>0.61594824999999997</v>
      </c>
      <c r="Y62" s="59">
        <f t="shared" si="10"/>
        <v>0.72453657999999999</v>
      </c>
      <c r="Z62" s="59">
        <f t="shared" si="10"/>
        <v>0.79283603999999996</v>
      </c>
      <c r="AA62" s="59">
        <f t="shared" si="10"/>
        <v>0.82447925</v>
      </c>
      <c r="AB62" s="59">
        <f t="shared" si="10"/>
        <v>0.77052593999999996</v>
      </c>
      <c r="AC62" s="59">
        <f t="shared" si="10"/>
        <v>0.71898079999999998</v>
      </c>
    </row>
    <row r="63" spans="1:29" ht="14.5">
      <c r="A63" s="33"/>
      <c r="B63" s="33"/>
      <c r="C63" s="33"/>
      <c r="D63" s="33"/>
      <c r="E63" t="s">
        <v>40</v>
      </c>
      <c r="F63" t="s">
        <v>64</v>
      </c>
      <c r="H63" t="s">
        <v>19</v>
      </c>
      <c r="I63" s="59">
        <f>attached_space_heating_byenergy!W18/'TechHeat-RES-SD'!I12/31.54</f>
        <v>0.201437890419461</v>
      </c>
      <c r="J63" s="59">
        <f>attached_space_heating_byenergy!AU18/'TechHeat-RES-SD'!J12/31.54</f>
        <v>0.63604848543973502</v>
      </c>
      <c r="K63" s="59">
        <f>attached_space_heating_byenergy!BS18/'TechHeat-RES-SD'!K12/31.54</f>
        <v>0.26811528461506201</v>
      </c>
      <c r="L63" s="59">
        <f>attached_space_heating_byenergy!CQ18/'TechHeat-RES-SD'!L12/31.54</f>
        <v>0.78731316242413296</v>
      </c>
      <c r="M63" s="59">
        <f>attached_space_heating_byenergy!DO18/'TechHeat-RES-SD'!M12/31.54</f>
        <v>0.15374286620164901</v>
      </c>
      <c r="N63" s="59">
        <f>attached_space_heating_byenergy!EM18/'TechHeat-RES-SD'!N12/31.54</f>
        <v>0.64425967025998698</v>
      </c>
      <c r="O63" s="59">
        <f>attached_space_heating_byenergy!FK18/'TechHeat-RES-SD'!O12/31.54</f>
        <v>0.35625514763227101</v>
      </c>
      <c r="T63" t="s">
        <v>40</v>
      </c>
      <c r="U63" t="s">
        <v>64</v>
      </c>
      <c r="V63" t="s">
        <v>19</v>
      </c>
      <c r="W63" s="59">
        <f t="shared" si="10"/>
        <v>0.81952272999999998</v>
      </c>
      <c r="X63" s="59">
        <f t="shared" ref="X63:AC63" si="12">X61</f>
        <v>0.61594824999999997</v>
      </c>
      <c r="Y63" s="59">
        <f t="shared" si="12"/>
        <v>0.72453657999999999</v>
      </c>
      <c r="Z63" s="59">
        <f t="shared" si="12"/>
        <v>0.79283603999999996</v>
      </c>
      <c r="AA63" s="59">
        <f t="shared" si="12"/>
        <v>0.82447925</v>
      </c>
      <c r="AB63" s="59">
        <f t="shared" si="12"/>
        <v>0.77052593999999996</v>
      </c>
      <c r="AC63" s="59">
        <f t="shared" si="12"/>
        <v>0.71898079999999998</v>
      </c>
    </row>
    <row r="64" spans="1:29" ht="14.5">
      <c r="E64" t="s">
        <v>42</v>
      </c>
      <c r="F64" t="s">
        <v>67</v>
      </c>
      <c r="H64" t="s">
        <v>19</v>
      </c>
      <c r="I64">
        <f>attached_space_heating_byenergy!W19/'TechHeat-RES-SD'!I38/31.54</f>
        <v>0.81969797083069096</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4.9364109067850402E-2</v>
      </c>
      <c r="N64">
        <f>attached_space_heating_byenergy!EM19/'TechHeat-RES-SD'!N38/31.54</f>
        <v>0.13315250475586601</v>
      </c>
      <c r="O64">
        <f>attached_space_heating_byenergy!FK19/'TechHeat-RES-SD'!O38/31.54</f>
        <v>0.37280126823081799</v>
      </c>
      <c r="T64" t="s">
        <v>42</v>
      </c>
      <c r="U64" t="s">
        <v>67</v>
      </c>
      <c r="V64" t="s">
        <v>19</v>
      </c>
      <c r="W64" s="59">
        <f t="shared" si="10"/>
        <v>0.81952272999999998</v>
      </c>
      <c r="X64" s="59">
        <f t="shared" ref="X64:AC64" si="13">X62</f>
        <v>0.61594824999999997</v>
      </c>
      <c r="Y64" s="59">
        <f t="shared" si="13"/>
        <v>0.72453657999999999</v>
      </c>
      <c r="Z64" s="59">
        <f t="shared" si="13"/>
        <v>0.79283603999999996</v>
      </c>
      <c r="AA64" s="59">
        <f t="shared" si="13"/>
        <v>0.82447925</v>
      </c>
      <c r="AB64" s="59">
        <f t="shared" si="13"/>
        <v>0.77052593999999996</v>
      </c>
      <c r="AC64" s="59">
        <f t="shared" si="13"/>
        <v>0.71898079999999998</v>
      </c>
    </row>
    <row r="65" spans="5:29" ht="14.5">
      <c r="E65" s="36" t="s">
        <v>44</v>
      </c>
      <c r="F65" s="36" t="s">
        <v>69</v>
      </c>
      <c r="G65" s="36"/>
      <c r="H65" t="s">
        <v>19</v>
      </c>
      <c r="I65" s="99">
        <v>0</v>
      </c>
      <c r="J65" s="99">
        <v>0</v>
      </c>
      <c r="K65" s="99">
        <v>0</v>
      </c>
      <c r="L65" s="99">
        <v>0</v>
      </c>
      <c r="M65" s="99">
        <v>0</v>
      </c>
      <c r="N65" s="99">
        <v>0</v>
      </c>
      <c r="O65" s="99">
        <v>0</v>
      </c>
      <c r="T65" s="36" t="s">
        <v>44</v>
      </c>
      <c r="U65" s="36" t="s">
        <v>69</v>
      </c>
      <c r="V65" t="s">
        <v>19</v>
      </c>
      <c r="W65" s="59">
        <f t="shared" si="10"/>
        <v>0.81952272999999998</v>
      </c>
      <c r="X65" s="59">
        <f t="shared" ref="X65:AC65" si="14">X63</f>
        <v>0.61594824999999997</v>
      </c>
      <c r="Y65" s="59">
        <f t="shared" si="14"/>
        <v>0.72453657999999999</v>
      </c>
      <c r="Z65" s="59">
        <f t="shared" si="14"/>
        <v>0.79283603999999996</v>
      </c>
      <c r="AA65" s="59">
        <f t="shared" si="14"/>
        <v>0.82447925</v>
      </c>
      <c r="AB65" s="59">
        <f t="shared" si="14"/>
        <v>0.77052593999999996</v>
      </c>
      <c r="AC65" s="59">
        <f t="shared" si="14"/>
        <v>0.71898079999999998</v>
      </c>
    </row>
    <row r="66" spans="5:29" ht="14.5">
      <c r="F66" s="36" t="s">
        <v>67</v>
      </c>
      <c r="G66" s="36"/>
      <c r="I66" s="99">
        <v>0</v>
      </c>
      <c r="J66" s="99">
        <v>0</v>
      </c>
      <c r="K66" s="99">
        <v>0</v>
      </c>
      <c r="L66" s="99">
        <v>0</v>
      </c>
      <c r="M66" s="99">
        <v>0</v>
      </c>
      <c r="N66" s="99">
        <v>0</v>
      </c>
      <c r="O66" s="99">
        <v>0</v>
      </c>
      <c r="U66" s="36" t="s">
        <v>67</v>
      </c>
      <c r="V66" t="s">
        <v>19</v>
      </c>
      <c r="W66" s="59">
        <f t="shared" si="10"/>
        <v>0.81952272999999998</v>
      </c>
      <c r="X66" s="59">
        <f t="shared" ref="X66:AC66" si="15">X64</f>
        <v>0.61594824999999997</v>
      </c>
      <c r="Y66" s="59">
        <f t="shared" si="15"/>
        <v>0.72453657999999999</v>
      </c>
      <c r="Z66" s="59">
        <f t="shared" si="15"/>
        <v>0.79283603999999996</v>
      </c>
      <c r="AA66" s="59">
        <f t="shared" si="15"/>
        <v>0.82447925</v>
      </c>
      <c r="AB66" s="59">
        <f t="shared" si="15"/>
        <v>0.77052593999999996</v>
      </c>
      <c r="AC66" s="59">
        <f t="shared" si="15"/>
        <v>0.71898079999999998</v>
      </c>
    </row>
    <row r="67" spans="5:29" ht="14.5">
      <c r="E67" s="36" t="s">
        <v>46</v>
      </c>
      <c r="F67" s="36" t="s">
        <v>77</v>
      </c>
      <c r="G67" s="36"/>
      <c r="H67" t="s">
        <v>19</v>
      </c>
      <c r="I67" s="99">
        <v>0</v>
      </c>
      <c r="J67" s="99">
        <v>0</v>
      </c>
      <c r="K67" s="99">
        <v>0</v>
      </c>
      <c r="L67" s="99">
        <v>0</v>
      </c>
      <c r="M67" s="99">
        <v>0</v>
      </c>
      <c r="N67" s="99">
        <v>0</v>
      </c>
      <c r="O67" s="99">
        <v>0</v>
      </c>
      <c r="T67" s="36" t="s">
        <v>46</v>
      </c>
      <c r="U67" s="36" t="s">
        <v>77</v>
      </c>
      <c r="V67" t="s">
        <v>19</v>
      </c>
      <c r="W67" s="59">
        <f t="shared" si="10"/>
        <v>0.81952272999999998</v>
      </c>
      <c r="X67" s="59">
        <f t="shared" si="10"/>
        <v>0.61594824999999997</v>
      </c>
      <c r="Y67" s="59">
        <f t="shared" si="10"/>
        <v>0.72453657999999999</v>
      </c>
      <c r="Z67" s="59">
        <f t="shared" si="10"/>
        <v>0.79283603999999996</v>
      </c>
      <c r="AA67" s="59">
        <f t="shared" si="10"/>
        <v>0.82447925</v>
      </c>
      <c r="AB67" s="59">
        <f t="shared" si="10"/>
        <v>0.77052593999999996</v>
      </c>
      <c r="AC67" s="59">
        <f t="shared" si="10"/>
        <v>0.71898079999999998</v>
      </c>
    </row>
    <row r="68" spans="5:29" ht="14.5">
      <c r="F68" s="36" t="s">
        <v>67</v>
      </c>
      <c r="G68" s="36"/>
      <c r="I68" s="99">
        <v>0</v>
      </c>
      <c r="J68" s="99">
        <v>0</v>
      </c>
      <c r="K68" s="99">
        <v>0</v>
      </c>
      <c r="L68" s="99">
        <v>0</v>
      </c>
      <c r="M68" s="99">
        <v>0</v>
      </c>
      <c r="N68" s="99">
        <v>0</v>
      </c>
      <c r="O68" s="99">
        <v>0</v>
      </c>
      <c r="U68" s="36" t="s">
        <v>67</v>
      </c>
      <c r="V68" t="s">
        <v>19</v>
      </c>
      <c r="W68" s="59">
        <f t="shared" si="10"/>
        <v>0.81952272999999998</v>
      </c>
      <c r="X68" s="59">
        <f t="shared" ref="X68:AC68" si="16">X66</f>
        <v>0.61594824999999997</v>
      </c>
      <c r="Y68" s="59">
        <f t="shared" si="16"/>
        <v>0.72453657999999999</v>
      </c>
      <c r="Z68" s="59">
        <f t="shared" si="16"/>
        <v>0.79283603999999996</v>
      </c>
      <c r="AA68" s="59">
        <f t="shared" si="16"/>
        <v>0.82447925</v>
      </c>
      <c r="AB68" s="59">
        <f t="shared" si="16"/>
        <v>0.77052593999999996</v>
      </c>
      <c r="AC68" s="59">
        <f t="shared" si="16"/>
        <v>0.71898079999999998</v>
      </c>
    </row>
    <row r="69" spans="5:29" ht="14.5">
      <c r="E69" s="36" t="s">
        <v>48</v>
      </c>
      <c r="F69" s="36" t="s">
        <v>69</v>
      </c>
      <c r="G69" s="36"/>
      <c r="H69" t="s">
        <v>19</v>
      </c>
      <c r="I69" s="99">
        <v>0</v>
      </c>
      <c r="J69" s="99">
        <v>0</v>
      </c>
      <c r="K69" s="99">
        <v>0</v>
      </c>
      <c r="L69" s="99">
        <v>0</v>
      </c>
      <c r="M69" s="99">
        <v>0</v>
      </c>
      <c r="N69" s="99">
        <v>0</v>
      </c>
      <c r="O69" s="99">
        <v>0</v>
      </c>
      <c r="T69" s="36" t="s">
        <v>48</v>
      </c>
      <c r="U69" s="36" t="s">
        <v>69</v>
      </c>
      <c r="V69" t="s">
        <v>19</v>
      </c>
      <c r="W69" s="59">
        <f t="shared" si="10"/>
        <v>0.81952272999999998</v>
      </c>
      <c r="X69" s="59">
        <f t="shared" ref="X69:AC69" si="17">X67</f>
        <v>0.61594824999999997</v>
      </c>
      <c r="Y69" s="59">
        <f t="shared" si="17"/>
        <v>0.72453657999999999</v>
      </c>
      <c r="Z69" s="59">
        <f t="shared" si="17"/>
        <v>0.79283603999999996</v>
      </c>
      <c r="AA69" s="59">
        <f t="shared" si="17"/>
        <v>0.82447925</v>
      </c>
      <c r="AB69" s="59">
        <f t="shared" si="17"/>
        <v>0.77052593999999996</v>
      </c>
      <c r="AC69" s="59">
        <f t="shared" si="17"/>
        <v>0.71898079999999998</v>
      </c>
    </row>
    <row r="70" spans="5:29" ht="14.5">
      <c r="F70" s="36" t="s">
        <v>73</v>
      </c>
      <c r="G70" s="36"/>
      <c r="I70" s="99">
        <v>0</v>
      </c>
      <c r="J70" s="99">
        <v>0</v>
      </c>
      <c r="K70" s="99">
        <v>0</v>
      </c>
      <c r="L70" s="99">
        <v>0</v>
      </c>
      <c r="M70" s="99">
        <v>0</v>
      </c>
      <c r="N70" s="99">
        <v>0</v>
      </c>
      <c r="O70" s="99">
        <v>0</v>
      </c>
      <c r="U70" s="36" t="s">
        <v>73</v>
      </c>
      <c r="V70" t="s">
        <v>19</v>
      </c>
      <c r="W70" s="59">
        <f t="shared" si="10"/>
        <v>0.81952272999999998</v>
      </c>
      <c r="X70" s="59">
        <f t="shared" ref="X70:AC70" si="18">X68</f>
        <v>0.61594824999999997</v>
      </c>
      <c r="Y70" s="59">
        <f t="shared" si="18"/>
        <v>0.72453657999999999</v>
      </c>
      <c r="Z70" s="59">
        <f t="shared" si="18"/>
        <v>0.79283603999999996</v>
      </c>
      <c r="AA70" s="59">
        <f t="shared" si="18"/>
        <v>0.82447925</v>
      </c>
      <c r="AB70" s="59">
        <f t="shared" si="18"/>
        <v>0.77052593999999996</v>
      </c>
      <c r="AC70" s="59">
        <f t="shared" si="18"/>
        <v>0.71898079999999998</v>
      </c>
    </row>
    <row r="71" spans="5:29" ht="14.5">
      <c r="E71" s="36" t="s">
        <v>50</v>
      </c>
      <c r="F71" s="36" t="s">
        <v>69</v>
      </c>
      <c r="G71" s="36"/>
      <c r="H71" t="s">
        <v>19</v>
      </c>
      <c r="I71" s="99">
        <v>0</v>
      </c>
      <c r="J71" s="99">
        <v>0</v>
      </c>
      <c r="K71" s="99">
        <v>0</v>
      </c>
      <c r="L71" s="99">
        <v>0</v>
      </c>
      <c r="M71" s="99">
        <v>0</v>
      </c>
      <c r="N71" s="99">
        <v>0</v>
      </c>
      <c r="O71" s="99">
        <v>0</v>
      </c>
      <c r="T71" s="36" t="s">
        <v>50</v>
      </c>
      <c r="U71" s="36" t="s">
        <v>69</v>
      </c>
      <c r="V71" t="s">
        <v>19</v>
      </c>
      <c r="W71" s="59">
        <f t="shared" si="10"/>
        <v>0.81952272999999998</v>
      </c>
      <c r="X71" s="59">
        <f t="shared" ref="X71:AC71" si="19">X69</f>
        <v>0.61594824999999997</v>
      </c>
      <c r="Y71" s="59">
        <f t="shared" si="19"/>
        <v>0.72453657999999999</v>
      </c>
      <c r="Z71" s="59">
        <f t="shared" si="19"/>
        <v>0.79283603999999996</v>
      </c>
      <c r="AA71" s="59">
        <f t="shared" si="19"/>
        <v>0.82447925</v>
      </c>
      <c r="AB71" s="59">
        <f t="shared" si="19"/>
        <v>0.77052593999999996</v>
      </c>
      <c r="AC71" s="59">
        <f t="shared" si="19"/>
        <v>0.71898079999999998</v>
      </c>
    </row>
    <row r="72" spans="5:29" ht="14.5">
      <c r="F72" s="36" t="s">
        <v>77</v>
      </c>
      <c r="G72" s="36"/>
      <c r="I72" s="99">
        <v>0</v>
      </c>
      <c r="J72" s="99">
        <v>0</v>
      </c>
      <c r="K72" s="99">
        <v>0</v>
      </c>
      <c r="L72" s="99">
        <v>0</v>
      </c>
      <c r="M72" s="99">
        <v>0</v>
      </c>
      <c r="N72" s="99">
        <v>0</v>
      </c>
      <c r="O72" s="99">
        <v>0</v>
      </c>
      <c r="U72" s="36" t="s">
        <v>77</v>
      </c>
      <c r="V72" t="s">
        <v>19</v>
      </c>
      <c r="W72" s="59">
        <f t="shared" si="10"/>
        <v>0.81952272999999998</v>
      </c>
      <c r="X72" s="59">
        <f t="shared" si="10"/>
        <v>0.61594824999999997</v>
      </c>
      <c r="Y72" s="59">
        <f t="shared" si="10"/>
        <v>0.72453657999999999</v>
      </c>
      <c r="Z72" s="59">
        <f t="shared" si="10"/>
        <v>0.79283603999999996</v>
      </c>
      <c r="AA72" s="59">
        <f t="shared" si="10"/>
        <v>0.82447925</v>
      </c>
      <c r="AB72" s="59">
        <f t="shared" si="10"/>
        <v>0.77052593999999996</v>
      </c>
      <c r="AC72" s="59">
        <f t="shared" si="10"/>
        <v>0.71898079999999998</v>
      </c>
    </row>
    <row r="76" spans="5:29" ht="14.5">
      <c r="H76" s="34" t="s">
        <v>208</v>
      </c>
    </row>
    <row r="77" spans="5:29" ht="14.5">
      <c r="E77" s="35" t="s">
        <v>11</v>
      </c>
      <c r="F77" s="35" t="s">
        <v>188</v>
      </c>
      <c r="G77" s="214" t="s">
        <v>309</v>
      </c>
      <c r="H77" s="35" t="s">
        <v>189</v>
      </c>
      <c r="I77" t="s">
        <v>190</v>
      </c>
      <c r="J77" t="s">
        <v>191</v>
      </c>
      <c r="K77" t="s">
        <v>192</v>
      </c>
      <c r="L77" t="s">
        <v>193</v>
      </c>
      <c r="M77" t="s">
        <v>194</v>
      </c>
      <c r="N77" t="s">
        <v>195</v>
      </c>
      <c r="O77" t="s">
        <v>196</v>
      </c>
    </row>
    <row r="78" spans="5:29" ht="14.5">
      <c r="E78" t="s">
        <v>22</v>
      </c>
      <c r="F78" t="s">
        <v>77</v>
      </c>
      <c r="H78" t="s">
        <v>19</v>
      </c>
      <c r="I78" s="59">
        <f>I55*W55</f>
        <v>0.42936608569574702</v>
      </c>
      <c r="J78" s="59">
        <f t="shared" ref="J78:O84" si="20">J55*X55</f>
        <v>0.31444904281656899</v>
      </c>
      <c r="K78" s="59">
        <f t="shared" si="20"/>
        <v>0.25865423733120602</v>
      </c>
      <c r="L78" s="59">
        <f t="shared" si="20"/>
        <v>0.22024043792667999</v>
      </c>
      <c r="M78" s="59">
        <f t="shared" si="20"/>
        <v>6.7679406753024196E-2</v>
      </c>
      <c r="N78" s="59">
        <f t="shared" si="20"/>
        <v>1.38596504541707E-2</v>
      </c>
      <c r="O78" s="59">
        <f t="shared" si="20"/>
        <v>3.3611762013352003E-2</v>
      </c>
      <c r="P78" s="99"/>
      <c r="Q78" s="240">
        <f t="shared" ref="Q78:Q85" si="21">AVERAGE(I78:O78)</f>
        <v>0.19112294614153599</v>
      </c>
    </row>
    <row r="79" spans="5:29" ht="14.5">
      <c r="E79" t="s">
        <v>26</v>
      </c>
      <c r="F79" t="s">
        <v>77</v>
      </c>
      <c r="H79" t="s">
        <v>19</v>
      </c>
      <c r="I79" s="59">
        <f t="shared" ref="I79:I84" si="22">I56*W56</f>
        <v>0.42936608569574702</v>
      </c>
      <c r="J79" s="59">
        <f t="shared" si="20"/>
        <v>0.31444904281656899</v>
      </c>
      <c r="K79" s="59">
        <f t="shared" si="20"/>
        <v>0.25865423733120602</v>
      </c>
      <c r="L79" s="59">
        <f t="shared" si="20"/>
        <v>0.22024043792667999</v>
      </c>
      <c r="M79" s="59">
        <f t="shared" si="20"/>
        <v>6.7679406753024196E-2</v>
      </c>
      <c r="N79" s="59">
        <f t="shared" si="20"/>
        <v>1.38596504541707E-2</v>
      </c>
      <c r="O79" s="59">
        <f t="shared" si="20"/>
        <v>3.3611762013352003E-2</v>
      </c>
      <c r="P79" s="99"/>
      <c r="Q79" s="240">
        <f t="shared" si="21"/>
        <v>0.19112294614153599</v>
      </c>
    </row>
    <row r="80" spans="5:29" ht="14.5">
      <c r="E80" t="s">
        <v>28</v>
      </c>
      <c r="F80" t="s">
        <v>77</v>
      </c>
      <c r="H80" t="s">
        <v>19</v>
      </c>
      <c r="I80" s="59">
        <f t="shared" si="22"/>
        <v>0.42936608569574702</v>
      </c>
      <c r="J80" s="59">
        <f t="shared" si="20"/>
        <v>0.31444904281656899</v>
      </c>
      <c r="K80" s="59">
        <f t="shared" si="20"/>
        <v>0.25865423733120602</v>
      </c>
      <c r="L80" s="59">
        <f t="shared" si="20"/>
        <v>0.22024043792667999</v>
      </c>
      <c r="M80" s="59">
        <f t="shared" si="20"/>
        <v>6.7679406753024196E-2</v>
      </c>
      <c r="N80" s="59">
        <f t="shared" si="20"/>
        <v>1.38596504541707E-2</v>
      </c>
      <c r="O80" s="59">
        <f t="shared" si="20"/>
        <v>3.3611762013352003E-2</v>
      </c>
      <c r="P80" s="99"/>
      <c r="Q80" s="240">
        <f t="shared" si="21"/>
        <v>0.19112294614153599</v>
      </c>
    </row>
    <row r="81" spans="5:17" ht="14.5">
      <c r="E81" t="s">
        <v>30</v>
      </c>
      <c r="F81" t="s">
        <v>73</v>
      </c>
      <c r="H81" t="s">
        <v>19</v>
      </c>
      <c r="I81" s="59">
        <f t="shared" si="22"/>
        <v>9.37299660069221E-2</v>
      </c>
      <c r="J81" s="59">
        <f t="shared" si="20"/>
        <v>0.48804424781293798</v>
      </c>
      <c r="K81" s="59">
        <f t="shared" si="20"/>
        <v>0.265387602051673</v>
      </c>
      <c r="L81" s="59">
        <f t="shared" si="20"/>
        <v>0.221808998097133</v>
      </c>
      <c r="M81" s="59">
        <f t="shared" si="20"/>
        <v>0.26645280708097602</v>
      </c>
      <c r="N81" s="59">
        <f t="shared" si="20"/>
        <v>0.34744242331868402</v>
      </c>
      <c r="O81" s="59">
        <f t="shared" si="20"/>
        <v>0.25222275686544798</v>
      </c>
      <c r="P81" s="99"/>
      <c r="Q81" s="240">
        <f t="shared" si="21"/>
        <v>0.27644125731911101</v>
      </c>
    </row>
    <row r="82" spans="5:17" ht="14.5">
      <c r="E82" t="s">
        <v>32</v>
      </c>
      <c r="F82" t="s">
        <v>73</v>
      </c>
      <c r="H82" t="s">
        <v>19</v>
      </c>
      <c r="I82" s="59">
        <f t="shared" si="22"/>
        <v>9.37299660069221E-2</v>
      </c>
      <c r="J82" s="59">
        <f t="shared" si="20"/>
        <v>0.48804424781293798</v>
      </c>
      <c r="K82" s="59">
        <f t="shared" si="20"/>
        <v>0.265387602051673</v>
      </c>
      <c r="L82" s="59">
        <f t="shared" si="20"/>
        <v>0.221808998097133</v>
      </c>
      <c r="M82" s="59">
        <f t="shared" si="20"/>
        <v>0.26645280708097602</v>
      </c>
      <c r="N82" s="59">
        <f t="shared" si="20"/>
        <v>0.34744242331868402</v>
      </c>
      <c r="O82" s="59">
        <f t="shared" si="20"/>
        <v>0.25222275686544798</v>
      </c>
      <c r="P82" s="99"/>
      <c r="Q82" s="240">
        <f t="shared" si="21"/>
        <v>0.27644125731911101</v>
      </c>
    </row>
    <row r="83" spans="5:17" ht="14.5">
      <c r="E83" t="s">
        <v>34</v>
      </c>
      <c r="F83" t="s">
        <v>73</v>
      </c>
      <c r="H83" t="s">
        <v>19</v>
      </c>
      <c r="I83" s="59">
        <f t="shared" si="22"/>
        <v>9.37299660069221E-2</v>
      </c>
      <c r="J83" s="59">
        <f t="shared" si="20"/>
        <v>0.48804424781293798</v>
      </c>
      <c r="K83" s="59">
        <f t="shared" si="20"/>
        <v>0.265387602051673</v>
      </c>
      <c r="L83" s="59">
        <f t="shared" si="20"/>
        <v>0.221808998097133</v>
      </c>
      <c r="M83" s="59">
        <f t="shared" si="20"/>
        <v>0.26645280708097602</v>
      </c>
      <c r="N83" s="59">
        <f t="shared" si="20"/>
        <v>0.34744242331868402</v>
      </c>
      <c r="O83" s="59">
        <f t="shared" si="20"/>
        <v>0.25222275686544798</v>
      </c>
      <c r="P83" s="99"/>
      <c r="Q83" s="240">
        <f t="shared" si="21"/>
        <v>0.27644125731911101</v>
      </c>
    </row>
    <row r="84" spans="5:17" ht="14.5">
      <c r="E84" t="s">
        <v>36</v>
      </c>
      <c r="F84" t="s">
        <v>69</v>
      </c>
      <c r="H84" t="s">
        <v>19</v>
      </c>
      <c r="I84" s="59">
        <f t="shared" si="22"/>
        <v>0.16823879881388801</v>
      </c>
      <c r="J84" s="59">
        <f t="shared" si="20"/>
        <v>0.33286811012268602</v>
      </c>
      <c r="K84" s="59">
        <f t="shared" si="20"/>
        <v>0.27798940661271998</v>
      </c>
      <c r="L84" s="59">
        <f t="shared" si="20"/>
        <v>0.25357656906963899</v>
      </c>
      <c r="M84" s="59">
        <f t="shared" si="20"/>
        <v>0.25336401569918698</v>
      </c>
      <c r="N84" s="59">
        <f t="shared" si="20"/>
        <v>0.26690125181447599</v>
      </c>
      <c r="O84" s="59">
        <f t="shared" si="20"/>
        <v>0.17825976781935801</v>
      </c>
      <c r="P84" s="99"/>
      <c r="Q84" s="240">
        <f t="shared" si="21"/>
        <v>0.24731398856456499</v>
      </c>
    </row>
    <row r="85" spans="5:17" ht="14.5">
      <c r="E85" t="s">
        <v>38</v>
      </c>
      <c r="F85" t="s">
        <v>69</v>
      </c>
      <c r="G85" s="46"/>
      <c r="H85" s="46" t="s">
        <v>19</v>
      </c>
      <c r="I85" s="224">
        <f>AVERAGE(I78:I84,I87:I88)</f>
        <v>0.28604122251494701</v>
      </c>
      <c r="J85" s="224">
        <f t="shared" ref="J85:O85" si="23">AVERAGE(J78:J84,J87:J88)</f>
        <v>0.50933321310129098</v>
      </c>
      <c r="K85" s="224">
        <f t="shared" si="23"/>
        <v>0.31731509304023497</v>
      </c>
      <c r="L85" s="224">
        <f t="shared" si="23"/>
        <v>0.25648815689254401</v>
      </c>
      <c r="M85" s="224">
        <f t="shared" si="23"/>
        <v>0.15813534931568399</v>
      </c>
      <c r="N85" s="224">
        <f t="shared" si="23"/>
        <v>0.216647080006064</v>
      </c>
      <c r="O85" s="224">
        <f t="shared" si="23"/>
        <v>0.17332676550868201</v>
      </c>
      <c r="P85" s="99"/>
      <c r="Q85" s="240">
        <f t="shared" si="21"/>
        <v>0.27389812576849198</v>
      </c>
    </row>
    <row r="86" spans="5:17" ht="14.5">
      <c r="F86" s="46"/>
      <c r="G86" s="216" t="str">
        <f>[2]COMM!$E$19</f>
        <v>RSDAHT</v>
      </c>
      <c r="H86" s="46"/>
      <c r="I86" s="224"/>
      <c r="J86" s="224"/>
      <c r="K86" s="224"/>
      <c r="L86" s="224"/>
      <c r="M86" s="224"/>
      <c r="N86" s="224"/>
      <c r="O86" s="224"/>
      <c r="P86" s="99"/>
      <c r="Q86" s="240"/>
    </row>
    <row r="87" spans="5:17" ht="14.5">
      <c r="E87" t="s">
        <v>40</v>
      </c>
      <c r="F87" t="s">
        <v>64</v>
      </c>
      <c r="H87" t="s">
        <v>19</v>
      </c>
      <c r="I87" s="59">
        <f t="shared" ref="I87:O87" si="24">I63*W63</f>
        <v>0.16508292988199699</v>
      </c>
      <c r="J87" s="59">
        <f t="shared" si="24"/>
        <v>0.39177295152175501</v>
      </c>
      <c r="K87" s="59">
        <f t="shared" si="24"/>
        <v>0.19425933136072401</v>
      </c>
      <c r="L87" s="59">
        <f t="shared" si="24"/>
        <v>0.62421024993622598</v>
      </c>
      <c r="M87" s="59">
        <f t="shared" si="24"/>
        <v>0.126757803018786</v>
      </c>
      <c r="N87" s="59">
        <f t="shared" si="24"/>
        <v>0.49641878803116701</v>
      </c>
      <c r="O87" s="59">
        <f t="shared" si="24"/>
        <v>0.25614061104876901</v>
      </c>
      <c r="P87" s="99"/>
      <c r="Q87" s="240">
        <f t="shared" ref="Q87:Q95" si="25">AVERAGE(I87:O87)</f>
        <v>0.32209180925705999</v>
      </c>
    </row>
    <row r="88" spans="5:17" ht="14.5">
      <c r="E88" t="s">
        <v>42</v>
      </c>
      <c r="F88" t="s">
        <v>67</v>
      </c>
      <c r="H88" t="s">
        <v>19</v>
      </c>
      <c r="I88" s="59">
        <f t="shared" ref="I88:O88" si="26">I64*W64</f>
        <v>0.67176111883062894</v>
      </c>
      <c r="J88" s="59">
        <f t="shared" si="26"/>
        <v>1.45187798437866</v>
      </c>
      <c r="K88" s="59">
        <f t="shared" si="26"/>
        <v>0.81146158124002798</v>
      </c>
      <c r="L88" s="59">
        <f t="shared" si="26"/>
        <v>0.104458284955587</v>
      </c>
      <c r="M88" s="59">
        <f t="shared" si="26"/>
        <v>4.0699683621179497E-2</v>
      </c>
      <c r="N88" s="59">
        <f t="shared" si="26"/>
        <v>0.102597458890368</v>
      </c>
      <c r="O88" s="59">
        <f t="shared" si="26"/>
        <v>0.268036954073608</v>
      </c>
      <c r="P88" s="99"/>
      <c r="Q88" s="240">
        <f t="shared" si="25"/>
        <v>0.492984723712866</v>
      </c>
    </row>
    <row r="89" spans="5:17" ht="14.5">
      <c r="E89" s="36" t="s">
        <v>44</v>
      </c>
      <c r="F89" s="36" t="s">
        <v>69</v>
      </c>
      <c r="G89" s="36"/>
      <c r="H89" t="s">
        <v>19</v>
      </c>
      <c r="I89" s="90">
        <f>AVERAGE(I88,I84)</f>
        <v>0.41999995882225799</v>
      </c>
      <c r="J89" s="90">
        <f t="shared" ref="J89:O89" si="27">AVERAGE(J88,J84)</f>
        <v>0.89237304725067301</v>
      </c>
      <c r="K89" s="90">
        <f t="shared" si="27"/>
        <v>0.54472549392637404</v>
      </c>
      <c r="L89" s="90">
        <f t="shared" si="27"/>
        <v>0.179017427012613</v>
      </c>
      <c r="M89" s="90">
        <f t="shared" si="27"/>
        <v>0.14703184966018301</v>
      </c>
      <c r="N89" s="90">
        <f t="shared" si="27"/>
        <v>0.18474935535242201</v>
      </c>
      <c r="O89" s="90">
        <f t="shared" si="27"/>
        <v>0.22314836094648299</v>
      </c>
      <c r="P89" s="99"/>
      <c r="Q89" s="240">
        <f t="shared" si="25"/>
        <v>0.37014935613871502</v>
      </c>
    </row>
    <row r="90" spans="5:17" ht="14.5">
      <c r="F90" s="36" t="s">
        <v>67</v>
      </c>
      <c r="G90" s="36"/>
      <c r="I90" s="90"/>
      <c r="J90" s="90"/>
      <c r="K90" s="90"/>
      <c r="L90" s="90"/>
      <c r="M90" s="90"/>
      <c r="N90" s="90"/>
      <c r="O90" s="90"/>
      <c r="P90" s="99"/>
      <c r="Q90" s="240"/>
    </row>
    <row r="91" spans="5:17" ht="14.5">
      <c r="E91" s="36" t="s">
        <v>46</v>
      </c>
      <c r="F91" s="36" t="s">
        <v>77</v>
      </c>
      <c r="G91" s="36"/>
      <c r="H91" t="s">
        <v>19</v>
      </c>
      <c r="I91" s="90">
        <f>AVERAGE(I88,I78:I80)</f>
        <v>0.48996484397946799</v>
      </c>
      <c r="J91" s="90">
        <f t="shared" ref="J91:O91" si="28">AVERAGE(J88,J78:J80)</f>
        <v>0.59880627820709198</v>
      </c>
      <c r="K91" s="90">
        <f t="shared" si="28"/>
        <v>0.39685607330841199</v>
      </c>
      <c r="L91" s="90">
        <f t="shared" si="28"/>
        <v>0.191294899683907</v>
      </c>
      <c r="M91" s="90">
        <f t="shared" si="28"/>
        <v>6.0934475970063101E-2</v>
      </c>
      <c r="N91" s="90">
        <f t="shared" si="28"/>
        <v>3.6044102563220097E-2</v>
      </c>
      <c r="O91" s="90">
        <f t="shared" si="28"/>
        <v>9.2218060028415996E-2</v>
      </c>
      <c r="P91" s="99"/>
      <c r="Q91" s="240">
        <f t="shared" si="25"/>
        <v>0.266588390534368</v>
      </c>
    </row>
    <row r="92" spans="5:17" ht="14.5">
      <c r="F92" s="36" t="s">
        <v>67</v>
      </c>
      <c r="G92" s="36"/>
      <c r="I92" s="90"/>
      <c r="J92" s="90"/>
      <c r="K92" s="90"/>
      <c r="L92" s="90"/>
      <c r="M92" s="90"/>
      <c r="N92" s="90"/>
      <c r="O92" s="90"/>
      <c r="P92" s="99"/>
      <c r="Q92" s="240"/>
    </row>
    <row r="93" spans="5:17" ht="14.5">
      <c r="E93" s="36" t="s">
        <v>48</v>
      </c>
      <c r="F93" s="36" t="s">
        <v>69</v>
      </c>
      <c r="G93" s="36"/>
      <c r="H93" t="s">
        <v>19</v>
      </c>
      <c r="I93" s="90">
        <f>AVERAGE(I84,I81:I83)</f>
        <v>0.11235717420866401</v>
      </c>
      <c r="J93" s="90">
        <f t="shared" ref="J93:O93" si="29">AVERAGE(J84,J81:J83)</f>
        <v>0.44925021339037502</v>
      </c>
      <c r="K93" s="90">
        <f t="shared" si="29"/>
        <v>0.26853805319193502</v>
      </c>
      <c r="L93" s="90">
        <f t="shared" si="29"/>
        <v>0.22975089084026001</v>
      </c>
      <c r="M93" s="90">
        <f t="shared" si="29"/>
        <v>0.26318060923552899</v>
      </c>
      <c r="N93" s="90">
        <f t="shared" si="29"/>
        <v>0.32730713044263199</v>
      </c>
      <c r="O93" s="90">
        <f t="shared" si="29"/>
        <v>0.23373200960392601</v>
      </c>
      <c r="P93" s="99"/>
      <c r="Q93" s="240">
        <f t="shared" si="25"/>
        <v>0.26915944013047399</v>
      </c>
    </row>
    <row r="94" spans="5:17" ht="14.5">
      <c r="F94" s="36" t="s">
        <v>73</v>
      </c>
      <c r="G94" s="36"/>
      <c r="I94" s="90"/>
      <c r="J94" s="90"/>
      <c r="K94" s="90"/>
      <c r="L94" s="90"/>
      <c r="M94" s="90"/>
      <c r="N94" s="90"/>
      <c r="O94" s="90"/>
      <c r="P94" s="99"/>
      <c r="Q94" s="240"/>
    </row>
    <row r="95" spans="5:17" ht="14.5">
      <c r="E95" s="36" t="s">
        <v>50</v>
      </c>
      <c r="F95" s="36" t="s">
        <v>69</v>
      </c>
      <c r="G95" s="36"/>
      <c r="H95" t="s">
        <v>19</v>
      </c>
      <c r="I95" s="90">
        <f>AVERAGE(I78:I80,I84)</f>
        <v>0.36408426397528199</v>
      </c>
      <c r="J95" s="90">
        <f t="shared" ref="J95:O95" si="30">AVERAGE(J78:J80,J84)</f>
        <v>0.31905380964309799</v>
      </c>
      <c r="K95" s="90">
        <f t="shared" si="30"/>
        <v>0.26348802965158502</v>
      </c>
      <c r="L95" s="90">
        <f t="shared" si="30"/>
        <v>0.22857447071242001</v>
      </c>
      <c r="M95" s="90">
        <f t="shared" si="30"/>
        <v>0.114100558989565</v>
      </c>
      <c r="N95" s="90">
        <f t="shared" si="30"/>
        <v>7.7120050794247094E-2</v>
      </c>
      <c r="O95" s="90">
        <f t="shared" si="30"/>
        <v>6.97737634648537E-2</v>
      </c>
      <c r="P95" s="99"/>
      <c r="Q95" s="240">
        <f t="shared" si="25"/>
        <v>0.20517070674729301</v>
      </c>
    </row>
    <row r="96" spans="5:17" ht="14.5">
      <c r="F96" s="36" t="s">
        <v>77</v>
      </c>
      <c r="G96" s="36"/>
      <c r="I96" s="59"/>
      <c r="J96" s="59"/>
      <c r="K96" s="59"/>
      <c r="L96" s="59"/>
      <c r="M96" s="59"/>
      <c r="N96" s="59"/>
      <c r="O96" s="59"/>
    </row>
    <row r="109" spans="5:8" ht="14.5">
      <c r="E109" s="38"/>
      <c r="F109" s="38"/>
      <c r="G109" s="38"/>
      <c r="H109" s="39" t="s">
        <v>318</v>
      </c>
    </row>
    <row r="110" spans="5:8" ht="14.5">
      <c r="E110" s="40" t="s">
        <v>11</v>
      </c>
      <c r="F110" s="40" t="s">
        <v>188</v>
      </c>
      <c r="G110" s="40"/>
      <c r="H110" s="40" t="s">
        <v>189</v>
      </c>
    </row>
    <row r="111" spans="5:8">
      <c r="E111" s="92" t="s">
        <v>22</v>
      </c>
      <c r="F111" s="92" t="s">
        <v>77</v>
      </c>
      <c r="G111" s="92"/>
      <c r="H111" s="92" t="s">
        <v>19</v>
      </c>
    </row>
    <row r="112" spans="5:8">
      <c r="E112" s="92" t="s">
        <v>26</v>
      </c>
      <c r="F112" s="92" t="s">
        <v>77</v>
      </c>
      <c r="G112" s="92"/>
      <c r="H112" s="92" t="s">
        <v>19</v>
      </c>
    </row>
    <row r="113" spans="5:8">
      <c r="E113" s="92" t="s">
        <v>28</v>
      </c>
      <c r="F113" s="92" t="s">
        <v>77</v>
      </c>
      <c r="G113" s="92"/>
      <c r="H113" s="92" t="s">
        <v>19</v>
      </c>
    </row>
    <row r="114" spans="5:8">
      <c r="E114" s="92" t="s">
        <v>30</v>
      </c>
      <c r="F114" s="92" t="s">
        <v>73</v>
      </c>
      <c r="G114" s="92"/>
      <c r="H114" s="92" t="s">
        <v>19</v>
      </c>
    </row>
    <row r="115" spans="5:8">
      <c r="E115" s="92" t="s">
        <v>32</v>
      </c>
      <c r="F115" s="92" t="s">
        <v>73</v>
      </c>
      <c r="G115" s="92"/>
      <c r="H115" s="92" t="s">
        <v>19</v>
      </c>
    </row>
    <row r="116" spans="5:8">
      <c r="E116" s="92" t="s">
        <v>34</v>
      </c>
      <c r="F116" s="92" t="s">
        <v>73</v>
      </c>
      <c r="G116" s="92"/>
      <c r="H116" s="92" t="s">
        <v>19</v>
      </c>
    </row>
    <row r="117" spans="5:8">
      <c r="E117" s="92" t="s">
        <v>36</v>
      </c>
      <c r="F117" s="92" t="s">
        <v>69</v>
      </c>
      <c r="G117" s="92"/>
      <c r="H117" s="92" t="s">
        <v>19</v>
      </c>
    </row>
    <row r="118" spans="5:8">
      <c r="E118" s="92" t="s">
        <v>38</v>
      </c>
      <c r="F118" s="92" t="s">
        <v>317</v>
      </c>
      <c r="G118" s="92"/>
      <c r="H118" s="92" t="s">
        <v>19</v>
      </c>
    </row>
    <row r="119" spans="5:8">
      <c r="E119" s="92" t="s">
        <v>40</v>
      </c>
      <c r="F119" s="92" t="s">
        <v>64</v>
      </c>
      <c r="G119" s="92"/>
      <c r="H119" s="92" t="s">
        <v>19</v>
      </c>
    </row>
    <row r="120" spans="5:8">
      <c r="E120" s="92" t="s">
        <v>42</v>
      </c>
      <c r="F120" s="92" t="s">
        <v>67</v>
      </c>
      <c r="G120" s="92"/>
      <c r="H120" s="92" t="s">
        <v>19</v>
      </c>
    </row>
    <row r="121" spans="5:8">
      <c r="E121" s="41" t="s">
        <v>44</v>
      </c>
      <c r="F121" s="41" t="s">
        <v>69</v>
      </c>
      <c r="G121" s="41"/>
      <c r="H121" s="92" t="s">
        <v>19</v>
      </c>
    </row>
    <row r="122" spans="5:8">
      <c r="E122" s="92"/>
      <c r="F122" s="41" t="s">
        <v>67</v>
      </c>
      <c r="G122" s="41"/>
      <c r="H122" s="92" t="s">
        <v>19</v>
      </c>
    </row>
    <row r="123" spans="5:8">
      <c r="E123" s="41" t="s">
        <v>46</v>
      </c>
      <c r="F123" s="41" t="s">
        <v>77</v>
      </c>
      <c r="G123" s="41"/>
      <c r="H123" s="92" t="s">
        <v>19</v>
      </c>
    </row>
    <row r="124" spans="5:8">
      <c r="E124" s="92"/>
      <c r="F124" s="41" t="s">
        <v>67</v>
      </c>
      <c r="G124" s="41"/>
      <c r="H124" s="92" t="s">
        <v>19</v>
      </c>
    </row>
    <row r="125" spans="5:8">
      <c r="E125" s="41" t="s">
        <v>48</v>
      </c>
      <c r="F125" s="41" t="s">
        <v>69</v>
      </c>
      <c r="G125" s="41"/>
      <c r="H125" s="92" t="s">
        <v>19</v>
      </c>
    </row>
    <row r="126" spans="5:8">
      <c r="E126" s="92"/>
      <c r="F126" s="41" t="s">
        <v>73</v>
      </c>
      <c r="G126" s="41"/>
      <c r="H126" s="92" t="s">
        <v>19</v>
      </c>
    </row>
    <row r="127" spans="5:8">
      <c r="E127" s="41" t="s">
        <v>50</v>
      </c>
      <c r="F127" s="41" t="s">
        <v>69</v>
      </c>
      <c r="G127" s="41"/>
      <c r="H127" s="92" t="s">
        <v>19</v>
      </c>
    </row>
    <row r="128" spans="5:8">
      <c r="E128" s="92"/>
      <c r="F128" s="41" t="s">
        <v>77</v>
      </c>
      <c r="G128" s="41"/>
      <c r="H128" s="92" t="s">
        <v>19</v>
      </c>
    </row>
    <row r="134" spans="3:15" ht="14.5">
      <c r="H134" s="34" t="s">
        <v>319</v>
      </c>
    </row>
    <row r="135" spans="3:15" ht="14.5">
      <c r="E135" s="35" t="s">
        <v>11</v>
      </c>
      <c r="F135" s="35" t="s">
        <v>188</v>
      </c>
      <c r="G135" s="214" t="s">
        <v>309</v>
      </c>
      <c r="H135" s="35" t="s">
        <v>189</v>
      </c>
      <c r="I135" t="s">
        <v>190</v>
      </c>
      <c r="J135" t="s">
        <v>191</v>
      </c>
      <c r="K135" t="s">
        <v>192</v>
      </c>
      <c r="L135" t="s">
        <v>193</v>
      </c>
      <c r="M135" t="s">
        <v>194</v>
      </c>
      <c r="N135" t="s">
        <v>195</v>
      </c>
      <c r="O135" t="s">
        <v>196</v>
      </c>
    </row>
    <row r="136" spans="3:15" ht="14.5">
      <c r="E136" t="s">
        <v>22</v>
      </c>
      <c r="F136" t="s">
        <v>77</v>
      </c>
      <c r="H136" t="s">
        <v>19</v>
      </c>
      <c r="I136" s="59">
        <v>31.54</v>
      </c>
      <c r="J136" s="59">
        <v>31.54</v>
      </c>
      <c r="K136" s="59">
        <v>31.54</v>
      </c>
      <c r="L136" s="59">
        <v>31.54</v>
      </c>
      <c r="M136" s="59">
        <v>31.54</v>
      </c>
      <c r="N136" s="59">
        <v>31.54</v>
      </c>
      <c r="O136" s="59">
        <v>31.54</v>
      </c>
    </row>
    <row r="137" spans="3:15" ht="14.5">
      <c r="E137" t="s">
        <v>26</v>
      </c>
      <c r="F137" t="s">
        <v>77</v>
      </c>
      <c r="H137" t="s">
        <v>19</v>
      </c>
      <c r="I137" s="59">
        <v>31.54</v>
      </c>
      <c r="J137" s="59">
        <v>31.54</v>
      </c>
      <c r="K137" s="59">
        <v>31.54</v>
      </c>
      <c r="L137" s="59">
        <v>31.54</v>
      </c>
      <c r="M137" s="59">
        <v>31.54</v>
      </c>
      <c r="N137" s="59">
        <v>31.54</v>
      </c>
      <c r="O137" s="59">
        <v>31.54</v>
      </c>
    </row>
    <row r="138" spans="3:15" ht="14.5">
      <c r="C138" s="36"/>
      <c r="D138" s="36"/>
      <c r="E138" t="s">
        <v>28</v>
      </c>
      <c r="F138" t="s">
        <v>77</v>
      </c>
      <c r="H138" t="s">
        <v>19</v>
      </c>
      <c r="I138" s="59">
        <v>31.54</v>
      </c>
      <c r="J138" s="59">
        <v>31.54</v>
      </c>
      <c r="K138" s="59">
        <v>31.54</v>
      </c>
      <c r="L138" s="59">
        <v>31.54</v>
      </c>
      <c r="M138" s="59">
        <v>31.54</v>
      </c>
      <c r="N138" s="59">
        <v>31.54</v>
      </c>
      <c r="O138" s="59">
        <v>31.54</v>
      </c>
    </row>
    <row r="139" spans="3:15" ht="14.5">
      <c r="C139" s="36"/>
      <c r="D139" s="36"/>
      <c r="E139" t="s">
        <v>30</v>
      </c>
      <c r="F139" t="s">
        <v>73</v>
      </c>
      <c r="H139" t="s">
        <v>19</v>
      </c>
      <c r="I139" s="59">
        <v>31.54</v>
      </c>
      <c r="J139" s="59">
        <v>31.54</v>
      </c>
      <c r="K139" s="59">
        <v>31.54</v>
      </c>
      <c r="L139" s="59">
        <v>31.54</v>
      </c>
      <c r="M139" s="59">
        <v>31.54</v>
      </c>
      <c r="N139" s="59">
        <v>31.54</v>
      </c>
      <c r="O139" s="59">
        <v>31.54</v>
      </c>
    </row>
    <row r="140" spans="3:15" ht="14.5">
      <c r="C140" s="36"/>
      <c r="D140" s="36"/>
      <c r="E140" t="s">
        <v>32</v>
      </c>
      <c r="F140" t="s">
        <v>73</v>
      </c>
      <c r="H140" t="s">
        <v>19</v>
      </c>
      <c r="I140" s="59">
        <v>31.54</v>
      </c>
      <c r="J140" s="59">
        <v>31.54</v>
      </c>
      <c r="K140" s="59">
        <v>31.54</v>
      </c>
      <c r="L140" s="59">
        <v>31.54</v>
      </c>
      <c r="M140" s="59">
        <v>31.54</v>
      </c>
      <c r="N140" s="59">
        <v>31.54</v>
      </c>
      <c r="O140" s="59">
        <v>31.54</v>
      </c>
    </row>
    <row r="141" spans="3:15" ht="14.5">
      <c r="C141" s="36"/>
      <c r="D141" s="36"/>
      <c r="E141" t="s">
        <v>34</v>
      </c>
      <c r="F141" t="s">
        <v>73</v>
      </c>
      <c r="H141" t="s">
        <v>19</v>
      </c>
      <c r="I141" s="59">
        <v>31.54</v>
      </c>
      <c r="J141" s="59">
        <v>31.54</v>
      </c>
      <c r="K141" s="59">
        <v>31.54</v>
      </c>
      <c r="L141" s="59">
        <v>31.54</v>
      </c>
      <c r="M141" s="59">
        <v>31.54</v>
      </c>
      <c r="N141" s="59">
        <v>31.54</v>
      </c>
      <c r="O141" s="59">
        <v>31.54</v>
      </c>
    </row>
    <row r="142" spans="3:15" ht="14.5">
      <c r="C142" s="36"/>
      <c r="D142" s="36"/>
      <c r="E142" t="s">
        <v>36</v>
      </c>
      <c r="F142" t="s">
        <v>69</v>
      </c>
      <c r="H142" t="s">
        <v>19</v>
      </c>
      <c r="I142" s="354">
        <v>31.54</v>
      </c>
      <c r="J142" s="354">
        <v>31.54</v>
      </c>
      <c r="K142" s="354">
        <v>31.54</v>
      </c>
      <c r="L142" s="354">
        <v>31.54</v>
      </c>
      <c r="M142" s="354">
        <v>31.54</v>
      </c>
      <c r="N142" s="354">
        <v>31.54</v>
      </c>
      <c r="O142" s="354">
        <v>31.54</v>
      </c>
    </row>
    <row r="143" spans="3:15" ht="14.5">
      <c r="C143" s="36"/>
      <c r="D143" s="36"/>
      <c r="E143" t="s">
        <v>38</v>
      </c>
      <c r="F143" t="s">
        <v>69</v>
      </c>
      <c r="G143" s="46"/>
      <c r="H143" t="s">
        <v>19</v>
      </c>
      <c r="I143" s="354">
        <v>31.54</v>
      </c>
      <c r="J143" s="354">
        <v>31.54</v>
      </c>
      <c r="K143" s="354">
        <v>31.54</v>
      </c>
      <c r="L143" s="354">
        <v>31.54</v>
      </c>
      <c r="M143" s="354">
        <v>31.54</v>
      </c>
      <c r="N143" s="354">
        <v>31.54</v>
      </c>
      <c r="O143" s="354">
        <v>31.54</v>
      </c>
    </row>
    <row r="144" spans="3:15" ht="14.5">
      <c r="C144" s="36"/>
      <c r="D144" s="36"/>
      <c r="F144" s="46"/>
      <c r="G144" s="216" t="str">
        <f>[2]COMM!$E$19</f>
        <v>RSDAHT</v>
      </c>
      <c r="I144" s="354">
        <v>31.54</v>
      </c>
      <c r="J144" s="354">
        <v>31.54</v>
      </c>
      <c r="K144" s="354">
        <v>31.54</v>
      </c>
      <c r="L144" s="354">
        <v>31.54</v>
      </c>
      <c r="M144" s="354">
        <v>31.54</v>
      </c>
      <c r="N144" s="354">
        <v>31.54</v>
      </c>
      <c r="O144" s="354">
        <v>31.54</v>
      </c>
    </row>
    <row r="145" spans="3:15" ht="14.5">
      <c r="C145" s="36"/>
      <c r="D145" s="36"/>
      <c r="E145" t="s">
        <v>40</v>
      </c>
      <c r="F145" t="s">
        <v>64</v>
      </c>
      <c r="H145" t="s">
        <v>19</v>
      </c>
      <c r="I145" s="354">
        <v>31.54</v>
      </c>
      <c r="J145" s="354">
        <v>31.54</v>
      </c>
      <c r="K145" s="354">
        <v>31.54</v>
      </c>
      <c r="L145" s="354">
        <v>31.54</v>
      </c>
      <c r="M145" s="354">
        <v>31.54</v>
      </c>
      <c r="N145" s="354">
        <v>31.54</v>
      </c>
      <c r="O145" s="354">
        <v>31.54</v>
      </c>
    </row>
    <row r="146" spans="3:15" ht="14.5">
      <c r="C146" s="36"/>
      <c r="D146" s="36"/>
      <c r="E146" t="s">
        <v>42</v>
      </c>
      <c r="F146" t="s">
        <v>67</v>
      </c>
      <c r="H146" t="s">
        <v>19</v>
      </c>
      <c r="I146" s="354">
        <v>31.54</v>
      </c>
      <c r="J146" s="354">
        <v>31.54</v>
      </c>
      <c r="K146" s="354">
        <v>31.54</v>
      </c>
      <c r="L146" s="354">
        <v>31.54</v>
      </c>
      <c r="M146" s="354">
        <v>31.54</v>
      </c>
      <c r="N146" s="354">
        <v>31.54</v>
      </c>
      <c r="O146" s="354">
        <v>31.54</v>
      </c>
    </row>
    <row r="147" spans="3:15" ht="14.5">
      <c r="C147" s="36"/>
      <c r="D147" s="36"/>
      <c r="E147" s="36" t="s">
        <v>44</v>
      </c>
      <c r="F147" s="36" t="s">
        <v>69</v>
      </c>
      <c r="G147" s="36"/>
      <c r="H147" t="s">
        <v>19</v>
      </c>
      <c r="I147" s="354">
        <v>31.54</v>
      </c>
      <c r="J147" s="354">
        <v>31.54</v>
      </c>
      <c r="K147" s="354">
        <v>31.54</v>
      </c>
      <c r="L147" s="354">
        <v>31.54</v>
      </c>
      <c r="M147" s="354">
        <v>31.54</v>
      </c>
      <c r="N147" s="354">
        <v>31.54</v>
      </c>
      <c r="O147" s="354">
        <v>31.54</v>
      </c>
    </row>
    <row r="148" spans="3:15" ht="14.5">
      <c r="C148" s="36"/>
      <c r="D148" s="36"/>
      <c r="F148" s="36" t="s">
        <v>67</v>
      </c>
      <c r="G148" s="36"/>
      <c r="I148" s="59"/>
      <c r="J148" s="59"/>
      <c r="K148" s="59"/>
      <c r="L148" s="59"/>
      <c r="M148" s="59"/>
      <c r="N148" s="59"/>
      <c r="O148" s="59"/>
    </row>
    <row r="149" spans="3:15" ht="14.5">
      <c r="C149" s="36"/>
      <c r="D149" s="36"/>
      <c r="E149" s="36" t="s">
        <v>46</v>
      </c>
      <c r="F149" s="36" t="s">
        <v>77</v>
      </c>
      <c r="G149" s="36"/>
      <c r="H149" t="s">
        <v>19</v>
      </c>
      <c r="I149" s="59">
        <v>31.54</v>
      </c>
      <c r="J149" s="59">
        <v>31.54</v>
      </c>
      <c r="K149" s="59">
        <v>31.54</v>
      </c>
      <c r="L149" s="59">
        <v>31.54</v>
      </c>
      <c r="M149" s="59">
        <v>31.54</v>
      </c>
      <c r="N149" s="59">
        <v>31.54</v>
      </c>
      <c r="O149" s="59">
        <v>31.54</v>
      </c>
    </row>
    <row r="150" spans="3:15" ht="14.5">
      <c r="C150" s="36"/>
      <c r="D150" s="36"/>
      <c r="F150" s="36" t="s">
        <v>67</v>
      </c>
      <c r="G150" s="36"/>
      <c r="I150" s="59"/>
      <c r="J150" s="59"/>
      <c r="K150" s="59"/>
      <c r="L150" s="59"/>
      <c r="M150" s="59"/>
      <c r="N150" s="59"/>
      <c r="O150" s="59"/>
    </row>
    <row r="151" spans="3:15" ht="14.5">
      <c r="C151" s="36"/>
      <c r="D151" s="36"/>
      <c r="E151" s="36" t="s">
        <v>48</v>
      </c>
      <c r="F151" s="36" t="s">
        <v>69</v>
      </c>
      <c r="G151" s="36"/>
      <c r="H151" t="s">
        <v>19</v>
      </c>
      <c r="I151" s="59">
        <v>31.54</v>
      </c>
      <c r="J151" s="59">
        <v>31.54</v>
      </c>
      <c r="K151" s="59">
        <v>31.54</v>
      </c>
      <c r="L151" s="59">
        <v>31.54</v>
      </c>
      <c r="M151" s="59">
        <v>31.54</v>
      </c>
      <c r="N151" s="59">
        <v>31.54</v>
      </c>
      <c r="O151" s="59">
        <v>31.54</v>
      </c>
    </row>
    <row r="152" spans="3:15" ht="14.5">
      <c r="C152" s="36"/>
      <c r="D152" s="36"/>
      <c r="F152" s="36" t="s">
        <v>73</v>
      </c>
      <c r="G152" s="36"/>
      <c r="I152" s="59"/>
      <c r="J152" s="59"/>
      <c r="K152" s="59"/>
      <c r="L152" s="59"/>
      <c r="M152" s="59"/>
      <c r="N152" s="59"/>
      <c r="O152" s="59"/>
    </row>
    <row r="153" spans="3:15" ht="14.5">
      <c r="E153" s="36" t="s">
        <v>50</v>
      </c>
      <c r="F153" s="36" t="s">
        <v>69</v>
      </c>
      <c r="G153" s="36"/>
      <c r="H153" t="s">
        <v>19</v>
      </c>
      <c r="I153" s="59">
        <v>31.54</v>
      </c>
      <c r="J153" s="59">
        <v>31.54</v>
      </c>
      <c r="K153" s="59">
        <v>31.54</v>
      </c>
      <c r="L153" s="59">
        <v>31.54</v>
      </c>
      <c r="M153" s="59">
        <v>31.54</v>
      </c>
      <c r="N153" s="59">
        <v>31.54</v>
      </c>
      <c r="O153" s="59">
        <v>31.54</v>
      </c>
    </row>
    <row r="154" spans="3:15" ht="14.5">
      <c r="F154" s="36" t="s">
        <v>77</v>
      </c>
      <c r="G154" s="36"/>
      <c r="I154" s="59"/>
      <c r="J154" s="59"/>
      <c r="K154" s="59"/>
      <c r="L154" s="59"/>
      <c r="M154" s="59"/>
      <c r="N154" s="59"/>
      <c r="O154" s="59"/>
    </row>
    <row r="159" spans="3:15" ht="14.5">
      <c r="H159" s="34" t="s">
        <v>187</v>
      </c>
    </row>
    <row r="160" spans="3:15" ht="14.5">
      <c r="E160" s="35" t="s">
        <v>11</v>
      </c>
      <c r="F160" s="35" t="s">
        <v>188</v>
      </c>
      <c r="G160" s="214" t="s">
        <v>309</v>
      </c>
      <c r="H160" s="35" t="s">
        <v>189</v>
      </c>
      <c r="I160" t="s">
        <v>190</v>
      </c>
      <c r="J160" t="s">
        <v>191</v>
      </c>
      <c r="K160" t="s">
        <v>192</v>
      </c>
      <c r="L160" t="s">
        <v>193</v>
      </c>
      <c r="M160" t="s">
        <v>194</v>
      </c>
      <c r="N160" t="s">
        <v>195</v>
      </c>
      <c r="O160" t="s">
        <v>196</v>
      </c>
    </row>
    <row r="161" spans="5:20" ht="14.5">
      <c r="E161" s="36" t="s">
        <v>44</v>
      </c>
      <c r="F161" s="36" t="s">
        <v>69</v>
      </c>
      <c r="G161" s="36"/>
      <c r="H161" t="s">
        <v>19</v>
      </c>
      <c r="I161" s="241">
        <f>25/(25+16)</f>
        <v>0.60975609756097604</v>
      </c>
      <c r="J161" s="241">
        <f t="shared" ref="J161:O161" si="31">25/(25+16)</f>
        <v>0.60975609756097604</v>
      </c>
      <c r="K161" s="241">
        <f t="shared" si="31"/>
        <v>0.60975609756097604</v>
      </c>
      <c r="L161" s="241">
        <f t="shared" si="31"/>
        <v>0.60975609756097604</v>
      </c>
      <c r="M161" s="241">
        <f t="shared" si="31"/>
        <v>0.60975609756097604</v>
      </c>
      <c r="N161" s="241">
        <f t="shared" si="31"/>
        <v>0.60975609756097604</v>
      </c>
      <c r="O161" s="241">
        <f t="shared" si="31"/>
        <v>0.60975609756097604</v>
      </c>
    </row>
    <row r="162" spans="5:20" ht="14.5">
      <c r="F162" s="36" t="s">
        <v>67</v>
      </c>
      <c r="G162" s="36"/>
      <c r="I162" s="241"/>
      <c r="J162" s="241"/>
      <c r="K162" s="241"/>
      <c r="L162" s="241"/>
      <c r="M162" s="241"/>
      <c r="N162" s="241"/>
      <c r="O162" s="241"/>
      <c r="T162" t="s">
        <v>320</v>
      </c>
    </row>
    <row r="163" spans="5:20" ht="14.5">
      <c r="E163" s="36" t="s">
        <v>46</v>
      </c>
      <c r="F163" s="36" t="s">
        <v>77</v>
      </c>
      <c r="G163" s="36"/>
      <c r="H163" t="s">
        <v>19</v>
      </c>
      <c r="I163" s="241">
        <f>5/(5+16)</f>
        <v>0.238095238095238</v>
      </c>
      <c r="J163" s="241">
        <f t="shared" ref="J163:O163" si="32">I163</f>
        <v>0.238095238095238</v>
      </c>
      <c r="K163" s="241">
        <f t="shared" si="32"/>
        <v>0.238095238095238</v>
      </c>
      <c r="L163" s="241">
        <f t="shared" si="32"/>
        <v>0.238095238095238</v>
      </c>
      <c r="M163" s="241">
        <f t="shared" si="32"/>
        <v>0.238095238095238</v>
      </c>
      <c r="N163" s="241">
        <f t="shared" si="32"/>
        <v>0.238095238095238</v>
      </c>
      <c r="O163" s="241">
        <f t="shared" si="32"/>
        <v>0.238095238095238</v>
      </c>
    </row>
    <row r="164" spans="5:20" ht="14.5">
      <c r="F164" s="36" t="s">
        <v>67</v>
      </c>
      <c r="G164" s="36"/>
      <c r="I164" s="241"/>
      <c r="J164" s="241"/>
      <c r="K164" s="241"/>
      <c r="L164" s="241"/>
      <c r="M164" s="241"/>
      <c r="N164" s="241"/>
      <c r="O164" s="241"/>
    </row>
    <row r="165" spans="5:20" ht="14.5">
      <c r="E165" s="36" t="s">
        <v>48</v>
      </c>
      <c r="F165" s="36" t="s">
        <v>69</v>
      </c>
      <c r="G165" s="36"/>
      <c r="H165" t="s">
        <v>19</v>
      </c>
      <c r="I165" s="241">
        <f>25/(25+53)</f>
        <v>0.32051282051282098</v>
      </c>
      <c r="J165" s="241">
        <f t="shared" ref="J165:O165" si="33">I165</f>
        <v>0.32051282051282098</v>
      </c>
      <c r="K165" s="241">
        <f t="shared" si="33"/>
        <v>0.32051282051282098</v>
      </c>
      <c r="L165" s="241">
        <f t="shared" si="33"/>
        <v>0.32051282051282098</v>
      </c>
      <c r="M165" s="241">
        <f t="shared" si="33"/>
        <v>0.32051282051282098</v>
      </c>
      <c r="N165" s="241">
        <f t="shared" si="33"/>
        <v>0.32051282051282098</v>
      </c>
      <c r="O165" s="241">
        <f t="shared" si="33"/>
        <v>0.32051282051282098</v>
      </c>
      <c r="Q165" t="s">
        <v>321</v>
      </c>
    </row>
    <row r="166" spans="5:20" ht="14.5">
      <c r="F166" s="36" t="s">
        <v>73</v>
      </c>
      <c r="G166" s="36"/>
      <c r="I166" s="241"/>
      <c r="J166" s="241"/>
      <c r="K166" s="241"/>
      <c r="L166" s="241"/>
      <c r="M166" s="241"/>
      <c r="N166" s="241"/>
      <c r="O166" s="241"/>
    </row>
    <row r="167" spans="5:20" ht="14.5">
      <c r="E167" s="36" t="s">
        <v>50</v>
      </c>
      <c r="F167" s="36" t="s">
        <v>69</v>
      </c>
      <c r="G167" s="36"/>
      <c r="H167" t="s">
        <v>19</v>
      </c>
      <c r="I167" s="241">
        <f>25/30</f>
        <v>0.83333333333333304</v>
      </c>
      <c r="J167" s="241">
        <f t="shared" ref="J167:O167" si="34">I167</f>
        <v>0.83333333333333304</v>
      </c>
      <c r="K167" s="241">
        <f t="shared" si="34"/>
        <v>0.83333333333333304</v>
      </c>
      <c r="L167" s="241">
        <f t="shared" si="34"/>
        <v>0.83333333333333304</v>
      </c>
      <c r="M167" s="241">
        <f t="shared" si="34"/>
        <v>0.83333333333333304</v>
      </c>
      <c r="N167" s="241">
        <f t="shared" si="34"/>
        <v>0.83333333333333304</v>
      </c>
      <c r="O167" s="241">
        <f t="shared" si="34"/>
        <v>0.83333333333333304</v>
      </c>
    </row>
    <row r="168" spans="5:20" ht="14.5">
      <c r="F168" s="36" t="s">
        <v>77</v>
      </c>
      <c r="G168" s="36"/>
      <c r="I168" s="241"/>
      <c r="J168" s="241"/>
      <c r="K168" s="241"/>
      <c r="L168" s="241"/>
      <c r="M168" s="241"/>
      <c r="N168" s="241"/>
      <c r="O168" s="241"/>
    </row>
    <row r="169" spans="5:20" ht="14.5">
      <c r="E169" t="s">
        <v>22</v>
      </c>
      <c r="F169" t="s">
        <v>77</v>
      </c>
      <c r="H169" t="s">
        <v>19</v>
      </c>
      <c r="I169" s="242">
        <v>1</v>
      </c>
      <c r="J169" s="242">
        <v>1</v>
      </c>
      <c r="K169" s="242">
        <v>1</v>
      </c>
      <c r="L169" s="242">
        <v>1</v>
      </c>
      <c r="M169" s="242">
        <v>1</v>
      </c>
      <c r="N169" s="242">
        <v>1</v>
      </c>
      <c r="O169" s="242">
        <v>1</v>
      </c>
    </row>
    <row r="170" spans="5:20" ht="14.5">
      <c r="E170" t="s">
        <v>26</v>
      </c>
      <c r="F170" t="s">
        <v>77</v>
      </c>
      <c r="H170" t="s">
        <v>19</v>
      </c>
      <c r="I170" s="242">
        <v>1</v>
      </c>
      <c r="J170" s="242">
        <v>1</v>
      </c>
      <c r="K170" s="242">
        <v>1</v>
      </c>
      <c r="L170" s="242">
        <v>1</v>
      </c>
      <c r="M170" s="242">
        <v>1</v>
      </c>
      <c r="N170" s="242">
        <v>1</v>
      </c>
      <c r="O170" s="242">
        <v>1</v>
      </c>
    </row>
    <row r="171" spans="5:20" ht="14.5">
      <c r="E171" t="s">
        <v>28</v>
      </c>
      <c r="F171" t="s">
        <v>77</v>
      </c>
      <c r="H171" t="s">
        <v>19</v>
      </c>
      <c r="I171" s="242">
        <v>1</v>
      </c>
      <c r="J171" s="242">
        <v>1</v>
      </c>
      <c r="K171" s="242">
        <v>1</v>
      </c>
      <c r="L171" s="242">
        <v>1</v>
      </c>
      <c r="M171" s="242">
        <v>1</v>
      </c>
      <c r="N171" s="242">
        <v>1</v>
      </c>
      <c r="O171" s="242">
        <v>1</v>
      </c>
    </row>
    <row r="172" spans="5:20" ht="14.5">
      <c r="E172" t="s">
        <v>30</v>
      </c>
      <c r="F172" t="s">
        <v>73</v>
      </c>
      <c r="H172" t="s">
        <v>19</v>
      </c>
      <c r="I172" s="242">
        <v>1</v>
      </c>
      <c r="J172" s="242">
        <v>1</v>
      </c>
      <c r="K172" s="242">
        <v>1</v>
      </c>
      <c r="L172" s="242">
        <v>1</v>
      </c>
      <c r="M172" s="242">
        <v>1</v>
      </c>
      <c r="N172" s="242">
        <v>1</v>
      </c>
      <c r="O172" s="242">
        <v>1</v>
      </c>
    </row>
    <row r="173" spans="5:20" ht="14.5">
      <c r="E173" t="s">
        <v>32</v>
      </c>
      <c r="F173" t="s">
        <v>73</v>
      </c>
      <c r="H173" t="s">
        <v>19</v>
      </c>
      <c r="I173" s="242">
        <v>1</v>
      </c>
      <c r="J173" s="242">
        <v>1</v>
      </c>
      <c r="K173" s="242">
        <v>1</v>
      </c>
      <c r="L173" s="242">
        <v>1</v>
      </c>
      <c r="M173" s="242">
        <v>1</v>
      </c>
      <c r="N173" s="242">
        <v>1</v>
      </c>
      <c r="O173" s="242">
        <v>1</v>
      </c>
    </row>
    <row r="174" spans="5:20" ht="14.5">
      <c r="E174" t="s">
        <v>34</v>
      </c>
      <c r="F174" t="s">
        <v>73</v>
      </c>
      <c r="H174" t="s">
        <v>19</v>
      </c>
      <c r="I174" s="242">
        <v>1</v>
      </c>
      <c r="J174" s="242">
        <v>1</v>
      </c>
      <c r="K174" s="242">
        <v>1</v>
      </c>
      <c r="L174" s="242">
        <v>1</v>
      </c>
      <c r="M174" s="242">
        <v>1</v>
      </c>
      <c r="N174" s="242">
        <v>1</v>
      </c>
      <c r="O174" s="242">
        <v>1</v>
      </c>
    </row>
    <row r="175" spans="5:20" ht="14.5">
      <c r="E175" t="s">
        <v>36</v>
      </c>
      <c r="F175" t="s">
        <v>69</v>
      </c>
      <c r="H175" t="s">
        <v>19</v>
      </c>
      <c r="I175" s="242">
        <v>1</v>
      </c>
      <c r="J175" s="242">
        <v>1</v>
      </c>
      <c r="K175" s="242">
        <v>1</v>
      </c>
      <c r="L175" s="242">
        <v>1</v>
      </c>
      <c r="M175" s="242">
        <v>1</v>
      </c>
      <c r="N175" s="242">
        <v>1</v>
      </c>
      <c r="O175" s="242">
        <v>1</v>
      </c>
    </row>
    <row r="176" spans="5:20" ht="14.5">
      <c r="E176" s="75" t="s">
        <v>38</v>
      </c>
      <c r="F176" s="75" t="s">
        <v>69</v>
      </c>
      <c r="G176" s="231"/>
      <c r="H176" s="75" t="s">
        <v>19</v>
      </c>
      <c r="I176" s="234"/>
      <c r="J176" s="234"/>
      <c r="K176" s="234"/>
      <c r="L176" s="234"/>
      <c r="M176" s="234"/>
      <c r="N176" s="234"/>
      <c r="O176" s="234"/>
    </row>
    <row r="177" spans="5:20" ht="14.5">
      <c r="E177" s="75"/>
      <c r="F177" s="231"/>
      <c r="G177" s="232" t="str">
        <f>[2]COMM!$E$19</f>
        <v>RSDAHT</v>
      </c>
      <c r="H177" s="75"/>
      <c r="I177" s="233"/>
      <c r="J177" s="233"/>
      <c r="K177" s="233"/>
      <c r="L177" s="233"/>
      <c r="M177" s="233"/>
      <c r="N177" s="233"/>
      <c r="O177" s="233"/>
    </row>
    <row r="178" spans="5:20" ht="14.5">
      <c r="E178" t="s">
        <v>40</v>
      </c>
      <c r="F178" t="s">
        <v>64</v>
      </c>
      <c r="H178" t="s">
        <v>19</v>
      </c>
      <c r="I178" s="242">
        <v>1</v>
      </c>
      <c r="J178" s="242">
        <v>1</v>
      </c>
      <c r="K178" s="242">
        <v>1</v>
      </c>
      <c r="L178" s="242">
        <v>1</v>
      </c>
      <c r="M178" s="242">
        <v>1</v>
      </c>
      <c r="N178" s="242">
        <v>1</v>
      </c>
      <c r="O178" s="242">
        <v>1</v>
      </c>
    </row>
    <row r="179" spans="5:20" ht="14.5">
      <c r="E179" t="s">
        <v>42</v>
      </c>
      <c r="F179" t="s">
        <v>67</v>
      </c>
      <c r="H179" t="s">
        <v>19</v>
      </c>
      <c r="I179" s="242">
        <v>1</v>
      </c>
      <c r="J179" s="242">
        <v>1</v>
      </c>
      <c r="K179" s="242">
        <v>1</v>
      </c>
      <c r="L179" s="242">
        <v>1</v>
      </c>
      <c r="M179" s="242">
        <v>1</v>
      </c>
      <c r="N179" s="242">
        <v>1</v>
      </c>
      <c r="O179" s="242">
        <v>1</v>
      </c>
    </row>
    <row r="185" spans="5:20" ht="14.5">
      <c r="H185" s="34" t="s">
        <v>236</v>
      </c>
    </row>
    <row r="186" spans="5:20" ht="14.5">
      <c r="E186" s="35" t="s">
        <v>11</v>
      </c>
      <c r="F186" s="35" t="s">
        <v>188</v>
      </c>
      <c r="G186" s="214" t="s">
        <v>309</v>
      </c>
      <c r="H186" s="35" t="s">
        <v>189</v>
      </c>
      <c r="I186" t="s">
        <v>190</v>
      </c>
      <c r="J186" t="s">
        <v>191</v>
      </c>
      <c r="K186" t="s">
        <v>192</v>
      </c>
      <c r="L186" t="s">
        <v>193</v>
      </c>
      <c r="M186" t="s">
        <v>194</v>
      </c>
      <c r="N186" t="s">
        <v>195</v>
      </c>
      <c r="O186" t="s">
        <v>196</v>
      </c>
    </row>
    <row r="187" spans="5:20" ht="14.5">
      <c r="E187" t="s">
        <v>22</v>
      </c>
      <c r="F187" t="s">
        <v>77</v>
      </c>
      <c r="H187" t="s">
        <v>19</v>
      </c>
      <c r="I187" s="242">
        <f>[3]RSD!$Q$6</f>
        <v>26.5</v>
      </c>
      <c r="J187" s="242">
        <f>[3]RSD!$Q$6</f>
        <v>26.5</v>
      </c>
      <c r="K187" s="242">
        <f>[3]RSD!$Q$6</f>
        <v>26.5</v>
      </c>
      <c r="L187" s="242">
        <f>[3]RSD!$Q$6</f>
        <v>26.5</v>
      </c>
      <c r="M187" s="242">
        <f>[3]RSD!$Q$6</f>
        <v>26.5</v>
      </c>
      <c r="N187" s="242">
        <f>[3]RSD!$Q$6</f>
        <v>26.5</v>
      </c>
      <c r="O187" s="242">
        <f>[3]RSD!$Q$6</f>
        <v>26.5</v>
      </c>
      <c r="S187" s="238" t="s">
        <v>322</v>
      </c>
      <c r="T187" s="69" t="s">
        <v>323</v>
      </c>
    </row>
    <row r="188" spans="5:20" ht="14.5">
      <c r="E188" t="s">
        <v>26</v>
      </c>
      <c r="F188" t="s">
        <v>77</v>
      </c>
      <c r="H188" t="s">
        <v>19</v>
      </c>
      <c r="I188" s="242">
        <f>[3]RSD!$Q$7</f>
        <v>26.5</v>
      </c>
      <c r="J188" s="242">
        <f>[3]RSD!$Q$7</f>
        <v>26.5</v>
      </c>
      <c r="K188" s="242">
        <f>[3]RSD!$Q$7</f>
        <v>26.5</v>
      </c>
      <c r="L188" s="242">
        <f>[3]RSD!$Q$7</f>
        <v>26.5</v>
      </c>
      <c r="M188" s="242">
        <f>[3]RSD!$Q$7</f>
        <v>26.5</v>
      </c>
      <c r="N188" s="242">
        <f>[3]RSD!$Q$7</f>
        <v>26.5</v>
      </c>
      <c r="O188" s="242">
        <f>[3]RSD!$Q$7</f>
        <v>26.5</v>
      </c>
    </row>
    <row r="189" spans="5:20" ht="14.5">
      <c r="E189" t="s">
        <v>28</v>
      </c>
      <c r="F189" t="s">
        <v>77</v>
      </c>
      <c r="H189" t="s">
        <v>19</v>
      </c>
      <c r="I189" s="242">
        <f>[3]RSD!$Q$8</f>
        <v>26.5</v>
      </c>
      <c r="J189" s="242">
        <f>[3]RSD!$Q$8</f>
        <v>26.5</v>
      </c>
      <c r="K189" s="242">
        <f>[3]RSD!$Q$8</f>
        <v>26.5</v>
      </c>
      <c r="L189" s="242">
        <f>[3]RSD!$Q$8</f>
        <v>26.5</v>
      </c>
      <c r="M189" s="242">
        <f>[3]RSD!$Q$8</f>
        <v>26.5</v>
      </c>
      <c r="N189" s="242">
        <f>[3]RSD!$Q$8</f>
        <v>26.5</v>
      </c>
      <c r="O189" s="242">
        <f>[3]RSD!$Q$8</f>
        <v>26.5</v>
      </c>
    </row>
    <row r="190" spans="5:20" ht="14.5">
      <c r="E190" t="s">
        <v>30</v>
      </c>
      <c r="F190" t="s">
        <v>73</v>
      </c>
      <c r="H190" t="s">
        <v>19</v>
      </c>
      <c r="I190" s="242">
        <f>[3]RSD!$Q$9</f>
        <v>22</v>
      </c>
      <c r="J190" s="242">
        <f>[3]RSD!$Q$9</f>
        <v>22</v>
      </c>
      <c r="K190" s="242">
        <f>[3]RSD!$Q$9</f>
        <v>22</v>
      </c>
      <c r="L190" s="242">
        <f>[3]RSD!$Q$9</f>
        <v>22</v>
      </c>
      <c r="M190" s="242">
        <f>[3]RSD!$Q$9</f>
        <v>22</v>
      </c>
      <c r="N190" s="242">
        <f>[3]RSD!$Q$9</f>
        <v>22</v>
      </c>
      <c r="O190" s="242">
        <f>[3]RSD!$Q$9</f>
        <v>22</v>
      </c>
    </row>
    <row r="191" spans="5:20" ht="14.5">
      <c r="E191" t="s">
        <v>32</v>
      </c>
      <c r="F191" t="s">
        <v>73</v>
      </c>
      <c r="H191" t="s">
        <v>19</v>
      </c>
      <c r="I191" s="242">
        <f>[3]RSD!$Q$10</f>
        <v>22</v>
      </c>
      <c r="J191" s="242">
        <f>[3]RSD!$Q$10</f>
        <v>22</v>
      </c>
      <c r="K191" s="242">
        <f>[3]RSD!$Q$10</f>
        <v>22</v>
      </c>
      <c r="L191" s="242">
        <f>[3]RSD!$Q$10</f>
        <v>22</v>
      </c>
      <c r="M191" s="242">
        <f>[3]RSD!$Q$10</f>
        <v>22</v>
      </c>
      <c r="N191" s="242">
        <f>[3]RSD!$Q$10</f>
        <v>22</v>
      </c>
      <c r="O191" s="242">
        <f>[3]RSD!$Q$10</f>
        <v>22</v>
      </c>
    </row>
    <row r="192" spans="5:20" ht="14.5">
      <c r="E192" t="s">
        <v>34</v>
      </c>
      <c r="F192" t="s">
        <v>73</v>
      </c>
      <c r="H192" t="s">
        <v>19</v>
      </c>
      <c r="I192" s="242">
        <f>[3]RSD!$Q$11</f>
        <v>22</v>
      </c>
      <c r="J192" s="242">
        <f>[3]RSD!$Q$11</f>
        <v>22</v>
      </c>
      <c r="K192" s="242">
        <f>[3]RSD!$Q$11</f>
        <v>22</v>
      </c>
      <c r="L192" s="242">
        <f>[3]RSD!$Q$11</f>
        <v>22</v>
      </c>
      <c r="M192" s="242">
        <f>[3]RSD!$Q$11</f>
        <v>22</v>
      </c>
      <c r="N192" s="242">
        <f>[3]RSD!$Q$11</f>
        <v>22</v>
      </c>
      <c r="O192" s="242">
        <f>[3]RSD!$Q$11</f>
        <v>22</v>
      </c>
    </row>
    <row r="193" spans="5:15" ht="14.5">
      <c r="E193" t="s">
        <v>36</v>
      </c>
      <c r="F193" t="s">
        <v>69</v>
      </c>
      <c r="H193" t="s">
        <v>19</v>
      </c>
      <c r="I193" s="242">
        <f>[3]RSD!$Q$12</f>
        <v>22.5</v>
      </c>
      <c r="J193" s="242">
        <f>[3]RSD!$Q$12</f>
        <v>22.5</v>
      </c>
      <c r="K193" s="242">
        <f>[3]RSD!$Q$12</f>
        <v>22.5</v>
      </c>
      <c r="L193" s="242">
        <f>[3]RSD!$Q$12</f>
        <v>22.5</v>
      </c>
      <c r="M193" s="242">
        <f>[3]RSD!$Q$12</f>
        <v>22.5</v>
      </c>
      <c r="N193" s="242">
        <f>[3]RSD!$Q$12</f>
        <v>22.5</v>
      </c>
      <c r="O193" s="242">
        <f>[3]RSD!$Q$12</f>
        <v>22.5</v>
      </c>
    </row>
    <row r="194" spans="5:15" ht="14.5">
      <c r="E194" s="75" t="s">
        <v>38</v>
      </c>
      <c r="F194" s="75" t="s">
        <v>69</v>
      </c>
      <c r="G194" s="231"/>
      <c r="H194" s="75" t="s">
        <v>19</v>
      </c>
      <c r="I194" s="233">
        <f>[3]RSD!$Q$13</f>
        <v>15.3</v>
      </c>
      <c r="J194" s="233">
        <f>[3]RSD!$Q$13</f>
        <v>15.3</v>
      </c>
      <c r="K194" s="233">
        <f>[3]RSD!$Q$13</f>
        <v>15.3</v>
      </c>
      <c r="L194" s="233">
        <f>[3]RSD!$Q$13</f>
        <v>15.3</v>
      </c>
      <c r="M194" s="233">
        <f>[3]RSD!$Q$13</f>
        <v>15.3</v>
      </c>
      <c r="N194" s="233">
        <f>[3]RSD!$Q$13</f>
        <v>15.3</v>
      </c>
      <c r="O194" s="233">
        <f>[3]RSD!$Q$13</f>
        <v>15.3</v>
      </c>
    </row>
    <row r="195" spans="5:15" ht="14.5">
      <c r="E195" s="75"/>
      <c r="F195" s="231"/>
      <c r="G195" s="232" t="str">
        <f>[2]COMM!$E$19</f>
        <v>RSDAHT</v>
      </c>
      <c r="H195" s="75"/>
      <c r="I195" s="233"/>
      <c r="J195" s="233"/>
      <c r="K195" s="233"/>
      <c r="L195" s="233"/>
      <c r="M195" s="233"/>
      <c r="N195" s="233"/>
      <c r="O195" s="233"/>
    </row>
    <row r="196" spans="5:15" ht="14.5">
      <c r="E196" t="s">
        <v>40</v>
      </c>
      <c r="F196" t="s">
        <v>64</v>
      </c>
      <c r="H196" t="s">
        <v>19</v>
      </c>
      <c r="I196" s="242">
        <f>[3]RSD!$Q$15</f>
        <v>19</v>
      </c>
      <c r="J196" s="242">
        <f>[3]RSD!$Q$15</f>
        <v>19</v>
      </c>
      <c r="K196" s="242">
        <f>[3]RSD!$Q$15</f>
        <v>19</v>
      </c>
      <c r="L196" s="242">
        <f>[3]RSD!$Q$15</f>
        <v>19</v>
      </c>
      <c r="M196" s="242">
        <f>[3]RSD!$Q$15</f>
        <v>19</v>
      </c>
      <c r="N196" s="242">
        <f>[3]RSD!$Q$15</f>
        <v>19</v>
      </c>
      <c r="O196" s="242">
        <f>[3]RSD!$Q$15</f>
        <v>19</v>
      </c>
    </row>
    <row r="197" spans="5:15" ht="14.5">
      <c r="E197" t="s">
        <v>42</v>
      </c>
      <c r="F197" t="s">
        <v>67</v>
      </c>
      <c r="H197" t="s">
        <v>19</v>
      </c>
      <c r="I197" s="242">
        <f>[3]RSD!$Q$16</f>
        <v>19</v>
      </c>
      <c r="J197" s="242">
        <f>[3]RSD!$Q$16</f>
        <v>19</v>
      </c>
      <c r="K197" s="242">
        <f>[3]RSD!$Q$16</f>
        <v>19</v>
      </c>
      <c r="L197" s="242">
        <f>[3]RSD!$Q$16</f>
        <v>19</v>
      </c>
      <c r="M197" s="242">
        <f>[3]RSD!$Q$16</f>
        <v>19</v>
      </c>
      <c r="N197" s="242">
        <f>[3]RSD!$Q$16</f>
        <v>19</v>
      </c>
      <c r="O197" s="242">
        <f>[3]RSD!$Q$16</f>
        <v>19</v>
      </c>
    </row>
    <row r="198" spans="5:15" ht="14.5">
      <c r="E198" s="36" t="s">
        <v>44</v>
      </c>
      <c r="F198" s="36" t="s">
        <v>69</v>
      </c>
      <c r="G198" s="36"/>
      <c r="H198" t="s">
        <v>19</v>
      </c>
      <c r="I198" s="242">
        <f>[3]RSD!$Q$17</f>
        <v>20.75</v>
      </c>
      <c r="J198" s="242">
        <f>[3]RSD!$Q$17</f>
        <v>20.75</v>
      </c>
      <c r="K198" s="242">
        <f>[3]RSD!$Q$17</f>
        <v>20.75</v>
      </c>
      <c r="L198" s="242">
        <f>[3]RSD!$Q$17</f>
        <v>20.75</v>
      </c>
      <c r="M198" s="242">
        <f>[3]RSD!$Q$17</f>
        <v>20.75</v>
      </c>
      <c r="N198" s="242">
        <f>[3]RSD!$Q$17</f>
        <v>20.75</v>
      </c>
      <c r="O198" s="242">
        <f>[3]RSD!$Q$17</f>
        <v>20.75</v>
      </c>
    </row>
    <row r="199" spans="5:15" ht="14.5">
      <c r="F199" s="36" t="s">
        <v>67</v>
      </c>
      <c r="G199" s="36"/>
      <c r="I199" s="242"/>
      <c r="J199" s="242"/>
      <c r="K199" s="242"/>
      <c r="L199" s="242"/>
      <c r="M199" s="242"/>
      <c r="N199" s="242"/>
      <c r="O199" s="242"/>
    </row>
    <row r="200" spans="5:15" ht="14.5">
      <c r="E200" s="36" t="s">
        <v>46</v>
      </c>
      <c r="F200" s="36" t="s">
        <v>77</v>
      </c>
      <c r="G200" s="36"/>
      <c r="H200" t="s">
        <v>19</v>
      </c>
      <c r="I200" s="242">
        <f>[3]RSD!$Q$19</f>
        <v>22.75</v>
      </c>
      <c r="J200" s="242">
        <f>[3]RSD!$Q$19</f>
        <v>22.75</v>
      </c>
      <c r="K200" s="242">
        <f>[3]RSD!$Q$19</f>
        <v>22.75</v>
      </c>
      <c r="L200" s="242">
        <f>[3]RSD!$Q$19</f>
        <v>22.75</v>
      </c>
      <c r="M200" s="242">
        <f>[3]RSD!$Q$19</f>
        <v>22.75</v>
      </c>
      <c r="N200" s="242">
        <f>[3]RSD!$Q$19</f>
        <v>22.75</v>
      </c>
      <c r="O200" s="242">
        <f>[3]RSD!$Q$19</f>
        <v>22.75</v>
      </c>
    </row>
    <row r="201" spans="5:15" ht="14.5">
      <c r="F201" s="36" t="s">
        <v>67</v>
      </c>
      <c r="G201" s="36"/>
      <c r="I201" s="242"/>
      <c r="J201" s="242"/>
      <c r="K201" s="242"/>
      <c r="L201" s="242"/>
      <c r="M201" s="242"/>
      <c r="N201" s="242"/>
      <c r="O201" s="242"/>
    </row>
    <row r="202" spans="5:15" ht="14.5">
      <c r="E202" s="36" t="s">
        <v>48</v>
      </c>
      <c r="F202" s="36" t="s">
        <v>69</v>
      </c>
      <c r="G202" s="36"/>
      <c r="H202" t="s">
        <v>19</v>
      </c>
      <c r="I202" s="242">
        <f>[3]RSD!$Q$21</f>
        <v>22.25</v>
      </c>
      <c r="J202" s="242">
        <f>[3]RSD!$Q$21</f>
        <v>22.25</v>
      </c>
      <c r="K202" s="242">
        <f>[3]RSD!$Q$21</f>
        <v>22.25</v>
      </c>
      <c r="L202" s="242">
        <f>[3]RSD!$Q$21</f>
        <v>22.25</v>
      </c>
      <c r="M202" s="242">
        <f>[3]RSD!$Q$21</f>
        <v>22.25</v>
      </c>
      <c r="N202" s="242">
        <f>[3]RSD!$Q$21</f>
        <v>22.25</v>
      </c>
      <c r="O202" s="242">
        <f>[3]RSD!$Q$21</f>
        <v>22.25</v>
      </c>
    </row>
    <row r="203" spans="5:15" ht="14.5">
      <c r="F203" s="36" t="s">
        <v>73</v>
      </c>
      <c r="G203" s="36"/>
      <c r="I203" s="242"/>
      <c r="J203" s="242"/>
      <c r="K203" s="242"/>
      <c r="L203" s="242"/>
      <c r="M203" s="242"/>
      <c r="N203" s="242"/>
      <c r="O203" s="242"/>
    </row>
    <row r="204" spans="5:15" ht="14.5">
      <c r="E204" s="36" t="s">
        <v>50</v>
      </c>
      <c r="F204" s="36" t="s">
        <v>69</v>
      </c>
      <c r="G204" s="36"/>
      <c r="H204" t="s">
        <v>19</v>
      </c>
      <c r="I204" s="242">
        <f>[3]RSD!$Q$23</f>
        <v>24.5</v>
      </c>
      <c r="J204" s="242">
        <f>[3]RSD!$Q$23</f>
        <v>24.5</v>
      </c>
      <c r="K204" s="242">
        <f>[3]RSD!$Q$23</f>
        <v>24.5</v>
      </c>
      <c r="L204" s="242">
        <f>[3]RSD!$Q$23</f>
        <v>24.5</v>
      </c>
      <c r="M204" s="242">
        <f>[3]RSD!$Q$23</f>
        <v>24.5</v>
      </c>
      <c r="N204" s="242">
        <f>[3]RSD!$Q$23</f>
        <v>24.5</v>
      </c>
      <c r="O204" s="242">
        <f>[3]RSD!$Q$23</f>
        <v>24.5</v>
      </c>
    </row>
    <row r="205" spans="5:15" ht="14.5">
      <c r="F205" s="36" t="s">
        <v>77</v>
      </c>
      <c r="G205" s="36"/>
      <c r="I205" s="242"/>
      <c r="J205" s="242"/>
      <c r="K205" s="242"/>
      <c r="L205" s="242"/>
      <c r="M205" s="242"/>
      <c r="N205" s="242"/>
      <c r="O205" s="242"/>
    </row>
    <row r="212" spans="5:16" ht="14.5">
      <c r="E212" s="226"/>
      <c r="F212" s="226"/>
      <c r="G212" s="227"/>
      <c r="H212" s="228" t="s">
        <v>324</v>
      </c>
      <c r="I212" s="227"/>
      <c r="J212" s="227"/>
      <c r="K212" s="227"/>
      <c r="L212" s="227"/>
      <c r="M212" s="227"/>
      <c r="N212" s="227"/>
      <c r="O212" s="227"/>
      <c r="P212" s="32"/>
    </row>
    <row r="213" spans="5:16" ht="14.5">
      <c r="E213" s="229" t="s">
        <v>11</v>
      </c>
      <c r="F213" s="229" t="s">
        <v>188</v>
      </c>
      <c r="G213" s="230" t="s">
        <v>309</v>
      </c>
      <c r="H213" s="229" t="s">
        <v>189</v>
      </c>
      <c r="I213" s="231" t="s">
        <v>190</v>
      </c>
      <c r="J213" s="231" t="s">
        <v>191</v>
      </c>
      <c r="K213" s="231" t="s">
        <v>192</v>
      </c>
      <c r="L213" s="231" t="s">
        <v>193</v>
      </c>
      <c r="M213" s="231" t="s">
        <v>194</v>
      </c>
      <c r="N213" s="231" t="s">
        <v>195</v>
      </c>
      <c r="O213" s="231" t="s">
        <v>196</v>
      </c>
      <c r="P213" s="32"/>
    </row>
    <row r="214" spans="5:16" ht="14.5">
      <c r="E214" s="75" t="s">
        <v>38</v>
      </c>
      <c r="F214" s="75" t="s">
        <v>69</v>
      </c>
      <c r="G214" s="231"/>
      <c r="H214" s="75" t="s">
        <v>19</v>
      </c>
      <c r="I214" s="233"/>
      <c r="J214" s="233"/>
      <c r="K214" s="233"/>
      <c r="L214" s="233"/>
      <c r="M214" s="233"/>
      <c r="N214" s="233"/>
      <c r="O214" s="233"/>
      <c r="P214" s="32"/>
    </row>
    <row r="215" spans="5:16" ht="14.5">
      <c r="E215" s="75"/>
      <c r="F215" s="231"/>
      <c r="G215" s="232" t="str">
        <f>[2]COMM!$E$19</f>
        <v>RSDAHT</v>
      </c>
      <c r="H215" s="75"/>
      <c r="I215" s="243">
        <f>1/1.9</f>
        <v>0.52631578947368396</v>
      </c>
      <c r="J215" s="234">
        <f t="shared" ref="J215:O215" si="35">1/1.9</f>
        <v>0.52631578947368396</v>
      </c>
      <c r="K215" s="234">
        <f t="shared" si="35"/>
        <v>0.52631578947368396</v>
      </c>
      <c r="L215" s="234">
        <f t="shared" si="35"/>
        <v>0.52631578947368396</v>
      </c>
      <c r="M215" s="234">
        <f t="shared" si="35"/>
        <v>0.52631578947368396</v>
      </c>
      <c r="N215" s="234">
        <f t="shared" si="35"/>
        <v>0.52631578947368396</v>
      </c>
      <c r="O215" s="234">
        <f t="shared" si="35"/>
        <v>0.52631578947368396</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87" r:id="rId1" xr:uid="{00000000-0004-0000-0800-000000000000}"/>
    <hyperlink ref="T162" r:id="rId2" tooltip="https://oee.nrcan.gc.ca/publications/statistics/trends/2018/residential.cfm" xr:uid="{00000000-0004-0000-0800-000001000000}"/>
  </hyperlinks>
  <pageMargins left="0.7" right="0.7" top="0.75" bottom="0.75" header="0.3" footer="0.3"/>
  <pageSetup orientation="portrait"/>
  <drawing r:id="rId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R183"/>
  <sheetViews>
    <sheetView topLeftCell="D119" zoomScale="53" zoomScaleNormal="53" workbookViewId="0">
      <selection activeCell="I28" sqref="I28:O42"/>
    </sheetView>
  </sheetViews>
  <sheetFormatPr defaultColWidth="8.7265625" defaultRowHeight="12.5"/>
  <cols>
    <col min="2" max="2" width="13.81640625" customWidth="1"/>
    <col min="3" max="4" width="27.26953125" customWidth="1"/>
    <col min="5" max="5" width="21.7265625" customWidth="1"/>
    <col min="6" max="7" width="17.453125" customWidth="1"/>
    <col min="8" max="8" width="19.1796875" customWidth="1"/>
    <col min="9" max="9" width="27.26953125" customWidth="1"/>
    <col min="10" max="10" width="17" customWidth="1"/>
    <col min="11" max="11" width="11" customWidth="1"/>
    <col min="12" max="15" width="12" customWidth="1"/>
    <col min="20" max="20" width="53.54296875" customWidth="1"/>
    <col min="22" max="22" width="16.453125" customWidth="1"/>
  </cols>
  <sheetData>
    <row r="1" spans="2:44" ht="14.5">
      <c r="E1" s="33"/>
      <c r="F1" s="33"/>
      <c r="G1" s="33"/>
      <c r="H1" s="34" t="s">
        <v>308</v>
      </c>
      <c r="I1" s="33"/>
      <c r="J1" s="33"/>
      <c r="K1" s="33"/>
      <c r="L1" s="33"/>
      <c r="M1" s="33"/>
      <c r="N1" s="33"/>
      <c r="O1" s="33"/>
      <c r="AK1" s="34" t="s">
        <v>207</v>
      </c>
    </row>
    <row r="2" spans="2:44" ht="14.5">
      <c r="E2" s="35" t="s">
        <v>11</v>
      </c>
      <c r="F2" s="35" t="s">
        <v>188</v>
      </c>
      <c r="G2" s="214" t="s">
        <v>309</v>
      </c>
      <c r="H2" s="35" t="s">
        <v>189</v>
      </c>
      <c r="I2" s="217" t="s">
        <v>190</v>
      </c>
      <c r="J2" t="s">
        <v>191</v>
      </c>
      <c r="K2" t="s">
        <v>192</v>
      </c>
      <c r="L2" t="s">
        <v>193</v>
      </c>
      <c r="M2" t="s">
        <v>194</v>
      </c>
      <c r="N2" t="s">
        <v>195</v>
      </c>
      <c r="O2" t="s">
        <v>196</v>
      </c>
      <c r="Q2" s="221" t="s">
        <v>325</v>
      </c>
      <c r="T2" s="36"/>
      <c r="AH2" s="35" t="s">
        <v>11</v>
      </c>
      <c r="AI2" s="35" t="s">
        <v>188</v>
      </c>
      <c r="AJ2" s="214" t="s">
        <v>309</v>
      </c>
      <c r="AK2" s="35" t="s">
        <v>189</v>
      </c>
      <c r="AL2" t="s">
        <v>190</v>
      </c>
      <c r="AM2" t="s">
        <v>191</v>
      </c>
      <c r="AN2" t="s">
        <v>192</v>
      </c>
      <c r="AO2" t="s">
        <v>193</v>
      </c>
      <c r="AP2" t="s">
        <v>194</v>
      </c>
      <c r="AQ2" t="s">
        <v>195</v>
      </c>
      <c r="AR2" t="s">
        <v>196</v>
      </c>
    </row>
    <row r="3" spans="2:44" ht="14.5">
      <c r="B3" s="360" t="s">
        <v>303</v>
      </c>
      <c r="C3" s="62" t="str">
        <f>attached_heating_EFF!B14</f>
        <v>Heating Oil – Normal Efficiency</v>
      </c>
      <c r="D3" s="63"/>
      <c r="E3" t="s">
        <v>52</v>
      </c>
      <c r="F3" t="s">
        <v>77</v>
      </c>
      <c r="H3" t="s">
        <v>25</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4.0000000000000001E-3</v>
      </c>
      <c r="Q3">
        <v>0.01</v>
      </c>
      <c r="AH3" t="s">
        <v>52</v>
      </c>
      <c r="AI3" t="s">
        <v>77</v>
      </c>
      <c r="AK3" t="s">
        <v>25</v>
      </c>
      <c r="AL3" s="59">
        <v>31.54</v>
      </c>
      <c r="AM3" s="59">
        <v>31.54</v>
      </c>
      <c r="AN3" s="59">
        <v>31.54</v>
      </c>
      <c r="AO3" s="59">
        <v>31.54</v>
      </c>
      <c r="AP3" s="59">
        <v>31.54</v>
      </c>
      <c r="AQ3" s="59">
        <v>31.54</v>
      </c>
      <c r="AR3" s="59">
        <v>31.54</v>
      </c>
    </row>
    <row r="4" spans="2:44" ht="14.5">
      <c r="B4" s="360"/>
      <c r="C4" s="62" t="str">
        <f>attached_heating_EFF!B15</f>
        <v>Heating Oil – Medium Efficiency</v>
      </c>
      <c r="D4" s="63"/>
      <c r="E4" t="s">
        <v>54</v>
      </c>
      <c r="F4" t="s">
        <v>77</v>
      </c>
      <c r="H4" t="s">
        <v>25</v>
      </c>
      <c r="I4">
        <f>attached_AttachedHeatingStock!W16*'TechHeat-RES-SA'!Q4</f>
        <v>0.17100000000000001</v>
      </c>
      <c r="J4">
        <f>attached_AttachedHeatingStock!AU16*'TechHeat-RES-SA'!Q4</f>
        <v>0.13600000000000001</v>
      </c>
      <c r="K4">
        <f>attached_AttachedHeatingStock!BS16*'TechHeat-RES-SA'!Q4</f>
        <v>0.23899999999999999</v>
      </c>
      <c r="L4">
        <f>attached_AttachedHeatingStock!CQ16*'TechHeat-RES-SA'!Q4</f>
        <v>3.0000000000000001E-3</v>
      </c>
      <c r="M4">
        <f>attached_AttachedHeatingStock!DO16*'TechHeat-RES-SA'!Q4</f>
        <v>5.0000000000000001E-3</v>
      </c>
      <c r="N4">
        <f>attached_AttachedHeatingStock!EM16*'TechHeat-RES-SA'!Q4</f>
        <v>7.0000000000000001E-3</v>
      </c>
      <c r="O4">
        <f>attached_AttachedHeatingStock!FK16*'TechHeat-RES-SA'!Q4</f>
        <v>0.106</v>
      </c>
      <c r="Q4">
        <v>0.01</v>
      </c>
      <c r="AH4" t="s">
        <v>54</v>
      </c>
      <c r="AI4" t="s">
        <v>77</v>
      </c>
      <c r="AK4" t="s">
        <v>25</v>
      </c>
      <c r="AL4" s="59">
        <v>31.54</v>
      </c>
      <c r="AM4" s="59">
        <v>31.54</v>
      </c>
      <c r="AN4" s="59">
        <v>31.54</v>
      </c>
      <c r="AO4" s="59">
        <v>31.54</v>
      </c>
      <c r="AP4" s="59">
        <v>31.54</v>
      </c>
      <c r="AQ4" s="59">
        <v>31.54</v>
      </c>
      <c r="AR4" s="59">
        <v>31.54</v>
      </c>
    </row>
    <row r="5" spans="2:44" ht="14.5">
      <c r="B5" s="360"/>
      <c r="C5" s="62" t="str">
        <f>attached_heating_EFF!B16</f>
        <v>Heating Oil – High Efficiency</v>
      </c>
      <c r="D5" s="63"/>
      <c r="E5" t="s">
        <v>56</v>
      </c>
      <c r="F5" t="s">
        <v>77</v>
      </c>
      <c r="H5" t="s">
        <v>25</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56</v>
      </c>
      <c r="AI5" t="s">
        <v>77</v>
      </c>
      <c r="AK5" t="s">
        <v>25</v>
      </c>
      <c r="AL5" s="59">
        <v>31.54</v>
      </c>
      <c r="AM5" s="59">
        <v>31.54</v>
      </c>
      <c r="AN5" s="59">
        <v>31.54</v>
      </c>
      <c r="AO5" s="59">
        <v>31.54</v>
      </c>
      <c r="AP5" s="59">
        <v>31.54</v>
      </c>
      <c r="AQ5" s="59">
        <v>31.54</v>
      </c>
      <c r="AR5" s="59">
        <v>31.54</v>
      </c>
    </row>
    <row r="6" spans="2:44" ht="14.5">
      <c r="B6" s="360"/>
      <c r="C6" s="62" t="str">
        <f>attached_heating_EFF!B17</f>
        <v>Natural Gas – Normal Efficiency</v>
      </c>
      <c r="D6" s="63"/>
      <c r="E6" t="s">
        <v>58</v>
      </c>
      <c r="F6" t="s">
        <v>73</v>
      </c>
      <c r="H6" t="s">
        <v>25</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58</v>
      </c>
      <c r="AI6" t="s">
        <v>73</v>
      </c>
      <c r="AK6" t="s">
        <v>25</v>
      </c>
      <c r="AL6" s="59">
        <v>31.54</v>
      </c>
      <c r="AM6" s="59">
        <v>31.54</v>
      </c>
      <c r="AN6" s="59">
        <v>31.54</v>
      </c>
      <c r="AO6" s="59">
        <v>31.54</v>
      </c>
      <c r="AP6" s="59">
        <v>31.54</v>
      </c>
      <c r="AQ6" s="59">
        <v>31.54</v>
      </c>
      <c r="AR6" s="59">
        <v>31.54</v>
      </c>
    </row>
    <row r="7" spans="2:44" ht="14.5">
      <c r="B7" s="360"/>
      <c r="C7" s="62" t="str">
        <f>attached_heating_EFF!B18</f>
        <v>Natural Gas – Medium Efficiency</v>
      </c>
      <c r="D7" s="63"/>
      <c r="E7" t="s">
        <v>60</v>
      </c>
      <c r="F7" t="s">
        <v>73</v>
      </c>
      <c r="H7" t="s">
        <v>25</v>
      </c>
      <c r="I7">
        <f>attached_AttachedHeatingStock!W19*'TechHeat-RES-SA'!Q7</f>
        <v>2E-3</v>
      </c>
      <c r="J7">
        <f>attached_AttachedHeatingStock!AU19*'TechHeat-RES-SA'!Q7</f>
        <v>1.2999999999999999E-2</v>
      </c>
      <c r="K7">
        <f>attached_AttachedHeatingStock!BS19*'TechHeat-RES-SA'!Q7</f>
        <v>1.1619999999999999</v>
      </c>
      <c r="L7">
        <f>attached_AttachedHeatingStock!CQ19*'TechHeat-RES-SA'!Q7</f>
        <v>3.5000000000000003E-2</v>
      </c>
      <c r="M7">
        <f>attached_AttachedHeatingStock!DO19*'TechHeat-RES-SA'!Q7</f>
        <v>6.3E-2</v>
      </c>
      <c r="N7">
        <f>attached_AttachedHeatingStock!EM19*'TechHeat-RES-SA'!Q7</f>
        <v>0.77800000000000002</v>
      </c>
      <c r="O7">
        <f>attached_AttachedHeatingStock!FK19*'TechHeat-RES-SA'!Q7</f>
        <v>0.42599999999999999</v>
      </c>
      <c r="Q7">
        <v>0.01</v>
      </c>
      <c r="AH7" t="s">
        <v>60</v>
      </c>
      <c r="AI7" t="s">
        <v>73</v>
      </c>
      <c r="AK7" t="s">
        <v>25</v>
      </c>
      <c r="AL7" s="59">
        <v>31.54</v>
      </c>
      <c r="AM7" s="59">
        <v>31.54</v>
      </c>
      <c r="AN7" s="59">
        <v>31.54</v>
      </c>
      <c r="AO7" s="59">
        <v>31.54</v>
      </c>
      <c r="AP7" s="59">
        <v>31.54</v>
      </c>
      <c r="AQ7" s="59">
        <v>31.54</v>
      </c>
      <c r="AR7" s="59">
        <v>31.54</v>
      </c>
    </row>
    <row r="8" spans="2:44" ht="14.5">
      <c r="B8" s="360"/>
      <c r="C8" s="62" t="str">
        <f>attached_heating_EFF!B19</f>
        <v>Natural Gas – High Efficiency</v>
      </c>
      <c r="D8" s="63"/>
      <c r="E8" t="s">
        <v>62</v>
      </c>
      <c r="F8" t="s">
        <v>73</v>
      </c>
      <c r="H8" t="s">
        <v>25</v>
      </c>
      <c r="I8">
        <f>attached_AttachedHeatingStock!W20*'TechHeat-RES-SA'!Q8</f>
        <v>2.1999999999999999E-2</v>
      </c>
      <c r="J8">
        <f>attached_AttachedHeatingStock!AU20*'TechHeat-RES-SA'!Q8</f>
        <v>0.159</v>
      </c>
      <c r="K8">
        <f>attached_AttachedHeatingStock!BS20*'TechHeat-RES-SA'!Q8</f>
        <v>5.1079999999999997</v>
      </c>
      <c r="L8">
        <f>attached_AttachedHeatingStock!CQ20*'TechHeat-RES-SA'!Q8</f>
        <v>0.187</v>
      </c>
      <c r="M8">
        <f>attached_AttachedHeatingStock!DO20*'TechHeat-RES-SA'!Q8</f>
        <v>0.251</v>
      </c>
      <c r="N8">
        <f>attached_AttachedHeatingStock!EM20*'TechHeat-RES-SA'!Q8</f>
        <v>1.4219999999999999</v>
      </c>
      <c r="O8">
        <f>attached_AttachedHeatingStock!FK20*'TechHeat-RES-SA'!Q8</f>
        <v>0.82099999999999995</v>
      </c>
      <c r="Q8">
        <v>0.01</v>
      </c>
      <c r="AH8" t="s">
        <v>62</v>
      </c>
      <c r="AI8" t="s">
        <v>73</v>
      </c>
      <c r="AK8" t="s">
        <v>25</v>
      </c>
      <c r="AL8" s="59">
        <v>31.54</v>
      </c>
      <c r="AM8" s="59">
        <v>31.54</v>
      </c>
      <c r="AN8" s="59">
        <v>31.54</v>
      </c>
      <c r="AO8" s="59">
        <v>31.54</v>
      </c>
      <c r="AP8" s="59">
        <v>31.54</v>
      </c>
      <c r="AQ8" s="59">
        <v>31.54</v>
      </c>
      <c r="AR8" s="59">
        <v>31.54</v>
      </c>
    </row>
    <row r="9" spans="2:44" ht="14.5">
      <c r="B9" s="360"/>
      <c r="C9" s="62" t="str">
        <f>attached_heating_EFF!B20</f>
        <v>Electric</v>
      </c>
      <c r="D9" s="63"/>
      <c r="E9" t="s">
        <v>66</v>
      </c>
      <c r="F9" t="s">
        <v>69</v>
      </c>
      <c r="H9" t="s">
        <v>25</v>
      </c>
      <c r="I9">
        <f>attached_AttachedHeatingStock!W21*'TechHeat-RES-SA'!Q9</f>
        <v>0.55200000000000005</v>
      </c>
      <c r="J9">
        <f>attached_AttachedHeatingStock!AU21*'TechHeat-RES-SA'!Q9</f>
        <v>2.4169999999999998</v>
      </c>
      <c r="K9">
        <f>attached_AttachedHeatingStock!BS21*'TechHeat-RES-SA'!Q9</f>
        <v>1.798</v>
      </c>
      <c r="L9">
        <f>attached_AttachedHeatingStock!CQ21*'TechHeat-RES-SA'!Q9</f>
        <v>0.16700000000000001</v>
      </c>
      <c r="M9">
        <f>attached_AttachedHeatingStock!DO21*'TechHeat-RES-SA'!Q9</f>
        <v>4.9000000000000002E-2</v>
      </c>
      <c r="N9">
        <f>attached_AttachedHeatingStock!EM21*'TechHeat-RES-SA'!Q9</f>
        <v>0.312</v>
      </c>
      <c r="O9">
        <f>attached_AttachedHeatingStock!FK21*'TechHeat-RES-SA'!Q9</f>
        <v>1.17</v>
      </c>
      <c r="Q9">
        <v>0.01</v>
      </c>
      <c r="AH9" t="s">
        <v>66</v>
      </c>
      <c r="AI9" t="s">
        <v>69</v>
      </c>
      <c r="AK9" t="s">
        <v>25</v>
      </c>
      <c r="AL9" s="59">
        <v>31.54</v>
      </c>
      <c r="AM9" s="59">
        <v>31.54</v>
      </c>
      <c r="AN9" s="59">
        <v>31.54</v>
      </c>
      <c r="AO9" s="59">
        <v>31.54</v>
      </c>
      <c r="AP9" s="59">
        <v>31.54</v>
      </c>
      <c r="AQ9" s="59">
        <v>31.54</v>
      </c>
      <c r="AR9" s="59">
        <v>31.54</v>
      </c>
    </row>
    <row r="10" spans="2:44" ht="14.5">
      <c r="B10" s="360"/>
      <c r="C10" s="62" t="str">
        <f>attached_heating_EFF!B21</f>
        <v>Heat Pump</v>
      </c>
      <c r="D10" s="63"/>
      <c r="E10" t="s">
        <v>68</v>
      </c>
      <c r="F10" t="s">
        <v>69</v>
      </c>
      <c r="G10" s="46"/>
      <c r="H10" t="s">
        <v>25</v>
      </c>
      <c r="I10">
        <f>attached_AttachedHeatingStock!W22*'TechHeat-RES-SA'!Q10</f>
        <v>3.5999999999999997E-2</v>
      </c>
      <c r="J10">
        <f>attached_AttachedHeatingStock!AU22*'TechHeat-RES-SA'!Q10</f>
        <v>0.17399999999999999</v>
      </c>
      <c r="K10">
        <f>attached_AttachedHeatingStock!BS22*'TechHeat-RES-SA'!Q10</f>
        <v>0.39600000000000002</v>
      </c>
      <c r="L10">
        <f>attached_AttachedHeatingStock!CQ22*'TechHeat-RES-SA'!Q10</f>
        <v>1.7000000000000001E-2</v>
      </c>
      <c r="M10">
        <f>attached_AttachedHeatingStock!DO22*'TechHeat-RES-SA'!Q10</f>
        <v>0</v>
      </c>
      <c r="N10">
        <f>attached_AttachedHeatingStock!EM22*'TechHeat-RES-SA'!Q10</f>
        <v>1.7999999999999999E-2</v>
      </c>
      <c r="O10">
        <f>attached_AttachedHeatingStock!FK22*'TechHeat-RES-SA'!Q10</f>
        <v>8.3000000000000004E-2</v>
      </c>
      <c r="Q10">
        <v>0.01</v>
      </c>
      <c r="AH10" t="s">
        <v>68</v>
      </c>
      <c r="AI10" t="str">
        <f>AI9</f>
        <v>RSDELC</v>
      </c>
      <c r="AJ10" s="46"/>
      <c r="AK10" t="s">
        <v>25</v>
      </c>
      <c r="AL10" s="59">
        <v>31.54</v>
      </c>
      <c r="AM10" s="59">
        <v>31.54</v>
      </c>
      <c r="AN10" s="59">
        <v>31.54</v>
      </c>
      <c r="AO10" s="59">
        <v>31.54</v>
      </c>
      <c r="AP10" s="59">
        <v>31.54</v>
      </c>
      <c r="AQ10" s="59">
        <v>31.54</v>
      </c>
      <c r="AR10" s="59">
        <v>31.54</v>
      </c>
    </row>
    <row r="11" spans="2:44" ht="14.5">
      <c r="B11" s="360"/>
      <c r="C11" s="62"/>
      <c r="D11" s="63"/>
      <c r="G11" s="216" t="str">
        <f>[2]COMM!$E$19</f>
        <v>RSDAHT</v>
      </c>
      <c r="Q11">
        <v>0.01</v>
      </c>
      <c r="AJ11" s="216" t="str">
        <f>[2]COMM!$E$19</f>
        <v>RSDAHT</v>
      </c>
      <c r="AL11" s="99">
        <f>AL10</f>
        <v>31.54</v>
      </c>
      <c r="AM11" s="99">
        <f t="shared" ref="AM11:AR11" si="0">AM10</f>
        <v>31.54</v>
      </c>
      <c r="AN11" s="99">
        <f t="shared" si="0"/>
        <v>31.54</v>
      </c>
      <c r="AO11" s="99">
        <f t="shared" si="0"/>
        <v>31.54</v>
      </c>
      <c r="AP11" s="99">
        <f t="shared" si="0"/>
        <v>31.54</v>
      </c>
      <c r="AQ11" s="99">
        <f t="shared" si="0"/>
        <v>31.54</v>
      </c>
      <c r="AR11" s="99">
        <f t="shared" si="0"/>
        <v>31.54</v>
      </c>
    </row>
    <row r="12" spans="2:44" ht="14.5">
      <c r="B12" s="360"/>
      <c r="C12" s="62" t="str">
        <f>attached_heating_EFF!B22</f>
        <v>Other1</v>
      </c>
      <c r="D12" s="63"/>
      <c r="E12" t="s">
        <v>72</v>
      </c>
      <c r="F12" t="s">
        <v>64</v>
      </c>
      <c r="H12" t="s">
        <v>25</v>
      </c>
      <c r="I12">
        <f>attached_AttachedHeatingStock!W23*'TechHeat-RES-SA'!Q12</f>
        <v>1.2E-2</v>
      </c>
      <c r="J12">
        <f>attached_AttachedHeatingStock!AU23*'TechHeat-RES-SA'!Q12</f>
        <v>1.4E-2</v>
      </c>
      <c r="K12">
        <f>attached_AttachedHeatingStock!BS23*'TechHeat-RES-SA'!Q12</f>
        <v>0.29599999999999999</v>
      </c>
      <c r="L12">
        <f>attached_AttachedHeatingStock!CQ23*'TechHeat-RES-SA'!Q12</f>
        <v>2E-3</v>
      </c>
      <c r="M12">
        <f>attached_AttachedHeatingStock!DO23*'TechHeat-RES-SA'!Q12</f>
        <v>5.0000000000000001E-3</v>
      </c>
      <c r="N12">
        <f>attached_AttachedHeatingStock!EM23*'TechHeat-RES-SA'!Q12</f>
        <v>0.02</v>
      </c>
      <c r="O12">
        <f>attached_AttachedHeatingStock!FK23*'TechHeat-RES-SA'!Q12</f>
        <v>2.7E-2</v>
      </c>
      <c r="Q12">
        <v>0.01</v>
      </c>
      <c r="AH12" t="s">
        <v>72</v>
      </c>
      <c r="AI12" t="s">
        <v>64</v>
      </c>
      <c r="AK12" t="s">
        <v>25</v>
      </c>
      <c r="AL12" s="59">
        <v>31.54</v>
      </c>
      <c r="AM12" s="59">
        <v>31.54</v>
      </c>
      <c r="AN12" s="59">
        <v>31.54</v>
      </c>
      <c r="AO12" s="59">
        <v>31.54</v>
      </c>
      <c r="AP12" s="59">
        <v>31.54</v>
      </c>
      <c r="AQ12" s="59">
        <v>31.54</v>
      </c>
      <c r="AR12" s="59">
        <v>31.54</v>
      </c>
    </row>
    <row r="13" spans="2:44" ht="14.5">
      <c r="B13" s="360"/>
      <c r="C13" s="62" t="str">
        <f>attached_heating_EFF!B23</f>
        <v>Wood</v>
      </c>
      <c r="D13" s="63"/>
      <c r="E13" t="s">
        <v>76</v>
      </c>
      <c r="F13" t="s">
        <v>67</v>
      </c>
      <c r="H13" t="s">
        <v>25</v>
      </c>
      <c r="I13">
        <f>attached_AttachedHeatingStock!W24*'TechHeat-RES-SA'!Q13</f>
        <v>5.8000000000000003E-2</v>
      </c>
      <c r="J13">
        <f>attached_AttachedHeatingStock!AU24*'TechHeat-RES-SA'!Q13</f>
        <v>8.5000000000000006E-2</v>
      </c>
      <c r="K13">
        <f>attached_AttachedHeatingStock!BS24*'TechHeat-RES-SA'!Q13</f>
        <v>0.09</v>
      </c>
      <c r="L13">
        <f>attached_AttachedHeatingStock!CQ24*'TechHeat-RES-SA'!Q13</f>
        <v>3.0000000000000001E-3</v>
      </c>
      <c r="M13">
        <f>attached_AttachedHeatingStock!DO24*'TechHeat-RES-SA'!Q13</f>
        <v>2E-3</v>
      </c>
      <c r="N13">
        <f>attached_AttachedHeatingStock!EM24*'TechHeat-RES-SA'!Q13</f>
        <v>3.0000000000000001E-3</v>
      </c>
      <c r="O13">
        <f>attached_AttachedHeatingStock!FK24*'TechHeat-RES-SA'!Q13</f>
        <v>6.7000000000000004E-2</v>
      </c>
      <c r="Q13">
        <v>0.01</v>
      </c>
      <c r="AH13" t="s">
        <v>76</v>
      </c>
      <c r="AI13" t="s">
        <v>67</v>
      </c>
      <c r="AK13" t="s">
        <v>25</v>
      </c>
      <c r="AL13" s="59">
        <v>31.54</v>
      </c>
      <c r="AM13" s="59">
        <v>31.54</v>
      </c>
      <c r="AN13" s="59">
        <v>31.54</v>
      </c>
      <c r="AO13" s="59">
        <v>31.54</v>
      </c>
      <c r="AP13" s="59">
        <v>31.54</v>
      </c>
      <c r="AQ13" s="59">
        <v>31.54</v>
      </c>
      <c r="AR13" s="59">
        <v>31.54</v>
      </c>
    </row>
    <row r="14" spans="2:44" ht="14.5">
      <c r="B14" s="360"/>
      <c r="C14" s="10" t="s">
        <v>263</v>
      </c>
      <c r="D14" s="10"/>
      <c r="E14" s="36" t="s">
        <v>79</v>
      </c>
      <c r="F14" s="36" t="s">
        <v>69</v>
      </c>
      <c r="G14" s="36"/>
      <c r="H14" t="s">
        <v>25</v>
      </c>
      <c r="I14">
        <f>attached_AttachedHeatingStock!W26*'TechHeat-RES-SA'!Q14</f>
        <v>1.2E-2</v>
      </c>
      <c r="J14">
        <f>attached_AttachedHeatingStock!AU26*'TechHeat-RES-SA'!Q14</f>
        <v>0.107</v>
      </c>
      <c r="K14">
        <f>attached_AttachedHeatingStock!BS26*'TechHeat-RES-SA'!Q14</f>
        <v>1.7000000000000001E-2</v>
      </c>
      <c r="L14">
        <f>attached_AttachedHeatingStock!CQ26*'TechHeat-RES-SA'!Q14</f>
        <v>0</v>
      </c>
      <c r="M14">
        <f>attached_AttachedHeatingStock!DO26*'TechHeat-RES-SA'!Q14</f>
        <v>0</v>
      </c>
      <c r="N14">
        <f>attached_AttachedHeatingStock!EM26*'TechHeat-RES-SA'!Q14</f>
        <v>0</v>
      </c>
      <c r="O14">
        <f>attached_AttachedHeatingStock!FK26*'TechHeat-RES-SA'!Q14</f>
        <v>1.6E-2</v>
      </c>
      <c r="Q14">
        <v>0.01</v>
      </c>
      <c r="AH14" s="36" t="s">
        <v>79</v>
      </c>
      <c r="AI14" s="36" t="s">
        <v>69</v>
      </c>
      <c r="AJ14" s="36"/>
      <c r="AK14" t="s">
        <v>25</v>
      </c>
      <c r="AL14" s="59">
        <v>31.54</v>
      </c>
      <c r="AM14" s="59">
        <v>31.54</v>
      </c>
      <c r="AN14" s="59">
        <v>31.54</v>
      </c>
      <c r="AO14" s="59">
        <v>31.54</v>
      </c>
      <c r="AP14" s="59">
        <v>31.54</v>
      </c>
      <c r="AQ14" s="59">
        <v>31.54</v>
      </c>
      <c r="AR14" s="59">
        <v>31.54</v>
      </c>
    </row>
    <row r="15" spans="2:44" ht="14.5">
      <c r="B15" s="360"/>
      <c r="F15" s="36" t="s">
        <v>67</v>
      </c>
      <c r="G15" s="36"/>
      <c r="Q15">
        <v>0.01</v>
      </c>
      <c r="AI15" s="36" t="s">
        <v>67</v>
      </c>
      <c r="AJ15" s="36"/>
      <c r="AL15" s="59"/>
      <c r="AM15" s="59"/>
      <c r="AN15" s="59"/>
      <c r="AO15" s="59"/>
      <c r="AP15" s="59"/>
      <c r="AQ15" s="59"/>
      <c r="AR15" s="59"/>
    </row>
    <row r="16" spans="2:44" ht="14.5">
      <c r="B16" s="360"/>
      <c r="C16" s="10" t="s">
        <v>264</v>
      </c>
      <c r="D16" s="10"/>
      <c r="E16" s="36" t="s">
        <v>81</v>
      </c>
      <c r="F16" s="36" t="s">
        <v>77</v>
      </c>
      <c r="G16" s="36"/>
      <c r="H16" t="s">
        <v>25</v>
      </c>
      <c r="I16">
        <f>attached_AttachedHeatingStock!W27*'TechHeat-RES-SA'!Q16</f>
        <v>8.0000000000000002E-3</v>
      </c>
      <c r="J16">
        <f>attached_AttachedHeatingStock!AU27*'TechHeat-RES-SA'!Q16</f>
        <v>4.2000000000000003E-2</v>
      </c>
      <c r="K16">
        <f>attached_AttachedHeatingStock!BS27*'TechHeat-RES-SA'!Q16</f>
        <v>1.7000000000000001E-2</v>
      </c>
      <c r="L16">
        <f>attached_AttachedHeatingStock!CQ27*'TechHeat-RES-SA'!Q16</f>
        <v>0</v>
      </c>
      <c r="M16">
        <f>attached_AttachedHeatingStock!DO27*'TechHeat-RES-SA'!Q16</f>
        <v>0</v>
      </c>
      <c r="N16">
        <f>attached_AttachedHeatingStock!EM27*'TechHeat-RES-SA'!Q16</f>
        <v>0</v>
      </c>
      <c r="O16">
        <f>attached_AttachedHeatingStock!FK27*'TechHeat-RES-SA'!Q16</f>
        <v>2E-3</v>
      </c>
      <c r="Q16">
        <v>0.01</v>
      </c>
      <c r="AH16" s="36" t="s">
        <v>81</v>
      </c>
      <c r="AI16" s="36" t="s">
        <v>77</v>
      </c>
      <c r="AJ16" s="36"/>
      <c r="AK16" t="s">
        <v>25</v>
      </c>
      <c r="AL16" s="59">
        <v>31.54</v>
      </c>
      <c r="AM16" s="59">
        <v>31.54</v>
      </c>
      <c r="AN16" s="59">
        <v>31.54</v>
      </c>
      <c r="AO16" s="59">
        <v>31.54</v>
      </c>
      <c r="AP16" s="59">
        <v>31.54</v>
      </c>
      <c r="AQ16" s="59">
        <v>31.54</v>
      </c>
      <c r="AR16" s="59">
        <v>31.54</v>
      </c>
    </row>
    <row r="17" spans="2:44" ht="14.5">
      <c r="B17" s="360"/>
      <c r="F17" s="36" t="s">
        <v>67</v>
      </c>
      <c r="G17" s="36"/>
      <c r="Q17">
        <v>0.01</v>
      </c>
      <c r="AI17" s="36" t="s">
        <v>67</v>
      </c>
      <c r="AJ17" s="36"/>
      <c r="AL17" s="59"/>
      <c r="AM17" s="59"/>
      <c r="AN17" s="59"/>
      <c r="AO17" s="59"/>
      <c r="AP17" s="59"/>
      <c r="AQ17" s="59"/>
      <c r="AR17" s="59"/>
    </row>
    <row r="18" spans="2:44" ht="14.5">
      <c r="B18" s="360"/>
      <c r="C18" s="10" t="s">
        <v>265</v>
      </c>
      <c r="D18" s="10"/>
      <c r="E18" s="36" t="s">
        <v>86</v>
      </c>
      <c r="F18" s="36" t="s">
        <v>69</v>
      </c>
      <c r="G18" s="36"/>
      <c r="H18" t="s">
        <v>25</v>
      </c>
      <c r="I18">
        <f>attached_AttachedHeatingStock!W28*'TechHeat-RES-SA'!Q18</f>
        <v>0</v>
      </c>
      <c r="J18">
        <f>attached_AttachedHeatingStock!AU28*'TechHeat-RES-SA'!Q18</f>
        <v>7.0000000000000001E-3</v>
      </c>
      <c r="K18">
        <f>attached_AttachedHeatingStock!BS28*'TechHeat-RES-SA'!Q18</f>
        <v>2.9000000000000001E-2</v>
      </c>
      <c r="L18">
        <f>attached_AttachedHeatingStock!CQ28*'TechHeat-RES-SA'!Q18</f>
        <v>0</v>
      </c>
      <c r="M18">
        <f>attached_AttachedHeatingStock!DO28*'TechHeat-RES-SA'!Q18</f>
        <v>1E-3</v>
      </c>
      <c r="N18">
        <f>attached_AttachedHeatingStock!EM28*'TechHeat-RES-SA'!Q18</f>
        <v>3.0000000000000001E-3</v>
      </c>
      <c r="O18">
        <f>attached_AttachedHeatingStock!FK28*'TechHeat-RES-SA'!Q18</f>
        <v>8.0000000000000002E-3</v>
      </c>
      <c r="Q18">
        <v>0.01</v>
      </c>
      <c r="AH18" s="36" t="s">
        <v>86</v>
      </c>
      <c r="AI18" s="36" t="s">
        <v>69</v>
      </c>
      <c r="AJ18" s="36"/>
      <c r="AK18" t="s">
        <v>25</v>
      </c>
      <c r="AL18" s="59">
        <v>31.54</v>
      </c>
      <c r="AM18" s="59">
        <v>31.54</v>
      </c>
      <c r="AN18" s="59">
        <v>31.54</v>
      </c>
      <c r="AO18" s="59">
        <v>31.54</v>
      </c>
      <c r="AP18" s="59">
        <v>31.54</v>
      </c>
      <c r="AQ18" s="59">
        <v>31.54</v>
      </c>
      <c r="AR18" s="59">
        <v>31.54</v>
      </c>
    </row>
    <row r="19" spans="2:44" ht="14.5">
      <c r="B19" s="360"/>
      <c r="F19" s="36" t="s">
        <v>73</v>
      </c>
      <c r="G19" s="36"/>
      <c r="Q19">
        <v>0.01</v>
      </c>
      <c r="AI19" s="36" t="s">
        <v>73</v>
      </c>
      <c r="AJ19" s="36"/>
      <c r="AL19" s="59"/>
      <c r="AM19" s="59"/>
      <c r="AN19" s="59"/>
      <c r="AO19" s="59"/>
      <c r="AP19" s="59"/>
      <c r="AQ19" s="59"/>
      <c r="AR19" s="59"/>
    </row>
    <row r="20" spans="2:44" ht="14.5">
      <c r="B20" s="360"/>
      <c r="C20" s="10" t="s">
        <v>266</v>
      </c>
      <c r="D20" s="10"/>
      <c r="E20" s="36" t="s">
        <v>89</v>
      </c>
      <c r="F20" s="36" t="s">
        <v>69</v>
      </c>
      <c r="G20" s="36"/>
      <c r="H20" t="s">
        <v>25</v>
      </c>
      <c r="I20">
        <f>attached_AttachedHeatingStock!W29*'TechHeat-RES-SA'!Q20</f>
        <v>7.0000000000000001E-3</v>
      </c>
      <c r="J20">
        <f>attached_AttachedHeatingStock!AU29*'TechHeat-RES-SA'!Q20</f>
        <v>0.17</v>
      </c>
      <c r="K20">
        <f>attached_AttachedHeatingStock!BS29*'TechHeat-RES-SA'!Q20</f>
        <v>8.9999999999999993E-3</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69</v>
      </c>
      <c r="AJ20" s="36"/>
      <c r="AK20" t="s">
        <v>25</v>
      </c>
      <c r="AL20" s="59">
        <v>31.54</v>
      </c>
      <c r="AM20" s="59">
        <v>31.54</v>
      </c>
      <c r="AN20" s="59">
        <v>31.54</v>
      </c>
      <c r="AO20" s="59">
        <v>31.54</v>
      </c>
      <c r="AP20" s="59">
        <v>31.54</v>
      </c>
      <c r="AQ20" s="59">
        <v>31.54</v>
      </c>
      <c r="AR20" s="59">
        <v>31.54</v>
      </c>
    </row>
    <row r="21" spans="2:44" ht="14.5">
      <c r="B21" s="360"/>
      <c r="F21" s="36" t="s">
        <v>77</v>
      </c>
      <c r="G21" s="36"/>
      <c r="Q21">
        <v>0.01</v>
      </c>
      <c r="AI21" s="36" t="s">
        <v>77</v>
      </c>
      <c r="AJ21" s="36"/>
      <c r="AL21" s="59"/>
      <c r="AM21" s="59"/>
      <c r="AN21" s="59"/>
      <c r="AO21" s="59"/>
      <c r="AP21" s="59"/>
      <c r="AQ21" s="59"/>
      <c r="AR21" s="59"/>
    </row>
    <row r="22" spans="2:44">
      <c r="Q22">
        <v>0.01</v>
      </c>
    </row>
    <row r="26" spans="2:44" ht="14.5">
      <c r="E26" s="42"/>
      <c r="F26" s="42"/>
      <c r="G26" s="44"/>
      <c r="H26" s="43" t="s">
        <v>209</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spans="2:44" ht="14.5">
      <c r="E27" s="45" t="s">
        <v>11</v>
      </c>
      <c r="F27" s="45" t="s">
        <v>188</v>
      </c>
      <c r="G27" s="214" t="s">
        <v>309</v>
      </c>
      <c r="H27" s="45" t="s">
        <v>189</v>
      </c>
      <c r="I27" s="46" t="s">
        <v>190</v>
      </c>
      <c r="J27" s="46" t="s">
        <v>191</v>
      </c>
      <c r="K27" s="46" t="s">
        <v>192</v>
      </c>
      <c r="L27" s="46" t="s">
        <v>193</v>
      </c>
      <c r="M27" s="46" t="s">
        <v>194</v>
      </c>
      <c r="N27" s="46" t="s">
        <v>195</v>
      </c>
      <c r="O27" s="46" t="s">
        <v>196</v>
      </c>
      <c r="P27" s="218"/>
      <c r="Q27" s="218"/>
      <c r="R27" s="218"/>
      <c r="S27" s="218"/>
      <c r="T27" s="218"/>
      <c r="U27" s="218"/>
      <c r="V27" s="218"/>
      <c r="W27" s="218"/>
      <c r="X27" s="218"/>
      <c r="Y27" s="218"/>
      <c r="Z27" s="218"/>
      <c r="AA27" s="218"/>
      <c r="AB27" s="218"/>
      <c r="AC27" s="218"/>
      <c r="AD27" s="218"/>
      <c r="AE27" s="218"/>
      <c r="AF27" s="218"/>
      <c r="AG27" s="218"/>
      <c r="AH27" s="218"/>
      <c r="AI27" s="218"/>
      <c r="AJ27" s="218"/>
      <c r="AK27" s="32"/>
    </row>
    <row r="28" spans="2:44">
      <c r="E28" s="46" t="s">
        <v>52</v>
      </c>
      <c r="F28" s="46" t="s">
        <v>77</v>
      </c>
      <c r="H28" s="46" t="s">
        <v>25</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0"/>
      <c r="Q28" s="80"/>
      <c r="R28" s="80"/>
      <c r="S28" s="80"/>
      <c r="T28" s="80"/>
      <c r="U28" s="80"/>
      <c r="V28" s="80"/>
      <c r="W28" s="80"/>
      <c r="X28" s="80"/>
      <c r="Y28" s="80"/>
      <c r="Z28" s="80"/>
      <c r="AA28" s="80"/>
      <c r="AB28" s="80"/>
      <c r="AC28" s="80"/>
      <c r="AD28" s="80"/>
      <c r="AE28" s="80"/>
      <c r="AF28" s="80"/>
      <c r="AG28" s="80"/>
      <c r="AH28" s="80"/>
      <c r="AI28" s="80"/>
      <c r="AJ28" s="80"/>
      <c r="AK28" s="32"/>
    </row>
    <row r="29" spans="2:44">
      <c r="E29" s="46" t="s">
        <v>54</v>
      </c>
      <c r="F29" s="46" t="s">
        <v>77</v>
      </c>
      <c r="H29" s="46" t="s">
        <v>25</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0"/>
      <c r="Q29" s="80"/>
      <c r="R29" s="80"/>
      <c r="S29" s="80"/>
      <c r="T29" s="80"/>
      <c r="U29" s="80"/>
      <c r="V29" s="80"/>
      <c r="W29" s="80"/>
      <c r="X29" s="80"/>
      <c r="Y29" s="80"/>
      <c r="Z29" s="80"/>
      <c r="AA29" s="80"/>
      <c r="AB29" s="80"/>
      <c r="AC29" s="80"/>
      <c r="AD29" s="80"/>
      <c r="AE29" s="80"/>
      <c r="AF29" s="80"/>
      <c r="AG29" s="80"/>
      <c r="AH29" s="80"/>
      <c r="AI29" s="80"/>
      <c r="AJ29" s="80"/>
      <c r="AK29" s="32"/>
    </row>
    <row r="30" spans="2:44">
      <c r="E30" s="46" t="s">
        <v>56</v>
      </c>
      <c r="F30" s="46" t="s">
        <v>77</v>
      </c>
      <c r="H30" s="46" t="s">
        <v>25</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0"/>
      <c r="Q30" s="80"/>
      <c r="R30" s="80"/>
      <c r="S30" s="80"/>
      <c r="T30" s="80"/>
      <c r="U30" s="80"/>
      <c r="V30" s="80"/>
      <c r="W30" s="80"/>
      <c r="X30" s="80"/>
      <c r="Y30" s="80"/>
      <c r="Z30" s="80"/>
      <c r="AA30" s="80"/>
      <c r="AB30" s="80"/>
      <c r="AC30" s="80"/>
      <c r="AD30" s="80"/>
      <c r="AE30" s="80"/>
      <c r="AF30" s="80"/>
      <c r="AG30" s="80"/>
      <c r="AH30" s="80"/>
      <c r="AI30" s="80"/>
      <c r="AJ30" s="80"/>
      <c r="AK30" s="32"/>
    </row>
    <row r="31" spans="2:44">
      <c r="E31" s="46" t="s">
        <v>58</v>
      </c>
      <c r="F31" s="46" t="s">
        <v>73</v>
      </c>
      <c r="H31" s="46" t="s">
        <v>25</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0"/>
      <c r="Q31" s="80"/>
      <c r="R31" s="80"/>
      <c r="S31" s="80"/>
      <c r="T31" s="80"/>
      <c r="U31" s="80"/>
      <c r="V31" s="80"/>
      <c r="W31" s="80"/>
      <c r="X31" s="80"/>
      <c r="Y31" s="80"/>
      <c r="Z31" s="80"/>
      <c r="AA31" s="80"/>
      <c r="AB31" s="80"/>
      <c r="AC31" s="80"/>
      <c r="AD31" s="80"/>
      <c r="AE31" s="80"/>
      <c r="AF31" s="80"/>
      <c r="AG31" s="80"/>
      <c r="AH31" s="80"/>
      <c r="AI31" s="80"/>
      <c r="AJ31" s="80"/>
      <c r="AK31" s="32"/>
    </row>
    <row r="32" spans="2:44">
      <c r="E32" s="46" t="s">
        <v>60</v>
      </c>
      <c r="F32" s="46" t="s">
        <v>73</v>
      </c>
      <c r="H32" s="46" t="s">
        <v>25</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1:37">
      <c r="E33" s="46" t="s">
        <v>62</v>
      </c>
      <c r="F33" s="46" t="s">
        <v>73</v>
      </c>
      <c r="H33" s="46" t="s">
        <v>25</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1:37">
      <c r="E34" s="46" t="s">
        <v>66</v>
      </c>
      <c r="F34" s="46" t="s">
        <v>69</v>
      </c>
      <c r="H34" s="46" t="s">
        <v>25</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1:37">
      <c r="E35" s="46" t="s">
        <v>68</v>
      </c>
      <c r="F35" s="46" t="s">
        <v>69</v>
      </c>
      <c r="G35" s="46"/>
      <c r="H35" s="46" t="s">
        <v>25</v>
      </c>
      <c r="I35" s="78">
        <f>I34</f>
        <v>1</v>
      </c>
      <c r="J35" s="78">
        <f t="shared" ref="J35:O35" si="1">J34</f>
        <v>1</v>
      </c>
      <c r="K35" s="78">
        <f t="shared" si="1"/>
        <v>1</v>
      </c>
      <c r="L35" s="78">
        <f t="shared" si="1"/>
        <v>1</v>
      </c>
      <c r="M35" s="78">
        <f t="shared" si="1"/>
        <v>1</v>
      </c>
      <c r="N35" s="78">
        <f t="shared" si="1"/>
        <v>1</v>
      </c>
      <c r="O35" s="78">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spans="1:37" ht="14.5">
      <c r="E36" s="46"/>
      <c r="F36" s="46"/>
      <c r="G36" s="216" t="str">
        <f>[2]COMM!$E$19</f>
        <v>RSDAHT</v>
      </c>
      <c r="H36" s="46"/>
      <c r="I36" s="44"/>
      <c r="J36" s="44"/>
      <c r="K36" s="44"/>
      <c r="L36" s="44"/>
      <c r="M36" s="44"/>
      <c r="N36" s="44"/>
      <c r="O36" s="44"/>
      <c r="P36" s="78"/>
      <c r="Q36" s="78"/>
      <c r="R36" s="78"/>
      <c r="S36" s="78"/>
      <c r="T36" s="78"/>
      <c r="U36" s="78"/>
      <c r="V36" s="78"/>
      <c r="W36" s="78"/>
      <c r="X36" s="78"/>
      <c r="Y36" s="78"/>
      <c r="Z36" s="78"/>
      <c r="AA36" s="78"/>
      <c r="AB36" s="78"/>
      <c r="AC36" s="78"/>
      <c r="AD36" s="78"/>
      <c r="AE36" s="78"/>
      <c r="AF36" s="78"/>
      <c r="AG36" s="78"/>
      <c r="AH36" s="78"/>
      <c r="AI36" s="78"/>
      <c r="AJ36" s="78"/>
      <c r="AK36" s="78"/>
    </row>
    <row r="37" spans="1:37">
      <c r="E37" s="46" t="s">
        <v>72</v>
      </c>
      <c r="F37" s="46" t="s">
        <v>64</v>
      </c>
      <c r="G37" s="46"/>
      <c r="H37" s="46" t="s">
        <v>25</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76</v>
      </c>
      <c r="F38" s="46" t="s">
        <v>67</v>
      </c>
      <c r="G38" s="46"/>
      <c r="H38" s="46" t="s">
        <v>25</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79</v>
      </c>
      <c r="F39" s="46" t="s">
        <v>69</v>
      </c>
      <c r="G39" s="46"/>
      <c r="H39" s="46" t="s">
        <v>25</v>
      </c>
      <c r="I39" s="44">
        <v>0.75</v>
      </c>
      <c r="J39" s="44">
        <v>0.75</v>
      </c>
      <c r="K39" s="44">
        <v>0.75</v>
      </c>
      <c r="L39" s="44">
        <v>0.75</v>
      </c>
      <c r="M39" s="44">
        <v>0.75</v>
      </c>
      <c r="N39" s="44">
        <v>0.75</v>
      </c>
      <c r="O39" s="44">
        <v>0.75</v>
      </c>
      <c r="Q39" s="152">
        <f>AVERAGE(I39:I40)</f>
        <v>0.75</v>
      </c>
      <c r="R39" s="152">
        <f t="shared" ref="R39:W39" si="2">AVERAGE(J39:J40)</f>
        <v>0.75</v>
      </c>
      <c r="S39" s="152">
        <f t="shared" si="2"/>
        <v>0.75</v>
      </c>
      <c r="T39" s="152">
        <f t="shared" si="2"/>
        <v>0.75</v>
      </c>
      <c r="U39" s="152">
        <f t="shared" si="2"/>
        <v>0.75</v>
      </c>
      <c r="V39" s="152">
        <f t="shared" si="2"/>
        <v>0.75</v>
      </c>
      <c r="W39" s="152">
        <f t="shared" si="2"/>
        <v>0.75</v>
      </c>
    </row>
    <row r="40" spans="1:37">
      <c r="E40" s="46"/>
      <c r="F40" s="46" t="s">
        <v>67</v>
      </c>
      <c r="G40" s="46"/>
      <c r="H40" s="46"/>
      <c r="I40" s="44"/>
      <c r="J40" s="44"/>
      <c r="K40" s="44"/>
      <c r="L40" s="44"/>
      <c r="M40" s="44"/>
      <c r="N40" s="44"/>
      <c r="O40" s="44"/>
      <c r="Q40" s="152"/>
      <c r="R40" s="152"/>
      <c r="S40" s="152"/>
      <c r="T40" s="152"/>
      <c r="U40" s="152"/>
      <c r="V40" s="152"/>
      <c r="W40" s="152"/>
    </row>
    <row r="41" spans="1:37" ht="14.5">
      <c r="A41" s="33"/>
      <c r="B41" s="33"/>
      <c r="C41" s="33"/>
      <c r="D41" s="33"/>
      <c r="E41" s="46" t="s">
        <v>81</v>
      </c>
      <c r="F41" s="46" t="s">
        <v>77</v>
      </c>
      <c r="G41" s="46"/>
      <c r="H41" s="46" t="s">
        <v>25</v>
      </c>
      <c r="I41" s="44">
        <v>0.67500000000000004</v>
      </c>
      <c r="J41" s="44">
        <v>0.67500000000000004</v>
      </c>
      <c r="K41" s="44">
        <v>0.67500000000000004</v>
      </c>
      <c r="L41" s="44">
        <v>0.67500000000000004</v>
      </c>
      <c r="M41" s="44">
        <v>0.67500000000000004</v>
      </c>
      <c r="N41" s="44">
        <v>0.67500000000000004</v>
      </c>
      <c r="O41" s="44">
        <v>0.67500000000000004</v>
      </c>
      <c r="Q41" s="152">
        <f>AVERAGE(I41:I42)</f>
        <v>0.67500000000000004</v>
      </c>
      <c r="R41" s="152">
        <f t="shared" ref="R41" si="3">AVERAGE(J41:J42)</f>
        <v>0.67500000000000004</v>
      </c>
      <c r="S41" s="152">
        <f t="shared" ref="S41" si="4">AVERAGE(K41:K42)</f>
        <v>0.67500000000000004</v>
      </c>
      <c r="T41" s="152">
        <f t="shared" ref="T41" si="5">AVERAGE(L41:L42)</f>
        <v>0.67500000000000004</v>
      </c>
      <c r="U41" s="152">
        <f t="shared" ref="U41" si="6">AVERAGE(M41:M42)</f>
        <v>0.67500000000000004</v>
      </c>
      <c r="V41" s="152">
        <f t="shared" ref="V41" si="7">AVERAGE(N41:N42)</f>
        <v>0.67500000000000004</v>
      </c>
      <c r="W41" s="152">
        <f t="shared" ref="W41" si="8">AVERAGE(O41:O42)</f>
        <v>0.67500000000000004</v>
      </c>
    </row>
    <row r="42" spans="1:37" ht="14.5">
      <c r="A42" s="33"/>
      <c r="B42" s="33"/>
      <c r="C42" s="33"/>
      <c r="D42" s="33"/>
      <c r="E42" s="46"/>
      <c r="F42" s="46" t="s">
        <v>67</v>
      </c>
      <c r="G42" s="46"/>
      <c r="H42" s="46"/>
      <c r="I42" s="44"/>
      <c r="J42" s="44"/>
      <c r="K42" s="44"/>
      <c r="L42" s="44"/>
      <c r="M42" s="44"/>
      <c r="N42" s="44"/>
      <c r="O42" s="44"/>
      <c r="Q42" s="152"/>
      <c r="R42" s="152"/>
      <c r="S42" s="152"/>
      <c r="T42" s="152"/>
      <c r="U42" s="152"/>
      <c r="V42" s="152"/>
      <c r="W42" s="152"/>
    </row>
    <row r="43" spans="1:37" ht="14.5">
      <c r="A43" s="33"/>
      <c r="B43" s="33"/>
      <c r="C43" s="33"/>
      <c r="D43" s="33"/>
      <c r="E43" s="46" t="s">
        <v>86</v>
      </c>
      <c r="F43" s="46" t="s">
        <v>69</v>
      </c>
      <c r="G43" s="46"/>
      <c r="H43" s="46" t="s">
        <v>25</v>
      </c>
      <c r="I43" s="44">
        <v>0.9</v>
      </c>
      <c r="J43" s="44">
        <v>0.9</v>
      </c>
      <c r="K43" s="44">
        <v>0.9</v>
      </c>
      <c r="L43" s="44">
        <v>0.9</v>
      </c>
      <c r="M43" s="44">
        <v>0.9</v>
      </c>
      <c r="N43" s="44">
        <v>0.9</v>
      </c>
      <c r="O43" s="44">
        <v>0.9</v>
      </c>
      <c r="Q43" s="152">
        <f>AVERAGE(I43:I44)</f>
        <v>0.9</v>
      </c>
      <c r="R43" s="152">
        <f t="shared" ref="R43" si="9">AVERAGE(J43:J44)</f>
        <v>0.9</v>
      </c>
      <c r="S43" s="152">
        <f t="shared" ref="S43" si="10">AVERAGE(K43:K44)</f>
        <v>0.9</v>
      </c>
      <c r="T43" s="152">
        <f t="shared" ref="T43" si="11">AVERAGE(L43:L44)</f>
        <v>0.9</v>
      </c>
      <c r="U43" s="152">
        <f t="shared" ref="U43" si="12">AVERAGE(M43:M44)</f>
        <v>0.9</v>
      </c>
      <c r="V43" s="152">
        <f t="shared" ref="V43" si="13">AVERAGE(N43:N44)</f>
        <v>0.9</v>
      </c>
      <c r="W43" s="152">
        <f t="shared" ref="W43" si="14">AVERAGE(O43:O44)</f>
        <v>0.9</v>
      </c>
    </row>
    <row r="44" spans="1:37" ht="14.5">
      <c r="A44" s="57"/>
      <c r="B44" s="57"/>
      <c r="C44" s="33"/>
      <c r="D44" s="33"/>
      <c r="E44" s="46"/>
      <c r="F44" s="46" t="s">
        <v>73</v>
      </c>
      <c r="G44" s="46"/>
      <c r="H44" s="46"/>
      <c r="I44" s="44"/>
      <c r="J44" s="44"/>
      <c r="K44" s="44"/>
      <c r="L44" s="44"/>
      <c r="M44" s="44"/>
      <c r="N44" s="44"/>
      <c r="O44" s="44"/>
      <c r="Q44" s="152"/>
      <c r="R44" s="152"/>
      <c r="S44" s="152"/>
      <c r="T44" s="152"/>
      <c r="U44" s="152"/>
      <c r="V44" s="152"/>
      <c r="W44" s="152"/>
    </row>
    <row r="45" spans="1:37" ht="14.5">
      <c r="A45" s="57"/>
      <c r="B45" s="57"/>
      <c r="C45" s="33"/>
      <c r="D45" s="33"/>
      <c r="E45" s="46" t="s">
        <v>89</v>
      </c>
      <c r="F45" s="46" t="s">
        <v>69</v>
      </c>
      <c r="G45" s="46"/>
      <c r="H45" s="46" t="s">
        <v>25</v>
      </c>
      <c r="I45" s="44">
        <v>0.89</v>
      </c>
      <c r="J45" s="44">
        <v>0.89</v>
      </c>
      <c r="K45" s="44">
        <v>0.89</v>
      </c>
      <c r="L45" s="44">
        <v>0.89</v>
      </c>
      <c r="M45" s="44">
        <v>0.89</v>
      </c>
      <c r="N45" s="44">
        <v>0.89</v>
      </c>
      <c r="O45" s="44">
        <v>0.89</v>
      </c>
      <c r="Q45" s="152">
        <f>AVERAGE(I45:I46)</f>
        <v>0.89</v>
      </c>
      <c r="R45" s="152">
        <f t="shared" ref="R45" si="15">AVERAGE(J45:J46)</f>
        <v>0.89</v>
      </c>
      <c r="S45" s="152">
        <f t="shared" ref="S45" si="16">AVERAGE(K45:K46)</f>
        <v>0.89</v>
      </c>
      <c r="T45" s="152">
        <f t="shared" ref="T45" si="17">AVERAGE(L45:L46)</f>
        <v>0.89</v>
      </c>
      <c r="U45" s="152">
        <f t="shared" ref="U45" si="18">AVERAGE(M45:M46)</f>
        <v>0.89</v>
      </c>
      <c r="V45" s="152">
        <f t="shared" ref="V45" si="19">AVERAGE(N45:N46)</f>
        <v>0.89</v>
      </c>
      <c r="W45" s="152">
        <f t="shared" ref="W45" si="20">AVERAGE(O45:O46)</f>
        <v>0.89</v>
      </c>
    </row>
    <row r="46" spans="1:37" ht="14.5">
      <c r="A46" s="33"/>
      <c r="B46" s="33"/>
      <c r="C46" s="33"/>
      <c r="D46" s="33"/>
      <c r="E46" s="46"/>
      <c r="F46" s="46" t="s">
        <v>77</v>
      </c>
      <c r="G46" s="46"/>
      <c r="H46" s="46"/>
      <c r="I46" s="44"/>
      <c r="J46" s="44"/>
      <c r="K46" s="44"/>
      <c r="L46" s="44"/>
      <c r="M46" s="44"/>
      <c r="N46" s="44"/>
      <c r="O46" s="44"/>
    </row>
    <row r="47" spans="1:37" ht="14.5">
      <c r="A47" s="33"/>
      <c r="B47" s="33"/>
      <c r="C47" s="33"/>
      <c r="D47" s="33"/>
      <c r="E47" s="33"/>
      <c r="F47" s="33"/>
      <c r="G47" s="33"/>
      <c r="H47" s="33"/>
      <c r="I47" s="220"/>
      <c r="J47" s="220"/>
      <c r="K47" s="220"/>
      <c r="L47" s="220"/>
      <c r="M47" s="220"/>
      <c r="N47" s="220"/>
      <c r="O47" s="220"/>
    </row>
    <row r="48" spans="1:37" ht="14.5">
      <c r="A48" s="33"/>
      <c r="B48" s="33"/>
      <c r="C48" s="33"/>
      <c r="D48" s="33"/>
      <c r="E48" s="33"/>
      <c r="F48" s="33"/>
      <c r="G48" s="33"/>
      <c r="H48" s="33"/>
      <c r="I48" s="220"/>
      <c r="J48" s="220"/>
      <c r="K48" s="220"/>
      <c r="L48" s="220"/>
      <c r="M48" s="220"/>
      <c r="N48" s="220"/>
      <c r="O48" s="220"/>
    </row>
    <row r="49" spans="1:29" ht="14.5">
      <c r="A49" s="33"/>
      <c r="B49" s="33"/>
      <c r="C49" s="33"/>
      <c r="D49" s="33"/>
      <c r="E49" s="33"/>
      <c r="F49" s="33"/>
      <c r="G49" s="33"/>
      <c r="H49" s="33"/>
      <c r="I49" s="220"/>
      <c r="J49" s="220"/>
      <c r="K49" s="220"/>
      <c r="L49" s="220"/>
      <c r="M49" s="220"/>
      <c r="N49" s="220"/>
      <c r="O49" s="220"/>
    </row>
    <row r="52" spans="1:29">
      <c r="Q52" s="36" t="s">
        <v>313</v>
      </c>
      <c r="T52" s="36" t="s">
        <v>314</v>
      </c>
    </row>
    <row r="53" spans="1:29" ht="14.5">
      <c r="A53" s="33"/>
      <c r="B53" s="33"/>
      <c r="C53" s="33"/>
      <c r="D53" s="33"/>
      <c r="E53" s="33"/>
      <c r="F53" s="33"/>
      <c r="G53" s="33"/>
      <c r="H53" s="34" t="s">
        <v>315</v>
      </c>
      <c r="I53" s="33"/>
      <c r="J53" s="33"/>
      <c r="K53" s="33"/>
      <c r="L53" s="33"/>
      <c r="M53" s="33"/>
      <c r="N53" s="33"/>
      <c r="T53" s="36" t="s">
        <v>316</v>
      </c>
    </row>
    <row r="54" spans="1:29" ht="14.5">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spans="1:29" ht="14.5">
      <c r="A55" s="33"/>
      <c r="B55" s="33"/>
      <c r="C55" s="33"/>
      <c r="D55" s="33"/>
      <c r="E55" t="s">
        <v>52</v>
      </c>
      <c r="F55" t="s">
        <v>77</v>
      </c>
      <c r="H55" t="s">
        <v>25</v>
      </c>
      <c r="I55" s="59">
        <f>attached_space_heating_byenergy!W17/SUM(I3:I5)/31.54</f>
        <v>4.1975047002414101</v>
      </c>
      <c r="J55" s="59">
        <f>attached_space_heating_byenergy!AU17/SUM(J3:J5)/31.54</f>
        <v>2.7402488436719001</v>
      </c>
      <c r="K55" s="59">
        <f>attached_space_heating_byenergy!BS17/SUM(K3:K5)/31.54</f>
        <v>0.98882484352737998</v>
      </c>
      <c r="L55" s="59">
        <f>attached_space_heating_byenergy!CQ17/SUM(L3:L5)/31.54</f>
        <v>1.4815366730078201</v>
      </c>
      <c r="M55" s="59">
        <f>attached_space_heating_byenergy!DO17/SUM(M3:M5)/31.54</f>
        <v>0.85370957514267598</v>
      </c>
      <c r="N55" s="59">
        <f>attached_space_heating_byenergy!EM17/SUM(N3:N5)/31.54</f>
        <v>5.6531388712745698E-2</v>
      </c>
      <c r="O55" s="59">
        <f>attached_space_heating_byenergy!FK17/SUM(O3:O5)/31.54</f>
        <v>0.15129734247996801</v>
      </c>
      <c r="T55" t="s">
        <v>52</v>
      </c>
      <c r="U55" t="s">
        <v>77</v>
      </c>
      <c r="V55" t="s">
        <v>25</v>
      </c>
      <c r="W55" s="59">
        <f>attached_space_heating_byendtyp!W22/100</f>
        <v>6.2859689999999996E-2</v>
      </c>
      <c r="X55" s="59">
        <f>attached_space_heating_byendtyp!AU22/100</f>
        <v>7.5442720000000005E-2</v>
      </c>
      <c r="Y55" s="59">
        <f>attached_space_heating_byendtyp!BS22/100</f>
        <v>0.13533258000000001</v>
      </c>
      <c r="Z55" s="59">
        <f>attached_space_heating_byendtyp!CQ22/100</f>
        <v>5.7337649999999997E-2</v>
      </c>
      <c r="AA55" s="59">
        <f>attached_space_heating_byendtyp!DO22/100</f>
        <v>5.1305570000000002E-2</v>
      </c>
      <c r="AB55" s="59">
        <f>attached_space_heating_byendtyp!EM22/100</f>
        <v>7.3601669999999994E-2</v>
      </c>
      <c r="AC55" s="59">
        <f>attached_space_heating_byendtyp!FK22/100</f>
        <v>0.10451257</v>
      </c>
    </row>
    <row r="56" spans="1:29" ht="14.5">
      <c r="A56" s="57"/>
      <c r="B56" s="57"/>
      <c r="C56" s="33"/>
      <c r="D56" s="33"/>
      <c r="E56" t="s">
        <v>54</v>
      </c>
      <c r="F56" t="s">
        <v>77</v>
      </c>
      <c r="H56" t="s">
        <v>25</v>
      </c>
      <c r="I56" s="59">
        <f>I55</f>
        <v>4.1975047002414101</v>
      </c>
      <c r="J56" s="59">
        <f t="shared" ref="J56:O56" si="21">J55</f>
        <v>2.7402488436719001</v>
      </c>
      <c r="K56" s="59">
        <f t="shared" si="21"/>
        <v>0.98882484352737998</v>
      </c>
      <c r="L56" s="59">
        <f t="shared" si="21"/>
        <v>1.4815366730078201</v>
      </c>
      <c r="M56" s="59">
        <f t="shared" si="21"/>
        <v>0.85370957514267598</v>
      </c>
      <c r="N56" s="59">
        <f t="shared" si="21"/>
        <v>5.6531388712745698E-2</v>
      </c>
      <c r="O56" s="59">
        <f t="shared" si="21"/>
        <v>0.15129734247996801</v>
      </c>
      <c r="T56" t="s">
        <v>54</v>
      </c>
      <c r="U56" t="s">
        <v>77</v>
      </c>
      <c r="V56" t="s">
        <v>25</v>
      </c>
      <c r="W56" s="59">
        <f>W55</f>
        <v>6.2859689999999996E-2</v>
      </c>
      <c r="X56" s="59">
        <f t="shared" ref="X56:AC56" si="22">X55</f>
        <v>7.5442720000000005E-2</v>
      </c>
      <c r="Y56" s="59">
        <f t="shared" si="22"/>
        <v>0.13533258000000001</v>
      </c>
      <c r="Z56" s="59">
        <f t="shared" si="22"/>
        <v>5.7337649999999997E-2</v>
      </c>
      <c r="AA56" s="59">
        <f t="shared" si="22"/>
        <v>5.1305570000000002E-2</v>
      </c>
      <c r="AB56" s="59">
        <f t="shared" si="22"/>
        <v>7.3601669999999994E-2</v>
      </c>
      <c r="AC56" s="59">
        <f t="shared" si="22"/>
        <v>0.10451257</v>
      </c>
    </row>
    <row r="57" spans="1:29" ht="14.5">
      <c r="A57" s="57"/>
      <c r="B57" s="57"/>
      <c r="C57" s="33"/>
      <c r="D57" s="33"/>
      <c r="E57" t="s">
        <v>56</v>
      </c>
      <c r="F57" t="s">
        <v>77</v>
      </c>
      <c r="H57" t="s">
        <v>25</v>
      </c>
      <c r="I57" s="59">
        <f>I55</f>
        <v>4.1975047002414101</v>
      </c>
      <c r="J57" s="59">
        <f t="shared" ref="J57:O57" si="23">J55</f>
        <v>2.7402488436719001</v>
      </c>
      <c r="K57" s="59">
        <f t="shared" si="23"/>
        <v>0.98882484352737998</v>
      </c>
      <c r="L57" s="59">
        <f t="shared" si="23"/>
        <v>1.4815366730078201</v>
      </c>
      <c r="M57" s="59">
        <f t="shared" si="23"/>
        <v>0.85370957514267598</v>
      </c>
      <c r="N57" s="59">
        <f t="shared" si="23"/>
        <v>5.6531388712745698E-2</v>
      </c>
      <c r="O57" s="59">
        <f t="shared" si="23"/>
        <v>0.15129734247996801</v>
      </c>
      <c r="T57" t="s">
        <v>56</v>
      </c>
      <c r="U57" t="s">
        <v>77</v>
      </c>
      <c r="V57" t="s">
        <v>25</v>
      </c>
      <c r="W57" s="59">
        <f>W55</f>
        <v>6.2859689999999996E-2</v>
      </c>
      <c r="X57" s="59">
        <f t="shared" ref="X57:AC57" si="24">X55</f>
        <v>7.5442720000000005E-2</v>
      </c>
      <c r="Y57" s="59">
        <f t="shared" si="24"/>
        <v>0.13533258000000001</v>
      </c>
      <c r="Z57" s="59">
        <f t="shared" si="24"/>
        <v>5.7337649999999997E-2</v>
      </c>
      <c r="AA57" s="59">
        <f t="shared" si="24"/>
        <v>5.1305570000000002E-2</v>
      </c>
      <c r="AB57" s="59">
        <f t="shared" si="24"/>
        <v>7.3601669999999994E-2</v>
      </c>
      <c r="AC57" s="59">
        <f t="shared" si="24"/>
        <v>0.10451257</v>
      </c>
    </row>
    <row r="58" spans="1:29" ht="14.5">
      <c r="A58" s="33"/>
      <c r="B58" s="33"/>
      <c r="C58" s="33"/>
      <c r="D58" s="33"/>
      <c r="E58" t="s">
        <v>58</v>
      </c>
      <c r="F58" t="s">
        <v>73</v>
      </c>
      <c r="H58" t="s">
        <v>25</v>
      </c>
      <c r="I58" s="59">
        <f>attached_space_heating_byenergy!W16/SUM(I6:I8)/31.54</f>
        <v>0.93879861551469002</v>
      </c>
      <c r="J58" s="59">
        <f>attached_space_heating_byenergy!AU16/SUM(J6:J8)/31.54</f>
        <v>3.73139774520358</v>
      </c>
      <c r="K58" s="59">
        <f>attached_space_heating_byenergy!BS16/SUM(K6:K8)/31.54</f>
        <v>1.1585035988830701</v>
      </c>
      <c r="L58" s="59">
        <f>attached_space_heating_byenergy!CQ16/SUM(L6:L8)/31.54</f>
        <v>2.3855768736396499</v>
      </c>
      <c r="M58" s="59">
        <f>attached_space_heating_byenergy!DO16/SUM(M6:M8)/31.54</f>
        <v>2.8036127412768699</v>
      </c>
      <c r="N58" s="59">
        <f>attached_space_heating_byenergy!EM16/SUM(N6:N8)/31.54</f>
        <v>1.7983347264656699</v>
      </c>
      <c r="O58" s="59">
        <f>attached_space_heating_byenergy!FK16/SUM(O6:O8)/31.54</f>
        <v>1.2034867194265599</v>
      </c>
      <c r="T58" t="s">
        <v>58</v>
      </c>
      <c r="U58" t="s">
        <v>73</v>
      </c>
      <c r="V58" t="s">
        <v>25</v>
      </c>
      <c r="W58" s="59">
        <f t="shared" ref="W58:AC72" si="25">W56</f>
        <v>6.2859689999999996E-2</v>
      </c>
      <c r="X58" s="59">
        <f t="shared" si="25"/>
        <v>7.5442720000000005E-2</v>
      </c>
      <c r="Y58" s="59">
        <f t="shared" si="25"/>
        <v>0.13533258000000001</v>
      </c>
      <c r="Z58" s="59">
        <f t="shared" si="25"/>
        <v>5.7337649999999997E-2</v>
      </c>
      <c r="AA58" s="59">
        <f t="shared" si="25"/>
        <v>5.1305570000000002E-2</v>
      </c>
      <c r="AB58" s="59">
        <f t="shared" si="25"/>
        <v>7.3601669999999994E-2</v>
      </c>
      <c r="AC58" s="59">
        <f t="shared" si="25"/>
        <v>0.10451257</v>
      </c>
    </row>
    <row r="59" spans="1:29" ht="14.5">
      <c r="A59" s="33"/>
      <c r="B59" s="33"/>
      <c r="C59" s="33"/>
      <c r="D59" s="33"/>
      <c r="E59" t="s">
        <v>60</v>
      </c>
      <c r="F59" t="s">
        <v>73</v>
      </c>
      <c r="H59" t="s">
        <v>25</v>
      </c>
      <c r="I59" s="59">
        <f>I58</f>
        <v>0.93879861551469002</v>
      </c>
      <c r="J59" s="59">
        <f t="shared" ref="J59:O60" si="26">J58</f>
        <v>3.73139774520358</v>
      </c>
      <c r="K59" s="59">
        <f t="shared" si="26"/>
        <v>1.1585035988830701</v>
      </c>
      <c r="L59" s="59">
        <f t="shared" si="26"/>
        <v>2.3855768736396499</v>
      </c>
      <c r="M59" s="59">
        <f t="shared" si="26"/>
        <v>2.8036127412768699</v>
      </c>
      <c r="N59" s="59">
        <f t="shared" si="26"/>
        <v>1.7983347264656699</v>
      </c>
      <c r="O59" s="59">
        <f t="shared" si="26"/>
        <v>1.2034867194265599</v>
      </c>
      <c r="T59" t="s">
        <v>60</v>
      </c>
      <c r="U59" t="s">
        <v>73</v>
      </c>
      <c r="V59" t="s">
        <v>25</v>
      </c>
      <c r="W59" s="59">
        <f t="shared" si="25"/>
        <v>6.2859689999999996E-2</v>
      </c>
      <c r="X59" s="59">
        <f t="shared" si="25"/>
        <v>7.5442720000000005E-2</v>
      </c>
      <c r="Y59" s="59">
        <f t="shared" si="25"/>
        <v>0.13533258000000001</v>
      </c>
      <c r="Z59" s="59">
        <f t="shared" si="25"/>
        <v>5.7337649999999997E-2</v>
      </c>
      <c r="AA59" s="59">
        <f t="shared" si="25"/>
        <v>5.1305570000000002E-2</v>
      </c>
      <c r="AB59" s="59">
        <f t="shared" si="25"/>
        <v>7.3601669999999994E-2</v>
      </c>
      <c r="AC59" s="59">
        <f t="shared" si="25"/>
        <v>0.10451257</v>
      </c>
    </row>
    <row r="60" spans="1:29" ht="14.5">
      <c r="A60" s="33"/>
      <c r="B60" s="33"/>
      <c r="C60" s="33"/>
      <c r="D60" s="33"/>
      <c r="E60" t="s">
        <v>62</v>
      </c>
      <c r="F60" t="s">
        <v>73</v>
      </c>
      <c r="H60" t="s">
        <v>25</v>
      </c>
      <c r="I60" s="59">
        <f>I59</f>
        <v>0.93879861551469002</v>
      </c>
      <c r="J60" s="59">
        <f t="shared" si="26"/>
        <v>3.73139774520358</v>
      </c>
      <c r="K60" s="59">
        <f t="shared" si="26"/>
        <v>1.1585035988830701</v>
      </c>
      <c r="L60" s="59">
        <f t="shared" si="26"/>
        <v>2.3855768736396499</v>
      </c>
      <c r="M60" s="59">
        <f t="shared" si="26"/>
        <v>2.8036127412768699</v>
      </c>
      <c r="N60" s="59">
        <f t="shared" si="26"/>
        <v>1.7983347264656699</v>
      </c>
      <c r="O60" s="59">
        <f t="shared" si="26"/>
        <v>1.2034867194265599</v>
      </c>
      <c r="T60" t="s">
        <v>62</v>
      </c>
      <c r="U60" t="s">
        <v>73</v>
      </c>
      <c r="V60" t="s">
        <v>25</v>
      </c>
      <c r="W60" s="59">
        <f t="shared" si="25"/>
        <v>6.2859689999999996E-2</v>
      </c>
      <c r="X60" s="59">
        <f t="shared" si="25"/>
        <v>7.5442720000000005E-2</v>
      </c>
      <c r="Y60" s="59">
        <f t="shared" si="25"/>
        <v>0.13533258000000001</v>
      </c>
      <c r="Z60" s="59">
        <f t="shared" si="25"/>
        <v>5.7337649999999997E-2</v>
      </c>
      <c r="AA60" s="59">
        <f t="shared" si="25"/>
        <v>5.1305570000000002E-2</v>
      </c>
      <c r="AB60" s="59">
        <f t="shared" si="25"/>
        <v>7.3601669999999994E-2</v>
      </c>
      <c r="AC60" s="59">
        <f t="shared" si="25"/>
        <v>0.10451257</v>
      </c>
    </row>
    <row r="61" spans="1:29" ht="14.5">
      <c r="A61" s="33"/>
      <c r="B61" s="33"/>
      <c r="C61" s="33"/>
      <c r="D61" s="33"/>
      <c r="E61" t="s">
        <v>66</v>
      </c>
      <c r="F61" t="s">
        <v>69</v>
      </c>
      <c r="H61" t="s">
        <v>25</v>
      </c>
      <c r="I61" s="59">
        <f>attached_space_heating_byenergy!W15/'TechHeat-RES-SA'!I9/31.54</f>
        <v>1.6207398242857001</v>
      </c>
      <c r="J61" s="59">
        <f>attached_space_heating_byenergy!AU15/'TechHeat-RES-SA'!J9/31.54</f>
        <v>1.7272285273751899</v>
      </c>
      <c r="K61" s="59">
        <f>attached_space_heating_byenergy!BS15/'TechHeat-RES-SA'!K9/31.54</f>
        <v>0.92548133521146203</v>
      </c>
      <c r="L61" s="59">
        <f>attached_space_heating_byenergy!CQ15/'TechHeat-RES-SA'!L9/31.54</f>
        <v>2.4763258517840701</v>
      </c>
      <c r="M61" s="59">
        <f>attached_space_heating_byenergy!DO15/'TechHeat-RES-SA'!M9/31.54</f>
        <v>2.52112963130718</v>
      </c>
      <c r="N61" s="59">
        <f>attached_space_heating_byenergy!EM15/'TechHeat-RES-SA'!N9/31.54</f>
        <v>1.3522470448596</v>
      </c>
      <c r="O61" s="59">
        <f>attached_space_heating_byenergy!FK15/'TechHeat-RES-SA'!O9/31.54</f>
        <v>0.79063389861741196</v>
      </c>
      <c r="T61" t="s">
        <v>66</v>
      </c>
      <c r="U61" t="s">
        <v>69</v>
      </c>
      <c r="V61" t="s">
        <v>25</v>
      </c>
      <c r="W61" s="59">
        <f t="shared" si="25"/>
        <v>6.2859689999999996E-2</v>
      </c>
      <c r="X61" s="59">
        <f t="shared" si="25"/>
        <v>7.5442720000000005E-2</v>
      </c>
      <c r="Y61" s="59">
        <f t="shared" si="25"/>
        <v>0.13533258000000001</v>
      </c>
      <c r="Z61" s="59">
        <f t="shared" si="25"/>
        <v>5.7337649999999997E-2</v>
      </c>
      <c r="AA61" s="59">
        <f t="shared" si="25"/>
        <v>5.1305570000000002E-2</v>
      </c>
      <c r="AB61" s="59">
        <f t="shared" si="25"/>
        <v>7.3601669999999994E-2</v>
      </c>
      <c r="AC61" s="59">
        <f t="shared" si="25"/>
        <v>0.10451257</v>
      </c>
    </row>
    <row r="62" spans="1:29" ht="14.5">
      <c r="A62" s="33"/>
      <c r="B62" s="33"/>
      <c r="C62" s="33"/>
      <c r="D62" s="33"/>
      <c r="E62" t="s">
        <v>68</v>
      </c>
      <c r="F62" t="s">
        <v>317</v>
      </c>
      <c r="H62" t="s">
        <v>25</v>
      </c>
      <c r="I62" s="59"/>
      <c r="J62" s="59"/>
      <c r="K62" s="59"/>
      <c r="L62" s="59"/>
      <c r="M62" s="59"/>
      <c r="N62" s="59"/>
      <c r="O62" s="59"/>
      <c r="T62" t="s">
        <v>68</v>
      </c>
      <c r="U62" t="s">
        <v>317</v>
      </c>
      <c r="V62" t="s">
        <v>25</v>
      </c>
      <c r="W62" s="59">
        <f t="shared" si="25"/>
        <v>6.2859689999999996E-2</v>
      </c>
      <c r="X62" s="59">
        <f t="shared" si="25"/>
        <v>7.5442720000000005E-2</v>
      </c>
      <c r="Y62" s="59">
        <f t="shared" si="25"/>
        <v>0.13533258000000001</v>
      </c>
      <c r="Z62" s="59">
        <f t="shared" si="25"/>
        <v>5.7337649999999997E-2</v>
      </c>
      <c r="AA62" s="59">
        <f t="shared" si="25"/>
        <v>5.1305570000000002E-2</v>
      </c>
      <c r="AB62" s="59">
        <f t="shared" si="25"/>
        <v>7.3601669999999994E-2</v>
      </c>
      <c r="AC62" s="59">
        <f t="shared" si="25"/>
        <v>0.10451257</v>
      </c>
    </row>
    <row r="63" spans="1:29" ht="14.5">
      <c r="A63" s="33"/>
      <c r="B63" s="33"/>
      <c r="C63" s="33"/>
      <c r="D63" s="33"/>
      <c r="E63" t="s">
        <v>72</v>
      </c>
      <c r="F63" t="s">
        <v>64</v>
      </c>
      <c r="H63" t="s">
        <v>25</v>
      </c>
      <c r="I63" s="59">
        <f>attached_space_heating_byenergy!W18/'TechHeat-RES-SA'!I12/31.54</f>
        <v>1.57793014161911</v>
      </c>
      <c r="J63" s="59">
        <f>attached_space_heating_byenergy!AU18/'TechHeat-RES-SA'!J12/31.54</f>
        <v>2.9530822538273398</v>
      </c>
      <c r="K63" s="59">
        <f>attached_space_heating_byenergy!BS18/'TechHeat-RES-SA'!K12/31.54</f>
        <v>0.84963559786800102</v>
      </c>
      <c r="L63" s="59">
        <f>attached_space_heating_byenergy!CQ18/'TechHeat-RES-SA'!L12/31.54</f>
        <v>5.5111921369689298</v>
      </c>
      <c r="M63" s="59">
        <f>attached_space_heating_byenergy!DO18/'TechHeat-RES-SA'!M12/31.54</f>
        <v>1.2299429296131901</v>
      </c>
      <c r="N63" s="59">
        <f>attached_space_heating_byenergy!EM18/'TechHeat-RES-SA'!N12/31.54</f>
        <v>2.5770386810399502</v>
      </c>
      <c r="O63" s="59">
        <f>attached_space_heating_byenergy!FK18/'TechHeat-RES-SA'!O12/31.54</f>
        <v>1.1479332534817599</v>
      </c>
      <c r="T63" t="s">
        <v>72</v>
      </c>
      <c r="U63" t="s">
        <v>64</v>
      </c>
      <c r="V63" t="s">
        <v>25</v>
      </c>
      <c r="W63" s="59">
        <f t="shared" si="25"/>
        <v>6.2859689999999996E-2</v>
      </c>
      <c r="X63" s="59">
        <f t="shared" si="25"/>
        <v>7.5442720000000005E-2</v>
      </c>
      <c r="Y63" s="59">
        <f t="shared" si="25"/>
        <v>0.13533258000000001</v>
      </c>
      <c r="Z63" s="59">
        <f t="shared" si="25"/>
        <v>5.7337649999999997E-2</v>
      </c>
      <c r="AA63" s="59">
        <f t="shared" si="25"/>
        <v>5.1305570000000002E-2</v>
      </c>
      <c r="AB63" s="59">
        <f t="shared" si="25"/>
        <v>7.3601669999999994E-2</v>
      </c>
      <c r="AC63" s="59">
        <f t="shared" si="25"/>
        <v>0.10451257</v>
      </c>
    </row>
    <row r="64" spans="1:29" ht="14.5">
      <c r="E64" t="s">
        <v>76</v>
      </c>
      <c r="F64" t="s">
        <v>67</v>
      </c>
      <c r="H64" t="s">
        <v>25</v>
      </c>
      <c r="I64">
        <f>attached_space_heating_byenergy!W19/'TechHeat-RES-SA'!I38/31.54</f>
        <v>0.81969797083069096</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4.9364109067850402E-2</v>
      </c>
      <c r="N64">
        <f>attached_space_heating_byenergy!EM19/'TechHeat-RES-SA'!N38/31.54</f>
        <v>0.13315250475586601</v>
      </c>
      <c r="O64">
        <f>attached_space_heating_byenergy!FK19/'TechHeat-RES-SA'!O38/31.54</f>
        <v>0.37280126823081799</v>
      </c>
      <c r="T64" t="s">
        <v>76</v>
      </c>
      <c r="U64" t="s">
        <v>67</v>
      </c>
      <c r="V64" t="s">
        <v>25</v>
      </c>
      <c r="W64" s="59">
        <f t="shared" si="25"/>
        <v>6.2859689999999996E-2</v>
      </c>
      <c r="X64" s="59">
        <f t="shared" si="25"/>
        <v>7.5442720000000005E-2</v>
      </c>
      <c r="Y64" s="59">
        <f t="shared" si="25"/>
        <v>0.13533258000000001</v>
      </c>
      <c r="Z64" s="59">
        <f t="shared" si="25"/>
        <v>5.7337649999999997E-2</v>
      </c>
      <c r="AA64" s="59">
        <f t="shared" si="25"/>
        <v>5.1305570000000002E-2</v>
      </c>
      <c r="AB64" s="59">
        <f t="shared" si="25"/>
        <v>7.3601669999999994E-2</v>
      </c>
      <c r="AC64" s="59">
        <f t="shared" si="25"/>
        <v>0.10451257</v>
      </c>
    </row>
    <row r="65" spans="5:29" ht="14.5">
      <c r="E65" s="36" t="s">
        <v>79</v>
      </c>
      <c r="F65" s="36" t="s">
        <v>69</v>
      </c>
      <c r="G65" s="36"/>
      <c r="H65" t="s">
        <v>25</v>
      </c>
      <c r="I65" s="99">
        <v>0</v>
      </c>
      <c r="J65" s="99">
        <v>0</v>
      </c>
      <c r="K65" s="99">
        <v>0</v>
      </c>
      <c r="L65" s="99">
        <v>0</v>
      </c>
      <c r="M65" s="99">
        <v>0</v>
      </c>
      <c r="N65" s="99">
        <v>0</v>
      </c>
      <c r="O65" s="99">
        <v>0</v>
      </c>
      <c r="T65" s="36" t="s">
        <v>79</v>
      </c>
      <c r="U65" s="36" t="s">
        <v>69</v>
      </c>
      <c r="V65" t="s">
        <v>25</v>
      </c>
      <c r="W65" s="59">
        <f t="shared" si="25"/>
        <v>6.2859689999999996E-2</v>
      </c>
      <c r="X65" s="59">
        <f t="shared" si="25"/>
        <v>7.5442720000000005E-2</v>
      </c>
      <c r="Y65" s="59">
        <f t="shared" si="25"/>
        <v>0.13533258000000001</v>
      </c>
      <c r="Z65" s="59">
        <f t="shared" si="25"/>
        <v>5.7337649999999997E-2</v>
      </c>
      <c r="AA65" s="59">
        <f t="shared" si="25"/>
        <v>5.1305570000000002E-2</v>
      </c>
      <c r="AB65" s="59">
        <f t="shared" si="25"/>
        <v>7.3601669999999994E-2</v>
      </c>
      <c r="AC65" s="59">
        <f t="shared" si="25"/>
        <v>0.10451257</v>
      </c>
    </row>
    <row r="66" spans="5:29" ht="14.5">
      <c r="F66" s="36" t="s">
        <v>67</v>
      </c>
      <c r="G66" s="36"/>
      <c r="I66" s="99">
        <v>0</v>
      </c>
      <c r="J66" s="99">
        <v>0</v>
      </c>
      <c r="K66" s="99">
        <v>0</v>
      </c>
      <c r="L66" s="99">
        <v>0</v>
      </c>
      <c r="M66" s="99">
        <v>0</v>
      </c>
      <c r="N66" s="99">
        <v>0</v>
      </c>
      <c r="O66" s="99">
        <v>0</v>
      </c>
      <c r="U66" s="36" t="s">
        <v>67</v>
      </c>
      <c r="V66" t="s">
        <v>25</v>
      </c>
      <c r="W66" s="59">
        <f t="shared" si="25"/>
        <v>6.2859689999999996E-2</v>
      </c>
      <c r="X66" s="59">
        <f t="shared" si="25"/>
        <v>7.5442720000000005E-2</v>
      </c>
      <c r="Y66" s="59">
        <f t="shared" si="25"/>
        <v>0.13533258000000001</v>
      </c>
      <c r="Z66" s="59">
        <f t="shared" si="25"/>
        <v>5.7337649999999997E-2</v>
      </c>
      <c r="AA66" s="59">
        <f t="shared" si="25"/>
        <v>5.1305570000000002E-2</v>
      </c>
      <c r="AB66" s="59">
        <f t="shared" si="25"/>
        <v>7.3601669999999994E-2</v>
      </c>
      <c r="AC66" s="59">
        <f t="shared" si="25"/>
        <v>0.10451257</v>
      </c>
    </row>
    <row r="67" spans="5:29" ht="14.5">
      <c r="E67" s="36" t="s">
        <v>81</v>
      </c>
      <c r="F67" s="36" t="s">
        <v>77</v>
      </c>
      <c r="G67" s="36"/>
      <c r="H67" t="s">
        <v>25</v>
      </c>
      <c r="I67" s="99">
        <v>0</v>
      </c>
      <c r="J67" s="99">
        <v>0</v>
      </c>
      <c r="K67" s="99">
        <v>0</v>
      </c>
      <c r="L67" s="99">
        <v>0</v>
      </c>
      <c r="M67" s="99">
        <v>0</v>
      </c>
      <c r="N67" s="99">
        <v>0</v>
      </c>
      <c r="O67" s="99">
        <v>0</v>
      </c>
      <c r="T67" s="36" t="s">
        <v>81</v>
      </c>
      <c r="U67" s="36" t="s">
        <v>77</v>
      </c>
      <c r="V67" t="s">
        <v>25</v>
      </c>
      <c r="W67" s="59">
        <f t="shared" si="25"/>
        <v>6.2859689999999996E-2</v>
      </c>
      <c r="X67" s="59">
        <f t="shared" si="25"/>
        <v>7.5442720000000005E-2</v>
      </c>
      <c r="Y67" s="59">
        <f t="shared" si="25"/>
        <v>0.13533258000000001</v>
      </c>
      <c r="Z67" s="59">
        <f t="shared" si="25"/>
        <v>5.7337649999999997E-2</v>
      </c>
      <c r="AA67" s="59">
        <f t="shared" si="25"/>
        <v>5.1305570000000002E-2</v>
      </c>
      <c r="AB67" s="59">
        <f t="shared" si="25"/>
        <v>7.3601669999999994E-2</v>
      </c>
      <c r="AC67" s="59">
        <f t="shared" si="25"/>
        <v>0.10451257</v>
      </c>
    </row>
    <row r="68" spans="5:29" ht="14.5">
      <c r="F68" s="36" t="s">
        <v>67</v>
      </c>
      <c r="G68" s="36"/>
      <c r="I68" s="99">
        <v>0</v>
      </c>
      <c r="J68" s="99">
        <v>0</v>
      </c>
      <c r="K68" s="99">
        <v>0</v>
      </c>
      <c r="L68" s="99">
        <v>0</v>
      </c>
      <c r="M68" s="99">
        <v>0</v>
      </c>
      <c r="N68" s="99">
        <v>0</v>
      </c>
      <c r="O68" s="99">
        <v>0</v>
      </c>
      <c r="U68" s="36" t="s">
        <v>67</v>
      </c>
      <c r="V68" t="s">
        <v>25</v>
      </c>
      <c r="W68" s="59">
        <f t="shared" si="25"/>
        <v>6.2859689999999996E-2</v>
      </c>
      <c r="X68" s="59">
        <f t="shared" si="25"/>
        <v>7.5442720000000005E-2</v>
      </c>
      <c r="Y68" s="59">
        <f t="shared" si="25"/>
        <v>0.13533258000000001</v>
      </c>
      <c r="Z68" s="59">
        <f t="shared" si="25"/>
        <v>5.7337649999999997E-2</v>
      </c>
      <c r="AA68" s="59">
        <f t="shared" si="25"/>
        <v>5.1305570000000002E-2</v>
      </c>
      <c r="AB68" s="59">
        <f t="shared" si="25"/>
        <v>7.3601669999999994E-2</v>
      </c>
      <c r="AC68" s="59">
        <f t="shared" si="25"/>
        <v>0.10451257</v>
      </c>
    </row>
    <row r="69" spans="5:29" ht="14.5">
      <c r="E69" s="36" t="s">
        <v>86</v>
      </c>
      <c r="F69" s="36" t="s">
        <v>69</v>
      </c>
      <c r="G69" s="36"/>
      <c r="H69" t="s">
        <v>25</v>
      </c>
      <c r="I69" s="99">
        <v>0</v>
      </c>
      <c r="J69" s="99">
        <v>0</v>
      </c>
      <c r="K69" s="99">
        <v>0</v>
      </c>
      <c r="L69" s="99">
        <v>0</v>
      </c>
      <c r="M69" s="99">
        <v>0</v>
      </c>
      <c r="N69" s="99">
        <v>0</v>
      </c>
      <c r="O69" s="99">
        <v>0</v>
      </c>
      <c r="T69" s="36" t="s">
        <v>86</v>
      </c>
      <c r="U69" s="36" t="s">
        <v>69</v>
      </c>
      <c r="V69" t="s">
        <v>25</v>
      </c>
      <c r="W69" s="59">
        <f t="shared" si="25"/>
        <v>6.2859689999999996E-2</v>
      </c>
      <c r="X69" s="59">
        <f t="shared" si="25"/>
        <v>7.5442720000000005E-2</v>
      </c>
      <c r="Y69" s="59">
        <f t="shared" si="25"/>
        <v>0.13533258000000001</v>
      </c>
      <c r="Z69" s="59">
        <f t="shared" si="25"/>
        <v>5.7337649999999997E-2</v>
      </c>
      <c r="AA69" s="59">
        <f t="shared" si="25"/>
        <v>5.1305570000000002E-2</v>
      </c>
      <c r="AB69" s="59">
        <f t="shared" si="25"/>
        <v>7.3601669999999994E-2</v>
      </c>
      <c r="AC69" s="59">
        <f t="shared" si="25"/>
        <v>0.10451257</v>
      </c>
    </row>
    <row r="70" spans="5:29" ht="14.5">
      <c r="F70" s="36" t="s">
        <v>73</v>
      </c>
      <c r="G70" s="36"/>
      <c r="I70" s="99">
        <v>0</v>
      </c>
      <c r="J70" s="99">
        <v>0</v>
      </c>
      <c r="K70" s="99">
        <v>0</v>
      </c>
      <c r="L70" s="99">
        <v>0</v>
      </c>
      <c r="M70" s="99">
        <v>0</v>
      </c>
      <c r="N70" s="99">
        <v>0</v>
      </c>
      <c r="O70" s="99">
        <v>0</v>
      </c>
      <c r="U70" s="36" t="s">
        <v>73</v>
      </c>
      <c r="V70" t="s">
        <v>25</v>
      </c>
      <c r="W70" s="59">
        <f t="shared" si="25"/>
        <v>6.2859689999999996E-2</v>
      </c>
      <c r="X70" s="59">
        <f t="shared" si="25"/>
        <v>7.5442720000000005E-2</v>
      </c>
      <c r="Y70" s="59">
        <f t="shared" si="25"/>
        <v>0.13533258000000001</v>
      </c>
      <c r="Z70" s="59">
        <f t="shared" si="25"/>
        <v>5.7337649999999997E-2</v>
      </c>
      <c r="AA70" s="59">
        <f t="shared" si="25"/>
        <v>5.1305570000000002E-2</v>
      </c>
      <c r="AB70" s="59">
        <f t="shared" si="25"/>
        <v>7.3601669999999994E-2</v>
      </c>
      <c r="AC70" s="59">
        <f t="shared" si="25"/>
        <v>0.10451257</v>
      </c>
    </row>
    <row r="71" spans="5:29" ht="14.5">
      <c r="E71" s="36" t="s">
        <v>89</v>
      </c>
      <c r="F71" s="36" t="s">
        <v>69</v>
      </c>
      <c r="G71" s="36"/>
      <c r="H71" t="s">
        <v>25</v>
      </c>
      <c r="I71" s="99">
        <v>0</v>
      </c>
      <c r="J71" s="99">
        <v>0</v>
      </c>
      <c r="K71" s="99">
        <v>0</v>
      </c>
      <c r="L71" s="99">
        <v>0</v>
      </c>
      <c r="M71" s="99">
        <v>0</v>
      </c>
      <c r="N71" s="99">
        <v>0</v>
      </c>
      <c r="O71" s="99">
        <v>0</v>
      </c>
      <c r="T71" s="36" t="s">
        <v>89</v>
      </c>
      <c r="U71" s="36" t="s">
        <v>69</v>
      </c>
      <c r="V71" t="s">
        <v>25</v>
      </c>
      <c r="W71" s="59">
        <f t="shared" si="25"/>
        <v>6.2859689999999996E-2</v>
      </c>
      <c r="X71" s="59">
        <f t="shared" si="25"/>
        <v>7.5442720000000005E-2</v>
      </c>
      <c r="Y71" s="59">
        <f t="shared" si="25"/>
        <v>0.13533258000000001</v>
      </c>
      <c r="Z71" s="59">
        <f t="shared" si="25"/>
        <v>5.7337649999999997E-2</v>
      </c>
      <c r="AA71" s="59">
        <f t="shared" si="25"/>
        <v>5.1305570000000002E-2</v>
      </c>
      <c r="AB71" s="59">
        <f t="shared" si="25"/>
        <v>7.3601669999999994E-2</v>
      </c>
      <c r="AC71" s="59">
        <f t="shared" si="25"/>
        <v>0.10451257</v>
      </c>
    </row>
    <row r="72" spans="5:29" ht="14.5">
      <c r="F72" s="36" t="s">
        <v>77</v>
      </c>
      <c r="G72" s="36"/>
      <c r="I72" s="99">
        <v>0</v>
      </c>
      <c r="J72" s="99">
        <v>0</v>
      </c>
      <c r="K72" s="99">
        <v>0</v>
      </c>
      <c r="L72" s="99">
        <v>0</v>
      </c>
      <c r="M72" s="99">
        <v>0</v>
      </c>
      <c r="N72" s="99">
        <v>0</v>
      </c>
      <c r="O72" s="99">
        <v>0</v>
      </c>
      <c r="U72" s="36" t="s">
        <v>77</v>
      </c>
      <c r="V72" t="s">
        <v>25</v>
      </c>
      <c r="W72" s="59">
        <f t="shared" si="25"/>
        <v>6.2859689999999996E-2</v>
      </c>
      <c r="X72" s="59">
        <f t="shared" si="25"/>
        <v>7.5442720000000005E-2</v>
      </c>
      <c r="Y72" s="59">
        <f t="shared" si="25"/>
        <v>0.13533258000000001</v>
      </c>
      <c r="Z72" s="59">
        <f t="shared" si="25"/>
        <v>5.7337649999999997E-2</v>
      </c>
      <c r="AA72" s="59">
        <f t="shared" si="25"/>
        <v>5.1305570000000002E-2</v>
      </c>
      <c r="AB72" s="59">
        <f t="shared" si="25"/>
        <v>7.3601669999999994E-2</v>
      </c>
      <c r="AC72" s="59">
        <f t="shared" si="25"/>
        <v>0.10451257</v>
      </c>
    </row>
    <row r="76" spans="5:29" ht="14.5">
      <c r="H76" s="34" t="s">
        <v>208</v>
      </c>
    </row>
    <row r="77" spans="5:29" ht="14.5">
      <c r="E77" s="35" t="s">
        <v>11</v>
      </c>
      <c r="F77" s="35" t="s">
        <v>188</v>
      </c>
      <c r="G77" s="214" t="s">
        <v>309</v>
      </c>
      <c r="H77" s="35" t="s">
        <v>189</v>
      </c>
      <c r="I77" t="s">
        <v>190</v>
      </c>
      <c r="J77" t="s">
        <v>191</v>
      </c>
      <c r="K77" t="s">
        <v>192</v>
      </c>
      <c r="L77" t="s">
        <v>193</v>
      </c>
      <c r="M77" t="s">
        <v>194</v>
      </c>
      <c r="N77" t="s">
        <v>195</v>
      </c>
      <c r="O77" t="s">
        <v>196</v>
      </c>
    </row>
    <row r="78" spans="5:29" ht="14.5">
      <c r="E78" t="s">
        <v>52</v>
      </c>
      <c r="F78" t="s">
        <v>77</v>
      </c>
      <c r="H78" t="s">
        <v>25</v>
      </c>
      <c r="I78" s="59">
        <f>I55*W55</f>
        <v>0.263853844230718</v>
      </c>
      <c r="J78" s="59">
        <f t="shared" ref="J78:O84" si="27">J55*X55</f>
        <v>0.20673182624346301</v>
      </c>
      <c r="K78" s="59">
        <f t="shared" si="27"/>
        <v>0.133820217242657</v>
      </c>
      <c r="L78" s="59">
        <f t="shared" si="27"/>
        <v>8.4947831219086903E-2</v>
      </c>
      <c r="M78" s="59">
        <f t="shared" si="27"/>
        <v>4.3800056367152798E-2</v>
      </c>
      <c r="N78" s="59">
        <f t="shared" si="27"/>
        <v>4.1608046166772402E-3</v>
      </c>
      <c r="O78" s="59">
        <f t="shared" si="27"/>
        <v>1.58124740967516E-2</v>
      </c>
      <c r="Q78" s="99">
        <f t="shared" ref="Q78:Q85" si="28">AVERAGE(I78:O78)</f>
        <v>0.107589579145215</v>
      </c>
    </row>
    <row r="79" spans="5:29" ht="14.5">
      <c r="E79" t="s">
        <v>54</v>
      </c>
      <c r="F79" t="s">
        <v>77</v>
      </c>
      <c r="H79" t="s">
        <v>25</v>
      </c>
      <c r="I79" s="59">
        <f t="shared" ref="I79:I84" si="29">I56*W56</f>
        <v>0.263853844230718</v>
      </c>
      <c r="J79" s="59">
        <f t="shared" si="27"/>
        <v>0.20673182624346301</v>
      </c>
      <c r="K79" s="59">
        <f t="shared" si="27"/>
        <v>0.133820217242657</v>
      </c>
      <c r="L79" s="59">
        <f t="shared" si="27"/>
        <v>8.4947831219086903E-2</v>
      </c>
      <c r="M79" s="59">
        <f t="shared" si="27"/>
        <v>4.3800056367152798E-2</v>
      </c>
      <c r="N79" s="59">
        <f t="shared" si="27"/>
        <v>4.1608046166772402E-3</v>
      </c>
      <c r="O79" s="59">
        <f t="shared" si="27"/>
        <v>1.58124740967516E-2</v>
      </c>
      <c r="Q79" s="99">
        <f t="shared" si="28"/>
        <v>0.107589579145215</v>
      </c>
    </row>
    <row r="80" spans="5:29" ht="14.5">
      <c r="E80" t="s">
        <v>56</v>
      </c>
      <c r="F80" t="s">
        <v>77</v>
      </c>
      <c r="H80" t="s">
        <v>25</v>
      </c>
      <c r="I80" s="59">
        <f t="shared" si="29"/>
        <v>0.263853844230718</v>
      </c>
      <c r="J80" s="59">
        <f t="shared" si="27"/>
        <v>0.20673182624346301</v>
      </c>
      <c r="K80" s="59">
        <f t="shared" si="27"/>
        <v>0.133820217242657</v>
      </c>
      <c r="L80" s="59">
        <f t="shared" si="27"/>
        <v>8.4947831219086903E-2</v>
      </c>
      <c r="M80" s="59">
        <f t="shared" si="27"/>
        <v>4.3800056367152798E-2</v>
      </c>
      <c r="N80" s="59">
        <f t="shared" si="27"/>
        <v>4.1608046166772402E-3</v>
      </c>
      <c r="O80" s="59">
        <f t="shared" si="27"/>
        <v>1.58124740967516E-2</v>
      </c>
      <c r="Q80" s="99">
        <f t="shared" si="28"/>
        <v>0.107589579145215</v>
      </c>
    </row>
    <row r="81" spans="5:17" ht="14.5">
      <c r="E81" t="s">
        <v>58</v>
      </c>
      <c r="F81" t="s">
        <v>73</v>
      </c>
      <c r="H81" t="s">
        <v>25</v>
      </c>
      <c r="I81" s="59">
        <f t="shared" si="29"/>
        <v>5.9012589943682602E-2</v>
      </c>
      <c r="J81" s="59">
        <f t="shared" si="27"/>
        <v>0.28150679530002498</v>
      </c>
      <c r="K81" s="59">
        <f t="shared" si="27"/>
        <v>0.15678328097613101</v>
      </c>
      <c r="L81" s="59">
        <f t="shared" si="27"/>
        <v>0.13678337182884501</v>
      </c>
      <c r="M81" s="59">
        <f t="shared" si="27"/>
        <v>0.14384094975047301</v>
      </c>
      <c r="N81" s="59">
        <f t="shared" si="27"/>
        <v>0.13236043908686701</v>
      </c>
      <c r="O81" s="59">
        <f t="shared" si="27"/>
        <v>0.12577949000813901</v>
      </c>
      <c r="Q81" s="99">
        <f t="shared" si="28"/>
        <v>0.14800955955630901</v>
      </c>
    </row>
    <row r="82" spans="5:17" ht="14.5">
      <c r="E82" t="s">
        <v>60</v>
      </c>
      <c r="F82" t="s">
        <v>73</v>
      </c>
      <c r="H82" t="s">
        <v>25</v>
      </c>
      <c r="I82" s="59">
        <f t="shared" si="29"/>
        <v>5.9012589943682602E-2</v>
      </c>
      <c r="J82" s="59">
        <f t="shared" si="27"/>
        <v>0.28150679530002498</v>
      </c>
      <c r="K82" s="59">
        <f t="shared" si="27"/>
        <v>0.15678328097613101</v>
      </c>
      <c r="L82" s="59">
        <f t="shared" si="27"/>
        <v>0.13678337182884501</v>
      </c>
      <c r="M82" s="59">
        <f t="shared" si="27"/>
        <v>0.14384094975047301</v>
      </c>
      <c r="N82" s="59">
        <f t="shared" si="27"/>
        <v>0.13236043908686701</v>
      </c>
      <c r="O82" s="59">
        <f t="shared" si="27"/>
        <v>0.12577949000813901</v>
      </c>
      <c r="Q82" s="99">
        <f t="shared" si="28"/>
        <v>0.14800955955630901</v>
      </c>
    </row>
    <row r="83" spans="5:17" ht="14.5">
      <c r="E83" t="s">
        <v>62</v>
      </c>
      <c r="F83" t="s">
        <v>73</v>
      </c>
      <c r="H83" t="s">
        <v>25</v>
      </c>
      <c r="I83" s="59">
        <f t="shared" si="29"/>
        <v>5.9012589943682602E-2</v>
      </c>
      <c r="J83" s="59">
        <f t="shared" si="27"/>
        <v>0.28150679530002498</v>
      </c>
      <c r="K83" s="59">
        <f t="shared" si="27"/>
        <v>0.15678328097613101</v>
      </c>
      <c r="L83" s="59">
        <f t="shared" si="27"/>
        <v>0.13678337182884501</v>
      </c>
      <c r="M83" s="59">
        <f t="shared" si="27"/>
        <v>0.14384094975047301</v>
      </c>
      <c r="N83" s="59">
        <f t="shared" si="27"/>
        <v>0.13236043908686701</v>
      </c>
      <c r="O83" s="59">
        <f t="shared" si="27"/>
        <v>0.12577949000813901</v>
      </c>
      <c r="Q83" s="99">
        <f t="shared" si="28"/>
        <v>0.14800955955630901</v>
      </c>
    </row>
    <row r="84" spans="5:17" ht="14.5">
      <c r="E84" t="s">
        <v>66</v>
      </c>
      <c r="F84" t="s">
        <v>69</v>
      </c>
      <c r="H84" t="s">
        <v>25</v>
      </c>
      <c r="I84" s="59">
        <f t="shared" si="29"/>
        <v>0.101879202925254</v>
      </c>
      <c r="J84" s="59">
        <f t="shared" si="27"/>
        <v>0.130306818166778</v>
      </c>
      <c r="K84" s="59">
        <f t="shared" si="27"/>
        <v>0.12524777683601199</v>
      </c>
      <c r="L84" s="59">
        <f t="shared" si="27"/>
        <v>0.141986704975547</v>
      </c>
      <c r="M84" s="59">
        <f t="shared" si="27"/>
        <v>0.12934799277810499</v>
      </c>
      <c r="N84" s="59">
        <f t="shared" si="27"/>
        <v>9.9527640754231497E-2</v>
      </c>
      <c r="O84" s="59">
        <f t="shared" si="27"/>
        <v>8.2631180673625099E-2</v>
      </c>
      <c r="Q84" s="99">
        <f t="shared" si="28"/>
        <v>0.115846759587079</v>
      </c>
    </row>
    <row r="85" spans="5:17" ht="14.5">
      <c r="E85" t="s">
        <v>68</v>
      </c>
      <c r="F85" t="s">
        <v>69</v>
      </c>
      <c r="G85" s="46"/>
      <c r="H85" t="s">
        <v>25</v>
      </c>
      <c r="I85" s="224">
        <f t="shared" ref="I85:O85" si="30">AVERAGE(I78:I84,I87:I88)</f>
        <v>0.135688073925815</v>
      </c>
      <c r="J85" s="224">
        <f t="shared" si="30"/>
        <v>0.22173783387562401</v>
      </c>
      <c r="K85" s="224">
        <f t="shared" si="30"/>
        <v>0.14040116857294199</v>
      </c>
      <c r="L85" s="224">
        <f t="shared" si="30"/>
        <v>0.12563705665150399</v>
      </c>
      <c r="M85" s="224">
        <f t="shared" si="30"/>
        <v>8.4211843106169304E-2</v>
      </c>
      <c r="N85" s="224">
        <f t="shared" si="30"/>
        <v>7.8729552128746105E-2</v>
      </c>
      <c r="O85" s="224">
        <f t="shared" si="30"/>
        <v>7.4038105126688805E-2</v>
      </c>
      <c r="Q85" s="99">
        <f t="shared" si="28"/>
        <v>0.122920519055356</v>
      </c>
    </row>
    <row r="86" spans="5:17" ht="14.5">
      <c r="G86" s="216" t="str">
        <f>[2]COMM!$E$19</f>
        <v>RSDAHT</v>
      </c>
      <c r="I86" s="224"/>
      <c r="J86" s="224"/>
      <c r="K86" s="224"/>
      <c r="L86" s="224"/>
      <c r="M86" s="224"/>
      <c r="N86" s="224"/>
      <c r="O86" s="224"/>
      <c r="Q86" s="99"/>
    </row>
    <row r="87" spans="5:17" ht="14.5">
      <c r="E87" t="s">
        <v>72</v>
      </c>
      <c r="F87" t="s">
        <v>64</v>
      </c>
      <c r="H87" t="s">
        <v>25</v>
      </c>
      <c r="I87" s="59">
        <f t="shared" ref="I87:O87" si="31">I63*W63</f>
        <v>9.9188199543833205E-2</v>
      </c>
      <c r="J87" s="59">
        <f t="shared" si="31"/>
        <v>0.22278855761246499</v>
      </c>
      <c r="K87" s="59">
        <f t="shared" si="31"/>
        <v>0.114983377519319</v>
      </c>
      <c r="L87" s="59">
        <f t="shared" si="31"/>
        <v>0.31599880583227702</v>
      </c>
      <c r="M87" s="59">
        <f t="shared" si="31"/>
        <v>6.3102923071274603E-2</v>
      </c>
      <c r="N87" s="59">
        <f t="shared" si="31"/>
        <v>0.18967435057913801</v>
      </c>
      <c r="O87" s="59">
        <f t="shared" si="31"/>
        <v>0.119973454509841</v>
      </c>
      <c r="Q87" s="99">
        <f t="shared" ref="Q87:Q95" si="32">AVERAGE(I87:O87)</f>
        <v>0.160815666952592</v>
      </c>
    </row>
    <row r="88" spans="5:17" ht="14.5">
      <c r="E88" t="s">
        <v>76</v>
      </c>
      <c r="F88" t="s">
        <v>67</v>
      </c>
      <c r="H88" t="s">
        <v>25</v>
      </c>
      <c r="I88" s="59">
        <f t="shared" ref="I88:O88" si="33">I64*W64</f>
        <v>5.1525960340046299E-2</v>
      </c>
      <c r="J88" s="59">
        <f t="shared" si="33"/>
        <v>0.17782926447090899</v>
      </c>
      <c r="K88" s="59">
        <f t="shared" si="33"/>
        <v>0.15156886814478401</v>
      </c>
      <c r="L88" s="59">
        <f t="shared" si="33"/>
        <v>7.5543899119213699E-3</v>
      </c>
      <c r="M88" s="59">
        <f t="shared" si="33"/>
        <v>2.5326537532682301E-3</v>
      </c>
      <c r="N88" s="59">
        <f t="shared" si="33"/>
        <v>9.8002467147146506E-3</v>
      </c>
      <c r="O88" s="59">
        <f t="shared" si="33"/>
        <v>3.8962418642062097E-2</v>
      </c>
      <c r="Q88" s="99">
        <f t="shared" si="32"/>
        <v>6.2824828853958001E-2</v>
      </c>
    </row>
    <row r="89" spans="5:17" ht="14.5">
      <c r="E89" s="36" t="s">
        <v>79</v>
      </c>
      <c r="F89" s="36" t="s">
        <v>69</v>
      </c>
      <c r="G89" s="36"/>
      <c r="H89" t="s">
        <v>25</v>
      </c>
      <c r="I89" s="90">
        <f t="shared" ref="I89:O89" si="34">AVERAGE(I88,I84)</f>
        <v>7.6702581632649994E-2</v>
      </c>
      <c r="J89" s="90">
        <f t="shared" si="34"/>
        <v>0.154068041318844</v>
      </c>
      <c r="K89" s="90">
        <f t="shared" si="34"/>
        <v>0.138408322490398</v>
      </c>
      <c r="L89" s="90">
        <f t="shared" si="34"/>
        <v>7.4770547443734001E-2</v>
      </c>
      <c r="M89" s="90">
        <f t="shared" si="34"/>
        <v>6.5940323265686607E-2</v>
      </c>
      <c r="N89" s="90">
        <f t="shared" si="34"/>
        <v>5.46639437344731E-2</v>
      </c>
      <c r="O89" s="90">
        <f t="shared" si="34"/>
        <v>6.0796799657843598E-2</v>
      </c>
      <c r="Q89" s="99">
        <f t="shared" si="32"/>
        <v>8.9335794220518405E-2</v>
      </c>
    </row>
    <row r="90" spans="5:17" ht="14.5">
      <c r="F90" s="36" t="s">
        <v>67</v>
      </c>
      <c r="G90" s="36"/>
      <c r="I90" s="90"/>
      <c r="J90" s="90"/>
      <c r="K90" s="90"/>
      <c r="L90" s="90"/>
      <c r="M90" s="90"/>
      <c r="N90" s="90"/>
      <c r="O90" s="90"/>
      <c r="Q90" s="99"/>
    </row>
    <row r="91" spans="5:17" ht="14.5">
      <c r="E91" s="36" t="s">
        <v>81</v>
      </c>
      <c r="F91" s="36" t="s">
        <v>77</v>
      </c>
      <c r="G91" s="36"/>
      <c r="H91" t="s">
        <v>25</v>
      </c>
      <c r="I91" s="90">
        <f t="shared" ref="I91:O91" si="35">AVERAGE(I88,I78:I80)</f>
        <v>0.21077187325805</v>
      </c>
      <c r="J91" s="90">
        <f t="shared" si="35"/>
        <v>0.199506185800325</v>
      </c>
      <c r="K91" s="90">
        <f t="shared" si="35"/>
        <v>0.13825737996818799</v>
      </c>
      <c r="L91" s="90">
        <f t="shared" si="35"/>
        <v>6.5599470892295494E-2</v>
      </c>
      <c r="M91" s="90">
        <f t="shared" si="35"/>
        <v>3.3483205713681699E-2</v>
      </c>
      <c r="N91" s="90">
        <f t="shared" si="35"/>
        <v>5.57066514118659E-3</v>
      </c>
      <c r="O91" s="90">
        <f t="shared" si="35"/>
        <v>2.15999602330792E-2</v>
      </c>
      <c r="Q91" s="99">
        <f t="shared" si="32"/>
        <v>9.6398391572400793E-2</v>
      </c>
    </row>
    <row r="92" spans="5:17" ht="14.5">
      <c r="F92" s="36" t="s">
        <v>67</v>
      </c>
      <c r="G92" s="36"/>
      <c r="I92" s="90"/>
      <c r="J92" s="90"/>
      <c r="K92" s="90"/>
      <c r="L92" s="90"/>
      <c r="M92" s="90"/>
      <c r="N92" s="90"/>
      <c r="O92" s="90"/>
      <c r="Q92" s="99"/>
    </row>
    <row r="93" spans="5:17" ht="14.5">
      <c r="E93" s="36" t="s">
        <v>86</v>
      </c>
      <c r="F93" s="36" t="s">
        <v>69</v>
      </c>
      <c r="G93" s="36"/>
      <c r="H93" t="s">
        <v>25</v>
      </c>
      <c r="I93" s="90">
        <f t="shared" ref="I93:O93" si="36">AVERAGE(I84,I81:I83)</f>
        <v>6.9729243189075404E-2</v>
      </c>
      <c r="J93" s="90">
        <f t="shared" si="36"/>
        <v>0.24370680101671299</v>
      </c>
      <c r="K93" s="90">
        <f t="shared" si="36"/>
        <v>0.14889940494110099</v>
      </c>
      <c r="L93" s="90">
        <f t="shared" si="36"/>
        <v>0.13808420511552</v>
      </c>
      <c r="M93" s="90">
        <f t="shared" si="36"/>
        <v>0.14021771050738099</v>
      </c>
      <c r="N93" s="90">
        <f t="shared" si="36"/>
        <v>0.124152239503708</v>
      </c>
      <c r="O93" s="90">
        <f t="shared" si="36"/>
        <v>0.11499241267451001</v>
      </c>
      <c r="Q93" s="99">
        <f t="shared" si="32"/>
        <v>0.13996885956400101</v>
      </c>
    </row>
    <row r="94" spans="5:17" ht="14.5">
      <c r="F94" s="36" t="s">
        <v>73</v>
      </c>
      <c r="G94" s="36"/>
      <c r="I94" s="90"/>
      <c r="J94" s="90"/>
      <c r="K94" s="90"/>
      <c r="L94" s="90"/>
      <c r="M94" s="90"/>
      <c r="N94" s="90"/>
      <c r="O94" s="90"/>
      <c r="Q94" s="99"/>
    </row>
    <row r="95" spans="5:17" ht="14.5">
      <c r="E95" s="36" t="s">
        <v>89</v>
      </c>
      <c r="F95" s="36" t="s">
        <v>69</v>
      </c>
      <c r="G95" s="36"/>
      <c r="H95" t="s">
        <v>25</v>
      </c>
      <c r="I95" s="90">
        <f t="shared" ref="I95:O95" si="37">AVERAGE(I78:I80,I84)</f>
        <v>0.223360183904352</v>
      </c>
      <c r="J95" s="90">
        <f t="shared" si="37"/>
        <v>0.18762557422429199</v>
      </c>
      <c r="K95" s="90">
        <f t="shared" si="37"/>
        <v>0.13167710714099501</v>
      </c>
      <c r="L95" s="90">
        <f t="shared" si="37"/>
        <v>9.9207549658201805E-2</v>
      </c>
      <c r="M95" s="90">
        <f t="shared" si="37"/>
        <v>6.5187040469890795E-2</v>
      </c>
      <c r="N95" s="90">
        <f t="shared" si="37"/>
        <v>2.8002513651065802E-2</v>
      </c>
      <c r="O95" s="90">
        <f t="shared" si="37"/>
        <v>3.2517150740970002E-2</v>
      </c>
      <c r="Q95" s="99">
        <f t="shared" si="32"/>
        <v>0.109653874255681</v>
      </c>
    </row>
    <row r="96" spans="5:17" ht="14.5">
      <c r="F96" s="36" t="s">
        <v>77</v>
      </c>
      <c r="G96" s="36"/>
      <c r="I96" s="59"/>
      <c r="J96" s="59"/>
      <c r="K96" s="59"/>
      <c r="L96" s="59"/>
      <c r="M96" s="59"/>
      <c r="N96" s="59"/>
      <c r="O96" s="59"/>
    </row>
    <row r="101" spans="5:8" ht="14.5">
      <c r="E101" s="38"/>
      <c r="F101" s="38"/>
      <c r="G101" s="38"/>
      <c r="H101" s="39" t="s">
        <v>318</v>
      </c>
    </row>
    <row r="102" spans="5:8" ht="14.5">
      <c r="E102" s="40" t="s">
        <v>11</v>
      </c>
      <c r="F102" s="40" t="s">
        <v>188</v>
      </c>
      <c r="G102" s="40"/>
      <c r="H102" s="40" t="s">
        <v>189</v>
      </c>
    </row>
    <row r="103" spans="5:8">
      <c r="E103" s="92" t="s">
        <v>52</v>
      </c>
      <c r="F103" s="92" t="s">
        <v>77</v>
      </c>
      <c r="G103" s="92"/>
      <c r="H103" s="92" t="s">
        <v>25</v>
      </c>
    </row>
    <row r="104" spans="5:8">
      <c r="E104" s="92" t="s">
        <v>54</v>
      </c>
      <c r="F104" s="92" t="s">
        <v>77</v>
      </c>
      <c r="G104" s="92"/>
      <c r="H104" s="92" t="s">
        <v>25</v>
      </c>
    </row>
    <row r="105" spans="5:8">
      <c r="E105" s="92" t="s">
        <v>56</v>
      </c>
      <c r="F105" s="92" t="s">
        <v>77</v>
      </c>
      <c r="G105" s="92"/>
      <c r="H105" s="92" t="s">
        <v>25</v>
      </c>
    </row>
    <row r="106" spans="5:8">
      <c r="E106" s="92" t="s">
        <v>58</v>
      </c>
      <c r="F106" s="92" t="s">
        <v>73</v>
      </c>
      <c r="G106" s="92"/>
      <c r="H106" s="92" t="s">
        <v>25</v>
      </c>
    </row>
    <row r="107" spans="5:8">
      <c r="E107" s="92" t="s">
        <v>60</v>
      </c>
      <c r="F107" s="92" t="s">
        <v>73</v>
      </c>
      <c r="G107" s="92"/>
      <c r="H107" s="92" t="s">
        <v>25</v>
      </c>
    </row>
    <row r="108" spans="5:8">
      <c r="E108" s="92" t="s">
        <v>62</v>
      </c>
      <c r="F108" s="92" t="s">
        <v>73</v>
      </c>
      <c r="G108" s="92"/>
      <c r="H108" s="92" t="s">
        <v>25</v>
      </c>
    </row>
    <row r="109" spans="5:8">
      <c r="E109" s="92" t="s">
        <v>66</v>
      </c>
      <c r="F109" s="92" t="s">
        <v>69</v>
      </c>
      <c r="G109" s="92"/>
      <c r="H109" s="92" t="s">
        <v>25</v>
      </c>
    </row>
    <row r="110" spans="5:8">
      <c r="E110" s="92" t="s">
        <v>68</v>
      </c>
      <c r="F110" s="92" t="s">
        <v>317</v>
      </c>
      <c r="G110" s="92"/>
      <c r="H110" s="92" t="s">
        <v>25</v>
      </c>
    </row>
    <row r="111" spans="5:8">
      <c r="E111" s="92" t="s">
        <v>72</v>
      </c>
      <c r="F111" s="92" t="s">
        <v>64</v>
      </c>
      <c r="G111" s="92"/>
      <c r="H111" s="92" t="s">
        <v>25</v>
      </c>
    </row>
    <row r="112" spans="5:8">
      <c r="E112" s="92" t="s">
        <v>76</v>
      </c>
      <c r="F112" s="92" t="s">
        <v>67</v>
      </c>
      <c r="G112" s="92"/>
      <c r="H112" s="92" t="s">
        <v>25</v>
      </c>
    </row>
    <row r="113" spans="5:17">
      <c r="E113" s="41" t="s">
        <v>79</v>
      </c>
      <c r="F113" s="41" t="s">
        <v>69</v>
      </c>
      <c r="G113" s="41"/>
      <c r="H113" s="92" t="s">
        <v>25</v>
      </c>
    </row>
    <row r="114" spans="5:17">
      <c r="E114" s="92"/>
      <c r="F114" s="41" t="s">
        <v>67</v>
      </c>
      <c r="G114" s="41"/>
      <c r="H114" s="92" t="s">
        <v>25</v>
      </c>
    </row>
    <row r="115" spans="5:17">
      <c r="E115" s="41" t="s">
        <v>81</v>
      </c>
      <c r="F115" s="41" t="s">
        <v>77</v>
      </c>
      <c r="G115" s="41"/>
      <c r="H115" s="92" t="s">
        <v>25</v>
      </c>
    </row>
    <row r="116" spans="5:17">
      <c r="E116" s="92"/>
      <c r="F116" s="41" t="s">
        <v>67</v>
      </c>
      <c r="G116" s="41"/>
      <c r="H116" s="92" t="s">
        <v>25</v>
      </c>
    </row>
    <row r="117" spans="5:17">
      <c r="E117" s="41" t="s">
        <v>86</v>
      </c>
      <c r="F117" s="41" t="s">
        <v>69</v>
      </c>
      <c r="G117" s="41"/>
      <c r="H117" s="92" t="s">
        <v>25</v>
      </c>
    </row>
    <row r="118" spans="5:17">
      <c r="E118" s="92"/>
      <c r="F118" s="41" t="s">
        <v>73</v>
      </c>
      <c r="G118" s="41"/>
      <c r="H118" s="92" t="s">
        <v>25</v>
      </c>
    </row>
    <row r="119" spans="5:17">
      <c r="E119" s="41" t="s">
        <v>89</v>
      </c>
      <c r="F119" s="41" t="s">
        <v>69</v>
      </c>
      <c r="G119" s="41"/>
      <c r="H119" s="92" t="s">
        <v>25</v>
      </c>
    </row>
    <row r="120" spans="5:17">
      <c r="E120" s="92"/>
      <c r="F120" s="41" t="s">
        <v>77</v>
      </c>
      <c r="G120" s="41"/>
      <c r="H120" s="92" t="s">
        <v>25</v>
      </c>
    </row>
    <row r="125" spans="5:17" ht="14.5">
      <c r="H125" s="34" t="s">
        <v>187</v>
      </c>
    </row>
    <row r="126" spans="5:17" ht="14.5">
      <c r="E126" s="35" t="s">
        <v>11</v>
      </c>
      <c r="F126" s="35" t="s">
        <v>188</v>
      </c>
      <c r="G126" s="214" t="s">
        <v>309</v>
      </c>
      <c r="H126" s="35" t="s">
        <v>189</v>
      </c>
      <c r="I126" t="s">
        <v>190</v>
      </c>
      <c r="J126" t="s">
        <v>191</v>
      </c>
      <c r="K126" t="s">
        <v>192</v>
      </c>
      <c r="L126" t="s">
        <v>193</v>
      </c>
      <c r="M126" t="s">
        <v>194</v>
      </c>
      <c r="N126" t="s">
        <v>195</v>
      </c>
      <c r="O126" t="s">
        <v>196</v>
      </c>
    </row>
    <row r="127" spans="5:17" ht="14.5">
      <c r="E127" s="79" t="s">
        <v>79</v>
      </c>
      <c r="F127" s="79" t="s">
        <v>69</v>
      </c>
      <c r="H127" s="78" t="s">
        <v>25</v>
      </c>
      <c r="I127" s="225">
        <f t="shared" ref="I127:O127" si="38">25/(25+16)</f>
        <v>0.60975609756097604</v>
      </c>
      <c r="J127" s="225">
        <f t="shared" si="38"/>
        <v>0.60975609756097604</v>
      </c>
      <c r="K127" s="225">
        <f t="shared" si="38"/>
        <v>0.60975609756097604</v>
      </c>
      <c r="L127" s="225">
        <f t="shared" si="38"/>
        <v>0.60975609756097604</v>
      </c>
      <c r="M127" s="225">
        <f t="shared" si="38"/>
        <v>0.60975609756097604</v>
      </c>
      <c r="N127" s="225">
        <f t="shared" si="38"/>
        <v>0.60975609756097604</v>
      </c>
      <c r="O127" s="225">
        <f t="shared" si="38"/>
        <v>0.60975609756097604</v>
      </c>
      <c r="Q127" s="152" t="s">
        <v>321</v>
      </c>
    </row>
    <row r="128" spans="5:17" ht="14.5">
      <c r="E128" s="78"/>
      <c r="F128" s="79" t="s">
        <v>67</v>
      </c>
      <c r="H128" s="78"/>
      <c r="I128" s="225"/>
      <c r="J128" s="225"/>
      <c r="K128" s="225"/>
      <c r="L128" s="225"/>
      <c r="M128" s="225"/>
      <c r="N128" s="225"/>
      <c r="O128" s="225"/>
    </row>
    <row r="129" spans="5:15" ht="14.5">
      <c r="E129" s="79" t="s">
        <v>81</v>
      </c>
      <c r="F129" s="79" t="s">
        <v>77</v>
      </c>
      <c r="H129" s="78" t="s">
        <v>25</v>
      </c>
      <c r="I129" s="225">
        <f>5/(5+16)</f>
        <v>0.238095238095238</v>
      </c>
      <c r="J129" s="225">
        <f t="shared" ref="J129:O129" si="39">I129</f>
        <v>0.238095238095238</v>
      </c>
      <c r="K129" s="225">
        <f t="shared" si="39"/>
        <v>0.238095238095238</v>
      </c>
      <c r="L129" s="225">
        <f t="shared" si="39"/>
        <v>0.238095238095238</v>
      </c>
      <c r="M129" s="225">
        <f t="shared" si="39"/>
        <v>0.238095238095238</v>
      </c>
      <c r="N129" s="225">
        <f t="shared" si="39"/>
        <v>0.238095238095238</v>
      </c>
      <c r="O129" s="225">
        <f t="shared" si="39"/>
        <v>0.238095238095238</v>
      </c>
    </row>
    <row r="130" spans="5:15" ht="14.5">
      <c r="E130" s="78"/>
      <c r="F130" s="79" t="s">
        <v>67</v>
      </c>
      <c r="H130" s="78"/>
      <c r="I130" s="225"/>
      <c r="J130" s="225"/>
      <c r="K130" s="225"/>
      <c r="L130" s="225"/>
      <c r="M130" s="225"/>
      <c r="N130" s="225"/>
      <c r="O130" s="225"/>
    </row>
    <row r="131" spans="5:15" ht="14.5">
      <c r="E131" s="79" t="s">
        <v>86</v>
      </c>
      <c r="F131" s="79" t="s">
        <v>69</v>
      </c>
      <c r="H131" s="78" t="s">
        <v>25</v>
      </c>
      <c r="I131" s="225">
        <f>25/(25+53)</f>
        <v>0.32051282051282098</v>
      </c>
      <c r="J131" s="225">
        <f t="shared" ref="J131:O131" si="40">I131</f>
        <v>0.32051282051282098</v>
      </c>
      <c r="K131" s="225">
        <f t="shared" si="40"/>
        <v>0.32051282051282098</v>
      </c>
      <c r="L131" s="225">
        <f t="shared" si="40"/>
        <v>0.32051282051282098</v>
      </c>
      <c r="M131" s="225">
        <f t="shared" si="40"/>
        <v>0.32051282051282098</v>
      </c>
      <c r="N131" s="225">
        <f t="shared" si="40"/>
        <v>0.32051282051282098</v>
      </c>
      <c r="O131" s="225">
        <f t="shared" si="40"/>
        <v>0.32051282051282098</v>
      </c>
    </row>
    <row r="132" spans="5:15" ht="14.5">
      <c r="E132" s="78"/>
      <c r="F132" s="79" t="s">
        <v>73</v>
      </c>
      <c r="H132" s="78"/>
      <c r="I132" s="225"/>
      <c r="J132" s="225"/>
      <c r="K132" s="225"/>
      <c r="L132" s="225"/>
      <c r="M132" s="225"/>
      <c r="N132" s="225"/>
      <c r="O132" s="225"/>
    </row>
    <row r="133" spans="5:15" ht="14.5">
      <c r="E133" s="79" t="s">
        <v>89</v>
      </c>
      <c r="F133" s="79" t="s">
        <v>69</v>
      </c>
      <c r="H133" s="78" t="s">
        <v>25</v>
      </c>
      <c r="I133" s="225">
        <f>25/30</f>
        <v>0.83333333333333304</v>
      </c>
      <c r="J133" s="225">
        <f t="shared" ref="J133:O133" si="41">I133</f>
        <v>0.83333333333333304</v>
      </c>
      <c r="K133" s="225">
        <f t="shared" si="41"/>
        <v>0.83333333333333304</v>
      </c>
      <c r="L133" s="225">
        <f t="shared" si="41"/>
        <v>0.83333333333333304</v>
      </c>
      <c r="M133" s="225">
        <f t="shared" si="41"/>
        <v>0.83333333333333304</v>
      </c>
      <c r="N133" s="225">
        <f t="shared" si="41"/>
        <v>0.83333333333333304</v>
      </c>
      <c r="O133" s="225">
        <f t="shared" si="41"/>
        <v>0.83333333333333304</v>
      </c>
    </row>
    <row r="134" spans="5:15" ht="14.5">
      <c r="E134" s="78"/>
      <c r="F134" s="79" t="s">
        <v>77</v>
      </c>
      <c r="G134" s="46"/>
      <c r="H134" s="78"/>
      <c r="I134" s="236"/>
      <c r="J134" s="236"/>
      <c r="K134" s="236"/>
      <c r="L134" s="236"/>
      <c r="M134" s="236"/>
      <c r="N134" s="236"/>
      <c r="O134" s="236"/>
    </row>
    <row r="135" spans="5:15">
      <c r="E135" t="s">
        <v>52</v>
      </c>
      <c r="F135" t="s">
        <v>77</v>
      </c>
      <c r="H135" t="s">
        <v>25</v>
      </c>
      <c r="I135" s="237">
        <v>1</v>
      </c>
      <c r="J135" s="237">
        <v>1</v>
      </c>
      <c r="K135" s="237">
        <v>1</v>
      </c>
      <c r="L135" s="237">
        <v>1</v>
      </c>
      <c r="M135" s="237">
        <v>1</v>
      </c>
      <c r="N135" s="237">
        <v>1</v>
      </c>
      <c r="O135" s="237">
        <v>1</v>
      </c>
    </row>
    <row r="136" spans="5:15">
      <c r="E136" t="s">
        <v>54</v>
      </c>
      <c r="F136" t="s">
        <v>77</v>
      </c>
      <c r="H136" t="s">
        <v>25</v>
      </c>
      <c r="I136" s="120">
        <v>1</v>
      </c>
      <c r="J136" s="120">
        <v>1</v>
      </c>
      <c r="K136" s="120">
        <v>1</v>
      </c>
      <c r="L136" s="120">
        <v>1</v>
      </c>
      <c r="M136" s="120">
        <v>1</v>
      </c>
      <c r="N136" s="120">
        <v>1</v>
      </c>
      <c r="O136" s="120">
        <v>1</v>
      </c>
    </row>
    <row r="137" spans="5:15">
      <c r="E137" t="s">
        <v>56</v>
      </c>
      <c r="F137" t="s">
        <v>77</v>
      </c>
      <c r="H137" t="s">
        <v>25</v>
      </c>
      <c r="I137" s="120">
        <v>1</v>
      </c>
      <c r="J137" s="120">
        <v>1</v>
      </c>
      <c r="K137" s="120">
        <v>1</v>
      </c>
      <c r="L137" s="120">
        <v>1</v>
      </c>
      <c r="M137" s="120">
        <v>1</v>
      </c>
      <c r="N137" s="120">
        <v>1</v>
      </c>
      <c r="O137" s="120">
        <v>1</v>
      </c>
    </row>
    <row r="138" spans="5:15">
      <c r="E138" t="s">
        <v>58</v>
      </c>
      <c r="F138" t="s">
        <v>73</v>
      </c>
      <c r="H138" t="s">
        <v>25</v>
      </c>
      <c r="I138" s="120">
        <v>1</v>
      </c>
      <c r="J138" s="120">
        <v>1</v>
      </c>
      <c r="K138" s="120">
        <v>1</v>
      </c>
      <c r="L138" s="120">
        <v>1</v>
      </c>
      <c r="M138" s="120">
        <v>1</v>
      </c>
      <c r="N138" s="120">
        <v>1</v>
      </c>
      <c r="O138" s="120">
        <v>1</v>
      </c>
    </row>
    <row r="139" spans="5:15">
      <c r="E139" t="s">
        <v>60</v>
      </c>
      <c r="F139" t="s">
        <v>73</v>
      </c>
      <c r="H139" t="s">
        <v>25</v>
      </c>
      <c r="I139" s="120">
        <v>1</v>
      </c>
      <c r="J139" s="120">
        <v>1</v>
      </c>
      <c r="K139" s="120">
        <v>1</v>
      </c>
      <c r="L139" s="120">
        <v>1</v>
      </c>
      <c r="M139" s="120">
        <v>1</v>
      </c>
      <c r="N139" s="120">
        <v>1</v>
      </c>
      <c r="O139" s="120">
        <v>1</v>
      </c>
    </row>
    <row r="140" spans="5:15">
      <c r="E140" t="s">
        <v>62</v>
      </c>
      <c r="F140" t="s">
        <v>73</v>
      </c>
      <c r="H140" t="s">
        <v>25</v>
      </c>
      <c r="I140" s="120">
        <v>1</v>
      </c>
      <c r="J140" s="120">
        <v>1</v>
      </c>
      <c r="K140" s="120">
        <v>1</v>
      </c>
      <c r="L140" s="120">
        <v>1</v>
      </c>
      <c r="M140" s="120">
        <v>1</v>
      </c>
      <c r="N140" s="120">
        <v>1</v>
      </c>
      <c r="O140" s="120">
        <v>1</v>
      </c>
    </row>
    <row r="141" spans="5:15">
      <c r="E141" t="s">
        <v>66</v>
      </c>
      <c r="F141" t="s">
        <v>69</v>
      </c>
      <c r="H141" t="s">
        <v>25</v>
      </c>
      <c r="I141" s="120">
        <v>1</v>
      </c>
      <c r="J141" s="120">
        <v>1</v>
      </c>
      <c r="K141" s="120">
        <v>1</v>
      </c>
      <c r="L141" s="120">
        <v>1</v>
      </c>
      <c r="M141" s="120">
        <v>1</v>
      </c>
      <c r="N141" s="120">
        <v>1</v>
      </c>
      <c r="O141" s="120">
        <v>1</v>
      </c>
    </row>
    <row r="142" spans="5:15">
      <c r="E142" t="s">
        <v>68</v>
      </c>
      <c r="F142" t="s">
        <v>69</v>
      </c>
      <c r="H142" t="s">
        <v>25</v>
      </c>
      <c r="I142" s="120"/>
      <c r="J142" s="120"/>
      <c r="K142" s="120"/>
      <c r="L142" s="120"/>
      <c r="M142" s="120"/>
      <c r="N142" s="120"/>
      <c r="O142" s="120"/>
    </row>
    <row r="143" spans="5:15" ht="14.5">
      <c r="G143" s="216" t="str">
        <f>[2]COMM!$E$19</f>
        <v>RSDAHT</v>
      </c>
      <c r="I143" s="120"/>
      <c r="J143" s="120"/>
      <c r="K143" s="120"/>
      <c r="L143" s="120"/>
      <c r="M143" s="120"/>
      <c r="N143" s="120"/>
      <c r="O143" s="120"/>
    </row>
    <row r="144" spans="5:15">
      <c r="E144" t="s">
        <v>72</v>
      </c>
      <c r="F144" t="s">
        <v>64</v>
      </c>
      <c r="H144" t="s">
        <v>25</v>
      </c>
      <c r="I144" s="120">
        <v>1</v>
      </c>
      <c r="J144" s="120">
        <v>1</v>
      </c>
      <c r="K144" s="120">
        <v>1</v>
      </c>
      <c r="L144" s="120">
        <v>1</v>
      </c>
      <c r="M144" s="120">
        <v>1</v>
      </c>
      <c r="N144" s="120">
        <v>1</v>
      </c>
      <c r="O144" s="120">
        <v>1</v>
      </c>
    </row>
    <row r="145" spans="5:21">
      <c r="E145" t="s">
        <v>76</v>
      </c>
      <c r="F145" t="s">
        <v>67</v>
      </c>
      <c r="H145" t="s">
        <v>25</v>
      </c>
      <c r="I145" s="120">
        <v>1</v>
      </c>
      <c r="J145" s="120">
        <v>1</v>
      </c>
      <c r="K145" s="120">
        <v>1</v>
      </c>
      <c r="L145" s="120">
        <v>1</v>
      </c>
      <c r="M145" s="120">
        <v>1</v>
      </c>
      <c r="N145" s="120">
        <v>1</v>
      </c>
      <c r="O145" s="120">
        <v>1</v>
      </c>
    </row>
    <row r="154" spans="5:21" ht="14.5">
      <c r="H154" s="34" t="s">
        <v>236</v>
      </c>
    </row>
    <row r="155" spans="5:21" ht="14.5">
      <c r="E155" s="35" t="s">
        <v>11</v>
      </c>
      <c r="F155" s="35" t="s">
        <v>188</v>
      </c>
      <c r="G155" s="35"/>
      <c r="H155" s="35" t="s">
        <v>189</v>
      </c>
      <c r="I155" t="s">
        <v>190</v>
      </c>
      <c r="J155" t="s">
        <v>191</v>
      </c>
      <c r="K155" t="s">
        <v>192</v>
      </c>
      <c r="L155" t="s">
        <v>193</v>
      </c>
      <c r="M155" t="s">
        <v>194</v>
      </c>
      <c r="N155" t="s">
        <v>195</v>
      </c>
      <c r="O155" t="s">
        <v>196</v>
      </c>
    </row>
    <row r="156" spans="5:21" ht="14.5">
      <c r="E156" t="s">
        <v>52</v>
      </c>
      <c r="F156" t="s">
        <v>77</v>
      </c>
      <c r="H156" t="s">
        <v>25</v>
      </c>
      <c r="I156" s="242">
        <f>[3]RSD!$Q$6</f>
        <v>26.5</v>
      </c>
      <c r="J156" s="242">
        <f>[3]RSD!$Q$6</f>
        <v>26.5</v>
      </c>
      <c r="K156" s="242">
        <f>[3]RSD!$Q$6</f>
        <v>26.5</v>
      </c>
      <c r="L156" s="242">
        <f>[3]RSD!$Q$6</f>
        <v>26.5</v>
      </c>
      <c r="M156" s="242">
        <f>[3]RSD!$Q$6</f>
        <v>26.5</v>
      </c>
      <c r="N156" s="242">
        <f>[3]RSD!$Q$6</f>
        <v>26.5</v>
      </c>
      <c r="O156" s="242">
        <f>[3]RSD!$Q$6</f>
        <v>26.5</v>
      </c>
      <c r="T156" s="238" t="s">
        <v>322</v>
      </c>
      <c r="U156" s="69" t="s">
        <v>323</v>
      </c>
    </row>
    <row r="157" spans="5:21" ht="14.5">
      <c r="E157" t="s">
        <v>54</v>
      </c>
      <c r="F157" t="s">
        <v>77</v>
      </c>
      <c r="H157" t="s">
        <v>25</v>
      </c>
      <c r="I157" s="242">
        <f>[3]RSD!$Q$7</f>
        <v>26.5</v>
      </c>
      <c r="J157" s="242">
        <f>[3]RSD!$Q$7</f>
        <v>26.5</v>
      </c>
      <c r="K157" s="242">
        <f>[3]RSD!$Q$7</f>
        <v>26.5</v>
      </c>
      <c r="L157" s="242">
        <f>[3]RSD!$Q$7</f>
        <v>26.5</v>
      </c>
      <c r="M157" s="242">
        <f>[3]RSD!$Q$7</f>
        <v>26.5</v>
      </c>
      <c r="N157" s="242">
        <f>[3]RSD!$Q$7</f>
        <v>26.5</v>
      </c>
      <c r="O157" s="242">
        <f>[3]RSD!$Q$7</f>
        <v>26.5</v>
      </c>
    </row>
    <row r="158" spans="5:21" ht="14.5">
      <c r="E158" t="s">
        <v>56</v>
      </c>
      <c r="F158" t="s">
        <v>77</v>
      </c>
      <c r="H158" t="s">
        <v>25</v>
      </c>
      <c r="I158" s="242">
        <f>[3]RSD!$Q$8</f>
        <v>26.5</v>
      </c>
      <c r="J158" s="242">
        <f>[3]RSD!$Q$8</f>
        <v>26.5</v>
      </c>
      <c r="K158" s="242">
        <f>[3]RSD!$Q$8</f>
        <v>26.5</v>
      </c>
      <c r="L158" s="242">
        <f>[3]RSD!$Q$8</f>
        <v>26.5</v>
      </c>
      <c r="M158" s="242">
        <f>[3]RSD!$Q$8</f>
        <v>26.5</v>
      </c>
      <c r="N158" s="242">
        <f>[3]RSD!$Q$8</f>
        <v>26.5</v>
      </c>
      <c r="O158" s="242">
        <f>[3]RSD!$Q$8</f>
        <v>26.5</v>
      </c>
    </row>
    <row r="159" spans="5:21" ht="14.5">
      <c r="E159" t="s">
        <v>58</v>
      </c>
      <c r="F159" t="s">
        <v>73</v>
      </c>
      <c r="H159" t="s">
        <v>25</v>
      </c>
      <c r="I159" s="242">
        <f>[3]RSD!$Q$9</f>
        <v>22</v>
      </c>
      <c r="J159" s="242">
        <f>[3]RSD!$Q$9</f>
        <v>22</v>
      </c>
      <c r="K159" s="242">
        <f>[3]RSD!$Q$9</f>
        <v>22</v>
      </c>
      <c r="L159" s="242">
        <f>[3]RSD!$Q$9</f>
        <v>22</v>
      </c>
      <c r="M159" s="242">
        <f>[3]RSD!$Q$9</f>
        <v>22</v>
      </c>
      <c r="N159" s="242">
        <f>[3]RSD!$Q$9</f>
        <v>22</v>
      </c>
      <c r="O159" s="242">
        <f>[3]RSD!$Q$9</f>
        <v>22</v>
      </c>
    </row>
    <row r="160" spans="5:21" ht="14.5">
      <c r="E160" t="s">
        <v>60</v>
      </c>
      <c r="F160" t="s">
        <v>73</v>
      </c>
      <c r="H160" t="s">
        <v>25</v>
      </c>
      <c r="I160" s="242">
        <f>[3]RSD!$Q$10</f>
        <v>22</v>
      </c>
      <c r="J160" s="242">
        <f>[3]RSD!$Q$10</f>
        <v>22</v>
      </c>
      <c r="K160" s="242">
        <f>[3]RSD!$Q$10</f>
        <v>22</v>
      </c>
      <c r="L160" s="242">
        <f>[3]RSD!$Q$10</f>
        <v>22</v>
      </c>
      <c r="M160" s="242">
        <f>[3]RSD!$Q$10</f>
        <v>22</v>
      </c>
      <c r="N160" s="242">
        <f>[3]RSD!$Q$10</f>
        <v>22</v>
      </c>
      <c r="O160" s="242">
        <f>[3]RSD!$Q$10</f>
        <v>22</v>
      </c>
    </row>
    <row r="161" spans="5:15" ht="14.5">
      <c r="E161" t="s">
        <v>62</v>
      </c>
      <c r="F161" t="s">
        <v>73</v>
      </c>
      <c r="H161" t="s">
        <v>25</v>
      </c>
      <c r="I161" s="242">
        <f>[3]RSD!$Q$11</f>
        <v>22</v>
      </c>
      <c r="J161" s="242">
        <f>[3]RSD!$Q$11</f>
        <v>22</v>
      </c>
      <c r="K161" s="242">
        <f>[3]RSD!$Q$11</f>
        <v>22</v>
      </c>
      <c r="L161" s="242">
        <f>[3]RSD!$Q$11</f>
        <v>22</v>
      </c>
      <c r="M161" s="242">
        <f>[3]RSD!$Q$11</f>
        <v>22</v>
      </c>
      <c r="N161" s="242">
        <f>[3]RSD!$Q$11</f>
        <v>22</v>
      </c>
      <c r="O161" s="242">
        <f>[3]RSD!$Q$11</f>
        <v>22</v>
      </c>
    </row>
    <row r="162" spans="5:15" ht="14.5">
      <c r="E162" t="s">
        <v>66</v>
      </c>
      <c r="F162" t="s">
        <v>69</v>
      </c>
      <c r="H162" t="s">
        <v>25</v>
      </c>
      <c r="I162" s="242">
        <f>[3]RSD!$Q$12</f>
        <v>22.5</v>
      </c>
      <c r="J162" s="242">
        <f>[3]RSD!$Q$12</f>
        <v>22.5</v>
      </c>
      <c r="K162" s="242">
        <f>[3]RSD!$Q$12</f>
        <v>22.5</v>
      </c>
      <c r="L162" s="242">
        <f>[3]RSD!$Q$12</f>
        <v>22.5</v>
      </c>
      <c r="M162" s="242">
        <f>[3]RSD!$Q$12</f>
        <v>22.5</v>
      </c>
      <c r="N162" s="242">
        <f>[3]RSD!$Q$12</f>
        <v>22.5</v>
      </c>
      <c r="O162" s="242">
        <f>[3]RSD!$Q$12</f>
        <v>22.5</v>
      </c>
    </row>
    <row r="163" spans="5:15" ht="14.5">
      <c r="E163" t="s">
        <v>68</v>
      </c>
      <c r="F163" t="s">
        <v>69</v>
      </c>
      <c r="H163" t="s">
        <v>25</v>
      </c>
      <c r="I163" s="233">
        <f>[3]RSD!$Q$13</f>
        <v>15.3</v>
      </c>
      <c r="J163" s="233">
        <f>[3]RSD!$Q$13</f>
        <v>15.3</v>
      </c>
      <c r="K163" s="233">
        <f>[3]RSD!$Q$13</f>
        <v>15.3</v>
      </c>
      <c r="L163" s="233">
        <f>[3]RSD!$Q$13</f>
        <v>15.3</v>
      </c>
      <c r="M163" s="233">
        <f>[3]RSD!$Q$13</f>
        <v>15.3</v>
      </c>
      <c r="N163" s="233">
        <f>[3]RSD!$Q$13</f>
        <v>15.3</v>
      </c>
      <c r="O163" s="233">
        <f>[3]RSD!$Q$13</f>
        <v>15.3</v>
      </c>
    </row>
    <row r="164" spans="5:15" ht="14.5">
      <c r="G164" s="216" t="str">
        <f>[2]COMM!$E$19</f>
        <v>RSDAHT</v>
      </c>
      <c r="I164" s="233"/>
      <c r="J164" s="233"/>
      <c r="K164" s="233"/>
      <c r="L164" s="233"/>
      <c r="M164" s="233"/>
      <c r="N164" s="233"/>
      <c r="O164" s="233"/>
    </row>
    <row r="165" spans="5:15" ht="14.5">
      <c r="E165" t="s">
        <v>72</v>
      </c>
      <c r="F165" t="s">
        <v>64</v>
      </c>
      <c r="H165" t="s">
        <v>25</v>
      </c>
      <c r="I165" s="242">
        <f>[3]RSD!$Q$15</f>
        <v>19</v>
      </c>
      <c r="J165" s="242">
        <f>[3]RSD!$Q$15</f>
        <v>19</v>
      </c>
      <c r="K165" s="242">
        <f>[3]RSD!$Q$15</f>
        <v>19</v>
      </c>
      <c r="L165" s="242">
        <f>[3]RSD!$Q$15</f>
        <v>19</v>
      </c>
      <c r="M165" s="242">
        <f>[3]RSD!$Q$15</f>
        <v>19</v>
      </c>
      <c r="N165" s="242">
        <f>[3]RSD!$Q$15</f>
        <v>19</v>
      </c>
      <c r="O165" s="242">
        <f>[3]RSD!$Q$15</f>
        <v>19</v>
      </c>
    </row>
    <row r="166" spans="5:15" ht="14.5">
      <c r="E166" t="s">
        <v>76</v>
      </c>
      <c r="F166" t="s">
        <v>67</v>
      </c>
      <c r="H166" t="s">
        <v>25</v>
      </c>
      <c r="I166" s="242">
        <f>[3]RSD!$Q$16</f>
        <v>19</v>
      </c>
      <c r="J166" s="242">
        <f>[3]RSD!$Q$16</f>
        <v>19</v>
      </c>
      <c r="K166" s="242">
        <f>[3]RSD!$Q$16</f>
        <v>19</v>
      </c>
      <c r="L166" s="242">
        <f>[3]RSD!$Q$16</f>
        <v>19</v>
      </c>
      <c r="M166" s="242">
        <f>[3]RSD!$Q$16</f>
        <v>19</v>
      </c>
      <c r="N166" s="242">
        <f>[3]RSD!$Q$16</f>
        <v>19</v>
      </c>
      <c r="O166" s="242">
        <f>[3]RSD!$Q$16</f>
        <v>19</v>
      </c>
    </row>
    <row r="167" spans="5:15" ht="14.5">
      <c r="E167" s="36" t="s">
        <v>79</v>
      </c>
      <c r="F167" s="36" t="s">
        <v>69</v>
      </c>
      <c r="G167" s="36"/>
      <c r="H167" t="s">
        <v>25</v>
      </c>
      <c r="I167" s="242">
        <f>[3]RSD!$Q$17</f>
        <v>20.75</v>
      </c>
      <c r="J167" s="242">
        <f>[3]RSD!$Q$17</f>
        <v>20.75</v>
      </c>
      <c r="K167" s="242">
        <f>[3]RSD!$Q$17</f>
        <v>20.75</v>
      </c>
      <c r="L167" s="242">
        <f>[3]RSD!$Q$17</f>
        <v>20.75</v>
      </c>
      <c r="M167" s="242">
        <f>[3]RSD!$Q$17</f>
        <v>20.75</v>
      </c>
      <c r="N167" s="242">
        <f>[3]RSD!$Q$17</f>
        <v>20.75</v>
      </c>
      <c r="O167" s="242">
        <f>[3]RSD!$Q$17</f>
        <v>20.75</v>
      </c>
    </row>
    <row r="168" spans="5:15" ht="14.5">
      <c r="F168" s="36" t="s">
        <v>67</v>
      </c>
      <c r="G168" s="36"/>
      <c r="I168" s="242"/>
      <c r="J168" s="242"/>
      <c r="K168" s="242"/>
      <c r="L168" s="242"/>
      <c r="M168" s="242"/>
      <c r="N168" s="242"/>
      <c r="O168" s="242"/>
    </row>
    <row r="169" spans="5:15" ht="14.5">
      <c r="E169" s="36" t="s">
        <v>81</v>
      </c>
      <c r="F169" s="36" t="s">
        <v>77</v>
      </c>
      <c r="G169" s="36"/>
      <c r="H169" t="s">
        <v>25</v>
      </c>
      <c r="I169" s="242">
        <f>[3]RSD!$Q$19</f>
        <v>22.75</v>
      </c>
      <c r="J169" s="242">
        <f>[3]RSD!$Q$19</f>
        <v>22.75</v>
      </c>
      <c r="K169" s="242">
        <f>[3]RSD!$Q$19</f>
        <v>22.75</v>
      </c>
      <c r="L169" s="242">
        <f>[3]RSD!$Q$19</f>
        <v>22.75</v>
      </c>
      <c r="M169" s="242">
        <f>[3]RSD!$Q$19</f>
        <v>22.75</v>
      </c>
      <c r="N169" s="242">
        <f>[3]RSD!$Q$19</f>
        <v>22.75</v>
      </c>
      <c r="O169" s="242">
        <f>[3]RSD!$Q$19</f>
        <v>22.75</v>
      </c>
    </row>
    <row r="170" spans="5:15" ht="14.5">
      <c r="F170" s="36" t="s">
        <v>67</v>
      </c>
      <c r="G170" s="36"/>
      <c r="I170" s="242"/>
      <c r="J170" s="242"/>
      <c r="K170" s="242"/>
      <c r="L170" s="242"/>
      <c r="M170" s="242"/>
      <c r="N170" s="242"/>
      <c r="O170" s="242"/>
    </row>
    <row r="171" spans="5:15" ht="14.5">
      <c r="E171" s="36" t="s">
        <v>86</v>
      </c>
      <c r="F171" s="36" t="s">
        <v>69</v>
      </c>
      <c r="G171" s="36"/>
      <c r="H171" t="s">
        <v>25</v>
      </c>
      <c r="I171" s="242">
        <f>[3]RSD!$Q$21</f>
        <v>22.25</v>
      </c>
      <c r="J171" s="242">
        <f>[3]RSD!$Q$21</f>
        <v>22.25</v>
      </c>
      <c r="K171" s="242">
        <f>[3]RSD!$Q$21</f>
        <v>22.25</v>
      </c>
      <c r="L171" s="242">
        <f>[3]RSD!$Q$21</f>
        <v>22.25</v>
      </c>
      <c r="M171" s="242">
        <f>[3]RSD!$Q$21</f>
        <v>22.25</v>
      </c>
      <c r="N171" s="242">
        <f>[3]RSD!$Q$21</f>
        <v>22.25</v>
      </c>
      <c r="O171" s="242">
        <f>[3]RSD!$Q$21</f>
        <v>22.25</v>
      </c>
    </row>
    <row r="172" spans="5:15" ht="14.5">
      <c r="F172" s="36" t="s">
        <v>73</v>
      </c>
      <c r="G172" s="36"/>
      <c r="I172" s="242"/>
      <c r="J172" s="242"/>
      <c r="K172" s="242"/>
      <c r="L172" s="242"/>
      <c r="M172" s="242"/>
      <c r="N172" s="242"/>
      <c r="O172" s="242"/>
    </row>
    <row r="173" spans="5:15" ht="14.5">
      <c r="E173" s="36" t="s">
        <v>89</v>
      </c>
      <c r="F173" s="36" t="s">
        <v>69</v>
      </c>
      <c r="G173" s="36"/>
      <c r="H173" t="s">
        <v>25</v>
      </c>
      <c r="I173" s="242">
        <f>[3]RSD!$Q$23</f>
        <v>24.5</v>
      </c>
      <c r="J173" s="242">
        <f>[3]RSD!$Q$23</f>
        <v>24.5</v>
      </c>
      <c r="K173" s="242">
        <f>[3]RSD!$Q$23</f>
        <v>24.5</v>
      </c>
      <c r="L173" s="242">
        <f>[3]RSD!$Q$23</f>
        <v>24.5</v>
      </c>
      <c r="M173" s="242">
        <f>[3]RSD!$Q$23</f>
        <v>24.5</v>
      </c>
      <c r="N173" s="242">
        <f>[3]RSD!$Q$23</f>
        <v>24.5</v>
      </c>
      <c r="O173" s="242">
        <f>[3]RSD!$Q$23</f>
        <v>24.5</v>
      </c>
    </row>
    <row r="174" spans="5:15">
      <c r="F174" t="s">
        <v>67</v>
      </c>
      <c r="I174" s="120"/>
      <c r="J174" s="120"/>
      <c r="K174" s="120"/>
      <c r="L174" s="120"/>
      <c r="M174" s="120"/>
      <c r="N174" s="120"/>
      <c r="O174" s="120"/>
    </row>
    <row r="180" spans="5:15" ht="14.5">
      <c r="E180" s="226"/>
      <c r="F180" s="226"/>
      <c r="G180" s="227"/>
      <c r="H180" s="228" t="s">
        <v>324</v>
      </c>
      <c r="I180" s="227"/>
      <c r="J180" s="227"/>
      <c r="K180" s="227"/>
      <c r="L180" s="227"/>
      <c r="M180" s="227"/>
      <c r="N180" s="227"/>
      <c r="O180" s="227"/>
    </row>
    <row r="181" spans="5:15" ht="14.5">
      <c r="E181" s="229" t="s">
        <v>11</v>
      </c>
      <c r="F181" s="229" t="s">
        <v>188</v>
      </c>
      <c r="G181" s="230" t="s">
        <v>309</v>
      </c>
      <c r="H181" s="229" t="s">
        <v>189</v>
      </c>
      <c r="I181" s="231" t="s">
        <v>190</v>
      </c>
      <c r="J181" s="231" t="s">
        <v>191</v>
      </c>
      <c r="K181" s="231" t="s">
        <v>192</v>
      </c>
      <c r="L181" s="231" t="s">
        <v>193</v>
      </c>
      <c r="M181" s="231" t="s">
        <v>194</v>
      </c>
      <c r="N181" s="231" t="s">
        <v>195</v>
      </c>
      <c r="O181" s="231" t="s">
        <v>196</v>
      </c>
    </row>
    <row r="182" spans="5:15" ht="14.5">
      <c r="E182" s="75" t="s">
        <v>68</v>
      </c>
      <c r="F182" s="75" t="s">
        <v>69</v>
      </c>
      <c r="G182" s="75"/>
      <c r="H182" s="75" t="s">
        <v>25</v>
      </c>
      <c r="I182" s="233"/>
      <c r="J182" s="233"/>
      <c r="K182" s="233"/>
      <c r="L182" s="233"/>
      <c r="M182" s="233"/>
      <c r="N182" s="233"/>
      <c r="O182" s="233"/>
    </row>
    <row r="183" spans="5:15" ht="14.5">
      <c r="E183" s="75"/>
      <c r="F183" s="231"/>
      <c r="G183" s="232" t="str">
        <f>[2]COMM!$E$19</f>
        <v>RSDAHT</v>
      </c>
      <c r="H183" s="75"/>
      <c r="I183" s="234">
        <f>1/1.9</f>
        <v>0.52631578947368396</v>
      </c>
      <c r="J183" s="234">
        <f t="shared" ref="J183:O183" si="42">1/1.9</f>
        <v>0.52631578947368396</v>
      </c>
      <c r="K183" s="234">
        <f t="shared" si="42"/>
        <v>0.52631578947368396</v>
      </c>
      <c r="L183" s="234">
        <f t="shared" si="42"/>
        <v>0.52631578947368396</v>
      </c>
      <c r="M183" s="234">
        <f t="shared" si="42"/>
        <v>0.52631578947368396</v>
      </c>
      <c r="N183" s="234">
        <f t="shared" si="42"/>
        <v>0.52631578947368396</v>
      </c>
      <c r="O183" s="234">
        <f t="shared" si="42"/>
        <v>0.52631578947368396</v>
      </c>
    </row>
  </sheetData>
  <mergeCells count="1">
    <mergeCell ref="B3:B21"/>
  </mergeCells>
  <hyperlinks>
    <hyperlink ref="U156" r:id="rId1" xr:uid="{00000000-0004-0000-0900-000000000000}"/>
  </hyperlinks>
  <pageMargins left="0.7" right="0.7" top="0.75" bottom="0.75" header="0.3" footer="0.3"/>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T185"/>
  <sheetViews>
    <sheetView topLeftCell="A153" zoomScale="40" zoomScaleNormal="40" workbookViewId="0">
      <selection activeCell="H28" sqref="H28:N45"/>
    </sheetView>
  </sheetViews>
  <sheetFormatPr defaultColWidth="8.7265625" defaultRowHeight="12.5"/>
  <cols>
    <col min="1" max="1" width="13.81640625" customWidth="1"/>
    <col min="2" max="2" width="27.26953125" customWidth="1"/>
    <col min="4" max="4" width="22.7265625" customWidth="1"/>
    <col min="5" max="6" width="17.453125" customWidth="1"/>
    <col min="7" max="7" width="19.1796875" customWidth="1"/>
    <col min="8" max="8" width="27.26953125" customWidth="1"/>
    <col min="9" max="9" width="17" customWidth="1"/>
    <col min="10" max="10" width="11" customWidth="1"/>
    <col min="11" max="14" width="12" customWidth="1"/>
    <col min="19" max="19" width="53.54296875" customWidth="1"/>
    <col min="21" max="21" width="16.26953125" customWidth="1"/>
    <col min="39" max="39" width="15.08984375" customWidth="1"/>
  </cols>
  <sheetData>
    <row r="1" spans="1:46" ht="14.5">
      <c r="D1" s="33"/>
      <c r="E1" s="33"/>
      <c r="F1" s="33"/>
      <c r="G1" s="34" t="s">
        <v>308</v>
      </c>
      <c r="H1" s="33"/>
      <c r="I1" s="33"/>
      <c r="J1" s="33"/>
      <c r="K1" s="33"/>
      <c r="L1" s="33"/>
      <c r="M1" s="33"/>
      <c r="N1" s="33"/>
      <c r="AM1" s="34" t="s">
        <v>207</v>
      </c>
    </row>
    <row r="2" spans="1:46" ht="14.5">
      <c r="D2" s="35" t="s">
        <v>11</v>
      </c>
      <c r="E2" s="35" t="s">
        <v>188</v>
      </c>
      <c r="F2" s="214" t="s">
        <v>309</v>
      </c>
      <c r="G2" s="35" t="s">
        <v>189</v>
      </c>
      <c r="H2" s="217" t="s">
        <v>190</v>
      </c>
      <c r="I2" t="s">
        <v>191</v>
      </c>
      <c r="J2" t="s">
        <v>192</v>
      </c>
      <c r="K2" t="s">
        <v>193</v>
      </c>
      <c r="L2" t="s">
        <v>194</v>
      </c>
      <c r="M2" t="s">
        <v>195</v>
      </c>
      <c r="N2" t="s">
        <v>196</v>
      </c>
      <c r="P2" s="221" t="s">
        <v>325</v>
      </c>
      <c r="S2" s="36"/>
      <c r="AJ2" s="35" t="s">
        <v>11</v>
      </c>
      <c r="AK2" s="35" t="s">
        <v>188</v>
      </c>
      <c r="AL2" s="214" t="s">
        <v>309</v>
      </c>
      <c r="AM2" s="35" t="s">
        <v>189</v>
      </c>
      <c r="AN2" t="s">
        <v>190</v>
      </c>
      <c r="AO2" t="s">
        <v>191</v>
      </c>
      <c r="AP2" t="s">
        <v>192</v>
      </c>
      <c r="AQ2" t="s">
        <v>193</v>
      </c>
      <c r="AR2" t="s">
        <v>194</v>
      </c>
      <c r="AS2" t="s">
        <v>195</v>
      </c>
      <c r="AT2" t="s">
        <v>196</v>
      </c>
    </row>
    <row r="3" spans="1:46" ht="14.5">
      <c r="A3" s="215" t="s">
        <v>303</v>
      </c>
      <c r="B3" s="62" t="str">
        <f>attached_heating_EFF!B14</f>
        <v>Heating Oil – Normal Efficiency</v>
      </c>
      <c r="D3" t="s">
        <v>92</v>
      </c>
      <c r="E3" t="s">
        <v>77</v>
      </c>
      <c r="G3" t="s">
        <v>27</v>
      </c>
      <c r="H3">
        <f>attached_ApartmentHeatingStock!W15*'TechHeat-RES-AP'!P3</f>
        <v>5.0000000000000001E-4</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2E-3</v>
      </c>
      <c r="P3">
        <v>5.0000000000000001E-3</v>
      </c>
      <c r="AJ3" t="s">
        <v>92</v>
      </c>
      <c r="AK3" t="s">
        <v>77</v>
      </c>
      <c r="AM3" t="s">
        <v>27</v>
      </c>
      <c r="AN3" s="59">
        <v>31.54</v>
      </c>
      <c r="AO3" s="59">
        <v>31.54</v>
      </c>
      <c r="AP3" s="59">
        <v>31.54</v>
      </c>
      <c r="AQ3" s="59">
        <v>31.54</v>
      </c>
      <c r="AR3" s="59">
        <v>31.54</v>
      </c>
      <c r="AS3" s="59">
        <v>31.54</v>
      </c>
      <c r="AT3" s="59">
        <v>31.54</v>
      </c>
    </row>
    <row r="4" spans="1:46" ht="14.5">
      <c r="A4" s="215"/>
      <c r="B4" s="62" t="str">
        <f>attached_heating_EFF!B15</f>
        <v>Heating Oil – Medium Efficiency</v>
      </c>
      <c r="D4" t="s">
        <v>95</v>
      </c>
      <c r="E4" t="s">
        <v>77</v>
      </c>
      <c r="G4" t="s">
        <v>27</v>
      </c>
      <c r="H4">
        <f>attached_ApartmentHeatingStock!W16*'TechHeat-RES-AP'!P4</f>
        <v>0.24099999999999999</v>
      </c>
      <c r="I4">
        <f>attached_ApartmentHeatingStock!AU16*'TechHeat-RES-AP'!P4</f>
        <v>0.47499999999999998</v>
      </c>
      <c r="J4">
        <f>attached_ApartmentHeatingStock!BS16*'TechHeat-RES-AP'!P4</f>
        <v>0.20699999999999999</v>
      </c>
      <c r="K4">
        <f>attached_ApartmentHeatingStock!CQ16*'TechHeat-RES-AP'!P4</f>
        <v>5.4999999999999997E-3</v>
      </c>
      <c r="L4">
        <f>attached_ApartmentHeatingStock!DO16*'TechHeat-RES-AP'!P4</f>
        <v>7.4999999999999997E-3</v>
      </c>
      <c r="M4">
        <f>attached_ApartmentHeatingStock!EM16*'TechHeat-RES-AP'!P4</f>
        <v>4.4999999999999997E-3</v>
      </c>
      <c r="N4">
        <f>attached_ApartmentHeatingStock!FK16*'TechHeat-RES-AP'!P4</f>
        <v>9.2499999999999999E-2</v>
      </c>
      <c r="P4">
        <v>5.0000000000000001E-3</v>
      </c>
      <c r="AJ4" t="s">
        <v>95</v>
      </c>
      <c r="AK4" t="s">
        <v>77</v>
      </c>
      <c r="AM4" t="s">
        <v>27</v>
      </c>
      <c r="AN4" s="59">
        <v>31.54</v>
      </c>
      <c r="AO4" s="59">
        <v>31.54</v>
      </c>
      <c r="AP4" s="59">
        <v>31.54</v>
      </c>
      <c r="AQ4" s="59">
        <v>31.54</v>
      </c>
      <c r="AR4" s="59">
        <v>31.54</v>
      </c>
      <c r="AS4" s="59">
        <v>31.54</v>
      </c>
      <c r="AT4" s="59">
        <v>31.54</v>
      </c>
    </row>
    <row r="5" spans="1:46" ht="14.5">
      <c r="A5" s="215"/>
      <c r="B5" s="62" t="str">
        <f>attached_heating_EFF!B16</f>
        <v>Heating Oil – High Efficiency</v>
      </c>
      <c r="D5" t="s">
        <v>98</v>
      </c>
      <c r="E5" t="s">
        <v>77</v>
      </c>
      <c r="G5" t="s">
        <v>27</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5.0000000000000001E-3</v>
      </c>
      <c r="AJ5" t="s">
        <v>98</v>
      </c>
      <c r="AK5" t="s">
        <v>77</v>
      </c>
      <c r="AM5" t="s">
        <v>27</v>
      </c>
      <c r="AN5" s="59">
        <v>31.54</v>
      </c>
      <c r="AO5" s="59">
        <v>31.54</v>
      </c>
      <c r="AP5" s="59">
        <v>31.54</v>
      </c>
      <c r="AQ5" s="59">
        <v>31.54</v>
      </c>
      <c r="AR5" s="59">
        <v>31.54</v>
      </c>
      <c r="AS5" s="59">
        <v>31.54</v>
      </c>
      <c r="AT5" s="59">
        <v>31.54</v>
      </c>
    </row>
    <row r="6" spans="1:46" ht="14.5">
      <c r="A6" s="215"/>
      <c r="B6" s="62" t="str">
        <f>attached_heating_EFF!B17</f>
        <v>Natural Gas – Normal Efficiency</v>
      </c>
      <c r="D6" t="s">
        <v>101</v>
      </c>
      <c r="E6" t="s">
        <v>73</v>
      </c>
      <c r="G6" t="s">
        <v>27</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1.5E-3</v>
      </c>
      <c r="M6">
        <f>attached_ApartmentHeatingStock!EM18*'TechHeat-RES-AP'!P6</f>
        <v>0</v>
      </c>
      <c r="N6">
        <f>attached_ApartmentHeatingStock!FK18*'TechHeat-RES-AP'!P6</f>
        <v>0</v>
      </c>
      <c r="P6">
        <v>5.0000000000000001E-3</v>
      </c>
      <c r="AJ6" t="s">
        <v>101</v>
      </c>
      <c r="AK6" t="s">
        <v>73</v>
      </c>
      <c r="AM6" t="s">
        <v>27</v>
      </c>
      <c r="AN6" s="59">
        <v>31.54</v>
      </c>
      <c r="AO6" s="59">
        <v>31.54</v>
      </c>
      <c r="AP6" s="59">
        <v>31.54</v>
      </c>
      <c r="AQ6" s="59">
        <v>31.54</v>
      </c>
      <c r="AR6" s="59">
        <v>31.54</v>
      </c>
      <c r="AS6" s="59">
        <v>31.54</v>
      </c>
      <c r="AT6" s="59">
        <v>31.54</v>
      </c>
    </row>
    <row r="7" spans="1:46" ht="14.5">
      <c r="A7" s="215"/>
      <c r="B7" s="62" t="str">
        <f>attached_heating_EFF!B18</f>
        <v>Natural Gas – Medium Efficiency</v>
      </c>
      <c r="D7" t="s">
        <v>104</v>
      </c>
      <c r="E7" t="s">
        <v>73</v>
      </c>
      <c r="G7" t="s">
        <v>27</v>
      </c>
      <c r="H7">
        <f>attached_ApartmentHeatingStock!W19*'TechHeat-RES-AP'!P7</f>
        <v>3.5000000000000001E-3</v>
      </c>
      <c r="I7">
        <f>attached_ApartmentHeatingStock!AU19*'TechHeat-RES-AP'!P7</f>
        <v>3.95E-2</v>
      </c>
      <c r="J7">
        <f>attached_ApartmentHeatingStock!BS19*'TechHeat-RES-AP'!P7</f>
        <v>1.0509999999999999</v>
      </c>
      <c r="K7">
        <f>attached_ApartmentHeatingStock!CQ19*'TechHeat-RES-AP'!P7</f>
        <v>6.7000000000000004E-2</v>
      </c>
      <c r="L7">
        <f>attached_ApartmentHeatingStock!DO19*'TechHeat-RES-AP'!P7</f>
        <v>8.5000000000000006E-2</v>
      </c>
      <c r="M7">
        <f>attached_ApartmentHeatingStock!EM19*'TechHeat-RES-AP'!P7</f>
        <v>0.66649999999999998</v>
      </c>
      <c r="N7">
        <f>attached_ApartmentHeatingStock!FK19*'TechHeat-RES-AP'!P7</f>
        <v>0.61499999999999999</v>
      </c>
      <c r="P7">
        <v>5.0000000000000001E-3</v>
      </c>
      <c r="AJ7" t="s">
        <v>104</v>
      </c>
      <c r="AK7" t="s">
        <v>73</v>
      </c>
      <c r="AM7" t="s">
        <v>27</v>
      </c>
      <c r="AN7" s="59">
        <v>31.54</v>
      </c>
      <c r="AO7" s="59">
        <v>31.54</v>
      </c>
      <c r="AP7" s="59">
        <v>31.54</v>
      </c>
      <c r="AQ7" s="59">
        <v>31.54</v>
      </c>
      <c r="AR7" s="59">
        <v>31.54</v>
      </c>
      <c r="AS7" s="59">
        <v>31.54</v>
      </c>
      <c r="AT7" s="59">
        <v>31.54</v>
      </c>
    </row>
    <row r="8" spans="1:46" ht="14.5">
      <c r="A8" s="215"/>
      <c r="B8" s="62" t="str">
        <f>attached_heating_EFF!B19</f>
        <v>Natural Gas – High Efficiency</v>
      </c>
      <c r="D8" t="s">
        <v>107</v>
      </c>
      <c r="E8" t="s">
        <v>73</v>
      </c>
      <c r="G8" t="s">
        <v>27</v>
      </c>
      <c r="H8">
        <f>attached_ApartmentHeatingStock!W20*'TechHeat-RES-AP'!P8</f>
        <v>3.1E-2</v>
      </c>
      <c r="I8">
        <f>attached_ApartmentHeatingStock!AU20*'TechHeat-RES-AP'!P8</f>
        <v>0.45850000000000002</v>
      </c>
      <c r="J8">
        <f>attached_ApartmentHeatingStock!BS20*'TechHeat-RES-AP'!P8</f>
        <v>4.9420000000000002</v>
      </c>
      <c r="K8">
        <f>attached_ApartmentHeatingStock!CQ20*'TechHeat-RES-AP'!P8</f>
        <v>0.307</v>
      </c>
      <c r="L8">
        <f>attached_ApartmentHeatingStock!DO20*'TechHeat-RES-AP'!P8</f>
        <v>0.32350000000000001</v>
      </c>
      <c r="M8">
        <f>attached_ApartmentHeatingStock!EM20*'TechHeat-RES-AP'!P8</f>
        <v>1.0309999999999999</v>
      </c>
      <c r="N8">
        <f>attached_ApartmentHeatingStock!FK20*'TechHeat-RES-AP'!P8</f>
        <v>1.2569999999999999</v>
      </c>
      <c r="P8">
        <v>5.0000000000000001E-3</v>
      </c>
      <c r="AJ8" t="s">
        <v>107</v>
      </c>
      <c r="AK8" t="s">
        <v>73</v>
      </c>
      <c r="AM8" t="s">
        <v>27</v>
      </c>
      <c r="AN8" s="59">
        <v>31.54</v>
      </c>
      <c r="AO8" s="59">
        <v>31.54</v>
      </c>
      <c r="AP8" s="59">
        <v>31.54</v>
      </c>
      <c r="AQ8" s="59">
        <v>31.54</v>
      </c>
      <c r="AR8" s="59">
        <v>31.54</v>
      </c>
      <c r="AS8" s="59">
        <v>31.54</v>
      </c>
      <c r="AT8" s="59">
        <v>31.54</v>
      </c>
    </row>
    <row r="9" spans="1:46" ht="14.5">
      <c r="A9" s="215"/>
      <c r="B9" s="62" t="str">
        <f>attached_heating_EFF!B20</f>
        <v>Electric</v>
      </c>
      <c r="D9" t="s">
        <v>110</v>
      </c>
      <c r="E9" t="s">
        <v>69</v>
      </c>
      <c r="G9" t="s">
        <v>27</v>
      </c>
      <c r="H9">
        <f>attached_ApartmentHeatingStock!W21*'TechHeat-RES-AP'!P9</f>
        <v>0.70850000000000002</v>
      </c>
      <c r="I9">
        <f>attached_ApartmentHeatingStock!AU21*'TechHeat-RES-AP'!P9</f>
        <v>7.5324999999999998</v>
      </c>
      <c r="J9">
        <f>attached_ApartmentHeatingStock!BS21*'TechHeat-RES-AP'!P9</f>
        <v>1.8305</v>
      </c>
      <c r="K9">
        <f>attached_ApartmentHeatingStock!CQ21*'TechHeat-RES-AP'!P9</f>
        <v>0.28399999999999997</v>
      </c>
      <c r="L9">
        <f>attached_ApartmentHeatingStock!DO21*'TechHeat-RES-AP'!P9</f>
        <v>6.3E-2</v>
      </c>
      <c r="M9">
        <f>attached_ApartmentHeatingStock!EM21*'TechHeat-RES-AP'!P9</f>
        <v>0.24049999999999999</v>
      </c>
      <c r="N9">
        <f>attached_ApartmentHeatingStock!FK21*'TechHeat-RES-AP'!P9</f>
        <v>1.8049999999999999</v>
      </c>
      <c r="P9">
        <v>5.0000000000000001E-3</v>
      </c>
      <c r="AJ9" t="s">
        <v>110</v>
      </c>
      <c r="AK9" t="s">
        <v>69</v>
      </c>
      <c r="AM9" t="s">
        <v>27</v>
      </c>
      <c r="AN9" s="59">
        <v>31.54</v>
      </c>
      <c r="AO9" s="59">
        <v>31.54</v>
      </c>
      <c r="AP9" s="59">
        <v>31.54</v>
      </c>
      <c r="AQ9" s="59">
        <v>31.54</v>
      </c>
      <c r="AR9" s="59">
        <v>31.54</v>
      </c>
      <c r="AS9" s="59">
        <v>31.54</v>
      </c>
      <c r="AT9" s="59">
        <v>31.54</v>
      </c>
    </row>
    <row r="10" spans="1:46" ht="14.5">
      <c r="A10" s="215"/>
      <c r="B10" s="62" t="str">
        <f>attached_heating_EFF!B21</f>
        <v>Heat Pump</v>
      </c>
      <c r="D10" t="s">
        <v>114</v>
      </c>
      <c r="E10" s="46" t="s">
        <v>69</v>
      </c>
      <c r="F10" s="46"/>
      <c r="G10" t="s">
        <v>27</v>
      </c>
      <c r="H10">
        <f>attached_ApartmentHeatingStock!W22*'TechHeat-RES-AP'!P10</f>
        <v>1.8499999999999999E-2</v>
      </c>
      <c r="I10">
        <f>attached_ApartmentHeatingStock!AU22*'TechHeat-RES-AP'!P10</f>
        <v>9.0499999999999997E-2</v>
      </c>
      <c r="J10">
        <f>attached_ApartmentHeatingStock!BS22*'TechHeat-RES-AP'!P10</f>
        <v>0.125</v>
      </c>
      <c r="K10">
        <f>attached_ApartmentHeatingStock!CQ22*'TechHeat-RES-AP'!P10</f>
        <v>1.6E-2</v>
      </c>
      <c r="L10">
        <f>attached_ApartmentHeatingStock!DO22*'TechHeat-RES-AP'!P10</f>
        <v>0</v>
      </c>
      <c r="M10">
        <f>attached_ApartmentHeatingStock!EM22*'TechHeat-RES-AP'!P10</f>
        <v>1.15E-2</v>
      </c>
      <c r="N10">
        <f>attached_ApartmentHeatingStock!FK22*'TechHeat-RES-AP'!P10</f>
        <v>8.1000000000000003E-2</v>
      </c>
      <c r="P10">
        <v>5.0000000000000001E-3</v>
      </c>
      <c r="AJ10" t="s">
        <v>114</v>
      </c>
      <c r="AK10" t="str">
        <f>AK9</f>
        <v>RSDELC</v>
      </c>
      <c r="AL10" s="46"/>
      <c r="AM10" t="s">
        <v>27</v>
      </c>
      <c r="AN10" s="59">
        <v>31.54</v>
      </c>
      <c r="AO10" s="59">
        <v>31.54</v>
      </c>
      <c r="AP10" s="59">
        <v>31.54</v>
      </c>
      <c r="AQ10" s="59">
        <v>31.54</v>
      </c>
      <c r="AR10" s="59">
        <v>31.54</v>
      </c>
      <c r="AS10" s="59">
        <v>31.54</v>
      </c>
      <c r="AT10" s="59">
        <v>31.54</v>
      </c>
    </row>
    <row r="11" spans="1:46" ht="14.5">
      <c r="A11" s="215"/>
      <c r="B11" s="62"/>
      <c r="E11" s="46"/>
      <c r="F11" s="216" t="str">
        <f>[2]COMM!$E$19</f>
        <v>RSDAHT</v>
      </c>
      <c r="P11">
        <v>5.0000000000000001E-3</v>
      </c>
      <c r="AL11" s="216" t="str">
        <f>[2]COMM!$E$19</f>
        <v>RSDAHT</v>
      </c>
      <c r="AN11" s="99">
        <f>AN10</f>
        <v>31.54</v>
      </c>
      <c r="AO11" s="99">
        <f t="shared" ref="AO11:AT11" si="0">AO10</f>
        <v>31.54</v>
      </c>
      <c r="AP11" s="99">
        <f t="shared" si="0"/>
        <v>31.54</v>
      </c>
      <c r="AQ11" s="99">
        <f t="shared" si="0"/>
        <v>31.54</v>
      </c>
      <c r="AR11" s="99">
        <f t="shared" si="0"/>
        <v>31.54</v>
      </c>
      <c r="AS11" s="99">
        <f t="shared" si="0"/>
        <v>31.54</v>
      </c>
      <c r="AT11" s="99">
        <f t="shared" si="0"/>
        <v>31.54</v>
      </c>
    </row>
    <row r="12" spans="1:46" ht="14.5">
      <c r="A12" s="215"/>
      <c r="B12" s="62" t="str">
        <f>attached_heating_EFF!B22</f>
        <v>Other1</v>
      </c>
      <c r="D12" t="s">
        <v>117</v>
      </c>
      <c r="E12" t="s">
        <v>64</v>
      </c>
      <c r="G12" t="s">
        <v>27</v>
      </c>
      <c r="H12">
        <f>attached_ApartmentHeatingStock!W23*'TechHeat-RES-AP'!P12</f>
        <v>1.7500000000000002E-2</v>
      </c>
      <c r="I12">
        <f>attached_ApartmentHeatingStock!AU23*'TechHeat-RES-AP'!P12</f>
        <v>0.04</v>
      </c>
      <c r="J12">
        <f>attached_ApartmentHeatingStock!BS23*'TechHeat-RES-AP'!P12</f>
        <v>0.28349999999999997</v>
      </c>
      <c r="K12">
        <f>attached_ApartmentHeatingStock!CQ23*'TechHeat-RES-AP'!P12</f>
        <v>3.0000000000000001E-3</v>
      </c>
      <c r="L12">
        <f>attached_ApartmentHeatingStock!DO23*'TechHeat-RES-AP'!P12</f>
        <v>6.0000000000000001E-3</v>
      </c>
      <c r="M12">
        <f>attached_ApartmentHeatingStock!EM23*'TechHeat-RES-AP'!P12</f>
        <v>1.55E-2</v>
      </c>
      <c r="N12">
        <f>attached_ApartmentHeatingStock!FK23*'TechHeat-RES-AP'!P12</f>
        <v>3.3000000000000002E-2</v>
      </c>
      <c r="P12">
        <v>5.0000000000000001E-3</v>
      </c>
      <c r="AJ12" t="s">
        <v>117</v>
      </c>
      <c r="AK12" t="s">
        <v>64</v>
      </c>
      <c r="AM12" t="s">
        <v>27</v>
      </c>
      <c r="AN12" s="59">
        <v>31.54</v>
      </c>
      <c r="AO12" s="59">
        <v>31.54</v>
      </c>
      <c r="AP12" s="59">
        <v>31.54</v>
      </c>
      <c r="AQ12" s="59">
        <v>31.54</v>
      </c>
      <c r="AR12" s="59">
        <v>31.54</v>
      </c>
      <c r="AS12" s="59">
        <v>31.54</v>
      </c>
      <c r="AT12" s="59">
        <v>31.54</v>
      </c>
    </row>
    <row r="13" spans="1:46" ht="14.5">
      <c r="A13" s="215"/>
      <c r="B13" s="62" t="str">
        <f>attached_heating_EFF!B23</f>
        <v>Wood</v>
      </c>
      <c r="D13" t="s">
        <v>120</v>
      </c>
      <c r="E13" t="s">
        <v>67</v>
      </c>
      <c r="G13" t="s">
        <v>27</v>
      </c>
      <c r="H13">
        <f>attached_ApartmentHeatingStock!W24*'TechHeat-RES-AP'!P13</f>
        <v>8.6499999999999994E-2</v>
      </c>
      <c r="I13">
        <f>attached_ApartmentHeatingStock!AU24*'TechHeat-RES-AP'!P13</f>
        <v>0.2445</v>
      </c>
      <c r="J13">
        <f>attached_ApartmentHeatingStock!BS24*'TechHeat-RES-AP'!P13</f>
        <v>9.1999999999999998E-2</v>
      </c>
      <c r="K13">
        <f>attached_ApartmentHeatingStock!CQ24*'TechHeat-RES-AP'!P13</f>
        <v>4.4999999999999997E-3</v>
      </c>
      <c r="L13">
        <f>attached_ApartmentHeatingStock!DO24*'TechHeat-RES-AP'!P13</f>
        <v>2.5000000000000001E-3</v>
      </c>
      <c r="M13">
        <f>attached_ApartmentHeatingStock!EM24*'TechHeat-RES-AP'!P13</f>
        <v>2.5000000000000001E-3</v>
      </c>
      <c r="N13">
        <f>attached_ApartmentHeatingStock!FK24*'TechHeat-RES-AP'!P13</f>
        <v>8.6999999999999994E-2</v>
      </c>
      <c r="P13">
        <v>5.0000000000000001E-3</v>
      </c>
      <c r="AJ13" t="s">
        <v>120</v>
      </c>
      <c r="AK13" t="s">
        <v>67</v>
      </c>
      <c r="AM13" t="s">
        <v>27</v>
      </c>
      <c r="AN13" s="59">
        <v>31.54</v>
      </c>
      <c r="AO13" s="59">
        <v>31.54</v>
      </c>
      <c r="AP13" s="59">
        <v>31.54</v>
      </c>
      <c r="AQ13" s="59">
        <v>31.54</v>
      </c>
      <c r="AR13" s="59">
        <v>31.54</v>
      </c>
      <c r="AS13" s="59">
        <v>31.54</v>
      </c>
      <c r="AT13" s="59">
        <v>31.54</v>
      </c>
    </row>
    <row r="14" spans="1:46" ht="14.5">
      <c r="A14" s="215"/>
      <c r="B14" s="10" t="s">
        <v>263</v>
      </c>
      <c r="D14" s="36" t="s">
        <v>121</v>
      </c>
      <c r="E14" s="36" t="s">
        <v>69</v>
      </c>
      <c r="F14" s="36"/>
      <c r="G14" t="s">
        <v>27</v>
      </c>
      <c r="H14">
        <f>attached_ApartmentHeatingStock!W26*'TechHeat-RES-AP'!P14</f>
        <v>7.4999999999999997E-3</v>
      </c>
      <c r="I14">
        <f>attached_ApartmentHeatingStock!AU26*'TechHeat-RES-AP'!P14</f>
        <v>0.106</v>
      </c>
      <c r="J14">
        <f>attached_ApartmentHeatingStock!BS26*'TechHeat-RES-AP'!P14</f>
        <v>5.4999999999999997E-3</v>
      </c>
      <c r="K14">
        <f>attached_ApartmentHeatingStock!CQ26*'TechHeat-RES-AP'!P14</f>
        <v>0</v>
      </c>
      <c r="L14">
        <f>attached_ApartmentHeatingStock!DO26*'TechHeat-RES-AP'!P14</f>
        <v>0</v>
      </c>
      <c r="M14">
        <f>attached_ApartmentHeatingStock!EM26*'TechHeat-RES-AP'!P14</f>
        <v>0</v>
      </c>
      <c r="N14">
        <f>attached_ApartmentHeatingStock!FK26*'TechHeat-RES-AP'!P14</f>
        <v>1.4E-2</v>
      </c>
      <c r="P14">
        <v>5.0000000000000001E-3</v>
      </c>
      <c r="AJ14" s="36" t="s">
        <v>121</v>
      </c>
      <c r="AK14" s="36" t="s">
        <v>69</v>
      </c>
      <c r="AL14" s="36"/>
      <c r="AM14" t="s">
        <v>27</v>
      </c>
      <c r="AN14" s="59">
        <v>31.54</v>
      </c>
      <c r="AO14" s="59">
        <v>31.54</v>
      </c>
      <c r="AP14" s="59">
        <v>31.54</v>
      </c>
      <c r="AQ14" s="59">
        <v>31.54</v>
      </c>
      <c r="AR14" s="59">
        <v>31.54</v>
      </c>
      <c r="AS14" s="59">
        <v>31.54</v>
      </c>
      <c r="AT14" s="59">
        <v>31.54</v>
      </c>
    </row>
    <row r="15" spans="1:46" ht="14.5">
      <c r="A15" s="215"/>
      <c r="E15" s="36" t="s">
        <v>67</v>
      </c>
      <c r="F15" s="36"/>
      <c r="P15">
        <v>5.0000000000000001E-3</v>
      </c>
      <c r="AK15" s="36" t="s">
        <v>67</v>
      </c>
      <c r="AL15" s="36"/>
      <c r="AN15" s="59"/>
      <c r="AO15" s="59"/>
      <c r="AP15" s="59"/>
      <c r="AQ15" s="59"/>
      <c r="AR15" s="59"/>
      <c r="AS15" s="59"/>
      <c r="AT15" s="59"/>
    </row>
    <row r="16" spans="1:46" ht="14.5">
      <c r="A16" s="215"/>
      <c r="B16" s="10" t="s">
        <v>264</v>
      </c>
      <c r="D16" s="36" t="s">
        <v>122</v>
      </c>
      <c r="E16" s="36" t="s">
        <v>77</v>
      </c>
      <c r="F16" s="36"/>
      <c r="G16" t="s">
        <v>27</v>
      </c>
      <c r="H16">
        <f>attached_ApartmentHeatingStock!W27*'TechHeat-RES-AP'!P16</f>
        <v>4.4999999999999997E-3</v>
      </c>
      <c r="I16">
        <f>attached_ApartmentHeatingStock!AU27*'TechHeat-RES-AP'!P16</f>
        <v>4.3499999999999997E-2</v>
      </c>
      <c r="J16">
        <f>attached_ApartmentHeatingStock!BS27*'TechHeat-RES-AP'!P16</f>
        <v>6.4999999999999997E-3</v>
      </c>
      <c r="K16">
        <f>attached_ApartmentHeatingStock!CQ27*'TechHeat-RES-AP'!P16</f>
        <v>0</v>
      </c>
      <c r="L16">
        <f>attached_ApartmentHeatingStock!DO27*'TechHeat-RES-AP'!P16</f>
        <v>0</v>
      </c>
      <c r="M16">
        <f>attached_ApartmentHeatingStock!EM27*'TechHeat-RES-AP'!P16</f>
        <v>0</v>
      </c>
      <c r="N16">
        <f>attached_ApartmentHeatingStock!FK27*'TechHeat-RES-AP'!P16</f>
        <v>1.5E-3</v>
      </c>
      <c r="P16">
        <v>5.0000000000000001E-3</v>
      </c>
      <c r="AJ16" s="36" t="s">
        <v>122</v>
      </c>
      <c r="AK16" s="36" t="s">
        <v>77</v>
      </c>
      <c r="AL16" s="36"/>
      <c r="AM16" t="s">
        <v>27</v>
      </c>
      <c r="AN16" s="59">
        <v>31.54</v>
      </c>
      <c r="AO16" s="59">
        <v>31.54</v>
      </c>
      <c r="AP16" s="59">
        <v>31.54</v>
      </c>
      <c r="AQ16" s="59">
        <v>31.54</v>
      </c>
      <c r="AR16" s="59">
        <v>31.54</v>
      </c>
      <c r="AS16" s="59">
        <v>31.54</v>
      </c>
      <c r="AT16" s="59">
        <v>31.54</v>
      </c>
    </row>
    <row r="17" spans="1:46" ht="14.5">
      <c r="A17" s="215"/>
      <c r="E17" s="36" t="s">
        <v>67</v>
      </c>
      <c r="F17" s="36"/>
      <c r="P17">
        <v>5.0000000000000001E-3</v>
      </c>
      <c r="AK17" s="36" t="s">
        <v>67</v>
      </c>
      <c r="AL17" s="36"/>
      <c r="AN17" s="59"/>
      <c r="AO17" s="59"/>
      <c r="AP17" s="59"/>
      <c r="AQ17" s="59"/>
      <c r="AR17" s="59"/>
      <c r="AS17" s="59"/>
      <c r="AT17" s="59"/>
    </row>
    <row r="18" spans="1:46" ht="14.5">
      <c r="A18" s="215"/>
      <c r="B18" s="10" t="s">
        <v>265</v>
      </c>
      <c r="D18" s="36" t="s">
        <v>123</v>
      </c>
      <c r="E18" s="36" t="s">
        <v>69</v>
      </c>
      <c r="F18" s="36"/>
      <c r="G18" t="s">
        <v>27</v>
      </c>
      <c r="H18">
        <f>attached_ApartmentHeatingStock!W28*'TechHeat-RES-AP'!P18</f>
        <v>0</v>
      </c>
      <c r="I18">
        <f>attached_ApartmentHeatingStock!AU28*'TechHeat-RES-AP'!P18</f>
        <v>5.2999999999999999E-2</v>
      </c>
      <c r="J18">
        <f>attached_ApartmentHeatingStock!BS28*'TechHeat-RES-AP'!P18</f>
        <v>2.4E-2</v>
      </c>
      <c r="K18">
        <f>attached_ApartmentHeatingStock!CQ28*'TechHeat-RES-AP'!P18</f>
        <v>0</v>
      </c>
      <c r="L18">
        <f>attached_ApartmentHeatingStock!DO28*'TechHeat-RES-AP'!P18</f>
        <v>0</v>
      </c>
      <c r="M18">
        <f>attached_ApartmentHeatingStock!EM28*'TechHeat-RES-AP'!P18</f>
        <v>1.7999999999999999E-2</v>
      </c>
      <c r="N18">
        <f>attached_ApartmentHeatingStock!FK28*'TechHeat-RES-AP'!P18</f>
        <v>6.4999999999999997E-3</v>
      </c>
      <c r="P18">
        <v>5.0000000000000001E-3</v>
      </c>
      <c r="AJ18" s="36" t="s">
        <v>123</v>
      </c>
      <c r="AK18" s="36" t="s">
        <v>69</v>
      </c>
      <c r="AL18" s="36"/>
      <c r="AM18" t="s">
        <v>27</v>
      </c>
      <c r="AN18" s="59">
        <v>31.54</v>
      </c>
      <c r="AO18" s="59">
        <v>31.54</v>
      </c>
      <c r="AP18" s="59">
        <v>31.54</v>
      </c>
      <c r="AQ18" s="59">
        <v>31.54</v>
      </c>
      <c r="AR18" s="59">
        <v>31.54</v>
      </c>
      <c r="AS18" s="59">
        <v>31.54</v>
      </c>
      <c r="AT18" s="59">
        <v>31.54</v>
      </c>
    </row>
    <row r="19" spans="1:46" ht="14.5">
      <c r="A19" s="215"/>
      <c r="E19" s="36" t="s">
        <v>73</v>
      </c>
      <c r="F19" s="36"/>
      <c r="P19">
        <v>5.0000000000000001E-3</v>
      </c>
      <c r="AK19" s="36" t="s">
        <v>73</v>
      </c>
      <c r="AL19" s="36"/>
      <c r="AN19" s="59"/>
      <c r="AO19" s="59"/>
      <c r="AP19" s="59"/>
      <c r="AQ19" s="59"/>
      <c r="AR19" s="59"/>
      <c r="AS19" s="59"/>
      <c r="AT19" s="59"/>
    </row>
    <row r="20" spans="1:46" ht="14.5">
      <c r="A20" s="215"/>
      <c r="B20" s="10" t="s">
        <v>266</v>
      </c>
      <c r="D20" s="36" t="s">
        <v>124</v>
      </c>
      <c r="E20" s="36" t="s">
        <v>69</v>
      </c>
      <c r="F20" s="36"/>
      <c r="G20" t="s">
        <v>27</v>
      </c>
      <c r="H20">
        <f>attached_ApartmentHeatingStock!W29*'TechHeat-RES-AP'!P20</f>
        <v>1.5E-3</v>
      </c>
      <c r="I20">
        <f>attached_ApartmentHeatingStock!AU29*'TechHeat-RES-AP'!P20</f>
        <v>0.21</v>
      </c>
      <c r="J20">
        <f>attached_ApartmentHeatingStock!BS29*'TechHeat-RES-AP'!P20</f>
        <v>1.7500000000000002E-2</v>
      </c>
      <c r="K20">
        <f>attached_ApartmentHeatingStock!CQ29*'TechHeat-RES-AP'!P20</f>
        <v>5.0000000000000001E-4</v>
      </c>
      <c r="L20">
        <f>attached_ApartmentHeatingStock!DO29*'TechHeat-RES-AP'!P20</f>
        <v>0</v>
      </c>
      <c r="M20">
        <f>attached_ApartmentHeatingStock!EM29*'TechHeat-RES-AP'!P20</f>
        <v>0</v>
      </c>
      <c r="N20">
        <f>attached_ApartmentHeatingStock!FK29*'TechHeat-RES-AP'!P20</f>
        <v>0</v>
      </c>
      <c r="P20">
        <v>5.0000000000000001E-3</v>
      </c>
      <c r="AJ20" s="36" t="s">
        <v>124</v>
      </c>
      <c r="AK20" s="36" t="s">
        <v>69</v>
      </c>
      <c r="AL20" s="36"/>
      <c r="AM20" t="s">
        <v>27</v>
      </c>
      <c r="AN20" s="59">
        <v>31.54</v>
      </c>
      <c r="AO20" s="59">
        <v>31.54</v>
      </c>
      <c r="AP20" s="59">
        <v>31.54</v>
      </c>
      <c r="AQ20" s="59">
        <v>31.54</v>
      </c>
      <c r="AR20" s="59">
        <v>31.54</v>
      </c>
      <c r="AS20" s="59">
        <v>31.54</v>
      </c>
      <c r="AT20" s="59">
        <v>31.54</v>
      </c>
    </row>
    <row r="21" spans="1:46" ht="14.5">
      <c r="A21" s="215"/>
      <c r="E21" s="36" t="s">
        <v>77</v>
      </c>
      <c r="F21" s="36"/>
      <c r="P21">
        <v>5.0000000000000001E-3</v>
      </c>
      <c r="AK21" s="36" t="s">
        <v>77</v>
      </c>
      <c r="AL21" s="36"/>
      <c r="AN21" s="59"/>
      <c r="AO21" s="59"/>
      <c r="AP21" s="59"/>
      <c r="AQ21" s="59"/>
      <c r="AR21" s="59"/>
      <c r="AS21" s="59"/>
      <c r="AT21" s="59"/>
    </row>
    <row r="22" spans="1:46">
      <c r="P22">
        <v>5.0000000000000001E-3</v>
      </c>
    </row>
    <row r="26" spans="1:46" ht="14.5">
      <c r="D26" s="42"/>
      <c r="E26" s="42"/>
      <c r="F26" s="44"/>
      <c r="G26" s="43" t="s">
        <v>209</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spans="1:46" ht="14.5">
      <c r="D27" s="45" t="s">
        <v>11</v>
      </c>
      <c r="E27" s="45" t="s">
        <v>188</v>
      </c>
      <c r="F27" s="214" t="s">
        <v>309</v>
      </c>
      <c r="G27" s="45" t="s">
        <v>189</v>
      </c>
      <c r="H27" s="46" t="s">
        <v>190</v>
      </c>
      <c r="I27" s="46" t="s">
        <v>191</v>
      </c>
      <c r="J27" s="46" t="s">
        <v>192</v>
      </c>
      <c r="K27" s="46" t="s">
        <v>193</v>
      </c>
      <c r="L27" s="46" t="s">
        <v>194</v>
      </c>
      <c r="M27" s="46" t="s">
        <v>195</v>
      </c>
      <c r="N27" s="46" t="s">
        <v>196</v>
      </c>
      <c r="O27" s="218"/>
      <c r="P27" s="218"/>
      <c r="Q27" s="218"/>
      <c r="R27" s="218"/>
      <c r="S27" s="218"/>
      <c r="T27" s="218"/>
      <c r="U27" s="218"/>
      <c r="V27" s="218"/>
      <c r="W27" s="218"/>
      <c r="X27" s="218"/>
      <c r="Y27" s="218"/>
      <c r="Z27" s="218"/>
      <c r="AA27" s="218"/>
      <c r="AB27" s="218"/>
      <c r="AC27" s="218"/>
      <c r="AD27" s="218"/>
      <c r="AE27" s="218"/>
      <c r="AF27" s="218"/>
      <c r="AG27" s="218"/>
      <c r="AH27" s="218"/>
      <c r="AI27" s="32"/>
      <c r="AJ27" s="32"/>
      <c r="AK27" s="32"/>
      <c r="AL27" s="32"/>
    </row>
    <row r="28" spans="1:46">
      <c r="D28" s="46" t="s">
        <v>92</v>
      </c>
      <c r="E28" s="46" t="s">
        <v>77</v>
      </c>
      <c r="F28" s="46"/>
      <c r="G28" s="46" t="s">
        <v>27</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0"/>
      <c r="P28" s="80"/>
      <c r="Q28" s="80"/>
      <c r="R28" s="80"/>
      <c r="S28" s="80"/>
      <c r="T28" s="80"/>
      <c r="U28" s="80"/>
      <c r="V28" s="80"/>
      <c r="W28" s="80"/>
      <c r="X28" s="80"/>
      <c r="Y28" s="80"/>
      <c r="Z28" s="80"/>
      <c r="AA28" s="80"/>
      <c r="AB28" s="80"/>
      <c r="AC28" s="80"/>
      <c r="AD28" s="80"/>
      <c r="AE28" s="80"/>
      <c r="AF28" s="80"/>
      <c r="AG28" s="80"/>
      <c r="AH28" s="80"/>
      <c r="AI28" s="32"/>
      <c r="AJ28" s="32"/>
      <c r="AK28" s="32"/>
      <c r="AL28" s="32"/>
    </row>
    <row r="29" spans="1:46">
      <c r="D29" s="46" t="s">
        <v>95</v>
      </c>
      <c r="E29" s="46" t="s">
        <v>77</v>
      </c>
      <c r="F29" s="46"/>
      <c r="G29" s="46" t="s">
        <v>27</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0"/>
      <c r="P29" s="80"/>
      <c r="Q29" s="80"/>
      <c r="R29" s="80"/>
      <c r="S29" s="80"/>
      <c r="T29" s="80"/>
      <c r="U29" s="80"/>
      <c r="V29" s="80"/>
      <c r="W29" s="80"/>
      <c r="X29" s="80"/>
      <c r="Y29" s="80"/>
      <c r="Z29" s="80"/>
      <c r="AA29" s="80"/>
      <c r="AB29" s="80"/>
      <c r="AC29" s="80"/>
      <c r="AD29" s="80"/>
      <c r="AE29" s="80"/>
      <c r="AF29" s="80"/>
      <c r="AG29" s="80"/>
      <c r="AH29" s="80"/>
      <c r="AI29" s="32"/>
      <c r="AJ29" s="32"/>
      <c r="AK29" s="32"/>
      <c r="AL29" s="32"/>
    </row>
    <row r="30" spans="1:46">
      <c r="D30" s="46" t="s">
        <v>98</v>
      </c>
      <c r="E30" s="46" t="s">
        <v>77</v>
      </c>
      <c r="F30" s="46"/>
      <c r="G30" s="46" t="s">
        <v>27</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0"/>
      <c r="P30" s="80"/>
      <c r="Q30" s="80"/>
      <c r="R30" s="80"/>
      <c r="S30" s="80"/>
      <c r="T30" s="80"/>
      <c r="U30" s="80"/>
      <c r="V30" s="80"/>
      <c r="W30" s="80"/>
      <c r="X30" s="80"/>
      <c r="Y30" s="80"/>
      <c r="Z30" s="80"/>
      <c r="AA30" s="80"/>
      <c r="AB30" s="80"/>
      <c r="AC30" s="80"/>
      <c r="AD30" s="80"/>
      <c r="AE30" s="80"/>
      <c r="AF30" s="80"/>
      <c r="AG30" s="80"/>
      <c r="AH30" s="80"/>
      <c r="AI30" s="32"/>
      <c r="AJ30" s="32"/>
      <c r="AK30" s="32"/>
      <c r="AL30" s="32"/>
    </row>
    <row r="31" spans="1:46">
      <c r="D31" s="46" t="s">
        <v>101</v>
      </c>
      <c r="E31" s="46" t="s">
        <v>73</v>
      </c>
      <c r="F31" s="46"/>
      <c r="G31" s="46" t="s">
        <v>27</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0"/>
      <c r="P31" s="80"/>
      <c r="Q31" s="80"/>
      <c r="R31" s="80"/>
      <c r="S31" s="80"/>
      <c r="T31" s="80"/>
      <c r="U31" s="80"/>
      <c r="V31" s="80"/>
      <c r="W31" s="80"/>
      <c r="X31" s="80"/>
      <c r="Y31" s="80"/>
      <c r="Z31" s="80"/>
      <c r="AA31" s="80"/>
      <c r="AB31" s="80"/>
      <c r="AC31" s="80"/>
      <c r="AD31" s="80"/>
      <c r="AE31" s="80"/>
      <c r="AF31" s="80"/>
      <c r="AG31" s="80"/>
      <c r="AH31" s="80"/>
      <c r="AI31" s="32"/>
      <c r="AJ31" s="32"/>
      <c r="AK31" s="32"/>
      <c r="AL31" s="32"/>
    </row>
    <row r="32" spans="1:46">
      <c r="D32" s="46" t="s">
        <v>104</v>
      </c>
      <c r="E32" s="46" t="s">
        <v>73</v>
      </c>
      <c r="F32" s="46"/>
      <c r="G32" s="46" t="s">
        <v>27</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1:38">
      <c r="D33" s="46" t="s">
        <v>107</v>
      </c>
      <c r="E33" s="46" t="s">
        <v>73</v>
      </c>
      <c r="F33" s="46"/>
      <c r="G33" s="46" t="s">
        <v>27</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1:38">
      <c r="D34" s="46" t="s">
        <v>110</v>
      </c>
      <c r="E34" s="46" t="s">
        <v>69</v>
      </c>
      <c r="F34" s="46"/>
      <c r="G34" s="46" t="s">
        <v>27</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1:38">
      <c r="D35" s="46" t="s">
        <v>114</v>
      </c>
      <c r="E35" s="46" t="s">
        <v>69</v>
      </c>
      <c r="F35" s="46"/>
      <c r="G35" s="46" t="s">
        <v>27</v>
      </c>
      <c r="H35" s="157">
        <f>H34</f>
        <v>1</v>
      </c>
      <c r="I35" s="157">
        <f t="shared" ref="I35:N35" si="1">I34</f>
        <v>1</v>
      </c>
      <c r="J35" s="157">
        <f t="shared" si="1"/>
        <v>1</v>
      </c>
      <c r="K35" s="157">
        <f t="shared" si="1"/>
        <v>1</v>
      </c>
      <c r="L35" s="157">
        <f t="shared" si="1"/>
        <v>1</v>
      </c>
      <c r="M35" s="157">
        <f t="shared" si="1"/>
        <v>1</v>
      </c>
      <c r="N35" s="157">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spans="1:38" ht="14.5">
      <c r="D36" s="46"/>
      <c r="E36" s="46"/>
      <c r="F36" s="216" t="str">
        <f>[2]COMM!$E$19</f>
        <v>RSDAHT</v>
      </c>
      <c r="G36" s="46"/>
      <c r="H36" s="44"/>
      <c r="I36" s="44"/>
      <c r="J36" s="44"/>
      <c r="K36" s="44"/>
      <c r="L36" s="44"/>
      <c r="M36" s="44"/>
      <c r="N36" s="44"/>
      <c r="O36" s="78"/>
      <c r="P36" s="78"/>
      <c r="Q36" s="78"/>
      <c r="R36" s="78"/>
      <c r="S36" s="78"/>
      <c r="T36" s="78"/>
      <c r="U36" s="78"/>
      <c r="V36" s="78"/>
      <c r="W36" s="78"/>
      <c r="X36" s="78"/>
      <c r="Y36" s="78"/>
      <c r="Z36" s="78"/>
      <c r="AA36" s="78"/>
      <c r="AB36" s="78"/>
      <c r="AC36" s="78"/>
      <c r="AD36" s="78"/>
      <c r="AE36" s="78"/>
      <c r="AF36" s="78"/>
      <c r="AG36" s="78"/>
      <c r="AH36" s="78"/>
      <c r="AI36" s="78"/>
      <c r="AJ36" s="78"/>
      <c r="AK36" s="78"/>
      <c r="AL36" s="78"/>
    </row>
    <row r="37" spans="1:38">
      <c r="D37" s="46" t="s">
        <v>117</v>
      </c>
      <c r="E37" s="46" t="s">
        <v>64</v>
      </c>
      <c r="F37" s="46"/>
      <c r="G37" s="46" t="s">
        <v>27</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1:38">
      <c r="D38" s="46" t="s">
        <v>120</v>
      </c>
      <c r="E38" s="46" t="s">
        <v>67</v>
      </c>
      <c r="F38" s="46"/>
      <c r="G38" s="46" t="s">
        <v>27</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1:38">
      <c r="D39" s="46" t="s">
        <v>121</v>
      </c>
      <c r="E39" s="46" t="s">
        <v>69</v>
      </c>
      <c r="F39" s="46"/>
      <c r="G39" s="46" t="s">
        <v>27</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1:38">
      <c r="D40" s="46"/>
      <c r="E40" s="46" t="s">
        <v>67</v>
      </c>
      <c r="F40" s="46"/>
      <c r="G40" s="46"/>
      <c r="H40" s="44"/>
      <c r="I40" s="44"/>
      <c r="J40" s="44"/>
      <c r="K40" s="44"/>
      <c r="L40" s="44"/>
      <c r="M40" s="44"/>
      <c r="N40" s="44"/>
    </row>
    <row r="41" spans="1:38" ht="14.5">
      <c r="A41" s="33"/>
      <c r="B41" s="33"/>
      <c r="D41" s="46" t="s">
        <v>122</v>
      </c>
      <c r="E41" s="46" t="s">
        <v>77</v>
      </c>
      <c r="F41" s="46"/>
      <c r="G41" s="46" t="s">
        <v>27</v>
      </c>
      <c r="H41" s="44">
        <v>0.67500000000000004</v>
      </c>
      <c r="I41" s="44">
        <v>0.67500000000000004</v>
      </c>
      <c r="J41" s="44">
        <v>0.67500000000000004</v>
      </c>
      <c r="K41" s="44">
        <v>0.67500000000000004</v>
      </c>
      <c r="L41" s="44">
        <v>0.67500000000000004</v>
      </c>
      <c r="M41" s="44">
        <v>0.67500000000000004</v>
      </c>
      <c r="N41" s="44">
        <v>0.67500000000000004</v>
      </c>
      <c r="P41">
        <f>AVERAGE(H41:H42)</f>
        <v>0.67500000000000004</v>
      </c>
      <c r="Q41">
        <f t="shared" ref="Q41" si="3">AVERAGE(I41:I42)</f>
        <v>0.67500000000000004</v>
      </c>
      <c r="R41">
        <f t="shared" ref="R41" si="4">AVERAGE(J41:J42)</f>
        <v>0.67500000000000004</v>
      </c>
      <c r="S41">
        <f t="shared" ref="S41" si="5">AVERAGE(K41:K42)</f>
        <v>0.67500000000000004</v>
      </c>
      <c r="T41">
        <f t="shared" ref="T41" si="6">AVERAGE(L41:L42)</f>
        <v>0.67500000000000004</v>
      </c>
      <c r="U41">
        <f t="shared" ref="U41" si="7">AVERAGE(M41:M42)</f>
        <v>0.67500000000000004</v>
      </c>
      <c r="V41">
        <f t="shared" ref="V41" si="8">AVERAGE(N41:N42)</f>
        <v>0.67500000000000004</v>
      </c>
    </row>
    <row r="42" spans="1:38" ht="14.5">
      <c r="A42" s="33"/>
      <c r="B42" s="33"/>
      <c r="D42" s="46"/>
      <c r="E42" s="46" t="s">
        <v>67</v>
      </c>
      <c r="F42" s="46"/>
      <c r="G42" s="46"/>
      <c r="H42" s="44"/>
      <c r="I42" s="44"/>
      <c r="J42" s="44"/>
      <c r="K42" s="44"/>
      <c r="L42" s="44"/>
      <c r="M42" s="44"/>
      <c r="N42" s="44"/>
    </row>
    <row r="43" spans="1:38" ht="14.5">
      <c r="A43" s="33"/>
      <c r="B43" s="33"/>
      <c r="D43" s="46" t="s">
        <v>123</v>
      </c>
      <c r="E43" s="46" t="s">
        <v>69</v>
      </c>
      <c r="F43" s="46"/>
      <c r="G43" s="46" t="s">
        <v>27</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spans="1:38" ht="14.5">
      <c r="A44" s="57"/>
      <c r="B44" s="33"/>
      <c r="D44" s="46"/>
      <c r="E44" s="46" t="s">
        <v>73</v>
      </c>
      <c r="F44" s="46"/>
      <c r="G44" s="46"/>
      <c r="H44" s="44"/>
      <c r="I44" s="44"/>
      <c r="J44" s="44"/>
      <c r="K44" s="44"/>
      <c r="L44" s="44"/>
      <c r="M44" s="44"/>
      <c r="N44" s="44"/>
    </row>
    <row r="45" spans="1:38" ht="14.5">
      <c r="A45" s="57"/>
      <c r="B45" s="33"/>
      <c r="D45" s="46" t="s">
        <v>124</v>
      </c>
      <c r="E45" s="46" t="s">
        <v>69</v>
      </c>
      <c r="F45" s="46"/>
      <c r="G45" s="46" t="s">
        <v>27</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spans="1:38" ht="14.5">
      <c r="A46" s="33"/>
      <c r="B46" s="33"/>
      <c r="D46" s="46"/>
      <c r="E46" s="46" t="s">
        <v>77</v>
      </c>
      <c r="F46" s="46"/>
      <c r="G46" s="46"/>
      <c r="H46" s="44"/>
      <c r="I46" s="44"/>
      <c r="J46" s="44"/>
      <c r="K46" s="44"/>
      <c r="L46" s="44"/>
      <c r="M46" s="44"/>
      <c r="N46" s="44"/>
    </row>
    <row r="47" spans="1:38" ht="14.5">
      <c r="A47" s="33"/>
      <c r="B47" s="33"/>
      <c r="D47" s="33"/>
      <c r="E47" s="33"/>
      <c r="F47" s="33"/>
      <c r="G47" s="33"/>
      <c r="H47" s="220"/>
      <c r="I47" s="220"/>
      <c r="J47" s="220"/>
      <c r="K47" s="220"/>
      <c r="L47" s="220"/>
      <c r="M47" s="220"/>
      <c r="N47" s="220"/>
    </row>
    <row r="48" spans="1:38" ht="14.5">
      <c r="A48" s="33"/>
      <c r="B48" s="33"/>
      <c r="D48" s="33"/>
      <c r="E48" s="33"/>
      <c r="F48" s="33"/>
      <c r="G48" s="33"/>
      <c r="H48" s="220"/>
      <c r="I48" s="220"/>
      <c r="J48" s="220"/>
      <c r="K48" s="220"/>
      <c r="L48" s="220"/>
      <c r="M48" s="220"/>
      <c r="N48" s="220"/>
    </row>
    <row r="49" spans="1:28" ht="14.5">
      <c r="A49" s="33"/>
      <c r="B49" s="33"/>
      <c r="D49" s="33"/>
      <c r="E49" s="33"/>
      <c r="F49" s="33"/>
      <c r="G49" s="33"/>
      <c r="H49" s="220"/>
      <c r="I49" s="220"/>
      <c r="J49" s="220"/>
      <c r="K49" s="220"/>
      <c r="L49" s="220"/>
      <c r="M49" s="220"/>
      <c r="N49" s="220"/>
    </row>
    <row r="52" spans="1:28">
      <c r="P52" s="36" t="s">
        <v>313</v>
      </c>
      <c r="S52" s="36" t="s">
        <v>314</v>
      </c>
    </row>
    <row r="53" spans="1:28" ht="14.5">
      <c r="A53" s="33"/>
      <c r="B53" s="33"/>
      <c r="D53" s="33"/>
      <c r="E53" s="33"/>
      <c r="F53" s="33"/>
      <c r="G53" s="34" t="s">
        <v>315</v>
      </c>
      <c r="H53" s="33"/>
      <c r="I53" s="33"/>
      <c r="J53" s="33"/>
      <c r="K53" s="33"/>
      <c r="L53" s="33"/>
      <c r="M53" s="33"/>
      <c r="S53" s="36" t="s">
        <v>316</v>
      </c>
    </row>
    <row r="54" spans="1:28" ht="14.5">
      <c r="A54" s="33"/>
      <c r="B54" s="33"/>
      <c r="D54" s="35" t="s">
        <v>11</v>
      </c>
      <c r="E54" s="35" t="s">
        <v>188</v>
      </c>
      <c r="F54" s="35"/>
      <c r="G54" s="35" t="s">
        <v>189</v>
      </c>
      <c r="H54" t="s">
        <v>190</v>
      </c>
      <c r="I54" t="s">
        <v>191</v>
      </c>
      <c r="J54" t="s">
        <v>192</v>
      </c>
      <c r="K54" t="s">
        <v>193</v>
      </c>
      <c r="L54" t="s">
        <v>194</v>
      </c>
      <c r="M54" t="s">
        <v>195</v>
      </c>
      <c r="N54" t="s">
        <v>196</v>
      </c>
      <c r="S54" s="35" t="s">
        <v>11</v>
      </c>
      <c r="T54" s="35" t="s">
        <v>6</v>
      </c>
      <c r="U54" s="35" t="s">
        <v>3</v>
      </c>
      <c r="V54" t="s">
        <v>190</v>
      </c>
      <c r="W54" t="s">
        <v>191</v>
      </c>
      <c r="X54" t="s">
        <v>192</v>
      </c>
      <c r="Y54" t="s">
        <v>193</v>
      </c>
      <c r="Z54" t="s">
        <v>194</v>
      </c>
      <c r="AA54" t="s">
        <v>195</v>
      </c>
      <c r="AB54" t="s">
        <v>196</v>
      </c>
    </row>
    <row r="55" spans="1:28" ht="14.5">
      <c r="A55" s="33"/>
      <c r="B55" s="33"/>
      <c r="D55" t="s">
        <v>92</v>
      </c>
      <c r="E55" t="s">
        <v>77</v>
      </c>
      <c r="G55" t="s">
        <v>27</v>
      </c>
      <c r="H55" s="59">
        <f>attached_space_heating_byenergy!W17/SUM(H3:H5)/31.54</f>
        <v>2.9721461852641</v>
      </c>
      <c r="I55" s="59">
        <f>attached_space_heating_byenergy!AU17/SUM(I3:I5)/31.54</f>
        <v>0.78457651103027104</v>
      </c>
      <c r="J55" s="59">
        <f>attached_space_heating_byenergy!BS17/SUM(J3:J5)/31.54</f>
        <v>1.14168665508717</v>
      </c>
      <c r="K55" s="59">
        <f>attached_space_heating_byenergy!CQ17/SUM(K3:K5)/31.54</f>
        <v>0.80811091254972001</v>
      </c>
      <c r="L55" s="59">
        <f>attached_space_heating_byenergy!DO17/SUM(L3:L5)/31.54</f>
        <v>0.56913971676178399</v>
      </c>
      <c r="M55" s="59">
        <f>attached_space_heating_byenergy!EM17/SUM(M3:M5)/31.54</f>
        <v>8.7937715775382203E-2</v>
      </c>
      <c r="N55" s="59">
        <f>attached_space_heating_byenergy!FK17/SUM(N3:N5)/31.54</f>
        <v>0.176113308706841</v>
      </c>
      <c r="S55" t="s">
        <v>92</v>
      </c>
      <c r="T55" t="s">
        <v>77</v>
      </c>
      <c r="U55" t="s">
        <v>27</v>
      </c>
      <c r="V55" s="59">
        <f>attached_space_heating_byendtyp!W23/100</f>
        <v>7.9546560000000002E-2</v>
      </c>
      <c r="W55" s="59">
        <f>attached_space_heating_byendtyp!AU23/100</f>
        <v>0.29186200000000001</v>
      </c>
      <c r="X55" s="59">
        <f>attached_space_heating_byendtyp!BS23/100</f>
        <v>0.13488554</v>
      </c>
      <c r="Y55" s="59">
        <f>attached_space_heating_byendtyp!CQ23/100</f>
        <v>0.12121634000000001</v>
      </c>
      <c r="Z55" s="59">
        <f>attached_space_heating_byendtyp!DO23/100</f>
        <v>9.0374750000000004E-2</v>
      </c>
      <c r="AA55" s="59">
        <f>attached_space_heating_byendtyp!EM23/100</f>
        <v>0.10920009</v>
      </c>
      <c r="AB55" s="59">
        <f>attached_space_heating_byendtyp!FK23/100</f>
        <v>0.13879636000000001</v>
      </c>
    </row>
    <row r="56" spans="1:28" ht="14.5">
      <c r="A56" s="57"/>
      <c r="B56" s="33"/>
      <c r="D56" t="s">
        <v>95</v>
      </c>
      <c r="E56" t="s">
        <v>77</v>
      </c>
      <c r="G56" t="s">
        <v>27</v>
      </c>
      <c r="H56" s="59">
        <f>H55</f>
        <v>2.9721461852641</v>
      </c>
      <c r="I56" s="59">
        <f t="shared" ref="I56:N56" si="21">I55</f>
        <v>0.78457651103027104</v>
      </c>
      <c r="J56" s="59">
        <f t="shared" si="21"/>
        <v>1.14168665508717</v>
      </c>
      <c r="K56" s="59">
        <f t="shared" si="21"/>
        <v>0.80811091254972001</v>
      </c>
      <c r="L56" s="59">
        <f t="shared" si="21"/>
        <v>0.56913971676178399</v>
      </c>
      <c r="M56" s="59">
        <f t="shared" si="21"/>
        <v>8.7937715775382203E-2</v>
      </c>
      <c r="N56" s="59">
        <f t="shared" si="21"/>
        <v>0.176113308706841</v>
      </c>
      <c r="S56" t="s">
        <v>95</v>
      </c>
      <c r="T56" t="s">
        <v>77</v>
      </c>
      <c r="U56" t="s">
        <v>27</v>
      </c>
      <c r="V56" s="59">
        <f>V55</f>
        <v>7.9546560000000002E-2</v>
      </c>
      <c r="W56" s="59">
        <f t="shared" ref="W56:AB56" si="22">W55</f>
        <v>0.29186200000000001</v>
      </c>
      <c r="X56" s="59">
        <f t="shared" si="22"/>
        <v>0.13488554</v>
      </c>
      <c r="Y56" s="59">
        <f t="shared" si="22"/>
        <v>0.12121634000000001</v>
      </c>
      <c r="Z56" s="59">
        <f t="shared" si="22"/>
        <v>9.0374750000000004E-2</v>
      </c>
      <c r="AA56" s="59">
        <f t="shared" si="22"/>
        <v>0.10920009</v>
      </c>
      <c r="AB56" s="59">
        <f t="shared" si="22"/>
        <v>0.13879636000000001</v>
      </c>
    </row>
    <row r="57" spans="1:28" ht="14.5">
      <c r="A57" s="57"/>
      <c r="B57" s="33"/>
      <c r="D57" t="s">
        <v>98</v>
      </c>
      <c r="E57" t="s">
        <v>77</v>
      </c>
      <c r="G57" t="s">
        <v>27</v>
      </c>
      <c r="H57" s="59">
        <f>H55</f>
        <v>2.9721461852641</v>
      </c>
      <c r="I57" s="59">
        <f t="shared" ref="I57:N57" si="23">I55</f>
        <v>0.78457651103027104</v>
      </c>
      <c r="J57" s="59">
        <f t="shared" si="23"/>
        <v>1.14168665508717</v>
      </c>
      <c r="K57" s="59">
        <f t="shared" si="23"/>
        <v>0.80811091254972001</v>
      </c>
      <c r="L57" s="59">
        <f t="shared" si="23"/>
        <v>0.56913971676178399</v>
      </c>
      <c r="M57" s="59">
        <f t="shared" si="23"/>
        <v>8.7937715775382203E-2</v>
      </c>
      <c r="N57" s="59">
        <f t="shared" si="23"/>
        <v>0.176113308706841</v>
      </c>
      <c r="S57" t="s">
        <v>98</v>
      </c>
      <c r="T57" t="s">
        <v>77</v>
      </c>
      <c r="U57" t="s">
        <v>27</v>
      </c>
      <c r="V57" s="59">
        <f>V55</f>
        <v>7.9546560000000002E-2</v>
      </c>
      <c r="W57" s="59">
        <f t="shared" ref="W57:AB57" si="24">W55</f>
        <v>0.29186200000000001</v>
      </c>
      <c r="X57" s="59">
        <f t="shared" si="24"/>
        <v>0.13488554</v>
      </c>
      <c r="Y57" s="59">
        <f t="shared" si="24"/>
        <v>0.12121634000000001</v>
      </c>
      <c r="Z57" s="59">
        <f t="shared" si="24"/>
        <v>9.0374750000000004E-2</v>
      </c>
      <c r="AA57" s="59">
        <f t="shared" si="24"/>
        <v>0.10920009</v>
      </c>
      <c r="AB57" s="59">
        <f t="shared" si="24"/>
        <v>0.13879636000000001</v>
      </c>
    </row>
    <row r="58" spans="1:28" ht="14.5">
      <c r="A58" s="33"/>
      <c r="B58" s="33"/>
      <c r="D58" t="s">
        <v>101</v>
      </c>
      <c r="E58" t="s">
        <v>73</v>
      </c>
      <c r="G58" t="s">
        <v>27</v>
      </c>
      <c r="H58" s="59">
        <f>attached_space_heating_byenergy!W16/SUM(H6:H8)/31.54</f>
        <v>0.65307729774934997</v>
      </c>
      <c r="I58" s="59">
        <f>attached_space_heating_byenergy!AU16/SUM(I6:I8)/31.54</f>
        <v>1.2887558477409999</v>
      </c>
      <c r="J58" s="59">
        <f>attached_space_heating_byenergy!BS16/SUM(J6:J8)/31.54</f>
        <v>1.2120503195389301</v>
      </c>
      <c r="K58" s="59">
        <f>attached_space_heating_byenergy!CQ16/SUM(K6:K8)/31.54</f>
        <v>1.41603760948664</v>
      </c>
      <c r="L58" s="59">
        <f>attached_space_heating_byenergy!DO16/SUM(L6:L8)/31.54</f>
        <v>2.14715707502668</v>
      </c>
      <c r="M58" s="59">
        <f>attached_space_heating_byenergy!EM16/SUM(M6:M8)/31.54</f>
        <v>2.3306841815755401</v>
      </c>
      <c r="N58" s="59">
        <f>attached_space_heating_byenergy!FK16/SUM(N6:N8)/31.54</f>
        <v>0.80168159141288498</v>
      </c>
      <c r="S58" t="s">
        <v>101</v>
      </c>
      <c r="T58" t="s">
        <v>73</v>
      </c>
      <c r="U58" t="s">
        <v>27</v>
      </c>
      <c r="V58" s="59">
        <f t="shared" ref="V58:AB58" si="25">V56</f>
        <v>7.9546560000000002E-2</v>
      </c>
      <c r="W58" s="59">
        <f t="shared" si="25"/>
        <v>0.29186200000000001</v>
      </c>
      <c r="X58" s="59">
        <f t="shared" si="25"/>
        <v>0.13488554</v>
      </c>
      <c r="Y58" s="59">
        <f t="shared" si="25"/>
        <v>0.12121634000000001</v>
      </c>
      <c r="Z58" s="59">
        <f t="shared" si="25"/>
        <v>9.0374750000000004E-2</v>
      </c>
      <c r="AA58" s="59">
        <f t="shared" si="25"/>
        <v>0.10920009</v>
      </c>
      <c r="AB58" s="59">
        <f t="shared" si="25"/>
        <v>0.13879636000000001</v>
      </c>
    </row>
    <row r="59" spans="1:28" ht="14.5">
      <c r="A59" s="33"/>
      <c r="B59" s="33"/>
      <c r="D59" t="s">
        <v>104</v>
      </c>
      <c r="E59" t="s">
        <v>73</v>
      </c>
      <c r="G59" t="s">
        <v>27</v>
      </c>
      <c r="H59" s="59">
        <f>H58</f>
        <v>0.65307729774934997</v>
      </c>
      <c r="I59" s="59">
        <f t="shared" ref="I59:N60" si="26">I58</f>
        <v>1.2887558477409999</v>
      </c>
      <c r="J59" s="59">
        <f t="shared" si="26"/>
        <v>1.2120503195389301</v>
      </c>
      <c r="K59" s="59">
        <f t="shared" si="26"/>
        <v>1.41603760948664</v>
      </c>
      <c r="L59" s="59">
        <f t="shared" si="26"/>
        <v>2.14715707502668</v>
      </c>
      <c r="M59" s="59">
        <f t="shared" si="26"/>
        <v>2.3306841815755401</v>
      </c>
      <c r="N59" s="59">
        <f t="shared" si="26"/>
        <v>0.80168159141288498</v>
      </c>
      <c r="S59" t="s">
        <v>104</v>
      </c>
      <c r="T59" t="s">
        <v>73</v>
      </c>
      <c r="U59" t="s">
        <v>27</v>
      </c>
      <c r="V59" s="59">
        <f t="shared" ref="V59:AB59" si="27">V57</f>
        <v>7.9546560000000002E-2</v>
      </c>
      <c r="W59" s="59">
        <f t="shared" si="27"/>
        <v>0.29186200000000001</v>
      </c>
      <c r="X59" s="59">
        <f t="shared" si="27"/>
        <v>0.13488554</v>
      </c>
      <c r="Y59" s="59">
        <f t="shared" si="27"/>
        <v>0.12121634000000001</v>
      </c>
      <c r="Z59" s="59">
        <f t="shared" si="27"/>
        <v>9.0374750000000004E-2</v>
      </c>
      <c r="AA59" s="59">
        <f t="shared" si="27"/>
        <v>0.10920009</v>
      </c>
      <c r="AB59" s="59">
        <f t="shared" si="27"/>
        <v>0.13879636000000001</v>
      </c>
    </row>
    <row r="60" spans="1:28" ht="14.5">
      <c r="A60" s="33"/>
      <c r="B60" s="33"/>
      <c r="D60" t="s">
        <v>107</v>
      </c>
      <c r="E60" t="s">
        <v>73</v>
      </c>
      <c r="G60" t="s">
        <v>27</v>
      </c>
      <c r="H60" s="59">
        <f>H59</f>
        <v>0.65307729774934997</v>
      </c>
      <c r="I60" s="59">
        <f t="shared" si="26"/>
        <v>1.2887558477409999</v>
      </c>
      <c r="J60" s="59">
        <f t="shared" si="26"/>
        <v>1.2120503195389301</v>
      </c>
      <c r="K60" s="59">
        <f t="shared" si="26"/>
        <v>1.41603760948664</v>
      </c>
      <c r="L60" s="59">
        <f t="shared" si="26"/>
        <v>2.14715707502668</v>
      </c>
      <c r="M60" s="59">
        <f t="shared" si="26"/>
        <v>2.3306841815755401</v>
      </c>
      <c r="N60" s="59">
        <f t="shared" si="26"/>
        <v>0.80168159141288498</v>
      </c>
      <c r="S60" t="s">
        <v>107</v>
      </c>
      <c r="T60" t="s">
        <v>73</v>
      </c>
      <c r="U60" t="s">
        <v>27</v>
      </c>
      <c r="V60" s="59">
        <f t="shared" ref="V60:AB60" si="28">V58</f>
        <v>7.9546560000000002E-2</v>
      </c>
      <c r="W60" s="59">
        <f t="shared" si="28"/>
        <v>0.29186200000000001</v>
      </c>
      <c r="X60" s="59">
        <f t="shared" si="28"/>
        <v>0.13488554</v>
      </c>
      <c r="Y60" s="59">
        <f t="shared" si="28"/>
        <v>0.12121634000000001</v>
      </c>
      <c r="Z60" s="59">
        <f t="shared" si="28"/>
        <v>9.0374750000000004E-2</v>
      </c>
      <c r="AA60" s="59">
        <f t="shared" si="28"/>
        <v>0.10920009</v>
      </c>
      <c r="AB60" s="59">
        <f t="shared" si="28"/>
        <v>0.13879636000000001</v>
      </c>
    </row>
    <row r="61" spans="1:28" ht="14.5">
      <c r="A61" s="33"/>
      <c r="B61" s="33"/>
      <c r="D61" t="s">
        <v>110</v>
      </c>
      <c r="E61" t="s">
        <v>69</v>
      </c>
      <c r="G61" t="s">
        <v>27</v>
      </c>
      <c r="H61" s="59">
        <f>attached_space_heating_byenergy!W15/'TechHeat-RES-AP'!H9/31.54</f>
        <v>1.2627358969734801</v>
      </c>
      <c r="I61" s="59">
        <f>attached_space_heating_byenergy!AU15/'TechHeat-RES-AP'!I9/31.54</f>
        <v>0.55422653178437697</v>
      </c>
      <c r="J61" s="59">
        <f>attached_space_heating_byenergy!BS15/'TechHeat-RES-AP'!J9/31.54</f>
        <v>0.90904968080317305</v>
      </c>
      <c r="K61" s="59">
        <f>attached_space_heating_byenergy!CQ15/'TechHeat-RES-AP'!K9/31.54</f>
        <v>1.45614935650683</v>
      </c>
      <c r="L61" s="59">
        <f>attached_space_heating_byenergy!DO15/'TechHeat-RES-AP'!L9/31.54</f>
        <v>1.96087860212781</v>
      </c>
      <c r="M61" s="59">
        <f>attached_space_heating_byenergy!EM15/'TechHeat-RES-AP'!M9/31.54</f>
        <v>1.7542664365746199</v>
      </c>
      <c r="N61" s="59">
        <f>attached_space_heating_byenergy!FK15/'TechHeat-RES-AP'!N9/31.54</f>
        <v>0.51248845505948604</v>
      </c>
      <c r="S61" t="s">
        <v>110</v>
      </c>
      <c r="T61" t="s">
        <v>69</v>
      </c>
      <c r="U61" t="s">
        <v>27</v>
      </c>
      <c r="V61" s="59">
        <f t="shared" ref="V61:AB61" si="29">V59</f>
        <v>7.9546560000000002E-2</v>
      </c>
      <c r="W61" s="59">
        <f t="shared" si="29"/>
        <v>0.29186200000000001</v>
      </c>
      <c r="X61" s="59">
        <f t="shared" si="29"/>
        <v>0.13488554</v>
      </c>
      <c r="Y61" s="59">
        <f t="shared" si="29"/>
        <v>0.12121634000000001</v>
      </c>
      <c r="Z61" s="59">
        <f t="shared" si="29"/>
        <v>9.0374750000000004E-2</v>
      </c>
      <c r="AA61" s="59">
        <f t="shared" si="29"/>
        <v>0.10920009</v>
      </c>
      <c r="AB61" s="59">
        <f t="shared" si="29"/>
        <v>0.13879636000000001</v>
      </c>
    </row>
    <row r="62" spans="1:28" ht="14.5">
      <c r="A62" s="33"/>
      <c r="B62" s="33"/>
      <c r="D62" t="s">
        <v>114</v>
      </c>
      <c r="E62" s="46" t="s">
        <v>69</v>
      </c>
      <c r="F62" s="46"/>
      <c r="G62" t="s">
        <v>27</v>
      </c>
      <c r="H62" s="59"/>
      <c r="I62" s="59"/>
      <c r="J62" s="59"/>
      <c r="K62" s="59"/>
      <c r="L62" s="59"/>
      <c r="M62" s="59"/>
      <c r="N62" s="59"/>
      <c r="S62" t="s">
        <v>114</v>
      </c>
      <c r="T62" t="s">
        <v>317</v>
      </c>
      <c r="U62" t="s">
        <v>27</v>
      </c>
      <c r="V62" s="59">
        <f t="shared" ref="V62:AB62" si="30">V60</f>
        <v>7.9546560000000002E-2</v>
      </c>
      <c r="W62" s="59">
        <f t="shared" si="30"/>
        <v>0.29186200000000001</v>
      </c>
      <c r="X62" s="59">
        <f t="shared" si="30"/>
        <v>0.13488554</v>
      </c>
      <c r="Y62" s="59">
        <f t="shared" si="30"/>
        <v>0.12121634000000001</v>
      </c>
      <c r="Z62" s="59">
        <f t="shared" si="30"/>
        <v>9.0374750000000004E-2</v>
      </c>
      <c r="AA62" s="59">
        <f t="shared" si="30"/>
        <v>0.10920009</v>
      </c>
      <c r="AB62" s="59">
        <f t="shared" si="30"/>
        <v>0.13879636000000001</v>
      </c>
    </row>
    <row r="63" spans="1:28" ht="14.5">
      <c r="A63" s="33"/>
      <c r="B63" s="33"/>
      <c r="E63" s="46"/>
      <c r="F63" s="216" t="str">
        <f>[2]COMM!$E$19</f>
        <v>RSDAHT</v>
      </c>
      <c r="H63" s="59"/>
      <c r="I63" s="59"/>
      <c r="J63" s="59"/>
      <c r="K63" s="59"/>
      <c r="L63" s="59"/>
      <c r="M63" s="59"/>
      <c r="N63" s="59"/>
      <c r="V63" s="59"/>
      <c r="W63" s="59"/>
      <c r="X63" s="59"/>
      <c r="Y63" s="59"/>
      <c r="Z63" s="59"/>
      <c r="AA63" s="59"/>
      <c r="AB63" s="59"/>
    </row>
    <row r="64" spans="1:28" ht="14.5">
      <c r="A64" s="33"/>
      <c r="B64" s="33"/>
      <c r="D64" t="s">
        <v>117</v>
      </c>
      <c r="E64" t="s">
        <v>64</v>
      </c>
      <c r="G64" t="s">
        <v>27</v>
      </c>
      <c r="H64" s="59">
        <f>attached_space_heating_byenergy!W18/'TechHeat-RES-AP'!H12/31.54</f>
        <v>1.08200923996739</v>
      </c>
      <c r="I64" s="59">
        <f>attached_space_heating_byenergy!AU18/'TechHeat-RES-AP'!I12/31.54</f>
        <v>1.03357878883957</v>
      </c>
      <c r="J64" s="59">
        <f>attached_space_heating_byenergy!BS18/'TechHeat-RES-AP'!J12/31.54</f>
        <v>0.88709748489921803</v>
      </c>
      <c r="K64" s="59">
        <f>attached_space_heating_byenergy!CQ18/'TechHeat-RES-AP'!K12/31.54</f>
        <v>3.6741280913126202</v>
      </c>
      <c r="L64" s="59">
        <f>attached_space_heating_byenergy!DO18/'TechHeat-RES-AP'!L12/31.54</f>
        <v>1.0249524413443201</v>
      </c>
      <c r="M64" s="59">
        <f>attached_space_heating_byenergy!EM18/'TechHeat-RES-AP'!M12/31.54</f>
        <v>3.3252112013418702</v>
      </c>
      <c r="N64" s="59">
        <f>attached_space_heating_byenergy!FK18/'TechHeat-RES-AP'!N12/31.54</f>
        <v>0.93921811648507902</v>
      </c>
      <c r="S64" t="s">
        <v>117</v>
      </c>
      <c r="T64" t="s">
        <v>64</v>
      </c>
      <c r="U64" t="s">
        <v>27</v>
      </c>
      <c r="V64" s="59">
        <f t="shared" ref="V64:AB64" si="31">V61</f>
        <v>7.9546560000000002E-2</v>
      </c>
      <c r="W64" s="59">
        <f t="shared" si="31"/>
        <v>0.29186200000000001</v>
      </c>
      <c r="X64" s="59">
        <f t="shared" si="31"/>
        <v>0.13488554</v>
      </c>
      <c r="Y64" s="59">
        <f t="shared" si="31"/>
        <v>0.12121634000000001</v>
      </c>
      <c r="Z64" s="59">
        <f t="shared" si="31"/>
        <v>9.0374750000000004E-2</v>
      </c>
      <c r="AA64" s="59">
        <f t="shared" si="31"/>
        <v>0.10920009</v>
      </c>
      <c r="AB64" s="59">
        <f t="shared" si="31"/>
        <v>0.13879636000000001</v>
      </c>
    </row>
    <row r="65" spans="4:28" ht="14.5">
      <c r="D65" t="s">
        <v>120</v>
      </c>
      <c r="E65" t="s">
        <v>67</v>
      </c>
      <c r="G65" t="s">
        <v>27</v>
      </c>
      <c r="H65">
        <f>attached_space_heating_byenergy!W19/'TechHeat-RES-AP'!H38/31.54</f>
        <v>0.81969797083069096</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4.9364109067850402E-2</v>
      </c>
      <c r="M65">
        <f>attached_space_heating_byenergy!EM19/'TechHeat-RES-AP'!M38/31.54</f>
        <v>0.13315250475586601</v>
      </c>
      <c r="N65">
        <f>attached_space_heating_byenergy!FK19/'TechHeat-RES-AP'!N38/31.54</f>
        <v>0.37280126823081799</v>
      </c>
      <c r="S65" t="s">
        <v>120</v>
      </c>
      <c r="T65" t="s">
        <v>67</v>
      </c>
      <c r="U65" t="s">
        <v>27</v>
      </c>
      <c r="V65" s="59">
        <f t="shared" ref="V65:AB65" si="32">V62</f>
        <v>7.9546560000000002E-2</v>
      </c>
      <c r="W65" s="59">
        <f t="shared" si="32"/>
        <v>0.29186200000000001</v>
      </c>
      <c r="X65" s="59">
        <f t="shared" si="32"/>
        <v>0.13488554</v>
      </c>
      <c r="Y65" s="59">
        <f t="shared" si="32"/>
        <v>0.12121634000000001</v>
      </c>
      <c r="Z65" s="59">
        <f t="shared" si="32"/>
        <v>9.0374750000000004E-2</v>
      </c>
      <c r="AA65" s="59">
        <f t="shared" si="32"/>
        <v>0.10920009</v>
      </c>
      <c r="AB65" s="59">
        <f t="shared" si="32"/>
        <v>0.13879636000000001</v>
      </c>
    </row>
    <row r="66" spans="4:28" ht="14.5">
      <c r="D66" s="36" t="s">
        <v>121</v>
      </c>
      <c r="E66" s="36" t="s">
        <v>69</v>
      </c>
      <c r="F66" s="36"/>
      <c r="G66" t="s">
        <v>27</v>
      </c>
      <c r="H66" s="235">
        <v>0.1</v>
      </c>
      <c r="I66" s="235">
        <v>0.1</v>
      </c>
      <c r="J66" s="235">
        <v>0.1</v>
      </c>
      <c r="K66" s="235">
        <v>0.1</v>
      </c>
      <c r="L66" s="235">
        <v>0.1</v>
      </c>
      <c r="M66" s="235">
        <v>0.1</v>
      </c>
      <c r="N66" s="235">
        <v>0.1</v>
      </c>
      <c r="S66" s="36" t="s">
        <v>121</v>
      </c>
      <c r="T66" s="36" t="s">
        <v>69</v>
      </c>
      <c r="U66" t="s">
        <v>27</v>
      </c>
      <c r="V66" s="59">
        <f t="shared" ref="V66:AB73" si="33">V64</f>
        <v>7.9546560000000002E-2</v>
      </c>
      <c r="W66" s="59">
        <f t="shared" si="33"/>
        <v>0.29186200000000001</v>
      </c>
      <c r="X66" s="59">
        <f t="shared" si="33"/>
        <v>0.13488554</v>
      </c>
      <c r="Y66" s="59">
        <f t="shared" si="33"/>
        <v>0.12121634000000001</v>
      </c>
      <c r="Z66" s="59">
        <f t="shared" si="33"/>
        <v>9.0374750000000004E-2</v>
      </c>
      <c r="AA66" s="59">
        <f t="shared" si="33"/>
        <v>0.10920009</v>
      </c>
      <c r="AB66" s="59">
        <f t="shared" si="33"/>
        <v>0.13879636000000001</v>
      </c>
    </row>
    <row r="67" spans="4:28" ht="14.5">
      <c r="E67" s="36" t="s">
        <v>67</v>
      </c>
      <c r="F67" s="36"/>
      <c r="H67" s="99"/>
      <c r="I67" s="99"/>
      <c r="J67" s="99"/>
      <c r="K67" s="99"/>
      <c r="L67" s="99"/>
      <c r="M67" s="99"/>
      <c r="N67" s="99"/>
      <c r="T67" s="36" t="s">
        <v>67</v>
      </c>
      <c r="U67" t="s">
        <v>27</v>
      </c>
      <c r="V67" s="59">
        <f t="shared" si="33"/>
        <v>7.9546560000000002E-2</v>
      </c>
      <c r="W67" s="59">
        <f t="shared" si="33"/>
        <v>0.29186200000000001</v>
      </c>
      <c r="X67" s="59">
        <f t="shared" si="33"/>
        <v>0.13488554</v>
      </c>
      <c r="Y67" s="59">
        <f t="shared" si="33"/>
        <v>0.12121634000000001</v>
      </c>
      <c r="Z67" s="59">
        <f t="shared" si="33"/>
        <v>9.0374750000000004E-2</v>
      </c>
      <c r="AA67" s="59">
        <f t="shared" si="33"/>
        <v>0.10920009</v>
      </c>
      <c r="AB67" s="59">
        <f t="shared" si="33"/>
        <v>0.13879636000000001</v>
      </c>
    </row>
    <row r="68" spans="4:28" ht="14.5">
      <c r="D68" s="36" t="s">
        <v>122</v>
      </c>
      <c r="E68" s="36" t="s">
        <v>77</v>
      </c>
      <c r="F68" s="36"/>
      <c r="G68" t="s">
        <v>27</v>
      </c>
      <c r="H68" s="235">
        <v>0.1</v>
      </c>
      <c r="I68" s="235">
        <v>0.1</v>
      </c>
      <c r="J68" s="235">
        <v>0.1</v>
      </c>
      <c r="K68" s="235">
        <v>0.1</v>
      </c>
      <c r="L68" s="235">
        <v>0.1</v>
      </c>
      <c r="M68" s="235">
        <v>0.1</v>
      </c>
      <c r="N68" s="235">
        <v>0.1</v>
      </c>
      <c r="S68" s="36" t="s">
        <v>122</v>
      </c>
      <c r="T68" s="36" t="s">
        <v>77</v>
      </c>
      <c r="U68" t="s">
        <v>27</v>
      </c>
      <c r="V68" s="59">
        <f t="shared" si="33"/>
        <v>7.9546560000000002E-2</v>
      </c>
      <c r="W68" s="59">
        <f t="shared" si="33"/>
        <v>0.29186200000000001</v>
      </c>
      <c r="X68" s="59">
        <f t="shared" si="33"/>
        <v>0.13488554</v>
      </c>
      <c r="Y68" s="59">
        <f t="shared" si="33"/>
        <v>0.12121634000000001</v>
      </c>
      <c r="Z68" s="59">
        <f t="shared" si="33"/>
        <v>9.0374750000000004E-2</v>
      </c>
      <c r="AA68" s="59">
        <f t="shared" si="33"/>
        <v>0.10920009</v>
      </c>
      <c r="AB68" s="59">
        <f t="shared" si="33"/>
        <v>0.13879636000000001</v>
      </c>
    </row>
    <row r="69" spans="4:28" ht="14.5">
      <c r="E69" s="36" t="s">
        <v>67</v>
      </c>
      <c r="F69" s="36"/>
      <c r="H69" s="99"/>
      <c r="I69" s="99"/>
      <c r="J69" s="99"/>
      <c r="K69" s="99"/>
      <c r="L69" s="99"/>
      <c r="M69" s="99"/>
      <c r="N69" s="99"/>
      <c r="T69" s="36" t="s">
        <v>67</v>
      </c>
      <c r="U69" t="s">
        <v>27</v>
      </c>
      <c r="V69" s="59">
        <f t="shared" si="33"/>
        <v>7.9546560000000002E-2</v>
      </c>
      <c r="W69" s="59">
        <f t="shared" si="33"/>
        <v>0.29186200000000001</v>
      </c>
      <c r="X69" s="59">
        <f t="shared" si="33"/>
        <v>0.13488554</v>
      </c>
      <c r="Y69" s="59">
        <f t="shared" si="33"/>
        <v>0.12121634000000001</v>
      </c>
      <c r="Z69" s="59">
        <f t="shared" si="33"/>
        <v>9.0374750000000004E-2</v>
      </c>
      <c r="AA69" s="59">
        <f t="shared" si="33"/>
        <v>0.10920009</v>
      </c>
      <c r="AB69" s="59">
        <f t="shared" si="33"/>
        <v>0.13879636000000001</v>
      </c>
    </row>
    <row r="70" spans="4:28" ht="14.5">
      <c r="D70" s="36" t="s">
        <v>123</v>
      </c>
      <c r="E70" s="36" t="s">
        <v>69</v>
      </c>
      <c r="F70" s="36"/>
      <c r="G70" t="s">
        <v>27</v>
      </c>
      <c r="H70" s="235">
        <v>0.1</v>
      </c>
      <c r="I70" s="235">
        <v>0.1</v>
      </c>
      <c r="J70" s="235">
        <v>0.1</v>
      </c>
      <c r="K70" s="235">
        <v>0.1</v>
      </c>
      <c r="L70" s="235">
        <v>0.1</v>
      </c>
      <c r="M70" s="235">
        <v>0.1</v>
      </c>
      <c r="N70" s="235">
        <v>0.1</v>
      </c>
      <c r="S70" s="36" t="s">
        <v>123</v>
      </c>
      <c r="T70" s="36" t="s">
        <v>69</v>
      </c>
      <c r="U70" t="s">
        <v>27</v>
      </c>
      <c r="V70" s="59">
        <f t="shared" si="33"/>
        <v>7.9546560000000002E-2</v>
      </c>
      <c r="W70" s="59">
        <f t="shared" si="33"/>
        <v>0.29186200000000001</v>
      </c>
      <c r="X70" s="59">
        <f t="shared" si="33"/>
        <v>0.13488554</v>
      </c>
      <c r="Y70" s="59">
        <f t="shared" si="33"/>
        <v>0.12121634000000001</v>
      </c>
      <c r="Z70" s="59">
        <f t="shared" si="33"/>
        <v>9.0374750000000004E-2</v>
      </c>
      <c r="AA70" s="59">
        <f t="shared" si="33"/>
        <v>0.10920009</v>
      </c>
      <c r="AB70" s="59">
        <f t="shared" si="33"/>
        <v>0.13879636000000001</v>
      </c>
    </row>
    <row r="71" spans="4:28" ht="14.5">
      <c r="E71" s="36" t="s">
        <v>73</v>
      </c>
      <c r="F71" s="36"/>
      <c r="H71" s="99"/>
      <c r="I71" s="99"/>
      <c r="J71" s="99"/>
      <c r="K71" s="99"/>
      <c r="L71" s="99"/>
      <c r="M71" s="99"/>
      <c r="N71" s="99"/>
      <c r="T71" s="36" t="s">
        <v>73</v>
      </c>
      <c r="U71" t="s">
        <v>27</v>
      </c>
      <c r="V71" s="59">
        <f t="shared" si="33"/>
        <v>7.9546560000000002E-2</v>
      </c>
      <c r="W71" s="59">
        <f t="shared" si="33"/>
        <v>0.29186200000000001</v>
      </c>
      <c r="X71" s="59">
        <f t="shared" si="33"/>
        <v>0.13488554</v>
      </c>
      <c r="Y71" s="59">
        <f t="shared" si="33"/>
        <v>0.12121634000000001</v>
      </c>
      <c r="Z71" s="59">
        <f t="shared" si="33"/>
        <v>9.0374750000000004E-2</v>
      </c>
      <c r="AA71" s="59">
        <f t="shared" si="33"/>
        <v>0.10920009</v>
      </c>
      <c r="AB71" s="59">
        <f t="shared" si="33"/>
        <v>0.13879636000000001</v>
      </c>
    </row>
    <row r="72" spans="4:28" ht="14.5">
      <c r="D72" s="36" t="s">
        <v>124</v>
      </c>
      <c r="E72" s="36" t="s">
        <v>69</v>
      </c>
      <c r="F72" s="36"/>
      <c r="G72" t="s">
        <v>27</v>
      </c>
      <c r="H72" s="235">
        <v>0.1</v>
      </c>
      <c r="I72" s="235">
        <v>0.1</v>
      </c>
      <c r="J72" s="235">
        <v>0.1</v>
      </c>
      <c r="K72" s="235">
        <v>0.1</v>
      </c>
      <c r="L72" s="235">
        <v>0.1</v>
      </c>
      <c r="M72" s="235">
        <v>0.1</v>
      </c>
      <c r="N72" s="235">
        <v>0.1</v>
      </c>
      <c r="S72" s="36" t="s">
        <v>124</v>
      </c>
      <c r="T72" s="36" t="s">
        <v>69</v>
      </c>
      <c r="U72" t="s">
        <v>27</v>
      </c>
      <c r="V72" s="59">
        <f t="shared" si="33"/>
        <v>7.9546560000000002E-2</v>
      </c>
      <c r="W72" s="59">
        <f t="shared" si="33"/>
        <v>0.29186200000000001</v>
      </c>
      <c r="X72" s="59">
        <f t="shared" si="33"/>
        <v>0.13488554</v>
      </c>
      <c r="Y72" s="59">
        <f t="shared" si="33"/>
        <v>0.12121634000000001</v>
      </c>
      <c r="Z72" s="59">
        <f t="shared" si="33"/>
        <v>9.0374750000000004E-2</v>
      </c>
      <c r="AA72" s="59">
        <f t="shared" si="33"/>
        <v>0.10920009</v>
      </c>
      <c r="AB72" s="59">
        <f t="shared" si="33"/>
        <v>0.13879636000000001</v>
      </c>
    </row>
    <row r="73" spans="4:28" ht="14.5">
      <c r="E73" s="36" t="s">
        <v>77</v>
      </c>
      <c r="F73" s="36"/>
      <c r="H73" s="99"/>
      <c r="I73" s="99"/>
      <c r="J73" s="99"/>
      <c r="K73" s="99"/>
      <c r="L73" s="99"/>
      <c r="M73" s="99"/>
      <c r="N73" s="99"/>
      <c r="T73" s="36" t="s">
        <v>77</v>
      </c>
      <c r="U73" t="s">
        <v>27</v>
      </c>
      <c r="V73" s="59">
        <f t="shared" si="33"/>
        <v>7.9546560000000002E-2</v>
      </c>
      <c r="W73" s="59">
        <f t="shared" si="33"/>
        <v>0.29186200000000001</v>
      </c>
      <c r="X73" s="59">
        <f t="shared" si="33"/>
        <v>0.13488554</v>
      </c>
      <c r="Y73" s="59">
        <f t="shared" si="33"/>
        <v>0.12121634000000001</v>
      </c>
      <c r="Z73" s="59">
        <f t="shared" si="33"/>
        <v>9.0374750000000004E-2</v>
      </c>
      <c r="AA73" s="59">
        <f t="shared" si="33"/>
        <v>0.10920009</v>
      </c>
      <c r="AB73" s="59">
        <f t="shared" si="33"/>
        <v>0.13879636000000001</v>
      </c>
    </row>
    <row r="77" spans="4:28" ht="14.5">
      <c r="G77" s="34" t="s">
        <v>208</v>
      </c>
    </row>
    <row r="78" spans="4:28" ht="14.5">
      <c r="D78" s="35" t="s">
        <v>11</v>
      </c>
      <c r="E78" s="35" t="s">
        <v>188</v>
      </c>
      <c r="F78" s="214" t="s">
        <v>309</v>
      </c>
      <c r="G78" s="35" t="s">
        <v>189</v>
      </c>
      <c r="H78" t="s">
        <v>190</v>
      </c>
      <c r="I78" t="s">
        <v>191</v>
      </c>
      <c r="J78" t="s">
        <v>192</v>
      </c>
      <c r="K78" t="s">
        <v>193</v>
      </c>
      <c r="L78" t="s">
        <v>194</v>
      </c>
      <c r="M78" t="s">
        <v>195</v>
      </c>
      <c r="N78" t="s">
        <v>196</v>
      </c>
    </row>
    <row r="79" spans="4:28" ht="14.5">
      <c r="D79" t="s">
        <v>92</v>
      </c>
      <c r="E79" t="s">
        <v>77</v>
      </c>
      <c r="G79" t="s">
        <v>27</v>
      </c>
      <c r="H79" s="59">
        <f>H55*V55</f>
        <v>0.23642400485488199</v>
      </c>
      <c r="I79" s="59">
        <f t="shared" ref="I79:N85" si="34">I55*W55</f>
        <v>0.228988069662317</v>
      </c>
      <c r="J79" s="59">
        <f t="shared" si="34"/>
        <v>0.15399702098222601</v>
      </c>
      <c r="K79" s="59">
        <f t="shared" si="34"/>
        <v>9.7956247133337199E-2</v>
      </c>
      <c r="L79" s="59">
        <f t="shared" si="34"/>
        <v>5.1435859617417E-2</v>
      </c>
      <c r="M79" s="59">
        <f t="shared" si="34"/>
        <v>9.6028064770661593E-3</v>
      </c>
      <c r="N79" s="59">
        <f t="shared" si="34"/>
        <v>2.44438861960658E-2</v>
      </c>
      <c r="P79" s="99">
        <f t="shared" ref="P79:P86" si="35">AVERAGE(H79:N79)</f>
        <v>0.114692556417616</v>
      </c>
    </row>
    <row r="80" spans="4:28" ht="14.5">
      <c r="D80" t="s">
        <v>95</v>
      </c>
      <c r="E80" t="s">
        <v>77</v>
      </c>
      <c r="G80" t="s">
        <v>27</v>
      </c>
      <c r="H80" s="59">
        <f t="shared" ref="H80:H85" si="36">H56*V56</f>
        <v>0.23642400485488199</v>
      </c>
      <c r="I80" s="59">
        <f t="shared" si="34"/>
        <v>0.228988069662317</v>
      </c>
      <c r="J80" s="59">
        <f t="shared" si="34"/>
        <v>0.15399702098222601</v>
      </c>
      <c r="K80" s="59">
        <f t="shared" si="34"/>
        <v>9.7956247133337199E-2</v>
      </c>
      <c r="L80" s="59">
        <f t="shared" si="34"/>
        <v>5.1435859617417E-2</v>
      </c>
      <c r="M80" s="59">
        <f t="shared" si="34"/>
        <v>9.6028064770661593E-3</v>
      </c>
      <c r="N80" s="59">
        <f t="shared" si="34"/>
        <v>2.44438861960658E-2</v>
      </c>
      <c r="P80" s="99">
        <f t="shared" si="35"/>
        <v>0.114692556417616</v>
      </c>
    </row>
    <row r="81" spans="4:19" ht="14.5">
      <c r="D81" t="s">
        <v>98</v>
      </c>
      <c r="E81" t="s">
        <v>77</v>
      </c>
      <c r="G81" t="s">
        <v>27</v>
      </c>
      <c r="H81" s="59">
        <f t="shared" si="36"/>
        <v>0.23642400485488199</v>
      </c>
      <c r="I81" s="59">
        <f t="shared" si="34"/>
        <v>0.228988069662317</v>
      </c>
      <c r="J81" s="59">
        <f t="shared" si="34"/>
        <v>0.15399702098222601</v>
      </c>
      <c r="K81" s="59">
        <f t="shared" si="34"/>
        <v>9.7956247133337199E-2</v>
      </c>
      <c r="L81" s="59">
        <f t="shared" si="34"/>
        <v>5.1435859617417E-2</v>
      </c>
      <c r="M81" s="59">
        <f t="shared" si="34"/>
        <v>9.6028064770661593E-3</v>
      </c>
      <c r="N81" s="59">
        <f t="shared" si="34"/>
        <v>2.44438861960658E-2</v>
      </c>
      <c r="P81" s="99">
        <f t="shared" si="35"/>
        <v>0.114692556417616</v>
      </c>
    </row>
    <row r="82" spans="4:19" ht="14.5">
      <c r="D82" t="s">
        <v>101</v>
      </c>
      <c r="E82" t="s">
        <v>73</v>
      </c>
      <c r="G82" t="s">
        <v>27</v>
      </c>
      <c r="H82" s="59">
        <f t="shared" si="36"/>
        <v>5.1950052450056503E-2</v>
      </c>
      <c r="I82" s="59">
        <f t="shared" si="34"/>
        <v>0.37613885923338197</v>
      </c>
      <c r="J82" s="59">
        <f t="shared" si="34"/>
        <v>0.16348806185818199</v>
      </c>
      <c r="K82" s="59">
        <f t="shared" si="34"/>
        <v>0.17164689632432001</v>
      </c>
      <c r="L82" s="59">
        <f t="shared" si="34"/>
        <v>0.19404878386626701</v>
      </c>
      <c r="M82" s="59">
        <f t="shared" si="34"/>
        <v>0.25451092238962503</v>
      </c>
      <c r="N82" s="59">
        <f t="shared" si="34"/>
        <v>0.111270486767116</v>
      </c>
      <c r="P82" s="99">
        <f t="shared" si="35"/>
        <v>0.18900772326984999</v>
      </c>
    </row>
    <row r="83" spans="4:19" ht="14.5">
      <c r="D83" t="s">
        <v>104</v>
      </c>
      <c r="E83" t="s">
        <v>73</v>
      </c>
      <c r="G83" t="s">
        <v>27</v>
      </c>
      <c r="H83" s="59">
        <f t="shared" si="36"/>
        <v>5.1950052450056503E-2</v>
      </c>
      <c r="I83" s="59">
        <f t="shared" si="34"/>
        <v>0.37613885923338197</v>
      </c>
      <c r="J83" s="59">
        <f t="shared" si="34"/>
        <v>0.16348806185818199</v>
      </c>
      <c r="K83" s="59">
        <f t="shared" si="34"/>
        <v>0.17164689632432001</v>
      </c>
      <c r="L83" s="59">
        <f t="shared" si="34"/>
        <v>0.19404878386626701</v>
      </c>
      <c r="M83" s="59">
        <f t="shared" si="34"/>
        <v>0.25451092238962503</v>
      </c>
      <c r="N83" s="59">
        <f t="shared" si="34"/>
        <v>0.111270486767116</v>
      </c>
      <c r="P83" s="99">
        <f t="shared" si="35"/>
        <v>0.18900772326984999</v>
      </c>
    </row>
    <row r="84" spans="4:19" ht="14.5">
      <c r="D84" t="s">
        <v>107</v>
      </c>
      <c r="E84" t="s">
        <v>73</v>
      </c>
      <c r="G84" t="s">
        <v>27</v>
      </c>
      <c r="H84" s="59">
        <f t="shared" si="36"/>
        <v>5.1950052450056503E-2</v>
      </c>
      <c r="I84" s="59">
        <f t="shared" si="34"/>
        <v>0.37613885923338197</v>
      </c>
      <c r="J84" s="59">
        <f t="shared" si="34"/>
        <v>0.16348806185818199</v>
      </c>
      <c r="K84" s="59">
        <f t="shared" si="34"/>
        <v>0.17164689632432001</v>
      </c>
      <c r="L84" s="59">
        <f t="shared" si="34"/>
        <v>0.19404878386626701</v>
      </c>
      <c r="M84" s="59">
        <f t="shared" si="34"/>
        <v>0.25451092238962503</v>
      </c>
      <c r="N84" s="59">
        <f t="shared" si="34"/>
        <v>0.111270486767116</v>
      </c>
      <c r="P84" s="99">
        <f t="shared" si="35"/>
        <v>0.18900772326984999</v>
      </c>
    </row>
    <row r="85" spans="4:19" ht="14.5">
      <c r="D85" t="s">
        <v>110</v>
      </c>
      <c r="E85" t="s">
        <v>69</v>
      </c>
      <c r="G85" t="s">
        <v>27</v>
      </c>
      <c r="H85" s="59">
        <f t="shared" si="36"/>
        <v>0.10044629679275401</v>
      </c>
      <c r="I85" s="59">
        <f t="shared" si="34"/>
        <v>0.161757664019652</v>
      </c>
      <c r="J85" s="59">
        <f t="shared" si="34"/>
        <v>0.122617657081964</v>
      </c>
      <c r="K85" s="59">
        <f t="shared" si="34"/>
        <v>0.176509095489113</v>
      </c>
      <c r="L85" s="59">
        <f t="shared" si="34"/>
        <v>0.17721391344765</v>
      </c>
      <c r="M85" s="59">
        <f t="shared" si="34"/>
        <v>0.19156605275792701</v>
      </c>
      <c r="N85" s="59">
        <f t="shared" si="34"/>
        <v>7.1131532104280207E-2</v>
      </c>
      <c r="P85" s="99">
        <f t="shared" si="35"/>
        <v>0.14303460167047699</v>
      </c>
    </row>
    <row r="86" spans="4:19" ht="14.5">
      <c r="D86" t="s">
        <v>114</v>
      </c>
      <c r="E86" s="46" t="s">
        <v>69</v>
      </c>
      <c r="F86" s="46"/>
      <c r="G86" t="s">
        <v>27</v>
      </c>
      <c r="H86" s="224">
        <f t="shared" ref="H86:N86" si="37">AVERAGE(H79:H85,H88:H89)</f>
        <v>0.124093637272639</v>
      </c>
      <c r="I86" s="224">
        <f t="shared" si="37"/>
        <v>0.32964013732032998</v>
      </c>
      <c r="J86" s="224">
        <f t="shared" si="37"/>
        <v>0.14953308046598701</v>
      </c>
      <c r="K86" s="224">
        <f t="shared" si="37"/>
        <v>0.16073927391711901</v>
      </c>
      <c r="L86" s="224">
        <f t="shared" si="37"/>
        <v>0.112306548173674</v>
      </c>
      <c r="M86" s="224">
        <f t="shared" si="37"/>
        <v>0.151284540812956</v>
      </c>
      <c r="N86" s="224">
        <f t="shared" si="37"/>
        <v>7.3375351760203406E-2</v>
      </c>
      <c r="P86" s="99">
        <f t="shared" si="35"/>
        <v>0.15728179567470099</v>
      </c>
      <c r="S86" s="75"/>
    </row>
    <row r="87" spans="4:19" ht="14.5">
      <c r="E87" s="46"/>
      <c r="F87" s="216" t="str">
        <f>[2]COMM!$E$19</f>
        <v>RSDAHT</v>
      </c>
      <c r="H87" s="224"/>
      <c r="I87" s="224"/>
      <c r="J87" s="224"/>
      <c r="K87" s="224"/>
      <c r="L87" s="224"/>
      <c r="M87" s="224"/>
      <c r="N87" s="224"/>
      <c r="P87" s="99"/>
      <c r="S87" s="75"/>
    </row>
    <row r="88" spans="4:19" ht="14.5">
      <c r="D88" t="s">
        <v>117</v>
      </c>
      <c r="E88" t="s">
        <v>64</v>
      </c>
      <c r="G88" t="s">
        <v>27</v>
      </c>
      <c r="H88" s="59">
        <f t="shared" ref="H88:N88" si="38">H64*V64</f>
        <v>8.6070112927620304E-2</v>
      </c>
      <c r="I88" s="59">
        <f t="shared" si="38"/>
        <v>0.30166237246829403</v>
      </c>
      <c r="J88" s="59">
        <f t="shared" si="38"/>
        <v>0.11965662328327301</v>
      </c>
      <c r="K88" s="59">
        <f t="shared" si="38"/>
        <v>0.44536435992010198</v>
      </c>
      <c r="L88" s="59">
        <f t="shared" si="38"/>
        <v>9.2629820648383002E-2</v>
      </c>
      <c r="M88" s="59">
        <f t="shared" si="38"/>
        <v>0.36311336245553999</v>
      </c>
      <c r="N88" s="59">
        <f t="shared" si="38"/>
        <v>0.130360055814185</v>
      </c>
      <c r="P88" s="99">
        <f t="shared" ref="P88:P96" si="39">AVERAGE(H88:N88)</f>
        <v>0.21983667250248501</v>
      </c>
    </row>
    <row r="89" spans="4:19" ht="14.5">
      <c r="D89" t="s">
        <v>120</v>
      </c>
      <c r="E89" t="s">
        <v>67</v>
      </c>
      <c r="G89" t="s">
        <v>27</v>
      </c>
      <c r="H89" s="59">
        <f t="shared" ref="H89:N89" si="40">H65*V65</f>
        <v>6.5204153818561802E-2</v>
      </c>
      <c r="I89" s="59">
        <f t="shared" si="40"/>
        <v>0.68796041270792696</v>
      </c>
      <c r="J89" s="59">
        <f t="shared" si="40"/>
        <v>0.15106819530742699</v>
      </c>
      <c r="K89" s="59">
        <f t="shared" si="40"/>
        <v>1.5970579471883298E-2</v>
      </c>
      <c r="L89" s="59">
        <f t="shared" si="40"/>
        <v>4.4612690159797101E-3</v>
      </c>
      <c r="M89" s="59">
        <f t="shared" si="40"/>
        <v>1.45402655030659E-2</v>
      </c>
      <c r="N89" s="59">
        <f t="shared" si="40"/>
        <v>5.1743459033821201E-2</v>
      </c>
      <c r="P89" s="99">
        <f t="shared" si="39"/>
        <v>0.14156404783695201</v>
      </c>
    </row>
    <row r="90" spans="4:19" ht="14.5">
      <c r="D90" s="36" t="s">
        <v>121</v>
      </c>
      <c r="E90" s="36" t="s">
        <v>69</v>
      </c>
      <c r="F90" s="36"/>
      <c r="G90" t="s">
        <v>27</v>
      </c>
      <c r="H90" s="90">
        <f t="shared" ref="H90:N90" si="41">AVERAGE(H89,H85)</f>
        <v>8.2825225305658098E-2</v>
      </c>
      <c r="I90" s="90">
        <f t="shared" si="41"/>
        <v>0.42485903836378902</v>
      </c>
      <c r="J90" s="90">
        <f t="shared" si="41"/>
        <v>0.13684292619469501</v>
      </c>
      <c r="K90" s="90">
        <f t="shared" si="41"/>
        <v>9.6239837480498094E-2</v>
      </c>
      <c r="L90" s="90">
        <f t="shared" si="41"/>
        <v>9.0837591231814993E-2</v>
      </c>
      <c r="M90" s="90">
        <f t="shared" si="41"/>
        <v>0.10305315913049699</v>
      </c>
      <c r="N90" s="90">
        <f t="shared" si="41"/>
        <v>6.1437495569050697E-2</v>
      </c>
      <c r="P90" s="99">
        <f t="shared" si="39"/>
        <v>0.14229932475371501</v>
      </c>
    </row>
    <row r="91" spans="4:19" ht="14.5">
      <c r="E91" s="36" t="s">
        <v>67</v>
      </c>
      <c r="F91" s="36"/>
      <c r="H91" s="90"/>
      <c r="I91" s="90"/>
      <c r="J91" s="90"/>
      <c r="K91" s="90"/>
      <c r="L91" s="90"/>
      <c r="M91" s="90"/>
      <c r="N91" s="90"/>
      <c r="P91" s="99"/>
    </row>
    <row r="92" spans="4:19" ht="14.5">
      <c r="D92" s="36" t="s">
        <v>122</v>
      </c>
      <c r="E92" s="36" t="s">
        <v>77</v>
      </c>
      <c r="F92" s="36"/>
      <c r="G92" t="s">
        <v>27</v>
      </c>
      <c r="H92" s="90">
        <f t="shared" ref="H92:N92" si="42">AVERAGE(H89,H79:H81)</f>
        <v>0.193619042095802</v>
      </c>
      <c r="I92" s="90">
        <f t="shared" si="42"/>
        <v>0.34373115542371901</v>
      </c>
      <c r="J92" s="90">
        <f t="shared" si="42"/>
        <v>0.153264814563526</v>
      </c>
      <c r="K92" s="90">
        <f t="shared" si="42"/>
        <v>7.7459830217973702E-2</v>
      </c>
      <c r="L92" s="90">
        <f t="shared" si="42"/>
        <v>3.9692211967057703E-2</v>
      </c>
      <c r="M92" s="90">
        <f t="shared" si="42"/>
        <v>1.08371712335661E-2</v>
      </c>
      <c r="N92" s="90">
        <f t="shared" si="42"/>
        <v>3.1268779405504599E-2</v>
      </c>
      <c r="P92" s="99">
        <f t="shared" si="39"/>
        <v>0.12141042927244999</v>
      </c>
    </row>
    <row r="93" spans="4:19" ht="14.5">
      <c r="E93" s="36" t="s">
        <v>67</v>
      </c>
      <c r="F93" s="36"/>
      <c r="H93" s="90"/>
      <c r="I93" s="90"/>
      <c r="J93" s="90"/>
      <c r="K93" s="90"/>
      <c r="L93" s="90"/>
      <c r="M93" s="90"/>
      <c r="N93" s="90"/>
      <c r="P93" s="99"/>
    </row>
    <row r="94" spans="4:19" ht="14.5">
      <c r="D94" s="36" t="s">
        <v>123</v>
      </c>
      <c r="E94" s="36" t="s">
        <v>69</v>
      </c>
      <c r="F94" s="36"/>
      <c r="G94" t="s">
        <v>27</v>
      </c>
      <c r="H94" s="90">
        <f t="shared" ref="H94:N94" si="43">AVERAGE(H85,H82:H84)</f>
        <v>6.4074113535731003E-2</v>
      </c>
      <c r="I94" s="90">
        <f t="shared" si="43"/>
        <v>0.32254356042995003</v>
      </c>
      <c r="J94" s="90">
        <f t="shared" si="43"/>
        <v>0.153270460664127</v>
      </c>
      <c r="K94" s="90">
        <f t="shared" si="43"/>
        <v>0.17286244611551799</v>
      </c>
      <c r="L94" s="90">
        <f t="shared" si="43"/>
        <v>0.18984006626161301</v>
      </c>
      <c r="M94" s="90">
        <f t="shared" si="43"/>
        <v>0.238774704981701</v>
      </c>
      <c r="N94" s="90">
        <f t="shared" si="43"/>
        <v>0.10123574810140699</v>
      </c>
      <c r="P94" s="99">
        <f t="shared" si="39"/>
        <v>0.17751444287000701</v>
      </c>
    </row>
    <row r="95" spans="4:19" ht="14.5">
      <c r="E95" s="36" t="s">
        <v>73</v>
      </c>
      <c r="F95" s="36"/>
      <c r="H95" s="90"/>
      <c r="I95" s="90"/>
      <c r="J95" s="90"/>
      <c r="K95" s="90"/>
      <c r="L95" s="90"/>
      <c r="M95" s="90"/>
      <c r="N95" s="90"/>
      <c r="P95" s="99"/>
    </row>
    <row r="96" spans="4:19" ht="14.5">
      <c r="D96" s="36" t="s">
        <v>124</v>
      </c>
      <c r="E96" s="36" t="s">
        <v>69</v>
      </c>
      <c r="F96" s="36"/>
      <c r="G96" t="s">
        <v>27</v>
      </c>
      <c r="H96" s="90">
        <f t="shared" ref="H96:N96" si="44">AVERAGE(H79:H81,H85)</f>
        <v>0.20242957783935001</v>
      </c>
      <c r="I96" s="90">
        <f t="shared" si="44"/>
        <v>0.21218046825165099</v>
      </c>
      <c r="J96" s="90">
        <f t="shared" si="44"/>
        <v>0.14615218000716099</v>
      </c>
      <c r="K96" s="90">
        <f t="shared" si="44"/>
        <v>0.117594459222281</v>
      </c>
      <c r="L96" s="90">
        <f t="shared" si="44"/>
        <v>8.2880373074975297E-2</v>
      </c>
      <c r="M96" s="90">
        <f t="shared" si="44"/>
        <v>5.5093618047281502E-2</v>
      </c>
      <c r="N96" s="90">
        <f t="shared" si="44"/>
        <v>3.6115797673119399E-2</v>
      </c>
      <c r="P96" s="99">
        <f t="shared" si="39"/>
        <v>0.121778067730831</v>
      </c>
    </row>
    <row r="97" spans="4:14" ht="14.5">
      <c r="E97" s="36" t="s">
        <v>77</v>
      </c>
      <c r="F97" s="36"/>
      <c r="H97" s="59"/>
      <c r="I97" s="59"/>
      <c r="J97" s="59"/>
      <c r="K97" s="59"/>
      <c r="L97" s="59"/>
      <c r="M97" s="59"/>
      <c r="N97" s="59"/>
    </row>
    <row r="104" spans="4:14" ht="14.5">
      <c r="D104" s="222"/>
      <c r="E104" s="222"/>
      <c r="F104" s="223"/>
      <c r="G104" s="39" t="s">
        <v>318</v>
      </c>
    </row>
    <row r="105" spans="4:14" ht="14.5">
      <c r="D105" s="40" t="s">
        <v>11</v>
      </c>
      <c r="E105" s="40" t="s">
        <v>188</v>
      </c>
      <c r="F105" s="40"/>
      <c r="G105" s="40" t="s">
        <v>189</v>
      </c>
    </row>
    <row r="106" spans="4:14">
      <c r="D106" s="92" t="s">
        <v>92</v>
      </c>
      <c r="E106" s="92" t="s">
        <v>77</v>
      </c>
      <c r="F106" s="92"/>
      <c r="G106" s="92" t="s">
        <v>27</v>
      </c>
    </row>
    <row r="107" spans="4:14">
      <c r="D107" s="92" t="s">
        <v>95</v>
      </c>
      <c r="E107" s="92" t="s">
        <v>77</v>
      </c>
      <c r="F107" s="92"/>
      <c r="G107" s="92" t="s">
        <v>27</v>
      </c>
    </row>
    <row r="108" spans="4:14">
      <c r="D108" s="92"/>
      <c r="E108" s="92" t="s">
        <v>77</v>
      </c>
      <c r="F108" s="92"/>
      <c r="G108" s="92" t="s">
        <v>27</v>
      </c>
    </row>
    <row r="109" spans="4:14">
      <c r="D109" s="92" t="s">
        <v>101</v>
      </c>
      <c r="E109" s="92" t="s">
        <v>73</v>
      </c>
      <c r="F109" s="92"/>
      <c r="G109" s="92" t="s">
        <v>27</v>
      </c>
    </row>
    <row r="110" spans="4:14">
      <c r="D110" s="92" t="s">
        <v>104</v>
      </c>
      <c r="E110" s="92" t="s">
        <v>73</v>
      </c>
      <c r="F110" s="92"/>
      <c r="G110" s="92" t="s">
        <v>27</v>
      </c>
    </row>
    <row r="111" spans="4:14">
      <c r="D111" s="92" t="s">
        <v>107</v>
      </c>
      <c r="E111" s="92" t="s">
        <v>73</v>
      </c>
      <c r="F111" s="92"/>
      <c r="G111" s="92" t="s">
        <v>27</v>
      </c>
    </row>
    <row r="112" spans="4:14">
      <c r="D112" s="92" t="s">
        <v>110</v>
      </c>
      <c r="E112" s="92" t="s">
        <v>69</v>
      </c>
      <c r="F112" s="92"/>
      <c r="G112" s="92" t="s">
        <v>27</v>
      </c>
    </row>
    <row r="113" spans="4:7">
      <c r="D113" s="92" t="s">
        <v>114</v>
      </c>
      <c r="E113" s="92" t="s">
        <v>317</v>
      </c>
      <c r="F113" s="92"/>
      <c r="G113" s="92" t="s">
        <v>27</v>
      </c>
    </row>
    <row r="114" spans="4:7">
      <c r="D114" s="92" t="s">
        <v>117</v>
      </c>
      <c r="E114" s="92" t="s">
        <v>64</v>
      </c>
      <c r="F114" s="92"/>
      <c r="G114" s="92" t="s">
        <v>27</v>
      </c>
    </row>
    <row r="115" spans="4:7">
      <c r="D115" s="92" t="s">
        <v>120</v>
      </c>
      <c r="E115" s="92" t="s">
        <v>67</v>
      </c>
      <c r="F115" s="92"/>
      <c r="G115" s="92" t="s">
        <v>27</v>
      </c>
    </row>
    <row r="116" spans="4:7">
      <c r="D116" s="41" t="s">
        <v>121</v>
      </c>
      <c r="E116" s="41" t="s">
        <v>69</v>
      </c>
      <c r="F116" s="41"/>
      <c r="G116" s="92" t="s">
        <v>27</v>
      </c>
    </row>
    <row r="117" spans="4:7">
      <c r="D117" s="92"/>
      <c r="E117" s="41" t="s">
        <v>67</v>
      </c>
      <c r="F117" s="41"/>
      <c r="G117" s="92" t="s">
        <v>27</v>
      </c>
    </row>
    <row r="118" spans="4:7">
      <c r="D118" s="41" t="s">
        <v>122</v>
      </c>
      <c r="E118" s="41" t="s">
        <v>77</v>
      </c>
      <c r="F118" s="41"/>
      <c r="G118" s="92" t="s">
        <v>27</v>
      </c>
    </row>
    <row r="119" spans="4:7">
      <c r="D119" s="92"/>
      <c r="E119" s="41" t="s">
        <v>67</v>
      </c>
      <c r="F119" s="41"/>
      <c r="G119" s="92" t="s">
        <v>27</v>
      </c>
    </row>
    <row r="120" spans="4:7">
      <c r="D120" s="41" t="s">
        <v>123</v>
      </c>
      <c r="E120" s="41" t="s">
        <v>69</v>
      </c>
      <c r="F120" s="41"/>
      <c r="G120" s="92" t="s">
        <v>27</v>
      </c>
    </row>
    <row r="121" spans="4:7">
      <c r="D121" s="92"/>
      <c r="E121" s="41" t="s">
        <v>73</v>
      </c>
      <c r="F121" s="41"/>
      <c r="G121" s="92" t="s">
        <v>27</v>
      </c>
    </row>
    <row r="122" spans="4:7">
      <c r="D122" s="41" t="s">
        <v>124</v>
      </c>
      <c r="E122" s="41" t="s">
        <v>69</v>
      </c>
      <c r="F122" s="41"/>
      <c r="G122" s="92" t="s">
        <v>27</v>
      </c>
    </row>
    <row r="123" spans="4:7">
      <c r="D123" s="92"/>
      <c r="E123" s="41" t="s">
        <v>77</v>
      </c>
      <c r="F123" s="41"/>
      <c r="G123" s="92" t="s">
        <v>27</v>
      </c>
    </row>
    <row r="128" spans="4:7" ht="14.5">
      <c r="G128" s="34" t="s">
        <v>187</v>
      </c>
    </row>
    <row r="129" spans="4:16" ht="14.5">
      <c r="D129" s="35" t="s">
        <v>11</v>
      </c>
      <c r="E129" s="35" t="s">
        <v>188</v>
      </c>
      <c r="F129" s="214" t="s">
        <v>309</v>
      </c>
      <c r="G129" s="35" t="s">
        <v>189</v>
      </c>
      <c r="H129" t="s">
        <v>190</v>
      </c>
      <c r="I129" t="s">
        <v>191</v>
      </c>
      <c r="J129" t="s">
        <v>192</v>
      </c>
      <c r="K129" t="s">
        <v>193</v>
      </c>
      <c r="L129" t="s">
        <v>194</v>
      </c>
      <c r="M129" t="s">
        <v>195</v>
      </c>
      <c r="N129" t="s">
        <v>196</v>
      </c>
    </row>
    <row r="130" spans="4:16" ht="14.5">
      <c r="D130" s="79" t="s">
        <v>121</v>
      </c>
      <c r="E130" s="79" t="s">
        <v>69</v>
      </c>
      <c r="F130" s="79"/>
      <c r="G130" s="78" t="s">
        <v>27</v>
      </c>
      <c r="H130" s="225">
        <f t="shared" ref="H130:N130" si="45">25/(25+16)</f>
        <v>0.60975609756097604</v>
      </c>
      <c r="I130" s="225">
        <f t="shared" si="45"/>
        <v>0.60975609756097604</v>
      </c>
      <c r="J130" s="225">
        <f t="shared" si="45"/>
        <v>0.60975609756097604</v>
      </c>
      <c r="K130" s="225">
        <f t="shared" si="45"/>
        <v>0.60975609756097604</v>
      </c>
      <c r="L130" s="225">
        <f t="shared" si="45"/>
        <v>0.60975609756097604</v>
      </c>
      <c r="M130" s="225">
        <f t="shared" si="45"/>
        <v>0.60975609756097604</v>
      </c>
      <c r="N130" s="225">
        <f t="shared" si="45"/>
        <v>0.60975609756097604</v>
      </c>
      <c r="O130" s="171"/>
      <c r="P130" s="171"/>
    </row>
    <row r="131" spans="4:16" ht="14.5">
      <c r="D131" s="78"/>
      <c r="E131" s="79" t="s">
        <v>67</v>
      </c>
      <c r="F131" s="79"/>
      <c r="G131" s="78"/>
      <c r="H131" s="225"/>
      <c r="I131" s="225"/>
      <c r="J131" s="225"/>
      <c r="K131" s="225"/>
      <c r="L131" s="225"/>
      <c r="M131" s="225"/>
      <c r="N131" s="225"/>
      <c r="O131" s="171"/>
      <c r="P131" s="171"/>
    </row>
    <row r="132" spans="4:16" ht="14.5">
      <c r="D132" s="79" t="s">
        <v>122</v>
      </c>
      <c r="E132" s="79" t="s">
        <v>77</v>
      </c>
      <c r="F132" s="79"/>
      <c r="G132" s="78" t="s">
        <v>27</v>
      </c>
      <c r="H132" s="225">
        <f>5/(5+16)</f>
        <v>0.238095238095238</v>
      </c>
      <c r="I132" s="225">
        <f t="shared" ref="I132:N132" si="46">H132</f>
        <v>0.238095238095238</v>
      </c>
      <c r="J132" s="225">
        <f t="shared" si="46"/>
        <v>0.238095238095238</v>
      </c>
      <c r="K132" s="225">
        <f t="shared" si="46"/>
        <v>0.238095238095238</v>
      </c>
      <c r="L132" s="225">
        <f t="shared" si="46"/>
        <v>0.238095238095238</v>
      </c>
      <c r="M132" s="225">
        <f t="shared" si="46"/>
        <v>0.238095238095238</v>
      </c>
      <c r="N132" s="225">
        <f t="shared" si="46"/>
        <v>0.238095238095238</v>
      </c>
      <c r="O132" s="171"/>
      <c r="P132" s="171"/>
    </row>
    <row r="133" spans="4:16" ht="14.5">
      <c r="D133" s="78"/>
      <c r="E133" s="79" t="s">
        <v>67</v>
      </c>
      <c r="F133" s="79"/>
      <c r="G133" s="78"/>
      <c r="H133" s="225"/>
      <c r="I133" s="225"/>
      <c r="J133" s="225"/>
      <c r="K133" s="225"/>
      <c r="L133" s="225"/>
      <c r="M133" s="225"/>
      <c r="N133" s="225"/>
      <c r="O133" s="171"/>
      <c r="P133" s="171"/>
    </row>
    <row r="134" spans="4:16" ht="14.5">
      <c r="D134" s="79" t="s">
        <v>123</v>
      </c>
      <c r="E134" s="79" t="s">
        <v>69</v>
      </c>
      <c r="F134" s="79"/>
      <c r="G134" s="78" t="s">
        <v>27</v>
      </c>
      <c r="H134" s="225">
        <f>25/(25+53)</f>
        <v>0.32051282051282098</v>
      </c>
      <c r="I134" s="225">
        <f t="shared" ref="I134:N134" si="47">H134</f>
        <v>0.32051282051282098</v>
      </c>
      <c r="J134" s="225">
        <f t="shared" si="47"/>
        <v>0.32051282051282098</v>
      </c>
      <c r="K134" s="225">
        <f t="shared" si="47"/>
        <v>0.32051282051282098</v>
      </c>
      <c r="L134" s="225">
        <f t="shared" si="47"/>
        <v>0.32051282051282098</v>
      </c>
      <c r="M134" s="225">
        <f t="shared" si="47"/>
        <v>0.32051282051282098</v>
      </c>
      <c r="N134" s="225">
        <f t="shared" si="47"/>
        <v>0.32051282051282098</v>
      </c>
      <c r="O134" s="171"/>
      <c r="P134" s="171" t="s">
        <v>321</v>
      </c>
    </row>
    <row r="135" spans="4:16" ht="14.5">
      <c r="D135" s="78"/>
      <c r="E135" s="79" t="s">
        <v>73</v>
      </c>
      <c r="F135" s="79"/>
      <c r="G135" s="78"/>
      <c r="H135" s="225"/>
      <c r="I135" s="225"/>
      <c r="J135" s="225"/>
      <c r="K135" s="225"/>
      <c r="L135" s="225"/>
      <c r="M135" s="225"/>
      <c r="N135" s="225"/>
      <c r="O135" s="171"/>
      <c r="P135" s="171"/>
    </row>
    <row r="136" spans="4:16" ht="14.5">
      <c r="D136" s="79" t="s">
        <v>124</v>
      </c>
      <c r="E136" s="79" t="s">
        <v>69</v>
      </c>
      <c r="F136" s="79"/>
      <c r="G136" s="78" t="s">
        <v>27</v>
      </c>
      <c r="H136" s="225">
        <f>25/30</f>
        <v>0.83333333333333304</v>
      </c>
      <c r="I136" s="225">
        <f t="shared" ref="I136:N136" si="48">H136</f>
        <v>0.83333333333333304</v>
      </c>
      <c r="J136" s="225">
        <f t="shared" si="48"/>
        <v>0.83333333333333304</v>
      </c>
      <c r="K136" s="225">
        <f t="shared" si="48"/>
        <v>0.83333333333333304</v>
      </c>
      <c r="L136" s="225">
        <f t="shared" si="48"/>
        <v>0.83333333333333304</v>
      </c>
      <c r="M136" s="225">
        <f t="shared" si="48"/>
        <v>0.83333333333333304</v>
      </c>
      <c r="N136" s="225">
        <f t="shared" si="48"/>
        <v>0.83333333333333304</v>
      </c>
      <c r="O136" s="171"/>
      <c r="P136" s="171"/>
    </row>
    <row r="137" spans="4:16" ht="14.5">
      <c r="D137" s="78"/>
      <c r="E137" s="79" t="s">
        <v>77</v>
      </c>
      <c r="F137" s="79"/>
      <c r="G137" s="78"/>
      <c r="H137" s="225"/>
      <c r="I137" s="225"/>
      <c r="J137" s="225"/>
      <c r="K137" s="225"/>
      <c r="L137" s="225"/>
      <c r="M137" s="225"/>
      <c r="N137" s="225"/>
      <c r="O137" s="171"/>
      <c r="P137" s="171"/>
    </row>
    <row r="138" spans="4:16" ht="14.5">
      <c r="D138" t="s">
        <v>92</v>
      </c>
      <c r="E138" t="s">
        <v>77</v>
      </c>
      <c r="G138" t="s">
        <v>27</v>
      </c>
      <c r="H138" s="236">
        <v>1</v>
      </c>
      <c r="I138" s="236">
        <v>1</v>
      </c>
      <c r="J138" s="236">
        <v>1</v>
      </c>
      <c r="K138" s="236">
        <v>1</v>
      </c>
      <c r="L138" s="236">
        <v>1</v>
      </c>
      <c r="M138" s="236">
        <v>1</v>
      </c>
      <c r="N138" s="236">
        <v>1</v>
      </c>
    </row>
    <row r="139" spans="4:16" ht="14.5">
      <c r="D139" t="s">
        <v>95</v>
      </c>
      <c r="E139" t="s">
        <v>77</v>
      </c>
      <c r="G139" t="s">
        <v>27</v>
      </c>
      <c r="H139" s="236">
        <v>1</v>
      </c>
      <c r="I139" s="236">
        <v>1</v>
      </c>
      <c r="J139" s="236">
        <v>1</v>
      </c>
      <c r="K139" s="236">
        <v>1</v>
      </c>
      <c r="L139" s="236">
        <v>1</v>
      </c>
      <c r="M139" s="236">
        <v>1</v>
      </c>
      <c r="N139" s="236">
        <v>1</v>
      </c>
    </row>
    <row r="140" spans="4:16" ht="14.5">
      <c r="D140" t="s">
        <v>98</v>
      </c>
      <c r="E140" t="s">
        <v>77</v>
      </c>
      <c r="G140" t="s">
        <v>27</v>
      </c>
      <c r="H140" s="236">
        <v>1</v>
      </c>
      <c r="I140" s="236">
        <v>1</v>
      </c>
      <c r="J140" s="236">
        <v>1</v>
      </c>
      <c r="K140" s="236">
        <v>1</v>
      </c>
      <c r="L140" s="236">
        <v>1</v>
      </c>
      <c r="M140" s="236">
        <v>1</v>
      </c>
      <c r="N140" s="236">
        <v>1</v>
      </c>
    </row>
    <row r="141" spans="4:16" ht="14.5">
      <c r="D141" t="s">
        <v>101</v>
      </c>
      <c r="E141" t="s">
        <v>73</v>
      </c>
      <c r="G141" t="s">
        <v>27</v>
      </c>
      <c r="H141" s="236">
        <v>1</v>
      </c>
      <c r="I141" s="236">
        <v>1</v>
      </c>
      <c r="J141" s="236">
        <v>1</v>
      </c>
      <c r="K141" s="236">
        <v>1</v>
      </c>
      <c r="L141" s="236">
        <v>1</v>
      </c>
      <c r="M141" s="236">
        <v>1</v>
      </c>
      <c r="N141" s="236">
        <v>1</v>
      </c>
    </row>
    <row r="142" spans="4:16" ht="14.5">
      <c r="D142" t="s">
        <v>104</v>
      </c>
      <c r="E142" t="s">
        <v>73</v>
      </c>
      <c r="G142" t="s">
        <v>27</v>
      </c>
      <c r="H142" s="236">
        <v>1</v>
      </c>
      <c r="I142" s="236">
        <v>1</v>
      </c>
      <c r="J142" s="236">
        <v>1</v>
      </c>
      <c r="K142" s="236">
        <v>1</v>
      </c>
      <c r="L142" s="236">
        <v>1</v>
      </c>
      <c r="M142" s="236">
        <v>1</v>
      </c>
      <c r="N142" s="236">
        <v>1</v>
      </c>
    </row>
    <row r="143" spans="4:16" ht="14.5">
      <c r="D143" t="s">
        <v>107</v>
      </c>
      <c r="E143" t="s">
        <v>73</v>
      </c>
      <c r="G143" t="s">
        <v>27</v>
      </c>
      <c r="H143" s="236">
        <v>1</v>
      </c>
      <c r="I143" s="236">
        <v>1</v>
      </c>
      <c r="J143" s="236">
        <v>1</v>
      </c>
      <c r="K143" s="236">
        <v>1</v>
      </c>
      <c r="L143" s="236">
        <v>1</v>
      </c>
      <c r="M143" s="236">
        <v>1</v>
      </c>
      <c r="N143" s="236">
        <v>1</v>
      </c>
    </row>
    <row r="144" spans="4:16" ht="14.5">
      <c r="D144" t="s">
        <v>110</v>
      </c>
      <c r="E144" t="s">
        <v>69</v>
      </c>
      <c r="G144" t="s">
        <v>27</v>
      </c>
      <c r="H144" s="236">
        <v>1</v>
      </c>
      <c r="I144" s="236">
        <v>1</v>
      </c>
      <c r="J144" s="236">
        <v>1</v>
      </c>
      <c r="K144" s="236">
        <v>1</v>
      </c>
      <c r="L144" s="236">
        <v>1</v>
      </c>
      <c r="M144" s="236">
        <v>1</v>
      </c>
      <c r="N144" s="236">
        <v>1</v>
      </c>
    </row>
    <row r="145" spans="4:14" ht="14.5">
      <c r="D145" t="s">
        <v>114</v>
      </c>
      <c r="E145" s="46" t="s">
        <v>69</v>
      </c>
      <c r="F145" s="46"/>
      <c r="G145" t="s">
        <v>27</v>
      </c>
      <c r="H145" s="236"/>
      <c r="I145" s="236"/>
      <c r="J145" s="236"/>
      <c r="K145" s="236"/>
      <c r="L145" s="236"/>
      <c r="M145" s="236"/>
      <c r="N145" s="236"/>
    </row>
    <row r="146" spans="4:14" ht="14.5">
      <c r="E146" s="46"/>
      <c r="F146" s="216" t="str">
        <f>[2]COMM!$E$19</f>
        <v>RSDAHT</v>
      </c>
      <c r="H146" s="236"/>
      <c r="I146" s="236"/>
      <c r="J146" s="236"/>
      <c r="K146" s="236"/>
      <c r="L146" s="236"/>
      <c r="M146" s="236"/>
      <c r="N146" s="236"/>
    </row>
    <row r="147" spans="4:14" ht="14.5">
      <c r="D147" t="s">
        <v>117</v>
      </c>
      <c r="E147" t="s">
        <v>64</v>
      </c>
      <c r="G147" t="s">
        <v>27</v>
      </c>
      <c r="H147" s="236">
        <v>1</v>
      </c>
      <c r="I147" s="236">
        <v>1</v>
      </c>
      <c r="J147" s="236">
        <v>1</v>
      </c>
      <c r="K147" s="236">
        <v>1</v>
      </c>
      <c r="L147" s="236">
        <v>1</v>
      </c>
      <c r="M147" s="236">
        <v>1</v>
      </c>
      <c r="N147" s="236">
        <v>1</v>
      </c>
    </row>
    <row r="148" spans="4:14" ht="14.5">
      <c r="D148" t="s">
        <v>120</v>
      </c>
      <c r="E148" t="s">
        <v>67</v>
      </c>
      <c r="G148" t="s">
        <v>27</v>
      </c>
      <c r="H148" s="236">
        <v>1</v>
      </c>
      <c r="I148" s="236">
        <v>1</v>
      </c>
      <c r="J148" s="236">
        <v>1</v>
      </c>
      <c r="K148" s="236">
        <v>1</v>
      </c>
      <c r="L148" s="236">
        <v>1</v>
      </c>
      <c r="M148" s="236">
        <v>1</v>
      </c>
      <c r="N148" s="236">
        <v>1</v>
      </c>
    </row>
    <row r="155" spans="4:14" ht="14.5">
      <c r="D155" s="42"/>
      <c r="E155" s="42"/>
      <c r="F155" s="44"/>
      <c r="G155" s="43" t="s">
        <v>236</v>
      </c>
      <c r="H155" s="44"/>
      <c r="I155" s="44"/>
      <c r="J155" s="44"/>
      <c r="K155" s="44"/>
      <c r="L155" s="44"/>
      <c r="M155" s="44"/>
      <c r="N155" s="44"/>
    </row>
    <row r="156" spans="4:14" ht="14.5">
      <c r="D156" s="45" t="s">
        <v>11</v>
      </c>
      <c r="E156" s="45" t="s">
        <v>188</v>
      </c>
      <c r="F156" s="214" t="s">
        <v>309</v>
      </c>
      <c r="G156" s="45" t="s">
        <v>189</v>
      </c>
      <c r="H156" s="46" t="s">
        <v>190</v>
      </c>
      <c r="I156" s="46" t="s">
        <v>191</v>
      </c>
      <c r="J156" s="46" t="s">
        <v>192</v>
      </c>
      <c r="K156" s="46" t="s">
        <v>193</v>
      </c>
      <c r="L156" s="46" t="s">
        <v>194</v>
      </c>
      <c r="M156" s="46" t="s">
        <v>195</v>
      </c>
      <c r="N156" s="46" t="s">
        <v>196</v>
      </c>
    </row>
    <row r="157" spans="4:14" ht="14.5">
      <c r="D157" s="46" t="s">
        <v>92</v>
      </c>
      <c r="E157" s="46" t="s">
        <v>77</v>
      </c>
      <c r="F157" s="46"/>
      <c r="G157" s="46" t="s">
        <v>27</v>
      </c>
      <c r="H157" s="242">
        <f>[3]RSD!$Q$6</f>
        <v>26.5</v>
      </c>
      <c r="I157" s="242">
        <f>[3]RSD!$Q$6</f>
        <v>26.5</v>
      </c>
      <c r="J157" s="242">
        <f>[3]RSD!$Q$6</f>
        <v>26.5</v>
      </c>
      <c r="K157" s="242">
        <f>[3]RSD!$Q$6</f>
        <v>26.5</v>
      </c>
      <c r="L157" s="242">
        <f>[3]RSD!$Q$6</f>
        <v>26.5</v>
      </c>
      <c r="M157" s="242">
        <f>[3]RSD!$Q$6</f>
        <v>26.5</v>
      </c>
      <c r="N157" s="242">
        <f>[3]RSD!$Q$6</f>
        <v>26.5</v>
      </c>
    </row>
    <row r="158" spans="4:14" ht="14.5">
      <c r="D158" s="46" t="s">
        <v>95</v>
      </c>
      <c r="E158" s="46" t="s">
        <v>77</v>
      </c>
      <c r="F158" s="46"/>
      <c r="G158" s="46" t="s">
        <v>27</v>
      </c>
      <c r="H158" s="242">
        <f>[3]RSD!$Q$7</f>
        <v>26.5</v>
      </c>
      <c r="I158" s="242">
        <f>[3]RSD!$Q$7</f>
        <v>26.5</v>
      </c>
      <c r="J158" s="242">
        <f>[3]RSD!$Q$7</f>
        <v>26.5</v>
      </c>
      <c r="K158" s="242">
        <f>[3]RSD!$Q$7</f>
        <v>26.5</v>
      </c>
      <c r="L158" s="242">
        <f>[3]RSD!$Q$7</f>
        <v>26.5</v>
      </c>
      <c r="M158" s="242">
        <f>[3]RSD!$Q$7</f>
        <v>26.5</v>
      </c>
      <c r="N158" s="242">
        <f>[3]RSD!$Q$7</f>
        <v>26.5</v>
      </c>
    </row>
    <row r="159" spans="4:14" ht="14.5">
      <c r="D159" s="46" t="s">
        <v>98</v>
      </c>
      <c r="E159" s="46" t="s">
        <v>77</v>
      </c>
      <c r="F159" s="46"/>
      <c r="G159" s="46" t="s">
        <v>27</v>
      </c>
      <c r="H159" s="242">
        <f>[3]RSD!$Q$8</f>
        <v>26.5</v>
      </c>
      <c r="I159" s="242">
        <f>[3]RSD!$Q$8</f>
        <v>26.5</v>
      </c>
      <c r="J159" s="242">
        <f>[3]RSD!$Q$8</f>
        <v>26.5</v>
      </c>
      <c r="K159" s="242">
        <f>[3]RSD!$Q$8</f>
        <v>26.5</v>
      </c>
      <c r="L159" s="242">
        <f>[3]RSD!$Q$8</f>
        <v>26.5</v>
      </c>
      <c r="M159" s="242">
        <f>[3]RSD!$Q$8</f>
        <v>26.5</v>
      </c>
      <c r="N159" s="242">
        <f>[3]RSD!$Q$8</f>
        <v>26.5</v>
      </c>
    </row>
    <row r="160" spans="4:14" ht="14.5">
      <c r="D160" s="46" t="s">
        <v>101</v>
      </c>
      <c r="E160" s="46" t="s">
        <v>73</v>
      </c>
      <c r="F160" s="46"/>
      <c r="G160" s="46" t="s">
        <v>27</v>
      </c>
      <c r="H160" s="242">
        <f>[3]RSD!$Q$9</f>
        <v>22</v>
      </c>
      <c r="I160" s="242">
        <f>[3]RSD!$Q$9</f>
        <v>22</v>
      </c>
      <c r="J160" s="242">
        <f>[3]RSD!$Q$9</f>
        <v>22</v>
      </c>
      <c r="K160" s="242">
        <f>[3]RSD!$Q$9</f>
        <v>22</v>
      </c>
      <c r="L160" s="242">
        <f>[3]RSD!$Q$9</f>
        <v>22</v>
      </c>
      <c r="M160" s="242">
        <f>[3]RSD!$Q$9</f>
        <v>22</v>
      </c>
      <c r="N160" s="242">
        <f>[3]RSD!$Q$9</f>
        <v>22</v>
      </c>
    </row>
    <row r="161" spans="4:14" ht="14.5">
      <c r="D161" s="46" t="s">
        <v>104</v>
      </c>
      <c r="E161" s="46" t="s">
        <v>73</v>
      </c>
      <c r="F161" s="46"/>
      <c r="G161" s="46" t="s">
        <v>27</v>
      </c>
      <c r="H161" s="242">
        <f>[3]RSD!$Q$10</f>
        <v>22</v>
      </c>
      <c r="I161" s="242">
        <f>[3]RSD!$Q$10</f>
        <v>22</v>
      </c>
      <c r="J161" s="242">
        <f>[3]RSD!$Q$10</f>
        <v>22</v>
      </c>
      <c r="K161" s="242">
        <f>[3]RSD!$Q$10</f>
        <v>22</v>
      </c>
      <c r="L161" s="242">
        <f>[3]RSD!$Q$10</f>
        <v>22</v>
      </c>
      <c r="M161" s="242">
        <f>[3]RSD!$Q$10</f>
        <v>22</v>
      </c>
      <c r="N161" s="242">
        <f>[3]RSD!$Q$10</f>
        <v>22</v>
      </c>
    </row>
    <row r="162" spans="4:14" ht="14.5">
      <c r="D162" s="46" t="s">
        <v>107</v>
      </c>
      <c r="E162" s="46" t="s">
        <v>73</v>
      </c>
      <c r="F162" s="46"/>
      <c r="G162" s="46" t="s">
        <v>27</v>
      </c>
      <c r="H162" s="242">
        <f>[3]RSD!$Q$11</f>
        <v>22</v>
      </c>
      <c r="I162" s="242">
        <f>[3]RSD!$Q$11</f>
        <v>22</v>
      </c>
      <c r="J162" s="242">
        <f>[3]RSD!$Q$11</f>
        <v>22</v>
      </c>
      <c r="K162" s="242">
        <f>[3]RSD!$Q$11</f>
        <v>22</v>
      </c>
      <c r="L162" s="242">
        <f>[3]RSD!$Q$11</f>
        <v>22</v>
      </c>
      <c r="M162" s="242">
        <f>[3]RSD!$Q$11</f>
        <v>22</v>
      </c>
      <c r="N162" s="242">
        <f>[3]RSD!$Q$11</f>
        <v>22</v>
      </c>
    </row>
    <row r="163" spans="4:14" ht="14.5">
      <c r="D163" s="46" t="s">
        <v>110</v>
      </c>
      <c r="E163" s="46" t="s">
        <v>69</v>
      </c>
      <c r="F163" s="46"/>
      <c r="G163" s="46" t="s">
        <v>27</v>
      </c>
      <c r="H163" s="242">
        <f>[3]RSD!$Q$12</f>
        <v>22.5</v>
      </c>
      <c r="I163" s="242">
        <f>[3]RSD!$Q$12</f>
        <v>22.5</v>
      </c>
      <c r="J163" s="242">
        <f>[3]RSD!$Q$12</f>
        <v>22.5</v>
      </c>
      <c r="K163" s="242">
        <f>[3]RSD!$Q$12</f>
        <v>22.5</v>
      </c>
      <c r="L163" s="242">
        <f>[3]RSD!$Q$12</f>
        <v>22.5</v>
      </c>
      <c r="M163" s="242">
        <f>[3]RSD!$Q$12</f>
        <v>22.5</v>
      </c>
      <c r="N163" s="242">
        <f>[3]RSD!$Q$12</f>
        <v>22.5</v>
      </c>
    </row>
    <row r="164" spans="4:14" ht="14.5">
      <c r="D164" s="46" t="s">
        <v>114</v>
      </c>
      <c r="E164" s="46" t="s">
        <v>69</v>
      </c>
      <c r="F164" s="46"/>
      <c r="G164" s="46" t="s">
        <v>27</v>
      </c>
      <c r="H164" s="353">
        <f>[3]RSD!$Q$13</f>
        <v>15.3</v>
      </c>
      <c r="I164" s="353">
        <f>[3]RSD!$Q$13</f>
        <v>15.3</v>
      </c>
      <c r="J164" s="353">
        <f>[3]RSD!$Q$13</f>
        <v>15.3</v>
      </c>
      <c r="K164" s="353">
        <f>[3]RSD!$Q$13</f>
        <v>15.3</v>
      </c>
      <c r="L164" s="353">
        <f>[3]RSD!$Q$13</f>
        <v>15.3</v>
      </c>
      <c r="M164" s="353">
        <f>[3]RSD!$Q$13</f>
        <v>15.3</v>
      </c>
      <c r="N164" s="353">
        <f>[3]RSD!$Q$13</f>
        <v>15.3</v>
      </c>
    </row>
    <row r="165" spans="4:14" ht="14.5">
      <c r="D165" s="46"/>
      <c r="E165" s="46"/>
      <c r="F165" s="216" t="str">
        <f>[2]COMM!$E$19</f>
        <v>RSDAHT</v>
      </c>
      <c r="G165" s="46"/>
      <c r="H165" s="353"/>
      <c r="I165" s="353"/>
      <c r="J165" s="353"/>
      <c r="K165" s="353"/>
      <c r="L165" s="353"/>
      <c r="M165" s="353"/>
      <c r="N165" s="353"/>
    </row>
    <row r="166" spans="4:14" ht="14.5">
      <c r="D166" s="46" t="s">
        <v>117</v>
      </c>
      <c r="E166" s="46" t="s">
        <v>64</v>
      </c>
      <c r="F166" s="46"/>
      <c r="G166" s="46" t="s">
        <v>27</v>
      </c>
      <c r="H166" s="353">
        <f>[3]RSD!$Q$15</f>
        <v>19</v>
      </c>
      <c r="I166" s="353">
        <f>[3]RSD!$Q$15</f>
        <v>19</v>
      </c>
      <c r="J166" s="353">
        <f>[3]RSD!$Q$15</f>
        <v>19</v>
      </c>
      <c r="K166" s="353">
        <f>[3]RSD!$Q$15</f>
        <v>19</v>
      </c>
      <c r="L166" s="353">
        <f>[3]RSD!$Q$15</f>
        <v>19</v>
      </c>
      <c r="M166" s="353">
        <f>[3]RSD!$Q$15</f>
        <v>19</v>
      </c>
      <c r="N166" s="353">
        <f>[3]RSD!$Q$15</f>
        <v>19</v>
      </c>
    </row>
    <row r="167" spans="4:14" ht="14.5">
      <c r="D167" s="46" t="s">
        <v>120</v>
      </c>
      <c r="E167" s="46" t="s">
        <v>67</v>
      </c>
      <c r="F167" s="46"/>
      <c r="G167" s="46" t="s">
        <v>27</v>
      </c>
      <c r="H167" s="353">
        <f>[3]RSD!$Q$16</f>
        <v>19</v>
      </c>
      <c r="I167" s="353">
        <f>[3]RSD!$Q$16</f>
        <v>19</v>
      </c>
      <c r="J167" s="353">
        <f>[3]RSD!$Q$16</f>
        <v>19</v>
      </c>
      <c r="K167" s="353">
        <f>[3]RSD!$Q$16</f>
        <v>19</v>
      </c>
      <c r="L167" s="353">
        <f>[3]RSD!$Q$16</f>
        <v>19</v>
      </c>
      <c r="M167" s="353">
        <f>[3]RSD!$Q$16</f>
        <v>19</v>
      </c>
      <c r="N167" s="353">
        <f>[3]RSD!$Q$16</f>
        <v>19</v>
      </c>
    </row>
    <row r="168" spans="4:14" ht="14.5">
      <c r="D168" s="46" t="s">
        <v>121</v>
      </c>
      <c r="E168" s="46" t="s">
        <v>69</v>
      </c>
      <c r="F168" s="46"/>
      <c r="G168" s="46" t="s">
        <v>27</v>
      </c>
      <c r="H168" s="353">
        <f>[3]RSD!$Q$17</f>
        <v>20.75</v>
      </c>
      <c r="I168" s="353">
        <f>[3]RSD!$Q$17</f>
        <v>20.75</v>
      </c>
      <c r="J168" s="353">
        <f>[3]RSD!$Q$17</f>
        <v>20.75</v>
      </c>
      <c r="K168" s="353">
        <f>[3]RSD!$Q$17</f>
        <v>20.75</v>
      </c>
      <c r="L168" s="353">
        <f>[3]RSD!$Q$17</f>
        <v>20.75</v>
      </c>
      <c r="M168" s="353">
        <f>[3]RSD!$Q$17</f>
        <v>20.75</v>
      </c>
      <c r="N168" s="353">
        <f>[3]RSD!$Q$17</f>
        <v>20.75</v>
      </c>
    </row>
    <row r="169" spans="4:14" ht="14.5">
      <c r="D169" s="46"/>
      <c r="E169" s="46" t="s">
        <v>67</v>
      </c>
      <c r="F169" s="46"/>
      <c r="G169" s="46"/>
      <c r="H169" s="353"/>
      <c r="I169" s="353"/>
      <c r="J169" s="353"/>
      <c r="K169" s="353"/>
      <c r="L169" s="353"/>
      <c r="M169" s="353"/>
      <c r="N169" s="353"/>
    </row>
    <row r="170" spans="4:14" ht="14.5">
      <c r="D170" s="46" t="s">
        <v>122</v>
      </c>
      <c r="E170" s="46" t="s">
        <v>77</v>
      </c>
      <c r="F170" s="46"/>
      <c r="G170" s="46" t="s">
        <v>27</v>
      </c>
      <c r="H170" s="353">
        <f>[3]RSD!$Q$19</f>
        <v>22.75</v>
      </c>
      <c r="I170" s="353">
        <f>[3]RSD!$Q$19</f>
        <v>22.75</v>
      </c>
      <c r="J170" s="353">
        <f>[3]RSD!$Q$19</f>
        <v>22.75</v>
      </c>
      <c r="K170" s="353">
        <f>[3]RSD!$Q$19</f>
        <v>22.75</v>
      </c>
      <c r="L170" s="353">
        <f>[3]RSD!$Q$19</f>
        <v>22.75</v>
      </c>
      <c r="M170" s="353">
        <f>[3]RSD!$Q$19</f>
        <v>22.75</v>
      </c>
      <c r="N170" s="353">
        <f>[3]RSD!$Q$19</f>
        <v>22.75</v>
      </c>
    </row>
    <row r="171" spans="4:14" ht="14.5">
      <c r="D171" s="46"/>
      <c r="E171" s="46" t="s">
        <v>67</v>
      </c>
      <c r="F171" s="46"/>
      <c r="G171" s="46"/>
      <c r="H171" s="353"/>
      <c r="I171" s="353"/>
      <c r="J171" s="353"/>
      <c r="K171" s="353"/>
      <c r="L171" s="353"/>
      <c r="M171" s="353"/>
      <c r="N171" s="353"/>
    </row>
    <row r="172" spans="4:14" ht="14.5">
      <c r="D172" s="46" t="s">
        <v>123</v>
      </c>
      <c r="E172" s="46" t="s">
        <v>69</v>
      </c>
      <c r="F172" s="46"/>
      <c r="G172" s="46" t="s">
        <v>27</v>
      </c>
      <c r="H172" s="353">
        <f>[3]RSD!$Q$21</f>
        <v>22.25</v>
      </c>
      <c r="I172" s="353">
        <f>[3]RSD!$Q$21</f>
        <v>22.25</v>
      </c>
      <c r="J172" s="353">
        <f>[3]RSD!$Q$21</f>
        <v>22.25</v>
      </c>
      <c r="K172" s="353">
        <f>[3]RSD!$Q$21</f>
        <v>22.25</v>
      </c>
      <c r="L172" s="353">
        <f>[3]RSD!$Q$21</f>
        <v>22.25</v>
      </c>
      <c r="M172" s="353">
        <f>[3]RSD!$Q$21</f>
        <v>22.25</v>
      </c>
      <c r="N172" s="353">
        <f>[3]RSD!$Q$21</f>
        <v>22.25</v>
      </c>
    </row>
    <row r="173" spans="4:14" ht="14.5">
      <c r="D173" s="46"/>
      <c r="E173" s="46" t="s">
        <v>73</v>
      </c>
      <c r="F173" s="46"/>
      <c r="G173" s="46"/>
      <c r="H173" s="353"/>
      <c r="I173" s="353"/>
      <c r="J173" s="353"/>
      <c r="K173" s="353"/>
      <c r="L173" s="353"/>
      <c r="M173" s="353"/>
      <c r="N173" s="353"/>
    </row>
    <row r="174" spans="4:14" ht="14.5">
      <c r="D174" s="46" t="s">
        <v>124</v>
      </c>
      <c r="E174" s="46" t="s">
        <v>69</v>
      </c>
      <c r="F174" s="46"/>
      <c r="G174" s="46" t="s">
        <v>27</v>
      </c>
      <c r="H174" s="242">
        <f>[3]RSD!$Q$23</f>
        <v>24.5</v>
      </c>
      <c r="I174" s="242">
        <f>[3]RSD!$Q$23</f>
        <v>24.5</v>
      </c>
      <c r="J174" s="242">
        <f>[3]RSD!$Q$23</f>
        <v>24.5</v>
      </c>
      <c r="K174" s="242">
        <f>[3]RSD!$Q$23</f>
        <v>24.5</v>
      </c>
      <c r="L174" s="242">
        <f>[3]RSD!$Q$23</f>
        <v>24.5</v>
      </c>
      <c r="M174" s="242">
        <f>[3]RSD!$Q$23</f>
        <v>24.5</v>
      </c>
      <c r="N174" s="242">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spans="4:14" ht="14.5">
      <c r="D182" s="226"/>
      <c r="E182" s="226"/>
      <c r="F182" s="227"/>
      <c r="G182" s="228" t="s">
        <v>324</v>
      </c>
      <c r="H182" s="227"/>
      <c r="I182" s="227"/>
      <c r="J182" s="227"/>
      <c r="K182" s="227"/>
      <c r="L182" s="227"/>
      <c r="M182" s="227"/>
      <c r="N182" s="227"/>
    </row>
    <row r="183" spans="4:14" ht="14.5">
      <c r="D183" s="229" t="s">
        <v>11</v>
      </c>
      <c r="E183" s="229" t="s">
        <v>188</v>
      </c>
      <c r="F183" s="230" t="s">
        <v>309</v>
      </c>
      <c r="G183" s="229" t="s">
        <v>189</v>
      </c>
      <c r="H183" s="231" t="s">
        <v>190</v>
      </c>
      <c r="I183" s="231" t="s">
        <v>191</v>
      </c>
      <c r="J183" s="231" t="s">
        <v>192</v>
      </c>
      <c r="K183" s="231" t="s">
        <v>193</v>
      </c>
      <c r="L183" s="231" t="s">
        <v>194</v>
      </c>
      <c r="M183" s="231" t="s">
        <v>195</v>
      </c>
      <c r="N183" s="231" t="s">
        <v>196</v>
      </c>
    </row>
    <row r="184" spans="4:14" ht="14.5">
      <c r="D184" s="231" t="s">
        <v>114</v>
      </c>
      <c r="E184" s="231" t="s">
        <v>69</v>
      </c>
      <c r="F184" s="231"/>
      <c r="G184" s="231" t="s">
        <v>27</v>
      </c>
      <c r="H184" s="233"/>
      <c r="I184" s="233"/>
      <c r="J184" s="233"/>
      <c r="K184" s="233"/>
      <c r="L184" s="233"/>
      <c r="M184" s="233"/>
      <c r="N184" s="233"/>
    </row>
    <row r="185" spans="4:14" ht="14.5">
      <c r="D185" s="75"/>
      <c r="E185" s="231"/>
      <c r="F185" s="232" t="str">
        <f>[2]COMM!$E$19</f>
        <v>RSDAHT</v>
      </c>
      <c r="G185" s="75"/>
      <c r="H185" s="234">
        <f>1/1.9</f>
        <v>0.52631578947368396</v>
      </c>
      <c r="I185" s="234">
        <f t="shared" ref="I185:N185" si="49">1/1.9</f>
        <v>0.52631578947368396</v>
      </c>
      <c r="J185" s="234">
        <f t="shared" si="49"/>
        <v>0.52631578947368396</v>
      </c>
      <c r="K185" s="234">
        <f t="shared" si="49"/>
        <v>0.52631578947368396</v>
      </c>
      <c r="L185" s="234">
        <f t="shared" si="49"/>
        <v>0.52631578947368396</v>
      </c>
      <c r="M185" s="234">
        <f t="shared" si="49"/>
        <v>0.52631578947368396</v>
      </c>
      <c r="N185" s="234">
        <f t="shared" si="49"/>
        <v>0.52631578947368396</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N185"/>
  <sheetViews>
    <sheetView topLeftCell="A70" zoomScale="46" zoomScaleNormal="46" workbookViewId="0">
      <selection activeCell="J75" sqref="J75"/>
    </sheetView>
  </sheetViews>
  <sheetFormatPr defaultColWidth="8.7265625" defaultRowHeight="12.5"/>
  <cols>
    <col min="2" max="2" width="13.81640625" customWidth="1"/>
    <col min="3" max="4" width="27.26953125" customWidth="1"/>
    <col min="5" max="5" width="26.1796875" customWidth="1"/>
    <col min="6" max="7" width="17.453125" customWidth="1"/>
    <col min="8" max="8" width="29.7265625" customWidth="1"/>
    <col min="9" max="9" width="27.26953125" customWidth="1"/>
    <col min="10" max="10" width="17" customWidth="1"/>
    <col min="11" max="11" width="11" customWidth="1"/>
    <col min="12" max="15" width="12" customWidth="1"/>
    <col min="16" max="16" width="12.453125" customWidth="1"/>
    <col min="20" max="20" width="53.54296875" customWidth="1"/>
    <col min="21" max="21" width="19.1796875" customWidth="1"/>
    <col min="22" max="22" width="17" customWidth="1"/>
  </cols>
  <sheetData>
    <row r="1" spans="2:40" ht="14.5">
      <c r="E1" s="33"/>
      <c r="F1" s="33"/>
      <c r="G1" s="33"/>
      <c r="H1" s="34" t="s">
        <v>308</v>
      </c>
      <c r="I1" s="33"/>
      <c r="J1" s="33"/>
      <c r="K1" s="33"/>
      <c r="L1" s="33"/>
      <c r="M1" s="33"/>
      <c r="N1" s="33"/>
      <c r="O1" s="33"/>
      <c r="AG1" s="34" t="s">
        <v>207</v>
      </c>
    </row>
    <row r="2" spans="2:40" ht="14.5">
      <c r="E2" s="35" t="s">
        <v>11</v>
      </c>
      <c r="F2" s="35" t="s">
        <v>188</v>
      </c>
      <c r="G2" s="214" t="s">
        <v>309</v>
      </c>
      <c r="H2" s="35" t="s">
        <v>189</v>
      </c>
      <c r="I2" s="217" t="s">
        <v>190</v>
      </c>
      <c r="J2" t="s">
        <v>191</v>
      </c>
      <c r="K2" t="s">
        <v>192</v>
      </c>
      <c r="L2" t="s">
        <v>193</v>
      </c>
      <c r="M2" t="s">
        <v>194</v>
      </c>
      <c r="N2" t="s">
        <v>195</v>
      </c>
      <c r="O2" t="s">
        <v>196</v>
      </c>
      <c r="Q2" s="221" t="s">
        <v>325</v>
      </c>
      <c r="T2" s="36" t="s">
        <v>326</v>
      </c>
      <c r="V2" s="152" t="s">
        <v>327</v>
      </c>
      <c r="AD2" s="35" t="s">
        <v>11</v>
      </c>
      <c r="AE2" s="35" t="s">
        <v>188</v>
      </c>
      <c r="AF2" s="214" t="s">
        <v>309</v>
      </c>
      <c r="AG2" s="35" t="s">
        <v>189</v>
      </c>
      <c r="AH2" t="s">
        <v>190</v>
      </c>
      <c r="AI2" t="s">
        <v>191</v>
      </c>
      <c r="AJ2" t="s">
        <v>192</v>
      </c>
      <c r="AK2" t="s">
        <v>193</v>
      </c>
      <c r="AL2" t="s">
        <v>194</v>
      </c>
      <c r="AM2" t="s">
        <v>195</v>
      </c>
      <c r="AN2" t="s">
        <v>196</v>
      </c>
    </row>
    <row r="3" spans="2:40" ht="14.5">
      <c r="B3" s="360" t="s">
        <v>303</v>
      </c>
      <c r="C3" s="62" t="str">
        <f>attached_heating_EFF!B14</f>
        <v>Heating Oil – Normal Efficiency</v>
      </c>
      <c r="D3" s="63"/>
      <c r="E3" t="s">
        <v>125</v>
      </c>
      <c r="F3" t="s">
        <v>77</v>
      </c>
      <c r="H3" t="s">
        <v>29</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5.0000000000000001E-4</v>
      </c>
      <c r="Q3">
        <v>5.0000000000000001E-3</v>
      </c>
      <c r="V3" s="152" t="s">
        <v>328</v>
      </c>
      <c r="AD3" t="s">
        <v>125</v>
      </c>
      <c r="AE3" t="s">
        <v>77</v>
      </c>
      <c r="AG3" t="s">
        <v>29</v>
      </c>
      <c r="AH3" s="59">
        <v>31.54</v>
      </c>
      <c r="AI3" s="59">
        <v>31.54</v>
      </c>
      <c r="AJ3" s="59">
        <v>31.54</v>
      </c>
      <c r="AK3" s="59">
        <v>31.54</v>
      </c>
      <c r="AL3" s="59">
        <v>31.54</v>
      </c>
      <c r="AM3" s="59">
        <v>31.54</v>
      </c>
      <c r="AN3" s="59">
        <v>31.54</v>
      </c>
    </row>
    <row r="4" spans="2:40" ht="14.5">
      <c r="B4" s="360"/>
      <c r="C4" s="62" t="str">
        <f>attached_heating_EFF!B15</f>
        <v>Heating Oil – Medium Efficiency</v>
      </c>
      <c r="D4" s="63"/>
      <c r="E4" t="s">
        <v>126</v>
      </c>
      <c r="F4" t="s">
        <v>77</v>
      </c>
      <c r="H4" t="s">
        <v>29</v>
      </c>
      <c r="I4">
        <f>attached_MobileHeatingStock!W16*'TechHeat-RES-MOB'!Q4</f>
        <v>4.4499999999999998E-2</v>
      </c>
      <c r="J4">
        <f>attached_MobileHeatingStock!AU16*'TechHeat-RES-MOB'!Q4</f>
        <v>1.0999999999999999E-2</v>
      </c>
      <c r="K4">
        <f>attached_MobileHeatingStock!BS16*'TechHeat-RES-MOB'!Q4</f>
        <v>3.5000000000000001E-3</v>
      </c>
      <c r="L4">
        <f>attached_MobileHeatingStock!CQ16*'TechHeat-RES-MOB'!Q4</f>
        <v>5.0000000000000001E-4</v>
      </c>
      <c r="M4">
        <f>attached_MobileHeatingStock!DO16*'TechHeat-RES-MOB'!Q4</f>
        <v>1E-3</v>
      </c>
      <c r="N4">
        <f>attached_MobileHeatingStock!EM16*'TechHeat-RES-MOB'!Q4</f>
        <v>5.0000000000000001E-4</v>
      </c>
      <c r="O4">
        <f>attached_MobileHeatingStock!FK16*'TechHeat-RES-MOB'!Q4</f>
        <v>1.6500000000000001E-2</v>
      </c>
      <c r="Q4">
        <v>5.0000000000000001E-3</v>
      </c>
      <c r="AD4" t="s">
        <v>126</v>
      </c>
      <c r="AE4" t="s">
        <v>77</v>
      </c>
      <c r="AG4" t="s">
        <v>29</v>
      </c>
      <c r="AH4" s="59">
        <v>31.54</v>
      </c>
      <c r="AI4" s="59">
        <v>31.54</v>
      </c>
      <c r="AJ4" s="59">
        <v>31.54</v>
      </c>
      <c r="AK4" s="59">
        <v>31.54</v>
      </c>
      <c r="AL4" s="59">
        <v>31.54</v>
      </c>
      <c r="AM4" s="59">
        <v>31.54</v>
      </c>
      <c r="AN4" s="59">
        <v>31.54</v>
      </c>
    </row>
    <row r="5" spans="2:40" ht="14.5">
      <c r="B5" s="360"/>
      <c r="C5" s="62" t="str">
        <f>attached_heating_EFF!B16</f>
        <v>Heating Oil – High Efficiency</v>
      </c>
      <c r="D5" s="63"/>
      <c r="E5" t="s">
        <v>127</v>
      </c>
      <c r="F5" t="s">
        <v>77</v>
      </c>
      <c r="H5" t="s">
        <v>29</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5.0000000000000001E-3</v>
      </c>
      <c r="AD5" t="s">
        <v>127</v>
      </c>
      <c r="AE5" t="s">
        <v>77</v>
      </c>
      <c r="AG5" t="s">
        <v>29</v>
      </c>
      <c r="AH5" s="59">
        <v>31.54</v>
      </c>
      <c r="AI5" s="59">
        <v>31.54</v>
      </c>
      <c r="AJ5" s="59">
        <v>31.54</v>
      </c>
      <c r="AK5" s="59">
        <v>31.54</v>
      </c>
      <c r="AL5" s="59">
        <v>31.54</v>
      </c>
      <c r="AM5" s="59">
        <v>31.54</v>
      </c>
      <c r="AN5" s="59">
        <v>31.54</v>
      </c>
    </row>
    <row r="6" spans="2:40" ht="14.5">
      <c r="B6" s="360"/>
      <c r="C6" s="62" t="str">
        <f>attached_heating_EFF!B17</f>
        <v>Natural Gas – Normal Efficiency</v>
      </c>
      <c r="D6" s="63"/>
      <c r="E6" t="s">
        <v>128</v>
      </c>
      <c r="F6" t="s">
        <v>73</v>
      </c>
      <c r="H6" t="s">
        <v>29</v>
      </c>
      <c r="I6">
        <f>attached_MobileHeatingStock!W18*'TechHeat-RES-MOB'!Q6</f>
        <v>0</v>
      </c>
      <c r="J6">
        <f>attached_MobileHeatingStock!AU18*'TechHeat-RES-MOB'!Q6</f>
        <v>0</v>
      </c>
      <c r="K6">
        <f>attached_MobileHeatingStock!BS18*'TechHeat-RES-MOB'!Q6</f>
        <v>0</v>
      </c>
      <c r="L6">
        <f>attached_MobileHeatingStock!CQ18*'TechHeat-RES-MOB'!Q6</f>
        <v>5.0000000000000001E-4</v>
      </c>
      <c r="M6">
        <f>attached_MobileHeatingStock!DO18*'TechHeat-RES-MOB'!Q6</f>
        <v>5.0000000000000001E-4</v>
      </c>
      <c r="N6">
        <f>attached_MobileHeatingStock!EM18*'TechHeat-RES-MOB'!Q6</f>
        <v>0</v>
      </c>
      <c r="O6">
        <f>attached_MobileHeatingStock!FK18*'TechHeat-RES-MOB'!Q6</f>
        <v>0</v>
      </c>
      <c r="Q6">
        <v>5.0000000000000001E-3</v>
      </c>
      <c r="AD6" t="s">
        <v>128</v>
      </c>
      <c r="AE6" t="s">
        <v>73</v>
      </c>
      <c r="AG6" t="s">
        <v>29</v>
      </c>
      <c r="AH6" s="59">
        <v>31.54</v>
      </c>
      <c r="AI6" s="59">
        <v>31.54</v>
      </c>
      <c r="AJ6" s="59">
        <v>31.54</v>
      </c>
      <c r="AK6" s="59">
        <v>31.54</v>
      </c>
      <c r="AL6" s="59">
        <v>31.54</v>
      </c>
      <c r="AM6" s="59">
        <v>31.54</v>
      </c>
      <c r="AN6" s="59">
        <v>31.54</v>
      </c>
    </row>
    <row r="7" spans="2:40" ht="14.5">
      <c r="B7" s="360"/>
      <c r="C7" s="62" t="str">
        <f>attached_heating_EFF!B18</f>
        <v>Natural Gas – Medium Efficiency</v>
      </c>
      <c r="D7" s="63"/>
      <c r="E7" t="s">
        <v>129</v>
      </c>
      <c r="F7" t="s">
        <v>73</v>
      </c>
      <c r="H7" t="s">
        <v>29</v>
      </c>
      <c r="I7">
        <f>attached_MobileHeatingStock!W19*'TechHeat-RES-MOB'!Q7</f>
        <v>6.0000000000000001E-3</v>
      </c>
      <c r="J7">
        <f>attached_MobileHeatingStock!AU19*'TechHeat-RES-MOB'!Q7</f>
        <v>0.01</v>
      </c>
      <c r="K7">
        <f>attached_MobileHeatingStock!BS19*'TechHeat-RES-MOB'!Q7</f>
        <v>0.08</v>
      </c>
      <c r="L7">
        <f>attached_MobileHeatingStock!CQ19*'TechHeat-RES-MOB'!Q7</f>
        <v>0.03</v>
      </c>
      <c r="M7">
        <f>attached_MobileHeatingStock!DO19*'TechHeat-RES-MOB'!Q7</f>
        <v>5.3999999999999999E-2</v>
      </c>
      <c r="N7">
        <f>attached_MobileHeatingStock!EM19*'TechHeat-RES-MOB'!Q7</f>
        <v>0.25900000000000001</v>
      </c>
      <c r="O7">
        <f>attached_MobileHeatingStock!FK19*'TechHeat-RES-MOB'!Q7</f>
        <v>0.16250000000000001</v>
      </c>
      <c r="Q7">
        <v>5.0000000000000001E-3</v>
      </c>
      <c r="AD7" t="s">
        <v>129</v>
      </c>
      <c r="AE7" t="s">
        <v>73</v>
      </c>
      <c r="AG7" t="s">
        <v>29</v>
      </c>
      <c r="AH7" s="59">
        <v>31.54</v>
      </c>
      <c r="AI7" s="59">
        <v>31.54</v>
      </c>
      <c r="AJ7" s="59">
        <v>31.54</v>
      </c>
      <c r="AK7" s="59">
        <v>31.54</v>
      </c>
      <c r="AL7" s="59">
        <v>31.54</v>
      </c>
      <c r="AM7" s="59">
        <v>31.54</v>
      </c>
      <c r="AN7" s="59">
        <v>31.54</v>
      </c>
    </row>
    <row r="8" spans="2:40" ht="14.5">
      <c r="B8" s="360"/>
      <c r="C8" s="62" t="str">
        <f>attached_heating_EFF!B19</f>
        <v>Natural Gas – High Efficiency</v>
      </c>
      <c r="D8" s="63"/>
      <c r="E8" t="s">
        <v>130</v>
      </c>
      <c r="F8" t="s">
        <v>73</v>
      </c>
      <c r="H8" t="s">
        <v>29</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5.0000000000000001E-3</v>
      </c>
      <c r="AD8" t="s">
        <v>130</v>
      </c>
      <c r="AE8" t="s">
        <v>73</v>
      </c>
      <c r="AG8" t="s">
        <v>29</v>
      </c>
      <c r="AH8" s="59">
        <v>31.54</v>
      </c>
      <c r="AI8" s="59">
        <v>31.54</v>
      </c>
      <c r="AJ8" s="59">
        <v>31.54</v>
      </c>
      <c r="AK8" s="59">
        <v>31.54</v>
      </c>
      <c r="AL8" s="59">
        <v>31.54</v>
      </c>
      <c r="AM8" s="59">
        <v>31.54</v>
      </c>
      <c r="AN8" s="59">
        <v>31.54</v>
      </c>
    </row>
    <row r="9" spans="2:40" ht="14.5">
      <c r="B9" s="360"/>
      <c r="C9" s="62" t="str">
        <f>attached_heating_EFF!B20</f>
        <v>Electric</v>
      </c>
      <c r="D9" s="63"/>
      <c r="E9" t="s">
        <v>131</v>
      </c>
      <c r="F9" t="s">
        <v>69</v>
      </c>
      <c r="H9" t="s">
        <v>29</v>
      </c>
      <c r="I9">
        <f>attached_MobileHeatingStock!W21*'TechHeat-RES-MOB'!Q9</f>
        <v>0.127</v>
      </c>
      <c r="J9">
        <f>attached_MobileHeatingStock!AU21*'TechHeat-RES-MOB'!Q9</f>
        <v>0.14299999999999999</v>
      </c>
      <c r="K9">
        <f>attached_MobileHeatingStock!BS21*'TechHeat-RES-MOB'!Q9</f>
        <v>2.0500000000000001E-2</v>
      </c>
      <c r="L9">
        <f>attached_MobileHeatingStock!CQ21*'TechHeat-RES-MOB'!Q9</f>
        <v>0.02</v>
      </c>
      <c r="M9">
        <f>attached_MobileHeatingStock!DO21*'TechHeat-RES-MOB'!Q9</f>
        <v>8.5000000000000006E-3</v>
      </c>
      <c r="N9">
        <f>attached_MobileHeatingStock!EM21*'TechHeat-RES-MOB'!Q9</f>
        <v>3.5499999999999997E-2</v>
      </c>
      <c r="O9">
        <f>attached_MobileHeatingStock!FK21*'TechHeat-RES-MOB'!Q9</f>
        <v>0.14399999999999999</v>
      </c>
      <c r="Q9">
        <v>5.0000000000000001E-3</v>
      </c>
      <c r="AD9" t="s">
        <v>131</v>
      </c>
      <c r="AE9" t="s">
        <v>69</v>
      </c>
      <c r="AG9" t="s">
        <v>29</v>
      </c>
      <c r="AH9" s="59">
        <v>31.54</v>
      </c>
      <c r="AI9" s="59">
        <v>31.54</v>
      </c>
      <c r="AJ9" s="59">
        <v>31.54</v>
      </c>
      <c r="AK9" s="59">
        <v>31.54</v>
      </c>
      <c r="AL9" s="59">
        <v>31.54</v>
      </c>
      <c r="AM9" s="59">
        <v>31.54</v>
      </c>
      <c r="AN9" s="59">
        <v>31.54</v>
      </c>
    </row>
    <row r="10" spans="2:40" ht="14.5">
      <c r="B10" s="360"/>
      <c r="C10" s="62" t="str">
        <f>attached_heating_EFF!B21</f>
        <v>Heat Pump</v>
      </c>
      <c r="D10" s="63"/>
      <c r="E10" t="s">
        <v>132</v>
      </c>
      <c r="F10" s="46" t="s">
        <v>69</v>
      </c>
      <c r="G10" s="46"/>
      <c r="H10" t="s">
        <v>29</v>
      </c>
      <c r="I10">
        <f>attached_MobileHeatingStock!W22*'TechHeat-RES-MOB'!Q10</f>
        <v>2E-3</v>
      </c>
      <c r="J10">
        <f>attached_MobileHeatingStock!AU22*'TechHeat-RES-MOB'!Q10</f>
        <v>0</v>
      </c>
      <c r="K10">
        <f>attached_MobileHeatingStock!BS22*'TechHeat-RES-MOB'!Q10</f>
        <v>4.0000000000000001E-3</v>
      </c>
      <c r="L10">
        <f>attached_MobileHeatingStock!CQ22*'TechHeat-RES-MOB'!Q10</f>
        <v>0</v>
      </c>
      <c r="M10">
        <f>attached_MobileHeatingStock!DO22*'TechHeat-RES-MOB'!Q10</f>
        <v>0</v>
      </c>
      <c r="N10">
        <f>attached_MobileHeatingStock!EM22*'TechHeat-RES-MOB'!Q10</f>
        <v>2.4E-2</v>
      </c>
      <c r="O10">
        <f>attached_MobileHeatingStock!FK22*'TechHeat-RES-MOB'!Q10</f>
        <v>2.9000000000000001E-2</v>
      </c>
      <c r="Q10">
        <v>5.0000000000000001E-3</v>
      </c>
      <c r="AD10" t="s">
        <v>132</v>
      </c>
      <c r="AE10" t="str">
        <f>AE9</f>
        <v>RSDELC</v>
      </c>
      <c r="AF10" s="46"/>
      <c r="AG10" t="s">
        <v>29</v>
      </c>
      <c r="AH10" s="59">
        <v>31.54</v>
      </c>
      <c r="AI10" s="59">
        <v>31.54</v>
      </c>
      <c r="AJ10" s="59">
        <v>31.54</v>
      </c>
      <c r="AK10" s="59">
        <v>31.54</v>
      </c>
      <c r="AL10" s="59">
        <v>31.54</v>
      </c>
      <c r="AM10" s="59">
        <v>31.54</v>
      </c>
      <c r="AN10" s="59">
        <v>31.54</v>
      </c>
    </row>
    <row r="11" spans="2:40" ht="14.5">
      <c r="B11" s="360"/>
      <c r="C11" s="62"/>
      <c r="D11" s="63"/>
      <c r="F11" s="46"/>
      <c r="G11" s="216" t="str">
        <f>[2]COMM!$E$19</f>
        <v>RSDAHT</v>
      </c>
      <c r="Q11">
        <v>5.0000000000000001E-3</v>
      </c>
      <c r="AF11" s="216" t="str">
        <f>[2]COMM!$E$19</f>
        <v>RSDAHT</v>
      </c>
      <c r="AH11" s="99">
        <f>AH10</f>
        <v>31.54</v>
      </c>
      <c r="AI11" s="99">
        <f t="shared" ref="AI11:AN11" si="0">AI10</f>
        <v>31.54</v>
      </c>
      <c r="AJ11" s="99">
        <f t="shared" si="0"/>
        <v>31.54</v>
      </c>
      <c r="AK11" s="99">
        <f t="shared" si="0"/>
        <v>31.54</v>
      </c>
      <c r="AL11" s="99">
        <f t="shared" si="0"/>
        <v>31.54</v>
      </c>
      <c r="AM11" s="99">
        <f t="shared" si="0"/>
        <v>31.54</v>
      </c>
      <c r="AN11" s="99">
        <f t="shared" si="0"/>
        <v>31.54</v>
      </c>
    </row>
    <row r="12" spans="2:40" ht="14.5">
      <c r="B12" s="360"/>
      <c r="C12" s="62" t="str">
        <f>attached_heating_EFF!B22</f>
        <v>Other1</v>
      </c>
      <c r="D12" s="63"/>
      <c r="E12" t="s">
        <v>133</v>
      </c>
      <c r="F12" t="s">
        <v>64</v>
      </c>
      <c r="H12" t="s">
        <v>29</v>
      </c>
      <c r="I12">
        <f>attached_MobileHeatingStock!W23*'TechHeat-RES-MOB'!Q12</f>
        <v>3.0000000000000001E-3</v>
      </c>
      <c r="J12">
        <f>attached_MobileHeatingStock!AU23*'TechHeat-RES-MOB'!Q12</f>
        <v>1E-3</v>
      </c>
      <c r="K12">
        <f>attached_MobileHeatingStock!BS23*'TechHeat-RES-MOB'!Q12</f>
        <v>4.0000000000000001E-3</v>
      </c>
      <c r="L12">
        <f>attached_MobileHeatingStock!CQ23*'TechHeat-RES-MOB'!Q12</f>
        <v>0</v>
      </c>
      <c r="M12">
        <f>attached_MobileHeatingStock!DO23*'TechHeat-RES-MOB'!Q12</f>
        <v>1E-3</v>
      </c>
      <c r="N12">
        <f>attached_MobileHeatingStock!EM23*'TechHeat-RES-MOB'!Q12</f>
        <v>2.5000000000000001E-3</v>
      </c>
      <c r="O12">
        <f>attached_MobileHeatingStock!FK23*'TechHeat-RES-MOB'!Q12</f>
        <v>4.0000000000000001E-3</v>
      </c>
      <c r="Q12">
        <v>5.0000000000000001E-3</v>
      </c>
      <c r="AD12" t="s">
        <v>133</v>
      </c>
      <c r="AE12" t="s">
        <v>64</v>
      </c>
      <c r="AG12" t="s">
        <v>29</v>
      </c>
      <c r="AH12" s="59">
        <v>31.54</v>
      </c>
      <c r="AI12" s="59">
        <v>31.54</v>
      </c>
      <c r="AJ12" s="59">
        <v>31.54</v>
      </c>
      <c r="AK12" s="59">
        <v>31.54</v>
      </c>
      <c r="AL12" s="59">
        <v>31.54</v>
      </c>
      <c r="AM12" s="59">
        <v>31.54</v>
      </c>
      <c r="AN12" s="59">
        <v>31.54</v>
      </c>
    </row>
    <row r="13" spans="2:40" ht="14.5">
      <c r="B13" s="360"/>
      <c r="C13" s="62" t="str">
        <f>attached_heating_EFF!B23</f>
        <v>Wood</v>
      </c>
      <c r="D13" s="63"/>
      <c r="E13" t="s">
        <v>134</v>
      </c>
      <c r="F13" t="s">
        <v>67</v>
      </c>
      <c r="H13" t="s">
        <v>29</v>
      </c>
      <c r="I13">
        <f>attached_MobileHeatingStock!W24*'TechHeat-RES-MOB'!Q13</f>
        <v>8.5000000000000006E-3</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1E-3</v>
      </c>
      <c r="Q13">
        <v>5.0000000000000001E-3</v>
      </c>
      <c r="AD13" t="s">
        <v>134</v>
      </c>
      <c r="AE13" t="s">
        <v>67</v>
      </c>
      <c r="AG13" t="s">
        <v>29</v>
      </c>
      <c r="AH13" s="59">
        <v>31.54</v>
      </c>
      <c r="AI13" s="59">
        <v>31.54</v>
      </c>
      <c r="AJ13" s="59">
        <v>31.54</v>
      </c>
      <c r="AK13" s="59">
        <v>31.54</v>
      </c>
      <c r="AL13" s="59">
        <v>31.54</v>
      </c>
      <c r="AM13" s="59">
        <v>31.54</v>
      </c>
      <c r="AN13" s="59">
        <v>31.54</v>
      </c>
    </row>
    <row r="14" spans="2:40" ht="14.5">
      <c r="B14" s="360"/>
      <c r="C14" s="10" t="s">
        <v>263</v>
      </c>
      <c r="D14" s="10"/>
      <c r="E14" s="36" t="s">
        <v>135</v>
      </c>
      <c r="F14" s="36" t="s">
        <v>69</v>
      </c>
      <c r="G14" s="36"/>
      <c r="H14" t="s">
        <v>29</v>
      </c>
      <c r="I14">
        <f>attached_MobileHeatingStock!W26*'TechHeat-RES-MOB'!Q14</f>
        <v>6.0000000000000001E-3</v>
      </c>
      <c r="J14">
        <f>attached_MobileHeatingStock!AU26*'TechHeat-RES-MOB'!Q14</f>
        <v>4.9500000000000002E-2</v>
      </c>
      <c r="K14">
        <f>attached_MobileHeatingStock!BS26*'TechHeat-RES-MOB'!Q14</f>
        <v>6.4999999999999997E-3</v>
      </c>
      <c r="L14">
        <f>attached_MobileHeatingStock!CQ26*'TechHeat-RES-MOB'!Q14</f>
        <v>6.0000000000000001E-3</v>
      </c>
      <c r="M14">
        <f>attached_MobileHeatingStock!DO26*'TechHeat-RES-MOB'!Q14</f>
        <v>0</v>
      </c>
      <c r="N14">
        <f>attached_MobileHeatingStock!EM26*'TechHeat-RES-MOB'!Q14</f>
        <v>4.4999999999999997E-3</v>
      </c>
      <c r="O14">
        <f>attached_MobileHeatingStock!FK26*'TechHeat-RES-MOB'!Q14</f>
        <v>1.0999999999999999E-2</v>
      </c>
      <c r="Q14">
        <v>5.0000000000000001E-3</v>
      </c>
      <c r="AD14" s="36" t="s">
        <v>135</v>
      </c>
      <c r="AE14" s="36" t="s">
        <v>69</v>
      </c>
      <c r="AF14" s="36"/>
      <c r="AG14" t="s">
        <v>29</v>
      </c>
      <c r="AH14" s="59">
        <v>31.54</v>
      </c>
      <c r="AI14" s="59">
        <v>31.54</v>
      </c>
      <c r="AJ14" s="59">
        <v>31.54</v>
      </c>
      <c r="AK14" s="59">
        <v>31.54</v>
      </c>
      <c r="AL14" s="59">
        <v>31.54</v>
      </c>
      <c r="AM14" s="59">
        <v>31.54</v>
      </c>
      <c r="AN14" s="59">
        <v>31.54</v>
      </c>
    </row>
    <row r="15" spans="2:40" ht="14.5">
      <c r="B15" s="360"/>
      <c r="F15" s="36" t="s">
        <v>67</v>
      </c>
      <c r="G15" s="36"/>
      <c r="Q15">
        <v>5.0000000000000001E-3</v>
      </c>
      <c r="AE15" s="36" t="s">
        <v>67</v>
      </c>
      <c r="AF15" s="36"/>
      <c r="AH15" s="59"/>
      <c r="AI15" s="59"/>
      <c r="AJ15" s="59"/>
      <c r="AK15" s="59"/>
      <c r="AL15" s="59"/>
      <c r="AM15" s="59"/>
      <c r="AN15" s="59"/>
    </row>
    <row r="16" spans="2:40" ht="14.5">
      <c r="B16" s="360"/>
      <c r="C16" s="10" t="s">
        <v>264</v>
      </c>
      <c r="D16" s="10"/>
      <c r="E16" s="36" t="s">
        <v>136</v>
      </c>
      <c r="F16" s="36" t="s">
        <v>77</v>
      </c>
      <c r="G16" s="36"/>
      <c r="H16" t="s">
        <v>29</v>
      </c>
      <c r="I16">
        <f>attached_MobileHeatingStock!W27*'TechHeat-RES-MOB'!Q16</f>
        <v>9.4999999999999998E-3</v>
      </c>
      <c r="J16">
        <f>attached_MobileHeatingStock!AU27*'TechHeat-RES-MOB'!Q16</f>
        <v>1.0500000000000001E-2</v>
      </c>
      <c r="K16">
        <f>attached_MobileHeatingStock!BS27*'TechHeat-RES-MOB'!Q16</f>
        <v>1.4E-2</v>
      </c>
      <c r="L16">
        <f>attached_MobileHeatingStock!CQ27*'TechHeat-RES-MOB'!Q16</f>
        <v>1.5E-3</v>
      </c>
      <c r="M16">
        <f>attached_MobileHeatingStock!DO27*'TechHeat-RES-MOB'!Q16</f>
        <v>2E-3</v>
      </c>
      <c r="N16">
        <f>attached_MobileHeatingStock!EM27*'TechHeat-RES-MOB'!Q16</f>
        <v>1.4999999999999999E-2</v>
      </c>
      <c r="O16">
        <f>attached_MobileHeatingStock!FK27*'TechHeat-RES-MOB'!Q16</f>
        <v>2.5499999999999998E-2</v>
      </c>
      <c r="Q16">
        <v>5.0000000000000001E-3</v>
      </c>
      <c r="AD16" s="36" t="s">
        <v>136</v>
      </c>
      <c r="AE16" s="36" t="s">
        <v>77</v>
      </c>
      <c r="AF16" s="36"/>
      <c r="AG16" t="s">
        <v>29</v>
      </c>
      <c r="AH16" s="59">
        <v>31.54</v>
      </c>
      <c r="AI16" s="59">
        <v>31.54</v>
      </c>
      <c r="AJ16" s="59">
        <v>31.54</v>
      </c>
      <c r="AK16" s="59">
        <v>31.54</v>
      </c>
      <c r="AL16" s="59">
        <v>31.54</v>
      </c>
      <c r="AM16" s="59">
        <v>31.54</v>
      </c>
      <c r="AN16" s="59">
        <v>31.54</v>
      </c>
    </row>
    <row r="17" spans="2:40" ht="14.5">
      <c r="B17" s="360"/>
      <c r="F17" s="36" t="s">
        <v>67</v>
      </c>
      <c r="G17" s="36"/>
      <c r="Q17">
        <v>5.0000000000000001E-3</v>
      </c>
      <c r="AE17" s="36" t="s">
        <v>67</v>
      </c>
      <c r="AF17" s="36"/>
      <c r="AH17" s="59"/>
      <c r="AI17" s="59"/>
      <c r="AJ17" s="59"/>
      <c r="AK17" s="59"/>
      <c r="AL17" s="59"/>
      <c r="AM17" s="59"/>
      <c r="AN17" s="59"/>
    </row>
    <row r="18" spans="2:40" ht="14.5">
      <c r="B18" s="360"/>
      <c r="C18" s="10" t="s">
        <v>265</v>
      </c>
      <c r="D18" s="10"/>
      <c r="E18" s="36" t="s">
        <v>137</v>
      </c>
      <c r="F18" s="36" t="s">
        <v>69</v>
      </c>
      <c r="G18" s="36"/>
      <c r="H18" t="s">
        <v>29</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5.0000000000000001E-3</v>
      </c>
      <c r="AD18" s="36" t="s">
        <v>137</v>
      </c>
      <c r="AE18" s="36" t="s">
        <v>69</v>
      </c>
      <c r="AF18" s="36"/>
      <c r="AG18" t="s">
        <v>29</v>
      </c>
      <c r="AH18" s="59">
        <v>31.54</v>
      </c>
      <c r="AI18" s="59">
        <v>31.54</v>
      </c>
      <c r="AJ18" s="59">
        <v>31.54</v>
      </c>
      <c r="AK18" s="59">
        <v>31.54</v>
      </c>
      <c r="AL18" s="59">
        <v>31.54</v>
      </c>
      <c r="AM18" s="59">
        <v>31.54</v>
      </c>
      <c r="AN18" s="59">
        <v>31.54</v>
      </c>
    </row>
    <row r="19" spans="2:40" ht="14.5">
      <c r="B19" s="360"/>
      <c r="F19" s="36" t="s">
        <v>73</v>
      </c>
      <c r="G19" s="36"/>
      <c r="Q19">
        <v>5.0000000000000001E-3</v>
      </c>
      <c r="AE19" s="36" t="s">
        <v>73</v>
      </c>
      <c r="AF19" s="36"/>
      <c r="AH19" s="59"/>
      <c r="AI19" s="59"/>
      <c r="AJ19" s="59"/>
      <c r="AK19" s="59"/>
      <c r="AL19" s="59"/>
      <c r="AM19" s="59"/>
      <c r="AN19" s="59"/>
    </row>
    <row r="20" spans="2:40" ht="14.5">
      <c r="B20" s="360"/>
      <c r="C20" s="10" t="s">
        <v>266</v>
      </c>
      <c r="D20" s="10"/>
      <c r="E20" s="36" t="s">
        <v>138</v>
      </c>
      <c r="F20" s="36" t="s">
        <v>69</v>
      </c>
      <c r="G20" s="36"/>
      <c r="H20" t="s">
        <v>29</v>
      </c>
      <c r="I20">
        <f>attached_MobileHeatingStock!W29*'TechHeat-RES-MOB'!Q20</f>
        <v>5.0000000000000001E-4</v>
      </c>
      <c r="J20">
        <f>attached_MobileHeatingStock!AU29*'TechHeat-RES-MOB'!Q20</f>
        <v>2.5000000000000001E-3</v>
      </c>
      <c r="K20">
        <f>attached_MobileHeatingStock!BS29*'TechHeat-RES-MOB'!Q20</f>
        <v>2E-3</v>
      </c>
      <c r="L20">
        <f>attached_MobileHeatingStock!CQ29*'TechHeat-RES-MOB'!Q20</f>
        <v>5.0000000000000001E-4</v>
      </c>
      <c r="M20">
        <f>attached_MobileHeatingStock!DO29*'TechHeat-RES-MOB'!Q20</f>
        <v>0</v>
      </c>
      <c r="N20">
        <f>attached_MobileHeatingStock!EM29*'TechHeat-RES-MOB'!Q20</f>
        <v>0</v>
      </c>
      <c r="O20">
        <f>attached_MobileHeatingStock!FK29*'TechHeat-RES-MOB'!Q20</f>
        <v>1E-3</v>
      </c>
      <c r="Q20">
        <v>5.0000000000000001E-3</v>
      </c>
      <c r="AD20" s="36" t="s">
        <v>138</v>
      </c>
      <c r="AE20" s="36" t="s">
        <v>69</v>
      </c>
      <c r="AF20" s="36"/>
      <c r="AG20" t="s">
        <v>29</v>
      </c>
      <c r="AH20" s="59">
        <v>31.54</v>
      </c>
      <c r="AI20" s="59">
        <v>31.54</v>
      </c>
      <c r="AJ20" s="59">
        <v>31.54</v>
      </c>
      <c r="AK20" s="59">
        <v>31.54</v>
      </c>
      <c r="AL20" s="59">
        <v>31.54</v>
      </c>
      <c r="AM20" s="59">
        <v>31.54</v>
      </c>
      <c r="AN20" s="59">
        <v>31.54</v>
      </c>
    </row>
    <row r="21" spans="2:40" ht="14.5">
      <c r="B21" s="360"/>
      <c r="F21" s="36" t="s">
        <v>77</v>
      </c>
      <c r="G21" s="36"/>
      <c r="Q21">
        <v>5.0000000000000001E-3</v>
      </c>
      <c r="AE21" s="36" t="s">
        <v>77</v>
      </c>
      <c r="AF21" s="36"/>
      <c r="AH21" s="59"/>
      <c r="AI21" s="59"/>
      <c r="AJ21" s="59"/>
      <c r="AK21" s="59"/>
      <c r="AL21" s="59"/>
      <c r="AM21" s="59"/>
      <c r="AN21" s="59"/>
    </row>
    <row r="22" spans="2:40">
      <c r="Q22">
        <v>5.0000000000000001E-3</v>
      </c>
    </row>
    <row r="26" spans="2:40" ht="14.5">
      <c r="E26" s="42"/>
      <c r="F26" s="42"/>
      <c r="G26" s="44"/>
      <c r="H26" s="43" t="s">
        <v>209</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spans="2:40" ht="14.5">
      <c r="E27" s="45" t="s">
        <v>11</v>
      </c>
      <c r="F27" s="45" t="s">
        <v>188</v>
      </c>
      <c r="G27" s="214" t="s">
        <v>309</v>
      </c>
      <c r="H27" s="45" t="s">
        <v>189</v>
      </c>
      <c r="I27" s="46" t="s">
        <v>190</v>
      </c>
      <c r="J27" s="46" t="s">
        <v>191</v>
      </c>
      <c r="K27" s="46" t="s">
        <v>192</v>
      </c>
      <c r="L27" s="46" t="s">
        <v>193</v>
      </c>
      <c r="M27" s="46" t="s">
        <v>194</v>
      </c>
      <c r="N27" s="46" t="s">
        <v>195</v>
      </c>
      <c r="O27" s="46" t="s">
        <v>196</v>
      </c>
      <c r="P27" s="218"/>
      <c r="Q27" s="218"/>
      <c r="R27" s="218"/>
      <c r="S27" s="218"/>
      <c r="T27" s="218"/>
      <c r="U27" s="218"/>
      <c r="V27" s="218"/>
      <c r="W27" s="218"/>
      <c r="X27" s="218"/>
      <c r="Y27" s="218"/>
      <c r="Z27" s="218"/>
      <c r="AA27" s="218"/>
      <c r="AB27" s="218"/>
      <c r="AC27" s="218"/>
      <c r="AD27" s="218"/>
      <c r="AE27" s="218"/>
      <c r="AF27" s="218"/>
      <c r="AG27" s="218"/>
      <c r="AH27" s="218"/>
      <c r="AI27" s="218"/>
      <c r="AJ27" s="218"/>
      <c r="AK27" s="32"/>
    </row>
    <row r="28" spans="2:40">
      <c r="E28" s="46" t="s">
        <v>125</v>
      </c>
      <c r="F28" s="46" t="s">
        <v>77</v>
      </c>
      <c r="G28" s="46"/>
      <c r="H28" s="46" t="s">
        <v>29</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0"/>
      <c r="Q28" s="80"/>
      <c r="R28" s="80"/>
      <c r="S28" s="80"/>
      <c r="T28" s="80"/>
      <c r="U28" s="80"/>
      <c r="V28" s="80"/>
      <c r="W28" s="80"/>
      <c r="X28" s="80"/>
      <c r="Y28" s="80"/>
      <c r="Z28" s="80"/>
      <c r="AA28" s="80"/>
      <c r="AB28" s="80"/>
      <c r="AC28" s="80"/>
      <c r="AD28" s="80"/>
      <c r="AE28" s="80"/>
      <c r="AF28" s="80"/>
      <c r="AG28" s="80"/>
      <c r="AH28" s="80"/>
      <c r="AI28" s="80"/>
      <c r="AJ28" s="80"/>
      <c r="AK28" s="32"/>
    </row>
    <row r="29" spans="2:40">
      <c r="E29" s="46" t="s">
        <v>126</v>
      </c>
      <c r="F29" s="46" t="s">
        <v>77</v>
      </c>
      <c r="G29" s="46"/>
      <c r="H29" s="46" t="s">
        <v>29</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0"/>
      <c r="Q29" s="80"/>
      <c r="R29" s="80"/>
      <c r="S29" s="80"/>
      <c r="T29" s="80"/>
      <c r="U29" s="80"/>
      <c r="V29" s="80"/>
      <c r="W29" s="80"/>
      <c r="X29" s="80"/>
      <c r="Y29" s="80"/>
      <c r="Z29" s="80"/>
      <c r="AA29" s="80"/>
      <c r="AB29" s="80"/>
      <c r="AC29" s="80"/>
      <c r="AD29" s="80"/>
      <c r="AE29" s="80"/>
      <c r="AF29" s="80"/>
      <c r="AG29" s="80"/>
      <c r="AH29" s="80"/>
      <c r="AI29" s="80"/>
      <c r="AJ29" s="80"/>
      <c r="AK29" s="32"/>
    </row>
    <row r="30" spans="2:40">
      <c r="E30" s="46" t="s">
        <v>127</v>
      </c>
      <c r="F30" s="46" t="s">
        <v>77</v>
      </c>
      <c r="G30" s="46"/>
      <c r="H30" s="46" t="s">
        <v>29</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0"/>
      <c r="Q30" s="80"/>
      <c r="R30" s="80"/>
      <c r="S30" s="80"/>
      <c r="T30" s="80"/>
      <c r="U30" s="80"/>
      <c r="V30" s="80"/>
      <c r="W30" s="80"/>
      <c r="X30" s="80"/>
      <c r="Y30" s="80"/>
      <c r="Z30" s="80"/>
      <c r="AA30" s="80"/>
      <c r="AB30" s="80"/>
      <c r="AC30" s="80"/>
      <c r="AD30" s="80"/>
      <c r="AE30" s="80"/>
      <c r="AF30" s="80"/>
      <c r="AG30" s="80"/>
      <c r="AH30" s="80"/>
      <c r="AI30" s="80"/>
      <c r="AJ30" s="80"/>
      <c r="AK30" s="32"/>
    </row>
    <row r="31" spans="2:40">
      <c r="E31" s="46" t="s">
        <v>128</v>
      </c>
      <c r="F31" s="46" t="s">
        <v>73</v>
      </c>
      <c r="G31" s="46"/>
      <c r="H31" s="46" t="s">
        <v>29</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0"/>
      <c r="Q31" s="80"/>
      <c r="R31" s="80"/>
      <c r="S31" s="80"/>
      <c r="T31" s="80"/>
      <c r="U31" s="80"/>
      <c r="V31" s="80"/>
      <c r="W31" s="80"/>
      <c r="X31" s="80"/>
      <c r="Y31" s="80"/>
      <c r="Z31" s="80"/>
      <c r="AA31" s="80"/>
      <c r="AB31" s="80"/>
      <c r="AC31" s="80"/>
      <c r="AD31" s="80"/>
      <c r="AE31" s="80"/>
      <c r="AF31" s="80"/>
      <c r="AG31" s="80"/>
      <c r="AH31" s="80"/>
      <c r="AI31" s="80"/>
      <c r="AJ31" s="80"/>
      <c r="AK31" s="32"/>
    </row>
    <row r="32" spans="2:40">
      <c r="E32" s="46" t="s">
        <v>129</v>
      </c>
      <c r="F32" s="46" t="s">
        <v>73</v>
      </c>
      <c r="G32" s="46"/>
      <c r="H32" s="46" t="s">
        <v>29</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1:37">
      <c r="E33" s="46" t="s">
        <v>130</v>
      </c>
      <c r="F33" s="46" t="s">
        <v>73</v>
      </c>
      <c r="G33" s="46"/>
      <c r="H33" s="46" t="s">
        <v>29</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1:37">
      <c r="E34" s="46" t="s">
        <v>131</v>
      </c>
      <c r="F34" s="46" t="s">
        <v>69</v>
      </c>
      <c r="G34" s="46"/>
      <c r="H34" s="46" t="s">
        <v>29</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1:37">
      <c r="E35" s="46" t="s">
        <v>132</v>
      </c>
      <c r="F35" s="46" t="s">
        <v>69</v>
      </c>
      <c r="G35" s="46"/>
      <c r="H35" s="46" t="s">
        <v>29</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spans="1:37" ht="14.5">
      <c r="E36" s="46"/>
      <c r="F36" s="46"/>
      <c r="G36" s="216" t="str">
        <f>[2]COMM!$E$19</f>
        <v>RSDAHT</v>
      </c>
      <c r="H36" s="46"/>
      <c r="I36" s="44"/>
      <c r="J36" s="44"/>
      <c r="K36" s="44"/>
      <c r="L36" s="44"/>
      <c r="M36" s="44"/>
      <c r="N36" s="44"/>
      <c r="O36" s="44"/>
      <c r="P36" s="78"/>
      <c r="Q36" s="78"/>
      <c r="R36" s="78"/>
      <c r="S36" s="78"/>
      <c r="T36" s="78"/>
      <c r="U36" s="78"/>
      <c r="V36" s="78"/>
      <c r="W36" s="78"/>
      <c r="X36" s="78"/>
      <c r="Y36" s="78"/>
      <c r="Z36" s="78"/>
      <c r="AA36" s="78"/>
      <c r="AB36" s="78"/>
      <c r="AC36" s="78"/>
      <c r="AD36" s="78"/>
      <c r="AE36" s="78"/>
      <c r="AF36" s="78"/>
      <c r="AG36" s="78"/>
      <c r="AH36" s="78"/>
      <c r="AI36" s="78"/>
      <c r="AJ36" s="78"/>
      <c r="AK36" s="78"/>
    </row>
    <row r="37" spans="1:37">
      <c r="E37" s="46" t="s">
        <v>133</v>
      </c>
      <c r="F37" s="46" t="s">
        <v>64</v>
      </c>
      <c r="G37" s="46"/>
      <c r="H37" s="46" t="s">
        <v>29</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134</v>
      </c>
      <c r="F38" s="46" t="s">
        <v>67</v>
      </c>
      <c r="G38" s="46"/>
      <c r="H38" s="46" t="s">
        <v>29</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135</v>
      </c>
      <c r="F39" s="46" t="s">
        <v>69</v>
      </c>
      <c r="G39" s="46"/>
      <c r="H39" s="46" t="s">
        <v>29</v>
      </c>
      <c r="I39" s="44">
        <v>0.75</v>
      </c>
      <c r="J39" s="44">
        <v>0.75</v>
      </c>
      <c r="K39" s="44">
        <v>0.75</v>
      </c>
      <c r="L39" s="44">
        <v>0.75</v>
      </c>
      <c r="M39" s="44">
        <v>0.75</v>
      </c>
      <c r="N39" s="44">
        <v>0.75</v>
      </c>
      <c r="O39" s="44">
        <v>0.75</v>
      </c>
    </row>
    <row r="40" spans="1:37">
      <c r="E40" s="46"/>
      <c r="F40" s="46" t="s">
        <v>67</v>
      </c>
      <c r="G40" s="46"/>
      <c r="H40" s="46" t="s">
        <v>29</v>
      </c>
      <c r="I40" s="44"/>
      <c r="J40" s="44"/>
      <c r="K40" s="44"/>
      <c r="L40" s="44"/>
      <c r="M40" s="44"/>
      <c r="N40" s="44"/>
      <c r="O40" s="44"/>
    </row>
    <row r="41" spans="1:37" ht="14.5">
      <c r="A41" s="33"/>
      <c r="B41" s="33"/>
      <c r="C41" s="33"/>
      <c r="D41" s="33"/>
      <c r="E41" s="46" t="s">
        <v>136</v>
      </c>
      <c r="F41" s="46" t="s">
        <v>77</v>
      </c>
      <c r="G41" s="46"/>
      <c r="H41" s="46" t="s">
        <v>29</v>
      </c>
      <c r="I41" s="44">
        <v>0.67500000000000004</v>
      </c>
      <c r="J41" s="44">
        <v>0.67500000000000004</v>
      </c>
      <c r="K41" s="44">
        <v>0.67500000000000004</v>
      </c>
      <c r="L41" s="44">
        <v>0.67500000000000004</v>
      </c>
      <c r="M41" s="44">
        <v>0.67500000000000004</v>
      </c>
      <c r="N41" s="44">
        <v>0.67500000000000004</v>
      </c>
      <c r="O41" s="44">
        <v>0.67500000000000004</v>
      </c>
    </row>
    <row r="42" spans="1:37" ht="14.5">
      <c r="A42" s="33"/>
      <c r="B42" s="33"/>
      <c r="C42" s="33"/>
      <c r="D42" s="33"/>
      <c r="E42" s="46"/>
      <c r="F42" s="46" t="s">
        <v>67</v>
      </c>
      <c r="G42" s="46"/>
      <c r="H42" s="46" t="s">
        <v>29</v>
      </c>
      <c r="I42" s="44"/>
      <c r="J42" s="44"/>
      <c r="K42" s="44"/>
      <c r="L42" s="44"/>
      <c r="M42" s="44"/>
      <c r="N42" s="44"/>
      <c r="O42" s="44"/>
    </row>
    <row r="43" spans="1:37" ht="14.5">
      <c r="A43" s="33"/>
      <c r="B43" s="33"/>
      <c r="C43" s="33"/>
      <c r="D43" s="33"/>
      <c r="E43" s="46" t="s">
        <v>137</v>
      </c>
      <c r="F43" s="46" t="s">
        <v>69</v>
      </c>
      <c r="G43" s="46"/>
      <c r="H43" s="46" t="s">
        <v>29</v>
      </c>
      <c r="I43" s="44">
        <v>0.9</v>
      </c>
      <c r="J43" s="44">
        <v>0.9</v>
      </c>
      <c r="K43" s="44">
        <v>0.9</v>
      </c>
      <c r="L43" s="44">
        <v>0.9</v>
      </c>
      <c r="M43" s="44">
        <v>0.9</v>
      </c>
      <c r="N43" s="44">
        <v>0.9</v>
      </c>
      <c r="O43" s="44">
        <v>0.9</v>
      </c>
    </row>
    <row r="44" spans="1:37" ht="14.5">
      <c r="A44" s="57"/>
      <c r="B44" s="57"/>
      <c r="C44" s="33"/>
      <c r="D44" s="33"/>
      <c r="E44" s="46"/>
      <c r="F44" s="46" t="s">
        <v>73</v>
      </c>
      <c r="G44" s="46"/>
      <c r="H44" s="46" t="s">
        <v>29</v>
      </c>
      <c r="I44" s="44"/>
      <c r="J44" s="44"/>
      <c r="K44" s="44"/>
      <c r="L44" s="44"/>
      <c r="M44" s="44"/>
      <c r="N44" s="44"/>
      <c r="O44" s="44"/>
    </row>
    <row r="45" spans="1:37" ht="14.5">
      <c r="A45" s="57"/>
      <c r="B45" s="57"/>
      <c r="C45" s="33"/>
      <c r="D45" s="33"/>
      <c r="E45" s="46" t="s">
        <v>138</v>
      </c>
      <c r="F45" s="46" t="s">
        <v>69</v>
      </c>
      <c r="G45" s="46"/>
      <c r="H45" s="46" t="s">
        <v>29</v>
      </c>
      <c r="I45" s="44">
        <v>0.89</v>
      </c>
      <c r="J45" s="44">
        <v>0.89</v>
      </c>
      <c r="K45" s="44">
        <v>0.89</v>
      </c>
      <c r="L45" s="44">
        <v>0.89</v>
      </c>
      <c r="M45" s="44">
        <v>0.89</v>
      </c>
      <c r="N45" s="44">
        <v>0.89</v>
      </c>
      <c r="O45" s="44">
        <v>0.89</v>
      </c>
    </row>
    <row r="46" spans="1:37" ht="14.5">
      <c r="A46" s="33"/>
      <c r="B46" s="33"/>
      <c r="C46" s="33"/>
      <c r="D46" s="33"/>
      <c r="E46" s="46"/>
      <c r="F46" s="46" t="s">
        <v>77</v>
      </c>
      <c r="G46" s="46"/>
      <c r="H46" s="46" t="s">
        <v>29</v>
      </c>
      <c r="I46" s="44"/>
      <c r="J46" s="44"/>
      <c r="K46" s="44"/>
      <c r="L46" s="44"/>
      <c r="M46" s="44"/>
      <c r="N46" s="44"/>
      <c r="O46" s="44"/>
    </row>
    <row r="47" spans="1:37" ht="14.5">
      <c r="A47" s="33"/>
      <c r="B47" s="33"/>
      <c r="C47" s="33"/>
      <c r="D47" s="33"/>
      <c r="E47" s="88"/>
      <c r="F47" s="88"/>
      <c r="G47" s="88"/>
      <c r="H47" s="88"/>
      <c r="I47" s="219"/>
      <c r="J47" s="219"/>
      <c r="K47" s="219"/>
      <c r="L47" s="219"/>
      <c r="M47" s="219"/>
      <c r="N47" s="219"/>
      <c r="O47" s="219"/>
    </row>
    <row r="48" spans="1:37" ht="14.5">
      <c r="A48" s="33"/>
      <c r="B48" s="33"/>
      <c r="C48" s="33"/>
      <c r="D48" s="33"/>
      <c r="E48" s="33"/>
      <c r="F48" s="33"/>
      <c r="G48" s="33"/>
      <c r="H48" s="33"/>
      <c r="I48" s="220"/>
      <c r="J48" s="220"/>
      <c r="K48" s="220"/>
      <c r="L48" s="220"/>
      <c r="M48" s="220"/>
      <c r="N48" s="220"/>
      <c r="O48" s="220"/>
    </row>
    <row r="49" spans="1:29" ht="14.5">
      <c r="A49" s="33"/>
      <c r="B49" s="33"/>
      <c r="C49" s="33"/>
      <c r="D49" s="33"/>
      <c r="E49" s="33"/>
      <c r="F49" s="33"/>
      <c r="G49" s="33"/>
      <c r="H49" s="33"/>
      <c r="I49" s="220"/>
      <c r="J49" s="220"/>
      <c r="K49" s="220"/>
      <c r="L49" s="220"/>
      <c r="M49" s="220"/>
      <c r="N49" s="220"/>
      <c r="O49" s="220"/>
    </row>
    <row r="52" spans="1:29">
      <c r="Q52" s="79" t="s">
        <v>313</v>
      </c>
      <c r="T52" s="36" t="s">
        <v>314</v>
      </c>
    </row>
    <row r="53" spans="1:29" ht="14.5">
      <c r="A53" s="33"/>
      <c r="B53" s="33"/>
      <c r="C53" s="33"/>
      <c r="D53" s="33"/>
      <c r="E53" s="33"/>
      <c r="F53" s="33"/>
      <c r="G53" s="33"/>
      <c r="H53" s="34" t="s">
        <v>315</v>
      </c>
      <c r="I53" s="33"/>
      <c r="J53" s="33"/>
      <c r="K53" s="33"/>
      <c r="L53" s="33"/>
      <c r="M53" s="33"/>
      <c r="N53" s="33"/>
      <c r="T53" s="36" t="s">
        <v>316</v>
      </c>
    </row>
    <row r="54" spans="1:29" ht="14.5">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spans="1:29" ht="14.5">
      <c r="A55" s="33"/>
      <c r="B55" s="33"/>
      <c r="C55" s="33"/>
      <c r="D55" s="33"/>
      <c r="E55" t="s">
        <v>125</v>
      </c>
      <c r="F55" t="s">
        <v>77</v>
      </c>
      <c r="H55" t="s">
        <v>29</v>
      </c>
      <c r="I55" s="59">
        <f>attached_space_heating_byenergy!W17/SUM(I3:I5)/31.54</f>
        <v>16.129737162725402</v>
      </c>
      <c r="J55" s="59">
        <f>attached_space_heating_byenergy!AU17/SUM(J3:J5)/31.54</f>
        <v>33.879440249034403</v>
      </c>
      <c r="K55" s="59">
        <f>attached_space_heating_byenergy!BS17/SUM(K3:K5)/31.54</f>
        <v>67.522610743726801</v>
      </c>
      <c r="L55" s="59">
        <f>attached_space_heating_byenergy!CQ17/SUM(L3:L5)/31.54</f>
        <v>8.8892200380469202</v>
      </c>
      <c r="M55" s="59">
        <f>attached_space_heating_byenergy!DO17/SUM(M3:M5)/31.54</f>
        <v>4.2685478757133799</v>
      </c>
      <c r="N55" s="59">
        <f>attached_space_heating_byenergy!EM17/SUM(N3:N5)/31.54</f>
        <v>0.79143944197843996</v>
      </c>
      <c r="O55" s="59">
        <f>attached_space_heating_byenergy!FK17/SUM(O3:O5)/31.54</f>
        <v>0.97898280428214401</v>
      </c>
      <c r="T55" t="s">
        <v>125</v>
      </c>
      <c r="U55" t="s">
        <v>77</v>
      </c>
      <c r="V55" t="s">
        <v>29</v>
      </c>
      <c r="W55" s="59">
        <f>attached_space_heating_byendtyp!W24/100</f>
        <v>3.8071010000000002E-2</v>
      </c>
      <c r="X55" s="59">
        <f>attached_space_heating_byendtyp!AU24/100</f>
        <v>1.6747020000000001E-2</v>
      </c>
      <c r="Y55" s="59">
        <f>attached_space_heating_byendtyp!BS24/100</f>
        <v>5.2452999999999996E-3</v>
      </c>
      <c r="Z55" s="59">
        <f>attached_space_heating_byendtyp!CQ24/100</f>
        <v>2.860998E-2</v>
      </c>
      <c r="AA55" s="59">
        <f>attached_space_heating_byendtyp!DO24/100</f>
        <v>3.3840429999999998E-2</v>
      </c>
      <c r="AB55" s="59">
        <f>attached_space_heating_byendtyp!EM24/100</f>
        <v>4.6672289999999998E-2</v>
      </c>
      <c r="AC55" s="59">
        <f>attached_space_heating_byendtyp!FK24/100</f>
        <v>3.7710279999999999E-2</v>
      </c>
    </row>
    <row r="56" spans="1:29" ht="14.5">
      <c r="A56" s="57"/>
      <c r="B56" s="57"/>
      <c r="C56" s="33"/>
      <c r="D56" s="33"/>
      <c r="E56" t="s">
        <v>126</v>
      </c>
      <c r="F56" t="s">
        <v>77</v>
      </c>
      <c r="H56" t="s">
        <v>29</v>
      </c>
      <c r="I56" s="59">
        <f>I55</f>
        <v>16.129737162725402</v>
      </c>
      <c r="J56" s="59">
        <f t="shared" ref="J56:O56" si="2">J55</f>
        <v>33.879440249034403</v>
      </c>
      <c r="K56" s="59">
        <f t="shared" si="2"/>
        <v>67.522610743726801</v>
      </c>
      <c r="L56" s="59">
        <f t="shared" si="2"/>
        <v>8.8892200380469202</v>
      </c>
      <c r="M56" s="59">
        <f t="shared" si="2"/>
        <v>4.2685478757133799</v>
      </c>
      <c r="N56" s="59">
        <f t="shared" si="2"/>
        <v>0.79143944197843996</v>
      </c>
      <c r="O56" s="59">
        <f t="shared" si="2"/>
        <v>0.97898280428214401</v>
      </c>
      <c r="T56" t="s">
        <v>126</v>
      </c>
      <c r="U56" t="s">
        <v>77</v>
      </c>
      <c r="V56" t="s">
        <v>29</v>
      </c>
      <c r="W56" s="59">
        <f>W55</f>
        <v>3.8071010000000002E-2</v>
      </c>
      <c r="X56" s="59">
        <f t="shared" ref="X56:AC56" si="3">X55</f>
        <v>1.6747020000000001E-2</v>
      </c>
      <c r="Y56" s="59">
        <f t="shared" si="3"/>
        <v>5.2452999999999996E-3</v>
      </c>
      <c r="Z56" s="59">
        <f t="shared" si="3"/>
        <v>2.860998E-2</v>
      </c>
      <c r="AA56" s="59">
        <f t="shared" si="3"/>
        <v>3.3840429999999998E-2</v>
      </c>
      <c r="AB56" s="59">
        <f t="shared" si="3"/>
        <v>4.6672289999999998E-2</v>
      </c>
      <c r="AC56" s="59">
        <f t="shared" si="3"/>
        <v>3.7710279999999999E-2</v>
      </c>
    </row>
    <row r="57" spans="1:29" ht="14.5">
      <c r="A57" s="57"/>
      <c r="B57" s="57"/>
      <c r="C57" s="33"/>
      <c r="D57" s="33"/>
      <c r="E57" t="s">
        <v>127</v>
      </c>
      <c r="F57" t="s">
        <v>77</v>
      </c>
      <c r="H57" t="s">
        <v>29</v>
      </c>
      <c r="I57" s="59">
        <f>I55</f>
        <v>16.129737162725402</v>
      </c>
      <c r="J57" s="59">
        <f t="shared" ref="J57:O57" si="4">J55</f>
        <v>33.879440249034403</v>
      </c>
      <c r="K57" s="59">
        <f t="shared" si="4"/>
        <v>67.522610743726801</v>
      </c>
      <c r="L57" s="59">
        <f t="shared" si="4"/>
        <v>8.8892200380469202</v>
      </c>
      <c r="M57" s="59">
        <f t="shared" si="4"/>
        <v>4.2685478757133799</v>
      </c>
      <c r="N57" s="59">
        <f t="shared" si="4"/>
        <v>0.79143944197843996</v>
      </c>
      <c r="O57" s="59">
        <f t="shared" si="4"/>
        <v>0.97898280428214401</v>
      </c>
      <c r="T57" t="s">
        <v>127</v>
      </c>
      <c r="U57" t="s">
        <v>77</v>
      </c>
      <c r="V57" t="s">
        <v>29</v>
      </c>
      <c r="W57" s="59">
        <f>W55</f>
        <v>3.8071010000000002E-2</v>
      </c>
      <c r="X57" s="59">
        <f t="shared" ref="X57:AC57" si="5">X55</f>
        <v>1.6747020000000001E-2</v>
      </c>
      <c r="Y57" s="59">
        <f t="shared" si="5"/>
        <v>5.2452999999999996E-3</v>
      </c>
      <c r="Z57" s="59">
        <f t="shared" si="5"/>
        <v>2.860998E-2</v>
      </c>
      <c r="AA57" s="59">
        <f t="shared" si="5"/>
        <v>3.3840429999999998E-2</v>
      </c>
      <c r="AB57" s="59">
        <f t="shared" si="5"/>
        <v>4.6672289999999998E-2</v>
      </c>
      <c r="AC57" s="59">
        <f t="shared" si="5"/>
        <v>3.7710279999999999E-2</v>
      </c>
    </row>
    <row r="58" spans="1:29" ht="14.5">
      <c r="A58" s="33"/>
      <c r="B58" s="33"/>
      <c r="C58" s="33"/>
      <c r="D58" s="33"/>
      <c r="E58" t="s">
        <v>128</v>
      </c>
      <c r="F58" t="s">
        <v>73</v>
      </c>
      <c r="H58" t="s">
        <v>29</v>
      </c>
      <c r="I58" s="59">
        <f>attached_space_heating_byenergy!W16/SUM(I6:I8)/31.54</f>
        <v>3.7551944620587601</v>
      </c>
      <c r="J58" s="59">
        <f>attached_space_heating_byenergy!AU16/SUM(J6:J8)/31.54</f>
        <v>64.180041217501596</v>
      </c>
      <c r="K58" s="59">
        <f>attached_space_heating_byenergy!BS16/SUM(K6:K8)/31.54</f>
        <v>90.797719562460401</v>
      </c>
      <c r="L58" s="59">
        <f>attached_space_heating_byenergy!CQ16/SUM(L6:L8)/31.54</f>
        <v>17.363871014688598</v>
      </c>
      <c r="M58" s="59">
        <f>attached_space_heating_byenergy!DO16/SUM(M6:M8)/31.54</f>
        <v>16.152924784604402</v>
      </c>
      <c r="N58" s="59">
        <f>attached_space_heating_byenergy!EM16/SUM(N6:N8)/31.54</f>
        <v>15.275430108974801</v>
      </c>
      <c r="O58" s="59">
        <f>attached_space_heating_byenergy!FK16/SUM(O6:O8)/31.54</f>
        <v>9.2353719330764292</v>
      </c>
      <c r="T58" t="s">
        <v>128</v>
      </c>
      <c r="U58" t="s">
        <v>73</v>
      </c>
      <c r="V58" t="s">
        <v>29</v>
      </c>
      <c r="W58" s="59">
        <f t="shared" ref="W58:AC72" si="6">W56</f>
        <v>3.8071010000000002E-2</v>
      </c>
      <c r="X58" s="59">
        <f t="shared" si="6"/>
        <v>1.6747020000000001E-2</v>
      </c>
      <c r="Y58" s="59">
        <f t="shared" si="6"/>
        <v>5.2452999999999996E-3</v>
      </c>
      <c r="Z58" s="59">
        <f t="shared" si="6"/>
        <v>2.860998E-2</v>
      </c>
      <c r="AA58" s="59">
        <f t="shared" si="6"/>
        <v>3.3840429999999998E-2</v>
      </c>
      <c r="AB58" s="59">
        <f t="shared" si="6"/>
        <v>4.6672289999999998E-2</v>
      </c>
      <c r="AC58" s="59">
        <f t="shared" si="6"/>
        <v>3.7710279999999999E-2</v>
      </c>
    </row>
    <row r="59" spans="1:29" ht="14.5">
      <c r="A59" s="33"/>
      <c r="B59" s="33"/>
      <c r="C59" s="33"/>
      <c r="D59" s="33"/>
      <c r="E59" t="s">
        <v>129</v>
      </c>
      <c r="F59" t="s">
        <v>73</v>
      </c>
      <c r="H59" t="s">
        <v>29</v>
      </c>
      <c r="I59" s="59">
        <f>I58</f>
        <v>3.7551944620587601</v>
      </c>
      <c r="J59" s="59">
        <f t="shared" ref="J59:O60" si="7">J58</f>
        <v>64.180041217501596</v>
      </c>
      <c r="K59" s="59">
        <f t="shared" si="7"/>
        <v>90.797719562460401</v>
      </c>
      <c r="L59" s="59">
        <f t="shared" si="7"/>
        <v>17.363871014688598</v>
      </c>
      <c r="M59" s="59">
        <f t="shared" si="7"/>
        <v>16.152924784604402</v>
      </c>
      <c r="N59" s="59">
        <f t="shared" si="7"/>
        <v>15.275430108974801</v>
      </c>
      <c r="O59" s="59">
        <f t="shared" si="7"/>
        <v>9.2353719330764292</v>
      </c>
      <c r="T59" t="s">
        <v>129</v>
      </c>
      <c r="U59" t="s">
        <v>73</v>
      </c>
      <c r="V59" t="s">
        <v>29</v>
      </c>
      <c r="W59" s="59">
        <f t="shared" si="6"/>
        <v>3.8071010000000002E-2</v>
      </c>
      <c r="X59" s="59">
        <f t="shared" si="6"/>
        <v>1.6747020000000001E-2</v>
      </c>
      <c r="Y59" s="59">
        <f t="shared" si="6"/>
        <v>5.2452999999999996E-3</v>
      </c>
      <c r="Z59" s="59">
        <f t="shared" si="6"/>
        <v>2.860998E-2</v>
      </c>
      <c r="AA59" s="59">
        <f t="shared" si="6"/>
        <v>3.3840429999999998E-2</v>
      </c>
      <c r="AB59" s="59">
        <f t="shared" si="6"/>
        <v>4.6672289999999998E-2</v>
      </c>
      <c r="AC59" s="59">
        <f t="shared" si="6"/>
        <v>3.7710279999999999E-2</v>
      </c>
    </row>
    <row r="60" spans="1:29" ht="14.5">
      <c r="A60" s="33"/>
      <c r="B60" s="33"/>
      <c r="C60" s="33"/>
      <c r="D60" s="33"/>
      <c r="E60" t="s">
        <v>130</v>
      </c>
      <c r="F60" t="s">
        <v>73</v>
      </c>
      <c r="H60" t="s">
        <v>29</v>
      </c>
      <c r="I60" s="59">
        <f>I59</f>
        <v>3.7551944620587601</v>
      </c>
      <c r="J60" s="59">
        <f t="shared" si="7"/>
        <v>64.180041217501596</v>
      </c>
      <c r="K60" s="59">
        <f t="shared" si="7"/>
        <v>90.797719562460401</v>
      </c>
      <c r="L60" s="59">
        <f t="shared" si="7"/>
        <v>17.363871014688598</v>
      </c>
      <c r="M60" s="59">
        <f t="shared" si="7"/>
        <v>16.152924784604402</v>
      </c>
      <c r="N60" s="59">
        <f t="shared" si="7"/>
        <v>15.275430108974801</v>
      </c>
      <c r="O60" s="59">
        <f t="shared" si="7"/>
        <v>9.2353719330764292</v>
      </c>
      <c r="T60" t="s">
        <v>130</v>
      </c>
      <c r="U60" t="s">
        <v>73</v>
      </c>
      <c r="V60" t="s">
        <v>29</v>
      </c>
      <c r="W60" s="59">
        <f t="shared" si="6"/>
        <v>3.8071010000000002E-2</v>
      </c>
      <c r="X60" s="59">
        <f t="shared" si="6"/>
        <v>1.6747020000000001E-2</v>
      </c>
      <c r="Y60" s="59">
        <f t="shared" si="6"/>
        <v>5.2452999999999996E-3</v>
      </c>
      <c r="Z60" s="59">
        <f t="shared" si="6"/>
        <v>2.860998E-2</v>
      </c>
      <c r="AA60" s="59">
        <f t="shared" si="6"/>
        <v>3.3840429999999998E-2</v>
      </c>
      <c r="AB60" s="59">
        <f t="shared" si="6"/>
        <v>4.6672289999999998E-2</v>
      </c>
      <c r="AC60" s="59">
        <f t="shared" si="6"/>
        <v>3.7710279999999999E-2</v>
      </c>
    </row>
    <row r="61" spans="1:29" ht="14.5">
      <c r="A61" s="33"/>
      <c r="B61" s="33"/>
      <c r="C61" s="33"/>
      <c r="D61" s="33"/>
      <c r="E61" t="s">
        <v>131</v>
      </c>
      <c r="F61" t="s">
        <v>69</v>
      </c>
      <c r="H61" t="s">
        <v>29</v>
      </c>
      <c r="I61" s="59">
        <f>attached_space_heating_byenergy!W15/'TechHeat-RES-MOB'!I9/31.54</f>
        <v>7.0444754567378496</v>
      </c>
      <c r="J61" s="59">
        <f>attached_space_heating_byenergy!AU15/'TechHeat-RES-MOB'!J9/31.54</f>
        <v>29.193785668991801</v>
      </c>
      <c r="K61" s="59">
        <f>attached_space_heating_byenergy!BS15/'TechHeat-RES-MOB'!K9/31.54</f>
        <v>81.171484912693103</v>
      </c>
      <c r="L61" s="59">
        <f>attached_space_heating_byenergy!CQ15/'TechHeat-RES-MOB'!L9/31.54</f>
        <v>20.677320862397</v>
      </c>
      <c r="M61" s="59">
        <f>attached_space_heating_byenergy!DO15/'TechHeat-RES-MOB'!M9/31.54</f>
        <v>14.533570815770799</v>
      </c>
      <c r="N61" s="59">
        <f>attached_space_heating_byenergy!EM15/'TechHeat-RES-MOB'!N9/31.54</f>
        <v>11.884537408343499</v>
      </c>
      <c r="O61" s="59">
        <f>attached_space_heating_byenergy!FK15/'TechHeat-RES-MOB'!O9/31.54</f>
        <v>6.4239004262664698</v>
      </c>
      <c r="T61" t="s">
        <v>131</v>
      </c>
      <c r="U61" t="s">
        <v>69</v>
      </c>
      <c r="V61" t="s">
        <v>29</v>
      </c>
      <c r="W61" s="59">
        <f t="shared" si="6"/>
        <v>3.8071010000000002E-2</v>
      </c>
      <c r="X61" s="59">
        <f t="shared" si="6"/>
        <v>1.6747020000000001E-2</v>
      </c>
      <c r="Y61" s="59">
        <f t="shared" si="6"/>
        <v>5.2452999999999996E-3</v>
      </c>
      <c r="Z61" s="59">
        <f t="shared" si="6"/>
        <v>2.860998E-2</v>
      </c>
      <c r="AA61" s="59">
        <f t="shared" si="6"/>
        <v>3.3840429999999998E-2</v>
      </c>
      <c r="AB61" s="59">
        <f t="shared" si="6"/>
        <v>4.6672289999999998E-2</v>
      </c>
      <c r="AC61" s="59">
        <f t="shared" si="6"/>
        <v>3.7710279999999999E-2</v>
      </c>
    </row>
    <row r="62" spans="1:29" ht="14.5">
      <c r="A62" s="33"/>
      <c r="B62" s="33"/>
      <c r="C62" s="33"/>
      <c r="D62" s="33"/>
      <c r="E62" t="s">
        <v>132</v>
      </c>
      <c r="F62" t="s">
        <v>317</v>
      </c>
      <c r="H62" t="s">
        <v>29</v>
      </c>
      <c r="I62" s="59"/>
      <c r="J62" s="59"/>
      <c r="K62" s="59"/>
      <c r="L62" s="59"/>
      <c r="M62" s="59"/>
      <c r="N62" s="59"/>
      <c r="O62" s="59"/>
      <c r="T62" t="s">
        <v>132</v>
      </c>
      <c r="U62" t="s">
        <v>317</v>
      </c>
      <c r="V62" t="s">
        <v>29</v>
      </c>
      <c r="W62" s="59">
        <f t="shared" si="6"/>
        <v>3.8071010000000002E-2</v>
      </c>
      <c r="X62" s="59">
        <f t="shared" si="6"/>
        <v>1.6747020000000001E-2</v>
      </c>
      <c r="Y62" s="59">
        <f t="shared" si="6"/>
        <v>5.2452999999999996E-3</v>
      </c>
      <c r="Z62" s="59">
        <f t="shared" si="6"/>
        <v>2.860998E-2</v>
      </c>
      <c r="AA62" s="59">
        <f t="shared" si="6"/>
        <v>3.3840429999999998E-2</v>
      </c>
      <c r="AB62" s="59">
        <f t="shared" si="6"/>
        <v>4.6672289999999998E-2</v>
      </c>
      <c r="AC62" s="59">
        <f t="shared" si="6"/>
        <v>3.7710279999999999E-2</v>
      </c>
    </row>
    <row r="63" spans="1:29" ht="14.5">
      <c r="A63" s="33"/>
      <c r="B63" s="33"/>
      <c r="C63" s="33"/>
      <c r="D63" s="33"/>
      <c r="E63" t="s">
        <v>133</v>
      </c>
      <c r="F63" t="s">
        <v>64</v>
      </c>
      <c r="H63" t="s">
        <v>29</v>
      </c>
      <c r="I63" s="59">
        <f>attached_space_heating_byenergy!W18/'TechHeat-RES-MOB'!I12/31.54</f>
        <v>6.3117205664764304</v>
      </c>
      <c r="J63" s="59">
        <f>attached_space_heating_byenergy!AU18/'TechHeat-RES-MOB'!J12/31.54</f>
        <v>41.3431515535828</v>
      </c>
      <c r="K63" s="59">
        <f>attached_space_heating_byenergy!BS18/'TechHeat-RES-MOB'!K12/31.54</f>
        <v>62.873034242232102</v>
      </c>
      <c r="L63" s="59">
        <f>AVEDEV(I63:K63,M63:O63)</f>
        <v>18.6228974964184</v>
      </c>
      <c r="M63" s="59">
        <f>attached_space_heating_byenergy!DO18/'TechHeat-RES-MOB'!M12/31.54</f>
        <v>6.1497146480659497</v>
      </c>
      <c r="N63" s="59">
        <f>attached_space_heating_byenergy!EM18/'TechHeat-RES-MOB'!N12/31.54</f>
        <v>20.616309448319601</v>
      </c>
      <c r="O63" s="59">
        <f>attached_space_heating_byenergy!FK18/'TechHeat-RES-MOB'!O12/31.54</f>
        <v>7.7485494610019003</v>
      </c>
      <c r="T63" t="s">
        <v>133</v>
      </c>
      <c r="U63" t="s">
        <v>64</v>
      </c>
      <c r="V63" t="s">
        <v>29</v>
      </c>
      <c r="W63" s="59">
        <f t="shared" si="6"/>
        <v>3.8071010000000002E-2</v>
      </c>
      <c r="X63" s="59">
        <f t="shared" si="6"/>
        <v>1.6747020000000001E-2</v>
      </c>
      <c r="Y63" s="59">
        <f t="shared" si="6"/>
        <v>5.2452999999999996E-3</v>
      </c>
      <c r="Z63" s="59">
        <f t="shared" si="6"/>
        <v>2.860998E-2</v>
      </c>
      <c r="AA63" s="59">
        <f t="shared" si="6"/>
        <v>3.3840429999999998E-2</v>
      </c>
      <c r="AB63" s="59">
        <f t="shared" si="6"/>
        <v>4.6672289999999998E-2</v>
      </c>
      <c r="AC63" s="59">
        <f t="shared" si="6"/>
        <v>3.7710279999999999E-2</v>
      </c>
    </row>
    <row r="64" spans="1:29" ht="14.5">
      <c r="E64" t="s">
        <v>134</v>
      </c>
      <c r="F64" t="s">
        <v>67</v>
      </c>
      <c r="H64" t="s">
        <v>29</v>
      </c>
      <c r="I64">
        <f>attached_space_heating_byenergy!W19/'TechHeat-RES-MOB'!I38/31.54</f>
        <v>0.81969797083069096</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4.9364109067850402E-2</v>
      </c>
      <c r="N64">
        <f>attached_space_heating_byenergy!EM19/'TechHeat-RES-MOB'!N38/31.54</f>
        <v>0.13315250475586601</v>
      </c>
      <c r="O64">
        <f>attached_space_heating_byenergy!FK19/'TechHeat-RES-MOB'!O38/31.54</f>
        <v>0.37280126823081799</v>
      </c>
      <c r="T64" t="s">
        <v>134</v>
      </c>
      <c r="U64" t="s">
        <v>67</v>
      </c>
      <c r="V64" t="s">
        <v>29</v>
      </c>
      <c r="W64" s="59">
        <f t="shared" si="6"/>
        <v>3.8071010000000002E-2</v>
      </c>
      <c r="X64" s="59">
        <f t="shared" si="6"/>
        <v>1.6747020000000001E-2</v>
      </c>
      <c r="Y64" s="59">
        <f t="shared" si="6"/>
        <v>5.2452999999999996E-3</v>
      </c>
      <c r="Z64" s="59">
        <f t="shared" si="6"/>
        <v>2.860998E-2</v>
      </c>
      <c r="AA64" s="59">
        <f t="shared" si="6"/>
        <v>3.3840429999999998E-2</v>
      </c>
      <c r="AB64" s="59">
        <f t="shared" si="6"/>
        <v>4.6672289999999998E-2</v>
      </c>
      <c r="AC64" s="59">
        <f t="shared" si="6"/>
        <v>3.7710279999999999E-2</v>
      </c>
    </row>
    <row r="65" spans="5:29" ht="14.5">
      <c r="E65" s="36" t="s">
        <v>135</v>
      </c>
      <c r="F65" s="36" t="s">
        <v>69</v>
      </c>
      <c r="G65" s="36"/>
      <c r="H65" t="s">
        <v>29</v>
      </c>
      <c r="I65" s="99">
        <v>0</v>
      </c>
      <c r="J65" s="99">
        <v>0</v>
      </c>
      <c r="K65" s="99">
        <v>0</v>
      </c>
      <c r="L65" s="99">
        <v>0</v>
      </c>
      <c r="M65" s="99">
        <v>0</v>
      </c>
      <c r="N65" s="99">
        <v>0</v>
      </c>
      <c r="O65" s="99">
        <v>0</v>
      </c>
      <c r="T65" s="36" t="s">
        <v>135</v>
      </c>
      <c r="U65" s="36" t="s">
        <v>69</v>
      </c>
      <c r="V65" t="s">
        <v>29</v>
      </c>
      <c r="W65" s="59">
        <f t="shared" si="6"/>
        <v>3.8071010000000002E-2</v>
      </c>
      <c r="X65" s="59">
        <f t="shared" si="6"/>
        <v>1.6747020000000001E-2</v>
      </c>
      <c r="Y65" s="59">
        <f t="shared" si="6"/>
        <v>5.2452999999999996E-3</v>
      </c>
      <c r="Z65" s="59">
        <f t="shared" si="6"/>
        <v>2.860998E-2</v>
      </c>
      <c r="AA65" s="59">
        <f t="shared" si="6"/>
        <v>3.3840429999999998E-2</v>
      </c>
      <c r="AB65" s="59">
        <f t="shared" si="6"/>
        <v>4.6672289999999998E-2</v>
      </c>
      <c r="AC65" s="59">
        <f t="shared" si="6"/>
        <v>3.7710279999999999E-2</v>
      </c>
    </row>
    <row r="66" spans="5:29" ht="14.5">
      <c r="F66" s="36" t="s">
        <v>67</v>
      </c>
      <c r="G66" s="36"/>
      <c r="H66" t="s">
        <v>29</v>
      </c>
      <c r="I66" s="99">
        <v>0</v>
      </c>
      <c r="J66" s="99">
        <v>0</v>
      </c>
      <c r="K66" s="99">
        <v>0</v>
      </c>
      <c r="L66" s="99">
        <v>0</v>
      </c>
      <c r="M66" s="99">
        <v>0</v>
      </c>
      <c r="N66" s="99">
        <v>0</v>
      </c>
      <c r="O66" s="99">
        <v>0</v>
      </c>
      <c r="U66" s="36" t="s">
        <v>67</v>
      </c>
      <c r="V66" t="s">
        <v>29</v>
      </c>
      <c r="W66" s="59">
        <f t="shared" si="6"/>
        <v>3.8071010000000002E-2</v>
      </c>
      <c r="X66" s="59">
        <f t="shared" si="6"/>
        <v>1.6747020000000001E-2</v>
      </c>
      <c r="Y66" s="59">
        <f t="shared" si="6"/>
        <v>5.2452999999999996E-3</v>
      </c>
      <c r="Z66" s="59">
        <f t="shared" si="6"/>
        <v>2.860998E-2</v>
      </c>
      <c r="AA66" s="59">
        <f t="shared" si="6"/>
        <v>3.3840429999999998E-2</v>
      </c>
      <c r="AB66" s="59">
        <f t="shared" si="6"/>
        <v>4.6672289999999998E-2</v>
      </c>
      <c r="AC66" s="59">
        <f t="shared" si="6"/>
        <v>3.7710279999999999E-2</v>
      </c>
    </row>
    <row r="67" spans="5:29" ht="14.5">
      <c r="E67" s="36" t="s">
        <v>136</v>
      </c>
      <c r="F67" s="36" t="s">
        <v>77</v>
      </c>
      <c r="G67" s="36"/>
      <c r="H67" t="s">
        <v>29</v>
      </c>
      <c r="I67" s="99">
        <v>0</v>
      </c>
      <c r="J67" s="99">
        <v>0</v>
      </c>
      <c r="K67" s="99">
        <v>0</v>
      </c>
      <c r="L67" s="99">
        <v>0</v>
      </c>
      <c r="M67" s="99">
        <v>0</v>
      </c>
      <c r="N67" s="99">
        <v>0</v>
      </c>
      <c r="O67" s="99">
        <v>0</v>
      </c>
      <c r="T67" s="36" t="s">
        <v>136</v>
      </c>
      <c r="U67" s="36" t="s">
        <v>77</v>
      </c>
      <c r="V67" t="s">
        <v>29</v>
      </c>
      <c r="W67" s="59">
        <f t="shared" si="6"/>
        <v>3.8071010000000002E-2</v>
      </c>
      <c r="X67" s="59">
        <f t="shared" si="6"/>
        <v>1.6747020000000001E-2</v>
      </c>
      <c r="Y67" s="59">
        <f t="shared" si="6"/>
        <v>5.2452999999999996E-3</v>
      </c>
      <c r="Z67" s="59">
        <f t="shared" si="6"/>
        <v>2.860998E-2</v>
      </c>
      <c r="AA67" s="59">
        <f t="shared" si="6"/>
        <v>3.3840429999999998E-2</v>
      </c>
      <c r="AB67" s="59">
        <f t="shared" si="6"/>
        <v>4.6672289999999998E-2</v>
      </c>
      <c r="AC67" s="59">
        <f t="shared" si="6"/>
        <v>3.7710279999999999E-2</v>
      </c>
    </row>
    <row r="68" spans="5:29" ht="14.5">
      <c r="F68" s="36" t="s">
        <v>67</v>
      </c>
      <c r="G68" s="36"/>
      <c r="H68" t="s">
        <v>29</v>
      </c>
      <c r="I68" s="99">
        <v>0</v>
      </c>
      <c r="J68" s="99">
        <v>0</v>
      </c>
      <c r="K68" s="99">
        <v>0</v>
      </c>
      <c r="L68" s="99">
        <v>0</v>
      </c>
      <c r="M68" s="99">
        <v>0</v>
      </c>
      <c r="N68" s="99">
        <v>0</v>
      </c>
      <c r="O68" s="99">
        <v>0</v>
      </c>
      <c r="U68" s="36" t="s">
        <v>67</v>
      </c>
      <c r="V68" t="s">
        <v>29</v>
      </c>
      <c r="W68" s="59">
        <f t="shared" si="6"/>
        <v>3.8071010000000002E-2</v>
      </c>
      <c r="X68" s="59">
        <f t="shared" si="6"/>
        <v>1.6747020000000001E-2</v>
      </c>
      <c r="Y68" s="59">
        <f t="shared" si="6"/>
        <v>5.2452999999999996E-3</v>
      </c>
      <c r="Z68" s="59">
        <f t="shared" si="6"/>
        <v>2.860998E-2</v>
      </c>
      <c r="AA68" s="59">
        <f t="shared" si="6"/>
        <v>3.3840429999999998E-2</v>
      </c>
      <c r="AB68" s="59">
        <f t="shared" si="6"/>
        <v>4.6672289999999998E-2</v>
      </c>
      <c r="AC68" s="59">
        <f t="shared" si="6"/>
        <v>3.7710279999999999E-2</v>
      </c>
    </row>
    <row r="69" spans="5:29" ht="14.5">
      <c r="E69" s="36" t="s">
        <v>137</v>
      </c>
      <c r="F69" s="36" t="s">
        <v>69</v>
      </c>
      <c r="G69" s="36"/>
      <c r="H69" t="s">
        <v>29</v>
      </c>
      <c r="I69" s="99">
        <v>0</v>
      </c>
      <c r="J69" s="99">
        <v>0</v>
      </c>
      <c r="K69" s="99">
        <v>0</v>
      </c>
      <c r="L69" s="99">
        <v>0</v>
      </c>
      <c r="M69" s="99">
        <v>0</v>
      </c>
      <c r="N69" s="99">
        <v>0</v>
      </c>
      <c r="O69" s="99">
        <v>0</v>
      </c>
      <c r="T69" s="36" t="s">
        <v>137</v>
      </c>
      <c r="U69" s="36" t="s">
        <v>69</v>
      </c>
      <c r="V69" t="s">
        <v>29</v>
      </c>
      <c r="W69" s="59">
        <f t="shared" si="6"/>
        <v>3.8071010000000002E-2</v>
      </c>
      <c r="X69" s="59">
        <f t="shared" si="6"/>
        <v>1.6747020000000001E-2</v>
      </c>
      <c r="Y69" s="59">
        <f t="shared" si="6"/>
        <v>5.2452999999999996E-3</v>
      </c>
      <c r="Z69" s="59">
        <f t="shared" si="6"/>
        <v>2.860998E-2</v>
      </c>
      <c r="AA69" s="59">
        <f t="shared" si="6"/>
        <v>3.3840429999999998E-2</v>
      </c>
      <c r="AB69" s="59">
        <f t="shared" si="6"/>
        <v>4.6672289999999998E-2</v>
      </c>
      <c r="AC69" s="59">
        <f t="shared" si="6"/>
        <v>3.7710279999999999E-2</v>
      </c>
    </row>
    <row r="70" spans="5:29" ht="14.5">
      <c r="F70" s="36" t="s">
        <v>73</v>
      </c>
      <c r="G70" s="36"/>
      <c r="H70" t="s">
        <v>29</v>
      </c>
      <c r="I70" s="99">
        <v>0</v>
      </c>
      <c r="J70" s="99">
        <v>0</v>
      </c>
      <c r="K70" s="99">
        <v>0</v>
      </c>
      <c r="L70" s="99">
        <v>0</v>
      </c>
      <c r="M70" s="99">
        <v>0</v>
      </c>
      <c r="N70" s="99">
        <v>0</v>
      </c>
      <c r="O70" s="99">
        <v>0</v>
      </c>
      <c r="U70" s="36" t="s">
        <v>73</v>
      </c>
      <c r="V70" t="s">
        <v>29</v>
      </c>
      <c r="W70" s="59">
        <f t="shared" si="6"/>
        <v>3.8071010000000002E-2</v>
      </c>
      <c r="X70" s="59">
        <f t="shared" si="6"/>
        <v>1.6747020000000001E-2</v>
      </c>
      <c r="Y70" s="59">
        <f t="shared" si="6"/>
        <v>5.2452999999999996E-3</v>
      </c>
      <c r="Z70" s="59">
        <f t="shared" si="6"/>
        <v>2.860998E-2</v>
      </c>
      <c r="AA70" s="59">
        <f t="shared" si="6"/>
        <v>3.3840429999999998E-2</v>
      </c>
      <c r="AB70" s="59">
        <f t="shared" si="6"/>
        <v>4.6672289999999998E-2</v>
      </c>
      <c r="AC70" s="59">
        <f t="shared" si="6"/>
        <v>3.7710279999999999E-2</v>
      </c>
    </row>
    <row r="71" spans="5:29" ht="14.5">
      <c r="E71" s="36" t="s">
        <v>138</v>
      </c>
      <c r="F71" s="36" t="s">
        <v>69</v>
      </c>
      <c r="G71" s="36"/>
      <c r="H71" t="s">
        <v>29</v>
      </c>
      <c r="I71" s="99">
        <v>0</v>
      </c>
      <c r="J71" s="99">
        <v>0</v>
      </c>
      <c r="K71" s="99">
        <v>0</v>
      </c>
      <c r="L71" s="99">
        <v>0</v>
      </c>
      <c r="M71" s="99">
        <v>0</v>
      </c>
      <c r="N71" s="99">
        <v>0</v>
      </c>
      <c r="O71" s="99">
        <v>0</v>
      </c>
      <c r="T71" s="36" t="s">
        <v>138</v>
      </c>
      <c r="U71" s="36" t="s">
        <v>69</v>
      </c>
      <c r="V71" t="s">
        <v>29</v>
      </c>
      <c r="W71" s="59">
        <f t="shared" si="6"/>
        <v>3.8071010000000002E-2</v>
      </c>
      <c r="X71" s="59">
        <f t="shared" si="6"/>
        <v>1.6747020000000001E-2</v>
      </c>
      <c r="Y71" s="59">
        <f t="shared" si="6"/>
        <v>5.2452999999999996E-3</v>
      </c>
      <c r="Z71" s="59">
        <f t="shared" si="6"/>
        <v>2.860998E-2</v>
      </c>
      <c r="AA71" s="59">
        <f t="shared" si="6"/>
        <v>3.3840429999999998E-2</v>
      </c>
      <c r="AB71" s="59">
        <f t="shared" si="6"/>
        <v>4.6672289999999998E-2</v>
      </c>
      <c r="AC71" s="59">
        <f t="shared" si="6"/>
        <v>3.7710279999999999E-2</v>
      </c>
    </row>
    <row r="72" spans="5:29" ht="14.5">
      <c r="F72" s="36" t="s">
        <v>77</v>
      </c>
      <c r="G72" s="36"/>
      <c r="H72" t="s">
        <v>29</v>
      </c>
      <c r="I72" s="99">
        <v>0</v>
      </c>
      <c r="J72" s="99">
        <v>0</v>
      </c>
      <c r="K72" s="99">
        <v>0</v>
      </c>
      <c r="L72" s="99">
        <v>0</v>
      </c>
      <c r="M72" s="99">
        <v>0</v>
      </c>
      <c r="N72" s="99">
        <v>0</v>
      </c>
      <c r="O72" s="99">
        <v>0</v>
      </c>
      <c r="U72" s="36" t="s">
        <v>77</v>
      </c>
      <c r="V72" t="s">
        <v>29</v>
      </c>
      <c r="W72" s="59">
        <f t="shared" si="6"/>
        <v>3.8071010000000002E-2</v>
      </c>
      <c r="X72" s="59">
        <f t="shared" si="6"/>
        <v>1.6747020000000001E-2</v>
      </c>
      <c r="Y72" s="59">
        <f t="shared" si="6"/>
        <v>5.2452999999999996E-3</v>
      </c>
      <c r="Z72" s="59">
        <f t="shared" si="6"/>
        <v>2.860998E-2</v>
      </c>
      <c r="AA72" s="59">
        <f t="shared" si="6"/>
        <v>3.3840429999999998E-2</v>
      </c>
      <c r="AB72" s="59">
        <f t="shared" si="6"/>
        <v>4.6672289999999998E-2</v>
      </c>
      <c r="AC72" s="59">
        <f t="shared" si="6"/>
        <v>3.7710279999999999E-2</v>
      </c>
    </row>
    <row r="76" spans="5:29" ht="14.5">
      <c r="H76" s="34" t="s">
        <v>208</v>
      </c>
    </row>
    <row r="77" spans="5:29" ht="14.5">
      <c r="E77" s="35" t="s">
        <v>11</v>
      </c>
      <c r="F77" s="35" t="s">
        <v>188</v>
      </c>
      <c r="G77" s="214" t="s">
        <v>309</v>
      </c>
      <c r="H77" s="35" t="s">
        <v>189</v>
      </c>
      <c r="I77" t="s">
        <v>190</v>
      </c>
      <c r="J77" t="s">
        <v>191</v>
      </c>
      <c r="K77" t="s">
        <v>192</v>
      </c>
      <c r="L77" t="s">
        <v>193</v>
      </c>
      <c r="M77" t="s">
        <v>194</v>
      </c>
      <c r="N77" t="s">
        <v>195</v>
      </c>
      <c r="O77" t="s">
        <v>196</v>
      </c>
    </row>
    <row r="78" spans="5:29" ht="14.5">
      <c r="E78" t="s">
        <v>125</v>
      </c>
      <c r="F78" t="s">
        <v>77</v>
      </c>
      <c r="H78" t="s">
        <v>29</v>
      </c>
      <c r="I78" s="59">
        <f>I55*W55</f>
        <v>0.61407538481949098</v>
      </c>
      <c r="J78" s="59">
        <f t="shared" ref="J78:O84" si="8">J55*X55</f>
        <v>0.56737966343938395</v>
      </c>
      <c r="K78" s="59">
        <f t="shared" si="8"/>
        <v>0.35417635013407001</v>
      </c>
      <c r="L78" s="59">
        <f t="shared" si="8"/>
        <v>0.25432040750412199</v>
      </c>
      <c r="M78" s="59">
        <f t="shared" si="8"/>
        <v>0.144449495589727</v>
      </c>
      <c r="N78" s="59">
        <f t="shared" si="8"/>
        <v>3.6938291153455899E-2</v>
      </c>
      <c r="O78" s="59">
        <f t="shared" si="8"/>
        <v>3.6917715664664799E-2</v>
      </c>
      <c r="Q78" s="99">
        <f t="shared" ref="Q78:Q85" si="9">AVERAGE(I78:O78)</f>
        <v>0.286893901186416</v>
      </c>
    </row>
    <row r="79" spans="5:29" ht="14.5">
      <c r="E79" t="s">
        <v>126</v>
      </c>
      <c r="F79" t="s">
        <v>77</v>
      </c>
      <c r="H79" t="s">
        <v>29</v>
      </c>
      <c r="I79" s="59">
        <f t="shared" ref="I79:I84" si="10">I56*W56</f>
        <v>0.61407538481949098</v>
      </c>
      <c r="J79" s="59">
        <f t="shared" si="8"/>
        <v>0.56737966343938395</v>
      </c>
      <c r="K79" s="59">
        <f t="shared" si="8"/>
        <v>0.35417635013407001</v>
      </c>
      <c r="L79" s="59">
        <f t="shared" si="8"/>
        <v>0.25432040750412199</v>
      </c>
      <c r="M79" s="59">
        <f t="shared" si="8"/>
        <v>0.144449495589727</v>
      </c>
      <c r="N79" s="59">
        <f t="shared" si="8"/>
        <v>3.6938291153455899E-2</v>
      </c>
      <c r="O79" s="59">
        <f t="shared" si="8"/>
        <v>3.6917715664664799E-2</v>
      </c>
      <c r="Q79" s="99">
        <f t="shared" si="9"/>
        <v>0.286893901186416</v>
      </c>
    </row>
    <row r="80" spans="5:29" ht="14.5">
      <c r="E80" t="s">
        <v>127</v>
      </c>
      <c r="F80" t="s">
        <v>77</v>
      </c>
      <c r="H80" t="s">
        <v>29</v>
      </c>
      <c r="I80" s="59">
        <f t="shared" si="10"/>
        <v>0.61407538481949098</v>
      </c>
      <c r="J80" s="59">
        <f t="shared" si="8"/>
        <v>0.56737966343938395</v>
      </c>
      <c r="K80" s="59">
        <f t="shared" si="8"/>
        <v>0.35417635013407001</v>
      </c>
      <c r="L80" s="59">
        <f t="shared" si="8"/>
        <v>0.25432040750412199</v>
      </c>
      <c r="M80" s="59">
        <f t="shared" si="8"/>
        <v>0.144449495589727</v>
      </c>
      <c r="N80" s="59">
        <f t="shared" si="8"/>
        <v>3.6938291153455899E-2</v>
      </c>
      <c r="O80" s="59">
        <f t="shared" si="8"/>
        <v>3.6917715664664799E-2</v>
      </c>
      <c r="Q80" s="99">
        <f t="shared" si="9"/>
        <v>0.286893901186416</v>
      </c>
    </row>
    <row r="81" spans="5:17" ht="14.5">
      <c r="E81" t="s">
        <v>128</v>
      </c>
      <c r="F81" t="s">
        <v>73</v>
      </c>
      <c r="H81" t="s">
        <v>29</v>
      </c>
      <c r="I81" s="59">
        <f t="shared" si="10"/>
        <v>0.142964045916984</v>
      </c>
      <c r="J81" s="59">
        <f t="shared" si="8"/>
        <v>1.0748244338703199</v>
      </c>
      <c r="K81" s="59">
        <f t="shared" si="8"/>
        <v>0.47626127842097299</v>
      </c>
      <c r="L81" s="59">
        <f t="shared" si="8"/>
        <v>0.496780002452821</v>
      </c>
      <c r="M81" s="59">
        <f t="shared" si="8"/>
        <v>0.54662192046866898</v>
      </c>
      <c r="N81" s="59">
        <f t="shared" si="8"/>
        <v>0.71293930392080396</v>
      </c>
      <c r="O81" s="59">
        <f t="shared" si="8"/>
        <v>0.34826846150045399</v>
      </c>
      <c r="Q81" s="99">
        <f t="shared" si="9"/>
        <v>0.54266563522157496</v>
      </c>
    </row>
    <row r="82" spans="5:17" ht="14.5">
      <c r="E82" t="s">
        <v>129</v>
      </c>
      <c r="F82" t="s">
        <v>73</v>
      </c>
      <c r="H82" t="s">
        <v>29</v>
      </c>
      <c r="I82" s="59">
        <f t="shared" si="10"/>
        <v>0.142964045916984</v>
      </c>
      <c r="J82" s="59">
        <f t="shared" si="8"/>
        <v>1.0748244338703199</v>
      </c>
      <c r="K82" s="59">
        <f t="shared" si="8"/>
        <v>0.47626127842097299</v>
      </c>
      <c r="L82" s="59">
        <f t="shared" si="8"/>
        <v>0.496780002452821</v>
      </c>
      <c r="M82" s="59">
        <f t="shared" si="8"/>
        <v>0.54662192046866898</v>
      </c>
      <c r="N82" s="59">
        <f t="shared" si="8"/>
        <v>0.71293930392080396</v>
      </c>
      <c r="O82" s="59">
        <f t="shared" si="8"/>
        <v>0.34826846150045399</v>
      </c>
      <c r="Q82" s="99">
        <f t="shared" si="9"/>
        <v>0.54266563522157496</v>
      </c>
    </row>
    <row r="83" spans="5:17" ht="14.5">
      <c r="E83" t="s">
        <v>130</v>
      </c>
      <c r="F83" t="s">
        <v>73</v>
      </c>
      <c r="H83" t="s">
        <v>29</v>
      </c>
      <c r="I83" s="59">
        <f t="shared" si="10"/>
        <v>0.142964045916984</v>
      </c>
      <c r="J83" s="59">
        <f t="shared" si="8"/>
        <v>1.0748244338703199</v>
      </c>
      <c r="K83" s="59">
        <f t="shared" si="8"/>
        <v>0.47626127842097299</v>
      </c>
      <c r="L83" s="59">
        <f t="shared" si="8"/>
        <v>0.496780002452821</v>
      </c>
      <c r="M83" s="59">
        <f t="shared" si="8"/>
        <v>0.54662192046866898</v>
      </c>
      <c r="N83" s="59">
        <f t="shared" si="8"/>
        <v>0.71293930392080396</v>
      </c>
      <c r="O83" s="59">
        <f t="shared" si="8"/>
        <v>0.34826846150045399</v>
      </c>
      <c r="Q83" s="99">
        <f t="shared" si="9"/>
        <v>0.54266563522157496</v>
      </c>
    </row>
    <row r="84" spans="5:17" ht="14.5">
      <c r="E84" t="s">
        <v>131</v>
      </c>
      <c r="F84" t="s">
        <v>69</v>
      </c>
      <c r="H84" t="s">
        <v>29</v>
      </c>
      <c r="I84" s="59">
        <f t="shared" si="10"/>
        <v>0.26819029555822099</v>
      </c>
      <c r="J84" s="59">
        <f t="shared" si="8"/>
        <v>0.488908912474318</v>
      </c>
      <c r="K84" s="59">
        <f t="shared" si="8"/>
        <v>0.42576878981254901</v>
      </c>
      <c r="L84" s="59">
        <f t="shared" si="8"/>
        <v>0.59157773632676003</v>
      </c>
      <c r="M84" s="59">
        <f t="shared" si="8"/>
        <v>0.49182228584113502</v>
      </c>
      <c r="N84" s="59">
        <f t="shared" si="8"/>
        <v>0.55467857643805796</v>
      </c>
      <c r="O84" s="59">
        <f t="shared" si="8"/>
        <v>0.24224708376662801</v>
      </c>
      <c r="Q84" s="99">
        <f t="shared" si="9"/>
        <v>0.43759909717395301</v>
      </c>
    </row>
    <row r="85" spans="5:17" ht="14.5">
      <c r="E85" t="s">
        <v>132</v>
      </c>
      <c r="F85" s="46" t="s">
        <v>69</v>
      </c>
      <c r="G85" s="46"/>
      <c r="H85" t="s">
        <v>29</v>
      </c>
      <c r="I85" s="224">
        <f t="shared" ref="I85:O85" si="11">AVERAGE(I78:I84,I87:I88)</f>
        <v>0.31231209935729398</v>
      </c>
      <c r="J85" s="224">
        <f t="shared" si="11"/>
        <v>0.68304121199949996</v>
      </c>
      <c r="K85" s="224">
        <f t="shared" si="11"/>
        <v>0.36141602195844003</v>
      </c>
      <c r="L85" s="224">
        <f t="shared" si="11"/>
        <v>0.37571657034230999</v>
      </c>
      <c r="M85" s="224">
        <f t="shared" si="11"/>
        <v>0.308312891640178</v>
      </c>
      <c r="N85" s="224">
        <f t="shared" si="11"/>
        <v>0.41919291858652702</v>
      </c>
      <c r="O85" s="224">
        <f t="shared" si="11"/>
        <v>0.189340447248839</v>
      </c>
      <c r="Q85" s="99">
        <f t="shared" si="9"/>
        <v>0.37847602301901301</v>
      </c>
    </row>
    <row r="86" spans="5:17" ht="14.5">
      <c r="F86" s="46"/>
      <c r="G86" s="216" t="str">
        <f>[2]COMM!$E$19</f>
        <v>RSDAHT</v>
      </c>
      <c r="I86" s="224"/>
      <c r="J86" s="224"/>
      <c r="K86" s="224"/>
      <c r="L86" s="224"/>
      <c r="M86" s="224"/>
      <c r="N86" s="224"/>
      <c r="O86" s="224"/>
      <c r="Q86" s="99"/>
    </row>
    <row r="87" spans="5:17" ht="14.5">
      <c r="E87" t="s">
        <v>133</v>
      </c>
      <c r="F87" t="s">
        <v>64</v>
      </c>
      <c r="H87" t="s">
        <v>29</v>
      </c>
      <c r="I87" s="59">
        <f t="shared" ref="I87:O87" si="12">I63*W63</f>
        <v>0.24029357680353</v>
      </c>
      <c r="J87" s="59">
        <f t="shared" si="12"/>
        <v>0.69237458593088097</v>
      </c>
      <c r="K87" s="59">
        <f t="shared" si="12"/>
        <v>0.32978792651077998</v>
      </c>
      <c r="L87" s="59">
        <f t="shared" si="12"/>
        <v>0.53280072491458097</v>
      </c>
      <c r="M87" s="59">
        <f t="shared" si="12"/>
        <v>0.20810898806785</v>
      </c>
      <c r="N87" s="59">
        <f t="shared" si="12"/>
        <v>0.962210373301712</v>
      </c>
      <c r="O87" s="59">
        <f t="shared" si="12"/>
        <v>0.29219996976823098</v>
      </c>
      <c r="Q87" s="99">
        <f t="shared" ref="Q87:Q95" si="13">AVERAGE(I87:O87)</f>
        <v>0.465396592185366</v>
      </c>
    </row>
    <row r="88" spans="5:17" ht="14.5">
      <c r="E88" t="s">
        <v>134</v>
      </c>
      <c r="F88" t="s">
        <v>67</v>
      </c>
      <c r="H88" t="s">
        <v>29</v>
      </c>
      <c r="I88" s="59">
        <f t="shared" ref="I88:O88" si="14">I64*W64</f>
        <v>3.12067296444749E-2</v>
      </c>
      <c r="J88" s="59">
        <f t="shared" si="14"/>
        <v>3.9475117661182002E-2</v>
      </c>
      <c r="K88" s="59">
        <f t="shared" si="14"/>
        <v>5.8745956375015904E-3</v>
      </c>
      <c r="L88" s="59">
        <f t="shared" si="14"/>
        <v>3.7694419686239702E-3</v>
      </c>
      <c r="M88" s="59">
        <f t="shared" si="14"/>
        <v>1.6705026774229601E-3</v>
      </c>
      <c r="N88" s="59">
        <f t="shared" si="14"/>
        <v>6.2145323161921402E-3</v>
      </c>
      <c r="O88" s="59">
        <f t="shared" si="14"/>
        <v>1.40584402093393E-2</v>
      </c>
      <c r="Q88" s="99">
        <f t="shared" si="13"/>
        <v>1.4609908587819499E-2</v>
      </c>
    </row>
    <row r="89" spans="5:17" ht="14.5">
      <c r="E89" s="36" t="s">
        <v>135</v>
      </c>
      <c r="F89" s="36" t="s">
        <v>69</v>
      </c>
      <c r="G89" s="36"/>
      <c r="H89" t="s">
        <v>29</v>
      </c>
      <c r="I89" s="90">
        <f t="shared" ref="I89:O89" si="15">AVERAGE(I88,I84)</f>
        <v>0.149698512601348</v>
      </c>
      <c r="J89" s="90">
        <f t="shared" si="15"/>
        <v>0.26419201506774997</v>
      </c>
      <c r="K89" s="90">
        <f t="shared" si="15"/>
        <v>0.21582169272502499</v>
      </c>
      <c r="L89" s="90">
        <f t="shared" si="15"/>
        <v>0.29767358914769199</v>
      </c>
      <c r="M89" s="90">
        <f t="shared" si="15"/>
        <v>0.24674639425927899</v>
      </c>
      <c r="N89" s="90">
        <f t="shared" si="15"/>
        <v>0.28044655437712501</v>
      </c>
      <c r="O89" s="90">
        <f t="shared" si="15"/>
        <v>0.128152761987984</v>
      </c>
      <c r="Q89" s="99">
        <f t="shared" si="13"/>
        <v>0.22610450288088599</v>
      </c>
    </row>
    <row r="90" spans="5:17" ht="14.5">
      <c r="F90" s="36" t="s">
        <v>67</v>
      </c>
      <c r="G90" s="36"/>
      <c r="H90" t="s">
        <v>29</v>
      </c>
      <c r="I90" s="90"/>
      <c r="J90" s="90"/>
      <c r="K90" s="90"/>
      <c r="L90" s="90"/>
      <c r="M90" s="90"/>
      <c r="N90" s="90"/>
      <c r="O90" s="90"/>
      <c r="Q90" s="99"/>
    </row>
    <row r="91" spans="5:17" ht="14.5">
      <c r="E91" s="36" t="s">
        <v>136</v>
      </c>
      <c r="F91" s="36" t="s">
        <v>77</v>
      </c>
      <c r="G91" s="36"/>
      <c r="H91" t="s">
        <v>29</v>
      </c>
      <c r="I91" s="90">
        <f t="shared" ref="I91:O91" si="16">AVERAGE(I88,I78:I80)</f>
        <v>0.46835822102573699</v>
      </c>
      <c r="J91" s="90">
        <f t="shared" si="16"/>
        <v>0.43540352699483398</v>
      </c>
      <c r="K91" s="90">
        <f t="shared" si="16"/>
        <v>0.26710091150992799</v>
      </c>
      <c r="L91" s="90">
        <f t="shared" si="16"/>
        <v>0.19168266612024701</v>
      </c>
      <c r="M91" s="90">
        <f t="shared" si="16"/>
        <v>0.108754747361651</v>
      </c>
      <c r="N91" s="90">
        <f t="shared" si="16"/>
        <v>2.925735144414E-2</v>
      </c>
      <c r="O91" s="90">
        <f t="shared" si="16"/>
        <v>3.12028968008334E-2</v>
      </c>
      <c r="Q91" s="99">
        <f t="shared" si="13"/>
        <v>0.21882290303676699</v>
      </c>
    </row>
    <row r="92" spans="5:17" ht="14.5">
      <c r="F92" s="36" t="s">
        <v>67</v>
      </c>
      <c r="G92" s="36"/>
      <c r="H92" t="s">
        <v>29</v>
      </c>
      <c r="I92" s="90"/>
      <c r="J92" s="90"/>
      <c r="K92" s="90"/>
      <c r="L92" s="90"/>
      <c r="M92" s="90"/>
      <c r="N92" s="90"/>
      <c r="O92" s="90"/>
      <c r="Q92" s="99"/>
    </row>
    <row r="93" spans="5:17" ht="14.5">
      <c r="E93" s="36" t="s">
        <v>137</v>
      </c>
      <c r="F93" s="36" t="s">
        <v>69</v>
      </c>
      <c r="G93" s="36"/>
      <c r="H93" t="s">
        <v>29</v>
      </c>
      <c r="I93" s="90">
        <f t="shared" ref="I93:O93" si="17">AVERAGE(I84,I81:I83)</f>
        <v>0.17427060832729299</v>
      </c>
      <c r="J93" s="90">
        <f t="shared" si="17"/>
        <v>0.92834555352132198</v>
      </c>
      <c r="K93" s="90">
        <f t="shared" si="17"/>
        <v>0.46363815626886701</v>
      </c>
      <c r="L93" s="90">
        <f t="shared" si="17"/>
        <v>0.52047943592130597</v>
      </c>
      <c r="M93" s="90">
        <f t="shared" si="17"/>
        <v>0.532922011811786</v>
      </c>
      <c r="N93" s="90">
        <f t="shared" si="17"/>
        <v>0.67337412205011704</v>
      </c>
      <c r="O93" s="90">
        <f t="shared" si="17"/>
        <v>0.32176311706699701</v>
      </c>
      <c r="Q93" s="99">
        <f t="shared" si="13"/>
        <v>0.51639900070967004</v>
      </c>
    </row>
    <row r="94" spans="5:17" ht="14.5">
      <c r="F94" s="36" t="s">
        <v>73</v>
      </c>
      <c r="G94" s="36"/>
      <c r="H94" t="s">
        <v>29</v>
      </c>
      <c r="I94" s="90"/>
      <c r="J94" s="90"/>
      <c r="K94" s="90"/>
      <c r="L94" s="90"/>
      <c r="M94" s="90"/>
      <c r="N94" s="90"/>
      <c r="O94" s="90"/>
      <c r="Q94" s="99"/>
    </row>
    <row r="95" spans="5:17" ht="14.5">
      <c r="E95" s="36" t="s">
        <v>138</v>
      </c>
      <c r="F95" s="36" t="s">
        <v>69</v>
      </c>
      <c r="G95" s="36"/>
      <c r="H95" t="s">
        <v>29</v>
      </c>
      <c r="I95" s="90">
        <f t="shared" ref="I95:O95" si="18">AVERAGE(I78:I80,I84)</f>
        <v>0.52760411250417305</v>
      </c>
      <c r="J95" s="90">
        <f t="shared" si="18"/>
        <v>0.54776197569811802</v>
      </c>
      <c r="K95" s="90">
        <f t="shared" si="18"/>
        <v>0.37207446005368999</v>
      </c>
      <c r="L95" s="90">
        <f t="shared" si="18"/>
        <v>0.33863473970978097</v>
      </c>
      <c r="M95" s="90">
        <f t="shared" si="18"/>
        <v>0.231292693152579</v>
      </c>
      <c r="N95" s="90">
        <f t="shared" si="18"/>
        <v>0.16637336247460599</v>
      </c>
      <c r="O95" s="90">
        <f t="shared" si="18"/>
        <v>8.8250057690155606E-2</v>
      </c>
      <c r="Q95" s="99">
        <f t="shared" si="13"/>
        <v>0.32457020018330102</v>
      </c>
    </row>
    <row r="96" spans="5:17" ht="14.5">
      <c r="F96" s="36" t="s">
        <v>77</v>
      </c>
      <c r="G96" s="36"/>
      <c r="H96" t="s">
        <v>29</v>
      </c>
      <c r="I96" s="59"/>
      <c r="J96" s="59"/>
      <c r="K96" s="59"/>
      <c r="L96" s="59"/>
      <c r="M96" s="59"/>
      <c r="N96" s="59"/>
      <c r="O96" s="59"/>
    </row>
    <row r="102" spans="5:8" ht="14.5">
      <c r="E102" s="222"/>
      <c r="F102" s="222"/>
      <c r="G102" s="223"/>
      <c r="H102" s="39" t="s">
        <v>318</v>
      </c>
    </row>
    <row r="103" spans="5:8" ht="14.5">
      <c r="E103" s="40" t="s">
        <v>11</v>
      </c>
      <c r="F103" s="40" t="s">
        <v>188</v>
      </c>
      <c r="G103" s="40"/>
      <c r="H103" s="40" t="s">
        <v>189</v>
      </c>
    </row>
    <row r="104" spans="5:8">
      <c r="E104" s="92" t="s">
        <v>125</v>
      </c>
      <c r="F104" s="92" t="s">
        <v>77</v>
      </c>
      <c r="G104" s="92"/>
      <c r="H104" s="92" t="s">
        <v>29</v>
      </c>
    </row>
    <row r="105" spans="5:8">
      <c r="E105" s="92" t="s">
        <v>126</v>
      </c>
      <c r="F105" s="92" t="s">
        <v>77</v>
      </c>
      <c r="G105" s="92"/>
      <c r="H105" s="92" t="s">
        <v>29</v>
      </c>
    </row>
    <row r="106" spans="5:8">
      <c r="E106" s="92" t="s">
        <v>127</v>
      </c>
      <c r="F106" s="92" t="s">
        <v>77</v>
      </c>
      <c r="G106" s="92"/>
      <c r="H106" s="92" t="s">
        <v>29</v>
      </c>
    </row>
    <row r="107" spans="5:8">
      <c r="E107" s="92" t="s">
        <v>128</v>
      </c>
      <c r="F107" s="92" t="s">
        <v>73</v>
      </c>
      <c r="G107" s="92"/>
      <c r="H107" s="92" t="s">
        <v>29</v>
      </c>
    </row>
    <row r="108" spans="5:8">
      <c r="E108" s="92" t="s">
        <v>129</v>
      </c>
      <c r="F108" s="92" t="s">
        <v>73</v>
      </c>
      <c r="G108" s="92"/>
      <c r="H108" s="92" t="s">
        <v>29</v>
      </c>
    </row>
    <row r="109" spans="5:8">
      <c r="E109" s="92" t="s">
        <v>130</v>
      </c>
      <c r="F109" s="92" t="s">
        <v>73</v>
      </c>
      <c r="G109" s="92"/>
      <c r="H109" s="92" t="s">
        <v>29</v>
      </c>
    </row>
    <row r="110" spans="5:8">
      <c r="E110" s="92" t="s">
        <v>131</v>
      </c>
      <c r="F110" s="92" t="s">
        <v>69</v>
      </c>
      <c r="G110" s="92"/>
      <c r="H110" s="92" t="s">
        <v>29</v>
      </c>
    </row>
    <row r="111" spans="5:8">
      <c r="E111" s="92" t="s">
        <v>132</v>
      </c>
      <c r="F111" s="92" t="s">
        <v>317</v>
      </c>
      <c r="G111" s="92"/>
      <c r="H111" s="92" t="s">
        <v>29</v>
      </c>
    </row>
    <row r="112" spans="5:8">
      <c r="E112" s="92" t="s">
        <v>133</v>
      </c>
      <c r="F112" s="92" t="s">
        <v>64</v>
      </c>
      <c r="G112" s="92"/>
      <c r="H112" s="92" t="s">
        <v>29</v>
      </c>
    </row>
    <row r="113" spans="5:17">
      <c r="E113" s="92" t="s">
        <v>134</v>
      </c>
      <c r="F113" s="92" t="s">
        <v>67</v>
      </c>
      <c r="G113" s="92"/>
      <c r="H113" s="92" t="s">
        <v>29</v>
      </c>
    </row>
    <row r="114" spans="5:17">
      <c r="E114" s="41" t="s">
        <v>135</v>
      </c>
      <c r="F114" s="41" t="s">
        <v>69</v>
      </c>
      <c r="G114" s="41"/>
      <c r="H114" s="92" t="s">
        <v>29</v>
      </c>
    </row>
    <row r="115" spans="5:17">
      <c r="E115" s="92"/>
      <c r="F115" s="41" t="s">
        <v>67</v>
      </c>
      <c r="G115" s="41"/>
      <c r="H115" s="92" t="s">
        <v>29</v>
      </c>
    </row>
    <row r="116" spans="5:17">
      <c r="E116" s="41" t="s">
        <v>136</v>
      </c>
      <c r="F116" s="41" t="s">
        <v>77</v>
      </c>
      <c r="G116" s="41"/>
      <c r="H116" s="92" t="s">
        <v>29</v>
      </c>
    </row>
    <row r="117" spans="5:17">
      <c r="E117" s="92"/>
      <c r="F117" s="41" t="s">
        <v>67</v>
      </c>
      <c r="G117" s="41"/>
      <c r="H117" s="92" t="s">
        <v>29</v>
      </c>
    </row>
    <row r="118" spans="5:17">
      <c r="E118" s="41" t="s">
        <v>137</v>
      </c>
      <c r="F118" s="41" t="s">
        <v>69</v>
      </c>
      <c r="G118" s="41"/>
      <c r="H118" s="92" t="s">
        <v>29</v>
      </c>
    </row>
    <row r="119" spans="5:17">
      <c r="E119" s="92"/>
      <c r="F119" s="41" t="s">
        <v>73</v>
      </c>
      <c r="G119" s="41"/>
      <c r="H119" s="92" t="s">
        <v>29</v>
      </c>
    </row>
    <row r="120" spans="5:17">
      <c r="E120" s="41" t="s">
        <v>138</v>
      </c>
      <c r="F120" s="41" t="s">
        <v>69</v>
      </c>
      <c r="G120" s="41"/>
      <c r="H120" s="92" t="s">
        <v>29</v>
      </c>
    </row>
    <row r="121" spans="5:17">
      <c r="E121" s="92"/>
      <c r="F121" s="41" t="s">
        <v>77</v>
      </c>
      <c r="G121" s="41"/>
      <c r="H121" s="92" t="s">
        <v>29</v>
      </c>
    </row>
    <row r="126" spans="5:17" ht="14.5">
      <c r="H126" s="34" t="s">
        <v>187</v>
      </c>
    </row>
    <row r="127" spans="5:17" ht="14.5">
      <c r="E127" s="35" t="s">
        <v>11</v>
      </c>
      <c r="F127" s="35" t="s">
        <v>188</v>
      </c>
      <c r="G127" s="214" t="s">
        <v>309</v>
      </c>
      <c r="H127" s="35" t="s">
        <v>189</v>
      </c>
      <c r="I127" t="s">
        <v>190</v>
      </c>
      <c r="J127" t="s">
        <v>191</v>
      </c>
      <c r="K127" t="s">
        <v>192</v>
      </c>
      <c r="L127" t="s">
        <v>193</v>
      </c>
      <c r="M127" t="s">
        <v>194</v>
      </c>
      <c r="N127" t="s">
        <v>195</v>
      </c>
      <c r="O127" t="s">
        <v>196</v>
      </c>
    </row>
    <row r="128" spans="5:17" ht="14.5">
      <c r="E128" s="171" t="s">
        <v>135</v>
      </c>
      <c r="F128" s="171" t="s">
        <v>69</v>
      </c>
      <c r="G128" s="171"/>
      <c r="H128" s="171" t="s">
        <v>29</v>
      </c>
      <c r="I128" s="225">
        <f t="shared" ref="I128:O128" si="19">25/(25+16)</f>
        <v>0.60975609756097604</v>
      </c>
      <c r="J128" s="225">
        <f t="shared" si="19"/>
        <v>0.60975609756097604</v>
      </c>
      <c r="K128" s="225">
        <f t="shared" si="19"/>
        <v>0.60975609756097604</v>
      </c>
      <c r="L128" s="225">
        <f t="shared" si="19"/>
        <v>0.60975609756097604</v>
      </c>
      <c r="M128" s="225">
        <f t="shared" si="19"/>
        <v>0.60975609756097604</v>
      </c>
      <c r="N128" s="225">
        <f t="shared" si="19"/>
        <v>0.60975609756097604</v>
      </c>
      <c r="O128" s="225">
        <f t="shared" si="19"/>
        <v>0.60975609756097604</v>
      </c>
      <c r="P128" s="171"/>
      <c r="Q128" s="171"/>
    </row>
    <row r="129" spans="5:17" ht="14.5">
      <c r="E129" s="171"/>
      <c r="F129" s="171" t="s">
        <v>67</v>
      </c>
      <c r="G129" s="171"/>
      <c r="H129" s="171"/>
      <c r="I129" s="225"/>
      <c r="J129" s="225"/>
      <c r="K129" s="225"/>
      <c r="L129" s="225"/>
      <c r="M129" s="225"/>
      <c r="N129" s="225"/>
      <c r="O129" s="225"/>
      <c r="P129" s="171"/>
      <c r="Q129" s="171"/>
    </row>
    <row r="130" spans="5:17" ht="14.5">
      <c r="E130" s="171" t="s">
        <v>136</v>
      </c>
      <c r="F130" s="171" t="s">
        <v>77</v>
      </c>
      <c r="G130" s="171"/>
      <c r="H130" s="171" t="s">
        <v>29</v>
      </c>
      <c r="I130" s="225">
        <f>5/(5+16)</f>
        <v>0.238095238095238</v>
      </c>
      <c r="J130" s="225">
        <f t="shared" ref="J130:O130" si="20">I130</f>
        <v>0.238095238095238</v>
      </c>
      <c r="K130" s="225">
        <f t="shared" si="20"/>
        <v>0.238095238095238</v>
      </c>
      <c r="L130" s="225">
        <f t="shared" si="20"/>
        <v>0.238095238095238</v>
      </c>
      <c r="M130" s="225">
        <f t="shared" si="20"/>
        <v>0.238095238095238</v>
      </c>
      <c r="N130" s="225">
        <f t="shared" si="20"/>
        <v>0.238095238095238</v>
      </c>
      <c r="O130" s="225">
        <f t="shared" si="20"/>
        <v>0.238095238095238</v>
      </c>
      <c r="P130" s="171"/>
      <c r="Q130" s="171"/>
    </row>
    <row r="131" spans="5:17" ht="14.5">
      <c r="E131" s="171"/>
      <c r="F131" s="171" t="s">
        <v>67</v>
      </c>
      <c r="G131" s="171"/>
      <c r="H131" s="171"/>
      <c r="I131" s="225"/>
      <c r="J131" s="225"/>
      <c r="K131" s="225"/>
      <c r="L131" s="225"/>
      <c r="M131" s="225"/>
      <c r="N131" s="225"/>
      <c r="O131" s="225"/>
      <c r="P131" s="171"/>
      <c r="Q131" s="171"/>
    </row>
    <row r="132" spans="5:17" ht="14.5">
      <c r="E132" s="171" t="s">
        <v>137</v>
      </c>
      <c r="F132" s="171" t="s">
        <v>69</v>
      </c>
      <c r="G132" s="171"/>
      <c r="H132" s="171" t="s">
        <v>29</v>
      </c>
      <c r="I132" s="225">
        <f>25/(25+53)</f>
        <v>0.32051282051282098</v>
      </c>
      <c r="J132" s="225">
        <f t="shared" ref="J132:O132" si="21">I132</f>
        <v>0.32051282051282098</v>
      </c>
      <c r="K132" s="225">
        <f t="shared" si="21"/>
        <v>0.32051282051282098</v>
      </c>
      <c r="L132" s="225">
        <f t="shared" si="21"/>
        <v>0.32051282051282098</v>
      </c>
      <c r="M132" s="225">
        <f t="shared" si="21"/>
        <v>0.32051282051282098</v>
      </c>
      <c r="N132" s="225">
        <f t="shared" si="21"/>
        <v>0.32051282051282098</v>
      </c>
      <c r="O132" s="225">
        <f t="shared" si="21"/>
        <v>0.32051282051282098</v>
      </c>
      <c r="P132" s="171"/>
      <c r="Q132" s="171" t="s">
        <v>321</v>
      </c>
    </row>
    <row r="133" spans="5:17" ht="14.5">
      <c r="E133" s="171"/>
      <c r="F133" s="171" t="s">
        <v>73</v>
      </c>
      <c r="G133" s="171"/>
      <c r="H133" s="171"/>
      <c r="I133" s="225"/>
      <c r="J133" s="225"/>
      <c r="K133" s="225"/>
      <c r="L133" s="225"/>
      <c r="M133" s="225"/>
      <c r="N133" s="225"/>
      <c r="O133" s="225"/>
      <c r="P133" s="171"/>
      <c r="Q133" s="171"/>
    </row>
    <row r="134" spans="5:17" ht="14.5">
      <c r="E134" s="171" t="s">
        <v>138</v>
      </c>
      <c r="F134" s="171" t="s">
        <v>69</v>
      </c>
      <c r="G134" s="171"/>
      <c r="H134" s="171" t="s">
        <v>29</v>
      </c>
      <c r="I134" s="225">
        <f>25/30</f>
        <v>0.83333333333333304</v>
      </c>
      <c r="J134" s="225">
        <f t="shared" ref="J134:O134" si="22">I134</f>
        <v>0.83333333333333304</v>
      </c>
      <c r="K134" s="225">
        <f t="shared" si="22"/>
        <v>0.83333333333333304</v>
      </c>
      <c r="L134" s="225">
        <f t="shared" si="22"/>
        <v>0.83333333333333304</v>
      </c>
      <c r="M134" s="225">
        <f t="shared" si="22"/>
        <v>0.83333333333333304</v>
      </c>
      <c r="N134" s="225">
        <f t="shared" si="22"/>
        <v>0.83333333333333304</v>
      </c>
      <c r="O134" s="225">
        <f t="shared" si="22"/>
        <v>0.83333333333333304</v>
      </c>
      <c r="P134" s="171"/>
      <c r="Q134" s="171"/>
    </row>
    <row r="135" spans="5:17" ht="14.5">
      <c r="E135" s="171"/>
      <c r="F135" s="171" t="s">
        <v>77</v>
      </c>
      <c r="G135" s="171"/>
      <c r="H135" s="171"/>
      <c r="I135" s="225"/>
      <c r="J135" s="225"/>
      <c r="K135" s="225"/>
      <c r="L135" s="225"/>
      <c r="M135" s="225"/>
      <c r="N135" s="225"/>
      <c r="O135" s="225"/>
      <c r="P135" s="171"/>
      <c r="Q135" s="171"/>
    </row>
    <row r="136" spans="5:17">
      <c r="E136" t="s">
        <v>125</v>
      </c>
      <c r="F136" t="s">
        <v>77</v>
      </c>
      <c r="H136" t="s">
        <v>29</v>
      </c>
      <c r="I136" s="120">
        <v>1</v>
      </c>
      <c r="J136" s="120">
        <v>1</v>
      </c>
      <c r="K136" s="120">
        <v>1</v>
      </c>
      <c r="L136" s="120">
        <v>1</v>
      </c>
      <c r="M136" s="120">
        <v>1</v>
      </c>
      <c r="N136" s="120">
        <v>1</v>
      </c>
      <c r="O136" s="120">
        <v>1</v>
      </c>
    </row>
    <row r="137" spans="5:17">
      <c r="E137" t="s">
        <v>126</v>
      </c>
      <c r="F137" t="s">
        <v>77</v>
      </c>
      <c r="H137" t="s">
        <v>29</v>
      </c>
      <c r="I137" s="120">
        <v>1</v>
      </c>
      <c r="J137" s="120">
        <v>1</v>
      </c>
      <c r="K137" s="120">
        <v>1</v>
      </c>
      <c r="L137" s="120">
        <v>1</v>
      </c>
      <c r="M137" s="120">
        <v>1</v>
      </c>
      <c r="N137" s="120">
        <v>1</v>
      </c>
      <c r="O137" s="120">
        <v>1</v>
      </c>
    </row>
    <row r="138" spans="5:17">
      <c r="E138" t="s">
        <v>127</v>
      </c>
      <c r="F138" t="s">
        <v>77</v>
      </c>
      <c r="H138" t="s">
        <v>29</v>
      </c>
      <c r="I138" s="120">
        <v>1</v>
      </c>
      <c r="J138" s="120">
        <v>1</v>
      </c>
      <c r="K138" s="120">
        <v>1</v>
      </c>
      <c r="L138" s="120">
        <v>1</v>
      </c>
      <c r="M138" s="120">
        <v>1</v>
      </c>
      <c r="N138" s="120">
        <v>1</v>
      </c>
      <c r="O138" s="120">
        <v>1</v>
      </c>
    </row>
    <row r="139" spans="5:17">
      <c r="E139" t="s">
        <v>128</v>
      </c>
      <c r="F139" t="s">
        <v>73</v>
      </c>
      <c r="H139" t="s">
        <v>29</v>
      </c>
      <c r="I139" s="120">
        <v>1</v>
      </c>
      <c r="J139" s="120">
        <v>1</v>
      </c>
      <c r="K139" s="120">
        <v>1</v>
      </c>
      <c r="L139" s="120">
        <v>1</v>
      </c>
      <c r="M139" s="120">
        <v>1</v>
      </c>
      <c r="N139" s="120">
        <v>1</v>
      </c>
      <c r="O139" s="120">
        <v>1</v>
      </c>
    </row>
    <row r="140" spans="5:17">
      <c r="E140" t="s">
        <v>129</v>
      </c>
      <c r="F140" t="s">
        <v>73</v>
      </c>
      <c r="H140" t="s">
        <v>29</v>
      </c>
      <c r="I140" s="120">
        <v>1</v>
      </c>
      <c r="J140" s="120">
        <v>1</v>
      </c>
      <c r="K140" s="120">
        <v>1</v>
      </c>
      <c r="L140" s="120">
        <v>1</v>
      </c>
      <c r="M140" s="120">
        <v>1</v>
      </c>
      <c r="N140" s="120">
        <v>1</v>
      </c>
      <c r="O140" s="120">
        <v>1</v>
      </c>
    </row>
    <row r="141" spans="5:17">
      <c r="E141" t="s">
        <v>130</v>
      </c>
      <c r="F141" t="s">
        <v>73</v>
      </c>
      <c r="H141" t="s">
        <v>29</v>
      </c>
      <c r="I141" s="120">
        <v>1</v>
      </c>
      <c r="J141" s="120">
        <v>1</v>
      </c>
      <c r="K141" s="120">
        <v>1</v>
      </c>
      <c r="L141" s="120">
        <v>1</v>
      </c>
      <c r="M141" s="120">
        <v>1</v>
      </c>
      <c r="N141" s="120">
        <v>1</v>
      </c>
      <c r="O141" s="120">
        <v>1</v>
      </c>
    </row>
    <row r="142" spans="5:17">
      <c r="E142" t="s">
        <v>131</v>
      </c>
      <c r="F142" t="s">
        <v>69</v>
      </c>
      <c r="H142" t="s">
        <v>29</v>
      </c>
      <c r="I142" s="120">
        <v>1</v>
      </c>
      <c r="J142" s="120">
        <v>1</v>
      </c>
      <c r="K142" s="120">
        <v>1</v>
      </c>
      <c r="L142" s="120">
        <v>1</v>
      </c>
      <c r="M142" s="120">
        <v>1</v>
      </c>
      <c r="N142" s="120">
        <v>1</v>
      </c>
      <c r="O142" s="120">
        <v>1</v>
      </c>
    </row>
    <row r="143" spans="5:17">
      <c r="E143" t="s">
        <v>132</v>
      </c>
      <c r="F143" s="46" t="s">
        <v>69</v>
      </c>
      <c r="G143" s="46"/>
      <c r="H143" t="s">
        <v>29</v>
      </c>
      <c r="I143" s="120"/>
      <c r="J143" s="120"/>
      <c r="K143" s="120"/>
      <c r="L143" s="120"/>
      <c r="M143" s="120"/>
      <c r="N143" s="120"/>
      <c r="O143" s="120"/>
    </row>
    <row r="144" spans="5:17" ht="14.5">
      <c r="F144" s="46"/>
      <c r="G144" s="216" t="str">
        <f>[2]COMM!$E$19</f>
        <v>RSDAHT</v>
      </c>
      <c r="I144" s="120"/>
      <c r="J144" s="120"/>
      <c r="K144" s="120"/>
      <c r="L144" s="120"/>
      <c r="M144" s="120"/>
      <c r="N144" s="120"/>
      <c r="O144" s="120"/>
    </row>
    <row r="145" spans="5:15">
      <c r="E145" t="s">
        <v>133</v>
      </c>
      <c r="F145" t="s">
        <v>64</v>
      </c>
      <c r="H145" t="s">
        <v>29</v>
      </c>
      <c r="I145" s="120">
        <v>1</v>
      </c>
      <c r="J145" s="120">
        <v>1</v>
      </c>
      <c r="K145" s="120">
        <v>1</v>
      </c>
      <c r="L145" s="120">
        <v>1</v>
      </c>
      <c r="M145" s="120">
        <v>1</v>
      </c>
      <c r="N145" s="120">
        <v>1</v>
      </c>
      <c r="O145" s="120">
        <v>1</v>
      </c>
    </row>
    <row r="146" spans="5:15">
      <c r="E146" t="s">
        <v>134</v>
      </c>
      <c r="F146" t="s">
        <v>67</v>
      </c>
      <c r="H146" t="s">
        <v>29</v>
      </c>
      <c r="I146" s="120">
        <v>1</v>
      </c>
      <c r="J146" s="120">
        <v>1</v>
      </c>
      <c r="K146" s="120">
        <v>1</v>
      </c>
      <c r="L146" s="120">
        <v>1</v>
      </c>
      <c r="M146" s="120">
        <v>1</v>
      </c>
      <c r="N146" s="120">
        <v>1</v>
      </c>
      <c r="O146" s="120">
        <v>1</v>
      </c>
    </row>
    <row r="157" spans="5:15" ht="14.5">
      <c r="E157" s="42"/>
      <c r="F157" s="42"/>
      <c r="G157" s="44"/>
      <c r="H157" s="43" t="s">
        <v>236</v>
      </c>
      <c r="I157" s="44"/>
      <c r="J157" s="44"/>
      <c r="K157" s="44"/>
      <c r="L157" s="44"/>
      <c r="M157" s="44"/>
      <c r="N157" s="44"/>
      <c r="O157" s="44"/>
    </row>
    <row r="158" spans="5:15" ht="14.5">
      <c r="E158" s="45" t="s">
        <v>11</v>
      </c>
      <c r="F158" s="45" t="s">
        <v>188</v>
      </c>
      <c r="G158" s="214" t="s">
        <v>309</v>
      </c>
      <c r="H158" s="45" t="s">
        <v>189</v>
      </c>
      <c r="I158" s="46" t="s">
        <v>190</v>
      </c>
      <c r="J158" s="46" t="s">
        <v>191</v>
      </c>
      <c r="K158" s="46" t="s">
        <v>192</v>
      </c>
      <c r="L158" s="46" t="s">
        <v>193</v>
      </c>
      <c r="M158" s="46" t="s">
        <v>194</v>
      </c>
      <c r="N158" s="46" t="s">
        <v>195</v>
      </c>
      <c r="O158" s="46" t="s">
        <v>196</v>
      </c>
    </row>
    <row r="159" spans="5:15" ht="14.5">
      <c r="E159" s="46" t="s">
        <v>125</v>
      </c>
      <c r="F159" s="46" t="s">
        <v>77</v>
      </c>
      <c r="G159" s="46"/>
      <c r="H159" s="46" t="s">
        <v>29</v>
      </c>
      <c r="I159" s="242">
        <f>[3]RSD!$Q$6</f>
        <v>26.5</v>
      </c>
      <c r="J159" s="242">
        <f>[3]RSD!$Q$6</f>
        <v>26.5</v>
      </c>
      <c r="K159" s="242">
        <f>[3]RSD!$Q$6</f>
        <v>26.5</v>
      </c>
      <c r="L159" s="242">
        <f>[3]RSD!$Q$6</f>
        <v>26.5</v>
      </c>
      <c r="M159" s="242">
        <f>[3]RSD!$Q$6</f>
        <v>26.5</v>
      </c>
      <c r="N159" s="242">
        <f>[3]RSD!$Q$6</f>
        <v>26.5</v>
      </c>
      <c r="O159" s="242">
        <f>[3]RSD!$Q$6</f>
        <v>26.5</v>
      </c>
    </row>
    <row r="160" spans="5:15" ht="14.5">
      <c r="E160" s="46" t="s">
        <v>126</v>
      </c>
      <c r="F160" s="46" t="s">
        <v>77</v>
      </c>
      <c r="G160" s="46"/>
      <c r="H160" s="46" t="s">
        <v>29</v>
      </c>
      <c r="I160" s="242">
        <f>[3]RSD!$Q$7</f>
        <v>26.5</v>
      </c>
      <c r="J160" s="242">
        <f>[3]RSD!$Q$7</f>
        <v>26.5</v>
      </c>
      <c r="K160" s="242">
        <f>[3]RSD!$Q$7</f>
        <v>26.5</v>
      </c>
      <c r="L160" s="242">
        <f>[3]RSD!$Q$7</f>
        <v>26.5</v>
      </c>
      <c r="M160" s="242">
        <f>[3]RSD!$Q$7</f>
        <v>26.5</v>
      </c>
      <c r="N160" s="242">
        <f>[3]RSD!$Q$7</f>
        <v>26.5</v>
      </c>
      <c r="O160" s="242">
        <f>[3]RSD!$Q$7</f>
        <v>26.5</v>
      </c>
    </row>
    <row r="161" spans="5:15" ht="14.5">
      <c r="E161" s="46" t="s">
        <v>127</v>
      </c>
      <c r="F161" s="46" t="s">
        <v>77</v>
      </c>
      <c r="G161" s="46"/>
      <c r="H161" s="46" t="s">
        <v>29</v>
      </c>
      <c r="I161" s="242">
        <f>[3]RSD!$Q$8</f>
        <v>26.5</v>
      </c>
      <c r="J161" s="242">
        <f>[3]RSD!$Q$8</f>
        <v>26.5</v>
      </c>
      <c r="K161" s="242">
        <f>[3]RSD!$Q$8</f>
        <v>26.5</v>
      </c>
      <c r="L161" s="242">
        <f>[3]RSD!$Q$8</f>
        <v>26.5</v>
      </c>
      <c r="M161" s="242">
        <f>[3]RSD!$Q$8</f>
        <v>26.5</v>
      </c>
      <c r="N161" s="242">
        <f>[3]RSD!$Q$8</f>
        <v>26.5</v>
      </c>
      <c r="O161" s="242">
        <f>[3]RSD!$Q$8</f>
        <v>26.5</v>
      </c>
    </row>
    <row r="162" spans="5:15" ht="14.5">
      <c r="E162" s="46" t="s">
        <v>128</v>
      </c>
      <c r="F162" s="46" t="s">
        <v>73</v>
      </c>
      <c r="G162" s="46"/>
      <c r="H162" s="46" t="s">
        <v>29</v>
      </c>
      <c r="I162" s="242">
        <f>[3]RSD!$Q$9</f>
        <v>22</v>
      </c>
      <c r="J162" s="242">
        <f>[3]RSD!$Q$9</f>
        <v>22</v>
      </c>
      <c r="K162" s="242">
        <f>[3]RSD!$Q$9</f>
        <v>22</v>
      </c>
      <c r="L162" s="242">
        <f>[3]RSD!$Q$9</f>
        <v>22</v>
      </c>
      <c r="M162" s="242">
        <f>[3]RSD!$Q$9</f>
        <v>22</v>
      </c>
      <c r="N162" s="242">
        <f>[3]RSD!$Q$9</f>
        <v>22</v>
      </c>
      <c r="O162" s="242">
        <f>[3]RSD!$Q$9</f>
        <v>22</v>
      </c>
    </row>
    <row r="163" spans="5:15" ht="14.5">
      <c r="E163" s="46" t="s">
        <v>129</v>
      </c>
      <c r="F163" s="46" t="s">
        <v>73</v>
      </c>
      <c r="G163" s="46"/>
      <c r="H163" s="46" t="s">
        <v>29</v>
      </c>
      <c r="I163" s="353">
        <f>[3]RSD!$Q$10</f>
        <v>22</v>
      </c>
      <c r="J163" s="353">
        <f>[3]RSD!$Q$10</f>
        <v>22</v>
      </c>
      <c r="K163" s="353">
        <f>[3]RSD!$Q$10</f>
        <v>22</v>
      </c>
      <c r="L163" s="353">
        <f>[3]RSD!$Q$10</f>
        <v>22</v>
      </c>
      <c r="M163" s="353">
        <f>[3]RSD!$Q$10</f>
        <v>22</v>
      </c>
      <c r="N163" s="353">
        <f>[3]RSD!$Q$10</f>
        <v>22</v>
      </c>
      <c r="O163" s="353">
        <f>[3]RSD!$Q$10</f>
        <v>22</v>
      </c>
    </row>
    <row r="164" spans="5:15" ht="14.5">
      <c r="E164" s="46" t="s">
        <v>130</v>
      </c>
      <c r="F164" s="46" t="s">
        <v>73</v>
      </c>
      <c r="G164" s="46"/>
      <c r="H164" s="46" t="s">
        <v>29</v>
      </c>
      <c r="I164" s="353">
        <f>[3]RSD!$Q$11</f>
        <v>22</v>
      </c>
      <c r="J164" s="353">
        <f>[3]RSD!$Q$11</f>
        <v>22</v>
      </c>
      <c r="K164" s="353">
        <f>[3]RSD!$Q$11</f>
        <v>22</v>
      </c>
      <c r="L164" s="353">
        <f>[3]RSD!$Q$11</f>
        <v>22</v>
      </c>
      <c r="M164" s="353">
        <f>[3]RSD!$Q$11</f>
        <v>22</v>
      </c>
      <c r="N164" s="353">
        <f>[3]RSD!$Q$11</f>
        <v>22</v>
      </c>
      <c r="O164" s="353">
        <f>[3]RSD!$Q$11</f>
        <v>22</v>
      </c>
    </row>
    <row r="165" spans="5:15" ht="14.5">
      <c r="E165" s="46" t="s">
        <v>131</v>
      </c>
      <c r="F165" s="46" t="s">
        <v>69</v>
      </c>
      <c r="G165" s="46"/>
      <c r="H165" s="46" t="s">
        <v>29</v>
      </c>
      <c r="I165" s="353">
        <f>[3]RSD!$Q$12</f>
        <v>22.5</v>
      </c>
      <c r="J165" s="353">
        <f>[3]RSD!$Q$12</f>
        <v>22.5</v>
      </c>
      <c r="K165" s="353">
        <f>[3]RSD!$Q$12</f>
        <v>22.5</v>
      </c>
      <c r="L165" s="353">
        <f>[3]RSD!$Q$12</f>
        <v>22.5</v>
      </c>
      <c r="M165" s="353">
        <f>[3]RSD!$Q$12</f>
        <v>22.5</v>
      </c>
      <c r="N165" s="353">
        <f>[3]RSD!$Q$12</f>
        <v>22.5</v>
      </c>
      <c r="O165" s="353">
        <f>[3]RSD!$Q$12</f>
        <v>22.5</v>
      </c>
    </row>
    <row r="166" spans="5:15" ht="14.5">
      <c r="E166" s="46" t="s">
        <v>132</v>
      </c>
      <c r="F166" s="46" t="s">
        <v>69</v>
      </c>
      <c r="G166" s="46"/>
      <c r="H166" s="46" t="s">
        <v>29</v>
      </c>
      <c r="I166" s="353">
        <f>[3]RSD!$Q$13</f>
        <v>15.3</v>
      </c>
      <c r="J166" s="353">
        <f>[3]RSD!$Q$13</f>
        <v>15.3</v>
      </c>
      <c r="K166" s="353">
        <f>[3]RSD!$Q$13</f>
        <v>15.3</v>
      </c>
      <c r="L166" s="353">
        <f>[3]RSD!$Q$13</f>
        <v>15.3</v>
      </c>
      <c r="M166" s="353">
        <f>[3]RSD!$Q$13</f>
        <v>15.3</v>
      </c>
      <c r="N166" s="353">
        <f>[3]RSD!$Q$13</f>
        <v>15.3</v>
      </c>
      <c r="O166" s="353">
        <f>[3]RSD!$Q$13</f>
        <v>15.3</v>
      </c>
    </row>
    <row r="167" spans="5:15" ht="14.5">
      <c r="E167" s="46"/>
      <c r="F167" s="46"/>
      <c r="G167" s="216" t="str">
        <f>[2]COMM!$E$19</f>
        <v>RSDAHT</v>
      </c>
      <c r="H167" s="46"/>
      <c r="I167" s="353"/>
      <c r="J167" s="353"/>
      <c r="K167" s="353"/>
      <c r="L167" s="353"/>
      <c r="M167" s="353"/>
      <c r="N167" s="353"/>
      <c r="O167" s="353"/>
    </row>
    <row r="168" spans="5:15" ht="14.5">
      <c r="E168" s="46" t="s">
        <v>133</v>
      </c>
      <c r="F168" s="46" t="s">
        <v>64</v>
      </c>
      <c r="G168" s="46"/>
      <c r="H168" s="46" t="s">
        <v>29</v>
      </c>
      <c r="I168" s="353">
        <f>[3]RSD!$Q$15</f>
        <v>19</v>
      </c>
      <c r="J168" s="353">
        <f>[3]RSD!$Q$15</f>
        <v>19</v>
      </c>
      <c r="K168" s="353">
        <f>[3]RSD!$Q$15</f>
        <v>19</v>
      </c>
      <c r="L168" s="353">
        <f>[3]RSD!$Q$15</f>
        <v>19</v>
      </c>
      <c r="M168" s="353">
        <f>[3]RSD!$Q$15</f>
        <v>19</v>
      </c>
      <c r="N168" s="353">
        <f>[3]RSD!$Q$15</f>
        <v>19</v>
      </c>
      <c r="O168" s="353">
        <f>[3]RSD!$Q$15</f>
        <v>19</v>
      </c>
    </row>
    <row r="169" spans="5:15" ht="14.5">
      <c r="E169" s="46" t="s">
        <v>134</v>
      </c>
      <c r="F169" s="46" t="s">
        <v>67</v>
      </c>
      <c r="G169" s="46"/>
      <c r="H169" s="46" t="s">
        <v>29</v>
      </c>
      <c r="I169" s="353">
        <f>[3]RSD!$Q$16</f>
        <v>19</v>
      </c>
      <c r="J169" s="353">
        <f>[3]RSD!$Q$16</f>
        <v>19</v>
      </c>
      <c r="K169" s="353">
        <f>[3]RSD!$Q$16</f>
        <v>19</v>
      </c>
      <c r="L169" s="353">
        <f>[3]RSD!$Q$16</f>
        <v>19</v>
      </c>
      <c r="M169" s="353">
        <f>[3]RSD!$Q$16</f>
        <v>19</v>
      </c>
      <c r="N169" s="353">
        <f>[3]RSD!$Q$16</f>
        <v>19</v>
      </c>
      <c r="O169" s="353">
        <f>[3]RSD!$Q$16</f>
        <v>19</v>
      </c>
    </row>
    <row r="170" spans="5:15" ht="14.5">
      <c r="E170" s="46" t="s">
        <v>135</v>
      </c>
      <c r="F170" s="46" t="s">
        <v>69</v>
      </c>
      <c r="G170" s="46"/>
      <c r="H170" s="46" t="s">
        <v>29</v>
      </c>
      <c r="I170" s="242">
        <f>[3]RSD!$Q$17</f>
        <v>20.75</v>
      </c>
      <c r="J170" s="242">
        <f>[3]RSD!$Q$17</f>
        <v>20.75</v>
      </c>
      <c r="K170" s="242">
        <f>[3]RSD!$Q$17</f>
        <v>20.75</v>
      </c>
      <c r="L170" s="242">
        <f>[3]RSD!$Q$17</f>
        <v>20.75</v>
      </c>
      <c r="M170" s="242">
        <f>[3]RSD!$Q$17</f>
        <v>20.75</v>
      </c>
      <c r="N170" s="242">
        <f>[3]RSD!$Q$17</f>
        <v>20.75</v>
      </c>
      <c r="O170" s="242">
        <f>[3]RSD!$Q$17</f>
        <v>20.75</v>
      </c>
    </row>
    <row r="171" spans="5:15" ht="14.5">
      <c r="E171" s="46"/>
      <c r="F171" s="46" t="s">
        <v>67</v>
      </c>
      <c r="G171" s="46"/>
      <c r="H171" s="46" t="s">
        <v>29</v>
      </c>
      <c r="I171" s="242"/>
      <c r="J171" s="242"/>
      <c r="K171" s="242"/>
      <c r="L171" s="242"/>
      <c r="M171" s="242"/>
      <c r="N171" s="242"/>
      <c r="O171" s="242"/>
    </row>
    <row r="172" spans="5:15" ht="14.5">
      <c r="E172" s="46" t="s">
        <v>136</v>
      </c>
      <c r="F172" s="46" t="s">
        <v>77</v>
      </c>
      <c r="G172" s="46"/>
      <c r="H172" s="46" t="s">
        <v>29</v>
      </c>
      <c r="I172" s="242">
        <f>[3]RSD!$Q$19</f>
        <v>22.75</v>
      </c>
      <c r="J172" s="242">
        <f>[3]RSD!$Q$19</f>
        <v>22.75</v>
      </c>
      <c r="K172" s="242">
        <f>[3]RSD!$Q$19</f>
        <v>22.75</v>
      </c>
      <c r="L172" s="242">
        <f>[3]RSD!$Q$19</f>
        <v>22.75</v>
      </c>
      <c r="M172" s="242">
        <f>[3]RSD!$Q$19</f>
        <v>22.75</v>
      </c>
      <c r="N172" s="242">
        <f>[3]RSD!$Q$19</f>
        <v>22.75</v>
      </c>
      <c r="O172" s="242">
        <f>[3]RSD!$Q$19</f>
        <v>22.75</v>
      </c>
    </row>
    <row r="173" spans="5:15" ht="14.5">
      <c r="E173" s="46"/>
      <c r="F173" s="46" t="s">
        <v>67</v>
      </c>
      <c r="G173" s="46"/>
      <c r="H173" s="46" t="s">
        <v>29</v>
      </c>
      <c r="I173" s="242"/>
      <c r="J173" s="242"/>
      <c r="K173" s="242"/>
      <c r="L173" s="242"/>
      <c r="M173" s="242"/>
      <c r="N173" s="242"/>
      <c r="O173" s="242"/>
    </row>
    <row r="174" spans="5:15" ht="14.5">
      <c r="E174" s="46" t="s">
        <v>137</v>
      </c>
      <c r="F174" s="46" t="s">
        <v>69</v>
      </c>
      <c r="G174" s="46"/>
      <c r="H174" s="46" t="s">
        <v>29</v>
      </c>
      <c r="I174" s="242">
        <f>[3]RSD!$Q$21</f>
        <v>22.25</v>
      </c>
      <c r="J174" s="242">
        <f>[3]RSD!$Q$21</f>
        <v>22.25</v>
      </c>
      <c r="K174" s="242">
        <f>[3]RSD!$Q$21</f>
        <v>22.25</v>
      </c>
      <c r="L174" s="242">
        <f>[3]RSD!$Q$21</f>
        <v>22.25</v>
      </c>
      <c r="M174" s="242">
        <f>[3]RSD!$Q$21</f>
        <v>22.25</v>
      </c>
      <c r="N174" s="242">
        <f>[3]RSD!$Q$21</f>
        <v>22.25</v>
      </c>
      <c r="O174" s="242">
        <f>[3]RSD!$Q$21</f>
        <v>22.25</v>
      </c>
    </row>
    <row r="175" spans="5:15" ht="14.5">
      <c r="E175" s="46"/>
      <c r="F175" s="46" t="s">
        <v>73</v>
      </c>
      <c r="G175" s="46"/>
      <c r="H175" s="46" t="s">
        <v>29</v>
      </c>
      <c r="I175" s="242"/>
      <c r="J175" s="242"/>
      <c r="K175" s="242"/>
      <c r="L175" s="242"/>
      <c r="M175" s="242"/>
      <c r="N175" s="242"/>
      <c r="O175" s="242"/>
    </row>
    <row r="176" spans="5:15" ht="14.5">
      <c r="E176" s="46" t="s">
        <v>138</v>
      </c>
      <c r="F176" s="46" t="s">
        <v>69</v>
      </c>
      <c r="G176" s="46"/>
      <c r="H176" s="46" t="s">
        <v>29</v>
      </c>
      <c r="I176" s="242">
        <f>[3]RSD!$Q$23</f>
        <v>24.5</v>
      </c>
      <c r="J176" s="242">
        <f>[3]RSD!$Q$23</f>
        <v>24.5</v>
      </c>
      <c r="K176" s="242">
        <f>[3]RSD!$Q$23</f>
        <v>24.5</v>
      </c>
      <c r="L176" s="242">
        <f>[3]RSD!$Q$23</f>
        <v>24.5</v>
      </c>
      <c r="M176" s="242">
        <f>[3]RSD!$Q$23</f>
        <v>24.5</v>
      </c>
      <c r="N176" s="242">
        <f>[3]RSD!$Q$23</f>
        <v>24.5</v>
      </c>
      <c r="O176" s="242">
        <f>[3]RSD!$Q$23</f>
        <v>24.5</v>
      </c>
    </row>
    <row r="177" spans="5:15">
      <c r="E177" s="46"/>
      <c r="F177" s="46" t="s">
        <v>77</v>
      </c>
      <c r="G177" s="46"/>
      <c r="H177" s="46" t="s">
        <v>29</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spans="5:15" ht="14.5">
      <c r="E182" s="226"/>
      <c r="F182" s="226"/>
      <c r="G182" s="227"/>
      <c r="H182" s="228" t="s">
        <v>324</v>
      </c>
      <c r="I182" s="227"/>
      <c r="J182" s="227"/>
      <c r="K182" s="227"/>
      <c r="L182" s="227"/>
      <c r="M182" s="227"/>
      <c r="N182" s="227"/>
      <c r="O182" s="227"/>
    </row>
    <row r="183" spans="5:15" ht="14.5">
      <c r="E183" s="229" t="s">
        <v>11</v>
      </c>
      <c r="F183" s="229" t="s">
        <v>188</v>
      </c>
      <c r="G183" s="230" t="s">
        <v>309</v>
      </c>
      <c r="H183" s="229" t="s">
        <v>189</v>
      </c>
      <c r="I183" s="231" t="s">
        <v>190</v>
      </c>
      <c r="J183" s="231" t="s">
        <v>191</v>
      </c>
      <c r="K183" s="231" t="s">
        <v>192</v>
      </c>
      <c r="L183" s="231" t="s">
        <v>193</v>
      </c>
      <c r="M183" s="231" t="s">
        <v>194</v>
      </c>
      <c r="N183" s="231" t="s">
        <v>195</v>
      </c>
      <c r="O183" s="231" t="s">
        <v>196</v>
      </c>
    </row>
    <row r="184" spans="5:15" ht="14.5">
      <c r="E184" s="46" t="s">
        <v>132</v>
      </c>
      <c r="F184" s="46" t="s">
        <v>69</v>
      </c>
      <c r="G184" s="46"/>
      <c r="H184" s="46" t="s">
        <v>29</v>
      </c>
      <c r="I184" s="233"/>
      <c r="J184" s="233"/>
      <c r="K184" s="233"/>
      <c r="L184" s="233"/>
      <c r="M184" s="233"/>
      <c r="N184" s="233"/>
      <c r="O184" s="233"/>
    </row>
    <row r="185" spans="5:15" ht="14.5">
      <c r="E185" s="75"/>
      <c r="F185" s="231"/>
      <c r="G185" s="232" t="str">
        <f>[2]COMM!$E$19</f>
        <v>RSDAHT</v>
      </c>
      <c r="H185" s="75"/>
      <c r="I185" s="234">
        <f>1/1.9</f>
        <v>0.52631578947368396</v>
      </c>
      <c r="J185" s="234">
        <f t="shared" ref="J185:O185" si="23">1/1.9</f>
        <v>0.52631578947368396</v>
      </c>
      <c r="K185" s="234">
        <f t="shared" si="23"/>
        <v>0.52631578947368396</v>
      </c>
      <c r="L185" s="234">
        <f t="shared" si="23"/>
        <v>0.52631578947368396</v>
      </c>
      <c r="M185" s="234">
        <f t="shared" si="23"/>
        <v>0.52631578947368396</v>
      </c>
      <c r="N185" s="234">
        <f t="shared" si="23"/>
        <v>0.52631578947368396</v>
      </c>
      <c r="O185" s="234">
        <f t="shared" si="23"/>
        <v>0.52631578947368396</v>
      </c>
    </row>
  </sheetData>
  <mergeCells count="1">
    <mergeCell ref="B3:B21"/>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K162"/>
  <sheetViews>
    <sheetView topLeftCell="A15" workbookViewId="0">
      <selection activeCell="Y8" sqref="Y8:Z8"/>
    </sheetView>
  </sheetViews>
  <sheetFormatPr defaultColWidth="9" defaultRowHeight="12.5"/>
  <cols>
    <col min="2" max="2" width="30.54296875" customWidth="1"/>
    <col min="4" max="22" width="9" hidden="1" customWidth="1"/>
    <col min="28" max="46" width="9" hidden="1" customWidth="1"/>
    <col min="50" max="50" width="35.90625"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6"/>
      <c r="B1" s="356"/>
      <c r="C1" s="1"/>
      <c r="D1" s="1"/>
      <c r="E1" s="1"/>
      <c r="F1" s="1"/>
      <c r="G1" s="1"/>
      <c r="H1" s="1"/>
      <c r="I1" s="1"/>
      <c r="J1" s="1"/>
      <c r="K1" s="1"/>
      <c r="L1" s="1"/>
      <c r="M1" s="1"/>
      <c r="N1" s="1"/>
      <c r="O1" s="1"/>
      <c r="P1" s="1"/>
      <c r="Q1" s="1"/>
      <c r="R1" s="1"/>
      <c r="S1" s="1"/>
      <c r="T1" s="1"/>
      <c r="U1" s="1"/>
      <c r="V1" s="1"/>
      <c r="W1" s="1"/>
      <c r="Y1" s="356"/>
      <c r="Z1" s="356"/>
      <c r="AA1" s="1"/>
      <c r="AB1" s="1"/>
      <c r="AC1" s="1"/>
      <c r="AD1" s="1"/>
      <c r="AE1" s="1"/>
      <c r="AF1" s="1"/>
      <c r="AG1" s="1"/>
      <c r="AH1" s="1"/>
      <c r="AI1" s="1"/>
      <c r="AJ1" s="1"/>
      <c r="AK1" s="1"/>
      <c r="AL1" s="1"/>
      <c r="AM1" s="1"/>
      <c r="AN1" s="1"/>
      <c r="AO1" s="1"/>
      <c r="AP1" s="1"/>
      <c r="AQ1" s="1"/>
      <c r="AR1" s="1"/>
      <c r="AS1" s="1"/>
      <c r="AT1" s="1"/>
      <c r="AU1" s="1"/>
      <c r="AW1" s="356"/>
      <c r="AX1" s="356"/>
      <c r="AY1" s="1"/>
      <c r="AZ1" s="1"/>
      <c r="BA1" s="1"/>
      <c r="BB1" s="1"/>
      <c r="BC1" s="1"/>
      <c r="BD1" s="1"/>
      <c r="BE1" s="1"/>
      <c r="BF1" s="1"/>
      <c r="BG1" s="1"/>
      <c r="BH1" s="1"/>
      <c r="BI1" s="1"/>
      <c r="BJ1" s="1"/>
      <c r="BK1" s="1"/>
      <c r="BL1" s="1"/>
      <c r="BM1" s="1"/>
      <c r="BN1" s="1"/>
      <c r="BO1" s="1"/>
      <c r="BP1" s="1"/>
      <c r="BQ1" s="1"/>
      <c r="BR1" s="1"/>
      <c r="BS1" s="1"/>
      <c r="BU1" s="356"/>
      <c r="BV1" s="356"/>
      <c r="BW1" s="1"/>
      <c r="BX1" s="1"/>
      <c r="BY1" s="1"/>
      <c r="BZ1" s="1"/>
      <c r="CA1" s="1"/>
      <c r="CB1" s="1"/>
      <c r="CC1" s="1"/>
      <c r="CD1" s="1"/>
      <c r="CE1" s="1"/>
      <c r="CF1" s="1"/>
      <c r="CG1" s="1"/>
      <c r="CH1" s="1"/>
      <c r="CI1" s="1"/>
      <c r="CJ1" s="1"/>
      <c r="CK1" s="1"/>
      <c r="CL1" s="1"/>
      <c r="CM1" s="1"/>
      <c r="CN1" s="1"/>
      <c r="CO1" s="1"/>
      <c r="CP1" s="1"/>
      <c r="CQ1" s="1"/>
      <c r="CS1" s="356"/>
      <c r="CT1" s="356"/>
      <c r="CU1" s="1"/>
      <c r="CV1" s="1"/>
      <c r="CW1" s="1"/>
      <c r="CX1" s="1"/>
      <c r="CY1" s="1"/>
      <c r="CZ1" s="1"/>
      <c r="DA1" s="1"/>
      <c r="DB1" s="1"/>
      <c r="DC1" s="1"/>
      <c r="DD1" s="1"/>
      <c r="DE1" s="1"/>
      <c r="DF1" s="1"/>
      <c r="DG1" s="1"/>
      <c r="DH1" s="1"/>
      <c r="DI1" s="1"/>
      <c r="DJ1" s="1"/>
      <c r="DK1" s="1"/>
      <c r="DL1" s="1"/>
      <c r="DM1" s="1"/>
      <c r="DN1" s="1"/>
      <c r="DO1" s="1"/>
      <c r="DQ1" s="356"/>
      <c r="DR1" s="356"/>
      <c r="DS1" s="1"/>
      <c r="DT1" s="1"/>
      <c r="DU1" s="1"/>
      <c r="DV1" s="1"/>
      <c r="DW1" s="1"/>
      <c r="DX1" s="1"/>
      <c r="DY1" s="1"/>
      <c r="DZ1" s="1"/>
      <c r="EA1" s="1"/>
      <c r="EB1" s="1"/>
      <c r="EC1" s="1"/>
      <c r="ED1" s="1"/>
      <c r="EE1" s="1"/>
      <c r="EF1" s="1"/>
      <c r="EG1" s="1"/>
      <c r="EH1" s="1"/>
      <c r="EI1" s="1"/>
      <c r="EJ1" s="1"/>
      <c r="EK1" s="1"/>
      <c r="EL1" s="1"/>
      <c r="EM1" s="1"/>
      <c r="EO1" s="356"/>
      <c r="EP1" s="356"/>
      <c r="EQ1" s="1"/>
      <c r="ER1" s="1"/>
      <c r="ES1" s="1"/>
      <c r="ET1" s="1"/>
      <c r="EU1" s="1"/>
      <c r="EV1" s="1"/>
      <c r="EW1" s="1"/>
      <c r="EX1" s="1"/>
      <c r="EY1" s="1"/>
      <c r="EZ1" s="1"/>
      <c r="FA1" s="1"/>
      <c r="FB1" s="1"/>
      <c r="FC1" s="1"/>
      <c r="FD1" s="1"/>
      <c r="FE1" s="1"/>
      <c r="FF1" s="1"/>
      <c r="FG1" s="1"/>
      <c r="FH1" s="1"/>
      <c r="FI1" s="1"/>
      <c r="FJ1" s="1"/>
      <c r="FK1" s="1"/>
    </row>
    <row r="2" spans="1:167" ht="14.5">
      <c r="A2" s="356"/>
      <c r="B2" s="356"/>
      <c r="C2" s="1"/>
      <c r="D2" s="1"/>
      <c r="E2" s="1"/>
      <c r="F2" s="1"/>
      <c r="G2" s="1"/>
      <c r="H2" s="1"/>
      <c r="I2" s="1"/>
      <c r="J2" s="1"/>
      <c r="K2" s="1"/>
      <c r="L2" s="1"/>
      <c r="M2" s="1"/>
      <c r="N2" s="1"/>
      <c r="O2" s="1"/>
      <c r="P2" s="1"/>
      <c r="Q2" s="1"/>
      <c r="R2" s="1"/>
      <c r="S2" s="1"/>
      <c r="T2" s="1"/>
      <c r="U2" s="1"/>
      <c r="V2" s="1"/>
      <c r="W2" s="1"/>
      <c r="Y2" s="356"/>
      <c r="Z2" s="356"/>
      <c r="AA2" s="1"/>
      <c r="AB2" s="1"/>
      <c r="AC2" s="1"/>
      <c r="AD2" s="1"/>
      <c r="AE2" s="1"/>
      <c r="AF2" s="1"/>
      <c r="AG2" s="1"/>
      <c r="AH2" s="1"/>
      <c r="AI2" s="1"/>
      <c r="AJ2" s="1"/>
      <c r="AK2" s="1"/>
      <c r="AL2" s="1"/>
      <c r="AM2" s="1"/>
      <c r="AN2" s="1"/>
      <c r="AO2" s="1"/>
      <c r="AP2" s="1"/>
      <c r="AQ2" s="1"/>
      <c r="AR2" s="1"/>
      <c r="AS2" s="1"/>
      <c r="AT2" s="1"/>
      <c r="AU2" s="1"/>
      <c r="AW2" s="356"/>
      <c r="AX2" s="356"/>
      <c r="AY2" s="1"/>
      <c r="AZ2" s="1"/>
      <c r="BA2" s="1"/>
      <c r="BB2" s="1"/>
      <c r="BC2" s="1"/>
      <c r="BD2" s="1"/>
      <c r="BE2" s="1"/>
      <c r="BF2" s="1"/>
      <c r="BG2" s="1"/>
      <c r="BH2" s="1"/>
      <c r="BI2" s="1"/>
      <c r="BJ2" s="1"/>
      <c r="BK2" s="1"/>
      <c r="BL2" s="1"/>
      <c r="BM2" s="1"/>
      <c r="BN2" s="1"/>
      <c r="BO2" s="1"/>
      <c r="BP2" s="1"/>
      <c r="BQ2" s="1"/>
      <c r="BR2" s="1"/>
      <c r="BS2" s="1"/>
      <c r="BU2" s="356"/>
      <c r="BV2" s="356"/>
      <c r="BW2" s="1"/>
      <c r="BX2" s="1"/>
      <c r="BY2" s="1"/>
      <c r="BZ2" s="1"/>
      <c r="CA2" s="1"/>
      <c r="CB2" s="1"/>
      <c r="CC2" s="1"/>
      <c r="CD2" s="1"/>
      <c r="CE2" s="1"/>
      <c r="CF2" s="1"/>
      <c r="CG2" s="1"/>
      <c r="CH2" s="1"/>
      <c r="CI2" s="1"/>
      <c r="CJ2" s="1"/>
      <c r="CK2" s="1"/>
      <c r="CL2" s="1"/>
      <c r="CM2" s="1"/>
      <c r="CN2" s="1"/>
      <c r="CO2" s="1"/>
      <c r="CP2" s="1"/>
      <c r="CQ2" s="1"/>
      <c r="CS2" s="356"/>
      <c r="CT2" s="356"/>
      <c r="CU2" s="1"/>
      <c r="CV2" s="1"/>
      <c r="CW2" s="1"/>
      <c r="CX2" s="1"/>
      <c r="CY2" s="1"/>
      <c r="CZ2" s="1"/>
      <c r="DA2" s="1"/>
      <c r="DB2" s="1"/>
      <c r="DC2" s="1"/>
      <c r="DD2" s="1"/>
      <c r="DE2" s="1"/>
      <c r="DF2" s="1"/>
      <c r="DG2" s="1"/>
      <c r="DH2" s="1"/>
      <c r="DI2" s="1"/>
      <c r="DJ2" s="1"/>
      <c r="DK2" s="1"/>
      <c r="DL2" s="1"/>
      <c r="DM2" s="1"/>
      <c r="DN2" s="1"/>
      <c r="DO2" s="1"/>
      <c r="DQ2" s="356"/>
      <c r="DR2" s="356"/>
      <c r="DS2" s="1"/>
      <c r="DT2" s="1"/>
      <c r="DU2" s="1"/>
      <c r="DV2" s="1"/>
      <c r="DW2" s="1"/>
      <c r="DX2" s="1"/>
      <c r="DY2" s="1"/>
      <c r="DZ2" s="1"/>
      <c r="EA2" s="1"/>
      <c r="EB2" s="1"/>
      <c r="EC2" s="1"/>
      <c r="ED2" s="1"/>
      <c r="EE2" s="1"/>
      <c r="EF2" s="1"/>
      <c r="EG2" s="1"/>
      <c r="EH2" s="1"/>
      <c r="EI2" s="1"/>
      <c r="EJ2" s="1"/>
      <c r="EK2" s="1"/>
      <c r="EL2" s="1"/>
      <c r="EM2" s="1"/>
      <c r="EO2" s="356"/>
      <c r="EP2" s="356"/>
      <c r="EQ2" s="1"/>
      <c r="ER2" s="1"/>
      <c r="ES2" s="1"/>
      <c r="ET2" s="1"/>
      <c r="EU2" s="1"/>
      <c r="EV2" s="1"/>
      <c r="EW2" s="1"/>
      <c r="EX2" s="1"/>
      <c r="EY2" s="1"/>
      <c r="EZ2" s="1"/>
      <c r="FA2" s="1"/>
      <c r="FB2" s="1"/>
      <c r="FC2" s="1"/>
      <c r="FD2" s="1"/>
      <c r="FE2" s="1"/>
      <c r="FF2" s="1"/>
      <c r="FG2" s="1"/>
      <c r="FH2" s="1"/>
      <c r="FI2" s="1"/>
      <c r="FJ2" s="1"/>
      <c r="FK2" s="1"/>
    </row>
    <row r="3" spans="1:167" ht="14.5">
      <c r="A3" s="356"/>
      <c r="B3" s="356"/>
      <c r="C3" s="1"/>
      <c r="D3" s="1"/>
      <c r="E3" s="1"/>
      <c r="F3" s="1"/>
      <c r="G3" s="1"/>
      <c r="H3" s="1"/>
      <c r="I3" s="1"/>
      <c r="J3" s="1"/>
      <c r="K3" s="1"/>
      <c r="L3" s="1"/>
      <c r="M3" s="1"/>
      <c r="N3" s="1"/>
      <c r="O3" s="1"/>
      <c r="P3" s="1"/>
      <c r="Q3" s="1"/>
      <c r="R3" s="1"/>
      <c r="S3" s="1"/>
      <c r="T3" s="1"/>
      <c r="U3" s="1"/>
      <c r="V3" s="1"/>
      <c r="W3" s="1"/>
      <c r="Y3" s="356"/>
      <c r="Z3" s="356"/>
      <c r="AA3" s="1"/>
      <c r="AB3" s="1"/>
      <c r="AC3" s="1"/>
      <c r="AD3" s="1"/>
      <c r="AE3" s="1"/>
      <c r="AF3" s="1"/>
      <c r="AG3" s="1"/>
      <c r="AH3" s="1"/>
      <c r="AI3" s="1"/>
      <c r="AJ3" s="1"/>
      <c r="AK3" s="1"/>
      <c r="AL3" s="1"/>
      <c r="AM3" s="1"/>
      <c r="AN3" s="1"/>
      <c r="AO3" s="1"/>
      <c r="AP3" s="1"/>
      <c r="AQ3" s="1"/>
      <c r="AR3" s="1"/>
      <c r="AS3" s="1"/>
      <c r="AT3" s="1"/>
      <c r="AU3" s="1"/>
      <c r="AW3" s="356"/>
      <c r="AX3" s="356"/>
      <c r="AY3" s="1"/>
      <c r="AZ3" s="1"/>
      <c r="BA3" s="1"/>
      <c r="BB3" s="1"/>
      <c r="BC3" s="1"/>
      <c r="BD3" s="1"/>
      <c r="BE3" s="1"/>
      <c r="BF3" s="1"/>
      <c r="BG3" s="1"/>
      <c r="BH3" s="1"/>
      <c r="BI3" s="1"/>
      <c r="BJ3" s="1"/>
      <c r="BK3" s="1"/>
      <c r="BL3" s="1"/>
      <c r="BM3" s="1"/>
      <c r="BN3" s="1"/>
      <c r="BO3" s="1"/>
      <c r="BP3" s="1"/>
      <c r="BQ3" s="1"/>
      <c r="BR3" s="1"/>
      <c r="BS3" s="1"/>
      <c r="BU3" s="356"/>
      <c r="BV3" s="356"/>
      <c r="BW3" s="1"/>
      <c r="BX3" s="1"/>
      <c r="BY3" s="1"/>
      <c r="BZ3" s="1"/>
      <c r="CA3" s="1"/>
      <c r="CB3" s="1"/>
      <c r="CC3" s="1"/>
      <c r="CD3" s="1"/>
      <c r="CE3" s="1"/>
      <c r="CF3" s="1"/>
      <c r="CG3" s="1"/>
      <c r="CH3" s="1"/>
      <c r="CI3" s="1"/>
      <c r="CJ3" s="1"/>
      <c r="CK3" s="1"/>
      <c r="CL3" s="1"/>
      <c r="CM3" s="1"/>
      <c r="CN3" s="1"/>
      <c r="CO3" s="1"/>
      <c r="CP3" s="1"/>
      <c r="CQ3" s="1"/>
      <c r="CS3" s="356"/>
      <c r="CT3" s="356"/>
      <c r="CU3" s="1"/>
      <c r="CV3" s="1"/>
      <c r="CW3" s="1"/>
      <c r="CX3" s="1"/>
      <c r="CY3" s="1"/>
      <c r="CZ3" s="1"/>
      <c r="DA3" s="1"/>
      <c r="DB3" s="1"/>
      <c r="DC3" s="1"/>
      <c r="DD3" s="1"/>
      <c r="DE3" s="1"/>
      <c r="DF3" s="1"/>
      <c r="DG3" s="1"/>
      <c r="DH3" s="1"/>
      <c r="DI3" s="1"/>
      <c r="DJ3" s="1"/>
      <c r="DK3" s="1"/>
      <c r="DL3" s="1"/>
      <c r="DM3" s="1"/>
      <c r="DN3" s="1"/>
      <c r="DO3" s="1"/>
      <c r="DQ3" s="356"/>
      <c r="DR3" s="356"/>
      <c r="DS3" s="1"/>
      <c r="DT3" s="1"/>
      <c r="DU3" s="1"/>
      <c r="DV3" s="1"/>
      <c r="DW3" s="1"/>
      <c r="DX3" s="1"/>
      <c r="DY3" s="1"/>
      <c r="DZ3" s="1"/>
      <c r="EA3" s="1"/>
      <c r="EB3" s="1"/>
      <c r="EC3" s="1"/>
      <c r="ED3" s="1"/>
      <c r="EE3" s="1"/>
      <c r="EF3" s="1"/>
      <c r="EG3" s="1"/>
      <c r="EH3" s="1"/>
      <c r="EI3" s="1"/>
      <c r="EJ3" s="1"/>
      <c r="EK3" s="1"/>
      <c r="EL3" s="1"/>
      <c r="EM3" s="1"/>
      <c r="EO3" s="356"/>
      <c r="EP3" s="356"/>
      <c r="EQ3" s="1"/>
      <c r="ER3" s="1"/>
      <c r="ES3" s="1"/>
      <c r="ET3" s="1"/>
      <c r="EU3" s="1"/>
      <c r="EV3" s="1"/>
      <c r="EW3" s="1"/>
      <c r="EX3" s="1"/>
      <c r="EY3" s="1"/>
      <c r="EZ3" s="1"/>
      <c r="FA3" s="1"/>
      <c r="FB3" s="1"/>
      <c r="FC3" s="1"/>
      <c r="FD3" s="1"/>
      <c r="FE3" s="1"/>
      <c r="FF3" s="1"/>
      <c r="FG3" s="1"/>
      <c r="FH3" s="1"/>
      <c r="FI3" s="1"/>
      <c r="FJ3" s="1"/>
      <c r="FK3" s="1"/>
    </row>
    <row r="4" spans="1:167" ht="14.5">
      <c r="A4" s="356"/>
      <c r="B4" s="356"/>
      <c r="C4" s="1"/>
      <c r="D4" s="1"/>
      <c r="E4" s="1"/>
      <c r="F4" s="1"/>
      <c r="G4" s="1"/>
      <c r="H4" s="1"/>
      <c r="I4" s="1"/>
      <c r="J4" s="1"/>
      <c r="K4" s="1"/>
      <c r="L4" s="1"/>
      <c r="M4" s="1"/>
      <c r="N4" s="1"/>
      <c r="O4" s="1"/>
      <c r="P4" s="1"/>
      <c r="Q4" s="1"/>
      <c r="R4" s="1"/>
      <c r="S4" s="1"/>
      <c r="T4" s="1"/>
      <c r="U4" s="1"/>
      <c r="V4" s="1"/>
      <c r="W4" s="1"/>
      <c r="Y4" s="356"/>
      <c r="Z4" s="356"/>
      <c r="AA4" s="1"/>
      <c r="AB4" s="1"/>
      <c r="AC4" s="1"/>
      <c r="AD4" s="1"/>
      <c r="AE4" s="1"/>
      <c r="AF4" s="1"/>
      <c r="AG4" s="1"/>
      <c r="AH4" s="1"/>
      <c r="AI4" s="1"/>
      <c r="AJ4" s="1"/>
      <c r="AK4" s="1"/>
      <c r="AL4" s="1"/>
      <c r="AM4" s="1"/>
      <c r="AN4" s="1"/>
      <c r="AO4" s="1"/>
      <c r="AP4" s="1"/>
      <c r="AQ4" s="1"/>
      <c r="AR4" s="1"/>
      <c r="AS4" s="1"/>
      <c r="AT4" s="1"/>
      <c r="AU4" s="1"/>
      <c r="AW4" s="356"/>
      <c r="AX4" s="356"/>
      <c r="AY4" s="1"/>
      <c r="AZ4" s="1"/>
      <c r="BA4" s="1"/>
      <c r="BB4" s="1"/>
      <c r="BC4" s="1"/>
      <c r="BD4" s="1"/>
      <c r="BE4" s="1"/>
      <c r="BF4" s="1"/>
      <c r="BG4" s="1"/>
      <c r="BH4" s="1"/>
      <c r="BI4" s="1"/>
      <c r="BJ4" s="1"/>
      <c r="BK4" s="1"/>
      <c r="BL4" s="1"/>
      <c r="BM4" s="1"/>
      <c r="BN4" s="1"/>
      <c r="BO4" s="1"/>
      <c r="BP4" s="1"/>
      <c r="BQ4" s="1"/>
      <c r="BR4" s="1"/>
      <c r="BS4" s="1"/>
      <c r="BU4" s="356"/>
      <c r="BV4" s="356"/>
      <c r="BW4" s="1"/>
      <c r="BX4" s="1"/>
      <c r="BY4" s="1"/>
      <c r="BZ4" s="1"/>
      <c r="CA4" s="1"/>
      <c r="CB4" s="1"/>
      <c r="CC4" s="1"/>
      <c r="CD4" s="1"/>
      <c r="CE4" s="1"/>
      <c r="CF4" s="1"/>
      <c r="CG4" s="1"/>
      <c r="CH4" s="1"/>
      <c r="CI4" s="1"/>
      <c r="CJ4" s="1"/>
      <c r="CK4" s="1"/>
      <c r="CL4" s="1"/>
      <c r="CM4" s="1"/>
      <c r="CN4" s="1"/>
      <c r="CO4" s="1"/>
      <c r="CP4" s="1"/>
      <c r="CQ4" s="1"/>
      <c r="CS4" s="356"/>
      <c r="CT4" s="356"/>
      <c r="CU4" s="1"/>
      <c r="CV4" s="1"/>
      <c r="CW4" s="1"/>
      <c r="CX4" s="1"/>
      <c r="CY4" s="1"/>
      <c r="CZ4" s="1"/>
      <c r="DA4" s="1"/>
      <c r="DB4" s="1"/>
      <c r="DC4" s="1"/>
      <c r="DD4" s="1"/>
      <c r="DE4" s="1"/>
      <c r="DF4" s="1"/>
      <c r="DG4" s="1"/>
      <c r="DH4" s="1"/>
      <c r="DI4" s="1"/>
      <c r="DJ4" s="1"/>
      <c r="DK4" s="1"/>
      <c r="DL4" s="1"/>
      <c r="DM4" s="1"/>
      <c r="DN4" s="1"/>
      <c r="DO4" s="1"/>
      <c r="DQ4" s="356"/>
      <c r="DR4" s="356"/>
      <c r="DS4" s="1"/>
      <c r="DT4" s="1"/>
      <c r="DU4" s="1"/>
      <c r="DV4" s="1"/>
      <c r="DW4" s="1"/>
      <c r="DX4" s="1"/>
      <c r="DY4" s="1"/>
      <c r="DZ4" s="1"/>
      <c r="EA4" s="1"/>
      <c r="EB4" s="1"/>
      <c r="EC4" s="1"/>
      <c r="ED4" s="1"/>
      <c r="EE4" s="1"/>
      <c r="EF4" s="1"/>
      <c r="EG4" s="1"/>
      <c r="EH4" s="1"/>
      <c r="EI4" s="1"/>
      <c r="EJ4" s="1"/>
      <c r="EK4" s="1"/>
      <c r="EL4" s="1"/>
      <c r="EM4" s="1"/>
      <c r="EO4" s="356"/>
      <c r="EP4" s="356"/>
      <c r="EQ4" s="1"/>
      <c r="ER4" s="1"/>
      <c r="ES4" s="1"/>
      <c r="ET4" s="1"/>
      <c r="EU4" s="1"/>
      <c r="EV4" s="1"/>
      <c r="EW4" s="1"/>
      <c r="EX4" s="1"/>
      <c r="EY4" s="1"/>
      <c r="EZ4" s="1"/>
      <c r="FA4" s="1"/>
      <c r="FB4" s="1"/>
      <c r="FC4" s="1"/>
      <c r="FD4" s="1"/>
      <c r="FE4" s="1"/>
      <c r="FF4" s="1"/>
      <c r="FG4" s="1"/>
      <c r="FH4" s="1"/>
      <c r="FI4" s="1"/>
      <c r="FJ4" s="1"/>
      <c r="FK4" s="1"/>
    </row>
    <row r="5" spans="1:167" ht="18">
      <c r="A5" s="357" t="s">
        <v>240</v>
      </c>
      <c r="B5" s="357"/>
      <c r="C5" s="1"/>
      <c r="D5" s="1"/>
      <c r="E5" s="1"/>
      <c r="F5" s="3"/>
      <c r="G5" s="3"/>
      <c r="H5" s="3"/>
      <c r="I5" s="3"/>
      <c r="J5" s="3"/>
      <c r="K5" s="3"/>
      <c r="L5" s="3"/>
      <c r="M5" s="3"/>
      <c r="N5" s="3"/>
      <c r="O5" s="3"/>
      <c r="P5" s="1"/>
      <c r="Q5" s="1"/>
      <c r="R5" s="1"/>
      <c r="S5" s="1"/>
      <c r="T5" s="1"/>
      <c r="U5" s="1"/>
      <c r="V5" s="1"/>
      <c r="W5" s="1"/>
      <c r="Y5" s="357" t="s">
        <v>240</v>
      </c>
      <c r="Z5" s="357"/>
      <c r="AA5" s="1"/>
      <c r="AB5" s="1"/>
      <c r="AC5" s="1"/>
      <c r="AD5" s="3"/>
      <c r="AE5" s="3"/>
      <c r="AF5" s="3"/>
      <c r="AG5" s="3"/>
      <c r="AH5" s="3"/>
      <c r="AI5" s="3"/>
      <c r="AJ5" s="3"/>
      <c r="AK5" s="3"/>
      <c r="AL5" s="3"/>
      <c r="AM5" s="3"/>
      <c r="AN5" s="1"/>
      <c r="AO5" s="1"/>
      <c r="AP5" s="1"/>
      <c r="AQ5" s="1"/>
      <c r="AR5" s="1"/>
      <c r="AS5" s="1"/>
      <c r="AT5" s="1"/>
      <c r="AU5" s="1"/>
      <c r="AW5" s="357" t="s">
        <v>240</v>
      </c>
      <c r="AX5" s="357"/>
      <c r="AY5" s="1"/>
      <c r="AZ5" s="1"/>
      <c r="BA5" s="1"/>
      <c r="BB5" s="3"/>
      <c r="BC5" s="3"/>
      <c r="BD5" s="3"/>
      <c r="BE5" s="3"/>
      <c r="BF5" s="3"/>
      <c r="BG5" s="3"/>
      <c r="BH5" s="3"/>
      <c r="BI5" s="3"/>
      <c r="BJ5" s="3"/>
      <c r="BK5" s="3"/>
      <c r="BL5" s="1"/>
      <c r="BM5" s="1"/>
      <c r="BN5" s="1"/>
      <c r="BO5" s="1"/>
      <c r="BP5" s="1"/>
      <c r="BQ5" s="1"/>
      <c r="BR5" s="1"/>
      <c r="BS5" s="1"/>
      <c r="BU5" s="357" t="s">
        <v>240</v>
      </c>
      <c r="BV5" s="357"/>
      <c r="BW5" s="1"/>
      <c r="BX5" s="1"/>
      <c r="BY5" s="1"/>
      <c r="BZ5" s="3"/>
      <c r="CA5" s="3"/>
      <c r="CB5" s="3"/>
      <c r="CC5" s="3"/>
      <c r="CD5" s="3"/>
      <c r="CE5" s="3"/>
      <c r="CF5" s="3"/>
      <c r="CG5" s="3"/>
      <c r="CH5" s="3"/>
      <c r="CI5" s="3"/>
      <c r="CJ5" s="1"/>
      <c r="CK5" s="1"/>
      <c r="CL5" s="1"/>
      <c r="CM5" s="1"/>
      <c r="CN5" s="1"/>
      <c r="CO5" s="1"/>
      <c r="CP5" s="1"/>
      <c r="CQ5" s="1"/>
      <c r="CS5" s="357" t="s">
        <v>240</v>
      </c>
      <c r="CT5" s="357"/>
      <c r="CU5" s="1"/>
      <c r="CV5" s="1"/>
      <c r="CW5" s="1"/>
      <c r="CX5" s="3"/>
      <c r="CY5" s="3"/>
      <c r="CZ5" s="3"/>
      <c r="DA5" s="3"/>
      <c r="DB5" s="3"/>
      <c r="DC5" s="3"/>
      <c r="DD5" s="3"/>
      <c r="DE5" s="3"/>
      <c r="DF5" s="3"/>
      <c r="DG5" s="3"/>
      <c r="DH5" s="1"/>
      <c r="DI5" s="1"/>
      <c r="DJ5" s="1"/>
      <c r="DK5" s="1"/>
      <c r="DL5" s="1"/>
      <c r="DM5" s="1"/>
      <c r="DN5" s="1"/>
      <c r="DO5" s="1"/>
      <c r="DQ5" s="357" t="s">
        <v>240</v>
      </c>
      <c r="DR5" s="357"/>
      <c r="DS5" s="1"/>
      <c r="DT5" s="1"/>
      <c r="DU5" s="1"/>
      <c r="DV5" s="3"/>
      <c r="DW5" s="3"/>
      <c r="DX5" s="3"/>
      <c r="DY5" s="3"/>
      <c r="DZ5" s="3"/>
      <c r="EA5" s="3"/>
      <c r="EB5" s="3"/>
      <c r="EC5" s="3"/>
      <c r="ED5" s="3"/>
      <c r="EE5" s="3"/>
      <c r="EF5" s="1"/>
      <c r="EG5" s="1"/>
      <c r="EH5" s="1"/>
      <c r="EI5" s="1"/>
      <c r="EJ5" s="1"/>
      <c r="EK5" s="1"/>
      <c r="EL5" s="1"/>
      <c r="EM5" s="1"/>
      <c r="EO5" s="357" t="s">
        <v>240</v>
      </c>
      <c r="EP5" s="357"/>
      <c r="EQ5" s="1"/>
      <c r="ER5" s="1"/>
      <c r="ES5" s="1"/>
      <c r="ET5" s="3"/>
      <c r="EU5" s="3"/>
      <c r="EV5" s="3"/>
      <c r="EW5" s="3"/>
      <c r="EX5" s="3"/>
      <c r="EY5" s="3"/>
      <c r="EZ5" s="3"/>
      <c r="FA5" s="3"/>
      <c r="FB5" s="3"/>
      <c r="FC5" s="3"/>
      <c r="FD5" s="1"/>
      <c r="FE5" s="1"/>
      <c r="FF5" s="1"/>
      <c r="FG5" s="1"/>
      <c r="FH5" s="1"/>
      <c r="FI5" s="1"/>
      <c r="FJ5" s="1"/>
      <c r="FK5" s="1"/>
    </row>
    <row r="6" spans="1:167" ht="18">
      <c r="A6" s="356"/>
      <c r="B6" s="356"/>
      <c r="C6" s="1"/>
      <c r="D6" s="1"/>
      <c r="E6" s="1"/>
      <c r="F6" s="1"/>
      <c r="G6" s="1"/>
      <c r="H6" s="1"/>
      <c r="I6" s="1"/>
      <c r="J6" s="1"/>
      <c r="K6" s="1"/>
      <c r="L6" s="1"/>
      <c r="M6" s="1"/>
      <c r="N6" s="1"/>
      <c r="O6" s="1"/>
      <c r="P6" s="1"/>
      <c r="Q6" s="1"/>
      <c r="R6" s="1"/>
      <c r="S6" s="1"/>
      <c r="T6" s="1"/>
      <c r="U6" s="1"/>
      <c r="V6" s="1"/>
      <c r="W6" s="1"/>
      <c r="Y6" s="357"/>
      <c r="Z6" s="357"/>
      <c r="AA6" s="1"/>
      <c r="AB6" s="1"/>
      <c r="AC6" s="1"/>
      <c r="AD6" s="3"/>
      <c r="AE6" s="3"/>
      <c r="AF6" s="3"/>
      <c r="AG6" s="3"/>
      <c r="AH6" s="3"/>
      <c r="AI6" s="3"/>
      <c r="AJ6" s="3"/>
      <c r="AK6" s="3"/>
      <c r="AL6" s="3"/>
      <c r="AM6" s="3"/>
      <c r="AN6" s="1"/>
      <c r="AO6" s="1"/>
      <c r="AP6" s="1"/>
      <c r="AQ6" s="1"/>
      <c r="AR6" s="1"/>
      <c r="AS6" s="1"/>
      <c r="AT6" s="1"/>
      <c r="AU6" s="1"/>
      <c r="AW6" s="357"/>
      <c r="AX6" s="357"/>
      <c r="AY6" s="1"/>
      <c r="AZ6" s="1"/>
      <c r="BA6" s="1"/>
      <c r="BB6" s="3"/>
      <c r="BC6" s="3"/>
      <c r="BD6" s="3"/>
      <c r="BE6" s="3"/>
      <c r="BF6" s="3"/>
      <c r="BG6" s="3"/>
      <c r="BH6" s="3"/>
      <c r="BI6" s="3"/>
      <c r="BJ6" s="3"/>
      <c r="BK6" s="3"/>
      <c r="BL6" s="1"/>
      <c r="BM6" s="1"/>
      <c r="BN6" s="1"/>
      <c r="BO6" s="1"/>
      <c r="BP6" s="1"/>
      <c r="BQ6" s="1"/>
      <c r="BR6" s="1"/>
      <c r="BS6" s="1"/>
      <c r="BU6" s="357"/>
      <c r="BV6" s="357"/>
      <c r="BW6" s="1"/>
      <c r="BX6" s="1"/>
      <c r="BY6" s="1"/>
      <c r="BZ6" s="3"/>
      <c r="CA6" s="3"/>
      <c r="CB6" s="3"/>
      <c r="CC6" s="3"/>
      <c r="CD6" s="3"/>
      <c r="CE6" s="3"/>
      <c r="CF6" s="3"/>
      <c r="CG6" s="3"/>
      <c r="CH6" s="3"/>
      <c r="CI6" s="3"/>
      <c r="CJ6" s="1"/>
      <c r="CK6" s="1"/>
      <c r="CL6" s="1"/>
      <c r="CM6" s="1"/>
      <c r="CN6" s="1"/>
      <c r="CO6" s="1"/>
      <c r="CP6" s="1"/>
      <c r="CQ6" s="1"/>
      <c r="CS6" s="357"/>
      <c r="CT6" s="357"/>
      <c r="CU6" s="1"/>
      <c r="CV6" s="1"/>
      <c r="CW6" s="1"/>
      <c r="CX6" s="3"/>
      <c r="CY6" s="3"/>
      <c r="CZ6" s="3"/>
      <c r="DA6" s="3"/>
      <c r="DB6" s="3"/>
      <c r="DC6" s="3"/>
      <c r="DD6" s="3"/>
      <c r="DE6" s="3"/>
      <c r="DF6" s="3"/>
      <c r="DG6" s="3"/>
      <c r="DH6" s="1"/>
      <c r="DI6" s="1"/>
      <c r="DJ6" s="1"/>
      <c r="DK6" s="1"/>
      <c r="DL6" s="1"/>
      <c r="DM6" s="1"/>
      <c r="DN6" s="1"/>
      <c r="DO6" s="1"/>
      <c r="DQ6" s="357"/>
      <c r="DR6" s="357"/>
      <c r="DS6" s="1"/>
      <c r="DT6" s="1"/>
      <c r="DU6" s="1"/>
      <c r="DV6" s="3"/>
      <c r="DW6" s="3"/>
      <c r="DX6" s="3"/>
      <c r="DY6" s="3"/>
      <c r="DZ6" s="3"/>
      <c r="EA6" s="3"/>
      <c r="EB6" s="3"/>
      <c r="EC6" s="3"/>
      <c r="ED6" s="3"/>
      <c r="EE6" s="3"/>
      <c r="EF6" s="1"/>
      <c r="EG6" s="1"/>
      <c r="EH6" s="1"/>
      <c r="EI6" s="1"/>
      <c r="EJ6" s="1"/>
      <c r="EK6" s="1"/>
      <c r="EL6" s="1"/>
      <c r="EM6" s="1"/>
      <c r="EO6" s="356"/>
      <c r="EP6" s="356"/>
      <c r="EQ6" s="1"/>
      <c r="ER6" s="1"/>
      <c r="ES6" s="1"/>
      <c r="ET6" s="1"/>
      <c r="EU6" s="1"/>
      <c r="EV6" s="1"/>
      <c r="EW6" s="1"/>
      <c r="EX6" s="1"/>
      <c r="EY6" s="1"/>
      <c r="EZ6" s="1"/>
      <c r="FA6" s="1"/>
      <c r="FB6" s="1"/>
      <c r="FC6" s="1"/>
      <c r="FD6" s="1"/>
      <c r="FE6" s="1"/>
      <c r="FF6" s="1"/>
      <c r="FG6" s="1"/>
      <c r="FH6" s="1"/>
      <c r="FI6" s="1"/>
      <c r="FJ6" s="1"/>
      <c r="FK6" s="1"/>
    </row>
    <row r="7" spans="1:167" ht="17.5">
      <c r="A7" s="358" t="s">
        <v>241</v>
      </c>
      <c r="B7" s="358"/>
      <c r="C7" s="3"/>
      <c r="D7" s="3"/>
      <c r="E7" s="3"/>
      <c r="F7" s="1"/>
      <c r="G7" s="1"/>
      <c r="H7" s="1"/>
      <c r="I7" s="1"/>
      <c r="J7" s="1"/>
      <c r="K7" s="1"/>
      <c r="L7" s="1"/>
      <c r="M7" s="1"/>
      <c r="N7" s="1"/>
      <c r="O7" s="1"/>
      <c r="P7" s="1"/>
      <c r="Q7" s="1"/>
      <c r="R7" s="1"/>
      <c r="S7" s="1"/>
      <c r="T7" s="1"/>
      <c r="U7" s="1"/>
      <c r="V7" s="1"/>
      <c r="W7" s="1"/>
      <c r="Y7" s="358" t="s">
        <v>242</v>
      </c>
      <c r="Z7" s="358"/>
      <c r="AA7" s="3"/>
      <c r="AB7" s="3"/>
      <c r="AC7" s="3"/>
      <c r="AD7" s="1"/>
      <c r="AE7" s="1"/>
      <c r="AF7" s="1"/>
      <c r="AG7" s="1"/>
      <c r="AH7" s="1"/>
      <c r="AI7" s="1"/>
      <c r="AJ7" s="1"/>
      <c r="AK7" s="1"/>
      <c r="AL7" s="1"/>
      <c r="AM7" s="1"/>
      <c r="AN7" s="1"/>
      <c r="AO7" s="1"/>
      <c r="AP7" s="1"/>
      <c r="AQ7" s="1"/>
      <c r="AR7" s="1"/>
      <c r="AS7" s="1"/>
      <c r="AT7" s="1"/>
      <c r="AU7" s="1"/>
      <c r="AW7" s="358" t="s">
        <v>243</v>
      </c>
      <c r="AX7" s="358"/>
      <c r="AY7" s="3"/>
      <c r="AZ7" s="3"/>
      <c r="BA7" s="3"/>
      <c r="BB7" s="1"/>
      <c r="BC7" s="1"/>
      <c r="BD7" s="1"/>
      <c r="BE7" s="1"/>
      <c r="BF7" s="1"/>
      <c r="BG7" s="1"/>
      <c r="BH7" s="1"/>
      <c r="BI7" s="1"/>
      <c r="BJ7" s="1"/>
      <c r="BK7" s="1"/>
      <c r="BL7" s="1"/>
      <c r="BM7" s="1"/>
      <c r="BN7" s="1"/>
      <c r="BO7" s="1"/>
      <c r="BP7" s="1"/>
      <c r="BQ7" s="1"/>
      <c r="BR7" s="1"/>
      <c r="BS7" s="1"/>
      <c r="BU7" s="358" t="s">
        <v>244</v>
      </c>
      <c r="BV7" s="358"/>
      <c r="BW7" s="3"/>
      <c r="BX7" s="3"/>
      <c r="BY7" s="3"/>
      <c r="BZ7" s="1"/>
      <c r="CA7" s="1"/>
      <c r="CB7" s="1"/>
      <c r="CC7" s="1"/>
      <c r="CD7" s="1"/>
      <c r="CE7" s="1"/>
      <c r="CF7" s="1"/>
      <c r="CG7" s="1"/>
      <c r="CH7" s="1"/>
      <c r="CI7" s="1"/>
      <c r="CJ7" s="1"/>
      <c r="CK7" s="1"/>
      <c r="CL7" s="1"/>
      <c r="CM7" s="1"/>
      <c r="CN7" s="1"/>
      <c r="CO7" s="1"/>
      <c r="CP7" s="1"/>
      <c r="CQ7" s="1"/>
      <c r="CS7" s="358" t="s">
        <v>245</v>
      </c>
      <c r="CT7" s="358"/>
      <c r="CU7" s="3"/>
      <c r="CV7" s="3"/>
      <c r="CW7" s="3"/>
      <c r="CX7" s="1"/>
      <c r="CY7" s="1"/>
      <c r="CZ7" s="1"/>
      <c r="DA7" s="1"/>
      <c r="DB7" s="1"/>
      <c r="DC7" s="1"/>
      <c r="DD7" s="1"/>
      <c r="DE7" s="1"/>
      <c r="DF7" s="1"/>
      <c r="DG7" s="1"/>
      <c r="DH7" s="1"/>
      <c r="DI7" s="1"/>
      <c r="DJ7" s="1"/>
      <c r="DK7" s="1"/>
      <c r="DL7" s="1"/>
      <c r="DM7" s="1"/>
      <c r="DN7" s="1"/>
      <c r="DO7" s="1"/>
      <c r="DQ7" s="358" t="s">
        <v>246</v>
      </c>
      <c r="DR7" s="358"/>
      <c r="DS7" s="3"/>
      <c r="DT7" s="3"/>
      <c r="DU7" s="3"/>
      <c r="DV7" s="1"/>
      <c r="DW7" s="1"/>
      <c r="DX7" s="1"/>
      <c r="DY7" s="1"/>
      <c r="DZ7" s="1"/>
      <c r="EA7" s="1"/>
      <c r="EB7" s="1"/>
      <c r="EC7" s="1"/>
      <c r="ED7" s="1"/>
      <c r="EE7" s="1"/>
      <c r="EF7" s="1"/>
      <c r="EG7" s="1"/>
      <c r="EH7" s="1"/>
      <c r="EI7" s="1"/>
      <c r="EJ7" s="1"/>
      <c r="EK7" s="1"/>
      <c r="EL7" s="1"/>
      <c r="EM7" s="1"/>
      <c r="EO7" s="358" t="s">
        <v>247</v>
      </c>
      <c r="EP7" s="358"/>
      <c r="EQ7" s="3"/>
      <c r="ER7" s="3"/>
      <c r="ES7" s="3"/>
      <c r="ET7" s="1"/>
      <c r="EU7" s="1"/>
      <c r="EV7" s="1"/>
      <c r="EW7" s="1"/>
      <c r="EX7" s="1"/>
      <c r="EY7" s="1"/>
      <c r="EZ7" s="1"/>
      <c r="FA7" s="1"/>
      <c r="FB7" s="1"/>
      <c r="FC7" s="1"/>
      <c r="FD7" s="1"/>
      <c r="FE7" s="1"/>
      <c r="FF7" s="1"/>
      <c r="FG7" s="1"/>
      <c r="FH7" s="1"/>
      <c r="FI7" s="1"/>
      <c r="FJ7" s="1"/>
      <c r="FK7" s="1"/>
    </row>
    <row r="8" spans="1:167" ht="15.5">
      <c r="A8" s="358" t="s">
        <v>329</v>
      </c>
      <c r="B8" s="358"/>
      <c r="C8" s="5"/>
      <c r="D8" s="5"/>
      <c r="E8" s="5"/>
      <c r="F8" s="5"/>
      <c r="G8" s="5"/>
      <c r="H8" s="5"/>
      <c r="I8" s="5"/>
      <c r="J8" s="5"/>
      <c r="K8" s="5"/>
      <c r="L8" s="5"/>
      <c r="M8" s="5"/>
      <c r="N8" s="5"/>
      <c r="O8" s="5"/>
      <c r="P8" s="5"/>
      <c r="Q8" s="5"/>
      <c r="R8" s="5"/>
      <c r="S8" s="5"/>
      <c r="T8" s="5"/>
      <c r="U8" s="5"/>
      <c r="V8" s="5"/>
      <c r="W8" s="5"/>
      <c r="Y8" s="358" t="s">
        <v>329</v>
      </c>
      <c r="Z8" s="358"/>
      <c r="AA8" s="5"/>
      <c r="AB8" s="5"/>
      <c r="AC8" s="5"/>
      <c r="AD8" s="5"/>
      <c r="AE8" s="5"/>
      <c r="AF8" s="5"/>
      <c r="AG8" s="5"/>
      <c r="AH8" s="5"/>
      <c r="AI8" s="5"/>
      <c r="AJ8" s="5"/>
      <c r="AK8" s="5"/>
      <c r="AL8" s="5"/>
      <c r="AM8" s="5"/>
      <c r="AN8" s="5"/>
      <c r="AO8" s="5"/>
      <c r="AP8" s="5"/>
      <c r="AQ8" s="5"/>
      <c r="AR8" s="5"/>
      <c r="AS8" s="5"/>
      <c r="AT8" s="5"/>
      <c r="AU8" s="5"/>
      <c r="AW8" s="358" t="s">
        <v>329</v>
      </c>
      <c r="AX8" s="358"/>
      <c r="AY8" s="5"/>
      <c r="AZ8" s="5"/>
      <c r="BA8" s="5"/>
      <c r="BB8" s="5"/>
      <c r="BC8" s="5"/>
      <c r="BD8" s="5"/>
      <c r="BE8" s="5"/>
      <c r="BF8" s="5"/>
      <c r="BG8" s="5"/>
      <c r="BH8" s="5"/>
      <c r="BI8" s="5"/>
      <c r="BJ8" s="5"/>
      <c r="BK8" s="5"/>
      <c r="BL8" s="5"/>
      <c r="BM8" s="5"/>
      <c r="BN8" s="5"/>
      <c r="BO8" s="5"/>
      <c r="BP8" s="5"/>
      <c r="BQ8" s="5"/>
      <c r="BR8" s="5"/>
      <c r="BS8" s="5"/>
      <c r="BU8" s="358" t="s">
        <v>329</v>
      </c>
      <c r="BV8" s="358"/>
      <c r="BW8" s="5"/>
      <c r="BX8" s="5"/>
      <c r="BY8" s="5"/>
      <c r="BZ8" s="5"/>
      <c r="CA8" s="5"/>
      <c r="CB8" s="5"/>
      <c r="CC8" s="5"/>
      <c r="CD8" s="5"/>
      <c r="CE8" s="5"/>
      <c r="CF8" s="5"/>
      <c r="CG8" s="5"/>
      <c r="CH8" s="5"/>
      <c r="CI8" s="5"/>
      <c r="CJ8" s="5"/>
      <c r="CK8" s="5"/>
      <c r="CL8" s="5"/>
      <c r="CM8" s="5"/>
      <c r="CN8" s="5"/>
      <c r="CO8" s="5"/>
      <c r="CP8" s="5"/>
      <c r="CQ8" s="5"/>
      <c r="CS8" s="358" t="s">
        <v>329</v>
      </c>
      <c r="CT8" s="358"/>
      <c r="CU8" s="5"/>
      <c r="CV8" s="5"/>
      <c r="CW8" s="5"/>
      <c r="CX8" s="5"/>
      <c r="CY8" s="5"/>
      <c r="CZ8" s="5"/>
      <c r="DA8" s="5"/>
      <c r="DB8" s="5"/>
      <c r="DC8" s="5"/>
      <c r="DD8" s="5"/>
      <c r="DE8" s="5"/>
      <c r="DF8" s="5"/>
      <c r="DG8" s="5"/>
      <c r="DH8" s="5"/>
      <c r="DI8" s="5"/>
      <c r="DJ8" s="5"/>
      <c r="DK8" s="5"/>
      <c r="DL8" s="5"/>
      <c r="DM8" s="5"/>
      <c r="DN8" s="5"/>
      <c r="DO8" s="5"/>
      <c r="DQ8" s="358" t="s">
        <v>329</v>
      </c>
      <c r="DR8" s="358"/>
      <c r="DS8" s="5"/>
      <c r="DT8" s="5"/>
      <c r="DU8" s="5"/>
      <c r="DV8" s="5"/>
      <c r="DW8" s="5"/>
      <c r="DX8" s="5"/>
      <c r="DY8" s="5"/>
      <c r="DZ8" s="5"/>
      <c r="EA8" s="5"/>
      <c r="EB8" s="5"/>
      <c r="EC8" s="5"/>
      <c r="ED8" s="5"/>
      <c r="EE8" s="5"/>
      <c r="EF8" s="5"/>
      <c r="EG8" s="5"/>
      <c r="EH8" s="5"/>
      <c r="EI8" s="5"/>
      <c r="EJ8" s="5"/>
      <c r="EK8" s="5"/>
      <c r="EL8" s="5"/>
      <c r="EM8" s="5"/>
      <c r="EO8" s="358" t="s">
        <v>329</v>
      </c>
      <c r="EP8" s="358"/>
      <c r="EQ8" s="5"/>
      <c r="ER8" s="5"/>
      <c r="ES8" s="5"/>
      <c r="ET8" s="5"/>
      <c r="EU8" s="5"/>
      <c r="EV8" s="5"/>
      <c r="EW8" s="5"/>
      <c r="EX8" s="5"/>
      <c r="EY8" s="5"/>
      <c r="EZ8" s="5"/>
      <c r="FA8" s="5"/>
      <c r="FB8" s="5"/>
      <c r="FC8" s="5"/>
      <c r="FD8" s="5"/>
      <c r="FE8" s="5"/>
      <c r="FF8" s="5"/>
      <c r="FG8" s="5"/>
      <c r="FH8" s="5"/>
      <c r="FI8" s="5"/>
      <c r="FJ8" s="5"/>
      <c r="FK8" s="5"/>
    </row>
    <row r="9" spans="1:167" ht="15.5">
      <c r="A9" s="356"/>
      <c r="B9" s="356"/>
      <c r="C9" s="1"/>
      <c r="D9" s="1"/>
      <c r="E9" s="1"/>
      <c r="F9" s="1"/>
      <c r="G9" s="1"/>
      <c r="H9" s="1"/>
      <c r="I9" s="1"/>
      <c r="J9" s="1"/>
      <c r="K9" s="1"/>
      <c r="L9" s="1"/>
      <c r="M9" s="1"/>
      <c r="N9" s="1"/>
      <c r="O9" s="1"/>
      <c r="P9" s="1"/>
      <c r="Q9" s="1"/>
      <c r="R9" s="1"/>
      <c r="S9" s="1"/>
      <c r="T9" s="1"/>
      <c r="U9" s="1"/>
      <c r="V9" s="1"/>
      <c r="W9" s="1"/>
      <c r="Y9" s="356"/>
      <c r="Z9" s="356"/>
      <c r="AA9" s="17"/>
      <c r="AB9" s="17"/>
      <c r="AC9" s="1"/>
      <c r="AD9" s="1"/>
      <c r="AE9" s="1"/>
      <c r="AF9" s="1"/>
      <c r="AG9" s="1"/>
      <c r="AH9" s="1"/>
      <c r="AI9" s="1"/>
      <c r="AJ9" s="1"/>
      <c r="AK9" s="1"/>
      <c r="AL9" s="1"/>
      <c r="AM9" s="1"/>
      <c r="AN9" s="1"/>
      <c r="AO9" s="1"/>
      <c r="AP9" s="1"/>
      <c r="AQ9" s="1"/>
      <c r="AR9" s="1"/>
      <c r="AS9" s="1"/>
      <c r="AT9" s="1"/>
      <c r="AU9" s="1"/>
      <c r="AW9" s="356"/>
      <c r="AX9" s="356"/>
      <c r="AY9" s="17"/>
      <c r="AZ9" s="17"/>
      <c r="BA9" s="1"/>
      <c r="BB9" s="1"/>
      <c r="BC9" s="1"/>
      <c r="BD9" s="1"/>
      <c r="BE9" s="1"/>
      <c r="BF9" s="1"/>
      <c r="BG9" s="1"/>
      <c r="BH9" s="1"/>
      <c r="BI9" s="1"/>
      <c r="BJ9" s="1"/>
      <c r="BK9" s="1"/>
      <c r="BL9" s="1"/>
      <c r="BM9" s="1"/>
      <c r="BN9" s="1"/>
      <c r="BO9" s="1"/>
      <c r="BP9" s="1"/>
      <c r="BQ9" s="1"/>
      <c r="BR9" s="1"/>
      <c r="BS9" s="1"/>
      <c r="BU9" s="356"/>
      <c r="BV9" s="356"/>
      <c r="BW9" s="17"/>
      <c r="BX9" s="17"/>
      <c r="BY9" s="1"/>
      <c r="BZ9" s="1"/>
      <c r="CA9" s="1"/>
      <c r="CB9" s="1"/>
      <c r="CC9" s="1"/>
      <c r="CD9" s="1"/>
      <c r="CE9" s="1"/>
      <c r="CF9" s="1"/>
      <c r="CG9" s="1"/>
      <c r="CH9" s="1"/>
      <c r="CI9" s="1"/>
      <c r="CJ9" s="1"/>
      <c r="CK9" s="1"/>
      <c r="CL9" s="1"/>
      <c r="CM9" s="1"/>
      <c r="CN9" s="1"/>
      <c r="CO9" s="1"/>
      <c r="CP9" s="1"/>
      <c r="CQ9" s="1"/>
      <c r="CS9" s="356"/>
      <c r="CT9" s="356"/>
      <c r="CU9" s="17"/>
      <c r="CV9" s="17"/>
      <c r="CW9" s="1"/>
      <c r="CX9" s="1"/>
      <c r="CY9" s="1"/>
      <c r="CZ9" s="1"/>
      <c r="DA9" s="1"/>
      <c r="DB9" s="1"/>
      <c r="DC9" s="1"/>
      <c r="DD9" s="1"/>
      <c r="DE9" s="1"/>
      <c r="DF9" s="1"/>
      <c r="DG9" s="1"/>
      <c r="DH9" s="1"/>
      <c r="DI9" s="1"/>
      <c r="DJ9" s="1"/>
      <c r="DK9" s="1"/>
      <c r="DL9" s="1"/>
      <c r="DM9" s="1"/>
      <c r="DN9" s="1"/>
      <c r="DO9" s="1"/>
      <c r="DQ9" s="356"/>
      <c r="DR9" s="356"/>
      <c r="DS9" s="17"/>
      <c r="DT9" s="17"/>
      <c r="DU9" s="1"/>
      <c r="DV9" s="1"/>
      <c r="DW9" s="1"/>
      <c r="DX9" s="1"/>
      <c r="DY9" s="1"/>
      <c r="DZ9" s="1"/>
      <c r="EA9" s="1"/>
      <c r="EB9" s="1"/>
      <c r="EC9" s="1"/>
      <c r="ED9" s="1"/>
      <c r="EE9" s="1"/>
      <c r="EF9" s="1"/>
      <c r="EG9" s="1"/>
      <c r="EH9" s="1"/>
      <c r="EI9" s="1"/>
      <c r="EJ9" s="1"/>
      <c r="EK9" s="1"/>
      <c r="EL9" s="1"/>
      <c r="EM9" s="1"/>
      <c r="EO9" s="356"/>
      <c r="EP9" s="356"/>
      <c r="EQ9" s="1"/>
      <c r="ER9" s="1"/>
      <c r="ES9" s="1"/>
      <c r="ET9" s="1"/>
      <c r="EU9" s="1"/>
      <c r="EV9" s="1"/>
      <c r="EW9" s="1"/>
      <c r="EX9" s="1"/>
      <c r="EY9" s="1"/>
      <c r="EZ9" s="1"/>
      <c r="FA9" s="1"/>
      <c r="FB9" s="1"/>
      <c r="FC9" s="1"/>
      <c r="FD9" s="1"/>
      <c r="FE9" s="1"/>
      <c r="FF9" s="1"/>
      <c r="FG9" s="1"/>
      <c r="FH9" s="1"/>
      <c r="FI9" s="1"/>
      <c r="FJ9" s="1"/>
      <c r="FK9" s="1"/>
    </row>
    <row r="10" spans="1:167" ht="14.5">
      <c r="A10" s="356"/>
      <c r="B10" s="356"/>
      <c r="C10" s="1"/>
      <c r="D10" s="1"/>
      <c r="E10" s="1"/>
      <c r="F10" s="1"/>
      <c r="G10" s="1"/>
      <c r="H10" s="1"/>
      <c r="I10" s="1"/>
      <c r="J10" s="1"/>
      <c r="K10" s="1"/>
      <c r="L10" s="1"/>
      <c r="M10" s="1"/>
      <c r="N10" s="1"/>
      <c r="O10" s="1"/>
      <c r="P10" s="1"/>
      <c r="Q10" s="1"/>
      <c r="R10" s="1"/>
      <c r="S10" s="1"/>
      <c r="T10" s="1"/>
      <c r="U10" s="1"/>
      <c r="V10" s="1"/>
      <c r="W10" s="1"/>
      <c r="Y10" s="356"/>
      <c r="Z10" s="356"/>
      <c r="AA10" s="1"/>
      <c r="AB10" s="1"/>
      <c r="AC10" s="1"/>
      <c r="AD10" s="1"/>
      <c r="AE10" s="1"/>
      <c r="AF10" s="1"/>
      <c r="AG10" s="1"/>
      <c r="AH10" s="1"/>
      <c r="AI10" s="1"/>
      <c r="AJ10" s="1"/>
      <c r="AK10" s="1"/>
      <c r="AL10" s="1"/>
      <c r="AM10" s="1"/>
      <c r="AN10" s="1"/>
      <c r="AO10" s="1"/>
      <c r="AP10" s="1"/>
      <c r="AQ10" s="1"/>
      <c r="AR10" s="1"/>
      <c r="AS10" s="1"/>
      <c r="AT10" s="1"/>
      <c r="AU10" s="1"/>
      <c r="AW10" s="356"/>
      <c r="AX10" s="356"/>
      <c r="AY10" s="1"/>
      <c r="AZ10" s="1"/>
      <c r="BA10" s="1"/>
      <c r="BB10" s="1"/>
      <c r="BC10" s="1"/>
      <c r="BD10" s="1"/>
      <c r="BE10" s="1"/>
      <c r="BF10" s="1"/>
      <c r="BG10" s="1"/>
      <c r="BH10" s="1"/>
      <c r="BI10" s="1"/>
      <c r="BJ10" s="1"/>
      <c r="BK10" s="1"/>
      <c r="BL10" s="1"/>
      <c r="BM10" s="1"/>
      <c r="BN10" s="1"/>
      <c r="BO10" s="1"/>
      <c r="BP10" s="1"/>
      <c r="BQ10" s="1"/>
      <c r="BR10" s="1"/>
      <c r="BS10" s="1"/>
      <c r="BU10" s="356"/>
      <c r="BV10" s="356"/>
      <c r="BW10" s="1"/>
      <c r="BX10" s="1"/>
      <c r="BY10" s="1"/>
      <c r="BZ10" s="1"/>
      <c r="CA10" s="1"/>
      <c r="CB10" s="1"/>
      <c r="CC10" s="1"/>
      <c r="CD10" s="1"/>
      <c r="CE10" s="1"/>
      <c r="CF10" s="1"/>
      <c r="CG10" s="1"/>
      <c r="CH10" s="1"/>
      <c r="CI10" s="1"/>
      <c r="CJ10" s="1"/>
      <c r="CK10" s="1"/>
      <c r="CL10" s="1"/>
      <c r="CM10" s="1"/>
      <c r="CN10" s="1"/>
      <c r="CO10" s="1"/>
      <c r="CP10" s="1"/>
      <c r="CQ10" s="1"/>
      <c r="CS10" s="356"/>
      <c r="CT10" s="356"/>
      <c r="CU10" s="1"/>
      <c r="CV10" s="1"/>
      <c r="CW10" s="1"/>
      <c r="CX10" s="1"/>
      <c r="CY10" s="1"/>
      <c r="CZ10" s="1"/>
      <c r="DA10" s="1"/>
      <c r="DB10" s="1"/>
      <c r="DC10" s="1"/>
      <c r="DD10" s="1"/>
      <c r="DE10" s="1"/>
      <c r="DF10" s="1"/>
      <c r="DG10" s="1"/>
      <c r="DH10" s="1"/>
      <c r="DI10" s="1"/>
      <c r="DJ10" s="1"/>
      <c r="DK10" s="1"/>
      <c r="DL10" s="1"/>
      <c r="DM10" s="1"/>
      <c r="DN10" s="1"/>
      <c r="DO10" s="1"/>
      <c r="DQ10" s="356"/>
      <c r="DR10" s="356"/>
      <c r="DS10" s="1"/>
      <c r="DT10" s="1"/>
      <c r="DU10" s="1"/>
      <c r="DV10" s="1"/>
      <c r="DW10" s="1"/>
      <c r="DX10" s="1"/>
      <c r="DY10" s="1"/>
      <c r="DZ10" s="1"/>
      <c r="EA10" s="1"/>
      <c r="EB10" s="1"/>
      <c r="EC10" s="1"/>
      <c r="ED10" s="1"/>
      <c r="EE10" s="1"/>
      <c r="EF10" s="1"/>
      <c r="EG10" s="1"/>
      <c r="EH10" s="1"/>
      <c r="EI10" s="1"/>
      <c r="EJ10" s="1"/>
      <c r="EK10" s="1"/>
      <c r="EL10" s="1"/>
      <c r="EM10" s="1"/>
      <c r="EO10" s="356"/>
      <c r="EP10" s="356"/>
      <c r="EQ10" s="1"/>
      <c r="ER10" s="1"/>
      <c r="ES10" s="1"/>
      <c r="ET10" s="1"/>
      <c r="EU10" s="1"/>
      <c r="EV10" s="1"/>
      <c r="EW10" s="1"/>
      <c r="EX10" s="1"/>
      <c r="EY10" s="1"/>
      <c r="EZ10" s="1"/>
      <c r="FA10" s="1"/>
      <c r="FB10" s="1"/>
      <c r="FC10" s="1"/>
      <c r="FD10" s="1"/>
      <c r="FE10" s="1"/>
      <c r="FF10" s="1"/>
      <c r="FG10" s="1"/>
      <c r="FH10" s="1"/>
      <c r="FI10" s="1"/>
      <c r="FJ10" s="1"/>
      <c r="FK10" s="1"/>
    </row>
    <row r="11" spans="1:167" ht="14.5">
      <c r="A11" s="356"/>
      <c r="B11" s="35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6"/>
      <c r="Z11" s="35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6"/>
      <c r="AX11" s="35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6"/>
      <c r="BV11" s="35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6"/>
      <c r="CT11" s="35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6"/>
      <c r="DR11" s="35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6"/>
      <c r="EP11" s="35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6"/>
      <c r="B12" s="356"/>
      <c r="C12" s="1"/>
      <c r="D12" s="1"/>
      <c r="E12" s="1"/>
      <c r="F12" s="1"/>
      <c r="G12" s="1"/>
      <c r="H12" s="1"/>
      <c r="I12" s="1"/>
      <c r="J12" s="1"/>
      <c r="K12" s="1"/>
      <c r="L12" s="1"/>
      <c r="M12" s="1"/>
      <c r="N12" s="1"/>
      <c r="O12" s="1"/>
      <c r="P12" s="1"/>
      <c r="Q12" s="1"/>
      <c r="R12" s="1"/>
      <c r="S12" s="1"/>
      <c r="T12" s="1"/>
      <c r="U12" s="1"/>
      <c r="V12" s="1"/>
      <c r="W12" s="1"/>
      <c r="Y12" s="356"/>
      <c r="Z12" s="356"/>
      <c r="AA12" s="1"/>
      <c r="AB12" s="1"/>
      <c r="AC12" s="1"/>
      <c r="AD12" s="1"/>
      <c r="AE12" s="1"/>
      <c r="AF12" s="1"/>
      <c r="AG12" s="1"/>
      <c r="AH12" s="1"/>
      <c r="AI12" s="1"/>
      <c r="AJ12" s="1"/>
      <c r="AK12" s="1"/>
      <c r="AL12" s="1"/>
      <c r="AM12" s="1"/>
      <c r="AN12" s="1"/>
      <c r="AO12" s="1"/>
      <c r="AP12" s="1"/>
      <c r="AQ12" s="1"/>
      <c r="AR12" s="1"/>
      <c r="AS12" s="1"/>
      <c r="AT12" s="1"/>
      <c r="AU12" s="1"/>
      <c r="AW12" s="356"/>
      <c r="AX12" s="356"/>
      <c r="AY12" s="1"/>
      <c r="AZ12" s="1"/>
      <c r="BA12" s="1"/>
      <c r="BB12" s="1"/>
      <c r="BC12" s="1"/>
      <c r="BD12" s="1"/>
      <c r="BE12" s="1"/>
      <c r="BF12" s="1"/>
      <c r="BG12" s="1"/>
      <c r="BH12" s="1"/>
      <c r="BI12" s="1"/>
      <c r="BJ12" s="1"/>
      <c r="BK12" s="1"/>
      <c r="BL12" s="1"/>
      <c r="BM12" s="1"/>
      <c r="BN12" s="1"/>
      <c r="BO12" s="1"/>
      <c r="BP12" s="1"/>
      <c r="BQ12" s="1"/>
      <c r="BR12" s="1"/>
      <c r="BS12" s="1"/>
      <c r="BU12" s="356"/>
      <c r="BV12" s="356"/>
      <c r="BW12" s="1"/>
      <c r="BX12" s="1"/>
      <c r="BY12" s="1"/>
      <c r="BZ12" s="1"/>
      <c r="CA12" s="1"/>
      <c r="CB12" s="1"/>
      <c r="CC12" s="1"/>
      <c r="CD12" s="1"/>
      <c r="CE12" s="1"/>
      <c r="CF12" s="1"/>
      <c r="CG12" s="1"/>
      <c r="CH12" s="1"/>
      <c r="CI12" s="1"/>
      <c r="CJ12" s="1"/>
      <c r="CK12" s="1"/>
      <c r="CL12" s="1"/>
      <c r="CM12" s="1"/>
      <c r="CN12" s="1"/>
      <c r="CO12" s="1"/>
      <c r="CP12" s="1"/>
      <c r="CQ12" s="1"/>
      <c r="CS12" s="356"/>
      <c r="CT12" s="356"/>
      <c r="CU12" s="1"/>
      <c r="CV12" s="1"/>
      <c r="CW12" s="1"/>
      <c r="CX12" s="1"/>
      <c r="CY12" s="1"/>
      <c r="CZ12" s="1"/>
      <c r="DA12" s="1"/>
      <c r="DB12" s="1"/>
      <c r="DC12" s="1"/>
      <c r="DD12" s="1"/>
      <c r="DE12" s="1"/>
      <c r="DF12" s="1"/>
      <c r="DG12" s="1"/>
      <c r="DH12" s="1"/>
      <c r="DI12" s="1"/>
      <c r="DJ12" s="1"/>
      <c r="DK12" s="1"/>
      <c r="DL12" s="1"/>
      <c r="DM12" s="1"/>
      <c r="DN12" s="1"/>
      <c r="DO12" s="1"/>
      <c r="DQ12" s="356"/>
      <c r="DR12" s="356"/>
      <c r="DS12" s="1"/>
      <c r="DT12" s="1"/>
      <c r="DU12" s="1"/>
      <c r="DV12" s="1"/>
      <c r="DW12" s="1"/>
      <c r="DX12" s="1"/>
      <c r="DY12" s="1"/>
      <c r="DZ12" s="1"/>
      <c r="EA12" s="1"/>
      <c r="EB12" s="1"/>
      <c r="EC12" s="1"/>
      <c r="ED12" s="1"/>
      <c r="EE12" s="1"/>
      <c r="EF12" s="1"/>
      <c r="EG12" s="1"/>
      <c r="EH12" s="1"/>
      <c r="EI12" s="1"/>
      <c r="EJ12" s="1"/>
      <c r="EK12" s="1"/>
      <c r="EL12" s="1"/>
      <c r="EM12" s="1"/>
      <c r="EO12" s="356"/>
      <c r="EP12" s="356"/>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330</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3" t="s">
        <v>330</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3" t="s">
        <v>330</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330</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3" t="s">
        <v>330</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3" t="s">
        <v>330</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330</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43.5">
      <c r="A14" s="1"/>
      <c r="B14" s="84" t="s">
        <v>250</v>
      </c>
      <c r="C14" s="1"/>
      <c r="D14" s="1"/>
      <c r="E14" s="1"/>
      <c r="F14" s="1"/>
      <c r="G14" s="1"/>
      <c r="H14" s="1"/>
      <c r="I14" s="1"/>
      <c r="J14" s="1"/>
      <c r="K14" s="1"/>
      <c r="L14" s="1"/>
      <c r="M14" s="1"/>
      <c r="N14" s="1"/>
      <c r="O14" s="1"/>
      <c r="P14" s="1"/>
      <c r="Q14" s="1"/>
      <c r="R14" s="1"/>
      <c r="S14" s="1"/>
      <c r="T14" s="1"/>
      <c r="U14" s="1"/>
      <c r="V14" s="1"/>
      <c r="W14" s="1"/>
      <c r="Y14" s="1"/>
      <c r="Z14" s="84" t="s">
        <v>250</v>
      </c>
      <c r="AA14" s="1"/>
      <c r="AB14" s="1"/>
      <c r="AC14" s="1"/>
      <c r="AD14" s="1"/>
      <c r="AE14" s="1"/>
      <c r="AF14" s="1"/>
      <c r="AG14" s="1"/>
      <c r="AH14" s="1"/>
      <c r="AI14" s="1"/>
      <c r="AJ14" s="1"/>
      <c r="AK14" s="1"/>
      <c r="AL14" s="1"/>
      <c r="AM14" s="1"/>
      <c r="AN14" s="1"/>
      <c r="AO14" s="1"/>
      <c r="AP14" s="1"/>
      <c r="AQ14" s="1"/>
      <c r="AR14" s="1"/>
      <c r="AS14" s="1"/>
      <c r="AT14" s="1"/>
      <c r="AU14" s="1"/>
      <c r="AW14" s="1"/>
      <c r="AX14" s="84" t="s">
        <v>250</v>
      </c>
      <c r="AY14" s="1"/>
      <c r="AZ14" s="1"/>
      <c r="BA14" s="1"/>
      <c r="BB14" s="1"/>
      <c r="BC14" s="1"/>
      <c r="BD14" s="1"/>
      <c r="BE14" s="1"/>
      <c r="BF14" s="1"/>
      <c r="BG14" s="1"/>
      <c r="BH14" s="1"/>
      <c r="BI14" s="1"/>
      <c r="BJ14" s="1"/>
      <c r="BK14" s="1"/>
      <c r="BL14" s="1"/>
      <c r="BM14" s="1"/>
      <c r="BN14" s="1"/>
      <c r="BO14" s="1"/>
      <c r="BP14" s="1"/>
      <c r="BQ14" s="1"/>
      <c r="BR14" s="1"/>
      <c r="BS14" s="1"/>
      <c r="BU14" s="1"/>
      <c r="BV14" s="84" t="s">
        <v>250</v>
      </c>
      <c r="BW14" s="1"/>
      <c r="BX14" s="1"/>
      <c r="BY14" s="1"/>
      <c r="BZ14" s="1"/>
      <c r="CA14" s="1"/>
      <c r="CB14" s="1"/>
      <c r="CC14" s="1"/>
      <c r="CD14" s="1"/>
      <c r="CE14" s="1"/>
      <c r="CF14" s="1"/>
      <c r="CG14" s="1"/>
      <c r="CH14" s="1"/>
      <c r="CI14" s="1"/>
      <c r="CJ14" s="1"/>
      <c r="CK14" s="1"/>
      <c r="CL14" s="1"/>
      <c r="CM14" s="1"/>
      <c r="CN14" s="1"/>
      <c r="CO14" s="1"/>
      <c r="CP14" s="1"/>
      <c r="CQ14" s="1"/>
      <c r="CS14" s="1"/>
      <c r="CT14" s="84" t="s">
        <v>250</v>
      </c>
      <c r="CU14" s="1"/>
      <c r="CV14" s="1"/>
      <c r="CW14" s="1"/>
      <c r="CX14" s="1"/>
      <c r="CY14" s="1"/>
      <c r="CZ14" s="1"/>
      <c r="DA14" s="1"/>
      <c r="DB14" s="1"/>
      <c r="DC14" s="1"/>
      <c r="DD14" s="1"/>
      <c r="DE14" s="1"/>
      <c r="DF14" s="1"/>
      <c r="DG14" s="1"/>
      <c r="DH14" s="1"/>
      <c r="DI14" s="1"/>
      <c r="DJ14" s="1"/>
      <c r="DK14" s="1"/>
      <c r="DL14" s="1"/>
      <c r="DM14" s="1"/>
      <c r="DN14" s="1"/>
      <c r="DO14" s="1"/>
      <c r="DQ14" s="1"/>
      <c r="DR14" s="84" t="s">
        <v>250</v>
      </c>
      <c r="DS14" s="1"/>
      <c r="DT14" s="1"/>
      <c r="DU14" s="1"/>
      <c r="DV14" s="1"/>
      <c r="DW14" s="1"/>
      <c r="DX14" s="1"/>
      <c r="DY14" s="1"/>
      <c r="DZ14" s="1"/>
      <c r="EA14" s="1"/>
      <c r="EB14" s="1"/>
      <c r="EC14" s="1"/>
      <c r="ED14" s="1"/>
      <c r="EE14" s="1"/>
      <c r="EF14" s="1"/>
      <c r="EG14" s="1"/>
      <c r="EH14" s="1"/>
      <c r="EI14" s="1"/>
      <c r="EJ14" s="1"/>
      <c r="EK14" s="1"/>
      <c r="EL14" s="1"/>
      <c r="EM14" s="1"/>
      <c r="EO14" s="1"/>
      <c r="EP14" s="84" t="s">
        <v>250</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251</v>
      </c>
      <c r="C15" s="1">
        <v>11.9</v>
      </c>
      <c r="D15" s="1">
        <v>10.9</v>
      </c>
      <c r="E15" s="1">
        <v>9.8000000000000007</v>
      </c>
      <c r="F15" s="1">
        <v>8.6999999999999993</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251</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251</v>
      </c>
      <c r="AY15" s="1">
        <v>31.4</v>
      </c>
      <c r="AZ15" s="1">
        <v>27.1</v>
      </c>
      <c r="BA15" s="1">
        <v>22.7</v>
      </c>
      <c r="BB15" s="1">
        <v>19</v>
      </c>
      <c r="BC15" s="1">
        <v>15.4</v>
      </c>
      <c r="BD15" s="1">
        <v>12.3</v>
      </c>
      <c r="BE15" s="1">
        <v>8.6</v>
      </c>
      <c r="BF15" s="1">
        <v>4.5999999999999996</v>
      </c>
      <c r="BG15" s="1">
        <v>2.2999999999999998</v>
      </c>
      <c r="BH15" s="1">
        <v>0.7</v>
      </c>
      <c r="BI15" s="1">
        <v>0</v>
      </c>
      <c r="BJ15" s="1">
        <v>0</v>
      </c>
      <c r="BK15" s="1">
        <v>0</v>
      </c>
      <c r="BL15" s="1">
        <v>0</v>
      </c>
      <c r="BM15" s="1">
        <v>0</v>
      </c>
      <c r="BN15" s="1">
        <v>0</v>
      </c>
      <c r="BO15" s="1">
        <v>0</v>
      </c>
      <c r="BP15" s="1">
        <v>0</v>
      </c>
      <c r="BQ15" s="1">
        <v>0</v>
      </c>
      <c r="BR15" s="1">
        <v>0</v>
      </c>
      <c r="BS15" s="1">
        <v>0</v>
      </c>
      <c r="BU15" s="1"/>
      <c r="BV15" s="16" t="s">
        <v>251</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251</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251</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251</v>
      </c>
      <c r="EQ15" s="1">
        <v>8.9</v>
      </c>
      <c r="ER15" s="1">
        <v>7.9</v>
      </c>
      <c r="ES15" s="1">
        <v>6.8</v>
      </c>
      <c r="ET15" s="1">
        <v>5.7</v>
      </c>
      <c r="EU15" s="1">
        <v>4.7</v>
      </c>
      <c r="EV15" s="1">
        <v>3.7</v>
      </c>
      <c r="EW15" s="1">
        <v>2.9</v>
      </c>
      <c r="EX15" s="1">
        <v>2.1</v>
      </c>
      <c r="EY15" s="1">
        <v>1.3</v>
      </c>
      <c r="EZ15" s="1">
        <v>1.1000000000000001</v>
      </c>
      <c r="FA15" s="1">
        <v>1</v>
      </c>
      <c r="FB15" s="1">
        <v>0.7</v>
      </c>
      <c r="FC15" s="1">
        <v>0.8</v>
      </c>
      <c r="FD15" s="1">
        <v>0.6</v>
      </c>
      <c r="FE15" s="1">
        <v>0.6</v>
      </c>
      <c r="FF15" s="1">
        <v>0.6</v>
      </c>
      <c r="FG15" s="1">
        <v>0.5</v>
      </c>
      <c r="FH15" s="1">
        <v>0.4</v>
      </c>
      <c r="FI15" s="1">
        <v>0.4</v>
      </c>
      <c r="FJ15" s="1">
        <v>0.2</v>
      </c>
      <c r="FK15" s="1">
        <v>0.4</v>
      </c>
    </row>
    <row r="16" spans="1:167" ht="14.5">
      <c r="A16" s="1"/>
      <c r="B16" s="16" t="s">
        <v>252</v>
      </c>
      <c r="C16" s="1">
        <v>13.1</v>
      </c>
      <c r="D16" s="1">
        <v>14.2</v>
      </c>
      <c r="E16" s="1">
        <v>15.6</v>
      </c>
      <c r="F16" s="1">
        <v>16.8</v>
      </c>
      <c r="G16" s="1">
        <v>17.8</v>
      </c>
      <c r="H16" s="1">
        <v>18.8</v>
      </c>
      <c r="I16" s="1">
        <v>19.600000000000001</v>
      </c>
      <c r="J16" s="1">
        <v>20.2</v>
      </c>
      <c r="K16" s="1">
        <v>20.5</v>
      </c>
      <c r="L16" s="1">
        <v>20.7</v>
      </c>
      <c r="M16" s="1">
        <v>20.9</v>
      </c>
      <c r="N16" s="1">
        <v>20.9</v>
      </c>
      <c r="O16" s="1">
        <v>20.8</v>
      </c>
      <c r="P16" s="1">
        <v>20.7</v>
      </c>
      <c r="Q16" s="1">
        <v>20.3</v>
      </c>
      <c r="R16" s="1">
        <v>19.7</v>
      </c>
      <c r="S16" s="1">
        <v>19</v>
      </c>
      <c r="T16" s="1">
        <v>18.100000000000001</v>
      </c>
      <c r="U16" s="1">
        <v>17.8</v>
      </c>
      <c r="V16" s="1">
        <v>17.5</v>
      </c>
      <c r="W16" s="1">
        <v>17.100000000000001</v>
      </c>
      <c r="Y16" s="1"/>
      <c r="Z16" s="16" t="s">
        <v>252</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252</v>
      </c>
      <c r="AY16" s="1">
        <v>29.3</v>
      </c>
      <c r="AZ16" s="1">
        <v>33</v>
      </c>
      <c r="BA16" s="1">
        <v>33.799999999999997</v>
      </c>
      <c r="BB16" s="1">
        <v>35.5</v>
      </c>
      <c r="BC16" s="1">
        <v>37.799999999999997</v>
      </c>
      <c r="BD16" s="1">
        <v>39</v>
      </c>
      <c r="BE16" s="1">
        <v>39.1</v>
      </c>
      <c r="BF16" s="1">
        <v>39.1</v>
      </c>
      <c r="BG16" s="1">
        <v>39</v>
      </c>
      <c r="BH16" s="1">
        <v>38.9</v>
      </c>
      <c r="BI16" s="1">
        <v>38.6</v>
      </c>
      <c r="BJ16" s="1">
        <v>38.200000000000003</v>
      </c>
      <c r="BK16" s="1">
        <v>37.6</v>
      </c>
      <c r="BL16" s="1">
        <v>36.799999999999997</v>
      </c>
      <c r="BM16" s="1">
        <v>35.799999999999997</v>
      </c>
      <c r="BN16" s="1">
        <v>34.5</v>
      </c>
      <c r="BO16" s="1">
        <v>32.799999999999997</v>
      </c>
      <c r="BP16" s="1">
        <v>30.9</v>
      </c>
      <c r="BQ16" s="1">
        <v>28.8</v>
      </c>
      <c r="BR16" s="1">
        <v>26.4</v>
      </c>
      <c r="BS16" s="1">
        <v>23.9</v>
      </c>
      <c r="BU16" s="1"/>
      <c r="BV16" s="16" t="s">
        <v>252</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252</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252</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252</v>
      </c>
      <c r="EQ16" s="1">
        <v>4.5999999999999996</v>
      </c>
      <c r="ER16" s="1">
        <v>5.6</v>
      </c>
      <c r="ES16" s="1">
        <v>6.4</v>
      </c>
      <c r="ET16" s="1">
        <v>7.1</v>
      </c>
      <c r="EU16" s="1">
        <v>7.8</v>
      </c>
      <c r="EV16" s="1">
        <v>8.5</v>
      </c>
      <c r="EW16" s="1">
        <v>9.1</v>
      </c>
      <c r="EX16" s="1">
        <v>9.8000000000000007</v>
      </c>
      <c r="EY16" s="1">
        <v>9.8000000000000007</v>
      </c>
      <c r="EZ16" s="1">
        <v>10</v>
      </c>
      <c r="FA16" s="1">
        <v>10.1</v>
      </c>
      <c r="FB16" s="1">
        <v>10.7</v>
      </c>
      <c r="FC16" s="1">
        <v>10.7</v>
      </c>
      <c r="FD16" s="1">
        <v>11</v>
      </c>
      <c r="FE16" s="1">
        <v>11</v>
      </c>
      <c r="FF16" s="1">
        <v>11</v>
      </c>
      <c r="FG16" s="1">
        <v>11</v>
      </c>
      <c r="FH16" s="1">
        <v>11</v>
      </c>
      <c r="FI16" s="1">
        <v>10.8</v>
      </c>
      <c r="FJ16" s="1">
        <v>10.9</v>
      </c>
      <c r="FK16" s="1">
        <v>10.6</v>
      </c>
    </row>
    <row r="17" spans="1:167" ht="14.5">
      <c r="A17" s="1"/>
      <c r="B17" s="16" t="s">
        <v>253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253</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253</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253</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253</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253</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6" t="s">
        <v>254</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254</v>
      </c>
      <c r="AA18" s="1">
        <v>9.4</v>
      </c>
      <c r="AB18" s="1">
        <v>9.1999999999999993</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254</v>
      </c>
      <c r="AY18" s="1">
        <v>189.2</v>
      </c>
      <c r="AZ18" s="1">
        <v>180.3</v>
      </c>
      <c r="BA18" s="1">
        <v>169.8</v>
      </c>
      <c r="BB18" s="1">
        <v>157.9</v>
      </c>
      <c r="BC18" s="1">
        <v>144.80000000000001</v>
      </c>
      <c r="BD18" s="1">
        <v>130.6</v>
      </c>
      <c r="BE18" s="1">
        <v>116</v>
      </c>
      <c r="BF18" s="1">
        <v>101</v>
      </c>
      <c r="BG18" s="1">
        <v>86.3</v>
      </c>
      <c r="BH18" s="1">
        <v>71.599999999999994</v>
      </c>
      <c r="BI18" s="1">
        <v>57.8</v>
      </c>
      <c r="BJ18" s="1">
        <v>44.6</v>
      </c>
      <c r="BK18" s="1">
        <v>32.299999999999997</v>
      </c>
      <c r="BL18" s="1">
        <v>21</v>
      </c>
      <c r="BM18" s="1">
        <v>11</v>
      </c>
      <c r="BN18" s="1">
        <v>2.2999999999999998</v>
      </c>
      <c r="BO18" s="1">
        <v>0</v>
      </c>
      <c r="BP18" s="1">
        <v>0</v>
      </c>
      <c r="BQ18" s="1">
        <v>0</v>
      </c>
      <c r="BR18" s="1">
        <v>0</v>
      </c>
      <c r="BS18" s="1">
        <v>0</v>
      </c>
      <c r="BU18" s="1"/>
      <c r="BV18" s="16" t="s">
        <v>254</v>
      </c>
      <c r="BW18" s="1">
        <v>8</v>
      </c>
      <c r="BX18" s="1">
        <v>7.4</v>
      </c>
      <c r="BY18" s="1">
        <v>6.8</v>
      </c>
      <c r="BZ18" s="1">
        <v>6.1</v>
      </c>
      <c r="CA18" s="1">
        <v>5.5</v>
      </c>
      <c r="CB18" s="1">
        <v>4.9000000000000004</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254</v>
      </c>
      <c r="CU18" s="1">
        <v>10.1</v>
      </c>
      <c r="CV18" s="1">
        <v>9.5</v>
      </c>
      <c r="CW18" s="1">
        <v>8.9</v>
      </c>
      <c r="CX18" s="1">
        <v>8.3000000000000007</v>
      </c>
      <c r="CY18" s="1">
        <v>7.6</v>
      </c>
      <c r="CZ18" s="1">
        <v>6.9</v>
      </c>
      <c r="DA18" s="1">
        <v>6.2</v>
      </c>
      <c r="DB18" s="1">
        <v>5.4</v>
      </c>
      <c r="DC18" s="1">
        <v>4.7</v>
      </c>
      <c r="DD18" s="1">
        <v>4</v>
      </c>
      <c r="DE18" s="1">
        <v>3.4</v>
      </c>
      <c r="DF18" s="1">
        <v>2.8</v>
      </c>
      <c r="DG18" s="1">
        <v>2.2000000000000002</v>
      </c>
      <c r="DH18" s="1">
        <v>1.7</v>
      </c>
      <c r="DI18" s="1">
        <v>1.3</v>
      </c>
      <c r="DJ18" s="1">
        <v>0.9</v>
      </c>
      <c r="DK18" s="1">
        <v>0.6</v>
      </c>
      <c r="DL18" s="1">
        <v>0.4</v>
      </c>
      <c r="DM18" s="1">
        <v>0.3</v>
      </c>
      <c r="DN18" s="1">
        <v>0.1</v>
      </c>
      <c r="DO18" s="1">
        <v>0</v>
      </c>
      <c r="DQ18" s="1"/>
      <c r="DR18" s="16" t="s">
        <v>254</v>
      </c>
      <c r="DS18" s="1">
        <v>62.9</v>
      </c>
      <c r="DT18" s="1">
        <v>58.5</v>
      </c>
      <c r="DU18" s="1">
        <v>53.7</v>
      </c>
      <c r="DV18" s="1">
        <v>49</v>
      </c>
      <c r="DW18" s="1">
        <v>42.8</v>
      </c>
      <c r="DX18" s="1">
        <v>37.299999999999997</v>
      </c>
      <c r="DY18" s="1">
        <v>32</v>
      </c>
      <c r="DZ18" s="1">
        <v>27.3</v>
      </c>
      <c r="EA18" s="1">
        <v>23.3</v>
      </c>
      <c r="EB18" s="1">
        <v>19.5</v>
      </c>
      <c r="EC18" s="1">
        <v>16.5</v>
      </c>
      <c r="ED18" s="1">
        <v>13.4</v>
      </c>
      <c r="EE18" s="1">
        <v>10.5</v>
      </c>
      <c r="EF18" s="1">
        <v>7.9</v>
      </c>
      <c r="EG18" s="1">
        <v>5.6</v>
      </c>
      <c r="EH18" s="1">
        <v>3.8</v>
      </c>
      <c r="EI18" s="1">
        <v>2.2000000000000002</v>
      </c>
      <c r="EJ18" s="1">
        <v>0.9</v>
      </c>
      <c r="EK18" s="1">
        <v>0.1</v>
      </c>
      <c r="EL18" s="1">
        <v>0</v>
      </c>
      <c r="EM18" s="1">
        <v>0</v>
      </c>
      <c r="EO18" s="1"/>
      <c r="EP18" s="16" t="s">
        <v>254</v>
      </c>
      <c r="EQ18" s="1">
        <v>41.7</v>
      </c>
      <c r="ER18" s="1">
        <v>39.700000000000003</v>
      </c>
      <c r="ES18" s="1">
        <v>37.5</v>
      </c>
      <c r="ET18" s="1">
        <v>34.9</v>
      </c>
      <c r="EU18" s="1">
        <v>31.8</v>
      </c>
      <c r="EV18" s="1">
        <v>28.5</v>
      </c>
      <c r="EW18" s="1">
        <v>25</v>
      </c>
      <c r="EX18" s="1">
        <v>21.7</v>
      </c>
      <c r="EY18" s="1">
        <v>18.5</v>
      </c>
      <c r="EZ18" s="1">
        <v>15</v>
      </c>
      <c r="FA18" s="1">
        <v>12.2</v>
      </c>
      <c r="FB18" s="1">
        <v>9.6</v>
      </c>
      <c r="FC18" s="1">
        <v>7</v>
      </c>
      <c r="FD18" s="1">
        <v>4.5999999999999996</v>
      </c>
      <c r="FE18" s="1">
        <v>2.2999999999999998</v>
      </c>
      <c r="FF18" s="1">
        <v>0.1</v>
      </c>
      <c r="FG18" s="1">
        <v>0</v>
      </c>
      <c r="FH18" s="1">
        <v>0</v>
      </c>
      <c r="FI18" s="1">
        <v>0</v>
      </c>
      <c r="FJ18" s="1">
        <v>0</v>
      </c>
      <c r="FK18" s="1">
        <v>0</v>
      </c>
    </row>
    <row r="19" spans="1:167" ht="14.5">
      <c r="A19" s="1"/>
      <c r="B19" s="16" t="s">
        <v>255</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255</v>
      </c>
      <c r="AA19" s="1">
        <v>1.8</v>
      </c>
      <c r="AB19" s="1">
        <v>1.8</v>
      </c>
      <c r="AC19" s="1">
        <v>1.9</v>
      </c>
      <c r="AD19" s="1">
        <v>1.9</v>
      </c>
      <c r="AE19" s="1">
        <v>2.1</v>
      </c>
      <c r="AF19" s="1">
        <v>2.2000000000000002</v>
      </c>
      <c r="AG19" s="1">
        <v>2.4</v>
      </c>
      <c r="AH19" s="1">
        <v>2.4</v>
      </c>
      <c r="AI19" s="1">
        <v>2.5</v>
      </c>
      <c r="AJ19" s="1">
        <v>2.5</v>
      </c>
      <c r="AK19" s="1">
        <v>2.4</v>
      </c>
      <c r="AL19" s="1">
        <v>2.2999999999999998</v>
      </c>
      <c r="AM19" s="1">
        <v>2.2000000000000002</v>
      </c>
      <c r="AN19" s="1">
        <v>2.1</v>
      </c>
      <c r="AO19" s="1">
        <v>2</v>
      </c>
      <c r="AP19" s="1">
        <v>1.8</v>
      </c>
      <c r="AQ19" s="1">
        <v>1.7</v>
      </c>
      <c r="AR19" s="1">
        <v>1.6</v>
      </c>
      <c r="AS19" s="1">
        <v>1.4</v>
      </c>
      <c r="AT19" s="1">
        <v>1.3</v>
      </c>
      <c r="AU19" s="1">
        <v>1.3</v>
      </c>
      <c r="AW19" s="1"/>
      <c r="AX19" s="16" t="s">
        <v>255</v>
      </c>
      <c r="AY19" s="1">
        <v>126.3</v>
      </c>
      <c r="AZ19" s="1">
        <v>137.1</v>
      </c>
      <c r="BA19" s="1">
        <v>147.9</v>
      </c>
      <c r="BB19" s="1">
        <v>156.80000000000001</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255</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5.0999999999999996</v>
      </c>
      <c r="CN19" s="1">
        <v>4.7</v>
      </c>
      <c r="CO19" s="1">
        <v>4.3</v>
      </c>
      <c r="CP19" s="1">
        <v>3.9</v>
      </c>
      <c r="CQ19" s="1">
        <v>3.5</v>
      </c>
      <c r="CS19" s="1"/>
      <c r="CT19" s="16" t="s">
        <v>255</v>
      </c>
      <c r="CU19" s="1">
        <v>5.0999999999999996</v>
      </c>
      <c r="CV19" s="1">
        <v>5.6</v>
      </c>
      <c r="CW19" s="1">
        <v>6.1</v>
      </c>
      <c r="CX19" s="1">
        <v>6.7</v>
      </c>
      <c r="CY19" s="1">
        <v>7.3</v>
      </c>
      <c r="CZ19" s="1">
        <v>7.9</v>
      </c>
      <c r="DA19" s="1">
        <v>8.4</v>
      </c>
      <c r="DB19" s="1">
        <v>8.6999999999999993</v>
      </c>
      <c r="DC19" s="1">
        <v>9</v>
      </c>
      <c r="DD19" s="1">
        <v>9.1</v>
      </c>
      <c r="DE19" s="1">
        <v>9</v>
      </c>
      <c r="DF19" s="1">
        <v>8.9</v>
      </c>
      <c r="DG19" s="1">
        <v>8.8000000000000007</v>
      </c>
      <c r="DH19" s="1">
        <v>8.6999999999999993</v>
      </c>
      <c r="DI19" s="1">
        <v>8.5</v>
      </c>
      <c r="DJ19" s="1">
        <v>8.3000000000000007</v>
      </c>
      <c r="DK19" s="1">
        <v>7.9</v>
      </c>
      <c r="DL19" s="1">
        <v>7.6</v>
      </c>
      <c r="DM19" s="1">
        <v>7.2</v>
      </c>
      <c r="DN19" s="1">
        <v>6.8</v>
      </c>
      <c r="DO19" s="1">
        <v>6.3</v>
      </c>
      <c r="DQ19" s="1"/>
      <c r="DR19" s="16" t="s">
        <v>255</v>
      </c>
      <c r="DS19" s="1">
        <v>58.1</v>
      </c>
      <c r="DT19" s="1">
        <v>63.7</v>
      </c>
      <c r="DU19" s="1">
        <v>70.3</v>
      </c>
      <c r="DV19" s="1">
        <v>76.400000000000006</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255</v>
      </c>
      <c r="EQ19" s="1">
        <v>34.200000000000003</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spans="1:167" ht="14.5">
      <c r="A20" s="1"/>
      <c r="B20" s="16" t="s">
        <v>256</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2.2000000000000002</v>
      </c>
      <c r="Y20" s="1"/>
      <c r="Z20" s="16" t="s">
        <v>256</v>
      </c>
      <c r="AA20" s="1">
        <v>2.1</v>
      </c>
      <c r="AB20" s="1">
        <v>2.2000000000000002</v>
      </c>
      <c r="AC20" s="1">
        <v>2.2999999999999998</v>
      </c>
      <c r="AD20" s="1">
        <v>2.5</v>
      </c>
      <c r="AE20" s="1">
        <v>3.1</v>
      </c>
      <c r="AF20" s="1">
        <v>3.8</v>
      </c>
      <c r="AG20" s="1">
        <v>4.7</v>
      </c>
      <c r="AH20" s="1">
        <v>6</v>
      </c>
      <c r="AI20" s="1">
        <v>6.9</v>
      </c>
      <c r="AJ20" s="1">
        <v>8</v>
      </c>
      <c r="AK20" s="1">
        <v>9.1999999999999993</v>
      </c>
      <c r="AL20" s="1">
        <v>10.3</v>
      </c>
      <c r="AM20" s="1">
        <v>11.2</v>
      </c>
      <c r="AN20" s="1">
        <v>12</v>
      </c>
      <c r="AO20" s="1">
        <v>12.8</v>
      </c>
      <c r="AP20" s="1">
        <v>13.3</v>
      </c>
      <c r="AQ20" s="1">
        <v>14</v>
      </c>
      <c r="AR20" s="1">
        <v>14.5</v>
      </c>
      <c r="AS20" s="1">
        <v>15.1</v>
      </c>
      <c r="AT20" s="1">
        <v>15.5</v>
      </c>
      <c r="AU20" s="1">
        <v>15.9</v>
      </c>
      <c r="AW20" s="1"/>
      <c r="AX20" s="16" t="s">
        <v>256</v>
      </c>
      <c r="AY20" s="1">
        <v>102.4</v>
      </c>
      <c r="AZ20" s="1">
        <v>117.3</v>
      </c>
      <c r="BA20" s="1">
        <v>134.4</v>
      </c>
      <c r="BB20" s="1">
        <v>151.1</v>
      </c>
      <c r="BC20" s="1">
        <v>170.6</v>
      </c>
      <c r="BD20" s="1">
        <v>190.1</v>
      </c>
      <c r="BE20" s="1">
        <v>212.6</v>
      </c>
      <c r="BF20" s="1">
        <v>233.5</v>
      </c>
      <c r="BG20" s="1">
        <v>255.1</v>
      </c>
      <c r="BH20" s="1">
        <v>276.10000000000002</v>
      </c>
      <c r="BI20" s="1">
        <v>298.7</v>
      </c>
      <c r="BJ20" s="1">
        <v>320.60000000000002</v>
      </c>
      <c r="BK20" s="1">
        <v>342.3</v>
      </c>
      <c r="BL20" s="1">
        <v>364.8</v>
      </c>
      <c r="BM20" s="1">
        <v>386.6</v>
      </c>
      <c r="BN20" s="1">
        <v>407.4</v>
      </c>
      <c r="BO20" s="1">
        <v>426.2</v>
      </c>
      <c r="BP20" s="1">
        <v>445.9</v>
      </c>
      <c r="BQ20" s="1">
        <v>469.2</v>
      </c>
      <c r="BR20" s="1">
        <v>489.5</v>
      </c>
      <c r="BS20" s="1">
        <v>510.8</v>
      </c>
      <c r="BU20" s="1"/>
      <c r="BV20" s="16" t="s">
        <v>256</v>
      </c>
      <c r="BW20" s="1">
        <v>3.8</v>
      </c>
      <c r="BX20" s="1">
        <v>4.3</v>
      </c>
      <c r="BY20" s="1">
        <v>4.7</v>
      </c>
      <c r="BZ20" s="1">
        <v>5.2</v>
      </c>
      <c r="CA20" s="1">
        <v>5.7</v>
      </c>
      <c r="CB20" s="1">
        <v>6.2</v>
      </c>
      <c r="CC20" s="1">
        <v>6.8</v>
      </c>
      <c r="CD20" s="1">
        <v>7.3</v>
      </c>
      <c r="CE20" s="1">
        <v>7.9</v>
      </c>
      <c r="CF20" s="1">
        <v>8.6999999999999993</v>
      </c>
      <c r="CG20" s="1">
        <v>9.4</v>
      </c>
      <c r="CH20" s="1">
        <v>10.3</v>
      </c>
      <c r="CI20" s="1">
        <v>11.2</v>
      </c>
      <c r="CJ20" s="1">
        <v>12.1</v>
      </c>
      <c r="CK20" s="1">
        <v>13.2</v>
      </c>
      <c r="CL20" s="1">
        <v>14.1</v>
      </c>
      <c r="CM20" s="1">
        <v>14.9</v>
      </c>
      <c r="CN20" s="1">
        <v>15.7</v>
      </c>
      <c r="CO20" s="1">
        <v>16.7</v>
      </c>
      <c r="CP20" s="1">
        <v>17.7</v>
      </c>
      <c r="CQ20" s="1">
        <v>18.7</v>
      </c>
      <c r="CS20" s="1"/>
      <c r="CT20" s="16" t="s">
        <v>256</v>
      </c>
      <c r="CU20" s="1">
        <v>3.9</v>
      </c>
      <c r="CV20" s="1">
        <v>4.3</v>
      </c>
      <c r="CW20" s="1">
        <v>4.9000000000000004</v>
      </c>
      <c r="CX20" s="1">
        <v>5.6</v>
      </c>
      <c r="CY20" s="1">
        <v>6.4</v>
      </c>
      <c r="CZ20" s="1">
        <v>7.2</v>
      </c>
      <c r="DA20" s="1">
        <v>8.1</v>
      </c>
      <c r="DB20" s="1">
        <v>9.1</v>
      </c>
      <c r="DC20" s="1">
        <v>10.4</v>
      </c>
      <c r="DD20" s="1">
        <v>11.5</v>
      </c>
      <c r="DE20" s="1">
        <v>12.7</v>
      </c>
      <c r="DF20" s="1">
        <v>14</v>
      </c>
      <c r="DG20" s="1">
        <v>15.5</v>
      </c>
      <c r="DH20" s="1">
        <v>17.2</v>
      </c>
      <c r="DI20" s="1">
        <v>19</v>
      </c>
      <c r="DJ20" s="1">
        <v>20.399999999999999</v>
      </c>
      <c r="DK20" s="1">
        <v>21.4</v>
      </c>
      <c r="DL20" s="1">
        <v>22.5</v>
      </c>
      <c r="DM20" s="1">
        <v>23.5</v>
      </c>
      <c r="DN20" s="1">
        <v>24.4</v>
      </c>
      <c r="DO20" s="1">
        <v>25.1</v>
      </c>
      <c r="DQ20" s="1"/>
      <c r="DR20" s="16" t="s">
        <v>256</v>
      </c>
      <c r="DS20" s="1">
        <v>7</v>
      </c>
      <c r="DT20" s="1">
        <v>8.8000000000000007</v>
      </c>
      <c r="DU20" s="1">
        <v>11.3</v>
      </c>
      <c r="DV20" s="1">
        <v>14</v>
      </c>
      <c r="DW20" s="1">
        <v>17.5</v>
      </c>
      <c r="DX20" s="1">
        <v>21</v>
      </c>
      <c r="DY20" s="1">
        <v>24.6</v>
      </c>
      <c r="DZ20" s="1">
        <v>29.1</v>
      </c>
      <c r="EA20" s="1">
        <v>35.4</v>
      </c>
      <c r="EB20" s="1">
        <v>40.299999999999997</v>
      </c>
      <c r="EC20" s="1">
        <v>47.8</v>
      </c>
      <c r="ED20" s="1">
        <v>55.2</v>
      </c>
      <c r="EE20" s="1">
        <v>63.4</v>
      </c>
      <c r="EF20" s="1">
        <v>73</v>
      </c>
      <c r="EG20" s="1">
        <v>83.2</v>
      </c>
      <c r="EH20" s="1">
        <v>94.7</v>
      </c>
      <c r="EI20" s="1">
        <v>104.5</v>
      </c>
      <c r="EJ20" s="1">
        <v>113.2</v>
      </c>
      <c r="EK20" s="1">
        <v>123.2</v>
      </c>
      <c r="EL20" s="1">
        <v>133</v>
      </c>
      <c r="EM20" s="1">
        <v>142.19999999999999</v>
      </c>
      <c r="EO20" s="1"/>
      <c r="EP20" s="16" t="s">
        <v>256</v>
      </c>
      <c r="EQ20" s="1">
        <v>19.600000000000001</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66.099999999999994</v>
      </c>
      <c r="FH20" s="1">
        <v>69.2</v>
      </c>
      <c r="FI20" s="1">
        <v>73.5</v>
      </c>
      <c r="FJ20" s="1">
        <v>77.8</v>
      </c>
      <c r="FK20" s="1">
        <v>82.1</v>
      </c>
    </row>
    <row r="21" spans="1:167" ht="14.5">
      <c r="A21" s="1"/>
      <c r="B21" s="16" t="s">
        <v>257</v>
      </c>
      <c r="C21" s="1">
        <v>23.8</v>
      </c>
      <c r="D21" s="1">
        <v>24.1</v>
      </c>
      <c r="E21" s="1">
        <v>24.4</v>
      </c>
      <c r="F21" s="1">
        <v>25</v>
      </c>
      <c r="G21" s="1">
        <v>26.1</v>
      </c>
      <c r="H21" s="1">
        <v>27.3</v>
      </c>
      <c r="I21" s="1">
        <v>28.8</v>
      </c>
      <c r="J21" s="1">
        <v>30.3</v>
      </c>
      <c r="K21" s="1">
        <v>32.200000000000003</v>
      </c>
      <c r="L21" s="1">
        <v>34.299999999999997</v>
      </c>
      <c r="M21" s="1">
        <v>36.5</v>
      </c>
      <c r="N21" s="1">
        <v>38.700000000000003</v>
      </c>
      <c r="O21" s="1">
        <v>41</v>
      </c>
      <c r="P21" s="1">
        <v>43.1</v>
      </c>
      <c r="Q21" s="1">
        <v>45</v>
      </c>
      <c r="R21" s="1">
        <v>46.7</v>
      </c>
      <c r="S21" s="1">
        <v>48.5</v>
      </c>
      <c r="T21" s="1">
        <v>50.5</v>
      </c>
      <c r="U21" s="1">
        <v>52.2</v>
      </c>
      <c r="V21" s="1">
        <v>53.6</v>
      </c>
      <c r="W21" s="1">
        <v>55.2</v>
      </c>
      <c r="Y21" s="1"/>
      <c r="Z21" s="16" t="s">
        <v>258</v>
      </c>
      <c r="AA21" s="1">
        <v>149.6</v>
      </c>
      <c r="AB21" s="1">
        <v>152.4</v>
      </c>
      <c r="AC21" s="1">
        <v>156.19999999999999</v>
      </c>
      <c r="AD21" s="1">
        <v>159.19999999999999</v>
      </c>
      <c r="AE21" s="1">
        <v>162.19999999999999</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258</v>
      </c>
      <c r="AY21" s="1">
        <v>105</v>
      </c>
      <c r="AZ21" s="1">
        <v>107.1</v>
      </c>
      <c r="BA21" s="1">
        <v>109.4</v>
      </c>
      <c r="BB21" s="1">
        <v>111.5</v>
      </c>
      <c r="BC21" s="1">
        <v>114.2</v>
      </c>
      <c r="BD21" s="1">
        <v>117.1</v>
      </c>
      <c r="BE21" s="1">
        <v>120.7</v>
      </c>
      <c r="BF21" s="1">
        <v>124.4</v>
      </c>
      <c r="BG21" s="1">
        <v>128.6</v>
      </c>
      <c r="BH21" s="1">
        <v>133</v>
      </c>
      <c r="BI21" s="1">
        <v>137.5</v>
      </c>
      <c r="BJ21" s="1">
        <v>141.80000000000001</v>
      </c>
      <c r="BK21" s="1">
        <v>146.19999999999999</v>
      </c>
      <c r="BL21" s="1">
        <v>150.9</v>
      </c>
      <c r="BM21" s="1">
        <v>155.6</v>
      </c>
      <c r="BN21" s="1">
        <v>160</v>
      </c>
      <c r="BO21" s="1">
        <v>163.9</v>
      </c>
      <c r="BP21" s="1">
        <v>168.3</v>
      </c>
      <c r="BQ21" s="1">
        <v>172.3</v>
      </c>
      <c r="BR21" s="1">
        <v>175.8</v>
      </c>
      <c r="BS21" s="1">
        <v>179.8</v>
      </c>
      <c r="BU21" s="1"/>
      <c r="BV21" s="16" t="s">
        <v>258</v>
      </c>
      <c r="BW21" s="1">
        <v>9.5</v>
      </c>
      <c r="BX21" s="1">
        <v>9.5</v>
      </c>
      <c r="BY21" s="1">
        <v>9.6</v>
      </c>
      <c r="BZ21" s="1">
        <v>9.6</v>
      </c>
      <c r="CA21" s="1">
        <v>9.8000000000000007</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16.100000000000001</v>
      </c>
      <c r="CQ21" s="1">
        <v>16.7</v>
      </c>
      <c r="CS21" s="1"/>
      <c r="CT21" s="16" t="s">
        <v>258</v>
      </c>
      <c r="CU21" s="1">
        <v>0.7</v>
      </c>
      <c r="CV21" s="1">
        <v>0.7</v>
      </c>
      <c r="CW21" s="1">
        <v>0.7</v>
      </c>
      <c r="CX21" s="1">
        <v>0.7</v>
      </c>
      <c r="CY21" s="1">
        <v>0.7</v>
      </c>
      <c r="CZ21" s="1">
        <v>0.7</v>
      </c>
      <c r="DA21" s="1">
        <v>0.8</v>
      </c>
      <c r="DB21" s="1">
        <v>0.9</v>
      </c>
      <c r="DC21" s="1">
        <v>1</v>
      </c>
      <c r="DD21" s="1">
        <v>1.1000000000000001</v>
      </c>
      <c r="DE21" s="1">
        <v>1.3</v>
      </c>
      <c r="DF21" s="1">
        <v>1.5</v>
      </c>
      <c r="DG21" s="1">
        <v>1.8</v>
      </c>
      <c r="DH21" s="1">
        <v>2.1</v>
      </c>
      <c r="DI21" s="1">
        <v>2.5</v>
      </c>
      <c r="DJ21" s="1">
        <v>3</v>
      </c>
      <c r="DK21" s="1">
        <v>3.4</v>
      </c>
      <c r="DL21" s="1">
        <v>4</v>
      </c>
      <c r="DM21" s="1">
        <v>4.3</v>
      </c>
      <c r="DN21" s="1">
        <v>4.5999999999999996</v>
      </c>
      <c r="DO21" s="1">
        <v>4.9000000000000004</v>
      </c>
      <c r="DQ21" s="1"/>
      <c r="DR21" s="16" t="s">
        <v>258</v>
      </c>
      <c r="DS21" s="1">
        <v>2.2999999999999998</v>
      </c>
      <c r="DT21" s="1">
        <v>2.6</v>
      </c>
      <c r="DU21" s="1">
        <v>2.8</v>
      </c>
      <c r="DV21" s="1">
        <v>3.4</v>
      </c>
      <c r="DW21" s="1">
        <v>4.2</v>
      </c>
      <c r="DX21" s="1">
        <v>5</v>
      </c>
      <c r="DY21" s="1">
        <v>6</v>
      </c>
      <c r="DZ21" s="1">
        <v>7.2</v>
      </c>
      <c r="EA21" s="1">
        <v>8.3000000000000007</v>
      </c>
      <c r="EB21" s="1">
        <v>9.8000000000000007</v>
      </c>
      <c r="EC21" s="1">
        <v>11.1</v>
      </c>
      <c r="ED21" s="1">
        <v>12.4</v>
      </c>
      <c r="EE21" s="1">
        <v>14</v>
      </c>
      <c r="EF21" s="1">
        <v>15.8</v>
      </c>
      <c r="EG21" s="1">
        <v>17.899999999999999</v>
      </c>
      <c r="EH21" s="1">
        <v>20.5</v>
      </c>
      <c r="EI21" s="1">
        <v>23.1</v>
      </c>
      <c r="EJ21" s="1">
        <v>25.8</v>
      </c>
      <c r="EK21" s="1">
        <v>27.5</v>
      </c>
      <c r="EL21" s="1">
        <v>29.3</v>
      </c>
      <c r="EM21" s="1">
        <v>31.2</v>
      </c>
      <c r="EO21" s="1"/>
      <c r="EP21" s="16" t="s">
        <v>257</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spans="1:167" ht="14.5">
      <c r="A22" s="1"/>
      <c r="B22" s="16" t="s">
        <v>259</v>
      </c>
      <c r="C22" s="1">
        <v>1.3</v>
      </c>
      <c r="D22" s="1">
        <v>1.4</v>
      </c>
      <c r="E22" s="1">
        <v>1.4</v>
      </c>
      <c r="F22" s="1">
        <v>1.5</v>
      </c>
      <c r="G22" s="1">
        <v>1.6</v>
      </c>
      <c r="H22" s="1">
        <v>1.7</v>
      </c>
      <c r="I22" s="1">
        <v>1.9</v>
      </c>
      <c r="J22" s="1">
        <v>2</v>
      </c>
      <c r="K22" s="1">
        <v>2.1</v>
      </c>
      <c r="L22" s="1">
        <v>2.2000000000000002</v>
      </c>
      <c r="M22" s="1">
        <v>2.2999999999999998</v>
      </c>
      <c r="N22" s="1">
        <v>2.5</v>
      </c>
      <c r="O22" s="1">
        <v>2.6</v>
      </c>
      <c r="P22" s="1">
        <v>2.8</v>
      </c>
      <c r="Q22" s="1">
        <v>2.9</v>
      </c>
      <c r="R22" s="1">
        <v>3</v>
      </c>
      <c r="S22" s="1">
        <v>3.1</v>
      </c>
      <c r="T22" s="1">
        <v>3.2</v>
      </c>
      <c r="U22" s="1">
        <v>3.3</v>
      </c>
      <c r="V22" s="1">
        <v>3.5</v>
      </c>
      <c r="W22" s="1">
        <v>3.6</v>
      </c>
      <c r="Y22" s="1"/>
      <c r="Z22" s="16" t="s">
        <v>259</v>
      </c>
      <c r="AA22" s="1">
        <v>7.8</v>
      </c>
      <c r="AB22" s="1">
        <v>8.1999999999999993</v>
      </c>
      <c r="AC22" s="1">
        <v>8.5</v>
      </c>
      <c r="AD22" s="1">
        <v>8.8000000000000007</v>
      </c>
      <c r="AE22" s="1">
        <v>9.1999999999999993</v>
      </c>
      <c r="AF22" s="1">
        <v>9.6</v>
      </c>
      <c r="AG22" s="1">
        <v>10</v>
      </c>
      <c r="AH22" s="1">
        <v>10.4</v>
      </c>
      <c r="AI22" s="1">
        <v>10.9</v>
      </c>
      <c r="AJ22" s="1">
        <v>11.4</v>
      </c>
      <c r="AK22" s="1">
        <v>11.9</v>
      </c>
      <c r="AL22" s="1">
        <v>12.4</v>
      </c>
      <c r="AM22" s="1">
        <v>12.9</v>
      </c>
      <c r="AN22" s="1">
        <v>13.4</v>
      </c>
      <c r="AO22" s="1">
        <v>13.9</v>
      </c>
      <c r="AP22" s="1">
        <v>14.3</v>
      </c>
      <c r="AQ22" s="1">
        <v>14.8</v>
      </c>
      <c r="AR22" s="1">
        <v>15.4</v>
      </c>
      <c r="AS22" s="1">
        <v>16.100000000000001</v>
      </c>
      <c r="AT22" s="1">
        <v>16.7</v>
      </c>
      <c r="AU22" s="1">
        <v>17.399999999999999</v>
      </c>
      <c r="AW22" s="1"/>
      <c r="AX22" s="16" t="s">
        <v>259</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34.200000000000003</v>
      </c>
      <c r="BP22" s="1">
        <v>35.299999999999997</v>
      </c>
      <c r="BQ22" s="1">
        <v>36.799999999999997</v>
      </c>
      <c r="BR22" s="1">
        <v>38.1</v>
      </c>
      <c r="BS22" s="1">
        <v>39.6</v>
      </c>
      <c r="BU22" s="1"/>
      <c r="BV22" s="16" t="s">
        <v>259</v>
      </c>
      <c r="BW22" s="1">
        <v>0.6</v>
      </c>
      <c r="BX22" s="1">
        <v>0.6</v>
      </c>
      <c r="BY22" s="1">
        <v>0.7</v>
      </c>
      <c r="BZ22" s="1">
        <v>0.7</v>
      </c>
      <c r="CA22" s="1">
        <v>0.8</v>
      </c>
      <c r="CB22" s="1">
        <v>0.8</v>
      </c>
      <c r="CC22" s="1">
        <v>0.8</v>
      </c>
      <c r="CD22" s="1">
        <v>0.9</v>
      </c>
      <c r="CE22" s="1">
        <v>0.9</v>
      </c>
      <c r="CF22" s="1">
        <v>1</v>
      </c>
      <c r="CG22" s="1">
        <v>1</v>
      </c>
      <c r="CH22" s="1">
        <v>1.1000000000000001</v>
      </c>
      <c r="CI22" s="1">
        <v>1.1000000000000001</v>
      </c>
      <c r="CJ22" s="1">
        <v>1.2</v>
      </c>
      <c r="CK22" s="1">
        <v>1.3</v>
      </c>
      <c r="CL22" s="1">
        <v>1.3</v>
      </c>
      <c r="CM22" s="1">
        <v>1.4</v>
      </c>
      <c r="CN22" s="1">
        <v>1.5</v>
      </c>
      <c r="CO22" s="1">
        <v>1.6</v>
      </c>
      <c r="CP22" s="1">
        <v>1.6</v>
      </c>
      <c r="CQ22" s="1">
        <v>1.7</v>
      </c>
      <c r="CS22" s="1"/>
      <c r="CT22" s="16" t="s">
        <v>259</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259</v>
      </c>
      <c r="DS22" s="1">
        <v>0.5</v>
      </c>
      <c r="DT22" s="1">
        <v>0.5</v>
      </c>
      <c r="DU22" s="1">
        <v>0.6</v>
      </c>
      <c r="DV22" s="1">
        <v>0.6</v>
      </c>
      <c r="DW22" s="1">
        <v>0.6</v>
      </c>
      <c r="DX22" s="1">
        <v>0.7</v>
      </c>
      <c r="DY22" s="1">
        <v>0.8</v>
      </c>
      <c r="DZ22" s="1">
        <v>0.8</v>
      </c>
      <c r="EA22" s="1">
        <v>0.9</v>
      </c>
      <c r="EB22" s="1">
        <v>0.9</v>
      </c>
      <c r="EC22" s="1">
        <v>1</v>
      </c>
      <c r="ED22" s="1">
        <v>1</v>
      </c>
      <c r="EE22" s="1">
        <v>1.1000000000000001</v>
      </c>
      <c r="EF22" s="1">
        <v>1.2</v>
      </c>
      <c r="EG22" s="1">
        <v>1.3</v>
      </c>
      <c r="EH22" s="1">
        <v>1.4</v>
      </c>
      <c r="EI22" s="1">
        <v>1.4</v>
      </c>
      <c r="EJ22" s="1">
        <v>1.5</v>
      </c>
      <c r="EK22" s="1">
        <v>1.6</v>
      </c>
      <c r="EL22" s="1">
        <v>1.7</v>
      </c>
      <c r="EM22" s="1">
        <v>1.8</v>
      </c>
      <c r="EO22" s="1"/>
      <c r="EP22" s="16" t="s">
        <v>259</v>
      </c>
      <c r="EQ22" s="1">
        <v>3.1</v>
      </c>
      <c r="ER22" s="1">
        <v>3.2</v>
      </c>
      <c r="ES22" s="1">
        <v>3.4</v>
      </c>
      <c r="ET22" s="1">
        <v>3.6</v>
      </c>
      <c r="EU22" s="1">
        <v>3.8</v>
      </c>
      <c r="EV22" s="1">
        <v>4.0999999999999996</v>
      </c>
      <c r="EW22" s="1">
        <v>4.4000000000000004</v>
      </c>
      <c r="EX22" s="1">
        <v>4.5999999999999996</v>
      </c>
      <c r="EY22" s="1">
        <v>4.9000000000000004</v>
      </c>
      <c r="EZ22" s="1">
        <v>5.2</v>
      </c>
      <c r="FA22" s="1">
        <v>5.5</v>
      </c>
      <c r="FB22" s="1">
        <v>5.7</v>
      </c>
      <c r="FC22" s="1">
        <v>6</v>
      </c>
      <c r="FD22" s="1">
        <v>6.2</v>
      </c>
      <c r="FE22" s="1">
        <v>6.5</v>
      </c>
      <c r="FF22" s="1">
        <v>6.8</v>
      </c>
      <c r="FG22" s="1">
        <v>7</v>
      </c>
      <c r="FH22" s="1">
        <v>7.3</v>
      </c>
      <c r="FI22" s="1">
        <v>7.6</v>
      </c>
      <c r="FJ22" s="1">
        <v>7.9</v>
      </c>
      <c r="FK22" s="1">
        <v>8.3000000000000007</v>
      </c>
    </row>
    <row r="23" spans="1:167" ht="15.5">
      <c r="A23" s="1"/>
      <c r="B23" s="16" t="s">
        <v>331</v>
      </c>
      <c r="C23" s="1">
        <v>0.7</v>
      </c>
      <c r="D23" s="1">
        <v>0.7</v>
      </c>
      <c r="E23" s="1">
        <v>0.7</v>
      </c>
      <c r="F23" s="1">
        <v>0.7</v>
      </c>
      <c r="G23" s="1">
        <v>0.8</v>
      </c>
      <c r="H23" s="1">
        <v>0.9</v>
      </c>
      <c r="I23" s="1">
        <v>0.9</v>
      </c>
      <c r="J23" s="1">
        <v>1</v>
      </c>
      <c r="K23" s="1">
        <v>1.1000000000000001</v>
      </c>
      <c r="L23" s="1">
        <v>1.2</v>
      </c>
      <c r="M23" s="1">
        <v>1.2</v>
      </c>
      <c r="N23" s="1">
        <v>1.2</v>
      </c>
      <c r="O23" s="1">
        <v>1.2</v>
      </c>
      <c r="P23" s="1">
        <v>1.2</v>
      </c>
      <c r="Q23" s="1">
        <v>1.2</v>
      </c>
      <c r="R23" s="1">
        <v>1.2</v>
      </c>
      <c r="S23" s="1">
        <v>1.2</v>
      </c>
      <c r="T23" s="1">
        <v>1.2</v>
      </c>
      <c r="U23" s="1">
        <v>1.2</v>
      </c>
      <c r="V23" s="1">
        <v>1.2</v>
      </c>
      <c r="W23" s="1">
        <v>1.2</v>
      </c>
      <c r="Y23" s="1"/>
      <c r="Z23" s="16" t="s">
        <v>331</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1.1000000000000001</v>
      </c>
      <c r="AS23" s="1">
        <v>1.2</v>
      </c>
      <c r="AT23" s="1">
        <v>1.3</v>
      </c>
      <c r="AU23" s="1">
        <v>1.4</v>
      </c>
      <c r="AW23" s="1"/>
      <c r="AX23" s="16" t="s">
        <v>331</v>
      </c>
      <c r="AY23" s="1">
        <v>8</v>
      </c>
      <c r="AZ23" s="1">
        <v>8.1</v>
      </c>
      <c r="BA23" s="1">
        <v>8.1999999999999993</v>
      </c>
      <c r="BB23" s="1">
        <v>8.3000000000000007</v>
      </c>
      <c r="BC23" s="1">
        <v>8.5</v>
      </c>
      <c r="BD23" s="1">
        <v>8.8000000000000007</v>
      </c>
      <c r="BE23" s="1">
        <v>9.3000000000000007</v>
      </c>
      <c r="BF23" s="1">
        <v>10</v>
      </c>
      <c r="BG23" s="1">
        <v>10.8</v>
      </c>
      <c r="BH23" s="1">
        <v>11.8</v>
      </c>
      <c r="BI23" s="1">
        <v>13</v>
      </c>
      <c r="BJ23" s="1">
        <v>14.3</v>
      </c>
      <c r="BK23" s="1">
        <v>15.7</v>
      </c>
      <c r="BL23" s="1">
        <v>17.3</v>
      </c>
      <c r="BM23" s="1">
        <v>19.100000000000001</v>
      </c>
      <c r="BN23" s="1">
        <v>21</v>
      </c>
      <c r="BO23" s="1">
        <v>23</v>
      </c>
      <c r="BP23" s="1">
        <v>25.2</v>
      </c>
      <c r="BQ23" s="1">
        <v>26.7</v>
      </c>
      <c r="BR23" s="1">
        <v>28.1</v>
      </c>
      <c r="BS23" s="1">
        <v>29.6</v>
      </c>
      <c r="BU23" s="1"/>
      <c r="BV23" s="16" t="s">
        <v>331</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331</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331</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331</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spans="1:167" ht="14.5">
      <c r="A24" s="1"/>
      <c r="B24" s="16" t="s">
        <v>261</v>
      </c>
      <c r="C24" s="1">
        <v>8.4</v>
      </c>
      <c r="D24" s="1">
        <v>8.3000000000000007</v>
      </c>
      <c r="E24" s="1">
        <v>8.4</v>
      </c>
      <c r="F24" s="1">
        <v>8.4</v>
      </c>
      <c r="G24" s="1">
        <v>8.6</v>
      </c>
      <c r="H24" s="1">
        <v>8.6</v>
      </c>
      <c r="I24" s="1">
        <v>8.6</v>
      </c>
      <c r="J24" s="1">
        <v>8.6</v>
      </c>
      <c r="K24" s="1">
        <v>8.6</v>
      </c>
      <c r="L24" s="1">
        <v>8.5</v>
      </c>
      <c r="M24" s="1">
        <v>8.3000000000000007</v>
      </c>
      <c r="N24" s="1">
        <v>8.1</v>
      </c>
      <c r="O24" s="1">
        <v>7.9</v>
      </c>
      <c r="P24" s="1">
        <v>7.6</v>
      </c>
      <c r="Q24" s="1">
        <v>7.2</v>
      </c>
      <c r="R24" s="1">
        <v>6.8</v>
      </c>
      <c r="S24" s="1">
        <v>6.5</v>
      </c>
      <c r="T24" s="1">
        <v>6.1</v>
      </c>
      <c r="U24" s="1">
        <v>6</v>
      </c>
      <c r="V24" s="1">
        <v>5.9</v>
      </c>
      <c r="W24" s="1">
        <v>5.8</v>
      </c>
      <c r="Y24" s="1"/>
      <c r="Z24" s="16" t="s">
        <v>261</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8.8000000000000007</v>
      </c>
      <c r="AT24" s="1">
        <v>8.6</v>
      </c>
      <c r="AU24" s="1">
        <v>8.5</v>
      </c>
      <c r="AW24" s="1"/>
      <c r="AX24" s="16" t="s">
        <v>261</v>
      </c>
      <c r="AY24" s="1">
        <v>13.3</v>
      </c>
      <c r="AZ24" s="1">
        <v>13.2</v>
      </c>
      <c r="BA24" s="1">
        <v>13.9</v>
      </c>
      <c r="BB24" s="1">
        <v>15.3</v>
      </c>
      <c r="BC24" s="1">
        <v>15.6</v>
      </c>
      <c r="BD24" s="1">
        <v>16.899999999999999</v>
      </c>
      <c r="BE24" s="1">
        <v>16.5</v>
      </c>
      <c r="BF24" s="1">
        <v>17.600000000000001</v>
      </c>
      <c r="BG24" s="1">
        <v>17.399999999999999</v>
      </c>
      <c r="BH24" s="1">
        <v>16.7</v>
      </c>
      <c r="BI24" s="1">
        <v>15.7</v>
      </c>
      <c r="BJ24" s="1">
        <v>14.7</v>
      </c>
      <c r="BK24" s="1">
        <v>13.8</v>
      </c>
      <c r="BL24" s="1">
        <v>13</v>
      </c>
      <c r="BM24" s="1">
        <v>12.1</v>
      </c>
      <c r="BN24" s="1">
        <v>11.3</v>
      </c>
      <c r="BO24" s="1">
        <v>10.5</v>
      </c>
      <c r="BP24" s="1">
        <v>9.8000000000000007</v>
      </c>
      <c r="BQ24" s="1">
        <v>9.5</v>
      </c>
      <c r="BR24" s="1">
        <v>9.3000000000000007</v>
      </c>
      <c r="BS24" s="1">
        <v>9</v>
      </c>
      <c r="BU24" s="1"/>
      <c r="BV24" s="16" t="s">
        <v>261</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261</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261</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261</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spans="1:167" ht="14.5">
      <c r="A25" s="1"/>
      <c r="B25" s="9" t="s">
        <v>262</v>
      </c>
      <c r="C25" s="1"/>
      <c r="D25" s="1"/>
      <c r="E25" s="1"/>
      <c r="F25" s="1"/>
      <c r="G25" s="1"/>
      <c r="H25" s="1"/>
      <c r="I25" s="1"/>
      <c r="J25" s="1"/>
      <c r="K25" s="1"/>
      <c r="L25" s="1"/>
      <c r="M25" s="1"/>
      <c r="N25" s="1"/>
      <c r="O25" s="1"/>
      <c r="P25" s="1"/>
      <c r="Q25" s="1"/>
      <c r="R25" s="1"/>
      <c r="S25" s="1"/>
      <c r="T25" s="1"/>
      <c r="U25" s="1"/>
      <c r="V25" s="1"/>
      <c r="W25" s="1"/>
      <c r="Y25" s="1"/>
      <c r="Z25" s="9" t="s">
        <v>262</v>
      </c>
      <c r="AA25" s="1"/>
      <c r="AB25" s="1"/>
      <c r="AC25" s="1"/>
      <c r="AD25" s="1"/>
      <c r="AE25" s="1"/>
      <c r="AF25" s="1"/>
      <c r="AG25" s="1"/>
      <c r="AH25" s="1"/>
      <c r="AI25" s="1"/>
      <c r="AJ25" s="1"/>
      <c r="AK25" s="1"/>
      <c r="AL25" s="1"/>
      <c r="AM25" s="1"/>
      <c r="AN25" s="1"/>
      <c r="AO25" s="1"/>
      <c r="AP25" s="1"/>
      <c r="AQ25" s="1"/>
      <c r="AR25" s="1"/>
      <c r="AS25" s="1"/>
      <c r="AT25" s="1"/>
      <c r="AU25" s="1"/>
      <c r="AW25" s="1"/>
      <c r="AX25" s="9" t="s">
        <v>262</v>
      </c>
      <c r="AY25" s="1"/>
      <c r="AZ25" s="1"/>
      <c r="BA25" s="1"/>
      <c r="BB25" s="1"/>
      <c r="BC25" s="1"/>
      <c r="BD25" s="1"/>
      <c r="BE25" s="1"/>
      <c r="BF25" s="1"/>
      <c r="BG25" s="1"/>
      <c r="BH25" s="1"/>
      <c r="BI25" s="1"/>
      <c r="BJ25" s="1"/>
      <c r="BK25" s="1"/>
      <c r="BL25" s="1"/>
      <c r="BM25" s="1"/>
      <c r="BN25" s="1"/>
      <c r="BO25" s="1"/>
      <c r="BP25" s="1"/>
      <c r="BQ25" s="1"/>
      <c r="BR25" s="1"/>
      <c r="BS25" s="1"/>
      <c r="BU25" s="1"/>
      <c r="BV25" s="9" t="s">
        <v>262</v>
      </c>
      <c r="BW25" s="1"/>
      <c r="BX25" s="1"/>
      <c r="BY25" s="1"/>
      <c r="BZ25" s="1"/>
      <c r="CA25" s="1"/>
      <c r="CB25" s="1"/>
      <c r="CC25" s="1"/>
      <c r="CD25" s="1"/>
      <c r="CE25" s="1"/>
      <c r="CF25" s="1"/>
      <c r="CG25" s="1"/>
      <c r="CH25" s="1"/>
      <c r="CI25" s="1"/>
      <c r="CJ25" s="1"/>
      <c r="CK25" s="1"/>
      <c r="CL25" s="1"/>
      <c r="CM25" s="1"/>
      <c r="CN25" s="1"/>
      <c r="CO25" s="1"/>
      <c r="CP25" s="1"/>
      <c r="CQ25" s="1"/>
      <c r="CS25" s="1"/>
      <c r="CT25" s="9" t="s">
        <v>262</v>
      </c>
      <c r="CU25" s="1"/>
      <c r="CV25" s="1"/>
      <c r="CW25" s="1"/>
      <c r="CX25" s="1"/>
      <c r="CY25" s="1"/>
      <c r="CZ25" s="1"/>
      <c r="DA25" s="1"/>
      <c r="DB25" s="1"/>
      <c r="DC25" s="1"/>
      <c r="DD25" s="1"/>
      <c r="DE25" s="1"/>
      <c r="DF25" s="1"/>
      <c r="DG25" s="1"/>
      <c r="DH25" s="1"/>
      <c r="DI25" s="1"/>
      <c r="DJ25" s="1"/>
      <c r="DK25" s="1"/>
      <c r="DL25" s="1"/>
      <c r="DM25" s="1"/>
      <c r="DN25" s="1"/>
      <c r="DO25" s="1"/>
      <c r="DQ25" s="1"/>
      <c r="DR25" s="9" t="s">
        <v>262</v>
      </c>
      <c r="DS25" s="1"/>
      <c r="DT25" s="1"/>
      <c r="DU25" s="1"/>
      <c r="DV25" s="1"/>
      <c r="DW25" s="1"/>
      <c r="DX25" s="1"/>
      <c r="DY25" s="1"/>
      <c r="DZ25" s="1"/>
      <c r="EA25" s="1"/>
      <c r="EB25" s="1"/>
      <c r="EC25" s="1"/>
      <c r="ED25" s="1"/>
      <c r="EE25" s="1"/>
      <c r="EF25" s="1"/>
      <c r="EG25" s="1"/>
      <c r="EH25" s="1"/>
      <c r="EI25" s="1"/>
      <c r="EJ25" s="1"/>
      <c r="EK25" s="1"/>
      <c r="EL25" s="1"/>
      <c r="EM25" s="1"/>
      <c r="EO25" s="1"/>
      <c r="EP25" s="9" t="s">
        <v>262</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263</v>
      </c>
      <c r="C26" s="1">
        <v>1</v>
      </c>
      <c r="D26" s="1">
        <v>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1.2</v>
      </c>
      <c r="O26" s="1">
        <v>1.2</v>
      </c>
      <c r="P26" s="1">
        <v>1.2</v>
      </c>
      <c r="Q26" s="1">
        <v>1.2</v>
      </c>
      <c r="R26" s="1">
        <v>1.2</v>
      </c>
      <c r="S26" s="1">
        <v>1.2</v>
      </c>
      <c r="T26" s="1">
        <v>1.2</v>
      </c>
      <c r="U26" s="1">
        <v>1.2</v>
      </c>
      <c r="V26" s="1">
        <v>1.2</v>
      </c>
      <c r="W26" s="1">
        <v>1.2</v>
      </c>
      <c r="Y26" s="1"/>
      <c r="Z26" s="10" t="s">
        <v>263</v>
      </c>
      <c r="AA26" s="1">
        <v>8.4</v>
      </c>
      <c r="AB26" s="1">
        <v>8.6</v>
      </c>
      <c r="AC26" s="1">
        <v>8.8000000000000007</v>
      </c>
      <c r="AD26" s="1">
        <v>8.8000000000000007</v>
      </c>
      <c r="AE26" s="1">
        <v>8.9</v>
      </c>
      <c r="AF26" s="1">
        <v>9</v>
      </c>
      <c r="AG26" s="1">
        <v>9</v>
      </c>
      <c r="AH26" s="1">
        <v>9.1</v>
      </c>
      <c r="AI26" s="1">
        <v>9.1999999999999993</v>
      </c>
      <c r="AJ26" s="1">
        <v>9.3000000000000007</v>
      </c>
      <c r="AK26" s="1">
        <v>9.3000000000000007</v>
      </c>
      <c r="AL26" s="1">
        <v>9.4</v>
      </c>
      <c r="AM26" s="1">
        <v>9.5</v>
      </c>
      <c r="AN26" s="1">
        <v>9.6999999999999993</v>
      </c>
      <c r="AO26" s="1">
        <v>9.8000000000000007</v>
      </c>
      <c r="AP26" s="1">
        <v>9.9</v>
      </c>
      <c r="AQ26" s="1">
        <v>10</v>
      </c>
      <c r="AR26" s="1">
        <v>10.199999999999999</v>
      </c>
      <c r="AS26" s="1">
        <v>10.3</v>
      </c>
      <c r="AT26" s="1">
        <v>10.5</v>
      </c>
      <c r="AU26" s="1">
        <v>10.7</v>
      </c>
      <c r="AW26" s="1"/>
      <c r="AX26" s="10" t="s">
        <v>263</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263</v>
      </c>
      <c r="EQ26" s="1">
        <v>1.1000000000000001</v>
      </c>
      <c r="ER26" s="1">
        <v>1.1000000000000001</v>
      </c>
      <c r="ES26" s="1">
        <v>1.1000000000000001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spans="1:167" ht="14.5">
      <c r="A27" s="1"/>
      <c r="B27" s="10" t="s">
        <v>264</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264</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4.0999999999999996</v>
      </c>
      <c r="AU27" s="1">
        <v>4.2</v>
      </c>
      <c r="AW27" s="1"/>
      <c r="AX27" s="10" t="s">
        <v>264</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264</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264</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264</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264</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spans="1:167" ht="14.5">
      <c r="A28" s="1"/>
      <c r="B28" s="10" t="s">
        <v>265</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265</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265</v>
      </c>
      <c r="AY28" s="1">
        <v>1.6</v>
      </c>
      <c r="AZ28" s="1">
        <v>1.7</v>
      </c>
      <c r="BA28" s="1">
        <v>1.8</v>
      </c>
      <c r="BB28" s="1">
        <v>1.8</v>
      </c>
      <c r="BC28" s="1">
        <v>1.9</v>
      </c>
      <c r="BD28" s="1">
        <v>2</v>
      </c>
      <c r="BE28" s="1">
        <v>2.1</v>
      </c>
      <c r="BF28" s="1">
        <v>2.1</v>
      </c>
      <c r="BG28" s="1">
        <v>2.2000000000000002</v>
      </c>
      <c r="BH28" s="1">
        <v>2.2999999999999998</v>
      </c>
      <c r="BI28" s="1">
        <v>2.2999999999999998</v>
      </c>
      <c r="BJ28" s="1">
        <v>2.4</v>
      </c>
      <c r="BK28" s="1">
        <v>2.4</v>
      </c>
      <c r="BL28" s="1">
        <v>2.5</v>
      </c>
      <c r="BM28" s="1">
        <v>2.6</v>
      </c>
      <c r="BN28" s="1">
        <v>2.6</v>
      </c>
      <c r="BO28" s="1">
        <v>2.7</v>
      </c>
      <c r="BP28" s="1">
        <v>2.7</v>
      </c>
      <c r="BQ28" s="1">
        <v>2.8</v>
      </c>
      <c r="BR28" s="1">
        <v>2.9</v>
      </c>
      <c r="BS28" s="1">
        <v>2.9</v>
      </c>
      <c r="BU28" s="1"/>
      <c r="BV28" s="10" t="s">
        <v>265</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265</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265</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265</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spans="1:167" ht="14.5">
      <c r="A29" s="1"/>
      <c r="B29" s="10" t="s">
        <v>266</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266</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16.100000000000001</v>
      </c>
      <c r="AT29" s="1">
        <v>16.5</v>
      </c>
      <c r="AU29" s="1">
        <v>17</v>
      </c>
      <c r="AW29" s="1"/>
      <c r="AX29" s="10" t="s">
        <v>266</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266</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266</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266</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266</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56"/>
      <c r="B30" s="356"/>
      <c r="C30" s="1"/>
      <c r="D30" s="1"/>
      <c r="E30" s="1"/>
      <c r="F30" s="1"/>
      <c r="G30" s="1"/>
      <c r="H30" s="1"/>
      <c r="I30" s="1"/>
      <c r="J30" s="1"/>
      <c r="K30" s="1"/>
      <c r="L30" s="1"/>
      <c r="M30" s="1"/>
      <c r="N30" s="1"/>
      <c r="O30" s="1"/>
      <c r="P30" s="1"/>
      <c r="Q30" s="1"/>
      <c r="R30" s="1"/>
      <c r="S30" s="1"/>
      <c r="T30" s="1"/>
      <c r="U30" s="1"/>
      <c r="V30" s="1"/>
      <c r="W30" s="1"/>
      <c r="Y30" s="356"/>
      <c r="Z30" s="356"/>
      <c r="AA30" s="1"/>
      <c r="AB30" s="1"/>
      <c r="AC30" s="1"/>
      <c r="AD30" s="1"/>
      <c r="AE30" s="1"/>
      <c r="AF30" s="1"/>
      <c r="AG30" s="1"/>
      <c r="AH30" s="1"/>
      <c r="AI30" s="1"/>
      <c r="AJ30" s="1"/>
      <c r="AK30" s="1"/>
      <c r="AL30" s="1"/>
      <c r="AM30" s="1"/>
      <c r="AN30" s="1"/>
      <c r="AO30" s="1"/>
      <c r="AP30" s="1"/>
      <c r="AQ30" s="1"/>
      <c r="AR30" s="1"/>
      <c r="AS30" s="1"/>
      <c r="AT30" s="1"/>
      <c r="AU30" s="1"/>
      <c r="AW30" s="356"/>
      <c r="AX30" s="356"/>
      <c r="AY30" s="1"/>
      <c r="AZ30" s="1"/>
      <c r="BA30" s="1"/>
      <c r="BB30" s="1"/>
      <c r="BC30" s="1"/>
      <c r="BD30" s="1"/>
      <c r="BE30" s="1"/>
      <c r="BF30" s="1"/>
      <c r="BG30" s="1"/>
      <c r="BH30" s="1"/>
      <c r="BI30" s="1"/>
      <c r="BJ30" s="1"/>
      <c r="BK30" s="1"/>
      <c r="BL30" s="1"/>
      <c r="BM30" s="1"/>
      <c r="BN30" s="1"/>
      <c r="BO30" s="1"/>
      <c r="BP30" s="1"/>
      <c r="BQ30" s="1"/>
      <c r="BR30" s="1"/>
      <c r="BS30" s="1"/>
      <c r="BU30" s="356"/>
      <c r="BV30" s="356"/>
      <c r="BW30" s="1"/>
      <c r="BX30" s="1"/>
      <c r="BY30" s="1"/>
      <c r="BZ30" s="1"/>
      <c r="CA30" s="1"/>
      <c r="CB30" s="1"/>
      <c r="CC30" s="1"/>
      <c r="CD30" s="1"/>
      <c r="CE30" s="1"/>
      <c r="CF30" s="1"/>
      <c r="CG30" s="1"/>
      <c r="CH30" s="1"/>
      <c r="CI30" s="1"/>
      <c r="CJ30" s="1"/>
      <c r="CK30" s="1"/>
      <c r="CL30" s="1"/>
      <c r="CM30" s="1"/>
      <c r="CN30" s="1"/>
      <c r="CO30" s="1"/>
      <c r="CP30" s="1"/>
      <c r="CQ30" s="1"/>
      <c r="CS30" s="356"/>
      <c r="CT30" s="356"/>
      <c r="CU30" s="1"/>
      <c r="CV30" s="1"/>
      <c r="CW30" s="1"/>
      <c r="CX30" s="1"/>
      <c r="CY30" s="1"/>
      <c r="CZ30" s="1"/>
      <c r="DA30" s="1"/>
      <c r="DB30" s="1"/>
      <c r="DC30" s="1"/>
      <c r="DD30" s="1"/>
      <c r="DE30" s="1"/>
      <c r="DF30" s="1"/>
      <c r="DG30" s="1"/>
      <c r="DH30" s="1"/>
      <c r="DI30" s="1"/>
      <c r="DJ30" s="1"/>
      <c r="DK30" s="1"/>
      <c r="DL30" s="1"/>
      <c r="DM30" s="1"/>
      <c r="DN30" s="1"/>
      <c r="DO30" s="1"/>
      <c r="DQ30" s="356"/>
      <c r="DR30" s="356"/>
      <c r="DS30" s="1"/>
      <c r="DT30" s="1"/>
      <c r="DU30" s="1"/>
      <c r="DV30" s="1"/>
      <c r="DW30" s="1"/>
      <c r="DX30" s="1"/>
      <c r="DY30" s="1"/>
      <c r="DZ30" s="1"/>
      <c r="EA30" s="1"/>
      <c r="EB30" s="1"/>
      <c r="EC30" s="1"/>
      <c r="ED30" s="1"/>
      <c r="EE30" s="1"/>
      <c r="EF30" s="1"/>
      <c r="EG30" s="1"/>
      <c r="EH30" s="1"/>
      <c r="EI30" s="1"/>
      <c r="EJ30" s="1"/>
      <c r="EK30" s="1"/>
      <c r="EL30" s="1"/>
      <c r="EM30" s="1"/>
      <c r="EO30" s="356"/>
      <c r="EP30" s="356"/>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267</v>
      </c>
      <c r="C31" s="1"/>
      <c r="D31" s="1"/>
      <c r="E31" s="1"/>
      <c r="F31" s="1"/>
      <c r="G31" s="1"/>
      <c r="H31" s="1"/>
      <c r="I31" s="1"/>
      <c r="J31" s="1"/>
      <c r="K31" s="1"/>
      <c r="L31" s="1"/>
      <c r="M31" s="1"/>
      <c r="N31" s="1"/>
      <c r="O31" s="1"/>
      <c r="P31" s="1"/>
      <c r="Q31" s="1"/>
      <c r="R31" s="1"/>
      <c r="S31" s="1"/>
      <c r="T31" s="1"/>
      <c r="U31" s="1"/>
      <c r="V31" s="1"/>
      <c r="W31" s="1"/>
      <c r="Y31" s="1"/>
      <c r="Z31" s="9" t="s">
        <v>267</v>
      </c>
      <c r="AA31" s="1"/>
      <c r="AB31" s="1"/>
      <c r="AC31" s="1"/>
      <c r="AD31" s="1"/>
      <c r="AE31" s="1"/>
      <c r="AF31" s="1"/>
      <c r="AG31" s="1"/>
      <c r="AH31" s="1"/>
      <c r="AI31" s="1"/>
      <c r="AJ31" s="1"/>
      <c r="AK31" s="1"/>
      <c r="AL31" s="1"/>
      <c r="AM31" s="1"/>
      <c r="AN31" s="1"/>
      <c r="AO31" s="1"/>
      <c r="AP31" s="1"/>
      <c r="AQ31" s="1"/>
      <c r="AR31" s="1"/>
      <c r="AS31" s="1"/>
      <c r="AT31" s="1"/>
      <c r="AU31" s="1"/>
      <c r="AW31" s="1"/>
      <c r="AX31" s="9" t="s">
        <v>267</v>
      </c>
      <c r="AY31" s="1"/>
      <c r="AZ31" s="1"/>
      <c r="BA31" s="1"/>
      <c r="BB31" s="1"/>
      <c r="BC31" s="1"/>
      <c r="BD31" s="1"/>
      <c r="BE31" s="1"/>
      <c r="BF31" s="1"/>
      <c r="BG31" s="1"/>
      <c r="BH31" s="1"/>
      <c r="BI31" s="1"/>
      <c r="BJ31" s="1"/>
      <c r="BK31" s="1"/>
      <c r="BL31" s="1"/>
      <c r="BM31" s="1"/>
      <c r="BN31" s="1"/>
      <c r="BO31" s="1"/>
      <c r="BP31" s="1"/>
      <c r="BQ31" s="1"/>
      <c r="BR31" s="1"/>
      <c r="BS31" s="1"/>
      <c r="BU31" s="1"/>
      <c r="BV31" s="9" t="s">
        <v>267</v>
      </c>
      <c r="BW31" s="1"/>
      <c r="BX31" s="1"/>
      <c r="BY31" s="1"/>
      <c r="BZ31" s="1"/>
      <c r="CA31" s="1"/>
      <c r="CB31" s="1"/>
      <c r="CC31" s="1"/>
      <c r="CD31" s="1"/>
      <c r="CE31" s="1"/>
      <c r="CF31" s="1"/>
      <c r="CG31" s="1"/>
      <c r="CH31" s="1"/>
      <c r="CI31" s="1"/>
      <c r="CJ31" s="1"/>
      <c r="CK31" s="1"/>
      <c r="CL31" s="1"/>
      <c r="CM31" s="1"/>
      <c r="CN31" s="1"/>
      <c r="CO31" s="1"/>
      <c r="CP31" s="1"/>
      <c r="CQ31" s="1"/>
      <c r="CS31" s="1"/>
      <c r="CT31" s="9" t="s">
        <v>267</v>
      </c>
      <c r="CU31" s="1"/>
      <c r="CV31" s="1"/>
      <c r="CW31" s="1"/>
      <c r="CX31" s="1"/>
      <c r="CY31" s="1"/>
      <c r="CZ31" s="1"/>
      <c r="DA31" s="1"/>
      <c r="DB31" s="1"/>
      <c r="DC31" s="1"/>
      <c r="DD31" s="1"/>
      <c r="DE31" s="1"/>
      <c r="DF31" s="1"/>
      <c r="DG31" s="1"/>
      <c r="DH31" s="1"/>
      <c r="DI31" s="1"/>
      <c r="DJ31" s="1"/>
      <c r="DK31" s="1"/>
      <c r="DL31" s="1"/>
      <c r="DM31" s="1"/>
      <c r="DN31" s="1"/>
      <c r="DO31" s="1"/>
      <c r="DQ31" s="1"/>
      <c r="DR31" s="9" t="s">
        <v>267</v>
      </c>
      <c r="DS31" s="1"/>
      <c r="DT31" s="1"/>
      <c r="DU31" s="1"/>
      <c r="DV31" s="1"/>
      <c r="DW31" s="1"/>
      <c r="DX31" s="1"/>
      <c r="DY31" s="1"/>
      <c r="DZ31" s="1"/>
      <c r="EA31" s="1"/>
      <c r="EB31" s="1"/>
      <c r="EC31" s="1"/>
      <c r="ED31" s="1"/>
      <c r="EE31" s="1"/>
      <c r="EF31" s="1"/>
      <c r="EG31" s="1"/>
      <c r="EH31" s="1"/>
      <c r="EI31" s="1"/>
      <c r="EJ31" s="1"/>
      <c r="EK31" s="1"/>
      <c r="EL31" s="1"/>
      <c r="EM31" s="1"/>
      <c r="EO31" s="1"/>
      <c r="EP31" s="9" t="s">
        <v>267</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6" t="s">
        <v>251</v>
      </c>
      <c r="C32" s="1">
        <v>19.2</v>
      </c>
      <c r="D32" s="1">
        <v>17.399999999999999</v>
      </c>
      <c r="E32" s="1">
        <v>15.4</v>
      </c>
      <c r="F32" s="1">
        <v>13.5</v>
      </c>
      <c r="G32" s="1">
        <v>11.8</v>
      </c>
      <c r="H32" s="1">
        <v>10</v>
      </c>
      <c r="I32" s="1">
        <v>8.3000000000000007</v>
      </c>
      <c r="J32" s="1">
        <v>6.8</v>
      </c>
      <c r="K32" s="1">
        <v>5.4</v>
      </c>
      <c r="L32" s="1">
        <v>4</v>
      </c>
      <c r="M32" s="1">
        <v>2.8</v>
      </c>
      <c r="N32" s="1">
        <v>1.9</v>
      </c>
      <c r="O32" s="1">
        <v>1.3</v>
      </c>
      <c r="P32" s="1">
        <v>0.8</v>
      </c>
      <c r="Q32" s="1">
        <v>0.4</v>
      </c>
      <c r="R32" s="1">
        <v>0.3</v>
      </c>
      <c r="S32" s="1">
        <v>0.2</v>
      </c>
      <c r="T32" s="1">
        <v>0.1</v>
      </c>
      <c r="U32" s="1">
        <v>0.1</v>
      </c>
      <c r="V32" s="1">
        <v>0.1</v>
      </c>
      <c r="W32" s="1">
        <v>0</v>
      </c>
      <c r="Y32" s="1"/>
      <c r="Z32" s="10" t="s">
        <v>251</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251</v>
      </c>
      <c r="AY32" s="1">
        <v>5</v>
      </c>
      <c r="AZ32" s="1">
        <v>4.2</v>
      </c>
      <c r="BA32" s="1">
        <v>3.4</v>
      </c>
      <c r="BB32" s="1">
        <v>2.8</v>
      </c>
      <c r="BC32" s="1">
        <v>2.2000000000000002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251</v>
      </c>
      <c r="BW32" s="1">
        <v>1.1000000000000001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251</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251</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251</v>
      </c>
      <c r="EQ32" s="1">
        <v>5.0999999999999996</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spans="1:167" ht="14.5">
      <c r="A33" s="1"/>
      <c r="B33" s="16" t="s">
        <v>252</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20.100000000000001</v>
      </c>
      <c r="W33" s="1">
        <v>19.399999999999999</v>
      </c>
      <c r="Y33" s="1"/>
      <c r="Z33" s="10" t="s">
        <v>252</v>
      </c>
      <c r="AA33" s="1">
        <v>9.6</v>
      </c>
      <c r="AB33" s="1">
        <v>9.6999999999999993</v>
      </c>
      <c r="AC33" s="1">
        <v>10.1</v>
      </c>
      <c r="AD33" s="1">
        <v>10</v>
      </c>
      <c r="AE33" s="1">
        <v>9.8000000000000007</v>
      </c>
      <c r="AF33" s="1">
        <v>9.5</v>
      </c>
      <c r="AG33" s="1">
        <v>9.1</v>
      </c>
      <c r="AH33" s="1">
        <v>8.8000000000000007</v>
      </c>
      <c r="AI33" s="1">
        <v>8.6</v>
      </c>
      <c r="AJ33" s="1">
        <v>8.3000000000000007</v>
      </c>
      <c r="AK33" s="1">
        <v>8.1</v>
      </c>
      <c r="AL33" s="1">
        <v>7.8</v>
      </c>
      <c r="AM33" s="1">
        <v>7.6</v>
      </c>
      <c r="AN33" s="1">
        <v>7.4</v>
      </c>
      <c r="AO33" s="1">
        <v>7.1</v>
      </c>
      <c r="AP33" s="1">
        <v>6.8</v>
      </c>
      <c r="AQ33" s="1">
        <v>6.4</v>
      </c>
      <c r="AR33" s="1">
        <v>5.9</v>
      </c>
      <c r="AS33" s="1">
        <v>5.4</v>
      </c>
      <c r="AT33" s="1">
        <v>4.8</v>
      </c>
      <c r="AU33" s="1">
        <v>4.0999999999999996</v>
      </c>
      <c r="AW33" s="1"/>
      <c r="AX33" s="10" t="s">
        <v>252</v>
      </c>
      <c r="AY33" s="1">
        <v>4.7</v>
      </c>
      <c r="AZ33" s="1">
        <v>5.0999999999999996</v>
      </c>
      <c r="BA33" s="1">
        <v>5.0999999999999996</v>
      </c>
      <c r="BB33" s="1">
        <v>5.2</v>
      </c>
      <c r="BC33" s="1">
        <v>5.4</v>
      </c>
      <c r="BD33" s="1">
        <v>5.5</v>
      </c>
      <c r="BE33" s="1">
        <v>5.3</v>
      </c>
      <c r="BF33" s="1">
        <v>5.2</v>
      </c>
      <c r="BG33" s="1">
        <v>5.0999999999999996</v>
      </c>
      <c r="BH33" s="1">
        <v>5</v>
      </c>
      <c r="BI33" s="1">
        <v>4.9000000000000004</v>
      </c>
      <c r="BJ33" s="1">
        <v>4.8</v>
      </c>
      <c r="BK33" s="1">
        <v>4.7</v>
      </c>
      <c r="BL33" s="1">
        <v>4.5</v>
      </c>
      <c r="BM33" s="1">
        <v>4.3</v>
      </c>
      <c r="BN33" s="1">
        <v>4.0999999999999996</v>
      </c>
      <c r="BO33" s="1">
        <v>3.8</v>
      </c>
      <c r="BP33" s="1">
        <v>3.5</v>
      </c>
      <c r="BQ33" s="1">
        <v>3.2</v>
      </c>
      <c r="BR33" s="1">
        <v>2.9</v>
      </c>
      <c r="BS33" s="1">
        <v>2.6</v>
      </c>
      <c r="BU33" s="1"/>
      <c r="BV33" s="10" t="s">
        <v>252</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1.1000000000000001</v>
      </c>
      <c r="CN33" s="1">
        <v>1</v>
      </c>
      <c r="CO33" s="1">
        <v>0.9</v>
      </c>
      <c r="CP33" s="1">
        <v>0.8</v>
      </c>
      <c r="CQ33" s="1">
        <v>0.6</v>
      </c>
      <c r="CS33" s="1"/>
      <c r="CT33" s="10" t="s">
        <v>252</v>
      </c>
      <c r="CU33" s="1">
        <v>2.1</v>
      </c>
      <c r="CV33" s="1">
        <v>2.6</v>
      </c>
      <c r="CW33" s="1">
        <v>2.6</v>
      </c>
      <c r="CX33" s="1">
        <v>2.7</v>
      </c>
      <c r="CY33" s="1">
        <v>2.7</v>
      </c>
      <c r="CZ33" s="1">
        <v>2.7</v>
      </c>
      <c r="DA33" s="1">
        <v>2.6</v>
      </c>
      <c r="DB33" s="1">
        <v>2.5</v>
      </c>
      <c r="DC33" s="1">
        <v>2.4</v>
      </c>
      <c r="DD33" s="1">
        <v>2.4</v>
      </c>
      <c r="DE33" s="1">
        <v>2.2999999999999998</v>
      </c>
      <c r="DF33" s="1">
        <v>2.2999999999999998</v>
      </c>
      <c r="DG33" s="1">
        <v>2.2000000000000002</v>
      </c>
      <c r="DH33" s="1">
        <v>2.1</v>
      </c>
      <c r="DI33" s="1">
        <v>2</v>
      </c>
      <c r="DJ33" s="1">
        <v>1.9</v>
      </c>
      <c r="DK33" s="1">
        <v>1.8</v>
      </c>
      <c r="DL33" s="1">
        <v>1.7</v>
      </c>
      <c r="DM33" s="1">
        <v>1.6</v>
      </c>
      <c r="DN33" s="1">
        <v>1.5</v>
      </c>
      <c r="DO33" s="1">
        <v>1.4</v>
      </c>
      <c r="DQ33" s="1"/>
      <c r="DR33" s="10" t="s">
        <v>252</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252</v>
      </c>
      <c r="EQ33" s="1">
        <v>2.7</v>
      </c>
      <c r="ER33" s="1">
        <v>3.2</v>
      </c>
      <c r="ES33" s="1">
        <v>3.6</v>
      </c>
      <c r="ET33" s="1">
        <v>3.9</v>
      </c>
      <c r="EU33" s="1">
        <v>4.0999999999999996</v>
      </c>
      <c r="EV33" s="1">
        <v>4.4000000000000004</v>
      </c>
      <c r="EW33" s="1">
        <v>4.5999999999999996</v>
      </c>
      <c r="EX33" s="1">
        <v>4.7</v>
      </c>
      <c r="EY33" s="1">
        <v>4.5999999999999996</v>
      </c>
      <c r="EZ33" s="1">
        <v>4.5</v>
      </c>
      <c r="FA33" s="1">
        <v>4.5</v>
      </c>
      <c r="FB33" s="1">
        <v>4.7</v>
      </c>
      <c r="FC33" s="1">
        <v>4.5999999999999996</v>
      </c>
      <c r="FD33" s="1">
        <v>4.5999999999999996</v>
      </c>
      <c r="FE33" s="1">
        <v>4.5</v>
      </c>
      <c r="FF33" s="1">
        <v>4.4000000000000004</v>
      </c>
      <c r="FG33" s="1">
        <v>4.4000000000000004</v>
      </c>
      <c r="FH33" s="1">
        <v>4.3</v>
      </c>
      <c r="FI33" s="1">
        <v>4.0999999999999996</v>
      </c>
      <c r="FJ33" s="1">
        <v>4.0999999999999996</v>
      </c>
      <c r="FK33" s="1">
        <v>3.9</v>
      </c>
    </row>
    <row r="34" spans="1:167" ht="14.5">
      <c r="A34" s="1"/>
      <c r="B34" s="16" t="s">
        <v>253</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253</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253</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253</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253</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253</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6" t="s">
        <v>254</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254</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254</v>
      </c>
      <c r="AY35" s="1">
        <v>30.3</v>
      </c>
      <c r="AZ35" s="1">
        <v>28</v>
      </c>
      <c r="BA35" s="1">
        <v>25.6</v>
      </c>
      <c r="BB35" s="1">
        <v>23.2</v>
      </c>
      <c r="BC35" s="1">
        <v>20.7</v>
      </c>
      <c r="BD35" s="1">
        <v>18.3</v>
      </c>
      <c r="BE35" s="1">
        <v>15.9</v>
      </c>
      <c r="BF35" s="1">
        <v>13.5</v>
      </c>
      <c r="BG35" s="1">
        <v>11.4</v>
      </c>
      <c r="BH35" s="1">
        <v>9.3000000000000007</v>
      </c>
      <c r="BI35" s="1">
        <v>7.4</v>
      </c>
      <c r="BJ35" s="1">
        <v>5.6</v>
      </c>
      <c r="BK35" s="1">
        <v>4</v>
      </c>
      <c r="BL35" s="1">
        <v>2.6</v>
      </c>
      <c r="BM35" s="1">
        <v>1.3</v>
      </c>
      <c r="BN35" s="1">
        <v>0.3</v>
      </c>
      <c r="BO35" s="1">
        <v>0</v>
      </c>
      <c r="BP35" s="1">
        <v>0</v>
      </c>
      <c r="BQ35" s="1">
        <v>0</v>
      </c>
      <c r="BR35" s="1">
        <v>0</v>
      </c>
      <c r="BS35" s="1">
        <v>0</v>
      </c>
      <c r="BU35" s="1"/>
      <c r="BV35" s="10" t="s">
        <v>254</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254</v>
      </c>
      <c r="CU35" s="1">
        <v>46.2</v>
      </c>
      <c r="CV35" s="1">
        <v>42.9</v>
      </c>
      <c r="CW35" s="1">
        <v>39.6</v>
      </c>
      <c r="CX35" s="1">
        <v>35.6</v>
      </c>
      <c r="CY35" s="1">
        <v>31.9</v>
      </c>
      <c r="CZ35" s="1">
        <v>28</v>
      </c>
      <c r="DA35" s="1">
        <v>24.5</v>
      </c>
      <c r="DB35" s="1">
        <v>21</v>
      </c>
      <c r="DC35" s="1">
        <v>17.600000000000001</v>
      </c>
      <c r="DD35" s="1">
        <v>14.7</v>
      </c>
      <c r="DE35" s="1">
        <v>12.1</v>
      </c>
      <c r="DF35" s="1">
        <v>9.6</v>
      </c>
      <c r="DG35" s="1">
        <v>7.4</v>
      </c>
      <c r="DH35" s="1">
        <v>5.4</v>
      </c>
      <c r="DI35" s="1">
        <v>3.8</v>
      </c>
      <c r="DJ35" s="1">
        <v>2.7</v>
      </c>
      <c r="DK35" s="1">
        <v>1.8</v>
      </c>
      <c r="DL35" s="1">
        <v>1.2</v>
      </c>
      <c r="DM35" s="1">
        <v>0.8</v>
      </c>
      <c r="DN35" s="1">
        <v>0.3</v>
      </c>
      <c r="DO35" s="1">
        <v>0</v>
      </c>
      <c r="DQ35" s="1"/>
      <c r="DR35" s="10" t="s">
        <v>254</v>
      </c>
      <c r="DS35" s="1">
        <v>46.8</v>
      </c>
      <c r="DT35" s="1">
        <v>42.4</v>
      </c>
      <c r="DU35" s="1">
        <v>37.700000000000003</v>
      </c>
      <c r="DV35" s="1">
        <v>33.299999999999997</v>
      </c>
      <c r="DW35" s="1">
        <v>28</v>
      </c>
      <c r="DX35" s="1">
        <v>23.6</v>
      </c>
      <c r="DY35" s="1">
        <v>19.600000000000001</v>
      </c>
      <c r="DZ35" s="1">
        <v>16.100000000000001</v>
      </c>
      <c r="EA35" s="1">
        <v>13.2</v>
      </c>
      <c r="EB35" s="1">
        <v>10.8</v>
      </c>
      <c r="EC35" s="1">
        <v>8.9</v>
      </c>
      <c r="ED35" s="1">
        <v>7</v>
      </c>
      <c r="EE35" s="1">
        <v>5.4</v>
      </c>
      <c r="EF35" s="1">
        <v>3.9</v>
      </c>
      <c r="EG35" s="1">
        <v>2.7</v>
      </c>
      <c r="EH35" s="1">
        <v>1.7</v>
      </c>
      <c r="EI35" s="1">
        <v>1</v>
      </c>
      <c r="EJ35" s="1">
        <v>0.4</v>
      </c>
      <c r="EK35" s="1">
        <v>0</v>
      </c>
      <c r="EL35" s="1">
        <v>0</v>
      </c>
      <c r="EM35" s="1">
        <v>0</v>
      </c>
      <c r="EO35" s="1"/>
      <c r="EP35" s="16" t="s">
        <v>254</v>
      </c>
      <c r="EQ35" s="1">
        <v>24.1</v>
      </c>
      <c r="ER35" s="1">
        <v>22.6</v>
      </c>
      <c r="ES35" s="1">
        <v>21</v>
      </c>
      <c r="ET35" s="1">
        <v>19.100000000000001</v>
      </c>
      <c r="EU35" s="1">
        <v>16.899999999999999</v>
      </c>
      <c r="EV35" s="1">
        <v>14.7</v>
      </c>
      <c r="EW35" s="1">
        <v>12.5</v>
      </c>
      <c r="EX35" s="1">
        <v>10.5</v>
      </c>
      <c r="EY35" s="1">
        <v>8.6999999999999993</v>
      </c>
      <c r="EZ35" s="1">
        <v>6.9</v>
      </c>
      <c r="FA35" s="1">
        <v>5.5</v>
      </c>
      <c r="FB35" s="1">
        <v>4.2</v>
      </c>
      <c r="FC35" s="1">
        <v>3</v>
      </c>
      <c r="FD35" s="1">
        <v>1.9</v>
      </c>
      <c r="FE35" s="1">
        <v>1</v>
      </c>
      <c r="FF35" s="1">
        <v>0</v>
      </c>
      <c r="FG35" s="1">
        <v>0</v>
      </c>
      <c r="FH35" s="1">
        <v>0</v>
      </c>
      <c r="FI35" s="1">
        <v>0</v>
      </c>
      <c r="FJ35" s="1">
        <v>0</v>
      </c>
      <c r="FK35" s="1">
        <v>0</v>
      </c>
    </row>
    <row r="36" spans="1:167" ht="14.5">
      <c r="A36" s="1"/>
      <c r="B36" s="16" t="s">
        <v>255</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255</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255</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19.899999999999999</v>
      </c>
      <c r="BO36" s="1">
        <v>18.600000000000001</v>
      </c>
      <c r="BP36" s="1">
        <v>17</v>
      </c>
      <c r="BQ36" s="1">
        <v>15.5</v>
      </c>
      <c r="BR36" s="1">
        <v>14.1</v>
      </c>
      <c r="BS36" s="1">
        <v>12.7</v>
      </c>
      <c r="BU36" s="1"/>
      <c r="BV36" s="10" t="s">
        <v>255</v>
      </c>
      <c r="BW36" s="1">
        <v>16.399999999999999</v>
      </c>
      <c r="BX36" s="1">
        <v>17.399999999999999</v>
      </c>
      <c r="BY36" s="1">
        <v>18.2</v>
      </c>
      <c r="BZ36" s="1">
        <v>18.899999999999999</v>
      </c>
      <c r="CA36" s="1">
        <v>19.5</v>
      </c>
      <c r="CB36" s="1">
        <v>19.899999999999999</v>
      </c>
      <c r="CC36" s="1">
        <v>20.3</v>
      </c>
      <c r="CD36" s="1">
        <v>20.6</v>
      </c>
      <c r="CE36" s="1">
        <v>20.5</v>
      </c>
      <c r="CF36" s="1">
        <v>20.3</v>
      </c>
      <c r="CG36" s="1">
        <v>19.8</v>
      </c>
      <c r="CH36" s="1">
        <v>19.100000000000001</v>
      </c>
      <c r="CI36" s="1">
        <v>18.3</v>
      </c>
      <c r="CJ36" s="1">
        <v>17.5</v>
      </c>
      <c r="CK36" s="1">
        <v>16.3</v>
      </c>
      <c r="CL36" s="1">
        <v>15.1</v>
      </c>
      <c r="CM36" s="1">
        <v>13.8</v>
      </c>
      <c r="CN36" s="1">
        <v>12.4</v>
      </c>
      <c r="CO36" s="1">
        <v>11</v>
      </c>
      <c r="CP36" s="1">
        <v>9.6999999999999993</v>
      </c>
      <c r="CQ36" s="1">
        <v>8.5</v>
      </c>
      <c r="CS36" s="1"/>
      <c r="CT36" s="10" t="s">
        <v>255</v>
      </c>
      <c r="CU36" s="1">
        <v>23.3</v>
      </c>
      <c r="CV36" s="1">
        <v>25</v>
      </c>
      <c r="CW36" s="1">
        <v>26.9</v>
      </c>
      <c r="CX36" s="1">
        <v>28.7</v>
      </c>
      <c r="CY36" s="1">
        <v>30.4</v>
      </c>
      <c r="CZ36" s="1">
        <v>32</v>
      </c>
      <c r="DA36" s="1">
        <v>33.200000000000003</v>
      </c>
      <c r="DB36" s="1">
        <v>33.6</v>
      </c>
      <c r="DC36" s="1">
        <v>33.6</v>
      </c>
      <c r="DD36" s="1">
        <v>33</v>
      </c>
      <c r="DE36" s="1">
        <v>32.200000000000003</v>
      </c>
      <c r="DF36" s="1">
        <v>31.1</v>
      </c>
      <c r="DG36" s="1">
        <v>29.6</v>
      </c>
      <c r="DH36" s="1">
        <v>27.9</v>
      </c>
      <c r="DI36" s="1">
        <v>25.9</v>
      </c>
      <c r="DJ36" s="1">
        <v>24.3</v>
      </c>
      <c r="DK36" s="1">
        <v>22.8</v>
      </c>
      <c r="DL36" s="1">
        <v>21.1</v>
      </c>
      <c r="DM36" s="1">
        <v>19.600000000000001</v>
      </c>
      <c r="DN36" s="1">
        <v>18.2</v>
      </c>
      <c r="DO36" s="1">
        <v>16.899999999999999</v>
      </c>
      <c r="DQ36" s="1"/>
      <c r="DR36" s="10" t="s">
        <v>255</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38.799999999999997</v>
      </c>
      <c r="EK36" s="1">
        <v>35.9</v>
      </c>
      <c r="EL36" s="1">
        <v>33.1</v>
      </c>
      <c r="EM36" s="1">
        <v>30.4</v>
      </c>
      <c r="EO36" s="1"/>
      <c r="EP36" s="16" t="s">
        <v>255</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19.899999999999999</v>
      </c>
      <c r="FI36" s="1">
        <v>18.5</v>
      </c>
      <c r="FJ36" s="1">
        <v>17</v>
      </c>
      <c r="FK36" s="1">
        <v>15.6</v>
      </c>
    </row>
    <row r="37" spans="1:167" ht="14.5">
      <c r="A37" s="1"/>
      <c r="B37" s="16" t="s">
        <v>256</v>
      </c>
      <c r="C37" s="1">
        <v>0.6</v>
      </c>
      <c r="D37" s="1">
        <v>0.6</v>
      </c>
      <c r="E37" s="1">
        <v>0.6</v>
      </c>
      <c r="F37" s="1">
        <v>0.7</v>
      </c>
      <c r="G37" s="1">
        <v>0.7</v>
      </c>
      <c r="H37" s="1">
        <v>0.7</v>
      </c>
      <c r="I37" s="1">
        <v>0.8</v>
      </c>
      <c r="J37" s="1">
        <v>1</v>
      </c>
      <c r="K37" s="1">
        <v>1</v>
      </c>
      <c r="L37" s="1">
        <v>1.1000000000000001</v>
      </c>
      <c r="M37" s="1">
        <v>1.1000000000000001</v>
      </c>
      <c r="N37" s="1">
        <v>1.2</v>
      </c>
      <c r="O37" s="1">
        <v>1.2</v>
      </c>
      <c r="P37" s="1">
        <v>1.2</v>
      </c>
      <c r="Q37" s="1">
        <v>1.3</v>
      </c>
      <c r="R37" s="1">
        <v>1.5</v>
      </c>
      <c r="S37" s="1">
        <v>1.8</v>
      </c>
      <c r="T37" s="1">
        <v>2.1</v>
      </c>
      <c r="U37" s="1">
        <v>2.2000000000000002</v>
      </c>
      <c r="V37" s="1">
        <v>2.2999999999999998</v>
      </c>
      <c r="W37" s="1">
        <v>2.5</v>
      </c>
      <c r="Y37" s="1"/>
      <c r="Z37" s="10" t="s">
        <v>256</v>
      </c>
      <c r="AA37" s="1">
        <v>0.9</v>
      </c>
      <c r="AB37" s="1">
        <v>0.9</v>
      </c>
      <c r="AC37" s="1">
        <v>0.9</v>
      </c>
      <c r="AD37" s="1">
        <v>1</v>
      </c>
      <c r="AE37" s="1">
        <v>1.2</v>
      </c>
      <c r="AF37" s="1">
        <v>1.5</v>
      </c>
      <c r="AG37" s="1">
        <v>1.8</v>
      </c>
      <c r="AH37" s="1">
        <v>2.2000000000000002</v>
      </c>
      <c r="AI37" s="1">
        <v>2.5</v>
      </c>
      <c r="AJ37" s="1">
        <v>2.9</v>
      </c>
      <c r="AK37" s="1">
        <v>3.2</v>
      </c>
      <c r="AL37" s="1">
        <v>3.5</v>
      </c>
      <c r="AM37" s="1">
        <v>3.8</v>
      </c>
      <c r="AN37" s="1">
        <v>4</v>
      </c>
      <c r="AO37" s="1">
        <v>4.2</v>
      </c>
      <c r="AP37" s="1">
        <v>4.3</v>
      </c>
      <c r="AQ37" s="1">
        <v>4.5</v>
      </c>
      <c r="AR37" s="1">
        <v>4.5999999999999996</v>
      </c>
      <c r="AS37" s="1">
        <v>4.7</v>
      </c>
      <c r="AT37" s="1">
        <v>4.7</v>
      </c>
      <c r="AU37" s="1">
        <v>4.8</v>
      </c>
      <c r="AW37" s="1"/>
      <c r="AX37" s="10" t="s">
        <v>256</v>
      </c>
      <c r="AY37" s="1">
        <v>16.399999999999999</v>
      </c>
      <c r="AZ37" s="1">
        <v>18.2</v>
      </c>
      <c r="BA37" s="1">
        <v>20.3</v>
      </c>
      <c r="BB37" s="1">
        <v>22.2</v>
      </c>
      <c r="BC37" s="1">
        <v>24.4</v>
      </c>
      <c r="BD37" s="1">
        <v>26.6</v>
      </c>
      <c r="BE37" s="1">
        <v>29.1</v>
      </c>
      <c r="BF37" s="1">
        <v>31.3</v>
      </c>
      <c r="BG37" s="1">
        <v>33.6</v>
      </c>
      <c r="BH37" s="1">
        <v>35.799999999999997</v>
      </c>
      <c r="BI37" s="1">
        <v>38.1</v>
      </c>
      <c r="BJ37" s="1">
        <v>40.299999999999997</v>
      </c>
      <c r="BK37" s="1">
        <v>42.3</v>
      </c>
      <c r="BL37" s="1">
        <v>44.4</v>
      </c>
      <c r="BM37" s="1">
        <v>46.4</v>
      </c>
      <c r="BN37" s="1">
        <v>48.3</v>
      </c>
      <c r="BO37" s="1">
        <v>49.8</v>
      </c>
      <c r="BP37" s="1">
        <v>51.2</v>
      </c>
      <c r="BQ37" s="1">
        <v>52.8</v>
      </c>
      <c r="BR37" s="1">
        <v>54.3</v>
      </c>
      <c r="BS37" s="1">
        <v>55.8</v>
      </c>
      <c r="BU37" s="1"/>
      <c r="BV37" s="10" t="s">
        <v>256</v>
      </c>
      <c r="BW37" s="1">
        <v>13.4</v>
      </c>
      <c r="BX37" s="1">
        <v>14.9</v>
      </c>
      <c r="BY37" s="1">
        <v>16.399999999999999</v>
      </c>
      <c r="BZ37" s="1">
        <v>18</v>
      </c>
      <c r="CA37" s="1">
        <v>19.5</v>
      </c>
      <c r="CB37" s="1">
        <v>21</v>
      </c>
      <c r="CC37" s="1">
        <v>23</v>
      </c>
      <c r="CD37" s="1">
        <v>24.3</v>
      </c>
      <c r="CE37" s="1">
        <v>25.9</v>
      </c>
      <c r="CF37" s="1">
        <v>27.8</v>
      </c>
      <c r="CG37" s="1">
        <v>29.7</v>
      </c>
      <c r="CH37" s="1">
        <v>31.9</v>
      </c>
      <c r="CI37" s="1">
        <v>33.799999999999997</v>
      </c>
      <c r="CJ37" s="1">
        <v>35.700000000000003</v>
      </c>
      <c r="CK37" s="1">
        <v>37.6</v>
      </c>
      <c r="CL37" s="1">
        <v>39.1</v>
      </c>
      <c r="CM37" s="1">
        <v>40.299999999999997</v>
      </c>
      <c r="CN37" s="1">
        <v>41.5</v>
      </c>
      <c r="CO37" s="1">
        <v>42.9</v>
      </c>
      <c r="CP37" s="1">
        <v>44.2</v>
      </c>
      <c r="CQ37" s="1">
        <v>45.3</v>
      </c>
      <c r="CS37" s="1"/>
      <c r="CT37" s="10" t="s">
        <v>256</v>
      </c>
      <c r="CU37" s="1">
        <v>17.7</v>
      </c>
      <c r="CV37" s="1">
        <v>19.399999999999999</v>
      </c>
      <c r="CW37" s="1">
        <v>21.5</v>
      </c>
      <c r="CX37" s="1">
        <v>24.1</v>
      </c>
      <c r="CY37" s="1">
        <v>26.6</v>
      </c>
      <c r="CZ37" s="1">
        <v>29.4</v>
      </c>
      <c r="DA37" s="1">
        <v>32</v>
      </c>
      <c r="DB37" s="1">
        <v>35.299999999999997</v>
      </c>
      <c r="DC37" s="1">
        <v>38.799999999999997</v>
      </c>
      <c r="DD37" s="1">
        <v>42.1</v>
      </c>
      <c r="DE37" s="1">
        <v>45.3</v>
      </c>
      <c r="DF37" s="1">
        <v>48.6</v>
      </c>
      <c r="DG37" s="1">
        <v>51.9</v>
      </c>
      <c r="DH37" s="1">
        <v>55.1</v>
      </c>
      <c r="DI37" s="1">
        <v>57.9</v>
      </c>
      <c r="DJ37" s="1">
        <v>60</v>
      </c>
      <c r="DK37" s="1">
        <v>61.5</v>
      </c>
      <c r="DL37" s="1">
        <v>62.7</v>
      </c>
      <c r="DM37" s="1">
        <v>64.2</v>
      </c>
      <c r="DN37" s="1">
        <v>65.7</v>
      </c>
      <c r="DO37" s="1">
        <v>66.8</v>
      </c>
      <c r="DQ37" s="1"/>
      <c r="DR37" s="10" t="s">
        <v>256</v>
      </c>
      <c r="DS37" s="1">
        <v>5.2</v>
      </c>
      <c r="DT37" s="1">
        <v>6.4</v>
      </c>
      <c r="DU37" s="1">
        <v>7.9</v>
      </c>
      <c r="DV37" s="1">
        <v>9.5</v>
      </c>
      <c r="DW37" s="1">
        <v>11.4</v>
      </c>
      <c r="DX37" s="1">
        <v>13.3</v>
      </c>
      <c r="DY37" s="1">
        <v>15.1</v>
      </c>
      <c r="DZ37" s="1">
        <v>17.2</v>
      </c>
      <c r="EA37" s="1">
        <v>20.100000000000001</v>
      </c>
      <c r="EB37" s="1">
        <v>22.3</v>
      </c>
      <c r="EC37" s="1">
        <v>25.7</v>
      </c>
      <c r="ED37" s="1">
        <v>28.9</v>
      </c>
      <c r="EE37" s="1">
        <v>32.200000000000003</v>
      </c>
      <c r="EF37" s="1">
        <v>35.700000000000003</v>
      </c>
      <c r="EG37" s="1">
        <v>39.200000000000003</v>
      </c>
      <c r="EH37" s="1">
        <v>42.6</v>
      </c>
      <c r="EI37" s="1">
        <v>45.5</v>
      </c>
      <c r="EJ37" s="1">
        <v>47.9</v>
      </c>
      <c r="EK37" s="1">
        <v>50.7</v>
      </c>
      <c r="EL37" s="1">
        <v>53.2</v>
      </c>
      <c r="EM37" s="1">
        <v>55.5</v>
      </c>
      <c r="EO37" s="1"/>
      <c r="EP37" s="16" t="s">
        <v>256</v>
      </c>
      <c r="EQ37" s="1">
        <v>11.3</v>
      </c>
      <c r="ER37" s="1">
        <v>11.8</v>
      </c>
      <c r="ES37" s="1">
        <v>12.6</v>
      </c>
      <c r="ET37" s="1">
        <v>13.6</v>
      </c>
      <c r="EU37" s="1">
        <v>14.7</v>
      </c>
      <c r="EV37" s="1">
        <v>15.8</v>
      </c>
      <c r="EW37" s="1">
        <v>16.8</v>
      </c>
      <c r="EX37" s="1">
        <v>17.600000000000001</v>
      </c>
      <c r="EY37" s="1">
        <v>19</v>
      </c>
      <c r="EZ37" s="1">
        <v>20</v>
      </c>
      <c r="FA37" s="1">
        <v>21.1</v>
      </c>
      <c r="FB37" s="1">
        <v>21.9</v>
      </c>
      <c r="FC37" s="1">
        <v>22.9</v>
      </c>
      <c r="FD37" s="1">
        <v>23.7</v>
      </c>
      <c r="FE37" s="1">
        <v>24.6</v>
      </c>
      <c r="FF37" s="1">
        <v>25.6</v>
      </c>
      <c r="FG37" s="1">
        <v>26.2</v>
      </c>
      <c r="FH37" s="1">
        <v>26.9</v>
      </c>
      <c r="FI37" s="1">
        <v>28</v>
      </c>
      <c r="FJ37" s="1">
        <v>29.1</v>
      </c>
      <c r="FK37" s="1">
        <v>30.1</v>
      </c>
    </row>
    <row r="38" spans="1:167" ht="14.5">
      <c r="A38" s="1"/>
      <c r="B38" s="16" t="s">
        <v>257</v>
      </c>
      <c r="C38" s="1">
        <v>38.299999999999997</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258</v>
      </c>
      <c r="AA38" s="1">
        <v>63.3</v>
      </c>
      <c r="AB38" s="1">
        <v>63.9</v>
      </c>
      <c r="AC38" s="1">
        <v>64.8</v>
      </c>
      <c r="AD38" s="1">
        <v>65.2</v>
      </c>
      <c r="AE38" s="1">
        <v>65.5</v>
      </c>
      <c r="AF38" s="1">
        <v>66</v>
      </c>
      <c r="AG38" s="1">
        <v>66.900000000000006</v>
      </c>
      <c r="AH38" s="1">
        <v>67.5</v>
      </c>
      <c r="AI38" s="1">
        <v>68</v>
      </c>
      <c r="AJ38" s="1">
        <v>68.400000000000006</v>
      </c>
      <c r="AK38" s="1">
        <v>68.8</v>
      </c>
      <c r="AL38" s="1">
        <v>69.3</v>
      </c>
      <c r="AM38" s="1">
        <v>69.7</v>
      </c>
      <c r="AN38" s="1">
        <v>70</v>
      </c>
      <c r="AO38" s="1">
        <v>70.3</v>
      </c>
      <c r="AP38" s="1">
        <v>70.599999999999994</v>
      </c>
      <c r="AQ38" s="1">
        <v>71</v>
      </c>
      <c r="AR38" s="1">
        <v>71.400000000000006</v>
      </c>
      <c r="AS38" s="1">
        <v>71.8</v>
      </c>
      <c r="AT38" s="1">
        <v>72.2</v>
      </c>
      <c r="AU38" s="1">
        <v>72.7</v>
      </c>
      <c r="AW38" s="1"/>
      <c r="AX38" s="10" t="s">
        <v>258</v>
      </c>
      <c r="AY38" s="1">
        <v>16.8</v>
      </c>
      <c r="AZ38" s="1">
        <v>16.600000000000001</v>
      </c>
      <c r="BA38" s="1">
        <v>16.5</v>
      </c>
      <c r="BB38" s="1">
        <v>16.399999999999999</v>
      </c>
      <c r="BC38" s="1">
        <v>16.3</v>
      </c>
      <c r="BD38" s="1">
        <v>16.399999999999999</v>
      </c>
      <c r="BE38" s="1">
        <v>16.5</v>
      </c>
      <c r="BF38" s="1">
        <v>16.7</v>
      </c>
      <c r="BG38" s="1">
        <v>16.899999999999999</v>
      </c>
      <c r="BH38" s="1">
        <v>17.2</v>
      </c>
      <c r="BI38" s="1">
        <v>17.5</v>
      </c>
      <c r="BJ38" s="1">
        <v>17.8</v>
      </c>
      <c r="BK38" s="1">
        <v>18.100000000000001</v>
      </c>
      <c r="BL38" s="1">
        <v>18.399999999999999</v>
      </c>
      <c r="BM38" s="1">
        <v>18.7</v>
      </c>
      <c r="BN38" s="1">
        <v>18.899999999999999</v>
      </c>
      <c r="BO38" s="1">
        <v>19.100000000000001</v>
      </c>
      <c r="BP38" s="1">
        <v>19.3</v>
      </c>
      <c r="BQ38" s="1">
        <v>19.399999999999999</v>
      </c>
      <c r="BR38" s="1">
        <v>19.5</v>
      </c>
      <c r="BS38" s="1">
        <v>19.600000000000001</v>
      </c>
      <c r="BU38" s="1"/>
      <c r="BV38" s="10" t="s">
        <v>258</v>
      </c>
      <c r="BW38" s="1">
        <v>33.1</v>
      </c>
      <c r="BX38" s="1">
        <v>33</v>
      </c>
      <c r="BY38" s="1">
        <v>33.299999999999997</v>
      </c>
      <c r="BZ38" s="1">
        <v>33.1</v>
      </c>
      <c r="CA38" s="1">
        <v>33.700000000000003</v>
      </c>
      <c r="CB38" s="1">
        <v>34.299999999999997</v>
      </c>
      <c r="CC38" s="1">
        <v>34.5</v>
      </c>
      <c r="CD38" s="1">
        <v>35.200000000000003</v>
      </c>
      <c r="CE38" s="1">
        <v>35.9</v>
      </c>
      <c r="CF38" s="1">
        <v>36.4</v>
      </c>
      <c r="CG38" s="1">
        <v>36.9</v>
      </c>
      <c r="CH38" s="1">
        <v>37.5</v>
      </c>
      <c r="CI38" s="1">
        <v>38</v>
      </c>
      <c r="CJ38" s="1">
        <v>38.6</v>
      </c>
      <c r="CK38" s="1">
        <v>39.1</v>
      </c>
      <c r="CL38" s="1">
        <v>39.4</v>
      </c>
      <c r="CM38" s="1">
        <v>39.6</v>
      </c>
      <c r="CN38" s="1">
        <v>39.9</v>
      </c>
      <c r="CO38" s="1">
        <v>40</v>
      </c>
      <c r="CP38" s="1">
        <v>40.200000000000003</v>
      </c>
      <c r="CQ38" s="1">
        <v>40.4</v>
      </c>
      <c r="CS38" s="1"/>
      <c r="CT38" s="10" t="s">
        <v>258</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11.7</v>
      </c>
      <c r="DN38" s="1">
        <v>12.3</v>
      </c>
      <c r="DO38" s="1">
        <v>12.9</v>
      </c>
      <c r="DQ38" s="1"/>
      <c r="DR38" s="10" t="s">
        <v>258</v>
      </c>
      <c r="DS38" s="1">
        <v>1.7</v>
      </c>
      <c r="DT38" s="1">
        <v>1.9</v>
      </c>
      <c r="DU38" s="1">
        <v>2</v>
      </c>
      <c r="DV38" s="1">
        <v>2.2999999999999998</v>
      </c>
      <c r="DW38" s="1">
        <v>2.8</v>
      </c>
      <c r="DX38" s="1">
        <v>3.2</v>
      </c>
      <c r="DY38" s="1">
        <v>3.7</v>
      </c>
      <c r="DZ38" s="1">
        <v>4.2</v>
      </c>
      <c r="EA38" s="1">
        <v>4.7</v>
      </c>
      <c r="EB38" s="1">
        <v>5.4</v>
      </c>
      <c r="EC38" s="1">
        <v>6</v>
      </c>
      <c r="ED38" s="1">
        <v>6.5</v>
      </c>
      <c r="EE38" s="1">
        <v>7.1</v>
      </c>
      <c r="EF38" s="1">
        <v>7.7</v>
      </c>
      <c r="EG38" s="1">
        <v>8.5</v>
      </c>
      <c r="EH38" s="1">
        <v>9.1999999999999993</v>
      </c>
      <c r="EI38" s="1">
        <v>10</v>
      </c>
      <c r="EJ38" s="1">
        <v>10.9</v>
      </c>
      <c r="EK38" s="1">
        <v>11.3</v>
      </c>
      <c r="EL38" s="1">
        <v>11.7</v>
      </c>
      <c r="EM38" s="1">
        <v>12.2</v>
      </c>
      <c r="EO38" s="1"/>
      <c r="EP38" s="16" t="s">
        <v>257</v>
      </c>
      <c r="EQ38" s="1">
        <v>29</v>
      </c>
      <c r="ER38" s="1">
        <v>28.9</v>
      </c>
      <c r="ES38" s="1">
        <v>28.7</v>
      </c>
      <c r="ET38" s="1">
        <v>28.5</v>
      </c>
      <c r="EU38" s="1">
        <v>28.7</v>
      </c>
      <c r="EV38" s="1">
        <v>29.1</v>
      </c>
      <c r="EW38" s="1">
        <v>29.6</v>
      </c>
      <c r="EX38" s="1">
        <v>30.3</v>
      </c>
      <c r="EY38" s="1">
        <v>31.1</v>
      </c>
      <c r="EZ38" s="1">
        <v>32.200000000000003</v>
      </c>
      <c r="FA38" s="1">
        <v>33.299999999999997</v>
      </c>
      <c r="FB38" s="1">
        <v>34.4</v>
      </c>
      <c r="FC38" s="1">
        <v>35.6</v>
      </c>
      <c r="FD38" s="1">
        <v>36.799999999999997</v>
      </c>
      <c r="FE38" s="1">
        <v>38</v>
      </c>
      <c r="FF38" s="1">
        <v>39.200000000000003</v>
      </c>
      <c r="FG38" s="1">
        <v>40.200000000000003</v>
      </c>
      <c r="FH38" s="1">
        <v>41.3</v>
      </c>
      <c r="FI38" s="1">
        <v>41.8</v>
      </c>
      <c r="FJ38" s="1">
        <v>42.3</v>
      </c>
      <c r="FK38" s="1">
        <v>42.9</v>
      </c>
    </row>
    <row r="39" spans="1:167" ht="14.5">
      <c r="A39" s="1"/>
      <c r="B39" s="16" t="s">
        <v>259</v>
      </c>
      <c r="C39" s="1">
        <v>2.1</v>
      </c>
      <c r="D39" s="1">
        <v>2.2000000000000002</v>
      </c>
      <c r="E39" s="1">
        <v>2.2999999999999998</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4.0999999999999996</v>
      </c>
      <c r="Y39" s="1"/>
      <c r="Z39" s="10" t="s">
        <v>259</v>
      </c>
      <c r="AA39" s="1">
        <v>3.3</v>
      </c>
      <c r="AB39" s="1">
        <v>3.4</v>
      </c>
      <c r="AC39" s="1">
        <v>3.5</v>
      </c>
      <c r="AD39" s="1">
        <v>3.6</v>
      </c>
      <c r="AE39" s="1">
        <v>3.7</v>
      </c>
      <c r="AF39" s="1">
        <v>3.8</v>
      </c>
      <c r="AG39" s="1">
        <v>3.9</v>
      </c>
      <c r="AH39" s="1">
        <v>3.9</v>
      </c>
      <c r="AI39" s="1">
        <v>4</v>
      </c>
      <c r="AJ39" s="1">
        <v>4.0999999999999996</v>
      </c>
      <c r="AK39" s="1">
        <v>4.2</v>
      </c>
      <c r="AL39" s="1">
        <v>4.3</v>
      </c>
      <c r="AM39" s="1">
        <v>4.4000000000000004</v>
      </c>
      <c r="AN39" s="1">
        <v>4.4000000000000004</v>
      </c>
      <c r="AO39" s="1">
        <v>4.5</v>
      </c>
      <c r="AP39" s="1">
        <v>4.5999999999999996</v>
      </c>
      <c r="AQ39" s="1">
        <v>4.7</v>
      </c>
      <c r="AR39" s="1">
        <v>4.9000000000000004</v>
      </c>
      <c r="AS39" s="1">
        <v>5</v>
      </c>
      <c r="AT39" s="1">
        <v>5.0999999999999996</v>
      </c>
      <c r="AU39" s="1">
        <v>5.2</v>
      </c>
      <c r="AW39" s="1"/>
      <c r="AX39" s="10" t="s">
        <v>259</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4.0999999999999996</v>
      </c>
      <c r="BQ39" s="1">
        <v>4.0999999999999996</v>
      </c>
      <c r="BR39" s="1">
        <v>4.2</v>
      </c>
      <c r="BS39" s="1">
        <v>4.3</v>
      </c>
      <c r="BU39" s="1"/>
      <c r="BV39" s="10" t="s">
        <v>259</v>
      </c>
      <c r="BW39" s="1">
        <v>2.1</v>
      </c>
      <c r="BX39" s="1">
        <v>2.2999999999999998</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4.0999999999999996</v>
      </c>
      <c r="CQ39" s="1">
        <v>4.2</v>
      </c>
      <c r="CS39" s="1"/>
      <c r="CT39" s="10" t="s">
        <v>259</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259</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259</v>
      </c>
      <c r="EQ39" s="1">
        <v>1.8</v>
      </c>
      <c r="ER39" s="1">
        <v>1.8</v>
      </c>
      <c r="ES39" s="1">
        <v>1.9</v>
      </c>
      <c r="ET39" s="1">
        <v>2</v>
      </c>
      <c r="EU39" s="1">
        <v>2</v>
      </c>
      <c r="EV39" s="1">
        <v>2.1</v>
      </c>
      <c r="EW39" s="1">
        <v>2.2000000000000002</v>
      </c>
      <c r="EX39" s="1">
        <v>2.2000000000000002</v>
      </c>
      <c r="EY39" s="1">
        <v>2.2999999999999998</v>
      </c>
      <c r="EZ39" s="1">
        <v>2.4</v>
      </c>
      <c r="FA39" s="1">
        <v>2.4</v>
      </c>
      <c r="FB39" s="1">
        <v>2.5</v>
      </c>
      <c r="FC39" s="1">
        <v>2.6</v>
      </c>
      <c r="FD39" s="1">
        <v>2.6</v>
      </c>
      <c r="FE39" s="1">
        <v>2.7</v>
      </c>
      <c r="FF39" s="1">
        <v>2.7</v>
      </c>
      <c r="FG39" s="1">
        <v>2.8</v>
      </c>
      <c r="FH39" s="1">
        <v>2.8</v>
      </c>
      <c r="FI39" s="1">
        <v>2.9</v>
      </c>
      <c r="FJ39" s="1">
        <v>3</v>
      </c>
      <c r="FK39" s="1">
        <v>3</v>
      </c>
    </row>
    <row r="40" spans="1:167" ht="15.5">
      <c r="A40" s="1"/>
      <c r="B40" s="16" t="s">
        <v>331</v>
      </c>
      <c r="C40" s="1">
        <v>1.1000000000000001</v>
      </c>
      <c r="D40" s="1">
        <v>1.1000000000000001</v>
      </c>
      <c r="E40" s="1">
        <v>1.1000000000000001</v>
      </c>
      <c r="F40" s="1">
        <v>1.1000000000000001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260</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260</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v>
      </c>
      <c r="BR40" s="1">
        <v>3.1</v>
      </c>
      <c r="BS40" s="1">
        <v>3.2</v>
      </c>
      <c r="BU40" s="1"/>
      <c r="BV40" s="10" t="s">
        <v>260</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260</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260</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6" t="s">
        <v>331</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1.1000000000000001</v>
      </c>
      <c r="FH40" s="1">
        <v>1.1000000000000001</v>
      </c>
      <c r="FI40" s="1">
        <v>1</v>
      </c>
      <c r="FJ40" s="1">
        <v>1</v>
      </c>
      <c r="FK40" s="1">
        <v>1</v>
      </c>
    </row>
    <row r="41" spans="1:167" ht="14.5">
      <c r="A41" s="1"/>
      <c r="B41" s="16" t="s">
        <v>261</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261</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261</v>
      </c>
      <c r="AY41" s="1">
        <v>2.1</v>
      </c>
      <c r="AZ41" s="1">
        <v>2</v>
      </c>
      <c r="BA41" s="1">
        <v>2.1</v>
      </c>
      <c r="BB41" s="1">
        <v>2.2999999999999998</v>
      </c>
      <c r="BC41" s="1">
        <v>2.2000000000000002</v>
      </c>
      <c r="BD41" s="1">
        <v>2.4</v>
      </c>
      <c r="BE41" s="1">
        <v>2.2999999999999998</v>
      </c>
      <c r="BF41" s="1">
        <v>2.4</v>
      </c>
      <c r="BG41" s="1">
        <v>2.2999999999999998</v>
      </c>
      <c r="BH41" s="1">
        <v>2.2000000000000002</v>
      </c>
      <c r="BI41" s="1">
        <v>2</v>
      </c>
      <c r="BJ41" s="1">
        <v>1.9</v>
      </c>
      <c r="BK41" s="1">
        <v>1.7</v>
      </c>
      <c r="BL41" s="1">
        <v>1.6</v>
      </c>
      <c r="BM41" s="1">
        <v>1.5</v>
      </c>
      <c r="BN41" s="1">
        <v>1.3</v>
      </c>
      <c r="BO41" s="1">
        <v>1.2</v>
      </c>
      <c r="BP41" s="1">
        <v>1.1000000000000001</v>
      </c>
      <c r="BQ41" s="1">
        <v>1.1000000000000001</v>
      </c>
      <c r="BR41" s="1">
        <v>1</v>
      </c>
      <c r="BS41" s="1">
        <v>1</v>
      </c>
      <c r="BU41" s="1"/>
      <c r="BV41" s="10" t="s">
        <v>261</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261</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261</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261</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spans="1:167" ht="14.5">
      <c r="A42" s="1"/>
      <c r="B42" s="9" t="s">
        <v>262</v>
      </c>
      <c r="C42" s="1"/>
      <c r="D42" s="1"/>
      <c r="E42" s="1"/>
      <c r="F42" s="1"/>
      <c r="G42" s="1"/>
      <c r="H42" s="1"/>
      <c r="I42" s="1"/>
      <c r="J42" s="1"/>
      <c r="K42" s="1"/>
      <c r="L42" s="1"/>
      <c r="M42" s="1"/>
      <c r="N42" s="1"/>
      <c r="O42" s="1"/>
      <c r="P42" s="1"/>
      <c r="Q42" s="1"/>
      <c r="R42" s="1"/>
      <c r="S42" s="1"/>
      <c r="T42" s="1"/>
      <c r="U42" s="1"/>
      <c r="V42" s="1"/>
      <c r="W42" s="1"/>
      <c r="Y42" s="1"/>
      <c r="Z42" s="9" t="s">
        <v>262</v>
      </c>
      <c r="AA42" s="1"/>
      <c r="AB42" s="1"/>
      <c r="AC42" s="1"/>
      <c r="AD42" s="1"/>
      <c r="AE42" s="1"/>
      <c r="AF42" s="1"/>
      <c r="AG42" s="1"/>
      <c r="AH42" s="1"/>
      <c r="AI42" s="1"/>
      <c r="AJ42" s="1"/>
      <c r="AK42" s="1"/>
      <c r="AL42" s="1"/>
      <c r="AM42" s="1"/>
      <c r="AN42" s="1"/>
      <c r="AO42" s="1"/>
      <c r="AP42" s="1"/>
      <c r="AQ42" s="1"/>
      <c r="AR42" s="1"/>
      <c r="AS42" s="1"/>
      <c r="AT42" s="1"/>
      <c r="AU42" s="1"/>
      <c r="AW42" s="1"/>
      <c r="AX42" s="9" t="s">
        <v>262</v>
      </c>
      <c r="AY42" s="1"/>
      <c r="AZ42" s="1"/>
      <c r="BA42" s="1"/>
      <c r="BB42" s="1"/>
      <c r="BC42" s="1"/>
      <c r="BD42" s="1"/>
      <c r="BE42" s="1"/>
      <c r="BF42" s="1"/>
      <c r="BG42" s="1"/>
      <c r="BH42" s="1"/>
      <c r="BI42" s="1"/>
      <c r="BJ42" s="1"/>
      <c r="BK42" s="1"/>
      <c r="BL42" s="1"/>
      <c r="BM42" s="1"/>
      <c r="BN42" s="1"/>
      <c r="BO42" s="1"/>
      <c r="BP42" s="1"/>
      <c r="BQ42" s="1"/>
      <c r="BR42" s="1"/>
      <c r="BS42" s="1"/>
      <c r="BU42" s="1"/>
      <c r="BV42" s="9" t="s">
        <v>262</v>
      </c>
      <c r="BW42" s="1"/>
      <c r="BX42" s="1"/>
      <c r="BY42" s="1"/>
      <c r="BZ42" s="1"/>
      <c r="CA42" s="1"/>
      <c r="CB42" s="1"/>
      <c r="CC42" s="1"/>
      <c r="CD42" s="1"/>
      <c r="CE42" s="1"/>
      <c r="CF42" s="1"/>
      <c r="CG42" s="1"/>
      <c r="CH42" s="1"/>
      <c r="CI42" s="1"/>
      <c r="CJ42" s="1"/>
      <c r="CK42" s="1"/>
      <c r="CL42" s="1"/>
      <c r="CM42" s="1"/>
      <c r="CN42" s="1"/>
      <c r="CO42" s="1"/>
      <c r="CP42" s="1"/>
      <c r="CQ42" s="1"/>
      <c r="CS42" s="1"/>
      <c r="CT42" s="9" t="s">
        <v>262</v>
      </c>
      <c r="CU42" s="1"/>
      <c r="CV42" s="1"/>
      <c r="CW42" s="1"/>
      <c r="CX42" s="1"/>
      <c r="CY42" s="1"/>
      <c r="CZ42" s="1"/>
      <c r="DA42" s="1"/>
      <c r="DB42" s="1"/>
      <c r="DC42" s="1"/>
      <c r="DD42" s="1"/>
      <c r="DE42" s="1"/>
      <c r="DF42" s="1"/>
      <c r="DG42" s="1"/>
      <c r="DH42" s="1"/>
      <c r="DI42" s="1"/>
      <c r="DJ42" s="1"/>
      <c r="DK42" s="1"/>
      <c r="DL42" s="1"/>
      <c r="DM42" s="1"/>
      <c r="DN42" s="1"/>
      <c r="DO42" s="1"/>
      <c r="DQ42" s="1"/>
      <c r="DR42" s="9" t="s">
        <v>262</v>
      </c>
      <c r="DS42" s="1"/>
      <c r="DT42" s="1"/>
      <c r="DU42" s="1"/>
      <c r="DV42" s="1"/>
      <c r="DW42" s="1"/>
      <c r="DX42" s="1"/>
      <c r="DY42" s="1"/>
      <c r="DZ42" s="1"/>
      <c r="EA42" s="1"/>
      <c r="EB42" s="1"/>
      <c r="EC42" s="1"/>
      <c r="ED42" s="1"/>
      <c r="EE42" s="1"/>
      <c r="EF42" s="1"/>
      <c r="EG42" s="1"/>
      <c r="EH42" s="1"/>
      <c r="EI42" s="1"/>
      <c r="EJ42" s="1"/>
      <c r="EK42" s="1"/>
      <c r="EL42" s="1"/>
      <c r="EM42" s="1"/>
      <c r="EO42" s="1"/>
      <c r="EP42" s="9" t="s">
        <v>262</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263</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263</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263</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263</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263</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263</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263</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spans="1:167" ht="14.5">
      <c r="A44" s="1"/>
      <c r="B44" s="10" t="s">
        <v>264</v>
      </c>
      <c r="C44" s="1">
        <v>1.1000000000000001</v>
      </c>
      <c r="D44" s="1">
        <v>1.1000000000000001</v>
      </c>
      <c r="E44" s="1">
        <v>1.1000000000000001</v>
      </c>
      <c r="F44" s="1">
        <v>1.1000000000000001</v>
      </c>
      <c r="G44" s="1">
        <v>1.1000000000000001</v>
      </c>
      <c r="H44" s="1">
        <v>1.1000000000000001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264</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264</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264</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spans="1:167" ht="14.5">
      <c r="A45" s="1"/>
      <c r="B45" s="10" t="s">
        <v>265</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265</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265</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265</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265</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265</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265</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spans="1:167" ht="14.5">
      <c r="A46" s="1"/>
      <c r="B46" s="10" t="s">
        <v>266</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266</v>
      </c>
      <c r="AA46" s="1">
        <v>4.4000000000000004</v>
      </c>
      <c r="AB46" s="1">
        <v>4.5999999999999996</v>
      </c>
      <c r="AC46" s="1">
        <v>4.7</v>
      </c>
      <c r="AD46" s="1">
        <v>4.7</v>
      </c>
      <c r="AE46" s="1">
        <v>4.8</v>
      </c>
      <c r="AF46" s="1">
        <v>4.8</v>
      </c>
      <c r="AG46" s="1">
        <v>4.7</v>
      </c>
      <c r="AH46" s="1">
        <v>4.7</v>
      </c>
      <c r="AI46" s="1">
        <v>4.7</v>
      </c>
      <c r="AJ46" s="1">
        <v>4.7</v>
      </c>
      <c r="AK46" s="1">
        <v>4.7</v>
      </c>
      <c r="AL46" s="1">
        <v>4.7</v>
      </c>
      <c r="AM46" s="1">
        <v>4.7</v>
      </c>
      <c r="AN46" s="1">
        <v>4.8</v>
      </c>
      <c r="AO46" s="1">
        <v>4.8</v>
      </c>
      <c r="AP46" s="1">
        <v>4.8</v>
      </c>
      <c r="AQ46" s="1">
        <v>4.9000000000000004</v>
      </c>
      <c r="AR46" s="1">
        <v>4.9000000000000004</v>
      </c>
      <c r="AS46" s="1">
        <v>5</v>
      </c>
      <c r="AT46" s="1">
        <v>5</v>
      </c>
      <c r="AU46" s="1">
        <v>5.0999999999999996</v>
      </c>
      <c r="AW46" s="1"/>
      <c r="AX46" s="10" t="s">
        <v>266</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266</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266</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266</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266</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56"/>
      <c r="B47" s="356"/>
      <c r="C47" s="1"/>
      <c r="D47" s="1"/>
      <c r="E47" s="1"/>
      <c r="F47" s="1"/>
      <c r="G47" s="1"/>
      <c r="H47" s="1"/>
      <c r="I47" s="1"/>
      <c r="J47" s="1"/>
      <c r="K47" s="1"/>
      <c r="L47" s="1"/>
      <c r="M47" s="1"/>
      <c r="N47" s="1"/>
      <c r="O47" s="1"/>
      <c r="P47" s="1"/>
      <c r="Q47" s="1"/>
      <c r="R47" s="1"/>
      <c r="S47" s="1"/>
      <c r="T47" s="1"/>
      <c r="U47" s="1"/>
      <c r="V47" s="1"/>
      <c r="W47" s="1"/>
      <c r="Y47" s="356"/>
      <c r="Z47" s="356"/>
      <c r="AA47" s="1"/>
      <c r="AB47" s="1"/>
      <c r="AC47" s="1"/>
      <c r="AD47" s="1"/>
      <c r="AE47" s="1"/>
      <c r="AF47" s="1"/>
      <c r="AG47" s="1"/>
      <c r="AH47" s="1"/>
      <c r="AI47" s="1"/>
      <c r="AJ47" s="1"/>
      <c r="AK47" s="1"/>
      <c r="AL47" s="1"/>
      <c r="AM47" s="1"/>
      <c r="AN47" s="1"/>
      <c r="AO47" s="1"/>
      <c r="AP47" s="1"/>
      <c r="AQ47" s="1"/>
      <c r="AR47" s="1"/>
      <c r="AS47" s="1"/>
      <c r="AT47" s="1"/>
      <c r="AU47" s="1"/>
      <c r="AW47" s="356"/>
      <c r="AX47" s="356"/>
      <c r="AY47" s="1"/>
      <c r="AZ47" s="1"/>
      <c r="BA47" s="1"/>
      <c r="BB47" s="1"/>
      <c r="BC47" s="1"/>
      <c r="BD47" s="1"/>
      <c r="BE47" s="1"/>
      <c r="BF47" s="1"/>
      <c r="BG47" s="1"/>
      <c r="BH47" s="1"/>
      <c r="BI47" s="1"/>
      <c r="BJ47" s="1"/>
      <c r="BK47" s="1"/>
      <c r="BL47" s="1"/>
      <c r="BM47" s="1"/>
      <c r="BN47" s="1"/>
      <c r="BO47" s="1"/>
      <c r="BP47" s="1"/>
      <c r="BQ47" s="1"/>
      <c r="BR47" s="1"/>
      <c r="BS47" s="1"/>
      <c r="BU47" s="356"/>
      <c r="BV47" s="356"/>
      <c r="BW47" s="1"/>
      <c r="BX47" s="1"/>
      <c r="BY47" s="1"/>
      <c r="BZ47" s="1"/>
      <c r="CA47" s="1"/>
      <c r="CB47" s="1"/>
      <c r="CC47" s="1"/>
      <c r="CD47" s="1"/>
      <c r="CE47" s="1"/>
      <c r="CF47" s="1"/>
      <c r="CG47" s="1"/>
      <c r="CH47" s="1"/>
      <c r="CI47" s="1"/>
      <c r="CJ47" s="1"/>
      <c r="CK47" s="1"/>
      <c r="CL47" s="1"/>
      <c r="CM47" s="1"/>
      <c r="CN47" s="1"/>
      <c r="CO47" s="1"/>
      <c r="CP47" s="1"/>
      <c r="CQ47" s="1"/>
      <c r="CS47" s="356"/>
      <c r="CT47" s="356"/>
      <c r="CU47" s="1"/>
      <c r="CV47" s="1"/>
      <c r="CW47" s="1"/>
      <c r="CX47" s="1"/>
      <c r="CY47" s="1"/>
      <c r="CZ47" s="1"/>
      <c r="DA47" s="1"/>
      <c r="DB47" s="1"/>
      <c r="DC47" s="1"/>
      <c r="DD47" s="1"/>
      <c r="DE47" s="1"/>
      <c r="DF47" s="1"/>
      <c r="DG47" s="1"/>
      <c r="DH47" s="1"/>
      <c r="DI47" s="1"/>
      <c r="DJ47" s="1"/>
      <c r="DK47" s="1"/>
      <c r="DL47" s="1"/>
      <c r="DM47" s="1"/>
      <c r="DN47" s="1"/>
      <c r="DO47" s="1"/>
      <c r="DQ47" s="356"/>
      <c r="DR47" s="356"/>
      <c r="DS47" s="1"/>
      <c r="DT47" s="1"/>
      <c r="DU47" s="1"/>
      <c r="DV47" s="1"/>
      <c r="DW47" s="1"/>
      <c r="DX47" s="1"/>
      <c r="DY47" s="1"/>
      <c r="DZ47" s="1"/>
      <c r="EA47" s="1"/>
      <c r="EB47" s="1"/>
      <c r="EC47" s="1"/>
      <c r="ED47" s="1"/>
      <c r="EE47" s="1"/>
      <c r="EF47" s="1"/>
      <c r="EG47" s="1"/>
      <c r="EH47" s="1"/>
      <c r="EI47" s="1"/>
      <c r="EJ47" s="1"/>
      <c r="EK47" s="1"/>
      <c r="EL47" s="1"/>
      <c r="EM47" s="1"/>
      <c r="EO47" s="356"/>
      <c r="EP47" s="356"/>
      <c r="EQ47" s="1"/>
      <c r="ER47" s="1"/>
      <c r="ES47" s="1"/>
      <c r="ET47" s="1"/>
      <c r="EU47" s="1"/>
      <c r="EV47" s="1"/>
      <c r="EW47" s="1"/>
      <c r="EX47" s="1"/>
      <c r="EY47" s="1"/>
      <c r="EZ47" s="1"/>
      <c r="FA47" s="1"/>
      <c r="FB47" s="1"/>
      <c r="FC47" s="1"/>
      <c r="FD47" s="1"/>
      <c r="FE47" s="1"/>
      <c r="FF47" s="1"/>
      <c r="FG47" s="1"/>
      <c r="FH47" s="1"/>
      <c r="FI47" s="1"/>
      <c r="FJ47" s="1"/>
      <c r="FK47" s="1"/>
    </row>
    <row r="48" spans="1:167" ht="14.5">
      <c r="A48" s="359" t="s">
        <v>268</v>
      </c>
      <c r="B48" s="359"/>
      <c r="C48" s="1"/>
      <c r="D48" s="1"/>
      <c r="E48" s="1"/>
      <c r="F48" s="1"/>
      <c r="G48" s="1"/>
      <c r="H48" s="1"/>
      <c r="I48" s="1"/>
      <c r="J48" s="1"/>
      <c r="K48" s="1"/>
      <c r="L48" s="1"/>
      <c r="M48" s="1"/>
      <c r="N48" s="1"/>
      <c r="O48" s="1"/>
      <c r="P48" s="1"/>
      <c r="Q48" s="1"/>
      <c r="R48" s="1"/>
      <c r="S48" s="1"/>
      <c r="T48" s="1"/>
      <c r="U48" s="1"/>
      <c r="V48" s="1"/>
      <c r="W48" s="1"/>
      <c r="Y48" s="359" t="s">
        <v>268</v>
      </c>
      <c r="Z48" s="359"/>
      <c r="AA48" s="1"/>
      <c r="AB48" s="1"/>
      <c r="AC48" s="1"/>
      <c r="AD48" s="1"/>
      <c r="AE48" s="1"/>
      <c r="AF48" s="1"/>
      <c r="AG48" s="1"/>
      <c r="AH48" s="1"/>
      <c r="AI48" s="1"/>
      <c r="AJ48" s="1"/>
      <c r="AK48" s="1"/>
      <c r="AL48" s="1"/>
      <c r="AM48" s="1"/>
      <c r="AN48" s="1"/>
      <c r="AO48" s="1"/>
      <c r="AP48" s="1"/>
      <c r="AQ48" s="1"/>
      <c r="AR48" s="1"/>
      <c r="AS48" s="1"/>
      <c r="AT48" s="1"/>
      <c r="AU48" s="1"/>
      <c r="AW48" s="359" t="s">
        <v>268</v>
      </c>
      <c r="AX48" s="359"/>
      <c r="AY48" s="1"/>
      <c r="AZ48" s="1"/>
      <c r="BA48" s="1"/>
      <c r="BB48" s="1"/>
      <c r="BC48" s="1"/>
      <c r="BD48" s="1"/>
      <c r="BE48" s="1"/>
      <c r="BF48" s="1"/>
      <c r="BG48" s="1"/>
      <c r="BH48" s="1"/>
      <c r="BI48" s="1"/>
      <c r="BJ48" s="1"/>
      <c r="BK48" s="1"/>
      <c r="BL48" s="1"/>
      <c r="BM48" s="1"/>
      <c r="BN48" s="1"/>
      <c r="BO48" s="1"/>
      <c r="BP48" s="1"/>
      <c r="BQ48" s="1"/>
      <c r="BR48" s="1"/>
      <c r="BS48" s="1"/>
      <c r="BU48" s="359" t="s">
        <v>268</v>
      </c>
      <c r="BV48" s="359"/>
      <c r="BW48" s="1"/>
      <c r="BX48" s="1"/>
      <c r="BY48" s="1"/>
      <c r="BZ48" s="1"/>
      <c r="CA48" s="1"/>
      <c r="CB48" s="1"/>
      <c r="CC48" s="1"/>
      <c r="CD48" s="1"/>
      <c r="CE48" s="1"/>
      <c r="CF48" s="1"/>
      <c r="CG48" s="1"/>
      <c r="CH48" s="1"/>
      <c r="CI48" s="1"/>
      <c r="CJ48" s="1"/>
      <c r="CK48" s="1"/>
      <c r="CL48" s="1"/>
      <c r="CM48" s="1"/>
      <c r="CN48" s="1"/>
      <c r="CO48" s="1"/>
      <c r="CP48" s="1"/>
      <c r="CQ48" s="1"/>
      <c r="CS48" s="359" t="s">
        <v>268</v>
      </c>
      <c r="CT48" s="359"/>
      <c r="CU48" s="1"/>
      <c r="CV48" s="1"/>
      <c r="CW48" s="1"/>
      <c r="CX48" s="1"/>
      <c r="CY48" s="1"/>
      <c r="CZ48" s="1"/>
      <c r="DA48" s="1"/>
      <c r="DB48" s="1"/>
      <c r="DC48" s="1"/>
      <c r="DD48" s="1"/>
      <c r="DE48" s="1"/>
      <c r="DF48" s="1"/>
      <c r="DG48" s="1"/>
      <c r="DH48" s="1"/>
      <c r="DI48" s="1"/>
      <c r="DJ48" s="1"/>
      <c r="DK48" s="1"/>
      <c r="DL48" s="1"/>
      <c r="DM48" s="1"/>
      <c r="DN48" s="1"/>
      <c r="DO48" s="1"/>
      <c r="DQ48" s="359" t="s">
        <v>268</v>
      </c>
      <c r="DR48" s="359"/>
      <c r="DS48" s="1"/>
      <c r="DT48" s="1"/>
      <c r="DU48" s="1"/>
      <c r="DV48" s="1"/>
      <c r="DW48" s="1"/>
      <c r="DX48" s="1"/>
      <c r="DY48" s="1"/>
      <c r="DZ48" s="1"/>
      <c r="EA48" s="1"/>
      <c r="EB48" s="1"/>
      <c r="EC48" s="1"/>
      <c r="ED48" s="1"/>
      <c r="EE48" s="1"/>
      <c r="EF48" s="1"/>
      <c r="EG48" s="1"/>
      <c r="EH48" s="1"/>
      <c r="EI48" s="1"/>
      <c r="EJ48" s="1"/>
      <c r="EK48" s="1"/>
      <c r="EL48" s="1"/>
      <c r="EM48" s="1"/>
      <c r="EO48" s="359" t="s">
        <v>268</v>
      </c>
      <c r="EP48" s="359"/>
      <c r="EQ48" s="1"/>
      <c r="ER48" s="1"/>
      <c r="ES48" s="1"/>
      <c r="ET48" s="1"/>
      <c r="EU48" s="1"/>
      <c r="EV48" s="1"/>
      <c r="EW48" s="1"/>
      <c r="EX48" s="1"/>
      <c r="EY48" s="1"/>
      <c r="EZ48" s="1"/>
      <c r="FA48" s="1"/>
      <c r="FB48" s="1"/>
      <c r="FC48" s="1"/>
      <c r="FD48" s="1"/>
      <c r="FE48" s="1"/>
      <c r="FF48" s="1"/>
      <c r="FG48" s="1"/>
      <c r="FH48" s="1"/>
      <c r="FI48" s="1"/>
      <c r="FJ48" s="1"/>
      <c r="FK48" s="1"/>
    </row>
    <row r="49" spans="1:167" ht="14.5">
      <c r="A49" s="356"/>
      <c r="B49" s="356"/>
      <c r="C49" s="1"/>
      <c r="D49" s="1"/>
      <c r="E49" s="1"/>
      <c r="F49" s="1"/>
      <c r="G49" s="1"/>
      <c r="H49" s="1"/>
      <c r="I49" s="1"/>
      <c r="J49" s="1"/>
      <c r="K49" s="1"/>
      <c r="L49" s="1"/>
      <c r="M49" s="1"/>
      <c r="N49" s="1"/>
      <c r="O49" s="1"/>
      <c r="P49" s="1"/>
      <c r="Q49" s="1"/>
      <c r="R49" s="1"/>
      <c r="S49" s="1"/>
      <c r="T49" s="1"/>
      <c r="U49" s="1"/>
      <c r="V49" s="1"/>
      <c r="W49" s="1"/>
      <c r="Y49" s="356"/>
      <c r="Z49" s="356"/>
      <c r="AA49" s="1"/>
      <c r="AB49" s="1"/>
      <c r="AC49" s="1"/>
      <c r="AD49" s="1"/>
      <c r="AE49" s="1"/>
      <c r="AF49" s="1"/>
      <c r="AG49" s="1"/>
      <c r="AH49" s="1"/>
      <c r="AI49" s="1"/>
      <c r="AJ49" s="1"/>
      <c r="AK49" s="1"/>
      <c r="AL49" s="1"/>
      <c r="AM49" s="1"/>
      <c r="AN49" s="1"/>
      <c r="AO49" s="1"/>
      <c r="AP49" s="1"/>
      <c r="AQ49" s="1"/>
      <c r="AR49" s="1"/>
      <c r="AS49" s="1"/>
      <c r="AT49" s="1"/>
      <c r="AU49" s="1"/>
      <c r="AW49" s="356"/>
      <c r="AX49" s="356"/>
      <c r="AY49" s="1"/>
      <c r="AZ49" s="1"/>
      <c r="BA49" s="1"/>
      <c r="BB49" s="1"/>
      <c r="BC49" s="1"/>
      <c r="BD49" s="1"/>
      <c r="BE49" s="1"/>
      <c r="BF49" s="1"/>
      <c r="BG49" s="1"/>
      <c r="BH49" s="1"/>
      <c r="BI49" s="1"/>
      <c r="BJ49" s="1"/>
      <c r="BK49" s="1"/>
      <c r="BL49" s="1"/>
      <c r="BM49" s="1"/>
      <c r="BN49" s="1"/>
      <c r="BO49" s="1"/>
      <c r="BP49" s="1"/>
      <c r="BQ49" s="1"/>
      <c r="BR49" s="1"/>
      <c r="BS49" s="1"/>
      <c r="BU49" s="356"/>
      <c r="BV49" s="356"/>
      <c r="BW49" s="1"/>
      <c r="BX49" s="1"/>
      <c r="BY49" s="1"/>
      <c r="BZ49" s="1"/>
      <c r="CA49" s="1"/>
      <c r="CB49" s="1"/>
      <c r="CC49" s="1"/>
      <c r="CD49" s="1"/>
      <c r="CE49" s="1"/>
      <c r="CF49" s="1"/>
      <c r="CG49" s="1"/>
      <c r="CH49" s="1"/>
      <c r="CI49" s="1"/>
      <c r="CJ49" s="1"/>
      <c r="CK49" s="1"/>
      <c r="CL49" s="1"/>
      <c r="CM49" s="1"/>
      <c r="CN49" s="1"/>
      <c r="CO49" s="1"/>
      <c r="CP49" s="1"/>
      <c r="CQ49" s="1"/>
      <c r="CS49" s="356"/>
      <c r="CT49" s="356"/>
      <c r="CU49" s="1"/>
      <c r="CV49" s="1"/>
      <c r="CW49" s="1"/>
      <c r="CX49" s="1"/>
      <c r="CY49" s="1"/>
      <c r="CZ49" s="1"/>
      <c r="DA49" s="1"/>
      <c r="DB49" s="1"/>
      <c r="DC49" s="1"/>
      <c r="DD49" s="1"/>
      <c r="DE49" s="1"/>
      <c r="DF49" s="1"/>
      <c r="DG49" s="1"/>
      <c r="DH49" s="1"/>
      <c r="DI49" s="1"/>
      <c r="DJ49" s="1"/>
      <c r="DK49" s="1"/>
      <c r="DL49" s="1"/>
      <c r="DM49" s="1"/>
      <c r="DN49" s="1"/>
      <c r="DO49" s="1"/>
      <c r="DQ49" s="356"/>
      <c r="DR49" s="356"/>
      <c r="DS49" s="1"/>
      <c r="DT49" s="1"/>
      <c r="DU49" s="1"/>
      <c r="DV49" s="1"/>
      <c r="DW49" s="1"/>
      <c r="DX49" s="1"/>
      <c r="DY49" s="1"/>
      <c r="DZ49" s="1"/>
      <c r="EA49" s="1"/>
      <c r="EB49" s="1"/>
      <c r="EC49" s="1"/>
      <c r="ED49" s="1"/>
      <c r="EE49" s="1"/>
      <c r="EF49" s="1"/>
      <c r="EG49" s="1"/>
      <c r="EH49" s="1"/>
      <c r="EI49" s="1"/>
      <c r="EJ49" s="1"/>
      <c r="EK49" s="1"/>
      <c r="EL49" s="1"/>
      <c r="EM49" s="1"/>
      <c r="EO49" s="356"/>
      <c r="EP49" s="356"/>
      <c r="EQ49" s="1"/>
      <c r="ER49" s="1"/>
      <c r="ES49" s="1"/>
      <c r="ET49" s="1"/>
      <c r="EU49" s="1"/>
      <c r="EV49" s="1"/>
      <c r="EW49" s="1"/>
      <c r="EX49" s="1"/>
      <c r="EY49" s="1"/>
      <c r="EZ49" s="1"/>
      <c r="FA49" s="1"/>
      <c r="FB49" s="1"/>
      <c r="FC49" s="1"/>
      <c r="FD49" s="1"/>
      <c r="FE49" s="1"/>
      <c r="FF49" s="1"/>
      <c r="FG49" s="1"/>
      <c r="FH49" s="1"/>
      <c r="FI49" s="1"/>
      <c r="FJ49" s="1"/>
      <c r="FK49" s="1"/>
    </row>
    <row r="50" spans="1:167" ht="14.5">
      <c r="A50" s="356"/>
      <c r="B50" s="356"/>
      <c r="C50" s="1"/>
      <c r="D50" s="1"/>
      <c r="E50" s="1"/>
      <c r="F50" s="1"/>
      <c r="G50" s="1"/>
      <c r="H50" s="1"/>
      <c r="I50" s="1"/>
      <c r="J50" s="1"/>
      <c r="K50" s="1"/>
      <c r="L50" s="1"/>
      <c r="M50" s="1"/>
      <c r="N50" s="1"/>
      <c r="O50" s="1"/>
      <c r="P50" s="1"/>
      <c r="Q50" s="1"/>
      <c r="R50" s="1"/>
      <c r="S50" s="1"/>
      <c r="T50" s="1"/>
      <c r="U50" s="1"/>
      <c r="V50" s="1"/>
      <c r="W50" s="1"/>
      <c r="Y50" s="356"/>
      <c r="Z50" s="356"/>
      <c r="AA50" s="1"/>
      <c r="AB50" s="1"/>
      <c r="AC50" s="1"/>
      <c r="AD50" s="1"/>
      <c r="AE50" s="1"/>
      <c r="AF50" s="1"/>
      <c r="AG50" s="1"/>
      <c r="AH50" s="1"/>
      <c r="AI50" s="1"/>
      <c r="AJ50" s="1"/>
      <c r="AK50" s="1"/>
      <c r="AL50" s="1"/>
      <c r="AM50" s="1"/>
      <c r="AN50" s="1"/>
      <c r="AO50" s="1"/>
      <c r="AP50" s="1"/>
      <c r="AQ50" s="1"/>
      <c r="AR50" s="1"/>
      <c r="AS50" s="1"/>
      <c r="AT50" s="1"/>
      <c r="AU50" s="1"/>
      <c r="AW50" s="356"/>
      <c r="AX50" s="356"/>
      <c r="AY50" s="1"/>
      <c r="AZ50" s="1"/>
      <c r="BA50" s="1"/>
      <c r="BB50" s="1"/>
      <c r="BC50" s="1"/>
      <c r="BD50" s="1"/>
      <c r="BE50" s="1"/>
      <c r="BF50" s="1"/>
      <c r="BG50" s="1"/>
      <c r="BH50" s="1"/>
      <c r="BI50" s="1"/>
      <c r="BJ50" s="1"/>
      <c r="BK50" s="1"/>
      <c r="BL50" s="1"/>
      <c r="BM50" s="1"/>
      <c r="BN50" s="1"/>
      <c r="BO50" s="1"/>
      <c r="BP50" s="1"/>
      <c r="BQ50" s="1"/>
      <c r="BR50" s="1"/>
      <c r="BS50" s="1"/>
      <c r="BU50" s="356"/>
      <c r="BV50" s="356"/>
      <c r="BW50" s="1"/>
      <c r="BX50" s="1"/>
      <c r="BY50" s="1"/>
      <c r="BZ50" s="1"/>
      <c r="CA50" s="1"/>
      <c r="CB50" s="1"/>
      <c r="CC50" s="1"/>
      <c r="CD50" s="1"/>
      <c r="CE50" s="1"/>
      <c r="CF50" s="1"/>
      <c r="CG50" s="1"/>
      <c r="CH50" s="1"/>
      <c r="CI50" s="1"/>
      <c r="CJ50" s="1"/>
      <c r="CK50" s="1"/>
      <c r="CL50" s="1"/>
      <c r="CM50" s="1"/>
      <c r="CN50" s="1"/>
      <c r="CO50" s="1"/>
      <c r="CP50" s="1"/>
      <c r="CQ50" s="1"/>
      <c r="CS50" s="356"/>
      <c r="CT50" s="356"/>
      <c r="CU50" s="1"/>
      <c r="CV50" s="1"/>
      <c r="CW50" s="1"/>
      <c r="CX50" s="1"/>
      <c r="CY50" s="1"/>
      <c r="CZ50" s="1"/>
      <c r="DA50" s="1"/>
      <c r="DB50" s="1"/>
      <c r="DC50" s="1"/>
      <c r="DD50" s="1"/>
      <c r="DE50" s="1"/>
      <c r="DF50" s="1"/>
      <c r="DG50" s="1"/>
      <c r="DH50" s="1"/>
      <c r="DI50" s="1"/>
      <c r="DJ50" s="1"/>
      <c r="DK50" s="1"/>
      <c r="DL50" s="1"/>
      <c r="DM50" s="1"/>
      <c r="DN50" s="1"/>
      <c r="DO50" s="1"/>
      <c r="DQ50" s="356"/>
      <c r="DR50" s="356"/>
      <c r="DS50" s="1"/>
      <c r="DT50" s="1"/>
      <c r="DU50" s="1"/>
      <c r="DV50" s="1"/>
      <c r="DW50" s="1"/>
      <c r="DX50" s="1"/>
      <c r="DY50" s="1"/>
      <c r="DZ50" s="1"/>
      <c r="EA50" s="1"/>
      <c r="EB50" s="1"/>
      <c r="EC50" s="1"/>
      <c r="ED50" s="1"/>
      <c r="EE50" s="1"/>
      <c r="EF50" s="1"/>
      <c r="EG50" s="1"/>
      <c r="EH50" s="1"/>
      <c r="EI50" s="1"/>
      <c r="EJ50" s="1"/>
      <c r="EK50" s="1"/>
      <c r="EL50" s="1"/>
      <c r="EM50" s="1"/>
      <c r="EO50" s="356"/>
      <c r="EP50" s="356"/>
      <c r="EQ50" s="1"/>
      <c r="ER50" s="1"/>
      <c r="ES50" s="1"/>
      <c r="ET50" s="1"/>
      <c r="EU50" s="1"/>
      <c r="EV50" s="1"/>
      <c r="EW50" s="1"/>
      <c r="EX50" s="1"/>
      <c r="EY50" s="1"/>
      <c r="EZ50" s="1"/>
      <c r="FA50" s="1"/>
      <c r="FB50" s="1"/>
      <c r="FC50" s="1"/>
      <c r="FD50" s="1"/>
      <c r="FE50" s="1"/>
      <c r="FF50" s="1"/>
      <c r="FG50" s="1"/>
      <c r="FH50" s="1"/>
      <c r="FI50" s="1"/>
      <c r="FJ50" s="1"/>
      <c r="FK50" s="1"/>
    </row>
    <row r="51" spans="1:167" ht="14.5">
      <c r="A51" s="356"/>
      <c r="B51" s="356"/>
      <c r="C51" s="1"/>
      <c r="D51" s="1"/>
      <c r="E51" s="1"/>
      <c r="F51" s="1"/>
      <c r="G51" s="1"/>
      <c r="H51" s="1"/>
      <c r="I51" s="1"/>
      <c r="J51" s="1"/>
      <c r="K51" s="1"/>
      <c r="L51" s="1"/>
      <c r="M51" s="1"/>
      <c r="N51" s="1"/>
      <c r="O51" s="1"/>
      <c r="P51" s="1"/>
      <c r="Q51" s="1"/>
      <c r="R51" s="1"/>
      <c r="S51" s="1"/>
      <c r="T51" s="1"/>
      <c r="U51" s="1"/>
      <c r="V51" s="1"/>
      <c r="W51" s="1"/>
      <c r="Y51" s="356"/>
      <c r="Z51" s="356"/>
      <c r="AA51" s="1"/>
      <c r="AB51" s="1"/>
      <c r="AC51" s="1"/>
      <c r="AD51" s="1"/>
      <c r="AE51" s="1"/>
      <c r="AF51" s="1"/>
      <c r="AG51" s="1"/>
      <c r="AH51" s="1"/>
      <c r="AI51" s="1"/>
      <c r="AJ51" s="1"/>
      <c r="AK51" s="1"/>
      <c r="AL51" s="1"/>
      <c r="AM51" s="1"/>
      <c r="AN51" s="1"/>
      <c r="AO51" s="1"/>
      <c r="AP51" s="1"/>
      <c r="AQ51" s="1"/>
      <c r="AR51" s="1"/>
      <c r="AS51" s="1"/>
      <c r="AT51" s="1"/>
      <c r="AU51" s="1"/>
      <c r="AW51" s="356"/>
      <c r="AX51" s="356"/>
      <c r="AY51" s="1"/>
      <c r="AZ51" s="1"/>
      <c r="BA51" s="1"/>
      <c r="BB51" s="1"/>
      <c r="BC51" s="1"/>
      <c r="BD51" s="1"/>
      <c r="BE51" s="1"/>
      <c r="BF51" s="1"/>
      <c r="BG51" s="1"/>
      <c r="BH51" s="1"/>
      <c r="BI51" s="1"/>
      <c r="BJ51" s="1"/>
      <c r="BK51" s="1"/>
      <c r="BL51" s="1"/>
      <c r="BM51" s="1"/>
      <c r="BN51" s="1"/>
      <c r="BO51" s="1"/>
      <c r="BP51" s="1"/>
      <c r="BQ51" s="1"/>
      <c r="BR51" s="1"/>
      <c r="BS51" s="1"/>
      <c r="BU51" s="356"/>
      <c r="BV51" s="356"/>
      <c r="BW51" s="1"/>
      <c r="BX51" s="1"/>
      <c r="BY51" s="1"/>
      <c r="BZ51" s="1"/>
      <c r="CA51" s="1"/>
      <c r="CB51" s="1"/>
      <c r="CC51" s="1"/>
      <c r="CD51" s="1"/>
      <c r="CE51" s="1"/>
      <c r="CF51" s="1"/>
      <c r="CG51" s="1"/>
      <c r="CH51" s="1"/>
      <c r="CI51" s="1"/>
      <c r="CJ51" s="1"/>
      <c r="CK51" s="1"/>
      <c r="CL51" s="1"/>
      <c r="CM51" s="1"/>
      <c r="CN51" s="1"/>
      <c r="CO51" s="1"/>
      <c r="CP51" s="1"/>
      <c r="CQ51" s="1"/>
      <c r="CS51" s="356"/>
      <c r="CT51" s="356"/>
      <c r="CU51" s="1"/>
      <c r="CV51" s="1"/>
      <c r="CW51" s="1"/>
      <c r="CX51" s="1"/>
      <c r="CY51" s="1"/>
      <c r="CZ51" s="1"/>
      <c r="DA51" s="1"/>
      <c r="DB51" s="1"/>
      <c r="DC51" s="1"/>
      <c r="DD51" s="1"/>
      <c r="DE51" s="1"/>
      <c r="DF51" s="1"/>
      <c r="DG51" s="1"/>
      <c r="DH51" s="1"/>
      <c r="DI51" s="1"/>
      <c r="DJ51" s="1"/>
      <c r="DK51" s="1"/>
      <c r="DL51" s="1"/>
      <c r="DM51" s="1"/>
      <c r="DN51" s="1"/>
      <c r="DO51" s="1"/>
      <c r="DQ51" s="356"/>
      <c r="DR51" s="356"/>
      <c r="DS51" s="1"/>
      <c r="DT51" s="1"/>
      <c r="DU51" s="1"/>
      <c r="DV51" s="1"/>
      <c r="DW51" s="1"/>
      <c r="DX51" s="1"/>
      <c r="DY51" s="1"/>
      <c r="DZ51" s="1"/>
      <c r="EA51" s="1"/>
      <c r="EB51" s="1"/>
      <c r="EC51" s="1"/>
      <c r="ED51" s="1"/>
      <c r="EE51" s="1"/>
      <c r="EF51" s="1"/>
      <c r="EG51" s="1"/>
      <c r="EH51" s="1"/>
      <c r="EI51" s="1"/>
      <c r="EJ51" s="1"/>
      <c r="EK51" s="1"/>
      <c r="EL51" s="1"/>
      <c r="EM51" s="1"/>
      <c r="EO51" s="356"/>
      <c r="EP51" s="356"/>
      <c r="EQ51" s="1"/>
      <c r="ER51" s="1"/>
      <c r="ES51" s="1"/>
      <c r="ET51" s="1"/>
      <c r="EU51" s="1"/>
      <c r="EV51" s="1"/>
      <c r="EW51" s="1"/>
      <c r="EX51" s="1"/>
      <c r="EY51" s="1"/>
      <c r="EZ51" s="1"/>
      <c r="FA51" s="1"/>
      <c r="FB51" s="1"/>
      <c r="FC51" s="1"/>
      <c r="FD51" s="1"/>
      <c r="FE51" s="1"/>
      <c r="FF51" s="1"/>
      <c r="FG51" s="1"/>
      <c r="FH51" s="1"/>
      <c r="FI51" s="1"/>
      <c r="FJ51" s="1"/>
      <c r="FK51" s="1"/>
    </row>
    <row r="52" spans="1:167" ht="14.5">
      <c r="A52" s="356"/>
      <c r="B52" s="356"/>
      <c r="C52" s="1"/>
      <c r="D52" s="1"/>
      <c r="E52" s="1"/>
      <c r="F52" s="1"/>
      <c r="G52" s="1"/>
      <c r="H52" s="1"/>
      <c r="I52" s="1"/>
      <c r="J52" s="1"/>
      <c r="K52" s="1"/>
      <c r="L52" s="1"/>
      <c r="M52" s="1"/>
      <c r="N52" s="1"/>
      <c r="O52" s="1"/>
      <c r="P52" s="1"/>
      <c r="Q52" s="1"/>
      <c r="R52" s="1"/>
      <c r="S52" s="1"/>
      <c r="T52" s="1"/>
      <c r="U52" s="1"/>
      <c r="V52" s="1"/>
      <c r="W52" s="1"/>
      <c r="Y52" s="356"/>
      <c r="Z52" s="356"/>
      <c r="AA52" s="1"/>
      <c r="AB52" s="1"/>
      <c r="AC52" s="1"/>
      <c r="AD52" s="1"/>
      <c r="AE52" s="1"/>
      <c r="AF52" s="1"/>
      <c r="AG52" s="1"/>
      <c r="AH52" s="1"/>
      <c r="AI52" s="1"/>
      <c r="AJ52" s="1"/>
      <c r="AK52" s="1"/>
      <c r="AL52" s="1"/>
      <c r="AM52" s="1"/>
      <c r="AN52" s="1"/>
      <c r="AO52" s="1"/>
      <c r="AP52" s="1"/>
      <c r="AQ52" s="1"/>
      <c r="AR52" s="1"/>
      <c r="AS52" s="1"/>
      <c r="AT52" s="1"/>
      <c r="AU52" s="1"/>
      <c r="AW52" s="356"/>
      <c r="AX52" s="356"/>
      <c r="AY52" s="1"/>
      <c r="AZ52" s="1"/>
      <c r="BA52" s="1"/>
      <c r="BB52" s="1"/>
      <c r="BC52" s="1"/>
      <c r="BD52" s="1"/>
      <c r="BE52" s="1"/>
      <c r="BF52" s="1"/>
      <c r="BG52" s="1"/>
      <c r="BH52" s="1"/>
      <c r="BI52" s="1"/>
      <c r="BJ52" s="1"/>
      <c r="BK52" s="1"/>
      <c r="BL52" s="1"/>
      <c r="BM52" s="1"/>
      <c r="BN52" s="1"/>
      <c r="BO52" s="1"/>
      <c r="BP52" s="1"/>
      <c r="BQ52" s="1"/>
      <c r="BR52" s="1"/>
      <c r="BS52" s="1"/>
      <c r="BU52" s="356"/>
      <c r="BV52" s="356"/>
      <c r="BW52" s="1"/>
      <c r="BX52" s="1"/>
      <c r="BY52" s="1"/>
      <c r="BZ52" s="1"/>
      <c r="CA52" s="1"/>
      <c r="CB52" s="1"/>
      <c r="CC52" s="1"/>
      <c r="CD52" s="1"/>
      <c r="CE52" s="1"/>
      <c r="CF52" s="1"/>
      <c r="CG52" s="1"/>
      <c r="CH52" s="1"/>
      <c r="CI52" s="1"/>
      <c r="CJ52" s="1"/>
      <c r="CK52" s="1"/>
      <c r="CL52" s="1"/>
      <c r="CM52" s="1"/>
      <c r="CN52" s="1"/>
      <c r="CO52" s="1"/>
      <c r="CP52" s="1"/>
      <c r="CQ52" s="1"/>
      <c r="CS52" s="356"/>
      <c r="CT52" s="356"/>
      <c r="CU52" s="1"/>
      <c r="CV52" s="1"/>
      <c r="CW52" s="1"/>
      <c r="CX52" s="1"/>
      <c r="CY52" s="1"/>
      <c r="CZ52" s="1"/>
      <c r="DA52" s="1"/>
      <c r="DB52" s="1"/>
      <c r="DC52" s="1"/>
      <c r="DD52" s="1"/>
      <c r="DE52" s="1"/>
      <c r="DF52" s="1"/>
      <c r="DG52" s="1"/>
      <c r="DH52" s="1"/>
      <c r="DI52" s="1"/>
      <c r="DJ52" s="1"/>
      <c r="DK52" s="1"/>
      <c r="DL52" s="1"/>
      <c r="DM52" s="1"/>
      <c r="DN52" s="1"/>
      <c r="DO52" s="1"/>
      <c r="DQ52" s="356"/>
      <c r="DR52" s="356"/>
      <c r="DS52" s="1"/>
      <c r="DT52" s="1"/>
      <c r="DU52" s="1"/>
      <c r="DV52" s="1"/>
      <c r="DW52" s="1"/>
      <c r="DX52" s="1"/>
      <c r="DY52" s="1"/>
      <c r="DZ52" s="1"/>
      <c r="EA52" s="1"/>
      <c r="EB52" s="1"/>
      <c r="EC52" s="1"/>
      <c r="ED52" s="1"/>
      <c r="EE52" s="1"/>
      <c r="EF52" s="1"/>
      <c r="EG52" s="1"/>
      <c r="EH52" s="1"/>
      <c r="EI52" s="1"/>
      <c r="EJ52" s="1"/>
      <c r="EK52" s="1"/>
      <c r="EL52" s="1"/>
      <c r="EM52" s="1"/>
      <c r="EO52" s="356"/>
      <c r="EP52" s="356"/>
      <c r="EQ52" s="1"/>
      <c r="ER52" s="1"/>
      <c r="ES52" s="1"/>
      <c r="ET52" s="1"/>
      <c r="EU52" s="1"/>
      <c r="EV52" s="1"/>
      <c r="EW52" s="1"/>
      <c r="EX52" s="1"/>
      <c r="EY52" s="1"/>
      <c r="EZ52" s="1"/>
      <c r="FA52" s="1"/>
      <c r="FB52" s="1"/>
      <c r="FC52" s="1"/>
      <c r="FD52" s="1"/>
      <c r="FE52" s="1"/>
      <c r="FF52" s="1"/>
      <c r="FG52" s="1"/>
      <c r="FH52" s="1"/>
      <c r="FI52" s="1"/>
      <c r="FJ52" s="1"/>
      <c r="FK52" s="1"/>
    </row>
    <row r="53" spans="1:167" ht="14.5">
      <c r="A53" s="356"/>
      <c r="B53" s="356"/>
      <c r="C53" s="1"/>
      <c r="D53" s="1"/>
      <c r="E53" s="1"/>
      <c r="F53" s="1"/>
      <c r="G53" s="1"/>
      <c r="H53" s="1"/>
      <c r="I53" s="1"/>
      <c r="J53" s="1"/>
      <c r="K53" s="1"/>
      <c r="L53" s="1"/>
      <c r="M53" s="1"/>
      <c r="N53" s="1"/>
      <c r="O53" s="1"/>
      <c r="P53" s="1"/>
      <c r="Q53" s="1"/>
      <c r="R53" s="1"/>
      <c r="S53" s="1"/>
      <c r="T53" s="1"/>
      <c r="U53" s="1"/>
      <c r="V53" s="1"/>
      <c r="W53" s="1"/>
      <c r="Y53" s="356"/>
      <c r="Z53" s="356"/>
      <c r="AA53" s="1"/>
      <c r="AB53" s="1"/>
      <c r="AC53" s="1"/>
      <c r="AD53" s="1"/>
      <c r="AE53" s="1"/>
      <c r="AF53" s="1"/>
      <c r="AG53" s="1"/>
      <c r="AH53" s="1"/>
      <c r="AI53" s="1"/>
      <c r="AJ53" s="1"/>
      <c r="AK53" s="1"/>
      <c r="AL53" s="1"/>
      <c r="AM53" s="1"/>
      <c r="AN53" s="1"/>
      <c r="AO53" s="1"/>
      <c r="AP53" s="1"/>
      <c r="AQ53" s="1"/>
      <c r="AR53" s="1"/>
      <c r="AS53" s="1"/>
      <c r="AT53" s="1"/>
      <c r="AU53" s="1"/>
      <c r="AW53" s="356"/>
      <c r="AX53" s="356"/>
      <c r="AY53" s="1"/>
      <c r="AZ53" s="1"/>
      <c r="BA53" s="1"/>
      <c r="BB53" s="1"/>
      <c r="BC53" s="1"/>
      <c r="BD53" s="1"/>
      <c r="BE53" s="1"/>
      <c r="BF53" s="1"/>
      <c r="BG53" s="1"/>
      <c r="BH53" s="1"/>
      <c r="BI53" s="1"/>
      <c r="BJ53" s="1"/>
      <c r="BK53" s="1"/>
      <c r="BL53" s="1"/>
      <c r="BM53" s="1"/>
      <c r="BN53" s="1"/>
      <c r="BO53" s="1"/>
      <c r="BP53" s="1"/>
      <c r="BQ53" s="1"/>
      <c r="BR53" s="1"/>
      <c r="BS53" s="1"/>
      <c r="BU53" s="356"/>
      <c r="BV53" s="356"/>
      <c r="BW53" s="1"/>
      <c r="BX53" s="1"/>
      <c r="BY53" s="1"/>
      <c r="BZ53" s="1"/>
      <c r="CA53" s="1"/>
      <c r="CB53" s="1"/>
      <c r="CC53" s="1"/>
      <c r="CD53" s="1"/>
      <c r="CE53" s="1"/>
      <c r="CF53" s="1"/>
      <c r="CG53" s="1"/>
      <c r="CH53" s="1"/>
      <c r="CI53" s="1"/>
      <c r="CJ53" s="1"/>
      <c r="CK53" s="1"/>
      <c r="CL53" s="1"/>
      <c r="CM53" s="1"/>
      <c r="CN53" s="1"/>
      <c r="CO53" s="1"/>
      <c r="CP53" s="1"/>
      <c r="CQ53" s="1"/>
      <c r="CS53" s="356"/>
      <c r="CT53" s="356"/>
      <c r="CU53" s="1"/>
      <c r="CV53" s="1"/>
      <c r="CW53" s="1"/>
      <c r="CX53" s="1"/>
      <c r="CY53" s="1"/>
      <c r="CZ53" s="1"/>
      <c r="DA53" s="1"/>
      <c r="DB53" s="1"/>
      <c r="DC53" s="1"/>
      <c r="DD53" s="1"/>
      <c r="DE53" s="1"/>
      <c r="DF53" s="1"/>
      <c r="DG53" s="1"/>
      <c r="DH53" s="1"/>
      <c r="DI53" s="1"/>
      <c r="DJ53" s="1"/>
      <c r="DK53" s="1"/>
      <c r="DL53" s="1"/>
      <c r="DM53" s="1"/>
      <c r="DN53" s="1"/>
      <c r="DO53" s="1"/>
      <c r="DQ53" s="356"/>
      <c r="DR53" s="356"/>
      <c r="DS53" s="1"/>
      <c r="DT53" s="1"/>
      <c r="DU53" s="1"/>
      <c r="DV53" s="1"/>
      <c r="DW53" s="1"/>
      <c r="DX53" s="1"/>
      <c r="DY53" s="1"/>
      <c r="DZ53" s="1"/>
      <c r="EA53" s="1"/>
      <c r="EB53" s="1"/>
      <c r="EC53" s="1"/>
      <c r="ED53" s="1"/>
      <c r="EE53" s="1"/>
      <c r="EF53" s="1"/>
      <c r="EG53" s="1"/>
      <c r="EH53" s="1"/>
      <c r="EI53" s="1"/>
      <c r="EJ53" s="1"/>
      <c r="EK53" s="1"/>
      <c r="EL53" s="1"/>
      <c r="EM53" s="1"/>
      <c r="EO53" s="356"/>
      <c r="EP53" s="356"/>
      <c r="EQ53" s="1"/>
      <c r="ER53" s="1"/>
      <c r="ES53" s="1"/>
      <c r="ET53" s="1"/>
      <c r="EU53" s="1"/>
      <c r="EV53" s="1"/>
      <c r="EW53" s="1"/>
      <c r="EX53" s="1"/>
      <c r="EY53" s="1"/>
      <c r="EZ53" s="1"/>
      <c r="FA53" s="1"/>
      <c r="FB53" s="1"/>
      <c r="FC53" s="1"/>
      <c r="FD53" s="1"/>
      <c r="FE53" s="1"/>
      <c r="FF53" s="1"/>
      <c r="FG53" s="1"/>
      <c r="FH53" s="1"/>
      <c r="FI53" s="1"/>
      <c r="FJ53" s="1"/>
      <c r="FK53" s="1"/>
    </row>
    <row r="54" spans="1:167" ht="14.5">
      <c r="A54" s="356"/>
      <c r="B54" s="356"/>
      <c r="C54" s="1"/>
      <c r="D54" s="1"/>
      <c r="E54" s="1"/>
      <c r="F54" s="1"/>
      <c r="G54" s="1"/>
      <c r="H54" s="1"/>
      <c r="I54" s="1"/>
      <c r="J54" s="1"/>
      <c r="K54" s="1"/>
      <c r="L54" s="1"/>
      <c r="M54" s="1"/>
      <c r="N54" s="1"/>
      <c r="O54" s="1"/>
      <c r="P54" s="1"/>
      <c r="Q54" s="1"/>
      <c r="R54" s="1"/>
      <c r="S54" s="1"/>
      <c r="T54" s="1"/>
      <c r="U54" s="1"/>
      <c r="V54" s="1"/>
      <c r="W54" s="1"/>
      <c r="Y54" s="356"/>
      <c r="Z54" s="356"/>
      <c r="AA54" s="1"/>
      <c r="AB54" s="1"/>
      <c r="AC54" s="1"/>
      <c r="AD54" s="1"/>
      <c r="AE54" s="1"/>
      <c r="AF54" s="1"/>
      <c r="AG54" s="1"/>
      <c r="AH54" s="1"/>
      <c r="AI54" s="1"/>
      <c r="AJ54" s="1"/>
      <c r="AK54" s="1"/>
      <c r="AL54" s="1"/>
      <c r="AM54" s="1"/>
      <c r="AN54" s="1"/>
      <c r="AO54" s="1"/>
      <c r="AP54" s="1"/>
      <c r="AQ54" s="1"/>
      <c r="AR54" s="1"/>
      <c r="AS54" s="1"/>
      <c r="AT54" s="1"/>
      <c r="AU54" s="1"/>
      <c r="AW54" s="356"/>
      <c r="AX54" s="356"/>
      <c r="AY54" s="1"/>
      <c r="AZ54" s="1"/>
      <c r="BA54" s="1"/>
      <c r="BB54" s="1"/>
      <c r="BC54" s="1"/>
      <c r="BD54" s="1"/>
      <c r="BE54" s="1"/>
      <c r="BF54" s="1"/>
      <c r="BG54" s="1"/>
      <c r="BH54" s="1"/>
      <c r="BI54" s="1"/>
      <c r="BJ54" s="1"/>
      <c r="BK54" s="1"/>
      <c r="BL54" s="1"/>
      <c r="BM54" s="1"/>
      <c r="BN54" s="1"/>
      <c r="BO54" s="1"/>
      <c r="BP54" s="1"/>
      <c r="BQ54" s="1"/>
      <c r="BR54" s="1"/>
      <c r="BS54" s="1"/>
      <c r="BU54" s="356"/>
      <c r="BV54" s="356"/>
      <c r="BW54" s="1"/>
      <c r="BX54" s="1"/>
      <c r="BY54" s="1"/>
      <c r="BZ54" s="1"/>
      <c r="CA54" s="1"/>
      <c r="CB54" s="1"/>
      <c r="CC54" s="1"/>
      <c r="CD54" s="1"/>
      <c r="CE54" s="1"/>
      <c r="CF54" s="1"/>
      <c r="CG54" s="1"/>
      <c r="CH54" s="1"/>
      <c r="CI54" s="1"/>
      <c r="CJ54" s="1"/>
      <c r="CK54" s="1"/>
      <c r="CL54" s="1"/>
      <c r="CM54" s="1"/>
      <c r="CN54" s="1"/>
      <c r="CO54" s="1"/>
      <c r="CP54" s="1"/>
      <c r="CQ54" s="1"/>
      <c r="CS54" s="356"/>
      <c r="CT54" s="356"/>
      <c r="CU54" s="1"/>
      <c r="CV54" s="1"/>
      <c r="CW54" s="1"/>
      <c r="CX54" s="1"/>
      <c r="CY54" s="1"/>
      <c r="CZ54" s="1"/>
      <c r="DA54" s="1"/>
      <c r="DB54" s="1"/>
      <c r="DC54" s="1"/>
      <c r="DD54" s="1"/>
      <c r="DE54" s="1"/>
      <c r="DF54" s="1"/>
      <c r="DG54" s="1"/>
      <c r="DH54" s="1"/>
      <c r="DI54" s="1"/>
      <c r="DJ54" s="1"/>
      <c r="DK54" s="1"/>
      <c r="DL54" s="1"/>
      <c r="DM54" s="1"/>
      <c r="DN54" s="1"/>
      <c r="DO54" s="1"/>
      <c r="DQ54" s="356"/>
      <c r="DR54" s="356"/>
      <c r="DS54" s="1"/>
      <c r="DT54" s="1"/>
      <c r="DU54" s="1"/>
      <c r="DV54" s="1"/>
      <c r="DW54" s="1"/>
      <c r="DX54" s="1"/>
      <c r="DY54" s="1"/>
      <c r="DZ54" s="1"/>
      <c r="EA54" s="1"/>
      <c r="EB54" s="1"/>
      <c r="EC54" s="1"/>
      <c r="ED54" s="1"/>
      <c r="EE54" s="1"/>
      <c r="EF54" s="1"/>
      <c r="EG54" s="1"/>
      <c r="EH54" s="1"/>
      <c r="EI54" s="1"/>
      <c r="EJ54" s="1"/>
      <c r="EK54" s="1"/>
      <c r="EL54" s="1"/>
      <c r="EM54" s="1"/>
      <c r="EO54" s="356"/>
      <c r="EP54" s="356"/>
      <c r="EQ54" s="1"/>
      <c r="ER54" s="1"/>
      <c r="ES54" s="1"/>
      <c r="ET54" s="1"/>
      <c r="EU54" s="1"/>
      <c r="EV54" s="1"/>
      <c r="EW54" s="1"/>
      <c r="EX54" s="1"/>
      <c r="EY54" s="1"/>
      <c r="EZ54" s="1"/>
      <c r="FA54" s="1"/>
      <c r="FB54" s="1"/>
      <c r="FC54" s="1"/>
      <c r="FD54" s="1"/>
      <c r="FE54" s="1"/>
      <c r="FF54" s="1"/>
      <c r="FG54" s="1"/>
      <c r="FH54" s="1"/>
      <c r="FI54" s="1"/>
      <c r="FJ54" s="1"/>
      <c r="FK54" s="1"/>
    </row>
    <row r="55" spans="1:167" ht="14.5">
      <c r="A55" s="356"/>
      <c r="B55" s="356"/>
      <c r="C55" s="1"/>
      <c r="D55" s="1"/>
      <c r="E55" s="1"/>
      <c r="F55" s="1"/>
      <c r="G55" s="1"/>
      <c r="H55" s="1"/>
      <c r="I55" s="1"/>
      <c r="J55" s="1"/>
      <c r="K55" s="1"/>
      <c r="L55" s="1"/>
      <c r="M55" s="1"/>
      <c r="N55" s="1"/>
      <c r="O55" s="1"/>
      <c r="P55" s="1"/>
      <c r="Q55" s="1"/>
      <c r="R55" s="1"/>
      <c r="S55" s="1"/>
      <c r="T55" s="1"/>
      <c r="U55" s="1"/>
      <c r="V55" s="1"/>
      <c r="W55" s="1"/>
      <c r="Y55" s="356"/>
      <c r="Z55" s="356"/>
      <c r="AA55" s="1"/>
      <c r="AB55" s="1"/>
      <c r="AC55" s="1"/>
      <c r="AD55" s="1"/>
      <c r="AE55" s="1"/>
      <c r="AF55" s="1"/>
      <c r="AG55" s="1"/>
      <c r="AH55" s="1"/>
      <c r="AI55" s="1"/>
      <c r="AJ55" s="1"/>
      <c r="AK55" s="1"/>
      <c r="AL55" s="1"/>
      <c r="AM55" s="1"/>
      <c r="AN55" s="1"/>
      <c r="AO55" s="1"/>
      <c r="AP55" s="1"/>
      <c r="AQ55" s="1"/>
      <c r="AR55" s="1"/>
      <c r="AS55" s="1"/>
      <c r="AT55" s="1"/>
      <c r="AU55" s="1"/>
      <c r="AW55" s="356"/>
      <c r="AX55" s="356"/>
      <c r="AY55" s="1"/>
      <c r="AZ55" s="1"/>
      <c r="BA55" s="1"/>
      <c r="BB55" s="1"/>
      <c r="BC55" s="1"/>
      <c r="BD55" s="1"/>
      <c r="BE55" s="1"/>
      <c r="BF55" s="1"/>
      <c r="BG55" s="1"/>
      <c r="BH55" s="1"/>
      <c r="BI55" s="1"/>
      <c r="BJ55" s="1"/>
      <c r="BK55" s="1"/>
      <c r="BL55" s="1"/>
      <c r="BM55" s="1"/>
      <c r="BN55" s="1"/>
      <c r="BO55" s="1"/>
      <c r="BP55" s="1"/>
      <c r="BQ55" s="1"/>
      <c r="BR55" s="1"/>
      <c r="BS55" s="1"/>
      <c r="BU55" s="356"/>
      <c r="BV55" s="356"/>
      <c r="BW55" s="1"/>
      <c r="BX55" s="1"/>
      <c r="BY55" s="1"/>
      <c r="BZ55" s="1"/>
      <c r="CA55" s="1"/>
      <c r="CB55" s="1"/>
      <c r="CC55" s="1"/>
      <c r="CD55" s="1"/>
      <c r="CE55" s="1"/>
      <c r="CF55" s="1"/>
      <c r="CG55" s="1"/>
      <c r="CH55" s="1"/>
      <c r="CI55" s="1"/>
      <c r="CJ55" s="1"/>
      <c r="CK55" s="1"/>
      <c r="CL55" s="1"/>
      <c r="CM55" s="1"/>
      <c r="CN55" s="1"/>
      <c r="CO55" s="1"/>
      <c r="CP55" s="1"/>
      <c r="CQ55" s="1"/>
      <c r="CS55" s="356"/>
      <c r="CT55" s="356"/>
      <c r="CU55" s="1"/>
      <c r="CV55" s="1"/>
      <c r="CW55" s="1"/>
      <c r="CX55" s="1"/>
      <c r="CY55" s="1"/>
      <c r="CZ55" s="1"/>
      <c r="DA55" s="1"/>
      <c r="DB55" s="1"/>
      <c r="DC55" s="1"/>
      <c r="DD55" s="1"/>
      <c r="DE55" s="1"/>
      <c r="DF55" s="1"/>
      <c r="DG55" s="1"/>
      <c r="DH55" s="1"/>
      <c r="DI55" s="1"/>
      <c r="DJ55" s="1"/>
      <c r="DK55" s="1"/>
      <c r="DL55" s="1"/>
      <c r="DM55" s="1"/>
      <c r="DN55" s="1"/>
      <c r="DO55" s="1"/>
      <c r="DQ55" s="356"/>
      <c r="DR55" s="356"/>
      <c r="DS55" s="1"/>
      <c r="DT55" s="1"/>
      <c r="DU55" s="1"/>
      <c r="DV55" s="1"/>
      <c r="DW55" s="1"/>
      <c r="DX55" s="1"/>
      <c r="DY55" s="1"/>
      <c r="DZ55" s="1"/>
      <c r="EA55" s="1"/>
      <c r="EB55" s="1"/>
      <c r="EC55" s="1"/>
      <c r="ED55" s="1"/>
      <c r="EE55" s="1"/>
      <c r="EF55" s="1"/>
      <c r="EG55" s="1"/>
      <c r="EH55" s="1"/>
      <c r="EI55" s="1"/>
      <c r="EJ55" s="1"/>
      <c r="EK55" s="1"/>
      <c r="EL55" s="1"/>
      <c r="EM55" s="1"/>
      <c r="EO55" s="356"/>
      <c r="EP55" s="356"/>
      <c r="EQ55" s="1"/>
      <c r="ER55" s="1"/>
      <c r="ES55" s="1"/>
      <c r="ET55" s="1"/>
      <c r="EU55" s="1"/>
      <c r="EV55" s="1"/>
      <c r="EW55" s="1"/>
      <c r="EX55" s="1"/>
      <c r="EY55" s="1"/>
      <c r="EZ55" s="1"/>
      <c r="FA55" s="1"/>
      <c r="FB55" s="1"/>
      <c r="FC55" s="1"/>
      <c r="FD55" s="1"/>
      <c r="FE55" s="1"/>
      <c r="FF55" s="1"/>
      <c r="FG55" s="1"/>
      <c r="FH55" s="1"/>
      <c r="FI55" s="1"/>
      <c r="FJ55" s="1"/>
      <c r="FK55" s="1"/>
    </row>
    <row r="56" spans="1:167" ht="14.5">
      <c r="A56" s="356"/>
      <c r="B56" s="356"/>
      <c r="C56" s="1"/>
      <c r="D56" s="1"/>
      <c r="E56" s="1"/>
      <c r="F56" s="1"/>
      <c r="G56" s="1"/>
      <c r="H56" s="1"/>
      <c r="I56" s="1"/>
      <c r="J56" s="1"/>
      <c r="K56" s="1"/>
      <c r="L56" s="1"/>
      <c r="M56" s="1"/>
      <c r="N56" s="1"/>
      <c r="O56" s="1"/>
      <c r="P56" s="1"/>
      <c r="Q56" s="1"/>
      <c r="R56" s="1"/>
      <c r="S56" s="1"/>
      <c r="T56" s="1"/>
      <c r="U56" s="1"/>
      <c r="V56" s="1"/>
      <c r="W56" s="1"/>
      <c r="Y56" s="356"/>
      <c r="Z56" s="356"/>
      <c r="AA56" s="1"/>
      <c r="AB56" s="1"/>
      <c r="AC56" s="1"/>
      <c r="AD56" s="1"/>
      <c r="AE56" s="1"/>
      <c r="AF56" s="1"/>
      <c r="AG56" s="1"/>
      <c r="AH56" s="1"/>
      <c r="AI56" s="1"/>
      <c r="AJ56" s="1"/>
      <c r="AK56" s="1"/>
      <c r="AL56" s="1"/>
      <c r="AM56" s="1"/>
      <c r="AN56" s="1"/>
      <c r="AO56" s="1"/>
      <c r="AP56" s="1"/>
      <c r="AQ56" s="1"/>
      <c r="AR56" s="1"/>
      <c r="AS56" s="1"/>
      <c r="AT56" s="1"/>
      <c r="AU56" s="1"/>
      <c r="AW56" s="356"/>
      <c r="AX56" s="356"/>
      <c r="AY56" s="1"/>
      <c r="AZ56" s="1"/>
      <c r="BA56" s="1"/>
      <c r="BB56" s="1"/>
      <c r="BC56" s="1"/>
      <c r="BD56" s="1"/>
      <c r="BE56" s="1"/>
      <c r="BF56" s="1"/>
      <c r="BG56" s="1"/>
      <c r="BH56" s="1"/>
      <c r="BI56" s="1"/>
      <c r="BJ56" s="1"/>
      <c r="BK56" s="1"/>
      <c r="BL56" s="1"/>
      <c r="BM56" s="1"/>
      <c r="BN56" s="1"/>
      <c r="BO56" s="1"/>
      <c r="BP56" s="1"/>
      <c r="BQ56" s="1"/>
      <c r="BR56" s="1"/>
      <c r="BS56" s="1"/>
      <c r="BU56" s="356"/>
      <c r="BV56" s="356"/>
      <c r="BW56" s="1"/>
      <c r="BX56" s="1"/>
      <c r="BY56" s="1"/>
      <c r="BZ56" s="1"/>
      <c r="CA56" s="1"/>
      <c r="CB56" s="1"/>
      <c r="CC56" s="1"/>
      <c r="CD56" s="1"/>
      <c r="CE56" s="1"/>
      <c r="CF56" s="1"/>
      <c r="CG56" s="1"/>
      <c r="CH56" s="1"/>
      <c r="CI56" s="1"/>
      <c r="CJ56" s="1"/>
      <c r="CK56" s="1"/>
      <c r="CL56" s="1"/>
      <c r="CM56" s="1"/>
      <c r="CN56" s="1"/>
      <c r="CO56" s="1"/>
      <c r="CP56" s="1"/>
      <c r="CQ56" s="1"/>
      <c r="CS56" s="356"/>
      <c r="CT56" s="356"/>
      <c r="CU56" s="1"/>
      <c r="CV56" s="1"/>
      <c r="CW56" s="1"/>
      <c r="CX56" s="1"/>
      <c r="CY56" s="1"/>
      <c r="CZ56" s="1"/>
      <c r="DA56" s="1"/>
      <c r="DB56" s="1"/>
      <c r="DC56" s="1"/>
      <c r="DD56" s="1"/>
      <c r="DE56" s="1"/>
      <c r="DF56" s="1"/>
      <c r="DG56" s="1"/>
      <c r="DH56" s="1"/>
      <c r="DI56" s="1"/>
      <c r="DJ56" s="1"/>
      <c r="DK56" s="1"/>
      <c r="DL56" s="1"/>
      <c r="DM56" s="1"/>
      <c r="DN56" s="1"/>
      <c r="DO56" s="1"/>
      <c r="DQ56" s="356"/>
      <c r="DR56" s="356"/>
      <c r="DS56" s="1"/>
      <c r="DT56" s="1"/>
      <c r="DU56" s="1"/>
      <c r="DV56" s="1"/>
      <c r="DW56" s="1"/>
      <c r="DX56" s="1"/>
      <c r="DY56" s="1"/>
      <c r="DZ56" s="1"/>
      <c r="EA56" s="1"/>
      <c r="EB56" s="1"/>
      <c r="EC56" s="1"/>
      <c r="ED56" s="1"/>
      <c r="EE56" s="1"/>
      <c r="EF56" s="1"/>
      <c r="EG56" s="1"/>
      <c r="EH56" s="1"/>
      <c r="EI56" s="1"/>
      <c r="EJ56" s="1"/>
      <c r="EK56" s="1"/>
      <c r="EL56" s="1"/>
      <c r="EM56" s="1"/>
      <c r="EO56" s="356"/>
      <c r="EP56" s="356"/>
      <c r="EQ56" s="1"/>
      <c r="ER56" s="1"/>
      <c r="ES56" s="1"/>
      <c r="ET56" s="1"/>
      <c r="EU56" s="1"/>
      <c r="EV56" s="1"/>
      <c r="EW56" s="1"/>
      <c r="EX56" s="1"/>
      <c r="EY56" s="1"/>
      <c r="EZ56" s="1"/>
      <c r="FA56" s="1"/>
      <c r="FB56" s="1"/>
      <c r="FC56" s="1"/>
      <c r="FD56" s="1"/>
      <c r="FE56" s="1"/>
      <c r="FF56" s="1"/>
      <c r="FG56" s="1"/>
      <c r="FH56" s="1"/>
      <c r="FI56" s="1"/>
      <c r="FJ56" s="1"/>
      <c r="FK56" s="1"/>
    </row>
    <row r="57" spans="1:167" ht="14.5">
      <c r="A57" s="356"/>
      <c r="B57" s="356"/>
      <c r="C57" s="1"/>
      <c r="D57" s="1"/>
      <c r="E57" s="1"/>
      <c r="F57" s="1"/>
      <c r="G57" s="1"/>
      <c r="H57" s="1"/>
      <c r="I57" s="1"/>
      <c r="J57" s="1"/>
      <c r="K57" s="1"/>
      <c r="L57" s="1"/>
      <c r="M57" s="1"/>
      <c r="N57" s="1"/>
      <c r="O57" s="1"/>
      <c r="P57" s="1"/>
      <c r="Q57" s="1"/>
      <c r="R57" s="1"/>
      <c r="S57" s="1"/>
      <c r="T57" s="1"/>
      <c r="U57" s="1"/>
      <c r="V57" s="1"/>
      <c r="W57" s="1"/>
      <c r="Y57" s="356"/>
      <c r="Z57" s="356"/>
      <c r="AA57" s="1"/>
      <c r="AB57" s="1"/>
      <c r="AC57" s="1"/>
      <c r="AD57" s="1"/>
      <c r="AE57" s="1"/>
      <c r="AF57" s="1"/>
      <c r="AG57" s="1"/>
      <c r="AH57" s="1"/>
      <c r="AI57" s="1"/>
      <c r="AJ57" s="1"/>
      <c r="AK57" s="1"/>
      <c r="AL57" s="1"/>
      <c r="AM57" s="1"/>
      <c r="AN57" s="1"/>
      <c r="AO57" s="1"/>
      <c r="AP57" s="1"/>
      <c r="AQ57" s="1"/>
      <c r="AR57" s="1"/>
      <c r="AS57" s="1"/>
      <c r="AT57" s="1"/>
      <c r="AU57" s="1"/>
      <c r="AW57" s="356"/>
      <c r="AX57" s="356"/>
      <c r="AY57" s="1"/>
      <c r="AZ57" s="1"/>
      <c r="BA57" s="1"/>
      <c r="BB57" s="1"/>
      <c r="BC57" s="1"/>
      <c r="BD57" s="1"/>
      <c r="BE57" s="1"/>
      <c r="BF57" s="1"/>
      <c r="BG57" s="1"/>
      <c r="BH57" s="1"/>
      <c r="BI57" s="1"/>
      <c r="BJ57" s="1"/>
      <c r="BK57" s="1"/>
      <c r="BL57" s="1"/>
      <c r="BM57" s="1"/>
      <c r="BN57" s="1"/>
      <c r="BO57" s="1"/>
      <c r="BP57" s="1"/>
      <c r="BQ57" s="1"/>
      <c r="BR57" s="1"/>
      <c r="BS57" s="1"/>
      <c r="BU57" s="356"/>
      <c r="BV57" s="356"/>
      <c r="BW57" s="1"/>
      <c r="BX57" s="1"/>
      <c r="BY57" s="1"/>
      <c r="BZ57" s="1"/>
      <c r="CA57" s="1"/>
      <c r="CB57" s="1"/>
      <c r="CC57" s="1"/>
      <c r="CD57" s="1"/>
      <c r="CE57" s="1"/>
      <c r="CF57" s="1"/>
      <c r="CG57" s="1"/>
      <c r="CH57" s="1"/>
      <c r="CI57" s="1"/>
      <c r="CJ57" s="1"/>
      <c r="CK57" s="1"/>
      <c r="CL57" s="1"/>
      <c r="CM57" s="1"/>
      <c r="CN57" s="1"/>
      <c r="CO57" s="1"/>
      <c r="CP57" s="1"/>
      <c r="CQ57" s="1"/>
      <c r="CS57" s="356"/>
      <c r="CT57" s="356"/>
      <c r="CU57" s="1"/>
      <c r="CV57" s="1"/>
      <c r="CW57" s="1"/>
      <c r="CX57" s="1"/>
      <c r="CY57" s="1"/>
      <c r="CZ57" s="1"/>
      <c r="DA57" s="1"/>
      <c r="DB57" s="1"/>
      <c r="DC57" s="1"/>
      <c r="DD57" s="1"/>
      <c r="DE57" s="1"/>
      <c r="DF57" s="1"/>
      <c r="DG57" s="1"/>
      <c r="DH57" s="1"/>
      <c r="DI57" s="1"/>
      <c r="DJ57" s="1"/>
      <c r="DK57" s="1"/>
      <c r="DL57" s="1"/>
      <c r="DM57" s="1"/>
      <c r="DN57" s="1"/>
      <c r="DO57" s="1"/>
      <c r="DQ57" s="356"/>
      <c r="DR57" s="356"/>
      <c r="DS57" s="1"/>
      <c r="DT57" s="1"/>
      <c r="DU57" s="1"/>
      <c r="DV57" s="1"/>
      <c r="DW57" s="1"/>
      <c r="DX57" s="1"/>
      <c r="DY57" s="1"/>
      <c r="DZ57" s="1"/>
      <c r="EA57" s="1"/>
      <c r="EB57" s="1"/>
      <c r="EC57" s="1"/>
      <c r="ED57" s="1"/>
      <c r="EE57" s="1"/>
      <c r="EF57" s="1"/>
      <c r="EG57" s="1"/>
      <c r="EH57" s="1"/>
      <c r="EI57" s="1"/>
      <c r="EJ57" s="1"/>
      <c r="EK57" s="1"/>
      <c r="EL57" s="1"/>
      <c r="EM57" s="1"/>
      <c r="EO57" s="356"/>
      <c r="EP57" s="356"/>
      <c r="EQ57" s="1"/>
      <c r="ER57" s="1"/>
      <c r="ES57" s="1"/>
      <c r="ET57" s="1"/>
      <c r="EU57" s="1"/>
      <c r="EV57" s="1"/>
      <c r="EW57" s="1"/>
      <c r="EX57" s="1"/>
      <c r="EY57" s="1"/>
      <c r="EZ57" s="1"/>
      <c r="FA57" s="1"/>
      <c r="FB57" s="1"/>
      <c r="FC57" s="1"/>
      <c r="FD57" s="1"/>
      <c r="FE57" s="1"/>
      <c r="FF57" s="1"/>
      <c r="FG57" s="1"/>
      <c r="FH57" s="1"/>
      <c r="FI57" s="1"/>
      <c r="FJ57" s="1"/>
      <c r="FK57" s="1"/>
    </row>
    <row r="58" spans="1:167" ht="14.5">
      <c r="A58" s="356"/>
      <c r="B58" s="356"/>
      <c r="C58" s="1"/>
      <c r="D58" s="1"/>
      <c r="E58" s="1"/>
      <c r="F58" s="1"/>
      <c r="G58" s="1"/>
      <c r="H58" s="1"/>
      <c r="I58" s="1"/>
      <c r="J58" s="1"/>
      <c r="K58" s="1"/>
      <c r="L58" s="1"/>
      <c r="M58" s="1"/>
      <c r="N58" s="1"/>
      <c r="O58" s="1"/>
      <c r="P58" s="1"/>
      <c r="Q58" s="1"/>
      <c r="R58" s="1"/>
      <c r="S58" s="1"/>
      <c r="T58" s="1"/>
      <c r="U58" s="1"/>
      <c r="V58" s="1"/>
      <c r="W58" s="1"/>
      <c r="Y58" s="356"/>
      <c r="Z58" s="356"/>
      <c r="AA58" s="1"/>
      <c r="AB58" s="1"/>
      <c r="AC58" s="1"/>
      <c r="AD58" s="1"/>
      <c r="AE58" s="1"/>
      <c r="AF58" s="1"/>
      <c r="AG58" s="1"/>
      <c r="AH58" s="1"/>
      <c r="AI58" s="1"/>
      <c r="AJ58" s="1"/>
      <c r="AK58" s="1"/>
      <c r="AL58" s="1"/>
      <c r="AM58" s="1"/>
      <c r="AN58" s="1"/>
      <c r="AO58" s="1"/>
      <c r="AP58" s="1"/>
      <c r="AQ58" s="1"/>
      <c r="AR58" s="1"/>
      <c r="AS58" s="1"/>
      <c r="AT58" s="1"/>
      <c r="AU58" s="1"/>
      <c r="AW58" s="356"/>
      <c r="AX58" s="356"/>
      <c r="AY58" s="1"/>
      <c r="AZ58" s="1"/>
      <c r="BA58" s="1"/>
      <c r="BB58" s="1"/>
      <c r="BC58" s="1"/>
      <c r="BD58" s="1"/>
      <c r="BE58" s="1"/>
      <c r="BF58" s="1"/>
      <c r="BG58" s="1"/>
      <c r="BH58" s="1"/>
      <c r="BI58" s="1"/>
      <c r="BJ58" s="1"/>
      <c r="BK58" s="1"/>
      <c r="BL58" s="1"/>
      <c r="BM58" s="1"/>
      <c r="BN58" s="1"/>
      <c r="BO58" s="1"/>
      <c r="BP58" s="1"/>
      <c r="BQ58" s="1"/>
      <c r="BR58" s="1"/>
      <c r="BS58" s="1"/>
      <c r="BU58" s="356"/>
      <c r="BV58" s="356"/>
      <c r="BW58" s="1"/>
      <c r="BX58" s="1"/>
      <c r="BY58" s="1"/>
      <c r="BZ58" s="1"/>
      <c r="CA58" s="1"/>
      <c r="CB58" s="1"/>
      <c r="CC58" s="1"/>
      <c r="CD58" s="1"/>
      <c r="CE58" s="1"/>
      <c r="CF58" s="1"/>
      <c r="CG58" s="1"/>
      <c r="CH58" s="1"/>
      <c r="CI58" s="1"/>
      <c r="CJ58" s="1"/>
      <c r="CK58" s="1"/>
      <c r="CL58" s="1"/>
      <c r="CM58" s="1"/>
      <c r="CN58" s="1"/>
      <c r="CO58" s="1"/>
      <c r="CP58" s="1"/>
      <c r="CQ58" s="1"/>
      <c r="CS58" s="356"/>
      <c r="CT58" s="356"/>
      <c r="CU58" s="1"/>
      <c r="CV58" s="1"/>
      <c r="CW58" s="1"/>
      <c r="CX58" s="1"/>
      <c r="CY58" s="1"/>
      <c r="CZ58" s="1"/>
      <c r="DA58" s="1"/>
      <c r="DB58" s="1"/>
      <c r="DC58" s="1"/>
      <c r="DD58" s="1"/>
      <c r="DE58" s="1"/>
      <c r="DF58" s="1"/>
      <c r="DG58" s="1"/>
      <c r="DH58" s="1"/>
      <c r="DI58" s="1"/>
      <c r="DJ58" s="1"/>
      <c r="DK58" s="1"/>
      <c r="DL58" s="1"/>
      <c r="DM58" s="1"/>
      <c r="DN58" s="1"/>
      <c r="DO58" s="1"/>
      <c r="DQ58" s="356"/>
      <c r="DR58" s="356"/>
      <c r="DS58" s="1"/>
      <c r="DT58" s="1"/>
      <c r="DU58" s="1"/>
      <c r="DV58" s="1"/>
      <c r="DW58" s="1"/>
      <c r="DX58" s="1"/>
      <c r="DY58" s="1"/>
      <c r="DZ58" s="1"/>
      <c r="EA58" s="1"/>
      <c r="EB58" s="1"/>
      <c r="EC58" s="1"/>
      <c r="ED58" s="1"/>
      <c r="EE58" s="1"/>
      <c r="EF58" s="1"/>
      <c r="EG58" s="1"/>
      <c r="EH58" s="1"/>
      <c r="EI58" s="1"/>
      <c r="EJ58" s="1"/>
      <c r="EK58" s="1"/>
      <c r="EL58" s="1"/>
      <c r="EM58" s="1"/>
      <c r="EO58" s="356"/>
      <c r="EP58" s="356"/>
      <c r="EQ58" s="1"/>
      <c r="ER58" s="1"/>
      <c r="ES58" s="1"/>
      <c r="ET58" s="1"/>
      <c r="EU58" s="1"/>
      <c r="EV58" s="1"/>
      <c r="EW58" s="1"/>
      <c r="EX58" s="1"/>
      <c r="EY58" s="1"/>
      <c r="EZ58" s="1"/>
      <c r="FA58" s="1"/>
      <c r="FB58" s="1"/>
      <c r="FC58" s="1"/>
      <c r="FD58" s="1"/>
      <c r="FE58" s="1"/>
      <c r="FF58" s="1"/>
      <c r="FG58" s="1"/>
      <c r="FH58" s="1"/>
      <c r="FI58" s="1"/>
      <c r="FJ58" s="1"/>
      <c r="FK58" s="1"/>
    </row>
    <row r="59" spans="1:167" ht="14.5">
      <c r="A59" s="356"/>
      <c r="B59" s="356"/>
      <c r="C59" s="1"/>
      <c r="D59" s="1"/>
      <c r="E59" s="1"/>
      <c r="F59" s="1"/>
      <c r="G59" s="1"/>
      <c r="H59" s="1"/>
      <c r="I59" s="1"/>
      <c r="J59" s="1"/>
      <c r="K59" s="1"/>
      <c r="L59" s="1"/>
      <c r="M59" s="1"/>
      <c r="N59" s="1"/>
      <c r="O59" s="1"/>
      <c r="P59" s="1"/>
      <c r="Q59" s="1"/>
      <c r="R59" s="1"/>
      <c r="S59" s="1"/>
      <c r="T59" s="1"/>
      <c r="U59" s="1"/>
      <c r="V59" s="1"/>
      <c r="W59" s="1"/>
      <c r="Y59" s="356"/>
      <c r="Z59" s="356"/>
      <c r="AA59" s="1"/>
      <c r="AB59" s="1"/>
      <c r="AC59" s="1"/>
      <c r="AD59" s="1"/>
      <c r="AE59" s="1"/>
      <c r="AF59" s="1"/>
      <c r="AG59" s="1"/>
      <c r="AH59" s="1"/>
      <c r="AI59" s="1"/>
      <c r="AJ59" s="1"/>
      <c r="AK59" s="1"/>
      <c r="AL59" s="1"/>
      <c r="AM59" s="1"/>
      <c r="AN59" s="1"/>
      <c r="AO59" s="1"/>
      <c r="AP59" s="1"/>
      <c r="AQ59" s="1"/>
      <c r="AR59" s="1"/>
      <c r="AS59" s="1"/>
      <c r="AT59" s="1"/>
      <c r="AU59" s="1"/>
      <c r="AW59" s="356"/>
      <c r="AX59" s="356"/>
      <c r="AY59" s="1"/>
      <c r="AZ59" s="1"/>
      <c r="BA59" s="1"/>
      <c r="BB59" s="1"/>
      <c r="BC59" s="1"/>
      <c r="BD59" s="1"/>
      <c r="BE59" s="1"/>
      <c r="BF59" s="1"/>
      <c r="BG59" s="1"/>
      <c r="BH59" s="1"/>
      <c r="BI59" s="1"/>
      <c r="BJ59" s="1"/>
      <c r="BK59" s="1"/>
      <c r="BL59" s="1"/>
      <c r="BM59" s="1"/>
      <c r="BN59" s="1"/>
      <c r="BO59" s="1"/>
      <c r="BP59" s="1"/>
      <c r="BQ59" s="1"/>
      <c r="BR59" s="1"/>
      <c r="BS59" s="1"/>
      <c r="BU59" s="356"/>
      <c r="BV59" s="356"/>
      <c r="BW59" s="1"/>
      <c r="BX59" s="1"/>
      <c r="BY59" s="1"/>
      <c r="BZ59" s="1"/>
      <c r="CA59" s="1"/>
      <c r="CB59" s="1"/>
      <c r="CC59" s="1"/>
      <c r="CD59" s="1"/>
      <c r="CE59" s="1"/>
      <c r="CF59" s="1"/>
      <c r="CG59" s="1"/>
      <c r="CH59" s="1"/>
      <c r="CI59" s="1"/>
      <c r="CJ59" s="1"/>
      <c r="CK59" s="1"/>
      <c r="CL59" s="1"/>
      <c r="CM59" s="1"/>
      <c r="CN59" s="1"/>
      <c r="CO59" s="1"/>
      <c r="CP59" s="1"/>
      <c r="CQ59" s="1"/>
      <c r="CS59" s="356"/>
      <c r="CT59" s="356"/>
      <c r="CU59" s="1"/>
      <c r="CV59" s="1"/>
      <c r="CW59" s="1"/>
      <c r="CX59" s="1"/>
      <c r="CY59" s="1"/>
      <c r="CZ59" s="1"/>
      <c r="DA59" s="1"/>
      <c r="DB59" s="1"/>
      <c r="DC59" s="1"/>
      <c r="DD59" s="1"/>
      <c r="DE59" s="1"/>
      <c r="DF59" s="1"/>
      <c r="DG59" s="1"/>
      <c r="DH59" s="1"/>
      <c r="DI59" s="1"/>
      <c r="DJ59" s="1"/>
      <c r="DK59" s="1"/>
      <c r="DL59" s="1"/>
      <c r="DM59" s="1"/>
      <c r="DN59" s="1"/>
      <c r="DO59" s="1"/>
      <c r="DQ59" s="356"/>
      <c r="DR59" s="356"/>
      <c r="DS59" s="1"/>
      <c r="DT59" s="1"/>
      <c r="DU59" s="1"/>
      <c r="DV59" s="1"/>
      <c r="DW59" s="1"/>
      <c r="DX59" s="1"/>
      <c r="DY59" s="1"/>
      <c r="DZ59" s="1"/>
      <c r="EA59" s="1"/>
      <c r="EB59" s="1"/>
      <c r="EC59" s="1"/>
      <c r="ED59" s="1"/>
      <c r="EE59" s="1"/>
      <c r="EF59" s="1"/>
      <c r="EG59" s="1"/>
      <c r="EH59" s="1"/>
      <c r="EI59" s="1"/>
      <c r="EJ59" s="1"/>
      <c r="EK59" s="1"/>
      <c r="EL59" s="1"/>
      <c r="EM59" s="1"/>
      <c r="EO59" s="356"/>
      <c r="EP59" s="356"/>
      <c r="EQ59" s="1"/>
      <c r="ER59" s="1"/>
      <c r="ES59" s="1"/>
      <c r="ET59" s="1"/>
      <c r="EU59" s="1"/>
      <c r="EV59" s="1"/>
      <c r="EW59" s="1"/>
      <c r="EX59" s="1"/>
      <c r="EY59" s="1"/>
      <c r="EZ59" s="1"/>
      <c r="FA59" s="1"/>
      <c r="FB59" s="1"/>
      <c r="FC59" s="1"/>
      <c r="FD59" s="1"/>
      <c r="FE59" s="1"/>
      <c r="FF59" s="1"/>
      <c r="FG59" s="1"/>
      <c r="FH59" s="1"/>
      <c r="FI59" s="1"/>
      <c r="FJ59" s="1"/>
      <c r="FK59" s="1"/>
    </row>
    <row r="60" spans="1:167" ht="14.5">
      <c r="A60" s="356"/>
      <c r="B60" s="356"/>
      <c r="C60" s="1"/>
      <c r="D60" s="1"/>
      <c r="E60" s="1"/>
      <c r="F60" s="1"/>
      <c r="G60" s="1"/>
      <c r="H60" s="1"/>
      <c r="I60" s="1"/>
      <c r="J60" s="1"/>
      <c r="K60" s="1"/>
      <c r="L60" s="1"/>
      <c r="M60" s="1"/>
      <c r="N60" s="1"/>
      <c r="O60" s="1"/>
      <c r="P60" s="1"/>
      <c r="Q60" s="1"/>
      <c r="R60" s="1"/>
      <c r="S60" s="1"/>
      <c r="T60" s="1"/>
      <c r="U60" s="1"/>
      <c r="V60" s="1"/>
      <c r="W60" s="1"/>
      <c r="Y60" s="356"/>
      <c r="Z60" s="356"/>
      <c r="AA60" s="1"/>
      <c r="AB60" s="1"/>
      <c r="AC60" s="1"/>
      <c r="AD60" s="1"/>
      <c r="AE60" s="1"/>
      <c r="AF60" s="1"/>
      <c r="AG60" s="1"/>
      <c r="AH60" s="1"/>
      <c r="AI60" s="1"/>
      <c r="AJ60" s="1"/>
      <c r="AK60" s="1"/>
      <c r="AL60" s="1"/>
      <c r="AM60" s="1"/>
      <c r="AN60" s="1"/>
      <c r="AO60" s="1"/>
      <c r="AP60" s="1"/>
      <c r="AQ60" s="1"/>
      <c r="AR60" s="1"/>
      <c r="AS60" s="1"/>
      <c r="AT60" s="1"/>
      <c r="AU60" s="1"/>
      <c r="AW60" s="356"/>
      <c r="AX60" s="356"/>
      <c r="AY60" s="1"/>
      <c r="AZ60" s="1"/>
      <c r="BA60" s="1"/>
      <c r="BB60" s="1"/>
      <c r="BC60" s="1"/>
      <c r="BD60" s="1"/>
      <c r="BE60" s="1"/>
      <c r="BF60" s="1"/>
      <c r="BG60" s="1"/>
      <c r="BH60" s="1"/>
      <c r="BI60" s="1"/>
      <c r="BJ60" s="1"/>
      <c r="BK60" s="1"/>
      <c r="BL60" s="1"/>
      <c r="BM60" s="1"/>
      <c r="BN60" s="1"/>
      <c r="BO60" s="1"/>
      <c r="BP60" s="1"/>
      <c r="BQ60" s="1"/>
      <c r="BR60" s="1"/>
      <c r="BS60" s="1"/>
      <c r="BU60" s="356"/>
      <c r="BV60" s="356"/>
      <c r="BW60" s="1"/>
      <c r="BX60" s="1"/>
      <c r="BY60" s="1"/>
      <c r="BZ60" s="1"/>
      <c r="CA60" s="1"/>
      <c r="CB60" s="1"/>
      <c r="CC60" s="1"/>
      <c r="CD60" s="1"/>
      <c r="CE60" s="1"/>
      <c r="CF60" s="1"/>
      <c r="CG60" s="1"/>
      <c r="CH60" s="1"/>
      <c r="CI60" s="1"/>
      <c r="CJ60" s="1"/>
      <c r="CK60" s="1"/>
      <c r="CL60" s="1"/>
      <c r="CM60" s="1"/>
      <c r="CN60" s="1"/>
      <c r="CO60" s="1"/>
      <c r="CP60" s="1"/>
      <c r="CQ60" s="1"/>
      <c r="CS60" s="356"/>
      <c r="CT60" s="356"/>
      <c r="CU60" s="1"/>
      <c r="CV60" s="1"/>
      <c r="CW60" s="1"/>
      <c r="CX60" s="1"/>
      <c r="CY60" s="1"/>
      <c r="CZ60" s="1"/>
      <c r="DA60" s="1"/>
      <c r="DB60" s="1"/>
      <c r="DC60" s="1"/>
      <c r="DD60" s="1"/>
      <c r="DE60" s="1"/>
      <c r="DF60" s="1"/>
      <c r="DG60" s="1"/>
      <c r="DH60" s="1"/>
      <c r="DI60" s="1"/>
      <c r="DJ60" s="1"/>
      <c r="DK60" s="1"/>
      <c r="DL60" s="1"/>
      <c r="DM60" s="1"/>
      <c r="DN60" s="1"/>
      <c r="DO60" s="1"/>
      <c r="DQ60" s="356"/>
      <c r="DR60" s="356"/>
      <c r="DS60" s="1"/>
      <c r="DT60" s="1"/>
      <c r="DU60" s="1"/>
      <c r="DV60" s="1"/>
      <c r="DW60" s="1"/>
      <c r="DX60" s="1"/>
      <c r="DY60" s="1"/>
      <c r="DZ60" s="1"/>
      <c r="EA60" s="1"/>
      <c r="EB60" s="1"/>
      <c r="EC60" s="1"/>
      <c r="ED60" s="1"/>
      <c r="EE60" s="1"/>
      <c r="EF60" s="1"/>
      <c r="EG60" s="1"/>
      <c r="EH60" s="1"/>
      <c r="EI60" s="1"/>
      <c r="EJ60" s="1"/>
      <c r="EK60" s="1"/>
      <c r="EL60" s="1"/>
      <c r="EM60" s="1"/>
      <c r="EO60" s="356"/>
      <c r="EP60" s="356"/>
      <c r="EQ60" s="1"/>
      <c r="ER60" s="1"/>
      <c r="ES60" s="1"/>
      <c r="ET60" s="1"/>
      <c r="EU60" s="1"/>
      <c r="EV60" s="1"/>
      <c r="EW60" s="1"/>
      <c r="EX60" s="1"/>
      <c r="EY60" s="1"/>
      <c r="EZ60" s="1"/>
      <c r="FA60" s="1"/>
      <c r="FB60" s="1"/>
      <c r="FC60" s="1"/>
      <c r="FD60" s="1"/>
      <c r="FE60" s="1"/>
      <c r="FF60" s="1"/>
      <c r="FG60" s="1"/>
      <c r="FH60" s="1"/>
      <c r="FI60" s="1"/>
      <c r="FJ60" s="1"/>
      <c r="FK60" s="1"/>
    </row>
    <row r="61" spans="1:167" ht="14.5">
      <c r="A61" s="356"/>
      <c r="B61" s="356"/>
      <c r="C61" s="1"/>
      <c r="D61" s="1"/>
      <c r="E61" s="1"/>
      <c r="F61" s="1"/>
      <c r="G61" s="1"/>
      <c r="H61" s="1"/>
      <c r="I61" s="1"/>
      <c r="J61" s="1"/>
      <c r="K61" s="1"/>
      <c r="L61" s="1"/>
      <c r="M61" s="1"/>
      <c r="N61" s="1"/>
      <c r="O61" s="1"/>
      <c r="P61" s="1"/>
      <c r="Q61" s="1"/>
      <c r="R61" s="1"/>
      <c r="S61" s="1"/>
      <c r="T61" s="1"/>
      <c r="U61" s="1"/>
      <c r="V61" s="1"/>
      <c r="W61" s="1"/>
      <c r="Y61" s="356"/>
      <c r="Z61" s="356"/>
      <c r="AA61" s="1"/>
      <c r="AB61" s="1"/>
      <c r="AC61" s="1"/>
      <c r="AD61" s="1"/>
      <c r="AE61" s="1"/>
      <c r="AF61" s="1"/>
      <c r="AG61" s="1"/>
      <c r="AH61" s="1"/>
      <c r="AI61" s="1"/>
      <c r="AJ61" s="1"/>
      <c r="AK61" s="1"/>
      <c r="AL61" s="1"/>
      <c r="AM61" s="1"/>
      <c r="AN61" s="1"/>
      <c r="AO61" s="1"/>
      <c r="AP61" s="1"/>
      <c r="AQ61" s="1"/>
      <c r="AR61" s="1"/>
      <c r="AS61" s="1"/>
      <c r="AT61" s="1"/>
      <c r="AU61" s="1"/>
      <c r="AW61" s="356"/>
      <c r="AX61" s="356"/>
      <c r="AY61" s="1"/>
      <c r="AZ61" s="1"/>
      <c r="BA61" s="1"/>
      <c r="BB61" s="1"/>
      <c r="BC61" s="1"/>
      <c r="BD61" s="1"/>
      <c r="BE61" s="1"/>
      <c r="BF61" s="1"/>
      <c r="BG61" s="1"/>
      <c r="BH61" s="1"/>
      <c r="BI61" s="1"/>
      <c r="BJ61" s="1"/>
      <c r="BK61" s="1"/>
      <c r="BL61" s="1"/>
      <c r="BM61" s="1"/>
      <c r="BN61" s="1"/>
      <c r="BO61" s="1"/>
      <c r="BP61" s="1"/>
      <c r="BQ61" s="1"/>
      <c r="BR61" s="1"/>
      <c r="BS61" s="1"/>
      <c r="BU61" s="356"/>
      <c r="BV61" s="356"/>
      <c r="BW61" s="1"/>
      <c r="BX61" s="1"/>
      <c r="BY61" s="1"/>
      <c r="BZ61" s="1"/>
      <c r="CA61" s="1"/>
      <c r="CB61" s="1"/>
      <c r="CC61" s="1"/>
      <c r="CD61" s="1"/>
      <c r="CE61" s="1"/>
      <c r="CF61" s="1"/>
      <c r="CG61" s="1"/>
      <c r="CH61" s="1"/>
      <c r="CI61" s="1"/>
      <c r="CJ61" s="1"/>
      <c r="CK61" s="1"/>
      <c r="CL61" s="1"/>
      <c r="CM61" s="1"/>
      <c r="CN61" s="1"/>
      <c r="CO61" s="1"/>
      <c r="CP61" s="1"/>
      <c r="CQ61" s="1"/>
      <c r="CS61" s="356"/>
      <c r="CT61" s="356"/>
      <c r="CU61" s="1"/>
      <c r="CV61" s="1"/>
      <c r="CW61" s="1"/>
      <c r="CX61" s="1"/>
      <c r="CY61" s="1"/>
      <c r="CZ61" s="1"/>
      <c r="DA61" s="1"/>
      <c r="DB61" s="1"/>
      <c r="DC61" s="1"/>
      <c r="DD61" s="1"/>
      <c r="DE61" s="1"/>
      <c r="DF61" s="1"/>
      <c r="DG61" s="1"/>
      <c r="DH61" s="1"/>
      <c r="DI61" s="1"/>
      <c r="DJ61" s="1"/>
      <c r="DK61" s="1"/>
      <c r="DL61" s="1"/>
      <c r="DM61" s="1"/>
      <c r="DN61" s="1"/>
      <c r="DO61" s="1"/>
      <c r="DQ61" s="356"/>
      <c r="DR61" s="356"/>
      <c r="DS61" s="1"/>
      <c r="DT61" s="1"/>
      <c r="DU61" s="1"/>
      <c r="DV61" s="1"/>
      <c r="DW61" s="1"/>
      <c r="DX61" s="1"/>
      <c r="DY61" s="1"/>
      <c r="DZ61" s="1"/>
      <c r="EA61" s="1"/>
      <c r="EB61" s="1"/>
      <c r="EC61" s="1"/>
      <c r="ED61" s="1"/>
      <c r="EE61" s="1"/>
      <c r="EF61" s="1"/>
      <c r="EG61" s="1"/>
      <c r="EH61" s="1"/>
      <c r="EI61" s="1"/>
      <c r="EJ61" s="1"/>
      <c r="EK61" s="1"/>
      <c r="EL61" s="1"/>
      <c r="EM61" s="1"/>
      <c r="EO61" s="356"/>
      <c r="EP61" s="356"/>
      <c r="EQ61" s="1"/>
      <c r="ER61" s="1"/>
      <c r="ES61" s="1"/>
      <c r="ET61" s="1"/>
      <c r="EU61" s="1"/>
      <c r="EV61" s="1"/>
      <c r="EW61" s="1"/>
      <c r="EX61" s="1"/>
      <c r="EY61" s="1"/>
      <c r="EZ61" s="1"/>
      <c r="FA61" s="1"/>
      <c r="FB61" s="1"/>
      <c r="FC61" s="1"/>
      <c r="FD61" s="1"/>
      <c r="FE61" s="1"/>
      <c r="FF61" s="1"/>
      <c r="FG61" s="1"/>
      <c r="FH61" s="1"/>
      <c r="FI61" s="1"/>
      <c r="FJ61" s="1"/>
      <c r="FK61" s="1"/>
    </row>
    <row r="62" spans="1:167" ht="14.5">
      <c r="A62" s="356"/>
      <c r="B62" s="356"/>
      <c r="C62" s="1"/>
      <c r="D62" s="1"/>
      <c r="E62" s="1"/>
      <c r="F62" s="1"/>
      <c r="G62" s="1"/>
      <c r="H62" s="1"/>
      <c r="I62" s="1"/>
      <c r="J62" s="1"/>
      <c r="K62" s="1"/>
      <c r="L62" s="1"/>
      <c r="M62" s="1"/>
      <c r="N62" s="1"/>
      <c r="O62" s="1"/>
      <c r="P62" s="1"/>
      <c r="Q62" s="1"/>
      <c r="R62" s="1"/>
      <c r="S62" s="1"/>
      <c r="T62" s="1"/>
      <c r="U62" s="1"/>
      <c r="V62" s="1"/>
      <c r="W62" s="1"/>
      <c r="Y62" s="356"/>
      <c r="Z62" s="356"/>
      <c r="AA62" s="1"/>
      <c r="AB62" s="1"/>
      <c r="AC62" s="1"/>
      <c r="AD62" s="1"/>
      <c r="AE62" s="1"/>
      <c r="AF62" s="1"/>
      <c r="AG62" s="1"/>
      <c r="AH62" s="1"/>
      <c r="AI62" s="1"/>
      <c r="AJ62" s="1"/>
      <c r="AK62" s="1"/>
      <c r="AL62" s="1"/>
      <c r="AM62" s="1"/>
      <c r="AN62" s="1"/>
      <c r="AO62" s="1"/>
      <c r="AP62" s="1"/>
      <c r="AQ62" s="1"/>
      <c r="AR62" s="1"/>
      <c r="AS62" s="1"/>
      <c r="AT62" s="1"/>
      <c r="AU62" s="1"/>
      <c r="AW62" s="356"/>
      <c r="AX62" s="356"/>
      <c r="AY62" s="1"/>
      <c r="AZ62" s="1"/>
      <c r="BA62" s="1"/>
      <c r="BB62" s="1"/>
      <c r="BC62" s="1"/>
      <c r="BD62" s="1"/>
      <c r="BE62" s="1"/>
      <c r="BF62" s="1"/>
      <c r="BG62" s="1"/>
      <c r="BH62" s="1"/>
      <c r="BI62" s="1"/>
      <c r="BJ62" s="1"/>
      <c r="BK62" s="1"/>
      <c r="BL62" s="1"/>
      <c r="BM62" s="1"/>
      <c r="BN62" s="1"/>
      <c r="BO62" s="1"/>
      <c r="BP62" s="1"/>
      <c r="BQ62" s="1"/>
      <c r="BR62" s="1"/>
      <c r="BS62" s="1"/>
      <c r="BU62" s="356"/>
      <c r="BV62" s="356"/>
      <c r="BW62" s="1"/>
      <c r="BX62" s="1"/>
      <c r="BY62" s="1"/>
      <c r="BZ62" s="1"/>
      <c r="CA62" s="1"/>
      <c r="CB62" s="1"/>
      <c r="CC62" s="1"/>
      <c r="CD62" s="1"/>
      <c r="CE62" s="1"/>
      <c r="CF62" s="1"/>
      <c r="CG62" s="1"/>
      <c r="CH62" s="1"/>
      <c r="CI62" s="1"/>
      <c r="CJ62" s="1"/>
      <c r="CK62" s="1"/>
      <c r="CL62" s="1"/>
      <c r="CM62" s="1"/>
      <c r="CN62" s="1"/>
      <c r="CO62" s="1"/>
      <c r="CP62" s="1"/>
      <c r="CQ62" s="1"/>
      <c r="CS62" s="356"/>
      <c r="CT62" s="356"/>
      <c r="CU62" s="1"/>
      <c r="CV62" s="1"/>
      <c r="CW62" s="1"/>
      <c r="CX62" s="1"/>
      <c r="CY62" s="1"/>
      <c r="CZ62" s="1"/>
      <c r="DA62" s="1"/>
      <c r="DB62" s="1"/>
      <c r="DC62" s="1"/>
      <c r="DD62" s="1"/>
      <c r="DE62" s="1"/>
      <c r="DF62" s="1"/>
      <c r="DG62" s="1"/>
      <c r="DH62" s="1"/>
      <c r="DI62" s="1"/>
      <c r="DJ62" s="1"/>
      <c r="DK62" s="1"/>
      <c r="DL62" s="1"/>
      <c r="DM62" s="1"/>
      <c r="DN62" s="1"/>
      <c r="DO62" s="1"/>
      <c r="DQ62" s="356"/>
      <c r="DR62" s="356"/>
      <c r="DS62" s="1"/>
      <c r="DT62" s="1"/>
      <c r="DU62" s="1"/>
      <c r="DV62" s="1"/>
      <c r="DW62" s="1"/>
      <c r="DX62" s="1"/>
      <c r="DY62" s="1"/>
      <c r="DZ62" s="1"/>
      <c r="EA62" s="1"/>
      <c r="EB62" s="1"/>
      <c r="EC62" s="1"/>
      <c r="ED62" s="1"/>
      <c r="EE62" s="1"/>
      <c r="EF62" s="1"/>
      <c r="EG62" s="1"/>
      <c r="EH62" s="1"/>
      <c r="EI62" s="1"/>
      <c r="EJ62" s="1"/>
      <c r="EK62" s="1"/>
      <c r="EL62" s="1"/>
      <c r="EM62" s="1"/>
      <c r="EO62" s="356"/>
      <c r="EP62" s="356"/>
      <c r="EQ62" s="1"/>
      <c r="ER62" s="1"/>
      <c r="ES62" s="1"/>
      <c r="ET62" s="1"/>
      <c r="EU62" s="1"/>
      <c r="EV62" s="1"/>
      <c r="EW62" s="1"/>
      <c r="EX62" s="1"/>
      <c r="EY62" s="1"/>
      <c r="EZ62" s="1"/>
      <c r="FA62" s="1"/>
      <c r="FB62" s="1"/>
      <c r="FC62" s="1"/>
      <c r="FD62" s="1"/>
      <c r="FE62" s="1"/>
      <c r="FF62" s="1"/>
      <c r="FG62" s="1"/>
      <c r="FH62" s="1"/>
      <c r="FI62" s="1"/>
      <c r="FJ62" s="1"/>
      <c r="FK62" s="1"/>
    </row>
    <row r="63" spans="1:167" ht="14.5">
      <c r="A63" s="356"/>
      <c r="B63" s="356"/>
      <c r="C63" s="1"/>
      <c r="D63" s="1"/>
      <c r="E63" s="1"/>
      <c r="F63" s="1"/>
      <c r="G63" s="1"/>
      <c r="H63" s="1"/>
      <c r="I63" s="1"/>
      <c r="J63" s="1"/>
      <c r="K63" s="1"/>
      <c r="L63" s="1"/>
      <c r="M63" s="1"/>
      <c r="N63" s="1"/>
      <c r="O63" s="1"/>
      <c r="P63" s="1"/>
      <c r="Q63" s="1"/>
      <c r="R63" s="1"/>
      <c r="S63" s="1"/>
      <c r="T63" s="1"/>
      <c r="U63" s="1"/>
      <c r="V63" s="1"/>
      <c r="W63" s="1"/>
      <c r="Y63" s="356"/>
      <c r="Z63" s="356"/>
      <c r="AA63" s="1"/>
      <c r="AB63" s="1"/>
      <c r="AC63" s="1"/>
      <c r="AD63" s="1"/>
      <c r="AE63" s="1"/>
      <c r="AF63" s="1"/>
      <c r="AG63" s="1"/>
      <c r="AH63" s="1"/>
      <c r="AI63" s="1"/>
      <c r="AJ63" s="1"/>
      <c r="AK63" s="1"/>
      <c r="AL63" s="1"/>
      <c r="AM63" s="1"/>
      <c r="AN63" s="1"/>
      <c r="AO63" s="1"/>
      <c r="AP63" s="1"/>
      <c r="AQ63" s="1"/>
      <c r="AR63" s="1"/>
      <c r="AS63" s="1"/>
      <c r="AT63" s="1"/>
      <c r="AU63" s="1"/>
      <c r="AW63" s="356"/>
      <c r="AX63" s="356"/>
      <c r="AY63" s="1"/>
      <c r="AZ63" s="1"/>
      <c r="BA63" s="1"/>
      <c r="BB63" s="1"/>
      <c r="BC63" s="1"/>
      <c r="BD63" s="1"/>
      <c r="BE63" s="1"/>
      <c r="BF63" s="1"/>
      <c r="BG63" s="1"/>
      <c r="BH63" s="1"/>
      <c r="BI63" s="1"/>
      <c r="BJ63" s="1"/>
      <c r="BK63" s="1"/>
      <c r="BL63" s="1"/>
      <c r="BM63" s="1"/>
      <c r="BN63" s="1"/>
      <c r="BO63" s="1"/>
      <c r="BP63" s="1"/>
      <c r="BQ63" s="1"/>
      <c r="BR63" s="1"/>
      <c r="BS63" s="1"/>
      <c r="BU63" s="356"/>
      <c r="BV63" s="356"/>
      <c r="BW63" s="1"/>
      <c r="BX63" s="1"/>
      <c r="BY63" s="1"/>
      <c r="BZ63" s="1"/>
      <c r="CA63" s="1"/>
      <c r="CB63" s="1"/>
      <c r="CC63" s="1"/>
      <c r="CD63" s="1"/>
      <c r="CE63" s="1"/>
      <c r="CF63" s="1"/>
      <c r="CG63" s="1"/>
      <c r="CH63" s="1"/>
      <c r="CI63" s="1"/>
      <c r="CJ63" s="1"/>
      <c r="CK63" s="1"/>
      <c r="CL63" s="1"/>
      <c r="CM63" s="1"/>
      <c r="CN63" s="1"/>
      <c r="CO63" s="1"/>
      <c r="CP63" s="1"/>
      <c r="CQ63" s="1"/>
      <c r="CS63" s="356"/>
      <c r="CT63" s="356"/>
      <c r="CU63" s="1"/>
      <c r="CV63" s="1"/>
      <c r="CW63" s="1"/>
      <c r="CX63" s="1"/>
      <c r="CY63" s="1"/>
      <c r="CZ63" s="1"/>
      <c r="DA63" s="1"/>
      <c r="DB63" s="1"/>
      <c r="DC63" s="1"/>
      <c r="DD63" s="1"/>
      <c r="DE63" s="1"/>
      <c r="DF63" s="1"/>
      <c r="DG63" s="1"/>
      <c r="DH63" s="1"/>
      <c r="DI63" s="1"/>
      <c r="DJ63" s="1"/>
      <c r="DK63" s="1"/>
      <c r="DL63" s="1"/>
      <c r="DM63" s="1"/>
      <c r="DN63" s="1"/>
      <c r="DO63" s="1"/>
      <c r="DQ63" s="356"/>
      <c r="DR63" s="356"/>
      <c r="DS63" s="1"/>
      <c r="DT63" s="1"/>
      <c r="DU63" s="1"/>
      <c r="DV63" s="1"/>
      <c r="DW63" s="1"/>
      <c r="DX63" s="1"/>
      <c r="DY63" s="1"/>
      <c r="DZ63" s="1"/>
      <c r="EA63" s="1"/>
      <c r="EB63" s="1"/>
      <c r="EC63" s="1"/>
      <c r="ED63" s="1"/>
      <c r="EE63" s="1"/>
      <c r="EF63" s="1"/>
      <c r="EG63" s="1"/>
      <c r="EH63" s="1"/>
      <c r="EI63" s="1"/>
      <c r="EJ63" s="1"/>
      <c r="EK63" s="1"/>
      <c r="EL63" s="1"/>
      <c r="EM63" s="1"/>
      <c r="EO63" s="356"/>
      <c r="EP63" s="356"/>
      <c r="EQ63" s="1"/>
      <c r="ER63" s="1"/>
      <c r="ES63" s="1"/>
      <c r="ET63" s="1"/>
      <c r="EU63" s="1"/>
      <c r="EV63" s="1"/>
      <c r="EW63" s="1"/>
      <c r="EX63" s="1"/>
      <c r="EY63" s="1"/>
      <c r="EZ63" s="1"/>
      <c r="FA63" s="1"/>
      <c r="FB63" s="1"/>
      <c r="FC63" s="1"/>
      <c r="FD63" s="1"/>
      <c r="FE63" s="1"/>
      <c r="FF63" s="1"/>
      <c r="FG63" s="1"/>
      <c r="FH63" s="1"/>
      <c r="FI63" s="1"/>
      <c r="FJ63" s="1"/>
      <c r="FK63" s="1"/>
    </row>
    <row r="64" spans="1:167" ht="14.5">
      <c r="A64" s="356"/>
      <c r="B64" s="356"/>
      <c r="C64" s="1"/>
      <c r="D64" s="1"/>
      <c r="E64" s="1"/>
      <c r="F64" s="1"/>
      <c r="G64" s="1"/>
      <c r="H64" s="1"/>
      <c r="I64" s="1"/>
      <c r="J64" s="1"/>
      <c r="K64" s="1"/>
      <c r="L64" s="1"/>
      <c r="M64" s="1"/>
      <c r="N64" s="1"/>
      <c r="O64" s="1"/>
      <c r="P64" s="1"/>
      <c r="Q64" s="1"/>
      <c r="R64" s="1"/>
      <c r="S64" s="1"/>
      <c r="T64" s="1"/>
      <c r="U64" s="1"/>
      <c r="V64" s="1"/>
      <c r="W64" s="1"/>
      <c r="Y64" s="356"/>
      <c r="Z64" s="356"/>
      <c r="AA64" s="1"/>
      <c r="AB64" s="1"/>
      <c r="AC64" s="1"/>
      <c r="AD64" s="1"/>
      <c r="AE64" s="1"/>
      <c r="AF64" s="1"/>
      <c r="AG64" s="1"/>
      <c r="AH64" s="1"/>
      <c r="AI64" s="1"/>
      <c r="AJ64" s="1"/>
      <c r="AK64" s="1"/>
      <c r="AL64" s="1"/>
      <c r="AM64" s="1"/>
      <c r="AN64" s="1"/>
      <c r="AO64" s="1"/>
      <c r="AP64" s="1"/>
      <c r="AQ64" s="1"/>
      <c r="AR64" s="1"/>
      <c r="AS64" s="1"/>
      <c r="AT64" s="1"/>
      <c r="AU64" s="1"/>
      <c r="AW64" s="356"/>
      <c r="AX64" s="356"/>
      <c r="AY64" s="1"/>
      <c r="AZ64" s="1"/>
      <c r="BA64" s="1"/>
      <c r="BB64" s="1"/>
      <c r="BC64" s="1"/>
      <c r="BD64" s="1"/>
      <c r="BE64" s="1"/>
      <c r="BF64" s="1"/>
      <c r="BG64" s="1"/>
      <c r="BH64" s="1"/>
      <c r="BI64" s="1"/>
      <c r="BJ64" s="1"/>
      <c r="BK64" s="1"/>
      <c r="BL64" s="1"/>
      <c r="BM64" s="1"/>
      <c r="BN64" s="1"/>
      <c r="BO64" s="1"/>
      <c r="BP64" s="1"/>
      <c r="BQ64" s="1"/>
      <c r="BR64" s="1"/>
      <c r="BS64" s="1"/>
      <c r="BU64" s="356"/>
      <c r="BV64" s="356"/>
      <c r="BW64" s="1"/>
      <c r="BX64" s="1"/>
      <c r="BY64" s="1"/>
      <c r="BZ64" s="1"/>
      <c r="CA64" s="1"/>
      <c r="CB64" s="1"/>
      <c r="CC64" s="1"/>
      <c r="CD64" s="1"/>
      <c r="CE64" s="1"/>
      <c r="CF64" s="1"/>
      <c r="CG64" s="1"/>
      <c r="CH64" s="1"/>
      <c r="CI64" s="1"/>
      <c r="CJ64" s="1"/>
      <c r="CK64" s="1"/>
      <c r="CL64" s="1"/>
      <c r="CM64" s="1"/>
      <c r="CN64" s="1"/>
      <c r="CO64" s="1"/>
      <c r="CP64" s="1"/>
      <c r="CQ64" s="1"/>
      <c r="CS64" s="356"/>
      <c r="CT64" s="356"/>
      <c r="CU64" s="1"/>
      <c r="CV64" s="1"/>
      <c r="CW64" s="1"/>
      <c r="CX64" s="1"/>
      <c r="CY64" s="1"/>
      <c r="CZ64" s="1"/>
      <c r="DA64" s="1"/>
      <c r="DB64" s="1"/>
      <c r="DC64" s="1"/>
      <c r="DD64" s="1"/>
      <c r="DE64" s="1"/>
      <c r="DF64" s="1"/>
      <c r="DG64" s="1"/>
      <c r="DH64" s="1"/>
      <c r="DI64" s="1"/>
      <c r="DJ64" s="1"/>
      <c r="DK64" s="1"/>
      <c r="DL64" s="1"/>
      <c r="DM64" s="1"/>
      <c r="DN64" s="1"/>
      <c r="DO64" s="1"/>
      <c r="DQ64" s="356"/>
      <c r="DR64" s="356"/>
      <c r="DS64" s="1"/>
      <c r="DT64" s="1"/>
      <c r="DU64" s="1"/>
      <c r="DV64" s="1"/>
      <c r="DW64" s="1"/>
      <c r="DX64" s="1"/>
      <c r="DY64" s="1"/>
      <c r="DZ64" s="1"/>
      <c r="EA64" s="1"/>
      <c r="EB64" s="1"/>
      <c r="EC64" s="1"/>
      <c r="ED64" s="1"/>
      <c r="EE64" s="1"/>
      <c r="EF64" s="1"/>
      <c r="EG64" s="1"/>
      <c r="EH64" s="1"/>
      <c r="EI64" s="1"/>
      <c r="EJ64" s="1"/>
      <c r="EK64" s="1"/>
      <c r="EL64" s="1"/>
      <c r="EM64" s="1"/>
      <c r="EO64" s="356"/>
      <c r="EP64" s="356"/>
      <c r="EQ64" s="1"/>
      <c r="ER64" s="1"/>
      <c r="ES64" s="1"/>
      <c r="ET64" s="1"/>
      <c r="EU64" s="1"/>
      <c r="EV64" s="1"/>
      <c r="EW64" s="1"/>
      <c r="EX64" s="1"/>
      <c r="EY64" s="1"/>
      <c r="EZ64" s="1"/>
      <c r="FA64" s="1"/>
      <c r="FB64" s="1"/>
      <c r="FC64" s="1"/>
      <c r="FD64" s="1"/>
      <c r="FE64" s="1"/>
      <c r="FF64" s="1"/>
      <c r="FG64" s="1"/>
      <c r="FH64" s="1"/>
      <c r="FI64" s="1"/>
      <c r="FJ64" s="1"/>
      <c r="FK64" s="1"/>
    </row>
    <row r="65" spans="1:167" ht="14.5">
      <c r="A65" s="356"/>
      <c r="B65" s="356"/>
      <c r="C65" s="1"/>
      <c r="D65" s="1"/>
      <c r="E65" s="1"/>
      <c r="F65" s="1"/>
      <c r="G65" s="1"/>
      <c r="H65" s="1"/>
      <c r="I65" s="1"/>
      <c r="J65" s="1"/>
      <c r="K65" s="1"/>
      <c r="L65" s="1"/>
      <c r="M65" s="1"/>
      <c r="N65" s="1"/>
      <c r="O65" s="1"/>
      <c r="P65" s="1"/>
      <c r="Q65" s="1"/>
      <c r="R65" s="1"/>
      <c r="S65" s="1"/>
      <c r="T65" s="1"/>
      <c r="U65" s="1"/>
      <c r="V65" s="1"/>
      <c r="W65" s="1"/>
      <c r="Y65" s="356"/>
      <c r="Z65" s="356"/>
      <c r="AA65" s="1"/>
      <c r="AB65" s="1"/>
      <c r="AC65" s="1"/>
      <c r="AD65" s="1"/>
      <c r="AE65" s="1"/>
      <c r="AF65" s="1"/>
      <c r="AG65" s="1"/>
      <c r="AH65" s="1"/>
      <c r="AI65" s="1"/>
      <c r="AJ65" s="1"/>
      <c r="AK65" s="1"/>
      <c r="AL65" s="1"/>
      <c r="AM65" s="1"/>
      <c r="AN65" s="1"/>
      <c r="AO65" s="1"/>
      <c r="AP65" s="1"/>
      <c r="AQ65" s="1"/>
      <c r="AR65" s="1"/>
      <c r="AS65" s="1"/>
      <c r="AT65" s="1"/>
      <c r="AU65" s="1"/>
      <c r="AW65" s="356"/>
      <c r="AX65" s="356"/>
      <c r="AY65" s="1"/>
      <c r="AZ65" s="1"/>
      <c r="BA65" s="1"/>
      <c r="BB65" s="1"/>
      <c r="BC65" s="1"/>
      <c r="BD65" s="1"/>
      <c r="BE65" s="1"/>
      <c r="BF65" s="1"/>
      <c r="BG65" s="1"/>
      <c r="BH65" s="1"/>
      <c r="BI65" s="1"/>
      <c r="BJ65" s="1"/>
      <c r="BK65" s="1"/>
      <c r="BL65" s="1"/>
      <c r="BM65" s="1"/>
      <c r="BN65" s="1"/>
      <c r="BO65" s="1"/>
      <c r="BP65" s="1"/>
      <c r="BQ65" s="1"/>
      <c r="BR65" s="1"/>
      <c r="BS65" s="1"/>
      <c r="BU65" s="356"/>
      <c r="BV65" s="356"/>
      <c r="BW65" s="1"/>
      <c r="BX65" s="1"/>
      <c r="BY65" s="1"/>
      <c r="BZ65" s="1"/>
      <c r="CA65" s="1"/>
      <c r="CB65" s="1"/>
      <c r="CC65" s="1"/>
      <c r="CD65" s="1"/>
      <c r="CE65" s="1"/>
      <c r="CF65" s="1"/>
      <c r="CG65" s="1"/>
      <c r="CH65" s="1"/>
      <c r="CI65" s="1"/>
      <c r="CJ65" s="1"/>
      <c r="CK65" s="1"/>
      <c r="CL65" s="1"/>
      <c r="CM65" s="1"/>
      <c r="CN65" s="1"/>
      <c r="CO65" s="1"/>
      <c r="CP65" s="1"/>
      <c r="CQ65" s="1"/>
      <c r="CS65" s="356"/>
      <c r="CT65" s="356"/>
      <c r="CU65" s="1"/>
      <c r="CV65" s="1"/>
      <c r="CW65" s="1"/>
      <c r="CX65" s="1"/>
      <c r="CY65" s="1"/>
      <c r="CZ65" s="1"/>
      <c r="DA65" s="1"/>
      <c r="DB65" s="1"/>
      <c r="DC65" s="1"/>
      <c r="DD65" s="1"/>
      <c r="DE65" s="1"/>
      <c r="DF65" s="1"/>
      <c r="DG65" s="1"/>
      <c r="DH65" s="1"/>
      <c r="DI65" s="1"/>
      <c r="DJ65" s="1"/>
      <c r="DK65" s="1"/>
      <c r="DL65" s="1"/>
      <c r="DM65" s="1"/>
      <c r="DN65" s="1"/>
      <c r="DO65" s="1"/>
      <c r="DQ65" s="356"/>
      <c r="DR65" s="356"/>
      <c r="DS65" s="1"/>
      <c r="DT65" s="1"/>
      <c r="DU65" s="1"/>
      <c r="DV65" s="1"/>
      <c r="DW65" s="1"/>
      <c r="DX65" s="1"/>
      <c r="DY65" s="1"/>
      <c r="DZ65" s="1"/>
      <c r="EA65" s="1"/>
      <c r="EB65" s="1"/>
      <c r="EC65" s="1"/>
      <c r="ED65" s="1"/>
      <c r="EE65" s="1"/>
      <c r="EF65" s="1"/>
      <c r="EG65" s="1"/>
      <c r="EH65" s="1"/>
      <c r="EI65" s="1"/>
      <c r="EJ65" s="1"/>
      <c r="EK65" s="1"/>
      <c r="EL65" s="1"/>
      <c r="EM65" s="1"/>
      <c r="EO65" s="356"/>
      <c r="EP65" s="356"/>
      <c r="EQ65" s="1"/>
      <c r="ER65" s="1"/>
      <c r="ES65" s="1"/>
      <c r="ET65" s="1"/>
      <c r="EU65" s="1"/>
      <c r="EV65" s="1"/>
      <c r="EW65" s="1"/>
      <c r="EX65" s="1"/>
      <c r="EY65" s="1"/>
      <c r="EZ65" s="1"/>
      <c r="FA65" s="1"/>
      <c r="FB65" s="1"/>
      <c r="FC65" s="1"/>
      <c r="FD65" s="1"/>
      <c r="FE65" s="1"/>
      <c r="FF65" s="1"/>
      <c r="FG65" s="1"/>
      <c r="FH65" s="1"/>
      <c r="FI65" s="1"/>
      <c r="FJ65" s="1"/>
      <c r="FK65" s="1"/>
    </row>
    <row r="66" spans="1:167" ht="14.5">
      <c r="A66" s="356"/>
      <c r="B66" s="356"/>
      <c r="C66" s="1"/>
      <c r="D66" s="1"/>
      <c r="E66" s="1"/>
      <c r="F66" s="1"/>
      <c r="G66" s="1"/>
      <c r="H66" s="1"/>
      <c r="I66" s="1"/>
      <c r="J66" s="1"/>
      <c r="K66" s="1"/>
      <c r="L66" s="1"/>
      <c r="M66" s="1"/>
      <c r="N66" s="1"/>
      <c r="O66" s="1"/>
      <c r="P66" s="1"/>
      <c r="Q66" s="1"/>
      <c r="R66" s="1"/>
      <c r="S66" s="1"/>
      <c r="T66" s="1"/>
      <c r="U66" s="1"/>
      <c r="V66" s="1"/>
      <c r="W66" s="1"/>
      <c r="Y66" s="356"/>
      <c r="Z66" s="356"/>
      <c r="AA66" s="1"/>
      <c r="AB66" s="1"/>
      <c r="AC66" s="1"/>
      <c r="AD66" s="1"/>
      <c r="AE66" s="1"/>
      <c r="AF66" s="1"/>
      <c r="AG66" s="1"/>
      <c r="AH66" s="1"/>
      <c r="AI66" s="1"/>
      <c r="AJ66" s="1"/>
      <c r="AK66" s="1"/>
      <c r="AL66" s="1"/>
      <c r="AM66" s="1"/>
      <c r="AN66" s="1"/>
      <c r="AO66" s="1"/>
      <c r="AP66" s="1"/>
      <c r="AQ66" s="1"/>
      <c r="AR66" s="1"/>
      <c r="AS66" s="1"/>
      <c r="AT66" s="1"/>
      <c r="AU66" s="1"/>
      <c r="AW66" s="356"/>
      <c r="AX66" s="356"/>
      <c r="AY66" s="1"/>
      <c r="AZ66" s="1"/>
      <c r="BA66" s="1"/>
      <c r="BB66" s="1"/>
      <c r="BC66" s="1"/>
      <c r="BD66" s="1"/>
      <c r="BE66" s="1"/>
      <c r="BF66" s="1"/>
      <c r="BG66" s="1"/>
      <c r="BH66" s="1"/>
      <c r="BI66" s="1"/>
      <c r="BJ66" s="1"/>
      <c r="BK66" s="1"/>
      <c r="BL66" s="1"/>
      <c r="BM66" s="1"/>
      <c r="BN66" s="1"/>
      <c r="BO66" s="1"/>
      <c r="BP66" s="1"/>
      <c r="BQ66" s="1"/>
      <c r="BR66" s="1"/>
      <c r="BS66" s="1"/>
      <c r="BU66" s="356"/>
      <c r="BV66" s="356"/>
      <c r="BW66" s="1"/>
      <c r="BX66" s="1"/>
      <c r="BY66" s="1"/>
      <c r="BZ66" s="1"/>
      <c r="CA66" s="1"/>
      <c r="CB66" s="1"/>
      <c r="CC66" s="1"/>
      <c r="CD66" s="1"/>
      <c r="CE66" s="1"/>
      <c r="CF66" s="1"/>
      <c r="CG66" s="1"/>
      <c r="CH66" s="1"/>
      <c r="CI66" s="1"/>
      <c r="CJ66" s="1"/>
      <c r="CK66" s="1"/>
      <c r="CL66" s="1"/>
      <c r="CM66" s="1"/>
      <c r="CN66" s="1"/>
      <c r="CO66" s="1"/>
      <c r="CP66" s="1"/>
      <c r="CQ66" s="1"/>
      <c r="CS66" s="356"/>
      <c r="CT66" s="356"/>
      <c r="CU66" s="1"/>
      <c r="CV66" s="1"/>
      <c r="CW66" s="1"/>
      <c r="CX66" s="1"/>
      <c r="CY66" s="1"/>
      <c r="CZ66" s="1"/>
      <c r="DA66" s="1"/>
      <c r="DB66" s="1"/>
      <c r="DC66" s="1"/>
      <c r="DD66" s="1"/>
      <c r="DE66" s="1"/>
      <c r="DF66" s="1"/>
      <c r="DG66" s="1"/>
      <c r="DH66" s="1"/>
      <c r="DI66" s="1"/>
      <c r="DJ66" s="1"/>
      <c r="DK66" s="1"/>
      <c r="DL66" s="1"/>
      <c r="DM66" s="1"/>
      <c r="DN66" s="1"/>
      <c r="DO66" s="1"/>
      <c r="DQ66" s="356"/>
      <c r="DR66" s="356"/>
      <c r="DS66" s="1"/>
      <c r="DT66" s="1"/>
      <c r="DU66" s="1"/>
      <c r="DV66" s="1"/>
      <c r="DW66" s="1"/>
      <c r="DX66" s="1"/>
      <c r="DY66" s="1"/>
      <c r="DZ66" s="1"/>
      <c r="EA66" s="1"/>
      <c r="EB66" s="1"/>
      <c r="EC66" s="1"/>
      <c r="ED66" s="1"/>
      <c r="EE66" s="1"/>
      <c r="EF66" s="1"/>
      <c r="EG66" s="1"/>
      <c r="EH66" s="1"/>
      <c r="EI66" s="1"/>
      <c r="EJ66" s="1"/>
      <c r="EK66" s="1"/>
      <c r="EL66" s="1"/>
      <c r="EM66" s="1"/>
      <c r="EO66" s="356"/>
      <c r="EP66" s="356"/>
      <c r="EQ66" s="1"/>
      <c r="ER66" s="1"/>
      <c r="ES66" s="1"/>
      <c r="ET66" s="1"/>
      <c r="EU66" s="1"/>
      <c r="EV66" s="1"/>
      <c r="EW66" s="1"/>
      <c r="EX66" s="1"/>
      <c r="EY66" s="1"/>
      <c r="EZ66" s="1"/>
      <c r="FA66" s="1"/>
      <c r="FB66" s="1"/>
      <c r="FC66" s="1"/>
      <c r="FD66" s="1"/>
      <c r="FE66" s="1"/>
      <c r="FF66" s="1"/>
      <c r="FG66" s="1"/>
      <c r="FH66" s="1"/>
      <c r="FI66" s="1"/>
      <c r="FJ66" s="1"/>
      <c r="FK66" s="1"/>
    </row>
    <row r="67" spans="1:167" ht="14.5">
      <c r="A67" s="356"/>
      <c r="B67" s="356"/>
      <c r="C67" s="1"/>
      <c r="D67" s="1"/>
      <c r="E67" s="1"/>
      <c r="F67" s="1"/>
      <c r="G67" s="1"/>
      <c r="H67" s="1"/>
      <c r="I67" s="1"/>
      <c r="J67" s="1"/>
      <c r="K67" s="1"/>
      <c r="L67" s="1"/>
      <c r="M67" s="1"/>
      <c r="N67" s="1"/>
      <c r="O67" s="1"/>
      <c r="P67" s="1"/>
      <c r="Q67" s="1"/>
      <c r="R67" s="1"/>
      <c r="S67" s="1"/>
      <c r="T67" s="1"/>
      <c r="U67" s="1"/>
      <c r="V67" s="1"/>
      <c r="W67" s="1"/>
      <c r="Y67" s="356"/>
      <c r="Z67" s="356"/>
      <c r="AA67" s="1"/>
      <c r="AB67" s="1"/>
      <c r="AC67" s="1"/>
      <c r="AD67" s="1"/>
      <c r="AE67" s="1"/>
      <c r="AF67" s="1"/>
      <c r="AG67" s="1"/>
      <c r="AH67" s="1"/>
      <c r="AI67" s="1"/>
      <c r="AJ67" s="1"/>
      <c r="AK67" s="1"/>
      <c r="AL67" s="1"/>
      <c r="AM67" s="1"/>
      <c r="AN67" s="1"/>
      <c r="AO67" s="1"/>
      <c r="AP67" s="1"/>
      <c r="AQ67" s="1"/>
      <c r="AR67" s="1"/>
      <c r="AS67" s="1"/>
      <c r="AT67" s="1"/>
      <c r="AU67" s="1"/>
      <c r="AW67" s="356"/>
      <c r="AX67" s="356"/>
      <c r="AY67" s="1"/>
      <c r="AZ67" s="1"/>
      <c r="BA67" s="1"/>
      <c r="BB67" s="1"/>
      <c r="BC67" s="1"/>
      <c r="BD67" s="1"/>
      <c r="BE67" s="1"/>
      <c r="BF67" s="1"/>
      <c r="BG67" s="1"/>
      <c r="BH67" s="1"/>
      <c r="BI67" s="1"/>
      <c r="BJ67" s="1"/>
      <c r="BK67" s="1"/>
      <c r="BL67" s="1"/>
      <c r="BM67" s="1"/>
      <c r="BN67" s="1"/>
      <c r="BO67" s="1"/>
      <c r="BP67" s="1"/>
      <c r="BQ67" s="1"/>
      <c r="BR67" s="1"/>
      <c r="BS67" s="1"/>
      <c r="BU67" s="356"/>
      <c r="BV67" s="356"/>
      <c r="BW67" s="1"/>
      <c r="BX67" s="1"/>
      <c r="BY67" s="1"/>
      <c r="BZ67" s="1"/>
      <c r="CA67" s="1"/>
      <c r="CB67" s="1"/>
      <c r="CC67" s="1"/>
      <c r="CD67" s="1"/>
      <c r="CE67" s="1"/>
      <c r="CF67" s="1"/>
      <c r="CG67" s="1"/>
      <c r="CH67" s="1"/>
      <c r="CI67" s="1"/>
      <c r="CJ67" s="1"/>
      <c r="CK67" s="1"/>
      <c r="CL67" s="1"/>
      <c r="CM67" s="1"/>
      <c r="CN67" s="1"/>
      <c r="CO67" s="1"/>
      <c r="CP67" s="1"/>
      <c r="CQ67" s="1"/>
      <c r="CS67" s="356"/>
      <c r="CT67" s="356"/>
      <c r="CU67" s="1"/>
      <c r="CV67" s="1"/>
      <c r="CW67" s="1"/>
      <c r="CX67" s="1"/>
      <c r="CY67" s="1"/>
      <c r="CZ67" s="1"/>
      <c r="DA67" s="1"/>
      <c r="DB67" s="1"/>
      <c r="DC67" s="1"/>
      <c r="DD67" s="1"/>
      <c r="DE67" s="1"/>
      <c r="DF67" s="1"/>
      <c r="DG67" s="1"/>
      <c r="DH67" s="1"/>
      <c r="DI67" s="1"/>
      <c r="DJ67" s="1"/>
      <c r="DK67" s="1"/>
      <c r="DL67" s="1"/>
      <c r="DM67" s="1"/>
      <c r="DN67" s="1"/>
      <c r="DO67" s="1"/>
      <c r="DQ67" s="356"/>
      <c r="DR67" s="356"/>
      <c r="DS67" s="1"/>
      <c r="DT67" s="1"/>
      <c r="DU67" s="1"/>
      <c r="DV67" s="1"/>
      <c r="DW67" s="1"/>
      <c r="DX67" s="1"/>
      <c r="DY67" s="1"/>
      <c r="DZ67" s="1"/>
      <c r="EA67" s="1"/>
      <c r="EB67" s="1"/>
      <c r="EC67" s="1"/>
      <c r="ED67" s="1"/>
      <c r="EE67" s="1"/>
      <c r="EF67" s="1"/>
      <c r="EG67" s="1"/>
      <c r="EH67" s="1"/>
      <c r="EI67" s="1"/>
      <c r="EJ67" s="1"/>
      <c r="EK67" s="1"/>
      <c r="EL67" s="1"/>
      <c r="EM67" s="1"/>
      <c r="EO67" s="356"/>
      <c r="EP67" s="356"/>
      <c r="EQ67" s="1"/>
      <c r="ER67" s="1"/>
      <c r="ES67" s="1"/>
      <c r="ET67" s="1"/>
      <c r="EU67" s="1"/>
      <c r="EV67" s="1"/>
      <c r="EW67" s="1"/>
      <c r="EX67" s="1"/>
      <c r="EY67" s="1"/>
      <c r="EZ67" s="1"/>
      <c r="FA67" s="1"/>
      <c r="FB67" s="1"/>
      <c r="FC67" s="1"/>
      <c r="FD67" s="1"/>
      <c r="FE67" s="1"/>
      <c r="FF67" s="1"/>
      <c r="FG67" s="1"/>
      <c r="FH67" s="1"/>
      <c r="FI67" s="1"/>
      <c r="FJ67" s="1"/>
      <c r="FK67" s="1"/>
    </row>
    <row r="68" spans="1:167" ht="14.5">
      <c r="A68" s="356"/>
      <c r="B68" s="356"/>
      <c r="C68" s="1"/>
      <c r="D68" s="1"/>
      <c r="E68" s="1"/>
      <c r="F68" s="1"/>
      <c r="G68" s="1"/>
      <c r="H68" s="1"/>
      <c r="I68" s="1"/>
      <c r="J68" s="1"/>
      <c r="K68" s="1"/>
      <c r="L68" s="1"/>
      <c r="M68" s="1"/>
      <c r="N68" s="1"/>
      <c r="O68" s="1"/>
      <c r="P68" s="1"/>
      <c r="Q68" s="1"/>
      <c r="R68" s="1"/>
      <c r="S68" s="1"/>
      <c r="T68" s="1"/>
      <c r="U68" s="1"/>
      <c r="V68" s="1"/>
      <c r="W68" s="1"/>
      <c r="Y68" s="356"/>
      <c r="Z68" s="356"/>
      <c r="AA68" s="1"/>
      <c r="AB68" s="1"/>
      <c r="AC68" s="1"/>
      <c r="AD68" s="1"/>
      <c r="AE68" s="1"/>
      <c r="AF68" s="1"/>
      <c r="AG68" s="1"/>
      <c r="AH68" s="1"/>
      <c r="AI68" s="1"/>
      <c r="AJ68" s="1"/>
      <c r="AK68" s="1"/>
      <c r="AL68" s="1"/>
      <c r="AM68" s="1"/>
      <c r="AN68" s="1"/>
      <c r="AO68" s="1"/>
      <c r="AP68" s="1"/>
      <c r="AQ68" s="1"/>
      <c r="AR68" s="1"/>
      <c r="AS68" s="1"/>
      <c r="AT68" s="1"/>
      <c r="AU68" s="1"/>
      <c r="AW68" s="356"/>
      <c r="AX68" s="356"/>
      <c r="AY68" s="1"/>
      <c r="AZ68" s="1"/>
      <c r="BA68" s="1"/>
      <c r="BB68" s="1"/>
      <c r="BC68" s="1"/>
      <c r="BD68" s="1"/>
      <c r="BE68" s="1"/>
      <c r="BF68" s="1"/>
      <c r="BG68" s="1"/>
      <c r="BH68" s="1"/>
      <c r="BI68" s="1"/>
      <c r="BJ68" s="1"/>
      <c r="BK68" s="1"/>
      <c r="BL68" s="1"/>
      <c r="BM68" s="1"/>
      <c r="BN68" s="1"/>
      <c r="BO68" s="1"/>
      <c r="BP68" s="1"/>
      <c r="BQ68" s="1"/>
      <c r="BR68" s="1"/>
      <c r="BS68" s="1"/>
      <c r="BU68" s="356"/>
      <c r="BV68" s="356"/>
      <c r="BW68" s="1"/>
      <c r="BX68" s="1"/>
      <c r="BY68" s="1"/>
      <c r="BZ68" s="1"/>
      <c r="CA68" s="1"/>
      <c r="CB68" s="1"/>
      <c r="CC68" s="1"/>
      <c r="CD68" s="1"/>
      <c r="CE68" s="1"/>
      <c r="CF68" s="1"/>
      <c r="CG68" s="1"/>
      <c r="CH68" s="1"/>
      <c r="CI68" s="1"/>
      <c r="CJ68" s="1"/>
      <c r="CK68" s="1"/>
      <c r="CL68" s="1"/>
      <c r="CM68" s="1"/>
      <c r="CN68" s="1"/>
      <c r="CO68" s="1"/>
      <c r="CP68" s="1"/>
      <c r="CQ68" s="1"/>
      <c r="CS68" s="356"/>
      <c r="CT68" s="356"/>
      <c r="CU68" s="1"/>
      <c r="CV68" s="1"/>
      <c r="CW68" s="1"/>
      <c r="CX68" s="1"/>
      <c r="CY68" s="1"/>
      <c r="CZ68" s="1"/>
      <c r="DA68" s="1"/>
      <c r="DB68" s="1"/>
      <c r="DC68" s="1"/>
      <c r="DD68" s="1"/>
      <c r="DE68" s="1"/>
      <c r="DF68" s="1"/>
      <c r="DG68" s="1"/>
      <c r="DH68" s="1"/>
      <c r="DI68" s="1"/>
      <c r="DJ68" s="1"/>
      <c r="DK68" s="1"/>
      <c r="DL68" s="1"/>
      <c r="DM68" s="1"/>
      <c r="DN68" s="1"/>
      <c r="DO68" s="1"/>
      <c r="DQ68" s="356"/>
      <c r="DR68" s="356"/>
      <c r="DS68" s="1"/>
      <c r="DT68" s="1"/>
      <c r="DU68" s="1"/>
      <c r="DV68" s="1"/>
      <c r="DW68" s="1"/>
      <c r="DX68" s="1"/>
      <c r="DY68" s="1"/>
      <c r="DZ68" s="1"/>
      <c r="EA68" s="1"/>
      <c r="EB68" s="1"/>
      <c r="EC68" s="1"/>
      <c r="ED68" s="1"/>
      <c r="EE68" s="1"/>
      <c r="EF68" s="1"/>
      <c r="EG68" s="1"/>
      <c r="EH68" s="1"/>
      <c r="EI68" s="1"/>
      <c r="EJ68" s="1"/>
      <c r="EK68" s="1"/>
      <c r="EL68" s="1"/>
      <c r="EM68" s="1"/>
      <c r="EO68" s="356"/>
      <c r="EP68" s="356"/>
      <c r="EQ68" s="1"/>
      <c r="ER68" s="1"/>
      <c r="ES68" s="1"/>
      <c r="ET68" s="1"/>
      <c r="EU68" s="1"/>
      <c r="EV68" s="1"/>
      <c r="EW68" s="1"/>
      <c r="EX68" s="1"/>
      <c r="EY68" s="1"/>
      <c r="EZ68" s="1"/>
      <c r="FA68" s="1"/>
      <c r="FB68" s="1"/>
      <c r="FC68" s="1"/>
      <c r="FD68" s="1"/>
      <c r="FE68" s="1"/>
      <c r="FF68" s="1"/>
      <c r="FG68" s="1"/>
      <c r="FH68" s="1"/>
      <c r="FI68" s="1"/>
      <c r="FJ68" s="1"/>
      <c r="FK68" s="1"/>
    </row>
    <row r="69" spans="1:167" ht="14.5">
      <c r="A69" s="356"/>
      <c r="B69" s="356"/>
      <c r="C69" s="1"/>
      <c r="D69" s="1"/>
      <c r="E69" s="1"/>
      <c r="F69" s="1"/>
      <c r="G69" s="1"/>
      <c r="H69" s="1"/>
      <c r="I69" s="1"/>
      <c r="J69" s="1"/>
      <c r="K69" s="1"/>
      <c r="L69" s="1"/>
      <c r="M69" s="1"/>
      <c r="N69" s="1"/>
      <c r="O69" s="1"/>
      <c r="P69" s="1"/>
      <c r="Q69" s="1"/>
      <c r="R69" s="1"/>
      <c r="S69" s="1"/>
      <c r="T69" s="1"/>
      <c r="U69" s="1"/>
      <c r="V69" s="1"/>
      <c r="W69" s="1"/>
      <c r="Y69" s="356"/>
      <c r="Z69" s="356"/>
      <c r="AA69" s="1"/>
      <c r="AB69" s="1"/>
      <c r="AC69" s="1"/>
      <c r="AD69" s="1"/>
      <c r="AE69" s="1"/>
      <c r="AF69" s="1"/>
      <c r="AG69" s="1"/>
      <c r="AH69" s="1"/>
      <c r="AI69" s="1"/>
      <c r="AJ69" s="1"/>
      <c r="AK69" s="1"/>
      <c r="AL69" s="1"/>
      <c r="AM69" s="1"/>
      <c r="AN69" s="1"/>
      <c r="AO69" s="1"/>
      <c r="AP69" s="1"/>
      <c r="AQ69" s="1"/>
      <c r="AR69" s="1"/>
      <c r="AS69" s="1"/>
      <c r="AT69" s="1"/>
      <c r="AU69" s="1"/>
      <c r="AW69" s="356"/>
      <c r="AX69" s="356"/>
      <c r="AY69" s="1"/>
      <c r="AZ69" s="1"/>
      <c r="BA69" s="1"/>
      <c r="BB69" s="1"/>
      <c r="BC69" s="1"/>
      <c r="BD69" s="1"/>
      <c r="BE69" s="1"/>
      <c r="BF69" s="1"/>
      <c r="BG69" s="1"/>
      <c r="BH69" s="1"/>
      <c r="BI69" s="1"/>
      <c r="BJ69" s="1"/>
      <c r="BK69" s="1"/>
      <c r="BL69" s="1"/>
      <c r="BM69" s="1"/>
      <c r="BN69" s="1"/>
      <c r="BO69" s="1"/>
      <c r="BP69" s="1"/>
      <c r="BQ69" s="1"/>
      <c r="BR69" s="1"/>
      <c r="BS69" s="1"/>
      <c r="BU69" s="356"/>
      <c r="BV69" s="356"/>
      <c r="BW69" s="1"/>
      <c r="BX69" s="1"/>
      <c r="BY69" s="1"/>
      <c r="BZ69" s="1"/>
      <c r="CA69" s="1"/>
      <c r="CB69" s="1"/>
      <c r="CC69" s="1"/>
      <c r="CD69" s="1"/>
      <c r="CE69" s="1"/>
      <c r="CF69" s="1"/>
      <c r="CG69" s="1"/>
      <c r="CH69" s="1"/>
      <c r="CI69" s="1"/>
      <c r="CJ69" s="1"/>
      <c r="CK69" s="1"/>
      <c r="CL69" s="1"/>
      <c r="CM69" s="1"/>
      <c r="CN69" s="1"/>
      <c r="CO69" s="1"/>
      <c r="CP69" s="1"/>
      <c r="CQ69" s="1"/>
      <c r="CS69" s="356"/>
      <c r="CT69" s="356"/>
      <c r="CU69" s="1"/>
      <c r="CV69" s="1"/>
      <c r="CW69" s="1"/>
      <c r="CX69" s="1"/>
      <c r="CY69" s="1"/>
      <c r="CZ69" s="1"/>
      <c r="DA69" s="1"/>
      <c r="DB69" s="1"/>
      <c r="DC69" s="1"/>
      <c r="DD69" s="1"/>
      <c r="DE69" s="1"/>
      <c r="DF69" s="1"/>
      <c r="DG69" s="1"/>
      <c r="DH69" s="1"/>
      <c r="DI69" s="1"/>
      <c r="DJ69" s="1"/>
      <c r="DK69" s="1"/>
      <c r="DL69" s="1"/>
      <c r="DM69" s="1"/>
      <c r="DN69" s="1"/>
      <c r="DO69" s="1"/>
      <c r="DQ69" s="356"/>
      <c r="DR69" s="356"/>
      <c r="DS69" s="1"/>
      <c r="DT69" s="1"/>
      <c r="DU69" s="1"/>
      <c r="DV69" s="1"/>
      <c r="DW69" s="1"/>
      <c r="DX69" s="1"/>
      <c r="DY69" s="1"/>
      <c r="DZ69" s="1"/>
      <c r="EA69" s="1"/>
      <c r="EB69" s="1"/>
      <c r="EC69" s="1"/>
      <c r="ED69" s="1"/>
      <c r="EE69" s="1"/>
      <c r="EF69" s="1"/>
      <c r="EG69" s="1"/>
      <c r="EH69" s="1"/>
      <c r="EI69" s="1"/>
      <c r="EJ69" s="1"/>
      <c r="EK69" s="1"/>
      <c r="EL69" s="1"/>
      <c r="EM69" s="1"/>
      <c r="EO69" s="356"/>
      <c r="EP69" s="356"/>
      <c r="EQ69" s="1"/>
      <c r="ER69" s="1"/>
      <c r="ES69" s="1"/>
      <c r="ET69" s="1"/>
      <c r="EU69" s="1"/>
      <c r="EV69" s="1"/>
      <c r="EW69" s="1"/>
      <c r="EX69" s="1"/>
      <c r="EY69" s="1"/>
      <c r="EZ69" s="1"/>
      <c r="FA69" s="1"/>
      <c r="FB69" s="1"/>
      <c r="FC69" s="1"/>
      <c r="FD69" s="1"/>
      <c r="FE69" s="1"/>
      <c r="FF69" s="1"/>
      <c r="FG69" s="1"/>
      <c r="FH69" s="1"/>
      <c r="FI69" s="1"/>
      <c r="FJ69" s="1"/>
      <c r="FK69" s="1"/>
    </row>
    <row r="70" spans="1:167" ht="14.5">
      <c r="A70" s="356"/>
      <c r="B70" s="356"/>
      <c r="C70" s="1"/>
      <c r="D70" s="1"/>
      <c r="E70" s="1"/>
      <c r="F70" s="1"/>
      <c r="G70" s="1"/>
      <c r="H70" s="1"/>
      <c r="I70" s="1"/>
      <c r="J70" s="1"/>
      <c r="K70" s="1"/>
      <c r="L70" s="1"/>
      <c r="M70" s="1"/>
      <c r="N70" s="1"/>
      <c r="O70" s="1"/>
      <c r="P70" s="1"/>
      <c r="Q70" s="1"/>
      <c r="R70" s="1"/>
      <c r="S70" s="1"/>
      <c r="T70" s="1"/>
      <c r="U70" s="1"/>
      <c r="V70" s="1"/>
      <c r="W70" s="1"/>
      <c r="Y70" s="356"/>
      <c r="Z70" s="356"/>
      <c r="AA70" s="1"/>
      <c r="AB70" s="1"/>
      <c r="AC70" s="1"/>
      <c r="AD70" s="1"/>
      <c r="AE70" s="1"/>
      <c r="AF70" s="1"/>
      <c r="AG70" s="1"/>
      <c r="AH70" s="1"/>
      <c r="AI70" s="1"/>
      <c r="AJ70" s="1"/>
      <c r="AK70" s="1"/>
      <c r="AL70" s="1"/>
      <c r="AM70" s="1"/>
      <c r="AN70" s="1"/>
      <c r="AO70" s="1"/>
      <c r="AP70" s="1"/>
      <c r="AQ70" s="1"/>
      <c r="AR70" s="1"/>
      <c r="AS70" s="1"/>
      <c r="AT70" s="1"/>
      <c r="AU70" s="1"/>
      <c r="AW70" s="356"/>
      <c r="AX70" s="356"/>
      <c r="AY70" s="1"/>
      <c r="AZ70" s="1"/>
      <c r="BA70" s="1"/>
      <c r="BB70" s="1"/>
      <c r="BC70" s="1"/>
      <c r="BD70" s="1"/>
      <c r="BE70" s="1"/>
      <c r="BF70" s="1"/>
      <c r="BG70" s="1"/>
      <c r="BH70" s="1"/>
      <c r="BI70" s="1"/>
      <c r="BJ70" s="1"/>
      <c r="BK70" s="1"/>
      <c r="BL70" s="1"/>
      <c r="BM70" s="1"/>
      <c r="BN70" s="1"/>
      <c r="BO70" s="1"/>
      <c r="BP70" s="1"/>
      <c r="BQ70" s="1"/>
      <c r="BR70" s="1"/>
      <c r="BS70" s="1"/>
      <c r="BU70" s="356"/>
      <c r="BV70" s="356"/>
      <c r="BW70" s="1"/>
      <c r="BX70" s="1"/>
      <c r="BY70" s="1"/>
      <c r="BZ70" s="1"/>
      <c r="CA70" s="1"/>
      <c r="CB70" s="1"/>
      <c r="CC70" s="1"/>
      <c r="CD70" s="1"/>
      <c r="CE70" s="1"/>
      <c r="CF70" s="1"/>
      <c r="CG70" s="1"/>
      <c r="CH70" s="1"/>
      <c r="CI70" s="1"/>
      <c r="CJ70" s="1"/>
      <c r="CK70" s="1"/>
      <c r="CL70" s="1"/>
      <c r="CM70" s="1"/>
      <c r="CN70" s="1"/>
      <c r="CO70" s="1"/>
      <c r="CP70" s="1"/>
      <c r="CQ70" s="1"/>
      <c r="CS70" s="356"/>
      <c r="CT70" s="356"/>
      <c r="CU70" s="1"/>
      <c r="CV70" s="1"/>
      <c r="CW70" s="1"/>
      <c r="CX70" s="1"/>
      <c r="CY70" s="1"/>
      <c r="CZ70" s="1"/>
      <c r="DA70" s="1"/>
      <c r="DB70" s="1"/>
      <c r="DC70" s="1"/>
      <c r="DD70" s="1"/>
      <c r="DE70" s="1"/>
      <c r="DF70" s="1"/>
      <c r="DG70" s="1"/>
      <c r="DH70" s="1"/>
      <c r="DI70" s="1"/>
      <c r="DJ70" s="1"/>
      <c r="DK70" s="1"/>
      <c r="DL70" s="1"/>
      <c r="DM70" s="1"/>
      <c r="DN70" s="1"/>
      <c r="DO70" s="1"/>
      <c r="DQ70" s="356"/>
      <c r="DR70" s="356"/>
      <c r="DS70" s="1"/>
      <c r="DT70" s="1"/>
      <c r="DU70" s="1"/>
      <c r="DV70" s="1"/>
      <c r="DW70" s="1"/>
      <c r="DX70" s="1"/>
      <c r="DY70" s="1"/>
      <c r="DZ70" s="1"/>
      <c r="EA70" s="1"/>
      <c r="EB70" s="1"/>
      <c r="EC70" s="1"/>
      <c r="ED70" s="1"/>
      <c r="EE70" s="1"/>
      <c r="EF70" s="1"/>
      <c r="EG70" s="1"/>
      <c r="EH70" s="1"/>
      <c r="EI70" s="1"/>
      <c r="EJ70" s="1"/>
      <c r="EK70" s="1"/>
      <c r="EL70" s="1"/>
      <c r="EM70" s="1"/>
      <c r="EO70" s="356"/>
      <c r="EP70" s="356"/>
      <c r="EQ70" s="1"/>
      <c r="ER70" s="1"/>
      <c r="ES70" s="1"/>
      <c r="ET70" s="1"/>
      <c r="EU70" s="1"/>
      <c r="EV70" s="1"/>
      <c r="EW70" s="1"/>
      <c r="EX70" s="1"/>
      <c r="EY70" s="1"/>
      <c r="EZ70" s="1"/>
      <c r="FA70" s="1"/>
      <c r="FB70" s="1"/>
      <c r="FC70" s="1"/>
      <c r="FD70" s="1"/>
      <c r="FE70" s="1"/>
      <c r="FF70" s="1"/>
      <c r="FG70" s="1"/>
      <c r="FH70" s="1"/>
      <c r="FI70" s="1"/>
      <c r="FJ70" s="1"/>
      <c r="FK70" s="1"/>
    </row>
    <row r="71" spans="1:167" ht="14.5">
      <c r="A71" s="356"/>
      <c r="B71" s="356"/>
      <c r="C71" s="1"/>
      <c r="D71" s="1"/>
      <c r="E71" s="1"/>
      <c r="F71" s="1"/>
      <c r="G71" s="1"/>
      <c r="H71" s="1"/>
      <c r="I71" s="1"/>
      <c r="J71" s="1"/>
      <c r="K71" s="1"/>
      <c r="L71" s="1"/>
      <c r="M71" s="1"/>
      <c r="N71" s="1"/>
      <c r="O71" s="1"/>
      <c r="P71" s="1"/>
      <c r="Q71" s="1"/>
      <c r="R71" s="1"/>
      <c r="S71" s="1"/>
      <c r="T71" s="1"/>
      <c r="U71" s="1"/>
      <c r="V71" s="1"/>
      <c r="W71" s="1"/>
      <c r="Y71" s="356"/>
      <c r="Z71" s="356"/>
      <c r="AA71" s="1"/>
      <c r="AB71" s="1"/>
      <c r="AC71" s="1"/>
      <c r="AD71" s="1"/>
      <c r="AE71" s="1"/>
      <c r="AF71" s="1"/>
      <c r="AG71" s="1"/>
      <c r="AH71" s="1"/>
      <c r="AI71" s="1"/>
      <c r="AJ71" s="1"/>
      <c r="AK71" s="1"/>
      <c r="AL71" s="1"/>
      <c r="AM71" s="1"/>
      <c r="AN71" s="1"/>
      <c r="AO71" s="1"/>
      <c r="AP71" s="1"/>
      <c r="AQ71" s="1"/>
      <c r="AR71" s="1"/>
      <c r="AS71" s="1"/>
      <c r="AT71" s="1"/>
      <c r="AU71" s="1"/>
      <c r="AW71" s="356"/>
      <c r="AX71" s="356"/>
      <c r="AY71" s="1"/>
      <c r="AZ71" s="1"/>
      <c r="BA71" s="1"/>
      <c r="BB71" s="1"/>
      <c r="BC71" s="1"/>
      <c r="BD71" s="1"/>
      <c r="BE71" s="1"/>
      <c r="BF71" s="1"/>
      <c r="BG71" s="1"/>
      <c r="BH71" s="1"/>
      <c r="BI71" s="1"/>
      <c r="BJ71" s="1"/>
      <c r="BK71" s="1"/>
      <c r="BL71" s="1"/>
      <c r="BM71" s="1"/>
      <c r="BN71" s="1"/>
      <c r="BO71" s="1"/>
      <c r="BP71" s="1"/>
      <c r="BQ71" s="1"/>
      <c r="BR71" s="1"/>
      <c r="BS71" s="1"/>
      <c r="BU71" s="356"/>
      <c r="BV71" s="356"/>
      <c r="BW71" s="1"/>
      <c r="BX71" s="1"/>
      <c r="BY71" s="1"/>
      <c r="BZ71" s="1"/>
      <c r="CA71" s="1"/>
      <c r="CB71" s="1"/>
      <c r="CC71" s="1"/>
      <c r="CD71" s="1"/>
      <c r="CE71" s="1"/>
      <c r="CF71" s="1"/>
      <c r="CG71" s="1"/>
      <c r="CH71" s="1"/>
      <c r="CI71" s="1"/>
      <c r="CJ71" s="1"/>
      <c r="CK71" s="1"/>
      <c r="CL71" s="1"/>
      <c r="CM71" s="1"/>
      <c r="CN71" s="1"/>
      <c r="CO71" s="1"/>
      <c r="CP71" s="1"/>
      <c r="CQ71" s="1"/>
      <c r="CS71" s="356"/>
      <c r="CT71" s="356"/>
      <c r="CU71" s="1"/>
      <c r="CV71" s="1"/>
      <c r="CW71" s="1"/>
      <c r="CX71" s="1"/>
      <c r="CY71" s="1"/>
      <c r="CZ71" s="1"/>
      <c r="DA71" s="1"/>
      <c r="DB71" s="1"/>
      <c r="DC71" s="1"/>
      <c r="DD71" s="1"/>
      <c r="DE71" s="1"/>
      <c r="DF71" s="1"/>
      <c r="DG71" s="1"/>
      <c r="DH71" s="1"/>
      <c r="DI71" s="1"/>
      <c r="DJ71" s="1"/>
      <c r="DK71" s="1"/>
      <c r="DL71" s="1"/>
      <c r="DM71" s="1"/>
      <c r="DN71" s="1"/>
      <c r="DO71" s="1"/>
      <c r="DQ71" s="356"/>
      <c r="DR71" s="356"/>
      <c r="DS71" s="1"/>
      <c r="DT71" s="1"/>
      <c r="DU71" s="1"/>
      <c r="DV71" s="1"/>
      <c r="DW71" s="1"/>
      <c r="DX71" s="1"/>
      <c r="DY71" s="1"/>
      <c r="DZ71" s="1"/>
      <c r="EA71" s="1"/>
      <c r="EB71" s="1"/>
      <c r="EC71" s="1"/>
      <c r="ED71" s="1"/>
      <c r="EE71" s="1"/>
      <c r="EF71" s="1"/>
      <c r="EG71" s="1"/>
      <c r="EH71" s="1"/>
      <c r="EI71" s="1"/>
      <c r="EJ71" s="1"/>
      <c r="EK71" s="1"/>
      <c r="EL71" s="1"/>
      <c r="EM71" s="1"/>
      <c r="EO71" s="356"/>
      <c r="EP71" s="356"/>
      <c r="EQ71" s="1"/>
      <c r="ER71" s="1"/>
      <c r="ES71" s="1"/>
      <c r="ET71" s="1"/>
      <c r="EU71" s="1"/>
      <c r="EV71" s="1"/>
      <c r="EW71" s="1"/>
      <c r="EX71" s="1"/>
      <c r="EY71" s="1"/>
      <c r="EZ71" s="1"/>
      <c r="FA71" s="1"/>
      <c r="FB71" s="1"/>
      <c r="FC71" s="1"/>
      <c r="FD71" s="1"/>
      <c r="FE71" s="1"/>
      <c r="FF71" s="1"/>
      <c r="FG71" s="1"/>
      <c r="FH71" s="1"/>
      <c r="FI71" s="1"/>
      <c r="FJ71" s="1"/>
      <c r="FK71" s="1"/>
    </row>
    <row r="72" spans="1:167" ht="14.5">
      <c r="A72" s="356"/>
      <c r="B72" s="356"/>
      <c r="C72" s="1"/>
      <c r="D72" s="1"/>
      <c r="E72" s="1"/>
      <c r="F72" s="1"/>
      <c r="G72" s="1"/>
      <c r="H72" s="1"/>
      <c r="I72" s="1"/>
      <c r="J72" s="1"/>
      <c r="K72" s="1"/>
      <c r="L72" s="1"/>
      <c r="M72" s="1"/>
      <c r="N72" s="1"/>
      <c r="O72" s="1"/>
      <c r="P72" s="1"/>
      <c r="Q72" s="1"/>
      <c r="R72" s="1"/>
      <c r="S72" s="1"/>
      <c r="T72" s="1"/>
      <c r="U72" s="1"/>
      <c r="V72" s="1"/>
      <c r="W72" s="1"/>
      <c r="Y72" s="356"/>
      <c r="Z72" s="356"/>
      <c r="AA72" s="1"/>
      <c r="AB72" s="1"/>
      <c r="AC72" s="1"/>
      <c r="AD72" s="1"/>
      <c r="AE72" s="1"/>
      <c r="AF72" s="1"/>
      <c r="AG72" s="1"/>
      <c r="AH72" s="1"/>
      <c r="AI72" s="1"/>
      <c r="AJ72" s="1"/>
      <c r="AK72" s="1"/>
      <c r="AL72" s="1"/>
      <c r="AM72" s="1"/>
      <c r="AN72" s="1"/>
      <c r="AO72" s="1"/>
      <c r="AP72" s="1"/>
      <c r="AQ72" s="1"/>
      <c r="AR72" s="1"/>
      <c r="AS72" s="1"/>
      <c r="AT72" s="1"/>
      <c r="AU72" s="1"/>
      <c r="AW72" s="356"/>
      <c r="AX72" s="356"/>
      <c r="AY72" s="1"/>
      <c r="AZ72" s="1"/>
      <c r="BA72" s="1"/>
      <c r="BB72" s="1"/>
      <c r="BC72" s="1"/>
      <c r="BD72" s="1"/>
      <c r="BE72" s="1"/>
      <c r="BF72" s="1"/>
      <c r="BG72" s="1"/>
      <c r="BH72" s="1"/>
      <c r="BI72" s="1"/>
      <c r="BJ72" s="1"/>
      <c r="BK72" s="1"/>
      <c r="BL72" s="1"/>
      <c r="BM72" s="1"/>
      <c r="BN72" s="1"/>
      <c r="BO72" s="1"/>
      <c r="BP72" s="1"/>
      <c r="BQ72" s="1"/>
      <c r="BR72" s="1"/>
      <c r="BS72" s="1"/>
      <c r="BU72" s="356"/>
      <c r="BV72" s="356"/>
      <c r="BW72" s="1"/>
      <c r="BX72" s="1"/>
      <c r="BY72" s="1"/>
      <c r="BZ72" s="1"/>
      <c r="CA72" s="1"/>
      <c r="CB72" s="1"/>
      <c r="CC72" s="1"/>
      <c r="CD72" s="1"/>
      <c r="CE72" s="1"/>
      <c r="CF72" s="1"/>
      <c r="CG72" s="1"/>
      <c r="CH72" s="1"/>
      <c r="CI72" s="1"/>
      <c r="CJ72" s="1"/>
      <c r="CK72" s="1"/>
      <c r="CL72" s="1"/>
      <c r="CM72" s="1"/>
      <c r="CN72" s="1"/>
      <c r="CO72" s="1"/>
      <c r="CP72" s="1"/>
      <c r="CQ72" s="1"/>
      <c r="CS72" s="356"/>
      <c r="CT72" s="356"/>
      <c r="CU72" s="1"/>
      <c r="CV72" s="1"/>
      <c r="CW72" s="1"/>
      <c r="CX72" s="1"/>
      <c r="CY72" s="1"/>
      <c r="CZ72" s="1"/>
      <c r="DA72" s="1"/>
      <c r="DB72" s="1"/>
      <c r="DC72" s="1"/>
      <c r="DD72" s="1"/>
      <c r="DE72" s="1"/>
      <c r="DF72" s="1"/>
      <c r="DG72" s="1"/>
      <c r="DH72" s="1"/>
      <c r="DI72" s="1"/>
      <c r="DJ72" s="1"/>
      <c r="DK72" s="1"/>
      <c r="DL72" s="1"/>
      <c r="DM72" s="1"/>
      <c r="DN72" s="1"/>
      <c r="DO72" s="1"/>
      <c r="DQ72" s="356"/>
      <c r="DR72" s="356"/>
      <c r="DS72" s="1"/>
      <c r="DT72" s="1"/>
      <c r="DU72" s="1"/>
      <c r="DV72" s="1"/>
      <c r="DW72" s="1"/>
      <c r="DX72" s="1"/>
      <c r="DY72" s="1"/>
      <c r="DZ72" s="1"/>
      <c r="EA72" s="1"/>
      <c r="EB72" s="1"/>
      <c r="EC72" s="1"/>
      <c r="ED72" s="1"/>
      <c r="EE72" s="1"/>
      <c r="EF72" s="1"/>
      <c r="EG72" s="1"/>
      <c r="EH72" s="1"/>
      <c r="EI72" s="1"/>
      <c r="EJ72" s="1"/>
      <c r="EK72" s="1"/>
      <c r="EL72" s="1"/>
      <c r="EM72" s="1"/>
      <c r="EO72" s="356"/>
      <c r="EP72" s="356"/>
      <c r="EQ72" s="1"/>
      <c r="ER72" s="1"/>
      <c r="ES72" s="1"/>
      <c r="ET72" s="1"/>
      <c r="EU72" s="1"/>
      <c r="EV72" s="1"/>
      <c r="EW72" s="1"/>
      <c r="EX72" s="1"/>
      <c r="EY72" s="1"/>
      <c r="EZ72" s="1"/>
      <c r="FA72" s="1"/>
      <c r="FB72" s="1"/>
      <c r="FC72" s="1"/>
      <c r="FD72" s="1"/>
      <c r="FE72" s="1"/>
      <c r="FF72" s="1"/>
      <c r="FG72" s="1"/>
      <c r="FH72" s="1"/>
      <c r="FI72" s="1"/>
      <c r="FJ72" s="1"/>
      <c r="FK72" s="1"/>
    </row>
    <row r="73" spans="1:167" ht="14.5">
      <c r="A73" s="356"/>
      <c r="B73" s="356"/>
      <c r="C73" s="1"/>
      <c r="D73" s="1"/>
      <c r="E73" s="1"/>
      <c r="F73" s="1"/>
      <c r="G73" s="1"/>
      <c r="H73" s="1"/>
      <c r="I73" s="1"/>
      <c r="J73" s="1"/>
      <c r="K73" s="1"/>
      <c r="L73" s="1"/>
      <c r="M73" s="1"/>
      <c r="N73" s="1"/>
      <c r="O73" s="1"/>
      <c r="P73" s="1"/>
      <c r="Q73" s="1"/>
      <c r="R73" s="1"/>
      <c r="S73" s="1"/>
      <c r="T73" s="1"/>
      <c r="U73" s="1"/>
      <c r="V73" s="1"/>
      <c r="W73" s="1"/>
      <c r="Y73" s="356"/>
      <c r="Z73" s="356"/>
      <c r="AA73" s="1"/>
      <c r="AB73" s="1"/>
      <c r="AC73" s="1"/>
      <c r="AD73" s="1"/>
      <c r="AE73" s="1"/>
      <c r="AF73" s="1"/>
      <c r="AG73" s="1"/>
      <c r="AH73" s="1"/>
      <c r="AI73" s="1"/>
      <c r="AJ73" s="1"/>
      <c r="AK73" s="1"/>
      <c r="AL73" s="1"/>
      <c r="AM73" s="1"/>
      <c r="AN73" s="1"/>
      <c r="AO73" s="1"/>
      <c r="AP73" s="1"/>
      <c r="AQ73" s="1"/>
      <c r="AR73" s="1"/>
      <c r="AS73" s="1"/>
      <c r="AT73" s="1"/>
      <c r="AU73" s="1"/>
      <c r="AW73" s="356"/>
      <c r="AX73" s="356"/>
      <c r="AY73" s="1"/>
      <c r="AZ73" s="1"/>
      <c r="BA73" s="1"/>
      <c r="BB73" s="1"/>
      <c r="BC73" s="1"/>
      <c r="BD73" s="1"/>
      <c r="BE73" s="1"/>
      <c r="BF73" s="1"/>
      <c r="BG73" s="1"/>
      <c r="BH73" s="1"/>
      <c r="BI73" s="1"/>
      <c r="BJ73" s="1"/>
      <c r="BK73" s="1"/>
      <c r="BL73" s="1"/>
      <c r="BM73" s="1"/>
      <c r="BN73" s="1"/>
      <c r="BO73" s="1"/>
      <c r="BP73" s="1"/>
      <c r="BQ73" s="1"/>
      <c r="BR73" s="1"/>
      <c r="BS73" s="1"/>
      <c r="BU73" s="356"/>
      <c r="BV73" s="356"/>
      <c r="BW73" s="1"/>
      <c r="BX73" s="1"/>
      <c r="BY73" s="1"/>
      <c r="BZ73" s="1"/>
      <c r="CA73" s="1"/>
      <c r="CB73" s="1"/>
      <c r="CC73" s="1"/>
      <c r="CD73" s="1"/>
      <c r="CE73" s="1"/>
      <c r="CF73" s="1"/>
      <c r="CG73" s="1"/>
      <c r="CH73" s="1"/>
      <c r="CI73" s="1"/>
      <c r="CJ73" s="1"/>
      <c r="CK73" s="1"/>
      <c r="CL73" s="1"/>
      <c r="CM73" s="1"/>
      <c r="CN73" s="1"/>
      <c r="CO73" s="1"/>
      <c r="CP73" s="1"/>
      <c r="CQ73" s="1"/>
      <c r="CS73" s="356"/>
      <c r="CT73" s="356"/>
      <c r="CU73" s="1"/>
      <c r="CV73" s="1"/>
      <c r="CW73" s="1"/>
      <c r="CX73" s="1"/>
      <c r="CY73" s="1"/>
      <c r="CZ73" s="1"/>
      <c r="DA73" s="1"/>
      <c r="DB73" s="1"/>
      <c r="DC73" s="1"/>
      <c r="DD73" s="1"/>
      <c r="DE73" s="1"/>
      <c r="DF73" s="1"/>
      <c r="DG73" s="1"/>
      <c r="DH73" s="1"/>
      <c r="DI73" s="1"/>
      <c r="DJ73" s="1"/>
      <c r="DK73" s="1"/>
      <c r="DL73" s="1"/>
      <c r="DM73" s="1"/>
      <c r="DN73" s="1"/>
      <c r="DO73" s="1"/>
      <c r="DQ73" s="356"/>
      <c r="DR73" s="356"/>
      <c r="DS73" s="1"/>
      <c r="DT73" s="1"/>
      <c r="DU73" s="1"/>
      <c r="DV73" s="1"/>
      <c r="DW73" s="1"/>
      <c r="DX73" s="1"/>
      <c r="DY73" s="1"/>
      <c r="DZ73" s="1"/>
      <c r="EA73" s="1"/>
      <c r="EB73" s="1"/>
      <c r="EC73" s="1"/>
      <c r="ED73" s="1"/>
      <c r="EE73" s="1"/>
      <c r="EF73" s="1"/>
      <c r="EG73" s="1"/>
      <c r="EH73" s="1"/>
      <c r="EI73" s="1"/>
      <c r="EJ73" s="1"/>
      <c r="EK73" s="1"/>
      <c r="EL73" s="1"/>
      <c r="EM73" s="1"/>
      <c r="EO73" s="356"/>
      <c r="EP73" s="356"/>
      <c r="EQ73" s="1"/>
      <c r="ER73" s="1"/>
      <c r="ES73" s="1"/>
      <c r="ET73" s="1"/>
      <c r="EU73" s="1"/>
      <c r="EV73" s="1"/>
      <c r="EW73" s="1"/>
      <c r="EX73" s="1"/>
      <c r="EY73" s="1"/>
      <c r="EZ73" s="1"/>
      <c r="FA73" s="1"/>
      <c r="FB73" s="1"/>
      <c r="FC73" s="1"/>
      <c r="FD73" s="1"/>
      <c r="FE73" s="1"/>
      <c r="FF73" s="1"/>
      <c r="FG73" s="1"/>
      <c r="FH73" s="1"/>
      <c r="FI73" s="1"/>
      <c r="FJ73" s="1"/>
      <c r="FK73" s="1"/>
    </row>
    <row r="74" spans="1:167" ht="14.5">
      <c r="A74" s="356"/>
      <c r="B74" s="356"/>
      <c r="C74" s="1"/>
      <c r="D74" s="1"/>
      <c r="E74" s="1"/>
      <c r="F74" s="1"/>
      <c r="G74" s="1"/>
      <c r="H74" s="1"/>
      <c r="I74" s="1"/>
      <c r="J74" s="1"/>
      <c r="K74" s="1"/>
      <c r="L74" s="1"/>
      <c r="M74" s="1"/>
      <c r="N74" s="1"/>
      <c r="O74" s="1"/>
      <c r="P74" s="1"/>
      <c r="Q74" s="1"/>
      <c r="R74" s="1"/>
      <c r="S74" s="1"/>
      <c r="T74" s="1"/>
      <c r="U74" s="1"/>
      <c r="V74" s="1"/>
      <c r="W74" s="1"/>
      <c r="Y74" s="356"/>
      <c r="Z74" s="356"/>
      <c r="AA74" s="1"/>
      <c r="AB74" s="1"/>
      <c r="AC74" s="1"/>
      <c r="AD74" s="1"/>
      <c r="AE74" s="1"/>
      <c r="AF74" s="1"/>
      <c r="AG74" s="1"/>
      <c r="AH74" s="1"/>
      <c r="AI74" s="1"/>
      <c r="AJ74" s="1"/>
      <c r="AK74" s="1"/>
      <c r="AL74" s="1"/>
      <c r="AM74" s="1"/>
      <c r="AN74" s="1"/>
      <c r="AO74" s="1"/>
      <c r="AP74" s="1"/>
      <c r="AQ74" s="1"/>
      <c r="AR74" s="1"/>
      <c r="AS74" s="1"/>
      <c r="AT74" s="1"/>
      <c r="AU74" s="1"/>
      <c r="AW74" s="356"/>
      <c r="AX74" s="356"/>
      <c r="AY74" s="1"/>
      <c r="AZ74" s="1"/>
      <c r="BA74" s="1"/>
      <c r="BB74" s="1"/>
      <c r="BC74" s="1"/>
      <c r="BD74" s="1"/>
      <c r="BE74" s="1"/>
      <c r="BF74" s="1"/>
      <c r="BG74" s="1"/>
      <c r="BH74" s="1"/>
      <c r="BI74" s="1"/>
      <c r="BJ74" s="1"/>
      <c r="BK74" s="1"/>
      <c r="BL74" s="1"/>
      <c r="BM74" s="1"/>
      <c r="BN74" s="1"/>
      <c r="BO74" s="1"/>
      <c r="BP74" s="1"/>
      <c r="BQ74" s="1"/>
      <c r="BR74" s="1"/>
      <c r="BS74" s="1"/>
      <c r="BU74" s="356"/>
      <c r="BV74" s="356"/>
      <c r="BW74" s="1"/>
      <c r="BX74" s="1"/>
      <c r="BY74" s="1"/>
      <c r="BZ74" s="1"/>
      <c r="CA74" s="1"/>
      <c r="CB74" s="1"/>
      <c r="CC74" s="1"/>
      <c r="CD74" s="1"/>
      <c r="CE74" s="1"/>
      <c r="CF74" s="1"/>
      <c r="CG74" s="1"/>
      <c r="CH74" s="1"/>
      <c r="CI74" s="1"/>
      <c r="CJ74" s="1"/>
      <c r="CK74" s="1"/>
      <c r="CL74" s="1"/>
      <c r="CM74" s="1"/>
      <c r="CN74" s="1"/>
      <c r="CO74" s="1"/>
      <c r="CP74" s="1"/>
      <c r="CQ74" s="1"/>
      <c r="CS74" s="356"/>
      <c r="CT74" s="356"/>
      <c r="CU74" s="1"/>
      <c r="CV74" s="1"/>
      <c r="CW74" s="1"/>
      <c r="CX74" s="1"/>
      <c r="CY74" s="1"/>
      <c r="CZ74" s="1"/>
      <c r="DA74" s="1"/>
      <c r="DB74" s="1"/>
      <c r="DC74" s="1"/>
      <c r="DD74" s="1"/>
      <c r="DE74" s="1"/>
      <c r="DF74" s="1"/>
      <c r="DG74" s="1"/>
      <c r="DH74" s="1"/>
      <c r="DI74" s="1"/>
      <c r="DJ74" s="1"/>
      <c r="DK74" s="1"/>
      <c r="DL74" s="1"/>
      <c r="DM74" s="1"/>
      <c r="DN74" s="1"/>
      <c r="DO74" s="1"/>
      <c r="DQ74" s="356"/>
      <c r="DR74" s="356"/>
      <c r="DS74" s="1"/>
      <c r="DT74" s="1"/>
      <c r="DU74" s="1"/>
      <c r="DV74" s="1"/>
      <c r="DW74" s="1"/>
      <c r="DX74" s="1"/>
      <c r="DY74" s="1"/>
      <c r="DZ74" s="1"/>
      <c r="EA74" s="1"/>
      <c r="EB74" s="1"/>
      <c r="EC74" s="1"/>
      <c r="ED74" s="1"/>
      <c r="EE74" s="1"/>
      <c r="EF74" s="1"/>
      <c r="EG74" s="1"/>
      <c r="EH74" s="1"/>
      <c r="EI74" s="1"/>
      <c r="EJ74" s="1"/>
      <c r="EK74" s="1"/>
      <c r="EL74" s="1"/>
      <c r="EM74" s="1"/>
      <c r="EO74" s="356"/>
      <c r="EP74" s="356"/>
      <c r="EQ74" s="1"/>
      <c r="ER74" s="1"/>
      <c r="ES74" s="1"/>
      <c r="ET74" s="1"/>
      <c r="EU74" s="1"/>
      <c r="EV74" s="1"/>
      <c r="EW74" s="1"/>
      <c r="EX74" s="1"/>
      <c r="EY74" s="1"/>
      <c r="EZ74" s="1"/>
      <c r="FA74" s="1"/>
      <c r="FB74" s="1"/>
      <c r="FC74" s="1"/>
      <c r="FD74" s="1"/>
      <c r="FE74" s="1"/>
      <c r="FF74" s="1"/>
      <c r="FG74" s="1"/>
      <c r="FH74" s="1"/>
      <c r="FI74" s="1"/>
      <c r="FJ74" s="1"/>
      <c r="FK74" s="1"/>
    </row>
    <row r="75" spans="1:167" ht="14.5">
      <c r="A75" s="356"/>
      <c r="B75" s="356"/>
      <c r="C75" s="1"/>
      <c r="D75" s="1"/>
      <c r="E75" s="1"/>
      <c r="F75" s="1"/>
      <c r="G75" s="1"/>
      <c r="H75" s="1"/>
      <c r="I75" s="1"/>
      <c r="J75" s="1"/>
      <c r="K75" s="1"/>
      <c r="L75" s="1"/>
      <c r="M75" s="1"/>
      <c r="N75" s="1"/>
      <c r="O75" s="1"/>
      <c r="P75" s="1"/>
      <c r="Q75" s="1"/>
      <c r="R75" s="1"/>
      <c r="S75" s="1"/>
      <c r="T75" s="1"/>
      <c r="U75" s="1"/>
      <c r="V75" s="1"/>
      <c r="W75" s="1"/>
      <c r="EO75" s="356"/>
      <c r="EP75" s="356"/>
      <c r="EQ75" s="1"/>
      <c r="ER75" s="1"/>
      <c r="ES75" s="1"/>
      <c r="ET75" s="1"/>
      <c r="EU75" s="1"/>
      <c r="EV75" s="1"/>
      <c r="EW75" s="1"/>
      <c r="EX75" s="1"/>
      <c r="EY75" s="1"/>
      <c r="EZ75" s="1"/>
      <c r="FA75" s="1"/>
      <c r="FB75" s="1"/>
      <c r="FC75" s="1"/>
      <c r="FD75" s="1"/>
      <c r="FE75" s="1"/>
      <c r="FF75" s="1"/>
      <c r="FG75" s="1"/>
      <c r="FH75" s="1"/>
      <c r="FI75" s="1"/>
      <c r="FJ75" s="1"/>
      <c r="FK75" s="1"/>
    </row>
    <row r="76" spans="1:167" ht="14.5">
      <c r="A76" s="356"/>
      <c r="B76" s="356"/>
      <c r="C76" s="1"/>
      <c r="D76" s="1"/>
      <c r="E76" s="1"/>
      <c r="F76" s="1"/>
      <c r="G76" s="1"/>
      <c r="H76" s="1"/>
      <c r="I76" s="1"/>
      <c r="J76" s="1"/>
      <c r="K76" s="1"/>
      <c r="L76" s="1"/>
      <c r="M76" s="1"/>
      <c r="N76" s="1"/>
      <c r="O76" s="1"/>
      <c r="P76" s="1"/>
      <c r="Q76" s="1"/>
      <c r="R76" s="1"/>
      <c r="S76" s="1"/>
      <c r="T76" s="1"/>
      <c r="U76" s="1"/>
      <c r="V76" s="1"/>
      <c r="W76" s="1"/>
      <c r="EO76" s="356"/>
      <c r="EP76" s="356"/>
      <c r="EQ76" s="1"/>
      <c r="ER76" s="1"/>
      <c r="ES76" s="1"/>
      <c r="ET76" s="1"/>
      <c r="EU76" s="1"/>
      <c r="EV76" s="1"/>
      <c r="EW76" s="1"/>
      <c r="EX76" s="1"/>
      <c r="EY76" s="1"/>
      <c r="EZ76" s="1"/>
      <c r="FA76" s="1"/>
      <c r="FB76" s="1"/>
      <c r="FC76" s="1"/>
      <c r="FD76" s="1"/>
      <c r="FE76" s="1"/>
      <c r="FF76" s="1"/>
      <c r="FG76" s="1"/>
      <c r="FH76" s="1"/>
      <c r="FI76" s="1"/>
      <c r="FJ76" s="1"/>
      <c r="FK76" s="1"/>
    </row>
    <row r="77" spans="1:167" ht="14.5">
      <c r="A77" s="356"/>
      <c r="B77" s="356"/>
      <c r="C77" s="1"/>
      <c r="D77" s="1"/>
      <c r="E77" s="1"/>
      <c r="F77" s="1"/>
      <c r="G77" s="1"/>
      <c r="H77" s="1"/>
      <c r="I77" s="1"/>
      <c r="J77" s="1"/>
      <c r="K77" s="1"/>
      <c r="L77" s="1"/>
      <c r="M77" s="1"/>
      <c r="N77" s="1"/>
      <c r="O77" s="1"/>
      <c r="P77" s="1"/>
      <c r="Q77" s="1"/>
      <c r="R77" s="1"/>
      <c r="S77" s="1"/>
      <c r="T77" s="1"/>
      <c r="U77" s="1"/>
      <c r="V77" s="1"/>
      <c r="W77" s="1"/>
      <c r="EO77" s="356"/>
      <c r="EP77" s="356"/>
      <c r="EQ77" s="1"/>
      <c r="ER77" s="1"/>
      <c r="ES77" s="1"/>
      <c r="ET77" s="1"/>
      <c r="EU77" s="1"/>
      <c r="EV77" s="1"/>
      <c r="EW77" s="1"/>
      <c r="EX77" s="1"/>
      <c r="EY77" s="1"/>
      <c r="EZ77" s="1"/>
      <c r="FA77" s="1"/>
      <c r="FB77" s="1"/>
      <c r="FC77" s="1"/>
      <c r="FD77" s="1"/>
      <c r="FE77" s="1"/>
      <c r="FF77" s="1"/>
      <c r="FG77" s="1"/>
      <c r="FH77" s="1"/>
      <c r="FI77" s="1"/>
      <c r="FJ77" s="1"/>
      <c r="FK77" s="1"/>
    </row>
    <row r="78" spans="1:167" ht="14.5">
      <c r="A78" s="356"/>
      <c r="B78" s="356"/>
      <c r="C78" s="1"/>
      <c r="D78" s="1"/>
      <c r="E78" s="1"/>
      <c r="F78" s="1"/>
      <c r="G78" s="1"/>
      <c r="H78" s="1"/>
      <c r="I78" s="1"/>
      <c r="J78" s="1"/>
      <c r="K78" s="1"/>
      <c r="L78" s="1"/>
      <c r="M78" s="1"/>
      <c r="N78" s="1"/>
      <c r="O78" s="1"/>
      <c r="P78" s="1"/>
      <c r="Q78" s="1"/>
      <c r="R78" s="1"/>
      <c r="S78" s="1"/>
      <c r="T78" s="1"/>
      <c r="U78" s="1"/>
      <c r="V78" s="1"/>
      <c r="W78" s="1"/>
      <c r="EO78" s="356"/>
      <c r="EP78" s="356"/>
      <c r="EQ78" s="1"/>
      <c r="ER78" s="1"/>
      <c r="ES78" s="1"/>
      <c r="ET78" s="1"/>
      <c r="EU78" s="1"/>
      <c r="EV78" s="1"/>
      <c r="EW78" s="1"/>
      <c r="EX78" s="1"/>
      <c r="EY78" s="1"/>
      <c r="EZ78" s="1"/>
      <c r="FA78" s="1"/>
      <c r="FB78" s="1"/>
      <c r="FC78" s="1"/>
      <c r="FD78" s="1"/>
      <c r="FE78" s="1"/>
      <c r="FF78" s="1"/>
      <c r="FG78" s="1"/>
      <c r="FH78" s="1"/>
      <c r="FI78" s="1"/>
      <c r="FJ78" s="1"/>
      <c r="FK78" s="1"/>
    </row>
    <row r="79" spans="1:167" ht="14.5">
      <c r="A79" s="356"/>
      <c r="B79" s="356"/>
      <c r="C79" s="1"/>
      <c r="D79" s="1"/>
      <c r="E79" s="1"/>
      <c r="F79" s="1"/>
      <c r="G79" s="1"/>
      <c r="H79" s="1"/>
      <c r="I79" s="1"/>
      <c r="J79" s="1"/>
      <c r="K79" s="1"/>
      <c r="L79" s="1"/>
      <c r="M79" s="1"/>
      <c r="N79" s="1"/>
      <c r="O79" s="1"/>
      <c r="P79" s="1"/>
      <c r="Q79" s="1"/>
      <c r="R79" s="1"/>
      <c r="S79" s="1"/>
      <c r="T79" s="1"/>
      <c r="U79" s="1"/>
      <c r="V79" s="1"/>
      <c r="W79" s="1"/>
      <c r="EO79" s="356"/>
      <c r="EP79" s="356"/>
      <c r="EQ79" s="1"/>
      <c r="ER79" s="1"/>
      <c r="ES79" s="1"/>
      <c r="ET79" s="1"/>
      <c r="EU79" s="1"/>
      <c r="EV79" s="1"/>
      <c r="EW79" s="1"/>
      <c r="EX79" s="1"/>
      <c r="EY79" s="1"/>
      <c r="EZ79" s="1"/>
      <c r="FA79" s="1"/>
      <c r="FB79" s="1"/>
      <c r="FC79" s="1"/>
      <c r="FD79" s="1"/>
      <c r="FE79" s="1"/>
      <c r="FF79" s="1"/>
      <c r="FG79" s="1"/>
      <c r="FH79" s="1"/>
      <c r="FI79" s="1"/>
      <c r="FJ79" s="1"/>
      <c r="FK79" s="1"/>
    </row>
    <row r="80" spans="1:167" ht="14.5">
      <c r="A80" s="356"/>
      <c r="B80" s="356"/>
      <c r="C80" s="1"/>
      <c r="D80" s="1"/>
      <c r="E80" s="1"/>
      <c r="F80" s="1"/>
      <c r="G80" s="1"/>
      <c r="H80" s="1"/>
      <c r="I80" s="1"/>
      <c r="J80" s="1"/>
      <c r="K80" s="1"/>
      <c r="L80" s="1"/>
      <c r="M80" s="1"/>
      <c r="N80" s="1"/>
      <c r="O80" s="1"/>
      <c r="P80" s="1"/>
      <c r="Q80" s="1"/>
      <c r="R80" s="1"/>
      <c r="S80" s="1"/>
      <c r="T80" s="1"/>
      <c r="U80" s="1"/>
      <c r="V80" s="1"/>
      <c r="W80" s="1"/>
      <c r="EO80" s="356"/>
      <c r="EP80" s="356"/>
      <c r="EQ80" s="1"/>
      <c r="ER80" s="1"/>
      <c r="ES80" s="1"/>
      <c r="ET80" s="1"/>
      <c r="EU80" s="1"/>
      <c r="EV80" s="1"/>
      <c r="EW80" s="1"/>
      <c r="EX80" s="1"/>
      <c r="EY80" s="1"/>
      <c r="EZ80" s="1"/>
      <c r="FA80" s="1"/>
      <c r="FB80" s="1"/>
      <c r="FC80" s="1"/>
      <c r="FD80" s="1"/>
      <c r="FE80" s="1"/>
      <c r="FF80" s="1"/>
      <c r="FG80" s="1"/>
      <c r="FH80" s="1"/>
      <c r="FI80" s="1"/>
      <c r="FJ80" s="1"/>
      <c r="FK80" s="1"/>
    </row>
    <row r="81" spans="1:167" ht="14.5">
      <c r="A81" s="356"/>
      <c r="B81" s="356"/>
      <c r="C81" s="1"/>
      <c r="D81" s="1"/>
      <c r="E81" s="1"/>
      <c r="F81" s="1"/>
      <c r="G81" s="1"/>
      <c r="H81" s="1"/>
      <c r="I81" s="1"/>
      <c r="J81" s="1"/>
      <c r="K81" s="1"/>
      <c r="L81" s="1"/>
      <c r="M81" s="1"/>
      <c r="N81" s="1"/>
      <c r="O81" s="1"/>
      <c r="P81" s="1"/>
      <c r="Q81" s="1"/>
      <c r="R81" s="1"/>
      <c r="S81" s="1"/>
      <c r="T81" s="1"/>
      <c r="U81" s="1"/>
      <c r="V81" s="1"/>
      <c r="W81" s="1"/>
      <c r="EO81" s="356"/>
      <c r="EP81" s="356"/>
      <c r="EQ81" s="1"/>
      <c r="ER81" s="1"/>
      <c r="ES81" s="1"/>
      <c r="ET81" s="1"/>
      <c r="EU81" s="1"/>
      <c r="EV81" s="1"/>
      <c r="EW81" s="1"/>
      <c r="EX81" s="1"/>
      <c r="EY81" s="1"/>
      <c r="EZ81" s="1"/>
      <c r="FA81" s="1"/>
      <c r="FB81" s="1"/>
      <c r="FC81" s="1"/>
      <c r="FD81" s="1"/>
      <c r="FE81" s="1"/>
      <c r="FF81" s="1"/>
      <c r="FG81" s="1"/>
      <c r="FH81" s="1"/>
      <c r="FI81" s="1"/>
      <c r="FJ81" s="1"/>
      <c r="FK81" s="1"/>
    </row>
    <row r="82" spans="1:167" ht="14.5">
      <c r="A82" s="356"/>
      <c r="B82" s="356"/>
      <c r="C82" s="1"/>
      <c r="D82" s="1"/>
      <c r="E82" s="1"/>
      <c r="F82" s="1"/>
      <c r="G82" s="1"/>
      <c r="H82" s="1"/>
      <c r="I82" s="1"/>
      <c r="J82" s="1"/>
      <c r="K82" s="1"/>
      <c r="L82" s="1"/>
      <c r="M82" s="1"/>
      <c r="N82" s="1"/>
      <c r="O82" s="1"/>
      <c r="P82" s="1"/>
      <c r="Q82" s="1"/>
      <c r="R82" s="1"/>
      <c r="S82" s="1"/>
      <c r="T82" s="1"/>
      <c r="U82" s="1"/>
      <c r="V82" s="1"/>
      <c r="W82" s="1"/>
      <c r="EO82" s="356"/>
      <c r="EP82" s="356"/>
      <c r="EQ82" s="1"/>
      <c r="ER82" s="1"/>
      <c r="ES82" s="1"/>
      <c r="ET82" s="1"/>
      <c r="EU82" s="1"/>
      <c r="EV82" s="1"/>
      <c r="EW82" s="1"/>
      <c r="EX82" s="1"/>
      <c r="EY82" s="1"/>
      <c r="EZ82" s="1"/>
      <c r="FA82" s="1"/>
      <c r="FB82" s="1"/>
      <c r="FC82" s="1"/>
      <c r="FD82" s="1"/>
      <c r="FE82" s="1"/>
      <c r="FF82" s="1"/>
      <c r="FG82" s="1"/>
      <c r="FH82" s="1"/>
      <c r="FI82" s="1"/>
      <c r="FJ82" s="1"/>
      <c r="FK82" s="1"/>
    </row>
    <row r="83" spans="1:167" ht="14.5">
      <c r="A83" s="356"/>
      <c r="B83" s="356"/>
      <c r="C83" s="1"/>
      <c r="D83" s="1"/>
      <c r="E83" s="1"/>
      <c r="F83" s="1"/>
      <c r="G83" s="1"/>
      <c r="H83" s="1"/>
      <c r="I83" s="1"/>
      <c r="J83" s="1"/>
      <c r="K83" s="1"/>
      <c r="L83" s="1"/>
      <c r="M83" s="1"/>
      <c r="N83" s="1"/>
      <c r="O83" s="1"/>
      <c r="P83" s="1"/>
      <c r="Q83" s="1"/>
      <c r="R83" s="1"/>
      <c r="S83" s="1"/>
      <c r="T83" s="1"/>
      <c r="U83" s="1"/>
      <c r="V83" s="1"/>
      <c r="W83" s="1"/>
      <c r="EO83" s="356"/>
      <c r="EP83" s="356"/>
      <c r="EQ83" s="1"/>
      <c r="ER83" s="1"/>
      <c r="ES83" s="1"/>
      <c r="ET83" s="1"/>
      <c r="EU83" s="1"/>
      <c r="EV83" s="1"/>
      <c r="EW83" s="1"/>
      <c r="EX83" s="1"/>
      <c r="EY83" s="1"/>
      <c r="EZ83" s="1"/>
      <c r="FA83" s="1"/>
      <c r="FB83" s="1"/>
      <c r="FC83" s="1"/>
      <c r="FD83" s="1"/>
      <c r="FE83" s="1"/>
      <c r="FF83" s="1"/>
      <c r="FG83" s="1"/>
      <c r="FH83" s="1"/>
      <c r="FI83" s="1"/>
      <c r="FJ83" s="1"/>
      <c r="FK83" s="1"/>
    </row>
    <row r="84" spans="1:167" ht="14.5">
      <c r="A84" s="356"/>
      <c r="B84" s="356"/>
      <c r="C84" s="1"/>
      <c r="D84" s="1"/>
      <c r="E84" s="1"/>
      <c r="F84" s="1"/>
      <c r="G84" s="1"/>
      <c r="H84" s="1"/>
      <c r="I84" s="1"/>
      <c r="J84" s="1"/>
      <c r="K84" s="1"/>
      <c r="L84" s="1"/>
      <c r="M84" s="1"/>
      <c r="N84" s="1"/>
      <c r="O84" s="1"/>
      <c r="P84" s="1"/>
      <c r="Q84" s="1"/>
      <c r="R84" s="1"/>
      <c r="S84" s="1"/>
      <c r="T84" s="1"/>
      <c r="U84" s="1"/>
      <c r="V84" s="1"/>
      <c r="W84" s="1"/>
      <c r="EO84" s="356"/>
      <c r="EP84" s="356"/>
      <c r="EQ84" s="1"/>
      <c r="ER84" s="1"/>
      <c r="ES84" s="1"/>
      <c r="ET84" s="1"/>
      <c r="EU84" s="1"/>
      <c r="EV84" s="1"/>
      <c r="EW84" s="1"/>
      <c r="EX84" s="1"/>
      <c r="EY84" s="1"/>
      <c r="EZ84" s="1"/>
      <c r="FA84" s="1"/>
      <c r="FB84" s="1"/>
      <c r="FC84" s="1"/>
      <c r="FD84" s="1"/>
      <c r="FE84" s="1"/>
      <c r="FF84" s="1"/>
      <c r="FG84" s="1"/>
      <c r="FH84" s="1"/>
      <c r="FI84" s="1"/>
      <c r="FJ84" s="1"/>
      <c r="FK84" s="1"/>
    </row>
    <row r="85" spans="1:167" ht="14.5">
      <c r="A85" s="356"/>
      <c r="B85" s="356"/>
      <c r="C85" s="1"/>
      <c r="D85" s="1"/>
      <c r="E85" s="1"/>
      <c r="F85" s="1"/>
      <c r="G85" s="1"/>
      <c r="H85" s="1"/>
      <c r="I85" s="1"/>
      <c r="J85" s="1"/>
      <c r="K85" s="1"/>
      <c r="L85" s="1"/>
      <c r="M85" s="1"/>
      <c r="N85" s="1"/>
      <c r="O85" s="1"/>
      <c r="P85" s="1"/>
      <c r="Q85" s="1"/>
      <c r="R85" s="1"/>
      <c r="S85" s="1"/>
      <c r="T85" s="1"/>
      <c r="U85" s="1"/>
      <c r="V85" s="1"/>
      <c r="W85" s="1"/>
      <c r="EO85" s="356"/>
      <c r="EP85" s="356"/>
      <c r="EQ85" s="1"/>
      <c r="ER85" s="1"/>
      <c r="ES85" s="1"/>
      <c r="ET85" s="1"/>
      <c r="EU85" s="1"/>
      <c r="EV85" s="1"/>
      <c r="EW85" s="1"/>
      <c r="EX85" s="1"/>
      <c r="EY85" s="1"/>
      <c r="EZ85" s="1"/>
      <c r="FA85" s="1"/>
      <c r="FB85" s="1"/>
      <c r="FC85" s="1"/>
      <c r="FD85" s="1"/>
      <c r="FE85" s="1"/>
      <c r="FF85" s="1"/>
      <c r="FG85" s="1"/>
      <c r="FH85" s="1"/>
      <c r="FI85" s="1"/>
      <c r="FJ85" s="1"/>
      <c r="FK85" s="1"/>
    </row>
    <row r="86" spans="1:167" ht="14.5">
      <c r="A86" s="356"/>
      <c r="B86" s="356"/>
      <c r="C86" s="1"/>
      <c r="D86" s="1"/>
      <c r="E86" s="1"/>
      <c r="F86" s="1"/>
      <c r="G86" s="1"/>
      <c r="H86" s="1"/>
      <c r="I86" s="1"/>
      <c r="J86" s="1"/>
      <c r="K86" s="1"/>
      <c r="L86" s="1"/>
      <c r="M86" s="1"/>
      <c r="N86" s="1"/>
      <c r="O86" s="1"/>
      <c r="P86" s="1"/>
      <c r="Q86" s="1"/>
      <c r="R86" s="1"/>
      <c r="S86" s="1"/>
      <c r="T86" s="1"/>
      <c r="U86" s="1"/>
      <c r="V86" s="1"/>
      <c r="W86" s="1"/>
      <c r="EO86" s="356"/>
      <c r="EP86" s="356"/>
      <c r="EQ86" s="1"/>
      <c r="ER86" s="1"/>
      <c r="ES86" s="1"/>
      <c r="ET86" s="1"/>
      <c r="EU86" s="1"/>
      <c r="EV86" s="1"/>
      <c r="EW86" s="1"/>
      <c r="EX86" s="1"/>
      <c r="EY86" s="1"/>
      <c r="EZ86" s="1"/>
      <c r="FA86" s="1"/>
      <c r="FB86" s="1"/>
      <c r="FC86" s="1"/>
      <c r="FD86" s="1"/>
      <c r="FE86" s="1"/>
      <c r="FF86" s="1"/>
      <c r="FG86" s="1"/>
      <c r="FH86" s="1"/>
      <c r="FI86" s="1"/>
      <c r="FJ86" s="1"/>
      <c r="FK86" s="1"/>
    </row>
    <row r="87" spans="1:167" ht="14.5">
      <c r="A87" s="356"/>
      <c r="B87" s="356"/>
      <c r="C87" s="1"/>
      <c r="D87" s="1"/>
      <c r="E87" s="1"/>
      <c r="F87" s="1"/>
      <c r="G87" s="1"/>
      <c r="H87" s="1"/>
      <c r="I87" s="1"/>
      <c r="J87" s="1"/>
      <c r="K87" s="1"/>
      <c r="L87" s="1"/>
      <c r="M87" s="1"/>
      <c r="N87" s="1"/>
      <c r="O87" s="1"/>
      <c r="P87" s="1"/>
      <c r="Q87" s="1"/>
      <c r="R87" s="1"/>
      <c r="S87" s="1"/>
      <c r="T87" s="1"/>
      <c r="U87" s="1"/>
      <c r="V87" s="1"/>
      <c r="W87" s="1"/>
      <c r="EO87" s="356"/>
      <c r="EP87" s="356"/>
      <c r="EQ87" s="1"/>
      <c r="ER87" s="1"/>
      <c r="ES87" s="1"/>
      <c r="ET87" s="1"/>
      <c r="EU87" s="1"/>
      <c r="EV87" s="1"/>
      <c r="EW87" s="1"/>
      <c r="EX87" s="1"/>
      <c r="EY87" s="1"/>
      <c r="EZ87" s="1"/>
      <c r="FA87" s="1"/>
      <c r="FB87" s="1"/>
      <c r="FC87" s="1"/>
      <c r="FD87" s="1"/>
      <c r="FE87" s="1"/>
      <c r="FF87" s="1"/>
      <c r="FG87" s="1"/>
      <c r="FH87" s="1"/>
      <c r="FI87" s="1"/>
      <c r="FJ87" s="1"/>
      <c r="FK87" s="1"/>
    </row>
    <row r="88" spans="1:167" ht="14.5">
      <c r="A88" s="356"/>
      <c r="B88" s="356"/>
      <c r="C88" s="1"/>
      <c r="D88" s="1"/>
      <c r="E88" s="1"/>
      <c r="F88" s="1"/>
      <c r="G88" s="1"/>
      <c r="H88" s="1"/>
      <c r="I88" s="1"/>
      <c r="J88" s="1"/>
      <c r="K88" s="1"/>
      <c r="L88" s="1"/>
      <c r="M88" s="1"/>
      <c r="N88" s="1"/>
      <c r="O88" s="1"/>
      <c r="P88" s="1"/>
      <c r="Q88" s="1"/>
      <c r="R88" s="1"/>
      <c r="S88" s="1"/>
      <c r="T88" s="1"/>
      <c r="U88" s="1"/>
      <c r="V88" s="1"/>
      <c r="W88" s="1"/>
      <c r="EO88" s="356"/>
      <c r="EP88" s="356"/>
      <c r="EQ88" s="1"/>
      <c r="ER88" s="1"/>
      <c r="ES88" s="1"/>
      <c r="ET88" s="1"/>
      <c r="EU88" s="1"/>
      <c r="EV88" s="1"/>
      <c r="EW88" s="1"/>
      <c r="EX88" s="1"/>
      <c r="EY88" s="1"/>
      <c r="EZ88" s="1"/>
      <c r="FA88" s="1"/>
      <c r="FB88" s="1"/>
      <c r="FC88" s="1"/>
      <c r="FD88" s="1"/>
      <c r="FE88" s="1"/>
      <c r="FF88" s="1"/>
      <c r="FG88" s="1"/>
      <c r="FH88" s="1"/>
      <c r="FI88" s="1"/>
      <c r="FJ88" s="1"/>
      <c r="FK88" s="1"/>
    </row>
    <row r="89" spans="1:167" ht="14.5">
      <c r="A89" s="356"/>
      <c r="B89" s="356"/>
      <c r="C89" s="1"/>
      <c r="D89" s="1"/>
      <c r="E89" s="1"/>
      <c r="F89" s="1"/>
      <c r="G89" s="1"/>
      <c r="H89" s="1"/>
      <c r="I89" s="1"/>
      <c r="J89" s="1"/>
      <c r="K89" s="1"/>
      <c r="L89" s="1"/>
      <c r="M89" s="1"/>
      <c r="N89" s="1"/>
      <c r="O89" s="1"/>
      <c r="P89" s="1"/>
      <c r="Q89" s="1"/>
      <c r="R89" s="1"/>
      <c r="S89" s="1"/>
      <c r="T89" s="1"/>
      <c r="U89" s="1"/>
      <c r="V89" s="1"/>
      <c r="W89" s="1"/>
      <c r="EO89" s="356"/>
      <c r="EP89" s="356"/>
      <c r="EQ89" s="1"/>
      <c r="ER89" s="1"/>
      <c r="ES89" s="1"/>
      <c r="ET89" s="1"/>
      <c r="EU89" s="1"/>
      <c r="EV89" s="1"/>
      <c r="EW89" s="1"/>
      <c r="EX89" s="1"/>
      <c r="EY89" s="1"/>
      <c r="EZ89" s="1"/>
      <c r="FA89" s="1"/>
      <c r="FB89" s="1"/>
      <c r="FC89" s="1"/>
      <c r="FD89" s="1"/>
      <c r="FE89" s="1"/>
      <c r="FF89" s="1"/>
      <c r="FG89" s="1"/>
      <c r="FH89" s="1"/>
      <c r="FI89" s="1"/>
      <c r="FJ89" s="1"/>
      <c r="FK89" s="1"/>
    </row>
    <row r="90" spans="1:167" ht="14.5">
      <c r="A90" s="356"/>
      <c r="B90" s="356"/>
      <c r="C90" s="1"/>
      <c r="D90" s="1"/>
      <c r="E90" s="1"/>
      <c r="F90" s="1"/>
      <c r="G90" s="1"/>
      <c r="H90" s="1"/>
      <c r="I90" s="1"/>
      <c r="J90" s="1"/>
      <c r="K90" s="1"/>
      <c r="L90" s="1"/>
      <c r="M90" s="1"/>
      <c r="N90" s="1"/>
      <c r="O90" s="1"/>
      <c r="P90" s="1"/>
      <c r="Q90" s="1"/>
      <c r="R90" s="1"/>
      <c r="S90" s="1"/>
      <c r="T90" s="1"/>
      <c r="U90" s="1"/>
      <c r="V90" s="1"/>
      <c r="W90" s="1"/>
      <c r="EO90" s="356"/>
      <c r="EP90" s="356"/>
      <c r="EQ90" s="1"/>
      <c r="ER90" s="1"/>
      <c r="ES90" s="1"/>
      <c r="ET90" s="1"/>
      <c r="EU90" s="1"/>
      <c r="EV90" s="1"/>
      <c r="EW90" s="1"/>
      <c r="EX90" s="1"/>
      <c r="EY90" s="1"/>
      <c r="EZ90" s="1"/>
      <c r="FA90" s="1"/>
      <c r="FB90" s="1"/>
      <c r="FC90" s="1"/>
      <c r="FD90" s="1"/>
      <c r="FE90" s="1"/>
      <c r="FF90" s="1"/>
      <c r="FG90" s="1"/>
      <c r="FH90" s="1"/>
      <c r="FI90" s="1"/>
      <c r="FJ90" s="1"/>
      <c r="FK90" s="1"/>
    </row>
    <row r="91" spans="1:167" ht="14.5">
      <c r="A91" s="356"/>
      <c r="B91" s="356"/>
      <c r="C91" s="1"/>
      <c r="D91" s="1"/>
      <c r="E91" s="1"/>
      <c r="F91" s="1"/>
      <c r="G91" s="1"/>
      <c r="H91" s="1"/>
      <c r="I91" s="1"/>
      <c r="J91" s="1"/>
      <c r="K91" s="1"/>
      <c r="L91" s="1"/>
      <c r="M91" s="1"/>
      <c r="N91" s="1"/>
      <c r="O91" s="1"/>
      <c r="P91" s="1"/>
      <c r="Q91" s="1"/>
      <c r="R91" s="1"/>
      <c r="S91" s="1"/>
      <c r="T91" s="1"/>
      <c r="U91" s="1"/>
      <c r="V91" s="1"/>
      <c r="W91" s="1"/>
      <c r="EO91" s="356"/>
      <c r="EP91" s="356"/>
      <c r="EQ91" s="1"/>
      <c r="ER91" s="1"/>
      <c r="ES91" s="1"/>
      <c r="ET91" s="1"/>
      <c r="EU91" s="1"/>
      <c r="EV91" s="1"/>
      <c r="EW91" s="1"/>
      <c r="EX91" s="1"/>
      <c r="EY91" s="1"/>
      <c r="EZ91" s="1"/>
      <c r="FA91" s="1"/>
      <c r="FB91" s="1"/>
      <c r="FC91" s="1"/>
      <c r="FD91" s="1"/>
      <c r="FE91" s="1"/>
      <c r="FF91" s="1"/>
      <c r="FG91" s="1"/>
      <c r="FH91" s="1"/>
      <c r="FI91" s="1"/>
      <c r="FJ91" s="1"/>
      <c r="FK91" s="1"/>
    </row>
    <row r="92" spans="1:167" ht="14.5">
      <c r="A92" s="356"/>
      <c r="B92" s="356"/>
      <c r="C92" s="1"/>
      <c r="D92" s="1"/>
      <c r="E92" s="1"/>
      <c r="F92" s="1"/>
      <c r="G92" s="1"/>
      <c r="H92" s="1"/>
      <c r="I92" s="1"/>
      <c r="J92" s="1"/>
      <c r="K92" s="1"/>
      <c r="L92" s="1"/>
      <c r="M92" s="1"/>
      <c r="N92" s="1"/>
      <c r="O92" s="1"/>
      <c r="P92" s="1"/>
      <c r="Q92" s="1"/>
      <c r="R92" s="1"/>
      <c r="S92" s="1"/>
      <c r="T92" s="1"/>
      <c r="U92" s="1"/>
      <c r="V92" s="1"/>
      <c r="W92" s="1"/>
      <c r="EO92" s="356"/>
      <c r="EP92" s="356"/>
      <c r="EQ92" s="1"/>
      <c r="ER92" s="1"/>
      <c r="ES92" s="1"/>
      <c r="ET92" s="1"/>
      <c r="EU92" s="1"/>
      <c r="EV92" s="1"/>
      <c r="EW92" s="1"/>
      <c r="EX92" s="1"/>
      <c r="EY92" s="1"/>
      <c r="EZ92" s="1"/>
      <c r="FA92" s="1"/>
      <c r="FB92" s="1"/>
      <c r="FC92" s="1"/>
      <c r="FD92" s="1"/>
      <c r="FE92" s="1"/>
      <c r="FF92" s="1"/>
      <c r="FG92" s="1"/>
      <c r="FH92" s="1"/>
      <c r="FI92" s="1"/>
      <c r="FJ92" s="1"/>
      <c r="FK92" s="1"/>
    </row>
    <row r="93" spans="1:167" ht="14.5">
      <c r="A93" s="356"/>
      <c r="B93" s="356"/>
      <c r="C93" s="1"/>
      <c r="D93" s="1"/>
      <c r="E93" s="1"/>
      <c r="F93" s="1"/>
      <c r="G93" s="1"/>
      <c r="H93" s="1"/>
      <c r="I93" s="1"/>
      <c r="J93" s="1"/>
      <c r="K93" s="1"/>
      <c r="L93" s="1"/>
      <c r="M93" s="1"/>
      <c r="N93" s="1"/>
      <c r="O93" s="1"/>
      <c r="P93" s="1"/>
      <c r="Q93" s="1"/>
      <c r="R93" s="1"/>
      <c r="S93" s="1"/>
      <c r="T93" s="1"/>
      <c r="U93" s="1"/>
      <c r="V93" s="1"/>
      <c r="W93" s="1"/>
      <c r="EO93" s="356"/>
      <c r="EP93" s="356"/>
      <c r="EQ93" s="1"/>
      <c r="ER93" s="1"/>
      <c r="ES93" s="1"/>
      <c r="ET93" s="1"/>
      <c r="EU93" s="1"/>
      <c r="EV93" s="1"/>
      <c r="EW93" s="1"/>
      <c r="EX93" s="1"/>
      <c r="EY93" s="1"/>
      <c r="EZ93" s="1"/>
      <c r="FA93" s="1"/>
      <c r="FB93" s="1"/>
      <c r="FC93" s="1"/>
      <c r="FD93" s="1"/>
      <c r="FE93" s="1"/>
      <c r="FF93" s="1"/>
      <c r="FG93" s="1"/>
      <c r="FH93" s="1"/>
      <c r="FI93" s="1"/>
      <c r="FJ93" s="1"/>
      <c r="FK93" s="1"/>
    </row>
    <row r="94" spans="1:167" ht="14.5">
      <c r="A94" s="356"/>
      <c r="B94" s="356"/>
      <c r="C94" s="1"/>
      <c r="D94" s="1"/>
      <c r="E94" s="1"/>
      <c r="F94" s="1"/>
      <c r="G94" s="1"/>
      <c r="H94" s="1"/>
      <c r="I94" s="1"/>
      <c r="J94" s="1"/>
      <c r="K94" s="1"/>
      <c r="L94" s="1"/>
      <c r="M94" s="1"/>
      <c r="N94" s="1"/>
      <c r="O94" s="1"/>
      <c r="P94" s="1"/>
      <c r="Q94" s="1"/>
      <c r="R94" s="1"/>
      <c r="S94" s="1"/>
      <c r="T94" s="1"/>
      <c r="U94" s="1"/>
      <c r="V94" s="1"/>
      <c r="W94" s="1"/>
      <c r="EO94" s="356"/>
      <c r="EP94" s="356"/>
      <c r="EQ94" s="1"/>
      <c r="ER94" s="1"/>
      <c r="ES94" s="1"/>
      <c r="ET94" s="1"/>
      <c r="EU94" s="1"/>
      <c r="EV94" s="1"/>
      <c r="EW94" s="1"/>
      <c r="EX94" s="1"/>
      <c r="EY94" s="1"/>
      <c r="EZ94" s="1"/>
      <c r="FA94" s="1"/>
      <c r="FB94" s="1"/>
      <c r="FC94" s="1"/>
      <c r="FD94" s="1"/>
      <c r="FE94" s="1"/>
      <c r="FF94" s="1"/>
      <c r="FG94" s="1"/>
      <c r="FH94" s="1"/>
      <c r="FI94" s="1"/>
      <c r="FJ94" s="1"/>
      <c r="FK94" s="1"/>
    </row>
    <row r="95" spans="1:167" ht="14.5">
      <c r="A95" s="356"/>
      <c r="B95" s="356"/>
      <c r="C95" s="1"/>
      <c r="D95" s="1"/>
      <c r="E95" s="1"/>
      <c r="F95" s="1"/>
      <c r="G95" s="1"/>
      <c r="H95" s="1"/>
      <c r="I95" s="1"/>
      <c r="J95" s="1"/>
      <c r="K95" s="1"/>
      <c r="L95" s="1"/>
      <c r="M95" s="1"/>
      <c r="N95" s="1"/>
      <c r="O95" s="1"/>
      <c r="P95" s="1"/>
      <c r="Q95" s="1"/>
      <c r="R95" s="1"/>
      <c r="S95" s="1"/>
      <c r="T95" s="1"/>
      <c r="U95" s="1"/>
      <c r="V95" s="1"/>
      <c r="W95" s="1"/>
      <c r="EO95" s="356"/>
      <c r="EP95" s="356"/>
      <c r="EQ95" s="1"/>
      <c r="ER95" s="1"/>
      <c r="ES95" s="1"/>
      <c r="ET95" s="1"/>
      <c r="EU95" s="1"/>
      <c r="EV95" s="1"/>
      <c r="EW95" s="1"/>
      <c r="EX95" s="1"/>
      <c r="EY95" s="1"/>
      <c r="EZ95" s="1"/>
      <c r="FA95" s="1"/>
      <c r="FB95" s="1"/>
      <c r="FC95" s="1"/>
      <c r="FD95" s="1"/>
      <c r="FE95" s="1"/>
      <c r="FF95" s="1"/>
      <c r="FG95" s="1"/>
      <c r="FH95" s="1"/>
      <c r="FI95" s="1"/>
      <c r="FJ95" s="1"/>
      <c r="FK95" s="1"/>
    </row>
    <row r="96" spans="1:167" ht="14.5">
      <c r="A96" s="356"/>
      <c r="B96" s="356"/>
      <c r="C96" s="1"/>
      <c r="D96" s="1"/>
      <c r="E96" s="1"/>
      <c r="F96" s="1"/>
      <c r="G96" s="1"/>
      <c r="H96" s="1"/>
      <c r="I96" s="1"/>
      <c r="J96" s="1"/>
      <c r="K96" s="1"/>
      <c r="L96" s="1"/>
      <c r="M96" s="1"/>
      <c r="N96" s="1"/>
      <c r="O96" s="1"/>
      <c r="P96" s="1"/>
      <c r="Q96" s="1"/>
      <c r="R96" s="1"/>
      <c r="S96" s="1"/>
      <c r="T96" s="1"/>
      <c r="U96" s="1"/>
      <c r="V96" s="1"/>
      <c r="W96" s="1"/>
      <c r="EO96" s="356"/>
      <c r="EP96" s="356"/>
      <c r="EQ96" s="1"/>
      <c r="ER96" s="1"/>
      <c r="ES96" s="1"/>
      <c r="ET96" s="1"/>
      <c r="EU96" s="1"/>
      <c r="EV96" s="1"/>
      <c r="EW96" s="1"/>
      <c r="EX96" s="1"/>
      <c r="EY96" s="1"/>
      <c r="EZ96" s="1"/>
      <c r="FA96" s="1"/>
      <c r="FB96" s="1"/>
      <c r="FC96" s="1"/>
      <c r="FD96" s="1"/>
      <c r="FE96" s="1"/>
      <c r="FF96" s="1"/>
      <c r="FG96" s="1"/>
      <c r="FH96" s="1"/>
      <c r="FI96" s="1"/>
      <c r="FJ96" s="1"/>
      <c r="FK96" s="1"/>
    </row>
    <row r="97" spans="1:167" ht="14.5">
      <c r="A97" s="356"/>
      <c r="B97" s="356"/>
      <c r="C97" s="1"/>
      <c r="D97" s="1"/>
      <c r="E97" s="1"/>
      <c r="F97" s="1"/>
      <c r="G97" s="1"/>
      <c r="H97" s="1"/>
      <c r="I97" s="1"/>
      <c r="J97" s="1"/>
      <c r="K97" s="1"/>
      <c r="L97" s="1"/>
      <c r="M97" s="1"/>
      <c r="N97" s="1"/>
      <c r="O97" s="1"/>
      <c r="P97" s="1"/>
      <c r="Q97" s="1"/>
      <c r="R97" s="1"/>
      <c r="S97" s="1"/>
      <c r="T97" s="1"/>
      <c r="U97" s="1"/>
      <c r="V97" s="1"/>
      <c r="W97" s="1"/>
      <c r="EO97" s="356"/>
      <c r="EP97" s="356"/>
      <c r="EQ97" s="1"/>
      <c r="ER97" s="1"/>
      <c r="ES97" s="1"/>
      <c r="ET97" s="1"/>
      <c r="EU97" s="1"/>
      <c r="EV97" s="1"/>
      <c r="EW97" s="1"/>
      <c r="EX97" s="1"/>
      <c r="EY97" s="1"/>
      <c r="EZ97" s="1"/>
      <c r="FA97" s="1"/>
      <c r="FB97" s="1"/>
      <c r="FC97" s="1"/>
      <c r="FD97" s="1"/>
      <c r="FE97" s="1"/>
      <c r="FF97" s="1"/>
      <c r="FG97" s="1"/>
      <c r="FH97" s="1"/>
      <c r="FI97" s="1"/>
      <c r="FJ97" s="1"/>
      <c r="FK97" s="1"/>
    </row>
    <row r="98" spans="1:167" ht="14.5">
      <c r="A98" s="356"/>
      <c r="B98" s="356"/>
      <c r="C98" s="1"/>
      <c r="D98" s="1"/>
      <c r="E98" s="1"/>
      <c r="F98" s="1"/>
      <c r="G98" s="1"/>
      <c r="H98" s="1"/>
      <c r="I98" s="1"/>
      <c r="J98" s="1"/>
      <c r="K98" s="1"/>
      <c r="L98" s="1"/>
      <c r="M98" s="1"/>
      <c r="N98" s="1"/>
      <c r="O98" s="1"/>
      <c r="P98" s="1"/>
      <c r="Q98" s="1"/>
      <c r="R98" s="1"/>
      <c r="S98" s="1"/>
      <c r="T98" s="1"/>
      <c r="U98" s="1"/>
      <c r="V98" s="1"/>
      <c r="W98" s="1"/>
      <c r="EO98" s="356"/>
      <c r="EP98" s="356"/>
      <c r="EQ98" s="1"/>
      <c r="ER98" s="1"/>
      <c r="ES98" s="1"/>
      <c r="ET98" s="1"/>
      <c r="EU98" s="1"/>
      <c r="EV98" s="1"/>
      <c r="EW98" s="1"/>
      <c r="EX98" s="1"/>
      <c r="EY98" s="1"/>
      <c r="EZ98" s="1"/>
      <c r="FA98" s="1"/>
      <c r="FB98" s="1"/>
      <c r="FC98" s="1"/>
      <c r="FD98" s="1"/>
      <c r="FE98" s="1"/>
      <c r="FF98" s="1"/>
      <c r="FG98" s="1"/>
      <c r="FH98" s="1"/>
      <c r="FI98" s="1"/>
      <c r="FJ98" s="1"/>
      <c r="FK98" s="1"/>
    </row>
    <row r="99" spans="1:167" ht="14.5">
      <c r="A99" s="356"/>
      <c r="B99" s="356"/>
      <c r="C99" s="1"/>
      <c r="D99" s="1"/>
      <c r="E99" s="1"/>
      <c r="F99" s="1"/>
      <c r="G99" s="1"/>
      <c r="H99" s="1"/>
      <c r="I99" s="1"/>
      <c r="J99" s="1"/>
      <c r="K99" s="1"/>
      <c r="L99" s="1"/>
      <c r="M99" s="1"/>
      <c r="N99" s="1"/>
      <c r="O99" s="1"/>
      <c r="P99" s="1"/>
      <c r="Q99" s="1"/>
      <c r="R99" s="1"/>
      <c r="S99" s="1"/>
      <c r="T99" s="1"/>
      <c r="U99" s="1"/>
      <c r="V99" s="1"/>
      <c r="W99" s="1"/>
      <c r="EO99" s="356"/>
      <c r="EP99" s="356"/>
      <c r="EQ99" s="1"/>
      <c r="ER99" s="1"/>
      <c r="ES99" s="1"/>
      <c r="ET99" s="1"/>
      <c r="EU99" s="1"/>
      <c r="EV99" s="1"/>
      <c r="EW99" s="1"/>
      <c r="EX99" s="1"/>
      <c r="EY99" s="1"/>
      <c r="EZ99" s="1"/>
      <c r="FA99" s="1"/>
      <c r="FB99" s="1"/>
      <c r="FC99" s="1"/>
      <c r="FD99" s="1"/>
      <c r="FE99" s="1"/>
      <c r="FF99" s="1"/>
      <c r="FG99" s="1"/>
      <c r="FH99" s="1"/>
      <c r="FI99" s="1"/>
      <c r="FJ99" s="1"/>
      <c r="FK99" s="1"/>
    </row>
    <row r="100" spans="1:167" ht="14.5">
      <c r="A100" s="356"/>
      <c r="B100" s="356"/>
      <c r="C100" s="1"/>
      <c r="D100" s="1"/>
      <c r="E100" s="1"/>
      <c r="F100" s="1"/>
      <c r="G100" s="1"/>
      <c r="H100" s="1"/>
      <c r="I100" s="1"/>
      <c r="J100" s="1"/>
      <c r="K100" s="1"/>
      <c r="L100" s="1"/>
      <c r="M100" s="1"/>
      <c r="N100" s="1"/>
      <c r="O100" s="1"/>
      <c r="P100" s="1"/>
      <c r="Q100" s="1"/>
      <c r="R100" s="1"/>
      <c r="S100" s="1"/>
      <c r="T100" s="1"/>
      <c r="U100" s="1"/>
      <c r="V100" s="1"/>
      <c r="W100" s="1"/>
      <c r="EO100" s="356"/>
      <c r="EP100" s="356"/>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6"/>
      <c r="B101" s="356"/>
      <c r="C101" s="1"/>
      <c r="D101" s="1"/>
      <c r="E101" s="1"/>
      <c r="F101" s="1"/>
      <c r="G101" s="1"/>
      <c r="H101" s="1"/>
      <c r="I101" s="1"/>
      <c r="J101" s="1"/>
      <c r="K101" s="1"/>
      <c r="L101" s="1"/>
      <c r="M101" s="1"/>
      <c r="N101" s="1"/>
      <c r="O101" s="1"/>
      <c r="P101" s="1"/>
      <c r="Q101" s="1"/>
      <c r="R101" s="1"/>
      <c r="S101" s="1"/>
      <c r="T101" s="1"/>
      <c r="U101" s="1"/>
      <c r="V101" s="1"/>
      <c r="W101" s="1"/>
      <c r="EO101" s="356"/>
      <c r="EP101" s="356"/>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6"/>
      <c r="B102" s="356"/>
      <c r="C102" s="1"/>
      <c r="D102" s="1"/>
      <c r="E102" s="1"/>
      <c r="F102" s="1"/>
      <c r="G102" s="1"/>
      <c r="H102" s="1"/>
      <c r="I102" s="1"/>
      <c r="J102" s="1"/>
      <c r="K102" s="1"/>
      <c r="L102" s="1"/>
      <c r="M102" s="1"/>
      <c r="N102" s="1"/>
      <c r="O102" s="1"/>
      <c r="P102" s="1"/>
      <c r="Q102" s="1"/>
      <c r="R102" s="1"/>
      <c r="S102" s="1"/>
      <c r="T102" s="1"/>
      <c r="U102" s="1"/>
      <c r="V102" s="1"/>
      <c r="W102" s="1"/>
      <c r="EO102" s="356"/>
      <c r="EP102" s="356"/>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56"/>
      <c r="B103" s="356"/>
      <c r="C103" s="1"/>
      <c r="D103" s="1"/>
      <c r="E103" s="1"/>
      <c r="F103" s="1"/>
      <c r="G103" s="1"/>
      <c r="H103" s="1"/>
      <c r="I103" s="1"/>
      <c r="J103" s="1"/>
      <c r="K103" s="1"/>
      <c r="L103" s="1"/>
      <c r="M103" s="1"/>
      <c r="N103" s="1"/>
      <c r="O103" s="1"/>
      <c r="P103" s="1"/>
      <c r="Q103" s="1"/>
      <c r="R103" s="1"/>
      <c r="S103" s="1"/>
      <c r="T103" s="1"/>
      <c r="U103" s="1"/>
      <c r="V103" s="1"/>
      <c r="W103" s="1"/>
      <c r="EO103" s="356"/>
      <c r="EP103" s="356"/>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56"/>
      <c r="B104" s="356"/>
      <c r="C104" s="1"/>
      <c r="D104" s="1"/>
      <c r="E104" s="1"/>
      <c r="F104" s="1"/>
      <c r="G104" s="1"/>
      <c r="H104" s="1"/>
      <c r="I104" s="1"/>
      <c r="J104" s="1"/>
      <c r="K104" s="1"/>
      <c r="L104" s="1"/>
      <c r="M104" s="1"/>
      <c r="N104" s="1"/>
      <c r="O104" s="1"/>
      <c r="P104" s="1"/>
      <c r="Q104" s="1"/>
      <c r="R104" s="1"/>
      <c r="S104" s="1"/>
      <c r="T104" s="1"/>
      <c r="U104" s="1"/>
      <c r="V104" s="1"/>
      <c r="W104" s="1"/>
      <c r="EO104" s="356"/>
      <c r="EP104" s="356"/>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56"/>
      <c r="B105" s="356"/>
      <c r="C105" s="1"/>
      <c r="D105" s="1"/>
      <c r="E105" s="1"/>
      <c r="F105" s="1"/>
      <c r="G105" s="1"/>
      <c r="H105" s="1"/>
      <c r="I105" s="1"/>
      <c r="J105" s="1"/>
      <c r="K105" s="1"/>
      <c r="L105" s="1"/>
      <c r="M105" s="1"/>
      <c r="N105" s="1"/>
      <c r="O105" s="1"/>
      <c r="P105" s="1"/>
      <c r="Q105" s="1"/>
      <c r="R105" s="1"/>
      <c r="S105" s="1"/>
      <c r="T105" s="1"/>
      <c r="U105" s="1"/>
      <c r="V105" s="1"/>
      <c r="W105" s="1"/>
    </row>
    <row r="106" spans="1:167" ht="14.5">
      <c r="A106" s="356"/>
      <c r="B106" s="356"/>
      <c r="C106" s="1"/>
      <c r="D106" s="1"/>
      <c r="E106" s="1"/>
      <c r="F106" s="1"/>
      <c r="G106" s="1"/>
      <c r="H106" s="1"/>
      <c r="I106" s="1"/>
      <c r="J106" s="1"/>
      <c r="K106" s="1"/>
      <c r="L106" s="1"/>
      <c r="M106" s="1"/>
      <c r="N106" s="1"/>
      <c r="O106" s="1"/>
      <c r="P106" s="1"/>
      <c r="Q106" s="1"/>
      <c r="R106" s="1"/>
      <c r="S106" s="1"/>
      <c r="T106" s="1"/>
      <c r="U106" s="1"/>
      <c r="V106" s="1"/>
      <c r="W106" s="1"/>
    </row>
    <row r="107" spans="1:167" ht="14.5">
      <c r="A107" s="356"/>
      <c r="B107" s="356"/>
      <c r="C107" s="1"/>
      <c r="D107" s="1"/>
      <c r="E107" s="1"/>
      <c r="F107" s="1"/>
      <c r="G107" s="1"/>
      <c r="H107" s="1"/>
      <c r="I107" s="1"/>
      <c r="J107" s="1"/>
      <c r="K107" s="1"/>
      <c r="L107" s="1"/>
      <c r="M107" s="1"/>
      <c r="N107" s="1"/>
      <c r="O107" s="1"/>
      <c r="P107" s="1"/>
      <c r="Q107" s="1"/>
      <c r="R107" s="1"/>
      <c r="S107" s="1"/>
      <c r="T107" s="1"/>
      <c r="U107" s="1"/>
      <c r="V107" s="1"/>
      <c r="W107" s="1"/>
    </row>
    <row r="108" spans="1:167" ht="14.5">
      <c r="A108" s="356"/>
      <c r="B108" s="356"/>
      <c r="C108" s="1"/>
      <c r="D108" s="1"/>
      <c r="E108" s="1"/>
      <c r="F108" s="1"/>
      <c r="G108" s="1"/>
      <c r="H108" s="1"/>
      <c r="I108" s="1"/>
      <c r="J108" s="1"/>
      <c r="K108" s="1"/>
      <c r="L108" s="1"/>
      <c r="M108" s="1"/>
      <c r="N108" s="1"/>
      <c r="O108" s="1"/>
      <c r="P108" s="1"/>
      <c r="Q108" s="1"/>
      <c r="R108" s="1"/>
      <c r="S108" s="1"/>
      <c r="T108" s="1"/>
      <c r="U108" s="1"/>
      <c r="V108" s="1"/>
      <c r="W108" s="1"/>
    </row>
    <row r="109" spans="1:167" ht="14.5">
      <c r="A109" s="356"/>
      <c r="B109" s="356"/>
      <c r="C109" s="1"/>
      <c r="D109" s="1"/>
      <c r="E109" s="1"/>
      <c r="F109" s="1"/>
      <c r="G109" s="1"/>
      <c r="H109" s="1"/>
      <c r="I109" s="1"/>
      <c r="J109" s="1"/>
      <c r="K109" s="1"/>
      <c r="L109" s="1"/>
      <c r="M109" s="1"/>
      <c r="N109" s="1"/>
      <c r="O109" s="1"/>
      <c r="P109" s="1"/>
      <c r="Q109" s="1"/>
      <c r="R109" s="1"/>
      <c r="S109" s="1"/>
      <c r="T109" s="1"/>
      <c r="U109" s="1"/>
      <c r="V109" s="1"/>
      <c r="W109" s="1"/>
    </row>
    <row r="110" spans="1:167" ht="14.5">
      <c r="A110" s="356"/>
      <c r="B110" s="356"/>
      <c r="C110" s="1"/>
      <c r="D110" s="1"/>
      <c r="E110" s="1"/>
      <c r="F110" s="1"/>
      <c r="G110" s="1"/>
      <c r="H110" s="1"/>
      <c r="I110" s="1"/>
      <c r="J110" s="1"/>
      <c r="K110" s="1"/>
      <c r="L110" s="1"/>
      <c r="M110" s="1"/>
      <c r="N110" s="1"/>
      <c r="O110" s="1"/>
      <c r="P110" s="1"/>
      <c r="Q110" s="1"/>
      <c r="R110" s="1"/>
      <c r="S110" s="1"/>
      <c r="T110" s="1"/>
      <c r="U110" s="1"/>
      <c r="V110" s="1"/>
      <c r="W110" s="1"/>
    </row>
    <row r="111" spans="1:167" ht="14.5">
      <c r="A111" s="356"/>
      <c r="B111" s="356"/>
      <c r="C111" s="1"/>
      <c r="D111" s="1"/>
      <c r="E111" s="1"/>
      <c r="F111" s="1"/>
      <c r="G111" s="1"/>
      <c r="H111" s="1"/>
      <c r="I111" s="1"/>
      <c r="J111" s="1"/>
      <c r="K111" s="1"/>
      <c r="L111" s="1"/>
      <c r="M111" s="1"/>
      <c r="N111" s="1"/>
      <c r="O111" s="1"/>
      <c r="P111" s="1"/>
      <c r="Q111" s="1"/>
      <c r="R111" s="1"/>
      <c r="S111" s="1"/>
      <c r="T111" s="1"/>
      <c r="U111" s="1"/>
      <c r="V111" s="1"/>
      <c r="W111" s="1"/>
    </row>
    <row r="112" spans="1:167" ht="14.5">
      <c r="A112" s="356"/>
      <c r="B112" s="356"/>
      <c r="C112" s="1"/>
      <c r="D112" s="1"/>
      <c r="E112" s="1"/>
      <c r="F112" s="1"/>
      <c r="G112" s="1"/>
      <c r="H112" s="1"/>
      <c r="I112" s="1"/>
      <c r="J112" s="1"/>
      <c r="K112" s="1"/>
      <c r="L112" s="1"/>
      <c r="M112" s="1"/>
      <c r="N112" s="1"/>
      <c r="O112" s="1"/>
      <c r="P112" s="1"/>
      <c r="Q112" s="1"/>
      <c r="R112" s="1"/>
      <c r="S112" s="1"/>
      <c r="T112" s="1"/>
      <c r="U112" s="1"/>
      <c r="V112" s="1"/>
      <c r="W112" s="1"/>
    </row>
    <row r="113" spans="1:23" ht="14.5">
      <c r="A113" s="356"/>
      <c r="B113" s="356"/>
      <c r="C113" s="1"/>
      <c r="D113" s="1"/>
      <c r="E113" s="1"/>
      <c r="F113" s="1"/>
      <c r="G113" s="1"/>
      <c r="H113" s="1"/>
      <c r="I113" s="1"/>
      <c r="J113" s="1"/>
      <c r="K113" s="1"/>
      <c r="L113" s="1"/>
      <c r="M113" s="1"/>
      <c r="N113" s="1"/>
      <c r="O113" s="1"/>
      <c r="P113" s="1"/>
      <c r="Q113" s="1"/>
      <c r="R113" s="1"/>
      <c r="S113" s="1"/>
      <c r="T113" s="1"/>
      <c r="U113" s="1"/>
      <c r="V113" s="1"/>
      <c r="W113" s="1"/>
    </row>
    <row r="114" spans="1:23" ht="14.5">
      <c r="A114" s="356"/>
      <c r="B114" s="356"/>
      <c r="C114" s="1"/>
      <c r="D114" s="1"/>
      <c r="E114" s="1"/>
      <c r="F114" s="1"/>
      <c r="G114" s="1"/>
      <c r="H114" s="1"/>
      <c r="I114" s="1"/>
      <c r="J114" s="1"/>
      <c r="K114" s="1"/>
      <c r="L114" s="1"/>
      <c r="M114" s="1"/>
      <c r="N114" s="1"/>
      <c r="O114" s="1"/>
      <c r="P114" s="1"/>
      <c r="Q114" s="1"/>
      <c r="R114" s="1"/>
      <c r="S114" s="1"/>
      <c r="T114" s="1"/>
      <c r="U114" s="1"/>
      <c r="V114" s="1"/>
      <c r="W114" s="1"/>
    </row>
    <row r="115" spans="1:23" ht="14.5">
      <c r="A115" s="356"/>
      <c r="B115" s="356"/>
      <c r="C115" s="1"/>
      <c r="D115" s="1"/>
      <c r="E115" s="1"/>
      <c r="F115" s="1"/>
      <c r="G115" s="1"/>
      <c r="H115" s="1"/>
      <c r="I115" s="1"/>
      <c r="J115" s="1"/>
      <c r="K115" s="1"/>
      <c r="L115" s="1"/>
      <c r="M115" s="1"/>
      <c r="N115" s="1"/>
      <c r="O115" s="1"/>
      <c r="P115" s="1"/>
      <c r="Q115" s="1"/>
      <c r="R115" s="1"/>
      <c r="S115" s="1"/>
      <c r="T115" s="1"/>
      <c r="U115" s="1"/>
      <c r="V115" s="1"/>
      <c r="W115" s="1"/>
    </row>
    <row r="116" spans="1:23" ht="14.5">
      <c r="A116" s="356"/>
      <c r="B116" s="356"/>
      <c r="C116" s="1"/>
      <c r="D116" s="1"/>
      <c r="E116" s="1"/>
      <c r="F116" s="1"/>
      <c r="G116" s="1"/>
      <c r="H116" s="1"/>
      <c r="I116" s="1"/>
      <c r="J116" s="1"/>
      <c r="K116" s="1"/>
      <c r="L116" s="1"/>
      <c r="M116" s="1"/>
      <c r="N116" s="1"/>
      <c r="O116" s="1"/>
      <c r="P116" s="1"/>
      <c r="Q116" s="1"/>
      <c r="R116" s="1"/>
      <c r="S116" s="1"/>
      <c r="T116" s="1"/>
      <c r="U116" s="1"/>
      <c r="V116" s="1"/>
      <c r="W116" s="1"/>
    </row>
    <row r="117" spans="1:23" ht="14.5">
      <c r="A117" s="356"/>
      <c r="B117" s="356"/>
      <c r="C117" s="1"/>
      <c r="D117" s="1"/>
      <c r="E117" s="1"/>
      <c r="F117" s="1"/>
      <c r="G117" s="1"/>
      <c r="H117" s="1"/>
      <c r="I117" s="1"/>
      <c r="J117" s="1"/>
      <c r="K117" s="1"/>
      <c r="L117" s="1"/>
      <c r="M117" s="1"/>
      <c r="N117" s="1"/>
      <c r="O117" s="1"/>
      <c r="P117" s="1"/>
      <c r="Q117" s="1"/>
      <c r="R117" s="1"/>
      <c r="S117" s="1"/>
      <c r="T117" s="1"/>
      <c r="U117" s="1"/>
      <c r="V117" s="1"/>
      <c r="W117" s="1"/>
    </row>
    <row r="118" spans="1:23" ht="14.5">
      <c r="A118" s="356"/>
      <c r="B118" s="356"/>
      <c r="C118" s="1"/>
      <c r="D118" s="1"/>
      <c r="E118" s="1"/>
      <c r="F118" s="1"/>
      <c r="G118" s="1"/>
      <c r="H118" s="1"/>
      <c r="I118" s="1"/>
      <c r="J118" s="1"/>
      <c r="K118" s="1"/>
      <c r="L118" s="1"/>
      <c r="M118" s="1"/>
      <c r="N118" s="1"/>
      <c r="O118" s="1"/>
      <c r="P118" s="1"/>
      <c r="Q118" s="1"/>
      <c r="R118" s="1"/>
      <c r="S118" s="1"/>
      <c r="T118" s="1"/>
      <c r="U118" s="1"/>
      <c r="V118" s="1"/>
      <c r="W118" s="1"/>
    </row>
    <row r="119" spans="1:23" ht="14.5">
      <c r="A119" s="356"/>
      <c r="B119" s="356"/>
      <c r="C119" s="1"/>
      <c r="D119" s="1"/>
      <c r="E119" s="1"/>
      <c r="F119" s="1"/>
      <c r="G119" s="1"/>
      <c r="H119" s="1"/>
      <c r="I119" s="1"/>
      <c r="J119" s="1"/>
      <c r="K119" s="1"/>
      <c r="L119" s="1"/>
      <c r="M119" s="1"/>
      <c r="N119" s="1"/>
      <c r="O119" s="1"/>
      <c r="P119" s="1"/>
      <c r="Q119" s="1"/>
      <c r="R119" s="1"/>
      <c r="S119" s="1"/>
      <c r="T119" s="1"/>
      <c r="U119" s="1"/>
      <c r="V119" s="1"/>
      <c r="W119" s="1"/>
    </row>
    <row r="120" spans="1:23" ht="14.5">
      <c r="A120" s="356"/>
      <c r="B120" s="356"/>
      <c r="C120" s="1"/>
      <c r="D120" s="1"/>
      <c r="E120" s="1"/>
      <c r="F120" s="1"/>
      <c r="G120" s="1"/>
      <c r="H120" s="1"/>
      <c r="I120" s="1"/>
      <c r="J120" s="1"/>
      <c r="K120" s="1"/>
      <c r="L120" s="1"/>
      <c r="M120" s="1"/>
      <c r="N120" s="1"/>
      <c r="O120" s="1"/>
      <c r="P120" s="1"/>
      <c r="Q120" s="1"/>
      <c r="R120" s="1"/>
      <c r="S120" s="1"/>
      <c r="T120" s="1"/>
      <c r="U120" s="1"/>
      <c r="V120" s="1"/>
      <c r="W120" s="1"/>
    </row>
    <row r="121" spans="1:23" ht="14.5">
      <c r="A121" s="356"/>
      <c r="B121" s="356"/>
      <c r="C121" s="1"/>
      <c r="D121" s="1"/>
      <c r="E121" s="1"/>
      <c r="F121" s="1"/>
      <c r="G121" s="1"/>
      <c r="H121" s="1"/>
      <c r="I121" s="1"/>
      <c r="J121" s="1"/>
      <c r="K121" s="1"/>
      <c r="L121" s="1"/>
      <c r="M121" s="1"/>
      <c r="N121" s="1"/>
      <c r="O121" s="1"/>
      <c r="P121" s="1"/>
      <c r="Q121" s="1"/>
      <c r="R121" s="1"/>
      <c r="S121" s="1"/>
      <c r="T121" s="1"/>
      <c r="U121" s="1"/>
      <c r="V121" s="1"/>
      <c r="W121" s="1"/>
    </row>
    <row r="122" spans="1:23" ht="14.5">
      <c r="A122" s="356"/>
      <c r="B122" s="356"/>
      <c r="C122" s="1"/>
      <c r="D122" s="1"/>
      <c r="E122" s="1"/>
      <c r="F122" s="1"/>
      <c r="G122" s="1"/>
      <c r="H122" s="1"/>
      <c r="I122" s="1"/>
      <c r="J122" s="1"/>
      <c r="K122" s="1"/>
      <c r="L122" s="1"/>
      <c r="M122" s="1"/>
      <c r="N122" s="1"/>
      <c r="O122" s="1"/>
      <c r="P122" s="1"/>
      <c r="Q122" s="1"/>
      <c r="R122" s="1"/>
      <c r="S122" s="1"/>
      <c r="T122" s="1"/>
      <c r="U122" s="1"/>
      <c r="V122" s="1"/>
      <c r="W122" s="1"/>
    </row>
    <row r="123" spans="1:23" ht="14.5">
      <c r="A123" s="356"/>
      <c r="B123" s="356"/>
      <c r="C123" s="1"/>
      <c r="D123" s="1"/>
      <c r="E123" s="1"/>
      <c r="F123" s="1"/>
      <c r="G123" s="1"/>
      <c r="H123" s="1"/>
      <c r="I123" s="1"/>
      <c r="J123" s="1"/>
      <c r="K123" s="1"/>
      <c r="L123" s="1"/>
      <c r="M123" s="1"/>
      <c r="N123" s="1"/>
      <c r="O123" s="1"/>
      <c r="P123" s="1"/>
      <c r="Q123" s="1"/>
      <c r="R123" s="1"/>
      <c r="S123" s="1"/>
      <c r="T123" s="1"/>
      <c r="U123" s="1"/>
      <c r="V123" s="1"/>
      <c r="W123" s="1"/>
    </row>
    <row r="124" spans="1:23" ht="14.5">
      <c r="A124" s="356"/>
      <c r="B124" s="356"/>
      <c r="C124" s="1"/>
      <c r="D124" s="1"/>
      <c r="E124" s="1"/>
      <c r="F124" s="1"/>
      <c r="G124" s="1"/>
      <c r="H124" s="1"/>
      <c r="I124" s="1"/>
      <c r="J124" s="1"/>
      <c r="K124" s="1"/>
      <c r="L124" s="1"/>
      <c r="M124" s="1"/>
      <c r="N124" s="1"/>
      <c r="O124" s="1"/>
      <c r="P124" s="1"/>
      <c r="Q124" s="1"/>
      <c r="R124" s="1"/>
      <c r="S124" s="1"/>
      <c r="T124" s="1"/>
      <c r="U124" s="1"/>
      <c r="V124" s="1"/>
      <c r="W124" s="1"/>
    </row>
    <row r="125" spans="1:23" ht="14.5">
      <c r="A125" s="356"/>
      <c r="B125" s="356"/>
      <c r="C125" s="1"/>
      <c r="D125" s="1"/>
      <c r="E125" s="1"/>
      <c r="F125" s="1"/>
      <c r="G125" s="1"/>
      <c r="H125" s="1"/>
      <c r="I125" s="1"/>
      <c r="J125" s="1"/>
      <c r="K125" s="1"/>
      <c r="L125" s="1"/>
      <c r="M125" s="1"/>
      <c r="N125" s="1"/>
      <c r="O125" s="1"/>
      <c r="P125" s="1"/>
      <c r="Q125" s="1"/>
      <c r="R125" s="1"/>
      <c r="S125" s="1"/>
      <c r="T125" s="1"/>
      <c r="U125" s="1"/>
      <c r="V125" s="1"/>
      <c r="W125" s="1"/>
    </row>
    <row r="126" spans="1:23" ht="14.5">
      <c r="A126" s="356"/>
      <c r="B126" s="356"/>
      <c r="C126" s="1"/>
      <c r="D126" s="1"/>
      <c r="E126" s="1"/>
      <c r="F126" s="1"/>
      <c r="G126" s="1"/>
      <c r="H126" s="1"/>
      <c r="I126" s="1"/>
      <c r="J126" s="1"/>
      <c r="K126" s="1"/>
      <c r="L126" s="1"/>
      <c r="M126" s="1"/>
      <c r="N126" s="1"/>
      <c r="O126" s="1"/>
      <c r="P126" s="1"/>
      <c r="Q126" s="1"/>
      <c r="R126" s="1"/>
      <c r="S126" s="1"/>
      <c r="T126" s="1"/>
      <c r="U126" s="1"/>
      <c r="V126" s="1"/>
      <c r="W126" s="1"/>
    </row>
    <row r="127" spans="1:23" ht="14.5">
      <c r="A127" s="356"/>
      <c r="B127" s="356"/>
      <c r="C127" s="1"/>
      <c r="D127" s="1"/>
      <c r="E127" s="1"/>
      <c r="F127" s="1"/>
      <c r="G127" s="1"/>
      <c r="H127" s="1"/>
      <c r="I127" s="1"/>
      <c r="J127" s="1"/>
      <c r="K127" s="1"/>
      <c r="L127" s="1"/>
      <c r="M127" s="1"/>
      <c r="N127" s="1"/>
      <c r="O127" s="1"/>
      <c r="P127" s="1"/>
      <c r="Q127" s="1"/>
      <c r="R127" s="1"/>
      <c r="S127" s="1"/>
      <c r="T127" s="1"/>
      <c r="U127" s="1"/>
      <c r="V127" s="1"/>
      <c r="W127" s="1"/>
    </row>
    <row r="128" spans="1:23" ht="14.5">
      <c r="A128" s="356"/>
      <c r="B128" s="356"/>
      <c r="C128" s="1"/>
      <c r="D128" s="1"/>
      <c r="E128" s="1"/>
      <c r="F128" s="1"/>
      <c r="G128" s="1"/>
      <c r="H128" s="1"/>
      <c r="I128" s="1"/>
      <c r="J128" s="1"/>
      <c r="K128" s="1"/>
      <c r="L128" s="1"/>
      <c r="M128" s="1"/>
      <c r="N128" s="1"/>
      <c r="O128" s="1"/>
      <c r="P128" s="1"/>
      <c r="Q128" s="1"/>
      <c r="R128" s="1"/>
      <c r="S128" s="1"/>
      <c r="T128" s="1"/>
      <c r="U128" s="1"/>
      <c r="V128" s="1"/>
      <c r="W128" s="1"/>
    </row>
    <row r="129" spans="1:23" ht="14.5">
      <c r="A129" s="356"/>
      <c r="B129" s="356"/>
      <c r="C129" s="1"/>
      <c r="D129" s="1"/>
      <c r="E129" s="1"/>
      <c r="F129" s="1"/>
      <c r="G129" s="1"/>
      <c r="H129" s="1"/>
      <c r="I129" s="1"/>
      <c r="J129" s="1"/>
      <c r="K129" s="1"/>
      <c r="L129" s="1"/>
      <c r="M129" s="1"/>
      <c r="N129" s="1"/>
      <c r="O129" s="1"/>
      <c r="P129" s="1"/>
      <c r="Q129" s="1"/>
      <c r="R129" s="1"/>
      <c r="S129" s="1"/>
      <c r="T129" s="1"/>
      <c r="U129" s="1"/>
      <c r="V129" s="1"/>
      <c r="W129" s="1"/>
    </row>
    <row r="130" spans="1:23" ht="14.5">
      <c r="A130" s="356"/>
      <c r="B130" s="356"/>
      <c r="C130" s="1"/>
      <c r="D130" s="1"/>
      <c r="E130" s="1"/>
      <c r="F130" s="1"/>
      <c r="G130" s="1"/>
      <c r="H130" s="1"/>
      <c r="I130" s="1"/>
      <c r="J130" s="1"/>
      <c r="K130" s="1"/>
      <c r="L130" s="1"/>
      <c r="M130" s="1"/>
      <c r="N130" s="1"/>
      <c r="O130" s="1"/>
      <c r="P130" s="1"/>
      <c r="Q130" s="1"/>
      <c r="R130" s="1"/>
      <c r="S130" s="1"/>
      <c r="T130" s="1"/>
      <c r="U130" s="1"/>
      <c r="V130" s="1"/>
      <c r="W130" s="1"/>
    </row>
    <row r="131" spans="1:23" ht="14.5">
      <c r="A131" s="356"/>
      <c r="B131" s="356"/>
      <c r="C131" s="1"/>
      <c r="D131" s="1"/>
      <c r="E131" s="1"/>
      <c r="F131" s="1"/>
      <c r="G131" s="1"/>
      <c r="H131" s="1"/>
      <c r="I131" s="1"/>
      <c r="J131" s="1"/>
      <c r="K131" s="1"/>
      <c r="L131" s="1"/>
      <c r="M131" s="1"/>
      <c r="N131" s="1"/>
      <c r="O131" s="1"/>
      <c r="P131" s="1"/>
      <c r="Q131" s="1"/>
      <c r="R131" s="1"/>
      <c r="S131" s="1"/>
      <c r="T131" s="1"/>
      <c r="U131" s="1"/>
      <c r="V131" s="1"/>
      <c r="W131" s="1"/>
    </row>
    <row r="132" spans="1:23" ht="14.5">
      <c r="A132" s="356"/>
      <c r="B132" s="356"/>
      <c r="C132" s="1"/>
      <c r="D132" s="1"/>
      <c r="E132" s="1"/>
      <c r="F132" s="1"/>
      <c r="G132" s="1"/>
      <c r="H132" s="1"/>
      <c r="I132" s="1"/>
      <c r="J132" s="1"/>
      <c r="K132" s="1"/>
      <c r="L132" s="1"/>
      <c r="M132" s="1"/>
      <c r="N132" s="1"/>
      <c r="O132" s="1"/>
      <c r="P132" s="1"/>
      <c r="Q132" s="1"/>
      <c r="R132" s="1"/>
      <c r="S132" s="1"/>
      <c r="T132" s="1"/>
      <c r="U132" s="1"/>
      <c r="V132" s="1"/>
      <c r="W132" s="1"/>
    </row>
    <row r="133" spans="1:23" ht="14.5">
      <c r="A133" s="356"/>
      <c r="B133" s="356"/>
      <c r="C133" s="1"/>
      <c r="D133" s="1"/>
      <c r="E133" s="1"/>
      <c r="F133" s="1"/>
      <c r="G133" s="1"/>
      <c r="H133" s="1"/>
      <c r="I133" s="1"/>
      <c r="J133" s="1"/>
      <c r="K133" s="1"/>
      <c r="L133" s="1"/>
      <c r="M133" s="1"/>
      <c r="N133" s="1"/>
      <c r="O133" s="1"/>
      <c r="P133" s="1"/>
      <c r="Q133" s="1"/>
      <c r="R133" s="1"/>
      <c r="S133" s="1"/>
      <c r="T133" s="1"/>
      <c r="U133" s="1"/>
      <c r="V133" s="1"/>
      <c r="W133" s="1"/>
    </row>
    <row r="134" spans="1:23" ht="14.5">
      <c r="A134" s="356"/>
      <c r="B134" s="356"/>
      <c r="C134" s="1"/>
      <c r="D134" s="1"/>
      <c r="E134" s="1"/>
      <c r="F134" s="1"/>
      <c r="G134" s="1"/>
      <c r="H134" s="1"/>
      <c r="I134" s="1"/>
      <c r="J134" s="1"/>
      <c r="K134" s="1"/>
      <c r="L134" s="1"/>
      <c r="M134" s="1"/>
      <c r="N134" s="1"/>
      <c r="O134" s="1"/>
      <c r="P134" s="1"/>
      <c r="Q134" s="1"/>
      <c r="R134" s="1"/>
      <c r="S134" s="1"/>
      <c r="T134" s="1"/>
      <c r="U134" s="1"/>
      <c r="V134" s="1"/>
      <c r="W134" s="1"/>
    </row>
    <row r="135" spans="1:23" ht="14.5">
      <c r="A135" s="356"/>
      <c r="B135" s="356"/>
      <c r="C135" s="1"/>
      <c r="D135" s="1"/>
      <c r="E135" s="1"/>
      <c r="F135" s="1"/>
      <c r="G135" s="1"/>
      <c r="H135" s="1"/>
      <c r="I135" s="1"/>
      <c r="J135" s="1"/>
      <c r="K135" s="1"/>
      <c r="L135" s="1"/>
      <c r="M135" s="1"/>
      <c r="N135" s="1"/>
      <c r="O135" s="1"/>
      <c r="P135" s="1"/>
      <c r="Q135" s="1"/>
      <c r="R135" s="1"/>
      <c r="S135" s="1"/>
      <c r="T135" s="1"/>
      <c r="U135" s="1"/>
      <c r="V135" s="1"/>
      <c r="W135" s="1"/>
    </row>
    <row r="136" spans="1:23" ht="14.5">
      <c r="A136" s="356"/>
      <c r="B136" s="356"/>
      <c r="C136" s="1"/>
      <c r="D136" s="1"/>
      <c r="E136" s="1"/>
      <c r="F136" s="1"/>
      <c r="G136" s="1"/>
      <c r="H136" s="1"/>
      <c r="I136" s="1"/>
      <c r="J136" s="1"/>
      <c r="K136" s="1"/>
      <c r="L136" s="1"/>
      <c r="M136" s="1"/>
      <c r="N136" s="1"/>
      <c r="O136" s="1"/>
      <c r="P136" s="1"/>
      <c r="Q136" s="1"/>
      <c r="R136" s="1"/>
      <c r="S136" s="1"/>
      <c r="T136" s="1"/>
      <c r="U136" s="1"/>
      <c r="V136" s="1"/>
      <c r="W136" s="1"/>
    </row>
    <row r="137" spans="1:23" ht="14.5">
      <c r="A137" s="356"/>
      <c r="B137" s="356"/>
      <c r="C137" s="1"/>
      <c r="D137" s="1"/>
      <c r="E137" s="1"/>
      <c r="F137" s="1"/>
      <c r="G137" s="1"/>
      <c r="H137" s="1"/>
      <c r="I137" s="1"/>
      <c r="J137" s="1"/>
      <c r="K137" s="1"/>
      <c r="L137" s="1"/>
      <c r="M137" s="1"/>
      <c r="N137" s="1"/>
      <c r="O137" s="1"/>
      <c r="P137" s="1"/>
      <c r="Q137" s="1"/>
      <c r="R137" s="1"/>
      <c r="S137" s="1"/>
      <c r="T137" s="1"/>
      <c r="U137" s="1"/>
      <c r="V137" s="1"/>
      <c r="W137" s="1"/>
    </row>
    <row r="138" spans="1:23" ht="14.5">
      <c r="A138" s="356"/>
      <c r="B138" s="356"/>
      <c r="C138" s="1"/>
      <c r="D138" s="1"/>
      <c r="E138" s="1"/>
      <c r="F138" s="1"/>
      <c r="G138" s="1"/>
      <c r="H138" s="1"/>
      <c r="I138" s="1"/>
      <c r="J138" s="1"/>
      <c r="K138" s="1"/>
      <c r="L138" s="1"/>
      <c r="M138" s="1"/>
      <c r="N138" s="1"/>
      <c r="O138" s="1"/>
      <c r="P138" s="1"/>
      <c r="Q138" s="1"/>
      <c r="R138" s="1"/>
      <c r="S138" s="1"/>
      <c r="T138" s="1"/>
      <c r="U138" s="1"/>
      <c r="V138" s="1"/>
      <c r="W138" s="1"/>
    </row>
    <row r="139" spans="1:23" ht="14.5">
      <c r="A139" s="356"/>
      <c r="B139" s="356"/>
      <c r="C139" s="1"/>
      <c r="D139" s="1"/>
      <c r="E139" s="1"/>
      <c r="F139" s="1"/>
      <c r="G139" s="1"/>
      <c r="H139" s="1"/>
      <c r="I139" s="1"/>
      <c r="J139" s="1"/>
      <c r="K139" s="1"/>
      <c r="L139" s="1"/>
      <c r="M139" s="1"/>
      <c r="N139" s="1"/>
      <c r="O139" s="1"/>
      <c r="P139" s="1"/>
      <c r="Q139" s="1"/>
      <c r="R139" s="1"/>
      <c r="S139" s="1"/>
      <c r="T139" s="1"/>
      <c r="U139" s="1"/>
      <c r="V139" s="1"/>
      <c r="W139" s="1"/>
    </row>
    <row r="140" spans="1:23" ht="14.5">
      <c r="A140" s="356"/>
      <c r="B140" s="356"/>
      <c r="C140" s="1"/>
      <c r="D140" s="1"/>
      <c r="E140" s="1"/>
      <c r="F140" s="1"/>
      <c r="G140" s="1"/>
      <c r="H140" s="1"/>
      <c r="I140" s="1"/>
      <c r="J140" s="1"/>
      <c r="K140" s="1"/>
      <c r="L140" s="1"/>
      <c r="M140" s="1"/>
      <c r="N140" s="1"/>
      <c r="O140" s="1"/>
      <c r="P140" s="1"/>
      <c r="Q140" s="1"/>
      <c r="R140" s="1"/>
      <c r="S140" s="1"/>
      <c r="T140" s="1"/>
      <c r="U140" s="1"/>
      <c r="V140" s="1"/>
      <c r="W140" s="1"/>
    </row>
    <row r="141" spans="1:23" ht="14.5">
      <c r="A141" s="356"/>
      <c r="B141" s="356"/>
      <c r="C141" s="1"/>
      <c r="D141" s="1"/>
      <c r="E141" s="1"/>
      <c r="F141" s="1"/>
      <c r="G141" s="1"/>
      <c r="H141" s="1"/>
      <c r="I141" s="1"/>
      <c r="J141" s="1"/>
      <c r="K141" s="1"/>
      <c r="L141" s="1"/>
      <c r="M141" s="1"/>
      <c r="N141" s="1"/>
      <c r="O141" s="1"/>
      <c r="P141" s="1"/>
      <c r="Q141" s="1"/>
      <c r="R141" s="1"/>
      <c r="S141" s="1"/>
      <c r="T141" s="1"/>
      <c r="U141" s="1"/>
      <c r="V141" s="1"/>
      <c r="W141" s="1"/>
    </row>
    <row r="142" spans="1:23" ht="14.5">
      <c r="A142" s="356"/>
      <c r="B142" s="356"/>
      <c r="C142" s="1"/>
      <c r="D142" s="1"/>
      <c r="E142" s="1"/>
      <c r="F142" s="1"/>
      <c r="G142" s="1"/>
      <c r="H142" s="1"/>
      <c r="I142" s="1"/>
      <c r="J142" s="1"/>
      <c r="K142" s="1"/>
      <c r="L142" s="1"/>
      <c r="M142" s="1"/>
      <c r="N142" s="1"/>
      <c r="O142" s="1"/>
      <c r="P142" s="1"/>
      <c r="Q142" s="1"/>
      <c r="R142" s="1"/>
      <c r="S142" s="1"/>
      <c r="T142" s="1"/>
      <c r="U142" s="1"/>
      <c r="V142" s="1"/>
      <c r="W142" s="1"/>
    </row>
    <row r="143" spans="1:23" ht="14.5">
      <c r="A143" s="356"/>
      <c r="B143" s="356"/>
      <c r="C143" s="1"/>
      <c r="D143" s="1"/>
      <c r="E143" s="1"/>
      <c r="F143" s="1"/>
      <c r="G143" s="1"/>
      <c r="H143" s="1"/>
      <c r="I143" s="1"/>
      <c r="J143" s="1"/>
      <c r="K143" s="1"/>
      <c r="L143" s="1"/>
      <c r="M143" s="1"/>
      <c r="N143" s="1"/>
      <c r="O143" s="1"/>
      <c r="P143" s="1"/>
      <c r="Q143" s="1"/>
      <c r="R143" s="1"/>
      <c r="S143" s="1"/>
      <c r="T143" s="1"/>
      <c r="U143" s="1"/>
      <c r="V143" s="1"/>
      <c r="W143" s="1"/>
    </row>
    <row r="144" spans="1:23" ht="14.5">
      <c r="A144" s="356"/>
      <c r="B144" s="356"/>
      <c r="C144" s="1"/>
      <c r="D144" s="1"/>
      <c r="E144" s="1"/>
      <c r="F144" s="1"/>
      <c r="G144" s="1"/>
      <c r="H144" s="1"/>
      <c r="I144" s="1"/>
      <c r="J144" s="1"/>
      <c r="K144" s="1"/>
      <c r="L144" s="1"/>
      <c r="M144" s="1"/>
      <c r="N144" s="1"/>
      <c r="O144" s="1"/>
      <c r="P144" s="1"/>
      <c r="Q144" s="1"/>
      <c r="R144" s="1"/>
      <c r="S144" s="1"/>
      <c r="T144" s="1"/>
      <c r="U144" s="1"/>
      <c r="V144" s="1"/>
      <c r="W144" s="1"/>
    </row>
    <row r="145" spans="1:23" ht="14.5">
      <c r="A145" s="356"/>
      <c r="B145" s="356"/>
      <c r="C145" s="1"/>
      <c r="D145" s="1"/>
      <c r="E145" s="1"/>
      <c r="F145" s="1"/>
      <c r="G145" s="1"/>
      <c r="H145" s="1"/>
      <c r="I145" s="1"/>
      <c r="J145" s="1"/>
      <c r="K145" s="1"/>
      <c r="L145" s="1"/>
      <c r="M145" s="1"/>
      <c r="N145" s="1"/>
      <c r="O145" s="1"/>
      <c r="P145" s="1"/>
      <c r="Q145" s="1"/>
      <c r="R145" s="1"/>
      <c r="S145" s="1"/>
      <c r="T145" s="1"/>
      <c r="U145" s="1"/>
      <c r="V145" s="1"/>
      <c r="W145" s="1"/>
    </row>
    <row r="146" spans="1:23" ht="14.5">
      <c r="A146" s="356"/>
      <c r="B146" s="356"/>
      <c r="C146" s="1"/>
      <c r="D146" s="1"/>
      <c r="E146" s="1"/>
      <c r="F146" s="1"/>
      <c r="G146" s="1"/>
      <c r="H146" s="1"/>
      <c r="I146" s="1"/>
      <c r="J146" s="1"/>
      <c r="K146" s="1"/>
      <c r="L146" s="1"/>
      <c r="M146" s="1"/>
      <c r="N146" s="1"/>
      <c r="O146" s="1"/>
      <c r="P146" s="1"/>
      <c r="Q146" s="1"/>
      <c r="R146" s="1"/>
      <c r="S146" s="1"/>
      <c r="T146" s="1"/>
      <c r="U146" s="1"/>
      <c r="V146" s="1"/>
      <c r="W146" s="1"/>
    </row>
    <row r="147" spans="1:23" ht="14.5">
      <c r="A147" s="356"/>
      <c r="B147" s="356"/>
      <c r="C147" s="1"/>
      <c r="D147" s="1"/>
      <c r="E147" s="1"/>
      <c r="F147" s="1"/>
      <c r="G147" s="1"/>
      <c r="H147" s="1"/>
      <c r="I147" s="1"/>
      <c r="J147" s="1"/>
      <c r="K147" s="1"/>
      <c r="L147" s="1"/>
      <c r="M147" s="1"/>
      <c r="N147" s="1"/>
      <c r="O147" s="1"/>
      <c r="P147" s="1"/>
      <c r="Q147" s="1"/>
      <c r="R147" s="1"/>
      <c r="S147" s="1"/>
      <c r="T147" s="1"/>
      <c r="U147" s="1"/>
      <c r="V147" s="1"/>
      <c r="W147" s="1"/>
    </row>
    <row r="148" spans="1:23" ht="14.5">
      <c r="A148" s="356"/>
      <c r="B148" s="356"/>
      <c r="C148" s="1"/>
      <c r="D148" s="1"/>
      <c r="E148" s="1"/>
      <c r="F148" s="1"/>
      <c r="G148" s="1"/>
      <c r="H148" s="1"/>
      <c r="I148" s="1"/>
      <c r="J148" s="1"/>
      <c r="K148" s="1"/>
      <c r="L148" s="1"/>
      <c r="M148" s="1"/>
      <c r="N148" s="1"/>
      <c r="O148" s="1"/>
      <c r="P148" s="1"/>
      <c r="Q148" s="1"/>
      <c r="R148" s="1"/>
      <c r="S148" s="1"/>
      <c r="T148" s="1"/>
      <c r="U148" s="1"/>
      <c r="V148" s="1"/>
      <c r="W148" s="1"/>
    </row>
    <row r="149" spans="1:23" ht="14.5">
      <c r="A149" s="356"/>
      <c r="B149" s="356"/>
      <c r="C149" s="1"/>
      <c r="D149" s="1"/>
      <c r="E149" s="1"/>
      <c r="F149" s="1"/>
      <c r="G149" s="1"/>
      <c r="H149" s="1"/>
      <c r="I149" s="1"/>
      <c r="J149" s="1"/>
      <c r="K149" s="1"/>
      <c r="L149" s="1"/>
      <c r="M149" s="1"/>
      <c r="N149" s="1"/>
      <c r="O149" s="1"/>
      <c r="P149" s="1"/>
      <c r="Q149" s="1"/>
      <c r="R149" s="1"/>
      <c r="S149" s="1"/>
      <c r="T149" s="1"/>
      <c r="U149" s="1"/>
      <c r="V149" s="1"/>
      <c r="W149" s="1"/>
    </row>
    <row r="150" spans="1:23" ht="14.5">
      <c r="A150" s="356"/>
      <c r="B150" s="356"/>
      <c r="C150" s="1"/>
      <c r="D150" s="1"/>
      <c r="E150" s="1"/>
      <c r="F150" s="1"/>
      <c r="G150" s="1"/>
      <c r="H150" s="1"/>
      <c r="I150" s="1"/>
      <c r="J150" s="1"/>
      <c r="K150" s="1"/>
      <c r="L150" s="1"/>
      <c r="M150" s="1"/>
      <c r="N150" s="1"/>
      <c r="O150" s="1"/>
      <c r="P150" s="1"/>
      <c r="Q150" s="1"/>
      <c r="R150" s="1"/>
      <c r="S150" s="1"/>
      <c r="T150" s="1"/>
      <c r="U150" s="1"/>
      <c r="V150" s="1"/>
      <c r="W150" s="1"/>
    </row>
    <row r="151" spans="1:23" ht="14.5">
      <c r="A151" s="356"/>
      <c r="B151" s="356"/>
      <c r="C151" s="1"/>
      <c r="D151" s="1"/>
      <c r="E151" s="1"/>
      <c r="F151" s="1"/>
      <c r="G151" s="1"/>
      <c r="H151" s="1"/>
      <c r="I151" s="1"/>
      <c r="J151" s="1"/>
      <c r="K151" s="1"/>
      <c r="L151" s="1"/>
      <c r="M151" s="1"/>
      <c r="N151" s="1"/>
      <c r="O151" s="1"/>
      <c r="P151" s="1"/>
      <c r="Q151" s="1"/>
      <c r="R151" s="1"/>
      <c r="S151" s="1"/>
      <c r="T151" s="1"/>
      <c r="U151" s="1"/>
      <c r="V151" s="1"/>
      <c r="W151" s="1"/>
    </row>
    <row r="152" spans="1:23" ht="14.5">
      <c r="A152" s="356"/>
      <c r="B152" s="356"/>
      <c r="C152" s="1"/>
      <c r="D152" s="1"/>
      <c r="E152" s="1"/>
      <c r="F152" s="1"/>
      <c r="G152" s="1"/>
      <c r="H152" s="1"/>
      <c r="I152" s="1"/>
      <c r="J152" s="1"/>
      <c r="K152" s="1"/>
      <c r="L152" s="1"/>
      <c r="M152" s="1"/>
      <c r="N152" s="1"/>
      <c r="O152" s="1"/>
      <c r="P152" s="1"/>
      <c r="Q152" s="1"/>
      <c r="R152" s="1"/>
      <c r="S152" s="1"/>
      <c r="T152" s="1"/>
      <c r="U152" s="1"/>
      <c r="V152" s="1"/>
      <c r="W152" s="1"/>
    </row>
    <row r="153" spans="1:23" ht="14.5">
      <c r="A153" s="356"/>
      <c r="B153" s="356"/>
      <c r="C153" s="1"/>
      <c r="D153" s="1"/>
      <c r="E153" s="1"/>
      <c r="F153" s="1"/>
      <c r="G153" s="1"/>
      <c r="H153" s="1"/>
      <c r="I153" s="1"/>
      <c r="J153" s="1"/>
      <c r="K153" s="1"/>
      <c r="L153" s="1"/>
      <c r="M153" s="1"/>
      <c r="N153" s="1"/>
      <c r="O153" s="1"/>
      <c r="P153" s="1"/>
      <c r="Q153" s="1"/>
      <c r="R153" s="1"/>
      <c r="S153" s="1"/>
      <c r="T153" s="1"/>
      <c r="U153" s="1"/>
      <c r="V153" s="1"/>
      <c r="W153" s="1"/>
    </row>
    <row r="154" spans="1:23" ht="14.5">
      <c r="A154" s="356"/>
      <c r="B154" s="356"/>
      <c r="C154" s="1"/>
      <c r="D154" s="1"/>
      <c r="E154" s="1"/>
      <c r="F154" s="1"/>
      <c r="G154" s="1"/>
      <c r="H154" s="1"/>
      <c r="I154" s="1"/>
      <c r="J154" s="1"/>
      <c r="K154" s="1"/>
      <c r="L154" s="1"/>
      <c r="M154" s="1"/>
      <c r="N154" s="1"/>
      <c r="O154" s="1"/>
      <c r="P154" s="1"/>
      <c r="Q154" s="1"/>
      <c r="R154" s="1"/>
      <c r="S154" s="1"/>
      <c r="T154" s="1"/>
      <c r="U154" s="1"/>
      <c r="V154" s="1"/>
      <c r="W154" s="1"/>
    </row>
    <row r="155" spans="1:23" ht="14.5">
      <c r="A155" s="356"/>
      <c r="B155" s="356"/>
      <c r="C155" s="1"/>
      <c r="D155" s="1"/>
      <c r="E155" s="1"/>
      <c r="F155" s="1"/>
      <c r="G155" s="1"/>
      <c r="H155" s="1"/>
      <c r="I155" s="1"/>
      <c r="J155" s="1"/>
      <c r="K155" s="1"/>
      <c r="L155" s="1"/>
      <c r="M155" s="1"/>
      <c r="N155" s="1"/>
      <c r="O155" s="1"/>
      <c r="P155" s="1"/>
      <c r="Q155" s="1"/>
      <c r="R155" s="1"/>
      <c r="S155" s="1"/>
      <c r="T155" s="1"/>
      <c r="U155" s="1"/>
      <c r="V155" s="1"/>
      <c r="W155" s="1"/>
    </row>
    <row r="156" spans="1:23" ht="14.5">
      <c r="A156" s="356"/>
      <c r="B156" s="356"/>
      <c r="C156" s="1"/>
      <c r="D156" s="1"/>
      <c r="E156" s="1"/>
      <c r="F156" s="1"/>
      <c r="G156" s="1"/>
      <c r="H156" s="1"/>
      <c r="I156" s="1"/>
      <c r="J156" s="1"/>
      <c r="K156" s="1"/>
      <c r="L156" s="1"/>
      <c r="M156" s="1"/>
      <c r="N156" s="1"/>
      <c r="O156" s="1"/>
      <c r="P156" s="1"/>
      <c r="Q156" s="1"/>
      <c r="R156" s="1"/>
      <c r="S156" s="1"/>
      <c r="T156" s="1"/>
      <c r="U156" s="1"/>
      <c r="V156" s="1"/>
      <c r="W156" s="1"/>
    </row>
    <row r="157" spans="1:23" ht="14.5">
      <c r="A157" s="356"/>
      <c r="B157" s="356"/>
      <c r="C157" s="1"/>
      <c r="D157" s="1"/>
      <c r="E157" s="1"/>
      <c r="F157" s="1"/>
      <c r="G157" s="1"/>
      <c r="H157" s="1"/>
      <c r="I157" s="1"/>
      <c r="J157" s="1"/>
      <c r="K157" s="1"/>
      <c r="L157" s="1"/>
      <c r="M157" s="1"/>
      <c r="N157" s="1"/>
      <c r="O157" s="1"/>
      <c r="P157" s="1"/>
      <c r="Q157" s="1"/>
      <c r="R157" s="1"/>
      <c r="S157" s="1"/>
      <c r="T157" s="1"/>
      <c r="U157" s="1"/>
      <c r="V157" s="1"/>
      <c r="W157" s="1"/>
    </row>
    <row r="158" spans="1:23" ht="14.5">
      <c r="A158" s="356"/>
      <c r="B158" s="356"/>
      <c r="C158" s="1"/>
      <c r="D158" s="1"/>
      <c r="E158" s="1"/>
      <c r="F158" s="1"/>
      <c r="G158" s="1"/>
      <c r="H158" s="1"/>
      <c r="I158" s="1"/>
      <c r="J158" s="1"/>
      <c r="K158" s="1"/>
      <c r="L158" s="1"/>
      <c r="M158" s="1"/>
      <c r="N158" s="1"/>
      <c r="O158" s="1"/>
      <c r="P158" s="1"/>
      <c r="Q158" s="1"/>
      <c r="R158" s="1"/>
      <c r="S158" s="1"/>
      <c r="T158" s="1"/>
      <c r="U158" s="1"/>
      <c r="V158" s="1"/>
      <c r="W158" s="1"/>
    </row>
    <row r="159" spans="1:23" ht="14.5">
      <c r="A159" s="356"/>
      <c r="B159" s="356"/>
      <c r="C159" s="1"/>
      <c r="D159" s="1"/>
      <c r="E159" s="1"/>
      <c r="F159" s="1"/>
      <c r="G159" s="1"/>
      <c r="H159" s="1"/>
      <c r="I159" s="1"/>
      <c r="J159" s="1"/>
      <c r="K159" s="1"/>
      <c r="L159" s="1"/>
      <c r="M159" s="1"/>
      <c r="N159" s="1"/>
      <c r="O159" s="1"/>
      <c r="P159" s="1"/>
      <c r="Q159" s="1"/>
      <c r="R159" s="1"/>
      <c r="S159" s="1"/>
      <c r="T159" s="1"/>
      <c r="U159" s="1"/>
      <c r="V159" s="1"/>
      <c r="W159" s="1"/>
    </row>
    <row r="160" spans="1:23" ht="14.5">
      <c r="A160" s="356"/>
      <c r="B160" s="356"/>
      <c r="C160" s="1"/>
      <c r="D160" s="1"/>
      <c r="E160" s="1"/>
      <c r="F160" s="1"/>
      <c r="G160" s="1"/>
      <c r="H160" s="1"/>
      <c r="I160" s="1"/>
      <c r="J160" s="1"/>
      <c r="K160" s="1"/>
      <c r="L160" s="1"/>
      <c r="M160" s="1"/>
      <c r="N160" s="1"/>
      <c r="O160" s="1"/>
      <c r="P160" s="1"/>
      <c r="Q160" s="1"/>
      <c r="R160" s="1"/>
      <c r="S160" s="1"/>
      <c r="T160" s="1"/>
      <c r="U160" s="1"/>
      <c r="V160" s="1"/>
      <c r="W160" s="1"/>
    </row>
    <row r="161" spans="1:23" ht="14.5">
      <c r="A161" s="356"/>
      <c r="B161" s="356"/>
      <c r="C161" s="1"/>
      <c r="D161" s="1"/>
      <c r="E161" s="1"/>
      <c r="F161" s="1"/>
      <c r="G161" s="1"/>
      <c r="H161" s="1"/>
      <c r="I161" s="1"/>
      <c r="J161" s="1"/>
      <c r="K161" s="1"/>
      <c r="L161" s="1"/>
      <c r="M161" s="1"/>
      <c r="N161" s="1"/>
      <c r="O161" s="1"/>
      <c r="P161" s="1"/>
      <c r="Q161" s="1"/>
      <c r="R161" s="1"/>
      <c r="S161" s="1"/>
      <c r="T161" s="1"/>
      <c r="U161" s="1"/>
      <c r="V161" s="1"/>
      <c r="W161" s="1"/>
    </row>
    <row r="162" spans="1:23" ht="14.5">
      <c r="A162" s="356"/>
      <c r="B162" s="356"/>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6"/>
      <c r="B1" s="356"/>
      <c r="C1" s="1"/>
      <c r="D1" s="1"/>
      <c r="E1" s="1"/>
      <c r="F1" s="1"/>
      <c r="G1" s="1"/>
      <c r="H1" s="1"/>
      <c r="I1" s="1"/>
      <c r="J1" s="1"/>
      <c r="K1" s="1"/>
      <c r="L1" s="1"/>
      <c r="M1" s="1"/>
      <c r="N1" s="1"/>
      <c r="O1" s="1"/>
      <c r="P1" s="1"/>
      <c r="Q1" s="1"/>
      <c r="R1" s="1"/>
      <c r="S1" s="1"/>
      <c r="T1" s="1"/>
      <c r="U1" s="1"/>
      <c r="V1" s="1"/>
      <c r="W1" s="1"/>
      <c r="Y1" s="356"/>
      <c r="Z1" s="356"/>
      <c r="AA1" s="1"/>
      <c r="AB1" s="1"/>
      <c r="AC1" s="1"/>
      <c r="AD1" s="1"/>
      <c r="AE1" s="1"/>
      <c r="AF1" s="1"/>
      <c r="AG1" s="1"/>
      <c r="AH1" s="1"/>
      <c r="AI1" s="1"/>
      <c r="AJ1" s="1"/>
      <c r="AK1" s="1"/>
      <c r="AL1" s="1"/>
      <c r="AM1" s="1"/>
      <c r="AN1" s="1"/>
      <c r="AO1" s="1"/>
      <c r="AP1" s="1"/>
      <c r="AQ1" s="1"/>
      <c r="AR1" s="1"/>
      <c r="AS1" s="1"/>
      <c r="AT1" s="1"/>
      <c r="AU1" s="1"/>
      <c r="AW1" s="356"/>
      <c r="AX1" s="356"/>
      <c r="AY1" s="1"/>
      <c r="AZ1" s="1"/>
      <c r="BA1" s="1"/>
      <c r="BB1" s="1"/>
      <c r="BC1" s="1"/>
      <c r="BD1" s="1"/>
      <c r="BE1" s="1"/>
      <c r="BF1" s="1"/>
      <c r="BG1" s="1"/>
      <c r="BH1" s="1"/>
      <c r="BI1" s="1"/>
      <c r="BJ1" s="1"/>
      <c r="BK1" s="1"/>
      <c r="BL1" s="1"/>
      <c r="BM1" s="1"/>
      <c r="BN1" s="1"/>
      <c r="BO1" s="1"/>
      <c r="BP1" s="1"/>
      <c r="BQ1" s="1"/>
      <c r="BR1" s="1"/>
      <c r="BS1" s="1"/>
      <c r="BU1" s="356"/>
      <c r="BV1" s="356"/>
      <c r="BW1" s="1"/>
      <c r="BX1" s="1"/>
      <c r="BY1" s="1"/>
      <c r="BZ1" s="1"/>
      <c r="CA1" s="1"/>
      <c r="CB1" s="1"/>
      <c r="CC1" s="1"/>
      <c r="CD1" s="1"/>
      <c r="CE1" s="1"/>
      <c r="CF1" s="1"/>
      <c r="CG1" s="1"/>
      <c r="CH1" s="1"/>
      <c r="CI1" s="1"/>
      <c r="CJ1" s="1"/>
      <c r="CK1" s="1"/>
      <c r="CL1" s="1"/>
      <c r="CM1" s="1"/>
      <c r="CN1" s="1"/>
      <c r="CO1" s="1"/>
      <c r="CP1" s="1"/>
      <c r="CQ1" s="1"/>
      <c r="CS1" s="356"/>
      <c r="CT1" s="356"/>
      <c r="CU1" s="1"/>
      <c r="CV1" s="1"/>
      <c r="CW1" s="1"/>
      <c r="CX1" s="1"/>
      <c r="CY1" s="1"/>
      <c r="CZ1" s="1"/>
      <c r="DA1" s="1"/>
      <c r="DB1" s="1"/>
      <c r="DC1" s="1"/>
      <c r="DD1" s="1"/>
      <c r="DE1" s="1"/>
      <c r="DF1" s="1"/>
      <c r="DG1" s="1"/>
      <c r="DH1" s="1"/>
      <c r="DI1" s="1"/>
      <c r="DJ1" s="1"/>
      <c r="DK1" s="1"/>
      <c r="DL1" s="1"/>
      <c r="DM1" s="1"/>
      <c r="DN1" s="1"/>
      <c r="DO1" s="1"/>
      <c r="DQ1" s="356"/>
      <c r="DR1" s="356"/>
      <c r="DS1" s="1"/>
      <c r="DT1" s="1"/>
      <c r="DU1" s="1"/>
      <c r="DV1" s="1"/>
      <c r="DW1" s="1"/>
      <c r="DX1" s="1"/>
      <c r="DY1" s="1"/>
      <c r="DZ1" s="1"/>
      <c r="EA1" s="1"/>
      <c r="EB1" s="1"/>
      <c r="EC1" s="1"/>
      <c r="ED1" s="1"/>
      <c r="EE1" s="1"/>
      <c r="EF1" s="1"/>
      <c r="EG1" s="1"/>
      <c r="EH1" s="1"/>
      <c r="EI1" s="1"/>
      <c r="EJ1" s="1"/>
      <c r="EK1" s="1"/>
      <c r="EL1" s="1"/>
      <c r="EM1" s="1"/>
      <c r="EO1" s="356"/>
      <c r="EP1" s="356"/>
      <c r="EQ1" s="1"/>
      <c r="ER1" s="1"/>
      <c r="ES1" s="1"/>
      <c r="ET1" s="1"/>
      <c r="EU1" s="1"/>
      <c r="EV1" s="1"/>
      <c r="EW1" s="1"/>
      <c r="EX1" s="1"/>
      <c r="EY1" s="1"/>
      <c r="EZ1" s="1"/>
      <c r="FA1" s="1"/>
      <c r="FB1" s="1"/>
      <c r="FC1" s="1"/>
      <c r="FD1" s="1"/>
      <c r="FE1" s="1"/>
      <c r="FF1" s="1"/>
      <c r="FG1" s="1"/>
      <c r="FH1" s="1"/>
      <c r="FI1" s="1"/>
      <c r="FJ1" s="1"/>
      <c r="FK1" s="1"/>
    </row>
    <row r="2" spans="1:167" ht="14.5">
      <c r="A2" s="356"/>
      <c r="B2" s="356"/>
      <c r="C2" s="1"/>
      <c r="D2" s="1"/>
      <c r="E2" s="1"/>
      <c r="F2" s="1"/>
      <c r="G2" s="1"/>
      <c r="H2" s="1"/>
      <c r="I2" s="1"/>
      <c r="J2" s="1"/>
      <c r="K2" s="1"/>
      <c r="L2" s="1"/>
      <c r="M2" s="1"/>
      <c r="N2" s="1"/>
      <c r="O2" s="1"/>
      <c r="P2" s="1"/>
      <c r="Q2" s="1"/>
      <c r="R2" s="1"/>
      <c r="S2" s="1"/>
      <c r="T2" s="1"/>
      <c r="U2" s="1"/>
      <c r="V2" s="1"/>
      <c r="W2" s="1"/>
      <c r="Y2" s="356"/>
      <c r="Z2" s="356"/>
      <c r="AA2" s="1"/>
      <c r="AB2" s="1"/>
      <c r="AC2" s="1"/>
      <c r="AD2" s="1"/>
      <c r="AE2" s="1"/>
      <c r="AF2" s="1"/>
      <c r="AG2" s="1"/>
      <c r="AH2" s="1"/>
      <c r="AI2" s="1"/>
      <c r="AJ2" s="1"/>
      <c r="AK2" s="1"/>
      <c r="AL2" s="1"/>
      <c r="AM2" s="1"/>
      <c r="AN2" s="1"/>
      <c r="AO2" s="1"/>
      <c r="AP2" s="1"/>
      <c r="AQ2" s="1"/>
      <c r="AR2" s="1"/>
      <c r="AS2" s="1"/>
      <c r="AT2" s="1"/>
      <c r="AU2" s="1"/>
      <c r="AW2" s="356"/>
      <c r="AX2" s="356"/>
      <c r="AY2" s="1"/>
      <c r="AZ2" s="1"/>
      <c r="BA2" s="1"/>
      <c r="BB2" s="1"/>
      <c r="BC2" s="1"/>
      <c r="BD2" s="1"/>
      <c r="BE2" s="1"/>
      <c r="BF2" s="1"/>
      <c r="BG2" s="1"/>
      <c r="BH2" s="1"/>
      <c r="BI2" s="1"/>
      <c r="BJ2" s="1"/>
      <c r="BK2" s="1"/>
      <c r="BL2" s="1"/>
      <c r="BM2" s="1"/>
      <c r="BN2" s="1"/>
      <c r="BO2" s="1"/>
      <c r="BP2" s="1"/>
      <c r="BQ2" s="1"/>
      <c r="BR2" s="1"/>
      <c r="BS2" s="1"/>
      <c r="BU2" s="356"/>
      <c r="BV2" s="356"/>
      <c r="BW2" s="1"/>
      <c r="BX2" s="1"/>
      <c r="BY2" s="1"/>
      <c r="BZ2" s="1"/>
      <c r="CA2" s="1"/>
      <c r="CB2" s="1"/>
      <c r="CC2" s="1"/>
      <c r="CD2" s="1"/>
      <c r="CE2" s="1"/>
      <c r="CF2" s="1"/>
      <c r="CG2" s="1"/>
      <c r="CH2" s="1"/>
      <c r="CI2" s="1"/>
      <c r="CJ2" s="1"/>
      <c r="CK2" s="1"/>
      <c r="CL2" s="1"/>
      <c r="CM2" s="1"/>
      <c r="CN2" s="1"/>
      <c r="CO2" s="1"/>
      <c r="CP2" s="1"/>
      <c r="CQ2" s="1"/>
      <c r="CS2" s="356"/>
      <c r="CT2" s="356"/>
      <c r="CU2" s="1"/>
      <c r="CV2" s="1"/>
      <c r="CW2" s="1"/>
      <c r="CX2" s="1"/>
      <c r="CY2" s="1"/>
      <c r="CZ2" s="1"/>
      <c r="DA2" s="1"/>
      <c r="DB2" s="1"/>
      <c r="DC2" s="1"/>
      <c r="DD2" s="1"/>
      <c r="DE2" s="1"/>
      <c r="DF2" s="1"/>
      <c r="DG2" s="1"/>
      <c r="DH2" s="1"/>
      <c r="DI2" s="1"/>
      <c r="DJ2" s="1"/>
      <c r="DK2" s="1"/>
      <c r="DL2" s="1"/>
      <c r="DM2" s="1"/>
      <c r="DN2" s="1"/>
      <c r="DO2" s="1"/>
      <c r="DQ2" s="356"/>
      <c r="DR2" s="356"/>
      <c r="DS2" s="1"/>
      <c r="DT2" s="1"/>
      <c r="DU2" s="1"/>
      <c r="DV2" s="1"/>
      <c r="DW2" s="1"/>
      <c r="DX2" s="1"/>
      <c r="DY2" s="1"/>
      <c r="DZ2" s="1"/>
      <c r="EA2" s="1"/>
      <c r="EB2" s="1"/>
      <c r="EC2" s="1"/>
      <c r="ED2" s="1"/>
      <c r="EE2" s="1"/>
      <c r="EF2" s="1"/>
      <c r="EG2" s="1"/>
      <c r="EH2" s="1"/>
      <c r="EI2" s="1"/>
      <c r="EJ2" s="1"/>
      <c r="EK2" s="1"/>
      <c r="EL2" s="1"/>
      <c r="EM2" s="1"/>
      <c r="EO2" s="356"/>
      <c r="EP2" s="356"/>
      <c r="EQ2" s="1"/>
      <c r="ER2" s="1"/>
      <c r="ES2" s="1"/>
      <c r="ET2" s="1"/>
      <c r="EU2" s="1"/>
      <c r="EV2" s="1"/>
      <c r="EW2" s="1"/>
      <c r="EX2" s="1"/>
      <c r="EY2" s="1"/>
      <c r="EZ2" s="1"/>
      <c r="FA2" s="1"/>
      <c r="FB2" s="1"/>
      <c r="FC2" s="1"/>
      <c r="FD2" s="1"/>
      <c r="FE2" s="1"/>
      <c r="FF2" s="1"/>
      <c r="FG2" s="1"/>
      <c r="FH2" s="1"/>
      <c r="FI2" s="1"/>
      <c r="FJ2" s="1"/>
      <c r="FK2" s="1"/>
    </row>
    <row r="3" spans="1:167" ht="14.5">
      <c r="A3" s="356"/>
      <c r="B3" s="356"/>
      <c r="C3" s="1"/>
      <c r="D3" s="1"/>
      <c r="E3" s="1"/>
      <c r="F3" s="1"/>
      <c r="G3" s="1"/>
      <c r="H3" s="1"/>
      <c r="I3" s="1"/>
      <c r="J3" s="1"/>
      <c r="K3" s="1"/>
      <c r="L3" s="1"/>
      <c r="M3" s="1"/>
      <c r="N3" s="1"/>
      <c r="O3" s="1"/>
      <c r="P3" s="1"/>
      <c r="Q3" s="1"/>
      <c r="R3" s="1"/>
      <c r="S3" s="1"/>
      <c r="T3" s="1"/>
      <c r="U3" s="1"/>
      <c r="V3" s="1"/>
      <c r="W3" s="1"/>
      <c r="Y3" s="356"/>
      <c r="Z3" s="356"/>
      <c r="AA3" s="1"/>
      <c r="AB3" s="1"/>
      <c r="AC3" s="1"/>
      <c r="AD3" s="1"/>
      <c r="AE3" s="1"/>
      <c r="AF3" s="1"/>
      <c r="AG3" s="1"/>
      <c r="AH3" s="1"/>
      <c r="AI3" s="1"/>
      <c r="AJ3" s="1"/>
      <c r="AK3" s="1"/>
      <c r="AL3" s="1"/>
      <c r="AM3" s="1"/>
      <c r="AN3" s="1"/>
      <c r="AO3" s="1"/>
      <c r="AP3" s="1"/>
      <c r="AQ3" s="1"/>
      <c r="AR3" s="1"/>
      <c r="AS3" s="1"/>
      <c r="AT3" s="1"/>
      <c r="AU3" s="1"/>
      <c r="AW3" s="356"/>
      <c r="AX3" s="356"/>
      <c r="AY3" s="1"/>
      <c r="AZ3" s="1"/>
      <c r="BA3" s="1"/>
      <c r="BB3" s="1"/>
      <c r="BC3" s="1"/>
      <c r="BD3" s="1"/>
      <c r="BE3" s="1"/>
      <c r="BF3" s="1"/>
      <c r="BG3" s="1"/>
      <c r="BH3" s="1"/>
      <c r="BI3" s="1"/>
      <c r="BJ3" s="1"/>
      <c r="BK3" s="1"/>
      <c r="BL3" s="1"/>
      <c r="BM3" s="1"/>
      <c r="BN3" s="1"/>
      <c r="BO3" s="1"/>
      <c r="BP3" s="1"/>
      <c r="BQ3" s="1"/>
      <c r="BR3" s="1"/>
      <c r="BS3" s="1"/>
      <c r="BU3" s="356"/>
      <c r="BV3" s="356"/>
      <c r="BW3" s="1"/>
      <c r="BX3" s="1"/>
      <c r="BY3" s="1"/>
      <c r="BZ3" s="1"/>
      <c r="CA3" s="1"/>
      <c r="CB3" s="1"/>
      <c r="CC3" s="1"/>
      <c r="CD3" s="1"/>
      <c r="CE3" s="1"/>
      <c r="CF3" s="1"/>
      <c r="CG3" s="1"/>
      <c r="CH3" s="1"/>
      <c r="CI3" s="1"/>
      <c r="CJ3" s="1"/>
      <c r="CK3" s="1"/>
      <c r="CL3" s="1"/>
      <c r="CM3" s="1"/>
      <c r="CN3" s="1"/>
      <c r="CO3" s="1"/>
      <c r="CP3" s="1"/>
      <c r="CQ3" s="1"/>
      <c r="CS3" s="356"/>
      <c r="CT3" s="356"/>
      <c r="CU3" s="1"/>
      <c r="CV3" s="1"/>
      <c r="CW3" s="1"/>
      <c r="CX3" s="1"/>
      <c r="CY3" s="1"/>
      <c r="CZ3" s="1"/>
      <c r="DA3" s="1"/>
      <c r="DB3" s="1"/>
      <c r="DC3" s="1"/>
      <c r="DD3" s="1"/>
      <c r="DE3" s="1"/>
      <c r="DF3" s="1"/>
      <c r="DG3" s="1"/>
      <c r="DH3" s="1"/>
      <c r="DI3" s="1"/>
      <c r="DJ3" s="1"/>
      <c r="DK3" s="1"/>
      <c r="DL3" s="1"/>
      <c r="DM3" s="1"/>
      <c r="DN3" s="1"/>
      <c r="DO3" s="1"/>
      <c r="DQ3" s="356"/>
      <c r="DR3" s="356"/>
      <c r="DS3" s="1"/>
      <c r="DT3" s="1"/>
      <c r="DU3" s="1"/>
      <c r="DV3" s="1"/>
      <c r="DW3" s="1"/>
      <c r="DX3" s="1"/>
      <c r="DY3" s="1"/>
      <c r="DZ3" s="1"/>
      <c r="EA3" s="1"/>
      <c r="EB3" s="1"/>
      <c r="EC3" s="1"/>
      <c r="ED3" s="1"/>
      <c r="EE3" s="1"/>
      <c r="EF3" s="1"/>
      <c r="EG3" s="1"/>
      <c r="EH3" s="1"/>
      <c r="EI3" s="1"/>
      <c r="EJ3" s="1"/>
      <c r="EK3" s="1"/>
      <c r="EL3" s="1"/>
      <c r="EM3" s="1"/>
      <c r="EO3" s="356"/>
      <c r="EP3" s="356"/>
      <c r="EQ3" s="1"/>
      <c r="ER3" s="1"/>
      <c r="ES3" s="1"/>
      <c r="ET3" s="1"/>
      <c r="EU3" s="1"/>
      <c r="EV3" s="1"/>
      <c r="EW3" s="1"/>
      <c r="EX3" s="1"/>
      <c r="EY3" s="1"/>
      <c r="EZ3" s="1"/>
      <c r="FA3" s="1"/>
      <c r="FB3" s="1"/>
      <c r="FC3" s="1"/>
      <c r="FD3" s="1"/>
      <c r="FE3" s="1"/>
      <c r="FF3" s="1"/>
      <c r="FG3" s="1"/>
      <c r="FH3" s="1"/>
      <c r="FI3" s="1"/>
      <c r="FJ3" s="1"/>
      <c r="FK3" s="1"/>
    </row>
    <row r="4" spans="1:167" ht="14.5">
      <c r="A4" s="356"/>
      <c r="B4" s="356"/>
      <c r="C4" s="1"/>
      <c r="D4" s="1"/>
      <c r="E4" s="1"/>
      <c r="F4" s="1"/>
      <c r="G4" s="1"/>
      <c r="H4" s="1"/>
      <c r="I4" s="1"/>
      <c r="J4" s="1"/>
      <c r="K4" s="1"/>
      <c r="L4" s="1"/>
      <c r="M4" s="1"/>
      <c r="N4" s="1"/>
      <c r="O4" s="1"/>
      <c r="P4" s="1"/>
      <c r="Q4" s="1"/>
      <c r="R4" s="1"/>
      <c r="S4" s="1"/>
      <c r="T4" s="1"/>
      <c r="U4" s="1"/>
      <c r="V4" s="1"/>
      <c r="W4" s="1"/>
      <c r="Y4" s="356"/>
      <c r="Z4" s="356"/>
      <c r="AA4" s="1"/>
      <c r="AB4" s="1"/>
      <c r="AC4" s="1"/>
      <c r="AD4" s="1"/>
      <c r="AE4" s="1"/>
      <c r="AF4" s="1"/>
      <c r="AG4" s="1"/>
      <c r="AH4" s="1"/>
      <c r="AI4" s="1"/>
      <c r="AJ4" s="1"/>
      <c r="AK4" s="1"/>
      <c r="AL4" s="1"/>
      <c r="AM4" s="1"/>
      <c r="AN4" s="1"/>
      <c r="AO4" s="1"/>
      <c r="AP4" s="1"/>
      <c r="AQ4" s="1"/>
      <c r="AR4" s="1"/>
      <c r="AS4" s="1"/>
      <c r="AT4" s="1"/>
      <c r="AU4" s="1"/>
      <c r="AW4" s="356"/>
      <c r="AX4" s="356"/>
      <c r="AY4" s="1"/>
      <c r="AZ4" s="1"/>
      <c r="BA4" s="1"/>
      <c r="BB4" s="1"/>
      <c r="BC4" s="1"/>
      <c r="BD4" s="1"/>
      <c r="BE4" s="1"/>
      <c r="BF4" s="1"/>
      <c r="BG4" s="1"/>
      <c r="BH4" s="1"/>
      <c r="BI4" s="1"/>
      <c r="BJ4" s="1"/>
      <c r="BK4" s="1"/>
      <c r="BL4" s="1"/>
      <c r="BM4" s="1"/>
      <c r="BN4" s="1"/>
      <c r="BO4" s="1"/>
      <c r="BP4" s="1"/>
      <c r="BQ4" s="1"/>
      <c r="BR4" s="1"/>
      <c r="BS4" s="1"/>
      <c r="BU4" s="356"/>
      <c r="BV4" s="356"/>
      <c r="BW4" s="1"/>
      <c r="BX4" s="1"/>
      <c r="BY4" s="1"/>
      <c r="BZ4" s="1"/>
      <c r="CA4" s="1"/>
      <c r="CB4" s="1"/>
      <c r="CC4" s="1"/>
      <c r="CD4" s="1"/>
      <c r="CE4" s="1"/>
      <c r="CF4" s="1"/>
      <c r="CG4" s="1"/>
      <c r="CH4" s="1"/>
      <c r="CI4" s="1"/>
      <c r="CJ4" s="1"/>
      <c r="CK4" s="1"/>
      <c r="CL4" s="1"/>
      <c r="CM4" s="1"/>
      <c r="CN4" s="1"/>
      <c r="CO4" s="1"/>
      <c r="CP4" s="1"/>
      <c r="CQ4" s="1"/>
      <c r="CS4" s="356"/>
      <c r="CT4" s="356"/>
      <c r="CU4" s="1"/>
      <c r="CV4" s="1"/>
      <c r="CW4" s="1"/>
      <c r="CX4" s="1"/>
      <c r="CY4" s="1"/>
      <c r="CZ4" s="1"/>
      <c r="DA4" s="1"/>
      <c r="DB4" s="1"/>
      <c r="DC4" s="1"/>
      <c r="DD4" s="1"/>
      <c r="DE4" s="1"/>
      <c r="DF4" s="1"/>
      <c r="DG4" s="1"/>
      <c r="DH4" s="1"/>
      <c r="DI4" s="1"/>
      <c r="DJ4" s="1"/>
      <c r="DK4" s="1"/>
      <c r="DL4" s="1"/>
      <c r="DM4" s="1"/>
      <c r="DN4" s="1"/>
      <c r="DO4" s="1"/>
      <c r="DQ4" s="356"/>
      <c r="DR4" s="356"/>
      <c r="DS4" s="1"/>
      <c r="DT4" s="1"/>
      <c r="DU4" s="1"/>
      <c r="DV4" s="1"/>
      <c r="DW4" s="1"/>
      <c r="DX4" s="1"/>
      <c r="DY4" s="1"/>
      <c r="DZ4" s="1"/>
      <c r="EA4" s="1"/>
      <c r="EB4" s="1"/>
      <c r="EC4" s="1"/>
      <c r="ED4" s="1"/>
      <c r="EE4" s="1"/>
      <c r="EF4" s="1"/>
      <c r="EG4" s="1"/>
      <c r="EH4" s="1"/>
      <c r="EI4" s="1"/>
      <c r="EJ4" s="1"/>
      <c r="EK4" s="1"/>
      <c r="EL4" s="1"/>
      <c r="EM4" s="1"/>
      <c r="EO4" s="356"/>
      <c r="EP4" s="356"/>
      <c r="EQ4" s="1"/>
      <c r="ER4" s="1"/>
      <c r="ES4" s="1"/>
      <c r="ET4" s="1"/>
      <c r="EU4" s="1"/>
      <c r="EV4" s="1"/>
      <c r="EW4" s="1"/>
      <c r="EX4" s="1"/>
      <c r="EY4" s="1"/>
      <c r="EZ4" s="1"/>
      <c r="FA4" s="1"/>
      <c r="FB4" s="1"/>
      <c r="FC4" s="1"/>
      <c r="FD4" s="1"/>
      <c r="FE4" s="1"/>
      <c r="FF4" s="1"/>
      <c r="FG4" s="1"/>
      <c r="FH4" s="1"/>
      <c r="FI4" s="1"/>
      <c r="FJ4" s="1"/>
      <c r="FK4" s="1"/>
    </row>
    <row r="5" spans="1:167" ht="18">
      <c r="A5" s="357" t="s">
        <v>240</v>
      </c>
      <c r="B5" s="357"/>
      <c r="C5" s="1"/>
      <c r="D5" s="1"/>
      <c r="E5" s="1"/>
      <c r="F5" s="3"/>
      <c r="G5" s="3"/>
      <c r="H5" s="3"/>
      <c r="I5" s="3"/>
      <c r="J5" s="3"/>
      <c r="K5" s="3"/>
      <c r="L5" s="3"/>
      <c r="M5" s="3"/>
      <c r="N5" s="3"/>
      <c r="O5" s="3"/>
      <c r="P5" s="1"/>
      <c r="Q5" s="1"/>
      <c r="R5" s="1"/>
      <c r="S5" s="1"/>
      <c r="T5" s="1"/>
      <c r="U5" s="1"/>
      <c r="V5" s="1"/>
      <c r="W5" s="1"/>
      <c r="Y5" s="357" t="s">
        <v>240</v>
      </c>
      <c r="Z5" s="357"/>
      <c r="AA5" s="1"/>
      <c r="AB5" s="1"/>
      <c r="AC5" s="1"/>
      <c r="AD5" s="3"/>
      <c r="AE5" s="3"/>
      <c r="AF5" s="3"/>
      <c r="AG5" s="3"/>
      <c r="AH5" s="3"/>
      <c r="AI5" s="3"/>
      <c r="AJ5" s="3"/>
      <c r="AK5" s="3"/>
      <c r="AL5" s="3"/>
      <c r="AM5" s="3"/>
      <c r="AN5" s="1"/>
      <c r="AO5" s="1"/>
      <c r="AP5" s="1"/>
      <c r="AQ5" s="1"/>
      <c r="AR5" s="1"/>
      <c r="AS5" s="1"/>
      <c r="AT5" s="1"/>
      <c r="AU5" s="1"/>
      <c r="AW5" s="357" t="s">
        <v>240</v>
      </c>
      <c r="AX5" s="357"/>
      <c r="AY5" s="1"/>
      <c r="AZ5" s="1"/>
      <c r="BA5" s="1"/>
      <c r="BB5" s="3"/>
      <c r="BC5" s="3"/>
      <c r="BD5" s="3"/>
      <c r="BE5" s="3"/>
      <c r="BF5" s="3"/>
      <c r="BG5" s="3"/>
      <c r="BH5" s="3"/>
      <c r="BI5" s="3"/>
      <c r="BJ5" s="3"/>
      <c r="BK5" s="3"/>
      <c r="BL5" s="1"/>
      <c r="BM5" s="1"/>
      <c r="BN5" s="1"/>
      <c r="BO5" s="1"/>
      <c r="BP5" s="1"/>
      <c r="BQ5" s="1"/>
      <c r="BR5" s="1"/>
      <c r="BS5" s="1"/>
      <c r="BU5" s="357" t="s">
        <v>240</v>
      </c>
      <c r="BV5" s="357"/>
      <c r="BW5" s="1"/>
      <c r="BX5" s="1"/>
      <c r="BY5" s="1"/>
      <c r="BZ5" s="3"/>
      <c r="CA5" s="3"/>
      <c r="CB5" s="3"/>
      <c r="CC5" s="3"/>
      <c r="CD5" s="3"/>
      <c r="CE5" s="3"/>
      <c r="CF5" s="3"/>
      <c r="CG5" s="3"/>
      <c r="CH5" s="3"/>
      <c r="CI5" s="3"/>
      <c r="CJ5" s="1"/>
      <c r="CK5" s="1"/>
      <c r="CL5" s="1"/>
      <c r="CM5" s="1"/>
      <c r="CN5" s="1"/>
      <c r="CO5" s="1"/>
      <c r="CP5" s="1"/>
      <c r="CQ5" s="1"/>
      <c r="CS5" s="357" t="s">
        <v>240</v>
      </c>
      <c r="CT5" s="357"/>
      <c r="CU5" s="1"/>
      <c r="CV5" s="1"/>
      <c r="CW5" s="1"/>
      <c r="CX5" s="3"/>
      <c r="CY5" s="3"/>
      <c r="CZ5" s="3"/>
      <c r="DA5" s="3"/>
      <c r="DB5" s="3"/>
      <c r="DC5" s="3"/>
      <c r="DD5" s="3"/>
      <c r="DE5" s="3"/>
      <c r="DF5" s="3"/>
      <c r="DG5" s="3"/>
      <c r="DH5" s="1"/>
      <c r="DI5" s="1"/>
      <c r="DJ5" s="1"/>
      <c r="DK5" s="1"/>
      <c r="DL5" s="1"/>
      <c r="DM5" s="1"/>
      <c r="DN5" s="1"/>
      <c r="DO5" s="1"/>
      <c r="DQ5" s="357" t="s">
        <v>240</v>
      </c>
      <c r="DR5" s="357"/>
      <c r="DS5" s="1"/>
      <c r="DT5" s="1"/>
      <c r="DU5" s="1"/>
      <c r="DV5" s="3"/>
      <c r="DW5" s="3"/>
      <c r="DX5" s="3"/>
      <c r="DY5" s="3"/>
      <c r="DZ5" s="3"/>
      <c r="EA5" s="3"/>
      <c r="EB5" s="3"/>
      <c r="EC5" s="3"/>
      <c r="ED5" s="3"/>
      <c r="EE5" s="3"/>
      <c r="EF5" s="1"/>
      <c r="EG5" s="1"/>
      <c r="EH5" s="1"/>
      <c r="EI5" s="1"/>
      <c r="EJ5" s="1"/>
      <c r="EK5" s="1"/>
      <c r="EL5" s="1"/>
      <c r="EM5" s="1"/>
      <c r="EO5" s="357" t="s">
        <v>240</v>
      </c>
      <c r="EP5" s="357"/>
      <c r="EQ5" s="1"/>
      <c r="ER5" s="1"/>
      <c r="ES5" s="1"/>
      <c r="ET5" s="3"/>
      <c r="EU5" s="3"/>
      <c r="EV5" s="3"/>
      <c r="EW5" s="3"/>
      <c r="EX5" s="3"/>
      <c r="EY5" s="3"/>
      <c r="EZ5" s="3"/>
      <c r="FA5" s="3"/>
      <c r="FB5" s="3"/>
      <c r="FC5" s="3"/>
      <c r="FD5" s="1"/>
      <c r="FE5" s="1"/>
      <c r="FF5" s="1"/>
      <c r="FG5" s="1"/>
      <c r="FH5" s="1"/>
      <c r="FI5" s="1"/>
      <c r="FJ5" s="1"/>
      <c r="FK5" s="1"/>
    </row>
    <row r="6" spans="1:167" ht="18">
      <c r="A6" s="356"/>
      <c r="B6" s="356"/>
      <c r="C6" s="1"/>
      <c r="D6" s="1"/>
      <c r="E6" s="1"/>
      <c r="F6" s="1"/>
      <c r="G6" s="1"/>
      <c r="H6" s="1"/>
      <c r="I6" s="1"/>
      <c r="J6" s="1"/>
      <c r="K6" s="1"/>
      <c r="L6" s="1"/>
      <c r="M6" s="1"/>
      <c r="N6" s="1"/>
      <c r="O6" s="1"/>
      <c r="P6" s="1"/>
      <c r="Q6" s="1"/>
      <c r="R6" s="1"/>
      <c r="S6" s="1"/>
      <c r="T6" s="1"/>
      <c r="U6" s="1"/>
      <c r="V6" s="1"/>
      <c r="W6" s="1"/>
      <c r="Y6" s="357"/>
      <c r="Z6" s="357"/>
      <c r="AA6" s="1"/>
      <c r="AB6" s="1"/>
      <c r="AC6" s="1"/>
      <c r="AD6" s="3"/>
      <c r="AE6" s="3"/>
      <c r="AF6" s="3"/>
      <c r="AG6" s="3"/>
      <c r="AH6" s="3"/>
      <c r="AI6" s="3"/>
      <c r="AJ6" s="3"/>
      <c r="AK6" s="3"/>
      <c r="AL6" s="3"/>
      <c r="AM6" s="3"/>
      <c r="AN6" s="1"/>
      <c r="AO6" s="1"/>
      <c r="AP6" s="1"/>
      <c r="AQ6" s="1"/>
      <c r="AR6" s="1"/>
      <c r="AS6" s="1"/>
      <c r="AT6" s="1"/>
      <c r="AU6" s="1"/>
      <c r="AW6" s="357"/>
      <c r="AX6" s="357"/>
      <c r="AY6" s="1"/>
      <c r="AZ6" s="1"/>
      <c r="BA6" s="1"/>
      <c r="BB6" s="3"/>
      <c r="BC6" s="3"/>
      <c r="BD6" s="3"/>
      <c r="BE6" s="3"/>
      <c r="BF6" s="3"/>
      <c r="BG6" s="3"/>
      <c r="BH6" s="3"/>
      <c r="BI6" s="3"/>
      <c r="BJ6" s="3"/>
      <c r="BK6" s="3"/>
      <c r="BL6" s="1"/>
      <c r="BM6" s="1"/>
      <c r="BN6" s="1"/>
      <c r="BO6" s="1"/>
      <c r="BP6" s="1"/>
      <c r="BQ6" s="1"/>
      <c r="BR6" s="1"/>
      <c r="BS6" s="1"/>
      <c r="BU6" s="357"/>
      <c r="BV6" s="357"/>
      <c r="BW6" s="1"/>
      <c r="BX6" s="1"/>
      <c r="BY6" s="1"/>
      <c r="BZ6" s="3"/>
      <c r="CA6" s="3"/>
      <c r="CB6" s="3"/>
      <c r="CC6" s="3"/>
      <c r="CD6" s="3"/>
      <c r="CE6" s="3"/>
      <c r="CF6" s="3"/>
      <c r="CG6" s="3"/>
      <c r="CH6" s="3"/>
      <c r="CI6" s="3"/>
      <c r="CJ6" s="1"/>
      <c r="CK6" s="1"/>
      <c r="CL6" s="1"/>
      <c r="CM6" s="1"/>
      <c r="CN6" s="1"/>
      <c r="CO6" s="1"/>
      <c r="CP6" s="1"/>
      <c r="CQ6" s="1"/>
      <c r="CS6" s="357"/>
      <c r="CT6" s="357"/>
      <c r="CU6" s="1"/>
      <c r="CV6" s="1"/>
      <c r="CW6" s="1"/>
      <c r="CX6" s="3"/>
      <c r="CY6" s="3"/>
      <c r="CZ6" s="3"/>
      <c r="DA6" s="3"/>
      <c r="DB6" s="3"/>
      <c r="DC6" s="3"/>
      <c r="DD6" s="3"/>
      <c r="DE6" s="3"/>
      <c r="DF6" s="3"/>
      <c r="DG6" s="3"/>
      <c r="DH6" s="1"/>
      <c r="DI6" s="1"/>
      <c r="DJ6" s="1"/>
      <c r="DK6" s="1"/>
      <c r="DL6" s="1"/>
      <c r="DM6" s="1"/>
      <c r="DN6" s="1"/>
      <c r="DO6" s="1"/>
      <c r="DQ6" s="357"/>
      <c r="DR6" s="357"/>
      <c r="DS6" s="1"/>
      <c r="DT6" s="1"/>
      <c r="DU6" s="1"/>
      <c r="DV6" s="3"/>
      <c r="DW6" s="3"/>
      <c r="DX6" s="3"/>
      <c r="DY6" s="3"/>
      <c r="DZ6" s="3"/>
      <c r="EA6" s="3"/>
      <c r="EB6" s="3"/>
      <c r="EC6" s="3"/>
      <c r="ED6" s="3"/>
      <c r="EE6" s="3"/>
      <c r="EF6" s="1"/>
      <c r="EG6" s="1"/>
      <c r="EH6" s="1"/>
      <c r="EI6" s="1"/>
      <c r="EJ6" s="1"/>
      <c r="EK6" s="1"/>
      <c r="EL6" s="1"/>
      <c r="EM6" s="1"/>
      <c r="EO6" s="356"/>
      <c r="EP6" s="356"/>
      <c r="EQ6" s="1"/>
      <c r="ER6" s="1"/>
      <c r="ES6" s="1"/>
      <c r="ET6" s="1"/>
      <c r="EU6" s="1"/>
      <c r="EV6" s="1"/>
      <c r="EW6" s="1"/>
      <c r="EX6" s="1"/>
      <c r="EY6" s="1"/>
      <c r="EZ6" s="1"/>
      <c r="FA6" s="1"/>
      <c r="FB6" s="1"/>
      <c r="FC6" s="1"/>
      <c r="FD6" s="1"/>
      <c r="FE6" s="1"/>
      <c r="FF6" s="1"/>
      <c r="FG6" s="1"/>
      <c r="FH6" s="1"/>
      <c r="FI6" s="1"/>
      <c r="FJ6" s="1"/>
      <c r="FK6" s="1"/>
    </row>
    <row r="7" spans="1:167" ht="17.5">
      <c r="A7" s="358" t="s">
        <v>241</v>
      </c>
      <c r="B7" s="358"/>
      <c r="C7" s="3"/>
      <c r="D7" s="3"/>
      <c r="E7" s="3"/>
      <c r="F7" s="1"/>
      <c r="G7" s="1"/>
      <c r="H7" s="1"/>
      <c r="I7" s="1"/>
      <c r="J7" s="1"/>
      <c r="K7" s="1"/>
      <c r="L7" s="1"/>
      <c r="M7" s="1"/>
      <c r="N7" s="1"/>
      <c r="O7" s="1"/>
      <c r="P7" s="1"/>
      <c r="Q7" s="1"/>
      <c r="R7" s="1"/>
      <c r="S7" s="1"/>
      <c r="T7" s="1"/>
      <c r="U7" s="1"/>
      <c r="V7" s="1"/>
      <c r="W7" s="1"/>
      <c r="Y7" s="358" t="s">
        <v>242</v>
      </c>
      <c r="Z7" s="358"/>
      <c r="AA7" s="3"/>
      <c r="AB7" s="3"/>
      <c r="AC7" s="3"/>
      <c r="AD7" s="1"/>
      <c r="AE7" s="1"/>
      <c r="AF7" s="1"/>
      <c r="AG7" s="1"/>
      <c r="AH7" s="1"/>
      <c r="AI7" s="1"/>
      <c r="AJ7" s="1"/>
      <c r="AK7" s="1"/>
      <c r="AL7" s="1"/>
      <c r="AM7" s="1"/>
      <c r="AN7" s="1"/>
      <c r="AO7" s="1"/>
      <c r="AP7" s="1"/>
      <c r="AQ7" s="1"/>
      <c r="AR7" s="1"/>
      <c r="AS7" s="1"/>
      <c r="AT7" s="1"/>
      <c r="AU7" s="1"/>
      <c r="AW7" s="358" t="s">
        <v>243</v>
      </c>
      <c r="AX7" s="358"/>
      <c r="AY7" s="3"/>
      <c r="AZ7" s="3"/>
      <c r="BA7" s="3"/>
      <c r="BB7" s="1"/>
      <c r="BC7" s="1"/>
      <c r="BD7" s="1"/>
      <c r="BE7" s="1"/>
      <c r="BF7" s="1"/>
      <c r="BG7" s="1"/>
      <c r="BH7" s="1"/>
      <c r="BI7" s="1"/>
      <c r="BJ7" s="1"/>
      <c r="BK7" s="1"/>
      <c r="BL7" s="1"/>
      <c r="BM7" s="1"/>
      <c r="BN7" s="1"/>
      <c r="BO7" s="1"/>
      <c r="BP7" s="1"/>
      <c r="BQ7" s="1"/>
      <c r="BR7" s="1"/>
      <c r="BS7" s="1"/>
      <c r="BU7" s="358" t="s">
        <v>244</v>
      </c>
      <c r="BV7" s="358"/>
      <c r="BW7" s="3"/>
      <c r="BX7" s="3"/>
      <c r="BY7" s="3"/>
      <c r="BZ7" s="1"/>
      <c r="CA7" s="1"/>
      <c r="CB7" s="1"/>
      <c r="CC7" s="1"/>
      <c r="CD7" s="1"/>
      <c r="CE7" s="1"/>
      <c r="CF7" s="1"/>
      <c r="CG7" s="1"/>
      <c r="CH7" s="1"/>
      <c r="CI7" s="1"/>
      <c r="CJ7" s="1"/>
      <c r="CK7" s="1"/>
      <c r="CL7" s="1"/>
      <c r="CM7" s="1"/>
      <c r="CN7" s="1"/>
      <c r="CO7" s="1"/>
      <c r="CP7" s="1"/>
      <c r="CQ7" s="1"/>
      <c r="CS7" s="358" t="s">
        <v>245</v>
      </c>
      <c r="CT7" s="358"/>
      <c r="CU7" s="3"/>
      <c r="CV7" s="3"/>
      <c r="CW7" s="3"/>
      <c r="CX7" s="1"/>
      <c r="CY7" s="1"/>
      <c r="CZ7" s="1"/>
      <c r="DA7" s="1"/>
      <c r="DB7" s="1"/>
      <c r="DC7" s="1"/>
      <c r="DD7" s="1"/>
      <c r="DE7" s="1"/>
      <c r="DF7" s="1"/>
      <c r="DG7" s="1"/>
      <c r="DH7" s="1"/>
      <c r="DI7" s="1"/>
      <c r="DJ7" s="1"/>
      <c r="DK7" s="1"/>
      <c r="DL7" s="1"/>
      <c r="DM7" s="1"/>
      <c r="DN7" s="1"/>
      <c r="DO7" s="1"/>
      <c r="DQ7" s="358" t="s">
        <v>246</v>
      </c>
      <c r="DR7" s="358"/>
      <c r="DS7" s="3"/>
      <c r="DT7" s="3"/>
      <c r="DU7" s="3"/>
      <c r="DV7" s="1"/>
      <c r="DW7" s="1"/>
      <c r="DX7" s="1"/>
      <c r="DY7" s="1"/>
      <c r="DZ7" s="1"/>
      <c r="EA7" s="1"/>
      <c r="EB7" s="1"/>
      <c r="EC7" s="1"/>
      <c r="ED7" s="1"/>
      <c r="EE7" s="1"/>
      <c r="EF7" s="1"/>
      <c r="EG7" s="1"/>
      <c r="EH7" s="1"/>
      <c r="EI7" s="1"/>
      <c r="EJ7" s="1"/>
      <c r="EK7" s="1"/>
      <c r="EL7" s="1"/>
      <c r="EM7" s="1"/>
      <c r="EO7" s="358" t="s">
        <v>247</v>
      </c>
      <c r="EP7" s="358"/>
      <c r="EQ7" s="3"/>
      <c r="ER7" s="3"/>
      <c r="ES7" s="3"/>
      <c r="ET7" s="1"/>
      <c r="EU7" s="1"/>
      <c r="EV7" s="1"/>
      <c r="EW7" s="1"/>
      <c r="EX7" s="1"/>
      <c r="EY7" s="1"/>
      <c r="EZ7" s="1"/>
      <c r="FA7" s="1"/>
      <c r="FB7" s="1"/>
      <c r="FC7" s="1"/>
      <c r="FD7" s="1"/>
      <c r="FE7" s="1"/>
      <c r="FF7" s="1"/>
      <c r="FG7" s="1"/>
      <c r="FH7" s="1"/>
      <c r="FI7" s="1"/>
      <c r="FJ7" s="1"/>
      <c r="FK7" s="1"/>
    </row>
    <row r="8" spans="1:167" ht="15.5">
      <c r="A8" s="358" t="s">
        <v>332</v>
      </c>
      <c r="B8" s="358"/>
      <c r="C8" s="5"/>
      <c r="D8" s="5"/>
      <c r="E8" s="5"/>
      <c r="F8" s="5"/>
      <c r="G8" s="5"/>
      <c r="H8" s="5"/>
      <c r="I8" s="5"/>
      <c r="J8" s="5"/>
      <c r="K8" s="5"/>
      <c r="L8" s="5"/>
      <c r="M8" s="5"/>
      <c r="N8" s="5"/>
      <c r="O8" s="5"/>
      <c r="P8" s="5"/>
      <c r="Q8" s="5"/>
      <c r="R8" s="5"/>
      <c r="S8" s="5"/>
      <c r="T8" s="5"/>
      <c r="U8" s="5"/>
      <c r="V8" s="5"/>
      <c r="W8" s="5"/>
      <c r="Y8" s="358" t="s">
        <v>332</v>
      </c>
      <c r="Z8" s="358"/>
      <c r="AA8" s="5"/>
      <c r="AB8" s="5"/>
      <c r="AC8" s="5"/>
      <c r="AD8" s="5"/>
      <c r="AE8" s="5"/>
      <c r="AF8" s="5"/>
      <c r="AG8" s="5"/>
      <c r="AH8" s="5"/>
      <c r="AI8" s="5"/>
      <c r="AJ8" s="5"/>
      <c r="AK8" s="5"/>
      <c r="AL8" s="5"/>
      <c r="AM8" s="5"/>
      <c r="AN8" s="5"/>
      <c r="AO8" s="5"/>
      <c r="AP8" s="5"/>
      <c r="AQ8" s="5"/>
      <c r="AR8" s="5"/>
      <c r="AS8" s="5"/>
      <c r="AT8" s="5"/>
      <c r="AU8" s="5"/>
      <c r="AW8" s="358" t="s">
        <v>332</v>
      </c>
      <c r="AX8" s="358"/>
      <c r="AY8" s="5"/>
      <c r="AZ8" s="5"/>
      <c r="BA8" s="5"/>
      <c r="BB8" s="5"/>
      <c r="BC8" s="5"/>
      <c r="BD8" s="5"/>
      <c r="BE8" s="5"/>
      <c r="BF8" s="5"/>
      <c r="BG8" s="5"/>
      <c r="BH8" s="5"/>
      <c r="BI8" s="5"/>
      <c r="BJ8" s="5"/>
      <c r="BK8" s="5"/>
      <c r="BL8" s="5"/>
      <c r="BM8" s="5"/>
      <c r="BN8" s="5"/>
      <c r="BO8" s="5"/>
      <c r="BP8" s="5"/>
      <c r="BQ8" s="5"/>
      <c r="BR8" s="5"/>
      <c r="BS8" s="5"/>
      <c r="BU8" s="358" t="s">
        <v>332</v>
      </c>
      <c r="BV8" s="358"/>
      <c r="BW8" s="5"/>
      <c r="BX8" s="5"/>
      <c r="BY8" s="5"/>
      <c r="BZ8" s="5"/>
      <c r="CA8" s="5"/>
      <c r="CB8" s="5"/>
      <c r="CC8" s="5"/>
      <c r="CD8" s="5"/>
      <c r="CE8" s="5"/>
      <c r="CF8" s="5"/>
      <c r="CG8" s="5"/>
      <c r="CH8" s="5"/>
      <c r="CI8" s="5"/>
      <c r="CJ8" s="5"/>
      <c r="CK8" s="5"/>
      <c r="CL8" s="5"/>
      <c r="CM8" s="5"/>
      <c r="CN8" s="5"/>
      <c r="CO8" s="5"/>
      <c r="CP8" s="5"/>
      <c r="CQ8" s="5"/>
      <c r="CS8" s="358" t="s">
        <v>332</v>
      </c>
      <c r="CT8" s="358"/>
      <c r="CU8" s="5"/>
      <c r="CV8" s="5"/>
      <c r="CW8" s="5"/>
      <c r="CX8" s="5"/>
      <c r="CY8" s="5"/>
      <c r="CZ8" s="5"/>
      <c r="DA8" s="5"/>
      <c r="DB8" s="5"/>
      <c r="DC8" s="5"/>
      <c r="DD8" s="5"/>
      <c r="DE8" s="5"/>
      <c r="DF8" s="5"/>
      <c r="DG8" s="5"/>
      <c r="DH8" s="5"/>
      <c r="DI8" s="5"/>
      <c r="DJ8" s="5"/>
      <c r="DK8" s="5"/>
      <c r="DL8" s="5"/>
      <c r="DM8" s="5"/>
      <c r="DN8" s="5"/>
      <c r="DO8" s="5"/>
      <c r="DQ8" s="358" t="s">
        <v>332</v>
      </c>
      <c r="DR8" s="358"/>
      <c r="DS8" s="5"/>
      <c r="DT8" s="5"/>
      <c r="DU8" s="5"/>
      <c r="DV8" s="5"/>
      <c r="DW8" s="5"/>
      <c r="DX8" s="5"/>
      <c r="DY8" s="5"/>
      <c r="DZ8" s="5"/>
      <c r="EA8" s="5"/>
      <c r="EB8" s="5"/>
      <c r="EC8" s="5"/>
      <c r="ED8" s="5"/>
      <c r="EE8" s="5"/>
      <c r="EF8" s="5"/>
      <c r="EG8" s="5"/>
      <c r="EH8" s="5"/>
      <c r="EI8" s="5"/>
      <c r="EJ8" s="5"/>
      <c r="EK8" s="5"/>
      <c r="EL8" s="5"/>
      <c r="EM8" s="5"/>
      <c r="EO8" s="358" t="s">
        <v>332</v>
      </c>
      <c r="EP8" s="358"/>
      <c r="EQ8" s="5"/>
      <c r="ER8" s="5"/>
      <c r="ES8" s="5"/>
      <c r="ET8" s="5"/>
      <c r="EU8" s="5"/>
      <c r="EV8" s="5"/>
      <c r="EW8" s="5"/>
      <c r="EX8" s="5"/>
      <c r="EY8" s="5"/>
      <c r="EZ8" s="5"/>
      <c r="FA8" s="5"/>
      <c r="FB8" s="5"/>
      <c r="FC8" s="5"/>
      <c r="FD8" s="5"/>
      <c r="FE8" s="5"/>
      <c r="FF8" s="5"/>
      <c r="FG8" s="5"/>
      <c r="FH8" s="5"/>
      <c r="FI8" s="5"/>
      <c r="FJ8" s="5"/>
      <c r="FK8" s="5"/>
    </row>
    <row r="9" spans="1:167" ht="15.5">
      <c r="A9" s="356"/>
      <c r="B9" s="356"/>
      <c r="C9" s="1"/>
      <c r="D9" s="1"/>
      <c r="E9" s="1"/>
      <c r="F9" s="1"/>
      <c r="G9" s="1"/>
      <c r="H9" s="1"/>
      <c r="I9" s="1"/>
      <c r="J9" s="1"/>
      <c r="K9" s="1"/>
      <c r="L9" s="1"/>
      <c r="M9" s="1"/>
      <c r="N9" s="1"/>
      <c r="O9" s="1"/>
      <c r="P9" s="1"/>
      <c r="Q9" s="1"/>
      <c r="R9" s="1"/>
      <c r="S9" s="1"/>
      <c r="T9" s="1"/>
      <c r="U9" s="1"/>
      <c r="V9" s="1"/>
      <c r="W9" s="1"/>
      <c r="Y9" s="356"/>
      <c r="Z9" s="356"/>
      <c r="AA9" s="17"/>
      <c r="AB9" s="17"/>
      <c r="AC9" s="1"/>
      <c r="AD9" s="1"/>
      <c r="AE9" s="1"/>
      <c r="AF9" s="1"/>
      <c r="AG9" s="1"/>
      <c r="AH9" s="1"/>
      <c r="AI9" s="1"/>
      <c r="AJ9" s="1"/>
      <c r="AK9" s="1"/>
      <c r="AL9" s="1"/>
      <c r="AM9" s="1"/>
      <c r="AN9" s="1"/>
      <c r="AO9" s="1"/>
      <c r="AP9" s="1"/>
      <c r="AQ9" s="1"/>
      <c r="AR9" s="1"/>
      <c r="AS9" s="1"/>
      <c r="AT9" s="1"/>
      <c r="AU9" s="1"/>
      <c r="AW9" s="356"/>
      <c r="AX9" s="356"/>
      <c r="AY9" s="17"/>
      <c r="AZ9" s="17"/>
      <c r="BA9" s="1"/>
      <c r="BB9" s="1"/>
      <c r="BC9" s="1"/>
      <c r="BD9" s="1"/>
      <c r="BE9" s="1"/>
      <c r="BF9" s="1"/>
      <c r="BG9" s="1"/>
      <c r="BH9" s="1"/>
      <c r="BI9" s="1"/>
      <c r="BJ9" s="1"/>
      <c r="BK9" s="1"/>
      <c r="BL9" s="1"/>
      <c r="BM9" s="1"/>
      <c r="BN9" s="1"/>
      <c r="BO9" s="1"/>
      <c r="BP9" s="1"/>
      <c r="BQ9" s="1"/>
      <c r="BR9" s="1"/>
      <c r="BS9" s="1"/>
      <c r="BU9" s="356"/>
      <c r="BV9" s="356"/>
      <c r="BW9" s="17"/>
      <c r="BX9" s="17"/>
      <c r="BY9" s="1"/>
      <c r="BZ9" s="1"/>
      <c r="CA9" s="1"/>
      <c r="CB9" s="1"/>
      <c r="CC9" s="1"/>
      <c r="CD9" s="1"/>
      <c r="CE9" s="1"/>
      <c r="CF9" s="1"/>
      <c r="CG9" s="1"/>
      <c r="CH9" s="1"/>
      <c r="CI9" s="1"/>
      <c r="CJ9" s="1"/>
      <c r="CK9" s="1"/>
      <c r="CL9" s="1"/>
      <c r="CM9" s="1"/>
      <c r="CN9" s="1"/>
      <c r="CO9" s="1"/>
      <c r="CP9" s="1"/>
      <c r="CQ9" s="1"/>
      <c r="CS9" s="356"/>
      <c r="CT9" s="356"/>
      <c r="CU9" s="17"/>
      <c r="CV9" s="17"/>
      <c r="CW9" s="1"/>
      <c r="CX9" s="1"/>
      <c r="CY9" s="1"/>
      <c r="CZ9" s="1"/>
      <c r="DA9" s="1"/>
      <c r="DB9" s="1"/>
      <c r="DC9" s="1"/>
      <c r="DD9" s="1"/>
      <c r="DE9" s="1"/>
      <c r="DF9" s="1"/>
      <c r="DG9" s="1"/>
      <c r="DH9" s="1"/>
      <c r="DI9" s="1"/>
      <c r="DJ9" s="1"/>
      <c r="DK9" s="1"/>
      <c r="DL9" s="1"/>
      <c r="DM9" s="1"/>
      <c r="DN9" s="1"/>
      <c r="DO9" s="1"/>
      <c r="DQ9" s="356"/>
      <c r="DR9" s="356"/>
      <c r="DS9" s="17"/>
      <c r="DT9" s="17"/>
      <c r="DU9" s="1"/>
      <c r="DV9" s="1"/>
      <c r="DW9" s="1"/>
      <c r="DX9" s="1"/>
      <c r="DY9" s="1"/>
      <c r="DZ9" s="1"/>
      <c r="EA9" s="1"/>
      <c r="EB9" s="1"/>
      <c r="EC9" s="1"/>
      <c r="ED9" s="1"/>
      <c r="EE9" s="1"/>
      <c r="EF9" s="1"/>
      <c r="EG9" s="1"/>
      <c r="EH9" s="1"/>
      <c r="EI9" s="1"/>
      <c r="EJ9" s="1"/>
      <c r="EK9" s="1"/>
      <c r="EL9" s="1"/>
      <c r="EM9" s="1"/>
      <c r="EO9" s="356"/>
      <c r="EP9" s="356"/>
      <c r="EQ9" s="1"/>
      <c r="ER9" s="1"/>
      <c r="ES9" s="1"/>
      <c r="ET9" s="1"/>
      <c r="EU9" s="1"/>
      <c r="EV9" s="1"/>
      <c r="EW9" s="1"/>
      <c r="EX9" s="1"/>
      <c r="EY9" s="1"/>
      <c r="EZ9" s="1"/>
      <c r="FA9" s="1"/>
      <c r="FB9" s="1"/>
      <c r="FC9" s="1"/>
      <c r="FD9" s="1"/>
      <c r="FE9" s="1"/>
      <c r="FF9" s="1"/>
      <c r="FG9" s="1"/>
      <c r="FH9" s="1"/>
      <c r="FI9" s="1"/>
      <c r="FJ9" s="1"/>
      <c r="FK9" s="1"/>
    </row>
    <row r="10" spans="1:167" ht="14.5">
      <c r="A10" s="356"/>
      <c r="B10" s="356"/>
      <c r="C10" s="1"/>
      <c r="D10" s="1"/>
      <c r="E10" s="1"/>
      <c r="F10" s="1"/>
      <c r="G10" s="1"/>
      <c r="H10" s="1"/>
      <c r="I10" s="1"/>
      <c r="J10" s="1"/>
      <c r="K10" s="1"/>
      <c r="L10" s="1"/>
      <c r="M10" s="1"/>
      <c r="N10" s="1"/>
      <c r="O10" s="1"/>
      <c r="P10" s="1"/>
      <c r="Q10" s="1"/>
      <c r="R10" s="1"/>
      <c r="S10" s="1"/>
      <c r="T10" s="1"/>
      <c r="U10" s="1"/>
      <c r="V10" s="1"/>
      <c r="W10" s="1"/>
      <c r="Y10" s="356"/>
      <c r="Z10" s="356"/>
      <c r="AA10" s="1"/>
      <c r="AB10" s="1"/>
      <c r="AC10" s="1"/>
      <c r="AD10" s="1"/>
      <c r="AE10" s="1"/>
      <c r="AF10" s="1"/>
      <c r="AG10" s="1"/>
      <c r="AH10" s="1"/>
      <c r="AI10" s="1"/>
      <c r="AJ10" s="1"/>
      <c r="AK10" s="1"/>
      <c r="AL10" s="1"/>
      <c r="AM10" s="1"/>
      <c r="AN10" s="1"/>
      <c r="AO10" s="1"/>
      <c r="AP10" s="1"/>
      <c r="AQ10" s="1"/>
      <c r="AR10" s="1"/>
      <c r="AS10" s="1"/>
      <c r="AT10" s="1"/>
      <c r="AU10" s="1"/>
      <c r="AW10" s="356"/>
      <c r="AX10" s="356"/>
      <c r="AY10" s="1"/>
      <c r="AZ10" s="1"/>
      <c r="BA10" s="1"/>
      <c r="BB10" s="1"/>
      <c r="BC10" s="1"/>
      <c r="BD10" s="1"/>
      <c r="BE10" s="1"/>
      <c r="BF10" s="1"/>
      <c r="BG10" s="1"/>
      <c r="BH10" s="1"/>
      <c r="BI10" s="1"/>
      <c r="BJ10" s="1"/>
      <c r="BK10" s="1"/>
      <c r="BL10" s="1"/>
      <c r="BM10" s="1"/>
      <c r="BN10" s="1"/>
      <c r="BO10" s="1"/>
      <c r="BP10" s="1"/>
      <c r="BQ10" s="1"/>
      <c r="BR10" s="1"/>
      <c r="BS10" s="1"/>
      <c r="BU10" s="356"/>
      <c r="BV10" s="356"/>
      <c r="BW10" s="1"/>
      <c r="BX10" s="1"/>
      <c r="BY10" s="1"/>
      <c r="BZ10" s="1"/>
      <c r="CA10" s="1"/>
      <c r="CB10" s="1"/>
      <c r="CC10" s="1"/>
      <c r="CD10" s="1"/>
      <c r="CE10" s="1"/>
      <c r="CF10" s="1"/>
      <c r="CG10" s="1"/>
      <c r="CH10" s="1"/>
      <c r="CI10" s="1"/>
      <c r="CJ10" s="1"/>
      <c r="CK10" s="1"/>
      <c r="CL10" s="1"/>
      <c r="CM10" s="1"/>
      <c r="CN10" s="1"/>
      <c r="CO10" s="1"/>
      <c r="CP10" s="1"/>
      <c r="CQ10" s="1"/>
      <c r="CS10" s="356"/>
      <c r="CT10" s="356"/>
      <c r="CU10" s="1"/>
      <c r="CV10" s="1"/>
      <c r="CW10" s="1"/>
      <c r="CX10" s="1"/>
      <c r="CY10" s="1"/>
      <c r="CZ10" s="1"/>
      <c r="DA10" s="1"/>
      <c r="DB10" s="1"/>
      <c r="DC10" s="1"/>
      <c r="DD10" s="1"/>
      <c r="DE10" s="1"/>
      <c r="DF10" s="1"/>
      <c r="DG10" s="1"/>
      <c r="DH10" s="1"/>
      <c r="DI10" s="1"/>
      <c r="DJ10" s="1"/>
      <c r="DK10" s="1"/>
      <c r="DL10" s="1"/>
      <c r="DM10" s="1"/>
      <c r="DN10" s="1"/>
      <c r="DO10" s="1"/>
      <c r="DQ10" s="356"/>
      <c r="DR10" s="356"/>
      <c r="DS10" s="1"/>
      <c r="DT10" s="1"/>
      <c r="DU10" s="1"/>
      <c r="DV10" s="1"/>
      <c r="DW10" s="1"/>
      <c r="DX10" s="1"/>
      <c r="DY10" s="1"/>
      <c r="DZ10" s="1"/>
      <c r="EA10" s="1"/>
      <c r="EB10" s="1"/>
      <c r="EC10" s="1"/>
      <c r="ED10" s="1"/>
      <c r="EE10" s="1"/>
      <c r="EF10" s="1"/>
      <c r="EG10" s="1"/>
      <c r="EH10" s="1"/>
      <c r="EI10" s="1"/>
      <c r="EJ10" s="1"/>
      <c r="EK10" s="1"/>
      <c r="EL10" s="1"/>
      <c r="EM10" s="1"/>
      <c r="EO10" s="356"/>
      <c r="EP10" s="356"/>
      <c r="EQ10" s="1"/>
      <c r="ER10" s="1"/>
      <c r="ES10" s="1"/>
      <c r="ET10" s="1"/>
      <c r="EU10" s="1"/>
      <c r="EV10" s="1"/>
      <c r="EW10" s="1"/>
      <c r="EX10" s="1"/>
      <c r="EY10" s="1"/>
      <c r="EZ10" s="1"/>
      <c r="FA10" s="1"/>
      <c r="FB10" s="1"/>
      <c r="FC10" s="1"/>
      <c r="FD10" s="1"/>
      <c r="FE10" s="1"/>
      <c r="FF10" s="1"/>
      <c r="FG10" s="1"/>
      <c r="FH10" s="1"/>
      <c r="FI10" s="1"/>
      <c r="FJ10" s="1"/>
      <c r="FK10" s="1"/>
    </row>
    <row r="11" spans="1:167" ht="14.5">
      <c r="A11" s="356"/>
      <c r="B11" s="35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6"/>
      <c r="Z11" s="35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6"/>
      <c r="AX11" s="35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6"/>
      <c r="BV11" s="35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6"/>
      <c r="CT11" s="35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6"/>
      <c r="DR11" s="35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6"/>
      <c r="EP11" s="35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6"/>
      <c r="B12" s="356"/>
      <c r="C12" s="1"/>
      <c r="D12" s="1"/>
      <c r="E12" s="1"/>
      <c r="F12" s="1"/>
      <c r="G12" s="1"/>
      <c r="H12" s="1"/>
      <c r="I12" s="1"/>
      <c r="J12" s="1"/>
      <c r="K12" s="1"/>
      <c r="L12" s="1"/>
      <c r="M12" s="1"/>
      <c r="N12" s="1"/>
      <c r="O12" s="1"/>
      <c r="P12" s="1"/>
      <c r="Q12" s="1"/>
      <c r="R12" s="1"/>
      <c r="S12" s="1"/>
      <c r="T12" s="1"/>
      <c r="U12" s="1"/>
      <c r="V12" s="1"/>
      <c r="W12" s="1"/>
      <c r="Y12" s="356"/>
      <c r="Z12" s="356"/>
      <c r="AA12" s="1"/>
      <c r="AB12" s="1"/>
      <c r="AC12" s="1"/>
      <c r="AD12" s="1"/>
      <c r="AE12" s="1"/>
      <c r="AF12" s="1"/>
      <c r="AG12" s="1"/>
      <c r="AH12" s="1"/>
      <c r="AI12" s="1"/>
      <c r="AJ12" s="1"/>
      <c r="AK12" s="1"/>
      <c r="AL12" s="1"/>
      <c r="AM12" s="1"/>
      <c r="AN12" s="1"/>
      <c r="AO12" s="1"/>
      <c r="AP12" s="1"/>
      <c r="AQ12" s="1"/>
      <c r="AR12" s="1"/>
      <c r="AS12" s="1"/>
      <c r="AT12" s="1"/>
      <c r="AU12" s="1"/>
      <c r="AW12" s="356"/>
      <c r="AX12" s="356"/>
      <c r="AY12" s="1"/>
      <c r="AZ12" s="1"/>
      <c r="BA12" s="1"/>
      <c r="BB12" s="1"/>
      <c r="BC12" s="1"/>
      <c r="BD12" s="1"/>
      <c r="BE12" s="1"/>
      <c r="BF12" s="1"/>
      <c r="BG12" s="1"/>
      <c r="BH12" s="1"/>
      <c r="BI12" s="1"/>
      <c r="BJ12" s="1"/>
      <c r="BK12" s="1"/>
      <c r="BL12" s="1"/>
      <c r="BM12" s="1"/>
      <c r="BN12" s="1"/>
      <c r="BO12" s="1"/>
      <c r="BP12" s="1"/>
      <c r="BQ12" s="1"/>
      <c r="BR12" s="1"/>
      <c r="BS12" s="1"/>
      <c r="BU12" s="356"/>
      <c r="BV12" s="356"/>
      <c r="BW12" s="1"/>
      <c r="BX12" s="1"/>
      <c r="BY12" s="1"/>
      <c r="BZ12" s="1"/>
      <c r="CA12" s="1"/>
      <c r="CB12" s="1"/>
      <c r="CC12" s="1"/>
      <c r="CD12" s="1"/>
      <c r="CE12" s="1"/>
      <c r="CF12" s="1"/>
      <c r="CG12" s="1"/>
      <c r="CH12" s="1"/>
      <c r="CI12" s="1"/>
      <c r="CJ12" s="1"/>
      <c r="CK12" s="1"/>
      <c r="CL12" s="1"/>
      <c r="CM12" s="1"/>
      <c r="CN12" s="1"/>
      <c r="CO12" s="1"/>
      <c r="CP12" s="1"/>
      <c r="CQ12" s="1"/>
      <c r="CS12" s="356"/>
      <c r="CT12" s="356"/>
      <c r="CU12" s="1"/>
      <c r="CV12" s="1"/>
      <c r="CW12" s="1"/>
      <c r="CX12" s="1"/>
      <c r="CY12" s="1"/>
      <c r="CZ12" s="1"/>
      <c r="DA12" s="1"/>
      <c r="DB12" s="1"/>
      <c r="DC12" s="1"/>
      <c r="DD12" s="1"/>
      <c r="DE12" s="1"/>
      <c r="DF12" s="1"/>
      <c r="DG12" s="1"/>
      <c r="DH12" s="1"/>
      <c r="DI12" s="1"/>
      <c r="DJ12" s="1"/>
      <c r="DK12" s="1"/>
      <c r="DL12" s="1"/>
      <c r="DM12" s="1"/>
      <c r="DN12" s="1"/>
      <c r="DO12" s="1"/>
      <c r="DQ12" s="356"/>
      <c r="DR12" s="356"/>
      <c r="DS12" s="1"/>
      <c r="DT12" s="1"/>
      <c r="DU12" s="1"/>
      <c r="DV12" s="1"/>
      <c r="DW12" s="1"/>
      <c r="DX12" s="1"/>
      <c r="DY12" s="1"/>
      <c r="DZ12" s="1"/>
      <c r="EA12" s="1"/>
      <c r="EB12" s="1"/>
      <c r="EC12" s="1"/>
      <c r="ED12" s="1"/>
      <c r="EE12" s="1"/>
      <c r="EF12" s="1"/>
      <c r="EG12" s="1"/>
      <c r="EH12" s="1"/>
      <c r="EI12" s="1"/>
      <c r="EJ12" s="1"/>
      <c r="EK12" s="1"/>
      <c r="EL12" s="1"/>
      <c r="EM12" s="1"/>
      <c r="EO12" s="356"/>
      <c r="EP12" s="356"/>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333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334</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334</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333</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3.5">
      <c r="A14" s="1"/>
      <c r="B14" s="84" t="s">
        <v>250</v>
      </c>
      <c r="C14" s="1"/>
      <c r="D14" s="1"/>
      <c r="E14" s="1"/>
      <c r="F14" s="1"/>
      <c r="G14" s="1"/>
      <c r="H14" s="1"/>
      <c r="I14" s="1"/>
      <c r="J14" s="1"/>
      <c r="K14" s="1"/>
      <c r="L14" s="1"/>
      <c r="M14" s="1"/>
      <c r="N14" s="1"/>
      <c r="O14" s="1"/>
      <c r="P14" s="1"/>
      <c r="Q14" s="1"/>
      <c r="R14" s="1"/>
      <c r="S14" s="1"/>
      <c r="T14" s="1"/>
      <c r="U14" s="1"/>
      <c r="V14" s="1"/>
      <c r="W14" s="1"/>
      <c r="Y14" s="1"/>
      <c r="Z14" s="84" t="s">
        <v>250</v>
      </c>
      <c r="AA14" s="1"/>
      <c r="AB14" s="1"/>
      <c r="AC14" s="1"/>
      <c r="AD14" s="1"/>
      <c r="AE14" s="1"/>
      <c r="AF14" s="1"/>
      <c r="AG14" s="1"/>
      <c r="AH14" s="1"/>
      <c r="AI14" s="1"/>
      <c r="AJ14" s="1"/>
      <c r="AK14" s="1"/>
      <c r="AL14" s="1"/>
      <c r="AM14" s="1"/>
      <c r="AN14" s="1"/>
      <c r="AO14" s="1"/>
      <c r="AP14" s="1"/>
      <c r="AQ14" s="1"/>
      <c r="AR14" s="1"/>
      <c r="AS14" s="1"/>
      <c r="AT14" s="1"/>
      <c r="AU14" s="1"/>
      <c r="AW14" s="1"/>
      <c r="AX14" s="84" t="s">
        <v>250</v>
      </c>
      <c r="AY14" s="1"/>
      <c r="AZ14" s="1"/>
      <c r="BA14" s="1"/>
      <c r="BB14" s="1"/>
      <c r="BC14" s="1"/>
      <c r="BD14" s="1"/>
      <c r="BE14" s="1"/>
      <c r="BF14" s="1"/>
      <c r="BG14" s="1"/>
      <c r="BH14" s="1"/>
      <c r="BI14" s="1"/>
      <c r="BJ14" s="1"/>
      <c r="BK14" s="1"/>
      <c r="BL14" s="1"/>
      <c r="BM14" s="1"/>
      <c r="BN14" s="1"/>
      <c r="BO14" s="1"/>
      <c r="BP14" s="1"/>
      <c r="BQ14" s="1"/>
      <c r="BR14" s="1"/>
      <c r="BS14" s="1"/>
      <c r="BU14" s="1"/>
      <c r="BV14" s="84" t="s">
        <v>250</v>
      </c>
      <c r="BW14" s="1"/>
      <c r="BX14" s="1"/>
      <c r="BY14" s="1"/>
      <c r="BZ14" s="1"/>
      <c r="CA14" s="1"/>
      <c r="CB14" s="1"/>
      <c r="CC14" s="1"/>
      <c r="CD14" s="1"/>
      <c r="CE14" s="1"/>
      <c r="CF14" s="1"/>
      <c r="CG14" s="1"/>
      <c r="CH14" s="1"/>
      <c r="CI14" s="1"/>
      <c r="CJ14" s="1"/>
      <c r="CK14" s="1"/>
      <c r="CL14" s="1"/>
      <c r="CM14" s="1"/>
      <c r="CN14" s="1"/>
      <c r="CO14" s="1"/>
      <c r="CP14" s="1"/>
      <c r="CQ14" s="1"/>
      <c r="CS14" s="1"/>
      <c r="CT14" s="84" t="s">
        <v>250</v>
      </c>
      <c r="CU14" s="1"/>
      <c r="CV14" s="1"/>
      <c r="CW14" s="1"/>
      <c r="CX14" s="1"/>
      <c r="CY14" s="1"/>
      <c r="CZ14" s="1"/>
      <c r="DA14" s="1"/>
      <c r="DB14" s="1"/>
      <c r="DC14" s="1"/>
      <c r="DD14" s="1"/>
      <c r="DE14" s="1"/>
      <c r="DF14" s="1"/>
      <c r="DG14" s="1"/>
      <c r="DH14" s="1"/>
      <c r="DI14" s="1"/>
      <c r="DJ14" s="1"/>
      <c r="DK14" s="1"/>
      <c r="DL14" s="1"/>
      <c r="DM14" s="1"/>
      <c r="DN14" s="1"/>
      <c r="DO14" s="1"/>
      <c r="DQ14" s="1"/>
      <c r="DR14" s="84" t="s">
        <v>250</v>
      </c>
      <c r="DS14" s="1"/>
      <c r="DT14" s="1"/>
      <c r="DU14" s="1"/>
      <c r="DV14" s="1"/>
      <c r="DW14" s="1"/>
      <c r="DX14" s="1"/>
      <c r="DY14" s="1"/>
      <c r="DZ14" s="1"/>
      <c r="EA14" s="1"/>
      <c r="EB14" s="1"/>
      <c r="EC14" s="1"/>
      <c r="ED14" s="1"/>
      <c r="EE14" s="1"/>
      <c r="EF14" s="1"/>
      <c r="EG14" s="1"/>
      <c r="EH14" s="1"/>
      <c r="EI14" s="1"/>
      <c r="EJ14" s="1"/>
      <c r="EK14" s="1"/>
      <c r="EL14" s="1"/>
      <c r="EM14" s="1"/>
      <c r="EO14" s="1"/>
      <c r="EP14" s="84" t="s">
        <v>250</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251</v>
      </c>
      <c r="C15" s="1">
        <v>39.799999999999997</v>
      </c>
      <c r="D15" s="1">
        <v>37</v>
      </c>
      <c r="E15" s="1">
        <v>34.5</v>
      </c>
      <c r="F15" s="1">
        <v>31.9</v>
      </c>
      <c r="G15" s="1">
        <v>29.7</v>
      </c>
      <c r="H15" s="1">
        <v>27.1</v>
      </c>
      <c r="I15" s="1">
        <v>24.2</v>
      </c>
      <c r="J15" s="1">
        <v>21.6</v>
      </c>
      <c r="K15" s="1">
        <v>19.2</v>
      </c>
      <c r="L15" s="1">
        <v>16.2</v>
      </c>
      <c r="M15" s="1">
        <v>13.3</v>
      </c>
      <c r="N15" s="1">
        <v>11.1</v>
      </c>
      <c r="O15" s="1">
        <v>9.5</v>
      </c>
      <c r="P15" s="1">
        <v>8.4</v>
      </c>
      <c r="Q15" s="1">
        <v>6</v>
      </c>
      <c r="R15" s="1">
        <v>4.5999999999999996</v>
      </c>
      <c r="S15" s="1">
        <v>3.1</v>
      </c>
      <c r="T15" s="1">
        <v>1.7</v>
      </c>
      <c r="U15" s="1">
        <v>0.4</v>
      </c>
      <c r="V15" s="1">
        <v>0.2</v>
      </c>
      <c r="W15" s="1">
        <v>0.1</v>
      </c>
      <c r="Y15" s="1"/>
      <c r="Z15" s="10" t="s">
        <v>251</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251</v>
      </c>
      <c r="AY15" s="1">
        <v>63.1</v>
      </c>
      <c r="AZ15" s="1">
        <v>54.2</v>
      </c>
      <c r="BA15" s="1">
        <v>44.6</v>
      </c>
      <c r="BB15" s="1">
        <v>37.9</v>
      </c>
      <c r="BC15" s="1">
        <v>31.7</v>
      </c>
      <c r="BD15" s="1">
        <v>25.9</v>
      </c>
      <c r="BE15" s="1">
        <v>18.2</v>
      </c>
      <c r="BF15" s="1">
        <v>9.9</v>
      </c>
      <c r="BG15" s="1">
        <v>5.4</v>
      </c>
      <c r="BH15" s="1">
        <v>2.2999999999999998</v>
      </c>
      <c r="BI15" s="1">
        <v>0</v>
      </c>
      <c r="BJ15" s="1">
        <v>0</v>
      </c>
      <c r="BK15" s="1">
        <v>0</v>
      </c>
      <c r="BL15" s="1">
        <v>0</v>
      </c>
      <c r="BM15" s="1">
        <v>0</v>
      </c>
      <c r="BN15" s="1">
        <v>0</v>
      </c>
      <c r="BO15" s="1">
        <v>0</v>
      </c>
      <c r="BP15" s="1">
        <v>0</v>
      </c>
      <c r="BQ15" s="1">
        <v>0</v>
      </c>
      <c r="BR15" s="1">
        <v>0</v>
      </c>
      <c r="BS15" s="1">
        <v>0</v>
      </c>
      <c r="BU15" s="1"/>
      <c r="BV15" s="10" t="s">
        <v>251</v>
      </c>
      <c r="BW15" s="1">
        <v>1.7</v>
      </c>
      <c r="BX15" s="1">
        <v>1.4</v>
      </c>
      <c r="BY15" s="1">
        <v>1.1000000000000001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251</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251</v>
      </c>
      <c r="DS15" s="1">
        <v>1.9</v>
      </c>
      <c r="DT15" s="1">
        <v>1.7</v>
      </c>
      <c r="DU15" s="1">
        <v>1.6</v>
      </c>
      <c r="DV15" s="1">
        <v>1.4</v>
      </c>
      <c r="DW15" s="1">
        <v>1.2</v>
      </c>
      <c r="DX15" s="1">
        <v>1.1000000000000001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251</v>
      </c>
      <c r="EQ15" s="1">
        <v>23.1</v>
      </c>
      <c r="ER15" s="1">
        <v>20.5</v>
      </c>
      <c r="ES15" s="1">
        <v>18</v>
      </c>
      <c r="ET15" s="1">
        <v>15.5</v>
      </c>
      <c r="EU15" s="1">
        <v>12.8</v>
      </c>
      <c r="EV15" s="1">
        <v>10.4</v>
      </c>
      <c r="EW15" s="1">
        <v>8.3000000000000007</v>
      </c>
      <c r="EX15" s="1">
        <v>6.3</v>
      </c>
      <c r="EY15" s="1">
        <v>4.0999999999999996</v>
      </c>
      <c r="EZ15" s="1">
        <v>3</v>
      </c>
      <c r="FA15" s="1">
        <v>1.5</v>
      </c>
      <c r="FB15" s="1">
        <v>0.7</v>
      </c>
      <c r="FC15" s="1">
        <v>0.8</v>
      </c>
      <c r="FD15" s="1">
        <v>0.6</v>
      </c>
      <c r="FE15" s="1">
        <v>0.6</v>
      </c>
      <c r="FF15" s="1">
        <v>0.6</v>
      </c>
      <c r="FG15" s="1">
        <v>0.4</v>
      </c>
      <c r="FH15" s="1">
        <v>0.5</v>
      </c>
      <c r="FI15" s="1">
        <v>0.3</v>
      </c>
      <c r="FJ15" s="1">
        <v>0.4</v>
      </c>
      <c r="FK15" s="1">
        <v>0.4</v>
      </c>
    </row>
    <row r="16" spans="1:167" ht="14.5">
      <c r="A16" s="1"/>
      <c r="B16" s="10" t="s">
        <v>252</v>
      </c>
      <c r="C16" s="1">
        <v>36.799999999999997</v>
      </c>
      <c r="D16" s="1">
        <v>40.299999999999997</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252</v>
      </c>
      <c r="AA16" s="1">
        <v>149.80000000000001</v>
      </c>
      <c r="AB16" s="1">
        <v>155</v>
      </c>
      <c r="AC16" s="1">
        <v>164.2</v>
      </c>
      <c r="AD16" s="1">
        <v>165.1</v>
      </c>
      <c r="AE16" s="1">
        <v>166.1</v>
      </c>
      <c r="AF16" s="1">
        <v>165.3</v>
      </c>
      <c r="AG16" s="1">
        <v>163.5</v>
      </c>
      <c r="AH16" s="1">
        <v>161.5</v>
      </c>
      <c r="AI16" s="1">
        <v>160.19999999999999</v>
      </c>
      <c r="AJ16" s="1">
        <v>159</v>
      </c>
      <c r="AK16" s="1">
        <v>158</v>
      </c>
      <c r="AL16" s="1">
        <v>157</v>
      </c>
      <c r="AM16" s="1">
        <v>155.80000000000001</v>
      </c>
      <c r="AN16" s="1">
        <v>154</v>
      </c>
      <c r="AO16" s="1">
        <v>151.19999999999999</v>
      </c>
      <c r="AP16" s="1">
        <v>147</v>
      </c>
      <c r="AQ16" s="1">
        <v>140.80000000000001</v>
      </c>
      <c r="AR16" s="1">
        <v>132.4</v>
      </c>
      <c r="AS16" s="1">
        <v>121.9</v>
      </c>
      <c r="AT16" s="1">
        <v>109.2</v>
      </c>
      <c r="AU16" s="1">
        <v>95</v>
      </c>
      <c r="AW16" s="1"/>
      <c r="AX16" s="10" t="s">
        <v>252</v>
      </c>
      <c r="AY16" s="1">
        <v>66</v>
      </c>
      <c r="AZ16" s="1">
        <v>70.599999999999994</v>
      </c>
      <c r="BA16" s="1">
        <v>71.400000000000006</v>
      </c>
      <c r="BB16" s="1">
        <v>72.599999999999994</v>
      </c>
      <c r="BC16" s="1">
        <v>75.099999999999994</v>
      </c>
      <c r="BD16" s="1">
        <v>76.400000000000006</v>
      </c>
      <c r="BE16" s="1">
        <v>76.5</v>
      </c>
      <c r="BF16" s="1">
        <v>76.5</v>
      </c>
      <c r="BG16" s="1">
        <v>76.5</v>
      </c>
      <c r="BH16" s="1">
        <v>76.400000000000006</v>
      </c>
      <c r="BI16" s="1">
        <v>76</v>
      </c>
      <c r="BJ16" s="1">
        <v>75.3</v>
      </c>
      <c r="BK16" s="1">
        <v>74.2</v>
      </c>
      <c r="BL16" s="1">
        <v>72.599999999999994</v>
      </c>
      <c r="BM16" s="1">
        <v>70.3</v>
      </c>
      <c r="BN16" s="1">
        <v>67.3</v>
      </c>
      <c r="BO16" s="1">
        <v>63.3</v>
      </c>
      <c r="BP16" s="1">
        <v>58.6</v>
      </c>
      <c r="BQ16" s="1">
        <v>53.3</v>
      </c>
      <c r="BR16" s="1">
        <v>47.4</v>
      </c>
      <c r="BS16" s="1">
        <v>41.4</v>
      </c>
      <c r="BU16" s="1"/>
      <c r="BV16" s="10" t="s">
        <v>252</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1.1000000000000001</v>
      </c>
      <c r="CS16" s="1"/>
      <c r="CT16" s="10" t="s">
        <v>252</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252</v>
      </c>
      <c r="DS16" s="1">
        <v>0.3</v>
      </c>
      <c r="DT16" s="1">
        <v>0.5</v>
      </c>
      <c r="DU16" s="1">
        <v>0.6</v>
      </c>
      <c r="DV16" s="1">
        <v>0.8</v>
      </c>
      <c r="DW16" s="1">
        <v>1</v>
      </c>
      <c r="DX16" s="1">
        <v>1.1000000000000001</v>
      </c>
      <c r="DY16" s="1">
        <v>1.1000000000000001</v>
      </c>
      <c r="DZ16" s="1">
        <v>1.2</v>
      </c>
      <c r="EA16" s="1">
        <v>1.2</v>
      </c>
      <c r="EB16" s="1">
        <v>1.2</v>
      </c>
      <c r="EC16" s="1">
        <v>1.2</v>
      </c>
      <c r="ED16" s="1">
        <v>1.1000000000000001</v>
      </c>
      <c r="EE16" s="1">
        <v>1.1000000000000001</v>
      </c>
      <c r="EF16" s="1">
        <v>1.1000000000000001</v>
      </c>
      <c r="EG16" s="1">
        <v>1.1000000000000001</v>
      </c>
      <c r="EH16" s="1">
        <v>1</v>
      </c>
      <c r="EI16" s="1">
        <v>1</v>
      </c>
      <c r="EJ16" s="1">
        <v>1</v>
      </c>
      <c r="EK16" s="1">
        <v>0.9</v>
      </c>
      <c r="EL16" s="1">
        <v>0.9</v>
      </c>
      <c r="EM16" s="1">
        <v>0.9</v>
      </c>
      <c r="EO16" s="1"/>
      <c r="EP16" s="10" t="s">
        <v>252</v>
      </c>
      <c r="EQ16" s="1">
        <v>10.5</v>
      </c>
      <c r="ER16" s="1">
        <v>13.1</v>
      </c>
      <c r="ES16" s="1">
        <v>14.8</v>
      </c>
      <c r="ET16" s="1">
        <v>15.7</v>
      </c>
      <c r="EU16" s="1">
        <v>17.5</v>
      </c>
      <c r="EV16" s="1">
        <v>18.899999999999999</v>
      </c>
      <c r="EW16" s="1">
        <v>20.3</v>
      </c>
      <c r="EX16" s="1">
        <v>20.7</v>
      </c>
      <c r="EY16" s="1">
        <v>20.8</v>
      </c>
      <c r="EZ16" s="1">
        <v>21</v>
      </c>
      <c r="FA16" s="1">
        <v>21</v>
      </c>
      <c r="FB16" s="1">
        <v>21.4</v>
      </c>
      <c r="FC16" s="1">
        <v>21.2</v>
      </c>
      <c r="FD16" s="1">
        <v>21.3</v>
      </c>
      <c r="FE16" s="1">
        <v>21.2</v>
      </c>
      <c r="FF16" s="1">
        <v>20.9</v>
      </c>
      <c r="FG16" s="1">
        <v>20.9</v>
      </c>
      <c r="FH16" s="1">
        <v>20.3</v>
      </c>
      <c r="FI16" s="1">
        <v>19.899999999999999</v>
      </c>
      <c r="FJ16" s="1">
        <v>19.2</v>
      </c>
      <c r="FK16" s="1">
        <v>18.5</v>
      </c>
    </row>
    <row r="17" spans="1:167" ht="14.5">
      <c r="A17" s="1"/>
      <c r="B17" s="10" t="s">
        <v>253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253</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253</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253</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253</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253</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254</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254</v>
      </c>
      <c r="AA18" s="1">
        <v>60.4</v>
      </c>
      <c r="AB18" s="1">
        <v>59.4</v>
      </c>
      <c r="AC18" s="1">
        <v>55.2</v>
      </c>
      <c r="AD18" s="1">
        <v>50.8</v>
      </c>
      <c r="AE18" s="1">
        <v>44.9</v>
      </c>
      <c r="AF18" s="1">
        <v>38.5</v>
      </c>
      <c r="AG18" s="1">
        <v>31.7</v>
      </c>
      <c r="AH18" s="1">
        <v>25</v>
      </c>
      <c r="AI18" s="1">
        <v>18.899999999999999</v>
      </c>
      <c r="AJ18" s="1">
        <v>13.3</v>
      </c>
      <c r="AK18" s="1">
        <v>8.4</v>
      </c>
      <c r="AL18" s="1">
        <v>4.2</v>
      </c>
      <c r="AM18" s="1">
        <v>0.7</v>
      </c>
      <c r="AN18" s="1">
        <v>0</v>
      </c>
      <c r="AO18" s="1">
        <v>0</v>
      </c>
      <c r="AP18" s="1">
        <v>0</v>
      </c>
      <c r="AQ18" s="1">
        <v>0</v>
      </c>
      <c r="AR18" s="1">
        <v>0</v>
      </c>
      <c r="AS18" s="1">
        <v>0</v>
      </c>
      <c r="AT18" s="1">
        <v>0</v>
      </c>
      <c r="AU18" s="1">
        <v>0</v>
      </c>
      <c r="AW18" s="1"/>
      <c r="AX18" s="10" t="s">
        <v>254</v>
      </c>
      <c r="AY18" s="1">
        <v>419.7</v>
      </c>
      <c r="AZ18" s="1">
        <v>395.5</v>
      </c>
      <c r="BA18" s="1">
        <v>369.5</v>
      </c>
      <c r="BB18" s="1">
        <v>340.7</v>
      </c>
      <c r="BC18" s="1">
        <v>310.7</v>
      </c>
      <c r="BD18" s="1">
        <v>279.89999999999998</v>
      </c>
      <c r="BE18" s="1">
        <v>249</v>
      </c>
      <c r="BF18" s="1">
        <v>218.2</v>
      </c>
      <c r="BG18" s="1">
        <v>189.3</v>
      </c>
      <c r="BH18" s="1">
        <v>160.80000000000001</v>
      </c>
      <c r="BI18" s="1">
        <v>134.6</v>
      </c>
      <c r="BJ18" s="1">
        <v>109.5</v>
      </c>
      <c r="BK18" s="1">
        <v>85.6</v>
      </c>
      <c r="BL18" s="1">
        <v>63.6</v>
      </c>
      <c r="BM18" s="1">
        <v>44.3</v>
      </c>
      <c r="BN18" s="1">
        <v>28.2</v>
      </c>
      <c r="BO18" s="1">
        <v>14.7</v>
      </c>
      <c r="BP18" s="1">
        <v>4.5999999999999996</v>
      </c>
      <c r="BQ18" s="1">
        <v>0</v>
      </c>
      <c r="BR18" s="1">
        <v>0</v>
      </c>
      <c r="BS18" s="1">
        <v>0</v>
      </c>
      <c r="BU18" s="1"/>
      <c r="BV18" s="10" t="s">
        <v>254</v>
      </c>
      <c r="BW18" s="1">
        <v>31.7</v>
      </c>
      <c r="BX18" s="1">
        <v>29.2</v>
      </c>
      <c r="BY18" s="1">
        <v>26.6</v>
      </c>
      <c r="BZ18" s="1">
        <v>24</v>
      </c>
      <c r="CA18" s="1">
        <v>21.4</v>
      </c>
      <c r="CB18" s="1">
        <v>19</v>
      </c>
      <c r="CC18" s="1">
        <v>16.7</v>
      </c>
      <c r="CD18" s="1">
        <v>14.6</v>
      </c>
      <c r="CE18" s="1">
        <v>12.6</v>
      </c>
      <c r="CF18" s="1">
        <v>10.7</v>
      </c>
      <c r="CG18" s="1">
        <v>8.9</v>
      </c>
      <c r="CH18" s="1">
        <v>7.1</v>
      </c>
      <c r="CI18" s="1">
        <v>5.3</v>
      </c>
      <c r="CJ18" s="1">
        <v>3.7</v>
      </c>
      <c r="CK18" s="1">
        <v>2.2000000000000002</v>
      </c>
      <c r="CL18" s="1">
        <v>1</v>
      </c>
      <c r="CM18" s="1">
        <v>0</v>
      </c>
      <c r="CN18" s="1">
        <v>0</v>
      </c>
      <c r="CO18" s="1">
        <v>0</v>
      </c>
      <c r="CP18" s="1">
        <v>0</v>
      </c>
      <c r="CQ18" s="1">
        <v>0</v>
      </c>
      <c r="CS18" s="1"/>
      <c r="CT18" s="10" t="s">
        <v>254</v>
      </c>
      <c r="CU18" s="1">
        <v>37.299999999999997</v>
      </c>
      <c r="CV18" s="1">
        <v>35.1</v>
      </c>
      <c r="CW18" s="1">
        <v>32.9</v>
      </c>
      <c r="CX18" s="1">
        <v>30.6</v>
      </c>
      <c r="CY18" s="1">
        <v>28</v>
      </c>
      <c r="CZ18" s="1">
        <v>25.3</v>
      </c>
      <c r="DA18" s="1">
        <v>22.7</v>
      </c>
      <c r="DB18" s="1">
        <v>20</v>
      </c>
      <c r="DC18" s="1">
        <v>17.3</v>
      </c>
      <c r="DD18" s="1">
        <v>14.8</v>
      </c>
      <c r="DE18" s="1">
        <v>12.4</v>
      </c>
      <c r="DF18" s="1">
        <v>10.199999999999999</v>
      </c>
      <c r="DG18" s="1">
        <v>8.1</v>
      </c>
      <c r="DH18" s="1">
        <v>6.2</v>
      </c>
      <c r="DI18" s="1">
        <v>4.7</v>
      </c>
      <c r="DJ18" s="1">
        <v>3.4</v>
      </c>
      <c r="DK18" s="1">
        <v>2.4</v>
      </c>
      <c r="DL18" s="1">
        <v>1.6</v>
      </c>
      <c r="DM18" s="1">
        <v>1.2</v>
      </c>
      <c r="DN18" s="1">
        <v>0.7</v>
      </c>
      <c r="DO18" s="1">
        <v>0.3</v>
      </c>
      <c r="DQ18" s="1"/>
      <c r="DR18" s="10" t="s">
        <v>254</v>
      </c>
      <c r="DS18" s="1">
        <v>126.2</v>
      </c>
      <c r="DT18" s="1">
        <v>117.2</v>
      </c>
      <c r="DU18" s="1">
        <v>107.1</v>
      </c>
      <c r="DV18" s="1">
        <v>96.9</v>
      </c>
      <c r="DW18" s="1">
        <v>83.7</v>
      </c>
      <c r="DX18" s="1">
        <v>71.2</v>
      </c>
      <c r="DY18" s="1">
        <v>58.9</v>
      </c>
      <c r="DZ18" s="1">
        <v>47.5</v>
      </c>
      <c r="EA18" s="1">
        <v>37.799999999999997</v>
      </c>
      <c r="EB18" s="1">
        <v>29.3</v>
      </c>
      <c r="EC18" s="1">
        <v>22.7</v>
      </c>
      <c r="ED18" s="1">
        <v>16.7</v>
      </c>
      <c r="EE18" s="1">
        <v>11.8</v>
      </c>
      <c r="EF18" s="1">
        <v>7.9</v>
      </c>
      <c r="EG18" s="1">
        <v>4.7</v>
      </c>
      <c r="EH18" s="1">
        <v>2.2999999999999998</v>
      </c>
      <c r="EI18" s="1">
        <v>0.2</v>
      </c>
      <c r="EJ18" s="1">
        <v>0</v>
      </c>
      <c r="EK18" s="1">
        <v>0</v>
      </c>
      <c r="EL18" s="1">
        <v>0</v>
      </c>
      <c r="EM18" s="1">
        <v>0</v>
      </c>
      <c r="EO18" s="1"/>
      <c r="EP18" s="10" t="s">
        <v>254</v>
      </c>
      <c r="EQ18" s="1">
        <v>130.80000000000001</v>
      </c>
      <c r="ER18" s="1">
        <v>123.4</v>
      </c>
      <c r="ES18" s="1">
        <v>116.1</v>
      </c>
      <c r="ET18" s="1">
        <v>108</v>
      </c>
      <c r="EU18" s="1">
        <v>98.4</v>
      </c>
      <c r="EV18" s="1">
        <v>88.8</v>
      </c>
      <c r="EW18" s="1">
        <v>78.599999999999994</v>
      </c>
      <c r="EX18" s="1">
        <v>69.099999999999994</v>
      </c>
      <c r="EY18" s="1">
        <v>59.9</v>
      </c>
      <c r="EZ18" s="1">
        <v>50</v>
      </c>
      <c r="FA18" s="1">
        <v>42.2</v>
      </c>
      <c r="FB18" s="1">
        <v>34.299999999999997</v>
      </c>
      <c r="FC18" s="1">
        <v>26.8</v>
      </c>
      <c r="FD18" s="1">
        <v>19.899999999999999</v>
      </c>
      <c r="FE18" s="1">
        <v>12.9</v>
      </c>
      <c r="FF18" s="1">
        <v>6.2</v>
      </c>
      <c r="FG18" s="1">
        <v>2</v>
      </c>
      <c r="FH18" s="1">
        <v>0</v>
      </c>
      <c r="FI18" s="1">
        <v>0</v>
      </c>
      <c r="FJ18" s="1">
        <v>0</v>
      </c>
      <c r="FK18" s="1">
        <v>0</v>
      </c>
    </row>
    <row r="19" spans="1:167" ht="14.5">
      <c r="A19" s="1"/>
      <c r="B19" s="10" t="s">
        <v>255</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255</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9.8000000000000007</v>
      </c>
      <c r="AQ19" s="1">
        <v>9.3000000000000007</v>
      </c>
      <c r="AR19" s="1">
        <v>8.8000000000000007</v>
      </c>
      <c r="AS19" s="1">
        <v>8.4</v>
      </c>
      <c r="AT19" s="1">
        <v>8.1</v>
      </c>
      <c r="AU19" s="1">
        <v>7.9</v>
      </c>
      <c r="AW19" s="1"/>
      <c r="AX19" s="10" t="s">
        <v>255</v>
      </c>
      <c r="AY19" s="1">
        <v>253.8</v>
      </c>
      <c r="AZ19" s="1">
        <v>269.39999999999998</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276.39999999999998</v>
      </c>
      <c r="BQ19" s="1">
        <v>254.4</v>
      </c>
      <c r="BR19" s="1">
        <v>231.8</v>
      </c>
      <c r="BS19" s="1">
        <v>210.2</v>
      </c>
      <c r="BU19" s="1"/>
      <c r="BV19" s="10" t="s">
        <v>255</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17.899999999999999</v>
      </c>
      <c r="CO19" s="1">
        <v>16.399999999999999</v>
      </c>
      <c r="CP19" s="1">
        <v>14.9</v>
      </c>
      <c r="CQ19" s="1">
        <v>13.4</v>
      </c>
      <c r="CS19" s="1"/>
      <c r="CT19" s="10" t="s">
        <v>255</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18.100000000000001</v>
      </c>
      <c r="DO19" s="1">
        <v>17</v>
      </c>
      <c r="DQ19" s="1"/>
      <c r="DR19" s="10" t="s">
        <v>255</v>
      </c>
      <c r="DS19" s="1">
        <v>92.4</v>
      </c>
      <c r="DT19" s="1">
        <v>103.4</v>
      </c>
      <c r="DU19" s="1">
        <v>114.7</v>
      </c>
      <c r="DV19" s="1">
        <v>126.3</v>
      </c>
      <c r="DW19" s="1">
        <v>139.4</v>
      </c>
      <c r="DX19" s="1">
        <v>150.80000000000001</v>
      </c>
      <c r="DY19" s="1">
        <v>161.9</v>
      </c>
      <c r="DZ19" s="1">
        <v>170.4</v>
      </c>
      <c r="EA19" s="1">
        <v>176.3</v>
      </c>
      <c r="EB19" s="1">
        <v>180.9</v>
      </c>
      <c r="EC19" s="1">
        <v>180.2</v>
      </c>
      <c r="ED19" s="1">
        <v>179</v>
      </c>
      <c r="EE19" s="1">
        <v>177.4</v>
      </c>
      <c r="EF19" s="1">
        <v>175.1</v>
      </c>
      <c r="EG19" s="1">
        <v>172</v>
      </c>
      <c r="EH19" s="1">
        <v>167.8</v>
      </c>
      <c r="EI19" s="1">
        <v>162.69999999999999</v>
      </c>
      <c r="EJ19" s="1">
        <v>155.69999999999999</v>
      </c>
      <c r="EK19" s="1">
        <v>148.19999999999999</v>
      </c>
      <c r="EL19" s="1">
        <v>140.80000000000001</v>
      </c>
      <c r="EM19" s="1">
        <v>133.30000000000001</v>
      </c>
      <c r="EO19" s="1"/>
      <c r="EP19" s="10" t="s">
        <v>255</v>
      </c>
      <c r="EQ19" s="1">
        <v>103.5</v>
      </c>
      <c r="ER19" s="1">
        <v>108.6</v>
      </c>
      <c r="ES19" s="1">
        <v>116.5</v>
      </c>
      <c r="ET19" s="1">
        <v>125.1</v>
      </c>
      <c r="EU19" s="1">
        <v>135</v>
      </c>
      <c r="EV19" s="1">
        <v>145.1</v>
      </c>
      <c r="EW19" s="1">
        <v>153.69999999999999</v>
      </c>
      <c r="EX19" s="1">
        <v>162.5</v>
      </c>
      <c r="EY19" s="1">
        <v>169.5</v>
      </c>
      <c r="EZ19" s="1">
        <v>175.2</v>
      </c>
      <c r="FA19" s="1">
        <v>175.3</v>
      </c>
      <c r="FB19" s="1">
        <v>174.6</v>
      </c>
      <c r="FC19" s="1">
        <v>173.3</v>
      </c>
      <c r="FD19" s="1">
        <v>171.2</v>
      </c>
      <c r="FE19" s="1">
        <v>168</v>
      </c>
      <c r="FF19" s="1">
        <v>163.5</v>
      </c>
      <c r="FG19" s="1">
        <v>157.5</v>
      </c>
      <c r="FH19" s="1">
        <v>150</v>
      </c>
      <c r="FI19" s="1">
        <v>141.4</v>
      </c>
      <c r="FJ19" s="1">
        <v>132.30000000000001</v>
      </c>
      <c r="FK19" s="1">
        <v>123</v>
      </c>
    </row>
    <row r="20" spans="1:167" ht="14.5">
      <c r="A20" s="1"/>
      <c r="B20" s="10" t="s">
        <v>256</v>
      </c>
      <c r="C20" s="1">
        <v>1.1000000000000001</v>
      </c>
      <c r="D20" s="1">
        <v>1.1000000000000001</v>
      </c>
      <c r="E20" s="1">
        <v>1.2</v>
      </c>
      <c r="F20" s="1">
        <v>1.3</v>
      </c>
      <c r="G20" s="1">
        <v>1.3</v>
      </c>
      <c r="H20" s="1">
        <v>1.4</v>
      </c>
      <c r="I20" s="1">
        <v>1.7</v>
      </c>
      <c r="J20" s="1">
        <v>2</v>
      </c>
      <c r="K20" s="1">
        <v>2.1</v>
      </c>
      <c r="L20" s="1">
        <v>2.2000000000000002</v>
      </c>
      <c r="M20" s="1">
        <v>2.2999999999999998</v>
      </c>
      <c r="N20" s="1">
        <v>2.5</v>
      </c>
      <c r="O20" s="1">
        <v>2.6</v>
      </c>
      <c r="P20" s="1">
        <v>2.7</v>
      </c>
      <c r="Q20" s="1">
        <v>2.7</v>
      </c>
      <c r="R20" s="1">
        <v>3.1</v>
      </c>
      <c r="S20" s="1">
        <v>4.0999999999999996</v>
      </c>
      <c r="T20" s="1">
        <v>4.8</v>
      </c>
      <c r="U20" s="1">
        <v>5.2</v>
      </c>
      <c r="V20" s="1">
        <v>5.6</v>
      </c>
      <c r="W20" s="1">
        <v>6.2</v>
      </c>
      <c r="Y20" s="1"/>
      <c r="Z20" s="10" t="s">
        <v>256</v>
      </c>
      <c r="AA20" s="1">
        <v>10.1</v>
      </c>
      <c r="AB20" s="1">
        <v>10.5</v>
      </c>
      <c r="AC20" s="1">
        <v>11.2</v>
      </c>
      <c r="AD20" s="1">
        <v>13.8</v>
      </c>
      <c r="AE20" s="1">
        <v>18.899999999999999</v>
      </c>
      <c r="AF20" s="1">
        <v>23.6</v>
      </c>
      <c r="AG20" s="1">
        <v>29</v>
      </c>
      <c r="AH20" s="1">
        <v>37.1</v>
      </c>
      <c r="AI20" s="1">
        <v>42.7</v>
      </c>
      <c r="AJ20" s="1">
        <v>48.6</v>
      </c>
      <c r="AK20" s="1">
        <v>54.9</v>
      </c>
      <c r="AL20" s="1">
        <v>60.8</v>
      </c>
      <c r="AM20" s="1">
        <v>65.900000000000006</v>
      </c>
      <c r="AN20" s="1">
        <v>70.3</v>
      </c>
      <c r="AO20" s="1">
        <v>74.2</v>
      </c>
      <c r="AP20" s="1">
        <v>76.8</v>
      </c>
      <c r="AQ20" s="1">
        <v>80.599999999999994</v>
      </c>
      <c r="AR20" s="1">
        <v>83.2</v>
      </c>
      <c r="AS20" s="1">
        <v>86.2</v>
      </c>
      <c r="AT20" s="1">
        <v>88.8</v>
      </c>
      <c r="AU20" s="1">
        <v>91.7</v>
      </c>
      <c r="AW20" s="1"/>
      <c r="AX20" s="10" t="s">
        <v>256</v>
      </c>
      <c r="AY20" s="1">
        <v>199</v>
      </c>
      <c r="AZ20" s="1">
        <v>220.4</v>
      </c>
      <c r="BA20" s="1">
        <v>249.4</v>
      </c>
      <c r="BB20" s="1">
        <v>277.3</v>
      </c>
      <c r="BC20" s="1">
        <v>309.39999999999998</v>
      </c>
      <c r="BD20" s="1">
        <v>344.3</v>
      </c>
      <c r="BE20" s="1">
        <v>383.1</v>
      </c>
      <c r="BF20" s="1">
        <v>416.8</v>
      </c>
      <c r="BG20" s="1">
        <v>454.8</v>
      </c>
      <c r="BH20" s="1">
        <v>492.2</v>
      </c>
      <c r="BI20" s="1">
        <v>535.29999999999995</v>
      </c>
      <c r="BJ20" s="1">
        <v>578.20000000000005</v>
      </c>
      <c r="BK20" s="1">
        <v>618.6</v>
      </c>
      <c r="BL20" s="1">
        <v>661.1</v>
      </c>
      <c r="BM20" s="1">
        <v>703.2</v>
      </c>
      <c r="BN20" s="1">
        <v>760.2</v>
      </c>
      <c r="BO20" s="1">
        <v>808</v>
      </c>
      <c r="BP20" s="1">
        <v>853.6</v>
      </c>
      <c r="BQ20" s="1">
        <v>902.3</v>
      </c>
      <c r="BR20" s="1">
        <v>942.8</v>
      </c>
      <c r="BS20" s="1">
        <v>988.4</v>
      </c>
      <c r="BU20" s="1"/>
      <c r="BV20" s="10" t="s">
        <v>256</v>
      </c>
      <c r="BW20" s="1">
        <v>14.3</v>
      </c>
      <c r="BX20" s="1">
        <v>16.2</v>
      </c>
      <c r="BY20" s="1">
        <v>17.899999999999999</v>
      </c>
      <c r="BZ20" s="1">
        <v>19.899999999999999</v>
      </c>
      <c r="CA20" s="1">
        <v>22</v>
      </c>
      <c r="CB20" s="1">
        <v>23.9</v>
      </c>
      <c r="CC20" s="1">
        <v>26.2</v>
      </c>
      <c r="CD20" s="1">
        <v>28</v>
      </c>
      <c r="CE20" s="1">
        <v>30.1</v>
      </c>
      <c r="CF20" s="1">
        <v>32.700000000000003</v>
      </c>
      <c r="CG20" s="1">
        <v>34.799999999999997</v>
      </c>
      <c r="CH20" s="1">
        <v>37.299999999999997</v>
      </c>
      <c r="CI20" s="1">
        <v>39.9</v>
      </c>
      <c r="CJ20" s="1">
        <v>42.6</v>
      </c>
      <c r="CK20" s="1">
        <v>45.2</v>
      </c>
      <c r="CL20" s="1">
        <v>47.9</v>
      </c>
      <c r="CM20" s="1">
        <v>51</v>
      </c>
      <c r="CN20" s="1">
        <v>53.3</v>
      </c>
      <c r="CO20" s="1">
        <v>56</v>
      </c>
      <c r="CP20" s="1">
        <v>58.7</v>
      </c>
      <c r="CQ20" s="1">
        <v>61.4</v>
      </c>
      <c r="CS20" s="1"/>
      <c r="CT20" s="10" t="s">
        <v>256</v>
      </c>
      <c r="CU20" s="1">
        <v>12.3</v>
      </c>
      <c r="CV20" s="1">
        <v>13.6</v>
      </c>
      <c r="CW20" s="1">
        <v>15.1</v>
      </c>
      <c r="CX20" s="1">
        <v>16.8</v>
      </c>
      <c r="CY20" s="1">
        <v>18.7</v>
      </c>
      <c r="CZ20" s="1">
        <v>20.8</v>
      </c>
      <c r="DA20" s="1">
        <v>22.8</v>
      </c>
      <c r="DB20" s="1">
        <v>25.3</v>
      </c>
      <c r="DC20" s="1">
        <v>28.1</v>
      </c>
      <c r="DD20" s="1">
        <v>31.3</v>
      </c>
      <c r="DE20" s="1">
        <v>34.299999999999997</v>
      </c>
      <c r="DF20" s="1">
        <v>37.799999999999997</v>
      </c>
      <c r="DG20" s="1">
        <v>41.8</v>
      </c>
      <c r="DH20" s="1">
        <v>45.7</v>
      </c>
      <c r="DI20" s="1">
        <v>49.7</v>
      </c>
      <c r="DJ20" s="1">
        <v>53.1</v>
      </c>
      <c r="DK20" s="1">
        <v>56.3</v>
      </c>
      <c r="DL20" s="1">
        <v>58.2</v>
      </c>
      <c r="DM20" s="1">
        <v>60.6</v>
      </c>
      <c r="DN20" s="1">
        <v>62.9</v>
      </c>
      <c r="DO20" s="1">
        <v>64.7</v>
      </c>
      <c r="DQ20" s="1"/>
      <c r="DR20" s="10" t="s">
        <v>256</v>
      </c>
      <c r="DS20" s="1">
        <v>10.9</v>
      </c>
      <c r="DT20" s="1">
        <v>14.6</v>
      </c>
      <c r="DU20" s="1">
        <v>18.899999999999999</v>
      </c>
      <c r="DV20" s="1">
        <v>23.9</v>
      </c>
      <c r="DW20" s="1">
        <v>30.2</v>
      </c>
      <c r="DX20" s="1">
        <v>36.6</v>
      </c>
      <c r="DY20" s="1">
        <v>43.6</v>
      </c>
      <c r="DZ20" s="1">
        <v>51</v>
      </c>
      <c r="EA20" s="1">
        <v>62.6</v>
      </c>
      <c r="EB20" s="1">
        <v>72.8</v>
      </c>
      <c r="EC20" s="1">
        <v>84.5</v>
      </c>
      <c r="ED20" s="1">
        <v>93.7</v>
      </c>
      <c r="EE20" s="1">
        <v>103</v>
      </c>
      <c r="EF20" s="1">
        <v>114</v>
      </c>
      <c r="EG20" s="1">
        <v>126.1</v>
      </c>
      <c r="EH20" s="1">
        <v>140.69999999999999</v>
      </c>
      <c r="EI20" s="1">
        <v>157.4</v>
      </c>
      <c r="EJ20" s="1">
        <v>168.6</v>
      </c>
      <c r="EK20" s="1">
        <v>179.1</v>
      </c>
      <c r="EL20" s="1">
        <v>192.6</v>
      </c>
      <c r="EM20" s="1">
        <v>206.2</v>
      </c>
      <c r="EO20" s="1"/>
      <c r="EP20" s="10" t="s">
        <v>256</v>
      </c>
      <c r="EQ20" s="1">
        <v>59.6</v>
      </c>
      <c r="ER20" s="1">
        <v>62.8</v>
      </c>
      <c r="ES20" s="1">
        <v>68.099999999999994</v>
      </c>
      <c r="ET20" s="1">
        <v>74.2</v>
      </c>
      <c r="EU20" s="1">
        <v>81.7</v>
      </c>
      <c r="EV20" s="1">
        <v>89.8</v>
      </c>
      <c r="EW20" s="1">
        <v>97.1</v>
      </c>
      <c r="EX20" s="1">
        <v>104.8</v>
      </c>
      <c r="EY20" s="1">
        <v>117</v>
      </c>
      <c r="EZ20" s="1">
        <v>125.9</v>
      </c>
      <c r="FA20" s="1">
        <v>135</v>
      </c>
      <c r="FB20" s="1">
        <v>142.30000000000001</v>
      </c>
      <c r="FC20" s="1">
        <v>151</v>
      </c>
      <c r="FD20" s="1">
        <v>160.1</v>
      </c>
      <c r="FE20" s="1">
        <v>169.7</v>
      </c>
      <c r="FF20" s="1">
        <v>180.1</v>
      </c>
      <c r="FG20" s="1">
        <v>189.3</v>
      </c>
      <c r="FH20" s="1">
        <v>200</v>
      </c>
      <c r="FI20" s="1">
        <v>216.3</v>
      </c>
      <c r="FJ20" s="1">
        <v>233.3</v>
      </c>
      <c r="FK20" s="1">
        <v>251.4</v>
      </c>
    </row>
    <row r="21" spans="1:167" ht="14.5">
      <c r="A21" s="1"/>
      <c r="B21" s="10" t="s">
        <v>257</v>
      </c>
      <c r="C21" s="1">
        <v>64.599999999999994</v>
      </c>
      <c r="D21" s="1">
        <v>65.5</v>
      </c>
      <c r="E21" s="1">
        <v>66.099999999999994</v>
      </c>
      <c r="F21" s="1">
        <v>67.400000000000006</v>
      </c>
      <c r="G21" s="1">
        <v>69.599999999999994</v>
      </c>
      <c r="H21" s="1">
        <v>72</v>
      </c>
      <c r="I21" s="1">
        <v>74.8</v>
      </c>
      <c r="J21" s="1">
        <v>78</v>
      </c>
      <c r="K21" s="1">
        <v>81.7</v>
      </c>
      <c r="L21" s="1">
        <v>86.4</v>
      </c>
      <c r="M21" s="1">
        <v>91.5</v>
      </c>
      <c r="N21" s="1">
        <v>96.8</v>
      </c>
      <c r="O21" s="1">
        <v>102.4</v>
      </c>
      <c r="P21" s="1">
        <v>108.8</v>
      </c>
      <c r="Q21" s="1">
        <v>114.4</v>
      </c>
      <c r="R21" s="1">
        <v>119.5</v>
      </c>
      <c r="S21" s="1">
        <v>125</v>
      </c>
      <c r="T21" s="1">
        <v>130.19999999999999</v>
      </c>
      <c r="U21" s="1">
        <v>133.9</v>
      </c>
      <c r="V21" s="1">
        <v>137.5</v>
      </c>
      <c r="W21" s="1">
        <v>141.69999999999999</v>
      </c>
      <c r="Y21" s="1"/>
      <c r="Z21" s="10" t="s">
        <v>258</v>
      </c>
      <c r="AA21" s="1">
        <v>973.1</v>
      </c>
      <c r="AB21" s="1">
        <v>989</v>
      </c>
      <c r="AC21" s="1">
        <v>1010.3</v>
      </c>
      <c r="AD21" s="1">
        <v>1039.5</v>
      </c>
      <c r="AE21" s="1">
        <v>1069.0999999999999</v>
      </c>
      <c r="AF21" s="1">
        <v>1098.8</v>
      </c>
      <c r="AG21" s="1">
        <v>1127.9000000000001</v>
      </c>
      <c r="AH21" s="1">
        <v>1152.9000000000001</v>
      </c>
      <c r="AI21" s="1">
        <v>1177.5999999999999</v>
      </c>
      <c r="AJ21" s="1">
        <v>1199.2</v>
      </c>
      <c r="AK21" s="1">
        <v>1222</v>
      </c>
      <c r="AL21" s="1">
        <v>1246</v>
      </c>
      <c r="AM21" s="1">
        <v>1270.5999999999999</v>
      </c>
      <c r="AN21" s="1">
        <v>1292.5999999999999</v>
      </c>
      <c r="AO21" s="1">
        <v>1316.4</v>
      </c>
      <c r="AP21" s="1">
        <v>1338.9</v>
      </c>
      <c r="AQ21" s="1">
        <v>1365.6</v>
      </c>
      <c r="AR21" s="1">
        <v>1396.4</v>
      </c>
      <c r="AS21" s="1">
        <v>1429.2</v>
      </c>
      <c r="AT21" s="1">
        <v>1466.3</v>
      </c>
      <c r="AU21" s="1">
        <v>1506.5</v>
      </c>
      <c r="AW21" s="1"/>
      <c r="AX21" s="10" t="s">
        <v>258</v>
      </c>
      <c r="AY21" s="1">
        <v>226.5</v>
      </c>
      <c r="AZ21" s="1">
        <v>225.8</v>
      </c>
      <c r="BA21" s="1">
        <v>227.5</v>
      </c>
      <c r="BB21" s="1">
        <v>228.9</v>
      </c>
      <c r="BC21" s="1">
        <v>231.3</v>
      </c>
      <c r="BD21" s="1">
        <v>235.6</v>
      </c>
      <c r="BE21" s="1">
        <v>241</v>
      </c>
      <c r="BF21" s="1">
        <v>246</v>
      </c>
      <c r="BG21" s="1">
        <v>253.3</v>
      </c>
      <c r="BH21" s="1">
        <v>261.10000000000002</v>
      </c>
      <c r="BI21" s="1">
        <v>269.89999999999998</v>
      </c>
      <c r="BJ21" s="1">
        <v>278.7</v>
      </c>
      <c r="BK21" s="1">
        <v>287</v>
      </c>
      <c r="BL21" s="1">
        <v>295.89999999999998</v>
      </c>
      <c r="BM21" s="1">
        <v>304.89999999999998</v>
      </c>
      <c r="BN21" s="1">
        <v>318.39999999999998</v>
      </c>
      <c r="BO21" s="1">
        <v>329.4</v>
      </c>
      <c r="BP21" s="1">
        <v>340.3</v>
      </c>
      <c r="BQ21" s="1">
        <v>349.3</v>
      </c>
      <c r="BR21" s="1">
        <v>356.5</v>
      </c>
      <c r="BS21" s="1">
        <v>366.1</v>
      </c>
      <c r="BU21" s="1"/>
      <c r="BV21" s="10" t="s">
        <v>258</v>
      </c>
      <c r="BW21" s="1">
        <v>36.1</v>
      </c>
      <c r="BX21" s="1">
        <v>36.1</v>
      </c>
      <c r="BY21" s="1">
        <v>36.5</v>
      </c>
      <c r="BZ21" s="1">
        <v>36.5</v>
      </c>
      <c r="CA21" s="1">
        <v>37.5</v>
      </c>
      <c r="CB21" s="1">
        <v>38.5</v>
      </c>
      <c r="CC21" s="1">
        <v>39</v>
      </c>
      <c r="CD21" s="1">
        <v>40.299999999999997</v>
      </c>
      <c r="CE21" s="1">
        <v>41.8</v>
      </c>
      <c r="CF21" s="1">
        <v>43.1</v>
      </c>
      <c r="CG21" s="1">
        <v>43.9</v>
      </c>
      <c r="CH21" s="1">
        <v>45.1</v>
      </c>
      <c r="CI21" s="1">
        <v>46.3</v>
      </c>
      <c r="CJ21" s="1">
        <v>47.7</v>
      </c>
      <c r="CK21" s="1">
        <v>48.9</v>
      </c>
      <c r="CL21" s="1">
        <v>50.3</v>
      </c>
      <c r="CM21" s="1">
        <v>52.1</v>
      </c>
      <c r="CN21" s="1">
        <v>53.2</v>
      </c>
      <c r="CO21" s="1">
        <v>54.3</v>
      </c>
      <c r="CP21" s="1">
        <v>55.5</v>
      </c>
      <c r="CQ21" s="1">
        <v>56.8</v>
      </c>
      <c r="CS21" s="1"/>
      <c r="CT21" s="10" t="s">
        <v>258</v>
      </c>
      <c r="CU21" s="1">
        <v>2.5</v>
      </c>
      <c r="CV21" s="1">
        <v>2.4</v>
      </c>
      <c r="CW21" s="1">
        <v>2.2999999999999998</v>
      </c>
      <c r="CX21" s="1">
        <v>2.2000000000000002</v>
      </c>
      <c r="CY21" s="1">
        <v>2.2000000000000002</v>
      </c>
      <c r="CZ21" s="1">
        <v>2.2999999999999998</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258</v>
      </c>
      <c r="DS21" s="1">
        <v>4.0999999999999996</v>
      </c>
      <c r="DT21" s="1">
        <v>4.8</v>
      </c>
      <c r="DU21" s="1">
        <v>5</v>
      </c>
      <c r="DV21" s="1">
        <v>6.1</v>
      </c>
      <c r="DW21" s="1">
        <v>7.5</v>
      </c>
      <c r="DX21" s="1">
        <v>8.8000000000000007</v>
      </c>
      <c r="DY21" s="1">
        <v>10.5</v>
      </c>
      <c r="DZ21" s="1">
        <v>12.3</v>
      </c>
      <c r="EA21" s="1">
        <v>14.3</v>
      </c>
      <c r="EB21" s="1">
        <v>16.899999999999999</v>
      </c>
      <c r="EC21" s="1">
        <v>18.8</v>
      </c>
      <c r="ED21" s="1">
        <v>20.8</v>
      </c>
      <c r="EE21" s="1">
        <v>23.1</v>
      </c>
      <c r="EF21" s="1">
        <v>25.8</v>
      </c>
      <c r="EG21" s="1">
        <v>28.9</v>
      </c>
      <c r="EH21" s="1">
        <v>32.6</v>
      </c>
      <c r="EI21" s="1">
        <v>36.9</v>
      </c>
      <c r="EJ21" s="1">
        <v>40.799999999999997</v>
      </c>
      <c r="EK21" s="1">
        <v>42.7</v>
      </c>
      <c r="EL21" s="1">
        <v>45.3</v>
      </c>
      <c r="EM21" s="1">
        <v>48.1</v>
      </c>
      <c r="EO21" s="1"/>
      <c r="EP21" s="10" t="s">
        <v>257</v>
      </c>
      <c r="EQ21" s="1">
        <v>157.80000000000001</v>
      </c>
      <c r="ER21" s="1">
        <v>158.6</v>
      </c>
      <c r="ES21" s="1">
        <v>159.6</v>
      </c>
      <c r="ET21" s="1">
        <v>161</v>
      </c>
      <c r="EU21" s="1">
        <v>165.5</v>
      </c>
      <c r="EV21" s="1">
        <v>172.1</v>
      </c>
      <c r="EW21" s="1">
        <v>179.3</v>
      </c>
      <c r="EX21" s="1">
        <v>188.6</v>
      </c>
      <c r="EY21" s="1">
        <v>199.3</v>
      </c>
      <c r="EZ21" s="1">
        <v>211.3</v>
      </c>
      <c r="FA21" s="1">
        <v>223.4</v>
      </c>
      <c r="FB21" s="1">
        <v>234.5</v>
      </c>
      <c r="FC21" s="1">
        <v>246.9</v>
      </c>
      <c r="FD21" s="1">
        <v>259.89999999999998</v>
      </c>
      <c r="FE21" s="1">
        <v>273.39999999999998</v>
      </c>
      <c r="FF21" s="1">
        <v>287.2</v>
      </c>
      <c r="FG21" s="1">
        <v>301.8</v>
      </c>
      <c r="FH21" s="1">
        <v>317.39999999999998</v>
      </c>
      <c r="FI21" s="1">
        <v>330.6</v>
      </c>
      <c r="FJ21" s="1">
        <v>344.9</v>
      </c>
      <c r="FK21" s="1">
        <v>361</v>
      </c>
    </row>
    <row r="22" spans="1:167" ht="14.5">
      <c r="A22" s="1"/>
      <c r="B22" s="10" t="s">
        <v>259</v>
      </c>
      <c r="C22" s="1">
        <v>1.5</v>
      </c>
      <c r="D22" s="1">
        <v>1.6</v>
      </c>
      <c r="E22" s="1">
        <v>1.6</v>
      </c>
      <c r="F22" s="1">
        <v>1.7</v>
      </c>
      <c r="G22" s="1">
        <v>1.8</v>
      </c>
      <c r="H22" s="1">
        <v>1.9</v>
      </c>
      <c r="I22" s="1">
        <v>2</v>
      </c>
      <c r="J22" s="1">
        <v>2.1</v>
      </c>
      <c r="K22" s="1">
        <v>2.2000000000000002</v>
      </c>
      <c r="L22" s="1">
        <v>2.2999999999999998</v>
      </c>
      <c r="M22" s="1">
        <v>2.4</v>
      </c>
      <c r="N22" s="1">
        <v>2.6</v>
      </c>
      <c r="O22" s="1">
        <v>2.7</v>
      </c>
      <c r="P22" s="1">
        <v>2.8</v>
      </c>
      <c r="Q22" s="1">
        <v>2.9</v>
      </c>
      <c r="R22" s="1">
        <v>3.1</v>
      </c>
      <c r="S22" s="1">
        <v>3.2</v>
      </c>
      <c r="T22" s="1">
        <v>3.3</v>
      </c>
      <c r="U22" s="1">
        <v>3.4</v>
      </c>
      <c r="V22" s="1">
        <v>3.6</v>
      </c>
      <c r="W22" s="1">
        <v>3.7</v>
      </c>
      <c r="Y22" s="1"/>
      <c r="Z22" s="10" t="s">
        <v>259</v>
      </c>
      <c r="AA22" s="1">
        <v>8.4</v>
      </c>
      <c r="AB22" s="1">
        <v>8.8000000000000007</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16.600000000000001</v>
      </c>
      <c r="AT22" s="1">
        <v>17.399999999999999</v>
      </c>
      <c r="AU22" s="1">
        <v>18.100000000000001</v>
      </c>
      <c r="AW22" s="1"/>
      <c r="AX22" s="10" t="s">
        <v>259</v>
      </c>
      <c r="AY22" s="1">
        <v>10.8</v>
      </c>
      <c r="AZ22" s="1">
        <v>11.3</v>
      </c>
      <c r="BA22" s="1">
        <v>11.8</v>
      </c>
      <c r="BB22" s="1">
        <v>12.3</v>
      </c>
      <c r="BC22" s="1">
        <v>12.9</v>
      </c>
      <c r="BD22" s="1">
        <v>13.6</v>
      </c>
      <c r="BE22" s="1">
        <v>14.2</v>
      </c>
      <c r="BF22" s="1">
        <v>14.8</v>
      </c>
      <c r="BG22" s="1">
        <v>15.4</v>
      </c>
      <c r="BH22" s="1">
        <v>16</v>
      </c>
      <c r="BI22" s="1">
        <v>16.7</v>
      </c>
      <c r="BJ22" s="1">
        <v>17.5</v>
      </c>
      <c r="BK22" s="1">
        <v>18.100000000000001</v>
      </c>
      <c r="BL22" s="1">
        <v>18.8</v>
      </c>
      <c r="BM22" s="1">
        <v>19.399999999999999</v>
      </c>
      <c r="BN22" s="1">
        <v>20.399999999999999</v>
      </c>
      <c r="BO22" s="1">
        <v>21.3</v>
      </c>
      <c r="BP22" s="1">
        <v>22.1</v>
      </c>
      <c r="BQ22" s="1">
        <v>23.2</v>
      </c>
      <c r="BR22" s="1">
        <v>24</v>
      </c>
      <c r="BS22" s="1">
        <v>25</v>
      </c>
      <c r="BU22" s="1"/>
      <c r="BV22" s="10" t="s">
        <v>259</v>
      </c>
      <c r="BW22" s="1">
        <v>1.4</v>
      </c>
      <c r="BX22" s="1">
        <v>1.4</v>
      </c>
      <c r="BY22" s="1">
        <v>1.5</v>
      </c>
      <c r="BZ22" s="1">
        <v>1.6</v>
      </c>
      <c r="CA22" s="1">
        <v>1.6</v>
      </c>
      <c r="CB22" s="1">
        <v>1.7</v>
      </c>
      <c r="CC22" s="1">
        <v>1.8</v>
      </c>
      <c r="CD22" s="1">
        <v>1.9</v>
      </c>
      <c r="CE22" s="1">
        <v>2</v>
      </c>
      <c r="CF22" s="1">
        <v>2.1</v>
      </c>
      <c r="CG22" s="1">
        <v>2.1</v>
      </c>
      <c r="CH22" s="1">
        <v>2.2000000000000002</v>
      </c>
      <c r="CI22" s="1">
        <v>2.2999999999999998</v>
      </c>
      <c r="CJ22" s="1">
        <v>2.4</v>
      </c>
      <c r="CK22" s="1">
        <v>2.5</v>
      </c>
      <c r="CL22" s="1">
        <v>2.6</v>
      </c>
      <c r="CM22" s="1">
        <v>2.8</v>
      </c>
      <c r="CN22" s="1">
        <v>2.9</v>
      </c>
      <c r="CO22" s="1">
        <v>3</v>
      </c>
      <c r="CP22" s="1">
        <v>3.1</v>
      </c>
      <c r="CQ22" s="1">
        <v>3.2</v>
      </c>
      <c r="CS22" s="1"/>
      <c r="CT22" s="10" t="s">
        <v>259</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259</v>
      </c>
      <c r="DS22" s="1">
        <v>1</v>
      </c>
      <c r="DT22" s="1">
        <v>1</v>
      </c>
      <c r="DU22" s="1">
        <v>1.1000000000000001</v>
      </c>
      <c r="DV22" s="1">
        <v>1.1000000000000001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2.2000000000000002</v>
      </c>
      <c r="EM22" s="1">
        <v>2.2999999999999998</v>
      </c>
      <c r="EO22" s="1"/>
      <c r="EP22" s="10" t="s">
        <v>259</v>
      </c>
      <c r="EQ22" s="1">
        <v>6</v>
      </c>
      <c r="ER22" s="1">
        <v>6.3</v>
      </c>
      <c r="ES22" s="1">
        <v>6.6</v>
      </c>
      <c r="ET22" s="1">
        <v>7</v>
      </c>
      <c r="EU22" s="1">
        <v>7.3</v>
      </c>
      <c r="EV22" s="1">
        <v>7.8</v>
      </c>
      <c r="EW22" s="1">
        <v>8.1999999999999993</v>
      </c>
      <c r="EX22" s="1">
        <v>8.8000000000000007</v>
      </c>
      <c r="EY22" s="1">
        <v>9.3000000000000007</v>
      </c>
      <c r="EZ22" s="1">
        <v>9.8000000000000007</v>
      </c>
      <c r="FA22" s="1">
        <v>10.199999999999999</v>
      </c>
      <c r="FB22" s="1">
        <v>10.7</v>
      </c>
      <c r="FC22" s="1">
        <v>11.1</v>
      </c>
      <c r="FD22" s="1">
        <v>11.7</v>
      </c>
      <c r="FE22" s="1">
        <v>12.2</v>
      </c>
      <c r="FF22" s="1">
        <v>12.7</v>
      </c>
      <c r="FG22" s="1">
        <v>13.3</v>
      </c>
      <c r="FH22" s="1">
        <v>13.8</v>
      </c>
      <c r="FI22" s="1">
        <v>14.6</v>
      </c>
      <c r="FJ22" s="1">
        <v>15.3</v>
      </c>
      <c r="FK22" s="1">
        <v>16.2</v>
      </c>
    </row>
    <row r="23" spans="1:167" ht="15.5">
      <c r="A23" s="1"/>
      <c r="B23" s="10" t="s">
        <v>260</v>
      </c>
      <c r="C23" s="1">
        <v>2.1</v>
      </c>
      <c r="D23" s="1">
        <v>2.1</v>
      </c>
      <c r="E23" s="1">
        <v>2.1</v>
      </c>
      <c r="F23" s="1">
        <v>2.2999999999999998</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260</v>
      </c>
      <c r="AA23" s="1">
        <v>1.9</v>
      </c>
      <c r="AB23" s="1">
        <v>1.9</v>
      </c>
      <c r="AC23" s="1">
        <v>1.9</v>
      </c>
      <c r="AD23" s="1">
        <v>1.9</v>
      </c>
      <c r="AE23" s="1">
        <v>2</v>
      </c>
      <c r="AF23" s="1">
        <v>2</v>
      </c>
      <c r="AG23" s="1">
        <v>2.1</v>
      </c>
      <c r="AH23" s="1">
        <v>2.2000000000000002</v>
      </c>
      <c r="AI23" s="1">
        <v>2.4</v>
      </c>
      <c r="AJ23" s="1">
        <v>2.7</v>
      </c>
      <c r="AK23" s="1">
        <v>3</v>
      </c>
      <c r="AL23" s="1">
        <v>3.3</v>
      </c>
      <c r="AM23" s="1">
        <v>3.7</v>
      </c>
      <c r="AN23" s="1">
        <v>4.0999999999999996</v>
      </c>
      <c r="AO23" s="1">
        <v>4.5999999999999996</v>
      </c>
      <c r="AP23" s="1">
        <v>5.2</v>
      </c>
      <c r="AQ23" s="1">
        <v>5.8</v>
      </c>
      <c r="AR23" s="1">
        <v>6.5</v>
      </c>
      <c r="AS23" s="1">
        <v>7</v>
      </c>
      <c r="AT23" s="1">
        <v>7.5</v>
      </c>
      <c r="AU23" s="1">
        <v>8</v>
      </c>
      <c r="AW23" s="1"/>
      <c r="AX23" s="10" t="s">
        <v>260</v>
      </c>
      <c r="AY23" s="1">
        <v>16.5</v>
      </c>
      <c r="AZ23" s="1">
        <v>16.3</v>
      </c>
      <c r="BA23" s="1">
        <v>16.2</v>
      </c>
      <c r="BB23" s="1">
        <v>16.2</v>
      </c>
      <c r="BC23" s="1">
        <v>16.399999999999999</v>
      </c>
      <c r="BD23" s="1">
        <v>16.899999999999999</v>
      </c>
      <c r="BE23" s="1">
        <v>17.7</v>
      </c>
      <c r="BF23" s="1">
        <v>18.600000000000001</v>
      </c>
      <c r="BG23" s="1">
        <v>20.100000000000001</v>
      </c>
      <c r="BH23" s="1">
        <v>21.9</v>
      </c>
      <c r="BI23" s="1">
        <v>24.1</v>
      </c>
      <c r="BJ23" s="1">
        <v>26.5</v>
      </c>
      <c r="BK23" s="1">
        <v>29.1</v>
      </c>
      <c r="BL23" s="1">
        <v>32</v>
      </c>
      <c r="BM23" s="1">
        <v>35.299999999999997</v>
      </c>
      <c r="BN23" s="1">
        <v>39.299999999999997</v>
      </c>
      <c r="BO23" s="1">
        <v>43.5</v>
      </c>
      <c r="BP23" s="1">
        <v>48.1</v>
      </c>
      <c r="BQ23" s="1">
        <v>50.9</v>
      </c>
      <c r="BR23" s="1">
        <v>53.5</v>
      </c>
      <c r="BS23" s="1">
        <v>56.7</v>
      </c>
      <c r="BU23" s="1"/>
      <c r="BV23" s="10" t="s">
        <v>260</v>
      </c>
      <c r="BW23" s="1">
        <v>1.1000000000000001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260</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260</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260</v>
      </c>
      <c r="EQ23" s="1">
        <v>9.4</v>
      </c>
      <c r="ER23" s="1">
        <v>9.6999999999999993</v>
      </c>
      <c r="ES23" s="1">
        <v>10</v>
      </c>
      <c r="ET23" s="1">
        <v>10</v>
      </c>
      <c r="EU23" s="1">
        <v>10.1</v>
      </c>
      <c r="EV23" s="1">
        <v>10.1</v>
      </c>
      <c r="EW23" s="1">
        <v>10</v>
      </c>
      <c r="EX23" s="1">
        <v>9.9</v>
      </c>
      <c r="EY23" s="1">
        <v>9.6999999999999993</v>
      </c>
      <c r="EZ23" s="1">
        <v>9.5</v>
      </c>
      <c r="FA23" s="1">
        <v>9.1</v>
      </c>
      <c r="FB23" s="1">
        <v>8.6999999999999993</v>
      </c>
      <c r="FC23" s="1">
        <v>8.3000000000000007</v>
      </c>
      <c r="FD23" s="1">
        <v>8</v>
      </c>
      <c r="FE23" s="1">
        <v>7.6</v>
      </c>
      <c r="FF23" s="1">
        <v>7.3</v>
      </c>
      <c r="FG23" s="1">
        <v>7</v>
      </c>
      <c r="FH23" s="1">
        <v>6.7</v>
      </c>
      <c r="FI23" s="1">
        <v>6.7</v>
      </c>
      <c r="FJ23" s="1">
        <v>6.6</v>
      </c>
      <c r="FK23" s="1">
        <v>6.6</v>
      </c>
    </row>
    <row r="24" spans="1:167" ht="14.5">
      <c r="A24" s="1"/>
      <c r="B24" s="10" t="s">
        <v>261</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19.899999999999999</v>
      </c>
      <c r="S24" s="1">
        <v>19.100000000000001</v>
      </c>
      <c r="T24" s="1">
        <v>18.100000000000001</v>
      </c>
      <c r="U24" s="1">
        <v>17.899999999999999</v>
      </c>
      <c r="V24" s="1">
        <v>17.5</v>
      </c>
      <c r="W24" s="1">
        <v>17.3</v>
      </c>
      <c r="Y24" s="1"/>
      <c r="Z24" s="10" t="s">
        <v>261</v>
      </c>
      <c r="AA24" s="1">
        <v>94.3</v>
      </c>
      <c r="AB24" s="1">
        <v>91.9</v>
      </c>
      <c r="AC24" s="1">
        <v>90.1</v>
      </c>
      <c r="AD24" s="1">
        <v>89.8</v>
      </c>
      <c r="AE24" s="1">
        <v>91.1</v>
      </c>
      <c r="AF24" s="1">
        <v>91.3</v>
      </c>
      <c r="AG24" s="1">
        <v>85.9</v>
      </c>
      <c r="AH24" s="1">
        <v>82.5</v>
      </c>
      <c r="AI24" s="1">
        <v>80.599999999999994</v>
      </c>
      <c r="AJ24" s="1">
        <v>79.099999999999994</v>
      </c>
      <c r="AK24" s="1">
        <v>75.2</v>
      </c>
      <c r="AL24" s="1">
        <v>71.400000000000006</v>
      </c>
      <c r="AM24" s="1">
        <v>67.8</v>
      </c>
      <c r="AN24" s="1">
        <v>64.099999999999994</v>
      </c>
      <c r="AO24" s="1">
        <v>60.7</v>
      </c>
      <c r="AP24" s="1">
        <v>57.2</v>
      </c>
      <c r="AQ24" s="1">
        <v>54</v>
      </c>
      <c r="AR24" s="1">
        <v>51.1</v>
      </c>
      <c r="AS24" s="1">
        <v>50.2</v>
      </c>
      <c r="AT24" s="1">
        <v>49.5</v>
      </c>
      <c r="AU24" s="1">
        <v>48.9</v>
      </c>
      <c r="AW24" s="1"/>
      <c r="AX24" s="10" t="s">
        <v>261</v>
      </c>
      <c r="AY24" s="1">
        <v>28.5</v>
      </c>
      <c r="AZ24" s="1">
        <v>27.5</v>
      </c>
      <c r="BA24" s="1">
        <v>28.5</v>
      </c>
      <c r="BB24" s="1">
        <v>30.9</v>
      </c>
      <c r="BC24" s="1">
        <v>30.9</v>
      </c>
      <c r="BD24" s="1">
        <v>33.200000000000003</v>
      </c>
      <c r="BE24" s="1">
        <v>32.200000000000003</v>
      </c>
      <c r="BF24" s="1">
        <v>33.9</v>
      </c>
      <c r="BG24" s="1">
        <v>33.299999999999997</v>
      </c>
      <c r="BH24" s="1">
        <v>31.9</v>
      </c>
      <c r="BI24" s="1">
        <v>30.1</v>
      </c>
      <c r="BJ24" s="1">
        <v>28.3</v>
      </c>
      <c r="BK24" s="1">
        <v>26.6</v>
      </c>
      <c r="BL24" s="1">
        <v>25</v>
      </c>
      <c r="BM24" s="1">
        <v>23.4</v>
      </c>
      <c r="BN24" s="1">
        <v>22.3</v>
      </c>
      <c r="BO24" s="1">
        <v>21</v>
      </c>
      <c r="BP24" s="1">
        <v>19.7</v>
      </c>
      <c r="BQ24" s="1">
        <v>19.3</v>
      </c>
      <c r="BR24" s="1">
        <v>18.8</v>
      </c>
      <c r="BS24" s="1">
        <v>18.399999999999999</v>
      </c>
      <c r="BU24" s="1"/>
      <c r="BV24" s="10" t="s">
        <v>261</v>
      </c>
      <c r="BW24" s="1">
        <v>3.9</v>
      </c>
      <c r="BX24" s="1">
        <v>3.8</v>
      </c>
      <c r="BY24" s="1">
        <v>3.6</v>
      </c>
      <c r="BZ24" s="1">
        <v>3.7</v>
      </c>
      <c r="CA24" s="1">
        <v>3.6</v>
      </c>
      <c r="CB24" s="1">
        <v>3.4</v>
      </c>
      <c r="CC24" s="1">
        <v>3.2</v>
      </c>
      <c r="CD24" s="1">
        <v>3</v>
      </c>
      <c r="CE24" s="1">
        <v>2.8</v>
      </c>
      <c r="CF24" s="1">
        <v>2.6</v>
      </c>
      <c r="CG24" s="1">
        <v>2.2999999999999998</v>
      </c>
      <c r="CH24" s="1">
        <v>2.1</v>
      </c>
      <c r="CI24" s="1">
        <v>1.8</v>
      </c>
      <c r="CJ24" s="1">
        <v>1.6</v>
      </c>
      <c r="CK24" s="1">
        <v>1.5</v>
      </c>
      <c r="CL24" s="1">
        <v>1.3</v>
      </c>
      <c r="CM24" s="1">
        <v>1.2</v>
      </c>
      <c r="CN24" s="1">
        <v>1</v>
      </c>
      <c r="CO24" s="1">
        <v>1</v>
      </c>
      <c r="CP24" s="1">
        <v>0.9</v>
      </c>
      <c r="CQ24" s="1">
        <v>0.9</v>
      </c>
      <c r="CS24" s="1"/>
      <c r="CT24" s="10" t="s">
        <v>261</v>
      </c>
      <c r="CU24" s="1">
        <v>1.5</v>
      </c>
      <c r="CV24" s="1">
        <v>1.5</v>
      </c>
      <c r="CW24" s="1">
        <v>1.5</v>
      </c>
      <c r="CX24" s="1">
        <v>1.6</v>
      </c>
      <c r="CY24" s="1">
        <v>1.6</v>
      </c>
      <c r="CZ24" s="1">
        <v>1.6</v>
      </c>
      <c r="DA24" s="1">
        <v>1.6</v>
      </c>
      <c r="DB24" s="1">
        <v>1.5</v>
      </c>
      <c r="DC24" s="1">
        <v>1.4</v>
      </c>
      <c r="DD24" s="1">
        <v>1.4</v>
      </c>
      <c r="DE24" s="1">
        <v>1.2</v>
      </c>
      <c r="DF24" s="1">
        <v>1.1000000000000001</v>
      </c>
      <c r="DG24" s="1">
        <v>1</v>
      </c>
      <c r="DH24" s="1">
        <v>0.9</v>
      </c>
      <c r="DI24" s="1">
        <v>0.8</v>
      </c>
      <c r="DJ24" s="1">
        <v>0.7</v>
      </c>
      <c r="DK24" s="1">
        <v>0.7</v>
      </c>
      <c r="DL24" s="1">
        <v>0.6</v>
      </c>
      <c r="DM24" s="1">
        <v>0.5</v>
      </c>
      <c r="DN24" s="1">
        <v>0.5</v>
      </c>
      <c r="DO24" s="1">
        <v>0.5</v>
      </c>
      <c r="DQ24" s="1"/>
      <c r="DR24" s="10" t="s">
        <v>261</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261</v>
      </c>
      <c r="EQ24" s="1">
        <v>15.9</v>
      </c>
      <c r="ER24" s="1">
        <v>17.5</v>
      </c>
      <c r="ES24" s="1">
        <v>18.399999999999999</v>
      </c>
      <c r="ET24" s="1">
        <v>18.600000000000001</v>
      </c>
      <c r="EU24" s="1">
        <v>19.399999999999999</v>
      </c>
      <c r="EV24" s="1">
        <v>19.2</v>
      </c>
      <c r="EW24" s="1">
        <v>20</v>
      </c>
      <c r="EX24" s="1">
        <v>20.6</v>
      </c>
      <c r="EY24" s="1">
        <v>19.399999999999999</v>
      </c>
      <c r="EZ24" s="1">
        <v>18.899999999999999</v>
      </c>
      <c r="FA24" s="1">
        <v>18.7</v>
      </c>
      <c r="FB24" s="1">
        <v>18.399999999999999</v>
      </c>
      <c r="FC24" s="1">
        <v>18.100000000000001</v>
      </c>
      <c r="FD24" s="1">
        <v>17.8</v>
      </c>
      <c r="FE24" s="1">
        <v>17.600000000000001</v>
      </c>
      <c r="FF24" s="1">
        <v>17.3</v>
      </c>
      <c r="FG24" s="1">
        <v>17</v>
      </c>
      <c r="FH24" s="1">
        <v>16.8</v>
      </c>
      <c r="FI24" s="1">
        <v>16.899999999999999</v>
      </c>
      <c r="FJ24" s="1">
        <v>17.100000000000001</v>
      </c>
      <c r="FK24" s="1">
        <v>17.399999999999999</v>
      </c>
    </row>
    <row r="25" spans="1:167" ht="14.5">
      <c r="A25" s="1"/>
      <c r="B25" s="9" t="s">
        <v>262</v>
      </c>
      <c r="C25" s="1"/>
      <c r="D25" s="1"/>
      <c r="E25" s="1"/>
      <c r="F25" s="1"/>
      <c r="G25" s="1"/>
      <c r="H25" s="1"/>
      <c r="I25" s="1"/>
      <c r="J25" s="1"/>
      <c r="K25" s="1"/>
      <c r="L25" s="1"/>
      <c r="M25" s="1"/>
      <c r="N25" s="1"/>
      <c r="O25" s="1"/>
      <c r="P25" s="1"/>
      <c r="Q25" s="1"/>
      <c r="R25" s="1"/>
      <c r="S25" s="1"/>
      <c r="T25" s="1"/>
      <c r="U25" s="1"/>
      <c r="V25" s="1"/>
      <c r="W25" s="1"/>
      <c r="Y25" s="1"/>
      <c r="Z25" s="9" t="s">
        <v>262</v>
      </c>
      <c r="AA25" s="1"/>
      <c r="AB25" s="1"/>
      <c r="AC25" s="1"/>
      <c r="AD25" s="1"/>
      <c r="AE25" s="1"/>
      <c r="AF25" s="1"/>
      <c r="AG25" s="1"/>
      <c r="AH25" s="1"/>
      <c r="AI25" s="1"/>
      <c r="AJ25" s="1"/>
      <c r="AK25" s="1"/>
      <c r="AL25" s="1"/>
      <c r="AM25" s="1"/>
      <c r="AN25" s="1"/>
      <c r="AO25" s="1"/>
      <c r="AP25" s="1"/>
      <c r="AQ25" s="1"/>
      <c r="AR25" s="1"/>
      <c r="AS25" s="1"/>
      <c r="AT25" s="1"/>
      <c r="AU25" s="1"/>
      <c r="AW25" s="1"/>
      <c r="AX25" s="9" t="s">
        <v>262</v>
      </c>
      <c r="AY25" s="1"/>
      <c r="AZ25" s="1"/>
      <c r="BA25" s="1"/>
      <c r="BB25" s="1"/>
      <c r="BC25" s="1"/>
      <c r="BD25" s="1"/>
      <c r="BE25" s="1"/>
      <c r="BF25" s="1"/>
      <c r="BG25" s="1"/>
      <c r="BH25" s="1"/>
      <c r="BI25" s="1"/>
      <c r="BJ25" s="1"/>
      <c r="BK25" s="1"/>
      <c r="BL25" s="1"/>
      <c r="BM25" s="1"/>
      <c r="BN25" s="1"/>
      <c r="BO25" s="1"/>
      <c r="BP25" s="1"/>
      <c r="BQ25" s="1"/>
      <c r="BR25" s="1"/>
      <c r="BS25" s="1"/>
      <c r="BU25" s="1"/>
      <c r="BV25" s="9" t="s">
        <v>262</v>
      </c>
      <c r="BW25" s="1"/>
      <c r="BX25" s="1"/>
      <c r="BY25" s="1"/>
      <c r="BZ25" s="1"/>
      <c r="CA25" s="1"/>
      <c r="CB25" s="1"/>
      <c r="CC25" s="1"/>
      <c r="CD25" s="1"/>
      <c r="CE25" s="1"/>
      <c r="CF25" s="1"/>
      <c r="CG25" s="1"/>
      <c r="CH25" s="1"/>
      <c r="CI25" s="1"/>
      <c r="CJ25" s="1"/>
      <c r="CK25" s="1"/>
      <c r="CL25" s="1"/>
      <c r="CM25" s="1"/>
      <c r="CN25" s="1"/>
      <c r="CO25" s="1"/>
      <c r="CP25" s="1"/>
      <c r="CQ25" s="1"/>
      <c r="CS25" s="1"/>
      <c r="CT25" s="9" t="s">
        <v>262</v>
      </c>
      <c r="CU25" s="1"/>
      <c r="CV25" s="1"/>
      <c r="CW25" s="1"/>
      <c r="CX25" s="1"/>
      <c r="CY25" s="1"/>
      <c r="CZ25" s="1"/>
      <c r="DA25" s="1"/>
      <c r="DB25" s="1"/>
      <c r="DC25" s="1"/>
      <c r="DD25" s="1"/>
      <c r="DE25" s="1"/>
      <c r="DF25" s="1"/>
      <c r="DG25" s="1"/>
      <c r="DH25" s="1"/>
      <c r="DI25" s="1"/>
      <c r="DJ25" s="1"/>
      <c r="DK25" s="1"/>
      <c r="DL25" s="1"/>
      <c r="DM25" s="1"/>
      <c r="DN25" s="1"/>
      <c r="DO25" s="1"/>
      <c r="DQ25" s="1"/>
      <c r="DR25" s="9" t="s">
        <v>262</v>
      </c>
      <c r="DS25" s="1"/>
      <c r="DT25" s="1"/>
      <c r="DU25" s="1"/>
      <c r="DV25" s="1"/>
      <c r="DW25" s="1"/>
      <c r="DX25" s="1"/>
      <c r="DY25" s="1"/>
      <c r="DZ25" s="1"/>
      <c r="EA25" s="1"/>
      <c r="EB25" s="1"/>
      <c r="EC25" s="1"/>
      <c r="ED25" s="1"/>
      <c r="EE25" s="1"/>
      <c r="EF25" s="1"/>
      <c r="EG25" s="1"/>
      <c r="EH25" s="1"/>
      <c r="EI25" s="1"/>
      <c r="EJ25" s="1"/>
      <c r="EK25" s="1"/>
      <c r="EL25" s="1"/>
      <c r="EM25" s="1"/>
      <c r="EO25" s="1"/>
      <c r="EP25" s="9" t="s">
        <v>262</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263</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263</v>
      </c>
      <c r="AA26" s="1">
        <v>16.2</v>
      </c>
      <c r="AB26" s="1">
        <v>16.5</v>
      </c>
      <c r="AC26" s="1">
        <v>16.8</v>
      </c>
      <c r="AD26" s="1">
        <v>17.100000000000001</v>
      </c>
      <c r="AE26" s="1">
        <v>17.399999999999999</v>
      </c>
      <c r="AF26" s="1">
        <v>17.600000000000001</v>
      </c>
      <c r="AG26" s="1">
        <v>17.7</v>
      </c>
      <c r="AH26" s="1">
        <v>17.8</v>
      </c>
      <c r="AI26" s="1">
        <v>18</v>
      </c>
      <c r="AJ26" s="1">
        <v>18.100000000000001</v>
      </c>
      <c r="AK26" s="1">
        <v>18.3</v>
      </c>
      <c r="AL26" s="1">
        <v>18.5</v>
      </c>
      <c r="AM26" s="1">
        <v>18.7</v>
      </c>
      <c r="AN26" s="1">
        <v>18.899999999999999</v>
      </c>
      <c r="AO26" s="1">
        <v>19.100000000000001</v>
      </c>
      <c r="AP26" s="1">
        <v>19.399999999999999</v>
      </c>
      <c r="AQ26" s="1">
        <v>19.600000000000001</v>
      </c>
      <c r="AR26" s="1">
        <v>19.899999999999999</v>
      </c>
      <c r="AS26" s="1">
        <v>20.3</v>
      </c>
      <c r="AT26" s="1">
        <v>20.8</v>
      </c>
      <c r="AU26" s="1">
        <v>21.2</v>
      </c>
      <c r="AW26" s="1"/>
      <c r="AX26" s="10" t="s">
        <v>263</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1.1000000000000001</v>
      </c>
      <c r="BO26" s="1">
        <v>1.1000000000000001</v>
      </c>
      <c r="BP26" s="1">
        <v>1.1000000000000001</v>
      </c>
      <c r="BQ26" s="1">
        <v>1.1000000000000001</v>
      </c>
      <c r="BR26" s="1">
        <v>1.1000000000000001</v>
      </c>
      <c r="BS26" s="1">
        <v>1.1000000000000001</v>
      </c>
      <c r="BU26" s="1"/>
      <c r="BV26" s="10" t="s">
        <v>263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263</v>
      </c>
      <c r="EQ26" s="1">
        <v>1.9</v>
      </c>
      <c r="ER26" s="1">
        <v>1.9</v>
      </c>
      <c r="ES26" s="1">
        <v>2</v>
      </c>
      <c r="ET26" s="1">
        <v>2</v>
      </c>
      <c r="EU26" s="1">
        <v>2.1</v>
      </c>
      <c r="EV26" s="1">
        <v>2.1</v>
      </c>
      <c r="EW26" s="1">
        <v>2.2000000000000002</v>
      </c>
      <c r="EX26" s="1">
        <v>2.2000000000000002</v>
      </c>
      <c r="EY26" s="1">
        <v>2.2999999999999998</v>
      </c>
      <c r="EZ26" s="1">
        <v>2.2999999999999998</v>
      </c>
      <c r="FA26" s="1">
        <v>2.4</v>
      </c>
      <c r="FB26" s="1">
        <v>2.4</v>
      </c>
      <c r="FC26" s="1">
        <v>2.5</v>
      </c>
      <c r="FD26" s="1">
        <v>2.5</v>
      </c>
      <c r="FE26" s="1">
        <v>2.6</v>
      </c>
      <c r="FF26" s="1">
        <v>2.6</v>
      </c>
      <c r="FG26" s="1">
        <v>2.6</v>
      </c>
      <c r="FH26" s="1">
        <v>2.7</v>
      </c>
      <c r="FI26" s="1">
        <v>2.7</v>
      </c>
      <c r="FJ26" s="1">
        <v>2.8</v>
      </c>
      <c r="FK26" s="1">
        <v>2.8</v>
      </c>
    </row>
    <row r="27" spans="1:167" ht="14.5">
      <c r="A27" s="1"/>
      <c r="B27" s="10" t="s">
        <v>264</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264</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8.3000000000000007</v>
      </c>
      <c r="AT27" s="1">
        <v>8.5</v>
      </c>
      <c r="AU27" s="1">
        <v>8.6999999999999993</v>
      </c>
      <c r="AW27" s="1"/>
      <c r="AX27" s="10" t="s">
        <v>264</v>
      </c>
      <c r="AY27" s="1">
        <v>1</v>
      </c>
      <c r="AZ27" s="1">
        <v>1</v>
      </c>
      <c r="BA27" s="1">
        <v>1</v>
      </c>
      <c r="BB27" s="1">
        <v>1</v>
      </c>
      <c r="BC27" s="1">
        <v>1.1000000000000001</v>
      </c>
      <c r="BD27" s="1">
        <v>1.1000000000000001</v>
      </c>
      <c r="BE27" s="1">
        <v>1.1000000000000001</v>
      </c>
      <c r="BF27" s="1">
        <v>1.1000000000000001</v>
      </c>
      <c r="BG27" s="1">
        <v>1.1000000000000001</v>
      </c>
      <c r="BH27" s="1">
        <v>1.1000000000000001</v>
      </c>
      <c r="BI27" s="1">
        <v>1.2</v>
      </c>
      <c r="BJ27" s="1">
        <v>1.2</v>
      </c>
      <c r="BK27" s="1">
        <v>1.2</v>
      </c>
      <c r="BL27" s="1">
        <v>1.2</v>
      </c>
      <c r="BM27" s="1">
        <v>1.2</v>
      </c>
      <c r="BN27" s="1">
        <v>1.2</v>
      </c>
      <c r="BO27" s="1">
        <v>1.3</v>
      </c>
      <c r="BP27" s="1">
        <v>1.3</v>
      </c>
      <c r="BQ27" s="1">
        <v>1.3</v>
      </c>
      <c r="BR27" s="1">
        <v>1.3</v>
      </c>
      <c r="BS27" s="1">
        <v>1.3</v>
      </c>
      <c r="BU27" s="1"/>
      <c r="BV27" s="10" t="s">
        <v>264</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264</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264</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264</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spans="1:167" ht="14.5">
      <c r="A28" s="1"/>
      <c r="B28" s="10" t="s">
        <v>265</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265</v>
      </c>
      <c r="AA28" s="1">
        <v>6.4</v>
      </c>
      <c r="AB28" s="1">
        <v>6.6</v>
      </c>
      <c r="AC28" s="1">
        <v>6.9</v>
      </c>
      <c r="AD28" s="1">
        <v>7.1</v>
      </c>
      <c r="AE28" s="1">
        <v>7.3</v>
      </c>
      <c r="AF28" s="1">
        <v>7.5</v>
      </c>
      <c r="AG28" s="1">
        <v>7.7</v>
      </c>
      <c r="AH28" s="1">
        <v>7.8</v>
      </c>
      <c r="AI28" s="1">
        <v>8</v>
      </c>
      <c r="AJ28" s="1">
        <v>8.1999999999999993</v>
      </c>
      <c r="AK28" s="1">
        <v>8.4</v>
      </c>
      <c r="AL28" s="1">
        <v>8.5</v>
      </c>
      <c r="AM28" s="1">
        <v>8.6999999999999993</v>
      </c>
      <c r="AN28" s="1">
        <v>8.9</v>
      </c>
      <c r="AO28" s="1">
        <v>9.1</v>
      </c>
      <c r="AP28" s="1">
        <v>9.3000000000000007</v>
      </c>
      <c r="AQ28" s="1">
        <v>9.5</v>
      </c>
      <c r="AR28" s="1">
        <v>9.6999999999999993</v>
      </c>
      <c r="AS28" s="1">
        <v>10</v>
      </c>
      <c r="AT28" s="1">
        <v>10.3</v>
      </c>
      <c r="AU28" s="1">
        <v>10.6</v>
      </c>
      <c r="AW28" s="1"/>
      <c r="AX28" s="10" t="s">
        <v>265</v>
      </c>
      <c r="AY28" s="1">
        <v>2.4</v>
      </c>
      <c r="AZ28" s="1">
        <v>2.6</v>
      </c>
      <c r="BA28" s="1">
        <v>2.7</v>
      </c>
      <c r="BB28" s="1">
        <v>2.8</v>
      </c>
      <c r="BC28" s="1">
        <v>2.9</v>
      </c>
      <c r="BD28" s="1">
        <v>3</v>
      </c>
      <c r="BE28" s="1">
        <v>3.2</v>
      </c>
      <c r="BF28" s="1">
        <v>3.3</v>
      </c>
      <c r="BG28" s="1">
        <v>3.4</v>
      </c>
      <c r="BH28" s="1">
        <v>3.5</v>
      </c>
      <c r="BI28" s="1">
        <v>3.7</v>
      </c>
      <c r="BJ28" s="1">
        <v>3.8</v>
      </c>
      <c r="BK28" s="1">
        <v>3.9</v>
      </c>
      <c r="BL28" s="1">
        <v>4</v>
      </c>
      <c r="BM28" s="1">
        <v>4.0999999999999996</v>
      </c>
      <c r="BN28" s="1">
        <v>4.2</v>
      </c>
      <c r="BO28" s="1">
        <v>4.3</v>
      </c>
      <c r="BP28" s="1">
        <v>4.5</v>
      </c>
      <c r="BQ28" s="1">
        <v>4.5999999999999996</v>
      </c>
      <c r="BR28" s="1">
        <v>4.7</v>
      </c>
      <c r="BS28" s="1">
        <v>4.8</v>
      </c>
      <c r="BU28" s="1"/>
      <c r="BV28" s="10" t="s">
        <v>265</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265</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265</v>
      </c>
      <c r="DS28" s="1">
        <v>1.9</v>
      </c>
      <c r="DT28" s="1">
        <v>2</v>
      </c>
      <c r="DU28" s="1">
        <v>2.1</v>
      </c>
      <c r="DV28" s="1">
        <v>2.2000000000000002</v>
      </c>
      <c r="DW28" s="1">
        <v>2.2999999999999998</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265</v>
      </c>
      <c r="EQ28" s="1">
        <v>0.6</v>
      </c>
      <c r="ER28" s="1">
        <v>0.6</v>
      </c>
      <c r="ES28" s="1">
        <v>0.7</v>
      </c>
      <c r="ET28" s="1">
        <v>0.7</v>
      </c>
      <c r="EU28" s="1">
        <v>0.7</v>
      </c>
      <c r="EV28" s="1">
        <v>0.8</v>
      </c>
      <c r="EW28" s="1">
        <v>0.8</v>
      </c>
      <c r="EX28" s="1">
        <v>0.8</v>
      </c>
      <c r="EY28" s="1">
        <v>0.9</v>
      </c>
      <c r="EZ28" s="1">
        <v>0.9</v>
      </c>
      <c r="FA28" s="1">
        <v>1</v>
      </c>
      <c r="FB28" s="1">
        <v>1</v>
      </c>
      <c r="FC28" s="1">
        <v>1</v>
      </c>
      <c r="FD28" s="1">
        <v>1.1000000000000001</v>
      </c>
      <c r="FE28" s="1">
        <v>1.1000000000000001</v>
      </c>
      <c r="FF28" s="1">
        <v>1.1000000000000001</v>
      </c>
      <c r="FG28" s="1">
        <v>1.2</v>
      </c>
      <c r="FH28" s="1">
        <v>1.2</v>
      </c>
      <c r="FI28" s="1">
        <v>1.2</v>
      </c>
      <c r="FJ28" s="1">
        <v>1.3</v>
      </c>
      <c r="FK28" s="1">
        <v>1.3</v>
      </c>
    </row>
    <row r="29" spans="1:167" ht="14.5">
      <c r="A29" s="1"/>
      <c r="B29" s="10" t="s">
        <v>266</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266</v>
      </c>
      <c r="AA29" s="1">
        <v>25.4</v>
      </c>
      <c r="AB29" s="1">
        <v>26.3</v>
      </c>
      <c r="AC29" s="1">
        <v>27.3</v>
      </c>
      <c r="AD29" s="1">
        <v>28.2</v>
      </c>
      <c r="AE29" s="1">
        <v>29.2</v>
      </c>
      <c r="AF29" s="1">
        <v>30</v>
      </c>
      <c r="AG29" s="1">
        <v>30.6</v>
      </c>
      <c r="AH29" s="1">
        <v>31.1</v>
      </c>
      <c r="AI29" s="1">
        <v>31.8</v>
      </c>
      <c r="AJ29" s="1">
        <v>32.5</v>
      </c>
      <c r="AK29" s="1">
        <v>33.200000000000003</v>
      </c>
      <c r="AL29" s="1">
        <v>33.9</v>
      </c>
      <c r="AM29" s="1">
        <v>34.6</v>
      </c>
      <c r="AN29" s="1">
        <v>35.299999999999997</v>
      </c>
      <c r="AO29" s="1">
        <v>36</v>
      </c>
      <c r="AP29" s="1">
        <v>36.799999999999997</v>
      </c>
      <c r="AQ29" s="1">
        <v>37.700000000000003</v>
      </c>
      <c r="AR29" s="1">
        <v>38.6</v>
      </c>
      <c r="AS29" s="1">
        <v>39.700000000000003</v>
      </c>
      <c r="AT29" s="1">
        <v>40.799999999999997</v>
      </c>
      <c r="AU29" s="1">
        <v>42</v>
      </c>
      <c r="AW29" s="1"/>
      <c r="AX29" s="10" t="s">
        <v>266</v>
      </c>
      <c r="AY29" s="1">
        <v>2.2999999999999998</v>
      </c>
      <c r="AZ29" s="1">
        <v>2.2999999999999998</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266</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266</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266</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266</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56"/>
      <c r="B30" s="356"/>
      <c r="C30" s="1"/>
      <c r="D30" s="1"/>
      <c r="E30" s="1"/>
      <c r="F30" s="1"/>
      <c r="G30" s="1"/>
      <c r="H30" s="1"/>
      <c r="I30" s="1"/>
      <c r="J30" s="1"/>
      <c r="K30" s="1"/>
      <c r="L30" s="1"/>
      <c r="M30" s="1"/>
      <c r="N30" s="1"/>
      <c r="O30" s="1"/>
      <c r="P30" s="1"/>
      <c r="Q30" s="1"/>
      <c r="R30" s="1"/>
      <c r="S30" s="1"/>
      <c r="T30" s="1"/>
      <c r="U30" s="1"/>
      <c r="V30" s="1"/>
      <c r="W30" s="1"/>
      <c r="Y30" s="356"/>
      <c r="Z30" s="356"/>
      <c r="AA30" s="1"/>
      <c r="AB30" s="1"/>
      <c r="AC30" s="1"/>
      <c r="AD30" s="1"/>
      <c r="AE30" s="1"/>
      <c r="AF30" s="1"/>
      <c r="AG30" s="1"/>
      <c r="AH30" s="1"/>
      <c r="AI30" s="1"/>
      <c r="AJ30" s="1"/>
      <c r="AK30" s="1"/>
      <c r="AL30" s="1"/>
      <c r="AM30" s="1"/>
      <c r="AN30" s="1"/>
      <c r="AO30" s="1"/>
      <c r="AP30" s="1"/>
      <c r="AQ30" s="1"/>
      <c r="AR30" s="1"/>
      <c r="AS30" s="1"/>
      <c r="AT30" s="1"/>
      <c r="AU30" s="1"/>
      <c r="AW30" s="356"/>
      <c r="AX30" s="356"/>
      <c r="AY30" s="1"/>
      <c r="AZ30" s="1"/>
      <c r="BA30" s="1"/>
      <c r="BB30" s="1"/>
      <c r="BC30" s="1"/>
      <c r="BD30" s="1"/>
      <c r="BE30" s="1"/>
      <c r="BF30" s="1"/>
      <c r="BG30" s="1"/>
      <c r="BH30" s="1"/>
      <c r="BI30" s="1"/>
      <c r="BJ30" s="1"/>
      <c r="BK30" s="1"/>
      <c r="BL30" s="1"/>
      <c r="BM30" s="1"/>
      <c r="BN30" s="1"/>
      <c r="BO30" s="1"/>
      <c r="BP30" s="1"/>
      <c r="BQ30" s="1"/>
      <c r="BR30" s="1"/>
      <c r="BS30" s="1"/>
      <c r="BU30" s="356"/>
      <c r="BV30" s="356"/>
      <c r="BW30" s="1"/>
      <c r="BX30" s="1"/>
      <c r="BY30" s="1"/>
      <c r="BZ30" s="1"/>
      <c r="CA30" s="1"/>
      <c r="CB30" s="1"/>
      <c r="CC30" s="1"/>
      <c r="CD30" s="1"/>
      <c r="CE30" s="1"/>
      <c r="CF30" s="1"/>
      <c r="CG30" s="1"/>
      <c r="CH30" s="1"/>
      <c r="CI30" s="1"/>
      <c r="CJ30" s="1"/>
      <c r="CK30" s="1"/>
      <c r="CL30" s="1"/>
      <c r="CM30" s="1"/>
      <c r="CN30" s="1"/>
      <c r="CO30" s="1"/>
      <c r="CP30" s="1"/>
      <c r="CQ30" s="1"/>
      <c r="CS30" s="356"/>
      <c r="CT30" s="356"/>
      <c r="CU30" s="1"/>
      <c r="CV30" s="1"/>
      <c r="CW30" s="1"/>
      <c r="CX30" s="1"/>
      <c r="CY30" s="1"/>
      <c r="CZ30" s="1"/>
      <c r="DA30" s="1"/>
      <c r="DB30" s="1"/>
      <c r="DC30" s="1"/>
      <c r="DD30" s="1"/>
      <c r="DE30" s="1"/>
      <c r="DF30" s="1"/>
      <c r="DG30" s="1"/>
      <c r="DH30" s="1"/>
      <c r="DI30" s="1"/>
      <c r="DJ30" s="1"/>
      <c r="DK30" s="1"/>
      <c r="DL30" s="1"/>
      <c r="DM30" s="1"/>
      <c r="DN30" s="1"/>
      <c r="DO30" s="1"/>
      <c r="DQ30" s="356"/>
      <c r="DR30" s="356"/>
      <c r="DS30" s="1"/>
      <c r="DT30" s="1"/>
      <c r="DU30" s="1"/>
      <c r="DV30" s="1"/>
      <c r="DW30" s="1"/>
      <c r="DX30" s="1"/>
      <c r="DY30" s="1"/>
      <c r="DZ30" s="1"/>
      <c r="EA30" s="1"/>
      <c r="EB30" s="1"/>
      <c r="EC30" s="1"/>
      <c r="ED30" s="1"/>
      <c r="EE30" s="1"/>
      <c r="EF30" s="1"/>
      <c r="EG30" s="1"/>
      <c r="EH30" s="1"/>
      <c r="EI30" s="1"/>
      <c r="EJ30" s="1"/>
      <c r="EK30" s="1"/>
      <c r="EL30" s="1"/>
      <c r="EM30" s="1"/>
      <c r="EO30" s="356"/>
      <c r="EP30" s="356"/>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267</v>
      </c>
      <c r="C31" s="1"/>
      <c r="D31" s="1"/>
      <c r="E31" s="1"/>
      <c r="F31" s="1"/>
      <c r="G31" s="1"/>
      <c r="H31" s="1"/>
      <c r="I31" s="1"/>
      <c r="J31" s="1"/>
      <c r="K31" s="1"/>
      <c r="L31" s="1"/>
      <c r="M31" s="1"/>
      <c r="N31" s="1"/>
      <c r="O31" s="1"/>
      <c r="P31" s="1"/>
      <c r="Q31" s="1"/>
      <c r="R31" s="1"/>
      <c r="S31" s="1"/>
      <c r="T31" s="1"/>
      <c r="U31" s="1"/>
      <c r="V31" s="1"/>
      <c r="W31" s="1"/>
      <c r="Y31" s="1"/>
      <c r="Z31" s="9" t="s">
        <v>267</v>
      </c>
      <c r="AA31" s="1"/>
      <c r="AB31" s="1"/>
      <c r="AC31" s="1"/>
      <c r="AD31" s="1"/>
      <c r="AE31" s="1"/>
      <c r="AF31" s="1"/>
      <c r="AG31" s="1"/>
      <c r="AH31" s="1"/>
      <c r="AI31" s="1"/>
      <c r="AJ31" s="1"/>
      <c r="AK31" s="1"/>
      <c r="AL31" s="1"/>
      <c r="AM31" s="1"/>
      <c r="AN31" s="1"/>
      <c r="AO31" s="1"/>
      <c r="AP31" s="1"/>
      <c r="AQ31" s="1"/>
      <c r="AR31" s="1"/>
      <c r="AS31" s="1"/>
      <c r="AT31" s="1"/>
      <c r="AU31" s="1"/>
      <c r="AW31" s="1"/>
      <c r="AX31" s="9" t="s">
        <v>267</v>
      </c>
      <c r="AY31" s="1"/>
      <c r="AZ31" s="1"/>
      <c r="BA31" s="1"/>
      <c r="BB31" s="1"/>
      <c r="BC31" s="1"/>
      <c r="BD31" s="1"/>
      <c r="BE31" s="1"/>
      <c r="BF31" s="1"/>
      <c r="BG31" s="1"/>
      <c r="BH31" s="1"/>
      <c r="BI31" s="1"/>
      <c r="BJ31" s="1"/>
      <c r="BK31" s="1"/>
      <c r="BL31" s="1"/>
      <c r="BM31" s="1"/>
      <c r="BN31" s="1"/>
      <c r="BO31" s="1"/>
      <c r="BP31" s="1"/>
      <c r="BQ31" s="1"/>
      <c r="BR31" s="1"/>
      <c r="BS31" s="1"/>
      <c r="BU31" s="1"/>
      <c r="BV31" s="9" t="s">
        <v>267</v>
      </c>
      <c r="BW31" s="1"/>
      <c r="BX31" s="1"/>
      <c r="BY31" s="1"/>
      <c r="BZ31" s="1"/>
      <c r="CA31" s="1"/>
      <c r="CB31" s="1"/>
      <c r="CC31" s="1"/>
      <c r="CD31" s="1"/>
      <c r="CE31" s="1"/>
      <c r="CF31" s="1"/>
      <c r="CG31" s="1"/>
      <c r="CH31" s="1"/>
      <c r="CI31" s="1"/>
      <c r="CJ31" s="1"/>
      <c r="CK31" s="1"/>
      <c r="CL31" s="1"/>
      <c r="CM31" s="1"/>
      <c r="CN31" s="1"/>
      <c r="CO31" s="1"/>
      <c r="CP31" s="1"/>
      <c r="CQ31" s="1"/>
      <c r="CS31" s="1"/>
      <c r="CT31" s="9" t="s">
        <v>267</v>
      </c>
      <c r="CU31" s="1"/>
      <c r="CV31" s="1"/>
      <c r="CW31" s="1"/>
      <c r="CX31" s="1"/>
      <c r="CY31" s="1"/>
      <c r="CZ31" s="1"/>
      <c r="DA31" s="1"/>
      <c r="DB31" s="1"/>
      <c r="DC31" s="1"/>
      <c r="DD31" s="1"/>
      <c r="DE31" s="1"/>
      <c r="DF31" s="1"/>
      <c r="DG31" s="1"/>
      <c r="DH31" s="1"/>
      <c r="DI31" s="1"/>
      <c r="DJ31" s="1"/>
      <c r="DK31" s="1"/>
      <c r="DL31" s="1"/>
      <c r="DM31" s="1"/>
      <c r="DN31" s="1"/>
      <c r="DO31" s="1"/>
      <c r="DQ31" s="1"/>
      <c r="DR31" s="9" t="s">
        <v>267</v>
      </c>
      <c r="DS31" s="1"/>
      <c r="DT31" s="1"/>
      <c r="DU31" s="1"/>
      <c r="DV31" s="1"/>
      <c r="DW31" s="1"/>
      <c r="DX31" s="1"/>
      <c r="DY31" s="1"/>
      <c r="DZ31" s="1"/>
      <c r="EA31" s="1"/>
      <c r="EB31" s="1"/>
      <c r="EC31" s="1"/>
      <c r="ED31" s="1"/>
      <c r="EE31" s="1"/>
      <c r="EF31" s="1"/>
      <c r="EG31" s="1"/>
      <c r="EH31" s="1"/>
      <c r="EI31" s="1"/>
      <c r="EJ31" s="1"/>
      <c r="EK31" s="1"/>
      <c r="EL31" s="1"/>
      <c r="EM31" s="1"/>
      <c r="EO31" s="1"/>
      <c r="EP31" s="9" t="s">
        <v>267</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251</v>
      </c>
      <c r="C32" s="1">
        <v>22.8</v>
      </c>
      <c r="D32" s="1">
        <v>21</v>
      </c>
      <c r="E32" s="1">
        <v>19.399999999999999</v>
      </c>
      <c r="F32" s="1">
        <v>17.8</v>
      </c>
      <c r="G32" s="1">
        <v>16.3</v>
      </c>
      <c r="H32" s="1">
        <v>14.7</v>
      </c>
      <c r="I32" s="1">
        <v>13</v>
      </c>
      <c r="J32" s="1">
        <v>11.4</v>
      </c>
      <c r="K32" s="1">
        <v>10</v>
      </c>
      <c r="L32" s="1">
        <v>8.4</v>
      </c>
      <c r="M32" s="1">
        <v>6.8</v>
      </c>
      <c r="N32" s="1">
        <v>5.6</v>
      </c>
      <c r="O32" s="1">
        <v>4.7</v>
      </c>
      <c r="P32" s="1">
        <v>4.0999999999999996</v>
      </c>
      <c r="Q32" s="1">
        <v>2.9</v>
      </c>
      <c r="R32" s="1">
        <v>2.2000000000000002</v>
      </c>
      <c r="S32" s="1">
        <v>1.5</v>
      </c>
      <c r="T32" s="1">
        <v>0.8</v>
      </c>
      <c r="U32" s="1">
        <v>0.2</v>
      </c>
      <c r="V32" s="1">
        <v>0.1</v>
      </c>
      <c r="W32" s="1">
        <v>0</v>
      </c>
      <c r="Y32" s="1"/>
      <c r="Z32" s="10" t="s">
        <v>251</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251</v>
      </c>
      <c r="AY32" s="1">
        <v>4.9000000000000004</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251</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251</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251</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251</v>
      </c>
      <c r="EQ32" s="1">
        <v>4.4000000000000004</v>
      </c>
      <c r="ER32" s="1">
        <v>3.9</v>
      </c>
      <c r="ES32" s="1">
        <v>3.4</v>
      </c>
      <c r="ET32" s="1">
        <v>2.9</v>
      </c>
      <c r="EU32" s="1">
        <v>2.2999999999999998</v>
      </c>
      <c r="EV32" s="1">
        <v>1.8</v>
      </c>
      <c r="EW32" s="1">
        <v>1.4</v>
      </c>
      <c r="EX32" s="1">
        <v>1.1000000000000001</v>
      </c>
      <c r="EY32" s="1">
        <v>0.7</v>
      </c>
      <c r="EZ32" s="1">
        <v>0.5</v>
      </c>
      <c r="FA32" s="1">
        <v>0.2</v>
      </c>
      <c r="FB32" s="1">
        <v>0.1</v>
      </c>
      <c r="FC32" s="1">
        <v>0.1</v>
      </c>
      <c r="FD32" s="1">
        <v>0.1</v>
      </c>
      <c r="FE32" s="1">
        <v>0.1</v>
      </c>
      <c r="FF32" s="1">
        <v>0.1</v>
      </c>
      <c r="FG32" s="1">
        <v>0.1</v>
      </c>
      <c r="FH32" s="1">
        <v>0.1</v>
      </c>
      <c r="FI32" s="1">
        <v>0</v>
      </c>
      <c r="FJ32" s="1">
        <v>0.1</v>
      </c>
      <c r="FK32" s="1">
        <v>0</v>
      </c>
    </row>
    <row r="33" spans="1:167" ht="14.5">
      <c r="A33" s="1"/>
      <c r="B33" s="10" t="s">
        <v>252</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252</v>
      </c>
      <c r="AA33" s="1">
        <v>10.5</v>
      </c>
      <c r="AB33" s="1">
        <v>10.8</v>
      </c>
      <c r="AC33" s="1">
        <v>11.4</v>
      </c>
      <c r="AD33" s="1">
        <v>11.3</v>
      </c>
      <c r="AE33" s="1">
        <v>11.2</v>
      </c>
      <c r="AF33" s="1">
        <v>11</v>
      </c>
      <c r="AG33" s="1">
        <v>10.7</v>
      </c>
      <c r="AH33" s="1">
        <v>10.4</v>
      </c>
      <c r="AI33" s="1">
        <v>10.199999999999999</v>
      </c>
      <c r="AJ33" s="1">
        <v>10</v>
      </c>
      <c r="AK33" s="1">
        <v>9.8000000000000007</v>
      </c>
      <c r="AL33" s="1">
        <v>9.6</v>
      </c>
      <c r="AM33" s="1">
        <v>9.4</v>
      </c>
      <c r="AN33" s="1">
        <v>9.1999999999999993</v>
      </c>
      <c r="AO33" s="1">
        <v>8.9</v>
      </c>
      <c r="AP33" s="1">
        <v>8.5</v>
      </c>
      <c r="AQ33" s="1">
        <v>8.1</v>
      </c>
      <c r="AR33" s="1">
        <v>7.5</v>
      </c>
      <c r="AS33" s="1">
        <v>6.8</v>
      </c>
      <c r="AT33" s="1">
        <v>6</v>
      </c>
      <c r="AU33" s="1">
        <v>5.0999999999999996</v>
      </c>
      <c r="AW33" s="1"/>
      <c r="AX33" s="10" t="s">
        <v>252</v>
      </c>
      <c r="AY33" s="1">
        <v>5.0999999999999996</v>
      </c>
      <c r="AZ33" s="1">
        <v>5.4</v>
      </c>
      <c r="BA33" s="1">
        <v>5.4</v>
      </c>
      <c r="BB33" s="1">
        <v>5.5</v>
      </c>
      <c r="BC33" s="1">
        <v>5.6</v>
      </c>
      <c r="BD33" s="1">
        <v>5.6</v>
      </c>
      <c r="BE33" s="1">
        <v>5.5</v>
      </c>
      <c r="BF33" s="1">
        <v>5.5</v>
      </c>
      <c r="BG33" s="1">
        <v>5.4</v>
      </c>
      <c r="BH33" s="1">
        <v>5.3</v>
      </c>
      <c r="BI33" s="1">
        <v>5.2</v>
      </c>
      <c r="BJ33" s="1">
        <v>5.0999999999999996</v>
      </c>
      <c r="BK33" s="1">
        <v>5</v>
      </c>
      <c r="BL33" s="1">
        <v>4.8</v>
      </c>
      <c r="BM33" s="1">
        <v>4.5999999999999996</v>
      </c>
      <c r="BN33" s="1">
        <v>4.3</v>
      </c>
      <c r="BO33" s="1">
        <v>3.9</v>
      </c>
      <c r="BP33" s="1">
        <v>3.6</v>
      </c>
      <c r="BQ33" s="1">
        <v>3.2</v>
      </c>
      <c r="BR33" s="1">
        <v>2.8</v>
      </c>
      <c r="BS33" s="1">
        <v>2.4</v>
      </c>
      <c r="BU33" s="1"/>
      <c r="BV33" s="10" t="s">
        <v>252</v>
      </c>
      <c r="BW33" s="1">
        <v>0.8</v>
      </c>
      <c r="BX33" s="1">
        <v>0.9</v>
      </c>
      <c r="BY33" s="1">
        <v>1.1000000000000001</v>
      </c>
      <c r="BZ33" s="1">
        <v>1.2</v>
      </c>
      <c r="CA33" s="1">
        <v>1.2</v>
      </c>
      <c r="CB33" s="1">
        <v>1.2</v>
      </c>
      <c r="CC33" s="1">
        <v>1.2</v>
      </c>
      <c r="CD33" s="1">
        <v>1.2</v>
      </c>
      <c r="CE33" s="1">
        <v>1.2</v>
      </c>
      <c r="CF33" s="1">
        <v>1.2</v>
      </c>
      <c r="CG33" s="1">
        <v>1.1000000000000001</v>
      </c>
      <c r="CH33" s="1">
        <v>1.1000000000000001</v>
      </c>
      <c r="CI33" s="1">
        <v>1.1000000000000001</v>
      </c>
      <c r="CJ33" s="1">
        <v>1.1000000000000001</v>
      </c>
      <c r="CK33" s="1">
        <v>1.1000000000000001</v>
      </c>
      <c r="CL33" s="1">
        <v>1.1000000000000001</v>
      </c>
      <c r="CM33" s="1">
        <v>1</v>
      </c>
      <c r="CN33" s="1">
        <v>1</v>
      </c>
      <c r="CO33" s="1">
        <v>1</v>
      </c>
      <c r="CP33" s="1">
        <v>0.9</v>
      </c>
      <c r="CQ33" s="1">
        <v>0.8</v>
      </c>
      <c r="CS33" s="1"/>
      <c r="CT33" s="10" t="s">
        <v>252</v>
      </c>
      <c r="CU33" s="1">
        <v>2.1</v>
      </c>
      <c r="CV33" s="1">
        <v>2.6</v>
      </c>
      <c r="CW33" s="1">
        <v>2.6</v>
      </c>
      <c r="CX33" s="1">
        <v>2.7</v>
      </c>
      <c r="CY33" s="1">
        <v>2.7</v>
      </c>
      <c r="CZ33" s="1">
        <v>2.7</v>
      </c>
      <c r="DA33" s="1">
        <v>2.6</v>
      </c>
      <c r="DB33" s="1">
        <v>2.6</v>
      </c>
      <c r="DC33" s="1">
        <v>2.6</v>
      </c>
      <c r="DD33" s="1">
        <v>2.6</v>
      </c>
      <c r="DE33" s="1">
        <v>2.5</v>
      </c>
      <c r="DF33" s="1">
        <v>2.5</v>
      </c>
      <c r="DG33" s="1">
        <v>2.4</v>
      </c>
      <c r="DH33" s="1">
        <v>2.2999999999999998</v>
      </c>
      <c r="DI33" s="1">
        <v>2.2999999999999998</v>
      </c>
      <c r="DJ33" s="1">
        <v>2.2000000000000002</v>
      </c>
      <c r="DK33" s="1">
        <v>2.1</v>
      </c>
      <c r="DL33" s="1">
        <v>2</v>
      </c>
      <c r="DM33" s="1">
        <v>1.9</v>
      </c>
      <c r="DN33" s="1">
        <v>1.7</v>
      </c>
      <c r="DO33" s="1">
        <v>1.5</v>
      </c>
      <c r="DQ33" s="1"/>
      <c r="DR33" s="10" t="s">
        <v>252</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252</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2.2999999999999998</v>
      </c>
    </row>
    <row r="34" spans="1:167" ht="14.5">
      <c r="A34" s="1"/>
      <c r="B34" s="10" t="s">
        <v>253</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253</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253</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253</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253</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253</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254</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254</v>
      </c>
      <c r="AA35" s="1">
        <v>4.2</v>
      </c>
      <c r="AB35" s="1">
        <v>4.0999999999999996</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254</v>
      </c>
      <c r="AY35" s="1">
        <v>32.5</v>
      </c>
      <c r="AZ35" s="1">
        <v>30.5</v>
      </c>
      <c r="BA35" s="1">
        <v>28.1</v>
      </c>
      <c r="BB35" s="1">
        <v>25.7</v>
      </c>
      <c r="BC35" s="1">
        <v>23.1</v>
      </c>
      <c r="BD35" s="1">
        <v>20.5</v>
      </c>
      <c r="BE35" s="1">
        <v>18</v>
      </c>
      <c r="BF35" s="1">
        <v>15.6</v>
      </c>
      <c r="BG35" s="1">
        <v>13.4</v>
      </c>
      <c r="BH35" s="1">
        <v>11.2</v>
      </c>
      <c r="BI35" s="1">
        <v>9.3000000000000007</v>
      </c>
      <c r="BJ35" s="1">
        <v>7.4</v>
      </c>
      <c r="BK35" s="1">
        <v>5.7</v>
      </c>
      <c r="BL35" s="1">
        <v>4.2</v>
      </c>
      <c r="BM35" s="1">
        <v>2.9</v>
      </c>
      <c r="BN35" s="1">
        <v>1.8</v>
      </c>
      <c r="BO35" s="1">
        <v>0.9</v>
      </c>
      <c r="BP35" s="1">
        <v>0.3</v>
      </c>
      <c r="BQ35" s="1">
        <v>0</v>
      </c>
      <c r="BR35" s="1">
        <v>0</v>
      </c>
      <c r="BS35" s="1">
        <v>0</v>
      </c>
      <c r="BU35" s="1"/>
      <c r="BV35" s="10" t="s">
        <v>254</v>
      </c>
      <c r="BW35" s="1">
        <v>29.3</v>
      </c>
      <c r="BX35" s="1">
        <v>26.9</v>
      </c>
      <c r="BY35" s="1">
        <v>24.4</v>
      </c>
      <c r="BZ35" s="1">
        <v>21.9</v>
      </c>
      <c r="CA35" s="1">
        <v>19.399999999999999</v>
      </c>
      <c r="CB35" s="1">
        <v>17</v>
      </c>
      <c r="CC35" s="1">
        <v>14.9</v>
      </c>
      <c r="CD35" s="1">
        <v>12.8</v>
      </c>
      <c r="CE35" s="1">
        <v>10.9</v>
      </c>
      <c r="CF35" s="1">
        <v>9.1</v>
      </c>
      <c r="CG35" s="1">
        <v>7.5</v>
      </c>
      <c r="CH35" s="1">
        <v>5.9</v>
      </c>
      <c r="CI35" s="1">
        <v>4.4000000000000004</v>
      </c>
      <c r="CJ35" s="1">
        <v>3</v>
      </c>
      <c r="CK35" s="1">
        <v>1.8</v>
      </c>
      <c r="CL35" s="1">
        <v>0.8</v>
      </c>
      <c r="CM35" s="1">
        <v>0</v>
      </c>
      <c r="CN35" s="1">
        <v>0</v>
      </c>
      <c r="CO35" s="1">
        <v>0</v>
      </c>
      <c r="CP35" s="1">
        <v>0</v>
      </c>
      <c r="CQ35" s="1">
        <v>0</v>
      </c>
      <c r="CS35" s="1"/>
      <c r="CT35" s="10" t="s">
        <v>254</v>
      </c>
      <c r="CU35" s="1">
        <v>50.6</v>
      </c>
      <c r="CV35" s="1">
        <v>47.3</v>
      </c>
      <c r="CW35" s="1">
        <v>44.2</v>
      </c>
      <c r="CX35" s="1">
        <v>40.700000000000003</v>
      </c>
      <c r="CY35" s="1">
        <v>37.1</v>
      </c>
      <c r="CZ35" s="1">
        <v>33.299999999999997</v>
      </c>
      <c r="DA35" s="1">
        <v>29.7</v>
      </c>
      <c r="DB35" s="1">
        <v>26</v>
      </c>
      <c r="DC35" s="1">
        <v>22.3</v>
      </c>
      <c r="DD35" s="1">
        <v>18.8</v>
      </c>
      <c r="DE35" s="1">
        <v>15.6</v>
      </c>
      <c r="DF35" s="1">
        <v>12.6</v>
      </c>
      <c r="DG35" s="1">
        <v>9.8000000000000007</v>
      </c>
      <c r="DH35" s="1">
        <v>7.3</v>
      </c>
      <c r="DI35" s="1">
        <v>5.3</v>
      </c>
      <c r="DJ35" s="1">
        <v>3.7</v>
      </c>
      <c r="DK35" s="1">
        <v>2.6</v>
      </c>
      <c r="DL35" s="1">
        <v>1.7</v>
      </c>
      <c r="DM35" s="1">
        <v>1.2</v>
      </c>
      <c r="DN35" s="1">
        <v>0.7</v>
      </c>
      <c r="DO35" s="1">
        <v>0.3</v>
      </c>
      <c r="DQ35" s="1"/>
      <c r="DR35" s="10" t="s">
        <v>254</v>
      </c>
      <c r="DS35" s="1">
        <v>51.9</v>
      </c>
      <c r="DT35" s="1">
        <v>46.9</v>
      </c>
      <c r="DU35" s="1">
        <v>41.9</v>
      </c>
      <c r="DV35" s="1">
        <v>36.799999999999997</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254</v>
      </c>
      <c r="EQ35" s="1">
        <v>25.2</v>
      </c>
      <c r="ER35" s="1">
        <v>23.6</v>
      </c>
      <c r="ES35" s="1">
        <v>21.9</v>
      </c>
      <c r="ET35" s="1">
        <v>20.100000000000001</v>
      </c>
      <c r="EU35" s="1">
        <v>17.899999999999999</v>
      </c>
      <c r="EV35" s="1">
        <v>15.7</v>
      </c>
      <c r="EW35" s="1">
        <v>13.6</v>
      </c>
      <c r="EX35" s="1">
        <v>11.6</v>
      </c>
      <c r="EY35" s="1">
        <v>9.8000000000000007</v>
      </c>
      <c r="EZ35" s="1">
        <v>8</v>
      </c>
      <c r="FA35" s="1">
        <v>6.6</v>
      </c>
      <c r="FB35" s="1">
        <v>5.3</v>
      </c>
      <c r="FC35" s="1">
        <v>4.0999999999999996</v>
      </c>
      <c r="FD35" s="1">
        <v>2.9</v>
      </c>
      <c r="FE35" s="1">
        <v>1.9</v>
      </c>
      <c r="FF35" s="1">
        <v>0.9</v>
      </c>
      <c r="FG35" s="1">
        <v>0.3</v>
      </c>
      <c r="FH35" s="1">
        <v>0</v>
      </c>
      <c r="FI35" s="1">
        <v>0</v>
      </c>
      <c r="FJ35" s="1">
        <v>0</v>
      </c>
      <c r="FK35" s="1">
        <v>0</v>
      </c>
    </row>
    <row r="36" spans="1:167" ht="14.5">
      <c r="A36" s="1"/>
      <c r="B36" s="10" t="s">
        <v>255</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255</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255</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19.899999999999999</v>
      </c>
      <c r="BO36" s="1">
        <v>18.5</v>
      </c>
      <c r="BP36" s="1">
        <v>16.899999999999999</v>
      </c>
      <c r="BQ36" s="1">
        <v>15.3</v>
      </c>
      <c r="BR36" s="1">
        <v>13.8</v>
      </c>
      <c r="BS36" s="1">
        <v>12.2</v>
      </c>
      <c r="BU36" s="1"/>
      <c r="BV36" s="10" t="s">
        <v>255</v>
      </c>
      <c r="BW36" s="1">
        <v>15.9</v>
      </c>
      <c r="BX36" s="1">
        <v>17</v>
      </c>
      <c r="BY36" s="1">
        <v>17.899999999999999</v>
      </c>
      <c r="BZ36" s="1">
        <v>18.7</v>
      </c>
      <c r="CA36" s="1">
        <v>19.3</v>
      </c>
      <c r="CB36" s="1">
        <v>19.8</v>
      </c>
      <c r="CC36" s="1">
        <v>20.2</v>
      </c>
      <c r="CD36" s="1">
        <v>20.6</v>
      </c>
      <c r="CE36" s="1">
        <v>20.5</v>
      </c>
      <c r="CF36" s="1">
        <v>20.2</v>
      </c>
      <c r="CG36" s="1">
        <v>19.899999999999999</v>
      </c>
      <c r="CH36" s="1">
        <v>19.5</v>
      </c>
      <c r="CI36" s="1">
        <v>18.899999999999999</v>
      </c>
      <c r="CJ36" s="1">
        <v>18.2</v>
      </c>
      <c r="CK36" s="1">
        <v>17.3</v>
      </c>
      <c r="CL36" s="1">
        <v>16.3</v>
      </c>
      <c r="CM36" s="1">
        <v>15.1</v>
      </c>
      <c r="CN36" s="1">
        <v>13.7</v>
      </c>
      <c r="CO36" s="1">
        <v>12.3</v>
      </c>
      <c r="CP36" s="1">
        <v>11</v>
      </c>
      <c r="CQ36" s="1">
        <v>9.8000000000000007</v>
      </c>
      <c r="CS36" s="1"/>
      <c r="CT36" s="10" t="s">
        <v>255</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20.100000000000001</v>
      </c>
      <c r="DN36" s="1">
        <v>18.7</v>
      </c>
      <c r="DO36" s="1">
        <v>17.3</v>
      </c>
      <c r="DQ36" s="1"/>
      <c r="DR36" s="10" t="s">
        <v>255</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36.200000000000003</v>
      </c>
      <c r="EM36" s="1">
        <v>33.5</v>
      </c>
      <c r="EO36" s="1"/>
      <c r="EP36" s="10" t="s">
        <v>255</v>
      </c>
      <c r="EQ36" s="1">
        <v>19.899999999999999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17.100000000000001</v>
      </c>
      <c r="FK36" s="1">
        <v>15.4</v>
      </c>
    </row>
    <row r="37" spans="1:167" ht="14.5">
      <c r="A37" s="1"/>
      <c r="B37" s="10" t="s">
        <v>256</v>
      </c>
      <c r="C37" s="1">
        <v>0.6</v>
      </c>
      <c r="D37" s="1">
        <v>0.6</v>
      </c>
      <c r="E37" s="1">
        <v>0.7</v>
      </c>
      <c r="F37" s="1">
        <v>0.7</v>
      </c>
      <c r="G37" s="1">
        <v>0.7</v>
      </c>
      <c r="H37" s="1">
        <v>0.8</v>
      </c>
      <c r="I37" s="1">
        <v>0.9</v>
      </c>
      <c r="J37" s="1">
        <v>1.1000000000000001</v>
      </c>
      <c r="K37" s="1">
        <v>1.1000000000000001</v>
      </c>
      <c r="L37" s="1">
        <v>1.1000000000000001</v>
      </c>
      <c r="M37" s="1">
        <v>1.2</v>
      </c>
      <c r="N37" s="1">
        <v>1.3</v>
      </c>
      <c r="O37" s="1">
        <v>1.3</v>
      </c>
      <c r="P37" s="1">
        <v>1.3</v>
      </c>
      <c r="Q37" s="1">
        <v>1.3</v>
      </c>
      <c r="R37" s="1">
        <v>1.5</v>
      </c>
      <c r="S37" s="1">
        <v>1.9</v>
      </c>
      <c r="T37" s="1">
        <v>2.2000000000000002</v>
      </c>
      <c r="U37" s="1">
        <v>2.4</v>
      </c>
      <c r="V37" s="1">
        <v>2.6</v>
      </c>
      <c r="W37" s="1">
        <v>2.8</v>
      </c>
      <c r="Y37" s="1"/>
      <c r="Z37" s="10" t="s">
        <v>256</v>
      </c>
      <c r="AA37" s="1">
        <v>0.7</v>
      </c>
      <c r="AB37" s="1">
        <v>0.7</v>
      </c>
      <c r="AC37" s="1">
        <v>0.8</v>
      </c>
      <c r="AD37" s="1">
        <v>0.9</v>
      </c>
      <c r="AE37" s="1">
        <v>1.3</v>
      </c>
      <c r="AF37" s="1">
        <v>1.6</v>
      </c>
      <c r="AG37" s="1">
        <v>1.9</v>
      </c>
      <c r="AH37" s="1">
        <v>2.4</v>
      </c>
      <c r="AI37" s="1">
        <v>2.7</v>
      </c>
      <c r="AJ37" s="1">
        <v>3</v>
      </c>
      <c r="AK37" s="1">
        <v>3.4</v>
      </c>
      <c r="AL37" s="1">
        <v>3.7</v>
      </c>
      <c r="AM37" s="1">
        <v>4</v>
      </c>
      <c r="AN37" s="1">
        <v>4.2</v>
      </c>
      <c r="AO37" s="1">
        <v>4.4000000000000004</v>
      </c>
      <c r="AP37" s="1">
        <v>4.5</v>
      </c>
      <c r="AQ37" s="1">
        <v>4.5999999999999996</v>
      </c>
      <c r="AR37" s="1">
        <v>4.7</v>
      </c>
      <c r="AS37" s="1">
        <v>4.8</v>
      </c>
      <c r="AT37" s="1">
        <v>4.9000000000000004</v>
      </c>
      <c r="AU37" s="1">
        <v>4.9000000000000004</v>
      </c>
      <c r="AW37" s="1"/>
      <c r="AX37" s="10" t="s">
        <v>256</v>
      </c>
      <c r="AY37" s="1">
        <v>15.4</v>
      </c>
      <c r="AZ37" s="1">
        <v>17</v>
      </c>
      <c r="BA37" s="1">
        <v>19</v>
      </c>
      <c r="BB37" s="1">
        <v>20.9</v>
      </c>
      <c r="BC37" s="1">
        <v>23</v>
      </c>
      <c r="BD37" s="1">
        <v>25.2</v>
      </c>
      <c r="BE37" s="1">
        <v>27.7</v>
      </c>
      <c r="BF37" s="1">
        <v>29.9</v>
      </c>
      <c r="BG37" s="1">
        <v>32.200000000000003</v>
      </c>
      <c r="BH37" s="1">
        <v>34.4</v>
      </c>
      <c r="BI37" s="1">
        <v>36.799999999999997</v>
      </c>
      <c r="BJ37" s="1">
        <v>39.1</v>
      </c>
      <c r="BK37" s="1">
        <v>41.3</v>
      </c>
      <c r="BL37" s="1">
        <v>43.5</v>
      </c>
      <c r="BM37" s="1">
        <v>45.7</v>
      </c>
      <c r="BN37" s="1">
        <v>48.1</v>
      </c>
      <c r="BO37" s="1">
        <v>50.3</v>
      </c>
      <c r="BP37" s="1">
        <v>52.3</v>
      </c>
      <c r="BQ37" s="1">
        <v>54.3</v>
      </c>
      <c r="BR37" s="1">
        <v>55.9</v>
      </c>
      <c r="BS37" s="1">
        <v>57.6</v>
      </c>
      <c r="BU37" s="1"/>
      <c r="BV37" s="10" t="s">
        <v>256</v>
      </c>
      <c r="BW37" s="1">
        <v>13.2</v>
      </c>
      <c r="BX37" s="1">
        <v>14.9</v>
      </c>
      <c r="BY37" s="1">
        <v>16.399999999999999</v>
      </c>
      <c r="BZ37" s="1">
        <v>18.2</v>
      </c>
      <c r="CA37" s="1">
        <v>19.899999999999999</v>
      </c>
      <c r="CB37" s="1">
        <v>21.5</v>
      </c>
      <c r="CC37" s="1">
        <v>23.4</v>
      </c>
      <c r="CD37" s="1">
        <v>24.7</v>
      </c>
      <c r="CE37" s="1">
        <v>26.1</v>
      </c>
      <c r="CF37" s="1">
        <v>27.9</v>
      </c>
      <c r="CG37" s="1">
        <v>29.5</v>
      </c>
      <c r="CH37" s="1">
        <v>31.3</v>
      </c>
      <c r="CI37" s="1">
        <v>33.1</v>
      </c>
      <c r="CJ37" s="1">
        <v>34.799999999999997</v>
      </c>
      <c r="CK37" s="1">
        <v>36.5</v>
      </c>
      <c r="CL37" s="1">
        <v>38.1</v>
      </c>
      <c r="CM37" s="1">
        <v>39.700000000000003</v>
      </c>
      <c r="CN37" s="1">
        <v>40.9</v>
      </c>
      <c r="CO37" s="1">
        <v>42.2</v>
      </c>
      <c r="CP37" s="1">
        <v>43.5</v>
      </c>
      <c r="CQ37" s="1">
        <v>44.7</v>
      </c>
      <c r="CS37" s="1"/>
      <c r="CT37" s="10" t="s">
        <v>256</v>
      </c>
      <c r="CU37" s="1">
        <v>16.600000000000001</v>
      </c>
      <c r="CV37" s="1">
        <v>18.3</v>
      </c>
      <c r="CW37" s="1">
        <v>20.3</v>
      </c>
      <c r="CX37" s="1">
        <v>22.4</v>
      </c>
      <c r="CY37" s="1">
        <v>24.8</v>
      </c>
      <c r="CZ37" s="1">
        <v>27.4</v>
      </c>
      <c r="DA37" s="1">
        <v>29.9</v>
      </c>
      <c r="DB37" s="1">
        <v>32.9</v>
      </c>
      <c r="DC37" s="1">
        <v>36.200000000000003</v>
      </c>
      <c r="DD37" s="1">
        <v>39.700000000000003</v>
      </c>
      <c r="DE37" s="1">
        <v>43.2</v>
      </c>
      <c r="DF37" s="1">
        <v>46.8</v>
      </c>
      <c r="DG37" s="1">
        <v>50.4</v>
      </c>
      <c r="DH37" s="1">
        <v>53.6</v>
      </c>
      <c r="DI37" s="1">
        <v>56.4</v>
      </c>
      <c r="DJ37" s="1">
        <v>58.7</v>
      </c>
      <c r="DK37" s="1">
        <v>60.5</v>
      </c>
      <c r="DL37" s="1">
        <v>61.8</v>
      </c>
      <c r="DM37" s="1">
        <v>63.3</v>
      </c>
      <c r="DN37" s="1">
        <v>64.8</v>
      </c>
      <c r="DO37" s="1">
        <v>66.099999999999994</v>
      </c>
      <c r="DQ37" s="1"/>
      <c r="DR37" s="10" t="s">
        <v>256</v>
      </c>
      <c r="DS37" s="1">
        <v>4.5</v>
      </c>
      <c r="DT37" s="1">
        <v>5.8</v>
      </c>
      <c r="DU37" s="1">
        <v>7.4</v>
      </c>
      <c r="DV37" s="1">
        <v>9.1</v>
      </c>
      <c r="DW37" s="1">
        <v>11.2</v>
      </c>
      <c r="DX37" s="1">
        <v>13.2</v>
      </c>
      <c r="DY37" s="1">
        <v>15.3</v>
      </c>
      <c r="DZ37" s="1">
        <v>17.5</v>
      </c>
      <c r="EA37" s="1">
        <v>20.8</v>
      </c>
      <c r="EB37" s="1">
        <v>23.5</v>
      </c>
      <c r="EC37" s="1">
        <v>26.7</v>
      </c>
      <c r="ED37" s="1">
        <v>29.3</v>
      </c>
      <c r="EE37" s="1">
        <v>31.7</v>
      </c>
      <c r="EF37" s="1">
        <v>34.299999999999997</v>
      </c>
      <c r="EG37" s="1">
        <v>36.9</v>
      </c>
      <c r="EH37" s="1">
        <v>39.799999999999997</v>
      </c>
      <c r="EI37" s="1">
        <v>42.9</v>
      </c>
      <c r="EJ37" s="1">
        <v>45</v>
      </c>
      <c r="EK37" s="1">
        <v>47.1</v>
      </c>
      <c r="EL37" s="1">
        <v>49.5</v>
      </c>
      <c r="EM37" s="1">
        <v>51.8</v>
      </c>
      <c r="EO37" s="1"/>
      <c r="EP37" s="10" t="s">
        <v>256</v>
      </c>
      <c r="EQ37" s="1">
        <v>11.5</v>
      </c>
      <c r="ER37" s="1">
        <v>12</v>
      </c>
      <c r="ES37" s="1">
        <v>12.8</v>
      </c>
      <c r="ET37" s="1">
        <v>13.8</v>
      </c>
      <c r="EU37" s="1">
        <v>14.8</v>
      </c>
      <c r="EV37" s="1">
        <v>15.9</v>
      </c>
      <c r="EW37" s="1">
        <v>16.8</v>
      </c>
      <c r="EX37" s="1">
        <v>17.600000000000001</v>
      </c>
      <c r="EY37" s="1">
        <v>19.100000000000001</v>
      </c>
      <c r="EZ37" s="1">
        <v>20</v>
      </c>
      <c r="FA37" s="1">
        <v>21.1</v>
      </c>
      <c r="FB37" s="1">
        <v>21.9</v>
      </c>
      <c r="FC37" s="1">
        <v>22.8</v>
      </c>
      <c r="FD37" s="1">
        <v>23.7</v>
      </c>
      <c r="FE37" s="1">
        <v>24.7</v>
      </c>
      <c r="FF37" s="1">
        <v>25.7</v>
      </c>
      <c r="FG37" s="1">
        <v>26.5</v>
      </c>
      <c r="FH37" s="1">
        <v>27.4</v>
      </c>
      <c r="FI37" s="1">
        <v>28.8</v>
      </c>
      <c r="FJ37" s="1">
        <v>30.2</v>
      </c>
      <c r="FK37" s="1">
        <v>31.5</v>
      </c>
    </row>
    <row r="38" spans="1:167" ht="14.5">
      <c r="A38" s="1"/>
      <c r="B38" s="10" t="s">
        <v>257</v>
      </c>
      <c r="C38" s="1">
        <v>37</v>
      </c>
      <c r="D38" s="1">
        <v>37.200000000000003</v>
      </c>
      <c r="E38" s="1">
        <v>37.299999999999997</v>
      </c>
      <c r="F38" s="1">
        <v>37.6</v>
      </c>
      <c r="G38" s="1">
        <v>38.200000000000003</v>
      </c>
      <c r="H38" s="1">
        <v>39.1</v>
      </c>
      <c r="I38" s="1">
        <v>40.200000000000003</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258</v>
      </c>
      <c r="AA38" s="1">
        <v>68.099999999999994</v>
      </c>
      <c r="AB38" s="1">
        <v>68.900000000000006</v>
      </c>
      <c r="AC38" s="1">
        <v>69.900000000000006</v>
      </c>
      <c r="AD38" s="1">
        <v>71.099999999999994</v>
      </c>
      <c r="AE38" s="1">
        <v>72.2</v>
      </c>
      <c r="AF38" s="1">
        <v>73.099999999999994</v>
      </c>
      <c r="AG38" s="1">
        <v>73.900000000000006</v>
      </c>
      <c r="AH38" s="1">
        <v>74.400000000000006</v>
      </c>
      <c r="AI38" s="1">
        <v>74.900000000000006</v>
      </c>
      <c r="AJ38" s="1">
        <v>75.3</v>
      </c>
      <c r="AK38" s="1">
        <v>75.7</v>
      </c>
      <c r="AL38" s="1">
        <v>76.2</v>
      </c>
      <c r="AM38" s="1">
        <v>76.599999999999994</v>
      </c>
      <c r="AN38" s="1">
        <v>76.900000000000006</v>
      </c>
      <c r="AO38" s="1">
        <v>77.3</v>
      </c>
      <c r="AP38" s="1">
        <v>77.7</v>
      </c>
      <c r="AQ38" s="1">
        <v>78.2</v>
      </c>
      <c r="AR38" s="1">
        <v>78.900000000000006</v>
      </c>
      <c r="AS38" s="1">
        <v>79.5</v>
      </c>
      <c r="AT38" s="1">
        <v>80.3</v>
      </c>
      <c r="AU38" s="1">
        <v>81.099999999999994</v>
      </c>
      <c r="AW38" s="1"/>
      <c r="AX38" s="10" t="s">
        <v>258</v>
      </c>
      <c r="AY38" s="1">
        <v>17.600000000000001</v>
      </c>
      <c r="AZ38" s="1">
        <v>17.399999999999999</v>
      </c>
      <c r="BA38" s="1">
        <v>17.3</v>
      </c>
      <c r="BB38" s="1">
        <v>17.3</v>
      </c>
      <c r="BC38" s="1">
        <v>17.2</v>
      </c>
      <c r="BD38" s="1">
        <v>17.3</v>
      </c>
      <c r="BE38" s="1">
        <v>17.399999999999999</v>
      </c>
      <c r="BF38" s="1">
        <v>17.600000000000001</v>
      </c>
      <c r="BG38" s="1">
        <v>17.899999999999999</v>
      </c>
      <c r="BH38" s="1">
        <v>18.2</v>
      </c>
      <c r="BI38" s="1">
        <v>18.600000000000001</v>
      </c>
      <c r="BJ38" s="1">
        <v>18.899999999999999</v>
      </c>
      <c r="BK38" s="1">
        <v>19.2</v>
      </c>
      <c r="BL38" s="1">
        <v>19.5</v>
      </c>
      <c r="BM38" s="1">
        <v>19.8</v>
      </c>
      <c r="BN38" s="1">
        <v>20.100000000000001</v>
      </c>
      <c r="BO38" s="1">
        <v>20.5</v>
      </c>
      <c r="BP38" s="1">
        <v>20.8</v>
      </c>
      <c r="BQ38" s="1">
        <v>21</v>
      </c>
      <c r="BR38" s="1">
        <v>21.2</v>
      </c>
      <c r="BS38" s="1">
        <v>21.3</v>
      </c>
      <c r="BU38" s="1"/>
      <c r="BV38" s="10" t="s">
        <v>258</v>
      </c>
      <c r="BW38" s="1">
        <v>33.299999999999997</v>
      </c>
      <c r="BX38" s="1">
        <v>33.200000000000003</v>
      </c>
      <c r="BY38" s="1">
        <v>33.5</v>
      </c>
      <c r="BZ38" s="1">
        <v>33.4</v>
      </c>
      <c r="CA38" s="1">
        <v>33.9</v>
      </c>
      <c r="CB38" s="1">
        <v>34.6</v>
      </c>
      <c r="CC38" s="1">
        <v>34.799999999999997</v>
      </c>
      <c r="CD38" s="1">
        <v>35.5</v>
      </c>
      <c r="CE38" s="1">
        <v>36.299999999999997</v>
      </c>
      <c r="CF38" s="1">
        <v>36.700000000000003</v>
      </c>
      <c r="CG38" s="1">
        <v>37.299999999999997</v>
      </c>
      <c r="CH38" s="1">
        <v>37.9</v>
      </c>
      <c r="CI38" s="1">
        <v>38.4</v>
      </c>
      <c r="CJ38" s="1">
        <v>38.9</v>
      </c>
      <c r="CK38" s="1">
        <v>39.5</v>
      </c>
      <c r="CL38" s="1">
        <v>40</v>
      </c>
      <c r="CM38" s="1">
        <v>40.5</v>
      </c>
      <c r="CN38" s="1">
        <v>40.799999999999997</v>
      </c>
      <c r="CO38" s="1">
        <v>40.9</v>
      </c>
      <c r="CP38" s="1">
        <v>41.1</v>
      </c>
      <c r="CQ38" s="1">
        <v>41.3</v>
      </c>
      <c r="CS38" s="1"/>
      <c r="CT38" s="10" t="s">
        <v>258</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11.6</v>
      </c>
      <c r="DN38" s="1">
        <v>12.3</v>
      </c>
      <c r="DO38" s="1">
        <v>12.9</v>
      </c>
      <c r="DQ38" s="1"/>
      <c r="DR38" s="10" t="s">
        <v>258</v>
      </c>
      <c r="DS38" s="1">
        <v>1.7</v>
      </c>
      <c r="DT38" s="1">
        <v>1.9</v>
      </c>
      <c r="DU38" s="1">
        <v>2</v>
      </c>
      <c r="DV38" s="1">
        <v>2.2999999999999998</v>
      </c>
      <c r="DW38" s="1">
        <v>2.8</v>
      </c>
      <c r="DX38" s="1">
        <v>3.2</v>
      </c>
      <c r="DY38" s="1">
        <v>3.7</v>
      </c>
      <c r="DZ38" s="1">
        <v>4.2</v>
      </c>
      <c r="EA38" s="1">
        <v>4.7</v>
      </c>
      <c r="EB38" s="1">
        <v>5.4</v>
      </c>
      <c r="EC38" s="1">
        <v>6</v>
      </c>
      <c r="ED38" s="1">
        <v>6.5</v>
      </c>
      <c r="EE38" s="1">
        <v>7.1</v>
      </c>
      <c r="EF38" s="1">
        <v>7.8</v>
      </c>
      <c r="EG38" s="1">
        <v>8.5</v>
      </c>
      <c r="EH38" s="1">
        <v>9.1999999999999993</v>
      </c>
      <c r="EI38" s="1">
        <v>10</v>
      </c>
      <c r="EJ38" s="1">
        <v>10.9</v>
      </c>
      <c r="EK38" s="1">
        <v>11.2</v>
      </c>
      <c r="EL38" s="1">
        <v>11.7</v>
      </c>
      <c r="EM38" s="1">
        <v>12.1</v>
      </c>
      <c r="EO38" s="1"/>
      <c r="EP38" s="10" t="s">
        <v>257</v>
      </c>
      <c r="EQ38" s="1">
        <v>30.4</v>
      </c>
      <c r="ER38" s="1">
        <v>30.3</v>
      </c>
      <c r="ES38" s="1">
        <v>30.1</v>
      </c>
      <c r="ET38" s="1">
        <v>29.9</v>
      </c>
      <c r="EU38" s="1">
        <v>30.1</v>
      </c>
      <c r="EV38" s="1">
        <v>30.4</v>
      </c>
      <c r="EW38" s="1">
        <v>31</v>
      </c>
      <c r="EX38" s="1">
        <v>31.7</v>
      </c>
      <c r="EY38" s="1">
        <v>32.5</v>
      </c>
      <c r="EZ38" s="1">
        <v>33.6</v>
      </c>
      <c r="FA38" s="1">
        <v>34.9</v>
      </c>
      <c r="FB38" s="1">
        <v>36.1</v>
      </c>
      <c r="FC38" s="1">
        <v>37.299999999999997</v>
      </c>
      <c r="FD38" s="1">
        <v>38.6</v>
      </c>
      <c r="FE38" s="1">
        <v>39.799999999999997</v>
      </c>
      <c r="FF38" s="1">
        <v>41</v>
      </c>
      <c r="FG38" s="1">
        <v>42.3</v>
      </c>
      <c r="FH38" s="1">
        <v>43.5</v>
      </c>
      <c r="FI38" s="1">
        <v>44</v>
      </c>
      <c r="FJ38" s="1">
        <v>44.6</v>
      </c>
      <c r="FK38" s="1">
        <v>45.2</v>
      </c>
    </row>
    <row r="39" spans="1:167" ht="14.5">
      <c r="A39" s="1"/>
      <c r="B39" s="10" t="s">
        <v>259</v>
      </c>
      <c r="C39" s="1">
        <v>0.8</v>
      </c>
      <c r="D39" s="1">
        <v>0.9</v>
      </c>
      <c r="E39" s="1">
        <v>0.9</v>
      </c>
      <c r="F39" s="1">
        <v>1</v>
      </c>
      <c r="G39" s="1">
        <v>1</v>
      </c>
      <c r="H39" s="1">
        <v>1</v>
      </c>
      <c r="I39" s="1">
        <v>1.1000000000000001</v>
      </c>
      <c r="J39" s="1">
        <v>1.1000000000000001</v>
      </c>
      <c r="K39" s="1">
        <v>1.2</v>
      </c>
      <c r="L39" s="1">
        <v>1.2</v>
      </c>
      <c r="M39" s="1">
        <v>1.3</v>
      </c>
      <c r="N39" s="1">
        <v>1.3</v>
      </c>
      <c r="O39" s="1">
        <v>1.3</v>
      </c>
      <c r="P39" s="1">
        <v>1.4</v>
      </c>
      <c r="Q39" s="1">
        <v>1.4</v>
      </c>
      <c r="R39" s="1">
        <v>1.5</v>
      </c>
      <c r="S39" s="1">
        <v>1.5</v>
      </c>
      <c r="T39" s="1">
        <v>1.5</v>
      </c>
      <c r="U39" s="1">
        <v>1.6</v>
      </c>
      <c r="V39" s="1">
        <v>1.6</v>
      </c>
      <c r="W39" s="1">
        <v>1.7</v>
      </c>
      <c r="Y39" s="1"/>
      <c r="Z39" s="10" t="s">
        <v>259</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259</v>
      </c>
      <c r="AY39" s="1">
        <v>0.8</v>
      </c>
      <c r="AZ39" s="1">
        <v>0.9</v>
      </c>
      <c r="BA39" s="1">
        <v>0.9</v>
      </c>
      <c r="BB39" s="1">
        <v>0.9</v>
      </c>
      <c r="BC39" s="1">
        <v>1</v>
      </c>
      <c r="BD39" s="1">
        <v>1</v>
      </c>
      <c r="BE39" s="1">
        <v>1</v>
      </c>
      <c r="BF39" s="1">
        <v>1.1000000000000001</v>
      </c>
      <c r="BG39" s="1">
        <v>1.1000000000000001</v>
      </c>
      <c r="BH39" s="1">
        <v>1.1000000000000001</v>
      </c>
      <c r="BI39" s="1">
        <v>1.1000000000000001</v>
      </c>
      <c r="BJ39" s="1">
        <v>1.2</v>
      </c>
      <c r="BK39" s="1">
        <v>1.2</v>
      </c>
      <c r="BL39" s="1">
        <v>1.2</v>
      </c>
      <c r="BM39" s="1">
        <v>1.3</v>
      </c>
      <c r="BN39" s="1">
        <v>1.3</v>
      </c>
      <c r="BO39" s="1">
        <v>1.3</v>
      </c>
      <c r="BP39" s="1">
        <v>1.4</v>
      </c>
      <c r="BQ39" s="1">
        <v>1.4</v>
      </c>
      <c r="BR39" s="1">
        <v>1.4</v>
      </c>
      <c r="BS39" s="1">
        <v>1.5</v>
      </c>
      <c r="BU39" s="1"/>
      <c r="BV39" s="10" t="s">
        <v>259</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2.2000000000000002</v>
      </c>
      <c r="CN39" s="1">
        <v>2.2000000000000002</v>
      </c>
      <c r="CO39" s="1">
        <v>2.2999999999999998</v>
      </c>
      <c r="CP39" s="1">
        <v>2.2999999999999998</v>
      </c>
      <c r="CQ39" s="1">
        <v>2.4</v>
      </c>
      <c r="CS39" s="1"/>
      <c r="CT39" s="10" t="s">
        <v>259</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259</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259</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spans="1:167" ht="15.5">
      <c r="A40" s="1"/>
      <c r="B40" s="10" t="s">
        <v>260</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260</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260</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3.1</v>
      </c>
      <c r="BR40" s="1">
        <v>3.2</v>
      </c>
      <c r="BS40" s="1">
        <v>3.3</v>
      </c>
      <c r="BU40" s="1"/>
      <c r="BV40" s="10" t="s">
        <v>260</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260</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260</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260</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261</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8.1999999999999993</v>
      </c>
      <c r="V41" s="1">
        <v>8</v>
      </c>
      <c r="W41" s="1">
        <v>7.7</v>
      </c>
      <c r="Y41" s="1"/>
      <c r="Z41" s="10" t="s">
        <v>261</v>
      </c>
      <c r="AA41" s="1">
        <v>6.6</v>
      </c>
      <c r="AB41" s="1">
        <v>6.4</v>
      </c>
      <c r="AC41" s="1">
        <v>6.2</v>
      </c>
      <c r="AD41" s="1">
        <v>6.1</v>
      </c>
      <c r="AE41" s="1">
        <v>6.1</v>
      </c>
      <c r="AF41" s="1">
        <v>6.1</v>
      </c>
      <c r="AG41" s="1">
        <v>5.6</v>
      </c>
      <c r="AH41" s="1">
        <v>5.3</v>
      </c>
      <c r="AI41" s="1">
        <v>5.0999999999999996</v>
      </c>
      <c r="AJ41" s="1">
        <v>5</v>
      </c>
      <c r="AK41" s="1">
        <v>4.7</v>
      </c>
      <c r="AL41" s="1">
        <v>4.4000000000000004</v>
      </c>
      <c r="AM41" s="1">
        <v>4.0999999999999996</v>
      </c>
      <c r="AN41" s="1">
        <v>3.8</v>
      </c>
      <c r="AO41" s="1">
        <v>3.6</v>
      </c>
      <c r="AP41" s="1">
        <v>3.3</v>
      </c>
      <c r="AQ41" s="1">
        <v>3.1</v>
      </c>
      <c r="AR41" s="1">
        <v>2.9</v>
      </c>
      <c r="AS41" s="1">
        <v>2.8</v>
      </c>
      <c r="AT41" s="1">
        <v>2.7</v>
      </c>
      <c r="AU41" s="1">
        <v>2.6</v>
      </c>
      <c r="AW41" s="1"/>
      <c r="AX41" s="10" t="s">
        <v>261</v>
      </c>
      <c r="AY41" s="1">
        <v>2.2000000000000002</v>
      </c>
      <c r="AZ41" s="1">
        <v>2.1</v>
      </c>
      <c r="BA41" s="1">
        <v>2.2000000000000002</v>
      </c>
      <c r="BB41" s="1">
        <v>2.2999999999999998</v>
      </c>
      <c r="BC41" s="1">
        <v>2.2999999999999998</v>
      </c>
      <c r="BD41" s="1">
        <v>2.4</v>
      </c>
      <c r="BE41" s="1">
        <v>2.2999999999999998</v>
      </c>
      <c r="BF41" s="1">
        <v>2.4</v>
      </c>
      <c r="BG41" s="1">
        <v>2.4</v>
      </c>
      <c r="BH41" s="1">
        <v>2.2000000000000002</v>
      </c>
      <c r="BI41" s="1">
        <v>2.1</v>
      </c>
      <c r="BJ41" s="1">
        <v>1.9</v>
      </c>
      <c r="BK41" s="1">
        <v>1.8</v>
      </c>
      <c r="BL41" s="1">
        <v>1.6</v>
      </c>
      <c r="BM41" s="1">
        <v>1.5</v>
      </c>
      <c r="BN41" s="1">
        <v>1.4</v>
      </c>
      <c r="BO41" s="1">
        <v>1.3</v>
      </c>
      <c r="BP41" s="1">
        <v>1.2</v>
      </c>
      <c r="BQ41" s="1">
        <v>1.2</v>
      </c>
      <c r="BR41" s="1">
        <v>1.1000000000000001</v>
      </c>
      <c r="BS41" s="1">
        <v>1.1000000000000001</v>
      </c>
      <c r="BU41" s="1"/>
      <c r="BV41" s="10" t="s">
        <v>261</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261</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261</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261</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2.2999999999999998</v>
      </c>
      <c r="FI41" s="1">
        <v>2.2999999999999998</v>
      </c>
      <c r="FJ41" s="1">
        <v>2.2000000000000002</v>
      </c>
      <c r="FK41" s="1">
        <v>2.2000000000000002</v>
      </c>
    </row>
    <row r="42" spans="1:167" ht="14.5">
      <c r="A42" s="1"/>
      <c r="B42" s="9" t="s">
        <v>262</v>
      </c>
      <c r="C42" s="1"/>
      <c r="D42" s="1"/>
      <c r="E42" s="1"/>
      <c r="F42" s="1"/>
      <c r="G42" s="1"/>
      <c r="H42" s="1"/>
      <c r="I42" s="1"/>
      <c r="J42" s="1"/>
      <c r="K42" s="1"/>
      <c r="L42" s="1"/>
      <c r="M42" s="1"/>
      <c r="N42" s="1"/>
      <c r="O42" s="1"/>
      <c r="P42" s="1"/>
      <c r="Q42" s="1"/>
      <c r="R42" s="1"/>
      <c r="S42" s="1"/>
      <c r="T42" s="1"/>
      <c r="U42" s="1"/>
      <c r="V42" s="1"/>
      <c r="W42" s="1"/>
      <c r="Y42" s="1"/>
      <c r="Z42" s="9" t="s">
        <v>262</v>
      </c>
      <c r="AA42" s="1"/>
      <c r="AB42" s="1"/>
      <c r="AC42" s="1"/>
      <c r="AD42" s="1"/>
      <c r="AE42" s="1"/>
      <c r="AF42" s="1"/>
      <c r="AG42" s="1"/>
      <c r="AH42" s="1"/>
      <c r="AI42" s="1"/>
      <c r="AJ42" s="1"/>
      <c r="AK42" s="1"/>
      <c r="AL42" s="1"/>
      <c r="AM42" s="1"/>
      <c r="AN42" s="1"/>
      <c r="AO42" s="1"/>
      <c r="AP42" s="1"/>
      <c r="AQ42" s="1"/>
      <c r="AR42" s="1"/>
      <c r="AS42" s="1"/>
      <c r="AT42" s="1"/>
      <c r="AU42" s="1"/>
      <c r="AW42" s="1"/>
      <c r="AX42" s="9" t="s">
        <v>262</v>
      </c>
      <c r="AY42" s="1"/>
      <c r="AZ42" s="1"/>
      <c r="BA42" s="1"/>
      <c r="BB42" s="1"/>
      <c r="BC42" s="1"/>
      <c r="BD42" s="1"/>
      <c r="BE42" s="1"/>
      <c r="BF42" s="1"/>
      <c r="BG42" s="1"/>
      <c r="BH42" s="1"/>
      <c r="BI42" s="1"/>
      <c r="BJ42" s="1"/>
      <c r="BK42" s="1"/>
      <c r="BL42" s="1"/>
      <c r="BM42" s="1"/>
      <c r="BN42" s="1"/>
      <c r="BO42" s="1"/>
      <c r="BP42" s="1"/>
      <c r="BQ42" s="1"/>
      <c r="BR42" s="1"/>
      <c r="BS42" s="1"/>
      <c r="BU42" s="1"/>
      <c r="BV42" s="9" t="s">
        <v>262</v>
      </c>
      <c r="BW42" s="1"/>
      <c r="BX42" s="1"/>
      <c r="BY42" s="1"/>
      <c r="BZ42" s="1"/>
      <c r="CA42" s="1"/>
      <c r="CB42" s="1"/>
      <c r="CC42" s="1"/>
      <c r="CD42" s="1"/>
      <c r="CE42" s="1"/>
      <c r="CF42" s="1"/>
      <c r="CG42" s="1"/>
      <c r="CH42" s="1"/>
      <c r="CI42" s="1"/>
      <c r="CJ42" s="1"/>
      <c r="CK42" s="1"/>
      <c r="CL42" s="1"/>
      <c r="CM42" s="1"/>
      <c r="CN42" s="1"/>
      <c r="CO42" s="1"/>
      <c r="CP42" s="1"/>
      <c r="CQ42" s="1"/>
      <c r="CS42" s="1"/>
      <c r="CT42" s="9" t="s">
        <v>262</v>
      </c>
      <c r="CU42" s="1"/>
      <c r="CV42" s="1"/>
      <c r="CW42" s="1"/>
      <c r="CX42" s="1"/>
      <c r="CY42" s="1"/>
      <c r="CZ42" s="1"/>
      <c r="DA42" s="1"/>
      <c r="DB42" s="1"/>
      <c r="DC42" s="1"/>
      <c r="DD42" s="1"/>
      <c r="DE42" s="1"/>
      <c r="DF42" s="1"/>
      <c r="DG42" s="1"/>
      <c r="DH42" s="1"/>
      <c r="DI42" s="1"/>
      <c r="DJ42" s="1"/>
      <c r="DK42" s="1"/>
      <c r="DL42" s="1"/>
      <c r="DM42" s="1"/>
      <c r="DN42" s="1"/>
      <c r="DO42" s="1"/>
      <c r="DQ42" s="1"/>
      <c r="DR42" s="9" t="s">
        <v>262</v>
      </c>
      <c r="DS42" s="1"/>
      <c r="DT42" s="1"/>
      <c r="DU42" s="1"/>
      <c r="DV42" s="1"/>
      <c r="DW42" s="1"/>
      <c r="DX42" s="1"/>
      <c r="DY42" s="1"/>
      <c r="DZ42" s="1"/>
      <c r="EA42" s="1"/>
      <c r="EB42" s="1"/>
      <c r="EC42" s="1"/>
      <c r="ED42" s="1"/>
      <c r="EE42" s="1"/>
      <c r="EF42" s="1"/>
      <c r="EG42" s="1"/>
      <c r="EH42" s="1"/>
      <c r="EI42" s="1"/>
      <c r="EJ42" s="1"/>
      <c r="EK42" s="1"/>
      <c r="EL42" s="1"/>
      <c r="EM42" s="1"/>
      <c r="EO42" s="1"/>
      <c r="EP42" s="9" t="s">
        <v>262</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263</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263</v>
      </c>
      <c r="AA43" s="1">
        <v>1.1000000000000001</v>
      </c>
      <c r="AB43" s="1">
        <v>1.1000000000000001</v>
      </c>
      <c r="AC43" s="1">
        <v>1.2</v>
      </c>
      <c r="AD43" s="1">
        <v>1.2</v>
      </c>
      <c r="AE43" s="1">
        <v>1.2</v>
      </c>
      <c r="AF43" s="1">
        <v>1.2</v>
      </c>
      <c r="AG43" s="1">
        <v>1.2</v>
      </c>
      <c r="AH43" s="1">
        <v>1.2</v>
      </c>
      <c r="AI43" s="1">
        <v>1.1000000000000001</v>
      </c>
      <c r="AJ43" s="1">
        <v>1.1000000000000001</v>
      </c>
      <c r="AK43" s="1">
        <v>1.1000000000000001</v>
      </c>
      <c r="AL43" s="1">
        <v>1.1000000000000001</v>
      </c>
      <c r="AM43" s="1">
        <v>1.1000000000000001</v>
      </c>
      <c r="AN43" s="1">
        <v>1.1000000000000001</v>
      </c>
      <c r="AO43" s="1">
        <v>1.1000000000000001</v>
      </c>
      <c r="AP43" s="1">
        <v>1.1000000000000001</v>
      </c>
      <c r="AQ43" s="1">
        <v>1.1000000000000001</v>
      </c>
      <c r="AR43" s="1">
        <v>1.1000000000000001</v>
      </c>
      <c r="AS43" s="1">
        <v>1.1000000000000001</v>
      </c>
      <c r="AT43" s="1">
        <v>1.1000000000000001</v>
      </c>
      <c r="AU43" s="1">
        <v>1.1000000000000001</v>
      </c>
      <c r="AW43" s="1"/>
      <c r="AX43" s="10" t="s">
        <v>263</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263</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263</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263</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263</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spans="1:167" ht="14.5">
      <c r="A44" s="1"/>
      <c r="B44" s="10" t="s">
        <v>264</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264</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264</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4.5">
      <c r="A45" s="1"/>
      <c r="B45" s="10" t="s">
        <v>265</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265</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265</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265</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265</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265</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265</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spans="1:167" ht="14.5">
      <c r="A46" s="1"/>
      <c r="B46" s="10" t="s">
        <v>266</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266</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2.2000000000000002</v>
      </c>
      <c r="AR46" s="1">
        <v>2.2000000000000002</v>
      </c>
      <c r="AS46" s="1">
        <v>2.2000000000000002</v>
      </c>
      <c r="AT46" s="1">
        <v>2.2000000000000002</v>
      </c>
      <c r="AU46" s="1">
        <v>2.2999999999999998</v>
      </c>
      <c r="AW46" s="1"/>
      <c r="AX46" s="10" t="s">
        <v>266</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266</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266</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266</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266</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56"/>
      <c r="B47" s="356"/>
      <c r="C47" s="1"/>
      <c r="D47" s="1"/>
      <c r="E47" s="1"/>
      <c r="F47" s="1"/>
      <c r="G47" s="1"/>
      <c r="H47" s="1"/>
      <c r="I47" s="1"/>
      <c r="J47" s="1"/>
      <c r="K47" s="1"/>
      <c r="L47" s="1"/>
      <c r="M47" s="1"/>
      <c r="N47" s="1"/>
      <c r="O47" s="1"/>
      <c r="P47" s="1"/>
      <c r="Q47" s="1"/>
      <c r="R47" s="1"/>
      <c r="S47" s="1"/>
      <c r="T47" s="1"/>
      <c r="U47" s="1"/>
      <c r="V47" s="1"/>
      <c r="W47" s="1"/>
      <c r="Y47" s="356"/>
      <c r="Z47" s="356"/>
      <c r="AA47" s="1"/>
      <c r="AB47" s="1"/>
      <c r="AC47" s="1"/>
      <c r="AD47" s="1"/>
      <c r="AE47" s="1"/>
      <c r="AF47" s="1"/>
      <c r="AG47" s="1"/>
      <c r="AH47" s="1"/>
      <c r="AI47" s="1"/>
      <c r="AJ47" s="1"/>
      <c r="AK47" s="1"/>
      <c r="AL47" s="1"/>
      <c r="AM47" s="1"/>
      <c r="AN47" s="1"/>
      <c r="AO47" s="1"/>
      <c r="AP47" s="1"/>
      <c r="AQ47" s="1"/>
      <c r="AR47" s="1"/>
      <c r="AS47" s="1"/>
      <c r="AT47" s="1"/>
      <c r="AU47" s="1"/>
      <c r="AW47" s="356"/>
      <c r="AX47" s="356"/>
      <c r="AY47" s="1"/>
      <c r="AZ47" s="1"/>
      <c r="BA47" s="1"/>
      <c r="BB47" s="1"/>
      <c r="BC47" s="1"/>
      <c r="BD47" s="1"/>
      <c r="BE47" s="1"/>
      <c r="BF47" s="1"/>
      <c r="BG47" s="1"/>
      <c r="BH47" s="1"/>
      <c r="BI47" s="1"/>
      <c r="BJ47" s="1"/>
      <c r="BK47" s="1"/>
      <c r="BL47" s="1"/>
      <c r="BM47" s="1"/>
      <c r="BN47" s="1"/>
      <c r="BO47" s="1"/>
      <c r="BP47" s="1"/>
      <c r="BQ47" s="1"/>
      <c r="BR47" s="1"/>
      <c r="BS47" s="1"/>
      <c r="BU47" s="356"/>
      <c r="BV47" s="356"/>
      <c r="BW47" s="1"/>
      <c r="BX47" s="1"/>
      <c r="BY47" s="1"/>
      <c r="BZ47" s="1"/>
      <c r="CA47" s="1"/>
      <c r="CB47" s="1"/>
      <c r="CC47" s="1"/>
      <c r="CD47" s="1"/>
      <c r="CE47" s="1"/>
      <c r="CF47" s="1"/>
      <c r="CG47" s="1"/>
      <c r="CH47" s="1"/>
      <c r="CI47" s="1"/>
      <c r="CJ47" s="1"/>
      <c r="CK47" s="1"/>
      <c r="CL47" s="1"/>
      <c r="CM47" s="1"/>
      <c r="CN47" s="1"/>
      <c r="CO47" s="1"/>
      <c r="CP47" s="1"/>
      <c r="CQ47" s="1"/>
      <c r="CS47" s="356"/>
      <c r="CT47" s="356"/>
      <c r="CU47" s="1"/>
      <c r="CV47" s="1"/>
      <c r="CW47" s="1"/>
      <c r="CX47" s="1"/>
      <c r="CY47" s="1"/>
      <c r="CZ47" s="1"/>
      <c r="DA47" s="1"/>
      <c r="DB47" s="1"/>
      <c r="DC47" s="1"/>
      <c r="DD47" s="1"/>
      <c r="DE47" s="1"/>
      <c r="DF47" s="1"/>
      <c r="DG47" s="1"/>
      <c r="DH47" s="1"/>
      <c r="DI47" s="1"/>
      <c r="DJ47" s="1"/>
      <c r="DK47" s="1"/>
      <c r="DL47" s="1"/>
      <c r="DM47" s="1"/>
      <c r="DN47" s="1"/>
      <c r="DO47" s="1"/>
      <c r="DQ47" s="356"/>
      <c r="DR47" s="356"/>
      <c r="DS47" s="1"/>
      <c r="DT47" s="1"/>
      <c r="DU47" s="1"/>
      <c r="DV47" s="1"/>
      <c r="DW47" s="1"/>
      <c r="DX47" s="1"/>
      <c r="DY47" s="1"/>
      <c r="DZ47" s="1"/>
      <c r="EA47" s="1"/>
      <c r="EB47" s="1"/>
      <c r="EC47" s="1"/>
      <c r="ED47" s="1"/>
      <c r="EE47" s="1"/>
      <c r="EF47" s="1"/>
      <c r="EG47" s="1"/>
      <c r="EH47" s="1"/>
      <c r="EI47" s="1"/>
      <c r="EJ47" s="1"/>
      <c r="EK47" s="1"/>
      <c r="EL47" s="1"/>
      <c r="EM47" s="1"/>
      <c r="EO47" s="356"/>
      <c r="EP47" s="356"/>
      <c r="EQ47" s="1"/>
      <c r="ER47" s="1"/>
      <c r="ES47" s="1"/>
      <c r="ET47" s="1"/>
      <c r="EU47" s="1"/>
      <c r="EV47" s="1"/>
      <c r="EW47" s="1"/>
      <c r="EX47" s="1"/>
      <c r="EY47" s="1"/>
      <c r="EZ47" s="1"/>
      <c r="FA47" s="1"/>
      <c r="FB47" s="1"/>
      <c r="FC47" s="1"/>
      <c r="FD47" s="1"/>
      <c r="FE47" s="1"/>
      <c r="FF47" s="1"/>
      <c r="FG47" s="1"/>
      <c r="FH47" s="1"/>
      <c r="FI47" s="1"/>
      <c r="FJ47" s="1"/>
      <c r="FK47" s="1"/>
    </row>
    <row r="48" spans="1:167" ht="14.5">
      <c r="A48" s="359" t="s">
        <v>268</v>
      </c>
      <c r="B48" s="359"/>
      <c r="C48" s="1"/>
      <c r="D48" s="1"/>
      <c r="E48" s="1"/>
      <c r="F48" s="1"/>
      <c r="G48" s="1"/>
      <c r="H48" s="1"/>
      <c r="I48" s="1"/>
      <c r="J48" s="1"/>
      <c r="K48" s="1"/>
      <c r="L48" s="1"/>
      <c r="M48" s="1"/>
      <c r="N48" s="1"/>
      <c r="O48" s="1"/>
      <c r="P48" s="1"/>
      <c r="Q48" s="1"/>
      <c r="R48" s="1"/>
      <c r="S48" s="1"/>
      <c r="T48" s="1"/>
      <c r="U48" s="1"/>
      <c r="V48" s="1"/>
      <c r="W48" s="1"/>
      <c r="Y48" s="359" t="s">
        <v>268</v>
      </c>
      <c r="Z48" s="359"/>
      <c r="AA48" s="1"/>
      <c r="AB48" s="1"/>
      <c r="AC48" s="1"/>
      <c r="AD48" s="1"/>
      <c r="AE48" s="1"/>
      <c r="AF48" s="1"/>
      <c r="AG48" s="1"/>
      <c r="AH48" s="1"/>
      <c r="AI48" s="1"/>
      <c r="AJ48" s="1"/>
      <c r="AK48" s="1"/>
      <c r="AL48" s="1"/>
      <c r="AM48" s="1"/>
      <c r="AN48" s="1"/>
      <c r="AO48" s="1"/>
      <c r="AP48" s="1"/>
      <c r="AQ48" s="1"/>
      <c r="AR48" s="1"/>
      <c r="AS48" s="1"/>
      <c r="AT48" s="1"/>
      <c r="AU48" s="1"/>
      <c r="AW48" s="359" t="s">
        <v>268</v>
      </c>
      <c r="AX48" s="359"/>
      <c r="AY48" s="1"/>
      <c r="AZ48" s="1"/>
      <c r="BA48" s="1"/>
      <c r="BB48" s="1"/>
      <c r="BC48" s="1"/>
      <c r="BD48" s="1"/>
      <c r="BE48" s="1"/>
      <c r="BF48" s="1"/>
      <c r="BG48" s="1"/>
      <c r="BH48" s="1"/>
      <c r="BI48" s="1"/>
      <c r="BJ48" s="1"/>
      <c r="BK48" s="1"/>
      <c r="BL48" s="1"/>
      <c r="BM48" s="1"/>
      <c r="BN48" s="1"/>
      <c r="BO48" s="1"/>
      <c r="BP48" s="1"/>
      <c r="BQ48" s="1"/>
      <c r="BR48" s="1"/>
      <c r="BS48" s="1"/>
      <c r="BU48" s="359" t="s">
        <v>268</v>
      </c>
      <c r="BV48" s="359"/>
      <c r="BW48" s="1"/>
      <c r="BX48" s="1"/>
      <c r="BY48" s="1"/>
      <c r="BZ48" s="1"/>
      <c r="CA48" s="1"/>
      <c r="CB48" s="1"/>
      <c r="CC48" s="1"/>
      <c r="CD48" s="1"/>
      <c r="CE48" s="1"/>
      <c r="CF48" s="1"/>
      <c r="CG48" s="1"/>
      <c r="CH48" s="1"/>
      <c r="CI48" s="1"/>
      <c r="CJ48" s="1"/>
      <c r="CK48" s="1"/>
      <c r="CL48" s="1"/>
      <c r="CM48" s="1"/>
      <c r="CN48" s="1"/>
      <c r="CO48" s="1"/>
      <c r="CP48" s="1"/>
      <c r="CQ48" s="1"/>
      <c r="CS48" s="359" t="s">
        <v>268</v>
      </c>
      <c r="CT48" s="359"/>
      <c r="CU48" s="1"/>
      <c r="CV48" s="1"/>
      <c r="CW48" s="1"/>
      <c r="CX48" s="1"/>
      <c r="CY48" s="1"/>
      <c r="CZ48" s="1"/>
      <c r="DA48" s="1"/>
      <c r="DB48" s="1"/>
      <c r="DC48" s="1"/>
      <c r="DD48" s="1"/>
      <c r="DE48" s="1"/>
      <c r="DF48" s="1"/>
      <c r="DG48" s="1"/>
      <c r="DH48" s="1"/>
      <c r="DI48" s="1"/>
      <c r="DJ48" s="1"/>
      <c r="DK48" s="1"/>
      <c r="DL48" s="1"/>
      <c r="DM48" s="1"/>
      <c r="DN48" s="1"/>
      <c r="DO48" s="1"/>
      <c r="DQ48" s="359" t="s">
        <v>268</v>
      </c>
      <c r="DR48" s="359"/>
      <c r="DS48" s="1"/>
      <c r="DT48" s="1"/>
      <c r="DU48" s="1"/>
      <c r="DV48" s="1"/>
      <c r="DW48" s="1"/>
      <c r="DX48" s="1"/>
      <c r="DY48" s="1"/>
      <c r="DZ48" s="1"/>
      <c r="EA48" s="1"/>
      <c r="EB48" s="1"/>
      <c r="EC48" s="1"/>
      <c r="ED48" s="1"/>
      <c r="EE48" s="1"/>
      <c r="EF48" s="1"/>
      <c r="EG48" s="1"/>
      <c r="EH48" s="1"/>
      <c r="EI48" s="1"/>
      <c r="EJ48" s="1"/>
      <c r="EK48" s="1"/>
      <c r="EL48" s="1"/>
      <c r="EM48" s="1"/>
      <c r="EO48" s="359" t="s">
        <v>268</v>
      </c>
      <c r="EP48" s="359"/>
      <c r="EQ48" s="1"/>
      <c r="ER48" s="1"/>
      <c r="ES48" s="1"/>
      <c r="ET48" s="1"/>
      <c r="EU48" s="1"/>
      <c r="EV48" s="1"/>
      <c r="EW48" s="1"/>
      <c r="EX48" s="1"/>
      <c r="EY48" s="1"/>
      <c r="EZ48" s="1"/>
      <c r="FA48" s="1"/>
      <c r="FB48" s="1"/>
      <c r="FC48" s="1"/>
      <c r="FD48" s="1"/>
      <c r="FE48" s="1"/>
      <c r="FF48" s="1"/>
      <c r="FG48" s="1"/>
      <c r="FH48" s="1"/>
      <c r="FI48" s="1"/>
      <c r="FJ48" s="1"/>
      <c r="FK48" s="1"/>
    </row>
    <row r="49" spans="1:167" ht="14.5">
      <c r="A49" s="356"/>
      <c r="B49" s="356"/>
      <c r="C49" s="1"/>
      <c r="D49" s="1"/>
      <c r="E49" s="1"/>
      <c r="F49" s="1"/>
      <c r="G49" s="1"/>
      <c r="H49" s="1"/>
      <c r="I49" s="1"/>
      <c r="J49" s="1"/>
      <c r="K49" s="1"/>
      <c r="L49" s="1"/>
      <c r="M49" s="1"/>
      <c r="N49" s="1"/>
      <c r="O49" s="1"/>
      <c r="P49" s="1"/>
      <c r="Q49" s="1"/>
      <c r="R49" s="1"/>
      <c r="S49" s="1"/>
      <c r="T49" s="1"/>
      <c r="U49" s="1"/>
      <c r="V49" s="1"/>
      <c r="W49" s="1"/>
      <c r="Y49" s="356"/>
      <c r="Z49" s="356"/>
      <c r="AA49" s="1"/>
      <c r="AB49" s="1"/>
      <c r="AC49" s="1"/>
      <c r="AD49" s="1"/>
      <c r="AE49" s="1"/>
      <c r="AF49" s="1"/>
      <c r="AG49" s="1"/>
      <c r="AH49" s="1"/>
      <c r="AI49" s="1"/>
      <c r="AJ49" s="1"/>
      <c r="AK49" s="1"/>
      <c r="AL49" s="1"/>
      <c r="AM49" s="1"/>
      <c r="AN49" s="1"/>
      <c r="AO49" s="1"/>
      <c r="AP49" s="1"/>
      <c r="AQ49" s="1"/>
      <c r="AR49" s="1"/>
      <c r="AS49" s="1"/>
      <c r="AT49" s="1"/>
      <c r="AU49" s="1"/>
      <c r="AW49" s="356"/>
      <c r="AX49" s="356"/>
      <c r="AY49" s="1"/>
      <c r="AZ49" s="1"/>
      <c r="BA49" s="1"/>
      <c r="BB49" s="1"/>
      <c r="BC49" s="1"/>
      <c r="BD49" s="1"/>
      <c r="BE49" s="1"/>
      <c r="BF49" s="1"/>
      <c r="BG49" s="1"/>
      <c r="BH49" s="1"/>
      <c r="BI49" s="1"/>
      <c r="BJ49" s="1"/>
      <c r="BK49" s="1"/>
      <c r="BL49" s="1"/>
      <c r="BM49" s="1"/>
      <c r="BN49" s="1"/>
      <c r="BO49" s="1"/>
      <c r="BP49" s="1"/>
      <c r="BQ49" s="1"/>
      <c r="BR49" s="1"/>
      <c r="BS49" s="1"/>
      <c r="BU49" s="356"/>
      <c r="BV49" s="356"/>
      <c r="BW49" s="1"/>
      <c r="BX49" s="1"/>
      <c r="BY49" s="1"/>
      <c r="BZ49" s="1"/>
      <c r="CA49" s="1"/>
      <c r="CB49" s="1"/>
      <c r="CC49" s="1"/>
      <c r="CD49" s="1"/>
      <c r="CE49" s="1"/>
      <c r="CF49" s="1"/>
      <c r="CG49" s="1"/>
      <c r="CH49" s="1"/>
      <c r="CI49" s="1"/>
      <c r="CJ49" s="1"/>
      <c r="CK49" s="1"/>
      <c r="CL49" s="1"/>
      <c r="CM49" s="1"/>
      <c r="CN49" s="1"/>
      <c r="CO49" s="1"/>
      <c r="CP49" s="1"/>
      <c r="CQ49" s="1"/>
      <c r="CS49" s="356"/>
      <c r="CT49" s="356"/>
      <c r="CU49" s="1"/>
      <c r="CV49" s="1"/>
      <c r="CW49" s="1"/>
      <c r="CX49" s="1"/>
      <c r="CY49" s="1"/>
      <c r="CZ49" s="1"/>
      <c r="DA49" s="1"/>
      <c r="DB49" s="1"/>
      <c r="DC49" s="1"/>
      <c r="DD49" s="1"/>
      <c r="DE49" s="1"/>
      <c r="DF49" s="1"/>
      <c r="DG49" s="1"/>
      <c r="DH49" s="1"/>
      <c r="DI49" s="1"/>
      <c r="DJ49" s="1"/>
      <c r="DK49" s="1"/>
      <c r="DL49" s="1"/>
      <c r="DM49" s="1"/>
      <c r="DN49" s="1"/>
      <c r="DO49" s="1"/>
      <c r="DQ49" s="356"/>
      <c r="DR49" s="356"/>
      <c r="DS49" s="1"/>
      <c r="DT49" s="1"/>
      <c r="DU49" s="1"/>
      <c r="DV49" s="1"/>
      <c r="DW49" s="1"/>
      <c r="DX49" s="1"/>
      <c r="DY49" s="1"/>
      <c r="DZ49" s="1"/>
      <c r="EA49" s="1"/>
      <c r="EB49" s="1"/>
      <c r="EC49" s="1"/>
      <c r="ED49" s="1"/>
      <c r="EE49" s="1"/>
      <c r="EF49" s="1"/>
      <c r="EG49" s="1"/>
      <c r="EH49" s="1"/>
      <c r="EI49" s="1"/>
      <c r="EJ49" s="1"/>
      <c r="EK49" s="1"/>
      <c r="EL49" s="1"/>
      <c r="EM49" s="1"/>
      <c r="EO49" s="356"/>
      <c r="EP49" s="356"/>
      <c r="EQ49" s="1"/>
      <c r="ER49" s="1"/>
      <c r="ES49" s="1"/>
      <c r="ET49" s="1"/>
      <c r="EU49" s="1"/>
      <c r="EV49" s="1"/>
      <c r="EW49" s="1"/>
      <c r="EX49" s="1"/>
      <c r="EY49" s="1"/>
      <c r="EZ49" s="1"/>
      <c r="FA49" s="1"/>
      <c r="FB49" s="1"/>
      <c r="FC49" s="1"/>
      <c r="FD49" s="1"/>
      <c r="FE49" s="1"/>
      <c r="FF49" s="1"/>
      <c r="FG49" s="1"/>
      <c r="FH49" s="1"/>
      <c r="FI49" s="1"/>
      <c r="FJ49" s="1"/>
      <c r="FK49" s="1"/>
    </row>
    <row r="50" spans="1:167" ht="14.5">
      <c r="A50" s="356"/>
      <c r="B50" s="356"/>
      <c r="C50" s="1"/>
      <c r="D50" s="1"/>
      <c r="E50" s="1"/>
      <c r="F50" s="1"/>
      <c r="G50" s="1"/>
      <c r="H50" s="1"/>
      <c r="I50" s="1"/>
      <c r="J50" s="1"/>
      <c r="K50" s="1"/>
      <c r="L50" s="1"/>
      <c r="M50" s="1"/>
      <c r="N50" s="1"/>
      <c r="O50" s="1"/>
      <c r="P50" s="1"/>
      <c r="Q50" s="1"/>
      <c r="R50" s="1"/>
      <c r="S50" s="1"/>
      <c r="T50" s="1"/>
      <c r="U50" s="1"/>
      <c r="V50" s="1"/>
      <c r="W50" s="1"/>
      <c r="Y50" s="356"/>
      <c r="Z50" s="356"/>
      <c r="AA50" s="1"/>
      <c r="AB50" s="1"/>
      <c r="AC50" s="1"/>
      <c r="AD50" s="1"/>
      <c r="AE50" s="1"/>
      <c r="AF50" s="1"/>
      <c r="AG50" s="1"/>
      <c r="AH50" s="1"/>
      <c r="AI50" s="1"/>
      <c r="AJ50" s="1"/>
      <c r="AK50" s="1"/>
      <c r="AL50" s="1"/>
      <c r="AM50" s="1"/>
      <c r="AN50" s="1"/>
      <c r="AO50" s="1"/>
      <c r="AP50" s="1"/>
      <c r="AQ50" s="1"/>
      <c r="AR50" s="1"/>
      <c r="AS50" s="1"/>
      <c r="AT50" s="1"/>
      <c r="AU50" s="1"/>
      <c r="AW50" s="356"/>
      <c r="AX50" s="356"/>
      <c r="AY50" s="1"/>
      <c r="AZ50" s="1"/>
      <c r="BA50" s="1"/>
      <c r="BB50" s="1"/>
      <c r="BC50" s="1"/>
      <c r="BD50" s="1"/>
      <c r="BE50" s="1"/>
      <c r="BF50" s="1"/>
      <c r="BG50" s="1"/>
      <c r="BH50" s="1"/>
      <c r="BI50" s="1"/>
      <c r="BJ50" s="1"/>
      <c r="BK50" s="1"/>
      <c r="BL50" s="1"/>
      <c r="BM50" s="1"/>
      <c r="BN50" s="1"/>
      <c r="BO50" s="1"/>
      <c r="BP50" s="1"/>
      <c r="BQ50" s="1"/>
      <c r="BR50" s="1"/>
      <c r="BS50" s="1"/>
      <c r="BU50" s="356"/>
      <c r="BV50" s="356"/>
      <c r="BW50" s="1"/>
      <c r="BX50" s="1"/>
      <c r="BY50" s="1"/>
      <c r="BZ50" s="1"/>
      <c r="CA50" s="1"/>
      <c r="CB50" s="1"/>
      <c r="CC50" s="1"/>
      <c r="CD50" s="1"/>
      <c r="CE50" s="1"/>
      <c r="CF50" s="1"/>
      <c r="CG50" s="1"/>
      <c r="CH50" s="1"/>
      <c r="CI50" s="1"/>
      <c r="CJ50" s="1"/>
      <c r="CK50" s="1"/>
      <c r="CL50" s="1"/>
      <c r="CM50" s="1"/>
      <c r="CN50" s="1"/>
      <c r="CO50" s="1"/>
      <c r="CP50" s="1"/>
      <c r="CQ50" s="1"/>
      <c r="CS50" s="356"/>
      <c r="CT50" s="356"/>
      <c r="CU50" s="1"/>
      <c r="CV50" s="1"/>
      <c r="CW50" s="1"/>
      <c r="CX50" s="1"/>
      <c r="CY50" s="1"/>
      <c r="CZ50" s="1"/>
      <c r="DA50" s="1"/>
      <c r="DB50" s="1"/>
      <c r="DC50" s="1"/>
      <c r="DD50" s="1"/>
      <c r="DE50" s="1"/>
      <c r="DF50" s="1"/>
      <c r="DG50" s="1"/>
      <c r="DH50" s="1"/>
      <c r="DI50" s="1"/>
      <c r="DJ50" s="1"/>
      <c r="DK50" s="1"/>
      <c r="DL50" s="1"/>
      <c r="DM50" s="1"/>
      <c r="DN50" s="1"/>
      <c r="DO50" s="1"/>
      <c r="DQ50" s="356"/>
      <c r="DR50" s="356"/>
      <c r="DS50" s="1"/>
      <c r="DT50" s="1"/>
      <c r="DU50" s="1"/>
      <c r="DV50" s="1"/>
      <c r="DW50" s="1"/>
      <c r="DX50" s="1"/>
      <c r="DY50" s="1"/>
      <c r="DZ50" s="1"/>
      <c r="EA50" s="1"/>
      <c r="EB50" s="1"/>
      <c r="EC50" s="1"/>
      <c r="ED50" s="1"/>
      <c r="EE50" s="1"/>
      <c r="EF50" s="1"/>
      <c r="EG50" s="1"/>
      <c r="EH50" s="1"/>
      <c r="EI50" s="1"/>
      <c r="EJ50" s="1"/>
      <c r="EK50" s="1"/>
      <c r="EL50" s="1"/>
      <c r="EM50" s="1"/>
      <c r="EO50" s="356"/>
      <c r="EP50" s="356"/>
      <c r="EQ50" s="1"/>
      <c r="ER50" s="1"/>
      <c r="ES50" s="1"/>
      <c r="ET50" s="1"/>
      <c r="EU50" s="1"/>
      <c r="EV50" s="1"/>
      <c r="EW50" s="1"/>
      <c r="EX50" s="1"/>
      <c r="EY50" s="1"/>
      <c r="EZ50" s="1"/>
      <c r="FA50" s="1"/>
      <c r="FB50" s="1"/>
      <c r="FC50" s="1"/>
      <c r="FD50" s="1"/>
      <c r="FE50" s="1"/>
      <c r="FF50" s="1"/>
      <c r="FG50" s="1"/>
      <c r="FH50" s="1"/>
      <c r="FI50" s="1"/>
      <c r="FJ50" s="1"/>
      <c r="FK50" s="1"/>
    </row>
    <row r="51" spans="1:167" ht="14.5">
      <c r="A51" s="356"/>
      <c r="B51" s="356"/>
      <c r="C51" s="1"/>
      <c r="D51" s="1"/>
      <c r="E51" s="1"/>
      <c r="F51" s="1"/>
      <c r="G51" s="1"/>
      <c r="H51" s="1"/>
      <c r="I51" s="1"/>
      <c r="J51" s="1"/>
      <c r="K51" s="1"/>
      <c r="L51" s="1"/>
      <c r="M51" s="1"/>
      <c r="N51" s="1"/>
      <c r="O51" s="1"/>
      <c r="P51" s="1"/>
      <c r="Q51" s="1"/>
      <c r="R51" s="1"/>
      <c r="S51" s="1"/>
      <c r="T51" s="1"/>
      <c r="U51" s="1"/>
      <c r="V51" s="1"/>
      <c r="W51" s="1"/>
      <c r="Y51" s="356"/>
      <c r="Z51" s="356"/>
      <c r="AA51" s="1"/>
      <c r="AB51" s="1"/>
      <c r="AC51" s="1"/>
      <c r="AD51" s="1"/>
      <c r="AE51" s="1"/>
      <c r="AF51" s="1"/>
      <c r="AG51" s="1"/>
      <c r="AH51" s="1"/>
      <c r="AI51" s="1"/>
      <c r="AJ51" s="1"/>
      <c r="AK51" s="1"/>
      <c r="AL51" s="1"/>
      <c r="AM51" s="1"/>
      <c r="AN51" s="1"/>
      <c r="AO51" s="1"/>
      <c r="AP51" s="1"/>
      <c r="AQ51" s="1"/>
      <c r="AR51" s="1"/>
      <c r="AS51" s="1"/>
      <c r="AT51" s="1"/>
      <c r="AU51" s="1"/>
      <c r="AW51" s="356"/>
      <c r="AX51" s="356"/>
      <c r="AY51" s="1"/>
      <c r="AZ51" s="1"/>
      <c r="BA51" s="1"/>
      <c r="BB51" s="1"/>
      <c r="BC51" s="1"/>
      <c r="BD51" s="1"/>
      <c r="BE51" s="1"/>
      <c r="BF51" s="1"/>
      <c r="BG51" s="1"/>
      <c r="BH51" s="1"/>
      <c r="BI51" s="1"/>
      <c r="BJ51" s="1"/>
      <c r="BK51" s="1"/>
      <c r="BL51" s="1"/>
      <c r="BM51" s="1"/>
      <c r="BN51" s="1"/>
      <c r="BO51" s="1"/>
      <c r="BP51" s="1"/>
      <c r="BQ51" s="1"/>
      <c r="BR51" s="1"/>
      <c r="BS51" s="1"/>
      <c r="BU51" s="356"/>
      <c r="BV51" s="356"/>
      <c r="BW51" s="1"/>
      <c r="BX51" s="1"/>
      <c r="BY51" s="1"/>
      <c r="BZ51" s="1"/>
      <c r="CA51" s="1"/>
      <c r="CB51" s="1"/>
      <c r="CC51" s="1"/>
      <c r="CD51" s="1"/>
      <c r="CE51" s="1"/>
      <c r="CF51" s="1"/>
      <c r="CG51" s="1"/>
      <c r="CH51" s="1"/>
      <c r="CI51" s="1"/>
      <c r="CJ51" s="1"/>
      <c r="CK51" s="1"/>
      <c r="CL51" s="1"/>
      <c r="CM51" s="1"/>
      <c r="CN51" s="1"/>
      <c r="CO51" s="1"/>
      <c r="CP51" s="1"/>
      <c r="CQ51" s="1"/>
      <c r="CS51" s="356"/>
      <c r="CT51" s="356"/>
      <c r="CU51" s="1"/>
      <c r="CV51" s="1"/>
      <c r="CW51" s="1"/>
      <c r="CX51" s="1"/>
      <c r="CY51" s="1"/>
      <c r="CZ51" s="1"/>
      <c r="DA51" s="1"/>
      <c r="DB51" s="1"/>
      <c r="DC51" s="1"/>
      <c r="DD51" s="1"/>
      <c r="DE51" s="1"/>
      <c r="DF51" s="1"/>
      <c r="DG51" s="1"/>
      <c r="DH51" s="1"/>
      <c r="DI51" s="1"/>
      <c r="DJ51" s="1"/>
      <c r="DK51" s="1"/>
      <c r="DL51" s="1"/>
      <c r="DM51" s="1"/>
      <c r="DN51" s="1"/>
      <c r="DO51" s="1"/>
      <c r="DQ51" s="356"/>
      <c r="DR51" s="356"/>
      <c r="DS51" s="1"/>
      <c r="DT51" s="1"/>
      <c r="DU51" s="1"/>
      <c r="DV51" s="1"/>
      <c r="DW51" s="1"/>
      <c r="DX51" s="1"/>
      <c r="DY51" s="1"/>
      <c r="DZ51" s="1"/>
      <c r="EA51" s="1"/>
      <c r="EB51" s="1"/>
      <c r="EC51" s="1"/>
      <c r="ED51" s="1"/>
      <c r="EE51" s="1"/>
      <c r="EF51" s="1"/>
      <c r="EG51" s="1"/>
      <c r="EH51" s="1"/>
      <c r="EI51" s="1"/>
      <c r="EJ51" s="1"/>
      <c r="EK51" s="1"/>
      <c r="EL51" s="1"/>
      <c r="EM51" s="1"/>
      <c r="EO51" s="356"/>
      <c r="EP51" s="356"/>
      <c r="EQ51" s="1"/>
      <c r="ER51" s="1"/>
      <c r="ES51" s="1"/>
      <c r="ET51" s="1"/>
      <c r="EU51" s="1"/>
      <c r="EV51" s="1"/>
      <c r="EW51" s="1"/>
      <c r="EX51" s="1"/>
      <c r="EY51" s="1"/>
      <c r="EZ51" s="1"/>
      <c r="FA51" s="1"/>
      <c r="FB51" s="1"/>
      <c r="FC51" s="1"/>
      <c r="FD51" s="1"/>
      <c r="FE51" s="1"/>
      <c r="FF51" s="1"/>
      <c r="FG51" s="1"/>
      <c r="FH51" s="1"/>
      <c r="FI51" s="1"/>
      <c r="FJ51" s="1"/>
      <c r="FK51" s="1"/>
    </row>
    <row r="52" spans="1:167" ht="14.5">
      <c r="A52" s="356"/>
      <c r="B52" s="356"/>
      <c r="C52" s="1"/>
      <c r="D52" s="1"/>
      <c r="E52" s="1"/>
      <c r="F52" s="1"/>
      <c r="G52" s="1"/>
      <c r="H52" s="1"/>
      <c r="I52" s="1"/>
      <c r="J52" s="1"/>
      <c r="K52" s="1"/>
      <c r="L52" s="1"/>
      <c r="M52" s="1"/>
      <c r="N52" s="1"/>
      <c r="O52" s="1"/>
      <c r="P52" s="1"/>
      <c r="Q52" s="1"/>
      <c r="R52" s="1"/>
      <c r="S52" s="1"/>
      <c r="T52" s="1"/>
      <c r="U52" s="1"/>
      <c r="V52" s="1"/>
      <c r="W52" s="1"/>
      <c r="Y52" s="356"/>
      <c r="Z52" s="356"/>
      <c r="AA52" s="1"/>
      <c r="AB52" s="1"/>
      <c r="AC52" s="1"/>
      <c r="AD52" s="1"/>
      <c r="AE52" s="1"/>
      <c r="AF52" s="1"/>
      <c r="AG52" s="1"/>
      <c r="AH52" s="1"/>
      <c r="AI52" s="1"/>
      <c r="AJ52" s="1"/>
      <c r="AK52" s="1"/>
      <c r="AL52" s="1"/>
      <c r="AM52" s="1"/>
      <c r="AN52" s="1"/>
      <c r="AO52" s="1"/>
      <c r="AP52" s="1"/>
      <c r="AQ52" s="1"/>
      <c r="AR52" s="1"/>
      <c r="AS52" s="1"/>
      <c r="AT52" s="1"/>
      <c r="AU52" s="1"/>
      <c r="AW52" s="356"/>
      <c r="AX52" s="356"/>
      <c r="AY52" s="1"/>
      <c r="AZ52" s="1"/>
      <c r="BA52" s="1"/>
      <c r="BB52" s="1"/>
      <c r="BC52" s="1"/>
      <c r="BD52" s="1"/>
      <c r="BE52" s="1"/>
      <c r="BF52" s="1"/>
      <c r="BG52" s="1"/>
      <c r="BH52" s="1"/>
      <c r="BI52" s="1"/>
      <c r="BJ52" s="1"/>
      <c r="BK52" s="1"/>
      <c r="BL52" s="1"/>
      <c r="BM52" s="1"/>
      <c r="BN52" s="1"/>
      <c r="BO52" s="1"/>
      <c r="BP52" s="1"/>
      <c r="BQ52" s="1"/>
      <c r="BR52" s="1"/>
      <c r="BS52" s="1"/>
      <c r="BU52" s="356"/>
      <c r="BV52" s="356"/>
      <c r="BW52" s="1"/>
      <c r="BX52" s="1"/>
      <c r="BY52" s="1"/>
      <c r="BZ52" s="1"/>
      <c r="CA52" s="1"/>
      <c r="CB52" s="1"/>
      <c r="CC52" s="1"/>
      <c r="CD52" s="1"/>
      <c r="CE52" s="1"/>
      <c r="CF52" s="1"/>
      <c r="CG52" s="1"/>
      <c r="CH52" s="1"/>
      <c r="CI52" s="1"/>
      <c r="CJ52" s="1"/>
      <c r="CK52" s="1"/>
      <c r="CL52" s="1"/>
      <c r="CM52" s="1"/>
      <c r="CN52" s="1"/>
      <c r="CO52" s="1"/>
      <c r="CP52" s="1"/>
      <c r="CQ52" s="1"/>
      <c r="CS52" s="356"/>
      <c r="CT52" s="356"/>
      <c r="CU52" s="1"/>
      <c r="CV52" s="1"/>
      <c r="CW52" s="1"/>
      <c r="CX52" s="1"/>
      <c r="CY52" s="1"/>
      <c r="CZ52" s="1"/>
      <c r="DA52" s="1"/>
      <c r="DB52" s="1"/>
      <c r="DC52" s="1"/>
      <c r="DD52" s="1"/>
      <c r="DE52" s="1"/>
      <c r="DF52" s="1"/>
      <c r="DG52" s="1"/>
      <c r="DH52" s="1"/>
      <c r="DI52" s="1"/>
      <c r="DJ52" s="1"/>
      <c r="DK52" s="1"/>
      <c r="DL52" s="1"/>
      <c r="DM52" s="1"/>
      <c r="DN52" s="1"/>
      <c r="DO52" s="1"/>
      <c r="DQ52" s="356"/>
      <c r="DR52" s="356"/>
      <c r="DS52" s="1"/>
      <c r="DT52" s="1"/>
      <c r="DU52" s="1"/>
      <c r="DV52" s="1"/>
      <c r="DW52" s="1"/>
      <c r="DX52" s="1"/>
      <c r="DY52" s="1"/>
      <c r="DZ52" s="1"/>
      <c r="EA52" s="1"/>
      <c r="EB52" s="1"/>
      <c r="EC52" s="1"/>
      <c r="ED52" s="1"/>
      <c r="EE52" s="1"/>
      <c r="EF52" s="1"/>
      <c r="EG52" s="1"/>
      <c r="EH52" s="1"/>
      <c r="EI52" s="1"/>
      <c r="EJ52" s="1"/>
      <c r="EK52" s="1"/>
      <c r="EL52" s="1"/>
      <c r="EM52" s="1"/>
      <c r="EO52" s="356"/>
      <c r="EP52" s="356"/>
      <c r="EQ52" s="1"/>
      <c r="ER52" s="1"/>
      <c r="ES52" s="1"/>
      <c r="ET52" s="1"/>
      <c r="EU52" s="1"/>
      <c r="EV52" s="1"/>
      <c r="EW52" s="1"/>
      <c r="EX52" s="1"/>
      <c r="EY52" s="1"/>
      <c r="EZ52" s="1"/>
      <c r="FA52" s="1"/>
      <c r="FB52" s="1"/>
      <c r="FC52" s="1"/>
      <c r="FD52" s="1"/>
      <c r="FE52" s="1"/>
      <c r="FF52" s="1"/>
      <c r="FG52" s="1"/>
      <c r="FH52" s="1"/>
      <c r="FI52" s="1"/>
      <c r="FJ52" s="1"/>
      <c r="FK52" s="1"/>
    </row>
    <row r="53" spans="1:167" ht="14.5">
      <c r="A53" s="356"/>
      <c r="B53" s="356"/>
      <c r="C53" s="1"/>
      <c r="D53" s="1"/>
      <c r="E53" s="1"/>
      <c r="F53" s="1"/>
      <c r="G53" s="1"/>
      <c r="H53" s="1"/>
      <c r="I53" s="1"/>
      <c r="J53" s="1"/>
      <c r="K53" s="1"/>
      <c r="L53" s="1"/>
      <c r="M53" s="1"/>
      <c r="N53" s="1"/>
      <c r="O53" s="1"/>
      <c r="P53" s="1"/>
      <c r="Q53" s="1"/>
      <c r="R53" s="1"/>
      <c r="S53" s="1"/>
      <c r="T53" s="1"/>
      <c r="U53" s="1"/>
      <c r="V53" s="1"/>
      <c r="W53" s="1"/>
      <c r="Y53" s="356"/>
      <c r="Z53" s="356"/>
      <c r="AA53" s="1"/>
      <c r="AB53" s="1"/>
      <c r="AC53" s="1"/>
      <c r="AD53" s="1"/>
      <c r="AE53" s="1"/>
      <c r="AF53" s="1"/>
      <c r="AG53" s="1"/>
      <c r="AH53" s="1"/>
      <c r="AI53" s="1"/>
      <c r="AJ53" s="1"/>
      <c r="AK53" s="1"/>
      <c r="AL53" s="1"/>
      <c r="AM53" s="1"/>
      <c r="AN53" s="1"/>
      <c r="AO53" s="1"/>
      <c r="AP53" s="1"/>
      <c r="AQ53" s="1"/>
      <c r="AR53" s="1"/>
      <c r="AS53" s="1"/>
      <c r="AT53" s="1"/>
      <c r="AU53" s="1"/>
      <c r="AW53" s="356"/>
      <c r="AX53" s="356"/>
      <c r="AY53" s="1"/>
      <c r="AZ53" s="1"/>
      <c r="BA53" s="1"/>
      <c r="BB53" s="1"/>
      <c r="BC53" s="1"/>
      <c r="BD53" s="1"/>
      <c r="BE53" s="1"/>
      <c r="BF53" s="1"/>
      <c r="BG53" s="1"/>
      <c r="BH53" s="1"/>
      <c r="BI53" s="1"/>
      <c r="BJ53" s="1"/>
      <c r="BK53" s="1"/>
      <c r="BL53" s="1"/>
      <c r="BM53" s="1"/>
      <c r="BN53" s="1"/>
      <c r="BO53" s="1"/>
      <c r="BP53" s="1"/>
      <c r="BQ53" s="1"/>
      <c r="BR53" s="1"/>
      <c r="BS53" s="1"/>
      <c r="BU53" s="356"/>
      <c r="BV53" s="356"/>
      <c r="BW53" s="1"/>
      <c r="BX53" s="1"/>
      <c r="BY53" s="1"/>
      <c r="BZ53" s="1"/>
      <c r="CA53" s="1"/>
      <c r="CB53" s="1"/>
      <c r="CC53" s="1"/>
      <c r="CD53" s="1"/>
      <c r="CE53" s="1"/>
      <c r="CF53" s="1"/>
      <c r="CG53" s="1"/>
      <c r="CH53" s="1"/>
      <c r="CI53" s="1"/>
      <c r="CJ53" s="1"/>
      <c r="CK53" s="1"/>
      <c r="CL53" s="1"/>
      <c r="CM53" s="1"/>
      <c r="CN53" s="1"/>
      <c r="CO53" s="1"/>
      <c r="CP53" s="1"/>
      <c r="CQ53" s="1"/>
      <c r="CS53" s="356"/>
      <c r="CT53" s="356"/>
      <c r="CU53" s="1"/>
      <c r="CV53" s="1"/>
      <c r="CW53" s="1"/>
      <c r="CX53" s="1"/>
      <c r="CY53" s="1"/>
      <c r="CZ53" s="1"/>
      <c r="DA53" s="1"/>
      <c r="DB53" s="1"/>
      <c r="DC53" s="1"/>
      <c r="DD53" s="1"/>
      <c r="DE53" s="1"/>
      <c r="DF53" s="1"/>
      <c r="DG53" s="1"/>
      <c r="DH53" s="1"/>
      <c r="DI53" s="1"/>
      <c r="DJ53" s="1"/>
      <c r="DK53" s="1"/>
      <c r="DL53" s="1"/>
      <c r="DM53" s="1"/>
      <c r="DN53" s="1"/>
      <c r="DO53" s="1"/>
      <c r="DQ53" s="356"/>
      <c r="DR53" s="356"/>
      <c r="DS53" s="1"/>
      <c r="DT53" s="1"/>
      <c r="DU53" s="1"/>
      <c r="DV53" s="1"/>
      <c r="DW53" s="1"/>
      <c r="DX53" s="1"/>
      <c r="DY53" s="1"/>
      <c r="DZ53" s="1"/>
      <c r="EA53" s="1"/>
      <c r="EB53" s="1"/>
      <c r="EC53" s="1"/>
      <c r="ED53" s="1"/>
      <c r="EE53" s="1"/>
      <c r="EF53" s="1"/>
      <c r="EG53" s="1"/>
      <c r="EH53" s="1"/>
      <c r="EI53" s="1"/>
      <c r="EJ53" s="1"/>
      <c r="EK53" s="1"/>
      <c r="EL53" s="1"/>
      <c r="EM53" s="1"/>
      <c r="EO53" s="356"/>
      <c r="EP53" s="356"/>
      <c r="EQ53" s="1"/>
      <c r="ER53" s="1"/>
      <c r="ES53" s="1"/>
      <c r="ET53" s="1"/>
      <c r="EU53" s="1"/>
      <c r="EV53" s="1"/>
      <c r="EW53" s="1"/>
      <c r="EX53" s="1"/>
      <c r="EY53" s="1"/>
      <c r="EZ53" s="1"/>
      <c r="FA53" s="1"/>
      <c r="FB53" s="1"/>
      <c r="FC53" s="1"/>
      <c r="FD53" s="1"/>
      <c r="FE53" s="1"/>
      <c r="FF53" s="1"/>
      <c r="FG53" s="1"/>
      <c r="FH53" s="1"/>
      <c r="FI53" s="1"/>
      <c r="FJ53" s="1"/>
      <c r="FK53" s="1"/>
    </row>
    <row r="54" spans="1:167" ht="14.5">
      <c r="A54" s="356"/>
      <c r="B54" s="356"/>
      <c r="C54" s="1"/>
      <c r="D54" s="1"/>
      <c r="E54" s="1"/>
      <c r="F54" s="1"/>
      <c r="G54" s="1"/>
      <c r="H54" s="1"/>
      <c r="I54" s="1"/>
      <c r="J54" s="1"/>
      <c r="K54" s="1"/>
      <c r="L54" s="1"/>
      <c r="M54" s="1"/>
      <c r="N54" s="1"/>
      <c r="O54" s="1"/>
      <c r="P54" s="1"/>
      <c r="Q54" s="1"/>
      <c r="R54" s="1"/>
      <c r="S54" s="1"/>
      <c r="T54" s="1"/>
      <c r="U54" s="1"/>
      <c r="V54" s="1"/>
      <c r="W54" s="1"/>
      <c r="Y54" s="356"/>
      <c r="Z54" s="356"/>
      <c r="AA54" s="1"/>
      <c r="AB54" s="1"/>
      <c r="AC54" s="1"/>
      <c r="AD54" s="1"/>
      <c r="AE54" s="1"/>
      <c r="AF54" s="1"/>
      <c r="AG54" s="1"/>
      <c r="AH54" s="1"/>
      <c r="AI54" s="1"/>
      <c r="AJ54" s="1"/>
      <c r="AK54" s="1"/>
      <c r="AL54" s="1"/>
      <c r="AM54" s="1"/>
      <c r="AN54" s="1"/>
      <c r="AO54" s="1"/>
      <c r="AP54" s="1"/>
      <c r="AQ54" s="1"/>
      <c r="AR54" s="1"/>
      <c r="AS54" s="1"/>
      <c r="AT54" s="1"/>
      <c r="AU54" s="1"/>
      <c r="AW54" s="356"/>
      <c r="AX54" s="356"/>
      <c r="AY54" s="1"/>
      <c r="AZ54" s="1"/>
      <c r="BA54" s="1"/>
      <c r="BB54" s="1"/>
      <c r="BC54" s="1"/>
      <c r="BD54" s="1"/>
      <c r="BE54" s="1"/>
      <c r="BF54" s="1"/>
      <c r="BG54" s="1"/>
      <c r="BH54" s="1"/>
      <c r="BI54" s="1"/>
      <c r="BJ54" s="1"/>
      <c r="BK54" s="1"/>
      <c r="BL54" s="1"/>
      <c r="BM54" s="1"/>
      <c r="BN54" s="1"/>
      <c r="BO54" s="1"/>
      <c r="BP54" s="1"/>
      <c r="BQ54" s="1"/>
      <c r="BR54" s="1"/>
      <c r="BS54" s="1"/>
      <c r="BU54" s="356"/>
      <c r="BV54" s="356"/>
      <c r="BW54" s="1"/>
      <c r="BX54" s="1"/>
      <c r="BY54" s="1"/>
      <c r="BZ54" s="1"/>
      <c r="CA54" s="1"/>
      <c r="CB54" s="1"/>
      <c r="CC54" s="1"/>
      <c r="CD54" s="1"/>
      <c r="CE54" s="1"/>
      <c r="CF54" s="1"/>
      <c r="CG54" s="1"/>
      <c r="CH54" s="1"/>
      <c r="CI54" s="1"/>
      <c r="CJ54" s="1"/>
      <c r="CK54" s="1"/>
      <c r="CL54" s="1"/>
      <c r="CM54" s="1"/>
      <c r="CN54" s="1"/>
      <c r="CO54" s="1"/>
      <c r="CP54" s="1"/>
      <c r="CQ54" s="1"/>
      <c r="CS54" s="356"/>
      <c r="CT54" s="356"/>
      <c r="CU54" s="1"/>
      <c r="CV54" s="1"/>
      <c r="CW54" s="1"/>
      <c r="CX54" s="1"/>
      <c r="CY54" s="1"/>
      <c r="CZ54" s="1"/>
      <c r="DA54" s="1"/>
      <c r="DB54" s="1"/>
      <c r="DC54" s="1"/>
      <c r="DD54" s="1"/>
      <c r="DE54" s="1"/>
      <c r="DF54" s="1"/>
      <c r="DG54" s="1"/>
      <c r="DH54" s="1"/>
      <c r="DI54" s="1"/>
      <c r="DJ54" s="1"/>
      <c r="DK54" s="1"/>
      <c r="DL54" s="1"/>
      <c r="DM54" s="1"/>
      <c r="DN54" s="1"/>
      <c r="DO54" s="1"/>
      <c r="DQ54" s="356"/>
      <c r="DR54" s="356"/>
      <c r="DS54" s="1"/>
      <c r="DT54" s="1"/>
      <c r="DU54" s="1"/>
      <c r="DV54" s="1"/>
      <c r="DW54" s="1"/>
      <c r="DX54" s="1"/>
      <c r="DY54" s="1"/>
      <c r="DZ54" s="1"/>
      <c r="EA54" s="1"/>
      <c r="EB54" s="1"/>
      <c r="EC54" s="1"/>
      <c r="ED54" s="1"/>
      <c r="EE54" s="1"/>
      <c r="EF54" s="1"/>
      <c r="EG54" s="1"/>
      <c r="EH54" s="1"/>
      <c r="EI54" s="1"/>
      <c r="EJ54" s="1"/>
      <c r="EK54" s="1"/>
      <c r="EL54" s="1"/>
      <c r="EM54" s="1"/>
      <c r="EO54" s="356"/>
      <c r="EP54" s="356"/>
      <c r="EQ54" s="1"/>
      <c r="ER54" s="1"/>
      <c r="ES54" s="1"/>
      <c r="ET54" s="1"/>
      <c r="EU54" s="1"/>
      <c r="EV54" s="1"/>
      <c r="EW54" s="1"/>
      <c r="EX54" s="1"/>
      <c r="EY54" s="1"/>
      <c r="EZ54" s="1"/>
      <c r="FA54" s="1"/>
      <c r="FB54" s="1"/>
      <c r="FC54" s="1"/>
      <c r="FD54" s="1"/>
      <c r="FE54" s="1"/>
      <c r="FF54" s="1"/>
      <c r="FG54" s="1"/>
      <c r="FH54" s="1"/>
      <c r="FI54" s="1"/>
      <c r="FJ54" s="1"/>
      <c r="FK54" s="1"/>
    </row>
    <row r="55" spans="1:167" ht="14.5">
      <c r="A55" s="356"/>
      <c r="B55" s="356"/>
      <c r="C55" s="1"/>
      <c r="D55" s="1"/>
      <c r="E55" s="1"/>
      <c r="F55" s="1"/>
      <c r="G55" s="1"/>
      <c r="H55" s="1"/>
      <c r="I55" s="1"/>
      <c r="J55" s="1"/>
      <c r="K55" s="1"/>
      <c r="L55" s="1"/>
      <c r="M55" s="1"/>
      <c r="N55" s="1"/>
      <c r="O55" s="1"/>
      <c r="P55" s="1"/>
      <c r="Q55" s="1"/>
      <c r="R55" s="1"/>
      <c r="S55" s="1"/>
      <c r="T55" s="1"/>
      <c r="U55" s="1"/>
      <c r="V55" s="1"/>
      <c r="W55" s="1"/>
      <c r="Y55" s="356"/>
      <c r="Z55" s="356"/>
      <c r="AA55" s="1"/>
      <c r="AB55" s="1"/>
      <c r="AC55" s="1"/>
      <c r="AD55" s="1"/>
      <c r="AE55" s="1"/>
      <c r="AF55" s="1"/>
      <c r="AG55" s="1"/>
      <c r="AH55" s="1"/>
      <c r="AI55" s="1"/>
      <c r="AJ55" s="1"/>
      <c r="AK55" s="1"/>
      <c r="AL55" s="1"/>
      <c r="AM55" s="1"/>
      <c r="AN55" s="1"/>
      <c r="AO55" s="1"/>
      <c r="AP55" s="1"/>
      <c r="AQ55" s="1"/>
      <c r="AR55" s="1"/>
      <c r="AS55" s="1"/>
      <c r="AT55" s="1"/>
      <c r="AU55" s="1"/>
      <c r="AW55" s="356"/>
      <c r="AX55" s="356"/>
      <c r="AY55" s="1"/>
      <c r="AZ55" s="1"/>
      <c r="BA55" s="1"/>
      <c r="BB55" s="1"/>
      <c r="BC55" s="1"/>
      <c r="BD55" s="1"/>
      <c r="BE55" s="1"/>
      <c r="BF55" s="1"/>
      <c r="BG55" s="1"/>
      <c r="BH55" s="1"/>
      <c r="BI55" s="1"/>
      <c r="BJ55" s="1"/>
      <c r="BK55" s="1"/>
      <c r="BL55" s="1"/>
      <c r="BM55" s="1"/>
      <c r="BN55" s="1"/>
      <c r="BO55" s="1"/>
      <c r="BP55" s="1"/>
      <c r="BQ55" s="1"/>
      <c r="BR55" s="1"/>
      <c r="BS55" s="1"/>
      <c r="BU55" s="356"/>
      <c r="BV55" s="356"/>
      <c r="BW55" s="1"/>
      <c r="BX55" s="1"/>
      <c r="BY55" s="1"/>
      <c r="BZ55" s="1"/>
      <c r="CA55" s="1"/>
      <c r="CB55" s="1"/>
      <c r="CC55" s="1"/>
      <c r="CD55" s="1"/>
      <c r="CE55" s="1"/>
      <c r="CF55" s="1"/>
      <c r="CG55" s="1"/>
      <c r="CH55" s="1"/>
      <c r="CI55" s="1"/>
      <c r="CJ55" s="1"/>
      <c r="CK55" s="1"/>
      <c r="CL55" s="1"/>
      <c r="CM55" s="1"/>
      <c r="CN55" s="1"/>
      <c r="CO55" s="1"/>
      <c r="CP55" s="1"/>
      <c r="CQ55" s="1"/>
      <c r="CS55" s="356"/>
      <c r="CT55" s="356"/>
      <c r="CU55" s="1"/>
      <c r="CV55" s="1"/>
      <c r="CW55" s="1"/>
      <c r="CX55" s="1"/>
      <c r="CY55" s="1"/>
      <c r="CZ55" s="1"/>
      <c r="DA55" s="1"/>
      <c r="DB55" s="1"/>
      <c r="DC55" s="1"/>
      <c r="DD55" s="1"/>
      <c r="DE55" s="1"/>
      <c r="DF55" s="1"/>
      <c r="DG55" s="1"/>
      <c r="DH55" s="1"/>
      <c r="DI55" s="1"/>
      <c r="DJ55" s="1"/>
      <c r="DK55" s="1"/>
      <c r="DL55" s="1"/>
      <c r="DM55" s="1"/>
      <c r="DN55" s="1"/>
      <c r="DO55" s="1"/>
      <c r="DQ55" s="356"/>
      <c r="DR55" s="356"/>
      <c r="DS55" s="1"/>
      <c r="DT55" s="1"/>
      <c r="DU55" s="1"/>
      <c r="DV55" s="1"/>
      <c r="DW55" s="1"/>
      <c r="DX55" s="1"/>
      <c r="DY55" s="1"/>
      <c r="DZ55" s="1"/>
      <c r="EA55" s="1"/>
      <c r="EB55" s="1"/>
      <c r="EC55" s="1"/>
      <c r="ED55" s="1"/>
      <c r="EE55" s="1"/>
      <c r="EF55" s="1"/>
      <c r="EG55" s="1"/>
      <c r="EH55" s="1"/>
      <c r="EI55" s="1"/>
      <c r="EJ55" s="1"/>
      <c r="EK55" s="1"/>
      <c r="EL55" s="1"/>
      <c r="EM55" s="1"/>
      <c r="EO55" s="356"/>
      <c r="EP55" s="356"/>
      <c r="EQ55" s="1"/>
      <c r="ER55" s="1"/>
      <c r="ES55" s="1"/>
      <c r="ET55" s="1"/>
      <c r="EU55" s="1"/>
      <c r="EV55" s="1"/>
      <c r="EW55" s="1"/>
      <c r="EX55" s="1"/>
      <c r="EY55" s="1"/>
      <c r="EZ55" s="1"/>
      <c r="FA55" s="1"/>
      <c r="FB55" s="1"/>
      <c r="FC55" s="1"/>
      <c r="FD55" s="1"/>
      <c r="FE55" s="1"/>
      <c r="FF55" s="1"/>
      <c r="FG55" s="1"/>
      <c r="FH55" s="1"/>
      <c r="FI55" s="1"/>
      <c r="FJ55" s="1"/>
      <c r="FK55" s="1"/>
    </row>
    <row r="56" spans="1:167" ht="14.5">
      <c r="A56" s="356"/>
      <c r="B56" s="356"/>
      <c r="C56" s="1"/>
      <c r="D56" s="1"/>
      <c r="E56" s="1"/>
      <c r="F56" s="1"/>
      <c r="G56" s="1"/>
      <c r="H56" s="1"/>
      <c r="I56" s="1"/>
      <c r="J56" s="1"/>
      <c r="K56" s="1"/>
      <c r="L56" s="1"/>
      <c r="M56" s="1"/>
      <c r="N56" s="1"/>
      <c r="O56" s="1"/>
      <c r="P56" s="1"/>
      <c r="Q56" s="1"/>
      <c r="R56" s="1"/>
      <c r="S56" s="1"/>
      <c r="T56" s="1"/>
      <c r="U56" s="1"/>
      <c r="V56" s="1"/>
      <c r="W56" s="1"/>
      <c r="Y56" s="356"/>
      <c r="Z56" s="356"/>
      <c r="AA56" s="1"/>
      <c r="AB56" s="1"/>
      <c r="AC56" s="1"/>
      <c r="AD56" s="1"/>
      <c r="AE56" s="1"/>
      <c r="AF56" s="1"/>
      <c r="AG56" s="1"/>
      <c r="AH56" s="1"/>
      <c r="AI56" s="1"/>
      <c r="AJ56" s="1"/>
      <c r="AK56" s="1"/>
      <c r="AL56" s="1"/>
      <c r="AM56" s="1"/>
      <c r="AN56" s="1"/>
      <c r="AO56" s="1"/>
      <c r="AP56" s="1"/>
      <c r="AQ56" s="1"/>
      <c r="AR56" s="1"/>
      <c r="AS56" s="1"/>
      <c r="AT56" s="1"/>
      <c r="AU56" s="1"/>
      <c r="AW56" s="356"/>
      <c r="AX56" s="356"/>
      <c r="AY56" s="1"/>
      <c r="AZ56" s="1"/>
      <c r="BA56" s="1"/>
      <c r="BB56" s="1"/>
      <c r="BC56" s="1"/>
      <c r="BD56" s="1"/>
      <c r="BE56" s="1"/>
      <c r="BF56" s="1"/>
      <c r="BG56" s="1"/>
      <c r="BH56" s="1"/>
      <c r="BI56" s="1"/>
      <c r="BJ56" s="1"/>
      <c r="BK56" s="1"/>
      <c r="BL56" s="1"/>
      <c r="BM56" s="1"/>
      <c r="BN56" s="1"/>
      <c r="BO56" s="1"/>
      <c r="BP56" s="1"/>
      <c r="BQ56" s="1"/>
      <c r="BR56" s="1"/>
      <c r="BS56" s="1"/>
      <c r="BU56" s="356"/>
      <c r="BV56" s="356"/>
      <c r="BW56" s="1"/>
      <c r="BX56" s="1"/>
      <c r="BY56" s="1"/>
      <c r="BZ56" s="1"/>
      <c r="CA56" s="1"/>
      <c r="CB56" s="1"/>
      <c r="CC56" s="1"/>
      <c r="CD56" s="1"/>
      <c r="CE56" s="1"/>
      <c r="CF56" s="1"/>
      <c r="CG56" s="1"/>
      <c r="CH56" s="1"/>
      <c r="CI56" s="1"/>
      <c r="CJ56" s="1"/>
      <c r="CK56" s="1"/>
      <c r="CL56" s="1"/>
      <c r="CM56" s="1"/>
      <c r="CN56" s="1"/>
      <c r="CO56" s="1"/>
      <c r="CP56" s="1"/>
      <c r="CQ56" s="1"/>
      <c r="CS56" s="356"/>
      <c r="CT56" s="356"/>
      <c r="CU56" s="1"/>
      <c r="CV56" s="1"/>
      <c r="CW56" s="1"/>
      <c r="CX56" s="1"/>
      <c r="CY56" s="1"/>
      <c r="CZ56" s="1"/>
      <c r="DA56" s="1"/>
      <c r="DB56" s="1"/>
      <c r="DC56" s="1"/>
      <c r="DD56" s="1"/>
      <c r="DE56" s="1"/>
      <c r="DF56" s="1"/>
      <c r="DG56" s="1"/>
      <c r="DH56" s="1"/>
      <c r="DI56" s="1"/>
      <c r="DJ56" s="1"/>
      <c r="DK56" s="1"/>
      <c r="DL56" s="1"/>
      <c r="DM56" s="1"/>
      <c r="DN56" s="1"/>
      <c r="DO56" s="1"/>
      <c r="DQ56" s="356"/>
      <c r="DR56" s="356"/>
      <c r="DS56" s="1"/>
      <c r="DT56" s="1"/>
      <c r="DU56" s="1"/>
      <c r="DV56" s="1"/>
      <c r="DW56" s="1"/>
      <c r="DX56" s="1"/>
      <c r="DY56" s="1"/>
      <c r="DZ56" s="1"/>
      <c r="EA56" s="1"/>
      <c r="EB56" s="1"/>
      <c r="EC56" s="1"/>
      <c r="ED56" s="1"/>
      <c r="EE56" s="1"/>
      <c r="EF56" s="1"/>
      <c r="EG56" s="1"/>
      <c r="EH56" s="1"/>
      <c r="EI56" s="1"/>
      <c r="EJ56" s="1"/>
      <c r="EK56" s="1"/>
      <c r="EL56" s="1"/>
      <c r="EM56" s="1"/>
      <c r="EO56" s="356"/>
      <c r="EP56" s="356"/>
      <c r="EQ56" s="1"/>
      <c r="ER56" s="1"/>
      <c r="ES56" s="1"/>
      <c r="ET56" s="1"/>
      <c r="EU56" s="1"/>
      <c r="EV56" s="1"/>
      <c r="EW56" s="1"/>
      <c r="EX56" s="1"/>
      <c r="EY56" s="1"/>
      <c r="EZ56" s="1"/>
      <c r="FA56" s="1"/>
      <c r="FB56" s="1"/>
      <c r="FC56" s="1"/>
      <c r="FD56" s="1"/>
      <c r="FE56" s="1"/>
      <c r="FF56" s="1"/>
      <c r="FG56" s="1"/>
      <c r="FH56" s="1"/>
      <c r="FI56" s="1"/>
      <c r="FJ56" s="1"/>
      <c r="FK56" s="1"/>
    </row>
    <row r="57" spans="1:167" ht="14.5">
      <c r="A57" s="356"/>
      <c r="B57" s="356"/>
      <c r="C57" s="1"/>
      <c r="D57" s="1"/>
      <c r="E57" s="1"/>
      <c r="F57" s="1"/>
      <c r="G57" s="1"/>
      <c r="H57" s="1"/>
      <c r="I57" s="1"/>
      <c r="J57" s="1"/>
      <c r="K57" s="1"/>
      <c r="L57" s="1"/>
      <c r="M57" s="1"/>
      <c r="N57" s="1"/>
      <c r="O57" s="1"/>
      <c r="P57" s="1"/>
      <c r="Q57" s="1"/>
      <c r="R57" s="1"/>
      <c r="S57" s="1"/>
      <c r="T57" s="1"/>
      <c r="U57" s="1"/>
      <c r="V57" s="1"/>
      <c r="W57" s="1"/>
      <c r="Y57" s="356"/>
      <c r="Z57" s="356"/>
      <c r="AA57" s="1"/>
      <c r="AB57" s="1"/>
      <c r="AC57" s="1"/>
      <c r="AD57" s="1"/>
      <c r="AE57" s="1"/>
      <c r="AF57" s="1"/>
      <c r="AG57" s="1"/>
      <c r="AH57" s="1"/>
      <c r="AI57" s="1"/>
      <c r="AJ57" s="1"/>
      <c r="AK57" s="1"/>
      <c r="AL57" s="1"/>
      <c r="AM57" s="1"/>
      <c r="AN57" s="1"/>
      <c r="AO57" s="1"/>
      <c r="AP57" s="1"/>
      <c r="AQ57" s="1"/>
      <c r="AR57" s="1"/>
      <c r="AS57" s="1"/>
      <c r="AT57" s="1"/>
      <c r="AU57" s="1"/>
      <c r="AW57" s="356"/>
      <c r="AX57" s="356"/>
      <c r="AY57" s="1"/>
      <c r="AZ57" s="1"/>
      <c r="BA57" s="1"/>
      <c r="BB57" s="1"/>
      <c r="BC57" s="1"/>
      <c r="BD57" s="1"/>
      <c r="BE57" s="1"/>
      <c r="BF57" s="1"/>
      <c r="BG57" s="1"/>
      <c r="BH57" s="1"/>
      <c r="BI57" s="1"/>
      <c r="BJ57" s="1"/>
      <c r="BK57" s="1"/>
      <c r="BL57" s="1"/>
      <c r="BM57" s="1"/>
      <c r="BN57" s="1"/>
      <c r="BO57" s="1"/>
      <c r="BP57" s="1"/>
      <c r="BQ57" s="1"/>
      <c r="BR57" s="1"/>
      <c r="BS57" s="1"/>
      <c r="BU57" s="356"/>
      <c r="BV57" s="356"/>
      <c r="BW57" s="1"/>
      <c r="BX57" s="1"/>
      <c r="BY57" s="1"/>
      <c r="BZ57" s="1"/>
      <c r="CA57" s="1"/>
      <c r="CB57" s="1"/>
      <c r="CC57" s="1"/>
      <c r="CD57" s="1"/>
      <c r="CE57" s="1"/>
      <c r="CF57" s="1"/>
      <c r="CG57" s="1"/>
      <c r="CH57" s="1"/>
      <c r="CI57" s="1"/>
      <c r="CJ57" s="1"/>
      <c r="CK57" s="1"/>
      <c r="CL57" s="1"/>
      <c r="CM57" s="1"/>
      <c r="CN57" s="1"/>
      <c r="CO57" s="1"/>
      <c r="CP57" s="1"/>
      <c r="CQ57" s="1"/>
      <c r="CS57" s="356"/>
      <c r="CT57" s="356"/>
      <c r="CU57" s="1"/>
      <c r="CV57" s="1"/>
      <c r="CW57" s="1"/>
      <c r="CX57" s="1"/>
      <c r="CY57" s="1"/>
      <c r="CZ57" s="1"/>
      <c r="DA57" s="1"/>
      <c r="DB57" s="1"/>
      <c r="DC57" s="1"/>
      <c r="DD57" s="1"/>
      <c r="DE57" s="1"/>
      <c r="DF57" s="1"/>
      <c r="DG57" s="1"/>
      <c r="DH57" s="1"/>
      <c r="DI57" s="1"/>
      <c r="DJ57" s="1"/>
      <c r="DK57" s="1"/>
      <c r="DL57" s="1"/>
      <c r="DM57" s="1"/>
      <c r="DN57" s="1"/>
      <c r="DO57" s="1"/>
      <c r="DQ57" s="356"/>
      <c r="DR57" s="356"/>
      <c r="DS57" s="1"/>
      <c r="DT57" s="1"/>
      <c r="DU57" s="1"/>
      <c r="DV57" s="1"/>
      <c r="DW57" s="1"/>
      <c r="DX57" s="1"/>
      <c r="DY57" s="1"/>
      <c r="DZ57" s="1"/>
      <c r="EA57" s="1"/>
      <c r="EB57" s="1"/>
      <c r="EC57" s="1"/>
      <c r="ED57" s="1"/>
      <c r="EE57" s="1"/>
      <c r="EF57" s="1"/>
      <c r="EG57" s="1"/>
      <c r="EH57" s="1"/>
      <c r="EI57" s="1"/>
      <c r="EJ57" s="1"/>
      <c r="EK57" s="1"/>
      <c r="EL57" s="1"/>
      <c r="EM57" s="1"/>
      <c r="EO57" s="356"/>
      <c r="EP57" s="356"/>
      <c r="EQ57" s="1"/>
      <c r="ER57" s="1"/>
      <c r="ES57" s="1"/>
      <c r="ET57" s="1"/>
      <c r="EU57" s="1"/>
      <c r="EV57" s="1"/>
      <c r="EW57" s="1"/>
      <c r="EX57" s="1"/>
      <c r="EY57" s="1"/>
      <c r="EZ57" s="1"/>
      <c r="FA57" s="1"/>
      <c r="FB57" s="1"/>
      <c r="FC57" s="1"/>
      <c r="FD57" s="1"/>
      <c r="FE57" s="1"/>
      <c r="FF57" s="1"/>
      <c r="FG57" s="1"/>
      <c r="FH57" s="1"/>
      <c r="FI57" s="1"/>
      <c r="FJ57" s="1"/>
      <c r="FK57" s="1"/>
    </row>
    <row r="58" spans="1:167" ht="14.5">
      <c r="A58" s="356"/>
      <c r="B58" s="356"/>
      <c r="C58" s="1"/>
      <c r="D58" s="1"/>
      <c r="E58" s="1"/>
      <c r="F58" s="1"/>
      <c r="G58" s="1"/>
      <c r="H58" s="1"/>
      <c r="I58" s="1"/>
      <c r="J58" s="1"/>
      <c r="K58" s="1"/>
      <c r="L58" s="1"/>
      <c r="M58" s="1"/>
      <c r="N58" s="1"/>
      <c r="O58" s="1"/>
      <c r="P58" s="1"/>
      <c r="Q58" s="1"/>
      <c r="R58" s="1"/>
      <c r="S58" s="1"/>
      <c r="T58" s="1"/>
      <c r="U58" s="1"/>
      <c r="V58" s="1"/>
      <c r="W58" s="1"/>
      <c r="Y58" s="356"/>
      <c r="Z58" s="356"/>
      <c r="AA58" s="1"/>
      <c r="AB58" s="1"/>
      <c r="AC58" s="1"/>
      <c r="AD58" s="1"/>
      <c r="AE58" s="1"/>
      <c r="AF58" s="1"/>
      <c r="AG58" s="1"/>
      <c r="AH58" s="1"/>
      <c r="AI58" s="1"/>
      <c r="AJ58" s="1"/>
      <c r="AK58" s="1"/>
      <c r="AL58" s="1"/>
      <c r="AM58" s="1"/>
      <c r="AN58" s="1"/>
      <c r="AO58" s="1"/>
      <c r="AP58" s="1"/>
      <c r="AQ58" s="1"/>
      <c r="AR58" s="1"/>
      <c r="AS58" s="1"/>
      <c r="AT58" s="1"/>
      <c r="AU58" s="1"/>
      <c r="AW58" s="356"/>
      <c r="AX58" s="356"/>
      <c r="AY58" s="1"/>
      <c r="AZ58" s="1"/>
      <c r="BA58" s="1"/>
      <c r="BB58" s="1"/>
      <c r="BC58" s="1"/>
      <c r="BD58" s="1"/>
      <c r="BE58" s="1"/>
      <c r="BF58" s="1"/>
      <c r="BG58" s="1"/>
      <c r="BH58" s="1"/>
      <c r="BI58" s="1"/>
      <c r="BJ58" s="1"/>
      <c r="BK58" s="1"/>
      <c r="BL58" s="1"/>
      <c r="BM58" s="1"/>
      <c r="BN58" s="1"/>
      <c r="BO58" s="1"/>
      <c r="BP58" s="1"/>
      <c r="BQ58" s="1"/>
      <c r="BR58" s="1"/>
      <c r="BS58" s="1"/>
      <c r="BU58" s="356"/>
      <c r="BV58" s="356"/>
      <c r="BW58" s="1"/>
      <c r="BX58" s="1"/>
      <c r="BY58" s="1"/>
      <c r="BZ58" s="1"/>
      <c r="CA58" s="1"/>
      <c r="CB58" s="1"/>
      <c r="CC58" s="1"/>
      <c r="CD58" s="1"/>
      <c r="CE58" s="1"/>
      <c r="CF58" s="1"/>
      <c r="CG58" s="1"/>
      <c r="CH58" s="1"/>
      <c r="CI58" s="1"/>
      <c r="CJ58" s="1"/>
      <c r="CK58" s="1"/>
      <c r="CL58" s="1"/>
      <c r="CM58" s="1"/>
      <c r="CN58" s="1"/>
      <c r="CO58" s="1"/>
      <c r="CP58" s="1"/>
      <c r="CQ58" s="1"/>
      <c r="CS58" s="356"/>
      <c r="CT58" s="356"/>
      <c r="CU58" s="1"/>
      <c r="CV58" s="1"/>
      <c r="CW58" s="1"/>
      <c r="CX58" s="1"/>
      <c r="CY58" s="1"/>
      <c r="CZ58" s="1"/>
      <c r="DA58" s="1"/>
      <c r="DB58" s="1"/>
      <c r="DC58" s="1"/>
      <c r="DD58" s="1"/>
      <c r="DE58" s="1"/>
      <c r="DF58" s="1"/>
      <c r="DG58" s="1"/>
      <c r="DH58" s="1"/>
      <c r="DI58" s="1"/>
      <c r="DJ58" s="1"/>
      <c r="DK58" s="1"/>
      <c r="DL58" s="1"/>
      <c r="DM58" s="1"/>
      <c r="DN58" s="1"/>
      <c r="DO58" s="1"/>
      <c r="DQ58" s="356"/>
      <c r="DR58" s="356"/>
      <c r="DS58" s="1"/>
      <c r="DT58" s="1"/>
      <c r="DU58" s="1"/>
      <c r="DV58" s="1"/>
      <c r="DW58" s="1"/>
      <c r="DX58" s="1"/>
      <c r="DY58" s="1"/>
      <c r="DZ58" s="1"/>
      <c r="EA58" s="1"/>
      <c r="EB58" s="1"/>
      <c r="EC58" s="1"/>
      <c r="ED58" s="1"/>
      <c r="EE58" s="1"/>
      <c r="EF58" s="1"/>
      <c r="EG58" s="1"/>
      <c r="EH58" s="1"/>
      <c r="EI58" s="1"/>
      <c r="EJ58" s="1"/>
      <c r="EK58" s="1"/>
      <c r="EL58" s="1"/>
      <c r="EM58" s="1"/>
      <c r="EO58" s="356"/>
      <c r="EP58" s="356"/>
      <c r="EQ58" s="1"/>
      <c r="ER58" s="1"/>
      <c r="ES58" s="1"/>
      <c r="ET58" s="1"/>
      <c r="EU58" s="1"/>
      <c r="EV58" s="1"/>
      <c r="EW58" s="1"/>
      <c r="EX58" s="1"/>
      <c r="EY58" s="1"/>
      <c r="EZ58" s="1"/>
      <c r="FA58" s="1"/>
      <c r="FB58" s="1"/>
      <c r="FC58" s="1"/>
      <c r="FD58" s="1"/>
      <c r="FE58" s="1"/>
      <c r="FF58" s="1"/>
      <c r="FG58" s="1"/>
      <c r="FH58" s="1"/>
      <c r="FI58" s="1"/>
      <c r="FJ58" s="1"/>
      <c r="FK58" s="1"/>
    </row>
    <row r="59" spans="1:167" ht="14.5">
      <c r="A59" s="356"/>
      <c r="B59" s="356"/>
      <c r="C59" s="1"/>
      <c r="D59" s="1"/>
      <c r="E59" s="1"/>
      <c r="F59" s="1"/>
      <c r="G59" s="1"/>
      <c r="H59" s="1"/>
      <c r="I59" s="1"/>
      <c r="J59" s="1"/>
      <c r="K59" s="1"/>
      <c r="L59" s="1"/>
      <c r="M59" s="1"/>
      <c r="N59" s="1"/>
      <c r="O59" s="1"/>
      <c r="P59" s="1"/>
      <c r="Q59" s="1"/>
      <c r="R59" s="1"/>
      <c r="S59" s="1"/>
      <c r="T59" s="1"/>
      <c r="U59" s="1"/>
      <c r="V59" s="1"/>
      <c r="W59" s="1"/>
      <c r="Y59" s="356"/>
      <c r="Z59" s="356"/>
      <c r="AA59" s="1"/>
      <c r="AB59" s="1"/>
      <c r="AC59" s="1"/>
      <c r="AD59" s="1"/>
      <c r="AE59" s="1"/>
      <c r="AF59" s="1"/>
      <c r="AG59" s="1"/>
      <c r="AH59" s="1"/>
      <c r="AI59" s="1"/>
      <c r="AJ59" s="1"/>
      <c r="AK59" s="1"/>
      <c r="AL59" s="1"/>
      <c r="AM59" s="1"/>
      <c r="AN59" s="1"/>
      <c r="AO59" s="1"/>
      <c r="AP59" s="1"/>
      <c r="AQ59" s="1"/>
      <c r="AR59" s="1"/>
      <c r="AS59" s="1"/>
      <c r="AT59" s="1"/>
      <c r="AU59" s="1"/>
      <c r="AW59" s="356"/>
      <c r="AX59" s="356"/>
      <c r="AY59" s="1"/>
      <c r="AZ59" s="1"/>
      <c r="BA59" s="1"/>
      <c r="BB59" s="1"/>
      <c r="BC59" s="1"/>
      <c r="BD59" s="1"/>
      <c r="BE59" s="1"/>
      <c r="BF59" s="1"/>
      <c r="BG59" s="1"/>
      <c r="BH59" s="1"/>
      <c r="BI59" s="1"/>
      <c r="BJ59" s="1"/>
      <c r="BK59" s="1"/>
      <c r="BL59" s="1"/>
      <c r="BM59" s="1"/>
      <c r="BN59" s="1"/>
      <c r="BO59" s="1"/>
      <c r="BP59" s="1"/>
      <c r="BQ59" s="1"/>
      <c r="BR59" s="1"/>
      <c r="BS59" s="1"/>
      <c r="BU59" s="356"/>
      <c r="BV59" s="356"/>
      <c r="BW59" s="1"/>
      <c r="BX59" s="1"/>
      <c r="BY59" s="1"/>
      <c r="BZ59" s="1"/>
      <c r="CA59" s="1"/>
      <c r="CB59" s="1"/>
      <c r="CC59" s="1"/>
      <c r="CD59" s="1"/>
      <c r="CE59" s="1"/>
      <c r="CF59" s="1"/>
      <c r="CG59" s="1"/>
      <c r="CH59" s="1"/>
      <c r="CI59" s="1"/>
      <c r="CJ59" s="1"/>
      <c r="CK59" s="1"/>
      <c r="CL59" s="1"/>
      <c r="CM59" s="1"/>
      <c r="CN59" s="1"/>
      <c r="CO59" s="1"/>
      <c r="CP59" s="1"/>
      <c r="CQ59" s="1"/>
      <c r="CS59" s="356"/>
      <c r="CT59" s="356"/>
      <c r="CU59" s="1"/>
      <c r="CV59" s="1"/>
      <c r="CW59" s="1"/>
      <c r="CX59" s="1"/>
      <c r="CY59" s="1"/>
      <c r="CZ59" s="1"/>
      <c r="DA59" s="1"/>
      <c r="DB59" s="1"/>
      <c r="DC59" s="1"/>
      <c r="DD59" s="1"/>
      <c r="DE59" s="1"/>
      <c r="DF59" s="1"/>
      <c r="DG59" s="1"/>
      <c r="DH59" s="1"/>
      <c r="DI59" s="1"/>
      <c r="DJ59" s="1"/>
      <c r="DK59" s="1"/>
      <c r="DL59" s="1"/>
      <c r="DM59" s="1"/>
      <c r="DN59" s="1"/>
      <c r="DO59" s="1"/>
      <c r="DQ59" s="356"/>
      <c r="DR59" s="356"/>
      <c r="DS59" s="1"/>
      <c r="DT59" s="1"/>
      <c r="DU59" s="1"/>
      <c r="DV59" s="1"/>
      <c r="DW59" s="1"/>
      <c r="DX59" s="1"/>
      <c r="DY59" s="1"/>
      <c r="DZ59" s="1"/>
      <c r="EA59" s="1"/>
      <c r="EB59" s="1"/>
      <c r="EC59" s="1"/>
      <c r="ED59" s="1"/>
      <c r="EE59" s="1"/>
      <c r="EF59" s="1"/>
      <c r="EG59" s="1"/>
      <c r="EH59" s="1"/>
      <c r="EI59" s="1"/>
      <c r="EJ59" s="1"/>
      <c r="EK59" s="1"/>
      <c r="EL59" s="1"/>
      <c r="EM59" s="1"/>
      <c r="EO59" s="356"/>
      <c r="EP59" s="356"/>
      <c r="EQ59" s="1"/>
      <c r="ER59" s="1"/>
      <c r="ES59" s="1"/>
      <c r="ET59" s="1"/>
      <c r="EU59" s="1"/>
      <c r="EV59" s="1"/>
      <c r="EW59" s="1"/>
      <c r="EX59" s="1"/>
      <c r="EY59" s="1"/>
      <c r="EZ59" s="1"/>
      <c r="FA59" s="1"/>
      <c r="FB59" s="1"/>
      <c r="FC59" s="1"/>
      <c r="FD59" s="1"/>
      <c r="FE59" s="1"/>
      <c r="FF59" s="1"/>
      <c r="FG59" s="1"/>
      <c r="FH59" s="1"/>
      <c r="FI59" s="1"/>
      <c r="FJ59" s="1"/>
      <c r="FK59" s="1"/>
    </row>
    <row r="60" spans="1:167" ht="14.5">
      <c r="A60" s="356"/>
      <c r="B60" s="356"/>
      <c r="C60" s="1"/>
      <c r="D60" s="1"/>
      <c r="E60" s="1"/>
      <c r="F60" s="1"/>
      <c r="G60" s="1"/>
      <c r="H60" s="1"/>
      <c r="I60" s="1"/>
      <c r="J60" s="1"/>
      <c r="K60" s="1"/>
      <c r="L60" s="1"/>
      <c r="M60" s="1"/>
      <c r="N60" s="1"/>
      <c r="O60" s="1"/>
      <c r="P60" s="1"/>
      <c r="Q60" s="1"/>
      <c r="R60" s="1"/>
      <c r="S60" s="1"/>
      <c r="T60" s="1"/>
      <c r="U60" s="1"/>
      <c r="V60" s="1"/>
      <c r="W60" s="1"/>
      <c r="Y60" s="356"/>
      <c r="Z60" s="356"/>
      <c r="AA60" s="1"/>
      <c r="AB60" s="1"/>
      <c r="AC60" s="1"/>
      <c r="AD60" s="1"/>
      <c r="AE60" s="1"/>
      <c r="AF60" s="1"/>
      <c r="AG60" s="1"/>
      <c r="AH60" s="1"/>
      <c r="AI60" s="1"/>
      <c r="AJ60" s="1"/>
      <c r="AK60" s="1"/>
      <c r="AL60" s="1"/>
      <c r="AM60" s="1"/>
      <c r="AN60" s="1"/>
      <c r="AO60" s="1"/>
      <c r="AP60" s="1"/>
      <c r="AQ60" s="1"/>
      <c r="AR60" s="1"/>
      <c r="AS60" s="1"/>
      <c r="AT60" s="1"/>
      <c r="AU60" s="1"/>
      <c r="AW60" s="356"/>
      <c r="AX60" s="356"/>
      <c r="AY60" s="1"/>
      <c r="AZ60" s="1"/>
      <c r="BA60" s="1"/>
      <c r="BB60" s="1"/>
      <c r="BC60" s="1"/>
      <c r="BD60" s="1"/>
      <c r="BE60" s="1"/>
      <c r="BF60" s="1"/>
      <c r="BG60" s="1"/>
      <c r="BH60" s="1"/>
      <c r="BI60" s="1"/>
      <c r="BJ60" s="1"/>
      <c r="BK60" s="1"/>
      <c r="BL60" s="1"/>
      <c r="BM60" s="1"/>
      <c r="BN60" s="1"/>
      <c r="BO60" s="1"/>
      <c r="BP60" s="1"/>
      <c r="BQ60" s="1"/>
      <c r="BR60" s="1"/>
      <c r="BS60" s="1"/>
      <c r="BU60" s="356"/>
      <c r="BV60" s="356"/>
      <c r="BW60" s="1"/>
      <c r="BX60" s="1"/>
      <c r="BY60" s="1"/>
      <c r="BZ60" s="1"/>
      <c r="CA60" s="1"/>
      <c r="CB60" s="1"/>
      <c r="CC60" s="1"/>
      <c r="CD60" s="1"/>
      <c r="CE60" s="1"/>
      <c r="CF60" s="1"/>
      <c r="CG60" s="1"/>
      <c r="CH60" s="1"/>
      <c r="CI60" s="1"/>
      <c r="CJ60" s="1"/>
      <c r="CK60" s="1"/>
      <c r="CL60" s="1"/>
      <c r="CM60" s="1"/>
      <c r="CN60" s="1"/>
      <c r="CO60" s="1"/>
      <c r="CP60" s="1"/>
      <c r="CQ60" s="1"/>
      <c r="CS60" s="356"/>
      <c r="CT60" s="356"/>
      <c r="CU60" s="1"/>
      <c r="CV60" s="1"/>
      <c r="CW60" s="1"/>
      <c r="CX60" s="1"/>
      <c r="CY60" s="1"/>
      <c r="CZ60" s="1"/>
      <c r="DA60" s="1"/>
      <c r="DB60" s="1"/>
      <c r="DC60" s="1"/>
      <c r="DD60" s="1"/>
      <c r="DE60" s="1"/>
      <c r="DF60" s="1"/>
      <c r="DG60" s="1"/>
      <c r="DH60" s="1"/>
      <c r="DI60" s="1"/>
      <c r="DJ60" s="1"/>
      <c r="DK60" s="1"/>
      <c r="DL60" s="1"/>
      <c r="DM60" s="1"/>
      <c r="DN60" s="1"/>
      <c r="DO60" s="1"/>
      <c r="DQ60" s="356"/>
      <c r="DR60" s="356"/>
      <c r="DS60" s="1"/>
      <c r="DT60" s="1"/>
      <c r="DU60" s="1"/>
      <c r="DV60" s="1"/>
      <c r="DW60" s="1"/>
      <c r="DX60" s="1"/>
      <c r="DY60" s="1"/>
      <c r="DZ60" s="1"/>
      <c r="EA60" s="1"/>
      <c r="EB60" s="1"/>
      <c r="EC60" s="1"/>
      <c r="ED60" s="1"/>
      <c r="EE60" s="1"/>
      <c r="EF60" s="1"/>
      <c r="EG60" s="1"/>
      <c r="EH60" s="1"/>
      <c r="EI60" s="1"/>
      <c r="EJ60" s="1"/>
      <c r="EK60" s="1"/>
      <c r="EL60" s="1"/>
      <c r="EM60" s="1"/>
      <c r="EO60" s="356"/>
      <c r="EP60" s="356"/>
      <c r="EQ60" s="1"/>
      <c r="ER60" s="1"/>
      <c r="ES60" s="1"/>
      <c r="ET60" s="1"/>
      <c r="EU60" s="1"/>
      <c r="EV60" s="1"/>
      <c r="EW60" s="1"/>
      <c r="EX60" s="1"/>
      <c r="EY60" s="1"/>
      <c r="EZ60" s="1"/>
      <c r="FA60" s="1"/>
      <c r="FB60" s="1"/>
      <c r="FC60" s="1"/>
      <c r="FD60" s="1"/>
      <c r="FE60" s="1"/>
      <c r="FF60" s="1"/>
      <c r="FG60" s="1"/>
      <c r="FH60" s="1"/>
      <c r="FI60" s="1"/>
      <c r="FJ60" s="1"/>
      <c r="FK60" s="1"/>
    </row>
    <row r="61" spans="1:167" ht="14.5">
      <c r="A61" s="356"/>
      <c r="B61" s="356"/>
      <c r="C61" s="1"/>
      <c r="D61" s="1"/>
      <c r="E61" s="1"/>
      <c r="F61" s="1"/>
      <c r="G61" s="1"/>
      <c r="H61" s="1"/>
      <c r="I61" s="1"/>
      <c r="J61" s="1"/>
      <c r="K61" s="1"/>
      <c r="L61" s="1"/>
      <c r="M61" s="1"/>
      <c r="N61" s="1"/>
      <c r="O61" s="1"/>
      <c r="P61" s="1"/>
      <c r="Q61" s="1"/>
      <c r="R61" s="1"/>
      <c r="S61" s="1"/>
      <c r="T61" s="1"/>
      <c r="U61" s="1"/>
      <c r="V61" s="1"/>
      <c r="W61" s="1"/>
      <c r="Y61" s="356"/>
      <c r="Z61" s="356"/>
      <c r="AA61" s="1"/>
      <c r="AB61" s="1"/>
      <c r="AC61" s="1"/>
      <c r="AD61" s="1"/>
      <c r="AE61" s="1"/>
      <c r="AF61" s="1"/>
      <c r="AG61" s="1"/>
      <c r="AH61" s="1"/>
      <c r="AI61" s="1"/>
      <c r="AJ61" s="1"/>
      <c r="AK61" s="1"/>
      <c r="AL61" s="1"/>
      <c r="AM61" s="1"/>
      <c r="AN61" s="1"/>
      <c r="AO61" s="1"/>
      <c r="AP61" s="1"/>
      <c r="AQ61" s="1"/>
      <c r="AR61" s="1"/>
      <c r="AS61" s="1"/>
      <c r="AT61" s="1"/>
      <c r="AU61" s="1"/>
      <c r="AW61" s="356"/>
      <c r="AX61" s="356"/>
      <c r="AY61" s="1"/>
      <c r="AZ61" s="1"/>
      <c r="BA61" s="1"/>
      <c r="BB61" s="1"/>
      <c r="BC61" s="1"/>
      <c r="BD61" s="1"/>
      <c r="BE61" s="1"/>
      <c r="BF61" s="1"/>
      <c r="BG61" s="1"/>
      <c r="BH61" s="1"/>
      <c r="BI61" s="1"/>
      <c r="BJ61" s="1"/>
      <c r="BK61" s="1"/>
      <c r="BL61" s="1"/>
      <c r="BM61" s="1"/>
      <c r="BN61" s="1"/>
      <c r="BO61" s="1"/>
      <c r="BP61" s="1"/>
      <c r="BQ61" s="1"/>
      <c r="BR61" s="1"/>
      <c r="BS61" s="1"/>
      <c r="BU61" s="356"/>
      <c r="BV61" s="356"/>
      <c r="BW61" s="1"/>
      <c r="BX61" s="1"/>
      <c r="BY61" s="1"/>
      <c r="BZ61" s="1"/>
      <c r="CA61" s="1"/>
      <c r="CB61" s="1"/>
      <c r="CC61" s="1"/>
      <c r="CD61" s="1"/>
      <c r="CE61" s="1"/>
      <c r="CF61" s="1"/>
      <c r="CG61" s="1"/>
      <c r="CH61" s="1"/>
      <c r="CI61" s="1"/>
      <c r="CJ61" s="1"/>
      <c r="CK61" s="1"/>
      <c r="CL61" s="1"/>
      <c r="CM61" s="1"/>
      <c r="CN61" s="1"/>
      <c r="CO61" s="1"/>
      <c r="CP61" s="1"/>
      <c r="CQ61" s="1"/>
      <c r="CS61" s="356"/>
      <c r="CT61" s="356"/>
      <c r="CU61" s="1"/>
      <c r="CV61" s="1"/>
      <c r="CW61" s="1"/>
      <c r="CX61" s="1"/>
      <c r="CY61" s="1"/>
      <c r="CZ61" s="1"/>
      <c r="DA61" s="1"/>
      <c r="DB61" s="1"/>
      <c r="DC61" s="1"/>
      <c r="DD61" s="1"/>
      <c r="DE61" s="1"/>
      <c r="DF61" s="1"/>
      <c r="DG61" s="1"/>
      <c r="DH61" s="1"/>
      <c r="DI61" s="1"/>
      <c r="DJ61" s="1"/>
      <c r="DK61" s="1"/>
      <c r="DL61" s="1"/>
      <c r="DM61" s="1"/>
      <c r="DN61" s="1"/>
      <c r="DO61" s="1"/>
      <c r="DQ61" s="356"/>
      <c r="DR61" s="356"/>
      <c r="DS61" s="1"/>
      <c r="DT61" s="1"/>
      <c r="DU61" s="1"/>
      <c r="DV61" s="1"/>
      <c r="DW61" s="1"/>
      <c r="DX61" s="1"/>
      <c r="DY61" s="1"/>
      <c r="DZ61" s="1"/>
      <c r="EA61" s="1"/>
      <c r="EB61" s="1"/>
      <c r="EC61" s="1"/>
      <c r="ED61" s="1"/>
      <c r="EE61" s="1"/>
      <c r="EF61" s="1"/>
      <c r="EG61" s="1"/>
      <c r="EH61" s="1"/>
      <c r="EI61" s="1"/>
      <c r="EJ61" s="1"/>
      <c r="EK61" s="1"/>
      <c r="EL61" s="1"/>
      <c r="EM61" s="1"/>
      <c r="EO61" s="356"/>
      <c r="EP61" s="356"/>
      <c r="EQ61" s="1"/>
      <c r="ER61" s="1"/>
      <c r="ES61" s="1"/>
      <c r="ET61" s="1"/>
      <c r="EU61" s="1"/>
      <c r="EV61" s="1"/>
      <c r="EW61" s="1"/>
      <c r="EX61" s="1"/>
      <c r="EY61" s="1"/>
      <c r="EZ61" s="1"/>
      <c r="FA61" s="1"/>
      <c r="FB61" s="1"/>
      <c r="FC61" s="1"/>
      <c r="FD61" s="1"/>
      <c r="FE61" s="1"/>
      <c r="FF61" s="1"/>
      <c r="FG61" s="1"/>
      <c r="FH61" s="1"/>
      <c r="FI61" s="1"/>
      <c r="FJ61" s="1"/>
      <c r="FK61" s="1"/>
    </row>
    <row r="62" spans="1:167" ht="14.5">
      <c r="A62" s="356"/>
      <c r="B62" s="356"/>
      <c r="C62" s="1"/>
      <c r="D62" s="1"/>
      <c r="E62" s="1"/>
      <c r="F62" s="1"/>
      <c r="G62" s="1"/>
      <c r="H62" s="1"/>
      <c r="I62" s="1"/>
      <c r="J62" s="1"/>
      <c r="K62" s="1"/>
      <c r="L62" s="1"/>
      <c r="M62" s="1"/>
      <c r="N62" s="1"/>
      <c r="O62" s="1"/>
      <c r="P62" s="1"/>
      <c r="Q62" s="1"/>
      <c r="R62" s="1"/>
      <c r="S62" s="1"/>
      <c r="T62" s="1"/>
      <c r="U62" s="1"/>
      <c r="V62" s="1"/>
      <c r="W62" s="1"/>
      <c r="Y62" s="356"/>
      <c r="Z62" s="356"/>
      <c r="AA62" s="1"/>
      <c r="AB62" s="1"/>
      <c r="AC62" s="1"/>
      <c r="AD62" s="1"/>
      <c r="AE62" s="1"/>
      <c r="AF62" s="1"/>
      <c r="AG62" s="1"/>
      <c r="AH62" s="1"/>
      <c r="AI62" s="1"/>
      <c r="AJ62" s="1"/>
      <c r="AK62" s="1"/>
      <c r="AL62" s="1"/>
      <c r="AM62" s="1"/>
      <c r="AN62" s="1"/>
      <c r="AO62" s="1"/>
      <c r="AP62" s="1"/>
      <c r="AQ62" s="1"/>
      <c r="AR62" s="1"/>
      <c r="AS62" s="1"/>
      <c r="AT62" s="1"/>
      <c r="AU62" s="1"/>
      <c r="AW62" s="356"/>
      <c r="AX62" s="356"/>
      <c r="AY62" s="1"/>
      <c r="AZ62" s="1"/>
      <c r="BA62" s="1"/>
      <c r="BB62" s="1"/>
      <c r="BC62" s="1"/>
      <c r="BD62" s="1"/>
      <c r="BE62" s="1"/>
      <c r="BF62" s="1"/>
      <c r="BG62" s="1"/>
      <c r="BH62" s="1"/>
      <c r="BI62" s="1"/>
      <c r="BJ62" s="1"/>
      <c r="BK62" s="1"/>
      <c r="BL62" s="1"/>
      <c r="BM62" s="1"/>
      <c r="BN62" s="1"/>
      <c r="BO62" s="1"/>
      <c r="BP62" s="1"/>
      <c r="BQ62" s="1"/>
      <c r="BR62" s="1"/>
      <c r="BS62" s="1"/>
      <c r="BU62" s="356"/>
      <c r="BV62" s="356"/>
      <c r="BW62" s="1"/>
      <c r="BX62" s="1"/>
      <c r="BY62" s="1"/>
      <c r="BZ62" s="1"/>
      <c r="CA62" s="1"/>
      <c r="CB62" s="1"/>
      <c r="CC62" s="1"/>
      <c r="CD62" s="1"/>
      <c r="CE62" s="1"/>
      <c r="CF62" s="1"/>
      <c r="CG62" s="1"/>
      <c r="CH62" s="1"/>
      <c r="CI62" s="1"/>
      <c r="CJ62" s="1"/>
      <c r="CK62" s="1"/>
      <c r="CL62" s="1"/>
      <c r="CM62" s="1"/>
      <c r="CN62" s="1"/>
      <c r="CO62" s="1"/>
      <c r="CP62" s="1"/>
      <c r="CQ62" s="1"/>
      <c r="CS62" s="356"/>
      <c r="CT62" s="356"/>
      <c r="CU62" s="1"/>
      <c r="CV62" s="1"/>
      <c r="CW62" s="1"/>
      <c r="CX62" s="1"/>
      <c r="CY62" s="1"/>
      <c r="CZ62" s="1"/>
      <c r="DA62" s="1"/>
      <c r="DB62" s="1"/>
      <c r="DC62" s="1"/>
      <c r="DD62" s="1"/>
      <c r="DE62" s="1"/>
      <c r="DF62" s="1"/>
      <c r="DG62" s="1"/>
      <c r="DH62" s="1"/>
      <c r="DI62" s="1"/>
      <c r="DJ62" s="1"/>
      <c r="DK62" s="1"/>
      <c r="DL62" s="1"/>
      <c r="DM62" s="1"/>
      <c r="DN62" s="1"/>
      <c r="DO62" s="1"/>
      <c r="DQ62" s="356"/>
      <c r="DR62" s="356"/>
      <c r="DS62" s="1"/>
      <c r="DT62" s="1"/>
      <c r="DU62" s="1"/>
      <c r="DV62" s="1"/>
      <c r="DW62" s="1"/>
      <c r="DX62" s="1"/>
      <c r="DY62" s="1"/>
      <c r="DZ62" s="1"/>
      <c r="EA62" s="1"/>
      <c r="EB62" s="1"/>
      <c r="EC62" s="1"/>
      <c r="ED62" s="1"/>
      <c r="EE62" s="1"/>
      <c r="EF62" s="1"/>
      <c r="EG62" s="1"/>
      <c r="EH62" s="1"/>
      <c r="EI62" s="1"/>
      <c r="EJ62" s="1"/>
      <c r="EK62" s="1"/>
      <c r="EL62" s="1"/>
      <c r="EM62" s="1"/>
      <c r="EO62" s="356"/>
      <c r="EP62" s="356"/>
      <c r="EQ62" s="1"/>
      <c r="ER62" s="1"/>
      <c r="ES62" s="1"/>
      <c r="ET62" s="1"/>
      <c r="EU62" s="1"/>
      <c r="EV62" s="1"/>
      <c r="EW62" s="1"/>
      <c r="EX62" s="1"/>
      <c r="EY62" s="1"/>
      <c r="EZ62" s="1"/>
      <c r="FA62" s="1"/>
      <c r="FB62" s="1"/>
      <c r="FC62" s="1"/>
      <c r="FD62" s="1"/>
      <c r="FE62" s="1"/>
      <c r="FF62" s="1"/>
      <c r="FG62" s="1"/>
      <c r="FH62" s="1"/>
      <c r="FI62" s="1"/>
      <c r="FJ62" s="1"/>
      <c r="FK62" s="1"/>
    </row>
    <row r="63" spans="1:167" ht="14.5">
      <c r="A63" s="356"/>
      <c r="B63" s="356"/>
      <c r="C63" s="1"/>
      <c r="D63" s="1"/>
      <c r="E63" s="1"/>
      <c r="F63" s="1"/>
      <c r="G63" s="1"/>
      <c r="H63" s="1"/>
      <c r="I63" s="1"/>
      <c r="J63" s="1"/>
      <c r="K63" s="1"/>
      <c r="L63" s="1"/>
      <c r="M63" s="1"/>
      <c r="N63" s="1"/>
      <c r="O63" s="1"/>
      <c r="P63" s="1"/>
      <c r="Q63" s="1"/>
      <c r="R63" s="1"/>
      <c r="S63" s="1"/>
      <c r="T63" s="1"/>
      <c r="U63" s="1"/>
      <c r="V63" s="1"/>
      <c r="W63" s="1"/>
      <c r="Y63" s="356"/>
      <c r="Z63" s="356"/>
      <c r="AA63" s="1"/>
      <c r="AB63" s="1"/>
      <c r="AC63" s="1"/>
      <c r="AD63" s="1"/>
      <c r="AE63" s="1"/>
      <c r="AF63" s="1"/>
      <c r="AG63" s="1"/>
      <c r="AH63" s="1"/>
      <c r="AI63" s="1"/>
      <c r="AJ63" s="1"/>
      <c r="AK63" s="1"/>
      <c r="AL63" s="1"/>
      <c r="AM63" s="1"/>
      <c r="AN63" s="1"/>
      <c r="AO63" s="1"/>
      <c r="AP63" s="1"/>
      <c r="AQ63" s="1"/>
      <c r="AR63" s="1"/>
      <c r="AS63" s="1"/>
      <c r="AT63" s="1"/>
      <c r="AU63" s="1"/>
      <c r="AW63" s="356"/>
      <c r="AX63" s="356"/>
      <c r="AY63" s="1"/>
      <c r="AZ63" s="1"/>
      <c r="BA63" s="1"/>
      <c r="BB63" s="1"/>
      <c r="BC63" s="1"/>
      <c r="BD63" s="1"/>
      <c r="BE63" s="1"/>
      <c r="BF63" s="1"/>
      <c r="BG63" s="1"/>
      <c r="BH63" s="1"/>
      <c r="BI63" s="1"/>
      <c r="BJ63" s="1"/>
      <c r="BK63" s="1"/>
      <c r="BL63" s="1"/>
      <c r="BM63" s="1"/>
      <c r="BN63" s="1"/>
      <c r="BO63" s="1"/>
      <c r="BP63" s="1"/>
      <c r="BQ63" s="1"/>
      <c r="BR63" s="1"/>
      <c r="BS63" s="1"/>
      <c r="BU63" s="356"/>
      <c r="BV63" s="356"/>
      <c r="BW63" s="1"/>
      <c r="BX63" s="1"/>
      <c r="BY63" s="1"/>
      <c r="BZ63" s="1"/>
      <c r="CA63" s="1"/>
      <c r="CB63" s="1"/>
      <c r="CC63" s="1"/>
      <c r="CD63" s="1"/>
      <c r="CE63" s="1"/>
      <c r="CF63" s="1"/>
      <c r="CG63" s="1"/>
      <c r="CH63" s="1"/>
      <c r="CI63" s="1"/>
      <c r="CJ63" s="1"/>
      <c r="CK63" s="1"/>
      <c r="CL63" s="1"/>
      <c r="CM63" s="1"/>
      <c r="CN63" s="1"/>
      <c r="CO63" s="1"/>
      <c r="CP63" s="1"/>
      <c r="CQ63" s="1"/>
      <c r="CS63" s="356"/>
      <c r="CT63" s="356"/>
      <c r="CU63" s="1"/>
      <c r="CV63" s="1"/>
      <c r="CW63" s="1"/>
      <c r="CX63" s="1"/>
      <c r="CY63" s="1"/>
      <c r="CZ63" s="1"/>
      <c r="DA63" s="1"/>
      <c r="DB63" s="1"/>
      <c r="DC63" s="1"/>
      <c r="DD63" s="1"/>
      <c r="DE63" s="1"/>
      <c r="DF63" s="1"/>
      <c r="DG63" s="1"/>
      <c r="DH63" s="1"/>
      <c r="DI63" s="1"/>
      <c r="DJ63" s="1"/>
      <c r="DK63" s="1"/>
      <c r="DL63" s="1"/>
      <c r="DM63" s="1"/>
      <c r="DN63" s="1"/>
      <c r="DO63" s="1"/>
      <c r="DQ63" s="356"/>
      <c r="DR63" s="356"/>
      <c r="DS63" s="1"/>
      <c r="DT63" s="1"/>
      <c r="DU63" s="1"/>
      <c r="DV63" s="1"/>
      <c r="DW63" s="1"/>
      <c r="DX63" s="1"/>
      <c r="DY63" s="1"/>
      <c r="DZ63" s="1"/>
      <c r="EA63" s="1"/>
      <c r="EB63" s="1"/>
      <c r="EC63" s="1"/>
      <c r="ED63" s="1"/>
      <c r="EE63" s="1"/>
      <c r="EF63" s="1"/>
      <c r="EG63" s="1"/>
      <c r="EH63" s="1"/>
      <c r="EI63" s="1"/>
      <c r="EJ63" s="1"/>
      <c r="EK63" s="1"/>
      <c r="EL63" s="1"/>
      <c r="EM63" s="1"/>
      <c r="EO63" s="356"/>
      <c r="EP63" s="356"/>
      <c r="EQ63" s="1"/>
      <c r="ER63" s="1"/>
      <c r="ES63" s="1"/>
      <c r="ET63" s="1"/>
      <c r="EU63" s="1"/>
      <c r="EV63" s="1"/>
      <c r="EW63" s="1"/>
      <c r="EX63" s="1"/>
      <c r="EY63" s="1"/>
      <c r="EZ63" s="1"/>
      <c r="FA63" s="1"/>
      <c r="FB63" s="1"/>
      <c r="FC63" s="1"/>
      <c r="FD63" s="1"/>
      <c r="FE63" s="1"/>
      <c r="FF63" s="1"/>
      <c r="FG63" s="1"/>
      <c r="FH63" s="1"/>
      <c r="FI63" s="1"/>
      <c r="FJ63" s="1"/>
      <c r="FK63" s="1"/>
    </row>
    <row r="64" spans="1:167" ht="14.5">
      <c r="A64" s="356"/>
      <c r="B64" s="356"/>
      <c r="C64" s="1"/>
      <c r="D64" s="1"/>
      <c r="E64" s="1"/>
      <c r="F64" s="1"/>
      <c r="G64" s="1"/>
      <c r="H64" s="1"/>
      <c r="I64" s="1"/>
      <c r="J64" s="1"/>
      <c r="K64" s="1"/>
      <c r="L64" s="1"/>
      <c r="M64" s="1"/>
      <c r="N64" s="1"/>
      <c r="O64" s="1"/>
      <c r="P64" s="1"/>
      <c r="Q64" s="1"/>
      <c r="R64" s="1"/>
      <c r="S64" s="1"/>
      <c r="T64" s="1"/>
      <c r="U64" s="1"/>
      <c r="V64" s="1"/>
      <c r="W64" s="1"/>
      <c r="Y64" s="356"/>
      <c r="Z64" s="356"/>
      <c r="AA64" s="1"/>
      <c r="AB64" s="1"/>
      <c r="AC64" s="1"/>
      <c r="AD64" s="1"/>
      <c r="AE64" s="1"/>
      <c r="AF64" s="1"/>
      <c r="AG64" s="1"/>
      <c r="AH64" s="1"/>
      <c r="AI64" s="1"/>
      <c r="AJ64" s="1"/>
      <c r="AK64" s="1"/>
      <c r="AL64" s="1"/>
      <c r="AM64" s="1"/>
      <c r="AN64" s="1"/>
      <c r="AO64" s="1"/>
      <c r="AP64" s="1"/>
      <c r="AQ64" s="1"/>
      <c r="AR64" s="1"/>
      <c r="AS64" s="1"/>
      <c r="AT64" s="1"/>
      <c r="AU64" s="1"/>
      <c r="AW64" s="356"/>
      <c r="AX64" s="356"/>
      <c r="AY64" s="1"/>
      <c r="AZ64" s="1"/>
      <c r="BA64" s="1"/>
      <c r="BB64" s="1"/>
      <c r="BC64" s="1"/>
      <c r="BD64" s="1"/>
      <c r="BE64" s="1"/>
      <c r="BF64" s="1"/>
      <c r="BG64" s="1"/>
      <c r="BH64" s="1"/>
      <c r="BI64" s="1"/>
      <c r="BJ64" s="1"/>
      <c r="BK64" s="1"/>
      <c r="BL64" s="1"/>
      <c r="BM64" s="1"/>
      <c r="BN64" s="1"/>
      <c r="BO64" s="1"/>
      <c r="BP64" s="1"/>
      <c r="BQ64" s="1"/>
      <c r="BR64" s="1"/>
      <c r="BS64" s="1"/>
      <c r="BU64" s="356"/>
      <c r="BV64" s="356"/>
      <c r="BW64" s="1"/>
      <c r="BX64" s="1"/>
      <c r="BY64" s="1"/>
      <c r="BZ64" s="1"/>
      <c r="CA64" s="1"/>
      <c r="CB64" s="1"/>
      <c r="CC64" s="1"/>
      <c r="CD64" s="1"/>
      <c r="CE64" s="1"/>
      <c r="CF64" s="1"/>
      <c r="CG64" s="1"/>
      <c r="CH64" s="1"/>
      <c r="CI64" s="1"/>
      <c r="CJ64" s="1"/>
      <c r="CK64" s="1"/>
      <c r="CL64" s="1"/>
      <c r="CM64" s="1"/>
      <c r="CN64" s="1"/>
      <c r="CO64" s="1"/>
      <c r="CP64" s="1"/>
      <c r="CQ64" s="1"/>
      <c r="CS64" s="356"/>
      <c r="CT64" s="356"/>
      <c r="CU64" s="1"/>
      <c r="CV64" s="1"/>
      <c r="CW64" s="1"/>
      <c r="CX64" s="1"/>
      <c r="CY64" s="1"/>
      <c r="CZ64" s="1"/>
      <c r="DA64" s="1"/>
      <c r="DB64" s="1"/>
      <c r="DC64" s="1"/>
      <c r="DD64" s="1"/>
      <c r="DE64" s="1"/>
      <c r="DF64" s="1"/>
      <c r="DG64" s="1"/>
      <c r="DH64" s="1"/>
      <c r="DI64" s="1"/>
      <c r="DJ64" s="1"/>
      <c r="DK64" s="1"/>
      <c r="DL64" s="1"/>
      <c r="DM64" s="1"/>
      <c r="DN64" s="1"/>
      <c r="DO64" s="1"/>
      <c r="DQ64" s="356"/>
      <c r="DR64" s="356"/>
      <c r="DS64" s="1"/>
      <c r="DT64" s="1"/>
      <c r="DU64" s="1"/>
      <c r="DV64" s="1"/>
      <c r="DW64" s="1"/>
      <c r="DX64" s="1"/>
      <c r="DY64" s="1"/>
      <c r="DZ64" s="1"/>
      <c r="EA64" s="1"/>
      <c r="EB64" s="1"/>
      <c r="EC64" s="1"/>
      <c r="ED64" s="1"/>
      <c r="EE64" s="1"/>
      <c r="EF64" s="1"/>
      <c r="EG64" s="1"/>
      <c r="EH64" s="1"/>
      <c r="EI64" s="1"/>
      <c r="EJ64" s="1"/>
      <c r="EK64" s="1"/>
      <c r="EL64" s="1"/>
      <c r="EM64" s="1"/>
      <c r="EO64" s="356"/>
      <c r="EP64" s="356"/>
      <c r="EQ64" s="1"/>
      <c r="ER64" s="1"/>
      <c r="ES64" s="1"/>
      <c r="ET64" s="1"/>
      <c r="EU64" s="1"/>
      <c r="EV64" s="1"/>
      <c r="EW64" s="1"/>
      <c r="EX64" s="1"/>
      <c r="EY64" s="1"/>
      <c r="EZ64" s="1"/>
      <c r="FA64" s="1"/>
      <c r="FB64" s="1"/>
      <c r="FC64" s="1"/>
      <c r="FD64" s="1"/>
      <c r="FE64" s="1"/>
      <c r="FF64" s="1"/>
      <c r="FG64" s="1"/>
      <c r="FH64" s="1"/>
      <c r="FI64" s="1"/>
      <c r="FJ64" s="1"/>
      <c r="FK64" s="1"/>
    </row>
    <row r="65" spans="1:167" ht="14.5">
      <c r="A65" s="356"/>
      <c r="B65" s="356"/>
      <c r="C65" s="1"/>
      <c r="D65" s="1"/>
      <c r="E65" s="1"/>
      <c r="F65" s="1"/>
      <c r="G65" s="1"/>
      <c r="H65" s="1"/>
      <c r="I65" s="1"/>
      <c r="J65" s="1"/>
      <c r="K65" s="1"/>
      <c r="L65" s="1"/>
      <c r="M65" s="1"/>
      <c r="N65" s="1"/>
      <c r="O65" s="1"/>
      <c r="P65" s="1"/>
      <c r="Q65" s="1"/>
      <c r="R65" s="1"/>
      <c r="S65" s="1"/>
      <c r="T65" s="1"/>
      <c r="U65" s="1"/>
      <c r="V65" s="1"/>
      <c r="W65" s="1"/>
      <c r="Y65" s="356"/>
      <c r="Z65" s="356"/>
      <c r="AA65" s="1"/>
      <c r="AB65" s="1"/>
      <c r="AC65" s="1"/>
      <c r="AD65" s="1"/>
      <c r="AE65" s="1"/>
      <c r="AF65" s="1"/>
      <c r="AG65" s="1"/>
      <c r="AH65" s="1"/>
      <c r="AI65" s="1"/>
      <c r="AJ65" s="1"/>
      <c r="AK65" s="1"/>
      <c r="AL65" s="1"/>
      <c r="AM65" s="1"/>
      <c r="AN65" s="1"/>
      <c r="AO65" s="1"/>
      <c r="AP65" s="1"/>
      <c r="AQ65" s="1"/>
      <c r="AR65" s="1"/>
      <c r="AS65" s="1"/>
      <c r="AT65" s="1"/>
      <c r="AU65" s="1"/>
      <c r="AW65" s="356"/>
      <c r="AX65" s="356"/>
      <c r="AY65" s="1"/>
      <c r="AZ65" s="1"/>
      <c r="BA65" s="1"/>
      <c r="BB65" s="1"/>
      <c r="BC65" s="1"/>
      <c r="BD65" s="1"/>
      <c r="BE65" s="1"/>
      <c r="BF65" s="1"/>
      <c r="BG65" s="1"/>
      <c r="BH65" s="1"/>
      <c r="BI65" s="1"/>
      <c r="BJ65" s="1"/>
      <c r="BK65" s="1"/>
      <c r="BL65" s="1"/>
      <c r="BM65" s="1"/>
      <c r="BN65" s="1"/>
      <c r="BO65" s="1"/>
      <c r="BP65" s="1"/>
      <c r="BQ65" s="1"/>
      <c r="BR65" s="1"/>
      <c r="BS65" s="1"/>
      <c r="BU65" s="356"/>
      <c r="BV65" s="356"/>
      <c r="BW65" s="1"/>
      <c r="BX65" s="1"/>
      <c r="BY65" s="1"/>
      <c r="BZ65" s="1"/>
      <c r="CA65" s="1"/>
      <c r="CB65" s="1"/>
      <c r="CC65" s="1"/>
      <c r="CD65" s="1"/>
      <c r="CE65" s="1"/>
      <c r="CF65" s="1"/>
      <c r="CG65" s="1"/>
      <c r="CH65" s="1"/>
      <c r="CI65" s="1"/>
      <c r="CJ65" s="1"/>
      <c r="CK65" s="1"/>
      <c r="CL65" s="1"/>
      <c r="CM65" s="1"/>
      <c r="CN65" s="1"/>
      <c r="CO65" s="1"/>
      <c r="CP65" s="1"/>
      <c r="CQ65" s="1"/>
      <c r="CS65" s="356"/>
      <c r="CT65" s="356"/>
      <c r="CU65" s="1"/>
      <c r="CV65" s="1"/>
      <c r="CW65" s="1"/>
      <c r="CX65" s="1"/>
      <c r="CY65" s="1"/>
      <c r="CZ65" s="1"/>
      <c r="DA65" s="1"/>
      <c r="DB65" s="1"/>
      <c r="DC65" s="1"/>
      <c r="DD65" s="1"/>
      <c r="DE65" s="1"/>
      <c r="DF65" s="1"/>
      <c r="DG65" s="1"/>
      <c r="DH65" s="1"/>
      <c r="DI65" s="1"/>
      <c r="DJ65" s="1"/>
      <c r="DK65" s="1"/>
      <c r="DL65" s="1"/>
      <c r="DM65" s="1"/>
      <c r="DN65" s="1"/>
      <c r="DO65" s="1"/>
      <c r="DQ65" s="356"/>
      <c r="DR65" s="356"/>
      <c r="DS65" s="1"/>
      <c r="DT65" s="1"/>
      <c r="DU65" s="1"/>
      <c r="DV65" s="1"/>
      <c r="DW65" s="1"/>
      <c r="DX65" s="1"/>
      <c r="DY65" s="1"/>
      <c r="DZ65" s="1"/>
      <c r="EA65" s="1"/>
      <c r="EB65" s="1"/>
      <c r="EC65" s="1"/>
      <c r="ED65" s="1"/>
      <c r="EE65" s="1"/>
      <c r="EF65" s="1"/>
      <c r="EG65" s="1"/>
      <c r="EH65" s="1"/>
      <c r="EI65" s="1"/>
      <c r="EJ65" s="1"/>
      <c r="EK65" s="1"/>
      <c r="EL65" s="1"/>
      <c r="EM65" s="1"/>
      <c r="EO65" s="356"/>
      <c r="EP65" s="356"/>
      <c r="EQ65" s="1"/>
      <c r="ER65" s="1"/>
      <c r="ES65" s="1"/>
      <c r="ET65" s="1"/>
      <c r="EU65" s="1"/>
      <c r="EV65" s="1"/>
      <c r="EW65" s="1"/>
      <c r="EX65" s="1"/>
      <c r="EY65" s="1"/>
      <c r="EZ65" s="1"/>
      <c r="FA65" s="1"/>
      <c r="FB65" s="1"/>
      <c r="FC65" s="1"/>
      <c r="FD65" s="1"/>
      <c r="FE65" s="1"/>
      <c r="FF65" s="1"/>
      <c r="FG65" s="1"/>
      <c r="FH65" s="1"/>
      <c r="FI65" s="1"/>
      <c r="FJ65" s="1"/>
      <c r="FK65" s="1"/>
    </row>
    <row r="66" spans="1:167" ht="14.5">
      <c r="A66" s="356"/>
      <c r="B66" s="356"/>
      <c r="C66" s="1"/>
      <c r="D66" s="1"/>
      <c r="E66" s="1"/>
      <c r="F66" s="1"/>
      <c r="G66" s="1"/>
      <c r="H66" s="1"/>
      <c r="I66" s="1"/>
      <c r="J66" s="1"/>
      <c r="K66" s="1"/>
      <c r="L66" s="1"/>
      <c r="M66" s="1"/>
      <c r="N66" s="1"/>
      <c r="O66" s="1"/>
      <c r="P66" s="1"/>
      <c r="Q66" s="1"/>
      <c r="R66" s="1"/>
      <c r="S66" s="1"/>
      <c r="T66" s="1"/>
      <c r="U66" s="1"/>
      <c r="V66" s="1"/>
      <c r="W66" s="1"/>
      <c r="Y66" s="356"/>
      <c r="Z66" s="356"/>
      <c r="AA66" s="1"/>
      <c r="AB66" s="1"/>
      <c r="AC66" s="1"/>
      <c r="AD66" s="1"/>
      <c r="AE66" s="1"/>
      <c r="AF66" s="1"/>
      <c r="AG66" s="1"/>
      <c r="AH66" s="1"/>
      <c r="AI66" s="1"/>
      <c r="AJ66" s="1"/>
      <c r="AK66" s="1"/>
      <c r="AL66" s="1"/>
      <c r="AM66" s="1"/>
      <c r="AN66" s="1"/>
      <c r="AO66" s="1"/>
      <c r="AP66" s="1"/>
      <c r="AQ66" s="1"/>
      <c r="AR66" s="1"/>
      <c r="AS66" s="1"/>
      <c r="AT66" s="1"/>
      <c r="AU66" s="1"/>
      <c r="AW66" s="356"/>
      <c r="AX66" s="356"/>
      <c r="AY66" s="1"/>
      <c r="AZ66" s="1"/>
      <c r="BA66" s="1"/>
      <c r="BB66" s="1"/>
      <c r="BC66" s="1"/>
      <c r="BD66" s="1"/>
      <c r="BE66" s="1"/>
      <c r="BF66" s="1"/>
      <c r="BG66" s="1"/>
      <c r="BH66" s="1"/>
      <c r="BI66" s="1"/>
      <c r="BJ66" s="1"/>
      <c r="BK66" s="1"/>
      <c r="BL66" s="1"/>
      <c r="BM66" s="1"/>
      <c r="BN66" s="1"/>
      <c r="BO66" s="1"/>
      <c r="BP66" s="1"/>
      <c r="BQ66" s="1"/>
      <c r="BR66" s="1"/>
      <c r="BS66" s="1"/>
      <c r="BU66" s="356"/>
      <c r="BV66" s="356"/>
      <c r="BW66" s="1"/>
      <c r="BX66" s="1"/>
      <c r="BY66" s="1"/>
      <c r="BZ66" s="1"/>
      <c r="CA66" s="1"/>
      <c r="CB66" s="1"/>
      <c r="CC66" s="1"/>
      <c r="CD66" s="1"/>
      <c r="CE66" s="1"/>
      <c r="CF66" s="1"/>
      <c r="CG66" s="1"/>
      <c r="CH66" s="1"/>
      <c r="CI66" s="1"/>
      <c r="CJ66" s="1"/>
      <c r="CK66" s="1"/>
      <c r="CL66" s="1"/>
      <c r="CM66" s="1"/>
      <c r="CN66" s="1"/>
      <c r="CO66" s="1"/>
      <c r="CP66" s="1"/>
      <c r="CQ66" s="1"/>
      <c r="CS66" s="356"/>
      <c r="CT66" s="356"/>
      <c r="CU66" s="1"/>
      <c r="CV66" s="1"/>
      <c r="CW66" s="1"/>
      <c r="CX66" s="1"/>
      <c r="CY66" s="1"/>
      <c r="CZ66" s="1"/>
      <c r="DA66" s="1"/>
      <c r="DB66" s="1"/>
      <c r="DC66" s="1"/>
      <c r="DD66" s="1"/>
      <c r="DE66" s="1"/>
      <c r="DF66" s="1"/>
      <c r="DG66" s="1"/>
      <c r="DH66" s="1"/>
      <c r="DI66" s="1"/>
      <c r="DJ66" s="1"/>
      <c r="DK66" s="1"/>
      <c r="DL66" s="1"/>
      <c r="DM66" s="1"/>
      <c r="DN66" s="1"/>
      <c r="DO66" s="1"/>
      <c r="DQ66" s="356"/>
      <c r="DR66" s="356"/>
      <c r="DS66" s="1"/>
      <c r="DT66" s="1"/>
      <c r="DU66" s="1"/>
      <c r="DV66" s="1"/>
      <c r="DW66" s="1"/>
      <c r="DX66" s="1"/>
      <c r="DY66" s="1"/>
      <c r="DZ66" s="1"/>
      <c r="EA66" s="1"/>
      <c r="EB66" s="1"/>
      <c r="EC66" s="1"/>
      <c r="ED66" s="1"/>
      <c r="EE66" s="1"/>
      <c r="EF66" s="1"/>
      <c r="EG66" s="1"/>
      <c r="EH66" s="1"/>
      <c r="EI66" s="1"/>
      <c r="EJ66" s="1"/>
      <c r="EK66" s="1"/>
      <c r="EL66" s="1"/>
      <c r="EM66" s="1"/>
      <c r="EO66" s="356"/>
      <c r="EP66" s="356"/>
      <c r="EQ66" s="1"/>
      <c r="ER66" s="1"/>
      <c r="ES66" s="1"/>
      <c r="ET66" s="1"/>
      <c r="EU66" s="1"/>
      <c r="EV66" s="1"/>
      <c r="EW66" s="1"/>
      <c r="EX66" s="1"/>
      <c r="EY66" s="1"/>
      <c r="EZ66" s="1"/>
      <c r="FA66" s="1"/>
      <c r="FB66" s="1"/>
      <c r="FC66" s="1"/>
      <c r="FD66" s="1"/>
      <c r="FE66" s="1"/>
      <c r="FF66" s="1"/>
      <c r="FG66" s="1"/>
      <c r="FH66" s="1"/>
      <c r="FI66" s="1"/>
      <c r="FJ66" s="1"/>
      <c r="FK66" s="1"/>
    </row>
    <row r="67" spans="1:167" ht="14.5">
      <c r="A67" s="356"/>
      <c r="B67" s="356"/>
      <c r="C67" s="1"/>
      <c r="D67" s="1"/>
      <c r="E67" s="1"/>
      <c r="F67" s="1"/>
      <c r="G67" s="1"/>
      <c r="H67" s="1"/>
      <c r="I67" s="1"/>
      <c r="J67" s="1"/>
      <c r="K67" s="1"/>
      <c r="L67" s="1"/>
      <c r="M67" s="1"/>
      <c r="N67" s="1"/>
      <c r="O67" s="1"/>
      <c r="P67" s="1"/>
      <c r="Q67" s="1"/>
      <c r="R67" s="1"/>
      <c r="S67" s="1"/>
      <c r="T67" s="1"/>
      <c r="U67" s="1"/>
      <c r="V67" s="1"/>
      <c r="W67" s="1"/>
      <c r="Y67" s="356"/>
      <c r="Z67" s="356"/>
      <c r="AA67" s="1"/>
      <c r="AB67" s="1"/>
      <c r="AC67" s="1"/>
      <c r="AD67" s="1"/>
      <c r="AE67" s="1"/>
      <c r="AF67" s="1"/>
      <c r="AG67" s="1"/>
      <c r="AH67" s="1"/>
      <c r="AI67" s="1"/>
      <c r="AJ67" s="1"/>
      <c r="AK67" s="1"/>
      <c r="AL67" s="1"/>
      <c r="AM67" s="1"/>
      <c r="AN67" s="1"/>
      <c r="AO67" s="1"/>
      <c r="AP67" s="1"/>
      <c r="AQ67" s="1"/>
      <c r="AR67" s="1"/>
      <c r="AS67" s="1"/>
      <c r="AT67" s="1"/>
      <c r="AU67" s="1"/>
      <c r="AW67" s="356"/>
      <c r="AX67" s="356"/>
      <c r="AY67" s="1"/>
      <c r="AZ67" s="1"/>
      <c r="BA67" s="1"/>
      <c r="BB67" s="1"/>
      <c r="BC67" s="1"/>
      <c r="BD67" s="1"/>
      <c r="BE67" s="1"/>
      <c r="BF67" s="1"/>
      <c r="BG67" s="1"/>
      <c r="BH67" s="1"/>
      <c r="BI67" s="1"/>
      <c r="BJ67" s="1"/>
      <c r="BK67" s="1"/>
      <c r="BL67" s="1"/>
      <c r="BM67" s="1"/>
      <c r="BN67" s="1"/>
      <c r="BO67" s="1"/>
      <c r="BP67" s="1"/>
      <c r="BQ67" s="1"/>
      <c r="BR67" s="1"/>
      <c r="BS67" s="1"/>
      <c r="BU67" s="356"/>
      <c r="BV67" s="356"/>
      <c r="BW67" s="1"/>
      <c r="BX67" s="1"/>
      <c r="BY67" s="1"/>
      <c r="BZ67" s="1"/>
      <c r="CA67" s="1"/>
      <c r="CB67" s="1"/>
      <c r="CC67" s="1"/>
      <c r="CD67" s="1"/>
      <c r="CE67" s="1"/>
      <c r="CF67" s="1"/>
      <c r="CG67" s="1"/>
      <c r="CH67" s="1"/>
      <c r="CI67" s="1"/>
      <c r="CJ67" s="1"/>
      <c r="CK67" s="1"/>
      <c r="CL67" s="1"/>
      <c r="CM67" s="1"/>
      <c r="CN67" s="1"/>
      <c r="CO67" s="1"/>
      <c r="CP67" s="1"/>
      <c r="CQ67" s="1"/>
      <c r="CS67" s="356"/>
      <c r="CT67" s="356"/>
      <c r="CU67" s="1"/>
      <c r="CV67" s="1"/>
      <c r="CW67" s="1"/>
      <c r="CX67" s="1"/>
      <c r="CY67" s="1"/>
      <c r="CZ67" s="1"/>
      <c r="DA67" s="1"/>
      <c r="DB67" s="1"/>
      <c r="DC67" s="1"/>
      <c r="DD67" s="1"/>
      <c r="DE67" s="1"/>
      <c r="DF67" s="1"/>
      <c r="DG67" s="1"/>
      <c r="DH67" s="1"/>
      <c r="DI67" s="1"/>
      <c r="DJ67" s="1"/>
      <c r="DK67" s="1"/>
      <c r="DL67" s="1"/>
      <c r="DM67" s="1"/>
      <c r="DN67" s="1"/>
      <c r="DO67" s="1"/>
      <c r="DQ67" s="356"/>
      <c r="DR67" s="356"/>
      <c r="DS67" s="1"/>
      <c r="DT67" s="1"/>
      <c r="DU67" s="1"/>
      <c r="DV67" s="1"/>
      <c r="DW67" s="1"/>
      <c r="DX67" s="1"/>
      <c r="DY67" s="1"/>
      <c r="DZ67" s="1"/>
      <c r="EA67" s="1"/>
      <c r="EB67" s="1"/>
      <c r="EC67" s="1"/>
      <c r="ED67" s="1"/>
      <c r="EE67" s="1"/>
      <c r="EF67" s="1"/>
      <c r="EG67" s="1"/>
      <c r="EH67" s="1"/>
      <c r="EI67" s="1"/>
      <c r="EJ67" s="1"/>
      <c r="EK67" s="1"/>
      <c r="EL67" s="1"/>
      <c r="EM67" s="1"/>
      <c r="EO67" s="356"/>
      <c r="EP67" s="356"/>
      <c r="EQ67" s="1"/>
      <c r="ER67" s="1"/>
      <c r="ES67" s="1"/>
      <c r="ET67" s="1"/>
      <c r="EU67" s="1"/>
      <c r="EV67" s="1"/>
      <c r="EW67" s="1"/>
      <c r="EX67" s="1"/>
      <c r="EY67" s="1"/>
      <c r="EZ67" s="1"/>
      <c r="FA67" s="1"/>
      <c r="FB67" s="1"/>
      <c r="FC67" s="1"/>
      <c r="FD67" s="1"/>
      <c r="FE67" s="1"/>
      <c r="FF67" s="1"/>
      <c r="FG67" s="1"/>
      <c r="FH67" s="1"/>
      <c r="FI67" s="1"/>
      <c r="FJ67" s="1"/>
      <c r="FK67" s="1"/>
    </row>
    <row r="68" spans="1:167" ht="14.5">
      <c r="A68" s="356"/>
      <c r="B68" s="356"/>
      <c r="C68" s="1"/>
      <c r="D68" s="1"/>
      <c r="E68" s="1"/>
      <c r="F68" s="1"/>
      <c r="G68" s="1"/>
      <c r="H68" s="1"/>
      <c r="I68" s="1"/>
      <c r="J68" s="1"/>
      <c r="K68" s="1"/>
      <c r="L68" s="1"/>
      <c r="M68" s="1"/>
      <c r="N68" s="1"/>
      <c r="O68" s="1"/>
      <c r="P68" s="1"/>
      <c r="Q68" s="1"/>
      <c r="R68" s="1"/>
      <c r="S68" s="1"/>
      <c r="T68" s="1"/>
      <c r="U68" s="1"/>
      <c r="V68" s="1"/>
      <c r="W68" s="1"/>
      <c r="Y68" s="356"/>
      <c r="Z68" s="356"/>
      <c r="AA68" s="1"/>
      <c r="AB68" s="1"/>
      <c r="AC68" s="1"/>
      <c r="AD68" s="1"/>
      <c r="AE68" s="1"/>
      <c r="AF68" s="1"/>
      <c r="AG68" s="1"/>
      <c r="AH68" s="1"/>
      <c r="AI68" s="1"/>
      <c r="AJ68" s="1"/>
      <c r="AK68" s="1"/>
      <c r="AL68" s="1"/>
      <c r="AM68" s="1"/>
      <c r="AN68" s="1"/>
      <c r="AO68" s="1"/>
      <c r="AP68" s="1"/>
      <c r="AQ68" s="1"/>
      <c r="AR68" s="1"/>
      <c r="AS68" s="1"/>
      <c r="AT68" s="1"/>
      <c r="AU68" s="1"/>
      <c r="AW68" s="356"/>
      <c r="AX68" s="356"/>
      <c r="AY68" s="1"/>
      <c r="AZ68" s="1"/>
      <c r="BA68" s="1"/>
      <c r="BB68" s="1"/>
      <c r="BC68" s="1"/>
      <c r="BD68" s="1"/>
      <c r="BE68" s="1"/>
      <c r="BF68" s="1"/>
      <c r="BG68" s="1"/>
      <c r="BH68" s="1"/>
      <c r="BI68" s="1"/>
      <c r="BJ68" s="1"/>
      <c r="BK68" s="1"/>
      <c r="BL68" s="1"/>
      <c r="BM68" s="1"/>
      <c r="BN68" s="1"/>
      <c r="BO68" s="1"/>
      <c r="BP68" s="1"/>
      <c r="BQ68" s="1"/>
      <c r="BR68" s="1"/>
      <c r="BS68" s="1"/>
      <c r="BU68" s="356"/>
      <c r="BV68" s="356"/>
      <c r="BW68" s="1"/>
      <c r="BX68" s="1"/>
      <c r="BY68" s="1"/>
      <c r="BZ68" s="1"/>
      <c r="CA68" s="1"/>
      <c r="CB68" s="1"/>
      <c r="CC68" s="1"/>
      <c r="CD68" s="1"/>
      <c r="CE68" s="1"/>
      <c r="CF68" s="1"/>
      <c r="CG68" s="1"/>
      <c r="CH68" s="1"/>
      <c r="CI68" s="1"/>
      <c r="CJ68" s="1"/>
      <c r="CK68" s="1"/>
      <c r="CL68" s="1"/>
      <c r="CM68" s="1"/>
      <c r="CN68" s="1"/>
      <c r="CO68" s="1"/>
      <c r="CP68" s="1"/>
      <c r="CQ68" s="1"/>
      <c r="CS68" s="356"/>
      <c r="CT68" s="356"/>
      <c r="CU68" s="1"/>
      <c r="CV68" s="1"/>
      <c r="CW68" s="1"/>
      <c r="CX68" s="1"/>
      <c r="CY68" s="1"/>
      <c r="CZ68" s="1"/>
      <c r="DA68" s="1"/>
      <c r="DB68" s="1"/>
      <c r="DC68" s="1"/>
      <c r="DD68" s="1"/>
      <c r="DE68" s="1"/>
      <c r="DF68" s="1"/>
      <c r="DG68" s="1"/>
      <c r="DH68" s="1"/>
      <c r="DI68" s="1"/>
      <c r="DJ68" s="1"/>
      <c r="DK68" s="1"/>
      <c r="DL68" s="1"/>
      <c r="DM68" s="1"/>
      <c r="DN68" s="1"/>
      <c r="DO68" s="1"/>
      <c r="DQ68" s="356"/>
      <c r="DR68" s="356"/>
      <c r="DS68" s="1"/>
      <c r="DT68" s="1"/>
      <c r="DU68" s="1"/>
      <c r="DV68" s="1"/>
      <c r="DW68" s="1"/>
      <c r="DX68" s="1"/>
      <c r="DY68" s="1"/>
      <c r="DZ68" s="1"/>
      <c r="EA68" s="1"/>
      <c r="EB68" s="1"/>
      <c r="EC68" s="1"/>
      <c r="ED68" s="1"/>
      <c r="EE68" s="1"/>
      <c r="EF68" s="1"/>
      <c r="EG68" s="1"/>
      <c r="EH68" s="1"/>
      <c r="EI68" s="1"/>
      <c r="EJ68" s="1"/>
      <c r="EK68" s="1"/>
      <c r="EL68" s="1"/>
      <c r="EM68" s="1"/>
      <c r="EO68" s="356"/>
      <c r="EP68" s="356"/>
      <c r="EQ68" s="1"/>
      <c r="ER68" s="1"/>
      <c r="ES68" s="1"/>
      <c r="ET68" s="1"/>
      <c r="EU68" s="1"/>
      <c r="EV68" s="1"/>
      <c r="EW68" s="1"/>
      <c r="EX68" s="1"/>
      <c r="EY68" s="1"/>
      <c r="EZ68" s="1"/>
      <c r="FA68" s="1"/>
      <c r="FB68" s="1"/>
      <c r="FC68" s="1"/>
      <c r="FD68" s="1"/>
      <c r="FE68" s="1"/>
      <c r="FF68" s="1"/>
      <c r="FG68" s="1"/>
      <c r="FH68" s="1"/>
      <c r="FI68" s="1"/>
      <c r="FJ68" s="1"/>
      <c r="FK68" s="1"/>
    </row>
    <row r="69" spans="1:167" ht="14.5">
      <c r="A69" s="356"/>
      <c r="B69" s="356"/>
      <c r="C69" s="1"/>
      <c r="D69" s="1"/>
      <c r="E69" s="1"/>
      <c r="F69" s="1"/>
      <c r="G69" s="1"/>
      <c r="H69" s="1"/>
      <c r="I69" s="1"/>
      <c r="J69" s="1"/>
      <c r="K69" s="1"/>
      <c r="L69" s="1"/>
      <c r="M69" s="1"/>
      <c r="N69" s="1"/>
      <c r="O69" s="1"/>
      <c r="P69" s="1"/>
      <c r="Q69" s="1"/>
      <c r="R69" s="1"/>
      <c r="S69" s="1"/>
      <c r="T69" s="1"/>
      <c r="U69" s="1"/>
      <c r="V69" s="1"/>
      <c r="W69" s="1"/>
      <c r="Y69" s="356"/>
      <c r="Z69" s="356"/>
      <c r="AA69" s="1"/>
      <c r="AB69" s="1"/>
      <c r="AC69" s="1"/>
      <c r="AD69" s="1"/>
      <c r="AE69" s="1"/>
      <c r="AF69" s="1"/>
      <c r="AG69" s="1"/>
      <c r="AH69" s="1"/>
      <c r="AI69" s="1"/>
      <c r="AJ69" s="1"/>
      <c r="AK69" s="1"/>
      <c r="AL69" s="1"/>
      <c r="AM69" s="1"/>
      <c r="AN69" s="1"/>
      <c r="AO69" s="1"/>
      <c r="AP69" s="1"/>
      <c r="AQ69" s="1"/>
      <c r="AR69" s="1"/>
      <c r="AS69" s="1"/>
      <c r="AT69" s="1"/>
      <c r="AU69" s="1"/>
      <c r="AW69" s="356"/>
      <c r="AX69" s="356"/>
      <c r="AY69" s="1"/>
      <c r="AZ69" s="1"/>
      <c r="BA69" s="1"/>
      <c r="BB69" s="1"/>
      <c r="BC69" s="1"/>
      <c r="BD69" s="1"/>
      <c r="BE69" s="1"/>
      <c r="BF69" s="1"/>
      <c r="BG69" s="1"/>
      <c r="BH69" s="1"/>
      <c r="BI69" s="1"/>
      <c r="BJ69" s="1"/>
      <c r="BK69" s="1"/>
      <c r="BL69" s="1"/>
      <c r="BM69" s="1"/>
      <c r="BN69" s="1"/>
      <c r="BO69" s="1"/>
      <c r="BP69" s="1"/>
      <c r="BQ69" s="1"/>
      <c r="BR69" s="1"/>
      <c r="BS69" s="1"/>
      <c r="BU69" s="356"/>
      <c r="BV69" s="356"/>
      <c r="BW69" s="1"/>
      <c r="BX69" s="1"/>
      <c r="BY69" s="1"/>
      <c r="BZ69" s="1"/>
      <c r="CA69" s="1"/>
      <c r="CB69" s="1"/>
      <c r="CC69" s="1"/>
      <c r="CD69" s="1"/>
      <c r="CE69" s="1"/>
      <c r="CF69" s="1"/>
      <c r="CG69" s="1"/>
      <c r="CH69" s="1"/>
      <c r="CI69" s="1"/>
      <c r="CJ69" s="1"/>
      <c r="CK69" s="1"/>
      <c r="CL69" s="1"/>
      <c r="CM69" s="1"/>
      <c r="CN69" s="1"/>
      <c r="CO69" s="1"/>
      <c r="CP69" s="1"/>
      <c r="CQ69" s="1"/>
      <c r="CS69" s="356"/>
      <c r="CT69" s="356"/>
      <c r="CU69" s="1"/>
      <c r="CV69" s="1"/>
      <c r="CW69" s="1"/>
      <c r="CX69" s="1"/>
      <c r="CY69" s="1"/>
      <c r="CZ69" s="1"/>
      <c r="DA69" s="1"/>
      <c r="DB69" s="1"/>
      <c r="DC69" s="1"/>
      <c r="DD69" s="1"/>
      <c r="DE69" s="1"/>
      <c r="DF69" s="1"/>
      <c r="DG69" s="1"/>
      <c r="DH69" s="1"/>
      <c r="DI69" s="1"/>
      <c r="DJ69" s="1"/>
      <c r="DK69" s="1"/>
      <c r="DL69" s="1"/>
      <c r="DM69" s="1"/>
      <c r="DN69" s="1"/>
      <c r="DO69" s="1"/>
      <c r="DQ69" s="356"/>
      <c r="DR69" s="356"/>
      <c r="DS69" s="1"/>
      <c r="DT69" s="1"/>
      <c r="DU69" s="1"/>
      <c r="DV69" s="1"/>
      <c r="DW69" s="1"/>
      <c r="DX69" s="1"/>
      <c r="DY69" s="1"/>
      <c r="DZ69" s="1"/>
      <c r="EA69" s="1"/>
      <c r="EB69" s="1"/>
      <c r="EC69" s="1"/>
      <c r="ED69" s="1"/>
      <c r="EE69" s="1"/>
      <c r="EF69" s="1"/>
      <c r="EG69" s="1"/>
      <c r="EH69" s="1"/>
      <c r="EI69" s="1"/>
      <c r="EJ69" s="1"/>
      <c r="EK69" s="1"/>
      <c r="EL69" s="1"/>
      <c r="EM69" s="1"/>
      <c r="EO69" s="356"/>
      <c r="EP69" s="356"/>
      <c r="EQ69" s="1"/>
      <c r="ER69" s="1"/>
      <c r="ES69" s="1"/>
      <c r="ET69" s="1"/>
      <c r="EU69" s="1"/>
      <c r="EV69" s="1"/>
      <c r="EW69" s="1"/>
      <c r="EX69" s="1"/>
      <c r="EY69" s="1"/>
      <c r="EZ69" s="1"/>
      <c r="FA69" s="1"/>
      <c r="FB69" s="1"/>
      <c r="FC69" s="1"/>
      <c r="FD69" s="1"/>
      <c r="FE69" s="1"/>
      <c r="FF69" s="1"/>
      <c r="FG69" s="1"/>
      <c r="FH69" s="1"/>
      <c r="FI69" s="1"/>
      <c r="FJ69" s="1"/>
      <c r="FK69" s="1"/>
    </row>
    <row r="70" spans="1:167" ht="14.5">
      <c r="A70" s="356"/>
      <c r="B70" s="356"/>
      <c r="C70" s="1"/>
      <c r="D70" s="1"/>
      <c r="E70" s="1"/>
      <c r="F70" s="1"/>
      <c r="G70" s="1"/>
      <c r="H70" s="1"/>
      <c r="I70" s="1"/>
      <c r="J70" s="1"/>
      <c r="K70" s="1"/>
      <c r="L70" s="1"/>
      <c r="M70" s="1"/>
      <c r="N70" s="1"/>
      <c r="O70" s="1"/>
      <c r="P70" s="1"/>
      <c r="Q70" s="1"/>
      <c r="R70" s="1"/>
      <c r="S70" s="1"/>
      <c r="T70" s="1"/>
      <c r="U70" s="1"/>
      <c r="V70" s="1"/>
      <c r="W70" s="1"/>
      <c r="Y70" s="356"/>
      <c r="Z70" s="356"/>
      <c r="AA70" s="1"/>
      <c r="AB70" s="1"/>
      <c r="AC70" s="1"/>
      <c r="AD70" s="1"/>
      <c r="AE70" s="1"/>
      <c r="AF70" s="1"/>
      <c r="AG70" s="1"/>
      <c r="AH70" s="1"/>
      <c r="AI70" s="1"/>
      <c r="AJ70" s="1"/>
      <c r="AK70" s="1"/>
      <c r="AL70" s="1"/>
      <c r="AM70" s="1"/>
      <c r="AN70" s="1"/>
      <c r="AO70" s="1"/>
      <c r="AP70" s="1"/>
      <c r="AQ70" s="1"/>
      <c r="AR70" s="1"/>
      <c r="AS70" s="1"/>
      <c r="AT70" s="1"/>
      <c r="AU70" s="1"/>
      <c r="AW70" s="356"/>
      <c r="AX70" s="356"/>
      <c r="AY70" s="1"/>
      <c r="AZ70" s="1"/>
      <c r="BA70" s="1"/>
      <c r="BB70" s="1"/>
      <c r="BC70" s="1"/>
      <c r="BD70" s="1"/>
      <c r="BE70" s="1"/>
      <c r="BF70" s="1"/>
      <c r="BG70" s="1"/>
      <c r="BH70" s="1"/>
      <c r="BI70" s="1"/>
      <c r="BJ70" s="1"/>
      <c r="BK70" s="1"/>
      <c r="BL70" s="1"/>
      <c r="BM70" s="1"/>
      <c r="BN70" s="1"/>
      <c r="BO70" s="1"/>
      <c r="BP70" s="1"/>
      <c r="BQ70" s="1"/>
      <c r="BR70" s="1"/>
      <c r="BS70" s="1"/>
      <c r="BU70" s="356"/>
      <c r="BV70" s="356"/>
      <c r="BW70" s="1"/>
      <c r="BX70" s="1"/>
      <c r="BY70" s="1"/>
      <c r="BZ70" s="1"/>
      <c r="CA70" s="1"/>
      <c r="CB70" s="1"/>
      <c r="CC70" s="1"/>
      <c r="CD70" s="1"/>
      <c r="CE70" s="1"/>
      <c r="CF70" s="1"/>
      <c r="CG70" s="1"/>
      <c r="CH70" s="1"/>
      <c r="CI70" s="1"/>
      <c r="CJ70" s="1"/>
      <c r="CK70" s="1"/>
      <c r="CL70" s="1"/>
      <c r="CM70" s="1"/>
      <c r="CN70" s="1"/>
      <c r="CO70" s="1"/>
      <c r="CP70" s="1"/>
      <c r="CQ70" s="1"/>
      <c r="CS70" s="356"/>
      <c r="CT70" s="356"/>
      <c r="CU70" s="1"/>
      <c r="CV70" s="1"/>
      <c r="CW70" s="1"/>
      <c r="CX70" s="1"/>
      <c r="CY70" s="1"/>
      <c r="CZ70" s="1"/>
      <c r="DA70" s="1"/>
      <c r="DB70" s="1"/>
      <c r="DC70" s="1"/>
      <c r="DD70" s="1"/>
      <c r="DE70" s="1"/>
      <c r="DF70" s="1"/>
      <c r="DG70" s="1"/>
      <c r="DH70" s="1"/>
      <c r="DI70" s="1"/>
      <c r="DJ70" s="1"/>
      <c r="DK70" s="1"/>
      <c r="DL70" s="1"/>
      <c r="DM70" s="1"/>
      <c r="DN70" s="1"/>
      <c r="DO70" s="1"/>
      <c r="DQ70" s="356"/>
      <c r="DR70" s="356"/>
      <c r="DS70" s="1"/>
      <c r="DT70" s="1"/>
      <c r="DU70" s="1"/>
      <c r="DV70" s="1"/>
      <c r="DW70" s="1"/>
      <c r="DX70" s="1"/>
      <c r="DY70" s="1"/>
      <c r="DZ70" s="1"/>
      <c r="EA70" s="1"/>
      <c r="EB70" s="1"/>
      <c r="EC70" s="1"/>
      <c r="ED70" s="1"/>
      <c r="EE70" s="1"/>
      <c r="EF70" s="1"/>
      <c r="EG70" s="1"/>
      <c r="EH70" s="1"/>
      <c r="EI70" s="1"/>
      <c r="EJ70" s="1"/>
      <c r="EK70" s="1"/>
      <c r="EL70" s="1"/>
      <c r="EM70" s="1"/>
      <c r="EO70" s="356"/>
      <c r="EP70" s="356"/>
      <c r="EQ70" s="1"/>
      <c r="ER70" s="1"/>
      <c r="ES70" s="1"/>
      <c r="ET70" s="1"/>
      <c r="EU70" s="1"/>
      <c r="EV70" s="1"/>
      <c r="EW70" s="1"/>
      <c r="EX70" s="1"/>
      <c r="EY70" s="1"/>
      <c r="EZ70" s="1"/>
      <c r="FA70" s="1"/>
      <c r="FB70" s="1"/>
      <c r="FC70" s="1"/>
      <c r="FD70" s="1"/>
      <c r="FE70" s="1"/>
      <c r="FF70" s="1"/>
      <c r="FG70" s="1"/>
      <c r="FH70" s="1"/>
      <c r="FI70" s="1"/>
      <c r="FJ70" s="1"/>
      <c r="FK70" s="1"/>
    </row>
    <row r="71" spans="1:167" ht="14.5">
      <c r="A71" s="356"/>
      <c r="B71" s="356"/>
      <c r="C71" s="1"/>
      <c r="D71" s="1"/>
      <c r="E71" s="1"/>
      <c r="F71" s="1"/>
      <c r="G71" s="1"/>
      <c r="H71" s="1"/>
      <c r="I71" s="1"/>
      <c r="J71" s="1"/>
      <c r="K71" s="1"/>
      <c r="L71" s="1"/>
      <c r="M71" s="1"/>
      <c r="N71" s="1"/>
      <c r="O71" s="1"/>
      <c r="P71" s="1"/>
      <c r="Q71" s="1"/>
      <c r="R71" s="1"/>
      <c r="S71" s="1"/>
      <c r="T71" s="1"/>
      <c r="U71" s="1"/>
      <c r="V71" s="1"/>
      <c r="W71" s="1"/>
      <c r="Y71" s="356"/>
      <c r="Z71" s="356"/>
      <c r="AA71" s="1"/>
      <c r="AB71" s="1"/>
      <c r="AC71" s="1"/>
      <c r="AD71" s="1"/>
      <c r="AE71" s="1"/>
      <c r="AF71" s="1"/>
      <c r="AG71" s="1"/>
      <c r="AH71" s="1"/>
      <c r="AI71" s="1"/>
      <c r="AJ71" s="1"/>
      <c r="AK71" s="1"/>
      <c r="AL71" s="1"/>
      <c r="AM71" s="1"/>
      <c r="AN71" s="1"/>
      <c r="AO71" s="1"/>
      <c r="AP71" s="1"/>
      <c r="AQ71" s="1"/>
      <c r="AR71" s="1"/>
      <c r="AS71" s="1"/>
      <c r="AT71" s="1"/>
      <c r="AU71" s="1"/>
      <c r="AW71" s="356"/>
      <c r="AX71" s="356"/>
      <c r="AY71" s="1"/>
      <c r="AZ71" s="1"/>
      <c r="BA71" s="1"/>
      <c r="BB71" s="1"/>
      <c r="BC71" s="1"/>
      <c r="BD71" s="1"/>
      <c r="BE71" s="1"/>
      <c r="BF71" s="1"/>
      <c r="BG71" s="1"/>
      <c r="BH71" s="1"/>
      <c r="BI71" s="1"/>
      <c r="BJ71" s="1"/>
      <c r="BK71" s="1"/>
      <c r="BL71" s="1"/>
      <c r="BM71" s="1"/>
      <c r="BN71" s="1"/>
      <c r="BO71" s="1"/>
      <c r="BP71" s="1"/>
      <c r="BQ71" s="1"/>
      <c r="BR71" s="1"/>
      <c r="BS71" s="1"/>
      <c r="BU71" s="356"/>
      <c r="BV71" s="356"/>
      <c r="BW71" s="1"/>
      <c r="BX71" s="1"/>
      <c r="BY71" s="1"/>
      <c r="BZ71" s="1"/>
      <c r="CA71" s="1"/>
      <c r="CB71" s="1"/>
      <c r="CC71" s="1"/>
      <c r="CD71" s="1"/>
      <c r="CE71" s="1"/>
      <c r="CF71" s="1"/>
      <c r="CG71" s="1"/>
      <c r="CH71" s="1"/>
      <c r="CI71" s="1"/>
      <c r="CJ71" s="1"/>
      <c r="CK71" s="1"/>
      <c r="CL71" s="1"/>
      <c r="CM71" s="1"/>
      <c r="CN71" s="1"/>
      <c r="CO71" s="1"/>
      <c r="CP71" s="1"/>
      <c r="CQ71" s="1"/>
      <c r="CS71" s="356"/>
      <c r="CT71" s="356"/>
      <c r="CU71" s="1"/>
      <c r="CV71" s="1"/>
      <c r="CW71" s="1"/>
      <c r="CX71" s="1"/>
      <c r="CY71" s="1"/>
      <c r="CZ71" s="1"/>
      <c r="DA71" s="1"/>
      <c r="DB71" s="1"/>
      <c r="DC71" s="1"/>
      <c r="DD71" s="1"/>
      <c r="DE71" s="1"/>
      <c r="DF71" s="1"/>
      <c r="DG71" s="1"/>
      <c r="DH71" s="1"/>
      <c r="DI71" s="1"/>
      <c r="DJ71" s="1"/>
      <c r="DK71" s="1"/>
      <c r="DL71" s="1"/>
      <c r="DM71" s="1"/>
      <c r="DN71" s="1"/>
      <c r="DO71" s="1"/>
      <c r="DQ71" s="356"/>
      <c r="DR71" s="356"/>
      <c r="DS71" s="1"/>
      <c r="DT71" s="1"/>
      <c r="DU71" s="1"/>
      <c r="DV71" s="1"/>
      <c r="DW71" s="1"/>
      <c r="DX71" s="1"/>
      <c r="DY71" s="1"/>
      <c r="DZ71" s="1"/>
      <c r="EA71" s="1"/>
      <c r="EB71" s="1"/>
      <c r="EC71" s="1"/>
      <c r="ED71" s="1"/>
      <c r="EE71" s="1"/>
      <c r="EF71" s="1"/>
      <c r="EG71" s="1"/>
      <c r="EH71" s="1"/>
      <c r="EI71" s="1"/>
      <c r="EJ71" s="1"/>
      <c r="EK71" s="1"/>
      <c r="EL71" s="1"/>
      <c r="EM71" s="1"/>
      <c r="EO71" s="356"/>
      <c r="EP71" s="356"/>
      <c r="EQ71" s="1"/>
      <c r="ER71" s="1"/>
      <c r="ES71" s="1"/>
      <c r="ET71" s="1"/>
      <c r="EU71" s="1"/>
      <c r="EV71" s="1"/>
      <c r="EW71" s="1"/>
      <c r="EX71" s="1"/>
      <c r="EY71" s="1"/>
      <c r="EZ71" s="1"/>
      <c r="FA71" s="1"/>
      <c r="FB71" s="1"/>
      <c r="FC71" s="1"/>
      <c r="FD71" s="1"/>
      <c r="FE71" s="1"/>
      <c r="FF71" s="1"/>
      <c r="FG71" s="1"/>
      <c r="FH71" s="1"/>
      <c r="FI71" s="1"/>
      <c r="FJ71" s="1"/>
      <c r="FK71" s="1"/>
    </row>
    <row r="72" spans="1:167" ht="14.5">
      <c r="A72" s="356"/>
      <c r="B72" s="356"/>
      <c r="C72" s="1"/>
      <c r="D72" s="1"/>
      <c r="E72" s="1"/>
      <c r="F72" s="1"/>
      <c r="G72" s="1"/>
      <c r="H72" s="1"/>
      <c r="I72" s="1"/>
      <c r="J72" s="1"/>
      <c r="K72" s="1"/>
      <c r="L72" s="1"/>
      <c r="M72" s="1"/>
      <c r="N72" s="1"/>
      <c r="O72" s="1"/>
      <c r="P72" s="1"/>
      <c r="Q72" s="1"/>
      <c r="R72" s="1"/>
      <c r="S72" s="1"/>
      <c r="T72" s="1"/>
      <c r="U72" s="1"/>
      <c r="V72" s="1"/>
      <c r="W72" s="1"/>
      <c r="Y72" s="356"/>
      <c r="Z72" s="356"/>
      <c r="AA72" s="1"/>
      <c r="AB72" s="1"/>
      <c r="AC72" s="1"/>
      <c r="AD72" s="1"/>
      <c r="AE72" s="1"/>
      <c r="AF72" s="1"/>
      <c r="AG72" s="1"/>
      <c r="AH72" s="1"/>
      <c r="AI72" s="1"/>
      <c r="AJ72" s="1"/>
      <c r="AK72" s="1"/>
      <c r="AL72" s="1"/>
      <c r="AM72" s="1"/>
      <c r="AN72" s="1"/>
      <c r="AO72" s="1"/>
      <c r="AP72" s="1"/>
      <c r="AQ72" s="1"/>
      <c r="AR72" s="1"/>
      <c r="AS72" s="1"/>
      <c r="AT72" s="1"/>
      <c r="AU72" s="1"/>
      <c r="AW72" s="356"/>
      <c r="AX72" s="356"/>
      <c r="AY72" s="1"/>
      <c r="AZ72" s="1"/>
      <c r="BA72" s="1"/>
      <c r="BB72" s="1"/>
      <c r="BC72" s="1"/>
      <c r="BD72" s="1"/>
      <c r="BE72" s="1"/>
      <c r="BF72" s="1"/>
      <c r="BG72" s="1"/>
      <c r="BH72" s="1"/>
      <c r="BI72" s="1"/>
      <c r="BJ72" s="1"/>
      <c r="BK72" s="1"/>
      <c r="BL72" s="1"/>
      <c r="BM72" s="1"/>
      <c r="BN72" s="1"/>
      <c r="BO72" s="1"/>
      <c r="BP72" s="1"/>
      <c r="BQ72" s="1"/>
      <c r="BR72" s="1"/>
      <c r="BS72" s="1"/>
      <c r="BU72" s="356"/>
      <c r="BV72" s="356"/>
      <c r="BW72" s="1"/>
      <c r="BX72" s="1"/>
      <c r="BY72" s="1"/>
      <c r="BZ72" s="1"/>
      <c r="CA72" s="1"/>
      <c r="CB72" s="1"/>
      <c r="CC72" s="1"/>
      <c r="CD72" s="1"/>
      <c r="CE72" s="1"/>
      <c r="CF72" s="1"/>
      <c r="CG72" s="1"/>
      <c r="CH72" s="1"/>
      <c r="CI72" s="1"/>
      <c r="CJ72" s="1"/>
      <c r="CK72" s="1"/>
      <c r="CL72" s="1"/>
      <c r="CM72" s="1"/>
      <c r="CN72" s="1"/>
      <c r="CO72" s="1"/>
      <c r="CP72" s="1"/>
      <c r="CQ72" s="1"/>
      <c r="CS72" s="356"/>
      <c r="CT72" s="356"/>
      <c r="CU72" s="1"/>
      <c r="CV72" s="1"/>
      <c r="CW72" s="1"/>
      <c r="CX72" s="1"/>
      <c r="CY72" s="1"/>
      <c r="CZ72" s="1"/>
      <c r="DA72" s="1"/>
      <c r="DB72" s="1"/>
      <c r="DC72" s="1"/>
      <c r="DD72" s="1"/>
      <c r="DE72" s="1"/>
      <c r="DF72" s="1"/>
      <c r="DG72" s="1"/>
      <c r="DH72" s="1"/>
      <c r="DI72" s="1"/>
      <c r="DJ72" s="1"/>
      <c r="DK72" s="1"/>
      <c r="DL72" s="1"/>
      <c r="DM72" s="1"/>
      <c r="DN72" s="1"/>
      <c r="DO72" s="1"/>
      <c r="DQ72" s="356"/>
      <c r="DR72" s="356"/>
      <c r="DS72" s="1"/>
      <c r="DT72" s="1"/>
      <c r="DU72" s="1"/>
      <c r="DV72" s="1"/>
      <c r="DW72" s="1"/>
      <c r="DX72" s="1"/>
      <c r="DY72" s="1"/>
      <c r="DZ72" s="1"/>
      <c r="EA72" s="1"/>
      <c r="EB72" s="1"/>
      <c r="EC72" s="1"/>
      <c r="ED72" s="1"/>
      <c r="EE72" s="1"/>
      <c r="EF72" s="1"/>
      <c r="EG72" s="1"/>
      <c r="EH72" s="1"/>
      <c r="EI72" s="1"/>
      <c r="EJ72" s="1"/>
      <c r="EK72" s="1"/>
      <c r="EL72" s="1"/>
      <c r="EM72" s="1"/>
      <c r="EO72" s="356"/>
      <c r="EP72" s="356"/>
      <c r="EQ72" s="1"/>
      <c r="ER72" s="1"/>
      <c r="ES72" s="1"/>
      <c r="ET72" s="1"/>
      <c r="EU72" s="1"/>
      <c r="EV72" s="1"/>
      <c r="EW72" s="1"/>
      <c r="EX72" s="1"/>
      <c r="EY72" s="1"/>
      <c r="EZ72" s="1"/>
      <c r="FA72" s="1"/>
      <c r="FB72" s="1"/>
      <c r="FC72" s="1"/>
      <c r="FD72" s="1"/>
      <c r="FE72" s="1"/>
      <c r="FF72" s="1"/>
      <c r="FG72" s="1"/>
      <c r="FH72" s="1"/>
      <c r="FI72" s="1"/>
      <c r="FJ72" s="1"/>
      <c r="FK72" s="1"/>
    </row>
    <row r="73" spans="1:167" ht="14.5">
      <c r="A73" s="356"/>
      <c r="B73" s="356"/>
      <c r="C73" s="1"/>
      <c r="D73" s="1"/>
      <c r="E73" s="1"/>
      <c r="F73" s="1"/>
      <c r="G73" s="1"/>
      <c r="H73" s="1"/>
      <c r="I73" s="1"/>
      <c r="J73" s="1"/>
      <c r="K73" s="1"/>
      <c r="L73" s="1"/>
      <c r="M73" s="1"/>
      <c r="N73" s="1"/>
      <c r="O73" s="1"/>
      <c r="P73" s="1"/>
      <c r="Q73" s="1"/>
      <c r="R73" s="1"/>
      <c r="S73" s="1"/>
      <c r="T73" s="1"/>
      <c r="U73" s="1"/>
      <c r="V73" s="1"/>
      <c r="W73" s="1"/>
      <c r="Y73" s="356"/>
      <c r="Z73" s="356"/>
      <c r="AA73" s="1"/>
      <c r="AB73" s="1"/>
      <c r="AC73" s="1"/>
      <c r="AD73" s="1"/>
      <c r="AE73" s="1"/>
      <c r="AF73" s="1"/>
      <c r="AG73" s="1"/>
      <c r="AH73" s="1"/>
      <c r="AI73" s="1"/>
      <c r="AJ73" s="1"/>
      <c r="AK73" s="1"/>
      <c r="AL73" s="1"/>
      <c r="AM73" s="1"/>
      <c r="AN73" s="1"/>
      <c r="AO73" s="1"/>
      <c r="AP73" s="1"/>
      <c r="AQ73" s="1"/>
      <c r="AR73" s="1"/>
      <c r="AS73" s="1"/>
      <c r="AT73" s="1"/>
      <c r="AU73" s="1"/>
      <c r="AW73" s="356"/>
      <c r="AX73" s="356"/>
      <c r="AY73" s="1"/>
      <c r="AZ73" s="1"/>
      <c r="BA73" s="1"/>
      <c r="BB73" s="1"/>
      <c r="BC73" s="1"/>
      <c r="BD73" s="1"/>
      <c r="BE73" s="1"/>
      <c r="BF73" s="1"/>
      <c r="BG73" s="1"/>
      <c r="BH73" s="1"/>
      <c r="BI73" s="1"/>
      <c r="BJ73" s="1"/>
      <c r="BK73" s="1"/>
      <c r="BL73" s="1"/>
      <c r="BM73" s="1"/>
      <c r="BN73" s="1"/>
      <c r="BO73" s="1"/>
      <c r="BP73" s="1"/>
      <c r="BQ73" s="1"/>
      <c r="BR73" s="1"/>
      <c r="BS73" s="1"/>
      <c r="BU73" s="356"/>
      <c r="BV73" s="356"/>
      <c r="BW73" s="1"/>
      <c r="BX73" s="1"/>
      <c r="BY73" s="1"/>
      <c r="BZ73" s="1"/>
      <c r="CA73" s="1"/>
      <c r="CB73" s="1"/>
      <c r="CC73" s="1"/>
      <c r="CD73" s="1"/>
      <c r="CE73" s="1"/>
      <c r="CF73" s="1"/>
      <c r="CG73" s="1"/>
      <c r="CH73" s="1"/>
      <c r="CI73" s="1"/>
      <c r="CJ73" s="1"/>
      <c r="CK73" s="1"/>
      <c r="CL73" s="1"/>
      <c r="CM73" s="1"/>
      <c r="CN73" s="1"/>
      <c r="CO73" s="1"/>
      <c r="CP73" s="1"/>
      <c r="CQ73" s="1"/>
      <c r="CS73" s="356"/>
      <c r="CT73" s="356"/>
      <c r="CU73" s="1"/>
      <c r="CV73" s="1"/>
      <c r="CW73" s="1"/>
      <c r="CX73" s="1"/>
      <c r="CY73" s="1"/>
      <c r="CZ73" s="1"/>
      <c r="DA73" s="1"/>
      <c r="DB73" s="1"/>
      <c r="DC73" s="1"/>
      <c r="DD73" s="1"/>
      <c r="DE73" s="1"/>
      <c r="DF73" s="1"/>
      <c r="DG73" s="1"/>
      <c r="DH73" s="1"/>
      <c r="DI73" s="1"/>
      <c r="DJ73" s="1"/>
      <c r="DK73" s="1"/>
      <c r="DL73" s="1"/>
      <c r="DM73" s="1"/>
      <c r="DN73" s="1"/>
      <c r="DO73" s="1"/>
      <c r="DQ73" s="356"/>
      <c r="DR73" s="356"/>
      <c r="DS73" s="1"/>
      <c r="DT73" s="1"/>
      <c r="DU73" s="1"/>
      <c r="DV73" s="1"/>
      <c r="DW73" s="1"/>
      <c r="DX73" s="1"/>
      <c r="DY73" s="1"/>
      <c r="DZ73" s="1"/>
      <c r="EA73" s="1"/>
      <c r="EB73" s="1"/>
      <c r="EC73" s="1"/>
      <c r="ED73" s="1"/>
      <c r="EE73" s="1"/>
      <c r="EF73" s="1"/>
      <c r="EG73" s="1"/>
      <c r="EH73" s="1"/>
      <c r="EI73" s="1"/>
      <c r="EJ73" s="1"/>
      <c r="EK73" s="1"/>
      <c r="EL73" s="1"/>
      <c r="EM73" s="1"/>
      <c r="EO73" s="356"/>
      <c r="EP73" s="356"/>
      <c r="EQ73" s="1"/>
      <c r="ER73" s="1"/>
      <c r="ES73" s="1"/>
      <c r="ET73" s="1"/>
      <c r="EU73" s="1"/>
      <c r="EV73" s="1"/>
      <c r="EW73" s="1"/>
      <c r="EX73" s="1"/>
      <c r="EY73" s="1"/>
      <c r="EZ73" s="1"/>
      <c r="FA73" s="1"/>
      <c r="FB73" s="1"/>
      <c r="FC73" s="1"/>
      <c r="FD73" s="1"/>
      <c r="FE73" s="1"/>
      <c r="FF73" s="1"/>
      <c r="FG73" s="1"/>
      <c r="FH73" s="1"/>
      <c r="FI73" s="1"/>
      <c r="FJ73" s="1"/>
      <c r="FK73" s="1"/>
    </row>
    <row r="74" spans="1:167" ht="14.5">
      <c r="A74" s="356"/>
      <c r="B74" s="356"/>
      <c r="C74" s="1"/>
      <c r="D74" s="1"/>
      <c r="E74" s="1"/>
      <c r="F74" s="1"/>
      <c r="G74" s="1"/>
      <c r="H74" s="1"/>
      <c r="I74" s="1"/>
      <c r="J74" s="1"/>
      <c r="K74" s="1"/>
      <c r="L74" s="1"/>
      <c r="M74" s="1"/>
      <c r="N74" s="1"/>
      <c r="O74" s="1"/>
      <c r="P74" s="1"/>
      <c r="Q74" s="1"/>
      <c r="R74" s="1"/>
      <c r="S74" s="1"/>
      <c r="T74" s="1"/>
      <c r="U74" s="1"/>
      <c r="V74" s="1"/>
      <c r="W74" s="1"/>
      <c r="Y74" s="356"/>
      <c r="Z74" s="356"/>
      <c r="AA74" s="1"/>
      <c r="AB74" s="1"/>
      <c r="AC74" s="1"/>
      <c r="AD74" s="1"/>
      <c r="AE74" s="1"/>
      <c r="AF74" s="1"/>
      <c r="AG74" s="1"/>
      <c r="AH74" s="1"/>
      <c r="AI74" s="1"/>
      <c r="AJ74" s="1"/>
      <c r="AK74" s="1"/>
      <c r="AL74" s="1"/>
      <c r="AM74" s="1"/>
      <c r="AN74" s="1"/>
      <c r="AO74" s="1"/>
      <c r="AP74" s="1"/>
      <c r="AQ74" s="1"/>
      <c r="AR74" s="1"/>
      <c r="AS74" s="1"/>
      <c r="AT74" s="1"/>
      <c r="AU74" s="1"/>
      <c r="AW74" s="356"/>
      <c r="AX74" s="356"/>
      <c r="AY74" s="1"/>
      <c r="AZ74" s="1"/>
      <c r="BA74" s="1"/>
      <c r="BB74" s="1"/>
      <c r="BC74" s="1"/>
      <c r="BD74" s="1"/>
      <c r="BE74" s="1"/>
      <c r="BF74" s="1"/>
      <c r="BG74" s="1"/>
      <c r="BH74" s="1"/>
      <c r="BI74" s="1"/>
      <c r="BJ74" s="1"/>
      <c r="BK74" s="1"/>
      <c r="BL74" s="1"/>
      <c r="BM74" s="1"/>
      <c r="BN74" s="1"/>
      <c r="BO74" s="1"/>
      <c r="BP74" s="1"/>
      <c r="BQ74" s="1"/>
      <c r="BR74" s="1"/>
      <c r="BS74" s="1"/>
      <c r="BU74" s="356"/>
      <c r="BV74" s="356"/>
      <c r="BW74" s="1"/>
      <c r="BX74" s="1"/>
      <c r="BY74" s="1"/>
      <c r="BZ74" s="1"/>
      <c r="CA74" s="1"/>
      <c r="CB74" s="1"/>
      <c r="CC74" s="1"/>
      <c r="CD74" s="1"/>
      <c r="CE74" s="1"/>
      <c r="CF74" s="1"/>
      <c r="CG74" s="1"/>
      <c r="CH74" s="1"/>
      <c r="CI74" s="1"/>
      <c r="CJ74" s="1"/>
      <c r="CK74" s="1"/>
      <c r="CL74" s="1"/>
      <c r="CM74" s="1"/>
      <c r="CN74" s="1"/>
      <c r="CO74" s="1"/>
      <c r="CP74" s="1"/>
      <c r="CQ74" s="1"/>
      <c r="CS74" s="356"/>
      <c r="CT74" s="356"/>
      <c r="CU74" s="1"/>
      <c r="CV74" s="1"/>
      <c r="CW74" s="1"/>
      <c r="CX74" s="1"/>
      <c r="CY74" s="1"/>
      <c r="CZ74" s="1"/>
      <c r="DA74" s="1"/>
      <c r="DB74" s="1"/>
      <c r="DC74" s="1"/>
      <c r="DD74" s="1"/>
      <c r="DE74" s="1"/>
      <c r="DF74" s="1"/>
      <c r="DG74" s="1"/>
      <c r="DH74" s="1"/>
      <c r="DI74" s="1"/>
      <c r="DJ74" s="1"/>
      <c r="DK74" s="1"/>
      <c r="DL74" s="1"/>
      <c r="DM74" s="1"/>
      <c r="DN74" s="1"/>
      <c r="DO74" s="1"/>
      <c r="DQ74" s="356"/>
      <c r="DR74" s="356"/>
      <c r="DS74" s="1"/>
      <c r="DT74" s="1"/>
      <c r="DU74" s="1"/>
      <c r="DV74" s="1"/>
      <c r="DW74" s="1"/>
      <c r="DX74" s="1"/>
      <c r="DY74" s="1"/>
      <c r="DZ74" s="1"/>
      <c r="EA74" s="1"/>
      <c r="EB74" s="1"/>
      <c r="EC74" s="1"/>
      <c r="ED74" s="1"/>
      <c r="EE74" s="1"/>
      <c r="EF74" s="1"/>
      <c r="EG74" s="1"/>
      <c r="EH74" s="1"/>
      <c r="EI74" s="1"/>
      <c r="EJ74" s="1"/>
      <c r="EK74" s="1"/>
      <c r="EL74" s="1"/>
      <c r="EM74" s="1"/>
      <c r="EO74" s="356"/>
      <c r="EP74" s="356"/>
      <c r="EQ74" s="1"/>
      <c r="ER74" s="1"/>
      <c r="ES74" s="1"/>
      <c r="ET74" s="1"/>
      <c r="EU74" s="1"/>
      <c r="EV74" s="1"/>
      <c r="EW74" s="1"/>
      <c r="EX74" s="1"/>
      <c r="EY74" s="1"/>
      <c r="EZ74" s="1"/>
      <c r="FA74" s="1"/>
      <c r="FB74" s="1"/>
      <c r="FC74" s="1"/>
      <c r="FD74" s="1"/>
      <c r="FE74" s="1"/>
      <c r="FF74" s="1"/>
      <c r="FG74" s="1"/>
      <c r="FH74" s="1"/>
      <c r="FI74" s="1"/>
      <c r="FJ74" s="1"/>
      <c r="FK74" s="1"/>
    </row>
    <row r="75" spans="1:167" ht="14.5">
      <c r="A75" s="356"/>
      <c r="B75" s="356"/>
      <c r="C75" s="1"/>
      <c r="D75" s="1"/>
      <c r="E75" s="1"/>
      <c r="F75" s="1"/>
      <c r="G75" s="1"/>
      <c r="H75" s="1"/>
      <c r="I75" s="1"/>
      <c r="J75" s="1"/>
      <c r="K75" s="1"/>
      <c r="L75" s="1"/>
      <c r="M75" s="1"/>
      <c r="N75" s="1"/>
      <c r="O75" s="1"/>
      <c r="P75" s="1"/>
      <c r="Q75" s="1"/>
      <c r="R75" s="1"/>
      <c r="S75" s="1"/>
      <c r="T75" s="1"/>
      <c r="U75" s="1"/>
      <c r="V75" s="1"/>
      <c r="W75" s="1"/>
      <c r="EO75" s="356"/>
      <c r="EP75" s="356"/>
      <c r="EQ75" s="1"/>
      <c r="ER75" s="1"/>
      <c r="ES75" s="1"/>
      <c r="ET75" s="1"/>
      <c r="EU75" s="1"/>
      <c r="EV75" s="1"/>
      <c r="EW75" s="1"/>
      <c r="EX75" s="1"/>
      <c r="EY75" s="1"/>
      <c r="EZ75" s="1"/>
      <c r="FA75" s="1"/>
      <c r="FB75" s="1"/>
      <c r="FC75" s="1"/>
      <c r="FD75" s="1"/>
      <c r="FE75" s="1"/>
      <c r="FF75" s="1"/>
      <c r="FG75" s="1"/>
      <c r="FH75" s="1"/>
      <c r="FI75" s="1"/>
      <c r="FJ75" s="1"/>
      <c r="FK75" s="1"/>
    </row>
    <row r="76" spans="1:167" ht="14.5">
      <c r="A76" s="356"/>
      <c r="B76" s="356"/>
      <c r="C76" s="1"/>
      <c r="D76" s="1"/>
      <c r="E76" s="1"/>
      <c r="F76" s="1"/>
      <c r="G76" s="1"/>
      <c r="H76" s="1"/>
      <c r="I76" s="1"/>
      <c r="J76" s="1"/>
      <c r="K76" s="1"/>
      <c r="L76" s="1"/>
      <c r="M76" s="1"/>
      <c r="N76" s="1"/>
      <c r="O76" s="1"/>
      <c r="P76" s="1"/>
      <c r="Q76" s="1"/>
      <c r="R76" s="1"/>
      <c r="S76" s="1"/>
      <c r="T76" s="1"/>
      <c r="U76" s="1"/>
      <c r="V76" s="1"/>
      <c r="W76" s="1"/>
      <c r="EO76" s="356"/>
      <c r="EP76" s="356"/>
      <c r="EQ76" s="1"/>
      <c r="ER76" s="1"/>
      <c r="ES76" s="1"/>
      <c r="ET76" s="1"/>
      <c r="EU76" s="1"/>
      <c r="EV76" s="1"/>
      <c r="EW76" s="1"/>
      <c r="EX76" s="1"/>
      <c r="EY76" s="1"/>
      <c r="EZ76" s="1"/>
      <c r="FA76" s="1"/>
      <c r="FB76" s="1"/>
      <c r="FC76" s="1"/>
      <c r="FD76" s="1"/>
      <c r="FE76" s="1"/>
      <c r="FF76" s="1"/>
      <c r="FG76" s="1"/>
      <c r="FH76" s="1"/>
      <c r="FI76" s="1"/>
      <c r="FJ76" s="1"/>
      <c r="FK76" s="1"/>
    </row>
    <row r="77" spans="1:167" ht="14.5">
      <c r="A77" s="356"/>
      <c r="B77" s="356"/>
      <c r="C77" s="1"/>
      <c r="D77" s="1"/>
      <c r="E77" s="1"/>
      <c r="F77" s="1"/>
      <c r="G77" s="1"/>
      <c r="H77" s="1"/>
      <c r="I77" s="1"/>
      <c r="J77" s="1"/>
      <c r="K77" s="1"/>
      <c r="L77" s="1"/>
      <c r="M77" s="1"/>
      <c r="N77" s="1"/>
      <c r="O77" s="1"/>
      <c r="P77" s="1"/>
      <c r="Q77" s="1"/>
      <c r="R77" s="1"/>
      <c r="S77" s="1"/>
      <c r="T77" s="1"/>
      <c r="U77" s="1"/>
      <c r="V77" s="1"/>
      <c r="W77" s="1"/>
      <c r="EO77" s="356"/>
      <c r="EP77" s="356"/>
      <c r="EQ77" s="1"/>
      <c r="ER77" s="1"/>
      <c r="ES77" s="1"/>
      <c r="ET77" s="1"/>
      <c r="EU77" s="1"/>
      <c r="EV77" s="1"/>
      <c r="EW77" s="1"/>
      <c r="EX77" s="1"/>
      <c r="EY77" s="1"/>
      <c r="EZ77" s="1"/>
      <c r="FA77" s="1"/>
      <c r="FB77" s="1"/>
      <c r="FC77" s="1"/>
      <c r="FD77" s="1"/>
      <c r="FE77" s="1"/>
      <c r="FF77" s="1"/>
      <c r="FG77" s="1"/>
      <c r="FH77" s="1"/>
      <c r="FI77" s="1"/>
      <c r="FJ77" s="1"/>
      <c r="FK77" s="1"/>
    </row>
    <row r="78" spans="1:167" ht="14.5">
      <c r="A78" s="356"/>
      <c r="B78" s="356"/>
      <c r="C78" s="1"/>
      <c r="D78" s="1"/>
      <c r="E78" s="1"/>
      <c r="F78" s="1"/>
      <c r="G78" s="1"/>
      <c r="H78" s="1"/>
      <c r="I78" s="1"/>
      <c r="J78" s="1"/>
      <c r="K78" s="1"/>
      <c r="L78" s="1"/>
      <c r="M78" s="1"/>
      <c r="N78" s="1"/>
      <c r="O78" s="1"/>
      <c r="P78" s="1"/>
      <c r="Q78" s="1"/>
      <c r="R78" s="1"/>
      <c r="S78" s="1"/>
      <c r="T78" s="1"/>
      <c r="U78" s="1"/>
      <c r="V78" s="1"/>
      <c r="W78" s="1"/>
      <c r="EO78" s="356"/>
      <c r="EP78" s="356"/>
      <c r="EQ78" s="1"/>
      <c r="ER78" s="1"/>
      <c r="ES78" s="1"/>
      <c r="ET78" s="1"/>
      <c r="EU78" s="1"/>
      <c r="EV78" s="1"/>
      <c r="EW78" s="1"/>
      <c r="EX78" s="1"/>
      <c r="EY78" s="1"/>
      <c r="EZ78" s="1"/>
      <c r="FA78" s="1"/>
      <c r="FB78" s="1"/>
      <c r="FC78" s="1"/>
      <c r="FD78" s="1"/>
      <c r="FE78" s="1"/>
      <c r="FF78" s="1"/>
      <c r="FG78" s="1"/>
      <c r="FH78" s="1"/>
      <c r="FI78" s="1"/>
      <c r="FJ78" s="1"/>
      <c r="FK78" s="1"/>
    </row>
    <row r="79" spans="1:167" ht="14.5">
      <c r="A79" s="356"/>
      <c r="B79" s="356"/>
      <c r="C79" s="1"/>
      <c r="D79" s="1"/>
      <c r="E79" s="1"/>
      <c r="F79" s="1"/>
      <c r="G79" s="1"/>
      <c r="H79" s="1"/>
      <c r="I79" s="1"/>
      <c r="J79" s="1"/>
      <c r="K79" s="1"/>
      <c r="L79" s="1"/>
      <c r="M79" s="1"/>
      <c r="N79" s="1"/>
      <c r="O79" s="1"/>
      <c r="P79" s="1"/>
      <c r="Q79" s="1"/>
      <c r="R79" s="1"/>
      <c r="S79" s="1"/>
      <c r="T79" s="1"/>
      <c r="U79" s="1"/>
      <c r="V79" s="1"/>
      <c r="W79" s="1"/>
      <c r="EO79" s="356"/>
      <c r="EP79" s="356"/>
      <c r="EQ79" s="1"/>
      <c r="ER79" s="1"/>
      <c r="ES79" s="1"/>
      <c r="ET79" s="1"/>
      <c r="EU79" s="1"/>
      <c r="EV79" s="1"/>
      <c r="EW79" s="1"/>
      <c r="EX79" s="1"/>
      <c r="EY79" s="1"/>
      <c r="EZ79" s="1"/>
      <c r="FA79" s="1"/>
      <c r="FB79" s="1"/>
      <c r="FC79" s="1"/>
      <c r="FD79" s="1"/>
      <c r="FE79" s="1"/>
      <c r="FF79" s="1"/>
      <c r="FG79" s="1"/>
      <c r="FH79" s="1"/>
      <c r="FI79" s="1"/>
      <c r="FJ79" s="1"/>
      <c r="FK79" s="1"/>
    </row>
    <row r="80" spans="1:167" ht="14.5">
      <c r="A80" s="356"/>
      <c r="B80" s="356"/>
      <c r="C80" s="1"/>
      <c r="D80" s="1"/>
      <c r="E80" s="1"/>
      <c r="F80" s="1"/>
      <c r="G80" s="1"/>
      <c r="H80" s="1"/>
      <c r="I80" s="1"/>
      <c r="J80" s="1"/>
      <c r="K80" s="1"/>
      <c r="L80" s="1"/>
      <c r="M80" s="1"/>
      <c r="N80" s="1"/>
      <c r="O80" s="1"/>
      <c r="P80" s="1"/>
      <c r="Q80" s="1"/>
      <c r="R80" s="1"/>
      <c r="S80" s="1"/>
      <c r="T80" s="1"/>
      <c r="U80" s="1"/>
      <c r="V80" s="1"/>
      <c r="W80" s="1"/>
      <c r="EO80" s="356"/>
      <c r="EP80" s="356"/>
      <c r="EQ80" s="1"/>
      <c r="ER80" s="1"/>
      <c r="ES80" s="1"/>
      <c r="ET80" s="1"/>
      <c r="EU80" s="1"/>
      <c r="EV80" s="1"/>
      <c r="EW80" s="1"/>
      <c r="EX80" s="1"/>
      <c r="EY80" s="1"/>
      <c r="EZ80" s="1"/>
      <c r="FA80" s="1"/>
      <c r="FB80" s="1"/>
      <c r="FC80" s="1"/>
      <c r="FD80" s="1"/>
      <c r="FE80" s="1"/>
      <c r="FF80" s="1"/>
      <c r="FG80" s="1"/>
      <c r="FH80" s="1"/>
      <c r="FI80" s="1"/>
      <c r="FJ80" s="1"/>
      <c r="FK80" s="1"/>
    </row>
    <row r="81" spans="1:167" ht="14.5">
      <c r="A81" s="356"/>
      <c r="B81" s="356"/>
      <c r="C81" s="1"/>
      <c r="D81" s="1"/>
      <c r="E81" s="1"/>
      <c r="F81" s="1"/>
      <c r="G81" s="1"/>
      <c r="H81" s="1"/>
      <c r="I81" s="1"/>
      <c r="J81" s="1"/>
      <c r="K81" s="1"/>
      <c r="L81" s="1"/>
      <c r="M81" s="1"/>
      <c r="N81" s="1"/>
      <c r="O81" s="1"/>
      <c r="P81" s="1"/>
      <c r="Q81" s="1"/>
      <c r="R81" s="1"/>
      <c r="S81" s="1"/>
      <c r="T81" s="1"/>
      <c r="U81" s="1"/>
      <c r="V81" s="1"/>
      <c r="W81" s="1"/>
      <c r="EO81" s="356"/>
      <c r="EP81" s="356"/>
      <c r="EQ81" s="1"/>
      <c r="ER81" s="1"/>
      <c r="ES81" s="1"/>
      <c r="ET81" s="1"/>
      <c r="EU81" s="1"/>
      <c r="EV81" s="1"/>
      <c r="EW81" s="1"/>
      <c r="EX81" s="1"/>
      <c r="EY81" s="1"/>
      <c r="EZ81" s="1"/>
      <c r="FA81" s="1"/>
      <c r="FB81" s="1"/>
      <c r="FC81" s="1"/>
      <c r="FD81" s="1"/>
      <c r="FE81" s="1"/>
      <c r="FF81" s="1"/>
      <c r="FG81" s="1"/>
      <c r="FH81" s="1"/>
      <c r="FI81" s="1"/>
      <c r="FJ81" s="1"/>
      <c r="FK81" s="1"/>
    </row>
    <row r="82" spans="1:167" ht="14.5">
      <c r="A82" s="356"/>
      <c r="B82" s="356"/>
      <c r="C82" s="1"/>
      <c r="D82" s="1"/>
      <c r="E82" s="1"/>
      <c r="F82" s="1"/>
      <c r="G82" s="1"/>
      <c r="H82" s="1"/>
      <c r="I82" s="1"/>
      <c r="J82" s="1"/>
      <c r="K82" s="1"/>
      <c r="L82" s="1"/>
      <c r="M82" s="1"/>
      <c r="N82" s="1"/>
      <c r="O82" s="1"/>
      <c r="P82" s="1"/>
      <c r="Q82" s="1"/>
      <c r="R82" s="1"/>
      <c r="S82" s="1"/>
      <c r="T82" s="1"/>
      <c r="U82" s="1"/>
      <c r="V82" s="1"/>
      <c r="W82" s="1"/>
      <c r="EO82" s="356"/>
      <c r="EP82" s="356"/>
      <c r="EQ82" s="1"/>
      <c r="ER82" s="1"/>
      <c r="ES82" s="1"/>
      <c r="ET82" s="1"/>
      <c r="EU82" s="1"/>
      <c r="EV82" s="1"/>
      <c r="EW82" s="1"/>
      <c r="EX82" s="1"/>
      <c r="EY82" s="1"/>
      <c r="EZ82" s="1"/>
      <c r="FA82" s="1"/>
      <c r="FB82" s="1"/>
      <c r="FC82" s="1"/>
      <c r="FD82" s="1"/>
      <c r="FE82" s="1"/>
      <c r="FF82" s="1"/>
      <c r="FG82" s="1"/>
      <c r="FH82" s="1"/>
      <c r="FI82" s="1"/>
      <c r="FJ82" s="1"/>
      <c r="FK82" s="1"/>
    </row>
    <row r="83" spans="1:167" ht="14.5">
      <c r="A83" s="356"/>
      <c r="B83" s="356"/>
      <c r="C83" s="1"/>
      <c r="D83" s="1"/>
      <c r="E83" s="1"/>
      <c r="F83" s="1"/>
      <c r="G83" s="1"/>
      <c r="H83" s="1"/>
      <c r="I83" s="1"/>
      <c r="J83" s="1"/>
      <c r="K83" s="1"/>
      <c r="L83" s="1"/>
      <c r="M83" s="1"/>
      <c r="N83" s="1"/>
      <c r="O83" s="1"/>
      <c r="P83" s="1"/>
      <c r="Q83" s="1"/>
      <c r="R83" s="1"/>
      <c r="S83" s="1"/>
      <c r="T83" s="1"/>
      <c r="U83" s="1"/>
      <c r="V83" s="1"/>
      <c r="W83" s="1"/>
      <c r="EO83" s="356"/>
      <c r="EP83" s="356"/>
      <c r="EQ83" s="1"/>
      <c r="ER83" s="1"/>
      <c r="ES83" s="1"/>
      <c r="ET83" s="1"/>
      <c r="EU83" s="1"/>
      <c r="EV83" s="1"/>
      <c r="EW83" s="1"/>
      <c r="EX83" s="1"/>
      <c r="EY83" s="1"/>
      <c r="EZ83" s="1"/>
      <c r="FA83" s="1"/>
      <c r="FB83" s="1"/>
      <c r="FC83" s="1"/>
      <c r="FD83" s="1"/>
      <c r="FE83" s="1"/>
      <c r="FF83" s="1"/>
      <c r="FG83" s="1"/>
      <c r="FH83" s="1"/>
      <c r="FI83" s="1"/>
      <c r="FJ83" s="1"/>
      <c r="FK83" s="1"/>
    </row>
    <row r="84" spans="1:167" ht="14.5">
      <c r="A84" s="356"/>
      <c r="B84" s="356"/>
      <c r="C84" s="1"/>
      <c r="D84" s="1"/>
      <c r="E84" s="1"/>
      <c r="F84" s="1"/>
      <c r="G84" s="1"/>
      <c r="H84" s="1"/>
      <c r="I84" s="1"/>
      <c r="J84" s="1"/>
      <c r="K84" s="1"/>
      <c r="L84" s="1"/>
      <c r="M84" s="1"/>
      <c r="N84" s="1"/>
      <c r="O84" s="1"/>
      <c r="P84" s="1"/>
      <c r="Q84" s="1"/>
      <c r="R84" s="1"/>
      <c r="S84" s="1"/>
      <c r="T84" s="1"/>
      <c r="U84" s="1"/>
      <c r="V84" s="1"/>
      <c r="W84" s="1"/>
      <c r="EO84" s="356"/>
      <c r="EP84" s="356"/>
      <c r="EQ84" s="1"/>
      <c r="ER84" s="1"/>
      <c r="ES84" s="1"/>
      <c r="ET84" s="1"/>
      <c r="EU84" s="1"/>
      <c r="EV84" s="1"/>
      <c r="EW84" s="1"/>
      <c r="EX84" s="1"/>
      <c r="EY84" s="1"/>
      <c r="EZ84" s="1"/>
      <c r="FA84" s="1"/>
      <c r="FB84" s="1"/>
      <c r="FC84" s="1"/>
      <c r="FD84" s="1"/>
      <c r="FE84" s="1"/>
      <c r="FF84" s="1"/>
      <c r="FG84" s="1"/>
      <c r="FH84" s="1"/>
      <c r="FI84" s="1"/>
      <c r="FJ84" s="1"/>
      <c r="FK84" s="1"/>
    </row>
    <row r="85" spans="1:167" ht="14.5">
      <c r="A85" s="356"/>
      <c r="B85" s="356"/>
      <c r="C85" s="1"/>
      <c r="D85" s="1"/>
      <c r="E85" s="1"/>
      <c r="F85" s="1"/>
      <c r="G85" s="1"/>
      <c r="H85" s="1"/>
      <c r="I85" s="1"/>
      <c r="J85" s="1"/>
      <c r="K85" s="1"/>
      <c r="L85" s="1"/>
      <c r="M85" s="1"/>
      <c r="N85" s="1"/>
      <c r="O85" s="1"/>
      <c r="P85" s="1"/>
      <c r="Q85" s="1"/>
      <c r="R85" s="1"/>
      <c r="S85" s="1"/>
      <c r="T85" s="1"/>
      <c r="U85" s="1"/>
      <c r="V85" s="1"/>
      <c r="W85" s="1"/>
      <c r="EO85" s="356"/>
      <c r="EP85" s="356"/>
      <c r="EQ85" s="1"/>
      <c r="ER85" s="1"/>
      <c r="ES85" s="1"/>
      <c r="ET85" s="1"/>
      <c r="EU85" s="1"/>
      <c r="EV85" s="1"/>
      <c r="EW85" s="1"/>
      <c r="EX85" s="1"/>
      <c r="EY85" s="1"/>
      <c r="EZ85" s="1"/>
      <c r="FA85" s="1"/>
      <c r="FB85" s="1"/>
      <c r="FC85" s="1"/>
      <c r="FD85" s="1"/>
      <c r="FE85" s="1"/>
      <c r="FF85" s="1"/>
      <c r="FG85" s="1"/>
      <c r="FH85" s="1"/>
      <c r="FI85" s="1"/>
      <c r="FJ85" s="1"/>
      <c r="FK85" s="1"/>
    </row>
    <row r="86" spans="1:167" ht="14.5">
      <c r="A86" s="356"/>
      <c r="B86" s="356"/>
      <c r="C86" s="1"/>
      <c r="D86" s="1"/>
      <c r="E86" s="1"/>
      <c r="F86" s="1"/>
      <c r="G86" s="1"/>
      <c r="H86" s="1"/>
      <c r="I86" s="1"/>
      <c r="J86" s="1"/>
      <c r="K86" s="1"/>
      <c r="L86" s="1"/>
      <c r="M86" s="1"/>
      <c r="N86" s="1"/>
      <c r="O86" s="1"/>
      <c r="P86" s="1"/>
      <c r="Q86" s="1"/>
      <c r="R86" s="1"/>
      <c r="S86" s="1"/>
      <c r="T86" s="1"/>
      <c r="U86" s="1"/>
      <c r="V86" s="1"/>
      <c r="W86" s="1"/>
      <c r="EO86" s="356"/>
      <c r="EP86" s="356"/>
      <c r="EQ86" s="1"/>
      <c r="ER86" s="1"/>
      <c r="ES86" s="1"/>
      <c r="ET86" s="1"/>
      <c r="EU86" s="1"/>
      <c r="EV86" s="1"/>
      <c r="EW86" s="1"/>
      <c r="EX86" s="1"/>
      <c r="EY86" s="1"/>
      <c r="EZ86" s="1"/>
      <c r="FA86" s="1"/>
      <c r="FB86" s="1"/>
      <c r="FC86" s="1"/>
      <c r="FD86" s="1"/>
      <c r="FE86" s="1"/>
      <c r="FF86" s="1"/>
      <c r="FG86" s="1"/>
      <c r="FH86" s="1"/>
      <c r="FI86" s="1"/>
      <c r="FJ86" s="1"/>
      <c r="FK86" s="1"/>
    </row>
    <row r="87" spans="1:167" ht="14.5">
      <c r="A87" s="356"/>
      <c r="B87" s="356"/>
      <c r="C87" s="1"/>
      <c r="D87" s="1"/>
      <c r="E87" s="1"/>
      <c r="F87" s="1"/>
      <c r="G87" s="1"/>
      <c r="H87" s="1"/>
      <c r="I87" s="1"/>
      <c r="J87" s="1"/>
      <c r="K87" s="1"/>
      <c r="L87" s="1"/>
      <c r="M87" s="1"/>
      <c r="N87" s="1"/>
      <c r="O87" s="1"/>
      <c r="P87" s="1"/>
      <c r="Q87" s="1"/>
      <c r="R87" s="1"/>
      <c r="S87" s="1"/>
      <c r="T87" s="1"/>
      <c r="U87" s="1"/>
      <c r="V87" s="1"/>
      <c r="W87" s="1"/>
      <c r="EO87" s="356"/>
      <c r="EP87" s="356"/>
      <c r="EQ87" s="1"/>
      <c r="ER87" s="1"/>
      <c r="ES87" s="1"/>
      <c r="ET87" s="1"/>
      <c r="EU87" s="1"/>
      <c r="EV87" s="1"/>
      <c r="EW87" s="1"/>
      <c r="EX87" s="1"/>
      <c r="EY87" s="1"/>
      <c r="EZ87" s="1"/>
      <c r="FA87" s="1"/>
      <c r="FB87" s="1"/>
      <c r="FC87" s="1"/>
      <c r="FD87" s="1"/>
      <c r="FE87" s="1"/>
      <c r="FF87" s="1"/>
      <c r="FG87" s="1"/>
      <c r="FH87" s="1"/>
      <c r="FI87" s="1"/>
      <c r="FJ87" s="1"/>
      <c r="FK87" s="1"/>
    </row>
    <row r="88" spans="1:167" ht="14.5">
      <c r="A88" s="356"/>
      <c r="B88" s="356"/>
      <c r="C88" s="1"/>
      <c r="D88" s="1"/>
      <c r="E88" s="1"/>
      <c r="F88" s="1"/>
      <c r="G88" s="1"/>
      <c r="H88" s="1"/>
      <c r="I88" s="1"/>
      <c r="J88" s="1"/>
      <c r="K88" s="1"/>
      <c r="L88" s="1"/>
      <c r="M88" s="1"/>
      <c r="N88" s="1"/>
      <c r="O88" s="1"/>
      <c r="P88" s="1"/>
      <c r="Q88" s="1"/>
      <c r="R88" s="1"/>
      <c r="S88" s="1"/>
      <c r="T88" s="1"/>
      <c r="U88" s="1"/>
      <c r="V88" s="1"/>
      <c r="W88" s="1"/>
      <c r="EO88" s="356"/>
      <c r="EP88" s="356"/>
      <c r="EQ88" s="1"/>
      <c r="ER88" s="1"/>
      <c r="ES88" s="1"/>
      <c r="ET88" s="1"/>
      <c r="EU88" s="1"/>
      <c r="EV88" s="1"/>
      <c r="EW88" s="1"/>
      <c r="EX88" s="1"/>
      <c r="EY88" s="1"/>
      <c r="EZ88" s="1"/>
      <c r="FA88" s="1"/>
      <c r="FB88" s="1"/>
      <c r="FC88" s="1"/>
      <c r="FD88" s="1"/>
      <c r="FE88" s="1"/>
      <c r="FF88" s="1"/>
      <c r="FG88" s="1"/>
      <c r="FH88" s="1"/>
      <c r="FI88" s="1"/>
      <c r="FJ88" s="1"/>
      <c r="FK88" s="1"/>
    </row>
    <row r="89" spans="1:167" ht="14.5">
      <c r="A89" s="356"/>
      <c r="B89" s="356"/>
      <c r="C89" s="1"/>
      <c r="D89" s="1"/>
      <c r="E89" s="1"/>
      <c r="F89" s="1"/>
      <c r="G89" s="1"/>
      <c r="H89" s="1"/>
      <c r="I89" s="1"/>
      <c r="J89" s="1"/>
      <c r="K89" s="1"/>
      <c r="L89" s="1"/>
      <c r="M89" s="1"/>
      <c r="N89" s="1"/>
      <c r="O89" s="1"/>
      <c r="P89" s="1"/>
      <c r="Q89" s="1"/>
      <c r="R89" s="1"/>
      <c r="S89" s="1"/>
      <c r="T89" s="1"/>
      <c r="U89" s="1"/>
      <c r="V89" s="1"/>
      <c r="W89" s="1"/>
      <c r="EO89" s="356"/>
      <c r="EP89" s="356"/>
      <c r="EQ89" s="1"/>
      <c r="ER89" s="1"/>
      <c r="ES89" s="1"/>
      <c r="ET89" s="1"/>
      <c r="EU89" s="1"/>
      <c r="EV89" s="1"/>
      <c r="EW89" s="1"/>
      <c r="EX89" s="1"/>
      <c r="EY89" s="1"/>
      <c r="EZ89" s="1"/>
      <c r="FA89" s="1"/>
      <c r="FB89" s="1"/>
      <c r="FC89" s="1"/>
      <c r="FD89" s="1"/>
      <c r="FE89" s="1"/>
      <c r="FF89" s="1"/>
      <c r="FG89" s="1"/>
      <c r="FH89" s="1"/>
      <c r="FI89" s="1"/>
      <c r="FJ89" s="1"/>
      <c r="FK89" s="1"/>
    </row>
    <row r="90" spans="1:167" ht="14.5">
      <c r="A90" s="356"/>
      <c r="B90" s="356"/>
      <c r="C90" s="1"/>
      <c r="D90" s="1"/>
      <c r="E90" s="1"/>
      <c r="F90" s="1"/>
      <c r="G90" s="1"/>
      <c r="H90" s="1"/>
      <c r="I90" s="1"/>
      <c r="J90" s="1"/>
      <c r="K90" s="1"/>
      <c r="L90" s="1"/>
      <c r="M90" s="1"/>
      <c r="N90" s="1"/>
      <c r="O90" s="1"/>
      <c r="P90" s="1"/>
      <c r="Q90" s="1"/>
      <c r="R90" s="1"/>
      <c r="S90" s="1"/>
      <c r="T90" s="1"/>
      <c r="U90" s="1"/>
      <c r="V90" s="1"/>
      <c r="W90" s="1"/>
      <c r="EO90" s="356"/>
      <c r="EP90" s="356"/>
      <c r="EQ90" s="1"/>
      <c r="ER90" s="1"/>
      <c r="ES90" s="1"/>
      <c r="ET90" s="1"/>
      <c r="EU90" s="1"/>
      <c r="EV90" s="1"/>
      <c r="EW90" s="1"/>
      <c r="EX90" s="1"/>
      <c r="EY90" s="1"/>
      <c r="EZ90" s="1"/>
      <c r="FA90" s="1"/>
      <c r="FB90" s="1"/>
      <c r="FC90" s="1"/>
      <c r="FD90" s="1"/>
      <c r="FE90" s="1"/>
      <c r="FF90" s="1"/>
      <c r="FG90" s="1"/>
      <c r="FH90" s="1"/>
      <c r="FI90" s="1"/>
      <c r="FJ90" s="1"/>
      <c r="FK90" s="1"/>
    </row>
    <row r="91" spans="1:167" ht="14.5">
      <c r="A91" s="356"/>
      <c r="B91" s="356"/>
      <c r="C91" s="1"/>
      <c r="D91" s="1"/>
      <c r="E91" s="1"/>
      <c r="F91" s="1"/>
      <c r="G91" s="1"/>
      <c r="H91" s="1"/>
      <c r="I91" s="1"/>
      <c r="J91" s="1"/>
      <c r="K91" s="1"/>
      <c r="L91" s="1"/>
      <c r="M91" s="1"/>
      <c r="N91" s="1"/>
      <c r="O91" s="1"/>
      <c r="P91" s="1"/>
      <c r="Q91" s="1"/>
      <c r="R91" s="1"/>
      <c r="S91" s="1"/>
      <c r="T91" s="1"/>
      <c r="U91" s="1"/>
      <c r="V91" s="1"/>
      <c r="W91" s="1"/>
      <c r="EO91" s="356"/>
      <c r="EP91" s="356"/>
      <c r="EQ91" s="1"/>
      <c r="ER91" s="1"/>
      <c r="ES91" s="1"/>
      <c r="ET91" s="1"/>
      <c r="EU91" s="1"/>
      <c r="EV91" s="1"/>
      <c r="EW91" s="1"/>
      <c r="EX91" s="1"/>
      <c r="EY91" s="1"/>
      <c r="EZ91" s="1"/>
      <c r="FA91" s="1"/>
      <c r="FB91" s="1"/>
      <c r="FC91" s="1"/>
      <c r="FD91" s="1"/>
      <c r="FE91" s="1"/>
      <c r="FF91" s="1"/>
      <c r="FG91" s="1"/>
      <c r="FH91" s="1"/>
      <c r="FI91" s="1"/>
      <c r="FJ91" s="1"/>
      <c r="FK91" s="1"/>
    </row>
    <row r="92" spans="1:167" ht="14.5">
      <c r="A92" s="356"/>
      <c r="B92" s="356"/>
      <c r="C92" s="1"/>
      <c r="D92" s="1"/>
      <c r="E92" s="1"/>
      <c r="F92" s="1"/>
      <c r="G92" s="1"/>
      <c r="H92" s="1"/>
      <c r="I92" s="1"/>
      <c r="J92" s="1"/>
      <c r="K92" s="1"/>
      <c r="L92" s="1"/>
      <c r="M92" s="1"/>
      <c r="N92" s="1"/>
      <c r="O92" s="1"/>
      <c r="P92" s="1"/>
      <c r="Q92" s="1"/>
      <c r="R92" s="1"/>
      <c r="S92" s="1"/>
      <c r="T92" s="1"/>
      <c r="U92" s="1"/>
      <c r="V92" s="1"/>
      <c r="W92" s="1"/>
      <c r="EO92" s="356"/>
      <c r="EP92" s="356"/>
      <c r="EQ92" s="1"/>
      <c r="ER92" s="1"/>
      <c r="ES92" s="1"/>
      <c r="ET92" s="1"/>
      <c r="EU92" s="1"/>
      <c r="EV92" s="1"/>
      <c r="EW92" s="1"/>
      <c r="EX92" s="1"/>
      <c r="EY92" s="1"/>
      <c r="EZ92" s="1"/>
      <c r="FA92" s="1"/>
      <c r="FB92" s="1"/>
      <c r="FC92" s="1"/>
      <c r="FD92" s="1"/>
      <c r="FE92" s="1"/>
      <c r="FF92" s="1"/>
      <c r="FG92" s="1"/>
      <c r="FH92" s="1"/>
      <c r="FI92" s="1"/>
      <c r="FJ92" s="1"/>
      <c r="FK92" s="1"/>
    </row>
    <row r="93" spans="1:167" ht="14.5">
      <c r="A93" s="356"/>
      <c r="B93" s="356"/>
      <c r="C93" s="1"/>
      <c r="D93" s="1"/>
      <c r="E93" s="1"/>
      <c r="F93" s="1"/>
      <c r="G93" s="1"/>
      <c r="H93" s="1"/>
      <c r="I93" s="1"/>
      <c r="J93" s="1"/>
      <c r="K93" s="1"/>
      <c r="L93" s="1"/>
      <c r="M93" s="1"/>
      <c r="N93" s="1"/>
      <c r="O93" s="1"/>
      <c r="P93" s="1"/>
      <c r="Q93" s="1"/>
      <c r="R93" s="1"/>
      <c r="S93" s="1"/>
      <c r="T93" s="1"/>
      <c r="U93" s="1"/>
      <c r="V93" s="1"/>
      <c r="W93" s="1"/>
      <c r="EO93" s="356"/>
      <c r="EP93" s="356"/>
      <c r="EQ93" s="1"/>
      <c r="ER93" s="1"/>
      <c r="ES93" s="1"/>
      <c r="ET93" s="1"/>
      <c r="EU93" s="1"/>
      <c r="EV93" s="1"/>
      <c r="EW93" s="1"/>
      <c r="EX93" s="1"/>
      <c r="EY93" s="1"/>
      <c r="EZ93" s="1"/>
      <c r="FA93" s="1"/>
      <c r="FB93" s="1"/>
      <c r="FC93" s="1"/>
      <c r="FD93" s="1"/>
      <c r="FE93" s="1"/>
      <c r="FF93" s="1"/>
      <c r="FG93" s="1"/>
      <c r="FH93" s="1"/>
      <c r="FI93" s="1"/>
      <c r="FJ93" s="1"/>
      <c r="FK93" s="1"/>
    </row>
    <row r="94" spans="1:167" ht="14.5">
      <c r="A94" s="356"/>
      <c r="B94" s="356"/>
      <c r="C94" s="1"/>
      <c r="D94" s="1"/>
      <c r="E94" s="1"/>
      <c r="F94" s="1"/>
      <c r="G94" s="1"/>
      <c r="H94" s="1"/>
      <c r="I94" s="1"/>
      <c r="J94" s="1"/>
      <c r="K94" s="1"/>
      <c r="L94" s="1"/>
      <c r="M94" s="1"/>
      <c r="N94" s="1"/>
      <c r="O94" s="1"/>
      <c r="P94" s="1"/>
      <c r="Q94" s="1"/>
      <c r="R94" s="1"/>
      <c r="S94" s="1"/>
      <c r="T94" s="1"/>
      <c r="U94" s="1"/>
      <c r="V94" s="1"/>
      <c r="W94" s="1"/>
      <c r="EO94" s="356"/>
      <c r="EP94" s="356"/>
      <c r="EQ94" s="1"/>
      <c r="ER94" s="1"/>
      <c r="ES94" s="1"/>
      <c r="ET94" s="1"/>
      <c r="EU94" s="1"/>
      <c r="EV94" s="1"/>
      <c r="EW94" s="1"/>
      <c r="EX94" s="1"/>
      <c r="EY94" s="1"/>
      <c r="EZ94" s="1"/>
      <c r="FA94" s="1"/>
      <c r="FB94" s="1"/>
      <c r="FC94" s="1"/>
      <c r="FD94" s="1"/>
      <c r="FE94" s="1"/>
      <c r="FF94" s="1"/>
      <c r="FG94" s="1"/>
      <c r="FH94" s="1"/>
      <c r="FI94" s="1"/>
      <c r="FJ94" s="1"/>
      <c r="FK94" s="1"/>
    </row>
    <row r="95" spans="1:167" ht="14.5">
      <c r="A95" s="356"/>
      <c r="B95" s="356"/>
      <c r="C95" s="1"/>
      <c r="D95" s="1"/>
      <c r="E95" s="1"/>
      <c r="F95" s="1"/>
      <c r="G95" s="1"/>
      <c r="H95" s="1"/>
      <c r="I95" s="1"/>
      <c r="J95" s="1"/>
      <c r="K95" s="1"/>
      <c r="L95" s="1"/>
      <c r="M95" s="1"/>
      <c r="N95" s="1"/>
      <c r="O95" s="1"/>
      <c r="P95" s="1"/>
      <c r="Q95" s="1"/>
      <c r="R95" s="1"/>
      <c r="S95" s="1"/>
      <c r="T95" s="1"/>
      <c r="U95" s="1"/>
      <c r="V95" s="1"/>
      <c r="W95" s="1"/>
      <c r="EO95" s="356"/>
      <c r="EP95" s="356"/>
      <c r="EQ95" s="1"/>
      <c r="ER95" s="1"/>
      <c r="ES95" s="1"/>
      <c r="ET95" s="1"/>
      <c r="EU95" s="1"/>
      <c r="EV95" s="1"/>
      <c r="EW95" s="1"/>
      <c r="EX95" s="1"/>
      <c r="EY95" s="1"/>
      <c r="EZ95" s="1"/>
      <c r="FA95" s="1"/>
      <c r="FB95" s="1"/>
      <c r="FC95" s="1"/>
      <c r="FD95" s="1"/>
      <c r="FE95" s="1"/>
      <c r="FF95" s="1"/>
      <c r="FG95" s="1"/>
      <c r="FH95" s="1"/>
      <c r="FI95" s="1"/>
      <c r="FJ95" s="1"/>
      <c r="FK95" s="1"/>
    </row>
    <row r="96" spans="1:167" ht="14.5">
      <c r="A96" s="356"/>
      <c r="B96" s="356"/>
      <c r="C96" s="1"/>
      <c r="D96" s="1"/>
      <c r="E96" s="1"/>
      <c r="F96" s="1"/>
      <c r="G96" s="1"/>
      <c r="H96" s="1"/>
      <c r="I96" s="1"/>
      <c r="J96" s="1"/>
      <c r="K96" s="1"/>
      <c r="L96" s="1"/>
      <c r="M96" s="1"/>
      <c r="N96" s="1"/>
      <c r="O96" s="1"/>
      <c r="P96" s="1"/>
      <c r="Q96" s="1"/>
      <c r="R96" s="1"/>
      <c r="S96" s="1"/>
      <c r="T96" s="1"/>
      <c r="U96" s="1"/>
      <c r="V96" s="1"/>
      <c r="W96" s="1"/>
      <c r="EO96" s="356"/>
      <c r="EP96" s="356"/>
      <c r="EQ96" s="1"/>
      <c r="ER96" s="1"/>
      <c r="ES96" s="1"/>
      <c r="ET96" s="1"/>
      <c r="EU96" s="1"/>
      <c r="EV96" s="1"/>
      <c r="EW96" s="1"/>
      <c r="EX96" s="1"/>
      <c r="EY96" s="1"/>
      <c r="EZ96" s="1"/>
      <c r="FA96" s="1"/>
      <c r="FB96" s="1"/>
      <c r="FC96" s="1"/>
      <c r="FD96" s="1"/>
      <c r="FE96" s="1"/>
      <c r="FF96" s="1"/>
      <c r="FG96" s="1"/>
      <c r="FH96" s="1"/>
      <c r="FI96" s="1"/>
      <c r="FJ96" s="1"/>
      <c r="FK96" s="1"/>
    </row>
    <row r="97" spans="1:167" ht="14.5">
      <c r="A97" s="356"/>
      <c r="B97" s="356"/>
      <c r="C97" s="1"/>
      <c r="D97" s="1"/>
      <c r="E97" s="1"/>
      <c r="F97" s="1"/>
      <c r="G97" s="1"/>
      <c r="H97" s="1"/>
      <c r="I97" s="1"/>
      <c r="J97" s="1"/>
      <c r="K97" s="1"/>
      <c r="L97" s="1"/>
      <c r="M97" s="1"/>
      <c r="N97" s="1"/>
      <c r="O97" s="1"/>
      <c r="P97" s="1"/>
      <c r="Q97" s="1"/>
      <c r="R97" s="1"/>
      <c r="S97" s="1"/>
      <c r="T97" s="1"/>
      <c r="U97" s="1"/>
      <c r="V97" s="1"/>
      <c r="W97" s="1"/>
      <c r="EO97" s="356"/>
      <c r="EP97" s="356"/>
      <c r="EQ97" s="1"/>
      <c r="ER97" s="1"/>
      <c r="ES97" s="1"/>
      <c r="ET97" s="1"/>
      <c r="EU97" s="1"/>
      <c r="EV97" s="1"/>
      <c r="EW97" s="1"/>
      <c r="EX97" s="1"/>
      <c r="EY97" s="1"/>
      <c r="EZ97" s="1"/>
      <c r="FA97" s="1"/>
      <c r="FB97" s="1"/>
      <c r="FC97" s="1"/>
      <c r="FD97" s="1"/>
      <c r="FE97" s="1"/>
      <c r="FF97" s="1"/>
      <c r="FG97" s="1"/>
      <c r="FH97" s="1"/>
      <c r="FI97" s="1"/>
      <c r="FJ97" s="1"/>
      <c r="FK97" s="1"/>
    </row>
    <row r="98" spans="1:167" ht="14.5">
      <c r="A98" s="356"/>
      <c r="B98" s="356"/>
      <c r="C98" s="1"/>
      <c r="D98" s="1"/>
      <c r="E98" s="1"/>
      <c r="F98" s="1"/>
      <c r="G98" s="1"/>
      <c r="H98" s="1"/>
      <c r="I98" s="1"/>
      <c r="J98" s="1"/>
      <c r="K98" s="1"/>
      <c r="L98" s="1"/>
      <c r="M98" s="1"/>
      <c r="N98" s="1"/>
      <c r="O98" s="1"/>
      <c r="P98" s="1"/>
      <c r="Q98" s="1"/>
      <c r="R98" s="1"/>
      <c r="S98" s="1"/>
      <c r="T98" s="1"/>
      <c r="U98" s="1"/>
      <c r="V98" s="1"/>
      <c r="W98" s="1"/>
      <c r="EO98" s="356"/>
      <c r="EP98" s="356"/>
      <c r="EQ98" s="1"/>
      <c r="ER98" s="1"/>
      <c r="ES98" s="1"/>
      <c r="ET98" s="1"/>
      <c r="EU98" s="1"/>
      <c r="EV98" s="1"/>
      <c r="EW98" s="1"/>
      <c r="EX98" s="1"/>
      <c r="EY98" s="1"/>
      <c r="EZ98" s="1"/>
      <c r="FA98" s="1"/>
      <c r="FB98" s="1"/>
      <c r="FC98" s="1"/>
      <c r="FD98" s="1"/>
      <c r="FE98" s="1"/>
      <c r="FF98" s="1"/>
      <c r="FG98" s="1"/>
      <c r="FH98" s="1"/>
      <c r="FI98" s="1"/>
      <c r="FJ98" s="1"/>
      <c r="FK98" s="1"/>
    </row>
    <row r="99" spans="1:167" ht="14.5">
      <c r="A99" s="356"/>
      <c r="B99" s="356"/>
      <c r="C99" s="1"/>
      <c r="D99" s="1"/>
      <c r="E99" s="1"/>
      <c r="F99" s="1"/>
      <c r="G99" s="1"/>
      <c r="H99" s="1"/>
      <c r="I99" s="1"/>
      <c r="J99" s="1"/>
      <c r="K99" s="1"/>
      <c r="L99" s="1"/>
      <c r="M99" s="1"/>
      <c r="N99" s="1"/>
      <c r="O99" s="1"/>
      <c r="P99" s="1"/>
      <c r="Q99" s="1"/>
      <c r="R99" s="1"/>
      <c r="S99" s="1"/>
      <c r="T99" s="1"/>
      <c r="U99" s="1"/>
      <c r="V99" s="1"/>
      <c r="W99" s="1"/>
      <c r="EO99" s="356"/>
      <c r="EP99" s="356"/>
      <c r="EQ99" s="1"/>
      <c r="ER99" s="1"/>
      <c r="ES99" s="1"/>
      <c r="ET99" s="1"/>
      <c r="EU99" s="1"/>
      <c r="EV99" s="1"/>
      <c r="EW99" s="1"/>
      <c r="EX99" s="1"/>
      <c r="EY99" s="1"/>
      <c r="EZ99" s="1"/>
      <c r="FA99" s="1"/>
      <c r="FB99" s="1"/>
      <c r="FC99" s="1"/>
      <c r="FD99" s="1"/>
      <c r="FE99" s="1"/>
      <c r="FF99" s="1"/>
      <c r="FG99" s="1"/>
      <c r="FH99" s="1"/>
      <c r="FI99" s="1"/>
      <c r="FJ99" s="1"/>
      <c r="FK99" s="1"/>
    </row>
    <row r="100" spans="1:167" ht="14.5">
      <c r="A100" s="356"/>
      <c r="B100" s="356"/>
      <c r="C100" s="1"/>
      <c r="D100" s="1"/>
      <c r="E100" s="1"/>
      <c r="F100" s="1"/>
      <c r="G100" s="1"/>
      <c r="H100" s="1"/>
      <c r="I100" s="1"/>
      <c r="J100" s="1"/>
      <c r="K100" s="1"/>
      <c r="L100" s="1"/>
      <c r="M100" s="1"/>
      <c r="N100" s="1"/>
      <c r="O100" s="1"/>
      <c r="P100" s="1"/>
      <c r="Q100" s="1"/>
      <c r="R100" s="1"/>
      <c r="S100" s="1"/>
      <c r="T100" s="1"/>
      <c r="U100" s="1"/>
      <c r="V100" s="1"/>
      <c r="W100" s="1"/>
      <c r="EO100" s="356"/>
      <c r="EP100" s="356"/>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6"/>
      <c r="B101" s="356"/>
      <c r="C101" s="1"/>
      <c r="D101" s="1"/>
      <c r="E101" s="1"/>
      <c r="F101" s="1"/>
      <c r="G101" s="1"/>
      <c r="H101" s="1"/>
      <c r="I101" s="1"/>
      <c r="J101" s="1"/>
      <c r="K101" s="1"/>
      <c r="L101" s="1"/>
      <c r="M101" s="1"/>
      <c r="N101" s="1"/>
      <c r="O101" s="1"/>
      <c r="P101" s="1"/>
      <c r="Q101" s="1"/>
      <c r="R101" s="1"/>
      <c r="S101" s="1"/>
      <c r="T101" s="1"/>
      <c r="U101" s="1"/>
      <c r="V101" s="1"/>
      <c r="W101" s="1"/>
      <c r="EO101" s="356"/>
      <c r="EP101" s="356"/>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6"/>
      <c r="B102" s="356"/>
      <c r="C102" s="1"/>
      <c r="D102" s="1"/>
      <c r="E102" s="1"/>
      <c r="F102" s="1"/>
      <c r="G102" s="1"/>
      <c r="H102" s="1"/>
      <c r="I102" s="1"/>
      <c r="J102" s="1"/>
      <c r="K102" s="1"/>
      <c r="L102" s="1"/>
      <c r="M102" s="1"/>
      <c r="N102" s="1"/>
      <c r="O102" s="1"/>
      <c r="P102" s="1"/>
      <c r="Q102" s="1"/>
      <c r="R102" s="1"/>
      <c r="S102" s="1"/>
      <c r="T102" s="1"/>
      <c r="U102" s="1"/>
      <c r="V102" s="1"/>
      <c r="W102" s="1"/>
      <c r="EO102" s="356"/>
      <c r="EP102" s="356"/>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56"/>
      <c r="B103" s="356"/>
      <c r="C103" s="1"/>
      <c r="D103" s="1"/>
      <c r="E103" s="1"/>
      <c r="F103" s="1"/>
      <c r="G103" s="1"/>
      <c r="H103" s="1"/>
      <c r="I103" s="1"/>
      <c r="J103" s="1"/>
      <c r="K103" s="1"/>
      <c r="L103" s="1"/>
      <c r="M103" s="1"/>
      <c r="N103" s="1"/>
      <c r="O103" s="1"/>
      <c r="P103" s="1"/>
      <c r="Q103" s="1"/>
      <c r="R103" s="1"/>
      <c r="S103" s="1"/>
      <c r="T103" s="1"/>
      <c r="U103" s="1"/>
      <c r="V103" s="1"/>
      <c r="W103" s="1"/>
      <c r="EO103" s="356"/>
      <c r="EP103" s="356"/>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56"/>
      <c r="B104" s="356"/>
      <c r="C104" s="1"/>
      <c r="D104" s="1"/>
      <c r="E104" s="1"/>
      <c r="F104" s="1"/>
      <c r="G104" s="1"/>
      <c r="H104" s="1"/>
      <c r="I104" s="1"/>
      <c r="J104" s="1"/>
      <c r="K104" s="1"/>
      <c r="L104" s="1"/>
      <c r="M104" s="1"/>
      <c r="N104" s="1"/>
      <c r="O104" s="1"/>
      <c r="P104" s="1"/>
      <c r="Q104" s="1"/>
      <c r="R104" s="1"/>
      <c r="S104" s="1"/>
      <c r="T104" s="1"/>
      <c r="U104" s="1"/>
      <c r="V104" s="1"/>
      <c r="W104" s="1"/>
      <c r="EO104" s="356"/>
      <c r="EP104" s="356"/>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56"/>
      <c r="B105" s="356"/>
      <c r="C105" s="1"/>
      <c r="D105" s="1"/>
      <c r="E105" s="1"/>
      <c r="F105" s="1"/>
      <c r="G105" s="1"/>
      <c r="H105" s="1"/>
      <c r="I105" s="1"/>
      <c r="J105" s="1"/>
      <c r="K105" s="1"/>
      <c r="L105" s="1"/>
      <c r="M105" s="1"/>
      <c r="N105" s="1"/>
      <c r="O105" s="1"/>
      <c r="P105" s="1"/>
      <c r="Q105" s="1"/>
      <c r="R105" s="1"/>
      <c r="S105" s="1"/>
      <c r="T105" s="1"/>
      <c r="U105" s="1"/>
      <c r="V105" s="1"/>
      <c r="W105" s="1"/>
    </row>
    <row r="106" spans="1:167" ht="14.5">
      <c r="A106" s="356"/>
      <c r="B106" s="356"/>
      <c r="C106" s="1"/>
      <c r="D106" s="1"/>
      <c r="E106" s="1"/>
      <c r="F106" s="1"/>
      <c r="G106" s="1"/>
      <c r="H106" s="1"/>
      <c r="I106" s="1"/>
      <c r="J106" s="1"/>
      <c r="K106" s="1"/>
      <c r="L106" s="1"/>
      <c r="M106" s="1"/>
      <c r="N106" s="1"/>
      <c r="O106" s="1"/>
      <c r="P106" s="1"/>
      <c r="Q106" s="1"/>
      <c r="R106" s="1"/>
      <c r="S106" s="1"/>
      <c r="T106" s="1"/>
      <c r="U106" s="1"/>
      <c r="V106" s="1"/>
      <c r="W106" s="1"/>
    </row>
    <row r="107" spans="1:167" ht="14.5">
      <c r="A107" s="356"/>
      <c r="B107" s="356"/>
      <c r="C107" s="1"/>
      <c r="D107" s="1"/>
      <c r="E107" s="1"/>
      <c r="F107" s="1"/>
      <c r="G107" s="1"/>
      <c r="H107" s="1"/>
      <c r="I107" s="1"/>
      <c r="J107" s="1"/>
      <c r="K107" s="1"/>
      <c r="L107" s="1"/>
      <c r="M107" s="1"/>
      <c r="N107" s="1"/>
      <c r="O107" s="1"/>
      <c r="P107" s="1"/>
      <c r="Q107" s="1"/>
      <c r="R107" s="1"/>
      <c r="S107" s="1"/>
      <c r="T107" s="1"/>
      <c r="U107" s="1"/>
      <c r="V107" s="1"/>
      <c r="W107" s="1"/>
    </row>
    <row r="108" spans="1:167" ht="14.5">
      <c r="A108" s="356"/>
      <c r="B108" s="356"/>
      <c r="C108" s="1"/>
      <c r="D108" s="1"/>
      <c r="E108" s="1"/>
      <c r="F108" s="1"/>
      <c r="G108" s="1"/>
      <c r="H108" s="1"/>
      <c r="I108" s="1"/>
      <c r="J108" s="1"/>
      <c r="K108" s="1"/>
      <c r="L108" s="1"/>
      <c r="M108" s="1"/>
      <c r="N108" s="1"/>
      <c r="O108" s="1"/>
      <c r="P108" s="1"/>
      <c r="Q108" s="1"/>
      <c r="R108" s="1"/>
      <c r="S108" s="1"/>
      <c r="T108" s="1"/>
      <c r="U108" s="1"/>
      <c r="V108" s="1"/>
      <c r="W108" s="1"/>
    </row>
    <row r="109" spans="1:167" ht="14.5">
      <c r="A109" s="356"/>
      <c r="B109" s="356"/>
      <c r="C109" s="1"/>
      <c r="D109" s="1"/>
      <c r="E109" s="1"/>
      <c r="F109" s="1"/>
      <c r="G109" s="1"/>
      <c r="H109" s="1"/>
      <c r="I109" s="1"/>
      <c r="J109" s="1"/>
      <c r="K109" s="1"/>
      <c r="L109" s="1"/>
      <c r="M109" s="1"/>
      <c r="N109" s="1"/>
      <c r="O109" s="1"/>
      <c r="P109" s="1"/>
      <c r="Q109" s="1"/>
      <c r="R109" s="1"/>
      <c r="S109" s="1"/>
      <c r="T109" s="1"/>
      <c r="U109" s="1"/>
      <c r="V109" s="1"/>
      <c r="W109" s="1"/>
    </row>
    <row r="110" spans="1:167" ht="14.5">
      <c r="A110" s="356"/>
      <c r="B110" s="356"/>
      <c r="C110" s="1"/>
      <c r="D110" s="1"/>
      <c r="E110" s="1"/>
      <c r="F110" s="1"/>
      <c r="G110" s="1"/>
      <c r="H110" s="1"/>
      <c r="I110" s="1"/>
      <c r="J110" s="1"/>
      <c r="K110" s="1"/>
      <c r="L110" s="1"/>
      <c r="M110" s="1"/>
      <c r="N110" s="1"/>
      <c r="O110" s="1"/>
      <c r="P110" s="1"/>
      <c r="Q110" s="1"/>
      <c r="R110" s="1"/>
      <c r="S110" s="1"/>
      <c r="T110" s="1"/>
      <c r="U110" s="1"/>
      <c r="V110" s="1"/>
      <c r="W110" s="1"/>
    </row>
    <row r="111" spans="1:167" ht="14.5">
      <c r="A111" s="356"/>
      <c r="B111" s="356"/>
      <c r="C111" s="1"/>
      <c r="D111" s="1"/>
      <c r="E111" s="1"/>
      <c r="F111" s="1"/>
      <c r="G111" s="1"/>
      <c r="H111" s="1"/>
      <c r="I111" s="1"/>
      <c r="J111" s="1"/>
      <c r="K111" s="1"/>
      <c r="L111" s="1"/>
      <c r="M111" s="1"/>
      <c r="N111" s="1"/>
      <c r="O111" s="1"/>
      <c r="P111" s="1"/>
      <c r="Q111" s="1"/>
      <c r="R111" s="1"/>
      <c r="S111" s="1"/>
      <c r="T111" s="1"/>
      <c r="U111" s="1"/>
      <c r="V111" s="1"/>
      <c r="W111" s="1"/>
    </row>
    <row r="112" spans="1:167" ht="14.5">
      <c r="A112" s="356"/>
      <c r="B112" s="356"/>
      <c r="C112" s="1"/>
      <c r="D112" s="1"/>
      <c r="E112" s="1"/>
      <c r="F112" s="1"/>
      <c r="G112" s="1"/>
      <c r="H112" s="1"/>
      <c r="I112" s="1"/>
      <c r="J112" s="1"/>
      <c r="K112" s="1"/>
      <c r="L112" s="1"/>
      <c r="M112" s="1"/>
      <c r="N112" s="1"/>
      <c r="O112" s="1"/>
      <c r="P112" s="1"/>
      <c r="Q112" s="1"/>
      <c r="R112" s="1"/>
      <c r="S112" s="1"/>
      <c r="T112" s="1"/>
      <c r="U112" s="1"/>
      <c r="V112" s="1"/>
      <c r="W112" s="1"/>
    </row>
    <row r="113" spans="1:23" ht="14.5">
      <c r="A113" s="356"/>
      <c r="B113" s="356"/>
      <c r="C113" s="1"/>
      <c r="D113" s="1"/>
      <c r="E113" s="1"/>
      <c r="F113" s="1"/>
      <c r="G113" s="1"/>
      <c r="H113" s="1"/>
      <c r="I113" s="1"/>
      <c r="J113" s="1"/>
      <c r="K113" s="1"/>
      <c r="L113" s="1"/>
      <c r="M113" s="1"/>
      <c r="N113" s="1"/>
      <c r="O113" s="1"/>
      <c r="P113" s="1"/>
      <c r="Q113" s="1"/>
      <c r="R113" s="1"/>
      <c r="S113" s="1"/>
      <c r="T113" s="1"/>
      <c r="U113" s="1"/>
      <c r="V113" s="1"/>
      <c r="W113" s="1"/>
    </row>
    <row r="114" spans="1:23" ht="14.5">
      <c r="A114" s="356"/>
      <c r="B114" s="356"/>
      <c r="C114" s="1"/>
      <c r="D114" s="1"/>
      <c r="E114" s="1"/>
      <c r="F114" s="1"/>
      <c r="G114" s="1"/>
      <c r="H114" s="1"/>
      <c r="I114" s="1"/>
      <c r="J114" s="1"/>
      <c r="K114" s="1"/>
      <c r="L114" s="1"/>
      <c r="M114" s="1"/>
      <c r="N114" s="1"/>
      <c r="O114" s="1"/>
      <c r="P114" s="1"/>
      <c r="Q114" s="1"/>
      <c r="R114" s="1"/>
      <c r="S114" s="1"/>
      <c r="T114" s="1"/>
      <c r="U114" s="1"/>
      <c r="V114" s="1"/>
      <c r="W114" s="1"/>
    </row>
    <row r="115" spans="1:23" ht="14.5">
      <c r="A115" s="356"/>
      <c r="B115" s="356"/>
      <c r="C115" s="1"/>
      <c r="D115" s="1"/>
      <c r="E115" s="1"/>
      <c r="F115" s="1"/>
      <c r="G115" s="1"/>
      <c r="H115" s="1"/>
      <c r="I115" s="1"/>
      <c r="J115" s="1"/>
      <c r="K115" s="1"/>
      <c r="L115" s="1"/>
      <c r="M115" s="1"/>
      <c r="N115" s="1"/>
      <c r="O115" s="1"/>
      <c r="P115" s="1"/>
      <c r="Q115" s="1"/>
      <c r="R115" s="1"/>
      <c r="S115" s="1"/>
      <c r="T115" s="1"/>
      <c r="U115" s="1"/>
      <c r="V115" s="1"/>
      <c r="W115" s="1"/>
    </row>
    <row r="116" spans="1:23" ht="14.5">
      <c r="A116" s="356"/>
      <c r="B116" s="356"/>
      <c r="C116" s="1"/>
      <c r="D116" s="1"/>
      <c r="E116" s="1"/>
      <c r="F116" s="1"/>
      <c r="G116" s="1"/>
      <c r="H116" s="1"/>
      <c r="I116" s="1"/>
      <c r="J116" s="1"/>
      <c r="K116" s="1"/>
      <c r="L116" s="1"/>
      <c r="M116" s="1"/>
      <c r="N116" s="1"/>
      <c r="O116" s="1"/>
      <c r="P116" s="1"/>
      <c r="Q116" s="1"/>
      <c r="R116" s="1"/>
      <c r="S116" s="1"/>
      <c r="T116" s="1"/>
      <c r="U116" s="1"/>
      <c r="V116" s="1"/>
      <c r="W116" s="1"/>
    </row>
    <row r="117" spans="1:23" ht="14.5">
      <c r="A117" s="356"/>
      <c r="B117" s="356"/>
      <c r="C117" s="1"/>
      <c r="D117" s="1"/>
      <c r="E117" s="1"/>
      <c r="F117" s="1"/>
      <c r="G117" s="1"/>
      <c r="H117" s="1"/>
      <c r="I117" s="1"/>
      <c r="J117" s="1"/>
      <c r="K117" s="1"/>
      <c r="L117" s="1"/>
      <c r="M117" s="1"/>
      <c r="N117" s="1"/>
      <c r="O117" s="1"/>
      <c r="P117" s="1"/>
      <c r="Q117" s="1"/>
      <c r="R117" s="1"/>
      <c r="S117" s="1"/>
      <c r="T117" s="1"/>
      <c r="U117" s="1"/>
      <c r="V117" s="1"/>
      <c r="W117" s="1"/>
    </row>
    <row r="118" spans="1:23" ht="14.5">
      <c r="A118" s="356"/>
      <c r="B118" s="356"/>
      <c r="C118" s="1"/>
      <c r="D118" s="1"/>
      <c r="E118" s="1"/>
      <c r="F118" s="1"/>
      <c r="G118" s="1"/>
      <c r="H118" s="1"/>
      <c r="I118" s="1"/>
      <c r="J118" s="1"/>
      <c r="K118" s="1"/>
      <c r="L118" s="1"/>
      <c r="M118" s="1"/>
      <c r="N118" s="1"/>
      <c r="O118" s="1"/>
      <c r="P118" s="1"/>
      <c r="Q118" s="1"/>
      <c r="R118" s="1"/>
      <c r="S118" s="1"/>
      <c r="T118" s="1"/>
      <c r="U118" s="1"/>
      <c r="V118" s="1"/>
      <c r="W118" s="1"/>
    </row>
    <row r="119" spans="1:23" ht="14.5">
      <c r="A119" s="356"/>
      <c r="B119" s="356"/>
      <c r="C119" s="1"/>
      <c r="D119" s="1"/>
      <c r="E119" s="1"/>
      <c r="F119" s="1"/>
      <c r="G119" s="1"/>
      <c r="H119" s="1"/>
      <c r="I119" s="1"/>
      <c r="J119" s="1"/>
      <c r="K119" s="1"/>
      <c r="L119" s="1"/>
      <c r="M119" s="1"/>
      <c r="N119" s="1"/>
      <c r="O119" s="1"/>
      <c r="P119" s="1"/>
      <c r="Q119" s="1"/>
      <c r="R119" s="1"/>
      <c r="S119" s="1"/>
      <c r="T119" s="1"/>
      <c r="U119" s="1"/>
      <c r="V119" s="1"/>
      <c r="W119" s="1"/>
    </row>
    <row r="120" spans="1:23" ht="14.5">
      <c r="A120" s="356"/>
      <c r="B120" s="356"/>
      <c r="C120" s="1"/>
      <c r="D120" s="1"/>
      <c r="E120" s="1"/>
      <c r="F120" s="1"/>
      <c r="G120" s="1"/>
      <c r="H120" s="1"/>
      <c r="I120" s="1"/>
      <c r="J120" s="1"/>
      <c r="K120" s="1"/>
      <c r="L120" s="1"/>
      <c r="M120" s="1"/>
      <c r="N120" s="1"/>
      <c r="O120" s="1"/>
      <c r="P120" s="1"/>
      <c r="Q120" s="1"/>
      <c r="R120" s="1"/>
      <c r="S120" s="1"/>
      <c r="T120" s="1"/>
      <c r="U120" s="1"/>
      <c r="V120" s="1"/>
      <c r="W120" s="1"/>
    </row>
    <row r="121" spans="1:23" ht="14.5">
      <c r="A121" s="356"/>
      <c r="B121" s="356"/>
      <c r="C121" s="1"/>
      <c r="D121" s="1"/>
      <c r="E121" s="1"/>
      <c r="F121" s="1"/>
      <c r="G121" s="1"/>
      <c r="H121" s="1"/>
      <c r="I121" s="1"/>
      <c r="J121" s="1"/>
      <c r="K121" s="1"/>
      <c r="L121" s="1"/>
      <c r="M121" s="1"/>
      <c r="N121" s="1"/>
      <c r="O121" s="1"/>
      <c r="P121" s="1"/>
      <c r="Q121" s="1"/>
      <c r="R121" s="1"/>
      <c r="S121" s="1"/>
      <c r="T121" s="1"/>
      <c r="U121" s="1"/>
      <c r="V121" s="1"/>
      <c r="W121" s="1"/>
    </row>
    <row r="122" spans="1:23" ht="14.5">
      <c r="A122" s="356"/>
      <c r="B122" s="356"/>
      <c r="C122" s="1"/>
      <c r="D122" s="1"/>
      <c r="E122" s="1"/>
      <c r="F122" s="1"/>
      <c r="G122" s="1"/>
      <c r="H122" s="1"/>
      <c r="I122" s="1"/>
      <c r="J122" s="1"/>
      <c r="K122" s="1"/>
      <c r="L122" s="1"/>
      <c r="M122" s="1"/>
      <c r="N122" s="1"/>
      <c r="O122" s="1"/>
      <c r="P122" s="1"/>
      <c r="Q122" s="1"/>
      <c r="R122" s="1"/>
      <c r="S122" s="1"/>
      <c r="T122" s="1"/>
      <c r="U122" s="1"/>
      <c r="V122" s="1"/>
      <c r="W122" s="1"/>
    </row>
    <row r="123" spans="1:23" ht="14.5">
      <c r="A123" s="356"/>
      <c r="B123" s="356"/>
      <c r="C123" s="1"/>
      <c r="D123" s="1"/>
      <c r="E123" s="1"/>
      <c r="F123" s="1"/>
      <c r="G123" s="1"/>
      <c r="H123" s="1"/>
      <c r="I123" s="1"/>
      <c r="J123" s="1"/>
      <c r="K123" s="1"/>
      <c r="L123" s="1"/>
      <c r="M123" s="1"/>
      <c r="N123" s="1"/>
      <c r="O123" s="1"/>
      <c r="P123" s="1"/>
      <c r="Q123" s="1"/>
      <c r="R123" s="1"/>
      <c r="S123" s="1"/>
      <c r="T123" s="1"/>
      <c r="U123" s="1"/>
      <c r="V123" s="1"/>
      <c r="W123" s="1"/>
    </row>
    <row r="124" spans="1:23" ht="14.5">
      <c r="A124" s="356"/>
      <c r="B124" s="356"/>
      <c r="C124" s="1"/>
      <c r="D124" s="1"/>
      <c r="E124" s="1"/>
      <c r="F124" s="1"/>
      <c r="G124" s="1"/>
      <c r="H124" s="1"/>
      <c r="I124" s="1"/>
      <c r="J124" s="1"/>
      <c r="K124" s="1"/>
      <c r="L124" s="1"/>
      <c r="M124" s="1"/>
      <c r="N124" s="1"/>
      <c r="O124" s="1"/>
      <c r="P124" s="1"/>
      <c r="Q124" s="1"/>
      <c r="R124" s="1"/>
      <c r="S124" s="1"/>
      <c r="T124" s="1"/>
      <c r="U124" s="1"/>
      <c r="V124" s="1"/>
      <c r="W124" s="1"/>
    </row>
    <row r="125" spans="1:23" ht="14.5">
      <c r="A125" s="356"/>
      <c r="B125" s="356"/>
      <c r="C125" s="1"/>
      <c r="D125" s="1"/>
      <c r="E125" s="1"/>
      <c r="F125" s="1"/>
      <c r="G125" s="1"/>
      <c r="H125" s="1"/>
      <c r="I125" s="1"/>
      <c r="J125" s="1"/>
      <c r="K125" s="1"/>
      <c r="L125" s="1"/>
      <c r="M125" s="1"/>
      <c r="N125" s="1"/>
      <c r="O125" s="1"/>
      <c r="P125" s="1"/>
      <c r="Q125" s="1"/>
      <c r="R125" s="1"/>
      <c r="S125" s="1"/>
      <c r="T125" s="1"/>
      <c r="U125" s="1"/>
      <c r="V125" s="1"/>
      <c r="W125" s="1"/>
    </row>
    <row r="126" spans="1:23" ht="14.5">
      <c r="A126" s="356"/>
      <c r="B126" s="356"/>
      <c r="C126" s="1"/>
      <c r="D126" s="1"/>
      <c r="E126" s="1"/>
      <c r="F126" s="1"/>
      <c r="G126" s="1"/>
      <c r="H126" s="1"/>
      <c r="I126" s="1"/>
      <c r="J126" s="1"/>
      <c r="K126" s="1"/>
      <c r="L126" s="1"/>
      <c r="M126" s="1"/>
      <c r="N126" s="1"/>
      <c r="O126" s="1"/>
      <c r="P126" s="1"/>
      <c r="Q126" s="1"/>
      <c r="R126" s="1"/>
      <c r="S126" s="1"/>
      <c r="T126" s="1"/>
      <c r="U126" s="1"/>
      <c r="V126" s="1"/>
      <c r="W126" s="1"/>
    </row>
    <row r="127" spans="1:23" ht="14.5">
      <c r="A127" s="356"/>
      <c r="B127" s="356"/>
      <c r="C127" s="1"/>
      <c r="D127" s="1"/>
      <c r="E127" s="1"/>
      <c r="F127" s="1"/>
      <c r="G127" s="1"/>
      <c r="H127" s="1"/>
      <c r="I127" s="1"/>
      <c r="J127" s="1"/>
      <c r="K127" s="1"/>
      <c r="L127" s="1"/>
      <c r="M127" s="1"/>
      <c r="N127" s="1"/>
      <c r="O127" s="1"/>
      <c r="P127" s="1"/>
      <c r="Q127" s="1"/>
      <c r="R127" s="1"/>
      <c r="S127" s="1"/>
      <c r="T127" s="1"/>
      <c r="U127" s="1"/>
      <c r="V127" s="1"/>
      <c r="W127" s="1"/>
    </row>
    <row r="128" spans="1:23" ht="14.5">
      <c r="A128" s="356"/>
      <c r="B128" s="356"/>
      <c r="C128" s="1"/>
      <c r="D128" s="1"/>
      <c r="E128" s="1"/>
      <c r="F128" s="1"/>
      <c r="G128" s="1"/>
      <c r="H128" s="1"/>
      <c r="I128" s="1"/>
      <c r="J128" s="1"/>
      <c r="K128" s="1"/>
      <c r="L128" s="1"/>
      <c r="M128" s="1"/>
      <c r="N128" s="1"/>
      <c r="O128" s="1"/>
      <c r="P128" s="1"/>
      <c r="Q128" s="1"/>
      <c r="R128" s="1"/>
      <c r="S128" s="1"/>
      <c r="T128" s="1"/>
      <c r="U128" s="1"/>
      <c r="V128" s="1"/>
      <c r="W128" s="1"/>
    </row>
    <row r="129" spans="1:23" ht="14.5">
      <c r="A129" s="356"/>
      <c r="B129" s="356"/>
      <c r="C129" s="1"/>
      <c r="D129" s="1"/>
      <c r="E129" s="1"/>
      <c r="F129" s="1"/>
      <c r="G129" s="1"/>
      <c r="H129" s="1"/>
      <c r="I129" s="1"/>
      <c r="J129" s="1"/>
      <c r="K129" s="1"/>
      <c r="L129" s="1"/>
      <c r="M129" s="1"/>
      <c r="N129" s="1"/>
      <c r="O129" s="1"/>
      <c r="P129" s="1"/>
      <c r="Q129" s="1"/>
      <c r="R129" s="1"/>
      <c r="S129" s="1"/>
      <c r="T129" s="1"/>
      <c r="U129" s="1"/>
      <c r="V129" s="1"/>
      <c r="W129" s="1"/>
    </row>
    <row r="130" spans="1:23" ht="14.5">
      <c r="A130" s="356"/>
      <c r="B130" s="356"/>
      <c r="C130" s="1"/>
      <c r="D130" s="1"/>
      <c r="E130" s="1"/>
      <c r="F130" s="1"/>
      <c r="G130" s="1"/>
      <c r="H130" s="1"/>
      <c r="I130" s="1"/>
      <c r="J130" s="1"/>
      <c r="K130" s="1"/>
      <c r="L130" s="1"/>
      <c r="M130" s="1"/>
      <c r="N130" s="1"/>
      <c r="O130" s="1"/>
      <c r="P130" s="1"/>
      <c r="Q130" s="1"/>
      <c r="R130" s="1"/>
      <c r="S130" s="1"/>
      <c r="T130" s="1"/>
      <c r="U130" s="1"/>
      <c r="V130" s="1"/>
      <c r="W130" s="1"/>
    </row>
    <row r="131" spans="1:23" ht="14.5">
      <c r="A131" s="356"/>
      <c r="B131" s="356"/>
      <c r="C131" s="1"/>
      <c r="D131" s="1"/>
      <c r="E131" s="1"/>
      <c r="F131" s="1"/>
      <c r="G131" s="1"/>
      <c r="H131" s="1"/>
      <c r="I131" s="1"/>
      <c r="J131" s="1"/>
      <c r="K131" s="1"/>
      <c r="L131" s="1"/>
      <c r="M131" s="1"/>
      <c r="N131" s="1"/>
      <c r="O131" s="1"/>
      <c r="P131" s="1"/>
      <c r="Q131" s="1"/>
      <c r="R131" s="1"/>
      <c r="S131" s="1"/>
      <c r="T131" s="1"/>
      <c r="U131" s="1"/>
      <c r="V131" s="1"/>
      <c r="W131" s="1"/>
    </row>
    <row r="132" spans="1:23" ht="14.5">
      <c r="A132" s="356"/>
      <c r="B132" s="356"/>
      <c r="C132" s="1"/>
      <c r="D132" s="1"/>
      <c r="E132" s="1"/>
      <c r="F132" s="1"/>
      <c r="G132" s="1"/>
      <c r="H132" s="1"/>
      <c r="I132" s="1"/>
      <c r="J132" s="1"/>
      <c r="K132" s="1"/>
      <c r="L132" s="1"/>
      <c r="M132" s="1"/>
      <c r="N132" s="1"/>
      <c r="O132" s="1"/>
      <c r="P132" s="1"/>
      <c r="Q132" s="1"/>
      <c r="R132" s="1"/>
      <c r="S132" s="1"/>
      <c r="T132" s="1"/>
      <c r="U132" s="1"/>
      <c r="V132" s="1"/>
      <c r="W132" s="1"/>
    </row>
    <row r="133" spans="1:23" ht="14.5">
      <c r="A133" s="356"/>
      <c r="B133" s="356"/>
      <c r="C133" s="1"/>
      <c r="D133" s="1"/>
      <c r="E133" s="1"/>
      <c r="F133" s="1"/>
      <c r="G133" s="1"/>
      <c r="H133" s="1"/>
      <c r="I133" s="1"/>
      <c r="J133" s="1"/>
      <c r="K133" s="1"/>
      <c r="L133" s="1"/>
      <c r="M133" s="1"/>
      <c r="N133" s="1"/>
      <c r="O133" s="1"/>
      <c r="P133" s="1"/>
      <c r="Q133" s="1"/>
      <c r="R133" s="1"/>
      <c r="S133" s="1"/>
      <c r="T133" s="1"/>
      <c r="U133" s="1"/>
      <c r="V133" s="1"/>
      <c r="W133" s="1"/>
    </row>
    <row r="134" spans="1:23" ht="14.5">
      <c r="A134" s="356"/>
      <c r="B134" s="356"/>
      <c r="C134" s="1"/>
      <c r="D134" s="1"/>
      <c r="E134" s="1"/>
      <c r="F134" s="1"/>
      <c r="G134" s="1"/>
      <c r="H134" s="1"/>
      <c r="I134" s="1"/>
      <c r="J134" s="1"/>
      <c r="K134" s="1"/>
      <c r="L134" s="1"/>
      <c r="M134" s="1"/>
      <c r="N134" s="1"/>
      <c r="O134" s="1"/>
      <c r="P134" s="1"/>
      <c r="Q134" s="1"/>
      <c r="R134" s="1"/>
      <c r="S134" s="1"/>
      <c r="T134" s="1"/>
      <c r="U134" s="1"/>
      <c r="V134" s="1"/>
      <c r="W134" s="1"/>
    </row>
    <row r="135" spans="1:23" ht="14.5">
      <c r="A135" s="356"/>
      <c r="B135" s="356"/>
      <c r="C135" s="1"/>
      <c r="D135" s="1"/>
      <c r="E135" s="1"/>
      <c r="F135" s="1"/>
      <c r="G135" s="1"/>
      <c r="H135" s="1"/>
      <c r="I135" s="1"/>
      <c r="J135" s="1"/>
      <c r="K135" s="1"/>
      <c r="L135" s="1"/>
      <c r="M135" s="1"/>
      <c r="N135" s="1"/>
      <c r="O135" s="1"/>
      <c r="P135" s="1"/>
      <c r="Q135" s="1"/>
      <c r="R135" s="1"/>
      <c r="S135" s="1"/>
      <c r="T135" s="1"/>
      <c r="U135" s="1"/>
      <c r="V135" s="1"/>
      <c r="W135" s="1"/>
    </row>
    <row r="136" spans="1:23" ht="14.5">
      <c r="A136" s="356"/>
      <c r="B136" s="356"/>
      <c r="C136" s="1"/>
      <c r="D136" s="1"/>
      <c r="E136" s="1"/>
      <c r="F136" s="1"/>
      <c r="G136" s="1"/>
      <c r="H136" s="1"/>
      <c r="I136" s="1"/>
      <c r="J136" s="1"/>
      <c r="K136" s="1"/>
      <c r="L136" s="1"/>
      <c r="M136" s="1"/>
      <c r="N136" s="1"/>
      <c r="O136" s="1"/>
      <c r="P136" s="1"/>
      <c r="Q136" s="1"/>
      <c r="R136" s="1"/>
      <c r="S136" s="1"/>
      <c r="T136" s="1"/>
      <c r="U136" s="1"/>
      <c r="V136" s="1"/>
      <c r="W136" s="1"/>
    </row>
    <row r="137" spans="1:23" ht="14.5">
      <c r="A137" s="356"/>
      <c r="B137" s="356"/>
      <c r="C137" s="1"/>
      <c r="D137" s="1"/>
      <c r="E137" s="1"/>
      <c r="F137" s="1"/>
      <c r="G137" s="1"/>
      <c r="H137" s="1"/>
      <c r="I137" s="1"/>
      <c r="J137" s="1"/>
      <c r="K137" s="1"/>
      <c r="L137" s="1"/>
      <c r="M137" s="1"/>
      <c r="N137" s="1"/>
      <c r="O137" s="1"/>
      <c r="P137" s="1"/>
      <c r="Q137" s="1"/>
      <c r="R137" s="1"/>
      <c r="S137" s="1"/>
      <c r="T137" s="1"/>
      <c r="U137" s="1"/>
      <c r="V137" s="1"/>
      <c r="W137" s="1"/>
    </row>
    <row r="138" spans="1:23" ht="14.5">
      <c r="A138" s="356"/>
      <c r="B138" s="356"/>
      <c r="C138" s="1"/>
      <c r="D138" s="1"/>
      <c r="E138" s="1"/>
      <c r="F138" s="1"/>
      <c r="G138" s="1"/>
      <c r="H138" s="1"/>
      <c r="I138" s="1"/>
      <c r="J138" s="1"/>
      <c r="K138" s="1"/>
      <c r="L138" s="1"/>
      <c r="M138" s="1"/>
      <c r="N138" s="1"/>
      <c r="O138" s="1"/>
      <c r="P138" s="1"/>
      <c r="Q138" s="1"/>
      <c r="R138" s="1"/>
      <c r="S138" s="1"/>
      <c r="T138" s="1"/>
      <c r="U138" s="1"/>
      <c r="V138" s="1"/>
      <c r="W138" s="1"/>
    </row>
    <row r="139" spans="1:23" ht="14.5">
      <c r="A139" s="356"/>
      <c r="B139" s="356"/>
      <c r="C139" s="1"/>
      <c r="D139" s="1"/>
      <c r="E139" s="1"/>
      <c r="F139" s="1"/>
      <c r="G139" s="1"/>
      <c r="H139" s="1"/>
      <c r="I139" s="1"/>
      <c r="J139" s="1"/>
      <c r="K139" s="1"/>
      <c r="L139" s="1"/>
      <c r="M139" s="1"/>
      <c r="N139" s="1"/>
      <c r="O139" s="1"/>
      <c r="P139" s="1"/>
      <c r="Q139" s="1"/>
      <c r="R139" s="1"/>
      <c r="S139" s="1"/>
      <c r="T139" s="1"/>
      <c r="U139" s="1"/>
      <c r="V139" s="1"/>
      <c r="W139" s="1"/>
    </row>
    <row r="140" spans="1:23" ht="14.5">
      <c r="A140" s="356"/>
      <c r="B140" s="356"/>
      <c r="C140" s="1"/>
      <c r="D140" s="1"/>
      <c r="E140" s="1"/>
      <c r="F140" s="1"/>
      <c r="G140" s="1"/>
      <c r="H140" s="1"/>
      <c r="I140" s="1"/>
      <c r="J140" s="1"/>
      <c r="K140" s="1"/>
      <c r="L140" s="1"/>
      <c r="M140" s="1"/>
      <c r="N140" s="1"/>
      <c r="O140" s="1"/>
      <c r="P140" s="1"/>
      <c r="Q140" s="1"/>
      <c r="R140" s="1"/>
      <c r="S140" s="1"/>
      <c r="T140" s="1"/>
      <c r="U140" s="1"/>
      <c r="V140" s="1"/>
      <c r="W140" s="1"/>
    </row>
    <row r="141" spans="1:23" ht="14.5">
      <c r="A141" s="356"/>
      <c r="B141" s="356"/>
      <c r="C141" s="1"/>
      <c r="D141" s="1"/>
      <c r="E141" s="1"/>
      <c r="F141" s="1"/>
      <c r="G141" s="1"/>
      <c r="H141" s="1"/>
      <c r="I141" s="1"/>
      <c r="J141" s="1"/>
      <c r="K141" s="1"/>
      <c r="L141" s="1"/>
      <c r="M141" s="1"/>
      <c r="N141" s="1"/>
      <c r="O141" s="1"/>
      <c r="P141" s="1"/>
      <c r="Q141" s="1"/>
      <c r="R141" s="1"/>
      <c r="S141" s="1"/>
      <c r="T141" s="1"/>
      <c r="U141" s="1"/>
      <c r="V141" s="1"/>
      <c r="W141" s="1"/>
    </row>
    <row r="142" spans="1:23" ht="14.5">
      <c r="A142" s="356"/>
      <c r="B142" s="356"/>
      <c r="C142" s="1"/>
      <c r="D142" s="1"/>
      <c r="E142" s="1"/>
      <c r="F142" s="1"/>
      <c r="G142" s="1"/>
      <c r="H142" s="1"/>
      <c r="I142" s="1"/>
      <c r="J142" s="1"/>
      <c r="K142" s="1"/>
      <c r="L142" s="1"/>
      <c r="M142" s="1"/>
      <c r="N142" s="1"/>
      <c r="O142" s="1"/>
      <c r="P142" s="1"/>
      <c r="Q142" s="1"/>
      <c r="R142" s="1"/>
      <c r="S142" s="1"/>
      <c r="T142" s="1"/>
      <c r="U142" s="1"/>
      <c r="V142" s="1"/>
      <c r="W142" s="1"/>
    </row>
    <row r="143" spans="1:23" ht="14.5">
      <c r="A143" s="356"/>
      <c r="B143" s="356"/>
      <c r="C143" s="1"/>
      <c r="D143" s="1"/>
      <c r="E143" s="1"/>
      <c r="F143" s="1"/>
      <c r="G143" s="1"/>
      <c r="H143" s="1"/>
      <c r="I143" s="1"/>
      <c r="J143" s="1"/>
      <c r="K143" s="1"/>
      <c r="L143" s="1"/>
      <c r="M143" s="1"/>
      <c r="N143" s="1"/>
      <c r="O143" s="1"/>
      <c r="P143" s="1"/>
      <c r="Q143" s="1"/>
      <c r="R143" s="1"/>
      <c r="S143" s="1"/>
      <c r="T143" s="1"/>
      <c r="U143" s="1"/>
      <c r="V143" s="1"/>
      <c r="W143" s="1"/>
    </row>
    <row r="144" spans="1:23" ht="14.5">
      <c r="A144" s="356"/>
      <c r="B144" s="356"/>
      <c r="C144" s="1"/>
      <c r="D144" s="1"/>
      <c r="E144" s="1"/>
      <c r="F144" s="1"/>
      <c r="G144" s="1"/>
      <c r="H144" s="1"/>
      <c r="I144" s="1"/>
      <c r="J144" s="1"/>
      <c r="K144" s="1"/>
      <c r="L144" s="1"/>
      <c r="M144" s="1"/>
      <c r="N144" s="1"/>
      <c r="O144" s="1"/>
      <c r="P144" s="1"/>
      <c r="Q144" s="1"/>
      <c r="R144" s="1"/>
      <c r="S144" s="1"/>
      <c r="T144" s="1"/>
      <c r="U144" s="1"/>
      <c r="V144" s="1"/>
      <c r="W144" s="1"/>
    </row>
    <row r="145" spans="1:23" ht="14.5">
      <c r="A145" s="356"/>
      <c r="B145" s="356"/>
      <c r="C145" s="1"/>
      <c r="D145" s="1"/>
      <c r="E145" s="1"/>
      <c r="F145" s="1"/>
      <c r="G145" s="1"/>
      <c r="H145" s="1"/>
      <c r="I145" s="1"/>
      <c r="J145" s="1"/>
      <c r="K145" s="1"/>
      <c r="L145" s="1"/>
      <c r="M145" s="1"/>
      <c r="N145" s="1"/>
      <c r="O145" s="1"/>
      <c r="P145" s="1"/>
      <c r="Q145" s="1"/>
      <c r="R145" s="1"/>
      <c r="S145" s="1"/>
      <c r="T145" s="1"/>
      <c r="U145" s="1"/>
      <c r="V145" s="1"/>
      <c r="W145" s="1"/>
    </row>
    <row r="146" spans="1:23" ht="14.5">
      <c r="A146" s="356"/>
      <c r="B146" s="356"/>
      <c r="C146" s="1"/>
      <c r="D146" s="1"/>
      <c r="E146" s="1"/>
      <c r="F146" s="1"/>
      <c r="G146" s="1"/>
      <c r="H146" s="1"/>
      <c r="I146" s="1"/>
      <c r="J146" s="1"/>
      <c r="K146" s="1"/>
      <c r="L146" s="1"/>
      <c r="M146" s="1"/>
      <c r="N146" s="1"/>
      <c r="O146" s="1"/>
      <c r="P146" s="1"/>
      <c r="Q146" s="1"/>
      <c r="R146" s="1"/>
      <c r="S146" s="1"/>
      <c r="T146" s="1"/>
      <c r="U146" s="1"/>
      <c r="V146" s="1"/>
      <c r="W146" s="1"/>
    </row>
    <row r="147" spans="1:23" ht="14.5">
      <c r="A147" s="356"/>
      <c r="B147" s="356"/>
      <c r="C147" s="1"/>
      <c r="D147" s="1"/>
      <c r="E147" s="1"/>
      <c r="F147" s="1"/>
      <c r="G147" s="1"/>
      <c r="H147" s="1"/>
      <c r="I147" s="1"/>
      <c r="J147" s="1"/>
      <c r="K147" s="1"/>
      <c r="L147" s="1"/>
      <c r="M147" s="1"/>
      <c r="N147" s="1"/>
      <c r="O147" s="1"/>
      <c r="P147" s="1"/>
      <c r="Q147" s="1"/>
      <c r="R147" s="1"/>
      <c r="S147" s="1"/>
      <c r="T147" s="1"/>
      <c r="U147" s="1"/>
      <c r="V147" s="1"/>
      <c r="W147" s="1"/>
    </row>
    <row r="148" spans="1:23" ht="14.5">
      <c r="A148" s="356"/>
      <c r="B148" s="356"/>
      <c r="C148" s="1"/>
      <c r="D148" s="1"/>
      <c r="E148" s="1"/>
      <c r="F148" s="1"/>
      <c r="G148" s="1"/>
      <c r="H148" s="1"/>
      <c r="I148" s="1"/>
      <c r="J148" s="1"/>
      <c r="K148" s="1"/>
      <c r="L148" s="1"/>
      <c r="M148" s="1"/>
      <c r="N148" s="1"/>
      <c r="O148" s="1"/>
      <c r="P148" s="1"/>
      <c r="Q148" s="1"/>
      <c r="R148" s="1"/>
      <c r="S148" s="1"/>
      <c r="T148" s="1"/>
      <c r="U148" s="1"/>
      <c r="V148" s="1"/>
      <c r="W148" s="1"/>
    </row>
    <row r="149" spans="1:23" ht="14.5">
      <c r="A149" s="356"/>
      <c r="B149" s="356"/>
      <c r="C149" s="1"/>
      <c r="D149" s="1"/>
      <c r="E149" s="1"/>
      <c r="F149" s="1"/>
      <c r="G149" s="1"/>
      <c r="H149" s="1"/>
      <c r="I149" s="1"/>
      <c r="J149" s="1"/>
      <c r="K149" s="1"/>
      <c r="L149" s="1"/>
      <c r="M149" s="1"/>
      <c r="N149" s="1"/>
      <c r="O149" s="1"/>
      <c r="P149" s="1"/>
      <c r="Q149" s="1"/>
      <c r="R149" s="1"/>
      <c r="S149" s="1"/>
      <c r="T149" s="1"/>
      <c r="U149" s="1"/>
      <c r="V149" s="1"/>
      <c r="W149" s="1"/>
    </row>
    <row r="150" spans="1:23" ht="14.5">
      <c r="A150" s="356"/>
      <c r="B150" s="356"/>
      <c r="C150" s="1"/>
      <c r="D150" s="1"/>
      <c r="E150" s="1"/>
      <c r="F150" s="1"/>
      <c r="G150" s="1"/>
      <c r="H150" s="1"/>
      <c r="I150" s="1"/>
      <c r="J150" s="1"/>
      <c r="K150" s="1"/>
      <c r="L150" s="1"/>
      <c r="M150" s="1"/>
      <c r="N150" s="1"/>
      <c r="O150" s="1"/>
      <c r="P150" s="1"/>
      <c r="Q150" s="1"/>
      <c r="R150" s="1"/>
      <c r="S150" s="1"/>
      <c r="T150" s="1"/>
      <c r="U150" s="1"/>
      <c r="V150" s="1"/>
      <c r="W150" s="1"/>
    </row>
    <row r="151" spans="1:23" ht="14.5">
      <c r="A151" s="356"/>
      <c r="B151" s="356"/>
      <c r="C151" s="1"/>
      <c r="D151" s="1"/>
      <c r="E151" s="1"/>
      <c r="F151" s="1"/>
      <c r="G151" s="1"/>
      <c r="H151" s="1"/>
      <c r="I151" s="1"/>
      <c r="J151" s="1"/>
      <c r="K151" s="1"/>
      <c r="L151" s="1"/>
      <c r="M151" s="1"/>
      <c r="N151" s="1"/>
      <c r="O151" s="1"/>
      <c r="P151" s="1"/>
      <c r="Q151" s="1"/>
      <c r="R151" s="1"/>
      <c r="S151" s="1"/>
      <c r="T151" s="1"/>
      <c r="U151" s="1"/>
      <c r="V151" s="1"/>
      <c r="W151" s="1"/>
    </row>
    <row r="152" spans="1:23" ht="14.5">
      <c r="A152" s="356"/>
      <c r="B152" s="356"/>
      <c r="C152" s="1"/>
      <c r="D152" s="1"/>
      <c r="E152" s="1"/>
      <c r="F152" s="1"/>
      <c r="G152" s="1"/>
      <c r="H152" s="1"/>
      <c r="I152" s="1"/>
      <c r="J152" s="1"/>
      <c r="K152" s="1"/>
      <c r="L152" s="1"/>
      <c r="M152" s="1"/>
      <c r="N152" s="1"/>
      <c r="O152" s="1"/>
      <c r="P152" s="1"/>
      <c r="Q152" s="1"/>
      <c r="R152" s="1"/>
      <c r="S152" s="1"/>
      <c r="T152" s="1"/>
      <c r="U152" s="1"/>
      <c r="V152" s="1"/>
      <c r="W152" s="1"/>
    </row>
    <row r="153" spans="1:23" ht="14.5">
      <c r="A153" s="356"/>
      <c r="B153" s="356"/>
      <c r="C153" s="1"/>
      <c r="D153" s="1"/>
      <c r="E153" s="1"/>
      <c r="F153" s="1"/>
      <c r="G153" s="1"/>
      <c r="H153" s="1"/>
      <c r="I153" s="1"/>
      <c r="J153" s="1"/>
      <c r="K153" s="1"/>
      <c r="L153" s="1"/>
      <c r="M153" s="1"/>
      <c r="N153" s="1"/>
      <c r="O153" s="1"/>
      <c r="P153" s="1"/>
      <c r="Q153" s="1"/>
      <c r="R153" s="1"/>
      <c r="S153" s="1"/>
      <c r="T153" s="1"/>
      <c r="U153" s="1"/>
      <c r="V153" s="1"/>
      <c r="W153" s="1"/>
    </row>
    <row r="154" spans="1:23" ht="14.5">
      <c r="A154" s="356"/>
      <c r="B154" s="356"/>
      <c r="C154" s="1"/>
      <c r="D154" s="1"/>
      <c r="E154" s="1"/>
      <c r="F154" s="1"/>
      <c r="G154" s="1"/>
      <c r="H154" s="1"/>
      <c r="I154" s="1"/>
      <c r="J154" s="1"/>
      <c r="K154" s="1"/>
      <c r="L154" s="1"/>
      <c r="M154" s="1"/>
      <c r="N154" s="1"/>
      <c r="O154" s="1"/>
      <c r="P154" s="1"/>
      <c r="Q154" s="1"/>
      <c r="R154" s="1"/>
      <c r="S154" s="1"/>
      <c r="T154" s="1"/>
      <c r="U154" s="1"/>
      <c r="V154" s="1"/>
      <c r="W154" s="1"/>
    </row>
    <row r="155" spans="1:23" ht="14.5">
      <c r="A155" s="356"/>
      <c r="B155" s="356"/>
      <c r="C155" s="1"/>
      <c r="D155" s="1"/>
      <c r="E155" s="1"/>
      <c r="F155" s="1"/>
      <c r="G155" s="1"/>
      <c r="H155" s="1"/>
      <c r="I155" s="1"/>
      <c r="J155" s="1"/>
      <c r="K155" s="1"/>
      <c r="L155" s="1"/>
      <c r="M155" s="1"/>
      <c r="N155" s="1"/>
      <c r="O155" s="1"/>
      <c r="P155" s="1"/>
      <c r="Q155" s="1"/>
      <c r="R155" s="1"/>
      <c r="S155" s="1"/>
      <c r="T155" s="1"/>
      <c r="U155" s="1"/>
      <c r="V155" s="1"/>
      <c r="W155" s="1"/>
    </row>
    <row r="156" spans="1:23" ht="14.5">
      <c r="A156" s="356"/>
      <c r="B156" s="356"/>
      <c r="C156" s="1"/>
      <c r="D156" s="1"/>
      <c r="E156" s="1"/>
      <c r="F156" s="1"/>
      <c r="G156" s="1"/>
      <c r="H156" s="1"/>
      <c r="I156" s="1"/>
      <c r="J156" s="1"/>
      <c r="K156" s="1"/>
      <c r="L156" s="1"/>
      <c r="M156" s="1"/>
      <c r="N156" s="1"/>
      <c r="O156" s="1"/>
      <c r="P156" s="1"/>
      <c r="Q156" s="1"/>
      <c r="R156" s="1"/>
      <c r="S156" s="1"/>
      <c r="T156" s="1"/>
      <c r="U156" s="1"/>
      <c r="V156" s="1"/>
      <c r="W156" s="1"/>
    </row>
    <row r="157" spans="1:23" ht="14.5">
      <c r="A157" s="356"/>
      <c r="B157" s="356"/>
      <c r="C157" s="1"/>
      <c r="D157" s="1"/>
      <c r="E157" s="1"/>
      <c r="F157" s="1"/>
      <c r="G157" s="1"/>
      <c r="H157" s="1"/>
      <c r="I157" s="1"/>
      <c r="J157" s="1"/>
      <c r="K157" s="1"/>
      <c r="L157" s="1"/>
      <c r="M157" s="1"/>
      <c r="N157" s="1"/>
      <c r="O157" s="1"/>
      <c r="P157" s="1"/>
      <c r="Q157" s="1"/>
      <c r="R157" s="1"/>
      <c r="S157" s="1"/>
      <c r="T157" s="1"/>
      <c r="U157" s="1"/>
      <c r="V157" s="1"/>
      <c r="W157" s="1"/>
    </row>
    <row r="158" spans="1:23" ht="14.5">
      <c r="A158" s="356"/>
      <c r="B158" s="356"/>
      <c r="C158" s="1"/>
      <c r="D158" s="1"/>
      <c r="E158" s="1"/>
      <c r="F158" s="1"/>
      <c r="G158" s="1"/>
      <c r="H158" s="1"/>
      <c r="I158" s="1"/>
      <c r="J158" s="1"/>
      <c r="K158" s="1"/>
      <c r="L158" s="1"/>
      <c r="M158" s="1"/>
      <c r="N158" s="1"/>
      <c r="O158" s="1"/>
      <c r="P158" s="1"/>
      <c r="Q158" s="1"/>
      <c r="R158" s="1"/>
      <c r="S158" s="1"/>
      <c r="T158" s="1"/>
      <c r="U158" s="1"/>
      <c r="V158" s="1"/>
      <c r="W158" s="1"/>
    </row>
    <row r="159" spans="1:23" ht="14.5">
      <c r="A159" s="356"/>
      <c r="B159" s="356"/>
      <c r="C159" s="1"/>
      <c r="D159" s="1"/>
      <c r="E159" s="1"/>
      <c r="F159" s="1"/>
      <c r="G159" s="1"/>
      <c r="H159" s="1"/>
      <c r="I159" s="1"/>
      <c r="J159" s="1"/>
      <c r="K159" s="1"/>
      <c r="L159" s="1"/>
      <c r="M159" s="1"/>
      <c r="N159" s="1"/>
      <c r="O159" s="1"/>
      <c r="P159" s="1"/>
      <c r="Q159" s="1"/>
      <c r="R159" s="1"/>
      <c r="S159" s="1"/>
      <c r="T159" s="1"/>
      <c r="U159" s="1"/>
      <c r="V159" s="1"/>
      <c r="W159" s="1"/>
    </row>
    <row r="160" spans="1:23" ht="14.5">
      <c r="A160" s="356"/>
      <c r="B160" s="356"/>
      <c r="C160" s="1"/>
      <c r="D160" s="1"/>
      <c r="E160" s="1"/>
      <c r="F160" s="1"/>
      <c r="G160" s="1"/>
      <c r="H160" s="1"/>
      <c r="I160" s="1"/>
      <c r="J160" s="1"/>
      <c r="K160" s="1"/>
      <c r="L160" s="1"/>
      <c r="M160" s="1"/>
      <c r="N160" s="1"/>
      <c r="O160" s="1"/>
      <c r="P160" s="1"/>
      <c r="Q160" s="1"/>
      <c r="R160" s="1"/>
      <c r="S160" s="1"/>
      <c r="T160" s="1"/>
      <c r="U160" s="1"/>
      <c r="V160" s="1"/>
      <c r="W160" s="1"/>
    </row>
    <row r="161" spans="1:23" ht="14.5">
      <c r="A161" s="356"/>
      <c r="B161" s="356"/>
      <c r="C161" s="1"/>
      <c r="D161" s="1"/>
      <c r="E161" s="1"/>
      <c r="F161" s="1"/>
      <c r="G161" s="1"/>
      <c r="H161" s="1"/>
      <c r="I161" s="1"/>
      <c r="J161" s="1"/>
      <c r="K161" s="1"/>
      <c r="L161" s="1"/>
      <c r="M161" s="1"/>
      <c r="N161" s="1"/>
      <c r="O161" s="1"/>
      <c r="P161" s="1"/>
      <c r="Q161" s="1"/>
      <c r="R161" s="1"/>
      <c r="S161" s="1"/>
      <c r="T161" s="1"/>
      <c r="U161" s="1"/>
      <c r="V161" s="1"/>
      <c r="W161" s="1"/>
    </row>
    <row r="162" spans="1:23" ht="14.5">
      <c r="A162" s="356"/>
      <c r="B162" s="356"/>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6"/>
      <c r="B1" s="356"/>
      <c r="C1" s="1"/>
      <c r="D1" s="1"/>
      <c r="E1" s="1"/>
      <c r="F1" s="1"/>
      <c r="G1" s="1"/>
      <c r="H1" s="1"/>
      <c r="I1" s="1"/>
      <c r="J1" s="1"/>
      <c r="K1" s="1"/>
      <c r="L1" s="1"/>
      <c r="M1" s="1"/>
      <c r="N1" s="1"/>
      <c r="O1" s="1"/>
      <c r="P1" s="1"/>
      <c r="Q1" s="1"/>
      <c r="R1" s="1"/>
      <c r="S1" s="1"/>
      <c r="T1" s="1"/>
      <c r="U1" s="1"/>
      <c r="V1" s="1"/>
      <c r="W1" s="1"/>
      <c r="Y1" s="356"/>
      <c r="Z1" s="356"/>
      <c r="AA1" s="1"/>
      <c r="AB1" s="1"/>
      <c r="AC1" s="1"/>
      <c r="AD1" s="1"/>
      <c r="AE1" s="1"/>
      <c r="AF1" s="1"/>
      <c r="AG1" s="1"/>
      <c r="AH1" s="1"/>
      <c r="AI1" s="1"/>
      <c r="AJ1" s="1"/>
      <c r="AK1" s="1"/>
      <c r="AL1" s="1"/>
      <c r="AM1" s="1"/>
      <c r="AN1" s="1"/>
      <c r="AO1" s="1"/>
      <c r="AP1" s="1"/>
      <c r="AQ1" s="1"/>
      <c r="AR1" s="1"/>
      <c r="AS1" s="1"/>
      <c r="AT1" s="1"/>
      <c r="AU1" s="1"/>
      <c r="AW1" s="356"/>
      <c r="AX1" s="356"/>
      <c r="AY1" s="1"/>
      <c r="AZ1" s="1"/>
      <c r="BA1" s="1"/>
      <c r="BB1" s="1"/>
      <c r="BC1" s="1"/>
      <c r="BD1" s="1"/>
      <c r="BE1" s="1"/>
      <c r="BF1" s="1"/>
      <c r="BG1" s="1"/>
      <c r="BH1" s="1"/>
      <c r="BI1" s="1"/>
      <c r="BJ1" s="1"/>
      <c r="BK1" s="1"/>
      <c r="BL1" s="1"/>
      <c r="BM1" s="1"/>
      <c r="BN1" s="1"/>
      <c r="BO1" s="1"/>
      <c r="BP1" s="1"/>
      <c r="BQ1" s="1"/>
      <c r="BR1" s="1"/>
      <c r="BS1" s="1"/>
      <c r="BU1" s="356"/>
      <c r="BV1" s="356"/>
      <c r="BW1" s="1"/>
      <c r="BX1" s="1"/>
      <c r="BY1" s="1"/>
      <c r="BZ1" s="1"/>
      <c r="CA1" s="1"/>
      <c r="CB1" s="1"/>
      <c r="CC1" s="1"/>
      <c r="CD1" s="1"/>
      <c r="CE1" s="1"/>
      <c r="CF1" s="1"/>
      <c r="CG1" s="1"/>
      <c r="CH1" s="1"/>
      <c r="CI1" s="1"/>
      <c r="CJ1" s="1"/>
      <c r="CK1" s="1"/>
      <c r="CL1" s="1"/>
      <c r="CM1" s="1"/>
      <c r="CN1" s="1"/>
      <c r="CO1" s="1"/>
      <c r="CP1" s="1"/>
      <c r="CQ1" s="1"/>
      <c r="CS1" s="356"/>
      <c r="CT1" s="356"/>
      <c r="CU1" s="1"/>
      <c r="CV1" s="1"/>
      <c r="CW1" s="1"/>
      <c r="CX1" s="1"/>
      <c r="CY1" s="1"/>
      <c r="CZ1" s="1"/>
      <c r="DA1" s="1"/>
      <c r="DB1" s="1"/>
      <c r="DC1" s="1"/>
      <c r="DD1" s="1"/>
      <c r="DE1" s="1"/>
      <c r="DF1" s="1"/>
      <c r="DG1" s="1"/>
      <c r="DH1" s="1"/>
      <c r="DI1" s="1"/>
      <c r="DJ1" s="1"/>
      <c r="DK1" s="1"/>
      <c r="DL1" s="1"/>
      <c r="DM1" s="1"/>
      <c r="DN1" s="1"/>
      <c r="DO1" s="1"/>
      <c r="DQ1" s="356"/>
      <c r="DR1" s="356"/>
      <c r="DS1" s="1"/>
      <c r="DT1" s="1"/>
      <c r="DU1" s="1"/>
      <c r="DV1" s="1"/>
      <c r="DW1" s="1"/>
      <c r="DX1" s="1"/>
      <c r="DY1" s="1"/>
      <c r="DZ1" s="1"/>
      <c r="EA1" s="1"/>
      <c r="EB1" s="1"/>
      <c r="EC1" s="1"/>
      <c r="ED1" s="1"/>
      <c r="EE1" s="1"/>
      <c r="EF1" s="1"/>
      <c r="EG1" s="1"/>
      <c r="EH1" s="1"/>
      <c r="EI1" s="1"/>
      <c r="EJ1" s="1"/>
      <c r="EK1" s="1"/>
      <c r="EL1" s="1"/>
      <c r="EM1" s="1"/>
      <c r="EO1" s="356"/>
      <c r="EP1" s="356"/>
      <c r="EQ1" s="1"/>
      <c r="ER1" s="1"/>
      <c r="ES1" s="1"/>
      <c r="ET1" s="1"/>
      <c r="EU1" s="1"/>
      <c r="EV1" s="1"/>
      <c r="EW1" s="1"/>
      <c r="EX1" s="1"/>
      <c r="EY1" s="1"/>
      <c r="EZ1" s="1"/>
      <c r="FA1" s="1"/>
      <c r="FB1" s="1"/>
      <c r="FC1" s="1"/>
      <c r="FD1" s="1"/>
      <c r="FE1" s="1"/>
      <c r="FF1" s="1"/>
      <c r="FG1" s="1"/>
      <c r="FH1" s="1"/>
      <c r="FI1" s="1"/>
      <c r="FJ1" s="1"/>
      <c r="FK1" s="1"/>
    </row>
    <row r="2" spans="1:167" ht="14.5">
      <c r="A2" s="356"/>
      <c r="B2" s="356"/>
      <c r="C2" s="1"/>
      <c r="D2" s="1"/>
      <c r="E2" s="1"/>
      <c r="F2" s="1"/>
      <c r="G2" s="1"/>
      <c r="H2" s="1"/>
      <c r="I2" s="1"/>
      <c r="J2" s="1"/>
      <c r="K2" s="1"/>
      <c r="L2" s="1"/>
      <c r="M2" s="1"/>
      <c r="N2" s="1"/>
      <c r="O2" s="1"/>
      <c r="P2" s="1"/>
      <c r="Q2" s="1"/>
      <c r="R2" s="1"/>
      <c r="S2" s="1"/>
      <c r="T2" s="1"/>
      <c r="U2" s="1"/>
      <c r="V2" s="1"/>
      <c r="W2" s="1"/>
      <c r="Y2" s="356"/>
      <c r="Z2" s="356"/>
      <c r="AA2" s="1"/>
      <c r="AB2" s="1"/>
      <c r="AC2" s="1"/>
      <c r="AD2" s="1"/>
      <c r="AE2" s="1"/>
      <c r="AF2" s="1"/>
      <c r="AG2" s="1"/>
      <c r="AH2" s="1"/>
      <c r="AI2" s="1"/>
      <c r="AJ2" s="1"/>
      <c r="AK2" s="1"/>
      <c r="AL2" s="1"/>
      <c r="AM2" s="1"/>
      <c r="AN2" s="1"/>
      <c r="AO2" s="1"/>
      <c r="AP2" s="1"/>
      <c r="AQ2" s="1"/>
      <c r="AR2" s="1"/>
      <c r="AS2" s="1"/>
      <c r="AT2" s="1"/>
      <c r="AU2" s="1"/>
      <c r="AW2" s="356"/>
      <c r="AX2" s="356"/>
      <c r="AY2" s="1"/>
      <c r="AZ2" s="1"/>
      <c r="BA2" s="1"/>
      <c r="BB2" s="1"/>
      <c r="BC2" s="1"/>
      <c r="BD2" s="1"/>
      <c r="BE2" s="1"/>
      <c r="BF2" s="1"/>
      <c r="BG2" s="1"/>
      <c r="BH2" s="1"/>
      <c r="BI2" s="1"/>
      <c r="BJ2" s="1"/>
      <c r="BK2" s="1"/>
      <c r="BL2" s="1"/>
      <c r="BM2" s="1"/>
      <c r="BN2" s="1"/>
      <c r="BO2" s="1"/>
      <c r="BP2" s="1"/>
      <c r="BQ2" s="1"/>
      <c r="BR2" s="1"/>
      <c r="BS2" s="1"/>
      <c r="BU2" s="356"/>
      <c r="BV2" s="356"/>
      <c r="BW2" s="1"/>
      <c r="BX2" s="1"/>
      <c r="BY2" s="1"/>
      <c r="BZ2" s="1"/>
      <c r="CA2" s="1"/>
      <c r="CB2" s="1"/>
      <c r="CC2" s="1"/>
      <c r="CD2" s="1"/>
      <c r="CE2" s="1"/>
      <c r="CF2" s="1"/>
      <c r="CG2" s="1"/>
      <c r="CH2" s="1"/>
      <c r="CI2" s="1"/>
      <c r="CJ2" s="1"/>
      <c r="CK2" s="1"/>
      <c r="CL2" s="1"/>
      <c r="CM2" s="1"/>
      <c r="CN2" s="1"/>
      <c r="CO2" s="1"/>
      <c r="CP2" s="1"/>
      <c r="CQ2" s="1"/>
      <c r="CS2" s="356"/>
      <c r="CT2" s="356"/>
      <c r="CU2" s="1"/>
      <c r="CV2" s="1"/>
      <c r="CW2" s="1"/>
      <c r="CX2" s="1"/>
      <c r="CY2" s="1"/>
      <c r="CZ2" s="1"/>
      <c r="DA2" s="1"/>
      <c r="DB2" s="1"/>
      <c r="DC2" s="1"/>
      <c r="DD2" s="1"/>
      <c r="DE2" s="1"/>
      <c r="DF2" s="1"/>
      <c r="DG2" s="1"/>
      <c r="DH2" s="1"/>
      <c r="DI2" s="1"/>
      <c r="DJ2" s="1"/>
      <c r="DK2" s="1"/>
      <c r="DL2" s="1"/>
      <c r="DM2" s="1"/>
      <c r="DN2" s="1"/>
      <c r="DO2" s="1"/>
      <c r="DQ2" s="356"/>
      <c r="DR2" s="356"/>
      <c r="DS2" s="1"/>
      <c r="DT2" s="1"/>
      <c r="DU2" s="1"/>
      <c r="DV2" s="1"/>
      <c r="DW2" s="1"/>
      <c r="DX2" s="1"/>
      <c r="DY2" s="1"/>
      <c r="DZ2" s="1"/>
      <c r="EA2" s="1"/>
      <c r="EB2" s="1"/>
      <c r="EC2" s="1"/>
      <c r="ED2" s="1"/>
      <c r="EE2" s="1"/>
      <c r="EF2" s="1"/>
      <c r="EG2" s="1"/>
      <c r="EH2" s="1"/>
      <c r="EI2" s="1"/>
      <c r="EJ2" s="1"/>
      <c r="EK2" s="1"/>
      <c r="EL2" s="1"/>
      <c r="EM2" s="1"/>
      <c r="EO2" s="356"/>
      <c r="EP2" s="356"/>
      <c r="EQ2" s="1"/>
      <c r="ER2" s="1"/>
      <c r="ES2" s="1"/>
      <c r="ET2" s="1"/>
      <c r="EU2" s="1"/>
      <c r="EV2" s="1"/>
      <c r="EW2" s="1"/>
      <c r="EX2" s="1"/>
      <c r="EY2" s="1"/>
      <c r="EZ2" s="1"/>
      <c r="FA2" s="1"/>
      <c r="FB2" s="1"/>
      <c r="FC2" s="1"/>
      <c r="FD2" s="1"/>
      <c r="FE2" s="1"/>
      <c r="FF2" s="1"/>
      <c r="FG2" s="1"/>
      <c r="FH2" s="1"/>
      <c r="FI2" s="1"/>
      <c r="FJ2" s="1"/>
      <c r="FK2" s="1"/>
    </row>
    <row r="3" spans="1:167" ht="14.5">
      <c r="A3" s="356"/>
      <c r="B3" s="356"/>
      <c r="C3" s="1"/>
      <c r="D3" s="1"/>
      <c r="E3" s="1"/>
      <c r="F3" s="1"/>
      <c r="G3" s="1"/>
      <c r="H3" s="1"/>
      <c r="I3" s="1"/>
      <c r="J3" s="1"/>
      <c r="K3" s="1"/>
      <c r="L3" s="1"/>
      <c r="M3" s="1"/>
      <c r="N3" s="1"/>
      <c r="O3" s="1"/>
      <c r="P3" s="1"/>
      <c r="Q3" s="1"/>
      <c r="R3" s="1"/>
      <c r="S3" s="1"/>
      <c r="T3" s="1"/>
      <c r="U3" s="1"/>
      <c r="V3" s="1"/>
      <c r="W3" s="1"/>
      <c r="Y3" s="356"/>
      <c r="Z3" s="356"/>
      <c r="AA3" s="1"/>
      <c r="AB3" s="1"/>
      <c r="AC3" s="1"/>
      <c r="AD3" s="1"/>
      <c r="AE3" s="1"/>
      <c r="AF3" s="1"/>
      <c r="AG3" s="1"/>
      <c r="AH3" s="1"/>
      <c r="AI3" s="1"/>
      <c r="AJ3" s="1"/>
      <c r="AK3" s="1"/>
      <c r="AL3" s="1"/>
      <c r="AM3" s="1"/>
      <c r="AN3" s="1"/>
      <c r="AO3" s="1"/>
      <c r="AP3" s="1"/>
      <c r="AQ3" s="1"/>
      <c r="AR3" s="1"/>
      <c r="AS3" s="1"/>
      <c r="AT3" s="1"/>
      <c r="AU3" s="1"/>
      <c r="AW3" s="356"/>
      <c r="AX3" s="356"/>
      <c r="AY3" s="1"/>
      <c r="AZ3" s="1"/>
      <c r="BA3" s="1"/>
      <c r="BB3" s="1"/>
      <c r="BC3" s="1"/>
      <c r="BD3" s="1"/>
      <c r="BE3" s="1"/>
      <c r="BF3" s="1"/>
      <c r="BG3" s="1"/>
      <c r="BH3" s="1"/>
      <c r="BI3" s="1"/>
      <c r="BJ3" s="1"/>
      <c r="BK3" s="1"/>
      <c r="BL3" s="1"/>
      <c r="BM3" s="1"/>
      <c r="BN3" s="1"/>
      <c r="BO3" s="1"/>
      <c r="BP3" s="1"/>
      <c r="BQ3" s="1"/>
      <c r="BR3" s="1"/>
      <c r="BS3" s="1"/>
      <c r="BU3" s="356"/>
      <c r="BV3" s="356"/>
      <c r="BW3" s="1"/>
      <c r="BX3" s="1"/>
      <c r="BY3" s="1"/>
      <c r="BZ3" s="1"/>
      <c r="CA3" s="1"/>
      <c r="CB3" s="1"/>
      <c r="CC3" s="1"/>
      <c r="CD3" s="1"/>
      <c r="CE3" s="1"/>
      <c r="CF3" s="1"/>
      <c r="CG3" s="1"/>
      <c r="CH3" s="1"/>
      <c r="CI3" s="1"/>
      <c r="CJ3" s="1"/>
      <c r="CK3" s="1"/>
      <c r="CL3" s="1"/>
      <c r="CM3" s="1"/>
      <c r="CN3" s="1"/>
      <c r="CO3" s="1"/>
      <c r="CP3" s="1"/>
      <c r="CQ3" s="1"/>
      <c r="CS3" s="356"/>
      <c r="CT3" s="356"/>
      <c r="CU3" s="1"/>
      <c r="CV3" s="1"/>
      <c r="CW3" s="1"/>
      <c r="CX3" s="1"/>
      <c r="CY3" s="1"/>
      <c r="CZ3" s="1"/>
      <c r="DA3" s="1"/>
      <c r="DB3" s="1"/>
      <c r="DC3" s="1"/>
      <c r="DD3" s="1"/>
      <c r="DE3" s="1"/>
      <c r="DF3" s="1"/>
      <c r="DG3" s="1"/>
      <c r="DH3" s="1"/>
      <c r="DI3" s="1"/>
      <c r="DJ3" s="1"/>
      <c r="DK3" s="1"/>
      <c r="DL3" s="1"/>
      <c r="DM3" s="1"/>
      <c r="DN3" s="1"/>
      <c r="DO3" s="1"/>
      <c r="DQ3" s="356"/>
      <c r="DR3" s="356"/>
      <c r="DS3" s="1"/>
      <c r="DT3" s="1"/>
      <c r="DU3" s="1"/>
      <c r="DV3" s="1"/>
      <c r="DW3" s="1"/>
      <c r="DX3" s="1"/>
      <c r="DY3" s="1"/>
      <c r="DZ3" s="1"/>
      <c r="EA3" s="1"/>
      <c r="EB3" s="1"/>
      <c r="EC3" s="1"/>
      <c r="ED3" s="1"/>
      <c r="EE3" s="1"/>
      <c r="EF3" s="1"/>
      <c r="EG3" s="1"/>
      <c r="EH3" s="1"/>
      <c r="EI3" s="1"/>
      <c r="EJ3" s="1"/>
      <c r="EK3" s="1"/>
      <c r="EL3" s="1"/>
      <c r="EM3" s="1"/>
      <c r="EO3" s="356"/>
      <c r="EP3" s="356"/>
      <c r="EQ3" s="1"/>
      <c r="ER3" s="1"/>
      <c r="ES3" s="1"/>
      <c r="ET3" s="1"/>
      <c r="EU3" s="1"/>
      <c r="EV3" s="1"/>
      <c r="EW3" s="1"/>
      <c r="EX3" s="1"/>
      <c r="EY3" s="1"/>
      <c r="EZ3" s="1"/>
      <c r="FA3" s="1"/>
      <c r="FB3" s="1"/>
      <c r="FC3" s="1"/>
      <c r="FD3" s="1"/>
      <c r="FE3" s="1"/>
      <c r="FF3" s="1"/>
      <c r="FG3" s="1"/>
      <c r="FH3" s="1"/>
      <c r="FI3" s="1"/>
      <c r="FJ3" s="1"/>
      <c r="FK3" s="1"/>
    </row>
    <row r="4" spans="1:167" ht="14.5">
      <c r="A4" s="356"/>
      <c r="B4" s="356"/>
      <c r="C4" s="1"/>
      <c r="D4" s="1"/>
      <c r="E4" s="1"/>
      <c r="F4" s="1"/>
      <c r="G4" s="1"/>
      <c r="H4" s="1"/>
      <c r="I4" s="1"/>
      <c r="J4" s="1"/>
      <c r="K4" s="1"/>
      <c r="L4" s="1"/>
      <c r="M4" s="1"/>
      <c r="N4" s="1"/>
      <c r="O4" s="1"/>
      <c r="P4" s="1"/>
      <c r="Q4" s="1"/>
      <c r="R4" s="1"/>
      <c r="S4" s="1"/>
      <c r="T4" s="1"/>
      <c r="U4" s="1"/>
      <c r="V4" s="1"/>
      <c r="W4" s="1"/>
      <c r="Y4" s="356"/>
      <c r="Z4" s="356"/>
      <c r="AA4" s="1"/>
      <c r="AB4" s="1"/>
      <c r="AC4" s="1"/>
      <c r="AD4" s="1"/>
      <c r="AE4" s="1"/>
      <c r="AF4" s="1"/>
      <c r="AG4" s="1"/>
      <c r="AH4" s="1"/>
      <c r="AI4" s="1"/>
      <c r="AJ4" s="1"/>
      <c r="AK4" s="1"/>
      <c r="AL4" s="1"/>
      <c r="AM4" s="1"/>
      <c r="AN4" s="1"/>
      <c r="AO4" s="1"/>
      <c r="AP4" s="1"/>
      <c r="AQ4" s="1"/>
      <c r="AR4" s="1"/>
      <c r="AS4" s="1"/>
      <c r="AT4" s="1"/>
      <c r="AU4" s="1"/>
      <c r="AW4" s="356"/>
      <c r="AX4" s="356"/>
      <c r="AY4" s="1"/>
      <c r="AZ4" s="1"/>
      <c r="BA4" s="1"/>
      <c r="BB4" s="1"/>
      <c r="BC4" s="1"/>
      <c r="BD4" s="1"/>
      <c r="BE4" s="1"/>
      <c r="BF4" s="1"/>
      <c r="BG4" s="1"/>
      <c r="BH4" s="1"/>
      <c r="BI4" s="1"/>
      <c r="BJ4" s="1"/>
      <c r="BK4" s="1"/>
      <c r="BL4" s="1"/>
      <c r="BM4" s="1"/>
      <c r="BN4" s="1"/>
      <c r="BO4" s="1"/>
      <c r="BP4" s="1"/>
      <c r="BQ4" s="1"/>
      <c r="BR4" s="1"/>
      <c r="BS4" s="1"/>
      <c r="BU4" s="356"/>
      <c r="BV4" s="356"/>
      <c r="BW4" s="1"/>
      <c r="BX4" s="1"/>
      <c r="BY4" s="1"/>
      <c r="BZ4" s="1"/>
      <c r="CA4" s="1"/>
      <c r="CB4" s="1"/>
      <c r="CC4" s="1"/>
      <c r="CD4" s="1"/>
      <c r="CE4" s="1"/>
      <c r="CF4" s="1"/>
      <c r="CG4" s="1"/>
      <c r="CH4" s="1"/>
      <c r="CI4" s="1"/>
      <c r="CJ4" s="1"/>
      <c r="CK4" s="1"/>
      <c r="CL4" s="1"/>
      <c r="CM4" s="1"/>
      <c r="CN4" s="1"/>
      <c r="CO4" s="1"/>
      <c r="CP4" s="1"/>
      <c r="CQ4" s="1"/>
      <c r="CS4" s="356"/>
      <c r="CT4" s="356"/>
      <c r="CU4" s="1"/>
      <c r="CV4" s="1"/>
      <c r="CW4" s="1"/>
      <c r="CX4" s="1"/>
      <c r="CY4" s="1"/>
      <c r="CZ4" s="1"/>
      <c r="DA4" s="1"/>
      <c r="DB4" s="1"/>
      <c r="DC4" s="1"/>
      <c r="DD4" s="1"/>
      <c r="DE4" s="1"/>
      <c r="DF4" s="1"/>
      <c r="DG4" s="1"/>
      <c r="DH4" s="1"/>
      <c r="DI4" s="1"/>
      <c r="DJ4" s="1"/>
      <c r="DK4" s="1"/>
      <c r="DL4" s="1"/>
      <c r="DM4" s="1"/>
      <c r="DN4" s="1"/>
      <c r="DO4" s="1"/>
      <c r="DQ4" s="356"/>
      <c r="DR4" s="356"/>
      <c r="DS4" s="1"/>
      <c r="DT4" s="1"/>
      <c r="DU4" s="1"/>
      <c r="DV4" s="1"/>
      <c r="DW4" s="1"/>
      <c r="DX4" s="1"/>
      <c r="DY4" s="1"/>
      <c r="DZ4" s="1"/>
      <c r="EA4" s="1"/>
      <c r="EB4" s="1"/>
      <c r="EC4" s="1"/>
      <c r="ED4" s="1"/>
      <c r="EE4" s="1"/>
      <c r="EF4" s="1"/>
      <c r="EG4" s="1"/>
      <c r="EH4" s="1"/>
      <c r="EI4" s="1"/>
      <c r="EJ4" s="1"/>
      <c r="EK4" s="1"/>
      <c r="EL4" s="1"/>
      <c r="EM4" s="1"/>
      <c r="EO4" s="356"/>
      <c r="EP4" s="356"/>
      <c r="EQ4" s="1"/>
      <c r="ER4" s="1"/>
      <c r="ES4" s="1"/>
      <c r="ET4" s="1"/>
      <c r="EU4" s="1"/>
      <c r="EV4" s="1"/>
      <c r="EW4" s="1"/>
      <c r="EX4" s="1"/>
      <c r="EY4" s="1"/>
      <c r="EZ4" s="1"/>
      <c r="FA4" s="1"/>
      <c r="FB4" s="1"/>
      <c r="FC4" s="1"/>
      <c r="FD4" s="1"/>
      <c r="FE4" s="1"/>
      <c r="FF4" s="1"/>
      <c r="FG4" s="1"/>
      <c r="FH4" s="1"/>
      <c r="FI4" s="1"/>
      <c r="FJ4" s="1"/>
      <c r="FK4" s="1"/>
    </row>
    <row r="5" spans="1:167" ht="18">
      <c r="A5" s="357" t="s">
        <v>240</v>
      </c>
      <c r="B5" s="357"/>
      <c r="C5" s="1"/>
      <c r="D5" s="1"/>
      <c r="E5" s="1"/>
      <c r="F5" s="3"/>
      <c r="G5" s="3"/>
      <c r="H5" s="3"/>
      <c r="I5" s="3"/>
      <c r="J5" s="3"/>
      <c r="K5" s="3"/>
      <c r="L5" s="3"/>
      <c r="M5" s="3"/>
      <c r="N5" s="3"/>
      <c r="O5" s="3"/>
      <c r="P5" s="1"/>
      <c r="Q5" s="1"/>
      <c r="R5" s="1"/>
      <c r="S5" s="1"/>
      <c r="T5" s="1"/>
      <c r="U5" s="1"/>
      <c r="V5" s="1"/>
      <c r="W5" s="1"/>
      <c r="Y5" s="357" t="s">
        <v>240</v>
      </c>
      <c r="Z5" s="357"/>
      <c r="AA5" s="1"/>
      <c r="AB5" s="1"/>
      <c r="AC5" s="1"/>
      <c r="AD5" s="3"/>
      <c r="AE5" s="3"/>
      <c r="AF5" s="3"/>
      <c r="AG5" s="3"/>
      <c r="AH5" s="3"/>
      <c r="AI5" s="3"/>
      <c r="AJ5" s="3"/>
      <c r="AK5" s="3"/>
      <c r="AL5" s="3"/>
      <c r="AM5" s="3"/>
      <c r="AN5" s="1"/>
      <c r="AO5" s="1"/>
      <c r="AP5" s="1"/>
      <c r="AQ5" s="1"/>
      <c r="AR5" s="1"/>
      <c r="AS5" s="1"/>
      <c r="AT5" s="1"/>
      <c r="AU5" s="1"/>
      <c r="AW5" s="357" t="s">
        <v>240</v>
      </c>
      <c r="AX5" s="357"/>
      <c r="AY5" s="1"/>
      <c r="AZ5" s="1"/>
      <c r="BA5" s="1"/>
      <c r="BB5" s="3"/>
      <c r="BC5" s="3"/>
      <c r="BD5" s="3"/>
      <c r="BE5" s="3"/>
      <c r="BF5" s="3"/>
      <c r="BG5" s="3"/>
      <c r="BH5" s="3"/>
      <c r="BI5" s="3"/>
      <c r="BJ5" s="3"/>
      <c r="BK5" s="3"/>
      <c r="BL5" s="1"/>
      <c r="BM5" s="1"/>
      <c r="BN5" s="1"/>
      <c r="BO5" s="1"/>
      <c r="BP5" s="1"/>
      <c r="BQ5" s="1"/>
      <c r="BR5" s="1"/>
      <c r="BS5" s="1"/>
      <c r="BU5" s="357" t="s">
        <v>240</v>
      </c>
      <c r="BV5" s="357"/>
      <c r="BW5" s="1"/>
      <c r="BX5" s="1"/>
      <c r="BY5" s="1"/>
      <c r="BZ5" s="3"/>
      <c r="CA5" s="3"/>
      <c r="CB5" s="3"/>
      <c r="CC5" s="3"/>
      <c r="CD5" s="3"/>
      <c r="CE5" s="3"/>
      <c r="CF5" s="3"/>
      <c r="CG5" s="3"/>
      <c r="CH5" s="3"/>
      <c r="CI5" s="3"/>
      <c r="CJ5" s="1"/>
      <c r="CK5" s="1"/>
      <c r="CL5" s="1"/>
      <c r="CM5" s="1"/>
      <c r="CN5" s="1"/>
      <c r="CO5" s="1"/>
      <c r="CP5" s="1"/>
      <c r="CQ5" s="1"/>
      <c r="CS5" s="357" t="s">
        <v>240</v>
      </c>
      <c r="CT5" s="357"/>
      <c r="CU5" s="1"/>
      <c r="CV5" s="1"/>
      <c r="CW5" s="1"/>
      <c r="CX5" s="3"/>
      <c r="CY5" s="3"/>
      <c r="CZ5" s="3"/>
      <c r="DA5" s="3"/>
      <c r="DB5" s="3"/>
      <c r="DC5" s="3"/>
      <c r="DD5" s="3"/>
      <c r="DE5" s="3"/>
      <c r="DF5" s="3"/>
      <c r="DG5" s="3"/>
      <c r="DH5" s="1"/>
      <c r="DI5" s="1"/>
      <c r="DJ5" s="1"/>
      <c r="DK5" s="1"/>
      <c r="DL5" s="1"/>
      <c r="DM5" s="1"/>
      <c r="DN5" s="1"/>
      <c r="DO5" s="1"/>
      <c r="DQ5" s="357" t="s">
        <v>240</v>
      </c>
      <c r="DR5" s="357"/>
      <c r="DS5" s="1"/>
      <c r="DT5" s="1"/>
      <c r="DU5" s="1"/>
      <c r="DV5" s="3"/>
      <c r="DW5" s="3"/>
      <c r="DX5" s="3"/>
      <c r="DY5" s="3"/>
      <c r="DZ5" s="3"/>
      <c r="EA5" s="3"/>
      <c r="EB5" s="3"/>
      <c r="EC5" s="3"/>
      <c r="ED5" s="3"/>
      <c r="EE5" s="3"/>
      <c r="EF5" s="1"/>
      <c r="EG5" s="1"/>
      <c r="EH5" s="1"/>
      <c r="EI5" s="1"/>
      <c r="EJ5" s="1"/>
      <c r="EK5" s="1"/>
      <c r="EL5" s="1"/>
      <c r="EM5" s="1"/>
      <c r="EO5" s="357" t="s">
        <v>240</v>
      </c>
      <c r="EP5" s="357"/>
      <c r="EQ5" s="1"/>
      <c r="ER5" s="1"/>
      <c r="ES5" s="1"/>
      <c r="ET5" s="3"/>
      <c r="EU5" s="3"/>
      <c r="EV5" s="3"/>
      <c r="EW5" s="3"/>
      <c r="EX5" s="3"/>
      <c r="EY5" s="3"/>
      <c r="EZ5" s="3"/>
      <c r="FA5" s="3"/>
      <c r="FB5" s="3"/>
      <c r="FC5" s="3"/>
      <c r="FD5" s="1"/>
      <c r="FE5" s="1"/>
      <c r="FF5" s="1"/>
      <c r="FG5" s="1"/>
      <c r="FH5" s="1"/>
      <c r="FI5" s="1"/>
      <c r="FJ5" s="1"/>
      <c r="FK5" s="1"/>
    </row>
    <row r="6" spans="1:167" ht="18">
      <c r="A6" s="356"/>
      <c r="B6" s="356"/>
      <c r="C6" s="1"/>
      <c r="D6" s="1"/>
      <c r="E6" s="1"/>
      <c r="F6" s="1"/>
      <c r="G6" s="1"/>
      <c r="H6" s="1"/>
      <c r="I6" s="1"/>
      <c r="J6" s="1"/>
      <c r="K6" s="1"/>
      <c r="L6" s="1"/>
      <c r="M6" s="1"/>
      <c r="N6" s="1"/>
      <c r="O6" s="1"/>
      <c r="P6" s="1"/>
      <c r="Q6" s="1"/>
      <c r="R6" s="1"/>
      <c r="S6" s="1"/>
      <c r="T6" s="1"/>
      <c r="U6" s="1"/>
      <c r="V6" s="1"/>
      <c r="W6" s="1"/>
      <c r="Y6" s="357"/>
      <c r="Z6" s="357"/>
      <c r="AA6" s="1"/>
      <c r="AB6" s="1"/>
      <c r="AC6" s="1"/>
      <c r="AD6" s="3"/>
      <c r="AE6" s="3"/>
      <c r="AF6" s="3"/>
      <c r="AG6" s="3"/>
      <c r="AH6" s="3"/>
      <c r="AI6" s="3"/>
      <c r="AJ6" s="3"/>
      <c r="AK6" s="3"/>
      <c r="AL6" s="3"/>
      <c r="AM6" s="3"/>
      <c r="AN6" s="1"/>
      <c r="AO6" s="1"/>
      <c r="AP6" s="1"/>
      <c r="AQ6" s="1"/>
      <c r="AR6" s="1"/>
      <c r="AS6" s="1"/>
      <c r="AT6" s="1"/>
      <c r="AU6" s="1"/>
      <c r="AW6" s="357"/>
      <c r="AX6" s="357"/>
      <c r="AY6" s="1"/>
      <c r="AZ6" s="1"/>
      <c r="BA6" s="1"/>
      <c r="BB6" s="3"/>
      <c r="BC6" s="3"/>
      <c r="BD6" s="3"/>
      <c r="BE6" s="3"/>
      <c r="BF6" s="3"/>
      <c r="BG6" s="3"/>
      <c r="BH6" s="3"/>
      <c r="BI6" s="3"/>
      <c r="BJ6" s="3"/>
      <c r="BK6" s="3"/>
      <c r="BL6" s="1"/>
      <c r="BM6" s="1"/>
      <c r="BN6" s="1"/>
      <c r="BO6" s="1"/>
      <c r="BP6" s="1"/>
      <c r="BQ6" s="1"/>
      <c r="BR6" s="1"/>
      <c r="BS6" s="1"/>
      <c r="BU6" s="357"/>
      <c r="BV6" s="357"/>
      <c r="BW6" s="1"/>
      <c r="BX6" s="1"/>
      <c r="BY6" s="1"/>
      <c r="BZ6" s="3"/>
      <c r="CA6" s="3"/>
      <c r="CB6" s="3"/>
      <c r="CC6" s="3"/>
      <c r="CD6" s="3"/>
      <c r="CE6" s="3"/>
      <c r="CF6" s="3"/>
      <c r="CG6" s="3"/>
      <c r="CH6" s="3"/>
      <c r="CI6" s="3"/>
      <c r="CJ6" s="1"/>
      <c r="CK6" s="1"/>
      <c r="CL6" s="1"/>
      <c r="CM6" s="1"/>
      <c r="CN6" s="1"/>
      <c r="CO6" s="1"/>
      <c r="CP6" s="1"/>
      <c r="CQ6" s="1"/>
      <c r="CS6" s="357"/>
      <c r="CT6" s="357"/>
      <c r="CU6" s="1"/>
      <c r="CV6" s="1"/>
      <c r="CW6" s="1"/>
      <c r="CX6" s="3"/>
      <c r="CY6" s="3"/>
      <c r="CZ6" s="3"/>
      <c r="DA6" s="3"/>
      <c r="DB6" s="3"/>
      <c r="DC6" s="3"/>
      <c r="DD6" s="3"/>
      <c r="DE6" s="3"/>
      <c r="DF6" s="3"/>
      <c r="DG6" s="3"/>
      <c r="DH6" s="1"/>
      <c r="DI6" s="1"/>
      <c r="DJ6" s="1"/>
      <c r="DK6" s="1"/>
      <c r="DL6" s="1"/>
      <c r="DM6" s="1"/>
      <c r="DN6" s="1"/>
      <c r="DO6" s="1"/>
      <c r="DQ6" s="357"/>
      <c r="DR6" s="357"/>
      <c r="DS6" s="1"/>
      <c r="DT6" s="1"/>
      <c r="DU6" s="1"/>
      <c r="DV6" s="3"/>
      <c r="DW6" s="3"/>
      <c r="DX6" s="3"/>
      <c r="DY6" s="3"/>
      <c r="DZ6" s="3"/>
      <c r="EA6" s="3"/>
      <c r="EB6" s="3"/>
      <c r="EC6" s="3"/>
      <c r="ED6" s="3"/>
      <c r="EE6" s="3"/>
      <c r="EF6" s="1"/>
      <c r="EG6" s="1"/>
      <c r="EH6" s="1"/>
      <c r="EI6" s="1"/>
      <c r="EJ6" s="1"/>
      <c r="EK6" s="1"/>
      <c r="EL6" s="1"/>
      <c r="EM6" s="1"/>
      <c r="EO6" s="356"/>
      <c r="EP6" s="356"/>
      <c r="EQ6" s="1"/>
      <c r="ER6" s="1"/>
      <c r="ES6" s="1"/>
      <c r="ET6" s="1"/>
      <c r="EU6" s="1"/>
      <c r="EV6" s="1"/>
      <c r="EW6" s="1"/>
      <c r="EX6" s="1"/>
      <c r="EY6" s="1"/>
      <c r="EZ6" s="1"/>
      <c r="FA6" s="1"/>
      <c r="FB6" s="1"/>
      <c r="FC6" s="1"/>
      <c r="FD6" s="1"/>
      <c r="FE6" s="1"/>
      <c r="FF6" s="1"/>
      <c r="FG6" s="1"/>
      <c r="FH6" s="1"/>
      <c r="FI6" s="1"/>
      <c r="FJ6" s="1"/>
      <c r="FK6" s="1"/>
    </row>
    <row r="7" spans="1:167" ht="17.5">
      <c r="A7" s="358" t="s">
        <v>241</v>
      </c>
      <c r="B7" s="358"/>
      <c r="C7" s="3"/>
      <c r="D7" s="3"/>
      <c r="E7" s="3"/>
      <c r="F7" s="1"/>
      <c r="G7" s="1"/>
      <c r="H7" s="1"/>
      <c r="I7" s="1"/>
      <c r="J7" s="1"/>
      <c r="K7" s="1"/>
      <c r="L7" s="1"/>
      <c r="M7" s="1"/>
      <c r="N7" s="1"/>
      <c r="O7" s="1"/>
      <c r="P7" s="1"/>
      <c r="Q7" s="1"/>
      <c r="R7" s="1"/>
      <c r="S7" s="1"/>
      <c r="T7" s="1"/>
      <c r="U7" s="1"/>
      <c r="V7" s="1"/>
      <c r="W7" s="1"/>
      <c r="Y7" s="358" t="s">
        <v>242</v>
      </c>
      <c r="Z7" s="358"/>
      <c r="AA7" s="3"/>
      <c r="AB7" s="3"/>
      <c r="AC7" s="3"/>
      <c r="AD7" s="1"/>
      <c r="AE7" s="1"/>
      <c r="AF7" s="1"/>
      <c r="AG7" s="1"/>
      <c r="AH7" s="1"/>
      <c r="AI7" s="1"/>
      <c r="AJ7" s="1"/>
      <c r="AK7" s="1"/>
      <c r="AL7" s="1"/>
      <c r="AM7" s="1"/>
      <c r="AN7" s="1"/>
      <c r="AO7" s="1"/>
      <c r="AP7" s="1"/>
      <c r="AQ7" s="1"/>
      <c r="AR7" s="1"/>
      <c r="AS7" s="1"/>
      <c r="AT7" s="1"/>
      <c r="AU7" s="1"/>
      <c r="AW7" s="358" t="s">
        <v>243</v>
      </c>
      <c r="AX7" s="358"/>
      <c r="AY7" s="3"/>
      <c r="AZ7" s="3"/>
      <c r="BA7" s="3"/>
      <c r="BB7" s="1"/>
      <c r="BC7" s="1"/>
      <c r="BD7" s="1"/>
      <c r="BE7" s="1"/>
      <c r="BF7" s="1"/>
      <c r="BG7" s="1"/>
      <c r="BH7" s="1"/>
      <c r="BI7" s="1"/>
      <c r="BJ7" s="1"/>
      <c r="BK7" s="1"/>
      <c r="BL7" s="1"/>
      <c r="BM7" s="1"/>
      <c r="BN7" s="1"/>
      <c r="BO7" s="1"/>
      <c r="BP7" s="1"/>
      <c r="BQ7" s="1"/>
      <c r="BR7" s="1"/>
      <c r="BS7" s="1"/>
      <c r="BU7" s="358" t="s">
        <v>244</v>
      </c>
      <c r="BV7" s="358"/>
      <c r="BW7" s="3"/>
      <c r="BX7" s="3"/>
      <c r="BY7" s="3"/>
      <c r="BZ7" s="1"/>
      <c r="CA7" s="1"/>
      <c r="CB7" s="1"/>
      <c r="CC7" s="1"/>
      <c r="CD7" s="1"/>
      <c r="CE7" s="1"/>
      <c r="CF7" s="1"/>
      <c r="CG7" s="1"/>
      <c r="CH7" s="1"/>
      <c r="CI7" s="1"/>
      <c r="CJ7" s="1"/>
      <c r="CK7" s="1"/>
      <c r="CL7" s="1"/>
      <c r="CM7" s="1"/>
      <c r="CN7" s="1"/>
      <c r="CO7" s="1"/>
      <c r="CP7" s="1"/>
      <c r="CQ7" s="1"/>
      <c r="CS7" s="358" t="s">
        <v>245</v>
      </c>
      <c r="CT7" s="358"/>
      <c r="CU7" s="3"/>
      <c r="CV7" s="3"/>
      <c r="CW7" s="3"/>
      <c r="CX7" s="1"/>
      <c r="CY7" s="1"/>
      <c r="CZ7" s="1"/>
      <c r="DA7" s="1"/>
      <c r="DB7" s="1"/>
      <c r="DC7" s="1"/>
      <c r="DD7" s="1"/>
      <c r="DE7" s="1"/>
      <c r="DF7" s="1"/>
      <c r="DG7" s="1"/>
      <c r="DH7" s="1"/>
      <c r="DI7" s="1"/>
      <c r="DJ7" s="1"/>
      <c r="DK7" s="1"/>
      <c r="DL7" s="1"/>
      <c r="DM7" s="1"/>
      <c r="DN7" s="1"/>
      <c r="DO7" s="1"/>
      <c r="DQ7" s="358" t="s">
        <v>246</v>
      </c>
      <c r="DR7" s="358"/>
      <c r="DS7" s="3"/>
      <c r="DT7" s="3"/>
      <c r="DU7" s="3"/>
      <c r="DV7" s="1"/>
      <c r="DW7" s="1"/>
      <c r="DX7" s="1"/>
      <c r="DY7" s="1"/>
      <c r="DZ7" s="1"/>
      <c r="EA7" s="1"/>
      <c r="EB7" s="1"/>
      <c r="EC7" s="1"/>
      <c r="ED7" s="1"/>
      <c r="EE7" s="1"/>
      <c r="EF7" s="1"/>
      <c r="EG7" s="1"/>
      <c r="EH7" s="1"/>
      <c r="EI7" s="1"/>
      <c r="EJ7" s="1"/>
      <c r="EK7" s="1"/>
      <c r="EL7" s="1"/>
      <c r="EM7" s="1"/>
      <c r="EO7" s="358" t="s">
        <v>247</v>
      </c>
      <c r="EP7" s="358"/>
      <c r="EQ7" s="3"/>
      <c r="ER7" s="3"/>
      <c r="ES7" s="3"/>
      <c r="ET7" s="1"/>
      <c r="EU7" s="1"/>
      <c r="EV7" s="1"/>
      <c r="EW7" s="1"/>
      <c r="EX7" s="1"/>
      <c r="EY7" s="1"/>
      <c r="EZ7" s="1"/>
      <c r="FA7" s="1"/>
      <c r="FB7" s="1"/>
      <c r="FC7" s="1"/>
      <c r="FD7" s="1"/>
      <c r="FE7" s="1"/>
      <c r="FF7" s="1"/>
      <c r="FG7" s="1"/>
      <c r="FH7" s="1"/>
      <c r="FI7" s="1"/>
      <c r="FJ7" s="1"/>
      <c r="FK7" s="1"/>
    </row>
    <row r="8" spans="1:167" ht="15.5">
      <c r="A8" s="358" t="s">
        <v>335</v>
      </c>
      <c r="B8" s="358"/>
      <c r="C8" s="5"/>
      <c r="D8" s="5"/>
      <c r="E8" s="5"/>
      <c r="F8" s="5"/>
      <c r="G8" s="5"/>
      <c r="H8" s="5"/>
      <c r="I8" s="5"/>
      <c r="J8" s="5"/>
      <c r="K8" s="5"/>
      <c r="L8" s="5"/>
      <c r="M8" s="5"/>
      <c r="N8" s="5"/>
      <c r="O8" s="5"/>
      <c r="P8" s="5"/>
      <c r="Q8" s="5"/>
      <c r="R8" s="5"/>
      <c r="S8" s="5"/>
      <c r="T8" s="5"/>
      <c r="U8" s="5"/>
      <c r="V8" s="5"/>
      <c r="W8" s="5"/>
      <c r="Y8" s="358" t="s">
        <v>335</v>
      </c>
      <c r="Z8" s="358"/>
      <c r="AA8" s="5"/>
      <c r="AB8" s="5"/>
      <c r="AC8" s="5"/>
      <c r="AD8" s="5"/>
      <c r="AE8" s="5"/>
      <c r="AF8" s="5"/>
      <c r="AG8" s="5"/>
      <c r="AH8" s="5"/>
      <c r="AI8" s="5"/>
      <c r="AJ8" s="5"/>
      <c r="AK8" s="5"/>
      <c r="AL8" s="5"/>
      <c r="AM8" s="5"/>
      <c r="AN8" s="5"/>
      <c r="AO8" s="5"/>
      <c r="AP8" s="5"/>
      <c r="AQ8" s="5"/>
      <c r="AR8" s="5"/>
      <c r="AS8" s="5"/>
      <c r="AT8" s="5"/>
      <c r="AU8" s="5"/>
      <c r="AW8" s="358" t="s">
        <v>335</v>
      </c>
      <c r="AX8" s="358"/>
      <c r="AY8" s="5"/>
      <c r="AZ8" s="5"/>
      <c r="BA8" s="5"/>
      <c r="BB8" s="5"/>
      <c r="BC8" s="5"/>
      <c r="BD8" s="5"/>
      <c r="BE8" s="5"/>
      <c r="BF8" s="5"/>
      <c r="BG8" s="5"/>
      <c r="BH8" s="5"/>
      <c r="BI8" s="5"/>
      <c r="BJ8" s="5"/>
      <c r="BK8" s="5"/>
      <c r="BL8" s="5"/>
      <c r="BM8" s="5"/>
      <c r="BN8" s="5"/>
      <c r="BO8" s="5"/>
      <c r="BP8" s="5"/>
      <c r="BQ8" s="5"/>
      <c r="BR8" s="5"/>
      <c r="BS8" s="5"/>
      <c r="BU8" s="358" t="s">
        <v>335</v>
      </c>
      <c r="BV8" s="358"/>
      <c r="BW8" s="5"/>
      <c r="BX8" s="5"/>
      <c r="BY8" s="5"/>
      <c r="BZ8" s="5"/>
      <c r="CA8" s="5"/>
      <c r="CB8" s="5"/>
      <c r="CC8" s="5"/>
      <c r="CD8" s="5"/>
      <c r="CE8" s="5"/>
      <c r="CF8" s="5"/>
      <c r="CG8" s="5"/>
      <c r="CH8" s="5"/>
      <c r="CI8" s="5"/>
      <c r="CJ8" s="5"/>
      <c r="CK8" s="5"/>
      <c r="CL8" s="5"/>
      <c r="CM8" s="5"/>
      <c r="CN8" s="5"/>
      <c r="CO8" s="5"/>
      <c r="CP8" s="5"/>
      <c r="CQ8" s="5"/>
      <c r="CS8" s="358" t="s">
        <v>335</v>
      </c>
      <c r="CT8" s="358"/>
      <c r="CU8" s="5"/>
      <c r="CV8" s="5"/>
      <c r="CW8" s="5"/>
      <c r="CX8" s="5"/>
      <c r="CY8" s="5"/>
      <c r="CZ8" s="5"/>
      <c r="DA8" s="5"/>
      <c r="DB8" s="5"/>
      <c r="DC8" s="5"/>
      <c r="DD8" s="5"/>
      <c r="DE8" s="5"/>
      <c r="DF8" s="5"/>
      <c r="DG8" s="5"/>
      <c r="DH8" s="5"/>
      <c r="DI8" s="5"/>
      <c r="DJ8" s="5"/>
      <c r="DK8" s="5"/>
      <c r="DL8" s="5"/>
      <c r="DM8" s="5"/>
      <c r="DN8" s="5"/>
      <c r="DO8" s="5"/>
      <c r="DQ8" s="358" t="s">
        <v>335</v>
      </c>
      <c r="DR8" s="358"/>
      <c r="DS8" s="5"/>
      <c r="DT8" s="5"/>
      <c r="DU8" s="5"/>
      <c r="DV8" s="5"/>
      <c r="DW8" s="5"/>
      <c r="DX8" s="5"/>
      <c r="DY8" s="5"/>
      <c r="DZ8" s="5"/>
      <c r="EA8" s="5"/>
      <c r="EB8" s="5"/>
      <c r="EC8" s="5"/>
      <c r="ED8" s="5"/>
      <c r="EE8" s="5"/>
      <c r="EF8" s="5"/>
      <c r="EG8" s="5"/>
      <c r="EH8" s="5"/>
      <c r="EI8" s="5"/>
      <c r="EJ8" s="5"/>
      <c r="EK8" s="5"/>
      <c r="EL8" s="5"/>
      <c r="EM8" s="5"/>
      <c r="EO8" s="358" t="s">
        <v>335</v>
      </c>
      <c r="EP8" s="358"/>
      <c r="EQ8" s="5"/>
      <c r="ER8" s="5"/>
      <c r="ES8" s="5"/>
      <c r="ET8" s="5"/>
      <c r="EU8" s="5"/>
      <c r="EV8" s="5"/>
      <c r="EW8" s="5"/>
      <c r="EX8" s="5"/>
      <c r="EY8" s="5"/>
      <c r="EZ8" s="5"/>
      <c r="FA8" s="5"/>
      <c r="FB8" s="5"/>
      <c r="FC8" s="5"/>
      <c r="FD8" s="5"/>
      <c r="FE8" s="5"/>
      <c r="FF8" s="5"/>
      <c r="FG8" s="5"/>
      <c r="FH8" s="5"/>
      <c r="FI8" s="5"/>
      <c r="FJ8" s="5"/>
      <c r="FK8" s="5"/>
    </row>
    <row r="9" spans="1:167" ht="15.5">
      <c r="A9" s="356"/>
      <c r="B9" s="356"/>
      <c r="C9" s="1"/>
      <c r="D9" s="1"/>
      <c r="E9" s="1"/>
      <c r="F9" s="1"/>
      <c r="G9" s="1"/>
      <c r="H9" s="1"/>
      <c r="I9" s="1"/>
      <c r="J9" s="1"/>
      <c r="K9" s="1"/>
      <c r="L9" s="1"/>
      <c r="M9" s="1"/>
      <c r="N9" s="1"/>
      <c r="O9" s="1"/>
      <c r="P9" s="1"/>
      <c r="Q9" s="1"/>
      <c r="R9" s="1"/>
      <c r="S9" s="1"/>
      <c r="T9" s="1"/>
      <c r="U9" s="1"/>
      <c r="V9" s="1"/>
      <c r="W9" s="1"/>
      <c r="Y9" s="356"/>
      <c r="Z9" s="356"/>
      <c r="AA9" s="17"/>
      <c r="AB9" s="17"/>
      <c r="AC9" s="1"/>
      <c r="AD9" s="1"/>
      <c r="AE9" s="1"/>
      <c r="AF9" s="1"/>
      <c r="AG9" s="1"/>
      <c r="AH9" s="1"/>
      <c r="AI9" s="1"/>
      <c r="AJ9" s="1"/>
      <c r="AK9" s="1"/>
      <c r="AL9" s="1"/>
      <c r="AM9" s="1"/>
      <c r="AN9" s="1"/>
      <c r="AO9" s="1"/>
      <c r="AP9" s="1"/>
      <c r="AQ9" s="1"/>
      <c r="AR9" s="1"/>
      <c r="AS9" s="1"/>
      <c r="AT9" s="1"/>
      <c r="AU9" s="1"/>
      <c r="AW9" s="356"/>
      <c r="AX9" s="356"/>
      <c r="AY9" s="17"/>
      <c r="AZ9" s="17"/>
      <c r="BA9" s="1"/>
      <c r="BB9" s="1"/>
      <c r="BC9" s="1"/>
      <c r="BD9" s="1"/>
      <c r="BE9" s="1"/>
      <c r="BF9" s="1"/>
      <c r="BG9" s="1"/>
      <c r="BH9" s="1"/>
      <c r="BI9" s="1"/>
      <c r="BJ9" s="1"/>
      <c r="BK9" s="1"/>
      <c r="BL9" s="1"/>
      <c r="BM9" s="1"/>
      <c r="BN9" s="1"/>
      <c r="BO9" s="1"/>
      <c r="BP9" s="1"/>
      <c r="BQ9" s="1"/>
      <c r="BR9" s="1"/>
      <c r="BS9" s="1"/>
      <c r="BU9" s="356"/>
      <c r="BV9" s="356"/>
      <c r="BW9" s="17"/>
      <c r="BX9" s="17"/>
      <c r="BY9" s="1"/>
      <c r="BZ9" s="1"/>
      <c r="CA9" s="1"/>
      <c r="CB9" s="1"/>
      <c r="CC9" s="1"/>
      <c r="CD9" s="1"/>
      <c r="CE9" s="1"/>
      <c r="CF9" s="1"/>
      <c r="CG9" s="1"/>
      <c r="CH9" s="1"/>
      <c r="CI9" s="1"/>
      <c r="CJ9" s="1"/>
      <c r="CK9" s="1"/>
      <c r="CL9" s="1"/>
      <c r="CM9" s="1"/>
      <c r="CN9" s="1"/>
      <c r="CO9" s="1"/>
      <c r="CP9" s="1"/>
      <c r="CQ9" s="1"/>
      <c r="CS9" s="356"/>
      <c r="CT9" s="356"/>
      <c r="CU9" s="17"/>
      <c r="CV9" s="17"/>
      <c r="CW9" s="1"/>
      <c r="CX9" s="1"/>
      <c r="CY9" s="1"/>
      <c r="CZ9" s="1"/>
      <c r="DA9" s="1"/>
      <c r="DB9" s="1"/>
      <c r="DC9" s="1"/>
      <c r="DD9" s="1"/>
      <c r="DE9" s="1"/>
      <c r="DF9" s="1"/>
      <c r="DG9" s="1"/>
      <c r="DH9" s="1"/>
      <c r="DI9" s="1"/>
      <c r="DJ9" s="1"/>
      <c r="DK9" s="1"/>
      <c r="DL9" s="1"/>
      <c r="DM9" s="1"/>
      <c r="DN9" s="1"/>
      <c r="DO9" s="1"/>
      <c r="DQ9" s="356"/>
      <c r="DR9" s="356"/>
      <c r="DS9" s="17"/>
      <c r="DT9" s="17"/>
      <c r="DU9" s="1"/>
      <c r="DV9" s="1"/>
      <c r="DW9" s="1"/>
      <c r="DX9" s="1"/>
      <c r="DY9" s="1"/>
      <c r="DZ9" s="1"/>
      <c r="EA9" s="1"/>
      <c r="EB9" s="1"/>
      <c r="EC9" s="1"/>
      <c r="ED9" s="1"/>
      <c r="EE9" s="1"/>
      <c r="EF9" s="1"/>
      <c r="EG9" s="1"/>
      <c r="EH9" s="1"/>
      <c r="EI9" s="1"/>
      <c r="EJ9" s="1"/>
      <c r="EK9" s="1"/>
      <c r="EL9" s="1"/>
      <c r="EM9" s="1"/>
      <c r="EO9" s="356"/>
      <c r="EP9" s="356"/>
      <c r="EQ9" s="1"/>
      <c r="ER9" s="1"/>
      <c r="ES9" s="1"/>
      <c r="ET9" s="1"/>
      <c r="EU9" s="1"/>
      <c r="EV9" s="1"/>
      <c r="EW9" s="1"/>
      <c r="EX9" s="1"/>
      <c r="EY9" s="1"/>
      <c r="EZ9" s="1"/>
      <c r="FA9" s="1"/>
      <c r="FB9" s="1"/>
      <c r="FC9" s="1"/>
      <c r="FD9" s="1"/>
      <c r="FE9" s="1"/>
      <c r="FF9" s="1"/>
      <c r="FG9" s="1"/>
      <c r="FH9" s="1"/>
      <c r="FI9" s="1"/>
      <c r="FJ9" s="1"/>
      <c r="FK9" s="1"/>
    </row>
    <row r="10" spans="1:167" ht="14.5">
      <c r="A10" s="356"/>
      <c r="B10" s="356"/>
      <c r="C10" s="1"/>
      <c r="D10" s="1"/>
      <c r="E10" s="1"/>
      <c r="F10" s="1"/>
      <c r="G10" s="1"/>
      <c r="H10" s="1"/>
      <c r="I10" s="1"/>
      <c r="J10" s="1"/>
      <c r="K10" s="1"/>
      <c r="L10" s="1"/>
      <c r="M10" s="1"/>
      <c r="N10" s="1"/>
      <c r="O10" s="1"/>
      <c r="P10" s="1"/>
      <c r="Q10" s="1"/>
      <c r="R10" s="1"/>
      <c r="S10" s="1"/>
      <c r="T10" s="1"/>
      <c r="U10" s="1"/>
      <c r="V10" s="1"/>
      <c r="W10" s="1"/>
      <c r="Y10" s="356"/>
      <c r="Z10" s="356"/>
      <c r="AA10" s="1"/>
      <c r="AB10" s="1"/>
      <c r="AC10" s="1"/>
      <c r="AD10" s="1"/>
      <c r="AE10" s="1"/>
      <c r="AF10" s="1"/>
      <c r="AG10" s="1"/>
      <c r="AH10" s="1"/>
      <c r="AI10" s="1"/>
      <c r="AJ10" s="1"/>
      <c r="AK10" s="1"/>
      <c r="AL10" s="1"/>
      <c r="AM10" s="1"/>
      <c r="AN10" s="1"/>
      <c r="AO10" s="1"/>
      <c r="AP10" s="1"/>
      <c r="AQ10" s="1"/>
      <c r="AR10" s="1"/>
      <c r="AS10" s="1"/>
      <c r="AT10" s="1"/>
      <c r="AU10" s="1"/>
      <c r="AW10" s="356"/>
      <c r="AX10" s="356"/>
      <c r="AY10" s="1"/>
      <c r="AZ10" s="1"/>
      <c r="BA10" s="1"/>
      <c r="BB10" s="1"/>
      <c r="BC10" s="1"/>
      <c r="BD10" s="1"/>
      <c r="BE10" s="1"/>
      <c r="BF10" s="1"/>
      <c r="BG10" s="1"/>
      <c r="BH10" s="1"/>
      <c r="BI10" s="1"/>
      <c r="BJ10" s="1"/>
      <c r="BK10" s="1"/>
      <c r="BL10" s="1"/>
      <c r="BM10" s="1"/>
      <c r="BN10" s="1"/>
      <c r="BO10" s="1"/>
      <c r="BP10" s="1"/>
      <c r="BQ10" s="1"/>
      <c r="BR10" s="1"/>
      <c r="BS10" s="1"/>
      <c r="BU10" s="356"/>
      <c r="BV10" s="356"/>
      <c r="BW10" s="1"/>
      <c r="BX10" s="1"/>
      <c r="BY10" s="1"/>
      <c r="BZ10" s="1"/>
      <c r="CA10" s="1"/>
      <c r="CB10" s="1"/>
      <c r="CC10" s="1"/>
      <c r="CD10" s="1"/>
      <c r="CE10" s="1"/>
      <c r="CF10" s="1"/>
      <c r="CG10" s="1"/>
      <c r="CH10" s="1"/>
      <c r="CI10" s="1"/>
      <c r="CJ10" s="1"/>
      <c r="CK10" s="1"/>
      <c r="CL10" s="1"/>
      <c r="CM10" s="1"/>
      <c r="CN10" s="1"/>
      <c r="CO10" s="1"/>
      <c r="CP10" s="1"/>
      <c r="CQ10" s="1"/>
      <c r="CS10" s="356"/>
      <c r="CT10" s="356"/>
      <c r="CU10" s="1"/>
      <c r="CV10" s="1"/>
      <c r="CW10" s="1"/>
      <c r="CX10" s="1"/>
      <c r="CY10" s="1"/>
      <c r="CZ10" s="1"/>
      <c r="DA10" s="1"/>
      <c r="DB10" s="1"/>
      <c r="DC10" s="1"/>
      <c r="DD10" s="1"/>
      <c r="DE10" s="1"/>
      <c r="DF10" s="1"/>
      <c r="DG10" s="1"/>
      <c r="DH10" s="1"/>
      <c r="DI10" s="1"/>
      <c r="DJ10" s="1"/>
      <c r="DK10" s="1"/>
      <c r="DL10" s="1"/>
      <c r="DM10" s="1"/>
      <c r="DN10" s="1"/>
      <c r="DO10" s="1"/>
      <c r="DQ10" s="356"/>
      <c r="DR10" s="356"/>
      <c r="DS10" s="1"/>
      <c r="DT10" s="1"/>
      <c r="DU10" s="1"/>
      <c r="DV10" s="1"/>
      <c r="DW10" s="1"/>
      <c r="DX10" s="1"/>
      <c r="DY10" s="1"/>
      <c r="DZ10" s="1"/>
      <c r="EA10" s="1"/>
      <c r="EB10" s="1"/>
      <c r="EC10" s="1"/>
      <c r="ED10" s="1"/>
      <c r="EE10" s="1"/>
      <c r="EF10" s="1"/>
      <c r="EG10" s="1"/>
      <c r="EH10" s="1"/>
      <c r="EI10" s="1"/>
      <c r="EJ10" s="1"/>
      <c r="EK10" s="1"/>
      <c r="EL10" s="1"/>
      <c r="EM10" s="1"/>
      <c r="EO10" s="356"/>
      <c r="EP10" s="356"/>
      <c r="EQ10" s="1"/>
      <c r="ER10" s="1"/>
      <c r="ES10" s="1"/>
      <c r="ET10" s="1"/>
      <c r="EU10" s="1"/>
      <c r="EV10" s="1"/>
      <c r="EW10" s="1"/>
      <c r="EX10" s="1"/>
      <c r="EY10" s="1"/>
      <c r="EZ10" s="1"/>
      <c r="FA10" s="1"/>
      <c r="FB10" s="1"/>
      <c r="FC10" s="1"/>
      <c r="FD10" s="1"/>
      <c r="FE10" s="1"/>
      <c r="FF10" s="1"/>
      <c r="FG10" s="1"/>
      <c r="FH10" s="1"/>
      <c r="FI10" s="1"/>
      <c r="FJ10" s="1"/>
      <c r="FK10" s="1"/>
    </row>
    <row r="11" spans="1:167" ht="14.5">
      <c r="A11" s="356"/>
      <c r="B11" s="35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6"/>
      <c r="Z11" s="35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6"/>
      <c r="AX11" s="35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6"/>
      <c r="BV11" s="35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6"/>
      <c r="CT11" s="35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6"/>
      <c r="DR11" s="35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6"/>
      <c r="EP11" s="35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6"/>
      <c r="B12" s="356"/>
      <c r="C12" s="1"/>
      <c r="D12" s="1"/>
      <c r="E12" s="1"/>
      <c r="F12" s="1"/>
      <c r="G12" s="1"/>
      <c r="H12" s="1"/>
      <c r="I12" s="1"/>
      <c r="J12" s="1"/>
      <c r="K12" s="1"/>
      <c r="L12" s="1"/>
      <c r="M12" s="1"/>
      <c r="N12" s="1"/>
      <c r="O12" s="1"/>
      <c r="P12" s="1"/>
      <c r="Q12" s="1"/>
      <c r="R12" s="1"/>
      <c r="S12" s="1"/>
      <c r="T12" s="1"/>
      <c r="U12" s="1"/>
      <c r="V12" s="1"/>
      <c r="W12" s="1"/>
      <c r="Y12" s="356"/>
      <c r="Z12" s="356"/>
      <c r="AA12" s="1"/>
      <c r="AB12" s="1"/>
      <c r="AC12" s="1"/>
      <c r="AD12" s="1"/>
      <c r="AE12" s="1"/>
      <c r="AF12" s="1"/>
      <c r="AG12" s="1"/>
      <c r="AH12" s="1"/>
      <c r="AI12" s="1"/>
      <c r="AJ12" s="1"/>
      <c r="AK12" s="1"/>
      <c r="AL12" s="1"/>
      <c r="AM12" s="1"/>
      <c r="AN12" s="1"/>
      <c r="AO12" s="1"/>
      <c r="AP12" s="1"/>
      <c r="AQ12" s="1"/>
      <c r="AR12" s="1"/>
      <c r="AS12" s="1"/>
      <c r="AT12" s="1"/>
      <c r="AU12" s="1"/>
      <c r="AW12" s="356"/>
      <c r="AX12" s="356"/>
      <c r="AY12" s="1"/>
      <c r="AZ12" s="1"/>
      <c r="BA12" s="1"/>
      <c r="BB12" s="1"/>
      <c r="BC12" s="1"/>
      <c r="BD12" s="1"/>
      <c r="BE12" s="1"/>
      <c r="BF12" s="1"/>
      <c r="BG12" s="1"/>
      <c r="BH12" s="1"/>
      <c r="BI12" s="1"/>
      <c r="BJ12" s="1"/>
      <c r="BK12" s="1"/>
      <c r="BL12" s="1"/>
      <c r="BM12" s="1"/>
      <c r="BN12" s="1"/>
      <c r="BO12" s="1"/>
      <c r="BP12" s="1"/>
      <c r="BQ12" s="1"/>
      <c r="BR12" s="1"/>
      <c r="BS12" s="1"/>
      <c r="BU12" s="356"/>
      <c r="BV12" s="356"/>
      <c r="BW12" s="1"/>
      <c r="BX12" s="1"/>
      <c r="BY12" s="1"/>
      <c r="BZ12" s="1"/>
      <c r="CA12" s="1"/>
      <c r="CB12" s="1"/>
      <c r="CC12" s="1"/>
      <c r="CD12" s="1"/>
      <c r="CE12" s="1"/>
      <c r="CF12" s="1"/>
      <c r="CG12" s="1"/>
      <c r="CH12" s="1"/>
      <c r="CI12" s="1"/>
      <c r="CJ12" s="1"/>
      <c r="CK12" s="1"/>
      <c r="CL12" s="1"/>
      <c r="CM12" s="1"/>
      <c r="CN12" s="1"/>
      <c r="CO12" s="1"/>
      <c r="CP12" s="1"/>
      <c r="CQ12" s="1"/>
      <c r="CS12" s="356"/>
      <c r="CT12" s="356"/>
      <c r="CU12" s="1"/>
      <c r="CV12" s="1"/>
      <c r="CW12" s="1"/>
      <c r="CX12" s="1"/>
      <c r="CY12" s="1"/>
      <c r="CZ12" s="1"/>
      <c r="DA12" s="1"/>
      <c r="DB12" s="1"/>
      <c r="DC12" s="1"/>
      <c r="DD12" s="1"/>
      <c r="DE12" s="1"/>
      <c r="DF12" s="1"/>
      <c r="DG12" s="1"/>
      <c r="DH12" s="1"/>
      <c r="DI12" s="1"/>
      <c r="DJ12" s="1"/>
      <c r="DK12" s="1"/>
      <c r="DL12" s="1"/>
      <c r="DM12" s="1"/>
      <c r="DN12" s="1"/>
      <c r="DO12" s="1"/>
      <c r="DQ12" s="356"/>
      <c r="DR12" s="356"/>
      <c r="DS12" s="1"/>
      <c r="DT12" s="1"/>
      <c r="DU12" s="1"/>
      <c r="DV12" s="1"/>
      <c r="DW12" s="1"/>
      <c r="DX12" s="1"/>
      <c r="DY12" s="1"/>
      <c r="DZ12" s="1"/>
      <c r="EA12" s="1"/>
      <c r="EB12" s="1"/>
      <c r="EC12" s="1"/>
      <c r="ED12" s="1"/>
      <c r="EE12" s="1"/>
      <c r="EF12" s="1"/>
      <c r="EG12" s="1"/>
      <c r="EH12" s="1"/>
      <c r="EI12" s="1"/>
      <c r="EJ12" s="1"/>
      <c r="EK12" s="1"/>
      <c r="EL12" s="1"/>
      <c r="EM12" s="1"/>
      <c r="EO12" s="356"/>
      <c r="EP12" s="356"/>
      <c r="EQ12" s="1"/>
      <c r="ER12" s="1"/>
      <c r="ES12" s="1"/>
      <c r="ET12" s="1"/>
      <c r="EU12" s="1"/>
      <c r="EV12" s="1"/>
      <c r="EW12" s="1"/>
      <c r="EX12" s="1"/>
      <c r="EY12" s="1"/>
      <c r="EZ12" s="1"/>
      <c r="FA12" s="1"/>
      <c r="FB12" s="1"/>
      <c r="FC12" s="1"/>
      <c r="FD12" s="1"/>
      <c r="FE12" s="1"/>
      <c r="FF12" s="1"/>
      <c r="FG12" s="1"/>
      <c r="FH12" s="1"/>
      <c r="FI12" s="1"/>
      <c r="FJ12" s="1"/>
      <c r="FK12" s="1"/>
    </row>
    <row r="13" spans="1:167" ht="104">
      <c r="A13" s="7"/>
      <c r="B13" s="213" t="s">
        <v>336</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3" t="s">
        <v>336</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336</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336</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336</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336</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213" t="s">
        <v>336</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43.5">
      <c r="A14" s="1"/>
      <c r="B14" s="84" t="s">
        <v>250</v>
      </c>
      <c r="C14" s="1"/>
      <c r="D14" s="1"/>
      <c r="E14" s="1"/>
      <c r="F14" s="1"/>
      <c r="G14" s="1"/>
      <c r="H14" s="1"/>
      <c r="I14" s="1"/>
      <c r="J14" s="1"/>
      <c r="K14" s="1"/>
      <c r="L14" s="1"/>
      <c r="M14" s="1"/>
      <c r="N14" s="1"/>
      <c r="O14" s="1"/>
      <c r="P14" s="1"/>
      <c r="Q14" s="1"/>
      <c r="R14" s="1"/>
      <c r="S14" s="1"/>
      <c r="T14" s="1"/>
      <c r="U14" s="1"/>
      <c r="V14" s="1"/>
      <c r="W14" s="1"/>
      <c r="Y14" s="1"/>
      <c r="Z14" s="84" t="s">
        <v>250</v>
      </c>
      <c r="AA14" s="1"/>
      <c r="AB14" s="1"/>
      <c r="AC14" s="1"/>
      <c r="AD14" s="1"/>
      <c r="AE14" s="1"/>
      <c r="AF14" s="1"/>
      <c r="AG14" s="1"/>
      <c r="AH14" s="1"/>
      <c r="AI14" s="1"/>
      <c r="AJ14" s="1"/>
      <c r="AK14" s="1"/>
      <c r="AL14" s="1"/>
      <c r="AM14" s="1"/>
      <c r="AN14" s="1"/>
      <c r="AO14" s="1"/>
      <c r="AP14" s="1"/>
      <c r="AQ14" s="1"/>
      <c r="AR14" s="1"/>
      <c r="AS14" s="1"/>
      <c r="AT14" s="1"/>
      <c r="AU14" s="1"/>
      <c r="AW14" s="1"/>
      <c r="AX14" s="84" t="s">
        <v>250</v>
      </c>
      <c r="AY14" s="1"/>
      <c r="AZ14" s="1"/>
      <c r="BA14" s="1"/>
      <c r="BB14" s="1"/>
      <c r="BC14" s="1"/>
      <c r="BD14" s="1"/>
      <c r="BE14" s="1"/>
      <c r="BF14" s="1"/>
      <c r="BG14" s="1"/>
      <c r="BH14" s="1"/>
      <c r="BI14" s="1"/>
      <c r="BJ14" s="1"/>
      <c r="BK14" s="1"/>
      <c r="BL14" s="1"/>
      <c r="BM14" s="1"/>
      <c r="BN14" s="1"/>
      <c r="BO14" s="1"/>
      <c r="BP14" s="1"/>
      <c r="BQ14" s="1"/>
      <c r="BR14" s="1"/>
      <c r="BS14" s="1"/>
      <c r="BU14" s="1"/>
      <c r="BV14" s="84" t="s">
        <v>250</v>
      </c>
      <c r="BW14" s="1"/>
      <c r="BX14" s="1"/>
      <c r="BY14" s="1"/>
      <c r="BZ14" s="1"/>
      <c r="CA14" s="1"/>
      <c r="CB14" s="1"/>
      <c r="CC14" s="1"/>
      <c r="CD14" s="1"/>
      <c r="CE14" s="1"/>
      <c r="CF14" s="1"/>
      <c r="CG14" s="1"/>
      <c r="CH14" s="1"/>
      <c r="CI14" s="1"/>
      <c r="CJ14" s="1"/>
      <c r="CK14" s="1"/>
      <c r="CL14" s="1"/>
      <c r="CM14" s="1"/>
      <c r="CN14" s="1"/>
      <c r="CO14" s="1"/>
      <c r="CP14" s="1"/>
      <c r="CQ14" s="1"/>
      <c r="CS14" s="1"/>
      <c r="CT14" s="84" t="s">
        <v>250</v>
      </c>
      <c r="CU14" s="1"/>
      <c r="CV14" s="1"/>
      <c r="CW14" s="1"/>
      <c r="CX14" s="1"/>
      <c r="CY14" s="1"/>
      <c r="CZ14" s="1"/>
      <c r="DA14" s="1"/>
      <c r="DB14" s="1"/>
      <c r="DC14" s="1"/>
      <c r="DD14" s="1"/>
      <c r="DE14" s="1"/>
      <c r="DF14" s="1"/>
      <c r="DG14" s="1"/>
      <c r="DH14" s="1"/>
      <c r="DI14" s="1"/>
      <c r="DJ14" s="1"/>
      <c r="DK14" s="1"/>
      <c r="DL14" s="1"/>
      <c r="DM14" s="1"/>
      <c r="DN14" s="1"/>
      <c r="DO14" s="1"/>
      <c r="DQ14" s="1"/>
      <c r="DR14" s="84" t="s">
        <v>250</v>
      </c>
      <c r="DS14" s="1"/>
      <c r="DT14" s="1"/>
      <c r="DU14" s="1"/>
      <c r="DV14" s="1"/>
      <c r="DW14" s="1"/>
      <c r="DX14" s="1"/>
      <c r="DY14" s="1"/>
      <c r="DZ14" s="1"/>
      <c r="EA14" s="1"/>
      <c r="EB14" s="1"/>
      <c r="EC14" s="1"/>
      <c r="ED14" s="1"/>
      <c r="EE14" s="1"/>
      <c r="EF14" s="1"/>
      <c r="EG14" s="1"/>
      <c r="EH14" s="1"/>
      <c r="EI14" s="1"/>
      <c r="EJ14" s="1"/>
      <c r="EK14" s="1"/>
      <c r="EL14" s="1"/>
      <c r="EM14" s="1"/>
      <c r="EO14" s="1"/>
      <c r="EP14" s="84" t="s">
        <v>250</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251</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251</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251</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251</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251</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251</v>
      </c>
      <c r="EQ15" s="1">
        <v>1.1000000000000001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spans="1:167" ht="14.5">
      <c r="A16" s="1"/>
      <c r="B16" s="10" t="s">
        <v>252</v>
      </c>
      <c r="C16" s="1">
        <v>7.4</v>
      </c>
      <c r="D16" s="1">
        <v>8.3000000000000007</v>
      </c>
      <c r="E16" s="1">
        <v>9.1</v>
      </c>
      <c r="F16" s="1">
        <v>9.8000000000000007</v>
      </c>
      <c r="G16" s="1">
        <v>10.3</v>
      </c>
      <c r="H16" s="1">
        <v>10.8</v>
      </c>
      <c r="I16" s="1">
        <v>11.2</v>
      </c>
      <c r="J16" s="1">
        <v>11.4</v>
      </c>
      <c r="K16" s="1">
        <v>11.5</v>
      </c>
      <c r="L16" s="1">
        <v>11.5</v>
      </c>
      <c r="M16" s="1">
        <v>11.5</v>
      </c>
      <c r="N16" s="1">
        <v>11.5</v>
      </c>
      <c r="O16" s="1">
        <v>11.4</v>
      </c>
      <c r="P16" s="1">
        <v>11.2</v>
      </c>
      <c r="Q16" s="1">
        <v>11</v>
      </c>
      <c r="R16" s="1">
        <v>10.7</v>
      </c>
      <c r="S16" s="1">
        <v>10.3</v>
      </c>
      <c r="T16" s="1">
        <v>9.8000000000000007</v>
      </c>
      <c r="U16" s="1">
        <v>9.5</v>
      </c>
      <c r="V16" s="1">
        <v>9.1999999999999993</v>
      </c>
      <c r="W16" s="1">
        <v>8.9</v>
      </c>
      <c r="Y16" s="1"/>
      <c r="Z16" s="10" t="s">
        <v>252</v>
      </c>
      <c r="AA16" s="1">
        <v>3.8</v>
      </c>
      <c r="AB16" s="1">
        <v>3.9</v>
      </c>
      <c r="AC16" s="1">
        <v>4.2</v>
      </c>
      <c r="AD16" s="1">
        <v>4.0999999999999996</v>
      </c>
      <c r="AE16" s="1">
        <v>4.0999999999999996</v>
      </c>
      <c r="AF16" s="1">
        <v>4.0999999999999996</v>
      </c>
      <c r="AG16" s="1">
        <v>4</v>
      </c>
      <c r="AH16" s="1">
        <v>3.9</v>
      </c>
      <c r="AI16" s="1">
        <v>3.9</v>
      </c>
      <c r="AJ16" s="1">
        <v>3.9</v>
      </c>
      <c r="AK16" s="1">
        <v>3.8</v>
      </c>
      <c r="AL16" s="1">
        <v>3.8</v>
      </c>
      <c r="AM16" s="1">
        <v>3.8</v>
      </c>
      <c r="AN16" s="1">
        <v>3.7</v>
      </c>
      <c r="AO16" s="1">
        <v>3.6</v>
      </c>
      <c r="AP16" s="1">
        <v>3.5</v>
      </c>
      <c r="AQ16" s="1">
        <v>3.3</v>
      </c>
      <c r="AR16" s="1">
        <v>3.1</v>
      </c>
      <c r="AS16" s="1">
        <v>2.8</v>
      </c>
      <c r="AT16" s="1">
        <v>2.5</v>
      </c>
      <c r="AU16" s="1">
        <v>2.2000000000000002</v>
      </c>
      <c r="AW16" s="1"/>
      <c r="AX16" s="10" t="s">
        <v>252</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1.1000000000000001</v>
      </c>
      <c r="BP16" s="1">
        <v>1</v>
      </c>
      <c r="BQ16" s="1">
        <v>0.9</v>
      </c>
      <c r="BR16" s="1">
        <v>0.8</v>
      </c>
      <c r="BS16" s="1">
        <v>0.7</v>
      </c>
      <c r="BU16" s="1"/>
      <c r="BV16" s="10" t="s">
        <v>252</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252</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252</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252</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spans="1:167" ht="14.5">
      <c r="A17" s="1"/>
      <c r="B17" s="10" t="s">
        <v>253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253</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253</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253</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253</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253</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254</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254</v>
      </c>
      <c r="AA18" s="1">
        <v>2</v>
      </c>
      <c r="AB18" s="1">
        <v>2</v>
      </c>
      <c r="AC18" s="1">
        <v>1.9</v>
      </c>
      <c r="AD18" s="1">
        <v>1.8</v>
      </c>
      <c r="AE18" s="1">
        <v>1.7</v>
      </c>
      <c r="AF18" s="1">
        <v>1.5</v>
      </c>
      <c r="AG18" s="1">
        <v>1.3</v>
      </c>
      <c r="AH18" s="1">
        <v>1.1000000000000001</v>
      </c>
      <c r="AI18" s="1">
        <v>0.9</v>
      </c>
      <c r="AJ18" s="1">
        <v>0.7</v>
      </c>
      <c r="AK18" s="1">
        <v>0.6</v>
      </c>
      <c r="AL18" s="1">
        <v>0.4</v>
      </c>
      <c r="AM18" s="1">
        <v>0.3</v>
      </c>
      <c r="AN18" s="1">
        <v>0.2</v>
      </c>
      <c r="AO18" s="1">
        <v>0.2</v>
      </c>
      <c r="AP18" s="1">
        <v>0.1</v>
      </c>
      <c r="AQ18" s="1">
        <v>0.1</v>
      </c>
      <c r="AR18" s="1">
        <v>0.1</v>
      </c>
      <c r="AS18" s="1">
        <v>0</v>
      </c>
      <c r="AT18" s="1">
        <v>0</v>
      </c>
      <c r="AU18" s="1">
        <v>0</v>
      </c>
      <c r="AW18" s="1"/>
      <c r="AX18" s="10" t="s">
        <v>254</v>
      </c>
      <c r="AY18" s="1">
        <v>10.9</v>
      </c>
      <c r="AZ18" s="1">
        <v>10.1</v>
      </c>
      <c r="BA18" s="1">
        <v>9.3000000000000007</v>
      </c>
      <c r="BB18" s="1">
        <v>8.6</v>
      </c>
      <c r="BC18" s="1">
        <v>7.8</v>
      </c>
      <c r="BD18" s="1">
        <v>7</v>
      </c>
      <c r="BE18" s="1">
        <v>6.2</v>
      </c>
      <c r="BF18" s="1">
        <v>5.4</v>
      </c>
      <c r="BG18" s="1">
        <v>4.5999999999999996</v>
      </c>
      <c r="BH18" s="1">
        <v>3.9</v>
      </c>
      <c r="BI18" s="1">
        <v>3.2</v>
      </c>
      <c r="BJ18" s="1">
        <v>2.5</v>
      </c>
      <c r="BK18" s="1">
        <v>1.9</v>
      </c>
      <c r="BL18" s="1">
        <v>1.4</v>
      </c>
      <c r="BM18" s="1">
        <v>0.9</v>
      </c>
      <c r="BN18" s="1">
        <v>0.6</v>
      </c>
      <c r="BO18" s="1">
        <v>0.3</v>
      </c>
      <c r="BP18" s="1">
        <v>0.1</v>
      </c>
      <c r="BQ18" s="1">
        <v>0</v>
      </c>
      <c r="BR18" s="1">
        <v>0</v>
      </c>
      <c r="BS18" s="1">
        <v>0</v>
      </c>
      <c r="BU18" s="1"/>
      <c r="BV18" s="10" t="s">
        <v>254</v>
      </c>
      <c r="BW18" s="1">
        <v>3.6</v>
      </c>
      <c r="BX18" s="1">
        <v>3.3</v>
      </c>
      <c r="BY18" s="1">
        <v>3.1</v>
      </c>
      <c r="BZ18" s="1">
        <v>2.9</v>
      </c>
      <c r="CA18" s="1">
        <v>2.6</v>
      </c>
      <c r="CB18" s="1">
        <v>2.4</v>
      </c>
      <c r="CC18" s="1">
        <v>2.2000000000000002</v>
      </c>
      <c r="CD18" s="1">
        <v>2</v>
      </c>
      <c r="CE18" s="1">
        <v>1.7</v>
      </c>
      <c r="CF18" s="1">
        <v>1.5</v>
      </c>
      <c r="CG18" s="1">
        <v>1.3</v>
      </c>
      <c r="CH18" s="1">
        <v>1.1000000000000001</v>
      </c>
      <c r="CI18" s="1">
        <v>0.9</v>
      </c>
      <c r="CJ18" s="1">
        <v>0.7</v>
      </c>
      <c r="CK18" s="1">
        <v>0.5</v>
      </c>
      <c r="CL18" s="1">
        <v>0.4</v>
      </c>
      <c r="CM18" s="1">
        <v>0.3</v>
      </c>
      <c r="CN18" s="1">
        <v>0.2</v>
      </c>
      <c r="CO18" s="1">
        <v>0.1</v>
      </c>
      <c r="CP18" s="1">
        <v>0.1</v>
      </c>
      <c r="CQ18" s="1">
        <v>0.1</v>
      </c>
      <c r="CS18" s="1"/>
      <c r="CT18" s="10" t="s">
        <v>254</v>
      </c>
      <c r="CU18" s="1">
        <v>7.2</v>
      </c>
      <c r="CV18" s="1">
        <v>6.8</v>
      </c>
      <c r="CW18" s="1">
        <v>6.3</v>
      </c>
      <c r="CX18" s="1">
        <v>5.8</v>
      </c>
      <c r="CY18" s="1">
        <v>5.4</v>
      </c>
      <c r="CZ18" s="1">
        <v>4.9000000000000004</v>
      </c>
      <c r="DA18" s="1">
        <v>4.4000000000000004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254</v>
      </c>
      <c r="DS18" s="1">
        <v>24.1</v>
      </c>
      <c r="DT18" s="1">
        <v>22.4</v>
      </c>
      <c r="DU18" s="1">
        <v>20.6</v>
      </c>
      <c r="DV18" s="1">
        <v>18.899999999999999</v>
      </c>
      <c r="DW18" s="1">
        <v>16.600000000000001</v>
      </c>
      <c r="DX18" s="1">
        <v>14.6</v>
      </c>
      <c r="DY18" s="1">
        <v>12.6</v>
      </c>
      <c r="DZ18" s="1">
        <v>10.6</v>
      </c>
      <c r="EA18" s="1">
        <v>8.8000000000000007</v>
      </c>
      <c r="EB18" s="1">
        <v>7</v>
      </c>
      <c r="EC18" s="1">
        <v>5.4</v>
      </c>
      <c r="ED18" s="1">
        <v>3.8</v>
      </c>
      <c r="EE18" s="1">
        <v>2.2000000000000002</v>
      </c>
      <c r="EF18" s="1">
        <v>0.8</v>
      </c>
      <c r="EG18" s="1">
        <v>0</v>
      </c>
      <c r="EH18" s="1">
        <v>0</v>
      </c>
      <c r="EI18" s="1">
        <v>0</v>
      </c>
      <c r="EJ18" s="1">
        <v>0</v>
      </c>
      <c r="EK18" s="1">
        <v>0</v>
      </c>
      <c r="EL18" s="1">
        <v>0</v>
      </c>
      <c r="EM18" s="1">
        <v>0</v>
      </c>
      <c r="EO18" s="1"/>
      <c r="EP18" s="10" t="s">
        <v>254</v>
      </c>
      <c r="EQ18" s="1">
        <v>18.5</v>
      </c>
      <c r="ER18" s="1">
        <v>17.3</v>
      </c>
      <c r="ES18" s="1">
        <v>16.100000000000001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spans="1:167" ht="14.5">
      <c r="A19" s="1"/>
      <c r="B19" s="10" t="s">
        <v>255</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1.1000000000000001</v>
      </c>
      <c r="U19" s="1">
        <v>1.1000000000000001</v>
      </c>
      <c r="V19" s="1">
        <v>1.2</v>
      </c>
      <c r="W19" s="1">
        <v>1.2</v>
      </c>
      <c r="Y19" s="1"/>
      <c r="Z19" s="10" t="s">
        <v>255</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255</v>
      </c>
      <c r="AY19" s="1">
        <v>4.9000000000000004</v>
      </c>
      <c r="AZ19" s="1">
        <v>5.5</v>
      </c>
      <c r="BA19" s="1">
        <v>6.4</v>
      </c>
      <c r="BB19" s="1">
        <v>7.3</v>
      </c>
      <c r="BC19" s="1">
        <v>8.1999999999999993</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255</v>
      </c>
      <c r="BW19" s="1">
        <v>2.2000000000000002</v>
      </c>
      <c r="BX19" s="1">
        <v>2.5</v>
      </c>
      <c r="BY19" s="1">
        <v>2.7</v>
      </c>
      <c r="BZ19" s="1">
        <v>3</v>
      </c>
      <c r="CA19" s="1">
        <v>3.3</v>
      </c>
      <c r="CB19" s="1">
        <v>3.5</v>
      </c>
      <c r="CC19" s="1">
        <v>3.8</v>
      </c>
      <c r="CD19" s="1">
        <v>4</v>
      </c>
      <c r="CE19" s="1">
        <v>4.2</v>
      </c>
      <c r="CF19" s="1">
        <v>4.5</v>
      </c>
      <c r="CG19" s="1">
        <v>4.7</v>
      </c>
      <c r="CH19" s="1">
        <v>4.9000000000000004</v>
      </c>
      <c r="CI19" s="1">
        <v>5.0999999999999996</v>
      </c>
      <c r="CJ19" s="1">
        <v>5.3</v>
      </c>
      <c r="CK19" s="1">
        <v>5.5</v>
      </c>
      <c r="CL19" s="1">
        <v>5.6</v>
      </c>
      <c r="CM19" s="1">
        <v>5.7</v>
      </c>
      <c r="CN19" s="1">
        <v>5.8</v>
      </c>
      <c r="CO19" s="1">
        <v>5.9</v>
      </c>
      <c r="CP19" s="1">
        <v>5.9</v>
      </c>
      <c r="CQ19" s="1">
        <v>6</v>
      </c>
      <c r="CS19" s="1"/>
      <c r="CT19" s="10" t="s">
        <v>255</v>
      </c>
      <c r="CU19" s="1">
        <v>2.9</v>
      </c>
      <c r="CV19" s="1">
        <v>3.4</v>
      </c>
      <c r="CW19" s="1">
        <v>3.9</v>
      </c>
      <c r="CX19" s="1">
        <v>4.5</v>
      </c>
      <c r="CY19" s="1">
        <v>5</v>
      </c>
      <c r="CZ19" s="1">
        <v>5.6</v>
      </c>
      <c r="DA19" s="1">
        <v>6.1</v>
      </c>
      <c r="DB19" s="1">
        <v>6.7</v>
      </c>
      <c r="DC19" s="1">
        <v>7.3</v>
      </c>
      <c r="DD19" s="1">
        <v>7.8</v>
      </c>
      <c r="DE19" s="1">
        <v>8.3000000000000007</v>
      </c>
      <c r="DF19" s="1">
        <v>8.8000000000000007</v>
      </c>
      <c r="DG19" s="1">
        <v>9.3000000000000007</v>
      </c>
      <c r="DH19" s="1">
        <v>9.6999999999999993</v>
      </c>
      <c r="DI19" s="1">
        <v>10.1</v>
      </c>
      <c r="DJ19" s="1">
        <v>10.3</v>
      </c>
      <c r="DK19" s="1">
        <v>10.5</v>
      </c>
      <c r="DL19" s="1">
        <v>10.6</v>
      </c>
      <c r="DM19" s="1">
        <v>10.7</v>
      </c>
      <c r="DN19" s="1">
        <v>10.8</v>
      </c>
      <c r="DO19" s="1">
        <v>10.8</v>
      </c>
      <c r="DQ19" s="1"/>
      <c r="DR19" s="10" t="s">
        <v>255</v>
      </c>
      <c r="DS19" s="1">
        <v>18.100000000000001</v>
      </c>
      <c r="DT19" s="1">
        <v>20.399999999999999</v>
      </c>
      <c r="DU19" s="1">
        <v>23.1</v>
      </c>
      <c r="DV19" s="1">
        <v>25.7</v>
      </c>
      <c r="DW19" s="1">
        <v>28.7</v>
      </c>
      <c r="DX19" s="1">
        <v>31.7</v>
      </c>
      <c r="DY19" s="1">
        <v>34.700000000000003</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255</v>
      </c>
      <c r="EQ19" s="1">
        <v>15</v>
      </c>
      <c r="ER19" s="1">
        <v>16.100000000000001</v>
      </c>
      <c r="ES19" s="1">
        <v>17.600000000000001</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spans="1:167" ht="14.5">
      <c r="A20" s="1"/>
      <c r="B20" s="10" t="s">
        <v>256</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256</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256</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256</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256</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256</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256</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spans="1:167" ht="14.5">
      <c r="A21" s="1"/>
      <c r="B21" s="10" t="s">
        <v>257</v>
      </c>
      <c r="C21" s="1">
        <v>13.5</v>
      </c>
      <c r="D21" s="1">
        <v>13.8</v>
      </c>
      <c r="E21" s="1">
        <v>13.9</v>
      </c>
      <c r="F21" s="1">
        <v>14.3</v>
      </c>
      <c r="G21" s="1">
        <v>14.6</v>
      </c>
      <c r="H21" s="1">
        <v>15.1</v>
      </c>
      <c r="I21" s="1">
        <v>15.7</v>
      </c>
      <c r="J21" s="1">
        <v>16.2</v>
      </c>
      <c r="K21" s="1">
        <v>16.8</v>
      </c>
      <c r="L21" s="1">
        <v>17.600000000000001</v>
      </c>
      <c r="M21" s="1">
        <v>18.399999999999999</v>
      </c>
      <c r="N21" s="1">
        <v>19.2</v>
      </c>
      <c r="O21" s="1">
        <v>20</v>
      </c>
      <c r="P21" s="1">
        <v>20.9</v>
      </c>
      <c r="Q21" s="1">
        <v>21.7</v>
      </c>
      <c r="R21" s="1">
        <v>22.4</v>
      </c>
      <c r="S21" s="1">
        <v>23.1</v>
      </c>
      <c r="T21" s="1">
        <v>23.9</v>
      </c>
      <c r="U21" s="1">
        <v>24.4</v>
      </c>
      <c r="V21" s="1">
        <v>24.8</v>
      </c>
      <c r="W21" s="1">
        <v>25.4</v>
      </c>
      <c r="Y21" s="1"/>
      <c r="Z21" s="10" t="s">
        <v>258</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258</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4.0999999999999996</v>
      </c>
      <c r="BQ21" s="1">
        <v>4.0999999999999996</v>
      </c>
      <c r="BR21" s="1">
        <v>4.0999999999999996</v>
      </c>
      <c r="BS21" s="1">
        <v>4.0999999999999996</v>
      </c>
      <c r="BU21" s="1"/>
      <c r="BV21" s="10" t="s">
        <v>258</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258</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1.1000000000000001</v>
      </c>
      <c r="DK21" s="1">
        <v>1.2</v>
      </c>
      <c r="DL21" s="1">
        <v>1.4</v>
      </c>
      <c r="DM21" s="1">
        <v>1.5</v>
      </c>
      <c r="DN21" s="1">
        <v>1.6</v>
      </c>
      <c r="DO21" s="1">
        <v>1.7</v>
      </c>
      <c r="DQ21" s="1"/>
      <c r="DR21" s="10" t="s">
        <v>258</v>
      </c>
      <c r="DS21" s="1">
        <v>0.7</v>
      </c>
      <c r="DT21" s="1">
        <v>0.8</v>
      </c>
      <c r="DU21" s="1">
        <v>0.8</v>
      </c>
      <c r="DV21" s="1">
        <v>1</v>
      </c>
      <c r="DW21" s="1">
        <v>1.3</v>
      </c>
      <c r="DX21" s="1">
        <v>1.5</v>
      </c>
      <c r="DY21" s="1">
        <v>1.8</v>
      </c>
      <c r="DZ21" s="1">
        <v>2.1</v>
      </c>
      <c r="EA21" s="1">
        <v>2.5</v>
      </c>
      <c r="EB21" s="1">
        <v>2.9</v>
      </c>
      <c r="EC21" s="1">
        <v>3.2</v>
      </c>
      <c r="ED21" s="1">
        <v>3.6</v>
      </c>
      <c r="EE21" s="1">
        <v>4</v>
      </c>
      <c r="EF21" s="1">
        <v>4.4000000000000004</v>
      </c>
      <c r="EG21" s="1">
        <v>4.9000000000000004</v>
      </c>
      <c r="EH21" s="1">
        <v>5.3</v>
      </c>
      <c r="EI21" s="1">
        <v>5.8</v>
      </c>
      <c r="EJ21" s="1">
        <v>6.3</v>
      </c>
      <c r="EK21" s="1">
        <v>6.5</v>
      </c>
      <c r="EL21" s="1">
        <v>6.8</v>
      </c>
      <c r="EM21" s="1">
        <v>7.1</v>
      </c>
      <c r="EO21" s="1"/>
      <c r="EP21" s="10" t="s">
        <v>257</v>
      </c>
      <c r="EQ21" s="1">
        <v>17.2</v>
      </c>
      <c r="ER21" s="1">
        <v>17.2</v>
      </c>
      <c r="ES21" s="1">
        <v>17</v>
      </c>
      <c r="ET21" s="1">
        <v>16.899999999999999</v>
      </c>
      <c r="EU21" s="1">
        <v>17.100000000000001</v>
      </c>
      <c r="EV21" s="1">
        <v>17.3</v>
      </c>
      <c r="EW21" s="1">
        <v>17.8</v>
      </c>
      <c r="EX21" s="1">
        <v>18.5</v>
      </c>
      <c r="EY21" s="1">
        <v>19</v>
      </c>
      <c r="EZ21" s="1">
        <v>20.100000000000001</v>
      </c>
      <c r="FA21" s="1">
        <v>21</v>
      </c>
      <c r="FB21" s="1">
        <v>21.8</v>
      </c>
      <c r="FC21" s="1">
        <v>22.6</v>
      </c>
      <c r="FD21" s="1">
        <v>23.5</v>
      </c>
      <c r="FE21" s="1">
        <v>24.4</v>
      </c>
      <c r="FF21" s="1">
        <v>25</v>
      </c>
      <c r="FG21" s="1">
        <v>25.6</v>
      </c>
      <c r="FH21" s="1">
        <v>26.7</v>
      </c>
      <c r="FI21" s="1">
        <v>27.4</v>
      </c>
      <c r="FJ21" s="1">
        <v>28.1</v>
      </c>
      <c r="FK21" s="1">
        <v>28.8</v>
      </c>
    </row>
    <row r="22" spans="1:167" ht="14.5">
      <c r="A22" s="1"/>
      <c r="B22" s="10" t="s">
        <v>259</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259</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259</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259</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259</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259</v>
      </c>
      <c r="DS22" s="1">
        <v>1.8</v>
      </c>
      <c r="DT22" s="1">
        <v>2</v>
      </c>
      <c r="DU22" s="1">
        <v>2.1</v>
      </c>
      <c r="DV22" s="1">
        <v>2.2999999999999998</v>
      </c>
      <c r="DW22" s="1">
        <v>2.4</v>
      </c>
      <c r="DX22" s="1">
        <v>2.6</v>
      </c>
      <c r="DY22" s="1">
        <v>2.7</v>
      </c>
      <c r="DZ22" s="1">
        <v>2.9</v>
      </c>
      <c r="EA22" s="1">
        <v>3.1</v>
      </c>
      <c r="EB22" s="1">
        <v>3.3</v>
      </c>
      <c r="EC22" s="1">
        <v>3.4</v>
      </c>
      <c r="ED22" s="1">
        <v>3.6</v>
      </c>
      <c r="EE22" s="1">
        <v>3.7</v>
      </c>
      <c r="EF22" s="1">
        <v>3.9</v>
      </c>
      <c r="EG22" s="1">
        <v>4</v>
      </c>
      <c r="EH22" s="1">
        <v>4.2</v>
      </c>
      <c r="EI22" s="1">
        <v>4.3</v>
      </c>
      <c r="EJ22" s="1">
        <v>4.4000000000000004</v>
      </c>
      <c r="EK22" s="1">
        <v>4.5</v>
      </c>
      <c r="EL22" s="1">
        <v>4.5999999999999996</v>
      </c>
      <c r="EM22" s="1">
        <v>4.8</v>
      </c>
      <c r="EO22" s="1"/>
      <c r="EP22" s="10" t="s">
        <v>259</v>
      </c>
      <c r="EQ22" s="1">
        <v>3.5</v>
      </c>
      <c r="ER22" s="1">
        <v>3.6</v>
      </c>
      <c r="ES22" s="1">
        <v>3.7</v>
      </c>
      <c r="ET22" s="1">
        <v>3.8</v>
      </c>
      <c r="EU22" s="1">
        <v>3.9</v>
      </c>
      <c r="EV22" s="1">
        <v>4</v>
      </c>
      <c r="EW22" s="1">
        <v>4.0999999999999996</v>
      </c>
      <c r="EX22" s="1">
        <v>4.3</v>
      </c>
      <c r="EY22" s="1">
        <v>4.4000000000000004</v>
      </c>
      <c r="EZ22" s="1">
        <v>4.5999999999999996</v>
      </c>
      <c r="FA22" s="1">
        <v>4.7</v>
      </c>
      <c r="FB22" s="1">
        <v>4.8</v>
      </c>
      <c r="FC22" s="1">
        <v>4.9000000000000004</v>
      </c>
      <c r="FD22" s="1">
        <v>5</v>
      </c>
      <c r="FE22" s="1">
        <v>5.0999999999999996</v>
      </c>
      <c r="FF22" s="1">
        <v>5.0999999999999996</v>
      </c>
      <c r="FG22" s="1">
        <v>5.2</v>
      </c>
      <c r="FH22" s="1">
        <v>5.3</v>
      </c>
      <c r="FI22" s="1">
        <v>5.5</v>
      </c>
      <c r="FJ22" s="1">
        <v>5.7</v>
      </c>
      <c r="FK22" s="1">
        <v>5.8</v>
      </c>
    </row>
    <row r="23" spans="1:167" ht="15.5">
      <c r="A23" s="1"/>
      <c r="B23" s="10" t="s">
        <v>260</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260</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260</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260</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260</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260</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260</v>
      </c>
      <c r="EQ23" s="1">
        <v>1.3</v>
      </c>
      <c r="ER23" s="1">
        <v>1.3</v>
      </c>
      <c r="ES23" s="1">
        <v>1.4</v>
      </c>
      <c r="ET23" s="1">
        <v>1.4</v>
      </c>
      <c r="EU23" s="1">
        <v>1.3</v>
      </c>
      <c r="EV23" s="1">
        <v>1.3</v>
      </c>
      <c r="EW23" s="1">
        <v>1.3</v>
      </c>
      <c r="EX23" s="1">
        <v>1.2</v>
      </c>
      <c r="EY23" s="1">
        <v>1.2</v>
      </c>
      <c r="EZ23" s="1">
        <v>1.2</v>
      </c>
      <c r="FA23" s="1">
        <v>1.1000000000000001</v>
      </c>
      <c r="FB23" s="1">
        <v>1.1000000000000001</v>
      </c>
      <c r="FC23" s="1">
        <v>1</v>
      </c>
      <c r="FD23" s="1">
        <v>1</v>
      </c>
      <c r="FE23" s="1">
        <v>0.9</v>
      </c>
      <c r="FF23" s="1">
        <v>0.9</v>
      </c>
      <c r="FG23" s="1">
        <v>0.8</v>
      </c>
      <c r="FH23" s="1">
        <v>0.8</v>
      </c>
      <c r="FI23" s="1">
        <v>0.8</v>
      </c>
      <c r="FJ23" s="1">
        <v>0.8</v>
      </c>
      <c r="FK23" s="1">
        <v>0.8</v>
      </c>
    </row>
    <row r="24" spans="1:167" ht="14.5">
      <c r="A24" s="1"/>
      <c r="B24" s="10" t="s">
        <v>261</v>
      </c>
      <c r="C24" s="1">
        <v>3.8</v>
      </c>
      <c r="D24" s="1">
        <v>3.8</v>
      </c>
      <c r="E24" s="1">
        <v>3.8</v>
      </c>
      <c r="F24" s="1">
        <v>3.9</v>
      </c>
      <c r="G24" s="1">
        <v>3.9</v>
      </c>
      <c r="H24" s="1">
        <v>3.9</v>
      </c>
      <c r="I24" s="1">
        <v>3.8</v>
      </c>
      <c r="J24" s="1">
        <v>3.8</v>
      </c>
      <c r="K24" s="1">
        <v>3.7</v>
      </c>
      <c r="L24" s="1">
        <v>3.5</v>
      </c>
      <c r="M24" s="1">
        <v>3.3</v>
      </c>
      <c r="N24" s="1">
        <v>3.1</v>
      </c>
      <c r="O24" s="1">
        <v>2.9</v>
      </c>
      <c r="P24" s="1">
        <v>2.7</v>
      </c>
      <c r="Q24" s="1">
        <v>2.5</v>
      </c>
      <c r="R24" s="1">
        <v>2.2999999999999998</v>
      </c>
      <c r="S24" s="1">
        <v>2.1</v>
      </c>
      <c r="T24" s="1">
        <v>1.9</v>
      </c>
      <c r="U24" s="1">
        <v>1.8</v>
      </c>
      <c r="V24" s="1">
        <v>1.8</v>
      </c>
      <c r="W24" s="1">
        <v>1.7</v>
      </c>
      <c r="Y24" s="1"/>
      <c r="Z24" s="10" t="s">
        <v>261</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261</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261</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261</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261</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261</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spans="1:167" ht="14.5">
      <c r="A25" s="1"/>
      <c r="B25" s="9" t="s">
        <v>262</v>
      </c>
      <c r="C25" s="1"/>
      <c r="D25" s="1"/>
      <c r="E25" s="1"/>
      <c r="F25" s="1"/>
      <c r="G25" s="1"/>
      <c r="H25" s="1"/>
      <c r="I25" s="1"/>
      <c r="J25" s="1"/>
      <c r="K25" s="1"/>
      <c r="L25" s="1"/>
      <c r="M25" s="1"/>
      <c r="N25" s="1"/>
      <c r="O25" s="1"/>
      <c r="P25" s="1"/>
      <c r="Q25" s="1"/>
      <c r="R25" s="1"/>
      <c r="S25" s="1"/>
      <c r="T25" s="1"/>
      <c r="U25" s="1"/>
      <c r="V25" s="1"/>
      <c r="W25" s="1"/>
      <c r="Y25" s="1"/>
      <c r="Z25" s="9" t="s">
        <v>262</v>
      </c>
      <c r="AA25" s="1"/>
      <c r="AB25" s="1"/>
      <c r="AC25" s="1"/>
      <c r="AD25" s="1"/>
      <c r="AE25" s="1"/>
      <c r="AF25" s="1"/>
      <c r="AG25" s="1"/>
      <c r="AH25" s="1"/>
      <c r="AI25" s="1"/>
      <c r="AJ25" s="1"/>
      <c r="AK25" s="1"/>
      <c r="AL25" s="1"/>
      <c r="AM25" s="1"/>
      <c r="AN25" s="1"/>
      <c r="AO25" s="1"/>
      <c r="AP25" s="1"/>
      <c r="AQ25" s="1"/>
      <c r="AR25" s="1"/>
      <c r="AS25" s="1"/>
      <c r="AT25" s="1"/>
      <c r="AU25" s="1"/>
      <c r="AW25" s="1"/>
      <c r="AX25" s="9" t="s">
        <v>262</v>
      </c>
      <c r="AY25" s="1"/>
      <c r="AZ25" s="1"/>
      <c r="BA25" s="1"/>
      <c r="BB25" s="1"/>
      <c r="BC25" s="1"/>
      <c r="BD25" s="1"/>
      <c r="BE25" s="1"/>
      <c r="BF25" s="1"/>
      <c r="BG25" s="1"/>
      <c r="BH25" s="1"/>
      <c r="BI25" s="1"/>
      <c r="BJ25" s="1"/>
      <c r="BK25" s="1"/>
      <c r="BL25" s="1"/>
      <c r="BM25" s="1"/>
      <c r="BN25" s="1"/>
      <c r="BO25" s="1"/>
      <c r="BP25" s="1"/>
      <c r="BQ25" s="1"/>
      <c r="BR25" s="1"/>
      <c r="BS25" s="1"/>
      <c r="BU25" s="1"/>
      <c r="BV25" s="9" t="s">
        <v>262</v>
      </c>
      <c r="BW25" s="1"/>
      <c r="BX25" s="1"/>
      <c r="BY25" s="1"/>
      <c r="BZ25" s="1"/>
      <c r="CA25" s="1"/>
      <c r="CB25" s="1"/>
      <c r="CC25" s="1"/>
      <c r="CD25" s="1"/>
      <c r="CE25" s="1"/>
      <c r="CF25" s="1"/>
      <c r="CG25" s="1"/>
      <c r="CH25" s="1"/>
      <c r="CI25" s="1"/>
      <c r="CJ25" s="1"/>
      <c r="CK25" s="1"/>
      <c r="CL25" s="1"/>
      <c r="CM25" s="1"/>
      <c r="CN25" s="1"/>
      <c r="CO25" s="1"/>
      <c r="CP25" s="1"/>
      <c r="CQ25" s="1"/>
      <c r="CS25" s="1"/>
      <c r="CT25" s="9" t="s">
        <v>262</v>
      </c>
      <c r="CU25" s="1"/>
      <c r="CV25" s="1"/>
      <c r="CW25" s="1"/>
      <c r="CX25" s="1"/>
      <c r="CY25" s="1"/>
      <c r="CZ25" s="1"/>
      <c r="DA25" s="1"/>
      <c r="DB25" s="1"/>
      <c r="DC25" s="1"/>
      <c r="DD25" s="1"/>
      <c r="DE25" s="1"/>
      <c r="DF25" s="1"/>
      <c r="DG25" s="1"/>
      <c r="DH25" s="1"/>
      <c r="DI25" s="1"/>
      <c r="DJ25" s="1"/>
      <c r="DK25" s="1"/>
      <c r="DL25" s="1"/>
      <c r="DM25" s="1"/>
      <c r="DN25" s="1"/>
      <c r="DO25" s="1"/>
      <c r="DQ25" s="1"/>
      <c r="DR25" s="9" t="s">
        <v>262</v>
      </c>
      <c r="DS25" s="1"/>
      <c r="DT25" s="1"/>
      <c r="DU25" s="1"/>
      <c r="DV25" s="1"/>
      <c r="DW25" s="1"/>
      <c r="DX25" s="1"/>
      <c r="DY25" s="1"/>
      <c r="DZ25" s="1"/>
      <c r="EA25" s="1"/>
      <c r="EB25" s="1"/>
      <c r="EC25" s="1"/>
      <c r="ED25" s="1"/>
      <c r="EE25" s="1"/>
      <c r="EF25" s="1"/>
      <c r="EG25" s="1"/>
      <c r="EH25" s="1"/>
      <c r="EI25" s="1"/>
      <c r="EJ25" s="1"/>
      <c r="EK25" s="1"/>
      <c r="EL25" s="1"/>
      <c r="EM25" s="1"/>
      <c r="EO25" s="1"/>
      <c r="EP25" s="9" t="s">
        <v>262</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263</v>
      </c>
      <c r="C26" s="1">
        <v>1.1000000000000001</v>
      </c>
      <c r="D26" s="1">
        <v>1.1000000000000001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1.1000000000000001</v>
      </c>
      <c r="O26" s="1">
        <v>1.1000000000000001</v>
      </c>
      <c r="P26" s="1">
        <v>1.1000000000000001</v>
      </c>
      <c r="Q26" s="1">
        <v>1.2</v>
      </c>
      <c r="R26" s="1">
        <v>1.2</v>
      </c>
      <c r="S26" s="1">
        <v>1.2</v>
      </c>
      <c r="T26" s="1">
        <v>1.2</v>
      </c>
      <c r="U26" s="1">
        <v>1.2</v>
      </c>
      <c r="V26" s="1">
        <v>1.2</v>
      </c>
      <c r="W26" s="1">
        <v>1.2</v>
      </c>
      <c r="Y26" s="1"/>
      <c r="Z26" s="10" t="s">
        <v>263</v>
      </c>
      <c r="AA26" s="1">
        <v>8.1999999999999993</v>
      </c>
      <c r="AB26" s="1">
        <v>8.3000000000000007</v>
      </c>
      <c r="AC26" s="1">
        <v>8.4</v>
      </c>
      <c r="AD26" s="1">
        <v>8.5</v>
      </c>
      <c r="AE26" s="1">
        <v>8.6</v>
      </c>
      <c r="AF26" s="1">
        <v>8.6999999999999993</v>
      </c>
      <c r="AG26" s="1">
        <v>8.6999999999999993</v>
      </c>
      <c r="AH26" s="1">
        <v>8.6999999999999993</v>
      </c>
      <c r="AI26" s="1">
        <v>8.8000000000000007</v>
      </c>
      <c r="AJ26" s="1">
        <v>8.8000000000000007</v>
      </c>
      <c r="AK26" s="1">
        <v>8.9</v>
      </c>
      <c r="AL26" s="1">
        <v>9</v>
      </c>
      <c r="AM26" s="1">
        <v>9</v>
      </c>
      <c r="AN26" s="1">
        <v>9.1</v>
      </c>
      <c r="AO26" s="1">
        <v>9.1999999999999993</v>
      </c>
      <c r="AP26" s="1">
        <v>9.1999999999999993</v>
      </c>
      <c r="AQ26" s="1">
        <v>9.3000000000000007</v>
      </c>
      <c r="AR26" s="1">
        <v>9.5</v>
      </c>
      <c r="AS26" s="1">
        <v>9.6</v>
      </c>
      <c r="AT26" s="1">
        <v>9.8000000000000007</v>
      </c>
      <c r="AU26" s="1">
        <v>9.9</v>
      </c>
      <c r="AW26" s="1"/>
      <c r="AX26" s="10" t="s">
        <v>263</v>
      </c>
      <c r="AY26" s="1">
        <v>1</v>
      </c>
      <c r="AZ26" s="1">
        <v>1</v>
      </c>
      <c r="BA26" s="1">
        <v>1</v>
      </c>
      <c r="BB26" s="1">
        <v>1.1000000000000001</v>
      </c>
      <c r="BC26" s="1">
        <v>1.1000000000000001</v>
      </c>
      <c r="BD26" s="1">
        <v>1.1000000000000001</v>
      </c>
      <c r="BE26" s="1">
        <v>1.1000000000000001</v>
      </c>
      <c r="BF26" s="1">
        <v>1.1000000000000001</v>
      </c>
      <c r="BG26" s="1">
        <v>1.1000000000000001</v>
      </c>
      <c r="BH26" s="1">
        <v>1.1000000000000001</v>
      </c>
      <c r="BI26" s="1">
        <v>1.1000000000000001</v>
      </c>
      <c r="BJ26" s="1">
        <v>1.1000000000000001</v>
      </c>
      <c r="BK26" s="1">
        <v>1.2</v>
      </c>
      <c r="BL26" s="1">
        <v>1.2</v>
      </c>
      <c r="BM26" s="1">
        <v>1.2</v>
      </c>
      <c r="BN26" s="1">
        <v>1.2</v>
      </c>
      <c r="BO26" s="1">
        <v>1.2</v>
      </c>
      <c r="BP26" s="1">
        <v>1.2</v>
      </c>
      <c r="BQ26" s="1">
        <v>1.2</v>
      </c>
      <c r="BR26" s="1">
        <v>1.3</v>
      </c>
      <c r="BS26" s="1">
        <v>1.3</v>
      </c>
      <c r="BU26" s="1"/>
      <c r="BV26" s="10" t="s">
        <v>263</v>
      </c>
      <c r="BW26" s="1">
        <v>1</v>
      </c>
      <c r="BX26" s="1">
        <v>1</v>
      </c>
      <c r="BY26" s="1">
        <v>1</v>
      </c>
      <c r="BZ26" s="1">
        <v>1</v>
      </c>
      <c r="CA26" s="1">
        <v>1</v>
      </c>
      <c r="CB26" s="1">
        <v>1.1000000000000001</v>
      </c>
      <c r="CC26" s="1">
        <v>1.1000000000000001</v>
      </c>
      <c r="CD26" s="1">
        <v>1.1000000000000001</v>
      </c>
      <c r="CE26" s="1">
        <v>1.1000000000000001</v>
      </c>
      <c r="CF26" s="1">
        <v>1.1000000000000001</v>
      </c>
      <c r="CG26" s="1">
        <v>1.1000000000000001</v>
      </c>
      <c r="CH26" s="1">
        <v>1.1000000000000001</v>
      </c>
      <c r="CI26" s="1">
        <v>1.1000000000000001</v>
      </c>
      <c r="CJ26" s="1">
        <v>1.1000000000000001</v>
      </c>
      <c r="CK26" s="1">
        <v>1.1000000000000001</v>
      </c>
      <c r="CL26" s="1">
        <v>1.2</v>
      </c>
      <c r="CM26" s="1">
        <v>1.2</v>
      </c>
      <c r="CN26" s="1">
        <v>1.2</v>
      </c>
      <c r="CO26" s="1">
        <v>1.2</v>
      </c>
      <c r="CP26" s="1">
        <v>1.2</v>
      </c>
      <c r="CQ26" s="1">
        <v>1.2</v>
      </c>
      <c r="CS26" s="1"/>
      <c r="CT26" s="10" t="s">
        <v>263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263</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263</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2.2000000000000002</v>
      </c>
      <c r="FK26" s="1">
        <v>2.2000000000000002</v>
      </c>
    </row>
    <row r="27" spans="1:167" ht="14.5">
      <c r="A27" s="1"/>
      <c r="B27" s="10" t="s">
        <v>264</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264</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264</v>
      </c>
      <c r="AY27" s="1">
        <v>2.2000000000000002</v>
      </c>
      <c r="AZ27" s="1">
        <v>2.2000000000000002</v>
      </c>
      <c r="BA27" s="1">
        <v>2.2999999999999998</v>
      </c>
      <c r="BB27" s="1">
        <v>2.2999999999999998</v>
      </c>
      <c r="BC27" s="1">
        <v>2.2999999999999998</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264</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264</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264</v>
      </c>
      <c r="DS27" s="1">
        <v>1.9</v>
      </c>
      <c r="DT27" s="1">
        <v>2</v>
      </c>
      <c r="DU27" s="1">
        <v>2</v>
      </c>
      <c r="DV27" s="1">
        <v>2.1</v>
      </c>
      <c r="DW27" s="1">
        <v>2.1</v>
      </c>
      <c r="DX27" s="1">
        <v>2.2000000000000002</v>
      </c>
      <c r="DY27" s="1">
        <v>2.2999999999999998</v>
      </c>
      <c r="DZ27" s="1">
        <v>2.2999999999999998</v>
      </c>
      <c r="EA27" s="1">
        <v>2.4</v>
      </c>
      <c r="EB27" s="1">
        <v>2.5</v>
      </c>
      <c r="EC27" s="1">
        <v>2.5</v>
      </c>
      <c r="ED27" s="1">
        <v>2.6</v>
      </c>
      <c r="EE27" s="1">
        <v>2.6</v>
      </c>
      <c r="EF27" s="1">
        <v>2.7</v>
      </c>
      <c r="EG27" s="1">
        <v>2.7</v>
      </c>
      <c r="EH27" s="1">
        <v>2.8</v>
      </c>
      <c r="EI27" s="1">
        <v>2.8</v>
      </c>
      <c r="EJ27" s="1">
        <v>2.8</v>
      </c>
      <c r="EK27" s="1">
        <v>2.9</v>
      </c>
      <c r="EL27" s="1">
        <v>2.9</v>
      </c>
      <c r="EM27" s="1">
        <v>3</v>
      </c>
      <c r="EO27" s="1"/>
      <c r="EP27" s="10" t="s">
        <v>264</v>
      </c>
      <c r="EQ27" s="1">
        <v>3.7</v>
      </c>
      <c r="ER27" s="1">
        <v>3.8</v>
      </c>
      <c r="ES27" s="1">
        <v>3.9</v>
      </c>
      <c r="ET27" s="1">
        <v>4</v>
      </c>
      <c r="EU27" s="1">
        <v>4</v>
      </c>
      <c r="EV27" s="1">
        <v>4.0999999999999996</v>
      </c>
      <c r="EW27" s="1">
        <v>4.2</v>
      </c>
      <c r="EX27" s="1">
        <v>4.3</v>
      </c>
      <c r="EY27" s="1">
        <v>4.3</v>
      </c>
      <c r="EZ27" s="1">
        <v>4.4000000000000004</v>
      </c>
      <c r="FA27" s="1">
        <v>4.5</v>
      </c>
      <c r="FB27" s="1">
        <v>4.5</v>
      </c>
      <c r="FC27" s="1">
        <v>4.5999999999999996</v>
      </c>
      <c r="FD27" s="1">
        <v>4.7</v>
      </c>
      <c r="FE27" s="1">
        <v>4.8</v>
      </c>
      <c r="FF27" s="1">
        <v>4.8</v>
      </c>
      <c r="FG27" s="1">
        <v>4.8</v>
      </c>
      <c r="FH27" s="1">
        <v>4.9000000000000004</v>
      </c>
      <c r="FI27" s="1">
        <v>4.9000000000000004</v>
      </c>
      <c r="FJ27" s="1">
        <v>5</v>
      </c>
      <c r="FK27" s="1">
        <v>5.0999999999999996</v>
      </c>
    </row>
    <row r="28" spans="1:167" ht="14.5">
      <c r="A28" s="1"/>
      <c r="B28" s="10" t="s">
        <v>265</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265</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265</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265</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265</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265</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265</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spans="1:167" ht="14.5">
      <c r="A29" s="1"/>
      <c r="B29" s="10" t="s">
        <v>266</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266</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266</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266</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266</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266</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266</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spans="1:167" ht="14.5">
      <c r="A30" s="356"/>
      <c r="B30" s="356"/>
      <c r="C30" s="1"/>
      <c r="D30" s="1"/>
      <c r="E30" s="1"/>
      <c r="F30" s="1"/>
      <c r="G30" s="1"/>
      <c r="H30" s="1"/>
      <c r="I30" s="1"/>
      <c r="J30" s="1"/>
      <c r="K30" s="1"/>
      <c r="L30" s="1"/>
      <c r="M30" s="1"/>
      <c r="N30" s="1"/>
      <c r="O30" s="1"/>
      <c r="P30" s="1"/>
      <c r="Q30" s="1"/>
      <c r="R30" s="1"/>
      <c r="S30" s="1"/>
      <c r="T30" s="1"/>
      <c r="U30" s="1"/>
      <c r="V30" s="1"/>
      <c r="W30" s="1"/>
      <c r="Y30" s="356"/>
      <c r="Z30" s="356"/>
      <c r="AA30" s="1"/>
      <c r="AB30" s="1"/>
      <c r="AC30" s="1"/>
      <c r="AD30" s="1"/>
      <c r="AE30" s="1"/>
      <c r="AF30" s="1"/>
      <c r="AG30" s="1"/>
      <c r="AH30" s="1"/>
      <c r="AI30" s="1"/>
      <c r="AJ30" s="1"/>
      <c r="AK30" s="1"/>
      <c r="AL30" s="1"/>
      <c r="AM30" s="1"/>
      <c r="AN30" s="1"/>
      <c r="AO30" s="1"/>
      <c r="AP30" s="1"/>
      <c r="AQ30" s="1"/>
      <c r="AR30" s="1"/>
      <c r="AS30" s="1"/>
      <c r="AT30" s="1"/>
      <c r="AU30" s="1"/>
      <c r="AW30" s="356"/>
      <c r="AX30" s="356"/>
      <c r="AY30" s="1"/>
      <c r="AZ30" s="1"/>
      <c r="BA30" s="1"/>
      <c r="BB30" s="1"/>
      <c r="BC30" s="1"/>
      <c r="BD30" s="1"/>
      <c r="BE30" s="1"/>
      <c r="BF30" s="1"/>
      <c r="BG30" s="1"/>
      <c r="BH30" s="1"/>
      <c r="BI30" s="1"/>
      <c r="BJ30" s="1"/>
      <c r="BK30" s="1"/>
      <c r="BL30" s="1"/>
      <c r="BM30" s="1"/>
      <c r="BN30" s="1"/>
      <c r="BO30" s="1"/>
      <c r="BP30" s="1"/>
      <c r="BQ30" s="1"/>
      <c r="BR30" s="1"/>
      <c r="BS30" s="1"/>
      <c r="BU30" s="356"/>
      <c r="BV30" s="356"/>
      <c r="BW30" s="1"/>
      <c r="BX30" s="1"/>
      <c r="BY30" s="1"/>
      <c r="BZ30" s="1"/>
      <c r="CA30" s="1"/>
      <c r="CB30" s="1"/>
      <c r="CC30" s="1"/>
      <c r="CD30" s="1"/>
      <c r="CE30" s="1"/>
      <c r="CF30" s="1"/>
      <c r="CG30" s="1"/>
      <c r="CH30" s="1"/>
      <c r="CI30" s="1"/>
      <c r="CJ30" s="1"/>
      <c r="CK30" s="1"/>
      <c r="CL30" s="1"/>
      <c r="CM30" s="1"/>
      <c r="CN30" s="1"/>
      <c r="CO30" s="1"/>
      <c r="CP30" s="1"/>
      <c r="CQ30" s="1"/>
      <c r="CS30" s="356"/>
      <c r="CT30" s="356"/>
      <c r="CU30" s="1"/>
      <c r="CV30" s="1"/>
      <c r="CW30" s="1"/>
      <c r="CX30" s="1"/>
      <c r="CY30" s="1"/>
      <c r="CZ30" s="1"/>
      <c r="DA30" s="1"/>
      <c r="DB30" s="1"/>
      <c r="DC30" s="1"/>
      <c r="DD30" s="1"/>
      <c r="DE30" s="1"/>
      <c r="DF30" s="1"/>
      <c r="DG30" s="1"/>
      <c r="DH30" s="1"/>
      <c r="DI30" s="1"/>
      <c r="DJ30" s="1"/>
      <c r="DK30" s="1"/>
      <c r="DL30" s="1"/>
      <c r="DM30" s="1"/>
      <c r="DN30" s="1"/>
      <c r="DO30" s="1"/>
      <c r="DQ30" s="356"/>
      <c r="DR30" s="356"/>
      <c r="DS30" s="1"/>
      <c r="DT30" s="1"/>
      <c r="DU30" s="1"/>
      <c r="DV30" s="1"/>
      <c r="DW30" s="1"/>
      <c r="DX30" s="1"/>
      <c r="DY30" s="1"/>
      <c r="DZ30" s="1"/>
      <c r="EA30" s="1"/>
      <c r="EB30" s="1"/>
      <c r="EC30" s="1"/>
      <c r="ED30" s="1"/>
      <c r="EE30" s="1"/>
      <c r="EF30" s="1"/>
      <c r="EG30" s="1"/>
      <c r="EH30" s="1"/>
      <c r="EI30" s="1"/>
      <c r="EJ30" s="1"/>
      <c r="EK30" s="1"/>
      <c r="EL30" s="1"/>
      <c r="EM30" s="1"/>
      <c r="EO30" s="356"/>
      <c r="EP30" s="356"/>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267</v>
      </c>
      <c r="C31" s="1"/>
      <c r="D31" s="1"/>
      <c r="E31" s="1"/>
      <c r="F31" s="1"/>
      <c r="G31" s="1"/>
      <c r="H31" s="1"/>
      <c r="I31" s="1"/>
      <c r="J31" s="1"/>
      <c r="K31" s="1"/>
      <c r="L31" s="1"/>
      <c r="M31" s="1"/>
      <c r="N31" s="1"/>
      <c r="O31" s="1"/>
      <c r="P31" s="1"/>
      <c r="Q31" s="1"/>
      <c r="R31" s="1"/>
      <c r="S31" s="1"/>
      <c r="T31" s="1"/>
      <c r="U31" s="1"/>
      <c r="V31" s="1"/>
      <c r="W31" s="1"/>
      <c r="Y31" s="1"/>
      <c r="Z31" s="9" t="s">
        <v>267</v>
      </c>
      <c r="AA31" s="1"/>
      <c r="AB31" s="1"/>
      <c r="AC31" s="1"/>
      <c r="AD31" s="1"/>
      <c r="AE31" s="1"/>
      <c r="AF31" s="1"/>
      <c r="AG31" s="1"/>
      <c r="AH31" s="1"/>
      <c r="AI31" s="1"/>
      <c r="AJ31" s="1"/>
      <c r="AK31" s="1"/>
      <c r="AL31" s="1"/>
      <c r="AM31" s="1"/>
      <c r="AN31" s="1"/>
      <c r="AO31" s="1"/>
      <c r="AP31" s="1"/>
      <c r="AQ31" s="1"/>
      <c r="AR31" s="1"/>
      <c r="AS31" s="1"/>
      <c r="AT31" s="1"/>
      <c r="AU31" s="1"/>
      <c r="AW31" s="1"/>
      <c r="AX31" s="9" t="s">
        <v>267</v>
      </c>
      <c r="AY31" s="1"/>
      <c r="AZ31" s="1"/>
      <c r="BA31" s="1"/>
      <c r="BB31" s="1"/>
      <c r="BC31" s="1"/>
      <c r="BD31" s="1"/>
      <c r="BE31" s="1"/>
      <c r="BF31" s="1"/>
      <c r="BG31" s="1"/>
      <c r="BH31" s="1"/>
      <c r="BI31" s="1"/>
      <c r="BJ31" s="1"/>
      <c r="BK31" s="1"/>
      <c r="BL31" s="1"/>
      <c r="BM31" s="1"/>
      <c r="BN31" s="1"/>
      <c r="BO31" s="1"/>
      <c r="BP31" s="1"/>
      <c r="BQ31" s="1"/>
      <c r="BR31" s="1"/>
      <c r="BS31" s="1"/>
      <c r="BU31" s="1"/>
      <c r="BV31" s="9" t="s">
        <v>267</v>
      </c>
      <c r="BW31" s="1"/>
      <c r="BX31" s="1"/>
      <c r="BY31" s="1"/>
      <c r="BZ31" s="1"/>
      <c r="CA31" s="1"/>
      <c r="CB31" s="1"/>
      <c r="CC31" s="1"/>
      <c r="CD31" s="1"/>
      <c r="CE31" s="1"/>
      <c r="CF31" s="1"/>
      <c r="CG31" s="1"/>
      <c r="CH31" s="1"/>
      <c r="CI31" s="1"/>
      <c r="CJ31" s="1"/>
      <c r="CK31" s="1"/>
      <c r="CL31" s="1"/>
      <c r="CM31" s="1"/>
      <c r="CN31" s="1"/>
      <c r="CO31" s="1"/>
      <c r="CP31" s="1"/>
      <c r="CQ31" s="1"/>
      <c r="CS31" s="1"/>
      <c r="CT31" s="9" t="s">
        <v>267</v>
      </c>
      <c r="CU31" s="1"/>
      <c r="CV31" s="1"/>
      <c r="CW31" s="1"/>
      <c r="CX31" s="1"/>
      <c r="CY31" s="1"/>
      <c r="CZ31" s="1"/>
      <c r="DA31" s="1"/>
      <c r="DB31" s="1"/>
      <c r="DC31" s="1"/>
      <c r="DD31" s="1"/>
      <c r="DE31" s="1"/>
      <c r="DF31" s="1"/>
      <c r="DG31" s="1"/>
      <c r="DH31" s="1"/>
      <c r="DI31" s="1"/>
      <c r="DJ31" s="1"/>
      <c r="DK31" s="1"/>
      <c r="DL31" s="1"/>
      <c r="DM31" s="1"/>
      <c r="DN31" s="1"/>
      <c r="DO31" s="1"/>
      <c r="DQ31" s="1"/>
      <c r="DR31" s="9" t="s">
        <v>267</v>
      </c>
      <c r="DS31" s="1"/>
      <c r="DT31" s="1"/>
      <c r="DU31" s="1"/>
      <c r="DV31" s="1"/>
      <c r="DW31" s="1"/>
      <c r="DX31" s="1"/>
      <c r="DY31" s="1"/>
      <c r="DZ31" s="1"/>
      <c r="EA31" s="1"/>
      <c r="EB31" s="1"/>
      <c r="EC31" s="1"/>
      <c r="ED31" s="1"/>
      <c r="EE31" s="1"/>
      <c r="EF31" s="1"/>
      <c r="EG31" s="1"/>
      <c r="EH31" s="1"/>
      <c r="EI31" s="1"/>
      <c r="EJ31" s="1"/>
      <c r="EK31" s="1"/>
      <c r="EL31" s="1"/>
      <c r="EM31" s="1"/>
      <c r="EO31" s="1"/>
      <c r="EP31" s="9" t="s">
        <v>267</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251</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251</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251</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251</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251</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251</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251</v>
      </c>
      <c r="EQ32" s="1">
        <v>1.7</v>
      </c>
      <c r="ER32" s="1">
        <v>1.5</v>
      </c>
      <c r="ES32" s="1">
        <v>1.3</v>
      </c>
      <c r="ET32" s="1">
        <v>1.2</v>
      </c>
      <c r="EU32" s="1">
        <v>1.1000000000000001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spans="1:167" ht="14.5">
      <c r="A33" s="1"/>
      <c r="B33" s="10" t="s">
        <v>252</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252</v>
      </c>
      <c r="AA33" s="1">
        <v>9.5</v>
      </c>
      <c r="AB33" s="1">
        <v>9.8000000000000007</v>
      </c>
      <c r="AC33" s="1">
        <v>10.3</v>
      </c>
      <c r="AD33" s="1">
        <v>10.1</v>
      </c>
      <c r="AE33" s="1">
        <v>10</v>
      </c>
      <c r="AF33" s="1">
        <v>9.8000000000000007</v>
      </c>
      <c r="AG33" s="1">
        <v>9.5</v>
      </c>
      <c r="AH33" s="1">
        <v>9.3000000000000007</v>
      </c>
      <c r="AI33" s="1">
        <v>9.1</v>
      </c>
      <c r="AJ33" s="1">
        <v>9</v>
      </c>
      <c r="AK33" s="1">
        <v>8.8000000000000007</v>
      </c>
      <c r="AL33" s="1">
        <v>8.6999999999999993</v>
      </c>
      <c r="AM33" s="1">
        <v>8.5</v>
      </c>
      <c r="AN33" s="1">
        <v>8.3000000000000007</v>
      </c>
      <c r="AO33" s="1">
        <v>8.1</v>
      </c>
      <c r="AP33" s="1">
        <v>7.8</v>
      </c>
      <c r="AQ33" s="1">
        <v>7.4</v>
      </c>
      <c r="AR33" s="1">
        <v>6.9</v>
      </c>
      <c r="AS33" s="1">
        <v>6.2</v>
      </c>
      <c r="AT33" s="1">
        <v>5.5</v>
      </c>
      <c r="AU33" s="1">
        <v>4.7</v>
      </c>
      <c r="AW33" s="1"/>
      <c r="AX33" s="10" t="s">
        <v>252</v>
      </c>
      <c r="AY33" s="1">
        <v>5.0999999999999996</v>
      </c>
      <c r="AZ33" s="1">
        <v>5.5</v>
      </c>
      <c r="BA33" s="1">
        <v>5.5</v>
      </c>
      <c r="BB33" s="1">
        <v>5.5</v>
      </c>
      <c r="BC33" s="1">
        <v>5.6</v>
      </c>
      <c r="BD33" s="1">
        <v>5.6</v>
      </c>
      <c r="BE33" s="1">
        <v>5.5</v>
      </c>
      <c r="BF33" s="1">
        <v>5.4</v>
      </c>
      <c r="BG33" s="1">
        <v>5.4</v>
      </c>
      <c r="BH33" s="1">
        <v>5.3</v>
      </c>
      <c r="BI33" s="1">
        <v>5.3</v>
      </c>
      <c r="BJ33" s="1">
        <v>5.2</v>
      </c>
      <c r="BK33" s="1">
        <v>5.0999999999999996</v>
      </c>
      <c r="BL33" s="1">
        <v>5</v>
      </c>
      <c r="BM33" s="1">
        <v>4.8</v>
      </c>
      <c r="BN33" s="1">
        <v>4.5999999999999996</v>
      </c>
      <c r="BO33" s="1">
        <v>4.3</v>
      </c>
      <c r="BP33" s="1">
        <v>3.9</v>
      </c>
      <c r="BQ33" s="1">
        <v>3.5</v>
      </c>
      <c r="BR33" s="1">
        <v>3.1</v>
      </c>
      <c r="BS33" s="1">
        <v>2.6</v>
      </c>
      <c r="BU33" s="1"/>
      <c r="BV33" s="10" t="s">
        <v>252</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1.1000000000000001</v>
      </c>
      <c r="CN33" s="1">
        <v>1</v>
      </c>
      <c r="CO33" s="1">
        <v>0.8</v>
      </c>
      <c r="CP33" s="1">
        <v>0.6</v>
      </c>
      <c r="CQ33" s="1">
        <v>0.5</v>
      </c>
      <c r="CS33" s="1"/>
      <c r="CT33" s="10" t="s">
        <v>252</v>
      </c>
      <c r="CU33" s="1">
        <v>2</v>
      </c>
      <c r="CV33" s="1">
        <v>2.4</v>
      </c>
      <c r="CW33" s="1">
        <v>2.4</v>
      </c>
      <c r="CX33" s="1">
        <v>2.4</v>
      </c>
      <c r="CY33" s="1">
        <v>2.4</v>
      </c>
      <c r="CZ33" s="1">
        <v>2.4</v>
      </c>
      <c r="DA33" s="1">
        <v>2.4</v>
      </c>
      <c r="DB33" s="1">
        <v>2.4</v>
      </c>
      <c r="DC33" s="1">
        <v>2.2999999999999998</v>
      </c>
      <c r="DD33" s="1">
        <v>2.2999999999999998</v>
      </c>
      <c r="DE33" s="1">
        <v>2.2999999999999998</v>
      </c>
      <c r="DF33" s="1">
        <v>2.2000000000000002</v>
      </c>
      <c r="DG33" s="1">
        <v>2.2000000000000002</v>
      </c>
      <c r="DH33" s="1">
        <v>2.2000000000000002</v>
      </c>
      <c r="DI33" s="1">
        <v>2.2000000000000002</v>
      </c>
      <c r="DJ33" s="1">
        <v>2.1</v>
      </c>
      <c r="DK33" s="1">
        <v>2.1</v>
      </c>
      <c r="DL33" s="1">
        <v>2</v>
      </c>
      <c r="DM33" s="1">
        <v>1.9</v>
      </c>
      <c r="DN33" s="1">
        <v>1.7</v>
      </c>
      <c r="DO33" s="1">
        <v>1.5</v>
      </c>
      <c r="DQ33" s="1"/>
      <c r="DR33" s="10" t="s">
        <v>252</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252</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4.5999999999999996</v>
      </c>
      <c r="FI33" s="1">
        <v>4.5</v>
      </c>
      <c r="FJ33" s="1">
        <v>4.3</v>
      </c>
      <c r="FK33" s="1">
        <v>4.0999999999999996</v>
      </c>
    </row>
    <row r="34" spans="1:167" ht="14.5">
      <c r="A34" s="1"/>
      <c r="B34" s="10" t="s">
        <v>253</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253</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253</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253</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253</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253</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254</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254</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254</v>
      </c>
      <c r="AY35" s="1">
        <v>43.8</v>
      </c>
      <c r="AZ35" s="1">
        <v>40.9</v>
      </c>
      <c r="BA35" s="1">
        <v>37.5</v>
      </c>
      <c r="BB35" s="1">
        <v>34.200000000000003</v>
      </c>
      <c r="BC35" s="1">
        <v>30.8</v>
      </c>
      <c r="BD35" s="1">
        <v>27.5</v>
      </c>
      <c r="BE35" s="1">
        <v>24.2</v>
      </c>
      <c r="BF35" s="1">
        <v>21</v>
      </c>
      <c r="BG35" s="1">
        <v>17.899999999999999</v>
      </c>
      <c r="BH35" s="1">
        <v>14.9</v>
      </c>
      <c r="BI35" s="1">
        <v>12.2</v>
      </c>
      <c r="BJ35" s="1">
        <v>9.6999999999999993</v>
      </c>
      <c r="BK35" s="1">
        <v>7.4</v>
      </c>
      <c r="BL35" s="1">
        <v>5.3</v>
      </c>
      <c r="BM35" s="1">
        <v>3.6</v>
      </c>
      <c r="BN35" s="1">
        <v>2.2000000000000002</v>
      </c>
      <c r="BO35" s="1">
        <v>1.1000000000000001</v>
      </c>
      <c r="BP35" s="1">
        <v>0.2</v>
      </c>
      <c r="BQ35" s="1">
        <v>0</v>
      </c>
      <c r="BR35" s="1">
        <v>0</v>
      </c>
      <c r="BS35" s="1">
        <v>0</v>
      </c>
      <c r="BU35" s="1"/>
      <c r="BV35" s="10" t="s">
        <v>254</v>
      </c>
      <c r="BW35" s="1">
        <v>35.299999999999997</v>
      </c>
      <c r="BX35" s="1">
        <v>32.6</v>
      </c>
      <c r="BY35" s="1">
        <v>30</v>
      </c>
      <c r="BZ35" s="1">
        <v>27.6</v>
      </c>
      <c r="CA35" s="1">
        <v>25.1</v>
      </c>
      <c r="CB35" s="1">
        <v>22.7</v>
      </c>
      <c r="CC35" s="1">
        <v>20.399999999999999</v>
      </c>
      <c r="CD35" s="1">
        <v>18.100000000000001</v>
      </c>
      <c r="CE35" s="1">
        <v>15.9</v>
      </c>
      <c r="CF35" s="1">
        <v>13.8</v>
      </c>
      <c r="CG35" s="1">
        <v>11.8</v>
      </c>
      <c r="CH35" s="1">
        <v>9.8000000000000007</v>
      </c>
      <c r="CI35" s="1">
        <v>7.9</v>
      </c>
      <c r="CJ35" s="1">
        <v>6.2</v>
      </c>
      <c r="CK35" s="1">
        <v>4.5999999999999996</v>
      </c>
      <c r="CL35" s="1">
        <v>3.3</v>
      </c>
      <c r="CM35" s="1">
        <v>2.2999999999999998</v>
      </c>
      <c r="CN35" s="1">
        <v>1.5</v>
      </c>
      <c r="CO35" s="1">
        <v>1</v>
      </c>
      <c r="CP35" s="1">
        <v>0.7</v>
      </c>
      <c r="CQ35" s="1">
        <v>0.5</v>
      </c>
      <c r="CS35" s="1"/>
      <c r="CT35" s="10" t="s">
        <v>254</v>
      </c>
      <c r="CU35" s="1">
        <v>62.2</v>
      </c>
      <c r="CV35" s="1">
        <v>58.3</v>
      </c>
      <c r="CW35" s="1">
        <v>54</v>
      </c>
      <c r="CX35" s="1">
        <v>49.7</v>
      </c>
      <c r="CY35" s="1">
        <v>45.4</v>
      </c>
      <c r="CZ35" s="1">
        <v>41</v>
      </c>
      <c r="DA35" s="1">
        <v>36.799999999999997</v>
      </c>
      <c r="DB35" s="1">
        <v>32.4</v>
      </c>
      <c r="DC35" s="1">
        <v>28.2</v>
      </c>
      <c r="DD35" s="1">
        <v>24.3</v>
      </c>
      <c r="DE35" s="1">
        <v>20.399999999999999</v>
      </c>
      <c r="DF35" s="1">
        <v>16.8</v>
      </c>
      <c r="DG35" s="1">
        <v>13.4</v>
      </c>
      <c r="DH35" s="1">
        <v>10.3</v>
      </c>
      <c r="DI35" s="1">
        <v>7.7</v>
      </c>
      <c r="DJ35" s="1">
        <v>5.4</v>
      </c>
      <c r="DK35" s="1">
        <v>3.7</v>
      </c>
      <c r="DL35" s="1">
        <v>2.5</v>
      </c>
      <c r="DM35" s="1">
        <v>1.7</v>
      </c>
      <c r="DN35" s="1">
        <v>1</v>
      </c>
      <c r="DO35" s="1">
        <v>0.6</v>
      </c>
      <c r="DQ35" s="1"/>
      <c r="DR35" s="10" t="s">
        <v>254</v>
      </c>
      <c r="DS35" s="1">
        <v>50.3</v>
      </c>
      <c r="DT35" s="1">
        <v>45.9</v>
      </c>
      <c r="DU35" s="1">
        <v>41.2</v>
      </c>
      <c r="DV35" s="1">
        <v>36.799999999999997</v>
      </c>
      <c r="DW35" s="1">
        <v>31.6</v>
      </c>
      <c r="DX35" s="1">
        <v>27</v>
      </c>
      <c r="DY35" s="1">
        <v>22.6</v>
      </c>
      <c r="DZ35" s="1">
        <v>18.600000000000001</v>
      </c>
      <c r="EA35" s="1">
        <v>15.1</v>
      </c>
      <c r="EB35" s="1">
        <v>11.8</v>
      </c>
      <c r="EC35" s="1">
        <v>9</v>
      </c>
      <c r="ED35" s="1">
        <v>6.2</v>
      </c>
      <c r="EE35" s="1">
        <v>3.6</v>
      </c>
      <c r="EF35" s="1">
        <v>1.2</v>
      </c>
      <c r="EG35" s="1">
        <v>0</v>
      </c>
      <c r="EH35" s="1">
        <v>0</v>
      </c>
      <c r="EI35" s="1">
        <v>0</v>
      </c>
      <c r="EJ35" s="1">
        <v>0</v>
      </c>
      <c r="EK35" s="1">
        <v>0</v>
      </c>
      <c r="EL35" s="1">
        <v>0</v>
      </c>
      <c r="EM35" s="1">
        <v>0</v>
      </c>
      <c r="EO35" s="1"/>
      <c r="EP35" s="10" t="s">
        <v>254</v>
      </c>
      <c r="EQ35" s="1">
        <v>29</v>
      </c>
      <c r="ER35" s="1">
        <v>26.9</v>
      </c>
      <c r="ES35" s="1">
        <v>24.8</v>
      </c>
      <c r="ET35" s="1">
        <v>22.6</v>
      </c>
      <c r="EU35" s="1">
        <v>20.2</v>
      </c>
      <c r="EV35" s="1">
        <v>17.8</v>
      </c>
      <c r="EW35" s="1">
        <v>15.4</v>
      </c>
      <c r="EX35" s="1">
        <v>13.2</v>
      </c>
      <c r="EY35" s="1">
        <v>11.1</v>
      </c>
      <c r="EZ35" s="1">
        <v>8.8000000000000007</v>
      </c>
      <c r="FA35" s="1">
        <v>6.9</v>
      </c>
      <c r="FB35" s="1">
        <v>5.2</v>
      </c>
      <c r="FC35" s="1">
        <v>3.5</v>
      </c>
      <c r="FD35" s="1">
        <v>1.9</v>
      </c>
      <c r="FE35" s="1">
        <v>0.4</v>
      </c>
      <c r="FF35" s="1">
        <v>0.1</v>
      </c>
      <c r="FG35" s="1">
        <v>0.1</v>
      </c>
      <c r="FH35" s="1">
        <v>0</v>
      </c>
      <c r="FI35" s="1">
        <v>0</v>
      </c>
      <c r="FJ35" s="1">
        <v>0</v>
      </c>
      <c r="FK35" s="1">
        <v>0</v>
      </c>
    </row>
    <row r="36" spans="1:167" ht="14.5">
      <c r="A36" s="1"/>
      <c r="B36" s="10" t="s">
        <v>255</v>
      </c>
      <c r="C36" s="1">
        <v>1.1000000000000001</v>
      </c>
      <c r="D36" s="1">
        <v>1.1000000000000001</v>
      </c>
      <c r="E36" s="1">
        <v>1.1000000000000001</v>
      </c>
      <c r="F36" s="1">
        <v>1.2</v>
      </c>
      <c r="G36" s="1">
        <v>1.2</v>
      </c>
      <c r="H36" s="1">
        <v>1.2</v>
      </c>
      <c r="I36" s="1">
        <v>1.3</v>
      </c>
      <c r="J36" s="1">
        <v>1.5</v>
      </c>
      <c r="K36" s="1">
        <v>1.6</v>
      </c>
      <c r="L36" s="1">
        <v>1.6</v>
      </c>
      <c r="M36" s="1">
        <v>1.6</v>
      </c>
      <c r="N36" s="1">
        <v>1.7</v>
      </c>
      <c r="O36" s="1">
        <v>1.7</v>
      </c>
      <c r="P36" s="1">
        <v>1.8</v>
      </c>
      <c r="Q36" s="1">
        <v>1.8</v>
      </c>
      <c r="R36" s="1">
        <v>2</v>
      </c>
      <c r="S36" s="1">
        <v>2.2999999999999998</v>
      </c>
      <c r="T36" s="1">
        <v>2.6</v>
      </c>
      <c r="U36" s="1">
        <v>2.7</v>
      </c>
      <c r="V36" s="1">
        <v>2.8</v>
      </c>
      <c r="W36" s="1">
        <v>3</v>
      </c>
      <c r="Y36" s="1"/>
      <c r="Z36" s="10" t="s">
        <v>255</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4.0999999999999996</v>
      </c>
      <c r="AQ36" s="1">
        <v>4.2</v>
      </c>
      <c r="AR36" s="1">
        <v>4.2</v>
      </c>
      <c r="AS36" s="1">
        <v>4.3</v>
      </c>
      <c r="AT36" s="1">
        <v>4.3</v>
      </c>
      <c r="AU36" s="1">
        <v>4.4000000000000004</v>
      </c>
      <c r="AW36" s="1"/>
      <c r="AX36" s="10" t="s">
        <v>255</v>
      </c>
      <c r="AY36" s="1">
        <v>19.600000000000001</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255</v>
      </c>
      <c r="BW36" s="1">
        <v>21.3</v>
      </c>
      <c r="BX36" s="1">
        <v>24.1</v>
      </c>
      <c r="BY36" s="1">
        <v>26.6</v>
      </c>
      <c r="BZ36" s="1">
        <v>29.1</v>
      </c>
      <c r="CA36" s="1">
        <v>31.3</v>
      </c>
      <c r="CB36" s="1">
        <v>33.200000000000003</v>
      </c>
      <c r="CC36" s="1">
        <v>35.5</v>
      </c>
      <c r="CD36" s="1">
        <v>37.299999999999997</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255</v>
      </c>
      <c r="CU36" s="1">
        <v>25.3</v>
      </c>
      <c r="CV36" s="1">
        <v>29.3</v>
      </c>
      <c r="CW36" s="1">
        <v>33.700000000000003</v>
      </c>
      <c r="CX36" s="1">
        <v>38.1</v>
      </c>
      <c r="CY36" s="1">
        <v>42.5</v>
      </c>
      <c r="CZ36" s="1">
        <v>47</v>
      </c>
      <c r="DA36" s="1">
        <v>51.2</v>
      </c>
      <c r="DB36" s="1">
        <v>55.5</v>
      </c>
      <c r="DC36" s="1">
        <v>59.7</v>
      </c>
      <c r="DD36" s="1">
        <v>63.4</v>
      </c>
      <c r="DE36" s="1">
        <v>67</v>
      </c>
      <c r="DF36" s="1">
        <v>70.3</v>
      </c>
      <c r="DG36" s="1">
        <v>73.3</v>
      </c>
      <c r="DH36" s="1">
        <v>75.8</v>
      </c>
      <c r="DI36" s="1">
        <v>77.8</v>
      </c>
      <c r="DJ36" s="1">
        <v>79.3</v>
      </c>
      <c r="DK36" s="1">
        <v>80.099999999999994</v>
      </c>
      <c r="DL36" s="1">
        <v>80.3</v>
      </c>
      <c r="DM36" s="1">
        <v>80.599999999999994</v>
      </c>
      <c r="DN36" s="1">
        <v>80.900000000000006</v>
      </c>
      <c r="DO36" s="1">
        <v>80.900000000000006</v>
      </c>
      <c r="DQ36" s="1"/>
      <c r="DR36" s="10" t="s">
        <v>255</v>
      </c>
      <c r="DS36" s="1">
        <v>37.799999999999997</v>
      </c>
      <c r="DT36" s="1">
        <v>41.8</v>
      </c>
      <c r="DU36" s="1">
        <v>46.2</v>
      </c>
      <c r="DV36" s="1">
        <v>50</v>
      </c>
      <c r="DW36" s="1">
        <v>54.6</v>
      </c>
      <c r="DX36" s="1">
        <v>58.6</v>
      </c>
      <c r="DY36" s="1">
        <v>62.4</v>
      </c>
      <c r="DZ36" s="1">
        <v>65.8</v>
      </c>
      <c r="EA36" s="1">
        <v>68.599999999999994</v>
      </c>
      <c r="EB36" s="1">
        <v>71</v>
      </c>
      <c r="EC36" s="1">
        <v>73.2</v>
      </c>
      <c r="ED36" s="1">
        <v>75.3</v>
      </c>
      <c r="EE36" s="1">
        <v>77.2</v>
      </c>
      <c r="EF36" s="1">
        <v>78.8</v>
      </c>
      <c r="EG36" s="1">
        <v>79.400000000000006</v>
      </c>
      <c r="EH36" s="1">
        <v>78.900000000000006</v>
      </c>
      <c r="EI36" s="1">
        <v>78.2</v>
      </c>
      <c r="EJ36" s="1">
        <v>77.5</v>
      </c>
      <c r="EK36" s="1">
        <v>77.099999999999994</v>
      </c>
      <c r="EL36" s="1">
        <v>76.599999999999994</v>
      </c>
      <c r="EM36" s="1">
        <v>76.099999999999994</v>
      </c>
      <c r="EO36" s="1"/>
      <c r="EP36" s="10" t="s">
        <v>255</v>
      </c>
      <c r="EQ36" s="1">
        <v>23.5</v>
      </c>
      <c r="ER36" s="1">
        <v>25.1</v>
      </c>
      <c r="ES36" s="1">
        <v>27.2</v>
      </c>
      <c r="ET36" s="1">
        <v>29.5</v>
      </c>
      <c r="EU36" s="1">
        <v>31.6</v>
      </c>
      <c r="EV36" s="1">
        <v>33.6</v>
      </c>
      <c r="EW36" s="1">
        <v>35.4</v>
      </c>
      <c r="EX36" s="1">
        <v>37.200000000000003</v>
      </c>
      <c r="EY36" s="1">
        <v>38.799999999999997</v>
      </c>
      <c r="EZ36" s="1">
        <v>40.299999999999997</v>
      </c>
      <c r="FA36" s="1">
        <v>41.2</v>
      </c>
      <c r="FB36" s="1">
        <v>41.9</v>
      </c>
      <c r="FC36" s="1">
        <v>42.5</v>
      </c>
      <c r="FD36" s="1">
        <v>43</v>
      </c>
      <c r="FE36" s="1">
        <v>43.3</v>
      </c>
      <c r="FF36" s="1">
        <v>43.2</v>
      </c>
      <c r="FG36" s="1">
        <v>42.6</v>
      </c>
      <c r="FH36" s="1">
        <v>42</v>
      </c>
      <c r="FI36" s="1">
        <v>41.8</v>
      </c>
      <c r="FJ36" s="1">
        <v>41.5</v>
      </c>
      <c r="FK36" s="1">
        <v>41.2</v>
      </c>
    </row>
    <row r="37" spans="1:167" ht="14.5">
      <c r="A37" s="1"/>
      <c r="B37" s="10" t="s">
        <v>256</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256</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256</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256</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256</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256</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256</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spans="1:167" ht="14.5">
      <c r="A38" s="1"/>
      <c r="B38" s="10" t="s">
        <v>257</v>
      </c>
      <c r="C38" s="1">
        <v>37.9</v>
      </c>
      <c r="D38" s="1">
        <v>38.200000000000003</v>
      </c>
      <c r="E38" s="1">
        <v>38.200000000000003</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258</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258</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258</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33.299999999999997</v>
      </c>
      <c r="CO38" s="1">
        <v>33.6</v>
      </c>
      <c r="CP38" s="1">
        <v>33.799999999999997</v>
      </c>
      <c r="CQ38" s="1">
        <v>34</v>
      </c>
      <c r="CS38" s="1"/>
      <c r="CT38" s="10" t="s">
        <v>258</v>
      </c>
      <c r="CU38" s="1">
        <v>3.2</v>
      </c>
      <c r="CV38" s="1">
        <v>3</v>
      </c>
      <c r="CW38" s="1">
        <v>2.9</v>
      </c>
      <c r="CX38" s="1">
        <v>2.8</v>
      </c>
      <c r="CY38" s="1">
        <v>2.7</v>
      </c>
      <c r="CZ38" s="1">
        <v>2.8</v>
      </c>
      <c r="DA38" s="1">
        <v>2.9</v>
      </c>
      <c r="DB38" s="1">
        <v>3.1</v>
      </c>
      <c r="DC38" s="1">
        <v>3.4</v>
      </c>
      <c r="DD38" s="1">
        <v>3.8</v>
      </c>
      <c r="DE38" s="1">
        <v>4.4000000000000004</v>
      </c>
      <c r="DF38" s="1">
        <v>5</v>
      </c>
      <c r="DG38" s="1">
        <v>5.7</v>
      </c>
      <c r="DH38" s="1">
        <v>6.5</v>
      </c>
      <c r="DI38" s="1">
        <v>7.3</v>
      </c>
      <c r="DJ38" s="1">
        <v>8.3000000000000007</v>
      </c>
      <c r="DK38" s="1">
        <v>9.4</v>
      </c>
      <c r="DL38" s="1">
        <v>10.6</v>
      </c>
      <c r="DM38" s="1">
        <v>11.2</v>
      </c>
      <c r="DN38" s="1">
        <v>11.8</v>
      </c>
      <c r="DO38" s="1">
        <v>12.4</v>
      </c>
      <c r="DQ38" s="1"/>
      <c r="DR38" s="10" t="s">
        <v>258</v>
      </c>
      <c r="DS38" s="1">
        <v>1.4</v>
      </c>
      <c r="DT38" s="1">
        <v>1.6</v>
      </c>
      <c r="DU38" s="1">
        <v>1.6</v>
      </c>
      <c r="DV38" s="1">
        <v>2</v>
      </c>
      <c r="DW38" s="1">
        <v>2.4</v>
      </c>
      <c r="DX38" s="1">
        <v>2.8</v>
      </c>
      <c r="DY38" s="1">
        <v>3.2</v>
      </c>
      <c r="DZ38" s="1">
        <v>3.7</v>
      </c>
      <c r="EA38" s="1">
        <v>4.2</v>
      </c>
      <c r="EB38" s="1">
        <v>4.9000000000000004</v>
      </c>
      <c r="EC38" s="1">
        <v>5.3</v>
      </c>
      <c r="ED38" s="1">
        <v>5.8</v>
      </c>
      <c r="EE38" s="1">
        <v>6.4</v>
      </c>
      <c r="EF38" s="1">
        <v>7</v>
      </c>
      <c r="EG38" s="1">
        <v>7.6</v>
      </c>
      <c r="EH38" s="1">
        <v>8.1999999999999993</v>
      </c>
      <c r="EI38" s="1">
        <v>8.8000000000000007</v>
      </c>
      <c r="EJ38" s="1">
        <v>9.5</v>
      </c>
      <c r="EK38" s="1">
        <v>9.8000000000000007</v>
      </c>
      <c r="EL38" s="1">
        <v>10.1</v>
      </c>
      <c r="EM38" s="1">
        <v>10.4</v>
      </c>
      <c r="EO38" s="1"/>
      <c r="EP38" s="10" t="s">
        <v>257</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33.799999999999997</v>
      </c>
      <c r="FG38" s="1">
        <v>34.5</v>
      </c>
      <c r="FH38" s="1">
        <v>35.299999999999997</v>
      </c>
      <c r="FI38" s="1">
        <v>35.6</v>
      </c>
      <c r="FJ38" s="1">
        <v>36</v>
      </c>
      <c r="FK38" s="1">
        <v>36.5</v>
      </c>
    </row>
    <row r="39" spans="1:167" ht="14.5">
      <c r="A39" s="1"/>
      <c r="B39" s="10" t="s">
        <v>259</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259</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259</v>
      </c>
      <c r="AY39" s="1">
        <v>1.7</v>
      </c>
      <c r="AZ39" s="1">
        <v>1.8</v>
      </c>
      <c r="BA39" s="1">
        <v>1.8</v>
      </c>
      <c r="BB39" s="1">
        <v>1.9</v>
      </c>
      <c r="BC39" s="1">
        <v>1.9</v>
      </c>
      <c r="BD39" s="1">
        <v>2</v>
      </c>
      <c r="BE39" s="1">
        <v>2</v>
      </c>
      <c r="BF39" s="1">
        <v>2.1</v>
      </c>
      <c r="BG39" s="1">
        <v>2.1</v>
      </c>
      <c r="BH39" s="1">
        <v>2.2000000000000002</v>
      </c>
      <c r="BI39" s="1">
        <v>2.2999999999999998</v>
      </c>
      <c r="BJ39" s="1">
        <v>2.2999999999999998</v>
      </c>
      <c r="BK39" s="1">
        <v>2.4</v>
      </c>
      <c r="BL39" s="1">
        <v>2.4</v>
      </c>
      <c r="BM39" s="1">
        <v>2.5</v>
      </c>
      <c r="BN39" s="1">
        <v>2.5</v>
      </c>
      <c r="BO39" s="1">
        <v>2.6</v>
      </c>
      <c r="BP39" s="1">
        <v>2.6</v>
      </c>
      <c r="BQ39" s="1">
        <v>2.7</v>
      </c>
      <c r="BR39" s="1">
        <v>2.7</v>
      </c>
      <c r="BS39" s="1">
        <v>2.8</v>
      </c>
      <c r="BU39" s="1"/>
      <c r="BV39" s="10" t="s">
        <v>259</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259</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259</v>
      </c>
      <c r="DS39" s="1">
        <v>3.8</v>
      </c>
      <c r="DT39" s="1">
        <v>4</v>
      </c>
      <c r="DU39" s="1">
        <v>4.2</v>
      </c>
      <c r="DV39" s="1">
        <v>4.4000000000000004</v>
      </c>
      <c r="DW39" s="1">
        <v>4.5999999999999996</v>
      </c>
      <c r="DX39" s="1">
        <v>4.8</v>
      </c>
      <c r="DY39" s="1">
        <v>4.9000000000000004</v>
      </c>
      <c r="DZ39" s="1">
        <v>5.0999999999999996</v>
      </c>
      <c r="EA39" s="1">
        <v>5.3</v>
      </c>
      <c r="EB39" s="1">
        <v>5.5</v>
      </c>
      <c r="EC39" s="1">
        <v>5.7</v>
      </c>
      <c r="ED39" s="1">
        <v>5.8</v>
      </c>
      <c r="EE39" s="1">
        <v>6</v>
      </c>
      <c r="EF39" s="1">
        <v>6.2</v>
      </c>
      <c r="EG39" s="1">
        <v>6.3</v>
      </c>
      <c r="EH39" s="1">
        <v>6.4</v>
      </c>
      <c r="EI39" s="1">
        <v>6.5</v>
      </c>
      <c r="EJ39" s="1">
        <v>6.6</v>
      </c>
      <c r="EK39" s="1">
        <v>6.7</v>
      </c>
      <c r="EL39" s="1">
        <v>6.9</v>
      </c>
      <c r="EM39" s="1">
        <v>7</v>
      </c>
      <c r="EO39" s="1"/>
      <c r="EP39" s="10" t="s">
        <v>259</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spans="1:167" ht="15.5">
      <c r="A40" s="1"/>
      <c r="B40" s="10" t="s">
        <v>260</v>
      </c>
      <c r="C40" s="1">
        <v>1.1000000000000001</v>
      </c>
      <c r="D40" s="1">
        <v>1.1000000000000001</v>
      </c>
      <c r="E40" s="1">
        <v>1.1000000000000001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260</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260</v>
      </c>
      <c r="AY40" s="1">
        <v>1.2</v>
      </c>
      <c r="AZ40" s="1">
        <v>1.2</v>
      </c>
      <c r="BA40" s="1">
        <v>1.1000000000000001</v>
      </c>
      <c r="BB40" s="1">
        <v>1.1000000000000001</v>
      </c>
      <c r="BC40" s="1">
        <v>1.1000000000000001</v>
      </c>
      <c r="BD40" s="1">
        <v>1.1000000000000001</v>
      </c>
      <c r="BE40" s="1">
        <v>1.1000000000000001</v>
      </c>
      <c r="BF40" s="1">
        <v>1.2</v>
      </c>
      <c r="BG40" s="1">
        <v>1.3</v>
      </c>
      <c r="BH40" s="1">
        <v>1.3</v>
      </c>
      <c r="BI40" s="1">
        <v>1.5</v>
      </c>
      <c r="BJ40" s="1">
        <v>1.6</v>
      </c>
      <c r="BK40" s="1">
        <v>1.7</v>
      </c>
      <c r="BL40" s="1">
        <v>1.8</v>
      </c>
      <c r="BM40" s="1">
        <v>2</v>
      </c>
      <c r="BN40" s="1">
        <v>2.2000000000000002</v>
      </c>
      <c r="BO40" s="1">
        <v>2.2999999999999998</v>
      </c>
      <c r="BP40" s="1">
        <v>2.5</v>
      </c>
      <c r="BQ40" s="1">
        <v>2.6</v>
      </c>
      <c r="BR40" s="1">
        <v>2.7</v>
      </c>
      <c r="BS40" s="1">
        <v>2.8</v>
      </c>
      <c r="BU40" s="1"/>
      <c r="BV40" s="10" t="s">
        <v>260</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260</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260</v>
      </c>
      <c r="DS40" s="1">
        <v>1.4</v>
      </c>
      <c r="DT40" s="1">
        <v>1.4</v>
      </c>
      <c r="DU40" s="1">
        <v>1.3</v>
      </c>
      <c r="DV40" s="1">
        <v>1.3</v>
      </c>
      <c r="DW40" s="1">
        <v>1.3</v>
      </c>
      <c r="DX40" s="1">
        <v>1.2</v>
      </c>
      <c r="DY40" s="1">
        <v>1.2</v>
      </c>
      <c r="DZ40" s="1">
        <v>1.2</v>
      </c>
      <c r="EA40" s="1">
        <v>1.1000000000000001</v>
      </c>
      <c r="EB40" s="1">
        <v>1.1000000000000001</v>
      </c>
      <c r="EC40" s="1">
        <v>1</v>
      </c>
      <c r="ED40" s="1">
        <v>1</v>
      </c>
      <c r="EE40" s="1">
        <v>1</v>
      </c>
      <c r="EF40" s="1">
        <v>0.9</v>
      </c>
      <c r="EG40" s="1">
        <v>0.9</v>
      </c>
      <c r="EH40" s="1">
        <v>0.8</v>
      </c>
      <c r="EI40" s="1">
        <v>0.8</v>
      </c>
      <c r="EJ40" s="1">
        <v>0.8</v>
      </c>
      <c r="EK40" s="1">
        <v>0.7</v>
      </c>
      <c r="EL40" s="1">
        <v>0.7</v>
      </c>
      <c r="EM40" s="1">
        <v>0.7</v>
      </c>
      <c r="EO40" s="1"/>
      <c r="EP40" s="10" t="s">
        <v>260</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1.1000000000000001</v>
      </c>
      <c r="FH40" s="1">
        <v>1.1000000000000001</v>
      </c>
      <c r="FI40" s="1">
        <v>1</v>
      </c>
      <c r="FJ40" s="1">
        <v>1</v>
      </c>
      <c r="FK40" s="1">
        <v>1</v>
      </c>
    </row>
    <row r="41" spans="1:167" ht="14.5">
      <c r="A41" s="1"/>
      <c r="B41" s="10" t="s">
        <v>261</v>
      </c>
      <c r="C41" s="1">
        <v>10.6</v>
      </c>
      <c r="D41" s="1">
        <v>10.5</v>
      </c>
      <c r="E41" s="1">
        <v>10.5</v>
      </c>
      <c r="F41" s="1">
        <v>10.5</v>
      </c>
      <c r="G41" s="1">
        <v>10.3</v>
      </c>
      <c r="H41" s="1">
        <v>10.199999999999999</v>
      </c>
      <c r="I41" s="1">
        <v>9.9</v>
      </c>
      <c r="J41" s="1">
        <v>9.8000000000000007</v>
      </c>
      <c r="K41" s="1">
        <v>9.6</v>
      </c>
      <c r="L41" s="1">
        <v>9</v>
      </c>
      <c r="M41" s="1">
        <v>8.4</v>
      </c>
      <c r="N41" s="1">
        <v>7.9</v>
      </c>
      <c r="O41" s="1">
        <v>7.4</v>
      </c>
      <c r="P41" s="1">
        <v>6.8</v>
      </c>
      <c r="Q41" s="1">
        <v>6.3</v>
      </c>
      <c r="R41" s="1">
        <v>5.8</v>
      </c>
      <c r="S41" s="1">
        <v>5.2</v>
      </c>
      <c r="T41" s="1">
        <v>4.7</v>
      </c>
      <c r="U41" s="1">
        <v>4.5</v>
      </c>
      <c r="V41" s="1">
        <v>4.2</v>
      </c>
      <c r="W41" s="1">
        <v>4</v>
      </c>
      <c r="Y41" s="1"/>
      <c r="Z41" s="10" t="s">
        <v>261</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261</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261</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261</v>
      </c>
      <c r="CU41" s="1">
        <v>1.2</v>
      </c>
      <c r="CV41" s="1">
        <v>1.2</v>
      </c>
      <c r="CW41" s="1">
        <v>1.2</v>
      </c>
      <c r="CX41" s="1">
        <v>1.2</v>
      </c>
      <c r="CY41" s="1">
        <v>1.3</v>
      </c>
      <c r="CZ41" s="1">
        <v>1.3</v>
      </c>
      <c r="DA41" s="1">
        <v>1.2</v>
      </c>
      <c r="DB41" s="1">
        <v>1.2</v>
      </c>
      <c r="DC41" s="1">
        <v>1.1000000000000001</v>
      </c>
      <c r="DD41" s="1">
        <v>0.9</v>
      </c>
      <c r="DE41" s="1">
        <v>0.8</v>
      </c>
      <c r="DF41" s="1">
        <v>0.6</v>
      </c>
      <c r="DG41" s="1">
        <v>0.4</v>
      </c>
      <c r="DH41" s="1">
        <v>0.3</v>
      </c>
      <c r="DI41" s="1">
        <v>0.2</v>
      </c>
      <c r="DJ41" s="1">
        <v>0.1</v>
      </c>
      <c r="DK41" s="1">
        <v>0</v>
      </c>
      <c r="DL41" s="1">
        <v>0</v>
      </c>
      <c r="DM41" s="1">
        <v>0</v>
      </c>
      <c r="DN41" s="1">
        <v>0</v>
      </c>
      <c r="DO41" s="1">
        <v>0</v>
      </c>
      <c r="DQ41" s="1"/>
      <c r="DR41" s="10" t="s">
        <v>261</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261</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spans="1:167" ht="14.5">
      <c r="A42" s="1"/>
      <c r="B42" s="9" t="s">
        <v>262</v>
      </c>
      <c r="C42" s="1"/>
      <c r="D42" s="1"/>
      <c r="E42" s="1"/>
      <c r="F42" s="1"/>
      <c r="G42" s="1"/>
      <c r="H42" s="1"/>
      <c r="I42" s="1"/>
      <c r="J42" s="1"/>
      <c r="K42" s="1"/>
      <c r="L42" s="1"/>
      <c r="M42" s="1"/>
      <c r="N42" s="1"/>
      <c r="O42" s="1"/>
      <c r="P42" s="1"/>
      <c r="Q42" s="1"/>
      <c r="R42" s="1"/>
      <c r="S42" s="1"/>
      <c r="T42" s="1"/>
      <c r="U42" s="1"/>
      <c r="V42" s="1"/>
      <c r="W42" s="1"/>
      <c r="Y42" s="1"/>
      <c r="Z42" s="9" t="s">
        <v>262</v>
      </c>
      <c r="AA42" s="1"/>
      <c r="AB42" s="1"/>
      <c r="AC42" s="1"/>
      <c r="AD42" s="1"/>
      <c r="AE42" s="1"/>
      <c r="AF42" s="1"/>
      <c r="AG42" s="1"/>
      <c r="AH42" s="1"/>
      <c r="AI42" s="1"/>
      <c r="AJ42" s="1"/>
      <c r="AK42" s="1"/>
      <c r="AL42" s="1"/>
      <c r="AM42" s="1"/>
      <c r="AN42" s="1"/>
      <c r="AO42" s="1"/>
      <c r="AP42" s="1"/>
      <c r="AQ42" s="1"/>
      <c r="AR42" s="1"/>
      <c r="AS42" s="1"/>
      <c r="AT42" s="1"/>
      <c r="AU42" s="1"/>
      <c r="AW42" s="1"/>
      <c r="AX42" s="9" t="s">
        <v>262</v>
      </c>
      <c r="AY42" s="1"/>
      <c r="AZ42" s="1"/>
      <c r="BA42" s="1"/>
      <c r="BB42" s="1"/>
      <c r="BC42" s="1"/>
      <c r="BD42" s="1"/>
      <c r="BE42" s="1"/>
      <c r="BF42" s="1"/>
      <c r="BG42" s="1"/>
      <c r="BH42" s="1"/>
      <c r="BI42" s="1"/>
      <c r="BJ42" s="1"/>
      <c r="BK42" s="1"/>
      <c r="BL42" s="1"/>
      <c r="BM42" s="1"/>
      <c r="BN42" s="1"/>
      <c r="BO42" s="1"/>
      <c r="BP42" s="1"/>
      <c r="BQ42" s="1"/>
      <c r="BR42" s="1"/>
      <c r="BS42" s="1"/>
      <c r="BU42" s="1"/>
      <c r="BV42" s="9" t="s">
        <v>262</v>
      </c>
      <c r="BW42" s="1"/>
      <c r="BX42" s="1"/>
      <c r="BY42" s="1"/>
      <c r="BZ42" s="1"/>
      <c r="CA42" s="1"/>
      <c r="CB42" s="1"/>
      <c r="CC42" s="1"/>
      <c r="CD42" s="1"/>
      <c r="CE42" s="1"/>
      <c r="CF42" s="1"/>
      <c r="CG42" s="1"/>
      <c r="CH42" s="1"/>
      <c r="CI42" s="1"/>
      <c r="CJ42" s="1"/>
      <c r="CK42" s="1"/>
      <c r="CL42" s="1"/>
      <c r="CM42" s="1"/>
      <c r="CN42" s="1"/>
      <c r="CO42" s="1"/>
      <c r="CP42" s="1"/>
      <c r="CQ42" s="1"/>
      <c r="CS42" s="1"/>
      <c r="CT42" s="9" t="s">
        <v>262</v>
      </c>
      <c r="CU42" s="1"/>
      <c r="CV42" s="1"/>
      <c r="CW42" s="1"/>
      <c r="CX42" s="1"/>
      <c r="CY42" s="1"/>
      <c r="CZ42" s="1"/>
      <c r="DA42" s="1"/>
      <c r="DB42" s="1"/>
      <c r="DC42" s="1"/>
      <c r="DD42" s="1"/>
      <c r="DE42" s="1"/>
      <c r="DF42" s="1"/>
      <c r="DG42" s="1"/>
      <c r="DH42" s="1"/>
      <c r="DI42" s="1"/>
      <c r="DJ42" s="1"/>
      <c r="DK42" s="1"/>
      <c r="DL42" s="1"/>
      <c r="DM42" s="1"/>
      <c r="DN42" s="1"/>
      <c r="DO42" s="1"/>
      <c r="DQ42" s="1"/>
      <c r="DR42" s="9" t="s">
        <v>262</v>
      </c>
      <c r="DS42" s="1"/>
      <c r="DT42" s="1"/>
      <c r="DU42" s="1"/>
      <c r="DV42" s="1"/>
      <c r="DW42" s="1"/>
      <c r="DX42" s="1"/>
      <c r="DY42" s="1"/>
      <c r="DZ42" s="1"/>
      <c r="EA42" s="1"/>
      <c r="EB42" s="1"/>
      <c r="EC42" s="1"/>
      <c r="ED42" s="1"/>
      <c r="EE42" s="1"/>
      <c r="EF42" s="1"/>
      <c r="EG42" s="1"/>
      <c r="EH42" s="1"/>
      <c r="EI42" s="1"/>
      <c r="EJ42" s="1"/>
      <c r="EK42" s="1"/>
      <c r="EL42" s="1"/>
      <c r="EM42" s="1"/>
      <c r="EO42" s="1"/>
      <c r="EP42" s="9" t="s">
        <v>262</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263</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263</v>
      </c>
      <c r="AA43" s="1">
        <v>20.3</v>
      </c>
      <c r="AB43" s="1">
        <v>20.6</v>
      </c>
      <c r="AC43" s="1">
        <v>20.8</v>
      </c>
      <c r="AD43" s="1">
        <v>20.9</v>
      </c>
      <c r="AE43" s="1">
        <v>20.9</v>
      </c>
      <c r="AF43" s="1">
        <v>20.8</v>
      </c>
      <c r="AG43" s="1">
        <v>20.7</v>
      </c>
      <c r="AH43" s="1">
        <v>20.5</v>
      </c>
      <c r="AI43" s="1">
        <v>20.5</v>
      </c>
      <c r="AJ43" s="1">
        <v>20.5</v>
      </c>
      <c r="AK43" s="1">
        <v>20.399999999999999</v>
      </c>
      <c r="AL43" s="1">
        <v>20.399999999999999</v>
      </c>
      <c r="AM43" s="1">
        <v>20.399999999999999</v>
      </c>
      <c r="AN43" s="1">
        <v>20.5</v>
      </c>
      <c r="AO43" s="1">
        <v>20.5</v>
      </c>
      <c r="AP43" s="1">
        <v>20.7</v>
      </c>
      <c r="AQ43" s="1">
        <v>20.8</v>
      </c>
      <c r="AR43" s="1">
        <v>21</v>
      </c>
      <c r="AS43" s="1">
        <v>21.3</v>
      </c>
      <c r="AT43" s="1">
        <v>21.5</v>
      </c>
      <c r="AU43" s="1">
        <v>21.9</v>
      </c>
      <c r="AW43" s="1"/>
      <c r="AX43" s="10" t="s">
        <v>263</v>
      </c>
      <c r="AY43" s="1">
        <v>4.0999999999999996</v>
      </c>
      <c r="AZ43" s="1">
        <v>4.0999999999999996</v>
      </c>
      <c r="BA43" s="1">
        <v>4.2</v>
      </c>
      <c r="BB43" s="1">
        <v>4.2</v>
      </c>
      <c r="BC43" s="1">
        <v>4.2</v>
      </c>
      <c r="BD43" s="1">
        <v>4.3</v>
      </c>
      <c r="BE43" s="1">
        <v>4.3</v>
      </c>
      <c r="BF43" s="1">
        <v>4.3</v>
      </c>
      <c r="BG43" s="1">
        <v>4.3</v>
      </c>
      <c r="BH43" s="1">
        <v>4.4000000000000004</v>
      </c>
      <c r="BI43" s="1">
        <v>4.4000000000000004</v>
      </c>
      <c r="BJ43" s="1">
        <v>4.4000000000000004</v>
      </c>
      <c r="BK43" s="1">
        <v>4.4000000000000004</v>
      </c>
      <c r="BL43" s="1">
        <v>4.5</v>
      </c>
      <c r="BM43" s="1">
        <v>4.5</v>
      </c>
      <c r="BN43" s="1">
        <v>4.5</v>
      </c>
      <c r="BO43" s="1">
        <v>4.5999999999999996</v>
      </c>
      <c r="BP43" s="1">
        <v>4.5999999999999996</v>
      </c>
      <c r="BQ43" s="1">
        <v>4.7</v>
      </c>
      <c r="BR43" s="1">
        <v>4.7</v>
      </c>
      <c r="BS43" s="1">
        <v>4.7</v>
      </c>
      <c r="BU43" s="1"/>
      <c r="BV43" s="10" t="s">
        <v>263</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10.199999999999999</v>
      </c>
      <c r="CO43" s="1">
        <v>10.199999999999999</v>
      </c>
      <c r="CP43" s="1">
        <v>10.3</v>
      </c>
      <c r="CQ43" s="1">
        <v>10.4</v>
      </c>
      <c r="CS43" s="1"/>
      <c r="CT43" s="10" t="s">
        <v>263</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263</v>
      </c>
      <c r="DS43" s="1">
        <v>1.1000000000000001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263</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spans="1:167" ht="14.5">
      <c r="A44" s="1"/>
      <c r="B44" s="10" t="s">
        <v>264</v>
      </c>
      <c r="C44" s="1">
        <v>4.7</v>
      </c>
      <c r="D44" s="1">
        <v>4.7</v>
      </c>
      <c r="E44" s="1">
        <v>4.7</v>
      </c>
      <c r="F44" s="1">
        <v>4.5999999999999996</v>
      </c>
      <c r="G44" s="1">
        <v>4.5999999999999996</v>
      </c>
      <c r="H44" s="1">
        <v>4.5999999999999996</v>
      </c>
      <c r="I44" s="1">
        <v>4.5999999999999996</v>
      </c>
      <c r="J44" s="1">
        <v>4.5999999999999996</v>
      </c>
      <c r="K44" s="1">
        <v>4.5999999999999996</v>
      </c>
      <c r="L44" s="1">
        <v>4.5999999999999996</v>
      </c>
      <c r="M44" s="1">
        <v>4.5999999999999996</v>
      </c>
      <c r="N44" s="1">
        <v>4.5999999999999996</v>
      </c>
      <c r="O44" s="1">
        <v>4.5999999999999996</v>
      </c>
      <c r="P44" s="1">
        <v>4.5999999999999996</v>
      </c>
      <c r="Q44" s="1">
        <v>4.5999999999999996</v>
      </c>
      <c r="R44" s="1">
        <v>4.5999999999999996</v>
      </c>
      <c r="S44" s="1">
        <v>4.5999999999999996</v>
      </c>
      <c r="T44" s="1">
        <v>4.5999999999999996</v>
      </c>
      <c r="U44" s="1">
        <v>4.5999999999999996</v>
      </c>
      <c r="V44" s="1">
        <v>4.5999999999999996</v>
      </c>
      <c r="W44" s="1">
        <v>4.5999999999999996</v>
      </c>
      <c r="Y44" s="1"/>
      <c r="Z44" s="10" t="s">
        <v>264</v>
      </c>
      <c r="AA44" s="1">
        <v>4.3</v>
      </c>
      <c r="AB44" s="1">
        <v>4.4000000000000004</v>
      </c>
      <c r="AC44" s="1">
        <v>4.4000000000000004</v>
      </c>
      <c r="AD44" s="1">
        <v>4.4000000000000004</v>
      </c>
      <c r="AE44" s="1">
        <v>4.4000000000000004</v>
      </c>
      <c r="AF44" s="1">
        <v>4.4000000000000004</v>
      </c>
      <c r="AG44" s="1">
        <v>4.4000000000000004</v>
      </c>
      <c r="AH44" s="1">
        <v>4.4000000000000004</v>
      </c>
      <c r="AI44" s="1">
        <v>4.3</v>
      </c>
      <c r="AJ44" s="1">
        <v>4.3</v>
      </c>
      <c r="AK44" s="1">
        <v>4.3</v>
      </c>
      <c r="AL44" s="1">
        <v>4.3</v>
      </c>
      <c r="AM44" s="1">
        <v>4.3</v>
      </c>
      <c r="AN44" s="1">
        <v>4.3</v>
      </c>
      <c r="AO44" s="1">
        <v>4.4000000000000004</v>
      </c>
      <c r="AP44" s="1">
        <v>4.4000000000000004</v>
      </c>
      <c r="AQ44" s="1">
        <v>4.4000000000000004</v>
      </c>
      <c r="AR44" s="1">
        <v>4.5</v>
      </c>
      <c r="AS44" s="1">
        <v>4.5</v>
      </c>
      <c r="AT44" s="1">
        <v>4.5999999999999996</v>
      </c>
      <c r="AU44" s="1">
        <v>4.5999999999999996</v>
      </c>
      <c r="AW44" s="1"/>
      <c r="AX44" s="10" t="s">
        <v>264</v>
      </c>
      <c r="AY44" s="1">
        <v>9</v>
      </c>
      <c r="AZ44" s="1">
        <v>9</v>
      </c>
      <c r="BA44" s="1">
        <v>9.1</v>
      </c>
      <c r="BB44" s="1">
        <v>9.1999999999999993</v>
      </c>
      <c r="BC44" s="1">
        <v>9.1999999999999993</v>
      </c>
      <c r="BD44" s="1">
        <v>9.3000000000000007</v>
      </c>
      <c r="BE44" s="1">
        <v>9.3000000000000007</v>
      </c>
      <c r="BF44" s="1">
        <v>9.4</v>
      </c>
      <c r="BG44" s="1">
        <v>9.4</v>
      </c>
      <c r="BH44" s="1">
        <v>9.5</v>
      </c>
      <c r="BI44" s="1">
        <v>9.6</v>
      </c>
      <c r="BJ44" s="1">
        <v>9.6</v>
      </c>
      <c r="BK44" s="1">
        <v>9.6999999999999993</v>
      </c>
      <c r="BL44" s="1">
        <v>9.8000000000000007</v>
      </c>
      <c r="BM44" s="1">
        <v>9.8000000000000007</v>
      </c>
      <c r="BN44" s="1">
        <v>9.9</v>
      </c>
      <c r="BO44" s="1">
        <v>10</v>
      </c>
      <c r="BP44" s="1">
        <v>10.1</v>
      </c>
      <c r="BQ44" s="1">
        <v>10.199999999999999</v>
      </c>
      <c r="BR44" s="1">
        <v>10.3</v>
      </c>
      <c r="BS44" s="1">
        <v>10.4</v>
      </c>
      <c r="BU44" s="1"/>
      <c r="BV44" s="10" t="s">
        <v>264</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264</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264</v>
      </c>
      <c r="DS44" s="1">
        <v>4</v>
      </c>
      <c r="DT44" s="1">
        <v>4</v>
      </c>
      <c r="DU44" s="1">
        <v>4</v>
      </c>
      <c r="DV44" s="1">
        <v>4.0999999999999996</v>
      </c>
      <c r="DW44" s="1">
        <v>4.0999999999999996</v>
      </c>
      <c r="DX44" s="1">
        <v>4.0999999999999996</v>
      </c>
      <c r="DY44" s="1">
        <v>4.0999999999999996</v>
      </c>
      <c r="DZ44" s="1">
        <v>4.0999999999999996</v>
      </c>
      <c r="EA44" s="1">
        <v>4.0999999999999996</v>
      </c>
      <c r="EB44" s="1">
        <v>4.2</v>
      </c>
      <c r="EC44" s="1">
        <v>4.2</v>
      </c>
      <c r="ED44" s="1">
        <v>4.2</v>
      </c>
      <c r="EE44" s="1">
        <v>4.3</v>
      </c>
      <c r="EF44" s="1">
        <v>4.3</v>
      </c>
      <c r="EG44" s="1">
        <v>4.3</v>
      </c>
      <c r="EH44" s="1">
        <v>4.3</v>
      </c>
      <c r="EI44" s="1">
        <v>4.3</v>
      </c>
      <c r="EJ44" s="1">
        <v>4.3</v>
      </c>
      <c r="EK44" s="1">
        <v>4.3</v>
      </c>
      <c r="EL44" s="1">
        <v>4.3</v>
      </c>
      <c r="EM44" s="1">
        <v>4.3</v>
      </c>
      <c r="EO44" s="1"/>
      <c r="EP44" s="10" t="s">
        <v>264</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spans="1:167" ht="14.5">
      <c r="A45" s="1"/>
      <c r="B45" s="10" t="s">
        <v>265</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265</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265</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265</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265</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265</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265</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spans="1:167" ht="14.5">
      <c r="A46" s="1"/>
      <c r="B46" s="10" t="s">
        <v>266</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266</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266</v>
      </c>
      <c r="AY46" s="1">
        <v>1.1000000000000001</v>
      </c>
      <c r="AZ46" s="1">
        <v>1.1000000000000001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266</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1.1000000000000001</v>
      </c>
      <c r="CN46" s="1">
        <v>1.1000000000000001</v>
      </c>
      <c r="CO46" s="1">
        <v>1.1000000000000001</v>
      </c>
      <c r="CP46" s="1">
        <v>1.1000000000000001</v>
      </c>
      <c r="CQ46" s="1">
        <v>1.1000000000000001</v>
      </c>
      <c r="CS46" s="1"/>
      <c r="CT46" s="10" t="s">
        <v>266</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266</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266</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spans="1:167" ht="14.5">
      <c r="A47" s="356"/>
      <c r="B47" s="356"/>
      <c r="C47" s="1"/>
      <c r="D47" s="1"/>
      <c r="E47" s="1"/>
      <c r="F47" s="1"/>
      <c r="G47" s="1"/>
      <c r="H47" s="1"/>
      <c r="I47" s="1"/>
      <c r="J47" s="1"/>
      <c r="K47" s="1"/>
      <c r="L47" s="1"/>
      <c r="M47" s="1"/>
      <c r="N47" s="1"/>
      <c r="O47" s="1"/>
      <c r="P47" s="1"/>
      <c r="Q47" s="1"/>
      <c r="R47" s="1"/>
      <c r="S47" s="1"/>
      <c r="T47" s="1"/>
      <c r="U47" s="1"/>
      <c r="V47" s="1"/>
      <c r="W47" s="1"/>
      <c r="Y47" s="356"/>
      <c r="Z47" s="356"/>
      <c r="AA47" s="1"/>
      <c r="AB47" s="1"/>
      <c r="AC47" s="1"/>
      <c r="AD47" s="1"/>
      <c r="AE47" s="1"/>
      <c r="AF47" s="1"/>
      <c r="AG47" s="1"/>
      <c r="AH47" s="1"/>
      <c r="AI47" s="1"/>
      <c r="AJ47" s="1"/>
      <c r="AK47" s="1"/>
      <c r="AL47" s="1"/>
      <c r="AM47" s="1"/>
      <c r="AN47" s="1"/>
      <c r="AO47" s="1"/>
      <c r="AP47" s="1"/>
      <c r="AQ47" s="1"/>
      <c r="AR47" s="1"/>
      <c r="AS47" s="1"/>
      <c r="AT47" s="1"/>
      <c r="AU47" s="1"/>
      <c r="AW47" s="356"/>
      <c r="AX47" s="356"/>
      <c r="AY47" s="1"/>
      <c r="AZ47" s="1"/>
      <c r="BA47" s="1"/>
      <c r="BB47" s="1"/>
      <c r="BC47" s="1"/>
      <c r="BD47" s="1"/>
      <c r="BE47" s="1"/>
      <c r="BF47" s="1"/>
      <c r="BG47" s="1"/>
      <c r="BH47" s="1"/>
      <c r="BI47" s="1"/>
      <c r="BJ47" s="1"/>
      <c r="BK47" s="1"/>
      <c r="BL47" s="1"/>
      <c r="BM47" s="1"/>
      <c r="BN47" s="1"/>
      <c r="BO47" s="1"/>
      <c r="BP47" s="1"/>
      <c r="BQ47" s="1"/>
      <c r="BR47" s="1"/>
      <c r="BS47" s="1"/>
      <c r="BU47" s="356"/>
      <c r="BV47" s="356"/>
      <c r="BW47" s="1"/>
      <c r="BX47" s="1"/>
      <c r="BY47" s="1"/>
      <c r="BZ47" s="1"/>
      <c r="CA47" s="1"/>
      <c r="CB47" s="1"/>
      <c r="CC47" s="1"/>
      <c r="CD47" s="1"/>
      <c r="CE47" s="1"/>
      <c r="CF47" s="1"/>
      <c r="CG47" s="1"/>
      <c r="CH47" s="1"/>
      <c r="CI47" s="1"/>
      <c r="CJ47" s="1"/>
      <c r="CK47" s="1"/>
      <c r="CL47" s="1"/>
      <c r="CM47" s="1"/>
      <c r="CN47" s="1"/>
      <c r="CO47" s="1"/>
      <c r="CP47" s="1"/>
      <c r="CQ47" s="1"/>
      <c r="CS47" s="356"/>
      <c r="CT47" s="356"/>
      <c r="CU47" s="1"/>
      <c r="CV47" s="1"/>
      <c r="CW47" s="1"/>
      <c r="CX47" s="1"/>
      <c r="CY47" s="1"/>
      <c r="CZ47" s="1"/>
      <c r="DA47" s="1"/>
      <c r="DB47" s="1"/>
      <c r="DC47" s="1"/>
      <c r="DD47" s="1"/>
      <c r="DE47" s="1"/>
      <c r="DF47" s="1"/>
      <c r="DG47" s="1"/>
      <c r="DH47" s="1"/>
      <c r="DI47" s="1"/>
      <c r="DJ47" s="1"/>
      <c r="DK47" s="1"/>
      <c r="DL47" s="1"/>
      <c r="DM47" s="1"/>
      <c r="DN47" s="1"/>
      <c r="DO47" s="1"/>
      <c r="DQ47" s="356"/>
      <c r="DR47" s="356"/>
      <c r="DS47" s="1"/>
      <c r="DT47" s="1"/>
      <c r="DU47" s="1"/>
      <c r="DV47" s="1"/>
      <c r="DW47" s="1"/>
      <c r="DX47" s="1"/>
      <c r="DY47" s="1"/>
      <c r="DZ47" s="1"/>
      <c r="EA47" s="1"/>
      <c r="EB47" s="1"/>
      <c r="EC47" s="1"/>
      <c r="ED47" s="1"/>
      <c r="EE47" s="1"/>
      <c r="EF47" s="1"/>
      <c r="EG47" s="1"/>
      <c r="EH47" s="1"/>
      <c r="EI47" s="1"/>
      <c r="EJ47" s="1"/>
      <c r="EK47" s="1"/>
      <c r="EL47" s="1"/>
      <c r="EM47" s="1"/>
      <c r="EO47" s="356"/>
      <c r="EP47" s="356"/>
      <c r="EQ47" s="1"/>
      <c r="ER47" s="1"/>
      <c r="ES47" s="1"/>
      <c r="ET47" s="1"/>
      <c r="EU47" s="1"/>
      <c r="EV47" s="1"/>
      <c r="EW47" s="1"/>
      <c r="EX47" s="1"/>
      <c r="EY47" s="1"/>
      <c r="EZ47" s="1"/>
      <c r="FA47" s="1"/>
      <c r="FB47" s="1"/>
      <c r="FC47" s="1"/>
      <c r="FD47" s="1"/>
      <c r="FE47" s="1"/>
      <c r="FF47" s="1"/>
      <c r="FG47" s="1"/>
      <c r="FH47" s="1"/>
      <c r="FI47" s="1"/>
      <c r="FJ47" s="1"/>
      <c r="FK47" s="1"/>
    </row>
    <row r="48" spans="1:167" ht="14.5">
      <c r="A48" s="359" t="s">
        <v>268</v>
      </c>
      <c r="B48" s="359"/>
      <c r="C48" s="1"/>
      <c r="D48" s="1"/>
      <c r="E48" s="1"/>
      <c r="F48" s="1"/>
      <c r="G48" s="1"/>
      <c r="H48" s="1"/>
      <c r="I48" s="1"/>
      <c r="J48" s="1"/>
      <c r="K48" s="1"/>
      <c r="L48" s="1"/>
      <c r="M48" s="1"/>
      <c r="N48" s="1"/>
      <c r="O48" s="1"/>
      <c r="P48" s="1"/>
      <c r="Q48" s="1"/>
      <c r="R48" s="1"/>
      <c r="S48" s="1"/>
      <c r="T48" s="1"/>
      <c r="U48" s="1"/>
      <c r="V48" s="1"/>
      <c r="W48" s="1"/>
      <c r="Y48" s="359" t="s">
        <v>268</v>
      </c>
      <c r="Z48" s="359"/>
      <c r="AA48" s="1"/>
      <c r="AB48" s="1"/>
      <c r="AC48" s="1"/>
      <c r="AD48" s="1"/>
      <c r="AE48" s="1"/>
      <c r="AF48" s="1"/>
      <c r="AG48" s="1"/>
      <c r="AH48" s="1"/>
      <c r="AI48" s="1"/>
      <c r="AJ48" s="1"/>
      <c r="AK48" s="1"/>
      <c r="AL48" s="1"/>
      <c r="AM48" s="1"/>
      <c r="AN48" s="1"/>
      <c r="AO48" s="1"/>
      <c r="AP48" s="1"/>
      <c r="AQ48" s="1"/>
      <c r="AR48" s="1"/>
      <c r="AS48" s="1"/>
      <c r="AT48" s="1"/>
      <c r="AU48" s="1"/>
      <c r="AW48" s="359" t="s">
        <v>268</v>
      </c>
      <c r="AX48" s="359"/>
      <c r="AY48" s="1"/>
      <c r="AZ48" s="1"/>
      <c r="BA48" s="1"/>
      <c r="BB48" s="1"/>
      <c r="BC48" s="1"/>
      <c r="BD48" s="1"/>
      <c r="BE48" s="1"/>
      <c r="BF48" s="1"/>
      <c r="BG48" s="1"/>
      <c r="BH48" s="1"/>
      <c r="BI48" s="1"/>
      <c r="BJ48" s="1"/>
      <c r="BK48" s="1"/>
      <c r="BL48" s="1"/>
      <c r="BM48" s="1"/>
      <c r="BN48" s="1"/>
      <c r="BO48" s="1"/>
      <c r="BP48" s="1"/>
      <c r="BQ48" s="1"/>
      <c r="BR48" s="1"/>
      <c r="BS48" s="1"/>
      <c r="BU48" s="359" t="s">
        <v>268</v>
      </c>
      <c r="BV48" s="359"/>
      <c r="BW48" s="1"/>
      <c r="BX48" s="1"/>
      <c r="BY48" s="1"/>
      <c r="BZ48" s="1"/>
      <c r="CA48" s="1"/>
      <c r="CB48" s="1"/>
      <c r="CC48" s="1"/>
      <c r="CD48" s="1"/>
      <c r="CE48" s="1"/>
      <c r="CF48" s="1"/>
      <c r="CG48" s="1"/>
      <c r="CH48" s="1"/>
      <c r="CI48" s="1"/>
      <c r="CJ48" s="1"/>
      <c r="CK48" s="1"/>
      <c r="CL48" s="1"/>
      <c r="CM48" s="1"/>
      <c r="CN48" s="1"/>
      <c r="CO48" s="1"/>
      <c r="CP48" s="1"/>
      <c r="CQ48" s="1"/>
      <c r="CS48" s="359" t="s">
        <v>268</v>
      </c>
      <c r="CT48" s="359"/>
      <c r="CU48" s="1"/>
      <c r="CV48" s="1"/>
      <c r="CW48" s="1"/>
      <c r="CX48" s="1"/>
      <c r="CY48" s="1"/>
      <c r="CZ48" s="1"/>
      <c r="DA48" s="1"/>
      <c r="DB48" s="1"/>
      <c r="DC48" s="1"/>
      <c r="DD48" s="1"/>
      <c r="DE48" s="1"/>
      <c r="DF48" s="1"/>
      <c r="DG48" s="1"/>
      <c r="DH48" s="1"/>
      <c r="DI48" s="1"/>
      <c r="DJ48" s="1"/>
      <c r="DK48" s="1"/>
      <c r="DL48" s="1"/>
      <c r="DM48" s="1"/>
      <c r="DN48" s="1"/>
      <c r="DO48" s="1"/>
      <c r="DQ48" s="359" t="s">
        <v>268</v>
      </c>
      <c r="DR48" s="359"/>
      <c r="DS48" s="1"/>
      <c r="DT48" s="1"/>
      <c r="DU48" s="1"/>
      <c r="DV48" s="1"/>
      <c r="DW48" s="1"/>
      <c r="DX48" s="1"/>
      <c r="DY48" s="1"/>
      <c r="DZ48" s="1"/>
      <c r="EA48" s="1"/>
      <c r="EB48" s="1"/>
      <c r="EC48" s="1"/>
      <c r="ED48" s="1"/>
      <c r="EE48" s="1"/>
      <c r="EF48" s="1"/>
      <c r="EG48" s="1"/>
      <c r="EH48" s="1"/>
      <c r="EI48" s="1"/>
      <c r="EJ48" s="1"/>
      <c r="EK48" s="1"/>
      <c r="EL48" s="1"/>
      <c r="EM48" s="1"/>
      <c r="EO48" s="359" t="s">
        <v>268</v>
      </c>
      <c r="EP48" s="359"/>
      <c r="EQ48" s="1"/>
      <c r="ER48" s="1"/>
      <c r="ES48" s="1"/>
      <c r="ET48" s="1"/>
      <c r="EU48" s="1"/>
      <c r="EV48" s="1"/>
      <c r="EW48" s="1"/>
      <c r="EX48" s="1"/>
      <c r="EY48" s="1"/>
      <c r="EZ48" s="1"/>
      <c r="FA48" s="1"/>
      <c r="FB48" s="1"/>
      <c r="FC48" s="1"/>
      <c r="FD48" s="1"/>
      <c r="FE48" s="1"/>
      <c r="FF48" s="1"/>
      <c r="FG48" s="1"/>
      <c r="FH48" s="1"/>
      <c r="FI48" s="1"/>
      <c r="FJ48" s="1"/>
      <c r="FK48" s="1"/>
    </row>
    <row r="49" spans="1:167" ht="14.5">
      <c r="A49" s="356"/>
      <c r="B49" s="356"/>
      <c r="C49" s="1"/>
      <c r="D49" s="1"/>
      <c r="E49" s="1"/>
      <c r="F49" s="1"/>
      <c r="G49" s="1"/>
      <c r="H49" s="1"/>
      <c r="I49" s="1"/>
      <c r="J49" s="1"/>
      <c r="K49" s="1"/>
      <c r="L49" s="1"/>
      <c r="M49" s="1"/>
      <c r="N49" s="1"/>
      <c r="O49" s="1"/>
      <c r="P49" s="1"/>
      <c r="Q49" s="1"/>
      <c r="R49" s="1"/>
      <c r="S49" s="1"/>
      <c r="T49" s="1"/>
      <c r="U49" s="1"/>
      <c r="V49" s="1"/>
      <c r="W49" s="1"/>
      <c r="Y49" s="356"/>
      <c r="Z49" s="356"/>
      <c r="AA49" s="1"/>
      <c r="AB49" s="1"/>
      <c r="AC49" s="1"/>
      <c r="AD49" s="1"/>
      <c r="AE49" s="1"/>
      <c r="AF49" s="1"/>
      <c r="AG49" s="1"/>
      <c r="AH49" s="1"/>
      <c r="AI49" s="1"/>
      <c r="AJ49" s="1"/>
      <c r="AK49" s="1"/>
      <c r="AL49" s="1"/>
      <c r="AM49" s="1"/>
      <c r="AN49" s="1"/>
      <c r="AO49" s="1"/>
      <c r="AP49" s="1"/>
      <c r="AQ49" s="1"/>
      <c r="AR49" s="1"/>
      <c r="AS49" s="1"/>
      <c r="AT49" s="1"/>
      <c r="AU49" s="1"/>
      <c r="AW49" s="356"/>
      <c r="AX49" s="356"/>
      <c r="AY49" s="1"/>
      <c r="AZ49" s="1"/>
      <c r="BA49" s="1"/>
      <c r="BB49" s="1"/>
      <c r="BC49" s="1"/>
      <c r="BD49" s="1"/>
      <c r="BE49" s="1"/>
      <c r="BF49" s="1"/>
      <c r="BG49" s="1"/>
      <c r="BH49" s="1"/>
      <c r="BI49" s="1"/>
      <c r="BJ49" s="1"/>
      <c r="BK49" s="1"/>
      <c r="BL49" s="1"/>
      <c r="BM49" s="1"/>
      <c r="BN49" s="1"/>
      <c r="BO49" s="1"/>
      <c r="BP49" s="1"/>
      <c r="BQ49" s="1"/>
      <c r="BR49" s="1"/>
      <c r="BS49" s="1"/>
      <c r="BU49" s="356"/>
      <c r="BV49" s="356"/>
      <c r="BW49" s="1"/>
      <c r="BX49" s="1"/>
      <c r="BY49" s="1"/>
      <c r="BZ49" s="1"/>
      <c r="CA49" s="1"/>
      <c r="CB49" s="1"/>
      <c r="CC49" s="1"/>
      <c r="CD49" s="1"/>
      <c r="CE49" s="1"/>
      <c r="CF49" s="1"/>
      <c r="CG49" s="1"/>
      <c r="CH49" s="1"/>
      <c r="CI49" s="1"/>
      <c r="CJ49" s="1"/>
      <c r="CK49" s="1"/>
      <c r="CL49" s="1"/>
      <c r="CM49" s="1"/>
      <c r="CN49" s="1"/>
      <c r="CO49" s="1"/>
      <c r="CP49" s="1"/>
      <c r="CQ49" s="1"/>
      <c r="CS49" s="356"/>
      <c r="CT49" s="356"/>
      <c r="CU49" s="1"/>
      <c r="CV49" s="1"/>
      <c r="CW49" s="1"/>
      <c r="CX49" s="1"/>
      <c r="CY49" s="1"/>
      <c r="CZ49" s="1"/>
      <c r="DA49" s="1"/>
      <c r="DB49" s="1"/>
      <c r="DC49" s="1"/>
      <c r="DD49" s="1"/>
      <c r="DE49" s="1"/>
      <c r="DF49" s="1"/>
      <c r="DG49" s="1"/>
      <c r="DH49" s="1"/>
      <c r="DI49" s="1"/>
      <c r="DJ49" s="1"/>
      <c r="DK49" s="1"/>
      <c r="DL49" s="1"/>
      <c r="DM49" s="1"/>
      <c r="DN49" s="1"/>
      <c r="DO49" s="1"/>
      <c r="DQ49" s="356"/>
      <c r="DR49" s="356"/>
      <c r="DS49" s="1"/>
      <c r="DT49" s="1"/>
      <c r="DU49" s="1"/>
      <c r="DV49" s="1"/>
      <c r="DW49" s="1"/>
      <c r="DX49" s="1"/>
      <c r="DY49" s="1"/>
      <c r="DZ49" s="1"/>
      <c r="EA49" s="1"/>
      <c r="EB49" s="1"/>
      <c r="EC49" s="1"/>
      <c r="ED49" s="1"/>
      <c r="EE49" s="1"/>
      <c r="EF49" s="1"/>
      <c r="EG49" s="1"/>
      <c r="EH49" s="1"/>
      <c r="EI49" s="1"/>
      <c r="EJ49" s="1"/>
      <c r="EK49" s="1"/>
      <c r="EL49" s="1"/>
      <c r="EM49" s="1"/>
      <c r="EO49" s="356"/>
      <c r="EP49" s="356"/>
      <c r="EQ49" s="1"/>
      <c r="ER49" s="1"/>
      <c r="ES49" s="1"/>
      <c r="ET49" s="1"/>
      <c r="EU49" s="1"/>
      <c r="EV49" s="1"/>
      <c r="EW49" s="1"/>
      <c r="EX49" s="1"/>
      <c r="EY49" s="1"/>
      <c r="EZ49" s="1"/>
      <c r="FA49" s="1"/>
      <c r="FB49" s="1"/>
      <c r="FC49" s="1"/>
      <c r="FD49" s="1"/>
      <c r="FE49" s="1"/>
      <c r="FF49" s="1"/>
      <c r="FG49" s="1"/>
      <c r="FH49" s="1"/>
      <c r="FI49" s="1"/>
      <c r="FJ49" s="1"/>
      <c r="FK49" s="1"/>
    </row>
    <row r="50" spans="1:167" ht="14.5">
      <c r="A50" s="356"/>
      <c r="B50" s="356"/>
      <c r="C50" s="1"/>
      <c r="D50" s="1"/>
      <c r="E50" s="1"/>
      <c r="F50" s="1"/>
      <c r="G50" s="1"/>
      <c r="H50" s="1"/>
      <c r="I50" s="1"/>
      <c r="J50" s="1"/>
      <c r="K50" s="1"/>
      <c r="L50" s="1"/>
      <c r="M50" s="1"/>
      <c r="N50" s="1"/>
      <c r="O50" s="1"/>
      <c r="P50" s="1"/>
      <c r="Q50" s="1"/>
      <c r="R50" s="1"/>
      <c r="S50" s="1"/>
      <c r="T50" s="1"/>
      <c r="U50" s="1"/>
      <c r="V50" s="1"/>
      <c r="W50" s="1"/>
      <c r="Y50" s="356"/>
      <c r="Z50" s="356"/>
      <c r="AA50" s="1"/>
      <c r="AB50" s="1"/>
      <c r="AC50" s="1"/>
      <c r="AD50" s="1"/>
      <c r="AE50" s="1"/>
      <c r="AF50" s="1"/>
      <c r="AG50" s="1"/>
      <c r="AH50" s="1"/>
      <c r="AI50" s="1"/>
      <c r="AJ50" s="1"/>
      <c r="AK50" s="1"/>
      <c r="AL50" s="1"/>
      <c r="AM50" s="1"/>
      <c r="AN50" s="1"/>
      <c r="AO50" s="1"/>
      <c r="AP50" s="1"/>
      <c r="AQ50" s="1"/>
      <c r="AR50" s="1"/>
      <c r="AS50" s="1"/>
      <c r="AT50" s="1"/>
      <c r="AU50" s="1"/>
      <c r="AW50" s="356"/>
      <c r="AX50" s="356"/>
      <c r="AY50" s="1"/>
      <c r="AZ50" s="1"/>
      <c r="BA50" s="1"/>
      <c r="BB50" s="1"/>
      <c r="BC50" s="1"/>
      <c r="BD50" s="1"/>
      <c r="BE50" s="1"/>
      <c r="BF50" s="1"/>
      <c r="BG50" s="1"/>
      <c r="BH50" s="1"/>
      <c r="BI50" s="1"/>
      <c r="BJ50" s="1"/>
      <c r="BK50" s="1"/>
      <c r="BL50" s="1"/>
      <c r="BM50" s="1"/>
      <c r="BN50" s="1"/>
      <c r="BO50" s="1"/>
      <c r="BP50" s="1"/>
      <c r="BQ50" s="1"/>
      <c r="BR50" s="1"/>
      <c r="BS50" s="1"/>
      <c r="BU50" s="356"/>
      <c r="BV50" s="356"/>
      <c r="BW50" s="1"/>
      <c r="BX50" s="1"/>
      <c r="BY50" s="1"/>
      <c r="BZ50" s="1"/>
      <c r="CA50" s="1"/>
      <c r="CB50" s="1"/>
      <c r="CC50" s="1"/>
      <c r="CD50" s="1"/>
      <c r="CE50" s="1"/>
      <c r="CF50" s="1"/>
      <c r="CG50" s="1"/>
      <c r="CH50" s="1"/>
      <c r="CI50" s="1"/>
      <c r="CJ50" s="1"/>
      <c r="CK50" s="1"/>
      <c r="CL50" s="1"/>
      <c r="CM50" s="1"/>
      <c r="CN50" s="1"/>
      <c r="CO50" s="1"/>
      <c r="CP50" s="1"/>
      <c r="CQ50" s="1"/>
      <c r="CS50" s="356"/>
      <c r="CT50" s="356"/>
      <c r="CU50" s="1"/>
      <c r="CV50" s="1"/>
      <c r="CW50" s="1"/>
      <c r="CX50" s="1"/>
      <c r="CY50" s="1"/>
      <c r="CZ50" s="1"/>
      <c r="DA50" s="1"/>
      <c r="DB50" s="1"/>
      <c r="DC50" s="1"/>
      <c r="DD50" s="1"/>
      <c r="DE50" s="1"/>
      <c r="DF50" s="1"/>
      <c r="DG50" s="1"/>
      <c r="DH50" s="1"/>
      <c r="DI50" s="1"/>
      <c r="DJ50" s="1"/>
      <c r="DK50" s="1"/>
      <c r="DL50" s="1"/>
      <c r="DM50" s="1"/>
      <c r="DN50" s="1"/>
      <c r="DO50" s="1"/>
      <c r="DQ50" s="356"/>
      <c r="DR50" s="356"/>
      <c r="DS50" s="1"/>
      <c r="DT50" s="1"/>
      <c r="DU50" s="1"/>
      <c r="DV50" s="1"/>
      <c r="DW50" s="1"/>
      <c r="DX50" s="1"/>
      <c r="DY50" s="1"/>
      <c r="DZ50" s="1"/>
      <c r="EA50" s="1"/>
      <c r="EB50" s="1"/>
      <c r="EC50" s="1"/>
      <c r="ED50" s="1"/>
      <c r="EE50" s="1"/>
      <c r="EF50" s="1"/>
      <c r="EG50" s="1"/>
      <c r="EH50" s="1"/>
      <c r="EI50" s="1"/>
      <c r="EJ50" s="1"/>
      <c r="EK50" s="1"/>
      <c r="EL50" s="1"/>
      <c r="EM50" s="1"/>
      <c r="EO50" s="356"/>
      <c r="EP50" s="356"/>
      <c r="EQ50" s="1"/>
      <c r="ER50" s="1"/>
      <c r="ES50" s="1"/>
      <c r="ET50" s="1"/>
      <c r="EU50" s="1"/>
      <c r="EV50" s="1"/>
      <c r="EW50" s="1"/>
      <c r="EX50" s="1"/>
      <c r="EY50" s="1"/>
      <c r="EZ50" s="1"/>
      <c r="FA50" s="1"/>
      <c r="FB50" s="1"/>
      <c r="FC50" s="1"/>
      <c r="FD50" s="1"/>
      <c r="FE50" s="1"/>
      <c r="FF50" s="1"/>
      <c r="FG50" s="1"/>
      <c r="FH50" s="1"/>
      <c r="FI50" s="1"/>
      <c r="FJ50" s="1"/>
      <c r="FK50" s="1"/>
    </row>
    <row r="51" spans="1:167" ht="14.5">
      <c r="A51" s="356"/>
      <c r="B51" s="356"/>
      <c r="C51" s="1"/>
      <c r="D51" s="1"/>
      <c r="E51" s="1"/>
      <c r="F51" s="1"/>
      <c r="G51" s="1"/>
      <c r="H51" s="1"/>
      <c r="I51" s="1"/>
      <c r="J51" s="1"/>
      <c r="K51" s="1"/>
      <c r="L51" s="1"/>
      <c r="M51" s="1"/>
      <c r="N51" s="1"/>
      <c r="O51" s="1"/>
      <c r="P51" s="1"/>
      <c r="Q51" s="1"/>
      <c r="R51" s="1"/>
      <c r="S51" s="1"/>
      <c r="T51" s="1"/>
      <c r="U51" s="1"/>
      <c r="V51" s="1"/>
      <c r="W51" s="1"/>
      <c r="Y51" s="356"/>
      <c r="Z51" s="356"/>
      <c r="AA51" s="1"/>
      <c r="AB51" s="1"/>
      <c r="AC51" s="1"/>
      <c r="AD51" s="1"/>
      <c r="AE51" s="1"/>
      <c r="AF51" s="1"/>
      <c r="AG51" s="1"/>
      <c r="AH51" s="1"/>
      <c r="AI51" s="1"/>
      <c r="AJ51" s="1"/>
      <c r="AK51" s="1"/>
      <c r="AL51" s="1"/>
      <c r="AM51" s="1"/>
      <c r="AN51" s="1"/>
      <c r="AO51" s="1"/>
      <c r="AP51" s="1"/>
      <c r="AQ51" s="1"/>
      <c r="AR51" s="1"/>
      <c r="AS51" s="1"/>
      <c r="AT51" s="1"/>
      <c r="AU51" s="1"/>
      <c r="AW51" s="356"/>
      <c r="AX51" s="356"/>
      <c r="AY51" s="1"/>
      <c r="AZ51" s="1"/>
      <c r="BA51" s="1"/>
      <c r="BB51" s="1"/>
      <c r="BC51" s="1"/>
      <c r="BD51" s="1"/>
      <c r="BE51" s="1"/>
      <c r="BF51" s="1"/>
      <c r="BG51" s="1"/>
      <c r="BH51" s="1"/>
      <c r="BI51" s="1"/>
      <c r="BJ51" s="1"/>
      <c r="BK51" s="1"/>
      <c r="BL51" s="1"/>
      <c r="BM51" s="1"/>
      <c r="BN51" s="1"/>
      <c r="BO51" s="1"/>
      <c r="BP51" s="1"/>
      <c r="BQ51" s="1"/>
      <c r="BR51" s="1"/>
      <c r="BS51" s="1"/>
      <c r="BU51" s="356"/>
      <c r="BV51" s="356"/>
      <c r="BW51" s="1"/>
      <c r="BX51" s="1"/>
      <c r="BY51" s="1"/>
      <c r="BZ51" s="1"/>
      <c r="CA51" s="1"/>
      <c r="CB51" s="1"/>
      <c r="CC51" s="1"/>
      <c r="CD51" s="1"/>
      <c r="CE51" s="1"/>
      <c r="CF51" s="1"/>
      <c r="CG51" s="1"/>
      <c r="CH51" s="1"/>
      <c r="CI51" s="1"/>
      <c r="CJ51" s="1"/>
      <c r="CK51" s="1"/>
      <c r="CL51" s="1"/>
      <c r="CM51" s="1"/>
      <c r="CN51" s="1"/>
      <c r="CO51" s="1"/>
      <c r="CP51" s="1"/>
      <c r="CQ51" s="1"/>
      <c r="CS51" s="356"/>
      <c r="CT51" s="356"/>
      <c r="CU51" s="1"/>
      <c r="CV51" s="1"/>
      <c r="CW51" s="1"/>
      <c r="CX51" s="1"/>
      <c r="CY51" s="1"/>
      <c r="CZ51" s="1"/>
      <c r="DA51" s="1"/>
      <c r="DB51" s="1"/>
      <c r="DC51" s="1"/>
      <c r="DD51" s="1"/>
      <c r="DE51" s="1"/>
      <c r="DF51" s="1"/>
      <c r="DG51" s="1"/>
      <c r="DH51" s="1"/>
      <c r="DI51" s="1"/>
      <c r="DJ51" s="1"/>
      <c r="DK51" s="1"/>
      <c r="DL51" s="1"/>
      <c r="DM51" s="1"/>
      <c r="DN51" s="1"/>
      <c r="DO51" s="1"/>
      <c r="DQ51" s="356"/>
      <c r="DR51" s="356"/>
      <c r="DS51" s="1"/>
      <c r="DT51" s="1"/>
      <c r="DU51" s="1"/>
      <c r="DV51" s="1"/>
      <c r="DW51" s="1"/>
      <c r="DX51" s="1"/>
      <c r="DY51" s="1"/>
      <c r="DZ51" s="1"/>
      <c r="EA51" s="1"/>
      <c r="EB51" s="1"/>
      <c r="EC51" s="1"/>
      <c r="ED51" s="1"/>
      <c r="EE51" s="1"/>
      <c r="EF51" s="1"/>
      <c r="EG51" s="1"/>
      <c r="EH51" s="1"/>
      <c r="EI51" s="1"/>
      <c r="EJ51" s="1"/>
      <c r="EK51" s="1"/>
      <c r="EL51" s="1"/>
      <c r="EM51" s="1"/>
      <c r="EO51" s="356"/>
      <c r="EP51" s="356"/>
      <c r="EQ51" s="1"/>
      <c r="ER51" s="1"/>
      <c r="ES51" s="1"/>
      <c r="ET51" s="1"/>
      <c r="EU51" s="1"/>
      <c r="EV51" s="1"/>
      <c r="EW51" s="1"/>
      <c r="EX51" s="1"/>
      <c r="EY51" s="1"/>
      <c r="EZ51" s="1"/>
      <c r="FA51" s="1"/>
      <c r="FB51" s="1"/>
      <c r="FC51" s="1"/>
      <c r="FD51" s="1"/>
      <c r="FE51" s="1"/>
      <c r="FF51" s="1"/>
      <c r="FG51" s="1"/>
      <c r="FH51" s="1"/>
      <c r="FI51" s="1"/>
      <c r="FJ51" s="1"/>
      <c r="FK51" s="1"/>
    </row>
    <row r="52" spans="1:167" ht="14.5">
      <c r="A52" s="356"/>
      <c r="B52" s="356"/>
      <c r="C52" s="1"/>
      <c r="D52" s="1"/>
      <c r="E52" s="1"/>
      <c r="F52" s="1"/>
      <c r="G52" s="1"/>
      <c r="H52" s="1"/>
      <c r="I52" s="1"/>
      <c r="J52" s="1"/>
      <c r="K52" s="1"/>
      <c r="L52" s="1"/>
      <c r="M52" s="1"/>
      <c r="N52" s="1"/>
      <c r="O52" s="1"/>
      <c r="P52" s="1"/>
      <c r="Q52" s="1"/>
      <c r="R52" s="1"/>
      <c r="S52" s="1"/>
      <c r="T52" s="1"/>
      <c r="U52" s="1"/>
      <c r="V52" s="1"/>
      <c r="W52" s="1"/>
      <c r="Y52" s="356"/>
      <c r="Z52" s="356"/>
      <c r="AA52" s="1"/>
      <c r="AB52" s="1"/>
      <c r="AC52" s="1"/>
      <c r="AD52" s="1"/>
      <c r="AE52" s="1"/>
      <c r="AF52" s="1"/>
      <c r="AG52" s="1"/>
      <c r="AH52" s="1"/>
      <c r="AI52" s="1"/>
      <c r="AJ52" s="1"/>
      <c r="AK52" s="1"/>
      <c r="AL52" s="1"/>
      <c r="AM52" s="1"/>
      <c r="AN52" s="1"/>
      <c r="AO52" s="1"/>
      <c r="AP52" s="1"/>
      <c r="AQ52" s="1"/>
      <c r="AR52" s="1"/>
      <c r="AS52" s="1"/>
      <c r="AT52" s="1"/>
      <c r="AU52" s="1"/>
      <c r="AW52" s="356"/>
      <c r="AX52" s="356"/>
      <c r="AY52" s="1"/>
      <c r="AZ52" s="1"/>
      <c r="BA52" s="1"/>
      <c r="BB52" s="1"/>
      <c r="BC52" s="1"/>
      <c r="BD52" s="1"/>
      <c r="BE52" s="1"/>
      <c r="BF52" s="1"/>
      <c r="BG52" s="1"/>
      <c r="BH52" s="1"/>
      <c r="BI52" s="1"/>
      <c r="BJ52" s="1"/>
      <c r="BK52" s="1"/>
      <c r="BL52" s="1"/>
      <c r="BM52" s="1"/>
      <c r="BN52" s="1"/>
      <c r="BO52" s="1"/>
      <c r="BP52" s="1"/>
      <c r="BQ52" s="1"/>
      <c r="BR52" s="1"/>
      <c r="BS52" s="1"/>
      <c r="BU52" s="356"/>
      <c r="BV52" s="356"/>
      <c r="BW52" s="1"/>
      <c r="BX52" s="1"/>
      <c r="BY52" s="1"/>
      <c r="BZ52" s="1"/>
      <c r="CA52" s="1"/>
      <c r="CB52" s="1"/>
      <c r="CC52" s="1"/>
      <c r="CD52" s="1"/>
      <c r="CE52" s="1"/>
      <c r="CF52" s="1"/>
      <c r="CG52" s="1"/>
      <c r="CH52" s="1"/>
      <c r="CI52" s="1"/>
      <c r="CJ52" s="1"/>
      <c r="CK52" s="1"/>
      <c r="CL52" s="1"/>
      <c r="CM52" s="1"/>
      <c r="CN52" s="1"/>
      <c r="CO52" s="1"/>
      <c r="CP52" s="1"/>
      <c r="CQ52" s="1"/>
      <c r="CS52" s="356"/>
      <c r="CT52" s="356"/>
      <c r="CU52" s="1"/>
      <c r="CV52" s="1"/>
      <c r="CW52" s="1"/>
      <c r="CX52" s="1"/>
      <c r="CY52" s="1"/>
      <c r="CZ52" s="1"/>
      <c r="DA52" s="1"/>
      <c r="DB52" s="1"/>
      <c r="DC52" s="1"/>
      <c r="DD52" s="1"/>
      <c r="DE52" s="1"/>
      <c r="DF52" s="1"/>
      <c r="DG52" s="1"/>
      <c r="DH52" s="1"/>
      <c r="DI52" s="1"/>
      <c r="DJ52" s="1"/>
      <c r="DK52" s="1"/>
      <c r="DL52" s="1"/>
      <c r="DM52" s="1"/>
      <c r="DN52" s="1"/>
      <c r="DO52" s="1"/>
      <c r="DQ52" s="356"/>
      <c r="DR52" s="356"/>
      <c r="DS52" s="1"/>
      <c r="DT52" s="1"/>
      <c r="DU52" s="1"/>
      <c r="DV52" s="1"/>
      <c r="DW52" s="1"/>
      <c r="DX52" s="1"/>
      <c r="DY52" s="1"/>
      <c r="DZ52" s="1"/>
      <c r="EA52" s="1"/>
      <c r="EB52" s="1"/>
      <c r="EC52" s="1"/>
      <c r="ED52" s="1"/>
      <c r="EE52" s="1"/>
      <c r="EF52" s="1"/>
      <c r="EG52" s="1"/>
      <c r="EH52" s="1"/>
      <c r="EI52" s="1"/>
      <c r="EJ52" s="1"/>
      <c r="EK52" s="1"/>
      <c r="EL52" s="1"/>
      <c r="EM52" s="1"/>
      <c r="EO52" s="356"/>
      <c r="EP52" s="356"/>
      <c r="EQ52" s="1"/>
      <c r="ER52" s="1"/>
      <c r="ES52" s="1"/>
      <c r="ET52" s="1"/>
      <c r="EU52" s="1"/>
      <c r="EV52" s="1"/>
      <c r="EW52" s="1"/>
      <c r="EX52" s="1"/>
      <c r="EY52" s="1"/>
      <c r="EZ52" s="1"/>
      <c r="FA52" s="1"/>
      <c r="FB52" s="1"/>
      <c r="FC52" s="1"/>
      <c r="FD52" s="1"/>
      <c r="FE52" s="1"/>
      <c r="FF52" s="1"/>
      <c r="FG52" s="1"/>
      <c r="FH52" s="1"/>
      <c r="FI52" s="1"/>
      <c r="FJ52" s="1"/>
      <c r="FK52" s="1"/>
    </row>
    <row r="53" spans="1:167" ht="14.5">
      <c r="A53" s="356"/>
      <c r="B53" s="356"/>
      <c r="C53" s="1"/>
      <c r="D53" s="1"/>
      <c r="E53" s="1"/>
      <c r="F53" s="1"/>
      <c r="G53" s="1"/>
      <c r="H53" s="1"/>
      <c r="I53" s="1"/>
      <c r="J53" s="1"/>
      <c r="K53" s="1"/>
      <c r="L53" s="1"/>
      <c r="M53" s="1"/>
      <c r="N53" s="1"/>
      <c r="O53" s="1"/>
      <c r="P53" s="1"/>
      <c r="Q53" s="1"/>
      <c r="R53" s="1"/>
      <c r="S53" s="1"/>
      <c r="T53" s="1"/>
      <c r="U53" s="1"/>
      <c r="V53" s="1"/>
      <c r="W53" s="1"/>
      <c r="Y53" s="356"/>
      <c r="Z53" s="356"/>
      <c r="AA53" s="1"/>
      <c r="AB53" s="1"/>
      <c r="AC53" s="1"/>
      <c r="AD53" s="1"/>
      <c r="AE53" s="1"/>
      <c r="AF53" s="1"/>
      <c r="AG53" s="1"/>
      <c r="AH53" s="1"/>
      <c r="AI53" s="1"/>
      <c r="AJ53" s="1"/>
      <c r="AK53" s="1"/>
      <c r="AL53" s="1"/>
      <c r="AM53" s="1"/>
      <c r="AN53" s="1"/>
      <c r="AO53" s="1"/>
      <c r="AP53" s="1"/>
      <c r="AQ53" s="1"/>
      <c r="AR53" s="1"/>
      <c r="AS53" s="1"/>
      <c r="AT53" s="1"/>
      <c r="AU53" s="1"/>
      <c r="AW53" s="356"/>
      <c r="AX53" s="356"/>
      <c r="AY53" s="1"/>
      <c r="AZ53" s="1"/>
      <c r="BA53" s="1"/>
      <c r="BB53" s="1"/>
      <c r="BC53" s="1"/>
      <c r="BD53" s="1"/>
      <c r="BE53" s="1"/>
      <c r="BF53" s="1"/>
      <c r="BG53" s="1"/>
      <c r="BH53" s="1"/>
      <c r="BI53" s="1"/>
      <c r="BJ53" s="1"/>
      <c r="BK53" s="1"/>
      <c r="BL53" s="1"/>
      <c r="BM53" s="1"/>
      <c r="BN53" s="1"/>
      <c r="BO53" s="1"/>
      <c r="BP53" s="1"/>
      <c r="BQ53" s="1"/>
      <c r="BR53" s="1"/>
      <c r="BS53" s="1"/>
      <c r="BU53" s="356"/>
      <c r="BV53" s="356"/>
      <c r="BW53" s="1"/>
      <c r="BX53" s="1"/>
      <c r="BY53" s="1"/>
      <c r="BZ53" s="1"/>
      <c r="CA53" s="1"/>
      <c r="CB53" s="1"/>
      <c r="CC53" s="1"/>
      <c r="CD53" s="1"/>
      <c r="CE53" s="1"/>
      <c r="CF53" s="1"/>
      <c r="CG53" s="1"/>
      <c r="CH53" s="1"/>
      <c r="CI53" s="1"/>
      <c r="CJ53" s="1"/>
      <c r="CK53" s="1"/>
      <c r="CL53" s="1"/>
      <c r="CM53" s="1"/>
      <c r="CN53" s="1"/>
      <c r="CO53" s="1"/>
      <c r="CP53" s="1"/>
      <c r="CQ53" s="1"/>
      <c r="CS53" s="356"/>
      <c r="CT53" s="356"/>
      <c r="CU53" s="1"/>
      <c r="CV53" s="1"/>
      <c r="CW53" s="1"/>
      <c r="CX53" s="1"/>
      <c r="CY53" s="1"/>
      <c r="CZ53" s="1"/>
      <c r="DA53" s="1"/>
      <c r="DB53" s="1"/>
      <c r="DC53" s="1"/>
      <c r="DD53" s="1"/>
      <c r="DE53" s="1"/>
      <c r="DF53" s="1"/>
      <c r="DG53" s="1"/>
      <c r="DH53" s="1"/>
      <c r="DI53" s="1"/>
      <c r="DJ53" s="1"/>
      <c r="DK53" s="1"/>
      <c r="DL53" s="1"/>
      <c r="DM53" s="1"/>
      <c r="DN53" s="1"/>
      <c r="DO53" s="1"/>
      <c r="DQ53" s="356"/>
      <c r="DR53" s="356"/>
      <c r="DS53" s="1"/>
      <c r="DT53" s="1"/>
      <c r="DU53" s="1"/>
      <c r="DV53" s="1"/>
      <c r="DW53" s="1"/>
      <c r="DX53" s="1"/>
      <c r="DY53" s="1"/>
      <c r="DZ53" s="1"/>
      <c r="EA53" s="1"/>
      <c r="EB53" s="1"/>
      <c r="EC53" s="1"/>
      <c r="ED53" s="1"/>
      <c r="EE53" s="1"/>
      <c r="EF53" s="1"/>
      <c r="EG53" s="1"/>
      <c r="EH53" s="1"/>
      <c r="EI53" s="1"/>
      <c r="EJ53" s="1"/>
      <c r="EK53" s="1"/>
      <c r="EL53" s="1"/>
      <c r="EM53" s="1"/>
      <c r="EO53" s="356"/>
      <c r="EP53" s="356"/>
      <c r="EQ53" s="1"/>
      <c r="ER53" s="1"/>
      <c r="ES53" s="1"/>
      <c r="ET53" s="1"/>
      <c r="EU53" s="1"/>
      <c r="EV53" s="1"/>
      <c r="EW53" s="1"/>
      <c r="EX53" s="1"/>
      <c r="EY53" s="1"/>
      <c r="EZ53" s="1"/>
      <c r="FA53" s="1"/>
      <c r="FB53" s="1"/>
      <c r="FC53" s="1"/>
      <c r="FD53" s="1"/>
      <c r="FE53" s="1"/>
      <c r="FF53" s="1"/>
      <c r="FG53" s="1"/>
      <c r="FH53" s="1"/>
      <c r="FI53" s="1"/>
      <c r="FJ53" s="1"/>
      <c r="FK53" s="1"/>
    </row>
    <row r="54" spans="1:167" ht="14.5">
      <c r="A54" s="356"/>
      <c r="B54" s="356"/>
      <c r="C54" s="1"/>
      <c r="D54" s="1"/>
      <c r="E54" s="1"/>
      <c r="F54" s="1"/>
      <c r="G54" s="1"/>
      <c r="H54" s="1"/>
      <c r="I54" s="1"/>
      <c r="J54" s="1"/>
      <c r="K54" s="1"/>
      <c r="L54" s="1"/>
      <c r="M54" s="1"/>
      <c r="N54" s="1"/>
      <c r="O54" s="1"/>
      <c r="P54" s="1"/>
      <c r="Q54" s="1"/>
      <c r="R54" s="1"/>
      <c r="S54" s="1"/>
      <c r="T54" s="1"/>
      <c r="U54" s="1"/>
      <c r="V54" s="1"/>
      <c r="W54" s="1"/>
      <c r="Y54" s="356"/>
      <c r="Z54" s="356"/>
      <c r="AA54" s="1"/>
      <c r="AB54" s="1"/>
      <c r="AC54" s="1"/>
      <c r="AD54" s="1"/>
      <c r="AE54" s="1"/>
      <c r="AF54" s="1"/>
      <c r="AG54" s="1"/>
      <c r="AH54" s="1"/>
      <c r="AI54" s="1"/>
      <c r="AJ54" s="1"/>
      <c r="AK54" s="1"/>
      <c r="AL54" s="1"/>
      <c r="AM54" s="1"/>
      <c r="AN54" s="1"/>
      <c r="AO54" s="1"/>
      <c r="AP54" s="1"/>
      <c r="AQ54" s="1"/>
      <c r="AR54" s="1"/>
      <c r="AS54" s="1"/>
      <c r="AT54" s="1"/>
      <c r="AU54" s="1"/>
      <c r="AW54" s="356"/>
      <c r="AX54" s="356"/>
      <c r="AY54" s="1"/>
      <c r="AZ54" s="1"/>
      <c r="BA54" s="1"/>
      <c r="BB54" s="1"/>
      <c r="BC54" s="1"/>
      <c r="BD54" s="1"/>
      <c r="BE54" s="1"/>
      <c r="BF54" s="1"/>
      <c r="BG54" s="1"/>
      <c r="BH54" s="1"/>
      <c r="BI54" s="1"/>
      <c r="BJ54" s="1"/>
      <c r="BK54" s="1"/>
      <c r="BL54" s="1"/>
      <c r="BM54" s="1"/>
      <c r="BN54" s="1"/>
      <c r="BO54" s="1"/>
      <c r="BP54" s="1"/>
      <c r="BQ54" s="1"/>
      <c r="BR54" s="1"/>
      <c r="BS54" s="1"/>
      <c r="BU54" s="356"/>
      <c r="BV54" s="356"/>
      <c r="BW54" s="1"/>
      <c r="BX54" s="1"/>
      <c r="BY54" s="1"/>
      <c r="BZ54" s="1"/>
      <c r="CA54" s="1"/>
      <c r="CB54" s="1"/>
      <c r="CC54" s="1"/>
      <c r="CD54" s="1"/>
      <c r="CE54" s="1"/>
      <c r="CF54" s="1"/>
      <c r="CG54" s="1"/>
      <c r="CH54" s="1"/>
      <c r="CI54" s="1"/>
      <c r="CJ54" s="1"/>
      <c r="CK54" s="1"/>
      <c r="CL54" s="1"/>
      <c r="CM54" s="1"/>
      <c r="CN54" s="1"/>
      <c r="CO54" s="1"/>
      <c r="CP54" s="1"/>
      <c r="CQ54" s="1"/>
      <c r="CS54" s="356"/>
      <c r="CT54" s="356"/>
      <c r="CU54" s="1"/>
      <c r="CV54" s="1"/>
      <c r="CW54" s="1"/>
      <c r="CX54" s="1"/>
      <c r="CY54" s="1"/>
      <c r="CZ54" s="1"/>
      <c r="DA54" s="1"/>
      <c r="DB54" s="1"/>
      <c r="DC54" s="1"/>
      <c r="DD54" s="1"/>
      <c r="DE54" s="1"/>
      <c r="DF54" s="1"/>
      <c r="DG54" s="1"/>
      <c r="DH54" s="1"/>
      <c r="DI54" s="1"/>
      <c r="DJ54" s="1"/>
      <c r="DK54" s="1"/>
      <c r="DL54" s="1"/>
      <c r="DM54" s="1"/>
      <c r="DN54" s="1"/>
      <c r="DO54" s="1"/>
      <c r="DQ54" s="356"/>
      <c r="DR54" s="356"/>
      <c r="DS54" s="1"/>
      <c r="DT54" s="1"/>
      <c r="DU54" s="1"/>
      <c r="DV54" s="1"/>
      <c r="DW54" s="1"/>
      <c r="DX54" s="1"/>
      <c r="DY54" s="1"/>
      <c r="DZ54" s="1"/>
      <c r="EA54" s="1"/>
      <c r="EB54" s="1"/>
      <c r="EC54" s="1"/>
      <c r="ED54" s="1"/>
      <c r="EE54" s="1"/>
      <c r="EF54" s="1"/>
      <c r="EG54" s="1"/>
      <c r="EH54" s="1"/>
      <c r="EI54" s="1"/>
      <c r="EJ54" s="1"/>
      <c r="EK54" s="1"/>
      <c r="EL54" s="1"/>
      <c r="EM54" s="1"/>
      <c r="EO54" s="356"/>
      <c r="EP54" s="356"/>
      <c r="EQ54" s="1"/>
      <c r="ER54" s="1"/>
      <c r="ES54" s="1"/>
      <c r="ET54" s="1"/>
      <c r="EU54" s="1"/>
      <c r="EV54" s="1"/>
      <c r="EW54" s="1"/>
      <c r="EX54" s="1"/>
      <c r="EY54" s="1"/>
      <c r="EZ54" s="1"/>
      <c r="FA54" s="1"/>
      <c r="FB54" s="1"/>
      <c r="FC54" s="1"/>
      <c r="FD54" s="1"/>
      <c r="FE54" s="1"/>
      <c r="FF54" s="1"/>
      <c r="FG54" s="1"/>
      <c r="FH54" s="1"/>
      <c r="FI54" s="1"/>
      <c r="FJ54" s="1"/>
      <c r="FK54" s="1"/>
    </row>
    <row r="55" spans="1:167" ht="14.5">
      <c r="A55" s="356"/>
      <c r="B55" s="356"/>
      <c r="C55" s="1"/>
      <c r="D55" s="1"/>
      <c r="E55" s="1"/>
      <c r="F55" s="1"/>
      <c r="G55" s="1"/>
      <c r="H55" s="1"/>
      <c r="I55" s="1"/>
      <c r="J55" s="1"/>
      <c r="K55" s="1"/>
      <c r="L55" s="1"/>
      <c r="M55" s="1"/>
      <c r="N55" s="1"/>
      <c r="O55" s="1"/>
      <c r="P55" s="1"/>
      <c r="Q55" s="1"/>
      <c r="R55" s="1"/>
      <c r="S55" s="1"/>
      <c r="T55" s="1"/>
      <c r="U55" s="1"/>
      <c r="V55" s="1"/>
      <c r="W55" s="1"/>
      <c r="Y55" s="356"/>
      <c r="Z55" s="356"/>
      <c r="AA55" s="1"/>
      <c r="AB55" s="1"/>
      <c r="AC55" s="1"/>
      <c r="AD55" s="1"/>
      <c r="AE55" s="1"/>
      <c r="AF55" s="1"/>
      <c r="AG55" s="1"/>
      <c r="AH55" s="1"/>
      <c r="AI55" s="1"/>
      <c r="AJ55" s="1"/>
      <c r="AK55" s="1"/>
      <c r="AL55" s="1"/>
      <c r="AM55" s="1"/>
      <c r="AN55" s="1"/>
      <c r="AO55" s="1"/>
      <c r="AP55" s="1"/>
      <c r="AQ55" s="1"/>
      <c r="AR55" s="1"/>
      <c r="AS55" s="1"/>
      <c r="AT55" s="1"/>
      <c r="AU55" s="1"/>
      <c r="AW55" s="356"/>
      <c r="AX55" s="356"/>
      <c r="AY55" s="1"/>
      <c r="AZ55" s="1"/>
      <c r="BA55" s="1"/>
      <c r="BB55" s="1"/>
      <c r="BC55" s="1"/>
      <c r="BD55" s="1"/>
      <c r="BE55" s="1"/>
      <c r="BF55" s="1"/>
      <c r="BG55" s="1"/>
      <c r="BH55" s="1"/>
      <c r="BI55" s="1"/>
      <c r="BJ55" s="1"/>
      <c r="BK55" s="1"/>
      <c r="BL55" s="1"/>
      <c r="BM55" s="1"/>
      <c r="BN55" s="1"/>
      <c r="BO55" s="1"/>
      <c r="BP55" s="1"/>
      <c r="BQ55" s="1"/>
      <c r="BR55" s="1"/>
      <c r="BS55" s="1"/>
      <c r="BU55" s="356"/>
      <c r="BV55" s="356"/>
      <c r="BW55" s="1"/>
      <c r="BX55" s="1"/>
      <c r="BY55" s="1"/>
      <c r="BZ55" s="1"/>
      <c r="CA55" s="1"/>
      <c r="CB55" s="1"/>
      <c r="CC55" s="1"/>
      <c r="CD55" s="1"/>
      <c r="CE55" s="1"/>
      <c r="CF55" s="1"/>
      <c r="CG55" s="1"/>
      <c r="CH55" s="1"/>
      <c r="CI55" s="1"/>
      <c r="CJ55" s="1"/>
      <c r="CK55" s="1"/>
      <c r="CL55" s="1"/>
      <c r="CM55" s="1"/>
      <c r="CN55" s="1"/>
      <c r="CO55" s="1"/>
      <c r="CP55" s="1"/>
      <c r="CQ55" s="1"/>
      <c r="CS55" s="356"/>
      <c r="CT55" s="356"/>
      <c r="CU55" s="1"/>
      <c r="CV55" s="1"/>
      <c r="CW55" s="1"/>
      <c r="CX55" s="1"/>
      <c r="CY55" s="1"/>
      <c r="CZ55" s="1"/>
      <c r="DA55" s="1"/>
      <c r="DB55" s="1"/>
      <c r="DC55" s="1"/>
      <c r="DD55" s="1"/>
      <c r="DE55" s="1"/>
      <c r="DF55" s="1"/>
      <c r="DG55" s="1"/>
      <c r="DH55" s="1"/>
      <c r="DI55" s="1"/>
      <c r="DJ55" s="1"/>
      <c r="DK55" s="1"/>
      <c r="DL55" s="1"/>
      <c r="DM55" s="1"/>
      <c r="DN55" s="1"/>
      <c r="DO55" s="1"/>
      <c r="DQ55" s="356"/>
      <c r="DR55" s="356"/>
      <c r="DS55" s="1"/>
      <c r="DT55" s="1"/>
      <c r="DU55" s="1"/>
      <c r="DV55" s="1"/>
      <c r="DW55" s="1"/>
      <c r="DX55" s="1"/>
      <c r="DY55" s="1"/>
      <c r="DZ55" s="1"/>
      <c r="EA55" s="1"/>
      <c r="EB55" s="1"/>
      <c r="EC55" s="1"/>
      <c r="ED55" s="1"/>
      <c r="EE55" s="1"/>
      <c r="EF55" s="1"/>
      <c r="EG55" s="1"/>
      <c r="EH55" s="1"/>
      <c r="EI55" s="1"/>
      <c r="EJ55" s="1"/>
      <c r="EK55" s="1"/>
      <c r="EL55" s="1"/>
      <c r="EM55" s="1"/>
      <c r="EO55" s="356"/>
      <c r="EP55" s="356"/>
      <c r="EQ55" s="1"/>
      <c r="ER55" s="1"/>
      <c r="ES55" s="1"/>
      <c r="ET55" s="1"/>
      <c r="EU55" s="1"/>
      <c r="EV55" s="1"/>
      <c r="EW55" s="1"/>
      <c r="EX55" s="1"/>
      <c r="EY55" s="1"/>
      <c r="EZ55" s="1"/>
      <c r="FA55" s="1"/>
      <c r="FB55" s="1"/>
      <c r="FC55" s="1"/>
      <c r="FD55" s="1"/>
      <c r="FE55" s="1"/>
      <c r="FF55" s="1"/>
      <c r="FG55" s="1"/>
      <c r="FH55" s="1"/>
      <c r="FI55" s="1"/>
      <c r="FJ55" s="1"/>
      <c r="FK55" s="1"/>
    </row>
    <row r="56" spans="1:167" ht="14.5">
      <c r="A56" s="356"/>
      <c r="B56" s="356"/>
      <c r="C56" s="1"/>
      <c r="D56" s="1"/>
      <c r="E56" s="1"/>
      <c r="F56" s="1"/>
      <c r="G56" s="1"/>
      <c r="H56" s="1"/>
      <c r="I56" s="1"/>
      <c r="J56" s="1"/>
      <c r="K56" s="1"/>
      <c r="L56" s="1"/>
      <c r="M56" s="1"/>
      <c r="N56" s="1"/>
      <c r="O56" s="1"/>
      <c r="P56" s="1"/>
      <c r="Q56" s="1"/>
      <c r="R56" s="1"/>
      <c r="S56" s="1"/>
      <c r="T56" s="1"/>
      <c r="U56" s="1"/>
      <c r="V56" s="1"/>
      <c r="W56" s="1"/>
      <c r="Y56" s="356"/>
      <c r="Z56" s="356"/>
      <c r="AA56" s="1"/>
      <c r="AB56" s="1"/>
      <c r="AC56" s="1"/>
      <c r="AD56" s="1"/>
      <c r="AE56" s="1"/>
      <c r="AF56" s="1"/>
      <c r="AG56" s="1"/>
      <c r="AH56" s="1"/>
      <c r="AI56" s="1"/>
      <c r="AJ56" s="1"/>
      <c r="AK56" s="1"/>
      <c r="AL56" s="1"/>
      <c r="AM56" s="1"/>
      <c r="AN56" s="1"/>
      <c r="AO56" s="1"/>
      <c r="AP56" s="1"/>
      <c r="AQ56" s="1"/>
      <c r="AR56" s="1"/>
      <c r="AS56" s="1"/>
      <c r="AT56" s="1"/>
      <c r="AU56" s="1"/>
      <c r="AW56" s="356"/>
      <c r="AX56" s="356"/>
      <c r="AY56" s="1"/>
      <c r="AZ56" s="1"/>
      <c r="BA56" s="1"/>
      <c r="BB56" s="1"/>
      <c r="BC56" s="1"/>
      <c r="BD56" s="1"/>
      <c r="BE56" s="1"/>
      <c r="BF56" s="1"/>
      <c r="BG56" s="1"/>
      <c r="BH56" s="1"/>
      <c r="BI56" s="1"/>
      <c r="BJ56" s="1"/>
      <c r="BK56" s="1"/>
      <c r="BL56" s="1"/>
      <c r="BM56" s="1"/>
      <c r="BN56" s="1"/>
      <c r="BO56" s="1"/>
      <c r="BP56" s="1"/>
      <c r="BQ56" s="1"/>
      <c r="BR56" s="1"/>
      <c r="BS56" s="1"/>
      <c r="BU56" s="356"/>
      <c r="BV56" s="356"/>
      <c r="BW56" s="1"/>
      <c r="BX56" s="1"/>
      <c r="BY56" s="1"/>
      <c r="BZ56" s="1"/>
      <c r="CA56" s="1"/>
      <c r="CB56" s="1"/>
      <c r="CC56" s="1"/>
      <c r="CD56" s="1"/>
      <c r="CE56" s="1"/>
      <c r="CF56" s="1"/>
      <c r="CG56" s="1"/>
      <c r="CH56" s="1"/>
      <c r="CI56" s="1"/>
      <c r="CJ56" s="1"/>
      <c r="CK56" s="1"/>
      <c r="CL56" s="1"/>
      <c r="CM56" s="1"/>
      <c r="CN56" s="1"/>
      <c r="CO56" s="1"/>
      <c r="CP56" s="1"/>
      <c r="CQ56" s="1"/>
      <c r="CS56" s="356"/>
      <c r="CT56" s="356"/>
      <c r="CU56" s="1"/>
      <c r="CV56" s="1"/>
      <c r="CW56" s="1"/>
      <c r="CX56" s="1"/>
      <c r="CY56" s="1"/>
      <c r="CZ56" s="1"/>
      <c r="DA56" s="1"/>
      <c r="DB56" s="1"/>
      <c r="DC56" s="1"/>
      <c r="DD56" s="1"/>
      <c r="DE56" s="1"/>
      <c r="DF56" s="1"/>
      <c r="DG56" s="1"/>
      <c r="DH56" s="1"/>
      <c r="DI56" s="1"/>
      <c r="DJ56" s="1"/>
      <c r="DK56" s="1"/>
      <c r="DL56" s="1"/>
      <c r="DM56" s="1"/>
      <c r="DN56" s="1"/>
      <c r="DO56" s="1"/>
      <c r="DQ56" s="356"/>
      <c r="DR56" s="356"/>
      <c r="DS56" s="1"/>
      <c r="DT56" s="1"/>
      <c r="DU56" s="1"/>
      <c r="DV56" s="1"/>
      <c r="DW56" s="1"/>
      <c r="DX56" s="1"/>
      <c r="DY56" s="1"/>
      <c r="DZ56" s="1"/>
      <c r="EA56" s="1"/>
      <c r="EB56" s="1"/>
      <c r="EC56" s="1"/>
      <c r="ED56" s="1"/>
      <c r="EE56" s="1"/>
      <c r="EF56" s="1"/>
      <c r="EG56" s="1"/>
      <c r="EH56" s="1"/>
      <c r="EI56" s="1"/>
      <c r="EJ56" s="1"/>
      <c r="EK56" s="1"/>
      <c r="EL56" s="1"/>
      <c r="EM56" s="1"/>
      <c r="EO56" s="356"/>
      <c r="EP56" s="356"/>
      <c r="EQ56" s="1"/>
      <c r="ER56" s="1"/>
      <c r="ES56" s="1"/>
      <c r="ET56" s="1"/>
      <c r="EU56" s="1"/>
      <c r="EV56" s="1"/>
      <c r="EW56" s="1"/>
      <c r="EX56" s="1"/>
      <c r="EY56" s="1"/>
      <c r="EZ56" s="1"/>
      <c r="FA56" s="1"/>
      <c r="FB56" s="1"/>
      <c r="FC56" s="1"/>
      <c r="FD56" s="1"/>
      <c r="FE56" s="1"/>
      <c r="FF56" s="1"/>
      <c r="FG56" s="1"/>
      <c r="FH56" s="1"/>
      <c r="FI56" s="1"/>
      <c r="FJ56" s="1"/>
      <c r="FK56" s="1"/>
    </row>
    <row r="57" spans="1:167" ht="14.5">
      <c r="A57" s="356"/>
      <c r="B57" s="356"/>
      <c r="C57" s="1"/>
      <c r="D57" s="1"/>
      <c r="E57" s="1"/>
      <c r="F57" s="1"/>
      <c r="G57" s="1"/>
      <c r="H57" s="1"/>
      <c r="I57" s="1"/>
      <c r="J57" s="1"/>
      <c r="K57" s="1"/>
      <c r="L57" s="1"/>
      <c r="M57" s="1"/>
      <c r="N57" s="1"/>
      <c r="O57" s="1"/>
      <c r="P57" s="1"/>
      <c r="Q57" s="1"/>
      <c r="R57" s="1"/>
      <c r="S57" s="1"/>
      <c r="T57" s="1"/>
      <c r="U57" s="1"/>
      <c r="V57" s="1"/>
      <c r="W57" s="1"/>
      <c r="Y57" s="356"/>
      <c r="Z57" s="356"/>
      <c r="AA57" s="1"/>
      <c r="AB57" s="1"/>
      <c r="AC57" s="1"/>
      <c r="AD57" s="1"/>
      <c r="AE57" s="1"/>
      <c r="AF57" s="1"/>
      <c r="AG57" s="1"/>
      <c r="AH57" s="1"/>
      <c r="AI57" s="1"/>
      <c r="AJ57" s="1"/>
      <c r="AK57" s="1"/>
      <c r="AL57" s="1"/>
      <c r="AM57" s="1"/>
      <c r="AN57" s="1"/>
      <c r="AO57" s="1"/>
      <c r="AP57" s="1"/>
      <c r="AQ57" s="1"/>
      <c r="AR57" s="1"/>
      <c r="AS57" s="1"/>
      <c r="AT57" s="1"/>
      <c r="AU57" s="1"/>
      <c r="AW57" s="356"/>
      <c r="AX57" s="356"/>
      <c r="AY57" s="1"/>
      <c r="AZ57" s="1"/>
      <c r="BA57" s="1"/>
      <c r="BB57" s="1"/>
      <c r="BC57" s="1"/>
      <c r="BD57" s="1"/>
      <c r="BE57" s="1"/>
      <c r="BF57" s="1"/>
      <c r="BG57" s="1"/>
      <c r="BH57" s="1"/>
      <c r="BI57" s="1"/>
      <c r="BJ57" s="1"/>
      <c r="BK57" s="1"/>
      <c r="BL57" s="1"/>
      <c r="BM57" s="1"/>
      <c r="BN57" s="1"/>
      <c r="BO57" s="1"/>
      <c r="BP57" s="1"/>
      <c r="BQ57" s="1"/>
      <c r="BR57" s="1"/>
      <c r="BS57" s="1"/>
      <c r="BU57" s="356"/>
      <c r="BV57" s="356"/>
      <c r="BW57" s="1"/>
      <c r="BX57" s="1"/>
      <c r="BY57" s="1"/>
      <c r="BZ57" s="1"/>
      <c r="CA57" s="1"/>
      <c r="CB57" s="1"/>
      <c r="CC57" s="1"/>
      <c r="CD57" s="1"/>
      <c r="CE57" s="1"/>
      <c r="CF57" s="1"/>
      <c r="CG57" s="1"/>
      <c r="CH57" s="1"/>
      <c r="CI57" s="1"/>
      <c r="CJ57" s="1"/>
      <c r="CK57" s="1"/>
      <c r="CL57" s="1"/>
      <c r="CM57" s="1"/>
      <c r="CN57" s="1"/>
      <c r="CO57" s="1"/>
      <c r="CP57" s="1"/>
      <c r="CQ57" s="1"/>
      <c r="CS57" s="356"/>
      <c r="CT57" s="356"/>
      <c r="CU57" s="1"/>
      <c r="CV57" s="1"/>
      <c r="CW57" s="1"/>
      <c r="CX57" s="1"/>
      <c r="CY57" s="1"/>
      <c r="CZ57" s="1"/>
      <c r="DA57" s="1"/>
      <c r="DB57" s="1"/>
      <c r="DC57" s="1"/>
      <c r="DD57" s="1"/>
      <c r="DE57" s="1"/>
      <c r="DF57" s="1"/>
      <c r="DG57" s="1"/>
      <c r="DH57" s="1"/>
      <c r="DI57" s="1"/>
      <c r="DJ57" s="1"/>
      <c r="DK57" s="1"/>
      <c r="DL57" s="1"/>
      <c r="DM57" s="1"/>
      <c r="DN57" s="1"/>
      <c r="DO57" s="1"/>
      <c r="DQ57" s="356"/>
      <c r="DR57" s="356"/>
      <c r="DS57" s="1"/>
      <c r="DT57" s="1"/>
      <c r="DU57" s="1"/>
      <c r="DV57" s="1"/>
      <c r="DW57" s="1"/>
      <c r="DX57" s="1"/>
      <c r="DY57" s="1"/>
      <c r="DZ57" s="1"/>
      <c r="EA57" s="1"/>
      <c r="EB57" s="1"/>
      <c r="EC57" s="1"/>
      <c r="ED57" s="1"/>
      <c r="EE57" s="1"/>
      <c r="EF57" s="1"/>
      <c r="EG57" s="1"/>
      <c r="EH57" s="1"/>
      <c r="EI57" s="1"/>
      <c r="EJ57" s="1"/>
      <c r="EK57" s="1"/>
      <c r="EL57" s="1"/>
      <c r="EM57" s="1"/>
      <c r="EO57" s="356"/>
      <c r="EP57" s="356"/>
      <c r="EQ57" s="1"/>
      <c r="ER57" s="1"/>
      <c r="ES57" s="1"/>
      <c r="ET57" s="1"/>
      <c r="EU57" s="1"/>
      <c r="EV57" s="1"/>
      <c r="EW57" s="1"/>
      <c r="EX57" s="1"/>
      <c r="EY57" s="1"/>
      <c r="EZ57" s="1"/>
      <c r="FA57" s="1"/>
      <c r="FB57" s="1"/>
      <c r="FC57" s="1"/>
      <c r="FD57" s="1"/>
      <c r="FE57" s="1"/>
      <c r="FF57" s="1"/>
      <c r="FG57" s="1"/>
      <c r="FH57" s="1"/>
      <c r="FI57" s="1"/>
      <c r="FJ57" s="1"/>
      <c r="FK57" s="1"/>
    </row>
    <row r="58" spans="1:167" ht="14.5">
      <c r="A58" s="356"/>
      <c r="B58" s="356"/>
      <c r="C58" s="1"/>
      <c r="D58" s="1"/>
      <c r="E58" s="1"/>
      <c r="F58" s="1"/>
      <c r="G58" s="1"/>
      <c r="H58" s="1"/>
      <c r="I58" s="1"/>
      <c r="J58" s="1"/>
      <c r="K58" s="1"/>
      <c r="L58" s="1"/>
      <c r="M58" s="1"/>
      <c r="N58" s="1"/>
      <c r="O58" s="1"/>
      <c r="P58" s="1"/>
      <c r="Q58" s="1"/>
      <c r="R58" s="1"/>
      <c r="S58" s="1"/>
      <c r="T58" s="1"/>
      <c r="U58" s="1"/>
      <c r="V58" s="1"/>
      <c r="W58" s="1"/>
      <c r="Y58" s="356"/>
      <c r="Z58" s="356"/>
      <c r="AA58" s="1"/>
      <c r="AB58" s="1"/>
      <c r="AC58" s="1"/>
      <c r="AD58" s="1"/>
      <c r="AE58" s="1"/>
      <c r="AF58" s="1"/>
      <c r="AG58" s="1"/>
      <c r="AH58" s="1"/>
      <c r="AI58" s="1"/>
      <c r="AJ58" s="1"/>
      <c r="AK58" s="1"/>
      <c r="AL58" s="1"/>
      <c r="AM58" s="1"/>
      <c r="AN58" s="1"/>
      <c r="AO58" s="1"/>
      <c r="AP58" s="1"/>
      <c r="AQ58" s="1"/>
      <c r="AR58" s="1"/>
      <c r="AS58" s="1"/>
      <c r="AT58" s="1"/>
      <c r="AU58" s="1"/>
      <c r="AW58" s="356"/>
      <c r="AX58" s="356"/>
      <c r="AY58" s="1"/>
      <c r="AZ58" s="1"/>
      <c r="BA58" s="1"/>
      <c r="BB58" s="1"/>
      <c r="BC58" s="1"/>
      <c r="BD58" s="1"/>
      <c r="BE58" s="1"/>
      <c r="BF58" s="1"/>
      <c r="BG58" s="1"/>
      <c r="BH58" s="1"/>
      <c r="BI58" s="1"/>
      <c r="BJ58" s="1"/>
      <c r="BK58" s="1"/>
      <c r="BL58" s="1"/>
      <c r="BM58" s="1"/>
      <c r="BN58" s="1"/>
      <c r="BO58" s="1"/>
      <c r="BP58" s="1"/>
      <c r="BQ58" s="1"/>
      <c r="BR58" s="1"/>
      <c r="BS58" s="1"/>
      <c r="BU58" s="356"/>
      <c r="BV58" s="356"/>
      <c r="BW58" s="1"/>
      <c r="BX58" s="1"/>
      <c r="BY58" s="1"/>
      <c r="BZ58" s="1"/>
      <c r="CA58" s="1"/>
      <c r="CB58" s="1"/>
      <c r="CC58" s="1"/>
      <c r="CD58" s="1"/>
      <c r="CE58" s="1"/>
      <c r="CF58" s="1"/>
      <c r="CG58" s="1"/>
      <c r="CH58" s="1"/>
      <c r="CI58" s="1"/>
      <c r="CJ58" s="1"/>
      <c r="CK58" s="1"/>
      <c r="CL58" s="1"/>
      <c r="CM58" s="1"/>
      <c r="CN58" s="1"/>
      <c r="CO58" s="1"/>
      <c r="CP58" s="1"/>
      <c r="CQ58" s="1"/>
      <c r="CS58" s="356"/>
      <c r="CT58" s="356"/>
      <c r="CU58" s="1"/>
      <c r="CV58" s="1"/>
      <c r="CW58" s="1"/>
      <c r="CX58" s="1"/>
      <c r="CY58" s="1"/>
      <c r="CZ58" s="1"/>
      <c r="DA58" s="1"/>
      <c r="DB58" s="1"/>
      <c r="DC58" s="1"/>
      <c r="DD58" s="1"/>
      <c r="DE58" s="1"/>
      <c r="DF58" s="1"/>
      <c r="DG58" s="1"/>
      <c r="DH58" s="1"/>
      <c r="DI58" s="1"/>
      <c r="DJ58" s="1"/>
      <c r="DK58" s="1"/>
      <c r="DL58" s="1"/>
      <c r="DM58" s="1"/>
      <c r="DN58" s="1"/>
      <c r="DO58" s="1"/>
      <c r="DQ58" s="356"/>
      <c r="DR58" s="356"/>
      <c r="DS58" s="1"/>
      <c r="DT58" s="1"/>
      <c r="DU58" s="1"/>
      <c r="DV58" s="1"/>
      <c r="DW58" s="1"/>
      <c r="DX58" s="1"/>
      <c r="DY58" s="1"/>
      <c r="DZ58" s="1"/>
      <c r="EA58" s="1"/>
      <c r="EB58" s="1"/>
      <c r="EC58" s="1"/>
      <c r="ED58" s="1"/>
      <c r="EE58" s="1"/>
      <c r="EF58" s="1"/>
      <c r="EG58" s="1"/>
      <c r="EH58" s="1"/>
      <c r="EI58" s="1"/>
      <c r="EJ58" s="1"/>
      <c r="EK58" s="1"/>
      <c r="EL58" s="1"/>
      <c r="EM58" s="1"/>
      <c r="EO58" s="356"/>
      <c r="EP58" s="356"/>
      <c r="EQ58" s="1"/>
      <c r="ER58" s="1"/>
      <c r="ES58" s="1"/>
      <c r="ET58" s="1"/>
      <c r="EU58" s="1"/>
      <c r="EV58" s="1"/>
      <c r="EW58" s="1"/>
      <c r="EX58" s="1"/>
      <c r="EY58" s="1"/>
      <c r="EZ58" s="1"/>
      <c r="FA58" s="1"/>
      <c r="FB58" s="1"/>
      <c r="FC58" s="1"/>
      <c r="FD58" s="1"/>
      <c r="FE58" s="1"/>
      <c r="FF58" s="1"/>
      <c r="FG58" s="1"/>
      <c r="FH58" s="1"/>
      <c r="FI58" s="1"/>
      <c r="FJ58" s="1"/>
      <c r="FK58" s="1"/>
    </row>
    <row r="59" spans="1:167" ht="14.5">
      <c r="A59" s="356"/>
      <c r="B59" s="356"/>
      <c r="C59" s="1"/>
      <c r="D59" s="1"/>
      <c r="E59" s="1"/>
      <c r="F59" s="1"/>
      <c r="G59" s="1"/>
      <c r="H59" s="1"/>
      <c r="I59" s="1"/>
      <c r="J59" s="1"/>
      <c r="K59" s="1"/>
      <c r="L59" s="1"/>
      <c r="M59" s="1"/>
      <c r="N59" s="1"/>
      <c r="O59" s="1"/>
      <c r="P59" s="1"/>
      <c r="Q59" s="1"/>
      <c r="R59" s="1"/>
      <c r="S59" s="1"/>
      <c r="T59" s="1"/>
      <c r="U59" s="1"/>
      <c r="V59" s="1"/>
      <c r="W59" s="1"/>
      <c r="Y59" s="356"/>
      <c r="Z59" s="356"/>
      <c r="AA59" s="1"/>
      <c r="AB59" s="1"/>
      <c r="AC59" s="1"/>
      <c r="AD59" s="1"/>
      <c r="AE59" s="1"/>
      <c r="AF59" s="1"/>
      <c r="AG59" s="1"/>
      <c r="AH59" s="1"/>
      <c r="AI59" s="1"/>
      <c r="AJ59" s="1"/>
      <c r="AK59" s="1"/>
      <c r="AL59" s="1"/>
      <c r="AM59" s="1"/>
      <c r="AN59" s="1"/>
      <c r="AO59" s="1"/>
      <c r="AP59" s="1"/>
      <c r="AQ59" s="1"/>
      <c r="AR59" s="1"/>
      <c r="AS59" s="1"/>
      <c r="AT59" s="1"/>
      <c r="AU59" s="1"/>
      <c r="AW59" s="356"/>
      <c r="AX59" s="356"/>
      <c r="AY59" s="1"/>
      <c r="AZ59" s="1"/>
      <c r="BA59" s="1"/>
      <c r="BB59" s="1"/>
      <c r="BC59" s="1"/>
      <c r="BD59" s="1"/>
      <c r="BE59" s="1"/>
      <c r="BF59" s="1"/>
      <c r="BG59" s="1"/>
      <c r="BH59" s="1"/>
      <c r="BI59" s="1"/>
      <c r="BJ59" s="1"/>
      <c r="BK59" s="1"/>
      <c r="BL59" s="1"/>
      <c r="BM59" s="1"/>
      <c r="BN59" s="1"/>
      <c r="BO59" s="1"/>
      <c r="BP59" s="1"/>
      <c r="BQ59" s="1"/>
      <c r="BR59" s="1"/>
      <c r="BS59" s="1"/>
      <c r="BU59" s="356"/>
      <c r="BV59" s="356"/>
      <c r="BW59" s="1"/>
      <c r="BX59" s="1"/>
      <c r="BY59" s="1"/>
      <c r="BZ59" s="1"/>
      <c r="CA59" s="1"/>
      <c r="CB59" s="1"/>
      <c r="CC59" s="1"/>
      <c r="CD59" s="1"/>
      <c r="CE59" s="1"/>
      <c r="CF59" s="1"/>
      <c r="CG59" s="1"/>
      <c r="CH59" s="1"/>
      <c r="CI59" s="1"/>
      <c r="CJ59" s="1"/>
      <c r="CK59" s="1"/>
      <c r="CL59" s="1"/>
      <c r="CM59" s="1"/>
      <c r="CN59" s="1"/>
      <c r="CO59" s="1"/>
      <c r="CP59" s="1"/>
      <c r="CQ59" s="1"/>
      <c r="CS59" s="356"/>
      <c r="CT59" s="356"/>
      <c r="CU59" s="1"/>
      <c r="CV59" s="1"/>
      <c r="CW59" s="1"/>
      <c r="CX59" s="1"/>
      <c r="CY59" s="1"/>
      <c r="CZ59" s="1"/>
      <c r="DA59" s="1"/>
      <c r="DB59" s="1"/>
      <c r="DC59" s="1"/>
      <c r="DD59" s="1"/>
      <c r="DE59" s="1"/>
      <c r="DF59" s="1"/>
      <c r="DG59" s="1"/>
      <c r="DH59" s="1"/>
      <c r="DI59" s="1"/>
      <c r="DJ59" s="1"/>
      <c r="DK59" s="1"/>
      <c r="DL59" s="1"/>
      <c r="DM59" s="1"/>
      <c r="DN59" s="1"/>
      <c r="DO59" s="1"/>
      <c r="DQ59" s="356"/>
      <c r="DR59" s="356"/>
      <c r="DS59" s="1"/>
      <c r="DT59" s="1"/>
      <c r="DU59" s="1"/>
      <c r="DV59" s="1"/>
      <c r="DW59" s="1"/>
      <c r="DX59" s="1"/>
      <c r="DY59" s="1"/>
      <c r="DZ59" s="1"/>
      <c r="EA59" s="1"/>
      <c r="EB59" s="1"/>
      <c r="EC59" s="1"/>
      <c r="ED59" s="1"/>
      <c r="EE59" s="1"/>
      <c r="EF59" s="1"/>
      <c r="EG59" s="1"/>
      <c r="EH59" s="1"/>
      <c r="EI59" s="1"/>
      <c r="EJ59" s="1"/>
      <c r="EK59" s="1"/>
      <c r="EL59" s="1"/>
      <c r="EM59" s="1"/>
      <c r="EO59" s="356"/>
      <c r="EP59" s="356"/>
      <c r="EQ59" s="1"/>
      <c r="ER59" s="1"/>
      <c r="ES59" s="1"/>
      <c r="ET59" s="1"/>
      <c r="EU59" s="1"/>
      <c r="EV59" s="1"/>
      <c r="EW59" s="1"/>
      <c r="EX59" s="1"/>
      <c r="EY59" s="1"/>
      <c r="EZ59" s="1"/>
      <c r="FA59" s="1"/>
      <c r="FB59" s="1"/>
      <c r="FC59" s="1"/>
      <c r="FD59" s="1"/>
      <c r="FE59" s="1"/>
      <c r="FF59" s="1"/>
      <c r="FG59" s="1"/>
      <c r="FH59" s="1"/>
      <c r="FI59" s="1"/>
      <c r="FJ59" s="1"/>
      <c r="FK59" s="1"/>
    </row>
    <row r="60" spans="1:167" ht="14.5">
      <c r="A60" s="356"/>
      <c r="B60" s="356"/>
      <c r="C60" s="1"/>
      <c r="D60" s="1"/>
      <c r="E60" s="1"/>
      <c r="F60" s="1"/>
      <c r="G60" s="1"/>
      <c r="H60" s="1"/>
      <c r="I60" s="1"/>
      <c r="J60" s="1"/>
      <c r="K60" s="1"/>
      <c r="L60" s="1"/>
      <c r="M60" s="1"/>
      <c r="N60" s="1"/>
      <c r="O60" s="1"/>
      <c r="P60" s="1"/>
      <c r="Q60" s="1"/>
      <c r="R60" s="1"/>
      <c r="S60" s="1"/>
      <c r="T60" s="1"/>
      <c r="U60" s="1"/>
      <c r="V60" s="1"/>
      <c r="W60" s="1"/>
      <c r="Y60" s="356"/>
      <c r="Z60" s="356"/>
      <c r="AA60" s="1"/>
      <c r="AB60" s="1"/>
      <c r="AC60" s="1"/>
      <c r="AD60" s="1"/>
      <c r="AE60" s="1"/>
      <c r="AF60" s="1"/>
      <c r="AG60" s="1"/>
      <c r="AH60" s="1"/>
      <c r="AI60" s="1"/>
      <c r="AJ60" s="1"/>
      <c r="AK60" s="1"/>
      <c r="AL60" s="1"/>
      <c r="AM60" s="1"/>
      <c r="AN60" s="1"/>
      <c r="AO60" s="1"/>
      <c r="AP60" s="1"/>
      <c r="AQ60" s="1"/>
      <c r="AR60" s="1"/>
      <c r="AS60" s="1"/>
      <c r="AT60" s="1"/>
      <c r="AU60" s="1"/>
      <c r="AW60" s="356"/>
      <c r="AX60" s="356"/>
      <c r="AY60" s="1"/>
      <c r="AZ60" s="1"/>
      <c r="BA60" s="1"/>
      <c r="BB60" s="1"/>
      <c r="BC60" s="1"/>
      <c r="BD60" s="1"/>
      <c r="BE60" s="1"/>
      <c r="BF60" s="1"/>
      <c r="BG60" s="1"/>
      <c r="BH60" s="1"/>
      <c r="BI60" s="1"/>
      <c r="BJ60" s="1"/>
      <c r="BK60" s="1"/>
      <c r="BL60" s="1"/>
      <c r="BM60" s="1"/>
      <c r="BN60" s="1"/>
      <c r="BO60" s="1"/>
      <c r="BP60" s="1"/>
      <c r="BQ60" s="1"/>
      <c r="BR60" s="1"/>
      <c r="BS60" s="1"/>
      <c r="BU60" s="356"/>
      <c r="BV60" s="356"/>
      <c r="BW60" s="1"/>
      <c r="BX60" s="1"/>
      <c r="BY60" s="1"/>
      <c r="BZ60" s="1"/>
      <c r="CA60" s="1"/>
      <c r="CB60" s="1"/>
      <c r="CC60" s="1"/>
      <c r="CD60" s="1"/>
      <c r="CE60" s="1"/>
      <c r="CF60" s="1"/>
      <c r="CG60" s="1"/>
      <c r="CH60" s="1"/>
      <c r="CI60" s="1"/>
      <c r="CJ60" s="1"/>
      <c r="CK60" s="1"/>
      <c r="CL60" s="1"/>
      <c r="CM60" s="1"/>
      <c r="CN60" s="1"/>
      <c r="CO60" s="1"/>
      <c r="CP60" s="1"/>
      <c r="CQ60" s="1"/>
      <c r="CS60" s="356"/>
      <c r="CT60" s="356"/>
      <c r="CU60" s="1"/>
      <c r="CV60" s="1"/>
      <c r="CW60" s="1"/>
      <c r="CX60" s="1"/>
      <c r="CY60" s="1"/>
      <c r="CZ60" s="1"/>
      <c r="DA60" s="1"/>
      <c r="DB60" s="1"/>
      <c r="DC60" s="1"/>
      <c r="DD60" s="1"/>
      <c r="DE60" s="1"/>
      <c r="DF60" s="1"/>
      <c r="DG60" s="1"/>
      <c r="DH60" s="1"/>
      <c r="DI60" s="1"/>
      <c r="DJ60" s="1"/>
      <c r="DK60" s="1"/>
      <c r="DL60" s="1"/>
      <c r="DM60" s="1"/>
      <c r="DN60" s="1"/>
      <c r="DO60" s="1"/>
      <c r="DQ60" s="356"/>
      <c r="DR60" s="356"/>
      <c r="DS60" s="1"/>
      <c r="DT60" s="1"/>
      <c r="DU60" s="1"/>
      <c r="DV60" s="1"/>
      <c r="DW60" s="1"/>
      <c r="DX60" s="1"/>
      <c r="DY60" s="1"/>
      <c r="DZ60" s="1"/>
      <c r="EA60" s="1"/>
      <c r="EB60" s="1"/>
      <c r="EC60" s="1"/>
      <c r="ED60" s="1"/>
      <c r="EE60" s="1"/>
      <c r="EF60" s="1"/>
      <c r="EG60" s="1"/>
      <c r="EH60" s="1"/>
      <c r="EI60" s="1"/>
      <c r="EJ60" s="1"/>
      <c r="EK60" s="1"/>
      <c r="EL60" s="1"/>
      <c r="EM60" s="1"/>
      <c r="EO60" s="356"/>
      <c r="EP60" s="356"/>
      <c r="EQ60" s="1"/>
      <c r="ER60" s="1"/>
      <c r="ES60" s="1"/>
      <c r="ET60" s="1"/>
      <c r="EU60" s="1"/>
      <c r="EV60" s="1"/>
      <c r="EW60" s="1"/>
      <c r="EX60" s="1"/>
      <c r="EY60" s="1"/>
      <c r="EZ60" s="1"/>
      <c r="FA60" s="1"/>
      <c r="FB60" s="1"/>
      <c r="FC60" s="1"/>
      <c r="FD60" s="1"/>
      <c r="FE60" s="1"/>
      <c r="FF60" s="1"/>
      <c r="FG60" s="1"/>
      <c r="FH60" s="1"/>
      <c r="FI60" s="1"/>
      <c r="FJ60" s="1"/>
      <c r="FK60" s="1"/>
    </row>
    <row r="61" spans="1:167" ht="14.5">
      <c r="A61" s="356"/>
      <c r="B61" s="356"/>
      <c r="C61" s="1"/>
      <c r="D61" s="1"/>
      <c r="E61" s="1"/>
      <c r="F61" s="1"/>
      <c r="G61" s="1"/>
      <c r="H61" s="1"/>
      <c r="I61" s="1"/>
      <c r="J61" s="1"/>
      <c r="K61" s="1"/>
      <c r="L61" s="1"/>
      <c r="M61" s="1"/>
      <c r="N61" s="1"/>
      <c r="O61" s="1"/>
      <c r="P61" s="1"/>
      <c r="Q61" s="1"/>
      <c r="R61" s="1"/>
      <c r="S61" s="1"/>
      <c r="T61" s="1"/>
      <c r="U61" s="1"/>
      <c r="V61" s="1"/>
      <c r="W61" s="1"/>
      <c r="Y61" s="356"/>
      <c r="Z61" s="356"/>
      <c r="AA61" s="1"/>
      <c r="AB61" s="1"/>
      <c r="AC61" s="1"/>
      <c r="AD61" s="1"/>
      <c r="AE61" s="1"/>
      <c r="AF61" s="1"/>
      <c r="AG61" s="1"/>
      <c r="AH61" s="1"/>
      <c r="AI61" s="1"/>
      <c r="AJ61" s="1"/>
      <c r="AK61" s="1"/>
      <c r="AL61" s="1"/>
      <c r="AM61" s="1"/>
      <c r="AN61" s="1"/>
      <c r="AO61" s="1"/>
      <c r="AP61" s="1"/>
      <c r="AQ61" s="1"/>
      <c r="AR61" s="1"/>
      <c r="AS61" s="1"/>
      <c r="AT61" s="1"/>
      <c r="AU61" s="1"/>
      <c r="AW61" s="356"/>
      <c r="AX61" s="356"/>
      <c r="AY61" s="1"/>
      <c r="AZ61" s="1"/>
      <c r="BA61" s="1"/>
      <c r="BB61" s="1"/>
      <c r="BC61" s="1"/>
      <c r="BD61" s="1"/>
      <c r="BE61" s="1"/>
      <c r="BF61" s="1"/>
      <c r="BG61" s="1"/>
      <c r="BH61" s="1"/>
      <c r="BI61" s="1"/>
      <c r="BJ61" s="1"/>
      <c r="BK61" s="1"/>
      <c r="BL61" s="1"/>
      <c r="BM61" s="1"/>
      <c r="BN61" s="1"/>
      <c r="BO61" s="1"/>
      <c r="BP61" s="1"/>
      <c r="BQ61" s="1"/>
      <c r="BR61" s="1"/>
      <c r="BS61" s="1"/>
      <c r="BU61" s="356"/>
      <c r="BV61" s="356"/>
      <c r="BW61" s="1"/>
      <c r="BX61" s="1"/>
      <c r="BY61" s="1"/>
      <c r="BZ61" s="1"/>
      <c r="CA61" s="1"/>
      <c r="CB61" s="1"/>
      <c r="CC61" s="1"/>
      <c r="CD61" s="1"/>
      <c r="CE61" s="1"/>
      <c r="CF61" s="1"/>
      <c r="CG61" s="1"/>
      <c r="CH61" s="1"/>
      <c r="CI61" s="1"/>
      <c r="CJ61" s="1"/>
      <c r="CK61" s="1"/>
      <c r="CL61" s="1"/>
      <c r="CM61" s="1"/>
      <c r="CN61" s="1"/>
      <c r="CO61" s="1"/>
      <c r="CP61" s="1"/>
      <c r="CQ61" s="1"/>
      <c r="CS61" s="356"/>
      <c r="CT61" s="356"/>
      <c r="CU61" s="1"/>
      <c r="CV61" s="1"/>
      <c r="CW61" s="1"/>
      <c r="CX61" s="1"/>
      <c r="CY61" s="1"/>
      <c r="CZ61" s="1"/>
      <c r="DA61" s="1"/>
      <c r="DB61" s="1"/>
      <c r="DC61" s="1"/>
      <c r="DD61" s="1"/>
      <c r="DE61" s="1"/>
      <c r="DF61" s="1"/>
      <c r="DG61" s="1"/>
      <c r="DH61" s="1"/>
      <c r="DI61" s="1"/>
      <c r="DJ61" s="1"/>
      <c r="DK61" s="1"/>
      <c r="DL61" s="1"/>
      <c r="DM61" s="1"/>
      <c r="DN61" s="1"/>
      <c r="DO61" s="1"/>
      <c r="DQ61" s="356"/>
      <c r="DR61" s="356"/>
      <c r="DS61" s="1"/>
      <c r="DT61" s="1"/>
      <c r="DU61" s="1"/>
      <c r="DV61" s="1"/>
      <c r="DW61" s="1"/>
      <c r="DX61" s="1"/>
      <c r="DY61" s="1"/>
      <c r="DZ61" s="1"/>
      <c r="EA61" s="1"/>
      <c r="EB61" s="1"/>
      <c r="EC61" s="1"/>
      <c r="ED61" s="1"/>
      <c r="EE61" s="1"/>
      <c r="EF61" s="1"/>
      <c r="EG61" s="1"/>
      <c r="EH61" s="1"/>
      <c r="EI61" s="1"/>
      <c r="EJ61" s="1"/>
      <c r="EK61" s="1"/>
      <c r="EL61" s="1"/>
      <c r="EM61" s="1"/>
      <c r="EO61" s="356"/>
      <c r="EP61" s="356"/>
      <c r="EQ61" s="1"/>
      <c r="ER61" s="1"/>
      <c r="ES61" s="1"/>
      <c r="ET61" s="1"/>
      <c r="EU61" s="1"/>
      <c r="EV61" s="1"/>
      <c r="EW61" s="1"/>
      <c r="EX61" s="1"/>
      <c r="EY61" s="1"/>
      <c r="EZ61" s="1"/>
      <c r="FA61" s="1"/>
      <c r="FB61" s="1"/>
      <c r="FC61" s="1"/>
      <c r="FD61" s="1"/>
      <c r="FE61" s="1"/>
      <c r="FF61" s="1"/>
      <c r="FG61" s="1"/>
      <c r="FH61" s="1"/>
      <c r="FI61" s="1"/>
      <c r="FJ61" s="1"/>
      <c r="FK61" s="1"/>
    </row>
    <row r="62" spans="1:167" ht="14.5">
      <c r="A62" s="356"/>
      <c r="B62" s="356"/>
      <c r="C62" s="1"/>
      <c r="D62" s="1"/>
      <c r="E62" s="1"/>
      <c r="F62" s="1"/>
      <c r="G62" s="1"/>
      <c r="H62" s="1"/>
      <c r="I62" s="1"/>
      <c r="J62" s="1"/>
      <c r="K62" s="1"/>
      <c r="L62" s="1"/>
      <c r="M62" s="1"/>
      <c r="N62" s="1"/>
      <c r="O62" s="1"/>
      <c r="P62" s="1"/>
      <c r="Q62" s="1"/>
      <c r="R62" s="1"/>
      <c r="S62" s="1"/>
      <c r="T62" s="1"/>
      <c r="U62" s="1"/>
      <c r="V62" s="1"/>
      <c r="W62" s="1"/>
      <c r="Y62" s="356"/>
      <c r="Z62" s="356"/>
      <c r="AA62" s="1"/>
      <c r="AB62" s="1"/>
      <c r="AC62" s="1"/>
      <c r="AD62" s="1"/>
      <c r="AE62" s="1"/>
      <c r="AF62" s="1"/>
      <c r="AG62" s="1"/>
      <c r="AH62" s="1"/>
      <c r="AI62" s="1"/>
      <c r="AJ62" s="1"/>
      <c r="AK62" s="1"/>
      <c r="AL62" s="1"/>
      <c r="AM62" s="1"/>
      <c r="AN62" s="1"/>
      <c r="AO62" s="1"/>
      <c r="AP62" s="1"/>
      <c r="AQ62" s="1"/>
      <c r="AR62" s="1"/>
      <c r="AS62" s="1"/>
      <c r="AT62" s="1"/>
      <c r="AU62" s="1"/>
      <c r="AW62" s="356"/>
      <c r="AX62" s="356"/>
      <c r="AY62" s="1"/>
      <c r="AZ62" s="1"/>
      <c r="BA62" s="1"/>
      <c r="BB62" s="1"/>
      <c r="BC62" s="1"/>
      <c r="BD62" s="1"/>
      <c r="BE62" s="1"/>
      <c r="BF62" s="1"/>
      <c r="BG62" s="1"/>
      <c r="BH62" s="1"/>
      <c r="BI62" s="1"/>
      <c r="BJ62" s="1"/>
      <c r="BK62" s="1"/>
      <c r="BL62" s="1"/>
      <c r="BM62" s="1"/>
      <c r="BN62" s="1"/>
      <c r="BO62" s="1"/>
      <c r="BP62" s="1"/>
      <c r="BQ62" s="1"/>
      <c r="BR62" s="1"/>
      <c r="BS62" s="1"/>
      <c r="BU62" s="356"/>
      <c r="BV62" s="356"/>
      <c r="BW62" s="1"/>
      <c r="BX62" s="1"/>
      <c r="BY62" s="1"/>
      <c r="BZ62" s="1"/>
      <c r="CA62" s="1"/>
      <c r="CB62" s="1"/>
      <c r="CC62" s="1"/>
      <c r="CD62" s="1"/>
      <c r="CE62" s="1"/>
      <c r="CF62" s="1"/>
      <c r="CG62" s="1"/>
      <c r="CH62" s="1"/>
      <c r="CI62" s="1"/>
      <c r="CJ62" s="1"/>
      <c r="CK62" s="1"/>
      <c r="CL62" s="1"/>
      <c r="CM62" s="1"/>
      <c r="CN62" s="1"/>
      <c r="CO62" s="1"/>
      <c r="CP62" s="1"/>
      <c r="CQ62" s="1"/>
      <c r="CS62" s="356"/>
      <c r="CT62" s="356"/>
      <c r="CU62" s="1"/>
      <c r="CV62" s="1"/>
      <c r="CW62" s="1"/>
      <c r="CX62" s="1"/>
      <c r="CY62" s="1"/>
      <c r="CZ62" s="1"/>
      <c r="DA62" s="1"/>
      <c r="DB62" s="1"/>
      <c r="DC62" s="1"/>
      <c r="DD62" s="1"/>
      <c r="DE62" s="1"/>
      <c r="DF62" s="1"/>
      <c r="DG62" s="1"/>
      <c r="DH62" s="1"/>
      <c r="DI62" s="1"/>
      <c r="DJ62" s="1"/>
      <c r="DK62" s="1"/>
      <c r="DL62" s="1"/>
      <c r="DM62" s="1"/>
      <c r="DN62" s="1"/>
      <c r="DO62" s="1"/>
      <c r="DQ62" s="356"/>
      <c r="DR62" s="356"/>
      <c r="DS62" s="1"/>
      <c r="DT62" s="1"/>
      <c r="DU62" s="1"/>
      <c r="DV62" s="1"/>
      <c r="DW62" s="1"/>
      <c r="DX62" s="1"/>
      <c r="DY62" s="1"/>
      <c r="DZ62" s="1"/>
      <c r="EA62" s="1"/>
      <c r="EB62" s="1"/>
      <c r="EC62" s="1"/>
      <c r="ED62" s="1"/>
      <c r="EE62" s="1"/>
      <c r="EF62" s="1"/>
      <c r="EG62" s="1"/>
      <c r="EH62" s="1"/>
      <c r="EI62" s="1"/>
      <c r="EJ62" s="1"/>
      <c r="EK62" s="1"/>
      <c r="EL62" s="1"/>
      <c r="EM62" s="1"/>
      <c r="EO62" s="356"/>
      <c r="EP62" s="356"/>
      <c r="EQ62" s="1"/>
      <c r="ER62" s="1"/>
      <c r="ES62" s="1"/>
      <c r="ET62" s="1"/>
      <c r="EU62" s="1"/>
      <c r="EV62" s="1"/>
      <c r="EW62" s="1"/>
      <c r="EX62" s="1"/>
      <c r="EY62" s="1"/>
      <c r="EZ62" s="1"/>
      <c r="FA62" s="1"/>
      <c r="FB62" s="1"/>
      <c r="FC62" s="1"/>
      <c r="FD62" s="1"/>
      <c r="FE62" s="1"/>
      <c r="FF62" s="1"/>
      <c r="FG62" s="1"/>
      <c r="FH62" s="1"/>
      <c r="FI62" s="1"/>
      <c r="FJ62" s="1"/>
      <c r="FK62" s="1"/>
    </row>
    <row r="63" spans="1:167" ht="14.5">
      <c r="A63" s="356"/>
      <c r="B63" s="356"/>
      <c r="C63" s="1"/>
      <c r="D63" s="1"/>
      <c r="E63" s="1"/>
      <c r="F63" s="1"/>
      <c r="G63" s="1"/>
      <c r="H63" s="1"/>
      <c r="I63" s="1"/>
      <c r="J63" s="1"/>
      <c r="K63" s="1"/>
      <c r="L63" s="1"/>
      <c r="M63" s="1"/>
      <c r="N63" s="1"/>
      <c r="O63" s="1"/>
      <c r="P63" s="1"/>
      <c r="Q63" s="1"/>
      <c r="R63" s="1"/>
      <c r="S63" s="1"/>
      <c r="T63" s="1"/>
      <c r="U63" s="1"/>
      <c r="V63" s="1"/>
      <c r="W63" s="1"/>
      <c r="Y63" s="356"/>
      <c r="Z63" s="356"/>
      <c r="AA63" s="1"/>
      <c r="AB63" s="1"/>
      <c r="AC63" s="1"/>
      <c r="AD63" s="1"/>
      <c r="AE63" s="1"/>
      <c r="AF63" s="1"/>
      <c r="AG63" s="1"/>
      <c r="AH63" s="1"/>
      <c r="AI63" s="1"/>
      <c r="AJ63" s="1"/>
      <c r="AK63" s="1"/>
      <c r="AL63" s="1"/>
      <c r="AM63" s="1"/>
      <c r="AN63" s="1"/>
      <c r="AO63" s="1"/>
      <c r="AP63" s="1"/>
      <c r="AQ63" s="1"/>
      <c r="AR63" s="1"/>
      <c r="AS63" s="1"/>
      <c r="AT63" s="1"/>
      <c r="AU63" s="1"/>
      <c r="AW63" s="356"/>
      <c r="AX63" s="356"/>
      <c r="AY63" s="1"/>
      <c r="AZ63" s="1"/>
      <c r="BA63" s="1"/>
      <c r="BB63" s="1"/>
      <c r="BC63" s="1"/>
      <c r="BD63" s="1"/>
      <c r="BE63" s="1"/>
      <c r="BF63" s="1"/>
      <c r="BG63" s="1"/>
      <c r="BH63" s="1"/>
      <c r="BI63" s="1"/>
      <c r="BJ63" s="1"/>
      <c r="BK63" s="1"/>
      <c r="BL63" s="1"/>
      <c r="BM63" s="1"/>
      <c r="BN63" s="1"/>
      <c r="BO63" s="1"/>
      <c r="BP63" s="1"/>
      <c r="BQ63" s="1"/>
      <c r="BR63" s="1"/>
      <c r="BS63" s="1"/>
      <c r="BU63" s="356"/>
      <c r="BV63" s="356"/>
      <c r="BW63" s="1"/>
      <c r="BX63" s="1"/>
      <c r="BY63" s="1"/>
      <c r="BZ63" s="1"/>
      <c r="CA63" s="1"/>
      <c r="CB63" s="1"/>
      <c r="CC63" s="1"/>
      <c r="CD63" s="1"/>
      <c r="CE63" s="1"/>
      <c r="CF63" s="1"/>
      <c r="CG63" s="1"/>
      <c r="CH63" s="1"/>
      <c r="CI63" s="1"/>
      <c r="CJ63" s="1"/>
      <c r="CK63" s="1"/>
      <c r="CL63" s="1"/>
      <c r="CM63" s="1"/>
      <c r="CN63" s="1"/>
      <c r="CO63" s="1"/>
      <c r="CP63" s="1"/>
      <c r="CQ63" s="1"/>
      <c r="CS63" s="356"/>
      <c r="CT63" s="356"/>
      <c r="CU63" s="1"/>
      <c r="CV63" s="1"/>
      <c r="CW63" s="1"/>
      <c r="CX63" s="1"/>
      <c r="CY63" s="1"/>
      <c r="CZ63" s="1"/>
      <c r="DA63" s="1"/>
      <c r="DB63" s="1"/>
      <c r="DC63" s="1"/>
      <c r="DD63" s="1"/>
      <c r="DE63" s="1"/>
      <c r="DF63" s="1"/>
      <c r="DG63" s="1"/>
      <c r="DH63" s="1"/>
      <c r="DI63" s="1"/>
      <c r="DJ63" s="1"/>
      <c r="DK63" s="1"/>
      <c r="DL63" s="1"/>
      <c r="DM63" s="1"/>
      <c r="DN63" s="1"/>
      <c r="DO63" s="1"/>
      <c r="DQ63" s="356"/>
      <c r="DR63" s="356"/>
      <c r="DS63" s="1"/>
      <c r="DT63" s="1"/>
      <c r="DU63" s="1"/>
      <c r="DV63" s="1"/>
      <c r="DW63" s="1"/>
      <c r="DX63" s="1"/>
      <c r="DY63" s="1"/>
      <c r="DZ63" s="1"/>
      <c r="EA63" s="1"/>
      <c r="EB63" s="1"/>
      <c r="EC63" s="1"/>
      <c r="ED63" s="1"/>
      <c r="EE63" s="1"/>
      <c r="EF63" s="1"/>
      <c r="EG63" s="1"/>
      <c r="EH63" s="1"/>
      <c r="EI63" s="1"/>
      <c r="EJ63" s="1"/>
      <c r="EK63" s="1"/>
      <c r="EL63" s="1"/>
      <c r="EM63" s="1"/>
      <c r="EO63" s="356"/>
      <c r="EP63" s="356"/>
      <c r="EQ63" s="1"/>
      <c r="ER63" s="1"/>
      <c r="ES63" s="1"/>
      <c r="ET63" s="1"/>
      <c r="EU63" s="1"/>
      <c r="EV63" s="1"/>
      <c r="EW63" s="1"/>
      <c r="EX63" s="1"/>
      <c r="EY63" s="1"/>
      <c r="EZ63" s="1"/>
      <c r="FA63" s="1"/>
      <c r="FB63" s="1"/>
      <c r="FC63" s="1"/>
      <c r="FD63" s="1"/>
      <c r="FE63" s="1"/>
      <c r="FF63" s="1"/>
      <c r="FG63" s="1"/>
      <c r="FH63" s="1"/>
      <c r="FI63" s="1"/>
      <c r="FJ63" s="1"/>
      <c r="FK63" s="1"/>
    </row>
    <row r="64" spans="1:167" ht="14.5">
      <c r="A64" s="356"/>
      <c r="B64" s="356"/>
      <c r="C64" s="1"/>
      <c r="D64" s="1"/>
      <c r="E64" s="1"/>
      <c r="F64" s="1"/>
      <c r="G64" s="1"/>
      <c r="H64" s="1"/>
      <c r="I64" s="1"/>
      <c r="J64" s="1"/>
      <c r="K64" s="1"/>
      <c r="L64" s="1"/>
      <c r="M64" s="1"/>
      <c r="N64" s="1"/>
      <c r="O64" s="1"/>
      <c r="P64" s="1"/>
      <c r="Q64" s="1"/>
      <c r="R64" s="1"/>
      <c r="S64" s="1"/>
      <c r="T64" s="1"/>
      <c r="U64" s="1"/>
      <c r="V64" s="1"/>
      <c r="W64" s="1"/>
      <c r="Y64" s="356"/>
      <c r="Z64" s="356"/>
      <c r="AA64" s="1"/>
      <c r="AB64" s="1"/>
      <c r="AC64" s="1"/>
      <c r="AD64" s="1"/>
      <c r="AE64" s="1"/>
      <c r="AF64" s="1"/>
      <c r="AG64" s="1"/>
      <c r="AH64" s="1"/>
      <c r="AI64" s="1"/>
      <c r="AJ64" s="1"/>
      <c r="AK64" s="1"/>
      <c r="AL64" s="1"/>
      <c r="AM64" s="1"/>
      <c r="AN64" s="1"/>
      <c r="AO64" s="1"/>
      <c r="AP64" s="1"/>
      <c r="AQ64" s="1"/>
      <c r="AR64" s="1"/>
      <c r="AS64" s="1"/>
      <c r="AT64" s="1"/>
      <c r="AU64" s="1"/>
      <c r="AW64" s="356"/>
      <c r="AX64" s="356"/>
      <c r="AY64" s="1"/>
      <c r="AZ64" s="1"/>
      <c r="BA64" s="1"/>
      <c r="BB64" s="1"/>
      <c r="BC64" s="1"/>
      <c r="BD64" s="1"/>
      <c r="BE64" s="1"/>
      <c r="BF64" s="1"/>
      <c r="BG64" s="1"/>
      <c r="BH64" s="1"/>
      <c r="BI64" s="1"/>
      <c r="BJ64" s="1"/>
      <c r="BK64" s="1"/>
      <c r="BL64" s="1"/>
      <c r="BM64" s="1"/>
      <c r="BN64" s="1"/>
      <c r="BO64" s="1"/>
      <c r="BP64" s="1"/>
      <c r="BQ64" s="1"/>
      <c r="BR64" s="1"/>
      <c r="BS64" s="1"/>
      <c r="BU64" s="356"/>
      <c r="BV64" s="356"/>
      <c r="BW64" s="1"/>
      <c r="BX64" s="1"/>
      <c r="BY64" s="1"/>
      <c r="BZ64" s="1"/>
      <c r="CA64" s="1"/>
      <c r="CB64" s="1"/>
      <c r="CC64" s="1"/>
      <c r="CD64" s="1"/>
      <c r="CE64" s="1"/>
      <c r="CF64" s="1"/>
      <c r="CG64" s="1"/>
      <c r="CH64" s="1"/>
      <c r="CI64" s="1"/>
      <c r="CJ64" s="1"/>
      <c r="CK64" s="1"/>
      <c r="CL64" s="1"/>
      <c r="CM64" s="1"/>
      <c r="CN64" s="1"/>
      <c r="CO64" s="1"/>
      <c r="CP64" s="1"/>
      <c r="CQ64" s="1"/>
      <c r="CS64" s="356"/>
      <c r="CT64" s="356"/>
      <c r="CU64" s="1"/>
      <c r="CV64" s="1"/>
      <c r="CW64" s="1"/>
      <c r="CX64" s="1"/>
      <c r="CY64" s="1"/>
      <c r="CZ64" s="1"/>
      <c r="DA64" s="1"/>
      <c r="DB64" s="1"/>
      <c r="DC64" s="1"/>
      <c r="DD64" s="1"/>
      <c r="DE64" s="1"/>
      <c r="DF64" s="1"/>
      <c r="DG64" s="1"/>
      <c r="DH64" s="1"/>
      <c r="DI64" s="1"/>
      <c r="DJ64" s="1"/>
      <c r="DK64" s="1"/>
      <c r="DL64" s="1"/>
      <c r="DM64" s="1"/>
      <c r="DN64" s="1"/>
      <c r="DO64" s="1"/>
      <c r="DQ64" s="356"/>
      <c r="DR64" s="356"/>
      <c r="DS64" s="1"/>
      <c r="DT64" s="1"/>
      <c r="DU64" s="1"/>
      <c r="DV64" s="1"/>
      <c r="DW64" s="1"/>
      <c r="DX64" s="1"/>
      <c r="DY64" s="1"/>
      <c r="DZ64" s="1"/>
      <c r="EA64" s="1"/>
      <c r="EB64" s="1"/>
      <c r="EC64" s="1"/>
      <c r="ED64" s="1"/>
      <c r="EE64" s="1"/>
      <c r="EF64" s="1"/>
      <c r="EG64" s="1"/>
      <c r="EH64" s="1"/>
      <c r="EI64" s="1"/>
      <c r="EJ64" s="1"/>
      <c r="EK64" s="1"/>
      <c r="EL64" s="1"/>
      <c r="EM64" s="1"/>
      <c r="EO64" s="356"/>
      <c r="EP64" s="356"/>
      <c r="EQ64" s="1"/>
      <c r="ER64" s="1"/>
      <c r="ES64" s="1"/>
      <c r="ET64" s="1"/>
      <c r="EU64" s="1"/>
      <c r="EV64" s="1"/>
      <c r="EW64" s="1"/>
      <c r="EX64" s="1"/>
      <c r="EY64" s="1"/>
      <c r="EZ64" s="1"/>
      <c r="FA64" s="1"/>
      <c r="FB64" s="1"/>
      <c r="FC64" s="1"/>
      <c r="FD64" s="1"/>
      <c r="FE64" s="1"/>
      <c r="FF64" s="1"/>
      <c r="FG64" s="1"/>
      <c r="FH64" s="1"/>
      <c r="FI64" s="1"/>
      <c r="FJ64" s="1"/>
      <c r="FK64" s="1"/>
    </row>
    <row r="65" spans="1:167" ht="14.5">
      <c r="A65" s="356"/>
      <c r="B65" s="356"/>
      <c r="C65" s="1"/>
      <c r="D65" s="1"/>
      <c r="E65" s="1"/>
      <c r="F65" s="1"/>
      <c r="G65" s="1"/>
      <c r="H65" s="1"/>
      <c r="I65" s="1"/>
      <c r="J65" s="1"/>
      <c r="K65" s="1"/>
      <c r="L65" s="1"/>
      <c r="M65" s="1"/>
      <c r="N65" s="1"/>
      <c r="O65" s="1"/>
      <c r="P65" s="1"/>
      <c r="Q65" s="1"/>
      <c r="R65" s="1"/>
      <c r="S65" s="1"/>
      <c r="T65" s="1"/>
      <c r="U65" s="1"/>
      <c r="V65" s="1"/>
      <c r="W65" s="1"/>
      <c r="Y65" s="356"/>
      <c r="Z65" s="356"/>
      <c r="AA65" s="1"/>
      <c r="AB65" s="1"/>
      <c r="AC65" s="1"/>
      <c r="AD65" s="1"/>
      <c r="AE65" s="1"/>
      <c r="AF65" s="1"/>
      <c r="AG65" s="1"/>
      <c r="AH65" s="1"/>
      <c r="AI65" s="1"/>
      <c r="AJ65" s="1"/>
      <c r="AK65" s="1"/>
      <c r="AL65" s="1"/>
      <c r="AM65" s="1"/>
      <c r="AN65" s="1"/>
      <c r="AO65" s="1"/>
      <c r="AP65" s="1"/>
      <c r="AQ65" s="1"/>
      <c r="AR65" s="1"/>
      <c r="AS65" s="1"/>
      <c r="AT65" s="1"/>
      <c r="AU65" s="1"/>
      <c r="AW65" s="356"/>
      <c r="AX65" s="356"/>
      <c r="AY65" s="1"/>
      <c r="AZ65" s="1"/>
      <c r="BA65" s="1"/>
      <c r="BB65" s="1"/>
      <c r="BC65" s="1"/>
      <c r="BD65" s="1"/>
      <c r="BE65" s="1"/>
      <c r="BF65" s="1"/>
      <c r="BG65" s="1"/>
      <c r="BH65" s="1"/>
      <c r="BI65" s="1"/>
      <c r="BJ65" s="1"/>
      <c r="BK65" s="1"/>
      <c r="BL65" s="1"/>
      <c r="BM65" s="1"/>
      <c r="BN65" s="1"/>
      <c r="BO65" s="1"/>
      <c r="BP65" s="1"/>
      <c r="BQ65" s="1"/>
      <c r="BR65" s="1"/>
      <c r="BS65" s="1"/>
      <c r="BU65" s="356"/>
      <c r="BV65" s="356"/>
      <c r="BW65" s="1"/>
      <c r="BX65" s="1"/>
      <c r="BY65" s="1"/>
      <c r="BZ65" s="1"/>
      <c r="CA65" s="1"/>
      <c r="CB65" s="1"/>
      <c r="CC65" s="1"/>
      <c r="CD65" s="1"/>
      <c r="CE65" s="1"/>
      <c r="CF65" s="1"/>
      <c r="CG65" s="1"/>
      <c r="CH65" s="1"/>
      <c r="CI65" s="1"/>
      <c r="CJ65" s="1"/>
      <c r="CK65" s="1"/>
      <c r="CL65" s="1"/>
      <c r="CM65" s="1"/>
      <c r="CN65" s="1"/>
      <c r="CO65" s="1"/>
      <c r="CP65" s="1"/>
      <c r="CQ65" s="1"/>
      <c r="CS65" s="356"/>
      <c r="CT65" s="356"/>
      <c r="CU65" s="1"/>
      <c r="CV65" s="1"/>
      <c r="CW65" s="1"/>
      <c r="CX65" s="1"/>
      <c r="CY65" s="1"/>
      <c r="CZ65" s="1"/>
      <c r="DA65" s="1"/>
      <c r="DB65" s="1"/>
      <c r="DC65" s="1"/>
      <c r="DD65" s="1"/>
      <c r="DE65" s="1"/>
      <c r="DF65" s="1"/>
      <c r="DG65" s="1"/>
      <c r="DH65" s="1"/>
      <c r="DI65" s="1"/>
      <c r="DJ65" s="1"/>
      <c r="DK65" s="1"/>
      <c r="DL65" s="1"/>
      <c r="DM65" s="1"/>
      <c r="DN65" s="1"/>
      <c r="DO65" s="1"/>
      <c r="DQ65" s="356"/>
      <c r="DR65" s="356"/>
      <c r="DS65" s="1"/>
      <c r="DT65" s="1"/>
      <c r="DU65" s="1"/>
      <c r="DV65" s="1"/>
      <c r="DW65" s="1"/>
      <c r="DX65" s="1"/>
      <c r="DY65" s="1"/>
      <c r="DZ65" s="1"/>
      <c r="EA65" s="1"/>
      <c r="EB65" s="1"/>
      <c r="EC65" s="1"/>
      <c r="ED65" s="1"/>
      <c r="EE65" s="1"/>
      <c r="EF65" s="1"/>
      <c r="EG65" s="1"/>
      <c r="EH65" s="1"/>
      <c r="EI65" s="1"/>
      <c r="EJ65" s="1"/>
      <c r="EK65" s="1"/>
      <c r="EL65" s="1"/>
      <c r="EM65" s="1"/>
      <c r="EO65" s="356"/>
      <c r="EP65" s="356"/>
      <c r="EQ65" s="1"/>
      <c r="ER65" s="1"/>
      <c r="ES65" s="1"/>
      <c r="ET65" s="1"/>
      <c r="EU65" s="1"/>
      <c r="EV65" s="1"/>
      <c r="EW65" s="1"/>
      <c r="EX65" s="1"/>
      <c r="EY65" s="1"/>
      <c r="EZ65" s="1"/>
      <c r="FA65" s="1"/>
      <c r="FB65" s="1"/>
      <c r="FC65" s="1"/>
      <c r="FD65" s="1"/>
      <c r="FE65" s="1"/>
      <c r="FF65" s="1"/>
      <c r="FG65" s="1"/>
      <c r="FH65" s="1"/>
      <c r="FI65" s="1"/>
      <c r="FJ65" s="1"/>
      <c r="FK65" s="1"/>
    </row>
    <row r="66" spans="1:167" ht="14.5">
      <c r="A66" s="356"/>
      <c r="B66" s="356"/>
      <c r="C66" s="1"/>
      <c r="D66" s="1"/>
      <c r="E66" s="1"/>
      <c r="F66" s="1"/>
      <c r="G66" s="1"/>
      <c r="H66" s="1"/>
      <c r="I66" s="1"/>
      <c r="J66" s="1"/>
      <c r="K66" s="1"/>
      <c r="L66" s="1"/>
      <c r="M66" s="1"/>
      <c r="N66" s="1"/>
      <c r="O66" s="1"/>
      <c r="P66" s="1"/>
      <c r="Q66" s="1"/>
      <c r="R66" s="1"/>
      <c r="S66" s="1"/>
      <c r="T66" s="1"/>
      <c r="U66" s="1"/>
      <c r="V66" s="1"/>
      <c r="W66" s="1"/>
      <c r="Y66" s="356"/>
      <c r="Z66" s="356"/>
      <c r="AA66" s="1"/>
      <c r="AB66" s="1"/>
      <c r="AC66" s="1"/>
      <c r="AD66" s="1"/>
      <c r="AE66" s="1"/>
      <c r="AF66" s="1"/>
      <c r="AG66" s="1"/>
      <c r="AH66" s="1"/>
      <c r="AI66" s="1"/>
      <c r="AJ66" s="1"/>
      <c r="AK66" s="1"/>
      <c r="AL66" s="1"/>
      <c r="AM66" s="1"/>
      <c r="AN66" s="1"/>
      <c r="AO66" s="1"/>
      <c r="AP66" s="1"/>
      <c r="AQ66" s="1"/>
      <c r="AR66" s="1"/>
      <c r="AS66" s="1"/>
      <c r="AT66" s="1"/>
      <c r="AU66" s="1"/>
      <c r="AW66" s="356"/>
      <c r="AX66" s="356"/>
      <c r="AY66" s="1"/>
      <c r="AZ66" s="1"/>
      <c r="BA66" s="1"/>
      <c r="BB66" s="1"/>
      <c r="BC66" s="1"/>
      <c r="BD66" s="1"/>
      <c r="BE66" s="1"/>
      <c r="BF66" s="1"/>
      <c r="BG66" s="1"/>
      <c r="BH66" s="1"/>
      <c r="BI66" s="1"/>
      <c r="BJ66" s="1"/>
      <c r="BK66" s="1"/>
      <c r="BL66" s="1"/>
      <c r="BM66" s="1"/>
      <c r="BN66" s="1"/>
      <c r="BO66" s="1"/>
      <c r="BP66" s="1"/>
      <c r="BQ66" s="1"/>
      <c r="BR66" s="1"/>
      <c r="BS66" s="1"/>
      <c r="BU66" s="356"/>
      <c r="BV66" s="356"/>
      <c r="BW66" s="1"/>
      <c r="BX66" s="1"/>
      <c r="BY66" s="1"/>
      <c r="BZ66" s="1"/>
      <c r="CA66" s="1"/>
      <c r="CB66" s="1"/>
      <c r="CC66" s="1"/>
      <c r="CD66" s="1"/>
      <c r="CE66" s="1"/>
      <c r="CF66" s="1"/>
      <c r="CG66" s="1"/>
      <c r="CH66" s="1"/>
      <c r="CI66" s="1"/>
      <c r="CJ66" s="1"/>
      <c r="CK66" s="1"/>
      <c r="CL66" s="1"/>
      <c r="CM66" s="1"/>
      <c r="CN66" s="1"/>
      <c r="CO66" s="1"/>
      <c r="CP66" s="1"/>
      <c r="CQ66" s="1"/>
      <c r="CS66" s="356"/>
      <c r="CT66" s="356"/>
      <c r="CU66" s="1"/>
      <c r="CV66" s="1"/>
      <c r="CW66" s="1"/>
      <c r="CX66" s="1"/>
      <c r="CY66" s="1"/>
      <c r="CZ66" s="1"/>
      <c r="DA66" s="1"/>
      <c r="DB66" s="1"/>
      <c r="DC66" s="1"/>
      <c r="DD66" s="1"/>
      <c r="DE66" s="1"/>
      <c r="DF66" s="1"/>
      <c r="DG66" s="1"/>
      <c r="DH66" s="1"/>
      <c r="DI66" s="1"/>
      <c r="DJ66" s="1"/>
      <c r="DK66" s="1"/>
      <c r="DL66" s="1"/>
      <c r="DM66" s="1"/>
      <c r="DN66" s="1"/>
      <c r="DO66" s="1"/>
      <c r="DQ66" s="356"/>
      <c r="DR66" s="356"/>
      <c r="DS66" s="1"/>
      <c r="DT66" s="1"/>
      <c r="DU66" s="1"/>
      <c r="DV66" s="1"/>
      <c r="DW66" s="1"/>
      <c r="DX66" s="1"/>
      <c r="DY66" s="1"/>
      <c r="DZ66" s="1"/>
      <c r="EA66" s="1"/>
      <c r="EB66" s="1"/>
      <c r="EC66" s="1"/>
      <c r="ED66" s="1"/>
      <c r="EE66" s="1"/>
      <c r="EF66" s="1"/>
      <c r="EG66" s="1"/>
      <c r="EH66" s="1"/>
      <c r="EI66" s="1"/>
      <c r="EJ66" s="1"/>
      <c r="EK66" s="1"/>
      <c r="EL66" s="1"/>
      <c r="EM66" s="1"/>
      <c r="EO66" s="356"/>
      <c r="EP66" s="356"/>
      <c r="EQ66" s="1"/>
      <c r="ER66" s="1"/>
      <c r="ES66" s="1"/>
      <c r="ET66" s="1"/>
      <c r="EU66" s="1"/>
      <c r="EV66" s="1"/>
      <c r="EW66" s="1"/>
      <c r="EX66" s="1"/>
      <c r="EY66" s="1"/>
      <c r="EZ66" s="1"/>
      <c r="FA66" s="1"/>
      <c r="FB66" s="1"/>
      <c r="FC66" s="1"/>
      <c r="FD66" s="1"/>
      <c r="FE66" s="1"/>
      <c r="FF66" s="1"/>
      <c r="FG66" s="1"/>
      <c r="FH66" s="1"/>
      <c r="FI66" s="1"/>
      <c r="FJ66" s="1"/>
      <c r="FK66" s="1"/>
    </row>
    <row r="67" spans="1:167" ht="14.5">
      <c r="A67" s="356"/>
      <c r="B67" s="356"/>
      <c r="C67" s="1"/>
      <c r="D67" s="1"/>
      <c r="E67" s="1"/>
      <c r="F67" s="1"/>
      <c r="G67" s="1"/>
      <c r="H67" s="1"/>
      <c r="I67" s="1"/>
      <c r="J67" s="1"/>
      <c r="K67" s="1"/>
      <c r="L67" s="1"/>
      <c r="M67" s="1"/>
      <c r="N67" s="1"/>
      <c r="O67" s="1"/>
      <c r="P67" s="1"/>
      <c r="Q67" s="1"/>
      <c r="R67" s="1"/>
      <c r="S67" s="1"/>
      <c r="T67" s="1"/>
      <c r="U67" s="1"/>
      <c r="V67" s="1"/>
      <c r="W67" s="1"/>
      <c r="Y67" s="356"/>
      <c r="Z67" s="356"/>
      <c r="AA67" s="1"/>
      <c r="AB67" s="1"/>
      <c r="AC67" s="1"/>
      <c r="AD67" s="1"/>
      <c r="AE67" s="1"/>
      <c r="AF67" s="1"/>
      <c r="AG67" s="1"/>
      <c r="AH67" s="1"/>
      <c r="AI67" s="1"/>
      <c r="AJ67" s="1"/>
      <c r="AK67" s="1"/>
      <c r="AL67" s="1"/>
      <c r="AM67" s="1"/>
      <c r="AN67" s="1"/>
      <c r="AO67" s="1"/>
      <c r="AP67" s="1"/>
      <c r="AQ67" s="1"/>
      <c r="AR67" s="1"/>
      <c r="AS67" s="1"/>
      <c r="AT67" s="1"/>
      <c r="AU67" s="1"/>
      <c r="AW67" s="356"/>
      <c r="AX67" s="356"/>
      <c r="AY67" s="1"/>
      <c r="AZ67" s="1"/>
      <c r="BA67" s="1"/>
      <c r="BB67" s="1"/>
      <c r="BC67" s="1"/>
      <c r="BD67" s="1"/>
      <c r="BE67" s="1"/>
      <c r="BF67" s="1"/>
      <c r="BG67" s="1"/>
      <c r="BH67" s="1"/>
      <c r="BI67" s="1"/>
      <c r="BJ67" s="1"/>
      <c r="BK67" s="1"/>
      <c r="BL67" s="1"/>
      <c r="BM67" s="1"/>
      <c r="BN67" s="1"/>
      <c r="BO67" s="1"/>
      <c r="BP67" s="1"/>
      <c r="BQ67" s="1"/>
      <c r="BR67" s="1"/>
      <c r="BS67" s="1"/>
      <c r="BU67" s="356"/>
      <c r="BV67" s="356"/>
      <c r="BW67" s="1"/>
      <c r="BX67" s="1"/>
      <c r="BY67" s="1"/>
      <c r="BZ67" s="1"/>
      <c r="CA67" s="1"/>
      <c r="CB67" s="1"/>
      <c r="CC67" s="1"/>
      <c r="CD67" s="1"/>
      <c r="CE67" s="1"/>
      <c r="CF67" s="1"/>
      <c r="CG67" s="1"/>
      <c r="CH67" s="1"/>
      <c r="CI67" s="1"/>
      <c r="CJ67" s="1"/>
      <c r="CK67" s="1"/>
      <c r="CL67" s="1"/>
      <c r="CM67" s="1"/>
      <c r="CN67" s="1"/>
      <c r="CO67" s="1"/>
      <c r="CP67" s="1"/>
      <c r="CQ67" s="1"/>
      <c r="CS67" s="356"/>
      <c r="CT67" s="356"/>
      <c r="CU67" s="1"/>
      <c r="CV67" s="1"/>
      <c r="CW67" s="1"/>
      <c r="CX67" s="1"/>
      <c r="CY67" s="1"/>
      <c r="CZ67" s="1"/>
      <c r="DA67" s="1"/>
      <c r="DB67" s="1"/>
      <c r="DC67" s="1"/>
      <c r="DD67" s="1"/>
      <c r="DE67" s="1"/>
      <c r="DF67" s="1"/>
      <c r="DG67" s="1"/>
      <c r="DH67" s="1"/>
      <c r="DI67" s="1"/>
      <c r="DJ67" s="1"/>
      <c r="DK67" s="1"/>
      <c r="DL67" s="1"/>
      <c r="DM67" s="1"/>
      <c r="DN67" s="1"/>
      <c r="DO67" s="1"/>
      <c r="DQ67" s="356"/>
      <c r="DR67" s="356"/>
      <c r="DS67" s="1"/>
      <c r="DT67" s="1"/>
      <c r="DU67" s="1"/>
      <c r="DV67" s="1"/>
      <c r="DW67" s="1"/>
      <c r="DX67" s="1"/>
      <c r="DY67" s="1"/>
      <c r="DZ67" s="1"/>
      <c r="EA67" s="1"/>
      <c r="EB67" s="1"/>
      <c r="EC67" s="1"/>
      <c r="ED67" s="1"/>
      <c r="EE67" s="1"/>
      <c r="EF67" s="1"/>
      <c r="EG67" s="1"/>
      <c r="EH67" s="1"/>
      <c r="EI67" s="1"/>
      <c r="EJ67" s="1"/>
      <c r="EK67" s="1"/>
      <c r="EL67" s="1"/>
      <c r="EM67" s="1"/>
      <c r="EO67" s="356"/>
      <c r="EP67" s="356"/>
      <c r="EQ67" s="1"/>
      <c r="ER67" s="1"/>
      <c r="ES67" s="1"/>
      <c r="ET67" s="1"/>
      <c r="EU67" s="1"/>
      <c r="EV67" s="1"/>
      <c r="EW67" s="1"/>
      <c r="EX67" s="1"/>
      <c r="EY67" s="1"/>
      <c r="EZ67" s="1"/>
      <c r="FA67" s="1"/>
      <c r="FB67" s="1"/>
      <c r="FC67" s="1"/>
      <c r="FD67" s="1"/>
      <c r="FE67" s="1"/>
      <c r="FF67" s="1"/>
      <c r="FG67" s="1"/>
      <c r="FH67" s="1"/>
      <c r="FI67" s="1"/>
      <c r="FJ67" s="1"/>
      <c r="FK67" s="1"/>
    </row>
    <row r="68" spans="1:167" ht="14.5">
      <c r="A68" s="356"/>
      <c r="B68" s="356"/>
      <c r="C68" s="1"/>
      <c r="D68" s="1"/>
      <c r="E68" s="1"/>
      <c r="F68" s="1"/>
      <c r="G68" s="1"/>
      <c r="H68" s="1"/>
      <c r="I68" s="1"/>
      <c r="J68" s="1"/>
      <c r="K68" s="1"/>
      <c r="L68" s="1"/>
      <c r="M68" s="1"/>
      <c r="N68" s="1"/>
      <c r="O68" s="1"/>
      <c r="P68" s="1"/>
      <c r="Q68" s="1"/>
      <c r="R68" s="1"/>
      <c r="S68" s="1"/>
      <c r="T68" s="1"/>
      <c r="U68" s="1"/>
      <c r="V68" s="1"/>
      <c r="W68" s="1"/>
      <c r="Y68" s="356"/>
      <c r="Z68" s="356"/>
      <c r="AA68" s="1"/>
      <c r="AB68" s="1"/>
      <c r="AC68" s="1"/>
      <c r="AD68" s="1"/>
      <c r="AE68" s="1"/>
      <c r="AF68" s="1"/>
      <c r="AG68" s="1"/>
      <c r="AH68" s="1"/>
      <c r="AI68" s="1"/>
      <c r="AJ68" s="1"/>
      <c r="AK68" s="1"/>
      <c r="AL68" s="1"/>
      <c r="AM68" s="1"/>
      <c r="AN68" s="1"/>
      <c r="AO68" s="1"/>
      <c r="AP68" s="1"/>
      <c r="AQ68" s="1"/>
      <c r="AR68" s="1"/>
      <c r="AS68" s="1"/>
      <c r="AT68" s="1"/>
      <c r="AU68" s="1"/>
      <c r="AW68" s="356"/>
      <c r="AX68" s="356"/>
      <c r="AY68" s="1"/>
      <c r="AZ68" s="1"/>
      <c r="BA68" s="1"/>
      <c r="BB68" s="1"/>
      <c r="BC68" s="1"/>
      <c r="BD68" s="1"/>
      <c r="BE68" s="1"/>
      <c r="BF68" s="1"/>
      <c r="BG68" s="1"/>
      <c r="BH68" s="1"/>
      <c r="BI68" s="1"/>
      <c r="BJ68" s="1"/>
      <c r="BK68" s="1"/>
      <c r="BL68" s="1"/>
      <c r="BM68" s="1"/>
      <c r="BN68" s="1"/>
      <c r="BO68" s="1"/>
      <c r="BP68" s="1"/>
      <c r="BQ68" s="1"/>
      <c r="BR68" s="1"/>
      <c r="BS68" s="1"/>
      <c r="BU68" s="356"/>
      <c r="BV68" s="356"/>
      <c r="BW68" s="1"/>
      <c r="BX68" s="1"/>
      <c r="BY68" s="1"/>
      <c r="BZ68" s="1"/>
      <c r="CA68" s="1"/>
      <c r="CB68" s="1"/>
      <c r="CC68" s="1"/>
      <c r="CD68" s="1"/>
      <c r="CE68" s="1"/>
      <c r="CF68" s="1"/>
      <c r="CG68" s="1"/>
      <c r="CH68" s="1"/>
      <c r="CI68" s="1"/>
      <c r="CJ68" s="1"/>
      <c r="CK68" s="1"/>
      <c r="CL68" s="1"/>
      <c r="CM68" s="1"/>
      <c r="CN68" s="1"/>
      <c r="CO68" s="1"/>
      <c r="CP68" s="1"/>
      <c r="CQ68" s="1"/>
      <c r="CS68" s="356"/>
      <c r="CT68" s="356"/>
      <c r="CU68" s="1"/>
      <c r="CV68" s="1"/>
      <c r="CW68" s="1"/>
      <c r="CX68" s="1"/>
      <c r="CY68" s="1"/>
      <c r="CZ68" s="1"/>
      <c r="DA68" s="1"/>
      <c r="DB68" s="1"/>
      <c r="DC68" s="1"/>
      <c r="DD68" s="1"/>
      <c r="DE68" s="1"/>
      <c r="DF68" s="1"/>
      <c r="DG68" s="1"/>
      <c r="DH68" s="1"/>
      <c r="DI68" s="1"/>
      <c r="DJ68" s="1"/>
      <c r="DK68" s="1"/>
      <c r="DL68" s="1"/>
      <c r="DM68" s="1"/>
      <c r="DN68" s="1"/>
      <c r="DO68" s="1"/>
      <c r="DQ68" s="356"/>
      <c r="DR68" s="356"/>
      <c r="DS68" s="1"/>
      <c r="DT68" s="1"/>
      <c r="DU68" s="1"/>
      <c r="DV68" s="1"/>
      <c r="DW68" s="1"/>
      <c r="DX68" s="1"/>
      <c r="DY68" s="1"/>
      <c r="DZ68" s="1"/>
      <c r="EA68" s="1"/>
      <c r="EB68" s="1"/>
      <c r="EC68" s="1"/>
      <c r="ED68" s="1"/>
      <c r="EE68" s="1"/>
      <c r="EF68" s="1"/>
      <c r="EG68" s="1"/>
      <c r="EH68" s="1"/>
      <c r="EI68" s="1"/>
      <c r="EJ68" s="1"/>
      <c r="EK68" s="1"/>
      <c r="EL68" s="1"/>
      <c r="EM68" s="1"/>
      <c r="EO68" s="356"/>
      <c r="EP68" s="356"/>
      <c r="EQ68" s="1"/>
      <c r="ER68" s="1"/>
      <c r="ES68" s="1"/>
      <c r="ET68" s="1"/>
      <c r="EU68" s="1"/>
      <c r="EV68" s="1"/>
      <c r="EW68" s="1"/>
      <c r="EX68" s="1"/>
      <c r="EY68" s="1"/>
      <c r="EZ68" s="1"/>
      <c r="FA68" s="1"/>
      <c r="FB68" s="1"/>
      <c r="FC68" s="1"/>
      <c r="FD68" s="1"/>
      <c r="FE68" s="1"/>
      <c r="FF68" s="1"/>
      <c r="FG68" s="1"/>
      <c r="FH68" s="1"/>
      <c r="FI68" s="1"/>
      <c r="FJ68" s="1"/>
      <c r="FK68" s="1"/>
    </row>
    <row r="69" spans="1:167" ht="14.5">
      <c r="A69" s="356"/>
      <c r="B69" s="356"/>
      <c r="C69" s="1"/>
      <c r="D69" s="1"/>
      <c r="E69" s="1"/>
      <c r="F69" s="1"/>
      <c r="G69" s="1"/>
      <c r="H69" s="1"/>
      <c r="I69" s="1"/>
      <c r="J69" s="1"/>
      <c r="K69" s="1"/>
      <c r="L69" s="1"/>
      <c r="M69" s="1"/>
      <c r="N69" s="1"/>
      <c r="O69" s="1"/>
      <c r="P69" s="1"/>
      <c r="Q69" s="1"/>
      <c r="R69" s="1"/>
      <c r="S69" s="1"/>
      <c r="T69" s="1"/>
      <c r="U69" s="1"/>
      <c r="V69" s="1"/>
      <c r="W69" s="1"/>
      <c r="Y69" s="356"/>
      <c r="Z69" s="356"/>
      <c r="AA69" s="1"/>
      <c r="AB69" s="1"/>
      <c r="AC69" s="1"/>
      <c r="AD69" s="1"/>
      <c r="AE69" s="1"/>
      <c r="AF69" s="1"/>
      <c r="AG69" s="1"/>
      <c r="AH69" s="1"/>
      <c r="AI69" s="1"/>
      <c r="AJ69" s="1"/>
      <c r="AK69" s="1"/>
      <c r="AL69" s="1"/>
      <c r="AM69" s="1"/>
      <c r="AN69" s="1"/>
      <c r="AO69" s="1"/>
      <c r="AP69" s="1"/>
      <c r="AQ69" s="1"/>
      <c r="AR69" s="1"/>
      <c r="AS69" s="1"/>
      <c r="AT69" s="1"/>
      <c r="AU69" s="1"/>
      <c r="AW69" s="356"/>
      <c r="AX69" s="356"/>
      <c r="AY69" s="1"/>
      <c r="AZ69" s="1"/>
      <c r="BA69" s="1"/>
      <c r="BB69" s="1"/>
      <c r="BC69" s="1"/>
      <c r="BD69" s="1"/>
      <c r="BE69" s="1"/>
      <c r="BF69" s="1"/>
      <c r="BG69" s="1"/>
      <c r="BH69" s="1"/>
      <c r="BI69" s="1"/>
      <c r="BJ69" s="1"/>
      <c r="BK69" s="1"/>
      <c r="BL69" s="1"/>
      <c r="BM69" s="1"/>
      <c r="BN69" s="1"/>
      <c r="BO69" s="1"/>
      <c r="BP69" s="1"/>
      <c r="BQ69" s="1"/>
      <c r="BR69" s="1"/>
      <c r="BS69" s="1"/>
      <c r="BU69" s="356"/>
      <c r="BV69" s="356"/>
      <c r="BW69" s="1"/>
      <c r="BX69" s="1"/>
      <c r="BY69" s="1"/>
      <c r="BZ69" s="1"/>
      <c r="CA69" s="1"/>
      <c r="CB69" s="1"/>
      <c r="CC69" s="1"/>
      <c r="CD69" s="1"/>
      <c r="CE69" s="1"/>
      <c r="CF69" s="1"/>
      <c r="CG69" s="1"/>
      <c r="CH69" s="1"/>
      <c r="CI69" s="1"/>
      <c r="CJ69" s="1"/>
      <c r="CK69" s="1"/>
      <c r="CL69" s="1"/>
      <c r="CM69" s="1"/>
      <c r="CN69" s="1"/>
      <c r="CO69" s="1"/>
      <c r="CP69" s="1"/>
      <c r="CQ69" s="1"/>
      <c r="CS69" s="356"/>
      <c r="CT69" s="356"/>
      <c r="CU69" s="1"/>
      <c r="CV69" s="1"/>
      <c r="CW69" s="1"/>
      <c r="CX69" s="1"/>
      <c r="CY69" s="1"/>
      <c r="CZ69" s="1"/>
      <c r="DA69" s="1"/>
      <c r="DB69" s="1"/>
      <c r="DC69" s="1"/>
      <c r="DD69" s="1"/>
      <c r="DE69" s="1"/>
      <c r="DF69" s="1"/>
      <c r="DG69" s="1"/>
      <c r="DH69" s="1"/>
      <c r="DI69" s="1"/>
      <c r="DJ69" s="1"/>
      <c r="DK69" s="1"/>
      <c r="DL69" s="1"/>
      <c r="DM69" s="1"/>
      <c r="DN69" s="1"/>
      <c r="DO69" s="1"/>
      <c r="DQ69" s="356"/>
      <c r="DR69" s="356"/>
      <c r="DS69" s="1"/>
      <c r="DT69" s="1"/>
      <c r="DU69" s="1"/>
      <c r="DV69" s="1"/>
      <c r="DW69" s="1"/>
      <c r="DX69" s="1"/>
      <c r="DY69" s="1"/>
      <c r="DZ69" s="1"/>
      <c r="EA69" s="1"/>
      <c r="EB69" s="1"/>
      <c r="EC69" s="1"/>
      <c r="ED69" s="1"/>
      <c r="EE69" s="1"/>
      <c r="EF69" s="1"/>
      <c r="EG69" s="1"/>
      <c r="EH69" s="1"/>
      <c r="EI69" s="1"/>
      <c r="EJ69" s="1"/>
      <c r="EK69" s="1"/>
      <c r="EL69" s="1"/>
      <c r="EM69" s="1"/>
      <c r="EO69" s="356"/>
      <c r="EP69" s="356"/>
      <c r="EQ69" s="1"/>
      <c r="ER69" s="1"/>
      <c r="ES69" s="1"/>
      <c r="ET69" s="1"/>
      <c r="EU69" s="1"/>
      <c r="EV69" s="1"/>
      <c r="EW69" s="1"/>
      <c r="EX69" s="1"/>
      <c r="EY69" s="1"/>
      <c r="EZ69" s="1"/>
      <c r="FA69" s="1"/>
      <c r="FB69" s="1"/>
      <c r="FC69" s="1"/>
      <c r="FD69" s="1"/>
      <c r="FE69" s="1"/>
      <c r="FF69" s="1"/>
      <c r="FG69" s="1"/>
      <c r="FH69" s="1"/>
      <c r="FI69" s="1"/>
      <c r="FJ69" s="1"/>
      <c r="FK69" s="1"/>
    </row>
    <row r="70" spans="1:167" ht="14.5">
      <c r="A70" s="356"/>
      <c r="B70" s="356"/>
      <c r="C70" s="1"/>
      <c r="D70" s="1"/>
      <c r="E70" s="1"/>
      <c r="F70" s="1"/>
      <c r="G70" s="1"/>
      <c r="H70" s="1"/>
      <c r="I70" s="1"/>
      <c r="J70" s="1"/>
      <c r="K70" s="1"/>
      <c r="L70" s="1"/>
      <c r="M70" s="1"/>
      <c r="N70" s="1"/>
      <c r="O70" s="1"/>
      <c r="P70" s="1"/>
      <c r="Q70" s="1"/>
      <c r="R70" s="1"/>
      <c r="S70" s="1"/>
      <c r="T70" s="1"/>
      <c r="U70" s="1"/>
      <c r="V70" s="1"/>
      <c r="W70" s="1"/>
      <c r="Y70" s="356"/>
      <c r="Z70" s="356"/>
      <c r="AA70" s="1"/>
      <c r="AB70" s="1"/>
      <c r="AC70" s="1"/>
      <c r="AD70" s="1"/>
      <c r="AE70" s="1"/>
      <c r="AF70" s="1"/>
      <c r="AG70" s="1"/>
      <c r="AH70" s="1"/>
      <c r="AI70" s="1"/>
      <c r="AJ70" s="1"/>
      <c r="AK70" s="1"/>
      <c r="AL70" s="1"/>
      <c r="AM70" s="1"/>
      <c r="AN70" s="1"/>
      <c r="AO70" s="1"/>
      <c r="AP70" s="1"/>
      <c r="AQ70" s="1"/>
      <c r="AR70" s="1"/>
      <c r="AS70" s="1"/>
      <c r="AT70" s="1"/>
      <c r="AU70" s="1"/>
      <c r="AW70" s="356"/>
      <c r="AX70" s="356"/>
      <c r="AY70" s="1"/>
      <c r="AZ70" s="1"/>
      <c r="BA70" s="1"/>
      <c r="BB70" s="1"/>
      <c r="BC70" s="1"/>
      <c r="BD70" s="1"/>
      <c r="BE70" s="1"/>
      <c r="BF70" s="1"/>
      <c r="BG70" s="1"/>
      <c r="BH70" s="1"/>
      <c r="BI70" s="1"/>
      <c r="BJ70" s="1"/>
      <c r="BK70" s="1"/>
      <c r="BL70" s="1"/>
      <c r="BM70" s="1"/>
      <c r="BN70" s="1"/>
      <c r="BO70" s="1"/>
      <c r="BP70" s="1"/>
      <c r="BQ70" s="1"/>
      <c r="BR70" s="1"/>
      <c r="BS70" s="1"/>
      <c r="BU70" s="356"/>
      <c r="BV70" s="356"/>
      <c r="BW70" s="1"/>
      <c r="BX70" s="1"/>
      <c r="BY70" s="1"/>
      <c r="BZ70" s="1"/>
      <c r="CA70" s="1"/>
      <c r="CB70" s="1"/>
      <c r="CC70" s="1"/>
      <c r="CD70" s="1"/>
      <c r="CE70" s="1"/>
      <c r="CF70" s="1"/>
      <c r="CG70" s="1"/>
      <c r="CH70" s="1"/>
      <c r="CI70" s="1"/>
      <c r="CJ70" s="1"/>
      <c r="CK70" s="1"/>
      <c r="CL70" s="1"/>
      <c r="CM70" s="1"/>
      <c r="CN70" s="1"/>
      <c r="CO70" s="1"/>
      <c r="CP70" s="1"/>
      <c r="CQ70" s="1"/>
      <c r="CS70" s="356"/>
      <c r="CT70" s="356"/>
      <c r="CU70" s="1"/>
      <c r="CV70" s="1"/>
      <c r="CW70" s="1"/>
      <c r="CX70" s="1"/>
      <c r="CY70" s="1"/>
      <c r="CZ70" s="1"/>
      <c r="DA70" s="1"/>
      <c r="DB70" s="1"/>
      <c r="DC70" s="1"/>
      <c r="DD70" s="1"/>
      <c r="DE70" s="1"/>
      <c r="DF70" s="1"/>
      <c r="DG70" s="1"/>
      <c r="DH70" s="1"/>
      <c r="DI70" s="1"/>
      <c r="DJ70" s="1"/>
      <c r="DK70" s="1"/>
      <c r="DL70" s="1"/>
      <c r="DM70" s="1"/>
      <c r="DN70" s="1"/>
      <c r="DO70" s="1"/>
      <c r="DQ70" s="356"/>
      <c r="DR70" s="356"/>
      <c r="DS70" s="1"/>
      <c r="DT70" s="1"/>
      <c r="DU70" s="1"/>
      <c r="DV70" s="1"/>
      <c r="DW70" s="1"/>
      <c r="DX70" s="1"/>
      <c r="DY70" s="1"/>
      <c r="DZ70" s="1"/>
      <c r="EA70" s="1"/>
      <c r="EB70" s="1"/>
      <c r="EC70" s="1"/>
      <c r="ED70" s="1"/>
      <c r="EE70" s="1"/>
      <c r="EF70" s="1"/>
      <c r="EG70" s="1"/>
      <c r="EH70" s="1"/>
      <c r="EI70" s="1"/>
      <c r="EJ70" s="1"/>
      <c r="EK70" s="1"/>
      <c r="EL70" s="1"/>
      <c r="EM70" s="1"/>
      <c r="EO70" s="356"/>
      <c r="EP70" s="356"/>
      <c r="EQ70" s="1"/>
      <c r="ER70" s="1"/>
      <c r="ES70" s="1"/>
      <c r="ET70" s="1"/>
      <c r="EU70" s="1"/>
      <c r="EV70" s="1"/>
      <c r="EW70" s="1"/>
      <c r="EX70" s="1"/>
      <c r="EY70" s="1"/>
      <c r="EZ70" s="1"/>
      <c r="FA70" s="1"/>
      <c r="FB70" s="1"/>
      <c r="FC70" s="1"/>
      <c r="FD70" s="1"/>
      <c r="FE70" s="1"/>
      <c r="FF70" s="1"/>
      <c r="FG70" s="1"/>
      <c r="FH70" s="1"/>
      <c r="FI70" s="1"/>
      <c r="FJ70" s="1"/>
      <c r="FK70" s="1"/>
    </row>
    <row r="71" spans="1:167" ht="14.5">
      <c r="A71" s="356"/>
      <c r="B71" s="356"/>
      <c r="C71" s="1"/>
      <c r="D71" s="1"/>
      <c r="E71" s="1"/>
      <c r="F71" s="1"/>
      <c r="G71" s="1"/>
      <c r="H71" s="1"/>
      <c r="I71" s="1"/>
      <c r="J71" s="1"/>
      <c r="K71" s="1"/>
      <c r="L71" s="1"/>
      <c r="M71" s="1"/>
      <c r="N71" s="1"/>
      <c r="O71" s="1"/>
      <c r="P71" s="1"/>
      <c r="Q71" s="1"/>
      <c r="R71" s="1"/>
      <c r="S71" s="1"/>
      <c r="T71" s="1"/>
      <c r="U71" s="1"/>
      <c r="V71" s="1"/>
      <c r="W71" s="1"/>
      <c r="Y71" s="356"/>
      <c r="Z71" s="356"/>
      <c r="AA71" s="1"/>
      <c r="AB71" s="1"/>
      <c r="AC71" s="1"/>
      <c r="AD71" s="1"/>
      <c r="AE71" s="1"/>
      <c r="AF71" s="1"/>
      <c r="AG71" s="1"/>
      <c r="AH71" s="1"/>
      <c r="AI71" s="1"/>
      <c r="AJ71" s="1"/>
      <c r="AK71" s="1"/>
      <c r="AL71" s="1"/>
      <c r="AM71" s="1"/>
      <c r="AN71" s="1"/>
      <c r="AO71" s="1"/>
      <c r="AP71" s="1"/>
      <c r="AQ71" s="1"/>
      <c r="AR71" s="1"/>
      <c r="AS71" s="1"/>
      <c r="AT71" s="1"/>
      <c r="AU71" s="1"/>
      <c r="AW71" s="356"/>
      <c r="AX71" s="356"/>
      <c r="AY71" s="1"/>
      <c r="AZ71" s="1"/>
      <c r="BA71" s="1"/>
      <c r="BB71" s="1"/>
      <c r="BC71" s="1"/>
      <c r="BD71" s="1"/>
      <c r="BE71" s="1"/>
      <c r="BF71" s="1"/>
      <c r="BG71" s="1"/>
      <c r="BH71" s="1"/>
      <c r="BI71" s="1"/>
      <c r="BJ71" s="1"/>
      <c r="BK71" s="1"/>
      <c r="BL71" s="1"/>
      <c r="BM71" s="1"/>
      <c r="BN71" s="1"/>
      <c r="BO71" s="1"/>
      <c r="BP71" s="1"/>
      <c r="BQ71" s="1"/>
      <c r="BR71" s="1"/>
      <c r="BS71" s="1"/>
      <c r="BU71" s="356"/>
      <c r="BV71" s="356"/>
      <c r="BW71" s="1"/>
      <c r="BX71" s="1"/>
      <c r="BY71" s="1"/>
      <c r="BZ71" s="1"/>
      <c r="CA71" s="1"/>
      <c r="CB71" s="1"/>
      <c r="CC71" s="1"/>
      <c r="CD71" s="1"/>
      <c r="CE71" s="1"/>
      <c r="CF71" s="1"/>
      <c r="CG71" s="1"/>
      <c r="CH71" s="1"/>
      <c r="CI71" s="1"/>
      <c r="CJ71" s="1"/>
      <c r="CK71" s="1"/>
      <c r="CL71" s="1"/>
      <c r="CM71" s="1"/>
      <c r="CN71" s="1"/>
      <c r="CO71" s="1"/>
      <c r="CP71" s="1"/>
      <c r="CQ71" s="1"/>
      <c r="CS71" s="356"/>
      <c r="CT71" s="356"/>
      <c r="CU71" s="1"/>
      <c r="CV71" s="1"/>
      <c r="CW71" s="1"/>
      <c r="CX71" s="1"/>
      <c r="CY71" s="1"/>
      <c r="CZ71" s="1"/>
      <c r="DA71" s="1"/>
      <c r="DB71" s="1"/>
      <c r="DC71" s="1"/>
      <c r="DD71" s="1"/>
      <c r="DE71" s="1"/>
      <c r="DF71" s="1"/>
      <c r="DG71" s="1"/>
      <c r="DH71" s="1"/>
      <c r="DI71" s="1"/>
      <c r="DJ71" s="1"/>
      <c r="DK71" s="1"/>
      <c r="DL71" s="1"/>
      <c r="DM71" s="1"/>
      <c r="DN71" s="1"/>
      <c r="DO71" s="1"/>
      <c r="DQ71" s="356"/>
      <c r="DR71" s="356"/>
      <c r="DS71" s="1"/>
      <c r="DT71" s="1"/>
      <c r="DU71" s="1"/>
      <c r="DV71" s="1"/>
      <c r="DW71" s="1"/>
      <c r="DX71" s="1"/>
      <c r="DY71" s="1"/>
      <c r="DZ71" s="1"/>
      <c r="EA71" s="1"/>
      <c r="EB71" s="1"/>
      <c r="EC71" s="1"/>
      <c r="ED71" s="1"/>
      <c r="EE71" s="1"/>
      <c r="EF71" s="1"/>
      <c r="EG71" s="1"/>
      <c r="EH71" s="1"/>
      <c r="EI71" s="1"/>
      <c r="EJ71" s="1"/>
      <c r="EK71" s="1"/>
      <c r="EL71" s="1"/>
      <c r="EM71" s="1"/>
      <c r="EO71" s="356"/>
      <c r="EP71" s="356"/>
      <c r="EQ71" s="1"/>
      <c r="ER71" s="1"/>
      <c r="ES71" s="1"/>
      <c r="ET71" s="1"/>
      <c r="EU71" s="1"/>
      <c r="EV71" s="1"/>
      <c r="EW71" s="1"/>
      <c r="EX71" s="1"/>
      <c r="EY71" s="1"/>
      <c r="EZ71" s="1"/>
      <c r="FA71" s="1"/>
      <c r="FB71" s="1"/>
      <c r="FC71" s="1"/>
      <c r="FD71" s="1"/>
      <c r="FE71" s="1"/>
      <c r="FF71" s="1"/>
      <c r="FG71" s="1"/>
      <c r="FH71" s="1"/>
      <c r="FI71" s="1"/>
      <c r="FJ71" s="1"/>
      <c r="FK71" s="1"/>
    </row>
    <row r="72" spans="1:167" ht="14.5">
      <c r="A72" s="356"/>
      <c r="B72" s="356"/>
      <c r="C72" s="1"/>
      <c r="D72" s="1"/>
      <c r="E72" s="1"/>
      <c r="F72" s="1"/>
      <c r="G72" s="1"/>
      <c r="H72" s="1"/>
      <c r="I72" s="1"/>
      <c r="J72" s="1"/>
      <c r="K72" s="1"/>
      <c r="L72" s="1"/>
      <c r="M72" s="1"/>
      <c r="N72" s="1"/>
      <c r="O72" s="1"/>
      <c r="P72" s="1"/>
      <c r="Q72" s="1"/>
      <c r="R72" s="1"/>
      <c r="S72" s="1"/>
      <c r="T72" s="1"/>
      <c r="U72" s="1"/>
      <c r="V72" s="1"/>
      <c r="W72" s="1"/>
      <c r="Y72" s="356"/>
      <c r="Z72" s="356"/>
      <c r="AA72" s="1"/>
      <c r="AB72" s="1"/>
      <c r="AC72" s="1"/>
      <c r="AD72" s="1"/>
      <c r="AE72" s="1"/>
      <c r="AF72" s="1"/>
      <c r="AG72" s="1"/>
      <c r="AH72" s="1"/>
      <c r="AI72" s="1"/>
      <c r="AJ72" s="1"/>
      <c r="AK72" s="1"/>
      <c r="AL72" s="1"/>
      <c r="AM72" s="1"/>
      <c r="AN72" s="1"/>
      <c r="AO72" s="1"/>
      <c r="AP72" s="1"/>
      <c r="AQ72" s="1"/>
      <c r="AR72" s="1"/>
      <c r="AS72" s="1"/>
      <c r="AT72" s="1"/>
      <c r="AU72" s="1"/>
      <c r="AW72" s="356"/>
      <c r="AX72" s="356"/>
      <c r="AY72" s="1"/>
      <c r="AZ72" s="1"/>
      <c r="BA72" s="1"/>
      <c r="BB72" s="1"/>
      <c r="BC72" s="1"/>
      <c r="BD72" s="1"/>
      <c r="BE72" s="1"/>
      <c r="BF72" s="1"/>
      <c r="BG72" s="1"/>
      <c r="BH72" s="1"/>
      <c r="BI72" s="1"/>
      <c r="BJ72" s="1"/>
      <c r="BK72" s="1"/>
      <c r="BL72" s="1"/>
      <c r="BM72" s="1"/>
      <c r="BN72" s="1"/>
      <c r="BO72" s="1"/>
      <c r="BP72" s="1"/>
      <c r="BQ72" s="1"/>
      <c r="BR72" s="1"/>
      <c r="BS72" s="1"/>
      <c r="BU72" s="356"/>
      <c r="BV72" s="356"/>
      <c r="BW72" s="1"/>
      <c r="BX72" s="1"/>
      <c r="BY72" s="1"/>
      <c r="BZ72" s="1"/>
      <c r="CA72" s="1"/>
      <c r="CB72" s="1"/>
      <c r="CC72" s="1"/>
      <c r="CD72" s="1"/>
      <c r="CE72" s="1"/>
      <c r="CF72" s="1"/>
      <c r="CG72" s="1"/>
      <c r="CH72" s="1"/>
      <c r="CI72" s="1"/>
      <c r="CJ72" s="1"/>
      <c r="CK72" s="1"/>
      <c r="CL72" s="1"/>
      <c r="CM72" s="1"/>
      <c r="CN72" s="1"/>
      <c r="CO72" s="1"/>
      <c r="CP72" s="1"/>
      <c r="CQ72" s="1"/>
      <c r="CS72" s="356"/>
      <c r="CT72" s="356"/>
      <c r="CU72" s="1"/>
      <c r="CV72" s="1"/>
      <c r="CW72" s="1"/>
      <c r="CX72" s="1"/>
      <c r="CY72" s="1"/>
      <c r="CZ72" s="1"/>
      <c r="DA72" s="1"/>
      <c r="DB72" s="1"/>
      <c r="DC72" s="1"/>
      <c r="DD72" s="1"/>
      <c r="DE72" s="1"/>
      <c r="DF72" s="1"/>
      <c r="DG72" s="1"/>
      <c r="DH72" s="1"/>
      <c r="DI72" s="1"/>
      <c r="DJ72" s="1"/>
      <c r="DK72" s="1"/>
      <c r="DL72" s="1"/>
      <c r="DM72" s="1"/>
      <c r="DN72" s="1"/>
      <c r="DO72" s="1"/>
      <c r="DQ72" s="356"/>
      <c r="DR72" s="356"/>
      <c r="DS72" s="1"/>
      <c r="DT72" s="1"/>
      <c r="DU72" s="1"/>
      <c r="DV72" s="1"/>
      <c r="DW72" s="1"/>
      <c r="DX72" s="1"/>
      <c r="DY72" s="1"/>
      <c r="DZ72" s="1"/>
      <c r="EA72" s="1"/>
      <c r="EB72" s="1"/>
      <c r="EC72" s="1"/>
      <c r="ED72" s="1"/>
      <c r="EE72" s="1"/>
      <c r="EF72" s="1"/>
      <c r="EG72" s="1"/>
      <c r="EH72" s="1"/>
      <c r="EI72" s="1"/>
      <c r="EJ72" s="1"/>
      <c r="EK72" s="1"/>
      <c r="EL72" s="1"/>
      <c r="EM72" s="1"/>
      <c r="EO72" s="356"/>
      <c r="EP72" s="356"/>
      <c r="EQ72" s="1"/>
      <c r="ER72" s="1"/>
      <c r="ES72" s="1"/>
      <c r="ET72" s="1"/>
      <c r="EU72" s="1"/>
      <c r="EV72" s="1"/>
      <c r="EW72" s="1"/>
      <c r="EX72" s="1"/>
      <c r="EY72" s="1"/>
      <c r="EZ72" s="1"/>
      <c r="FA72" s="1"/>
      <c r="FB72" s="1"/>
      <c r="FC72" s="1"/>
      <c r="FD72" s="1"/>
      <c r="FE72" s="1"/>
      <c r="FF72" s="1"/>
      <c r="FG72" s="1"/>
      <c r="FH72" s="1"/>
      <c r="FI72" s="1"/>
      <c r="FJ72" s="1"/>
      <c r="FK72" s="1"/>
    </row>
    <row r="73" spans="1:167" ht="14.5">
      <c r="A73" s="356"/>
      <c r="B73" s="356"/>
      <c r="C73" s="1"/>
      <c r="D73" s="1"/>
      <c r="E73" s="1"/>
      <c r="F73" s="1"/>
      <c r="G73" s="1"/>
      <c r="H73" s="1"/>
      <c r="I73" s="1"/>
      <c r="J73" s="1"/>
      <c r="K73" s="1"/>
      <c r="L73" s="1"/>
      <c r="M73" s="1"/>
      <c r="N73" s="1"/>
      <c r="O73" s="1"/>
      <c r="P73" s="1"/>
      <c r="Q73" s="1"/>
      <c r="R73" s="1"/>
      <c r="S73" s="1"/>
      <c r="T73" s="1"/>
      <c r="U73" s="1"/>
      <c r="V73" s="1"/>
      <c r="W73" s="1"/>
      <c r="Y73" s="356"/>
      <c r="Z73" s="356"/>
      <c r="AA73" s="1"/>
      <c r="AB73" s="1"/>
      <c r="AC73" s="1"/>
      <c r="AD73" s="1"/>
      <c r="AE73" s="1"/>
      <c r="AF73" s="1"/>
      <c r="AG73" s="1"/>
      <c r="AH73" s="1"/>
      <c r="AI73" s="1"/>
      <c r="AJ73" s="1"/>
      <c r="AK73" s="1"/>
      <c r="AL73" s="1"/>
      <c r="AM73" s="1"/>
      <c r="AN73" s="1"/>
      <c r="AO73" s="1"/>
      <c r="AP73" s="1"/>
      <c r="AQ73" s="1"/>
      <c r="AR73" s="1"/>
      <c r="AS73" s="1"/>
      <c r="AT73" s="1"/>
      <c r="AU73" s="1"/>
      <c r="AW73" s="356"/>
      <c r="AX73" s="356"/>
      <c r="AY73" s="1"/>
      <c r="AZ73" s="1"/>
      <c r="BA73" s="1"/>
      <c r="BB73" s="1"/>
      <c r="BC73" s="1"/>
      <c r="BD73" s="1"/>
      <c r="BE73" s="1"/>
      <c r="BF73" s="1"/>
      <c r="BG73" s="1"/>
      <c r="BH73" s="1"/>
      <c r="BI73" s="1"/>
      <c r="BJ73" s="1"/>
      <c r="BK73" s="1"/>
      <c r="BL73" s="1"/>
      <c r="BM73" s="1"/>
      <c r="BN73" s="1"/>
      <c r="BO73" s="1"/>
      <c r="BP73" s="1"/>
      <c r="BQ73" s="1"/>
      <c r="BR73" s="1"/>
      <c r="BS73" s="1"/>
      <c r="BU73" s="356"/>
      <c r="BV73" s="356"/>
      <c r="BW73" s="1"/>
      <c r="BX73" s="1"/>
      <c r="BY73" s="1"/>
      <c r="BZ73" s="1"/>
      <c r="CA73" s="1"/>
      <c r="CB73" s="1"/>
      <c r="CC73" s="1"/>
      <c r="CD73" s="1"/>
      <c r="CE73" s="1"/>
      <c r="CF73" s="1"/>
      <c r="CG73" s="1"/>
      <c r="CH73" s="1"/>
      <c r="CI73" s="1"/>
      <c r="CJ73" s="1"/>
      <c r="CK73" s="1"/>
      <c r="CL73" s="1"/>
      <c r="CM73" s="1"/>
      <c r="CN73" s="1"/>
      <c r="CO73" s="1"/>
      <c r="CP73" s="1"/>
      <c r="CQ73" s="1"/>
      <c r="CS73" s="356"/>
      <c r="CT73" s="356"/>
      <c r="CU73" s="1"/>
      <c r="CV73" s="1"/>
      <c r="CW73" s="1"/>
      <c r="CX73" s="1"/>
      <c r="CY73" s="1"/>
      <c r="CZ73" s="1"/>
      <c r="DA73" s="1"/>
      <c r="DB73" s="1"/>
      <c r="DC73" s="1"/>
      <c r="DD73" s="1"/>
      <c r="DE73" s="1"/>
      <c r="DF73" s="1"/>
      <c r="DG73" s="1"/>
      <c r="DH73" s="1"/>
      <c r="DI73" s="1"/>
      <c r="DJ73" s="1"/>
      <c r="DK73" s="1"/>
      <c r="DL73" s="1"/>
      <c r="DM73" s="1"/>
      <c r="DN73" s="1"/>
      <c r="DO73" s="1"/>
      <c r="DQ73" s="356"/>
      <c r="DR73" s="356"/>
      <c r="DS73" s="1"/>
      <c r="DT73" s="1"/>
      <c r="DU73" s="1"/>
      <c r="DV73" s="1"/>
      <c r="DW73" s="1"/>
      <c r="DX73" s="1"/>
      <c r="DY73" s="1"/>
      <c r="DZ73" s="1"/>
      <c r="EA73" s="1"/>
      <c r="EB73" s="1"/>
      <c r="EC73" s="1"/>
      <c r="ED73" s="1"/>
      <c r="EE73" s="1"/>
      <c r="EF73" s="1"/>
      <c r="EG73" s="1"/>
      <c r="EH73" s="1"/>
      <c r="EI73" s="1"/>
      <c r="EJ73" s="1"/>
      <c r="EK73" s="1"/>
      <c r="EL73" s="1"/>
      <c r="EM73" s="1"/>
      <c r="EO73" s="356"/>
      <c r="EP73" s="356"/>
      <c r="EQ73" s="1"/>
      <c r="ER73" s="1"/>
      <c r="ES73" s="1"/>
      <c r="ET73" s="1"/>
      <c r="EU73" s="1"/>
      <c r="EV73" s="1"/>
      <c r="EW73" s="1"/>
      <c r="EX73" s="1"/>
      <c r="EY73" s="1"/>
      <c r="EZ73" s="1"/>
      <c r="FA73" s="1"/>
      <c r="FB73" s="1"/>
      <c r="FC73" s="1"/>
      <c r="FD73" s="1"/>
      <c r="FE73" s="1"/>
      <c r="FF73" s="1"/>
      <c r="FG73" s="1"/>
      <c r="FH73" s="1"/>
      <c r="FI73" s="1"/>
      <c r="FJ73" s="1"/>
      <c r="FK73" s="1"/>
    </row>
    <row r="74" spans="1:167" ht="14.5">
      <c r="A74" s="356"/>
      <c r="B74" s="356"/>
      <c r="C74" s="1"/>
      <c r="D74" s="1"/>
      <c r="E74" s="1"/>
      <c r="F74" s="1"/>
      <c r="G74" s="1"/>
      <c r="H74" s="1"/>
      <c r="I74" s="1"/>
      <c r="J74" s="1"/>
      <c r="K74" s="1"/>
      <c r="L74" s="1"/>
      <c r="M74" s="1"/>
      <c r="N74" s="1"/>
      <c r="O74" s="1"/>
      <c r="P74" s="1"/>
      <c r="Q74" s="1"/>
      <c r="R74" s="1"/>
      <c r="S74" s="1"/>
      <c r="T74" s="1"/>
      <c r="U74" s="1"/>
      <c r="V74" s="1"/>
      <c r="W74" s="1"/>
      <c r="Y74" s="356"/>
      <c r="Z74" s="356"/>
      <c r="AA74" s="1"/>
      <c r="AB74" s="1"/>
      <c r="AC74" s="1"/>
      <c r="AD74" s="1"/>
      <c r="AE74" s="1"/>
      <c r="AF74" s="1"/>
      <c r="AG74" s="1"/>
      <c r="AH74" s="1"/>
      <c r="AI74" s="1"/>
      <c r="AJ74" s="1"/>
      <c r="AK74" s="1"/>
      <c r="AL74" s="1"/>
      <c r="AM74" s="1"/>
      <c r="AN74" s="1"/>
      <c r="AO74" s="1"/>
      <c r="AP74" s="1"/>
      <c r="AQ74" s="1"/>
      <c r="AR74" s="1"/>
      <c r="AS74" s="1"/>
      <c r="AT74" s="1"/>
      <c r="AU74" s="1"/>
      <c r="AW74" s="356"/>
      <c r="AX74" s="356"/>
      <c r="AY74" s="1"/>
      <c r="AZ74" s="1"/>
      <c r="BA74" s="1"/>
      <c r="BB74" s="1"/>
      <c r="BC74" s="1"/>
      <c r="BD74" s="1"/>
      <c r="BE74" s="1"/>
      <c r="BF74" s="1"/>
      <c r="BG74" s="1"/>
      <c r="BH74" s="1"/>
      <c r="BI74" s="1"/>
      <c r="BJ74" s="1"/>
      <c r="BK74" s="1"/>
      <c r="BL74" s="1"/>
      <c r="BM74" s="1"/>
      <c r="BN74" s="1"/>
      <c r="BO74" s="1"/>
      <c r="BP74" s="1"/>
      <c r="BQ74" s="1"/>
      <c r="BR74" s="1"/>
      <c r="BS74" s="1"/>
      <c r="BU74" s="356"/>
      <c r="BV74" s="356"/>
      <c r="BW74" s="1"/>
      <c r="BX74" s="1"/>
      <c r="BY74" s="1"/>
      <c r="BZ74" s="1"/>
      <c r="CA74" s="1"/>
      <c r="CB74" s="1"/>
      <c r="CC74" s="1"/>
      <c r="CD74" s="1"/>
      <c r="CE74" s="1"/>
      <c r="CF74" s="1"/>
      <c r="CG74" s="1"/>
      <c r="CH74" s="1"/>
      <c r="CI74" s="1"/>
      <c r="CJ74" s="1"/>
      <c r="CK74" s="1"/>
      <c r="CL74" s="1"/>
      <c r="CM74" s="1"/>
      <c r="CN74" s="1"/>
      <c r="CO74" s="1"/>
      <c r="CP74" s="1"/>
      <c r="CQ74" s="1"/>
      <c r="CS74" s="356"/>
      <c r="CT74" s="356"/>
      <c r="CU74" s="1"/>
      <c r="CV74" s="1"/>
      <c r="CW74" s="1"/>
      <c r="CX74" s="1"/>
      <c r="CY74" s="1"/>
      <c r="CZ74" s="1"/>
      <c r="DA74" s="1"/>
      <c r="DB74" s="1"/>
      <c r="DC74" s="1"/>
      <c r="DD74" s="1"/>
      <c r="DE74" s="1"/>
      <c r="DF74" s="1"/>
      <c r="DG74" s="1"/>
      <c r="DH74" s="1"/>
      <c r="DI74" s="1"/>
      <c r="DJ74" s="1"/>
      <c r="DK74" s="1"/>
      <c r="DL74" s="1"/>
      <c r="DM74" s="1"/>
      <c r="DN74" s="1"/>
      <c r="DO74" s="1"/>
      <c r="DQ74" s="356"/>
      <c r="DR74" s="356"/>
      <c r="DS74" s="1"/>
      <c r="DT74" s="1"/>
      <c r="DU74" s="1"/>
      <c r="DV74" s="1"/>
      <c r="DW74" s="1"/>
      <c r="DX74" s="1"/>
      <c r="DY74" s="1"/>
      <c r="DZ74" s="1"/>
      <c r="EA74" s="1"/>
      <c r="EB74" s="1"/>
      <c r="EC74" s="1"/>
      <c r="ED74" s="1"/>
      <c r="EE74" s="1"/>
      <c r="EF74" s="1"/>
      <c r="EG74" s="1"/>
      <c r="EH74" s="1"/>
      <c r="EI74" s="1"/>
      <c r="EJ74" s="1"/>
      <c r="EK74" s="1"/>
      <c r="EL74" s="1"/>
      <c r="EM74" s="1"/>
      <c r="EO74" s="356"/>
      <c r="EP74" s="356"/>
      <c r="EQ74" s="1"/>
      <c r="ER74" s="1"/>
      <c r="ES74" s="1"/>
      <c r="ET74" s="1"/>
      <c r="EU74" s="1"/>
      <c r="EV74" s="1"/>
      <c r="EW74" s="1"/>
      <c r="EX74" s="1"/>
      <c r="EY74" s="1"/>
      <c r="EZ74" s="1"/>
      <c r="FA74" s="1"/>
      <c r="FB74" s="1"/>
      <c r="FC74" s="1"/>
      <c r="FD74" s="1"/>
      <c r="FE74" s="1"/>
      <c r="FF74" s="1"/>
      <c r="FG74" s="1"/>
      <c r="FH74" s="1"/>
      <c r="FI74" s="1"/>
      <c r="FJ74" s="1"/>
      <c r="FK74" s="1"/>
    </row>
    <row r="75" spans="1:167" ht="14.5">
      <c r="A75" s="356"/>
      <c r="B75" s="356"/>
      <c r="C75" s="1"/>
      <c r="D75" s="1"/>
      <c r="E75" s="1"/>
      <c r="F75" s="1"/>
      <c r="G75" s="1"/>
      <c r="H75" s="1"/>
      <c r="I75" s="1"/>
      <c r="J75" s="1"/>
      <c r="K75" s="1"/>
      <c r="L75" s="1"/>
      <c r="M75" s="1"/>
      <c r="N75" s="1"/>
      <c r="O75" s="1"/>
      <c r="P75" s="1"/>
      <c r="Q75" s="1"/>
      <c r="R75" s="1"/>
      <c r="S75" s="1"/>
      <c r="T75" s="1"/>
      <c r="U75" s="1"/>
      <c r="V75" s="1"/>
      <c r="W75" s="1"/>
      <c r="EO75" s="356"/>
      <c r="EP75" s="356"/>
      <c r="EQ75" s="1"/>
      <c r="ER75" s="1"/>
      <c r="ES75" s="1"/>
      <c r="ET75" s="1"/>
      <c r="EU75" s="1"/>
      <c r="EV75" s="1"/>
      <c r="EW75" s="1"/>
      <c r="EX75" s="1"/>
      <c r="EY75" s="1"/>
      <c r="EZ75" s="1"/>
      <c r="FA75" s="1"/>
      <c r="FB75" s="1"/>
      <c r="FC75" s="1"/>
      <c r="FD75" s="1"/>
      <c r="FE75" s="1"/>
      <c r="FF75" s="1"/>
      <c r="FG75" s="1"/>
      <c r="FH75" s="1"/>
      <c r="FI75" s="1"/>
      <c r="FJ75" s="1"/>
      <c r="FK75" s="1"/>
    </row>
    <row r="76" spans="1:167" ht="14.5">
      <c r="A76" s="356"/>
      <c r="B76" s="356"/>
      <c r="C76" s="1"/>
      <c r="D76" s="1"/>
      <c r="E76" s="1"/>
      <c r="F76" s="1"/>
      <c r="G76" s="1"/>
      <c r="H76" s="1"/>
      <c r="I76" s="1"/>
      <c r="J76" s="1"/>
      <c r="K76" s="1"/>
      <c r="L76" s="1"/>
      <c r="M76" s="1"/>
      <c r="N76" s="1"/>
      <c r="O76" s="1"/>
      <c r="P76" s="1"/>
      <c r="Q76" s="1"/>
      <c r="R76" s="1"/>
      <c r="S76" s="1"/>
      <c r="T76" s="1"/>
      <c r="U76" s="1"/>
      <c r="V76" s="1"/>
      <c r="W76" s="1"/>
      <c r="EO76" s="356"/>
      <c r="EP76" s="356"/>
      <c r="EQ76" s="1"/>
      <c r="ER76" s="1"/>
      <c r="ES76" s="1"/>
      <c r="ET76" s="1"/>
      <c r="EU76" s="1"/>
      <c r="EV76" s="1"/>
      <c r="EW76" s="1"/>
      <c r="EX76" s="1"/>
      <c r="EY76" s="1"/>
      <c r="EZ76" s="1"/>
      <c r="FA76" s="1"/>
      <c r="FB76" s="1"/>
      <c r="FC76" s="1"/>
      <c r="FD76" s="1"/>
      <c r="FE76" s="1"/>
      <c r="FF76" s="1"/>
      <c r="FG76" s="1"/>
      <c r="FH76" s="1"/>
      <c r="FI76" s="1"/>
      <c r="FJ76" s="1"/>
      <c r="FK76" s="1"/>
    </row>
    <row r="77" spans="1:167" ht="14.5">
      <c r="A77" s="356"/>
      <c r="B77" s="356"/>
      <c r="C77" s="1"/>
      <c r="D77" s="1"/>
      <c r="E77" s="1"/>
      <c r="F77" s="1"/>
      <c r="G77" s="1"/>
      <c r="H77" s="1"/>
      <c r="I77" s="1"/>
      <c r="J77" s="1"/>
      <c r="K77" s="1"/>
      <c r="L77" s="1"/>
      <c r="M77" s="1"/>
      <c r="N77" s="1"/>
      <c r="O77" s="1"/>
      <c r="P77" s="1"/>
      <c r="Q77" s="1"/>
      <c r="R77" s="1"/>
      <c r="S77" s="1"/>
      <c r="T77" s="1"/>
      <c r="U77" s="1"/>
      <c r="V77" s="1"/>
      <c r="W77" s="1"/>
      <c r="EO77" s="356"/>
      <c r="EP77" s="356"/>
      <c r="EQ77" s="1"/>
      <c r="ER77" s="1"/>
      <c r="ES77" s="1"/>
      <c r="ET77" s="1"/>
      <c r="EU77" s="1"/>
      <c r="EV77" s="1"/>
      <c r="EW77" s="1"/>
      <c r="EX77" s="1"/>
      <c r="EY77" s="1"/>
      <c r="EZ77" s="1"/>
      <c r="FA77" s="1"/>
      <c r="FB77" s="1"/>
      <c r="FC77" s="1"/>
      <c r="FD77" s="1"/>
      <c r="FE77" s="1"/>
      <c r="FF77" s="1"/>
      <c r="FG77" s="1"/>
      <c r="FH77" s="1"/>
      <c r="FI77" s="1"/>
      <c r="FJ77" s="1"/>
      <c r="FK77" s="1"/>
    </row>
    <row r="78" spans="1:167" ht="14.5">
      <c r="A78" s="356"/>
      <c r="B78" s="356"/>
      <c r="C78" s="1"/>
      <c r="D78" s="1"/>
      <c r="E78" s="1"/>
      <c r="F78" s="1"/>
      <c r="G78" s="1"/>
      <c r="H78" s="1"/>
      <c r="I78" s="1"/>
      <c r="J78" s="1"/>
      <c r="K78" s="1"/>
      <c r="L78" s="1"/>
      <c r="M78" s="1"/>
      <c r="N78" s="1"/>
      <c r="O78" s="1"/>
      <c r="P78" s="1"/>
      <c r="Q78" s="1"/>
      <c r="R78" s="1"/>
      <c r="S78" s="1"/>
      <c r="T78" s="1"/>
      <c r="U78" s="1"/>
      <c r="V78" s="1"/>
      <c r="W78" s="1"/>
      <c r="EO78" s="356"/>
      <c r="EP78" s="356"/>
      <c r="EQ78" s="1"/>
      <c r="ER78" s="1"/>
      <c r="ES78" s="1"/>
      <c r="ET78" s="1"/>
      <c r="EU78" s="1"/>
      <c r="EV78" s="1"/>
      <c r="EW78" s="1"/>
      <c r="EX78" s="1"/>
      <c r="EY78" s="1"/>
      <c r="EZ78" s="1"/>
      <c r="FA78" s="1"/>
      <c r="FB78" s="1"/>
      <c r="FC78" s="1"/>
      <c r="FD78" s="1"/>
      <c r="FE78" s="1"/>
      <c r="FF78" s="1"/>
      <c r="FG78" s="1"/>
      <c r="FH78" s="1"/>
      <c r="FI78" s="1"/>
      <c r="FJ78" s="1"/>
      <c r="FK78" s="1"/>
    </row>
    <row r="79" spans="1:167" ht="14.5">
      <c r="A79" s="356"/>
      <c r="B79" s="356"/>
      <c r="C79" s="1"/>
      <c r="D79" s="1"/>
      <c r="E79" s="1"/>
      <c r="F79" s="1"/>
      <c r="G79" s="1"/>
      <c r="H79" s="1"/>
      <c r="I79" s="1"/>
      <c r="J79" s="1"/>
      <c r="K79" s="1"/>
      <c r="L79" s="1"/>
      <c r="M79" s="1"/>
      <c r="N79" s="1"/>
      <c r="O79" s="1"/>
      <c r="P79" s="1"/>
      <c r="Q79" s="1"/>
      <c r="R79" s="1"/>
      <c r="S79" s="1"/>
      <c r="T79" s="1"/>
      <c r="U79" s="1"/>
      <c r="V79" s="1"/>
      <c r="W79" s="1"/>
      <c r="EO79" s="356"/>
      <c r="EP79" s="356"/>
      <c r="EQ79" s="1"/>
      <c r="ER79" s="1"/>
      <c r="ES79" s="1"/>
      <c r="ET79" s="1"/>
      <c r="EU79" s="1"/>
      <c r="EV79" s="1"/>
      <c r="EW79" s="1"/>
      <c r="EX79" s="1"/>
      <c r="EY79" s="1"/>
      <c r="EZ79" s="1"/>
      <c r="FA79" s="1"/>
      <c r="FB79" s="1"/>
      <c r="FC79" s="1"/>
      <c r="FD79" s="1"/>
      <c r="FE79" s="1"/>
      <c r="FF79" s="1"/>
      <c r="FG79" s="1"/>
      <c r="FH79" s="1"/>
      <c r="FI79" s="1"/>
      <c r="FJ79" s="1"/>
      <c r="FK79" s="1"/>
    </row>
    <row r="80" spans="1:167" ht="14.5">
      <c r="A80" s="356"/>
      <c r="B80" s="356"/>
      <c r="C80" s="1"/>
      <c r="D80" s="1"/>
      <c r="E80" s="1"/>
      <c r="F80" s="1"/>
      <c r="G80" s="1"/>
      <c r="H80" s="1"/>
      <c r="I80" s="1"/>
      <c r="J80" s="1"/>
      <c r="K80" s="1"/>
      <c r="L80" s="1"/>
      <c r="M80" s="1"/>
      <c r="N80" s="1"/>
      <c r="O80" s="1"/>
      <c r="P80" s="1"/>
      <c r="Q80" s="1"/>
      <c r="R80" s="1"/>
      <c r="S80" s="1"/>
      <c r="T80" s="1"/>
      <c r="U80" s="1"/>
      <c r="V80" s="1"/>
      <c r="W80" s="1"/>
      <c r="EO80" s="356"/>
      <c r="EP80" s="356"/>
      <c r="EQ80" s="1"/>
      <c r="ER80" s="1"/>
      <c r="ES80" s="1"/>
      <c r="ET80" s="1"/>
      <c r="EU80" s="1"/>
      <c r="EV80" s="1"/>
      <c r="EW80" s="1"/>
      <c r="EX80" s="1"/>
      <c r="EY80" s="1"/>
      <c r="EZ80" s="1"/>
      <c r="FA80" s="1"/>
      <c r="FB80" s="1"/>
      <c r="FC80" s="1"/>
      <c r="FD80" s="1"/>
      <c r="FE80" s="1"/>
      <c r="FF80" s="1"/>
      <c r="FG80" s="1"/>
      <c r="FH80" s="1"/>
      <c r="FI80" s="1"/>
      <c r="FJ80" s="1"/>
      <c r="FK80" s="1"/>
    </row>
    <row r="81" spans="1:167" ht="14.5">
      <c r="A81" s="356"/>
      <c r="B81" s="356"/>
      <c r="C81" s="1"/>
      <c r="D81" s="1"/>
      <c r="E81" s="1"/>
      <c r="F81" s="1"/>
      <c r="G81" s="1"/>
      <c r="H81" s="1"/>
      <c r="I81" s="1"/>
      <c r="J81" s="1"/>
      <c r="K81" s="1"/>
      <c r="L81" s="1"/>
      <c r="M81" s="1"/>
      <c r="N81" s="1"/>
      <c r="O81" s="1"/>
      <c r="P81" s="1"/>
      <c r="Q81" s="1"/>
      <c r="R81" s="1"/>
      <c r="S81" s="1"/>
      <c r="T81" s="1"/>
      <c r="U81" s="1"/>
      <c r="V81" s="1"/>
      <c r="W81" s="1"/>
      <c r="EO81" s="356"/>
      <c r="EP81" s="356"/>
      <c r="EQ81" s="1"/>
      <c r="ER81" s="1"/>
      <c r="ES81" s="1"/>
      <c r="ET81" s="1"/>
      <c r="EU81" s="1"/>
      <c r="EV81" s="1"/>
      <c r="EW81" s="1"/>
      <c r="EX81" s="1"/>
      <c r="EY81" s="1"/>
      <c r="EZ81" s="1"/>
      <c r="FA81" s="1"/>
      <c r="FB81" s="1"/>
      <c r="FC81" s="1"/>
      <c r="FD81" s="1"/>
      <c r="FE81" s="1"/>
      <c r="FF81" s="1"/>
      <c r="FG81" s="1"/>
      <c r="FH81" s="1"/>
      <c r="FI81" s="1"/>
      <c r="FJ81" s="1"/>
      <c r="FK81" s="1"/>
    </row>
    <row r="82" spans="1:167" ht="14.5">
      <c r="A82" s="356"/>
      <c r="B82" s="356"/>
      <c r="C82" s="1"/>
      <c r="D82" s="1"/>
      <c r="E82" s="1"/>
      <c r="F82" s="1"/>
      <c r="G82" s="1"/>
      <c r="H82" s="1"/>
      <c r="I82" s="1"/>
      <c r="J82" s="1"/>
      <c r="K82" s="1"/>
      <c r="L82" s="1"/>
      <c r="M82" s="1"/>
      <c r="N82" s="1"/>
      <c r="O82" s="1"/>
      <c r="P82" s="1"/>
      <c r="Q82" s="1"/>
      <c r="R82" s="1"/>
      <c r="S82" s="1"/>
      <c r="T82" s="1"/>
      <c r="U82" s="1"/>
      <c r="V82" s="1"/>
      <c r="W82" s="1"/>
      <c r="EO82" s="356"/>
      <c r="EP82" s="356"/>
      <c r="EQ82" s="1"/>
      <c r="ER82" s="1"/>
      <c r="ES82" s="1"/>
      <c r="ET82" s="1"/>
      <c r="EU82" s="1"/>
      <c r="EV82" s="1"/>
      <c r="EW82" s="1"/>
      <c r="EX82" s="1"/>
      <c r="EY82" s="1"/>
      <c r="EZ82" s="1"/>
      <c r="FA82" s="1"/>
      <c r="FB82" s="1"/>
      <c r="FC82" s="1"/>
      <c r="FD82" s="1"/>
      <c r="FE82" s="1"/>
      <c r="FF82" s="1"/>
      <c r="FG82" s="1"/>
      <c r="FH82" s="1"/>
      <c r="FI82" s="1"/>
      <c r="FJ82" s="1"/>
      <c r="FK82" s="1"/>
    </row>
    <row r="83" spans="1:167" ht="14.5">
      <c r="A83" s="356"/>
      <c r="B83" s="356"/>
      <c r="C83" s="1"/>
      <c r="D83" s="1"/>
      <c r="E83" s="1"/>
      <c r="F83" s="1"/>
      <c r="G83" s="1"/>
      <c r="H83" s="1"/>
      <c r="I83" s="1"/>
      <c r="J83" s="1"/>
      <c r="K83" s="1"/>
      <c r="L83" s="1"/>
      <c r="M83" s="1"/>
      <c r="N83" s="1"/>
      <c r="O83" s="1"/>
      <c r="P83" s="1"/>
      <c r="Q83" s="1"/>
      <c r="R83" s="1"/>
      <c r="S83" s="1"/>
      <c r="T83" s="1"/>
      <c r="U83" s="1"/>
      <c r="V83" s="1"/>
      <c r="W83" s="1"/>
      <c r="EO83" s="356"/>
      <c r="EP83" s="356"/>
      <c r="EQ83" s="1"/>
      <c r="ER83" s="1"/>
      <c r="ES83" s="1"/>
      <c r="ET83" s="1"/>
      <c r="EU83" s="1"/>
      <c r="EV83" s="1"/>
      <c r="EW83" s="1"/>
      <c r="EX83" s="1"/>
      <c r="EY83" s="1"/>
      <c r="EZ83" s="1"/>
      <c r="FA83" s="1"/>
      <c r="FB83" s="1"/>
      <c r="FC83" s="1"/>
      <c r="FD83" s="1"/>
      <c r="FE83" s="1"/>
      <c r="FF83" s="1"/>
      <c r="FG83" s="1"/>
      <c r="FH83" s="1"/>
      <c r="FI83" s="1"/>
      <c r="FJ83" s="1"/>
      <c r="FK83" s="1"/>
    </row>
    <row r="84" spans="1:167" ht="14.5">
      <c r="A84" s="356"/>
      <c r="B84" s="356"/>
      <c r="C84" s="1"/>
      <c r="D84" s="1"/>
      <c r="E84" s="1"/>
      <c r="F84" s="1"/>
      <c r="G84" s="1"/>
      <c r="H84" s="1"/>
      <c r="I84" s="1"/>
      <c r="J84" s="1"/>
      <c r="K84" s="1"/>
      <c r="L84" s="1"/>
      <c r="M84" s="1"/>
      <c r="N84" s="1"/>
      <c r="O84" s="1"/>
      <c r="P84" s="1"/>
      <c r="Q84" s="1"/>
      <c r="R84" s="1"/>
      <c r="S84" s="1"/>
      <c r="T84" s="1"/>
      <c r="U84" s="1"/>
      <c r="V84" s="1"/>
      <c r="W84" s="1"/>
      <c r="EO84" s="356"/>
      <c r="EP84" s="356"/>
      <c r="EQ84" s="1"/>
      <c r="ER84" s="1"/>
      <c r="ES84" s="1"/>
      <c r="ET84" s="1"/>
      <c r="EU84" s="1"/>
      <c r="EV84" s="1"/>
      <c r="EW84" s="1"/>
      <c r="EX84" s="1"/>
      <c r="EY84" s="1"/>
      <c r="EZ84" s="1"/>
      <c r="FA84" s="1"/>
      <c r="FB84" s="1"/>
      <c r="FC84" s="1"/>
      <c r="FD84" s="1"/>
      <c r="FE84" s="1"/>
      <c r="FF84" s="1"/>
      <c r="FG84" s="1"/>
      <c r="FH84" s="1"/>
      <c r="FI84" s="1"/>
      <c r="FJ84" s="1"/>
      <c r="FK84" s="1"/>
    </row>
    <row r="85" spans="1:167" ht="14.5">
      <c r="A85" s="356"/>
      <c r="B85" s="356"/>
      <c r="C85" s="1"/>
      <c r="D85" s="1"/>
      <c r="E85" s="1"/>
      <c r="F85" s="1"/>
      <c r="G85" s="1"/>
      <c r="H85" s="1"/>
      <c r="I85" s="1"/>
      <c r="J85" s="1"/>
      <c r="K85" s="1"/>
      <c r="L85" s="1"/>
      <c r="M85" s="1"/>
      <c r="N85" s="1"/>
      <c r="O85" s="1"/>
      <c r="P85" s="1"/>
      <c r="Q85" s="1"/>
      <c r="R85" s="1"/>
      <c r="S85" s="1"/>
      <c r="T85" s="1"/>
      <c r="U85" s="1"/>
      <c r="V85" s="1"/>
      <c r="W85" s="1"/>
      <c r="EO85" s="356"/>
      <c r="EP85" s="356"/>
      <c r="EQ85" s="1"/>
      <c r="ER85" s="1"/>
      <c r="ES85" s="1"/>
      <c r="ET85" s="1"/>
      <c r="EU85" s="1"/>
      <c r="EV85" s="1"/>
      <c r="EW85" s="1"/>
      <c r="EX85" s="1"/>
      <c r="EY85" s="1"/>
      <c r="EZ85" s="1"/>
      <c r="FA85" s="1"/>
      <c r="FB85" s="1"/>
      <c r="FC85" s="1"/>
      <c r="FD85" s="1"/>
      <c r="FE85" s="1"/>
      <c r="FF85" s="1"/>
      <c r="FG85" s="1"/>
      <c r="FH85" s="1"/>
      <c r="FI85" s="1"/>
      <c r="FJ85" s="1"/>
      <c r="FK85" s="1"/>
    </row>
    <row r="86" spans="1:167" ht="14.5">
      <c r="A86" s="356"/>
      <c r="B86" s="356"/>
      <c r="C86" s="1"/>
      <c r="D86" s="1"/>
      <c r="E86" s="1"/>
      <c r="F86" s="1"/>
      <c r="G86" s="1"/>
      <c r="H86" s="1"/>
      <c r="I86" s="1"/>
      <c r="J86" s="1"/>
      <c r="K86" s="1"/>
      <c r="L86" s="1"/>
      <c r="M86" s="1"/>
      <c r="N86" s="1"/>
      <c r="O86" s="1"/>
      <c r="P86" s="1"/>
      <c r="Q86" s="1"/>
      <c r="R86" s="1"/>
      <c r="S86" s="1"/>
      <c r="T86" s="1"/>
      <c r="U86" s="1"/>
      <c r="V86" s="1"/>
      <c r="W86" s="1"/>
      <c r="EO86" s="356"/>
      <c r="EP86" s="356"/>
      <c r="EQ86" s="1"/>
      <c r="ER86" s="1"/>
      <c r="ES86" s="1"/>
      <c r="ET86" s="1"/>
      <c r="EU86" s="1"/>
      <c r="EV86" s="1"/>
      <c r="EW86" s="1"/>
      <c r="EX86" s="1"/>
      <c r="EY86" s="1"/>
      <c r="EZ86" s="1"/>
      <c r="FA86" s="1"/>
      <c r="FB86" s="1"/>
      <c r="FC86" s="1"/>
      <c r="FD86" s="1"/>
      <c r="FE86" s="1"/>
      <c r="FF86" s="1"/>
      <c r="FG86" s="1"/>
      <c r="FH86" s="1"/>
      <c r="FI86" s="1"/>
      <c r="FJ86" s="1"/>
      <c r="FK86" s="1"/>
    </row>
    <row r="87" spans="1:167" ht="14.5">
      <c r="A87" s="356"/>
      <c r="B87" s="356"/>
      <c r="C87" s="1"/>
      <c r="D87" s="1"/>
      <c r="E87" s="1"/>
      <c r="F87" s="1"/>
      <c r="G87" s="1"/>
      <c r="H87" s="1"/>
      <c r="I87" s="1"/>
      <c r="J87" s="1"/>
      <c r="K87" s="1"/>
      <c r="L87" s="1"/>
      <c r="M87" s="1"/>
      <c r="N87" s="1"/>
      <c r="O87" s="1"/>
      <c r="P87" s="1"/>
      <c r="Q87" s="1"/>
      <c r="R87" s="1"/>
      <c r="S87" s="1"/>
      <c r="T87" s="1"/>
      <c r="U87" s="1"/>
      <c r="V87" s="1"/>
      <c r="W87" s="1"/>
      <c r="EO87" s="356"/>
      <c r="EP87" s="356"/>
      <c r="EQ87" s="1"/>
      <c r="ER87" s="1"/>
      <c r="ES87" s="1"/>
      <c r="ET87" s="1"/>
      <c r="EU87" s="1"/>
      <c r="EV87" s="1"/>
      <c r="EW87" s="1"/>
      <c r="EX87" s="1"/>
      <c r="EY87" s="1"/>
      <c r="EZ87" s="1"/>
      <c r="FA87" s="1"/>
      <c r="FB87" s="1"/>
      <c r="FC87" s="1"/>
      <c r="FD87" s="1"/>
      <c r="FE87" s="1"/>
      <c r="FF87" s="1"/>
      <c r="FG87" s="1"/>
      <c r="FH87" s="1"/>
      <c r="FI87" s="1"/>
      <c r="FJ87" s="1"/>
      <c r="FK87" s="1"/>
    </row>
    <row r="88" spans="1:167" ht="14.5">
      <c r="A88" s="356"/>
      <c r="B88" s="356"/>
      <c r="C88" s="1"/>
      <c r="D88" s="1"/>
      <c r="E88" s="1"/>
      <c r="F88" s="1"/>
      <c r="G88" s="1"/>
      <c r="H88" s="1"/>
      <c r="I88" s="1"/>
      <c r="J88" s="1"/>
      <c r="K88" s="1"/>
      <c r="L88" s="1"/>
      <c r="M88" s="1"/>
      <c r="N88" s="1"/>
      <c r="O88" s="1"/>
      <c r="P88" s="1"/>
      <c r="Q88" s="1"/>
      <c r="R88" s="1"/>
      <c r="S88" s="1"/>
      <c r="T88" s="1"/>
      <c r="U88" s="1"/>
      <c r="V88" s="1"/>
      <c r="W88" s="1"/>
      <c r="EO88" s="356"/>
      <c r="EP88" s="356"/>
      <c r="EQ88" s="1"/>
      <c r="ER88" s="1"/>
      <c r="ES88" s="1"/>
      <c r="ET88" s="1"/>
      <c r="EU88" s="1"/>
      <c r="EV88" s="1"/>
      <c r="EW88" s="1"/>
      <c r="EX88" s="1"/>
      <c r="EY88" s="1"/>
      <c r="EZ88" s="1"/>
      <c r="FA88" s="1"/>
      <c r="FB88" s="1"/>
      <c r="FC88" s="1"/>
      <c r="FD88" s="1"/>
      <c r="FE88" s="1"/>
      <c r="FF88" s="1"/>
      <c r="FG88" s="1"/>
      <c r="FH88" s="1"/>
      <c r="FI88" s="1"/>
      <c r="FJ88" s="1"/>
      <c r="FK88" s="1"/>
    </row>
    <row r="89" spans="1:167" ht="14.5">
      <c r="A89" s="356"/>
      <c r="B89" s="356"/>
      <c r="C89" s="1"/>
      <c r="D89" s="1"/>
      <c r="E89" s="1"/>
      <c r="F89" s="1"/>
      <c r="G89" s="1"/>
      <c r="H89" s="1"/>
      <c r="I89" s="1"/>
      <c r="J89" s="1"/>
      <c r="K89" s="1"/>
      <c r="L89" s="1"/>
      <c r="M89" s="1"/>
      <c r="N89" s="1"/>
      <c r="O89" s="1"/>
      <c r="P89" s="1"/>
      <c r="Q89" s="1"/>
      <c r="R89" s="1"/>
      <c r="S89" s="1"/>
      <c r="T89" s="1"/>
      <c r="U89" s="1"/>
      <c r="V89" s="1"/>
      <c r="W89" s="1"/>
      <c r="EO89" s="356"/>
      <c r="EP89" s="356"/>
      <c r="EQ89" s="1"/>
      <c r="ER89" s="1"/>
      <c r="ES89" s="1"/>
      <c r="ET89" s="1"/>
      <c r="EU89" s="1"/>
      <c r="EV89" s="1"/>
      <c r="EW89" s="1"/>
      <c r="EX89" s="1"/>
      <c r="EY89" s="1"/>
      <c r="EZ89" s="1"/>
      <c r="FA89" s="1"/>
      <c r="FB89" s="1"/>
      <c r="FC89" s="1"/>
      <c r="FD89" s="1"/>
      <c r="FE89" s="1"/>
      <c r="FF89" s="1"/>
      <c r="FG89" s="1"/>
      <c r="FH89" s="1"/>
      <c r="FI89" s="1"/>
      <c r="FJ89" s="1"/>
      <c r="FK89" s="1"/>
    </row>
    <row r="90" spans="1:167" ht="14.5">
      <c r="A90" s="356"/>
      <c r="B90" s="356"/>
      <c r="C90" s="1"/>
      <c r="D90" s="1"/>
      <c r="E90" s="1"/>
      <c r="F90" s="1"/>
      <c r="G90" s="1"/>
      <c r="H90" s="1"/>
      <c r="I90" s="1"/>
      <c r="J90" s="1"/>
      <c r="K90" s="1"/>
      <c r="L90" s="1"/>
      <c r="M90" s="1"/>
      <c r="N90" s="1"/>
      <c r="O90" s="1"/>
      <c r="P90" s="1"/>
      <c r="Q90" s="1"/>
      <c r="R90" s="1"/>
      <c r="S90" s="1"/>
      <c r="T90" s="1"/>
      <c r="U90" s="1"/>
      <c r="V90" s="1"/>
      <c r="W90" s="1"/>
      <c r="EO90" s="356"/>
      <c r="EP90" s="356"/>
      <c r="EQ90" s="1"/>
      <c r="ER90" s="1"/>
      <c r="ES90" s="1"/>
      <c r="ET90" s="1"/>
      <c r="EU90" s="1"/>
      <c r="EV90" s="1"/>
      <c r="EW90" s="1"/>
      <c r="EX90" s="1"/>
      <c r="EY90" s="1"/>
      <c r="EZ90" s="1"/>
      <c r="FA90" s="1"/>
      <c r="FB90" s="1"/>
      <c r="FC90" s="1"/>
      <c r="FD90" s="1"/>
      <c r="FE90" s="1"/>
      <c r="FF90" s="1"/>
      <c r="FG90" s="1"/>
      <c r="FH90" s="1"/>
      <c r="FI90" s="1"/>
      <c r="FJ90" s="1"/>
      <c r="FK90" s="1"/>
    </row>
    <row r="91" spans="1:167" ht="14.5">
      <c r="A91" s="356"/>
      <c r="B91" s="356"/>
      <c r="C91" s="1"/>
      <c r="D91" s="1"/>
      <c r="E91" s="1"/>
      <c r="F91" s="1"/>
      <c r="G91" s="1"/>
      <c r="H91" s="1"/>
      <c r="I91" s="1"/>
      <c r="J91" s="1"/>
      <c r="K91" s="1"/>
      <c r="L91" s="1"/>
      <c r="M91" s="1"/>
      <c r="N91" s="1"/>
      <c r="O91" s="1"/>
      <c r="P91" s="1"/>
      <c r="Q91" s="1"/>
      <c r="R91" s="1"/>
      <c r="S91" s="1"/>
      <c r="T91" s="1"/>
      <c r="U91" s="1"/>
      <c r="V91" s="1"/>
      <c r="W91" s="1"/>
      <c r="EO91" s="356"/>
      <c r="EP91" s="356"/>
      <c r="EQ91" s="1"/>
      <c r="ER91" s="1"/>
      <c r="ES91" s="1"/>
      <c r="ET91" s="1"/>
      <c r="EU91" s="1"/>
      <c r="EV91" s="1"/>
      <c r="EW91" s="1"/>
      <c r="EX91" s="1"/>
      <c r="EY91" s="1"/>
      <c r="EZ91" s="1"/>
      <c r="FA91" s="1"/>
      <c r="FB91" s="1"/>
      <c r="FC91" s="1"/>
      <c r="FD91" s="1"/>
      <c r="FE91" s="1"/>
      <c r="FF91" s="1"/>
      <c r="FG91" s="1"/>
      <c r="FH91" s="1"/>
      <c r="FI91" s="1"/>
      <c r="FJ91" s="1"/>
      <c r="FK91" s="1"/>
    </row>
    <row r="92" spans="1:167" ht="14.5">
      <c r="A92" s="356"/>
      <c r="B92" s="356"/>
      <c r="C92" s="1"/>
      <c r="D92" s="1"/>
      <c r="E92" s="1"/>
      <c r="F92" s="1"/>
      <c r="G92" s="1"/>
      <c r="H92" s="1"/>
      <c r="I92" s="1"/>
      <c r="J92" s="1"/>
      <c r="K92" s="1"/>
      <c r="L92" s="1"/>
      <c r="M92" s="1"/>
      <c r="N92" s="1"/>
      <c r="O92" s="1"/>
      <c r="P92" s="1"/>
      <c r="Q92" s="1"/>
      <c r="R92" s="1"/>
      <c r="S92" s="1"/>
      <c r="T92" s="1"/>
      <c r="U92" s="1"/>
      <c r="V92" s="1"/>
      <c r="W92" s="1"/>
      <c r="EO92" s="356"/>
      <c r="EP92" s="356"/>
      <c r="EQ92" s="1"/>
      <c r="ER92" s="1"/>
      <c r="ES92" s="1"/>
      <c r="ET92" s="1"/>
      <c r="EU92" s="1"/>
      <c r="EV92" s="1"/>
      <c r="EW92" s="1"/>
      <c r="EX92" s="1"/>
      <c r="EY92" s="1"/>
      <c r="EZ92" s="1"/>
      <c r="FA92" s="1"/>
      <c r="FB92" s="1"/>
      <c r="FC92" s="1"/>
      <c r="FD92" s="1"/>
      <c r="FE92" s="1"/>
      <c r="FF92" s="1"/>
      <c r="FG92" s="1"/>
      <c r="FH92" s="1"/>
      <c r="FI92" s="1"/>
      <c r="FJ92" s="1"/>
      <c r="FK92" s="1"/>
    </row>
    <row r="93" spans="1:167" ht="14.5">
      <c r="A93" s="356"/>
      <c r="B93" s="356"/>
      <c r="C93" s="1"/>
      <c r="D93" s="1"/>
      <c r="E93" s="1"/>
      <c r="F93" s="1"/>
      <c r="G93" s="1"/>
      <c r="H93" s="1"/>
      <c r="I93" s="1"/>
      <c r="J93" s="1"/>
      <c r="K93" s="1"/>
      <c r="L93" s="1"/>
      <c r="M93" s="1"/>
      <c r="N93" s="1"/>
      <c r="O93" s="1"/>
      <c r="P93" s="1"/>
      <c r="Q93" s="1"/>
      <c r="R93" s="1"/>
      <c r="S93" s="1"/>
      <c r="T93" s="1"/>
      <c r="U93" s="1"/>
      <c r="V93" s="1"/>
      <c r="W93" s="1"/>
      <c r="EO93" s="356"/>
      <c r="EP93" s="356"/>
      <c r="EQ93" s="1"/>
      <c r="ER93" s="1"/>
      <c r="ES93" s="1"/>
      <c r="ET93" s="1"/>
      <c r="EU93" s="1"/>
      <c r="EV93" s="1"/>
      <c r="EW93" s="1"/>
      <c r="EX93" s="1"/>
      <c r="EY93" s="1"/>
      <c r="EZ93" s="1"/>
      <c r="FA93" s="1"/>
      <c r="FB93" s="1"/>
      <c r="FC93" s="1"/>
      <c r="FD93" s="1"/>
      <c r="FE93" s="1"/>
      <c r="FF93" s="1"/>
      <c r="FG93" s="1"/>
      <c r="FH93" s="1"/>
      <c r="FI93" s="1"/>
      <c r="FJ93" s="1"/>
      <c r="FK93" s="1"/>
    </row>
    <row r="94" spans="1:167" ht="14.5">
      <c r="A94" s="356"/>
      <c r="B94" s="356"/>
      <c r="C94" s="1"/>
      <c r="D94" s="1"/>
      <c r="E94" s="1"/>
      <c r="F94" s="1"/>
      <c r="G94" s="1"/>
      <c r="H94" s="1"/>
      <c r="I94" s="1"/>
      <c r="J94" s="1"/>
      <c r="K94" s="1"/>
      <c r="L94" s="1"/>
      <c r="M94" s="1"/>
      <c r="N94" s="1"/>
      <c r="O94" s="1"/>
      <c r="P94" s="1"/>
      <c r="Q94" s="1"/>
      <c r="R94" s="1"/>
      <c r="S94" s="1"/>
      <c r="T94" s="1"/>
      <c r="U94" s="1"/>
      <c r="V94" s="1"/>
      <c r="W94" s="1"/>
      <c r="EO94" s="356"/>
      <c r="EP94" s="356"/>
      <c r="EQ94" s="1"/>
      <c r="ER94" s="1"/>
      <c r="ES94" s="1"/>
      <c r="ET94" s="1"/>
      <c r="EU94" s="1"/>
      <c r="EV94" s="1"/>
      <c r="EW94" s="1"/>
      <c r="EX94" s="1"/>
      <c r="EY94" s="1"/>
      <c r="EZ94" s="1"/>
      <c r="FA94" s="1"/>
      <c r="FB94" s="1"/>
      <c r="FC94" s="1"/>
      <c r="FD94" s="1"/>
      <c r="FE94" s="1"/>
      <c r="FF94" s="1"/>
      <c r="FG94" s="1"/>
      <c r="FH94" s="1"/>
      <c r="FI94" s="1"/>
      <c r="FJ94" s="1"/>
      <c r="FK94" s="1"/>
    </row>
    <row r="95" spans="1:167" ht="14.5">
      <c r="A95" s="356"/>
      <c r="B95" s="356"/>
      <c r="C95" s="1"/>
      <c r="D95" s="1"/>
      <c r="E95" s="1"/>
      <c r="F95" s="1"/>
      <c r="G95" s="1"/>
      <c r="H95" s="1"/>
      <c r="I95" s="1"/>
      <c r="J95" s="1"/>
      <c r="K95" s="1"/>
      <c r="L95" s="1"/>
      <c r="M95" s="1"/>
      <c r="N95" s="1"/>
      <c r="O95" s="1"/>
      <c r="P95" s="1"/>
      <c r="Q95" s="1"/>
      <c r="R95" s="1"/>
      <c r="S95" s="1"/>
      <c r="T95" s="1"/>
      <c r="U95" s="1"/>
      <c r="V95" s="1"/>
      <c r="W95" s="1"/>
      <c r="EO95" s="356"/>
      <c r="EP95" s="356"/>
      <c r="EQ95" s="1"/>
      <c r="ER95" s="1"/>
      <c r="ES95" s="1"/>
      <c r="ET95" s="1"/>
      <c r="EU95" s="1"/>
      <c r="EV95" s="1"/>
      <c r="EW95" s="1"/>
      <c r="EX95" s="1"/>
      <c r="EY95" s="1"/>
      <c r="EZ95" s="1"/>
      <c r="FA95" s="1"/>
      <c r="FB95" s="1"/>
      <c r="FC95" s="1"/>
      <c r="FD95" s="1"/>
      <c r="FE95" s="1"/>
      <c r="FF95" s="1"/>
      <c r="FG95" s="1"/>
      <c r="FH95" s="1"/>
      <c r="FI95" s="1"/>
      <c r="FJ95" s="1"/>
      <c r="FK95" s="1"/>
    </row>
    <row r="96" spans="1:167" ht="14.5">
      <c r="A96" s="356"/>
      <c r="B96" s="356"/>
      <c r="C96" s="1"/>
      <c r="D96" s="1"/>
      <c r="E96" s="1"/>
      <c r="F96" s="1"/>
      <c r="G96" s="1"/>
      <c r="H96" s="1"/>
      <c r="I96" s="1"/>
      <c r="J96" s="1"/>
      <c r="K96" s="1"/>
      <c r="L96" s="1"/>
      <c r="M96" s="1"/>
      <c r="N96" s="1"/>
      <c r="O96" s="1"/>
      <c r="P96" s="1"/>
      <c r="Q96" s="1"/>
      <c r="R96" s="1"/>
      <c r="S96" s="1"/>
      <c r="T96" s="1"/>
      <c r="U96" s="1"/>
      <c r="V96" s="1"/>
      <c r="W96" s="1"/>
      <c r="EO96" s="356"/>
      <c r="EP96" s="356"/>
      <c r="EQ96" s="1"/>
      <c r="ER96" s="1"/>
      <c r="ES96" s="1"/>
      <c r="ET96" s="1"/>
      <c r="EU96" s="1"/>
      <c r="EV96" s="1"/>
      <c r="EW96" s="1"/>
      <c r="EX96" s="1"/>
      <c r="EY96" s="1"/>
      <c r="EZ96" s="1"/>
      <c r="FA96" s="1"/>
      <c r="FB96" s="1"/>
      <c r="FC96" s="1"/>
      <c r="FD96" s="1"/>
      <c r="FE96" s="1"/>
      <c r="FF96" s="1"/>
      <c r="FG96" s="1"/>
      <c r="FH96" s="1"/>
      <c r="FI96" s="1"/>
      <c r="FJ96" s="1"/>
      <c r="FK96" s="1"/>
    </row>
    <row r="97" spans="1:167" ht="14.5">
      <c r="A97" s="356"/>
      <c r="B97" s="356"/>
      <c r="C97" s="1"/>
      <c r="D97" s="1"/>
      <c r="E97" s="1"/>
      <c r="F97" s="1"/>
      <c r="G97" s="1"/>
      <c r="H97" s="1"/>
      <c r="I97" s="1"/>
      <c r="J97" s="1"/>
      <c r="K97" s="1"/>
      <c r="L97" s="1"/>
      <c r="M97" s="1"/>
      <c r="N97" s="1"/>
      <c r="O97" s="1"/>
      <c r="P97" s="1"/>
      <c r="Q97" s="1"/>
      <c r="R97" s="1"/>
      <c r="S97" s="1"/>
      <c r="T97" s="1"/>
      <c r="U97" s="1"/>
      <c r="V97" s="1"/>
      <c r="W97" s="1"/>
      <c r="EO97" s="356"/>
      <c r="EP97" s="356"/>
      <c r="EQ97" s="1"/>
      <c r="ER97" s="1"/>
      <c r="ES97" s="1"/>
      <c r="ET97" s="1"/>
      <c r="EU97" s="1"/>
      <c r="EV97" s="1"/>
      <c r="EW97" s="1"/>
      <c r="EX97" s="1"/>
      <c r="EY97" s="1"/>
      <c r="EZ97" s="1"/>
      <c r="FA97" s="1"/>
      <c r="FB97" s="1"/>
      <c r="FC97" s="1"/>
      <c r="FD97" s="1"/>
      <c r="FE97" s="1"/>
      <c r="FF97" s="1"/>
      <c r="FG97" s="1"/>
      <c r="FH97" s="1"/>
      <c r="FI97" s="1"/>
      <c r="FJ97" s="1"/>
      <c r="FK97" s="1"/>
    </row>
    <row r="98" spans="1:167" ht="14.5">
      <c r="A98" s="356"/>
      <c r="B98" s="356"/>
      <c r="C98" s="1"/>
      <c r="D98" s="1"/>
      <c r="E98" s="1"/>
      <c r="F98" s="1"/>
      <c r="G98" s="1"/>
      <c r="H98" s="1"/>
      <c r="I98" s="1"/>
      <c r="J98" s="1"/>
      <c r="K98" s="1"/>
      <c r="L98" s="1"/>
      <c r="M98" s="1"/>
      <c r="N98" s="1"/>
      <c r="O98" s="1"/>
      <c r="P98" s="1"/>
      <c r="Q98" s="1"/>
      <c r="R98" s="1"/>
      <c r="S98" s="1"/>
      <c r="T98" s="1"/>
      <c r="U98" s="1"/>
      <c r="V98" s="1"/>
      <c r="W98" s="1"/>
      <c r="EO98" s="356"/>
      <c r="EP98" s="356"/>
      <c r="EQ98" s="1"/>
      <c r="ER98" s="1"/>
      <c r="ES98" s="1"/>
      <c r="ET98" s="1"/>
      <c r="EU98" s="1"/>
      <c r="EV98" s="1"/>
      <c r="EW98" s="1"/>
      <c r="EX98" s="1"/>
      <c r="EY98" s="1"/>
      <c r="EZ98" s="1"/>
      <c r="FA98" s="1"/>
      <c r="FB98" s="1"/>
      <c r="FC98" s="1"/>
      <c r="FD98" s="1"/>
      <c r="FE98" s="1"/>
      <c r="FF98" s="1"/>
      <c r="FG98" s="1"/>
      <c r="FH98" s="1"/>
      <c r="FI98" s="1"/>
      <c r="FJ98" s="1"/>
      <c r="FK98" s="1"/>
    </row>
    <row r="99" spans="1:167" ht="14.5">
      <c r="A99" s="356"/>
      <c r="B99" s="356"/>
      <c r="C99" s="1"/>
      <c r="D99" s="1"/>
      <c r="E99" s="1"/>
      <c r="F99" s="1"/>
      <c r="G99" s="1"/>
      <c r="H99" s="1"/>
      <c r="I99" s="1"/>
      <c r="J99" s="1"/>
      <c r="K99" s="1"/>
      <c r="L99" s="1"/>
      <c r="M99" s="1"/>
      <c r="N99" s="1"/>
      <c r="O99" s="1"/>
      <c r="P99" s="1"/>
      <c r="Q99" s="1"/>
      <c r="R99" s="1"/>
      <c r="S99" s="1"/>
      <c r="T99" s="1"/>
      <c r="U99" s="1"/>
      <c r="V99" s="1"/>
      <c r="W99" s="1"/>
      <c r="EO99" s="356"/>
      <c r="EP99" s="356"/>
      <c r="EQ99" s="1"/>
      <c r="ER99" s="1"/>
      <c r="ES99" s="1"/>
      <c r="ET99" s="1"/>
      <c r="EU99" s="1"/>
      <c r="EV99" s="1"/>
      <c r="EW99" s="1"/>
      <c r="EX99" s="1"/>
      <c r="EY99" s="1"/>
      <c r="EZ99" s="1"/>
      <c r="FA99" s="1"/>
      <c r="FB99" s="1"/>
      <c r="FC99" s="1"/>
      <c r="FD99" s="1"/>
      <c r="FE99" s="1"/>
      <c r="FF99" s="1"/>
      <c r="FG99" s="1"/>
      <c r="FH99" s="1"/>
      <c r="FI99" s="1"/>
      <c r="FJ99" s="1"/>
      <c r="FK99" s="1"/>
    </row>
    <row r="100" spans="1:167" ht="14.5">
      <c r="A100" s="356"/>
      <c r="B100" s="356"/>
      <c r="C100" s="1"/>
      <c r="D100" s="1"/>
      <c r="E100" s="1"/>
      <c r="F100" s="1"/>
      <c r="G100" s="1"/>
      <c r="H100" s="1"/>
      <c r="I100" s="1"/>
      <c r="J100" s="1"/>
      <c r="K100" s="1"/>
      <c r="L100" s="1"/>
      <c r="M100" s="1"/>
      <c r="N100" s="1"/>
      <c r="O100" s="1"/>
      <c r="P100" s="1"/>
      <c r="Q100" s="1"/>
      <c r="R100" s="1"/>
      <c r="S100" s="1"/>
      <c r="T100" s="1"/>
      <c r="U100" s="1"/>
      <c r="V100" s="1"/>
      <c r="W100" s="1"/>
      <c r="EO100" s="356"/>
      <c r="EP100" s="356"/>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6"/>
      <c r="B101" s="356"/>
      <c r="C101" s="1"/>
      <c r="D101" s="1"/>
      <c r="E101" s="1"/>
      <c r="F101" s="1"/>
      <c r="G101" s="1"/>
      <c r="H101" s="1"/>
      <c r="I101" s="1"/>
      <c r="J101" s="1"/>
      <c r="K101" s="1"/>
      <c r="L101" s="1"/>
      <c r="M101" s="1"/>
      <c r="N101" s="1"/>
      <c r="O101" s="1"/>
      <c r="P101" s="1"/>
      <c r="Q101" s="1"/>
      <c r="R101" s="1"/>
      <c r="S101" s="1"/>
      <c r="T101" s="1"/>
      <c r="U101" s="1"/>
      <c r="V101" s="1"/>
      <c r="W101" s="1"/>
      <c r="EO101" s="356"/>
      <c r="EP101" s="356"/>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6"/>
      <c r="B102" s="356"/>
      <c r="C102" s="1"/>
      <c r="D102" s="1"/>
      <c r="E102" s="1"/>
      <c r="F102" s="1"/>
      <c r="G102" s="1"/>
      <c r="H102" s="1"/>
      <c r="I102" s="1"/>
      <c r="J102" s="1"/>
      <c r="K102" s="1"/>
      <c r="L102" s="1"/>
      <c r="M102" s="1"/>
      <c r="N102" s="1"/>
      <c r="O102" s="1"/>
      <c r="P102" s="1"/>
      <c r="Q102" s="1"/>
      <c r="R102" s="1"/>
      <c r="S102" s="1"/>
      <c r="T102" s="1"/>
      <c r="U102" s="1"/>
      <c r="V102" s="1"/>
      <c r="W102" s="1"/>
      <c r="EO102" s="356"/>
      <c r="EP102" s="356"/>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56"/>
      <c r="B103" s="356"/>
      <c r="C103" s="1"/>
      <c r="D103" s="1"/>
      <c r="E103" s="1"/>
      <c r="F103" s="1"/>
      <c r="G103" s="1"/>
      <c r="H103" s="1"/>
      <c r="I103" s="1"/>
      <c r="J103" s="1"/>
      <c r="K103" s="1"/>
      <c r="L103" s="1"/>
      <c r="M103" s="1"/>
      <c r="N103" s="1"/>
      <c r="O103" s="1"/>
      <c r="P103" s="1"/>
      <c r="Q103" s="1"/>
      <c r="R103" s="1"/>
      <c r="S103" s="1"/>
      <c r="T103" s="1"/>
      <c r="U103" s="1"/>
      <c r="V103" s="1"/>
      <c r="W103" s="1"/>
      <c r="EO103" s="356"/>
      <c r="EP103" s="356"/>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56"/>
      <c r="B104" s="356"/>
      <c r="C104" s="1"/>
      <c r="D104" s="1"/>
      <c r="E104" s="1"/>
      <c r="F104" s="1"/>
      <c r="G104" s="1"/>
      <c r="H104" s="1"/>
      <c r="I104" s="1"/>
      <c r="J104" s="1"/>
      <c r="K104" s="1"/>
      <c r="L104" s="1"/>
      <c r="M104" s="1"/>
      <c r="N104" s="1"/>
      <c r="O104" s="1"/>
      <c r="P104" s="1"/>
      <c r="Q104" s="1"/>
      <c r="R104" s="1"/>
      <c r="S104" s="1"/>
      <c r="T104" s="1"/>
      <c r="U104" s="1"/>
      <c r="V104" s="1"/>
      <c r="W104" s="1"/>
      <c r="EO104" s="356"/>
      <c r="EP104" s="356"/>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56"/>
      <c r="B105" s="356"/>
      <c r="C105" s="1"/>
      <c r="D105" s="1"/>
      <c r="E105" s="1"/>
      <c r="F105" s="1"/>
      <c r="G105" s="1"/>
      <c r="H105" s="1"/>
      <c r="I105" s="1"/>
      <c r="J105" s="1"/>
      <c r="K105" s="1"/>
      <c r="L105" s="1"/>
      <c r="M105" s="1"/>
      <c r="N105" s="1"/>
      <c r="O105" s="1"/>
      <c r="P105" s="1"/>
      <c r="Q105" s="1"/>
      <c r="R105" s="1"/>
      <c r="S105" s="1"/>
      <c r="T105" s="1"/>
      <c r="U105" s="1"/>
      <c r="V105" s="1"/>
      <c r="W105" s="1"/>
    </row>
    <row r="106" spans="1:167" ht="14.5">
      <c r="A106" s="356"/>
      <c r="B106" s="356"/>
      <c r="C106" s="1"/>
      <c r="D106" s="1"/>
      <c r="E106" s="1"/>
      <c r="F106" s="1"/>
      <c r="G106" s="1"/>
      <c r="H106" s="1"/>
      <c r="I106" s="1"/>
      <c r="J106" s="1"/>
      <c r="K106" s="1"/>
      <c r="L106" s="1"/>
      <c r="M106" s="1"/>
      <c r="N106" s="1"/>
      <c r="O106" s="1"/>
      <c r="P106" s="1"/>
      <c r="Q106" s="1"/>
      <c r="R106" s="1"/>
      <c r="S106" s="1"/>
      <c r="T106" s="1"/>
      <c r="U106" s="1"/>
      <c r="V106" s="1"/>
      <c r="W106" s="1"/>
    </row>
    <row r="107" spans="1:167" ht="14.5">
      <c r="A107" s="356"/>
      <c r="B107" s="356"/>
      <c r="C107" s="1"/>
      <c r="D107" s="1"/>
      <c r="E107" s="1"/>
      <c r="F107" s="1"/>
      <c r="G107" s="1"/>
      <c r="H107" s="1"/>
      <c r="I107" s="1"/>
      <c r="J107" s="1"/>
      <c r="K107" s="1"/>
      <c r="L107" s="1"/>
      <c r="M107" s="1"/>
      <c r="N107" s="1"/>
      <c r="O107" s="1"/>
      <c r="P107" s="1"/>
      <c r="Q107" s="1"/>
      <c r="R107" s="1"/>
      <c r="S107" s="1"/>
      <c r="T107" s="1"/>
      <c r="U107" s="1"/>
      <c r="V107" s="1"/>
      <c r="W107" s="1"/>
    </row>
    <row r="108" spans="1:167" ht="14.5">
      <c r="A108" s="356"/>
      <c r="B108" s="356"/>
      <c r="C108" s="1"/>
      <c r="D108" s="1"/>
      <c r="E108" s="1"/>
      <c r="F108" s="1"/>
      <c r="G108" s="1"/>
      <c r="H108" s="1"/>
      <c r="I108" s="1"/>
      <c r="J108" s="1"/>
      <c r="K108" s="1"/>
      <c r="L108" s="1"/>
      <c r="M108" s="1"/>
      <c r="N108" s="1"/>
      <c r="O108" s="1"/>
      <c r="P108" s="1"/>
      <c r="Q108" s="1"/>
      <c r="R108" s="1"/>
      <c r="S108" s="1"/>
      <c r="T108" s="1"/>
      <c r="U108" s="1"/>
      <c r="V108" s="1"/>
      <c r="W108" s="1"/>
    </row>
    <row r="109" spans="1:167" ht="14.5">
      <c r="A109" s="356"/>
      <c r="B109" s="356"/>
      <c r="C109" s="1"/>
      <c r="D109" s="1"/>
      <c r="E109" s="1"/>
      <c r="F109" s="1"/>
      <c r="G109" s="1"/>
      <c r="H109" s="1"/>
      <c r="I109" s="1"/>
      <c r="J109" s="1"/>
      <c r="K109" s="1"/>
      <c r="L109" s="1"/>
      <c r="M109" s="1"/>
      <c r="N109" s="1"/>
      <c r="O109" s="1"/>
      <c r="P109" s="1"/>
      <c r="Q109" s="1"/>
      <c r="R109" s="1"/>
      <c r="S109" s="1"/>
      <c r="T109" s="1"/>
      <c r="U109" s="1"/>
      <c r="V109" s="1"/>
      <c r="W109" s="1"/>
    </row>
    <row r="110" spans="1:167" ht="14.5">
      <c r="A110" s="356"/>
      <c r="B110" s="356"/>
      <c r="C110" s="1"/>
      <c r="D110" s="1"/>
      <c r="E110" s="1"/>
      <c r="F110" s="1"/>
      <c r="G110" s="1"/>
      <c r="H110" s="1"/>
      <c r="I110" s="1"/>
      <c r="J110" s="1"/>
      <c r="K110" s="1"/>
      <c r="L110" s="1"/>
      <c r="M110" s="1"/>
      <c r="N110" s="1"/>
      <c r="O110" s="1"/>
      <c r="P110" s="1"/>
      <c r="Q110" s="1"/>
      <c r="R110" s="1"/>
      <c r="S110" s="1"/>
      <c r="T110" s="1"/>
      <c r="U110" s="1"/>
      <c r="V110" s="1"/>
      <c r="W110" s="1"/>
    </row>
    <row r="111" spans="1:167" ht="14.5">
      <c r="A111" s="356"/>
      <c r="B111" s="356"/>
      <c r="C111" s="1"/>
      <c r="D111" s="1"/>
      <c r="E111" s="1"/>
      <c r="F111" s="1"/>
      <c r="G111" s="1"/>
      <c r="H111" s="1"/>
      <c r="I111" s="1"/>
      <c r="J111" s="1"/>
      <c r="K111" s="1"/>
      <c r="L111" s="1"/>
      <c r="M111" s="1"/>
      <c r="N111" s="1"/>
      <c r="O111" s="1"/>
      <c r="P111" s="1"/>
      <c r="Q111" s="1"/>
      <c r="R111" s="1"/>
      <c r="S111" s="1"/>
      <c r="T111" s="1"/>
      <c r="U111" s="1"/>
      <c r="V111" s="1"/>
      <c r="W111" s="1"/>
    </row>
    <row r="112" spans="1:167" ht="14.5">
      <c r="A112" s="356"/>
      <c r="B112" s="356"/>
      <c r="C112" s="1"/>
      <c r="D112" s="1"/>
      <c r="E112" s="1"/>
      <c r="F112" s="1"/>
      <c r="G112" s="1"/>
      <c r="H112" s="1"/>
      <c r="I112" s="1"/>
      <c r="J112" s="1"/>
      <c r="K112" s="1"/>
      <c r="L112" s="1"/>
      <c r="M112" s="1"/>
      <c r="N112" s="1"/>
      <c r="O112" s="1"/>
      <c r="P112" s="1"/>
      <c r="Q112" s="1"/>
      <c r="R112" s="1"/>
      <c r="S112" s="1"/>
      <c r="T112" s="1"/>
      <c r="U112" s="1"/>
      <c r="V112" s="1"/>
      <c r="W112" s="1"/>
    </row>
    <row r="113" spans="1:23" ht="14.5">
      <c r="A113" s="356"/>
      <c r="B113" s="356"/>
      <c r="C113" s="1"/>
      <c r="D113" s="1"/>
      <c r="E113" s="1"/>
      <c r="F113" s="1"/>
      <c r="G113" s="1"/>
      <c r="H113" s="1"/>
      <c r="I113" s="1"/>
      <c r="J113" s="1"/>
      <c r="K113" s="1"/>
      <c r="L113" s="1"/>
      <c r="M113" s="1"/>
      <c r="N113" s="1"/>
      <c r="O113" s="1"/>
      <c r="P113" s="1"/>
      <c r="Q113" s="1"/>
      <c r="R113" s="1"/>
      <c r="S113" s="1"/>
      <c r="T113" s="1"/>
      <c r="U113" s="1"/>
      <c r="V113" s="1"/>
      <c r="W113" s="1"/>
    </row>
    <row r="114" spans="1:23" ht="14.5">
      <c r="A114" s="356"/>
      <c r="B114" s="356"/>
      <c r="C114" s="1"/>
      <c r="D114" s="1"/>
      <c r="E114" s="1"/>
      <c r="F114" s="1"/>
      <c r="G114" s="1"/>
      <c r="H114" s="1"/>
      <c r="I114" s="1"/>
      <c r="J114" s="1"/>
      <c r="K114" s="1"/>
      <c r="L114" s="1"/>
      <c r="M114" s="1"/>
      <c r="N114" s="1"/>
      <c r="O114" s="1"/>
      <c r="P114" s="1"/>
      <c r="Q114" s="1"/>
      <c r="R114" s="1"/>
      <c r="S114" s="1"/>
      <c r="T114" s="1"/>
      <c r="U114" s="1"/>
      <c r="V114" s="1"/>
      <c r="W114" s="1"/>
    </row>
    <row r="115" spans="1:23" ht="14.5">
      <c r="A115" s="356"/>
      <c r="B115" s="356"/>
      <c r="C115" s="1"/>
      <c r="D115" s="1"/>
      <c r="E115" s="1"/>
      <c r="F115" s="1"/>
      <c r="G115" s="1"/>
      <c r="H115" s="1"/>
      <c r="I115" s="1"/>
      <c r="J115" s="1"/>
      <c r="K115" s="1"/>
      <c r="L115" s="1"/>
      <c r="M115" s="1"/>
      <c r="N115" s="1"/>
      <c r="O115" s="1"/>
      <c r="P115" s="1"/>
      <c r="Q115" s="1"/>
      <c r="R115" s="1"/>
      <c r="S115" s="1"/>
      <c r="T115" s="1"/>
      <c r="U115" s="1"/>
      <c r="V115" s="1"/>
      <c r="W115" s="1"/>
    </row>
    <row r="116" spans="1:23" ht="14.5">
      <c r="A116" s="356"/>
      <c r="B116" s="356"/>
      <c r="C116" s="1"/>
      <c r="D116" s="1"/>
      <c r="E116" s="1"/>
      <c r="F116" s="1"/>
      <c r="G116" s="1"/>
      <c r="H116" s="1"/>
      <c r="I116" s="1"/>
      <c r="J116" s="1"/>
      <c r="K116" s="1"/>
      <c r="L116" s="1"/>
      <c r="M116" s="1"/>
      <c r="N116" s="1"/>
      <c r="O116" s="1"/>
      <c r="P116" s="1"/>
      <c r="Q116" s="1"/>
      <c r="R116" s="1"/>
      <c r="S116" s="1"/>
      <c r="T116" s="1"/>
      <c r="U116" s="1"/>
      <c r="V116" s="1"/>
      <c r="W116" s="1"/>
    </row>
    <row r="117" spans="1:23" ht="14.5">
      <c r="A117" s="356"/>
      <c r="B117" s="356"/>
      <c r="C117" s="1"/>
      <c r="D117" s="1"/>
      <c r="E117" s="1"/>
      <c r="F117" s="1"/>
      <c r="G117" s="1"/>
      <c r="H117" s="1"/>
      <c r="I117" s="1"/>
      <c r="J117" s="1"/>
      <c r="K117" s="1"/>
      <c r="L117" s="1"/>
      <c r="M117" s="1"/>
      <c r="N117" s="1"/>
      <c r="O117" s="1"/>
      <c r="P117" s="1"/>
      <c r="Q117" s="1"/>
      <c r="R117" s="1"/>
      <c r="S117" s="1"/>
      <c r="T117" s="1"/>
      <c r="U117" s="1"/>
      <c r="V117" s="1"/>
      <c r="W117" s="1"/>
    </row>
    <row r="118" spans="1:23" ht="14.5">
      <c r="A118" s="356"/>
      <c r="B118" s="356"/>
      <c r="C118" s="1"/>
      <c r="D118" s="1"/>
      <c r="E118" s="1"/>
      <c r="F118" s="1"/>
      <c r="G118" s="1"/>
      <c r="H118" s="1"/>
      <c r="I118" s="1"/>
      <c r="J118" s="1"/>
      <c r="K118" s="1"/>
      <c r="L118" s="1"/>
      <c r="M118" s="1"/>
      <c r="N118" s="1"/>
      <c r="O118" s="1"/>
      <c r="P118" s="1"/>
      <c r="Q118" s="1"/>
      <c r="R118" s="1"/>
      <c r="S118" s="1"/>
      <c r="T118" s="1"/>
      <c r="U118" s="1"/>
      <c r="V118" s="1"/>
      <c r="W118" s="1"/>
    </row>
    <row r="119" spans="1:23" ht="14.5">
      <c r="A119" s="356"/>
      <c r="B119" s="356"/>
      <c r="C119" s="1"/>
      <c r="D119" s="1"/>
      <c r="E119" s="1"/>
      <c r="F119" s="1"/>
      <c r="G119" s="1"/>
      <c r="H119" s="1"/>
      <c r="I119" s="1"/>
      <c r="J119" s="1"/>
      <c r="K119" s="1"/>
      <c r="L119" s="1"/>
      <c r="M119" s="1"/>
      <c r="N119" s="1"/>
      <c r="O119" s="1"/>
      <c r="P119" s="1"/>
      <c r="Q119" s="1"/>
      <c r="R119" s="1"/>
      <c r="S119" s="1"/>
      <c r="T119" s="1"/>
      <c r="U119" s="1"/>
      <c r="V119" s="1"/>
      <c r="W119" s="1"/>
    </row>
    <row r="120" spans="1:23" ht="14.5">
      <c r="A120" s="356"/>
      <c r="B120" s="356"/>
      <c r="C120" s="1"/>
      <c r="D120" s="1"/>
      <c r="E120" s="1"/>
      <c r="F120" s="1"/>
      <c r="G120" s="1"/>
      <c r="H120" s="1"/>
      <c r="I120" s="1"/>
      <c r="J120" s="1"/>
      <c r="K120" s="1"/>
      <c r="L120" s="1"/>
      <c r="M120" s="1"/>
      <c r="N120" s="1"/>
      <c r="O120" s="1"/>
      <c r="P120" s="1"/>
      <c r="Q120" s="1"/>
      <c r="R120" s="1"/>
      <c r="S120" s="1"/>
      <c r="T120" s="1"/>
      <c r="U120" s="1"/>
      <c r="V120" s="1"/>
      <c r="W120" s="1"/>
    </row>
    <row r="121" spans="1:23" ht="14.5">
      <c r="A121" s="356"/>
      <c r="B121" s="356"/>
      <c r="C121" s="1"/>
      <c r="D121" s="1"/>
      <c r="E121" s="1"/>
      <c r="F121" s="1"/>
      <c r="G121" s="1"/>
      <c r="H121" s="1"/>
      <c r="I121" s="1"/>
      <c r="J121" s="1"/>
      <c r="K121" s="1"/>
      <c r="L121" s="1"/>
      <c r="M121" s="1"/>
      <c r="N121" s="1"/>
      <c r="O121" s="1"/>
      <c r="P121" s="1"/>
      <c r="Q121" s="1"/>
      <c r="R121" s="1"/>
      <c r="S121" s="1"/>
      <c r="T121" s="1"/>
      <c r="U121" s="1"/>
      <c r="V121" s="1"/>
      <c r="W121" s="1"/>
    </row>
    <row r="122" spans="1:23" ht="14.5">
      <c r="A122" s="356"/>
      <c r="B122" s="356"/>
      <c r="C122" s="1"/>
      <c r="D122" s="1"/>
      <c r="E122" s="1"/>
      <c r="F122" s="1"/>
      <c r="G122" s="1"/>
      <c r="H122" s="1"/>
      <c r="I122" s="1"/>
      <c r="J122" s="1"/>
      <c r="K122" s="1"/>
      <c r="L122" s="1"/>
      <c r="M122" s="1"/>
      <c r="N122" s="1"/>
      <c r="O122" s="1"/>
      <c r="P122" s="1"/>
      <c r="Q122" s="1"/>
      <c r="R122" s="1"/>
      <c r="S122" s="1"/>
      <c r="T122" s="1"/>
      <c r="U122" s="1"/>
      <c r="V122" s="1"/>
      <c r="W122" s="1"/>
    </row>
    <row r="123" spans="1:23" ht="14.5">
      <c r="A123" s="356"/>
      <c r="B123" s="356"/>
      <c r="C123" s="1"/>
      <c r="D123" s="1"/>
      <c r="E123" s="1"/>
      <c r="F123" s="1"/>
      <c r="G123" s="1"/>
      <c r="H123" s="1"/>
      <c r="I123" s="1"/>
      <c r="J123" s="1"/>
      <c r="K123" s="1"/>
      <c r="L123" s="1"/>
      <c r="M123" s="1"/>
      <c r="N123" s="1"/>
      <c r="O123" s="1"/>
      <c r="P123" s="1"/>
      <c r="Q123" s="1"/>
      <c r="R123" s="1"/>
      <c r="S123" s="1"/>
      <c r="T123" s="1"/>
      <c r="U123" s="1"/>
      <c r="V123" s="1"/>
      <c r="W123" s="1"/>
    </row>
    <row r="124" spans="1:23" ht="14.5">
      <c r="A124" s="356"/>
      <c r="B124" s="356"/>
      <c r="C124" s="1"/>
      <c r="D124" s="1"/>
      <c r="E124" s="1"/>
      <c r="F124" s="1"/>
      <c r="G124" s="1"/>
      <c r="H124" s="1"/>
      <c r="I124" s="1"/>
      <c r="J124" s="1"/>
      <c r="K124" s="1"/>
      <c r="L124" s="1"/>
      <c r="M124" s="1"/>
      <c r="N124" s="1"/>
      <c r="O124" s="1"/>
      <c r="P124" s="1"/>
      <c r="Q124" s="1"/>
      <c r="R124" s="1"/>
      <c r="S124" s="1"/>
      <c r="T124" s="1"/>
      <c r="U124" s="1"/>
      <c r="V124" s="1"/>
      <c r="W124" s="1"/>
    </row>
    <row r="125" spans="1:23" ht="14.5">
      <c r="A125" s="356"/>
      <c r="B125" s="356"/>
      <c r="C125" s="1"/>
      <c r="D125" s="1"/>
      <c r="E125" s="1"/>
      <c r="F125" s="1"/>
      <c r="G125" s="1"/>
      <c r="H125" s="1"/>
      <c r="I125" s="1"/>
      <c r="J125" s="1"/>
      <c r="K125" s="1"/>
      <c r="L125" s="1"/>
      <c r="M125" s="1"/>
      <c r="N125" s="1"/>
      <c r="O125" s="1"/>
      <c r="P125" s="1"/>
      <c r="Q125" s="1"/>
      <c r="R125" s="1"/>
      <c r="S125" s="1"/>
      <c r="T125" s="1"/>
      <c r="U125" s="1"/>
      <c r="V125" s="1"/>
      <c r="W125" s="1"/>
    </row>
    <row r="126" spans="1:23" ht="14.5">
      <c r="A126" s="356"/>
      <c r="B126" s="356"/>
      <c r="C126" s="1"/>
      <c r="D126" s="1"/>
      <c r="E126" s="1"/>
      <c r="F126" s="1"/>
      <c r="G126" s="1"/>
      <c r="H126" s="1"/>
      <c r="I126" s="1"/>
      <c r="J126" s="1"/>
      <c r="K126" s="1"/>
      <c r="L126" s="1"/>
      <c r="M126" s="1"/>
      <c r="N126" s="1"/>
      <c r="O126" s="1"/>
      <c r="P126" s="1"/>
      <c r="Q126" s="1"/>
      <c r="R126" s="1"/>
      <c r="S126" s="1"/>
      <c r="T126" s="1"/>
      <c r="U126" s="1"/>
      <c r="V126" s="1"/>
      <c r="W126" s="1"/>
    </row>
    <row r="127" spans="1:23" ht="14.5">
      <c r="A127" s="356"/>
      <c r="B127" s="356"/>
      <c r="C127" s="1"/>
      <c r="D127" s="1"/>
      <c r="E127" s="1"/>
      <c r="F127" s="1"/>
      <c r="G127" s="1"/>
      <c r="H127" s="1"/>
      <c r="I127" s="1"/>
      <c r="J127" s="1"/>
      <c r="K127" s="1"/>
      <c r="L127" s="1"/>
      <c r="M127" s="1"/>
      <c r="N127" s="1"/>
      <c r="O127" s="1"/>
      <c r="P127" s="1"/>
      <c r="Q127" s="1"/>
      <c r="R127" s="1"/>
      <c r="S127" s="1"/>
      <c r="T127" s="1"/>
      <c r="U127" s="1"/>
      <c r="V127" s="1"/>
      <c r="W127" s="1"/>
    </row>
    <row r="128" spans="1:23" ht="14.5">
      <c r="A128" s="356"/>
      <c r="B128" s="356"/>
      <c r="C128" s="1"/>
      <c r="D128" s="1"/>
      <c r="E128" s="1"/>
      <c r="F128" s="1"/>
      <c r="G128" s="1"/>
      <c r="H128" s="1"/>
      <c r="I128" s="1"/>
      <c r="J128" s="1"/>
      <c r="K128" s="1"/>
      <c r="L128" s="1"/>
      <c r="M128" s="1"/>
      <c r="N128" s="1"/>
      <c r="O128" s="1"/>
      <c r="P128" s="1"/>
      <c r="Q128" s="1"/>
      <c r="R128" s="1"/>
      <c r="S128" s="1"/>
      <c r="T128" s="1"/>
      <c r="U128" s="1"/>
      <c r="V128" s="1"/>
      <c r="W128" s="1"/>
    </row>
    <row r="129" spans="1:23" ht="14.5">
      <c r="A129" s="356"/>
      <c r="B129" s="356"/>
      <c r="C129" s="1"/>
      <c r="D129" s="1"/>
      <c r="E129" s="1"/>
      <c r="F129" s="1"/>
      <c r="G129" s="1"/>
      <c r="H129" s="1"/>
      <c r="I129" s="1"/>
      <c r="J129" s="1"/>
      <c r="K129" s="1"/>
      <c r="L129" s="1"/>
      <c r="M129" s="1"/>
      <c r="N129" s="1"/>
      <c r="O129" s="1"/>
      <c r="P129" s="1"/>
      <c r="Q129" s="1"/>
      <c r="R129" s="1"/>
      <c r="S129" s="1"/>
      <c r="T129" s="1"/>
      <c r="U129" s="1"/>
      <c r="V129" s="1"/>
      <c r="W129" s="1"/>
    </row>
    <row r="130" spans="1:23" ht="14.5">
      <c r="A130" s="356"/>
      <c r="B130" s="356"/>
      <c r="C130" s="1"/>
      <c r="D130" s="1"/>
      <c r="E130" s="1"/>
      <c r="F130" s="1"/>
      <c r="G130" s="1"/>
      <c r="H130" s="1"/>
      <c r="I130" s="1"/>
      <c r="J130" s="1"/>
      <c r="K130" s="1"/>
      <c r="L130" s="1"/>
      <c r="M130" s="1"/>
      <c r="N130" s="1"/>
      <c r="O130" s="1"/>
      <c r="P130" s="1"/>
      <c r="Q130" s="1"/>
      <c r="R130" s="1"/>
      <c r="S130" s="1"/>
      <c r="T130" s="1"/>
      <c r="U130" s="1"/>
      <c r="V130" s="1"/>
      <c r="W130" s="1"/>
    </row>
    <row r="131" spans="1:23" ht="14.5">
      <c r="A131" s="356"/>
      <c r="B131" s="356"/>
      <c r="C131" s="1"/>
      <c r="D131" s="1"/>
      <c r="E131" s="1"/>
      <c r="F131" s="1"/>
      <c r="G131" s="1"/>
      <c r="H131" s="1"/>
      <c r="I131" s="1"/>
      <c r="J131" s="1"/>
      <c r="K131" s="1"/>
      <c r="L131" s="1"/>
      <c r="M131" s="1"/>
      <c r="N131" s="1"/>
      <c r="O131" s="1"/>
      <c r="P131" s="1"/>
      <c r="Q131" s="1"/>
      <c r="R131" s="1"/>
      <c r="S131" s="1"/>
      <c r="T131" s="1"/>
      <c r="U131" s="1"/>
      <c r="V131" s="1"/>
      <c r="W131" s="1"/>
    </row>
    <row r="132" spans="1:23" ht="14.5">
      <c r="A132" s="356"/>
      <c r="B132" s="356"/>
      <c r="C132" s="1"/>
      <c r="D132" s="1"/>
      <c r="E132" s="1"/>
      <c r="F132" s="1"/>
      <c r="G132" s="1"/>
      <c r="H132" s="1"/>
      <c r="I132" s="1"/>
      <c r="J132" s="1"/>
      <c r="K132" s="1"/>
      <c r="L132" s="1"/>
      <c r="M132" s="1"/>
      <c r="N132" s="1"/>
      <c r="O132" s="1"/>
      <c r="P132" s="1"/>
      <c r="Q132" s="1"/>
      <c r="R132" s="1"/>
      <c r="S132" s="1"/>
      <c r="T132" s="1"/>
      <c r="U132" s="1"/>
      <c r="V132" s="1"/>
      <c r="W132" s="1"/>
    </row>
    <row r="133" spans="1:23" ht="14.5">
      <c r="A133" s="356"/>
      <c r="B133" s="356"/>
      <c r="C133" s="1"/>
      <c r="D133" s="1"/>
      <c r="E133" s="1"/>
      <c r="F133" s="1"/>
      <c r="G133" s="1"/>
      <c r="H133" s="1"/>
      <c r="I133" s="1"/>
      <c r="J133" s="1"/>
      <c r="K133" s="1"/>
      <c r="L133" s="1"/>
      <c r="M133" s="1"/>
      <c r="N133" s="1"/>
      <c r="O133" s="1"/>
      <c r="P133" s="1"/>
      <c r="Q133" s="1"/>
      <c r="R133" s="1"/>
      <c r="S133" s="1"/>
      <c r="T133" s="1"/>
      <c r="U133" s="1"/>
      <c r="V133" s="1"/>
      <c r="W133" s="1"/>
    </row>
    <row r="134" spans="1:23" ht="14.5">
      <c r="A134" s="356"/>
      <c r="B134" s="356"/>
      <c r="C134" s="1"/>
      <c r="D134" s="1"/>
      <c r="E134" s="1"/>
      <c r="F134" s="1"/>
      <c r="G134" s="1"/>
      <c r="H134" s="1"/>
      <c r="I134" s="1"/>
      <c r="J134" s="1"/>
      <c r="K134" s="1"/>
      <c r="L134" s="1"/>
      <c r="M134" s="1"/>
      <c r="N134" s="1"/>
      <c r="O134" s="1"/>
      <c r="P134" s="1"/>
      <c r="Q134" s="1"/>
      <c r="R134" s="1"/>
      <c r="S134" s="1"/>
      <c r="T134" s="1"/>
      <c r="U134" s="1"/>
      <c r="V134" s="1"/>
      <c r="W134" s="1"/>
    </row>
    <row r="135" spans="1:23" ht="14.5">
      <c r="A135" s="356"/>
      <c r="B135" s="356"/>
      <c r="C135" s="1"/>
      <c r="D135" s="1"/>
      <c r="E135" s="1"/>
      <c r="F135" s="1"/>
      <c r="G135" s="1"/>
      <c r="H135" s="1"/>
      <c r="I135" s="1"/>
      <c r="J135" s="1"/>
      <c r="K135" s="1"/>
      <c r="L135" s="1"/>
      <c r="M135" s="1"/>
      <c r="N135" s="1"/>
      <c r="O135" s="1"/>
      <c r="P135" s="1"/>
      <c r="Q135" s="1"/>
      <c r="R135" s="1"/>
      <c r="S135" s="1"/>
      <c r="T135" s="1"/>
      <c r="U135" s="1"/>
      <c r="V135" s="1"/>
      <c r="W135" s="1"/>
    </row>
    <row r="136" spans="1:23" ht="14.5">
      <c r="A136" s="356"/>
      <c r="B136" s="356"/>
      <c r="C136" s="1"/>
      <c r="D136" s="1"/>
      <c r="E136" s="1"/>
      <c r="F136" s="1"/>
      <c r="G136" s="1"/>
      <c r="H136" s="1"/>
      <c r="I136" s="1"/>
      <c r="J136" s="1"/>
      <c r="K136" s="1"/>
      <c r="L136" s="1"/>
      <c r="M136" s="1"/>
      <c r="N136" s="1"/>
      <c r="O136" s="1"/>
      <c r="P136" s="1"/>
      <c r="Q136" s="1"/>
      <c r="R136" s="1"/>
      <c r="S136" s="1"/>
      <c r="T136" s="1"/>
      <c r="U136" s="1"/>
      <c r="V136" s="1"/>
      <c r="W136" s="1"/>
    </row>
    <row r="137" spans="1:23" ht="14.5">
      <c r="A137" s="356"/>
      <c r="B137" s="356"/>
      <c r="C137" s="1"/>
      <c r="D137" s="1"/>
      <c r="E137" s="1"/>
      <c r="F137" s="1"/>
      <c r="G137" s="1"/>
      <c r="H137" s="1"/>
      <c r="I137" s="1"/>
      <c r="J137" s="1"/>
      <c r="K137" s="1"/>
      <c r="L137" s="1"/>
      <c r="M137" s="1"/>
      <c r="N137" s="1"/>
      <c r="O137" s="1"/>
      <c r="P137" s="1"/>
      <c r="Q137" s="1"/>
      <c r="R137" s="1"/>
      <c r="S137" s="1"/>
      <c r="T137" s="1"/>
      <c r="U137" s="1"/>
      <c r="V137" s="1"/>
      <c r="W137" s="1"/>
    </row>
    <row r="138" spans="1:23" ht="14.5">
      <c r="A138" s="356"/>
      <c r="B138" s="356"/>
      <c r="C138" s="1"/>
      <c r="D138" s="1"/>
      <c r="E138" s="1"/>
      <c r="F138" s="1"/>
      <c r="G138" s="1"/>
      <c r="H138" s="1"/>
      <c r="I138" s="1"/>
      <c r="J138" s="1"/>
      <c r="K138" s="1"/>
      <c r="L138" s="1"/>
      <c r="M138" s="1"/>
      <c r="N138" s="1"/>
      <c r="O138" s="1"/>
      <c r="P138" s="1"/>
      <c r="Q138" s="1"/>
      <c r="R138" s="1"/>
      <c r="S138" s="1"/>
      <c r="T138" s="1"/>
      <c r="U138" s="1"/>
      <c r="V138" s="1"/>
      <c r="W138" s="1"/>
    </row>
    <row r="139" spans="1:23" ht="14.5">
      <c r="A139" s="356"/>
      <c r="B139" s="356"/>
      <c r="C139" s="1"/>
      <c r="D139" s="1"/>
      <c r="E139" s="1"/>
      <c r="F139" s="1"/>
      <c r="G139" s="1"/>
      <c r="H139" s="1"/>
      <c r="I139" s="1"/>
      <c r="J139" s="1"/>
      <c r="K139" s="1"/>
      <c r="L139" s="1"/>
      <c r="M139" s="1"/>
      <c r="N139" s="1"/>
      <c r="O139" s="1"/>
      <c r="P139" s="1"/>
      <c r="Q139" s="1"/>
      <c r="R139" s="1"/>
      <c r="S139" s="1"/>
      <c r="T139" s="1"/>
      <c r="U139" s="1"/>
      <c r="V139" s="1"/>
      <c r="W139" s="1"/>
    </row>
    <row r="140" spans="1:23" ht="14.5">
      <c r="A140" s="356"/>
      <c r="B140" s="356"/>
      <c r="C140" s="1"/>
      <c r="D140" s="1"/>
      <c r="E140" s="1"/>
      <c r="F140" s="1"/>
      <c r="G140" s="1"/>
      <c r="H140" s="1"/>
      <c r="I140" s="1"/>
      <c r="J140" s="1"/>
      <c r="K140" s="1"/>
      <c r="L140" s="1"/>
      <c r="M140" s="1"/>
      <c r="N140" s="1"/>
      <c r="O140" s="1"/>
      <c r="P140" s="1"/>
      <c r="Q140" s="1"/>
      <c r="R140" s="1"/>
      <c r="S140" s="1"/>
      <c r="T140" s="1"/>
      <c r="U140" s="1"/>
      <c r="V140" s="1"/>
      <c r="W140" s="1"/>
    </row>
    <row r="141" spans="1:23" ht="14.5">
      <c r="A141" s="356"/>
      <c r="B141" s="356"/>
      <c r="C141" s="1"/>
      <c r="D141" s="1"/>
      <c r="E141" s="1"/>
      <c r="F141" s="1"/>
      <c r="G141" s="1"/>
      <c r="H141" s="1"/>
      <c r="I141" s="1"/>
      <c r="J141" s="1"/>
      <c r="K141" s="1"/>
      <c r="L141" s="1"/>
      <c r="M141" s="1"/>
      <c r="N141" s="1"/>
      <c r="O141" s="1"/>
      <c r="P141" s="1"/>
      <c r="Q141" s="1"/>
      <c r="R141" s="1"/>
      <c r="S141" s="1"/>
      <c r="T141" s="1"/>
      <c r="U141" s="1"/>
      <c r="V141" s="1"/>
      <c r="W141" s="1"/>
    </row>
    <row r="142" spans="1:23" ht="14.5">
      <c r="A142" s="356"/>
      <c r="B142" s="356"/>
      <c r="C142" s="1"/>
      <c r="D142" s="1"/>
      <c r="E142" s="1"/>
      <c r="F142" s="1"/>
      <c r="G142" s="1"/>
      <c r="H142" s="1"/>
      <c r="I142" s="1"/>
      <c r="J142" s="1"/>
      <c r="K142" s="1"/>
      <c r="L142" s="1"/>
      <c r="M142" s="1"/>
      <c r="N142" s="1"/>
      <c r="O142" s="1"/>
      <c r="P142" s="1"/>
      <c r="Q142" s="1"/>
      <c r="R142" s="1"/>
      <c r="S142" s="1"/>
      <c r="T142" s="1"/>
      <c r="U142" s="1"/>
      <c r="V142" s="1"/>
      <c r="W142" s="1"/>
    </row>
    <row r="143" spans="1:23" ht="14.5">
      <c r="A143" s="356"/>
      <c r="B143" s="356"/>
      <c r="C143" s="1"/>
      <c r="D143" s="1"/>
      <c r="E143" s="1"/>
      <c r="F143" s="1"/>
      <c r="G143" s="1"/>
      <c r="H143" s="1"/>
      <c r="I143" s="1"/>
      <c r="J143" s="1"/>
      <c r="K143" s="1"/>
      <c r="L143" s="1"/>
      <c r="M143" s="1"/>
      <c r="N143" s="1"/>
      <c r="O143" s="1"/>
      <c r="P143" s="1"/>
      <c r="Q143" s="1"/>
      <c r="R143" s="1"/>
      <c r="S143" s="1"/>
      <c r="T143" s="1"/>
      <c r="U143" s="1"/>
      <c r="V143" s="1"/>
      <c r="W143" s="1"/>
    </row>
    <row r="144" spans="1:23" ht="14.5">
      <c r="A144" s="356"/>
      <c r="B144" s="356"/>
      <c r="C144" s="1"/>
      <c r="D144" s="1"/>
      <c r="E144" s="1"/>
      <c r="F144" s="1"/>
      <c r="G144" s="1"/>
      <c r="H144" s="1"/>
      <c r="I144" s="1"/>
      <c r="J144" s="1"/>
      <c r="K144" s="1"/>
      <c r="L144" s="1"/>
      <c r="M144" s="1"/>
      <c r="N144" s="1"/>
      <c r="O144" s="1"/>
      <c r="P144" s="1"/>
      <c r="Q144" s="1"/>
      <c r="R144" s="1"/>
      <c r="S144" s="1"/>
      <c r="T144" s="1"/>
      <c r="U144" s="1"/>
      <c r="V144" s="1"/>
      <c r="W144" s="1"/>
    </row>
    <row r="145" spans="1:23" ht="14.5">
      <c r="A145" s="356"/>
      <c r="B145" s="356"/>
      <c r="C145" s="1"/>
      <c r="D145" s="1"/>
      <c r="E145" s="1"/>
      <c r="F145" s="1"/>
      <c r="G145" s="1"/>
      <c r="H145" s="1"/>
      <c r="I145" s="1"/>
      <c r="J145" s="1"/>
      <c r="K145" s="1"/>
      <c r="L145" s="1"/>
      <c r="M145" s="1"/>
      <c r="N145" s="1"/>
      <c r="O145" s="1"/>
      <c r="P145" s="1"/>
      <c r="Q145" s="1"/>
      <c r="R145" s="1"/>
      <c r="S145" s="1"/>
      <c r="T145" s="1"/>
      <c r="U145" s="1"/>
      <c r="V145" s="1"/>
      <c r="W145" s="1"/>
    </row>
    <row r="146" spans="1:23" ht="14.5">
      <c r="A146" s="356"/>
      <c r="B146" s="356"/>
      <c r="C146" s="1"/>
      <c r="D146" s="1"/>
      <c r="E146" s="1"/>
      <c r="F146" s="1"/>
      <c r="G146" s="1"/>
      <c r="H146" s="1"/>
      <c r="I146" s="1"/>
      <c r="J146" s="1"/>
      <c r="K146" s="1"/>
      <c r="L146" s="1"/>
      <c r="M146" s="1"/>
      <c r="N146" s="1"/>
      <c r="O146" s="1"/>
      <c r="P146" s="1"/>
      <c r="Q146" s="1"/>
      <c r="R146" s="1"/>
      <c r="S146" s="1"/>
      <c r="T146" s="1"/>
      <c r="U146" s="1"/>
      <c r="V146" s="1"/>
      <c r="W146" s="1"/>
    </row>
    <row r="147" spans="1:23" ht="14.5">
      <c r="A147" s="356"/>
      <c r="B147" s="356"/>
      <c r="C147" s="1"/>
      <c r="D147" s="1"/>
      <c r="E147" s="1"/>
      <c r="F147" s="1"/>
      <c r="G147" s="1"/>
      <c r="H147" s="1"/>
      <c r="I147" s="1"/>
      <c r="J147" s="1"/>
      <c r="K147" s="1"/>
      <c r="L147" s="1"/>
      <c r="M147" s="1"/>
      <c r="N147" s="1"/>
      <c r="O147" s="1"/>
      <c r="P147" s="1"/>
      <c r="Q147" s="1"/>
      <c r="R147" s="1"/>
      <c r="S147" s="1"/>
      <c r="T147" s="1"/>
      <c r="U147" s="1"/>
      <c r="V147" s="1"/>
      <c r="W147" s="1"/>
    </row>
    <row r="148" spans="1:23" ht="14.5">
      <c r="A148" s="356"/>
      <c r="B148" s="356"/>
      <c r="C148" s="1"/>
      <c r="D148" s="1"/>
      <c r="E148" s="1"/>
      <c r="F148" s="1"/>
      <c r="G148" s="1"/>
      <c r="H148" s="1"/>
      <c r="I148" s="1"/>
      <c r="J148" s="1"/>
      <c r="K148" s="1"/>
      <c r="L148" s="1"/>
      <c r="M148" s="1"/>
      <c r="N148" s="1"/>
      <c r="O148" s="1"/>
      <c r="P148" s="1"/>
      <c r="Q148" s="1"/>
      <c r="R148" s="1"/>
      <c r="S148" s="1"/>
      <c r="T148" s="1"/>
      <c r="U148" s="1"/>
      <c r="V148" s="1"/>
      <c r="W148" s="1"/>
    </row>
    <row r="149" spans="1:23" ht="14.5">
      <c r="A149" s="356"/>
      <c r="B149" s="356"/>
      <c r="C149" s="1"/>
      <c r="D149" s="1"/>
      <c r="E149" s="1"/>
      <c r="F149" s="1"/>
      <c r="G149" s="1"/>
      <c r="H149" s="1"/>
      <c r="I149" s="1"/>
      <c r="J149" s="1"/>
      <c r="K149" s="1"/>
      <c r="L149" s="1"/>
      <c r="M149" s="1"/>
      <c r="N149" s="1"/>
      <c r="O149" s="1"/>
      <c r="P149" s="1"/>
      <c r="Q149" s="1"/>
      <c r="R149" s="1"/>
      <c r="S149" s="1"/>
      <c r="T149" s="1"/>
      <c r="U149" s="1"/>
      <c r="V149" s="1"/>
      <c r="W149" s="1"/>
    </row>
    <row r="150" spans="1:23" ht="14.5">
      <c r="A150" s="356"/>
      <c r="B150" s="356"/>
      <c r="C150" s="1"/>
      <c r="D150" s="1"/>
      <c r="E150" s="1"/>
      <c r="F150" s="1"/>
      <c r="G150" s="1"/>
      <c r="H150" s="1"/>
      <c r="I150" s="1"/>
      <c r="J150" s="1"/>
      <c r="K150" s="1"/>
      <c r="L150" s="1"/>
      <c r="M150" s="1"/>
      <c r="N150" s="1"/>
      <c r="O150" s="1"/>
      <c r="P150" s="1"/>
      <c r="Q150" s="1"/>
      <c r="R150" s="1"/>
      <c r="S150" s="1"/>
      <c r="T150" s="1"/>
      <c r="U150" s="1"/>
      <c r="V150" s="1"/>
      <c r="W150" s="1"/>
    </row>
    <row r="151" spans="1:23" ht="14.5">
      <c r="A151" s="356"/>
      <c r="B151" s="356"/>
      <c r="C151" s="1"/>
      <c r="D151" s="1"/>
      <c r="E151" s="1"/>
      <c r="F151" s="1"/>
      <c r="G151" s="1"/>
      <c r="H151" s="1"/>
      <c r="I151" s="1"/>
      <c r="J151" s="1"/>
      <c r="K151" s="1"/>
      <c r="L151" s="1"/>
      <c r="M151" s="1"/>
      <c r="N151" s="1"/>
      <c r="O151" s="1"/>
      <c r="P151" s="1"/>
      <c r="Q151" s="1"/>
      <c r="R151" s="1"/>
      <c r="S151" s="1"/>
      <c r="T151" s="1"/>
      <c r="U151" s="1"/>
      <c r="V151" s="1"/>
      <c r="W151" s="1"/>
    </row>
    <row r="152" spans="1:23" ht="14.5">
      <c r="A152" s="356"/>
      <c r="B152" s="356"/>
      <c r="C152" s="1"/>
      <c r="D152" s="1"/>
      <c r="E152" s="1"/>
      <c r="F152" s="1"/>
      <c r="G152" s="1"/>
      <c r="H152" s="1"/>
      <c r="I152" s="1"/>
      <c r="J152" s="1"/>
      <c r="K152" s="1"/>
      <c r="L152" s="1"/>
      <c r="M152" s="1"/>
      <c r="N152" s="1"/>
      <c r="O152" s="1"/>
      <c r="P152" s="1"/>
      <c r="Q152" s="1"/>
      <c r="R152" s="1"/>
      <c r="S152" s="1"/>
      <c r="T152" s="1"/>
      <c r="U152" s="1"/>
      <c r="V152" s="1"/>
      <c r="W152" s="1"/>
    </row>
    <row r="153" spans="1:23" ht="14.5">
      <c r="A153" s="356"/>
      <c r="B153" s="356"/>
      <c r="C153" s="1"/>
      <c r="D153" s="1"/>
      <c r="E153" s="1"/>
      <c r="F153" s="1"/>
      <c r="G153" s="1"/>
      <c r="H153" s="1"/>
      <c r="I153" s="1"/>
      <c r="J153" s="1"/>
      <c r="K153" s="1"/>
      <c r="L153" s="1"/>
      <c r="M153" s="1"/>
      <c r="N153" s="1"/>
      <c r="O153" s="1"/>
      <c r="P153" s="1"/>
      <c r="Q153" s="1"/>
      <c r="R153" s="1"/>
      <c r="S153" s="1"/>
      <c r="T153" s="1"/>
      <c r="U153" s="1"/>
      <c r="V153" s="1"/>
      <c r="W153" s="1"/>
    </row>
    <row r="154" spans="1:23" ht="14.5">
      <c r="A154" s="356"/>
      <c r="B154" s="356"/>
      <c r="C154" s="1"/>
      <c r="D154" s="1"/>
      <c r="E154" s="1"/>
      <c r="F154" s="1"/>
      <c r="G154" s="1"/>
      <c r="H154" s="1"/>
      <c r="I154" s="1"/>
      <c r="J154" s="1"/>
      <c r="K154" s="1"/>
      <c r="L154" s="1"/>
      <c r="M154" s="1"/>
      <c r="N154" s="1"/>
      <c r="O154" s="1"/>
      <c r="P154" s="1"/>
      <c r="Q154" s="1"/>
      <c r="R154" s="1"/>
      <c r="S154" s="1"/>
      <c r="T154" s="1"/>
      <c r="U154" s="1"/>
      <c r="V154" s="1"/>
      <c r="W154" s="1"/>
    </row>
    <row r="155" spans="1:23" ht="14.5">
      <c r="A155" s="356"/>
      <c r="B155" s="356"/>
      <c r="C155" s="1"/>
      <c r="D155" s="1"/>
      <c r="E155" s="1"/>
      <c r="F155" s="1"/>
      <c r="G155" s="1"/>
      <c r="H155" s="1"/>
      <c r="I155" s="1"/>
      <c r="J155" s="1"/>
      <c r="K155" s="1"/>
      <c r="L155" s="1"/>
      <c r="M155" s="1"/>
      <c r="N155" s="1"/>
      <c r="O155" s="1"/>
      <c r="P155" s="1"/>
      <c r="Q155" s="1"/>
      <c r="R155" s="1"/>
      <c r="S155" s="1"/>
      <c r="T155" s="1"/>
      <c r="U155" s="1"/>
      <c r="V155" s="1"/>
      <c r="W155" s="1"/>
    </row>
    <row r="156" spans="1:23" ht="14.5">
      <c r="A156" s="356"/>
      <c r="B156" s="356"/>
      <c r="C156" s="1"/>
      <c r="D156" s="1"/>
      <c r="E156" s="1"/>
      <c r="F156" s="1"/>
      <c r="G156" s="1"/>
      <c r="H156" s="1"/>
      <c r="I156" s="1"/>
      <c r="J156" s="1"/>
      <c r="K156" s="1"/>
      <c r="L156" s="1"/>
      <c r="M156" s="1"/>
      <c r="N156" s="1"/>
      <c r="O156" s="1"/>
      <c r="P156" s="1"/>
      <c r="Q156" s="1"/>
      <c r="R156" s="1"/>
      <c r="S156" s="1"/>
      <c r="T156" s="1"/>
      <c r="U156" s="1"/>
      <c r="V156" s="1"/>
      <c r="W156" s="1"/>
    </row>
    <row r="157" spans="1:23" ht="14.5">
      <c r="A157" s="356"/>
      <c r="B157" s="356"/>
      <c r="C157" s="1"/>
      <c r="D157" s="1"/>
      <c r="E157" s="1"/>
      <c r="F157" s="1"/>
      <c r="G157" s="1"/>
      <c r="H157" s="1"/>
      <c r="I157" s="1"/>
      <c r="J157" s="1"/>
      <c r="K157" s="1"/>
      <c r="L157" s="1"/>
      <c r="M157" s="1"/>
      <c r="N157" s="1"/>
      <c r="O157" s="1"/>
      <c r="P157" s="1"/>
      <c r="Q157" s="1"/>
      <c r="R157" s="1"/>
      <c r="S157" s="1"/>
      <c r="T157" s="1"/>
      <c r="U157" s="1"/>
      <c r="V157" s="1"/>
      <c r="W157" s="1"/>
    </row>
    <row r="158" spans="1:23" ht="14.5">
      <c r="A158" s="356"/>
      <c r="B158" s="356"/>
      <c r="C158" s="1"/>
      <c r="D158" s="1"/>
      <c r="E158" s="1"/>
      <c r="F158" s="1"/>
      <c r="G158" s="1"/>
      <c r="H158" s="1"/>
      <c r="I158" s="1"/>
      <c r="J158" s="1"/>
      <c r="K158" s="1"/>
      <c r="L158" s="1"/>
      <c r="M158" s="1"/>
      <c r="N158" s="1"/>
      <c r="O158" s="1"/>
      <c r="P158" s="1"/>
      <c r="Q158" s="1"/>
      <c r="R158" s="1"/>
      <c r="S158" s="1"/>
      <c r="T158" s="1"/>
      <c r="U158" s="1"/>
      <c r="V158" s="1"/>
      <c r="W158" s="1"/>
    </row>
    <row r="159" spans="1:23" ht="14.5">
      <c r="A159" s="356"/>
      <c r="B159" s="356"/>
      <c r="C159" s="1"/>
      <c r="D159" s="1"/>
      <c r="E159" s="1"/>
      <c r="F159" s="1"/>
      <c r="G159" s="1"/>
      <c r="H159" s="1"/>
      <c r="I159" s="1"/>
      <c r="J159" s="1"/>
      <c r="K159" s="1"/>
      <c r="L159" s="1"/>
      <c r="M159" s="1"/>
      <c r="N159" s="1"/>
      <c r="O159" s="1"/>
      <c r="P159" s="1"/>
      <c r="Q159" s="1"/>
      <c r="R159" s="1"/>
      <c r="S159" s="1"/>
      <c r="T159" s="1"/>
      <c r="U159" s="1"/>
      <c r="V159" s="1"/>
      <c r="W159" s="1"/>
    </row>
    <row r="160" spans="1:23" ht="14.5">
      <c r="A160" s="356"/>
      <c r="B160" s="356"/>
      <c r="C160" s="1"/>
      <c r="D160" s="1"/>
      <c r="E160" s="1"/>
      <c r="F160" s="1"/>
      <c r="G160" s="1"/>
      <c r="H160" s="1"/>
      <c r="I160" s="1"/>
      <c r="J160" s="1"/>
      <c r="K160" s="1"/>
      <c r="L160" s="1"/>
      <c r="M160" s="1"/>
      <c r="N160" s="1"/>
      <c r="O160" s="1"/>
      <c r="P160" s="1"/>
      <c r="Q160" s="1"/>
      <c r="R160" s="1"/>
      <c r="S160" s="1"/>
      <c r="T160" s="1"/>
      <c r="U160" s="1"/>
      <c r="V160" s="1"/>
      <c r="W160" s="1"/>
    </row>
    <row r="161" spans="1:23" ht="14.5">
      <c r="A161" s="356"/>
      <c r="B161" s="356"/>
      <c r="C161" s="1"/>
      <c r="D161" s="1"/>
      <c r="E161" s="1"/>
      <c r="F161" s="1"/>
      <c r="G161" s="1"/>
      <c r="H161" s="1"/>
      <c r="I161" s="1"/>
      <c r="J161" s="1"/>
      <c r="K161" s="1"/>
      <c r="L161" s="1"/>
      <c r="M161" s="1"/>
      <c r="N161" s="1"/>
      <c r="O161" s="1"/>
      <c r="P161" s="1"/>
      <c r="Q161" s="1"/>
      <c r="R161" s="1"/>
      <c r="S161" s="1"/>
      <c r="T161" s="1"/>
      <c r="U161" s="1"/>
      <c r="V161" s="1"/>
      <c r="W161" s="1"/>
    </row>
    <row r="162" spans="1:23" ht="14.5">
      <c r="A162" s="356"/>
      <c r="B162" s="356"/>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W991"/>
  <sheetViews>
    <sheetView topLeftCell="A62" zoomScale="55" zoomScaleNormal="55" workbookViewId="0">
      <selection activeCell="L39" sqref="L39"/>
    </sheetView>
  </sheetViews>
  <sheetFormatPr defaultColWidth="9" defaultRowHeight="12.5"/>
  <cols>
    <col min="3" max="3" width="17.81640625" customWidth="1"/>
    <col min="5" max="5" width="12.81640625"/>
    <col min="6" max="7" width="12.1796875" customWidth="1"/>
    <col min="8" max="8" width="67.1796875" customWidth="1"/>
    <col min="9" max="12" width="12" customWidth="1"/>
    <col min="14" max="14" width="25.54296875" customWidth="1"/>
    <col min="15" max="15" width="12.1796875" customWidth="1"/>
    <col min="16" max="16" width="11" customWidth="1"/>
    <col min="17" max="20" width="12" customWidth="1"/>
    <col min="21" max="21" width="11" customWidth="1"/>
    <col min="42" max="43" width="12" customWidth="1"/>
    <col min="45" max="45" width="12.81640625"/>
    <col min="54" max="54" width="12.81640625"/>
    <col min="63" max="63" width="12.81640625"/>
    <col min="72" max="72" width="12.81640625"/>
    <col min="81" max="81" width="12.81640625"/>
    <col min="90" max="90" width="12.81640625"/>
    <col min="99" max="99" width="12.81640625"/>
  </cols>
  <sheetData>
    <row r="1" spans="2:47">
      <c r="AM1" s="32"/>
      <c r="AN1" s="32"/>
      <c r="AO1" s="32"/>
      <c r="AP1" s="32"/>
      <c r="AQ1" s="32"/>
      <c r="AR1" s="32"/>
      <c r="AS1" s="32"/>
      <c r="AT1" s="32"/>
      <c r="AU1" s="32"/>
    </row>
    <row r="2" spans="2:47">
      <c r="AM2" s="32"/>
      <c r="AN2" s="32"/>
      <c r="AO2" s="32"/>
      <c r="AP2" s="32"/>
      <c r="AQ2" s="32"/>
      <c r="AR2" s="32"/>
      <c r="AS2" s="32"/>
      <c r="AT2" s="32"/>
      <c r="AU2" s="32"/>
    </row>
    <row r="3" spans="2:47">
      <c r="AM3" s="32"/>
      <c r="AN3" s="32"/>
      <c r="AO3" s="32"/>
      <c r="AP3" s="32"/>
      <c r="AQ3" s="32"/>
      <c r="AR3" s="32"/>
      <c r="AS3" s="32"/>
      <c r="AT3" s="32"/>
      <c r="AU3" s="32"/>
    </row>
    <row r="4" spans="2:47" ht="13">
      <c r="H4" s="199"/>
      <c r="AM4" s="32"/>
      <c r="AN4" s="32"/>
      <c r="AO4" s="32"/>
      <c r="AP4" s="32"/>
      <c r="AQ4" s="32"/>
      <c r="AR4" s="32"/>
      <c r="AS4" s="32"/>
      <c r="AT4" s="32"/>
      <c r="AU4" s="32"/>
    </row>
    <row r="5" spans="2:47">
      <c r="N5" s="152" t="s">
        <v>337</v>
      </c>
      <c r="AM5" s="32"/>
      <c r="AN5" s="32"/>
      <c r="AO5" s="32"/>
      <c r="AP5" s="54"/>
      <c r="AQ5" s="32"/>
      <c r="AR5" s="32"/>
      <c r="AS5" s="32"/>
      <c r="AT5" s="32"/>
      <c r="AU5" s="32"/>
    </row>
    <row r="6" spans="2:47" ht="14.5">
      <c r="B6" s="170"/>
      <c r="C6" s="200" t="s">
        <v>338</v>
      </c>
      <c r="D6" s="170"/>
      <c r="E6" s="170"/>
      <c r="F6" s="170"/>
      <c r="G6" s="170"/>
      <c r="H6" s="170"/>
      <c r="I6" s="170"/>
      <c r="J6" s="170"/>
      <c r="K6" s="170"/>
      <c r="L6" s="170"/>
      <c r="AM6" s="32"/>
      <c r="AN6" s="32"/>
      <c r="AO6" s="32"/>
      <c r="AP6" s="140"/>
      <c r="AQ6" s="140"/>
      <c r="AR6" s="32"/>
      <c r="AS6" s="32"/>
      <c r="AT6" s="32"/>
      <c r="AU6" s="32"/>
    </row>
    <row r="7" spans="2:47" ht="14.5">
      <c r="B7" s="136" t="s">
        <v>339</v>
      </c>
      <c r="C7" s="201" t="s">
        <v>3</v>
      </c>
      <c r="D7" s="136" t="s">
        <v>340</v>
      </c>
      <c r="E7" s="170">
        <v>2020</v>
      </c>
      <c r="F7" s="170" t="s">
        <v>190</v>
      </c>
      <c r="G7" s="170" t="s">
        <v>191</v>
      </c>
      <c r="H7" s="170" t="s">
        <v>192</v>
      </c>
      <c r="I7" s="170" t="s">
        <v>193</v>
      </c>
      <c r="J7" s="170" t="s">
        <v>194</v>
      </c>
      <c r="K7" s="170" t="s">
        <v>195</v>
      </c>
      <c r="L7" s="170" t="s">
        <v>196</v>
      </c>
      <c r="AM7" s="32"/>
      <c r="AN7" s="32"/>
      <c r="AO7" s="32"/>
      <c r="AP7" s="208"/>
      <c r="AQ7" s="32"/>
      <c r="AR7" s="32"/>
      <c r="AS7" s="32"/>
      <c r="AT7" s="32"/>
      <c r="AU7" s="32"/>
    </row>
    <row r="8" spans="2:47" ht="14.5">
      <c r="B8" s="136" t="s">
        <v>341</v>
      </c>
      <c r="C8" s="170" t="s">
        <v>19</v>
      </c>
      <c r="D8" s="136" t="s">
        <v>20</v>
      </c>
      <c r="E8" s="170"/>
      <c r="F8" s="170">
        <f>O8</f>
        <v>65.791057463496998</v>
      </c>
      <c r="G8" s="170">
        <f t="shared" ref="G8:L11" si="0">P8</f>
        <v>270.04470471003202</v>
      </c>
      <c r="H8" s="170">
        <f t="shared" si="0"/>
        <v>285.80692017805501</v>
      </c>
      <c r="I8" s="170">
        <f t="shared" si="0"/>
        <v>26.4615784661272</v>
      </c>
      <c r="J8" s="170">
        <f t="shared" si="0"/>
        <v>27.477785307255498</v>
      </c>
      <c r="K8" s="170">
        <f t="shared" si="0"/>
        <v>110.660609340222</v>
      </c>
      <c r="L8" s="170">
        <f t="shared" si="0"/>
        <v>67.009776517435995</v>
      </c>
      <c r="N8" s="205" t="s">
        <v>342</v>
      </c>
      <c r="O8" s="152">
        <f>SUMPRODUCT('TechHeat-RES-SD'!I3:I21,'TechHeat-RES-SD'!I78:I96,'TechHeat-RES-SD'!I136:I154)</f>
        <v>65.791057463496998</v>
      </c>
      <c r="P8" s="152">
        <f>SUMPRODUCT('TechHeat-RES-SD'!J3:J21,'TechHeat-RES-SD'!J78:J96,'TechHeat-RES-SD'!J136:J154)</f>
        <v>270.04470471003202</v>
      </c>
      <c r="Q8" s="152">
        <f>SUMPRODUCT('TechHeat-RES-SD'!K3:K21,'TechHeat-RES-SD'!K78:K96,'TechHeat-RES-SD'!K136:K154)</f>
        <v>285.80692017805501</v>
      </c>
      <c r="R8" s="152">
        <f>SUMPRODUCT('TechHeat-RES-SD'!L3:L21,'TechHeat-RES-SD'!L78:L96,'TechHeat-RES-SD'!L136:L154)</f>
        <v>26.4615784661272</v>
      </c>
      <c r="S8" s="152">
        <f>SUMPRODUCT('TechHeat-RES-SD'!M3:M21,'TechHeat-RES-SD'!M78:M96,'TechHeat-RES-SD'!M136:M154)</f>
        <v>27.477785307255498</v>
      </c>
      <c r="T8" s="152">
        <f>SUMPRODUCT('TechHeat-RES-SD'!N3:N21,'TechHeat-RES-SD'!N78:N96,'TechHeat-RES-SD'!N136:N154)</f>
        <v>110.660609340222</v>
      </c>
      <c r="U8" s="152">
        <f>SUMPRODUCT('TechHeat-RES-SD'!O3:O21,'TechHeat-RES-SD'!O78:O96,'TechHeat-RES-SD'!O136:O154)</f>
        <v>67.009776517435995</v>
      </c>
      <c r="X8" s="36" t="s">
        <v>343</v>
      </c>
      <c r="Y8" s="207">
        <f>attached_space_heating_byendtyp!W15</f>
        <v>53.342951999999997</v>
      </c>
      <c r="Z8" s="207">
        <f>attached_space_heating_byendtyp!AU15</f>
        <v>124.50964</v>
      </c>
      <c r="AA8" s="207">
        <f>attached_space_heating_byendtyp!BS15</f>
        <v>227.962187</v>
      </c>
      <c r="AB8" s="207">
        <f>attached_space_heating_byendtyp!CQ15</f>
        <v>25.618392</v>
      </c>
      <c r="AC8" s="207">
        <f>attached_space_heating_byendtyp!DO15</f>
        <v>27.017457</v>
      </c>
      <c r="AD8" s="207">
        <f>attached_space_heating_byendtyp!EM15</f>
        <v>109.281769</v>
      </c>
      <c r="AE8" s="207">
        <f>attached_space_heating_byendtyp!FK15</f>
        <v>60.315980000000003</v>
      </c>
      <c r="AM8" s="32"/>
      <c r="AN8" s="32"/>
      <c r="AO8" s="32"/>
      <c r="AP8" s="208"/>
      <c r="AQ8" s="32"/>
      <c r="AR8" s="32"/>
      <c r="AS8" s="32"/>
      <c r="AT8" s="32"/>
      <c r="AU8" s="32"/>
    </row>
    <row r="9" spans="2:47" ht="14.5">
      <c r="B9" s="136" t="s">
        <v>341</v>
      </c>
      <c r="C9" s="170" t="s">
        <v>25</v>
      </c>
      <c r="D9" s="136" t="s">
        <v>20</v>
      </c>
      <c r="E9" s="170"/>
      <c r="F9" s="170">
        <f t="shared" ref="F9:F11" si="1">O9</f>
        <v>3.6588384353421</v>
      </c>
      <c r="G9" s="170">
        <f t="shared" si="0"/>
        <v>15.9835265096738</v>
      </c>
      <c r="H9" s="170">
        <f t="shared" si="0"/>
        <v>42.695424884904398</v>
      </c>
      <c r="I9" s="170">
        <f t="shared" si="0"/>
        <v>1.8016601301247701</v>
      </c>
      <c r="J9" s="170">
        <f t="shared" si="0"/>
        <v>1.6458804514752401</v>
      </c>
      <c r="K9" s="170">
        <f t="shared" si="0"/>
        <v>10.3415620340178</v>
      </c>
      <c r="L9" s="170">
        <f t="shared" si="0"/>
        <v>8.4904321774566895</v>
      </c>
      <c r="O9">
        <f>SUMPRODUCT('TechHeat-RES-SA'!I3:I21,'TechHeat-RES-SA'!I78:I96,'TechHeat-RES-SA'!AL3:AL21)</f>
        <v>3.6588384353421</v>
      </c>
      <c r="P9">
        <f>SUMPRODUCT('TechHeat-RES-SA'!J3:J21,'TechHeat-RES-SA'!J78:J96,'TechHeat-RES-SA'!AM3:AM21)</f>
        <v>15.9835265096738</v>
      </c>
      <c r="Q9">
        <f>SUMPRODUCT('TechHeat-RES-SA'!K3:K21,'TechHeat-RES-SA'!K78:K96,'TechHeat-RES-SA'!AN3:AN21)</f>
        <v>42.695424884904398</v>
      </c>
      <c r="R9">
        <f>SUMPRODUCT('TechHeat-RES-SA'!L3:L21,'TechHeat-RES-SA'!L78:L96,'TechHeat-RES-SA'!AO3:AO21)</f>
        <v>1.8016601301247701</v>
      </c>
      <c r="S9">
        <f>SUMPRODUCT('TechHeat-RES-SA'!M3:M21,'TechHeat-RES-SA'!M78:M96,'TechHeat-RES-SA'!AP3:AP21)</f>
        <v>1.6458804514752401</v>
      </c>
      <c r="T9">
        <f>SUMPRODUCT('TechHeat-RES-SA'!N3:N21,'TechHeat-RES-SA'!N78:N96,'TechHeat-RES-SA'!AQ3:AQ21)</f>
        <v>10.3415620340178</v>
      </c>
      <c r="U9">
        <f>SUMPRODUCT('TechHeat-RES-SA'!O3:O21,'TechHeat-RES-SA'!O78:O96,'TechHeat-RES-SA'!AR3:AR21)</f>
        <v>8.4904321774566895</v>
      </c>
      <c r="Y9" s="207">
        <f>attached_space_heating_byendtyp!W16</f>
        <v>4.0915540000000004</v>
      </c>
      <c r="Z9" s="207">
        <f>attached_space_heating_byendtyp!AU16</f>
        <v>15.250220000000001</v>
      </c>
      <c r="AA9" s="207">
        <f>attached_space_heating_byendtyp!BS16</f>
        <v>42.579920000000001</v>
      </c>
      <c r="AB9" s="207">
        <f>attached_space_heating_byendtyp!CQ16</f>
        <v>1.852714</v>
      </c>
      <c r="AC9" s="207">
        <f>attached_space_heating_byendtyp!DO16</f>
        <v>1.681238</v>
      </c>
      <c r="AD9" s="207">
        <f>attached_space_heating_byendtyp!EM16</f>
        <v>10.438742</v>
      </c>
      <c r="AE9" s="207">
        <f>attached_space_heating_byendtyp!FK16</f>
        <v>8.7676580000000008</v>
      </c>
      <c r="AM9" s="32"/>
      <c r="AN9" s="32"/>
      <c r="AO9" s="32"/>
      <c r="AP9" s="209"/>
      <c r="AQ9" s="32"/>
      <c r="AR9" s="32"/>
      <c r="AS9" s="32"/>
      <c r="AT9" s="32"/>
      <c r="AU9" s="32"/>
    </row>
    <row r="10" spans="2:47" ht="14.5">
      <c r="B10" s="136" t="s">
        <v>341</v>
      </c>
      <c r="C10" s="170" t="s">
        <v>27</v>
      </c>
      <c r="D10" s="136" t="s">
        <v>20</v>
      </c>
      <c r="E10" s="170"/>
      <c r="F10" s="170">
        <f t="shared" si="1"/>
        <v>4.4563847864395196</v>
      </c>
      <c r="G10" s="170">
        <f t="shared" si="0"/>
        <v>58.231400202399598</v>
      </c>
      <c r="H10" s="170">
        <f t="shared" si="0"/>
        <v>41.336656200414197</v>
      </c>
      <c r="I10" s="170">
        <f t="shared" si="0"/>
        <v>3.7501649168179498</v>
      </c>
      <c r="J10" s="170">
        <f t="shared" si="0"/>
        <v>2.8914982249009098</v>
      </c>
      <c r="K10" s="170">
        <f t="shared" si="0"/>
        <v>15.4498520871372</v>
      </c>
      <c r="L10" s="170">
        <f t="shared" si="0"/>
        <v>11.2065638404768</v>
      </c>
      <c r="O10">
        <f>SUMPRODUCT('TechHeat-RES-AP'!H3:H21,'TechHeat-RES-AP'!H79:H97,'TechHeat-RES-AP'!AN3:AN21)</f>
        <v>4.4563847864395196</v>
      </c>
      <c r="P10">
        <f>SUMPRODUCT('TechHeat-RES-AP'!I3:I21,'TechHeat-RES-AP'!I79:I97,'TechHeat-RES-AP'!AO3:AO21)</f>
        <v>58.231400202399598</v>
      </c>
      <c r="Q10">
        <f>SUMPRODUCT('TechHeat-RES-AP'!J3:J21,'TechHeat-RES-AP'!J79:J97,'TechHeat-RES-AP'!AP3:AP21)</f>
        <v>41.336656200414197</v>
      </c>
      <c r="R10">
        <f>SUMPRODUCT('TechHeat-RES-AP'!K3:K21,'TechHeat-RES-AP'!K79:K97,'TechHeat-RES-AP'!AQ3:AQ21)</f>
        <v>3.7501649168179498</v>
      </c>
      <c r="S10">
        <f>SUMPRODUCT('TechHeat-RES-AP'!L3:L21,'TechHeat-RES-AP'!L79:L97,'TechHeat-RES-AP'!AR3:AR21)</f>
        <v>2.8914982249009098</v>
      </c>
      <c r="T10">
        <f>SUMPRODUCT('TechHeat-RES-AP'!M3:M21,'TechHeat-RES-AP'!M79:M97,'TechHeat-RES-AP'!AS3:AS21)</f>
        <v>15.4498520871372</v>
      </c>
      <c r="U10">
        <f>SUMPRODUCT('TechHeat-RES-AP'!N3:N21,'TechHeat-RES-AP'!N79:N97,'TechHeat-RES-AP'!AT3:AT21)</f>
        <v>11.2065638404768</v>
      </c>
      <c r="Y10" s="207">
        <f>attached_space_heating_byendtyp!W17</f>
        <v>5.1777069999999998</v>
      </c>
      <c r="Z10" s="207">
        <f>attached_space_heating_byendtyp!AU17</f>
        <v>58.997866999999999</v>
      </c>
      <c r="AA10" s="207">
        <f>attached_space_heating_byendtyp!BS17</f>
        <v>42.439269000000003</v>
      </c>
      <c r="AB10" s="207">
        <f>attached_space_heating_byendtyp!CQ17</f>
        <v>3.9167839999999998</v>
      </c>
      <c r="AC10" s="207">
        <f>attached_space_heating_byendtyp!DO17</f>
        <v>2.9615010000000002</v>
      </c>
      <c r="AD10" s="207">
        <f>attached_space_heating_byendtyp!EM17</f>
        <v>15.487576000000001</v>
      </c>
      <c r="AE10" s="207">
        <f>attached_space_heating_byendtyp!FK17</f>
        <v>11.643758</v>
      </c>
      <c r="AM10" s="32"/>
      <c r="AN10" s="32"/>
      <c r="AO10" s="32"/>
      <c r="AP10" s="209"/>
      <c r="AQ10" s="32"/>
      <c r="AR10" s="32"/>
      <c r="AS10" s="32"/>
      <c r="AT10" s="32"/>
      <c r="AU10" s="32"/>
    </row>
    <row r="11" spans="2:47" ht="14.5">
      <c r="B11" s="136" t="s">
        <v>341</v>
      </c>
      <c r="C11" s="170" t="s">
        <v>29</v>
      </c>
      <c r="D11" s="136" t="s">
        <v>20</v>
      </c>
      <c r="E11" s="170"/>
      <c r="F11" s="170">
        <f t="shared" si="1"/>
        <v>2.1909722997469401</v>
      </c>
      <c r="G11" s="170">
        <f t="shared" si="0"/>
        <v>3.36261869403944</v>
      </c>
      <c r="H11" s="170">
        <f t="shared" si="0"/>
        <v>1.78894874222315</v>
      </c>
      <c r="I11" s="170">
        <f t="shared" si="0"/>
        <v>0.92580585465048104</v>
      </c>
      <c r="J11" s="170">
        <f t="shared" si="0"/>
        <v>1.0894373984004899</v>
      </c>
      <c r="K11" s="170">
        <f t="shared" si="0"/>
        <v>6.8923688327774597</v>
      </c>
      <c r="L11" s="170">
        <f t="shared" si="0"/>
        <v>3.1878153530026498</v>
      </c>
      <c r="O11">
        <f>SUMPRODUCT('TechHeat-RES-MOB'!I3:I21,'TechHeat-RES-MOB'!I78:I96,'TechHeat-RES-MOB'!AH3:AH21)</f>
        <v>2.1909722997469401</v>
      </c>
      <c r="P11">
        <f>SUMPRODUCT('TechHeat-RES-MOB'!J3:J21,'TechHeat-RES-MOB'!J78:J96,'TechHeat-RES-MOB'!AI3:AI21)</f>
        <v>3.36261869403944</v>
      </c>
      <c r="Q11">
        <f>SUMPRODUCT('TechHeat-RES-MOB'!K3:K21,'TechHeat-RES-MOB'!K78:K96,'TechHeat-RES-MOB'!AJ3:AJ21)</f>
        <v>1.78894874222315</v>
      </c>
      <c r="R11">
        <f>SUMPRODUCT('TechHeat-RES-MOB'!L3:L21,'TechHeat-RES-MOB'!L78:L96,'TechHeat-RES-MOB'!AK3:AK21)</f>
        <v>0.92580585465048104</v>
      </c>
      <c r="S11">
        <f>SUMPRODUCT('TechHeat-RES-MOB'!M3:M21,'TechHeat-RES-MOB'!M78:M96,'TechHeat-RES-MOB'!AL3:AL21)</f>
        <v>1.0894373984004899</v>
      </c>
      <c r="T11">
        <f>SUMPRODUCT('TechHeat-RES-MOB'!N3:N21,'TechHeat-RES-MOB'!N78:N96,'TechHeat-RES-MOB'!AM3:AM21)</f>
        <v>6.8923688327774597</v>
      </c>
      <c r="U11">
        <f>SUMPRODUCT('TechHeat-RES-MOB'!O3:O21,'TechHeat-RES-MOB'!O78:O96,'TechHeat-RES-MOB'!AN3:AN21)</f>
        <v>3.1878153530026498</v>
      </c>
      <c r="Y11" s="207">
        <f>attached_space_heating_byendtyp!W18</f>
        <v>2.4780519999999999</v>
      </c>
      <c r="Z11" s="207">
        <f>attached_space_heating_byendtyp!AU18</f>
        <v>3.3852929999999999</v>
      </c>
      <c r="AA11" s="207">
        <f>attached_space_heating_byendtyp!BS18</f>
        <v>1.6503369999999999</v>
      </c>
      <c r="AB11" s="207">
        <f>attached_space_heating_byendtyp!CQ18</f>
        <v>0.92445500000000003</v>
      </c>
      <c r="AC11" s="207">
        <f>attached_space_heating_byendtyp!DO18</f>
        <v>1.108921</v>
      </c>
      <c r="AD11" s="207">
        <f>attached_space_heating_byendtyp!EM18</f>
        <v>6.619415</v>
      </c>
      <c r="AE11" s="207">
        <f>attached_space_heating_byendtyp!FK18</f>
        <v>3.163551</v>
      </c>
      <c r="AM11" s="32"/>
      <c r="AN11" s="32"/>
      <c r="AO11" s="32"/>
      <c r="AP11" s="209"/>
      <c r="AQ11" s="32"/>
      <c r="AR11" s="32"/>
      <c r="AS11" s="32"/>
      <c r="AT11" s="32"/>
      <c r="AU11" s="32"/>
    </row>
    <row r="12" spans="2:47">
      <c r="B12" s="136" t="s">
        <v>341</v>
      </c>
      <c r="C12" s="202" t="s">
        <v>31</v>
      </c>
      <c r="D12" s="136" t="s">
        <v>20</v>
      </c>
      <c r="E12" s="170"/>
      <c r="F12" s="170">
        <f>'TechCooling-RES'!U3*attached_coolingsecuse!W13</f>
        <v>0.32287300349783998</v>
      </c>
      <c r="G12" s="170">
        <f>'TechCooling-RES'!V3*attached_coolingsecuse!AU13</f>
        <v>2.5668135370839997</v>
      </c>
      <c r="H12" s="170">
        <f>'TechCooling-RES'!W3*attached_coolingsecuse!BS13</f>
        <v>13.70338469613402</v>
      </c>
      <c r="I12" s="170">
        <f>'TechCooling-RES'!X3*attached_coolingsecuse!CQ13</f>
        <v>1.6872330059302598</v>
      </c>
      <c r="J12" s="170">
        <f>'TechCooling-RES'!Y3*attached_coolingsecuse!DO13</f>
        <v>0.47763621997262001</v>
      </c>
      <c r="K12" s="170">
        <f>'TechCooling-RES'!Z3*attached_coolingsecuse!EM13</f>
        <v>0.17504331539595</v>
      </c>
      <c r="L12" s="170">
        <f>'TechCooling-RES'!AA3*attached_coolingsecuse!FK13</f>
        <v>0.36544633966764001</v>
      </c>
      <c r="AM12" s="32"/>
      <c r="AN12" s="32"/>
      <c r="AO12" s="32"/>
      <c r="AP12" s="209"/>
      <c r="AQ12" s="32"/>
      <c r="AR12" s="32"/>
      <c r="AS12" s="32"/>
      <c r="AT12" s="32"/>
      <c r="AU12" s="32"/>
    </row>
    <row r="13" spans="2:47">
      <c r="B13" s="136" t="s">
        <v>341</v>
      </c>
      <c r="C13" s="202" t="s">
        <v>33</v>
      </c>
      <c r="D13" s="136" t="s">
        <v>20</v>
      </c>
      <c r="E13" s="170"/>
      <c r="F13" s="170">
        <f>'TechCooling-RES'!U5*attached_coolingsecuse!W13</f>
        <v>3.666161887608E-2</v>
      </c>
      <c r="G13" s="170">
        <f>'TechCooling-RES'!V5*attached_coolingsecuse!AU13</f>
        <v>0.49237773870020002</v>
      </c>
      <c r="H13" s="170">
        <f>'TechCooling-RES'!W5*attached_coolingsecuse!BS13</f>
        <v>3.9534163604663997</v>
      </c>
      <c r="I13" s="170">
        <f>'TechCooling-RES'!X5*attached_coolingsecuse!CQ13</f>
        <v>0.19411534009973996</v>
      </c>
      <c r="J13" s="170">
        <f>'TechCooling-RES'!Y5*attached_coolingsecuse!DO13</f>
        <v>5.1932013205390003E-2</v>
      </c>
      <c r="K13" s="170">
        <f>'TechCooling-RES'!Z5*attached_coolingsecuse!EM13</f>
        <v>4.24707728775E-2</v>
      </c>
      <c r="L13" s="170">
        <f>'TechCooling-RES'!AA5*attached_coolingsecuse!FK13</f>
        <v>9.6531834072059994E-2</v>
      </c>
      <c r="AM13" s="32"/>
      <c r="AN13" s="32"/>
      <c r="AO13" s="32"/>
      <c r="AP13" s="209"/>
      <c r="AQ13" s="32"/>
      <c r="AR13" s="32"/>
      <c r="AS13" s="32"/>
      <c r="AT13" s="32"/>
      <c r="AU13" s="32"/>
    </row>
    <row r="14" spans="2:47">
      <c r="B14" s="136" t="s">
        <v>341</v>
      </c>
      <c r="C14" s="202" t="s">
        <v>35</v>
      </c>
      <c r="D14" s="136" t="s">
        <v>20</v>
      </c>
      <c r="E14" s="170"/>
      <c r="F14" s="170">
        <f>'TechCooling-RES'!U7*attached_coolingsecuse!W13</f>
        <v>9.3158302993019998E-2</v>
      </c>
      <c r="G14" s="170">
        <f>'TechCooling-RES'!V7*attached_coolingsecuse!AU13</f>
        <v>2.7526786978973998</v>
      </c>
      <c r="H14" s="170">
        <f>'TechCooling-RES'!W7*attached_coolingsecuse!BS13</f>
        <v>7.4083200782725198</v>
      </c>
      <c r="I14" s="170">
        <f>'TechCooling-RES'!X7*attached_coolingsecuse!CQ13</f>
        <v>0.64762764609369994</v>
      </c>
      <c r="J14" s="170">
        <f>'TechCooling-RES'!Y7*attached_coolingsecuse!DO13</f>
        <v>0.13547921432063001</v>
      </c>
      <c r="K14" s="170">
        <f>'TechCooling-RES'!Z7*attached_coolingsecuse!EM13</f>
        <v>6.5968583858999993E-2</v>
      </c>
      <c r="L14" s="170">
        <f>'TechCooling-RES'!AA7*attached_coolingsecuse!FK13</f>
        <v>0.28248441162389998</v>
      </c>
      <c r="AM14" s="32"/>
      <c r="AN14" s="32"/>
      <c r="AO14" s="32"/>
      <c r="AP14" s="209"/>
      <c r="AQ14" s="32"/>
      <c r="AR14" s="32"/>
      <c r="AS14" s="32"/>
      <c r="AT14" s="32"/>
      <c r="AU14" s="32"/>
    </row>
    <row r="15" spans="2:47">
      <c r="B15" s="136" t="s">
        <v>341</v>
      </c>
      <c r="C15" s="202" t="s">
        <v>37</v>
      </c>
      <c r="D15" s="136" t="s">
        <v>20</v>
      </c>
      <c r="E15" s="170"/>
      <c r="F15" s="170">
        <f>'TechCooling-RES'!U9*attached_coolingsecuse!W13</f>
        <v>1.722107463306E-2</v>
      </c>
      <c r="G15" s="170">
        <f>'TechCooling-RES'!V9*attached_coolingsecuse!AU13</f>
        <v>6.7310026318399996E-2</v>
      </c>
      <c r="H15" s="170">
        <f>'TechCooling-RES'!W9*attached_coolingsecuse!BS13</f>
        <v>0.11548986512705998</v>
      </c>
      <c r="I15" s="170">
        <f>'TechCooling-RES'!X9*attached_coolingsecuse!CQ13</f>
        <v>5.5702007876299996E-2</v>
      </c>
      <c r="J15" s="170">
        <f>'TechCooling-RES'!Y9*attached_coolingsecuse!DO13</f>
        <v>1.844955250136E-2</v>
      </c>
      <c r="K15" s="170">
        <f>'TechCooling-RES'!Z9*attached_coolingsecuse!EM13</f>
        <v>1.1282327867549999E-2</v>
      </c>
      <c r="L15" s="170">
        <f>'TechCooling-RES'!AA9*attached_coolingsecuse!FK13</f>
        <v>2.78994146364E-2</v>
      </c>
      <c r="N15" s="205" t="s">
        <v>342</v>
      </c>
      <c r="O15" t="e">
        <f>SUMPRODUCT('TechCooling-RES'!G22:G23,'TechCooling-RES'!G57:G58,'TechCooling-RES'!G82:G82)</f>
        <v>#VALUE!</v>
      </c>
      <c r="AM15" s="32"/>
      <c r="AN15" s="32"/>
      <c r="AO15" s="32"/>
      <c r="AP15" s="209"/>
      <c r="AQ15" s="32"/>
      <c r="AR15" s="32"/>
      <c r="AS15" s="32"/>
      <c r="AT15" s="32"/>
      <c r="AU15" s="32"/>
    </row>
    <row r="16" spans="2:47">
      <c r="B16" s="136" t="s">
        <v>341</v>
      </c>
      <c r="C16" s="136" t="s">
        <v>39</v>
      </c>
      <c r="D16" s="136" t="s">
        <v>20</v>
      </c>
      <c r="E16" s="170"/>
      <c r="F16" s="203">
        <f>attached_WatHeaSecEneUse!W15</f>
        <v>9.9410260000000008</v>
      </c>
      <c r="G16" s="203">
        <f>attached_WatHeaSecEneUse!AU15</f>
        <v>24.893885999999998</v>
      </c>
      <c r="H16" s="203">
        <f>attached_WatHeaSecEneUse!BS15</f>
        <v>55.892400000000002</v>
      </c>
      <c r="I16" s="203">
        <f>attached_WatHeaSecEneUse!CQ15</f>
        <v>7.1378750000000002</v>
      </c>
      <c r="J16" s="203">
        <f>attached_WatHeaSecEneUse!DO15</f>
        <v>8.3361680000000007</v>
      </c>
      <c r="K16" s="203">
        <f>attached_WatHeaSecEneUse!EM15</f>
        <v>31.563828000000001</v>
      </c>
      <c r="L16" s="203">
        <f>attached_WatHeaSecEneUse!FK15</f>
        <v>22.658503</v>
      </c>
      <c r="AM16" s="32"/>
      <c r="AN16" s="32"/>
      <c r="AO16" s="32"/>
      <c r="AP16" s="209"/>
      <c r="AQ16" s="32"/>
      <c r="AR16" s="32"/>
      <c r="AS16" s="32"/>
      <c r="AT16" s="32"/>
      <c r="AU16" s="32"/>
    </row>
    <row r="17" spans="2:101">
      <c r="B17" s="136" t="s">
        <v>341</v>
      </c>
      <c r="C17" s="136" t="s">
        <v>41</v>
      </c>
      <c r="D17" s="136" t="s">
        <v>20</v>
      </c>
      <c r="E17" s="170"/>
      <c r="F17" s="203">
        <f>attached_WatHeaSecEneUse!W16</f>
        <v>1.0356030000000001</v>
      </c>
      <c r="G17" s="203">
        <f>attached_WatHeaSecEneUse!AU16</f>
        <v>4.4592980000000004</v>
      </c>
      <c r="H17" s="203">
        <f>attached_WatHeaSecEneUse!BS16</f>
        <v>14.072972</v>
      </c>
      <c r="I17" s="203">
        <f>attached_WatHeaSecEneUse!CQ16</f>
        <v>0.51197300000000001</v>
      </c>
      <c r="J17" s="203">
        <f>attached_WatHeaSecEneUse!DO16</f>
        <v>0.61672800000000005</v>
      </c>
      <c r="K17" s="203">
        <f>attached_WatHeaSecEneUse!EM16</f>
        <v>5.4272960000000001</v>
      </c>
      <c r="L17" s="203">
        <f>attached_WatHeaSecEneUse!FK16</f>
        <v>5.6035680000000001</v>
      </c>
      <c r="AM17" s="32"/>
      <c r="AN17" s="32"/>
      <c r="AO17" s="32"/>
      <c r="AP17" s="209"/>
      <c r="AQ17" s="32"/>
      <c r="AR17" s="32"/>
      <c r="AS17" s="32"/>
      <c r="AT17" s="32"/>
      <c r="AU17" s="32"/>
    </row>
    <row r="18" spans="2:101">
      <c r="B18" s="136" t="s">
        <v>341</v>
      </c>
      <c r="C18" s="136" t="s">
        <v>43</v>
      </c>
      <c r="D18" s="136" t="s">
        <v>20</v>
      </c>
      <c r="E18" s="170"/>
      <c r="F18" s="203">
        <f>attached_WatHeaSecEneUse!W17</f>
        <v>2.1014729999999999</v>
      </c>
      <c r="G18" s="203">
        <f>attached_WatHeaSecEneUse!AU17</f>
        <v>16.715567</v>
      </c>
      <c r="H18" s="203">
        <f>attached_WatHeaSecEneUse!BS17</f>
        <v>20.511382999999999</v>
      </c>
      <c r="I18" s="203">
        <f>attached_WatHeaSecEneUse!CQ17</f>
        <v>1.607726</v>
      </c>
      <c r="J18" s="203">
        <f>attached_WatHeaSecEneUse!DO17</f>
        <v>1.392631</v>
      </c>
      <c r="K18" s="203">
        <f>attached_WatHeaSecEneUse!EM17</f>
        <v>6.8130860000000002</v>
      </c>
      <c r="L18" s="203">
        <f>attached_WatHeaSecEneUse!FK17</f>
        <v>12.603456</v>
      </c>
      <c r="AM18" s="32"/>
      <c r="AN18" s="32"/>
      <c r="AO18" s="32"/>
      <c r="AP18" s="210"/>
      <c r="AQ18" s="32"/>
      <c r="AR18" s="32"/>
      <c r="AS18" s="32"/>
      <c r="AT18" s="32"/>
      <c r="AU18" s="32"/>
    </row>
    <row r="19" spans="2:101">
      <c r="B19" s="136" t="s">
        <v>341</v>
      </c>
      <c r="C19" s="136" t="s">
        <v>45</v>
      </c>
      <c r="D19" s="136" t="s">
        <v>20</v>
      </c>
      <c r="E19" s="170"/>
      <c r="F19" s="203">
        <f>attached_WatHeaSecEneUse!W18</f>
        <v>0.37997700000000001</v>
      </c>
      <c r="G19" s="203">
        <f>attached_WatHeaSecEneUse!AU18</f>
        <v>0.279053</v>
      </c>
      <c r="H19" s="203">
        <f>attached_WatHeaSecEneUse!BS18</f>
        <v>0.16408700000000001</v>
      </c>
      <c r="I19" s="203">
        <f>attached_WatHeaSecEneUse!CQ18</f>
        <v>0.130327</v>
      </c>
      <c r="J19" s="203">
        <f>attached_WatHeaSecEneUse!DO18</f>
        <v>0.26352700000000001</v>
      </c>
      <c r="K19" s="203">
        <f>attached_WatHeaSecEneUse!EM18</f>
        <v>1.7286859999999999</v>
      </c>
      <c r="L19" s="203">
        <f>attached_WatHeaSecEneUse!FK18</f>
        <v>1.2949580000000001</v>
      </c>
      <c r="N19" s="152" t="s">
        <v>344</v>
      </c>
      <c r="O19" cm="1">
        <f t="array" ref="O19">SUMPRODUCT('TechWatHea-MobileHome'!F3:F8*'TechWatHea-MobileHome'!F54:F59)*31.54</f>
        <v>0.387591269543138</v>
      </c>
      <c r="P19" cm="1">
        <f t="array" ref="P19">SUMPRODUCT('TechWatHea-MobileHome'!G3:G8*'TechWatHea-MobileHome'!G54:G59)*31.54</f>
        <v>0.278747897395415</v>
      </c>
      <c r="Q19" cm="1">
        <f t="array" ref="Q19">SUMPRODUCT('TechWatHea-MobileHome'!H3:H8*'TechWatHea-MobileHome'!H54:H59)*31.54</f>
        <v>0.16266433271119901</v>
      </c>
      <c r="R19" cm="1">
        <f t="array" ref="R19">SUMPRODUCT('TechWatHea-MobileHome'!I3:I8*'TechWatHea-MobileHome'!I54:I59)*31.54</f>
        <v>0.12993406079766001</v>
      </c>
      <c r="S19" cm="1">
        <f t="array" ref="S19">SUMPRODUCT('TechWatHea-MobileHome'!J3:J8*'TechWatHea-MobileHome'!J54:J59)*31.54</f>
        <v>0.26263170856696</v>
      </c>
      <c r="T19" cm="1">
        <f t="array" ref="T19">SUMPRODUCT('TechWatHea-MobileHome'!K3:K8*'TechWatHea-MobileHome'!K54:K59)*31.54</f>
        <v>1.7260826495705801</v>
      </c>
      <c r="U19" cm="1">
        <f t="array" ref="U19">SUMPRODUCT('TechWatHea-MobileHome'!L3:L8*'TechWatHea-MobileHome'!L54:L59)*31.54</f>
        <v>1.29013968786771</v>
      </c>
      <c r="AM19" s="32"/>
      <c r="AN19" s="32"/>
      <c r="AO19" s="32"/>
      <c r="AP19" s="32"/>
      <c r="AQ19" s="32"/>
      <c r="AR19" s="32"/>
      <c r="AS19" s="32"/>
      <c r="AT19" s="32"/>
      <c r="AU19" s="32"/>
    </row>
    <row r="20" spans="2:101">
      <c r="B20" s="136" t="s">
        <v>341</v>
      </c>
      <c r="C20" s="136" t="s">
        <v>47</v>
      </c>
      <c r="D20" s="136" t="s">
        <v>20</v>
      </c>
      <c r="E20" s="170"/>
      <c r="F20" s="203">
        <f>'Tech-Appliance'!F3*'Tech-Appliance'!F45*31.54</f>
        <v>0.83329442845606705</v>
      </c>
      <c r="G20" s="203">
        <f>'Tech-Appliance'!G3*'Tech-Appliance'!G45*31.54</f>
        <v>3.9600647247018199</v>
      </c>
      <c r="H20" s="203">
        <f>'Tech-Appliance'!H3*'Tech-Appliance'!H45*31.54</f>
        <v>4.0149313171555896</v>
      </c>
      <c r="I20" s="203">
        <f>'Tech-Appliance'!I3*'Tech-Appliance'!I45*31.54</f>
        <v>0.65472809953505495</v>
      </c>
      <c r="J20" s="203">
        <f>'Tech-Appliance'!J3*'Tech-Appliance'!J45*31.54</f>
        <v>0.36514815474624002</v>
      </c>
      <c r="K20" s="203">
        <f>'Tech-Appliance'!K3*'Tech-Appliance'!K45*31.54</f>
        <v>1.2009624942611401</v>
      </c>
      <c r="L20" s="203">
        <f>'Tech-Appliance'!L3*'Tech-Appliance'!L45*31.54</f>
        <v>1.8196993707220099</v>
      </c>
      <c r="N20" s="205" t="s">
        <v>342</v>
      </c>
      <c r="O20" s="159">
        <f t="shared" ref="O20:U20" si="2">SUM(F20:F26)</f>
        <v>14.110132</v>
      </c>
      <c r="P20" s="159">
        <f t="shared" si="2"/>
        <v>61.385534</v>
      </c>
      <c r="Q20" s="159">
        <f t="shared" si="2"/>
        <v>59.851027000000002</v>
      </c>
      <c r="R20" s="159">
        <f t="shared" si="2"/>
        <v>9.924747</v>
      </c>
      <c r="S20" s="159">
        <f t="shared" si="2"/>
        <v>6.1351100000000001</v>
      </c>
      <c r="T20" s="159">
        <f t="shared" si="2"/>
        <v>20.379356000000001</v>
      </c>
      <c r="U20" s="159">
        <f t="shared" si="2"/>
        <v>27.950074000000001</v>
      </c>
      <c r="AM20" s="32"/>
      <c r="AN20" s="32"/>
      <c r="AO20" s="32"/>
      <c r="AP20" s="32"/>
      <c r="AQ20" s="32"/>
      <c r="AR20" s="32"/>
      <c r="AS20" s="32"/>
      <c r="AT20" s="32"/>
      <c r="AU20" s="32"/>
    </row>
    <row r="21" spans="2:101">
      <c r="B21" s="136" t="s">
        <v>341</v>
      </c>
      <c r="C21" s="136" t="s">
        <v>49</v>
      </c>
      <c r="D21" s="136" t="s">
        <v>20</v>
      </c>
      <c r="E21" s="170"/>
      <c r="F21" s="203">
        <f>'Tech-Appliance'!F4*'Tech-Appliance'!F46*31.54</f>
        <v>0.34835001848554698</v>
      </c>
      <c r="G21" s="203">
        <f>'Tech-Appliance'!G4*'Tech-Appliance'!G46*31.54</f>
        <v>1.09052079415551</v>
      </c>
      <c r="H21" s="203">
        <f>'Tech-Appliance'!H4*'Tech-Appliance'!H46*31.54</f>
        <v>1.1029048733739399</v>
      </c>
      <c r="I21" s="203">
        <f>'Tech-Appliance'!I4*'Tech-Appliance'!I46*31.54</f>
        <v>0.23446754352746901</v>
      </c>
      <c r="J21" s="203">
        <f>'Tech-Appliance'!J4*'Tech-Appliance'!J46*31.54</f>
        <v>0.1421469602405</v>
      </c>
      <c r="K21" s="203">
        <f>'Tech-Appliance'!K4*'Tech-Appliance'!K46*31.54</f>
        <v>0.42563181422094298</v>
      </c>
      <c r="L21" s="203">
        <f>'Tech-Appliance'!L4*'Tech-Appliance'!L46*31.54</f>
        <v>0.49768674748512498</v>
      </c>
      <c r="N21" s="205" t="s">
        <v>345</v>
      </c>
      <c r="O21" s="159">
        <f>attached_ApplianceConsume!W13</f>
        <v>14.1791</v>
      </c>
      <c r="P21" s="159">
        <f>attached_ApplianceConsume!AU13</f>
        <v>62.209820000000001</v>
      </c>
      <c r="Q21" s="159">
        <f>attached_ApplianceConsume!BS13</f>
        <v>63.938434000000001</v>
      </c>
      <c r="R21" s="159">
        <f>attached_ApplianceConsume!CQ13</f>
        <v>10.119953000000001</v>
      </c>
      <c r="S21" s="159">
        <f>attached_ApplianceConsume!DO13</f>
        <v>6.780106</v>
      </c>
      <c r="T21" s="159">
        <f>attached_ApplianceConsume!EM13</f>
        <v>22.089604000000001</v>
      </c>
      <c r="U21" s="159">
        <f>attached_ApplianceConsume!FK13</f>
        <v>29.498608000000001</v>
      </c>
      <c r="AM21" s="32"/>
      <c r="AN21" s="32"/>
      <c r="AO21" s="32"/>
      <c r="AP21" s="32"/>
      <c r="AQ21" s="32"/>
      <c r="AR21" s="32"/>
      <c r="AS21" s="32"/>
      <c r="AT21" s="32"/>
      <c r="AU21" s="32"/>
    </row>
    <row r="22" spans="2:101">
      <c r="B22" s="136" t="s">
        <v>341</v>
      </c>
      <c r="C22" s="136" t="s">
        <v>51</v>
      </c>
      <c r="D22" s="136" t="s">
        <v>20</v>
      </c>
      <c r="E22" s="170"/>
      <c r="F22" s="203">
        <f>'Tech-Appliance'!F5*'Tech-Appliance'!F47*31.54</f>
        <v>1.3516667121216499</v>
      </c>
      <c r="G22" s="203">
        <f>'Tech-Appliance'!G5*'Tech-Appliance'!G47*31.54</f>
        <v>6.58390166902901</v>
      </c>
      <c r="H22" s="203">
        <f>'Tech-Appliance'!H5*'Tech-Appliance'!H47*31.54</f>
        <v>6.4605418600798199</v>
      </c>
      <c r="I22" s="203">
        <f>'Tech-Appliance'!I5*'Tech-Appliance'!I47*31.54</f>
        <v>1.02732606900771</v>
      </c>
      <c r="J22" s="203">
        <f>'Tech-Appliance'!J5*'Tech-Appliance'!J47*31.54</f>
        <v>0.62596826527926797</v>
      </c>
      <c r="K22" s="203">
        <f>'Tech-Appliance'!K5*'Tech-Appliance'!K47*31.54</f>
        <v>2.6141881270428602</v>
      </c>
      <c r="L22" s="203">
        <f>'Tech-Appliance'!L5*'Tech-Appliance'!L47*31.54</f>
        <v>3.3756144612034502</v>
      </c>
      <c r="N22" s="205"/>
      <c r="O22" s="159"/>
      <c r="P22" s="159"/>
      <c r="Q22" s="159"/>
      <c r="R22" s="159"/>
      <c r="S22" s="159"/>
      <c r="T22" s="159"/>
      <c r="U22" s="159"/>
    </row>
    <row r="23" spans="2:101" ht="13">
      <c r="B23" s="136" t="s">
        <v>341</v>
      </c>
      <c r="C23" s="136" t="s">
        <v>53</v>
      </c>
      <c r="D23" s="136" t="s">
        <v>20</v>
      </c>
      <c r="E23" s="170"/>
      <c r="F23" s="203">
        <f>'Tech-Appliance'!F6*'Tech-Appliance'!F48*31.54</f>
        <v>0.50025121866456501</v>
      </c>
      <c r="G23" s="203">
        <f>'Tech-Appliance'!G6*'Tech-Appliance'!G48*31.54</f>
        <v>2.2270463006243899</v>
      </c>
      <c r="H23" s="203">
        <f>'Tech-Appliance'!H6*'Tech-Appliance'!H48*31.54</f>
        <v>1.89873957531611</v>
      </c>
      <c r="I23" s="203">
        <f>'Tech-Appliance'!I6*'Tech-Appliance'!I48*31.54</f>
        <v>0.30358335372568201</v>
      </c>
      <c r="J23" s="203">
        <f>'Tech-Appliance'!J6*'Tech-Appliance'!J48*31.54</f>
        <v>0.18977768042593701</v>
      </c>
      <c r="K23" s="203">
        <f>'Tech-Appliance'!K6*'Tech-Appliance'!K48*31.54</f>
        <v>0.66704622258768198</v>
      </c>
      <c r="L23" s="203">
        <f>'Tech-Appliance'!L6*'Tech-Appliance'!L48*31.54</f>
        <v>0.86938902362618897</v>
      </c>
      <c r="N23" s="206" t="s">
        <v>346</v>
      </c>
      <c r="O23" s="159">
        <f>O21/O20</f>
        <v>1.0048878352094801</v>
      </c>
      <c r="P23" s="159">
        <f>P21/P20</f>
        <v>1.0134280170960199</v>
      </c>
      <c r="Q23" s="159">
        <f>Q21/Q20</f>
        <v>1.06829301358521</v>
      </c>
      <c r="R23" s="159">
        <f t="shared" ref="R23:U23" si="3">R21/R20</f>
        <v>1.0196686122074401</v>
      </c>
      <c r="S23" s="159">
        <f t="shared" si="3"/>
        <v>1.10513193732468</v>
      </c>
      <c r="T23" s="159">
        <f t="shared" si="3"/>
        <v>1.0839206106414701</v>
      </c>
      <c r="U23" s="159">
        <f t="shared" si="3"/>
        <v>1.05540357424456</v>
      </c>
      <c r="AP23" s="54"/>
      <c r="AQ23" s="32"/>
      <c r="AR23" s="32"/>
      <c r="AS23" s="32"/>
      <c r="AT23" s="32"/>
      <c r="AU23" s="32"/>
      <c r="AV23" s="32"/>
    </row>
    <row r="24" spans="2:101" ht="14.5">
      <c r="B24" s="136" t="s">
        <v>341</v>
      </c>
      <c r="C24" s="136" t="s">
        <v>55</v>
      </c>
      <c r="D24" s="136" t="s">
        <v>20</v>
      </c>
      <c r="E24" s="170"/>
      <c r="F24" s="203">
        <f>'Tech-Appliance'!F7*'Tech-Appliance'!F49*31.54</f>
        <v>3.95807989476859</v>
      </c>
      <c r="G24" s="203">
        <f>'Tech-Appliance'!G7*'Tech-Appliance'!G49*31.54</f>
        <v>17.225279555877901</v>
      </c>
      <c r="H24" s="203">
        <f>'Tech-Appliance'!H7*'Tech-Appliance'!H49*31.54</f>
        <v>15.740586837178</v>
      </c>
      <c r="I24" s="203">
        <f>'Tech-Appliance'!I7*'Tech-Appliance'!I49*31.54</f>
        <v>2.6229601761898902</v>
      </c>
      <c r="J24" s="203">
        <f>'Tech-Appliance'!J7*'Tech-Appliance'!J49*31.54</f>
        <v>2.0587400724740399</v>
      </c>
      <c r="K24" s="203">
        <f>'Tech-Appliance'!K7*'Tech-Appliance'!K49*31.54</f>
        <v>5.9470917932869698</v>
      </c>
      <c r="L24" s="203">
        <f>'Tech-Appliance'!L7*'Tech-Appliance'!L49*31.54</f>
        <v>7.1001935431418204</v>
      </c>
      <c r="N24" s="203"/>
      <c r="O24" s="170"/>
      <c r="P24" s="170"/>
      <c r="Q24" s="170"/>
      <c r="R24" s="170"/>
      <c r="S24" s="170"/>
      <c r="T24" s="170"/>
      <c r="U24" s="170"/>
      <c r="V24" s="170"/>
      <c r="W24" s="170"/>
      <c r="X24" s="170"/>
      <c r="Y24" s="170"/>
      <c r="AP24" s="140"/>
      <c r="AQ24" s="140"/>
      <c r="AR24" s="32"/>
      <c r="AS24" s="32"/>
      <c r="AT24" s="32"/>
      <c r="AU24" s="32"/>
      <c r="AV24" s="32"/>
    </row>
    <row r="25" spans="2:101">
      <c r="B25" s="136" t="s">
        <v>341</v>
      </c>
      <c r="C25" s="136" t="s">
        <v>57</v>
      </c>
      <c r="D25" s="136" t="s">
        <v>20</v>
      </c>
      <c r="E25" s="170"/>
      <c r="F25" s="203">
        <f>'Tech-Appliance'!F8*'Tech-Appliance'!F50*31.54</f>
        <v>2.8417124660692901</v>
      </c>
      <c r="G25" s="203">
        <f>'Tech-Appliance'!G8*'Tech-Appliance'!G50*31.54</f>
        <v>12.741911228611499</v>
      </c>
      <c r="H25" s="203">
        <f>'Tech-Appliance'!H8*'Tech-Appliance'!H50*31.54</f>
        <v>12.5062931538006</v>
      </c>
      <c r="I25" s="203">
        <f>'Tech-Appliance'!I8*'Tech-Appliance'!I50*31.54</f>
        <v>1.9915068004404799</v>
      </c>
      <c r="J25" s="203">
        <f>'Tech-Appliance'!J8*'Tech-Appliance'!J50*31.54</f>
        <v>1.08799246108063</v>
      </c>
      <c r="K25" s="203">
        <f>'Tech-Appliance'!K8*'Tech-Appliance'!K50*31.54</f>
        <v>3.77744598485627</v>
      </c>
      <c r="L25" s="203">
        <f>'Tech-Appliance'!L8*'Tech-Appliance'!L50*31.54</f>
        <v>5.7318125893938996</v>
      </c>
      <c r="N25" s="203"/>
      <c r="O25" s="170"/>
      <c r="P25" s="170"/>
      <c r="Q25" s="170"/>
      <c r="R25" s="170"/>
      <c r="S25" s="170"/>
      <c r="T25" s="170"/>
      <c r="U25" s="170"/>
      <c r="V25" s="170"/>
      <c r="W25" s="170"/>
      <c r="X25" s="170"/>
      <c r="Y25" s="170"/>
      <c r="AP25" s="141"/>
      <c r="AQ25" s="141"/>
      <c r="AR25" s="32"/>
      <c r="AS25" s="32"/>
      <c r="AT25" s="32"/>
      <c r="AU25" s="146"/>
      <c r="AV25" s="32"/>
    </row>
    <row r="26" spans="2:101">
      <c r="B26" s="136" t="s">
        <v>341</v>
      </c>
      <c r="C26" s="136" t="s">
        <v>59</v>
      </c>
      <c r="D26" s="136" t="s">
        <v>20</v>
      </c>
      <c r="E26" s="170"/>
      <c r="F26" s="203">
        <f>'Tech-Appliance'!F9*'Tech-Appliance'!F51*31.54</f>
        <v>4.2767772614342796</v>
      </c>
      <c r="G26" s="203">
        <f>'Tech-Appliance'!G9*'Tech-Appliance'!G51*31.54</f>
        <v>17.556809726999798</v>
      </c>
      <c r="H26" s="203">
        <f>'Tech-Appliance'!H9*'Tech-Appliance'!H51*31.54</f>
        <v>18.127029383096001</v>
      </c>
      <c r="I26" s="203">
        <f>'Tech-Appliance'!I9*'Tech-Appliance'!I51*31.54</f>
        <v>3.0901749575737201</v>
      </c>
      <c r="J26" s="203">
        <f>'Tech-Appliance'!J9*'Tech-Appliance'!J51*31.54</f>
        <v>1.6653364057533899</v>
      </c>
      <c r="K26" s="203">
        <f>'Tech-Appliance'!K9*'Tech-Appliance'!K51*31.54</f>
        <v>5.7469895637441297</v>
      </c>
      <c r="L26" s="203">
        <f>'Tech-Appliance'!L9*'Tech-Appliance'!L51*31.54</f>
        <v>8.5556782644275096</v>
      </c>
      <c r="N26" s="203"/>
      <c r="O26" s="170"/>
      <c r="P26" s="170"/>
      <c r="Q26" s="170"/>
      <c r="R26" s="170"/>
      <c r="S26" s="170"/>
      <c r="T26" s="170"/>
      <c r="U26" s="170"/>
      <c r="V26" s="170"/>
      <c r="W26" s="170"/>
      <c r="X26" s="170"/>
      <c r="Y26" s="170"/>
      <c r="AP26" s="151"/>
      <c r="AQ26" s="151"/>
    </row>
    <row r="27" spans="2:101">
      <c r="B27" s="136" t="s">
        <v>341</v>
      </c>
      <c r="C27" s="136" t="s">
        <v>61</v>
      </c>
      <c r="D27" s="136" t="s">
        <v>20</v>
      </c>
      <c r="E27" s="170"/>
      <c r="F27" s="170">
        <f>TechLighting!F3*31.54*TechLighting!F54</f>
        <v>3</v>
      </c>
      <c r="G27" s="170">
        <f>TechLighting!G3*31.54*TechLighting!G54</f>
        <v>15.103673000000001</v>
      </c>
      <c r="H27" s="170">
        <f>TechLighting!H3*31.54*TechLighting!H54</f>
        <v>17.356068</v>
      </c>
      <c r="I27" s="170">
        <f>TechLighting!I3*31.54*TechLighting!I54</f>
        <v>2.2000139999999999</v>
      </c>
      <c r="J27" s="170">
        <f>TechLighting!J3*31.54*TechLighting!J54</f>
        <v>1.7634559999999999</v>
      </c>
      <c r="K27" s="170">
        <f>TechLighting!K3*31.54*TechLighting!K54</f>
        <v>5.9207010000000002</v>
      </c>
      <c r="L27" s="170">
        <f>TechLighting!L3*31.54*TechLighting!L54</f>
        <v>7.4624300000000012</v>
      </c>
      <c r="N27" s="203"/>
      <c r="O27" s="170"/>
      <c r="P27" s="170"/>
      <c r="Q27" s="170"/>
      <c r="R27" s="170"/>
      <c r="S27" s="170"/>
      <c r="T27" s="170"/>
      <c r="U27" s="170"/>
      <c r="V27" s="170"/>
      <c r="W27" s="170"/>
      <c r="X27" s="170"/>
      <c r="Y27" s="170"/>
      <c r="AP27" s="151"/>
      <c r="AQ27" s="151"/>
    </row>
    <row r="28" spans="2:101" ht="13">
      <c r="AP28" s="151"/>
      <c r="AQ28" s="151"/>
      <c r="AR28" s="188"/>
      <c r="AY28" s="151"/>
      <c r="AZ28" s="151"/>
      <c r="BA28" s="188"/>
      <c r="BH28" s="151"/>
      <c r="BI28" s="151"/>
      <c r="BJ28" s="188"/>
      <c r="BQ28" s="151"/>
      <c r="BR28" s="151"/>
      <c r="BS28" s="188"/>
      <c r="BZ28" s="151"/>
      <c r="CA28" s="151"/>
      <c r="CB28" s="188"/>
      <c r="CI28" s="151"/>
      <c r="CJ28" s="151"/>
      <c r="CK28" s="188"/>
      <c r="CR28" s="151"/>
      <c r="CS28" s="151"/>
      <c r="CT28" s="188"/>
    </row>
    <row r="29" spans="2:101" ht="13">
      <c r="AP29" s="189"/>
      <c r="AQ29" s="189"/>
      <c r="AR29" s="189"/>
      <c r="AS29" s="189"/>
      <c r="AT29" s="193"/>
      <c r="AY29" s="189"/>
      <c r="AZ29" s="189"/>
      <c r="BA29" s="189"/>
      <c r="BB29" s="189"/>
      <c r="BC29" s="193"/>
      <c r="BH29" s="189"/>
      <c r="BI29" s="189"/>
      <c r="BJ29" s="189"/>
      <c r="BK29" s="189"/>
      <c r="BL29" s="193"/>
      <c r="BQ29" s="189"/>
      <c r="BR29" s="189"/>
      <c r="BS29" s="189"/>
      <c r="BT29" s="189"/>
      <c r="BU29" s="193"/>
      <c r="BZ29" s="189"/>
      <c r="CA29" s="189"/>
      <c r="CB29" s="189"/>
      <c r="CC29" s="189"/>
      <c r="CD29" s="193"/>
      <c r="CI29" s="189"/>
      <c r="CJ29" s="189"/>
      <c r="CK29" s="189"/>
      <c r="CL29" s="189"/>
      <c r="CM29" s="193"/>
      <c r="CR29" s="189"/>
      <c r="CS29" s="189"/>
      <c r="CT29" s="189"/>
      <c r="CU29" s="189"/>
      <c r="CV29" s="193"/>
    </row>
    <row r="30" spans="2:101">
      <c r="AP30" s="190"/>
      <c r="AQ30" s="190"/>
      <c r="AR30" s="190"/>
      <c r="AS30" s="190"/>
      <c r="AT30" s="142"/>
      <c r="AY30" s="190"/>
      <c r="AZ30" s="190"/>
      <c r="BA30" s="190"/>
      <c r="BB30" s="190"/>
      <c r="BC30" s="142"/>
      <c r="BH30" s="190"/>
      <c r="BI30" s="190"/>
      <c r="BJ30" s="190"/>
      <c r="BK30" s="190"/>
      <c r="BL30" s="142"/>
      <c r="BQ30" s="190"/>
      <c r="BR30" s="190"/>
      <c r="BS30" s="190"/>
      <c r="BT30" s="190"/>
      <c r="BU30" s="142"/>
      <c r="BZ30" s="190"/>
      <c r="CA30" s="190"/>
      <c r="CB30" s="190"/>
      <c r="CC30" s="190"/>
      <c r="CD30" s="142"/>
      <c r="CI30" s="190"/>
      <c r="CJ30" s="190"/>
      <c r="CK30" s="190"/>
      <c r="CL30" s="190"/>
      <c r="CM30" s="142"/>
      <c r="CR30" s="190"/>
      <c r="CS30" s="190"/>
      <c r="CT30" s="190"/>
      <c r="CU30" s="190"/>
      <c r="CV30" s="142"/>
    </row>
    <row r="31" spans="2:101">
      <c r="AP31" s="191"/>
      <c r="AQ31" s="191"/>
      <c r="AR31" s="191"/>
      <c r="AS31" s="191"/>
      <c r="AT31" s="142"/>
      <c r="AY31" s="191"/>
      <c r="AZ31" s="191"/>
      <c r="BA31" s="191"/>
      <c r="BB31" s="191"/>
      <c r="BC31" s="142"/>
      <c r="BH31" s="191"/>
      <c r="BI31" s="191"/>
      <c r="BJ31" s="191"/>
      <c r="BK31" s="191"/>
      <c r="BL31" s="142"/>
      <c r="BQ31" s="191"/>
      <c r="BR31" s="191"/>
      <c r="BS31" s="191"/>
      <c r="BT31" s="191"/>
      <c r="BU31" s="142"/>
      <c r="BZ31" s="191"/>
      <c r="CA31" s="191"/>
      <c r="CB31" s="191"/>
      <c r="CC31" s="191"/>
      <c r="CD31" s="142"/>
      <c r="CI31" s="191"/>
      <c r="CJ31" s="191"/>
      <c r="CK31" s="191"/>
      <c r="CL31" s="191"/>
      <c r="CM31" s="142"/>
      <c r="CR31" s="191"/>
      <c r="CS31" s="191"/>
      <c r="CT31" s="191"/>
      <c r="CU31" s="191"/>
      <c r="CV31" s="142"/>
    </row>
    <row r="32" spans="2:101">
      <c r="AP32" s="192"/>
      <c r="AQ32" s="46"/>
      <c r="AR32" s="192"/>
      <c r="AS32" s="192"/>
      <c r="AT32" s="192"/>
      <c r="AU32" s="46"/>
      <c r="AY32" s="192"/>
      <c r="AZ32" s="46"/>
      <c r="BA32" s="192"/>
      <c r="BB32" s="192"/>
      <c r="BC32" s="192"/>
      <c r="BD32" s="46"/>
      <c r="BH32" s="192"/>
      <c r="BI32" s="46"/>
      <c r="BJ32" s="192"/>
      <c r="BK32" s="192"/>
      <c r="BL32" s="192"/>
      <c r="BM32" s="46"/>
      <c r="BQ32" s="192"/>
      <c r="BR32" s="46"/>
      <c r="BS32" s="192"/>
      <c r="BT32" s="192"/>
      <c r="BU32" s="192"/>
      <c r="BV32" s="46"/>
      <c r="BZ32" s="192"/>
      <c r="CA32" s="46"/>
      <c r="CB32" s="192"/>
      <c r="CC32" s="192"/>
      <c r="CD32" s="192"/>
      <c r="CE32" s="46"/>
      <c r="CI32" s="192"/>
      <c r="CJ32" s="46"/>
      <c r="CK32" s="192"/>
      <c r="CL32" s="192"/>
      <c r="CM32" s="192"/>
      <c r="CN32" s="46"/>
      <c r="CR32" s="192"/>
      <c r="CS32" s="46"/>
      <c r="CT32" s="192"/>
      <c r="CU32" s="192"/>
      <c r="CV32" s="192"/>
      <c r="CW32" s="46"/>
    </row>
    <row r="33" spans="2:101">
      <c r="AP33" s="192"/>
      <c r="AQ33" s="46"/>
      <c r="AR33" s="192"/>
      <c r="AS33" s="192"/>
      <c r="AT33" s="192"/>
      <c r="AU33" s="46"/>
      <c r="AY33" s="192"/>
      <c r="AZ33" s="46"/>
      <c r="BA33" s="192"/>
      <c r="BB33" s="192"/>
      <c r="BC33" s="192"/>
      <c r="BD33" s="46"/>
      <c r="BH33" s="192"/>
      <c r="BI33" s="46"/>
      <c r="BJ33" s="192"/>
      <c r="BK33" s="192"/>
      <c r="BL33" s="192"/>
      <c r="BM33" s="46"/>
      <c r="BQ33" s="192"/>
      <c r="BR33" s="46"/>
      <c r="BS33" s="192"/>
      <c r="BT33" s="192"/>
      <c r="BU33" s="192"/>
      <c r="BV33" s="46"/>
      <c r="BZ33" s="192"/>
      <c r="CA33" s="46"/>
      <c r="CB33" s="192"/>
      <c r="CC33" s="192"/>
      <c r="CD33" s="192"/>
      <c r="CE33" s="46"/>
      <c r="CI33" s="192"/>
      <c r="CJ33" s="46"/>
      <c r="CK33" s="192"/>
      <c r="CL33" s="192"/>
      <c r="CM33" s="192"/>
      <c r="CN33" s="46"/>
      <c r="CR33" s="192"/>
      <c r="CS33" s="46"/>
      <c r="CT33" s="192"/>
      <c r="CU33" s="192"/>
      <c r="CV33" s="192"/>
      <c r="CW33" s="46"/>
    </row>
    <row r="34" spans="2:101">
      <c r="AP34" s="192"/>
      <c r="AQ34" s="46"/>
      <c r="AR34" s="192"/>
      <c r="AS34" s="192"/>
      <c r="AT34" s="192"/>
      <c r="AU34" s="46"/>
      <c r="AY34" s="192"/>
      <c r="AZ34" s="46"/>
      <c r="BA34" s="192"/>
      <c r="BB34" s="192"/>
      <c r="BC34" s="192"/>
      <c r="BD34" s="46"/>
      <c r="BH34" s="192"/>
      <c r="BI34" s="46"/>
      <c r="BJ34" s="192"/>
      <c r="BK34" s="192"/>
      <c r="BL34" s="192"/>
      <c r="BM34" s="46"/>
      <c r="BQ34" s="192"/>
      <c r="BR34" s="46"/>
      <c r="BS34" s="192"/>
      <c r="BT34" s="192"/>
      <c r="BU34" s="192"/>
      <c r="BV34" s="46"/>
      <c r="BZ34" s="192"/>
      <c r="CA34" s="46"/>
      <c r="CB34" s="192"/>
      <c r="CC34" s="192"/>
      <c r="CD34" s="192"/>
      <c r="CE34" s="46"/>
      <c r="CI34" s="192"/>
      <c r="CJ34" s="46"/>
      <c r="CK34" s="192"/>
      <c r="CL34" s="192"/>
      <c r="CM34" s="192"/>
      <c r="CN34" s="46"/>
      <c r="CR34" s="192"/>
      <c r="CS34" s="46"/>
      <c r="CT34" s="192"/>
      <c r="CU34" s="192"/>
      <c r="CV34" s="192"/>
      <c r="CW34" s="46"/>
    </row>
    <row r="35" spans="2:101">
      <c r="AP35" s="211"/>
      <c r="AQ35" s="46"/>
      <c r="AR35" s="192"/>
      <c r="AS35" s="192"/>
      <c r="AT35" s="192"/>
      <c r="AU35" s="46"/>
      <c r="AY35" s="192"/>
      <c r="AZ35" s="46"/>
      <c r="BA35" s="192"/>
      <c r="BB35" s="192"/>
      <c r="BC35" s="192"/>
      <c r="BD35" s="46"/>
      <c r="BH35" s="192"/>
      <c r="BI35" s="46"/>
      <c r="BJ35" s="192"/>
      <c r="BK35" s="192"/>
      <c r="BL35" s="192"/>
      <c r="BM35" s="46"/>
      <c r="BQ35" s="192"/>
      <c r="BR35" s="46"/>
      <c r="BS35" s="192"/>
      <c r="BT35" s="192"/>
      <c r="BU35" s="192"/>
      <c r="BV35" s="46"/>
      <c r="BZ35" s="192"/>
      <c r="CA35" s="46"/>
      <c r="CB35" s="192"/>
      <c r="CC35" s="192"/>
      <c r="CD35" s="192"/>
      <c r="CE35" s="46"/>
      <c r="CI35" s="192"/>
      <c r="CJ35" s="46"/>
      <c r="CK35" s="192"/>
      <c r="CL35" s="192"/>
      <c r="CM35" s="192"/>
      <c r="CN35" s="46"/>
      <c r="CR35" s="192"/>
      <c r="CS35" s="46"/>
      <c r="CT35" s="192"/>
      <c r="CU35" s="192"/>
      <c r="CV35" s="192"/>
      <c r="CW35" s="46"/>
    </row>
    <row r="36" spans="2:101">
      <c r="AP36" s="192"/>
      <c r="AQ36" s="46"/>
      <c r="AR36" s="192"/>
      <c r="AS36" s="192"/>
      <c r="AT36" s="192"/>
      <c r="AU36" s="46"/>
      <c r="AY36" s="192"/>
      <c r="AZ36" s="46"/>
      <c r="BA36" s="192"/>
      <c r="BB36" s="192"/>
      <c r="BC36" s="192"/>
      <c r="BD36" s="46"/>
      <c r="BH36" s="192"/>
      <c r="BI36" s="46"/>
      <c r="BJ36" s="192"/>
      <c r="BK36" s="192"/>
      <c r="BL36" s="192"/>
      <c r="BM36" s="46"/>
      <c r="BQ36" s="192"/>
      <c r="BR36" s="46"/>
      <c r="BS36" s="192"/>
      <c r="BT36" s="192"/>
      <c r="BU36" s="192"/>
      <c r="BV36" s="46"/>
      <c r="BZ36" s="192"/>
      <c r="CA36" s="46"/>
      <c r="CB36" s="192"/>
      <c r="CC36" s="192"/>
      <c r="CD36" s="192"/>
      <c r="CE36" s="46"/>
      <c r="CI36" s="192"/>
      <c r="CJ36" s="46"/>
      <c r="CK36" s="192"/>
      <c r="CL36" s="192"/>
      <c r="CM36" s="192"/>
      <c r="CN36" s="46"/>
      <c r="CR36" s="192"/>
      <c r="CS36" s="46"/>
      <c r="CT36" s="192"/>
      <c r="CU36" s="192"/>
      <c r="CV36" s="192"/>
      <c r="CW36" s="46"/>
    </row>
    <row r="37" spans="2:101">
      <c r="AP37" s="192"/>
      <c r="AQ37" s="46"/>
      <c r="AR37" s="192"/>
      <c r="AS37" s="192"/>
      <c r="AT37" s="192"/>
      <c r="AU37" s="46"/>
      <c r="AY37" s="192"/>
      <c r="AZ37" s="46"/>
      <c r="BA37" s="192"/>
      <c r="BB37" s="192"/>
      <c r="BC37" s="192"/>
      <c r="BD37" s="46"/>
      <c r="BH37" s="192"/>
      <c r="BI37" s="46"/>
      <c r="BJ37" s="192"/>
      <c r="BK37" s="192"/>
      <c r="BL37" s="192"/>
      <c r="BM37" s="46"/>
      <c r="BQ37" s="192"/>
      <c r="BR37" s="46"/>
      <c r="BS37" s="192"/>
      <c r="BT37" s="192"/>
      <c r="BU37" s="192"/>
      <c r="BV37" s="46"/>
      <c r="BZ37" s="192"/>
      <c r="CA37" s="46"/>
      <c r="CB37" s="192"/>
      <c r="CC37" s="192"/>
      <c r="CD37" s="192"/>
      <c r="CE37" s="46"/>
      <c r="CI37" s="192"/>
      <c r="CJ37" s="46"/>
      <c r="CK37" s="192"/>
      <c r="CL37" s="192"/>
      <c r="CM37" s="192"/>
      <c r="CN37" s="46"/>
      <c r="CR37" s="192"/>
      <c r="CS37" s="46"/>
      <c r="CT37" s="192"/>
      <c r="CU37" s="192"/>
      <c r="CV37" s="192"/>
      <c r="CW37" s="46"/>
    </row>
    <row r="38" spans="2:101">
      <c r="AP38" s="192"/>
      <c r="AQ38" s="46"/>
      <c r="AR38" s="192"/>
      <c r="AS38" s="192"/>
      <c r="AT38" s="192"/>
      <c r="AU38" s="46"/>
      <c r="AY38" s="192"/>
      <c r="AZ38" s="46"/>
      <c r="BA38" s="192"/>
      <c r="BB38" s="192"/>
      <c r="BC38" s="192"/>
      <c r="BD38" s="46"/>
      <c r="BH38" s="192"/>
      <c r="BI38" s="46"/>
      <c r="BJ38" s="192"/>
      <c r="BK38" s="192"/>
      <c r="BL38" s="192"/>
      <c r="BM38" s="46"/>
      <c r="BQ38" s="192"/>
      <c r="BR38" s="46"/>
      <c r="BS38" s="192"/>
      <c r="BT38" s="192"/>
      <c r="BU38" s="192"/>
      <c r="BV38" s="46"/>
      <c r="BZ38" s="192"/>
      <c r="CA38" s="46"/>
      <c r="CB38" s="192"/>
      <c r="CC38" s="192"/>
      <c r="CD38" s="192"/>
      <c r="CE38" s="46"/>
      <c r="CI38" s="192"/>
      <c r="CJ38" s="46"/>
      <c r="CK38" s="192"/>
      <c r="CL38" s="192"/>
      <c r="CM38" s="192"/>
      <c r="CN38" s="46"/>
      <c r="CR38" s="192"/>
      <c r="CS38" s="46"/>
      <c r="CT38" s="192"/>
      <c r="CU38" s="192"/>
      <c r="CV38" s="192"/>
      <c r="CW38" s="46"/>
    </row>
    <row r="39" spans="2:101">
      <c r="AP39" s="211"/>
      <c r="AQ39" s="46"/>
      <c r="AR39" s="192"/>
      <c r="AS39" s="192"/>
      <c r="AT39" s="192"/>
      <c r="AU39" s="46"/>
      <c r="AY39" s="192"/>
      <c r="AZ39" s="46"/>
      <c r="BA39" s="192"/>
      <c r="BB39" s="192"/>
      <c r="BC39" s="192"/>
      <c r="BD39" s="46"/>
      <c r="BH39" s="192"/>
      <c r="BI39" s="46"/>
      <c r="BJ39" s="192"/>
      <c r="BK39" s="192"/>
      <c r="BL39" s="192"/>
      <c r="BM39" s="46"/>
      <c r="BQ39" s="192"/>
      <c r="BR39" s="46"/>
      <c r="BS39" s="192"/>
      <c r="BT39" s="192"/>
      <c r="BU39" s="192"/>
      <c r="BV39" s="46"/>
      <c r="BZ39" s="192"/>
      <c r="CA39" s="46"/>
      <c r="CB39" s="192"/>
      <c r="CC39" s="192"/>
      <c r="CD39" s="192"/>
      <c r="CE39" s="46"/>
      <c r="CI39" s="192"/>
      <c r="CJ39" s="46"/>
      <c r="CK39" s="192"/>
      <c r="CL39" s="192"/>
      <c r="CM39" s="192"/>
      <c r="CN39" s="46"/>
      <c r="CR39" s="192"/>
      <c r="CS39" s="46"/>
      <c r="CT39" s="192"/>
      <c r="CU39" s="192"/>
      <c r="CV39" s="192"/>
      <c r="CW39" s="46"/>
    </row>
    <row r="40" spans="2:101">
      <c r="AP40" s="192"/>
      <c r="AQ40" s="46"/>
      <c r="AR40" s="192"/>
      <c r="AS40" s="192"/>
      <c r="AT40" s="192"/>
      <c r="AU40" s="46"/>
      <c r="AY40" s="192"/>
      <c r="AZ40" s="46"/>
      <c r="BA40" s="192"/>
      <c r="BB40" s="192"/>
      <c r="BC40" s="192"/>
      <c r="BD40" s="46"/>
      <c r="BH40" s="192"/>
      <c r="BI40" s="46"/>
      <c r="BJ40" s="192"/>
      <c r="BK40" s="192"/>
      <c r="BL40" s="192"/>
      <c r="BM40" s="46"/>
      <c r="BQ40" s="192"/>
      <c r="BR40" s="46"/>
      <c r="BS40" s="192"/>
      <c r="BT40" s="192"/>
      <c r="BU40" s="192"/>
      <c r="BV40" s="46"/>
      <c r="BZ40" s="192"/>
      <c r="CA40" s="46"/>
      <c r="CB40" s="192"/>
      <c r="CC40" s="192"/>
      <c r="CD40" s="192"/>
      <c r="CE40" s="46"/>
      <c r="CI40" s="192"/>
      <c r="CJ40" s="46"/>
      <c r="CK40" s="192"/>
      <c r="CL40" s="192"/>
      <c r="CM40" s="192"/>
      <c r="CN40" s="46"/>
      <c r="CR40" s="192"/>
      <c r="CS40" s="46"/>
      <c r="CT40" s="192"/>
      <c r="CU40" s="192"/>
      <c r="CV40" s="192"/>
      <c r="CW40" s="46"/>
    </row>
    <row r="41" spans="2:101">
      <c r="AP41" s="192"/>
      <c r="AQ41" s="46"/>
      <c r="AR41" s="192"/>
      <c r="AS41" s="192"/>
      <c r="AT41" s="192"/>
      <c r="AU41" s="46"/>
      <c r="AY41" s="192"/>
      <c r="AZ41" s="46"/>
      <c r="BA41" s="192"/>
      <c r="BB41" s="192"/>
      <c r="BC41" s="192"/>
      <c r="BD41" s="46"/>
      <c r="BH41" s="192"/>
      <c r="BI41" s="46"/>
      <c r="BJ41" s="192"/>
      <c r="BK41" s="192"/>
      <c r="BL41" s="192"/>
      <c r="BM41" s="46"/>
      <c r="BQ41" s="192"/>
      <c r="BR41" s="46"/>
      <c r="BS41" s="192"/>
      <c r="BT41" s="192"/>
      <c r="BU41" s="192"/>
      <c r="BV41" s="46"/>
      <c r="BZ41" s="192"/>
      <c r="CA41" s="46"/>
      <c r="CB41" s="192"/>
      <c r="CC41" s="192"/>
      <c r="CD41" s="192"/>
      <c r="CE41" s="46"/>
      <c r="CI41" s="192"/>
      <c r="CJ41" s="46"/>
      <c r="CK41" s="192"/>
      <c r="CL41" s="192"/>
      <c r="CM41" s="192"/>
      <c r="CN41" s="46"/>
      <c r="CR41" s="192"/>
      <c r="CS41" s="46"/>
      <c r="CT41" s="192"/>
      <c r="CU41" s="192"/>
      <c r="CV41" s="192"/>
      <c r="CW41" s="46"/>
    </row>
    <row r="42" spans="2:101">
      <c r="AP42" s="192"/>
      <c r="AQ42" s="46"/>
      <c r="AR42" s="192"/>
      <c r="AS42" s="192"/>
      <c r="AT42" s="192"/>
      <c r="AU42" s="46"/>
      <c r="AY42" s="192"/>
      <c r="AZ42" s="46"/>
      <c r="BA42" s="192"/>
      <c r="BB42" s="192"/>
      <c r="BC42" s="192"/>
      <c r="BD42" s="46"/>
      <c r="BH42" s="192"/>
      <c r="BI42" s="46"/>
      <c r="BJ42" s="192"/>
      <c r="BK42" s="192"/>
      <c r="BL42" s="192"/>
      <c r="BM42" s="46"/>
      <c r="BQ42" s="192"/>
      <c r="BR42" s="46"/>
      <c r="BS42" s="192"/>
      <c r="BT42" s="192"/>
      <c r="BU42" s="192"/>
      <c r="BV42" s="46"/>
      <c r="BZ42" s="192"/>
      <c r="CA42" s="46"/>
      <c r="CB42" s="192"/>
      <c r="CC42" s="192"/>
      <c r="CD42" s="192"/>
      <c r="CE42" s="46"/>
      <c r="CI42" s="192"/>
      <c r="CJ42" s="46"/>
      <c r="CK42" s="192"/>
      <c r="CL42" s="192"/>
      <c r="CM42" s="192"/>
      <c r="CN42" s="46"/>
      <c r="CR42" s="192"/>
      <c r="CS42" s="46"/>
      <c r="CT42" s="192"/>
      <c r="CU42" s="192"/>
      <c r="CV42" s="192"/>
      <c r="CW42" s="46"/>
    </row>
    <row r="43" spans="2:101" ht="13">
      <c r="B43" s="142"/>
      <c r="C43" s="142"/>
      <c r="D43" s="188"/>
      <c r="E43" s="142"/>
      <c r="F43" s="142"/>
      <c r="AP43" s="211"/>
      <c r="AQ43" s="46"/>
      <c r="AR43" s="192"/>
      <c r="AS43" s="192"/>
      <c r="AT43" s="192"/>
      <c r="AU43" s="46"/>
      <c r="AY43" s="192"/>
      <c r="AZ43" s="46"/>
      <c r="BA43" s="192"/>
      <c r="BB43" s="192"/>
      <c r="BC43" s="192"/>
      <c r="BD43" s="46"/>
      <c r="BH43" s="192"/>
      <c r="BI43" s="46"/>
      <c r="BJ43" s="192"/>
      <c r="BK43" s="192"/>
      <c r="BL43" s="192"/>
      <c r="BM43" s="46"/>
      <c r="BQ43" s="192"/>
      <c r="BR43" s="46"/>
      <c r="BS43" s="192"/>
      <c r="BT43" s="192"/>
      <c r="BU43" s="192"/>
      <c r="BV43" s="46"/>
      <c r="BZ43" s="192"/>
      <c r="CA43" s="46"/>
      <c r="CB43" s="192"/>
      <c r="CC43" s="192"/>
      <c r="CD43" s="192"/>
      <c r="CE43" s="46"/>
      <c r="CI43" s="192"/>
      <c r="CJ43" s="46"/>
      <c r="CK43" s="192"/>
      <c r="CL43" s="192"/>
      <c r="CM43" s="192"/>
      <c r="CN43" s="46"/>
      <c r="CR43" s="192"/>
      <c r="CS43" s="46"/>
      <c r="CT43" s="192"/>
      <c r="CU43" s="192"/>
      <c r="CV43" s="192"/>
      <c r="CW43" s="46"/>
    </row>
    <row r="44" spans="2:101" ht="13">
      <c r="B44" s="189" t="s">
        <v>339</v>
      </c>
      <c r="C44" s="189" t="s">
        <v>3</v>
      </c>
      <c r="D44" s="189" t="s">
        <v>347</v>
      </c>
      <c r="E44" s="189">
        <v>2020</v>
      </c>
      <c r="F44" s="193"/>
      <c r="AP44" s="192"/>
      <c r="AQ44" s="46"/>
      <c r="AR44" s="192"/>
      <c r="AS44" s="192"/>
      <c r="AT44" s="192"/>
      <c r="AU44" s="46"/>
      <c r="AY44" s="192"/>
      <c r="AZ44" s="46"/>
      <c r="BA44" s="192"/>
      <c r="BB44" s="192"/>
      <c r="BC44" s="192"/>
      <c r="BD44" s="46"/>
      <c r="BH44" s="192"/>
      <c r="BI44" s="46"/>
      <c r="BJ44" s="192"/>
      <c r="BK44" s="192"/>
      <c r="BL44" s="192"/>
      <c r="BM44" s="46"/>
      <c r="BQ44" s="192"/>
      <c r="BR44" s="46"/>
      <c r="BS44" s="192"/>
      <c r="BT44" s="192"/>
      <c r="BU44" s="192"/>
      <c r="BV44" s="46"/>
      <c r="BZ44" s="192"/>
      <c r="CA44" s="46"/>
      <c r="CB44" s="192"/>
      <c r="CC44" s="192"/>
      <c r="CD44" s="192"/>
      <c r="CE44" s="46"/>
      <c r="CI44" s="192"/>
      <c r="CJ44" s="46"/>
      <c r="CK44" s="192"/>
      <c r="CL44" s="192"/>
      <c r="CM44" s="192"/>
      <c r="CN44" s="46"/>
      <c r="CR44" s="192"/>
      <c r="CS44" s="46"/>
      <c r="CT44" s="192"/>
      <c r="CU44" s="192"/>
      <c r="CV44" s="192"/>
      <c r="CW44" s="46"/>
    </row>
    <row r="45" spans="2:101" ht="20.5">
      <c r="B45" s="190" t="s">
        <v>140</v>
      </c>
      <c r="C45" s="190" t="s">
        <v>348</v>
      </c>
      <c r="D45" s="190"/>
      <c r="E45" s="190"/>
      <c r="F45" s="142"/>
      <c r="AP45" s="192"/>
      <c r="AQ45" s="46"/>
      <c r="AR45" s="192"/>
      <c r="AS45" s="192"/>
      <c r="AT45" s="192"/>
      <c r="AU45" s="46"/>
      <c r="AY45" s="192"/>
      <c r="AZ45" s="46"/>
      <c r="BA45" s="192"/>
      <c r="BB45" s="192"/>
      <c r="BC45" s="192"/>
      <c r="BD45" s="46"/>
      <c r="BH45" s="192"/>
      <c r="BI45" s="46"/>
      <c r="BJ45" s="192"/>
      <c r="BK45" s="192"/>
      <c r="BL45" s="192"/>
      <c r="BM45" s="46"/>
      <c r="BQ45" s="192"/>
      <c r="BR45" s="46"/>
      <c r="BS45" s="192"/>
      <c r="BT45" s="192"/>
      <c r="BU45" s="192"/>
      <c r="BV45" s="46"/>
      <c r="BZ45" s="192"/>
      <c r="CA45" s="46"/>
      <c r="CB45" s="192"/>
      <c r="CC45" s="192"/>
      <c r="CD45" s="192"/>
      <c r="CE45" s="46"/>
      <c r="CI45" s="192"/>
      <c r="CJ45" s="46"/>
      <c r="CK45" s="192"/>
      <c r="CL45" s="192"/>
      <c r="CM45" s="192"/>
      <c r="CN45" s="46"/>
      <c r="CR45" s="192"/>
      <c r="CS45" s="46"/>
      <c r="CT45" s="192"/>
      <c r="CU45" s="192"/>
      <c r="CV45" s="192"/>
      <c r="CW45" s="46"/>
    </row>
    <row r="46" spans="2:101">
      <c r="B46" s="191" t="s">
        <v>349</v>
      </c>
      <c r="C46" s="191"/>
      <c r="D46" s="191"/>
      <c r="E46" s="191"/>
      <c r="F46" s="142"/>
      <c r="AP46" s="192"/>
      <c r="AQ46" s="46"/>
      <c r="AR46" s="192"/>
      <c r="AS46" s="192"/>
      <c r="AT46" s="192"/>
      <c r="AU46" s="46"/>
      <c r="AY46" s="192"/>
      <c r="AZ46" s="46"/>
      <c r="BA46" s="192"/>
      <c r="BB46" s="192"/>
      <c r="BC46" s="192"/>
      <c r="BD46" s="46"/>
      <c r="BH46" s="192"/>
      <c r="BI46" s="46"/>
      <c r="BJ46" s="192"/>
      <c r="BK46" s="192"/>
      <c r="BL46" s="192"/>
      <c r="BM46" s="46"/>
      <c r="BQ46" s="192"/>
      <c r="BR46" s="46"/>
      <c r="BS46" s="192"/>
      <c r="BT46" s="192"/>
      <c r="BU46" s="192"/>
      <c r="BV46" s="46"/>
      <c r="BZ46" s="192"/>
      <c r="CA46" s="46"/>
      <c r="CB46" s="192"/>
      <c r="CC46" s="192"/>
      <c r="CD46" s="192"/>
      <c r="CE46" s="46"/>
      <c r="CI46" s="192"/>
      <c r="CJ46" s="46"/>
      <c r="CK46" s="192"/>
      <c r="CL46" s="192"/>
      <c r="CM46" s="192"/>
      <c r="CN46" s="46"/>
      <c r="CR46" s="192"/>
      <c r="CS46" s="46"/>
      <c r="CT46" s="192"/>
      <c r="CU46" s="192"/>
      <c r="CV46" s="192"/>
      <c r="CW46" s="46"/>
    </row>
    <row r="47" spans="2:101">
      <c r="B47" s="142" t="s">
        <v>350</v>
      </c>
      <c r="C47" s="175" t="s">
        <v>19</v>
      </c>
      <c r="D47" s="145" t="s">
        <v>351</v>
      </c>
      <c r="E47" s="78">
        <v>0.13331225195166599</v>
      </c>
      <c r="F47" s="142" t="s">
        <v>18</v>
      </c>
      <c r="AP47" s="211"/>
      <c r="AQ47" s="46"/>
      <c r="AR47" s="192"/>
      <c r="AS47" s="192"/>
      <c r="AT47" s="192"/>
      <c r="AU47" s="46"/>
      <c r="AY47" s="192"/>
      <c r="AZ47" s="46"/>
      <c r="BA47" s="192"/>
      <c r="BB47" s="192"/>
      <c r="BC47" s="192"/>
      <c r="BD47" s="46"/>
      <c r="BH47" s="192"/>
      <c r="BI47" s="46"/>
      <c r="BJ47" s="192"/>
      <c r="BK47" s="192"/>
      <c r="BL47" s="192"/>
      <c r="BM47" s="46"/>
      <c r="BQ47" s="192"/>
      <c r="BR47" s="46"/>
      <c r="BS47" s="192"/>
      <c r="BT47" s="192"/>
      <c r="BU47" s="192"/>
      <c r="BV47" s="46"/>
      <c r="BZ47" s="192"/>
      <c r="CA47" s="46"/>
      <c r="CB47" s="192"/>
      <c r="CC47" s="192"/>
      <c r="CD47" s="192"/>
      <c r="CE47" s="46"/>
      <c r="CI47" s="192"/>
      <c r="CJ47" s="46"/>
      <c r="CK47" s="192"/>
      <c r="CL47" s="192"/>
      <c r="CM47" s="192"/>
      <c r="CN47" s="46"/>
      <c r="CR47" s="192"/>
      <c r="CS47" s="46"/>
      <c r="CT47" s="192"/>
      <c r="CU47" s="192"/>
      <c r="CV47" s="192"/>
      <c r="CW47" s="46"/>
    </row>
    <row r="48" spans="2:101">
      <c r="B48" s="142" t="s">
        <v>350</v>
      </c>
      <c r="C48" s="175" t="s">
        <v>19</v>
      </c>
      <c r="D48" s="145" t="s">
        <v>352</v>
      </c>
      <c r="E48" s="78">
        <v>6.2899620842201506E-2</v>
      </c>
      <c r="F48" s="142" t="s">
        <v>18</v>
      </c>
      <c r="AP48" s="192"/>
      <c r="AQ48" s="46"/>
      <c r="AR48" s="192"/>
      <c r="AS48" s="192"/>
      <c r="AT48" s="192"/>
      <c r="AU48" s="46"/>
      <c r="AY48" s="192"/>
      <c r="AZ48" s="46"/>
      <c r="BA48" s="192"/>
      <c r="BB48" s="192"/>
      <c r="BC48" s="192"/>
      <c r="BD48" s="46"/>
      <c r="BH48" s="192"/>
      <c r="BI48" s="46"/>
      <c r="BJ48" s="192"/>
      <c r="BK48" s="192"/>
      <c r="BL48" s="192"/>
      <c r="BM48" s="46"/>
      <c r="BQ48" s="192"/>
      <c r="BR48" s="46"/>
      <c r="BS48" s="192"/>
      <c r="BT48" s="192"/>
      <c r="BU48" s="192"/>
      <c r="BV48" s="46"/>
      <c r="BZ48" s="192"/>
      <c r="CA48" s="46"/>
      <c r="CB48" s="192"/>
      <c r="CC48" s="192"/>
      <c r="CD48" s="192"/>
      <c r="CE48" s="46"/>
      <c r="CI48" s="192"/>
      <c r="CJ48" s="46"/>
      <c r="CK48" s="192"/>
      <c r="CL48" s="192"/>
      <c r="CM48" s="192"/>
      <c r="CN48" s="46"/>
      <c r="CR48" s="192"/>
      <c r="CS48" s="46"/>
      <c r="CT48" s="192"/>
      <c r="CU48" s="192"/>
      <c r="CV48" s="192"/>
      <c r="CW48" s="46"/>
    </row>
    <row r="49" spans="2:101">
      <c r="B49" s="142" t="s">
        <v>350</v>
      </c>
      <c r="C49" s="175" t="s">
        <v>19</v>
      </c>
      <c r="D49" s="145" t="s">
        <v>353</v>
      </c>
      <c r="E49" s="78">
        <v>1.34535300134709E-2</v>
      </c>
      <c r="F49" s="142" t="s">
        <v>18</v>
      </c>
      <c r="AP49" s="192"/>
      <c r="AQ49" s="46"/>
      <c r="AR49" s="192"/>
      <c r="AS49" s="192"/>
      <c r="AT49" s="192"/>
      <c r="AU49" s="46"/>
      <c r="AY49" s="192"/>
      <c r="AZ49" s="46"/>
      <c r="BA49" s="192"/>
      <c r="BB49" s="192"/>
      <c r="BC49" s="192"/>
      <c r="BD49" s="46"/>
      <c r="BH49" s="192"/>
      <c r="BI49" s="46"/>
      <c r="BJ49" s="192"/>
      <c r="BK49" s="192"/>
      <c r="BL49" s="192"/>
      <c r="BM49" s="46"/>
      <c r="BQ49" s="192"/>
      <c r="BR49" s="46"/>
      <c r="BS49" s="192"/>
      <c r="BT49" s="192"/>
      <c r="BU49" s="192"/>
      <c r="BV49" s="46"/>
      <c r="BZ49" s="192"/>
      <c r="CA49" s="46"/>
      <c r="CB49" s="192"/>
      <c r="CC49" s="192"/>
      <c r="CD49" s="192"/>
      <c r="CE49" s="46"/>
      <c r="CI49" s="192"/>
      <c r="CJ49" s="46"/>
      <c r="CK49" s="192"/>
      <c r="CL49" s="192"/>
      <c r="CM49" s="192"/>
      <c r="CN49" s="46"/>
      <c r="CR49" s="192"/>
      <c r="CS49" s="46"/>
      <c r="CT49" s="192"/>
      <c r="CU49" s="192"/>
      <c r="CV49" s="192"/>
      <c r="CW49" s="46"/>
    </row>
    <row r="50" spans="2:101">
      <c r="B50" s="172" t="s">
        <v>350</v>
      </c>
      <c r="C50" s="175" t="s">
        <v>19</v>
      </c>
      <c r="D50" s="145" t="s">
        <v>354</v>
      </c>
      <c r="E50" s="78">
        <v>1.4855618670215899E-2</v>
      </c>
      <c r="F50" s="142" t="s">
        <v>18</v>
      </c>
      <c r="AP50" s="192"/>
      <c r="AQ50" s="46"/>
      <c r="AR50" s="192"/>
      <c r="AS50" s="192"/>
      <c r="AT50" s="192"/>
      <c r="AU50" s="46"/>
      <c r="AY50" s="192"/>
      <c r="AZ50" s="46"/>
      <c r="BA50" s="192"/>
      <c r="BB50" s="192"/>
      <c r="BC50" s="192"/>
      <c r="BD50" s="46"/>
      <c r="BH50" s="192"/>
      <c r="BI50" s="46"/>
      <c r="BJ50" s="192"/>
      <c r="BK50" s="192"/>
      <c r="BL50" s="192"/>
      <c r="BM50" s="46"/>
      <c r="BQ50" s="192"/>
      <c r="BR50" s="46"/>
      <c r="BS50" s="192"/>
      <c r="BT50" s="192"/>
      <c r="BU50" s="192"/>
      <c r="BV50" s="46"/>
      <c r="BZ50" s="192"/>
      <c r="CA50" s="46"/>
      <c r="CB50" s="192"/>
      <c r="CC50" s="192"/>
      <c r="CD50" s="192"/>
      <c r="CE50" s="46"/>
      <c r="CI50" s="192"/>
      <c r="CJ50" s="46"/>
      <c r="CK50" s="192"/>
      <c r="CL50" s="192"/>
      <c r="CM50" s="192"/>
      <c r="CN50" s="46"/>
      <c r="CR50" s="192"/>
      <c r="CS50" s="46"/>
      <c r="CT50" s="192"/>
      <c r="CU50" s="192"/>
      <c r="CV50" s="192"/>
      <c r="CW50" s="46"/>
    </row>
    <row r="51" spans="2:101">
      <c r="B51" s="142" t="s">
        <v>350</v>
      </c>
      <c r="C51" s="175" t="s">
        <v>19</v>
      </c>
      <c r="D51" s="145" t="s">
        <v>355</v>
      </c>
      <c r="E51" s="78">
        <v>7.0092040907965203E-3</v>
      </c>
      <c r="F51" s="142" t="s">
        <v>18</v>
      </c>
      <c r="AP51" s="211"/>
      <c r="AQ51" s="46"/>
      <c r="AR51" s="192"/>
      <c r="AS51" s="192"/>
      <c r="AT51" s="192"/>
      <c r="AU51" s="46"/>
      <c r="AY51" s="192"/>
      <c r="AZ51" s="46"/>
      <c r="BA51" s="192"/>
      <c r="BB51" s="192"/>
      <c r="BC51" s="192"/>
      <c r="BD51" s="46"/>
      <c r="BH51" s="192"/>
      <c r="BI51" s="46"/>
      <c r="BJ51" s="192"/>
      <c r="BK51" s="192"/>
      <c r="BL51" s="192"/>
      <c r="BM51" s="46"/>
      <c r="BQ51" s="192"/>
      <c r="BR51" s="46"/>
      <c r="BS51" s="192"/>
      <c r="BT51" s="192"/>
      <c r="BU51" s="192"/>
      <c r="BV51" s="46"/>
      <c r="BZ51" s="192"/>
      <c r="CA51" s="46"/>
      <c r="CB51" s="192"/>
      <c r="CC51" s="192"/>
      <c r="CD51" s="192"/>
      <c r="CE51" s="46"/>
      <c r="CI51" s="192"/>
      <c r="CJ51" s="46"/>
      <c r="CK51" s="192"/>
      <c r="CL51" s="192"/>
      <c r="CM51" s="192"/>
      <c r="CN51" s="46"/>
      <c r="CR51" s="192"/>
      <c r="CS51" s="46"/>
      <c r="CT51" s="192"/>
      <c r="CU51" s="192"/>
      <c r="CV51" s="192"/>
      <c r="CW51" s="46"/>
    </row>
    <row r="52" spans="2:101">
      <c r="B52" s="142" t="s">
        <v>350</v>
      </c>
      <c r="C52" s="175" t="s">
        <v>19</v>
      </c>
      <c r="D52" s="145" t="s">
        <v>356</v>
      </c>
      <c r="E52" s="78">
        <v>1.4991908749759199E-3</v>
      </c>
      <c r="F52" s="142" t="s">
        <v>18</v>
      </c>
      <c r="AP52" s="192"/>
      <c r="AQ52" s="46"/>
      <c r="AR52" s="192"/>
      <c r="AS52" s="192"/>
      <c r="AT52" s="192"/>
      <c r="AU52" s="46"/>
      <c r="AY52" s="192"/>
      <c r="AZ52" s="46"/>
      <c r="BA52" s="192"/>
      <c r="BB52" s="192"/>
      <c r="BC52" s="192"/>
      <c r="BD52" s="46"/>
      <c r="BH52" s="192"/>
      <c r="BI52" s="46"/>
      <c r="BJ52" s="192"/>
      <c r="BK52" s="192"/>
      <c r="BL52" s="192"/>
      <c r="BM52" s="46"/>
      <c r="BQ52" s="192"/>
      <c r="BR52" s="46"/>
      <c r="BS52" s="192"/>
      <c r="BT52" s="192"/>
      <c r="BU52" s="192"/>
      <c r="BV52" s="46"/>
      <c r="BZ52" s="192"/>
      <c r="CA52" s="46"/>
      <c r="CB52" s="192"/>
      <c r="CC52" s="192"/>
      <c r="CD52" s="192"/>
      <c r="CE52" s="46"/>
      <c r="CI52" s="192"/>
      <c r="CJ52" s="46"/>
      <c r="CK52" s="192"/>
      <c r="CL52" s="192"/>
      <c r="CM52" s="192"/>
      <c r="CN52" s="46"/>
      <c r="CR52" s="192"/>
      <c r="CS52" s="46"/>
      <c r="CT52" s="192"/>
      <c r="CU52" s="192"/>
      <c r="CV52" s="192"/>
      <c r="CW52" s="46"/>
    </row>
    <row r="53" spans="2:101">
      <c r="B53" s="142" t="s">
        <v>350</v>
      </c>
      <c r="C53" s="175" t="s">
        <v>19</v>
      </c>
      <c r="D53" s="145" t="s">
        <v>357</v>
      </c>
      <c r="E53" s="78">
        <v>9.6371652333307106E-2</v>
      </c>
      <c r="F53" s="142" t="s">
        <v>18</v>
      </c>
      <c r="AP53" s="192"/>
      <c r="AQ53" s="46"/>
      <c r="AR53" s="192"/>
      <c r="AS53" s="192"/>
      <c r="AT53" s="192"/>
      <c r="AU53" s="46"/>
      <c r="AY53" s="192"/>
      <c r="AZ53" s="46"/>
      <c r="BA53" s="192"/>
      <c r="BB53" s="192"/>
      <c r="BC53" s="192"/>
      <c r="BD53" s="46"/>
      <c r="BH53" s="192"/>
      <c r="BI53" s="46"/>
      <c r="BJ53" s="192"/>
      <c r="BK53" s="192"/>
      <c r="BL53" s="192"/>
      <c r="BM53" s="46"/>
      <c r="BQ53" s="192"/>
      <c r="BR53" s="46"/>
      <c r="BS53" s="192"/>
      <c r="BT53" s="192"/>
      <c r="BU53" s="192"/>
      <c r="BV53" s="46"/>
      <c r="BZ53" s="192"/>
      <c r="CA53" s="46"/>
      <c r="CB53" s="192"/>
      <c r="CC53" s="192"/>
      <c r="CD53" s="192"/>
      <c r="CE53" s="46"/>
      <c r="CI53" s="192"/>
      <c r="CJ53" s="46"/>
      <c r="CK53" s="192"/>
      <c r="CL53" s="192"/>
      <c r="CM53" s="192"/>
      <c r="CN53" s="46"/>
      <c r="CR53" s="192"/>
      <c r="CS53" s="46"/>
      <c r="CT53" s="192"/>
      <c r="CU53" s="192"/>
      <c r="CV53" s="192"/>
      <c r="CW53" s="46"/>
    </row>
    <row r="54" spans="2:101">
      <c r="B54" s="172" t="s">
        <v>350</v>
      </c>
      <c r="C54" s="175" t="s">
        <v>19</v>
      </c>
      <c r="D54" s="145" t="s">
        <v>358</v>
      </c>
      <c r="E54" s="78">
        <v>4.5470242254247201E-2</v>
      </c>
      <c r="F54" s="142" t="s">
        <v>18</v>
      </c>
      <c r="AP54" s="192"/>
      <c r="AQ54" s="46"/>
      <c r="AR54" s="192"/>
      <c r="AS54" s="192"/>
      <c r="AT54" s="192"/>
      <c r="AU54" s="46"/>
      <c r="AY54" s="192"/>
      <c r="AZ54" s="46"/>
      <c r="BA54" s="192"/>
      <c r="BB54" s="192"/>
      <c r="BC54" s="192"/>
      <c r="BD54" s="46"/>
      <c r="BH54" s="192"/>
      <c r="BI54" s="46"/>
      <c r="BJ54" s="192"/>
      <c r="BK54" s="192"/>
      <c r="BL54" s="192"/>
      <c r="BM54" s="46"/>
      <c r="BQ54" s="192"/>
      <c r="BR54" s="46"/>
      <c r="BS54" s="192"/>
      <c r="BT54" s="192"/>
      <c r="BU54" s="192"/>
      <c r="BV54" s="46"/>
      <c r="BZ54" s="192"/>
      <c r="CA54" s="46"/>
      <c r="CB54" s="192"/>
      <c r="CC54" s="192"/>
      <c r="CD54" s="192"/>
      <c r="CE54" s="46"/>
      <c r="CI54" s="192"/>
      <c r="CJ54" s="46"/>
      <c r="CK54" s="192"/>
      <c r="CL54" s="192"/>
      <c r="CM54" s="192"/>
      <c r="CN54" s="46"/>
      <c r="CR54" s="192"/>
      <c r="CS54" s="46"/>
      <c r="CT54" s="192"/>
      <c r="CU54" s="192"/>
      <c r="CV54" s="192"/>
      <c r="CW54" s="46"/>
    </row>
    <row r="55" spans="2:101">
      <c r="B55" s="142" t="s">
        <v>350</v>
      </c>
      <c r="C55" s="175" t="s">
        <v>19</v>
      </c>
      <c r="D55" s="145" t="s">
        <v>359</v>
      </c>
      <c r="E55" s="78">
        <v>9.7255795932695305E-3</v>
      </c>
      <c r="F55" s="142" t="s">
        <v>18</v>
      </c>
      <c r="AP55" s="211"/>
      <c r="AQ55" s="46"/>
      <c r="AR55" s="192"/>
      <c r="AS55" s="192"/>
      <c r="AT55" s="192"/>
      <c r="AU55" s="46"/>
      <c r="AY55" s="192"/>
      <c r="AZ55" s="46"/>
      <c r="BA55" s="192"/>
      <c r="BB55" s="192"/>
      <c r="BC55" s="192"/>
      <c r="BD55" s="46"/>
      <c r="BH55" s="192"/>
      <c r="BI55" s="46"/>
      <c r="BJ55" s="192"/>
      <c r="BK55" s="192"/>
      <c r="BL55" s="192"/>
      <c r="BM55" s="46"/>
      <c r="BQ55" s="192"/>
      <c r="BR55" s="46"/>
      <c r="BS55" s="192"/>
      <c r="BT55" s="192"/>
      <c r="BU55" s="192"/>
      <c r="BV55" s="46"/>
      <c r="BZ55" s="192"/>
      <c r="CA55" s="46"/>
      <c r="CB55" s="192"/>
      <c r="CC55" s="192"/>
      <c r="CD55" s="192"/>
      <c r="CE55" s="46"/>
      <c r="CI55" s="192"/>
      <c r="CJ55" s="46"/>
      <c r="CK55" s="192"/>
      <c r="CL55" s="192"/>
      <c r="CM55" s="192"/>
      <c r="CN55" s="46"/>
      <c r="CR55" s="192"/>
      <c r="CS55" s="46"/>
      <c r="CT55" s="192"/>
      <c r="CU55" s="192"/>
      <c r="CV55" s="192"/>
      <c r="CW55" s="46"/>
    </row>
    <row r="56" spans="2:101">
      <c r="B56" s="142" t="s">
        <v>350</v>
      </c>
      <c r="C56" s="175" t="s">
        <v>19</v>
      </c>
      <c r="D56" s="145" t="s">
        <v>360</v>
      </c>
      <c r="E56" s="78">
        <v>0.34706832572595597</v>
      </c>
      <c r="F56" s="142" t="s">
        <v>18</v>
      </c>
      <c r="AP56" s="192"/>
      <c r="AQ56" s="46"/>
      <c r="AR56" s="192"/>
      <c r="AS56" s="46"/>
      <c r="AT56" s="192"/>
      <c r="AU56" s="46"/>
      <c r="AY56" s="192"/>
      <c r="AZ56" s="46"/>
      <c r="BA56" s="192"/>
      <c r="BB56" s="46"/>
      <c r="BC56" s="192"/>
      <c r="BD56" s="46"/>
      <c r="BH56" s="192"/>
      <c r="BI56" s="46"/>
      <c r="BJ56" s="192"/>
      <c r="BK56" s="46"/>
      <c r="BL56" s="192"/>
      <c r="BM56" s="46"/>
      <c r="BQ56" s="192"/>
      <c r="BR56" s="46"/>
      <c r="BS56" s="192"/>
      <c r="BT56" s="46"/>
      <c r="BU56" s="192"/>
      <c r="BV56" s="46"/>
      <c r="BZ56" s="192"/>
      <c r="CA56" s="46"/>
      <c r="CB56" s="192"/>
      <c r="CC56" s="46"/>
      <c r="CD56" s="192"/>
      <c r="CE56" s="46"/>
      <c r="CI56" s="192"/>
      <c r="CJ56" s="46"/>
      <c r="CK56" s="192"/>
      <c r="CL56" s="192"/>
      <c r="CM56" s="192"/>
      <c r="CN56" s="46"/>
      <c r="CR56" s="192"/>
      <c r="CS56" s="46"/>
      <c r="CT56" s="192"/>
      <c r="CU56" s="192"/>
      <c r="CV56" s="192"/>
      <c r="CW56" s="46"/>
    </row>
    <row r="57" spans="2:101">
      <c r="B57" s="142" t="s">
        <v>350</v>
      </c>
      <c r="C57" s="175" t="s">
        <v>19</v>
      </c>
      <c r="D57" s="145" t="s">
        <v>361</v>
      </c>
      <c r="E57" s="78">
        <v>0.18462093281275499</v>
      </c>
      <c r="F57" s="142" t="s">
        <v>18</v>
      </c>
      <c r="AP57" s="192"/>
      <c r="AQ57" s="46"/>
      <c r="AR57" s="192"/>
      <c r="AS57" s="46"/>
      <c r="AT57" s="192"/>
      <c r="AU57" s="46"/>
      <c r="AY57" s="192"/>
      <c r="AZ57" s="46"/>
      <c r="BA57" s="192"/>
      <c r="BB57" s="46"/>
      <c r="BC57" s="192"/>
      <c r="BD57" s="46"/>
      <c r="BH57" s="192"/>
      <c r="BI57" s="46"/>
      <c r="BJ57" s="192"/>
      <c r="BK57" s="46"/>
      <c r="BL57" s="192"/>
      <c r="BM57" s="46"/>
      <c r="BQ57" s="192"/>
      <c r="BR57" s="46"/>
      <c r="BS57" s="192"/>
      <c r="BT57" s="46"/>
      <c r="BU57" s="192"/>
      <c r="BV57" s="46"/>
      <c r="BZ57" s="192"/>
      <c r="CA57" s="46"/>
      <c r="CB57" s="192"/>
      <c r="CC57" s="46"/>
      <c r="CD57" s="192"/>
      <c r="CE57" s="46"/>
      <c r="CI57" s="192"/>
      <c r="CJ57" s="46"/>
      <c r="CK57" s="192"/>
      <c r="CL57" s="192"/>
      <c r="CM57" s="192"/>
      <c r="CN57" s="46"/>
      <c r="CR57" s="192"/>
      <c r="CS57" s="46"/>
      <c r="CT57" s="192"/>
      <c r="CU57" s="192"/>
      <c r="CV57" s="192"/>
      <c r="CW57" s="46"/>
    </row>
    <row r="58" spans="2:101">
      <c r="B58" s="172" t="s">
        <v>350</v>
      </c>
      <c r="C58" s="175" t="s">
        <v>19</v>
      </c>
      <c r="D58" s="145" t="s">
        <v>362</v>
      </c>
      <c r="E58" s="78">
        <v>8.3713850837138698E-2</v>
      </c>
      <c r="F58" s="142" t="s">
        <v>18</v>
      </c>
      <c r="H58" s="204" t="s">
        <v>363</v>
      </c>
      <c r="AP58" s="192"/>
      <c r="AQ58" s="46"/>
      <c r="AR58" s="192"/>
      <c r="AS58" s="46"/>
      <c r="AT58" s="192"/>
      <c r="AU58" s="46"/>
      <c r="AY58" s="192"/>
      <c r="AZ58" s="46"/>
      <c r="BA58" s="192"/>
      <c r="BB58" s="46"/>
      <c r="BC58" s="192"/>
      <c r="BD58" s="46"/>
      <c r="BH58" s="192"/>
      <c r="BI58" s="46"/>
      <c r="BJ58" s="192"/>
      <c r="BK58" s="46"/>
      <c r="BL58" s="192"/>
      <c r="BM58" s="46"/>
      <c r="BQ58" s="192"/>
      <c r="BR58" s="46"/>
      <c r="BS58" s="192"/>
      <c r="BT58" s="46"/>
      <c r="BU58" s="192"/>
      <c r="BV58" s="46"/>
      <c r="BZ58" s="192"/>
      <c r="CA58" s="46"/>
      <c r="CB58" s="192"/>
      <c r="CC58" s="46"/>
      <c r="CD58" s="192"/>
      <c r="CE58" s="46"/>
      <c r="CI58" s="192"/>
      <c r="CJ58" s="46"/>
      <c r="CK58" s="192"/>
      <c r="CL58" s="192"/>
      <c r="CM58" s="192"/>
      <c r="CN58" s="46"/>
      <c r="CR58" s="192"/>
      <c r="CS58" s="46"/>
      <c r="CT58" s="192"/>
      <c r="CU58" s="192"/>
      <c r="CV58" s="192"/>
      <c r="CW58" s="46"/>
    </row>
    <row r="59" spans="2:101">
      <c r="B59" s="142" t="s">
        <v>350</v>
      </c>
      <c r="C59" s="175" t="s">
        <v>25</v>
      </c>
      <c r="D59" s="145" t="s">
        <v>351</v>
      </c>
      <c r="E59" s="78">
        <v>0.13331225195166599</v>
      </c>
      <c r="F59" s="142" t="s">
        <v>18</v>
      </c>
      <c r="AP59" s="211"/>
      <c r="AQ59" s="46"/>
      <c r="AR59" s="192"/>
      <c r="AS59" s="46"/>
      <c r="AT59" s="192"/>
      <c r="AU59" s="46"/>
      <c r="AY59" s="192"/>
      <c r="AZ59" s="46"/>
      <c r="BA59" s="192"/>
      <c r="BB59" s="46"/>
      <c r="BC59" s="192"/>
      <c r="BD59" s="46"/>
      <c r="BH59" s="192"/>
      <c r="BI59" s="46"/>
      <c r="BJ59" s="192"/>
      <c r="BK59" s="46"/>
      <c r="BL59" s="192"/>
      <c r="BM59" s="46"/>
      <c r="BQ59" s="192"/>
      <c r="BR59" s="46"/>
      <c r="BS59" s="192"/>
      <c r="BT59" s="46"/>
      <c r="BU59" s="192"/>
      <c r="BV59" s="46"/>
      <c r="BZ59" s="192"/>
      <c r="CA59" s="46"/>
      <c r="CB59" s="192"/>
      <c r="CC59" s="46"/>
      <c r="CD59" s="192"/>
      <c r="CE59" s="46"/>
      <c r="CI59" s="192"/>
      <c r="CJ59" s="46"/>
      <c r="CK59" s="192"/>
      <c r="CL59" s="192"/>
      <c r="CM59" s="192"/>
      <c r="CN59" s="46"/>
      <c r="CR59" s="192"/>
      <c r="CS59" s="46"/>
      <c r="CT59" s="192"/>
      <c r="CU59" s="192"/>
      <c r="CV59" s="192"/>
      <c r="CW59" s="46"/>
    </row>
    <row r="60" spans="2:101">
      <c r="B60" s="142" t="s">
        <v>350</v>
      </c>
      <c r="C60" s="175" t="s">
        <v>25</v>
      </c>
      <c r="D60" s="145" t="s">
        <v>352</v>
      </c>
      <c r="E60" s="78">
        <v>6.2899620842201506E-2</v>
      </c>
      <c r="F60" s="142" t="s">
        <v>18</v>
      </c>
      <c r="AP60" s="192"/>
      <c r="AQ60" s="46"/>
      <c r="AR60" s="192"/>
      <c r="AS60" s="46"/>
      <c r="AT60" s="192"/>
      <c r="AU60" s="46"/>
      <c r="AY60" s="192"/>
      <c r="AZ60" s="46"/>
      <c r="BA60" s="192"/>
      <c r="BB60" s="46"/>
      <c r="BC60" s="192"/>
      <c r="BD60" s="46"/>
      <c r="BH60" s="192"/>
      <c r="BI60" s="46"/>
      <c r="BJ60" s="192"/>
      <c r="BK60" s="46"/>
      <c r="BL60" s="192"/>
      <c r="BM60" s="46"/>
      <c r="BQ60" s="192"/>
      <c r="BR60" s="46"/>
      <c r="BS60" s="192"/>
      <c r="BT60" s="46"/>
      <c r="BU60" s="192"/>
      <c r="BV60" s="46"/>
      <c r="BZ60" s="192"/>
      <c r="CA60" s="46"/>
      <c r="CB60" s="192"/>
      <c r="CC60" s="46"/>
      <c r="CD60" s="192"/>
      <c r="CE60" s="46"/>
      <c r="CI60" s="192"/>
      <c r="CJ60" s="46"/>
      <c r="CK60" s="192"/>
      <c r="CL60" s="192"/>
      <c r="CM60" s="192"/>
      <c r="CN60" s="46"/>
      <c r="CR60" s="192"/>
      <c r="CS60" s="46"/>
      <c r="CT60" s="192"/>
      <c r="CU60" s="192"/>
      <c r="CV60" s="192"/>
      <c r="CW60" s="46"/>
    </row>
    <row r="61" spans="2:101">
      <c r="B61" s="142" t="s">
        <v>350</v>
      </c>
      <c r="C61" s="175" t="s">
        <v>25</v>
      </c>
      <c r="D61" s="145" t="s">
        <v>353</v>
      </c>
      <c r="E61" s="78">
        <v>1.34535300134709E-2</v>
      </c>
      <c r="F61" s="142" t="s">
        <v>18</v>
      </c>
      <c r="AP61" s="192"/>
      <c r="AQ61" s="46"/>
      <c r="AR61" s="192"/>
      <c r="AS61" s="46"/>
      <c r="AT61" s="192"/>
      <c r="AU61" s="46"/>
      <c r="AY61" s="192"/>
      <c r="AZ61" s="46"/>
      <c r="BA61" s="192"/>
      <c r="BB61" s="46"/>
      <c r="BC61" s="192"/>
      <c r="BD61" s="46"/>
      <c r="BH61" s="192"/>
      <c r="BI61" s="46"/>
      <c r="BJ61" s="192"/>
      <c r="BK61" s="46"/>
      <c r="BL61" s="192"/>
      <c r="BM61" s="46"/>
      <c r="BQ61" s="192"/>
      <c r="BR61" s="46"/>
      <c r="BS61" s="192"/>
      <c r="BT61" s="46"/>
      <c r="BU61" s="192"/>
      <c r="BV61" s="46"/>
      <c r="BZ61" s="192"/>
      <c r="CA61" s="46"/>
      <c r="CB61" s="192"/>
      <c r="CC61" s="46"/>
      <c r="CD61" s="192"/>
      <c r="CE61" s="46"/>
      <c r="CI61" s="192"/>
      <c r="CJ61" s="46"/>
      <c r="CK61" s="192"/>
      <c r="CL61" s="192"/>
      <c r="CM61" s="192"/>
      <c r="CN61" s="46"/>
      <c r="CR61" s="192"/>
      <c r="CS61" s="46"/>
      <c r="CT61" s="192"/>
      <c r="CU61" s="192"/>
      <c r="CV61" s="192"/>
      <c r="CW61" s="46"/>
    </row>
    <row r="62" spans="2:101">
      <c r="B62" s="172" t="s">
        <v>350</v>
      </c>
      <c r="C62" s="175" t="s">
        <v>25</v>
      </c>
      <c r="D62" s="145" t="s">
        <v>354</v>
      </c>
      <c r="E62" s="78">
        <v>1.4855618670215899E-2</v>
      </c>
      <c r="F62" s="142" t="s">
        <v>18</v>
      </c>
      <c r="AP62" s="192"/>
      <c r="AQ62" s="46"/>
      <c r="AR62" s="192"/>
      <c r="AS62" s="46"/>
      <c r="AT62" s="192"/>
      <c r="AU62" s="46"/>
      <c r="AY62" s="192"/>
      <c r="AZ62" s="46"/>
      <c r="BA62" s="192"/>
      <c r="BB62" s="46"/>
      <c r="BC62" s="192"/>
      <c r="BD62" s="46"/>
      <c r="BH62" s="192"/>
      <c r="BI62" s="46"/>
      <c r="BJ62" s="192"/>
      <c r="BK62" s="46"/>
      <c r="BL62" s="192"/>
      <c r="BM62" s="46"/>
      <c r="BQ62" s="192"/>
      <c r="BR62" s="46"/>
      <c r="BS62" s="192"/>
      <c r="BT62" s="46"/>
      <c r="BU62" s="192"/>
      <c r="BV62" s="46"/>
      <c r="BZ62" s="192"/>
      <c r="CA62" s="46"/>
      <c r="CB62" s="192"/>
      <c r="CC62" s="46"/>
      <c r="CD62" s="192"/>
      <c r="CE62" s="46"/>
      <c r="CI62" s="192"/>
      <c r="CJ62" s="46"/>
      <c r="CK62" s="192"/>
      <c r="CL62" s="192"/>
      <c r="CM62" s="192"/>
      <c r="CN62" s="46"/>
      <c r="CR62" s="192"/>
      <c r="CS62" s="46"/>
      <c r="CT62" s="192"/>
      <c r="CU62" s="192"/>
      <c r="CV62" s="192"/>
      <c r="CW62" s="46"/>
    </row>
    <row r="63" spans="2:101">
      <c r="B63" s="142" t="s">
        <v>350</v>
      </c>
      <c r="C63" s="175" t="s">
        <v>25</v>
      </c>
      <c r="D63" s="145" t="s">
        <v>355</v>
      </c>
      <c r="E63" s="78">
        <v>7.0092040907965203E-3</v>
      </c>
      <c r="F63" s="142" t="s">
        <v>18</v>
      </c>
      <c r="AP63" s="211"/>
      <c r="AQ63" s="46"/>
      <c r="AR63" s="192"/>
      <c r="AS63" s="46"/>
      <c r="AT63" s="192"/>
      <c r="AU63" s="46"/>
      <c r="AY63" s="192"/>
      <c r="AZ63" s="46"/>
      <c r="BA63" s="192"/>
      <c r="BB63" s="46"/>
      <c r="BC63" s="192"/>
      <c r="BD63" s="46"/>
      <c r="BH63" s="192"/>
      <c r="BI63" s="46"/>
      <c r="BJ63" s="192"/>
      <c r="BK63" s="46"/>
      <c r="BL63" s="192"/>
      <c r="BM63" s="46"/>
      <c r="BQ63" s="192"/>
      <c r="BR63" s="46"/>
      <c r="BS63" s="192"/>
      <c r="BT63" s="46"/>
      <c r="BU63" s="192"/>
      <c r="BV63" s="46"/>
      <c r="BZ63" s="192"/>
      <c r="CA63" s="46"/>
      <c r="CB63" s="192"/>
      <c r="CC63" s="46"/>
      <c r="CD63" s="192"/>
      <c r="CE63" s="46"/>
      <c r="CI63" s="192"/>
      <c r="CJ63" s="46"/>
      <c r="CK63" s="192"/>
      <c r="CL63" s="192"/>
      <c r="CM63" s="192"/>
      <c r="CN63" s="46"/>
      <c r="CR63" s="192"/>
      <c r="CS63" s="46"/>
      <c r="CT63" s="192"/>
      <c r="CU63" s="192"/>
      <c r="CV63" s="192"/>
      <c r="CW63" s="46"/>
    </row>
    <row r="64" spans="2:101">
      <c r="B64" s="142" t="s">
        <v>350</v>
      </c>
      <c r="C64" s="175" t="s">
        <v>25</v>
      </c>
      <c r="D64" s="145" t="s">
        <v>356</v>
      </c>
      <c r="E64" s="78">
        <v>1.4991908749759199E-3</v>
      </c>
      <c r="F64" s="142" t="s">
        <v>18</v>
      </c>
      <c r="AP64" s="192"/>
      <c r="AQ64" s="46"/>
      <c r="AR64" s="192"/>
      <c r="AS64" s="46"/>
      <c r="AT64" s="192"/>
      <c r="AU64" s="46"/>
      <c r="AY64" s="192"/>
      <c r="AZ64" s="46"/>
      <c r="BA64" s="192"/>
      <c r="BB64" s="46"/>
      <c r="BC64" s="192"/>
      <c r="BD64" s="46"/>
      <c r="BH64" s="192"/>
      <c r="BI64" s="46"/>
      <c r="BJ64" s="192"/>
      <c r="BK64" s="46"/>
      <c r="BL64" s="192"/>
      <c r="BM64" s="46"/>
      <c r="BQ64" s="192"/>
      <c r="BR64" s="46"/>
      <c r="BS64" s="192"/>
      <c r="BT64" s="46"/>
      <c r="BU64" s="192"/>
      <c r="BV64" s="46"/>
      <c r="BZ64" s="192"/>
      <c r="CA64" s="46"/>
      <c r="CB64" s="192"/>
      <c r="CC64" s="46"/>
      <c r="CD64" s="192"/>
      <c r="CE64" s="46"/>
      <c r="CI64" s="192"/>
      <c r="CJ64" s="46"/>
      <c r="CK64" s="192"/>
      <c r="CL64" s="192"/>
      <c r="CM64" s="192"/>
      <c r="CN64" s="46"/>
      <c r="CR64" s="192"/>
      <c r="CS64" s="46"/>
      <c r="CT64" s="192"/>
      <c r="CU64" s="192"/>
      <c r="CV64" s="192"/>
      <c r="CW64" s="46"/>
    </row>
    <row r="65" spans="2:101">
      <c r="B65" s="142" t="s">
        <v>350</v>
      </c>
      <c r="C65" s="175" t="s">
        <v>25</v>
      </c>
      <c r="D65" s="145" t="s">
        <v>357</v>
      </c>
      <c r="E65" s="78">
        <v>9.6371652333307106E-2</v>
      </c>
      <c r="F65" s="142" t="s">
        <v>18</v>
      </c>
      <c r="AP65" s="192"/>
      <c r="AQ65" s="46"/>
      <c r="AR65" s="192"/>
      <c r="AS65" s="46"/>
      <c r="AT65" s="192"/>
      <c r="AU65" s="46"/>
      <c r="AY65" s="192"/>
      <c r="AZ65" s="46"/>
      <c r="BA65" s="192"/>
      <c r="BB65" s="46"/>
      <c r="BC65" s="192"/>
      <c r="BD65" s="46"/>
      <c r="BH65" s="192"/>
      <c r="BI65" s="46"/>
      <c r="BJ65" s="192"/>
      <c r="BK65" s="46"/>
      <c r="BL65" s="192"/>
      <c r="BM65" s="46"/>
      <c r="BQ65" s="192"/>
      <c r="BR65" s="46"/>
      <c r="BS65" s="192"/>
      <c r="BT65" s="46"/>
      <c r="BU65" s="192"/>
      <c r="BV65" s="46"/>
      <c r="BZ65" s="192"/>
      <c r="CA65" s="46"/>
      <c r="CB65" s="192"/>
      <c r="CC65" s="46"/>
      <c r="CD65" s="192"/>
      <c r="CE65" s="46"/>
      <c r="CI65" s="192"/>
      <c r="CJ65" s="46"/>
      <c r="CK65" s="192"/>
      <c r="CL65" s="192"/>
      <c r="CM65" s="192"/>
      <c r="CN65" s="46"/>
      <c r="CR65" s="192"/>
      <c r="CS65" s="46"/>
      <c r="CT65" s="192"/>
      <c r="CU65" s="192"/>
      <c r="CV65" s="192"/>
      <c r="CW65" s="46"/>
    </row>
    <row r="66" spans="2:101">
      <c r="B66" s="172" t="s">
        <v>350</v>
      </c>
      <c r="C66" s="175" t="s">
        <v>25</v>
      </c>
      <c r="D66" s="145" t="s">
        <v>358</v>
      </c>
      <c r="E66" s="78">
        <v>4.5470242254247201E-2</v>
      </c>
      <c r="F66" s="142" t="s">
        <v>18</v>
      </c>
      <c r="AP66" s="192"/>
      <c r="AQ66" s="46"/>
      <c r="AR66" s="192"/>
      <c r="AS66" s="46"/>
      <c r="AT66" s="192"/>
      <c r="AU66" s="46"/>
      <c r="AY66" s="192"/>
      <c r="AZ66" s="46"/>
      <c r="BA66" s="192"/>
      <c r="BB66" s="46"/>
      <c r="BC66" s="192"/>
      <c r="BD66" s="46"/>
      <c r="BH66" s="192"/>
      <c r="BI66" s="46"/>
      <c r="BJ66" s="192"/>
      <c r="BK66" s="46"/>
      <c r="BL66" s="192"/>
      <c r="BM66" s="46"/>
      <c r="BQ66" s="192"/>
      <c r="BR66" s="46"/>
      <c r="BS66" s="192"/>
      <c r="BT66" s="46"/>
      <c r="BU66" s="192"/>
      <c r="BV66" s="46"/>
      <c r="BZ66" s="192"/>
      <c r="CA66" s="46"/>
      <c r="CB66" s="192"/>
      <c r="CC66" s="46"/>
      <c r="CD66" s="192"/>
      <c r="CE66" s="46"/>
      <c r="CI66" s="192"/>
      <c r="CJ66" s="46"/>
      <c r="CK66" s="192"/>
      <c r="CL66" s="192"/>
      <c r="CM66" s="192"/>
      <c r="CN66" s="46"/>
      <c r="CR66" s="192"/>
      <c r="CS66" s="46"/>
      <c r="CT66" s="192"/>
      <c r="CU66" s="192"/>
      <c r="CV66" s="192"/>
      <c r="CW66" s="46"/>
    </row>
    <row r="67" spans="2:101">
      <c r="B67" s="142" t="s">
        <v>350</v>
      </c>
      <c r="C67" s="175" t="s">
        <v>25</v>
      </c>
      <c r="D67" s="145" t="s">
        <v>359</v>
      </c>
      <c r="E67" s="78">
        <v>9.7255795932695305E-3</v>
      </c>
      <c r="F67" s="142" t="s">
        <v>18</v>
      </c>
      <c r="AP67" s="211"/>
      <c r="AQ67" s="46"/>
      <c r="AR67" s="192"/>
      <c r="AS67" s="46"/>
      <c r="AT67" s="192"/>
      <c r="AU67" s="46"/>
      <c r="AY67" s="192"/>
      <c r="AZ67" s="46"/>
      <c r="BA67" s="192"/>
      <c r="BB67" s="46"/>
      <c r="BC67" s="192"/>
      <c r="BD67" s="46"/>
      <c r="BH67" s="192"/>
      <c r="BI67" s="46"/>
      <c r="BJ67" s="192"/>
      <c r="BK67" s="46"/>
      <c r="BL67" s="192"/>
      <c r="BM67" s="46"/>
      <c r="BQ67" s="192"/>
      <c r="BR67" s="46"/>
      <c r="BS67" s="192"/>
      <c r="BT67" s="46"/>
      <c r="BU67" s="192"/>
      <c r="BV67" s="46"/>
      <c r="BZ67" s="192"/>
      <c r="CA67" s="46"/>
      <c r="CB67" s="192"/>
      <c r="CC67" s="46"/>
      <c r="CD67" s="192"/>
      <c r="CE67" s="46"/>
      <c r="CI67" s="192"/>
      <c r="CJ67" s="46"/>
      <c r="CK67" s="192"/>
      <c r="CL67" s="192"/>
      <c r="CM67" s="192"/>
      <c r="CN67" s="46"/>
      <c r="CR67" s="192"/>
      <c r="CS67" s="46"/>
      <c r="CT67" s="192"/>
      <c r="CU67" s="192"/>
      <c r="CV67" s="192"/>
      <c r="CW67" s="46"/>
    </row>
    <row r="68" spans="2:101">
      <c r="B68" s="142" t="s">
        <v>350</v>
      </c>
      <c r="C68" s="175" t="s">
        <v>25</v>
      </c>
      <c r="D68" s="145" t="s">
        <v>360</v>
      </c>
      <c r="E68" s="78">
        <v>0.34706832572595597</v>
      </c>
      <c r="F68" s="142" t="s">
        <v>18</v>
      </c>
      <c r="AP68" s="192"/>
      <c r="AQ68" s="46"/>
      <c r="AR68" s="192"/>
      <c r="AS68" s="46"/>
      <c r="AT68" s="192"/>
      <c r="AU68" s="46"/>
      <c r="AY68" s="192"/>
      <c r="AZ68" s="46"/>
      <c r="BA68" s="192"/>
      <c r="BB68" s="46"/>
      <c r="BC68" s="192"/>
      <c r="BD68" s="46"/>
      <c r="BH68" s="192"/>
      <c r="BI68" s="46"/>
      <c r="BJ68" s="192"/>
      <c r="BK68" s="46"/>
      <c r="BL68" s="192"/>
      <c r="BM68" s="46"/>
      <c r="BQ68" s="192"/>
      <c r="BR68" s="46"/>
      <c r="BS68" s="192"/>
      <c r="BT68" s="46"/>
      <c r="BU68" s="192"/>
      <c r="BV68" s="46"/>
      <c r="BZ68" s="192"/>
      <c r="CA68" s="46"/>
      <c r="CB68" s="192"/>
      <c r="CC68" s="46"/>
      <c r="CD68" s="192"/>
      <c r="CE68" s="46"/>
      <c r="CI68" s="192"/>
      <c r="CJ68" s="46"/>
      <c r="CK68" s="192"/>
      <c r="CL68" s="192"/>
      <c r="CM68" s="192"/>
      <c r="CN68" s="46"/>
      <c r="CR68" s="192"/>
      <c r="CS68" s="46"/>
      <c r="CT68" s="192"/>
      <c r="CU68" s="192"/>
      <c r="CV68" s="192"/>
      <c r="CW68" s="46"/>
    </row>
    <row r="69" spans="2:101">
      <c r="B69" s="142" t="s">
        <v>350</v>
      </c>
      <c r="C69" s="175" t="s">
        <v>25</v>
      </c>
      <c r="D69" s="145" t="s">
        <v>361</v>
      </c>
      <c r="E69" s="78">
        <v>0.18462093281275499</v>
      </c>
      <c r="F69" s="142" t="s">
        <v>18</v>
      </c>
      <c r="AP69" s="192"/>
      <c r="AQ69" s="46"/>
      <c r="AR69" s="192"/>
      <c r="AS69" s="46"/>
      <c r="AT69" s="192"/>
      <c r="AU69" s="46"/>
      <c r="AY69" s="192"/>
      <c r="AZ69" s="46"/>
      <c r="BA69" s="192"/>
      <c r="BB69" s="46"/>
      <c r="BC69" s="192"/>
      <c r="BD69" s="46"/>
      <c r="BH69" s="192"/>
      <c r="BI69" s="46"/>
      <c r="BJ69" s="192"/>
      <c r="BK69" s="46"/>
      <c r="BL69" s="192"/>
      <c r="BM69" s="46"/>
      <c r="BQ69" s="192"/>
      <c r="BR69" s="46"/>
      <c r="BS69" s="192"/>
      <c r="BT69" s="46"/>
      <c r="BU69" s="192"/>
      <c r="BV69" s="46"/>
      <c r="BZ69" s="192"/>
      <c r="CA69" s="46"/>
      <c r="CB69" s="192"/>
      <c r="CC69" s="46"/>
      <c r="CD69" s="192"/>
      <c r="CE69" s="46"/>
      <c r="CI69" s="192"/>
      <c r="CJ69" s="46"/>
      <c r="CK69" s="192"/>
      <c r="CL69" s="192"/>
      <c r="CM69" s="192"/>
      <c r="CN69" s="46"/>
      <c r="CR69" s="192"/>
      <c r="CS69" s="46"/>
      <c r="CT69" s="192"/>
      <c r="CU69" s="192"/>
      <c r="CV69" s="192"/>
      <c r="CW69" s="46"/>
    </row>
    <row r="70" spans="2:101">
      <c r="B70" s="172" t="s">
        <v>350</v>
      </c>
      <c r="C70" s="175" t="s">
        <v>25</v>
      </c>
      <c r="D70" s="145" t="s">
        <v>362</v>
      </c>
      <c r="E70" s="78">
        <v>8.3713850837138698E-2</v>
      </c>
      <c r="F70" s="142" t="s">
        <v>18</v>
      </c>
      <c r="AP70" s="192"/>
      <c r="AQ70" s="46"/>
      <c r="AR70" s="192"/>
      <c r="AS70" s="46"/>
      <c r="AT70" s="192"/>
      <c r="AU70" s="46"/>
      <c r="AY70" s="192"/>
      <c r="AZ70" s="46"/>
      <c r="BA70" s="192"/>
      <c r="BB70" s="46"/>
      <c r="BC70" s="192"/>
      <c r="BD70" s="46"/>
      <c r="BH70" s="192"/>
      <c r="BI70" s="46"/>
      <c r="BJ70" s="192"/>
      <c r="BK70" s="46"/>
      <c r="BL70" s="192"/>
      <c r="BM70" s="46"/>
      <c r="BQ70" s="192"/>
      <c r="BR70" s="46"/>
      <c r="BS70" s="192"/>
      <c r="BT70" s="46"/>
      <c r="BU70" s="192"/>
      <c r="BV70" s="46"/>
      <c r="BZ70" s="192"/>
      <c r="CA70" s="46"/>
      <c r="CB70" s="192"/>
      <c r="CC70" s="46"/>
      <c r="CD70" s="192"/>
      <c r="CE70" s="46"/>
      <c r="CI70" s="192"/>
      <c r="CJ70" s="46"/>
      <c r="CK70" s="192"/>
      <c r="CL70" s="192"/>
      <c r="CM70" s="192"/>
      <c r="CN70" s="46"/>
      <c r="CR70" s="192"/>
      <c r="CS70" s="46"/>
      <c r="CT70" s="192"/>
      <c r="CU70" s="192"/>
      <c r="CV70" s="192"/>
      <c r="CW70" s="46"/>
    </row>
    <row r="71" spans="2:101">
      <c r="B71" s="142" t="s">
        <v>350</v>
      </c>
      <c r="C71" s="175" t="s">
        <v>27</v>
      </c>
      <c r="D71" s="145" t="s">
        <v>351</v>
      </c>
      <c r="E71" s="78">
        <v>0.13331225195166599</v>
      </c>
      <c r="F71" s="142" t="s">
        <v>18</v>
      </c>
      <c r="AP71" s="211"/>
      <c r="AQ71" s="46"/>
      <c r="AR71" s="192"/>
      <c r="AS71" s="46"/>
      <c r="AT71" s="192"/>
      <c r="AU71" s="46"/>
      <c r="AY71" s="192"/>
      <c r="AZ71" s="46"/>
      <c r="BA71" s="192"/>
      <c r="BB71" s="46"/>
      <c r="BC71" s="192"/>
      <c r="BD71" s="46"/>
      <c r="BH71" s="192"/>
      <c r="BI71" s="46"/>
      <c r="BJ71" s="192"/>
      <c r="BK71" s="46"/>
      <c r="BL71" s="192"/>
      <c r="BM71" s="46"/>
      <c r="BQ71" s="192"/>
      <c r="BR71" s="46"/>
      <c r="BS71" s="192"/>
      <c r="BT71" s="46"/>
      <c r="BU71" s="192"/>
      <c r="BV71" s="46"/>
      <c r="BZ71" s="192"/>
      <c r="CA71" s="46"/>
      <c r="CB71" s="192"/>
      <c r="CC71" s="46"/>
      <c r="CD71" s="192"/>
      <c r="CE71" s="46"/>
      <c r="CI71" s="192"/>
      <c r="CJ71" s="46"/>
      <c r="CK71" s="192"/>
      <c r="CL71" s="192"/>
      <c r="CM71" s="192"/>
      <c r="CN71" s="46"/>
      <c r="CR71" s="192"/>
      <c r="CS71" s="46"/>
      <c r="CT71" s="192"/>
      <c r="CU71" s="192"/>
      <c r="CV71" s="192"/>
      <c r="CW71" s="46"/>
    </row>
    <row r="72" spans="2:101">
      <c r="B72" s="142" t="s">
        <v>350</v>
      </c>
      <c r="C72" s="175" t="s">
        <v>27</v>
      </c>
      <c r="D72" s="145" t="s">
        <v>352</v>
      </c>
      <c r="E72" s="78">
        <v>6.2899620842201506E-2</v>
      </c>
      <c r="F72" s="142" t="s">
        <v>18</v>
      </c>
      <c r="AP72" s="192"/>
      <c r="AQ72" s="46"/>
      <c r="AR72" s="192"/>
      <c r="AS72" s="46"/>
      <c r="AT72" s="192"/>
      <c r="AU72" s="46"/>
      <c r="AY72" s="192"/>
      <c r="AZ72" s="46"/>
      <c r="BA72" s="192"/>
      <c r="BB72" s="46"/>
      <c r="BC72" s="192"/>
      <c r="BD72" s="46"/>
      <c r="BH72" s="192"/>
      <c r="BI72" s="46"/>
      <c r="BJ72" s="192"/>
      <c r="BK72" s="46"/>
      <c r="BL72" s="192"/>
      <c r="BM72" s="46"/>
      <c r="BQ72" s="192"/>
      <c r="BR72" s="46"/>
      <c r="BS72" s="192"/>
      <c r="BT72" s="46"/>
      <c r="BU72" s="192"/>
      <c r="BV72" s="46"/>
      <c r="BZ72" s="192"/>
      <c r="CA72" s="46"/>
      <c r="CB72" s="192"/>
      <c r="CC72" s="46"/>
      <c r="CD72" s="192"/>
      <c r="CE72" s="46"/>
      <c r="CI72" s="192"/>
      <c r="CJ72" s="46"/>
      <c r="CK72" s="192"/>
      <c r="CL72" s="192"/>
      <c r="CM72" s="192"/>
      <c r="CN72" s="46"/>
      <c r="CR72" s="192"/>
      <c r="CS72" s="46"/>
      <c r="CT72" s="192"/>
      <c r="CU72" s="192"/>
      <c r="CV72" s="192"/>
      <c r="CW72" s="46"/>
    </row>
    <row r="73" spans="2:101">
      <c r="B73" s="142" t="s">
        <v>350</v>
      </c>
      <c r="C73" s="175" t="s">
        <v>27</v>
      </c>
      <c r="D73" s="145" t="s">
        <v>353</v>
      </c>
      <c r="E73" s="78">
        <v>1.34535300134709E-2</v>
      </c>
      <c r="F73" s="142" t="s">
        <v>18</v>
      </c>
      <c r="AP73" s="192"/>
      <c r="AQ73" s="46"/>
      <c r="AR73" s="192"/>
      <c r="AS73" s="46"/>
      <c r="AT73" s="192"/>
      <c r="AU73" s="46"/>
      <c r="AY73" s="192"/>
      <c r="AZ73" s="46"/>
      <c r="BA73" s="192"/>
      <c r="BB73" s="46"/>
      <c r="BC73" s="192"/>
      <c r="BD73" s="46"/>
      <c r="BH73" s="192"/>
      <c r="BI73" s="46"/>
      <c r="BJ73" s="192"/>
      <c r="BK73" s="46"/>
      <c r="BL73" s="192"/>
      <c r="BM73" s="46"/>
      <c r="BQ73" s="192"/>
      <c r="BR73" s="46"/>
      <c r="BS73" s="192"/>
      <c r="BT73" s="46"/>
      <c r="BU73" s="192"/>
      <c r="BV73" s="46"/>
      <c r="BZ73" s="192"/>
      <c r="CA73" s="46"/>
      <c r="CB73" s="192"/>
      <c r="CC73" s="46"/>
      <c r="CD73" s="192"/>
      <c r="CE73" s="46"/>
      <c r="CI73" s="192"/>
      <c r="CJ73" s="46"/>
      <c r="CK73" s="192"/>
      <c r="CL73" s="192"/>
      <c r="CM73" s="192"/>
      <c r="CN73" s="46"/>
      <c r="CR73" s="192"/>
      <c r="CS73" s="46"/>
      <c r="CT73" s="192"/>
      <c r="CU73" s="192"/>
      <c r="CV73" s="192"/>
      <c r="CW73" s="46"/>
    </row>
    <row r="74" spans="2:101">
      <c r="B74" s="172" t="s">
        <v>350</v>
      </c>
      <c r="C74" s="175" t="s">
        <v>27</v>
      </c>
      <c r="D74" s="145" t="s">
        <v>354</v>
      </c>
      <c r="E74" s="78">
        <v>1.4855618670215899E-2</v>
      </c>
      <c r="F74" s="142" t="s">
        <v>18</v>
      </c>
      <c r="AP74" s="192"/>
      <c r="AQ74" s="46"/>
      <c r="AR74" s="192"/>
      <c r="AS74" s="46"/>
      <c r="AT74" s="192"/>
      <c r="AU74" s="46"/>
      <c r="AY74" s="192"/>
      <c r="AZ74" s="46"/>
      <c r="BA74" s="192"/>
      <c r="BB74" s="46"/>
      <c r="BC74" s="192"/>
      <c r="BD74" s="46"/>
      <c r="BH74" s="192"/>
      <c r="BI74" s="46"/>
      <c r="BJ74" s="192"/>
      <c r="BK74" s="46"/>
      <c r="BL74" s="192"/>
      <c r="BM74" s="46"/>
      <c r="BQ74" s="192"/>
      <c r="BR74" s="46"/>
      <c r="BS74" s="192"/>
      <c r="BT74" s="46"/>
      <c r="BU74" s="192"/>
      <c r="BV74" s="46"/>
      <c r="BZ74" s="192"/>
      <c r="CA74" s="46"/>
      <c r="CB74" s="192"/>
      <c r="CC74" s="46"/>
      <c r="CD74" s="192"/>
      <c r="CE74" s="46"/>
      <c r="CI74" s="192"/>
      <c r="CJ74" s="46"/>
      <c r="CK74" s="192"/>
      <c r="CL74" s="192"/>
      <c r="CM74" s="192"/>
      <c r="CN74" s="46"/>
      <c r="CR74" s="192"/>
      <c r="CS74" s="46"/>
      <c r="CT74" s="192"/>
      <c r="CU74" s="192"/>
      <c r="CV74" s="192"/>
      <c r="CW74" s="46"/>
    </row>
    <row r="75" spans="2:101">
      <c r="B75" s="142" t="s">
        <v>350</v>
      </c>
      <c r="C75" s="175" t="s">
        <v>27</v>
      </c>
      <c r="D75" s="145" t="s">
        <v>355</v>
      </c>
      <c r="E75" s="78">
        <v>7.0092040907965203E-3</v>
      </c>
      <c r="F75" s="142" t="s">
        <v>18</v>
      </c>
      <c r="AP75" s="211"/>
      <c r="AQ75" s="46"/>
      <c r="AR75" s="192"/>
      <c r="AS75" s="46"/>
      <c r="AT75" s="192"/>
      <c r="AU75" s="46"/>
      <c r="AY75" s="192"/>
      <c r="AZ75" s="46"/>
      <c r="BA75" s="192"/>
      <c r="BB75" s="46"/>
      <c r="BC75" s="192"/>
      <c r="BD75" s="46"/>
      <c r="BH75" s="192"/>
      <c r="BI75" s="46"/>
      <c r="BJ75" s="192"/>
      <c r="BK75" s="46"/>
      <c r="BL75" s="192"/>
      <c r="BM75" s="46"/>
      <c r="BQ75" s="192"/>
      <c r="BR75" s="46"/>
      <c r="BS75" s="192"/>
      <c r="BT75" s="46"/>
      <c r="BU75" s="192"/>
      <c r="BV75" s="46"/>
      <c r="BZ75" s="192"/>
      <c r="CA75" s="46"/>
      <c r="CB75" s="192"/>
      <c r="CC75" s="46"/>
      <c r="CD75" s="192"/>
      <c r="CE75" s="46"/>
      <c r="CI75" s="192"/>
      <c r="CJ75" s="46"/>
      <c r="CK75" s="192"/>
      <c r="CL75" s="192"/>
      <c r="CM75" s="192"/>
      <c r="CN75" s="46"/>
      <c r="CR75" s="192"/>
      <c r="CS75" s="46"/>
      <c r="CT75" s="192"/>
      <c r="CU75" s="192"/>
      <c r="CV75" s="192"/>
      <c r="CW75" s="46"/>
    </row>
    <row r="76" spans="2:101">
      <c r="B76" s="142" t="s">
        <v>350</v>
      </c>
      <c r="C76" s="175" t="s">
        <v>27</v>
      </c>
      <c r="D76" s="145" t="s">
        <v>356</v>
      </c>
      <c r="E76" s="78">
        <v>1.4991908749759199E-3</v>
      </c>
      <c r="F76" s="142" t="s">
        <v>18</v>
      </c>
      <c r="AP76" s="192"/>
      <c r="AQ76" s="46"/>
      <c r="AR76" s="192"/>
      <c r="AS76" s="46"/>
      <c r="AT76" s="192"/>
      <c r="AU76" s="46"/>
      <c r="AY76" s="192"/>
      <c r="AZ76" s="46"/>
      <c r="BA76" s="192"/>
      <c r="BB76" s="46"/>
      <c r="BC76" s="192"/>
      <c r="BD76" s="46"/>
      <c r="BH76" s="192"/>
      <c r="BI76" s="46"/>
      <c r="BJ76" s="192"/>
      <c r="BK76" s="46"/>
      <c r="BL76" s="192"/>
      <c r="BM76" s="46"/>
      <c r="BQ76" s="192"/>
      <c r="BR76" s="46"/>
      <c r="BS76" s="192"/>
      <c r="BT76" s="46"/>
      <c r="BU76" s="192"/>
      <c r="BV76" s="46"/>
      <c r="BZ76" s="192"/>
      <c r="CA76" s="46"/>
      <c r="CB76" s="192"/>
      <c r="CC76" s="46"/>
      <c r="CD76" s="192"/>
      <c r="CE76" s="46"/>
      <c r="CI76" s="192"/>
      <c r="CJ76" s="46"/>
      <c r="CK76" s="192"/>
      <c r="CL76" s="192"/>
      <c r="CM76" s="192"/>
      <c r="CN76" s="46"/>
      <c r="CR76" s="192"/>
      <c r="CS76" s="46"/>
      <c r="CT76" s="192"/>
      <c r="CU76" s="192"/>
      <c r="CV76" s="192"/>
      <c r="CW76" s="46"/>
    </row>
    <row r="77" spans="2:101">
      <c r="B77" s="142" t="s">
        <v>350</v>
      </c>
      <c r="C77" s="175" t="s">
        <v>27</v>
      </c>
      <c r="D77" s="145" t="s">
        <v>357</v>
      </c>
      <c r="E77" s="78">
        <v>9.6371652333307106E-2</v>
      </c>
      <c r="F77" s="142" t="s">
        <v>18</v>
      </c>
      <c r="AP77" s="192"/>
      <c r="AQ77" s="46"/>
      <c r="AR77" s="192"/>
      <c r="AS77" s="46"/>
      <c r="AT77" s="192"/>
      <c r="AU77" s="46"/>
      <c r="AY77" s="192"/>
      <c r="AZ77" s="46"/>
      <c r="BA77" s="192"/>
      <c r="BB77" s="46"/>
      <c r="BC77" s="192"/>
      <c r="BD77" s="46"/>
      <c r="BH77" s="192"/>
      <c r="BI77" s="46"/>
      <c r="BJ77" s="192"/>
      <c r="BK77" s="46"/>
      <c r="BL77" s="192"/>
      <c r="BM77" s="46"/>
      <c r="BQ77" s="192"/>
      <c r="BR77" s="46"/>
      <c r="BS77" s="192"/>
      <c r="BT77" s="46"/>
      <c r="BU77" s="192"/>
      <c r="BV77" s="46"/>
      <c r="BZ77" s="192"/>
      <c r="CA77" s="46"/>
      <c r="CB77" s="192"/>
      <c r="CC77" s="46"/>
      <c r="CD77" s="192"/>
      <c r="CE77" s="46"/>
      <c r="CI77" s="192"/>
      <c r="CJ77" s="46"/>
      <c r="CK77" s="192"/>
      <c r="CL77" s="192"/>
      <c r="CM77" s="192"/>
      <c r="CN77" s="46"/>
      <c r="CR77" s="192"/>
      <c r="CS77" s="46"/>
      <c r="CT77" s="192"/>
      <c r="CU77" s="192"/>
      <c r="CV77" s="192"/>
      <c r="CW77" s="46"/>
    </row>
    <row r="78" spans="2:101">
      <c r="B78" s="172" t="s">
        <v>350</v>
      </c>
      <c r="C78" s="175" t="s">
        <v>27</v>
      </c>
      <c r="D78" s="145" t="s">
        <v>358</v>
      </c>
      <c r="E78" s="78">
        <v>4.5470242254247201E-2</v>
      </c>
      <c r="F78" s="142" t="s">
        <v>18</v>
      </c>
      <c r="AP78" s="192"/>
      <c r="AQ78" s="46"/>
      <c r="AR78" s="192"/>
      <c r="AS78" s="46"/>
      <c r="AT78" s="192"/>
      <c r="AU78" s="46"/>
      <c r="AY78" s="192"/>
      <c r="AZ78" s="46"/>
      <c r="BA78" s="192"/>
      <c r="BB78" s="46"/>
      <c r="BC78" s="192"/>
      <c r="BD78" s="46"/>
      <c r="BH78" s="192"/>
      <c r="BI78" s="46"/>
      <c r="BJ78" s="192"/>
      <c r="BK78" s="46"/>
      <c r="BL78" s="192"/>
      <c r="BM78" s="46"/>
      <c r="BQ78" s="192"/>
      <c r="BR78" s="46"/>
      <c r="BS78" s="192"/>
      <c r="BT78" s="46"/>
      <c r="BU78" s="192"/>
      <c r="BV78" s="46"/>
      <c r="BZ78" s="192"/>
      <c r="CA78" s="46"/>
      <c r="CB78" s="192"/>
      <c r="CC78" s="46"/>
      <c r="CD78" s="192"/>
      <c r="CE78" s="46"/>
      <c r="CI78" s="192"/>
      <c r="CJ78" s="46"/>
      <c r="CK78" s="192"/>
      <c r="CL78" s="192"/>
      <c r="CM78" s="192"/>
      <c r="CN78" s="46"/>
      <c r="CR78" s="192"/>
      <c r="CS78" s="46"/>
      <c r="CT78" s="192"/>
      <c r="CU78" s="192"/>
      <c r="CV78" s="192"/>
      <c r="CW78" s="46"/>
    </row>
    <row r="79" spans="2:101">
      <c r="B79" s="142" t="s">
        <v>350</v>
      </c>
      <c r="C79" s="175" t="s">
        <v>27</v>
      </c>
      <c r="D79" s="145" t="s">
        <v>359</v>
      </c>
      <c r="E79" s="78">
        <v>9.7255795932695305E-3</v>
      </c>
      <c r="F79" s="142" t="s">
        <v>18</v>
      </c>
      <c r="AP79" s="211"/>
      <c r="AQ79" s="46"/>
      <c r="AR79" s="192"/>
      <c r="AS79" s="46"/>
      <c r="AT79" s="192"/>
      <c r="AU79" s="46"/>
      <c r="AY79" s="192"/>
      <c r="AZ79" s="46"/>
      <c r="BA79" s="192"/>
      <c r="BB79" s="46"/>
      <c r="BC79" s="192"/>
      <c r="BD79" s="46"/>
      <c r="BH79" s="192"/>
      <c r="BI79" s="46"/>
      <c r="BJ79" s="192"/>
      <c r="BK79" s="46"/>
      <c r="BL79" s="192"/>
      <c r="BM79" s="46"/>
      <c r="BQ79" s="192"/>
      <c r="BR79" s="46"/>
      <c r="BS79" s="192"/>
      <c r="BT79" s="46"/>
      <c r="BU79" s="192"/>
      <c r="BV79" s="46"/>
      <c r="BZ79" s="192"/>
      <c r="CA79" s="46"/>
      <c r="CB79" s="192"/>
      <c r="CC79" s="46"/>
      <c r="CD79" s="192"/>
      <c r="CE79" s="46"/>
      <c r="CI79" s="192"/>
      <c r="CJ79" s="46"/>
      <c r="CK79" s="192"/>
      <c r="CL79" s="192"/>
      <c r="CM79" s="192"/>
      <c r="CN79" s="46"/>
      <c r="CR79" s="192"/>
      <c r="CS79" s="46"/>
      <c r="CT79" s="192"/>
      <c r="CU79" s="192"/>
      <c r="CV79" s="192"/>
      <c r="CW79" s="46"/>
    </row>
    <row r="80" spans="2:101">
      <c r="B80" s="142" t="s">
        <v>350</v>
      </c>
      <c r="C80" s="175" t="s">
        <v>27</v>
      </c>
      <c r="D80" s="145" t="s">
        <v>360</v>
      </c>
      <c r="E80" s="78">
        <v>0.34706832572595597</v>
      </c>
      <c r="F80" s="142" t="s">
        <v>18</v>
      </c>
      <c r="AP80" s="192"/>
      <c r="AQ80" s="46"/>
      <c r="AR80" s="46"/>
      <c r="AS80" s="46"/>
      <c r="AT80" s="192"/>
      <c r="AU80" s="46"/>
      <c r="AY80" s="192"/>
      <c r="AZ80" s="46"/>
      <c r="BA80" s="192"/>
      <c r="BB80" s="46"/>
      <c r="BC80" s="192"/>
      <c r="BD80" s="46"/>
      <c r="BH80" s="192"/>
      <c r="BI80" s="46"/>
      <c r="BJ80" s="192"/>
      <c r="BK80" s="46"/>
      <c r="BL80" s="192"/>
      <c r="BM80" s="46"/>
      <c r="BQ80" s="192"/>
      <c r="BR80" s="46"/>
      <c r="BS80" s="192"/>
      <c r="BT80" s="46"/>
      <c r="BU80" s="192"/>
      <c r="BV80" s="46"/>
      <c r="BZ80" s="192"/>
      <c r="CA80" s="46"/>
      <c r="CB80" s="192"/>
      <c r="CC80" s="46"/>
      <c r="CD80" s="192"/>
      <c r="CE80" s="46"/>
      <c r="CI80" s="192"/>
      <c r="CJ80" s="46"/>
      <c r="CK80" s="192"/>
      <c r="CL80" s="192"/>
      <c r="CM80" s="192"/>
      <c r="CN80" s="46"/>
      <c r="CR80" s="192"/>
      <c r="CS80" s="46"/>
      <c r="CT80" s="192"/>
      <c r="CU80" s="192"/>
      <c r="CV80" s="192"/>
      <c r="CW80" s="46"/>
    </row>
    <row r="81" spans="2:101">
      <c r="B81" s="142" t="s">
        <v>350</v>
      </c>
      <c r="C81" s="175" t="s">
        <v>27</v>
      </c>
      <c r="D81" s="145" t="s">
        <v>361</v>
      </c>
      <c r="E81" s="78">
        <v>0.18462093281275499</v>
      </c>
      <c r="F81" s="142" t="s">
        <v>18</v>
      </c>
      <c r="AP81" s="192"/>
      <c r="AQ81" s="46"/>
      <c r="AR81" s="46"/>
      <c r="AS81" s="46"/>
      <c r="AT81" s="192"/>
      <c r="AU81" s="46"/>
      <c r="AY81" s="192"/>
      <c r="AZ81" s="46"/>
      <c r="BA81" s="192"/>
      <c r="BB81" s="46"/>
      <c r="BC81" s="192"/>
      <c r="BD81" s="46"/>
      <c r="BH81" s="192"/>
      <c r="BI81" s="46"/>
      <c r="BJ81" s="192"/>
      <c r="BK81" s="46"/>
      <c r="BL81" s="192"/>
      <c r="BM81" s="46"/>
      <c r="BQ81" s="192"/>
      <c r="BR81" s="46"/>
      <c r="BS81" s="192"/>
      <c r="BT81" s="46"/>
      <c r="BU81" s="192"/>
      <c r="BV81" s="46"/>
      <c r="BZ81" s="192"/>
      <c r="CA81" s="46"/>
      <c r="CB81" s="192"/>
      <c r="CC81" s="46"/>
      <c r="CD81" s="192"/>
      <c r="CE81" s="46"/>
      <c r="CI81" s="192"/>
      <c r="CJ81" s="46"/>
      <c r="CK81" s="192"/>
      <c r="CL81" s="192"/>
      <c r="CM81" s="192"/>
      <c r="CN81" s="46"/>
      <c r="CR81" s="192"/>
      <c r="CS81" s="46"/>
      <c r="CT81" s="192"/>
      <c r="CU81" s="192"/>
      <c r="CV81" s="192"/>
      <c r="CW81" s="46"/>
    </row>
    <row r="82" spans="2:101">
      <c r="B82" s="172" t="s">
        <v>350</v>
      </c>
      <c r="C82" s="175" t="s">
        <v>27</v>
      </c>
      <c r="D82" s="145" t="s">
        <v>362</v>
      </c>
      <c r="E82" s="78">
        <v>8.3713850837138698E-2</v>
      </c>
      <c r="F82" s="142" t="s">
        <v>18</v>
      </c>
      <c r="AP82" s="192"/>
      <c r="AQ82" s="46"/>
      <c r="AR82" s="46"/>
      <c r="AS82" s="46"/>
      <c r="AT82" s="192"/>
      <c r="AU82" s="46"/>
      <c r="AY82" s="192"/>
      <c r="AZ82" s="46"/>
      <c r="BA82" s="192"/>
      <c r="BB82" s="46"/>
      <c r="BC82" s="192"/>
      <c r="BD82" s="46"/>
      <c r="BH82" s="192"/>
      <c r="BI82" s="46"/>
      <c r="BJ82" s="192"/>
      <c r="BK82" s="46"/>
      <c r="BL82" s="192"/>
      <c r="BM82" s="46"/>
      <c r="BQ82" s="192"/>
      <c r="BR82" s="46"/>
      <c r="BS82" s="192"/>
      <c r="BT82" s="46"/>
      <c r="BU82" s="192"/>
      <c r="BV82" s="46"/>
      <c r="BZ82" s="192"/>
      <c r="CA82" s="46"/>
      <c r="CB82" s="192"/>
      <c r="CC82" s="46"/>
      <c r="CD82" s="192"/>
      <c r="CE82" s="46"/>
      <c r="CI82" s="192"/>
      <c r="CJ82" s="46"/>
      <c r="CK82" s="192"/>
      <c r="CL82" s="192"/>
      <c r="CM82" s="192"/>
      <c r="CN82" s="46"/>
      <c r="CR82" s="192"/>
      <c r="CS82" s="46"/>
      <c r="CT82" s="192"/>
      <c r="CU82" s="192"/>
      <c r="CV82" s="192"/>
      <c r="CW82" s="46"/>
    </row>
    <row r="83" spans="2:101">
      <c r="B83" s="142" t="s">
        <v>350</v>
      </c>
      <c r="C83" s="175" t="s">
        <v>29</v>
      </c>
      <c r="D83" s="145" t="s">
        <v>351</v>
      </c>
      <c r="E83" s="78">
        <v>0.13331225195166599</v>
      </c>
      <c r="F83" s="142" t="s">
        <v>18</v>
      </c>
      <c r="AP83" s="211"/>
      <c r="AQ83" s="46"/>
      <c r="AR83" s="46"/>
      <c r="AS83" s="46"/>
      <c r="AT83" s="192"/>
      <c r="AU83" s="46"/>
      <c r="AY83" s="192"/>
      <c r="AZ83" s="46"/>
      <c r="BA83" s="192"/>
      <c r="BB83" s="46"/>
      <c r="BC83" s="192"/>
      <c r="BD83" s="46"/>
      <c r="BH83" s="192"/>
      <c r="BI83" s="46"/>
      <c r="BJ83" s="192"/>
      <c r="BK83" s="46"/>
      <c r="BL83" s="192"/>
      <c r="BM83" s="46"/>
      <c r="BQ83" s="192"/>
      <c r="BR83" s="46"/>
      <c r="BS83" s="192"/>
      <c r="BT83" s="46"/>
      <c r="BU83" s="192"/>
      <c r="BV83" s="46"/>
      <c r="BZ83" s="192"/>
      <c r="CA83" s="46"/>
      <c r="CB83" s="192"/>
      <c r="CC83" s="46"/>
      <c r="CD83" s="192"/>
      <c r="CE83" s="46"/>
      <c r="CI83" s="192"/>
      <c r="CJ83" s="46"/>
      <c r="CK83" s="192"/>
      <c r="CL83" s="192"/>
      <c r="CM83" s="192"/>
      <c r="CN83" s="46"/>
      <c r="CR83" s="192"/>
      <c r="CS83" s="46"/>
      <c r="CT83" s="192"/>
      <c r="CU83" s="192"/>
      <c r="CV83" s="192"/>
      <c r="CW83" s="46"/>
    </row>
    <row r="84" spans="2:101">
      <c r="B84" s="142" t="s">
        <v>350</v>
      </c>
      <c r="C84" s="175" t="s">
        <v>29</v>
      </c>
      <c r="D84" s="145" t="s">
        <v>352</v>
      </c>
      <c r="E84" s="78">
        <v>6.2899620842201506E-2</v>
      </c>
      <c r="F84" s="142" t="s">
        <v>18</v>
      </c>
      <c r="AP84" s="192"/>
      <c r="AQ84" s="46"/>
      <c r="AR84" s="46"/>
      <c r="AS84" s="46"/>
      <c r="AT84" s="192"/>
      <c r="AU84" s="46"/>
      <c r="AY84" s="192"/>
      <c r="AZ84" s="46"/>
      <c r="BA84" s="192"/>
      <c r="BB84" s="46"/>
      <c r="BC84" s="192"/>
      <c r="BD84" s="46"/>
      <c r="BH84" s="192"/>
      <c r="BI84" s="46"/>
      <c r="BJ84" s="192"/>
      <c r="BK84" s="46"/>
      <c r="BL84" s="192"/>
      <c r="BM84" s="46"/>
      <c r="BQ84" s="192"/>
      <c r="BR84" s="46"/>
      <c r="BS84" s="192"/>
      <c r="BT84" s="46"/>
      <c r="BU84" s="192"/>
      <c r="BV84" s="46"/>
      <c r="BZ84" s="192"/>
      <c r="CA84" s="46"/>
      <c r="CB84" s="192"/>
      <c r="CC84" s="46"/>
      <c r="CD84" s="192"/>
      <c r="CE84" s="46"/>
      <c r="CI84" s="192"/>
      <c r="CJ84" s="46"/>
      <c r="CK84" s="192"/>
      <c r="CL84" s="192"/>
      <c r="CM84" s="192"/>
      <c r="CN84" s="46"/>
      <c r="CR84" s="192"/>
      <c r="CS84" s="46"/>
      <c r="CT84" s="192"/>
      <c r="CU84" s="192"/>
      <c r="CV84" s="192"/>
      <c r="CW84" s="46"/>
    </row>
    <row r="85" spans="2:101">
      <c r="B85" s="142" t="s">
        <v>350</v>
      </c>
      <c r="C85" s="175" t="s">
        <v>29</v>
      </c>
      <c r="D85" s="145" t="s">
        <v>353</v>
      </c>
      <c r="E85" s="78">
        <v>1.34535300134709E-2</v>
      </c>
      <c r="F85" s="142" t="s">
        <v>18</v>
      </c>
      <c r="AP85" s="192"/>
      <c r="AQ85" s="46"/>
      <c r="AR85" s="46"/>
      <c r="AS85" s="46"/>
      <c r="AT85" s="192"/>
      <c r="AU85" s="46"/>
      <c r="AY85" s="192"/>
      <c r="AZ85" s="46"/>
      <c r="BA85" s="192"/>
      <c r="BB85" s="46"/>
      <c r="BC85" s="192"/>
      <c r="BD85" s="46"/>
      <c r="BH85" s="192"/>
      <c r="BI85" s="46"/>
      <c r="BJ85" s="192"/>
      <c r="BK85" s="46"/>
      <c r="BL85" s="192"/>
      <c r="BM85" s="46"/>
      <c r="BQ85" s="192"/>
      <c r="BR85" s="46"/>
      <c r="BS85" s="192"/>
      <c r="BT85" s="46"/>
      <c r="BU85" s="192"/>
      <c r="BV85" s="46"/>
      <c r="BZ85" s="192"/>
      <c r="CA85" s="46"/>
      <c r="CB85" s="192"/>
      <c r="CC85" s="46"/>
      <c r="CD85" s="192"/>
      <c r="CE85" s="46"/>
      <c r="CI85" s="192"/>
      <c r="CJ85" s="46"/>
      <c r="CK85" s="192"/>
      <c r="CL85" s="192"/>
      <c r="CM85" s="192"/>
      <c r="CN85" s="46"/>
      <c r="CR85" s="192"/>
      <c r="CS85" s="46"/>
      <c r="CT85" s="192"/>
      <c r="CU85" s="192"/>
      <c r="CV85" s="192"/>
      <c r="CW85" s="46"/>
    </row>
    <row r="86" spans="2:101">
      <c r="B86" s="172" t="s">
        <v>350</v>
      </c>
      <c r="C86" s="175" t="s">
        <v>29</v>
      </c>
      <c r="D86" s="145" t="s">
        <v>354</v>
      </c>
      <c r="E86" s="78">
        <v>1.4855618670215899E-2</v>
      </c>
      <c r="F86" s="142" t="s">
        <v>18</v>
      </c>
      <c r="AP86" s="192"/>
      <c r="AQ86" s="46"/>
      <c r="AR86" s="46"/>
      <c r="AS86" s="46"/>
      <c r="AT86" s="192"/>
      <c r="AU86" s="46"/>
      <c r="AY86" s="192"/>
      <c r="AZ86" s="46"/>
      <c r="BA86" s="192"/>
      <c r="BB86" s="46"/>
      <c r="BC86" s="192"/>
      <c r="BD86" s="46"/>
      <c r="BH86" s="192"/>
      <c r="BI86" s="46"/>
      <c r="BJ86" s="192"/>
      <c r="BK86" s="46"/>
      <c r="BL86" s="192"/>
      <c r="BM86" s="46"/>
      <c r="BQ86" s="192"/>
      <c r="BR86" s="46"/>
      <c r="BS86" s="192"/>
      <c r="BT86" s="46"/>
      <c r="BU86" s="192"/>
      <c r="BV86" s="46"/>
      <c r="BZ86" s="192"/>
      <c r="CA86" s="46"/>
      <c r="CB86" s="192"/>
      <c r="CC86" s="46"/>
      <c r="CD86" s="192"/>
      <c r="CE86" s="46"/>
      <c r="CI86" s="192"/>
      <c r="CJ86" s="46"/>
      <c r="CK86" s="192"/>
      <c r="CL86" s="192"/>
      <c r="CM86" s="192"/>
      <c r="CN86" s="46"/>
      <c r="CR86" s="192"/>
      <c r="CS86" s="46"/>
      <c r="CT86" s="192"/>
      <c r="CU86" s="192"/>
      <c r="CV86" s="192"/>
      <c r="CW86" s="46"/>
    </row>
    <row r="87" spans="2:101">
      <c r="B87" s="142" t="s">
        <v>350</v>
      </c>
      <c r="C87" s="175" t="s">
        <v>29</v>
      </c>
      <c r="D87" s="145" t="s">
        <v>355</v>
      </c>
      <c r="E87" s="78">
        <v>7.0092040907965203E-3</v>
      </c>
      <c r="F87" s="142" t="s">
        <v>18</v>
      </c>
      <c r="AP87" s="211"/>
      <c r="AQ87" s="46"/>
      <c r="AR87" s="46"/>
      <c r="AS87" s="46"/>
      <c r="AT87" s="192"/>
      <c r="AU87" s="46"/>
      <c r="AY87" s="192"/>
      <c r="AZ87" s="46"/>
      <c r="BA87" s="192"/>
      <c r="BB87" s="46"/>
      <c r="BC87" s="192"/>
      <c r="BD87" s="46"/>
      <c r="BH87" s="192"/>
      <c r="BI87" s="46"/>
      <c r="BJ87" s="192"/>
      <c r="BK87" s="46"/>
      <c r="BL87" s="192"/>
      <c r="BM87" s="46"/>
      <c r="BQ87" s="192"/>
      <c r="BR87" s="46"/>
      <c r="BS87" s="192"/>
      <c r="BT87" s="46"/>
      <c r="BU87" s="192"/>
      <c r="BV87" s="46"/>
      <c r="BZ87" s="192"/>
      <c r="CA87" s="46"/>
      <c r="CB87" s="192"/>
      <c r="CC87" s="46"/>
      <c r="CD87" s="192"/>
      <c r="CE87" s="46"/>
      <c r="CI87" s="192"/>
      <c r="CJ87" s="46"/>
      <c r="CK87" s="192"/>
      <c r="CL87" s="192"/>
      <c r="CM87" s="192"/>
      <c r="CN87" s="46"/>
      <c r="CR87" s="192"/>
      <c r="CS87" s="46"/>
      <c r="CT87" s="192"/>
      <c r="CU87" s="192"/>
      <c r="CV87" s="192"/>
      <c r="CW87" s="46"/>
    </row>
    <row r="88" spans="2:101">
      <c r="B88" s="142" t="s">
        <v>350</v>
      </c>
      <c r="C88" s="175" t="s">
        <v>29</v>
      </c>
      <c r="D88" s="145" t="s">
        <v>356</v>
      </c>
      <c r="E88" s="78">
        <v>1.4991908749759199E-3</v>
      </c>
      <c r="F88" s="142" t="s">
        <v>18</v>
      </c>
      <c r="AP88" s="192"/>
      <c r="AQ88" s="46"/>
      <c r="AR88" s="46"/>
      <c r="AS88" s="46"/>
      <c r="AT88" s="192"/>
      <c r="AU88" s="46"/>
      <c r="AY88" s="192"/>
      <c r="AZ88" s="46"/>
      <c r="BA88" s="192"/>
      <c r="BB88" s="46"/>
      <c r="BC88" s="192"/>
      <c r="BD88" s="46"/>
      <c r="BH88" s="192"/>
      <c r="BI88" s="46"/>
      <c r="BJ88" s="192"/>
      <c r="BK88" s="46"/>
      <c r="BL88" s="192"/>
      <c r="BM88" s="46"/>
      <c r="BQ88" s="192"/>
      <c r="BR88" s="46"/>
      <c r="BS88" s="192"/>
      <c r="BT88" s="46"/>
      <c r="BU88" s="192"/>
      <c r="BV88" s="46"/>
      <c r="BZ88" s="192"/>
      <c r="CA88" s="46"/>
      <c r="CB88" s="192"/>
      <c r="CC88" s="46"/>
      <c r="CD88" s="192"/>
      <c r="CE88" s="46"/>
      <c r="CI88" s="192"/>
      <c r="CJ88" s="46"/>
      <c r="CK88" s="192"/>
      <c r="CL88" s="192"/>
      <c r="CM88" s="192"/>
      <c r="CN88" s="46"/>
      <c r="CR88" s="192"/>
      <c r="CS88" s="46"/>
      <c r="CT88" s="192"/>
      <c r="CU88" s="192"/>
      <c r="CV88" s="192"/>
      <c r="CW88" s="46"/>
    </row>
    <row r="89" spans="2:101">
      <c r="B89" s="142" t="s">
        <v>350</v>
      </c>
      <c r="C89" s="175" t="s">
        <v>29</v>
      </c>
      <c r="D89" s="145" t="s">
        <v>357</v>
      </c>
      <c r="E89" s="78">
        <v>9.6371652333307106E-2</v>
      </c>
      <c r="F89" s="142" t="s">
        <v>18</v>
      </c>
      <c r="AP89" s="192"/>
      <c r="AQ89" s="46"/>
      <c r="AR89" s="46"/>
      <c r="AS89" s="46"/>
      <c r="AT89" s="192"/>
      <c r="AU89" s="46"/>
      <c r="AY89" s="192"/>
      <c r="AZ89" s="46"/>
      <c r="BA89" s="192"/>
      <c r="BB89" s="46"/>
      <c r="BC89" s="192"/>
      <c r="BD89" s="46"/>
      <c r="BH89" s="192"/>
      <c r="BI89" s="46"/>
      <c r="BJ89" s="192"/>
      <c r="BK89" s="46"/>
      <c r="BL89" s="192"/>
      <c r="BM89" s="46"/>
      <c r="BQ89" s="192"/>
      <c r="BR89" s="46"/>
      <c r="BS89" s="192"/>
      <c r="BT89" s="46"/>
      <c r="BU89" s="192"/>
      <c r="BV89" s="46"/>
      <c r="BZ89" s="192"/>
      <c r="CA89" s="46"/>
      <c r="CB89" s="192"/>
      <c r="CC89" s="46"/>
      <c r="CD89" s="192"/>
      <c r="CE89" s="46"/>
      <c r="CI89" s="192"/>
      <c r="CJ89" s="46"/>
      <c r="CK89" s="192"/>
      <c r="CL89" s="192"/>
      <c r="CM89" s="192"/>
      <c r="CN89" s="46"/>
      <c r="CR89" s="192"/>
      <c r="CS89" s="46"/>
      <c r="CT89" s="192"/>
      <c r="CU89" s="192"/>
      <c r="CV89" s="192"/>
      <c r="CW89" s="46"/>
    </row>
    <row r="90" spans="2:101">
      <c r="B90" s="172" t="s">
        <v>350</v>
      </c>
      <c r="C90" s="175" t="s">
        <v>29</v>
      </c>
      <c r="D90" s="145" t="s">
        <v>358</v>
      </c>
      <c r="E90" s="78">
        <v>4.5470242254247201E-2</v>
      </c>
      <c r="F90" s="142" t="s">
        <v>18</v>
      </c>
      <c r="AP90" s="192"/>
      <c r="AQ90" s="46"/>
      <c r="AR90" s="46"/>
      <c r="AS90" s="46"/>
      <c r="AT90" s="192"/>
      <c r="AU90" s="46"/>
      <c r="AY90" s="192"/>
      <c r="AZ90" s="46"/>
      <c r="BA90" s="192"/>
      <c r="BB90" s="46"/>
      <c r="BC90" s="192"/>
      <c r="BD90" s="46"/>
      <c r="BH90" s="192"/>
      <c r="BI90" s="46"/>
      <c r="BJ90" s="192"/>
      <c r="BK90" s="46"/>
      <c r="BL90" s="192"/>
      <c r="BM90" s="46"/>
      <c r="BQ90" s="192"/>
      <c r="BR90" s="46"/>
      <c r="BS90" s="192"/>
      <c r="BT90" s="46"/>
      <c r="BU90" s="192"/>
      <c r="BV90" s="46"/>
      <c r="BZ90" s="192"/>
      <c r="CA90" s="46"/>
      <c r="CB90" s="192"/>
      <c r="CC90" s="46"/>
      <c r="CD90" s="192"/>
      <c r="CE90" s="46"/>
      <c r="CI90" s="192"/>
      <c r="CJ90" s="46"/>
      <c r="CK90" s="192"/>
      <c r="CL90" s="192"/>
      <c r="CM90" s="192"/>
      <c r="CN90" s="46"/>
      <c r="CR90" s="192"/>
      <c r="CS90" s="46"/>
      <c r="CT90" s="192"/>
      <c r="CU90" s="192"/>
      <c r="CV90" s="192"/>
      <c r="CW90" s="46"/>
    </row>
    <row r="91" spans="2:101">
      <c r="B91" s="142" t="s">
        <v>350</v>
      </c>
      <c r="C91" s="175" t="s">
        <v>29</v>
      </c>
      <c r="D91" s="145" t="s">
        <v>359</v>
      </c>
      <c r="E91" s="78">
        <v>9.7255795932695305E-3</v>
      </c>
      <c r="F91" s="142" t="s">
        <v>18</v>
      </c>
      <c r="AP91" s="211"/>
      <c r="AQ91" s="46"/>
      <c r="AR91" s="46"/>
      <c r="AS91" s="46"/>
      <c r="AT91" s="192"/>
      <c r="AU91" s="46"/>
      <c r="AY91" s="192"/>
      <c r="AZ91" s="46"/>
      <c r="BA91" s="192"/>
      <c r="BB91" s="46"/>
      <c r="BC91" s="192"/>
      <c r="BD91" s="46"/>
      <c r="BH91" s="192"/>
      <c r="BI91" s="46"/>
      <c r="BJ91" s="192"/>
      <c r="BK91" s="46"/>
      <c r="BL91" s="192"/>
      <c r="BM91" s="46"/>
      <c r="BQ91" s="192"/>
      <c r="BR91" s="46"/>
      <c r="BS91" s="192"/>
      <c r="BT91" s="46"/>
      <c r="BU91" s="192"/>
      <c r="BV91" s="46"/>
      <c r="BZ91" s="192"/>
      <c r="CA91" s="46"/>
      <c r="CB91" s="192"/>
      <c r="CC91" s="46"/>
      <c r="CD91" s="192"/>
      <c r="CE91" s="46"/>
      <c r="CI91" s="192"/>
      <c r="CJ91" s="46"/>
      <c r="CK91" s="192"/>
      <c r="CL91" s="192"/>
      <c r="CM91" s="192"/>
      <c r="CN91" s="46"/>
      <c r="CR91" s="192"/>
      <c r="CS91" s="46"/>
      <c r="CT91" s="192"/>
      <c r="CU91" s="192"/>
      <c r="CV91" s="192"/>
      <c r="CW91" s="46"/>
    </row>
    <row r="92" spans="2:101">
      <c r="B92" s="142" t="s">
        <v>350</v>
      </c>
      <c r="C92" s="175" t="s">
        <v>29</v>
      </c>
      <c r="D92" s="145" t="s">
        <v>360</v>
      </c>
      <c r="E92" s="78">
        <v>0.34706832572595597</v>
      </c>
      <c r="F92" s="142" t="s">
        <v>18</v>
      </c>
      <c r="AP92" s="192"/>
      <c r="AQ92" s="46"/>
      <c r="AR92" s="46"/>
      <c r="AS92" s="46"/>
      <c r="AT92" s="192"/>
      <c r="AU92" s="46"/>
      <c r="AY92" s="192"/>
      <c r="AZ92" s="46"/>
      <c r="BA92" s="192"/>
      <c r="BB92" s="46"/>
      <c r="BC92" s="192"/>
      <c r="BD92" s="46"/>
      <c r="BH92" s="192"/>
      <c r="BI92" s="46"/>
      <c r="BJ92" s="192"/>
      <c r="BK92" s="46"/>
      <c r="BL92" s="192"/>
      <c r="BM92" s="46"/>
      <c r="BQ92" s="192"/>
      <c r="BR92" s="46"/>
      <c r="BS92" s="192"/>
      <c r="BT92" s="46"/>
      <c r="BU92" s="192"/>
      <c r="BV92" s="46"/>
      <c r="BZ92" s="192"/>
      <c r="CA92" s="46"/>
      <c r="CB92" s="192"/>
      <c r="CC92" s="46"/>
      <c r="CD92" s="192"/>
      <c r="CE92" s="46"/>
      <c r="CI92" s="192"/>
      <c r="CJ92" s="46"/>
      <c r="CK92" s="192"/>
      <c r="CL92" s="192"/>
      <c r="CM92" s="192"/>
      <c r="CN92" s="46"/>
      <c r="CR92" s="192"/>
      <c r="CS92" s="46"/>
      <c r="CT92" s="192"/>
      <c r="CU92" s="192"/>
      <c r="CV92" s="192"/>
      <c r="CW92" s="46"/>
    </row>
    <row r="93" spans="2:101">
      <c r="B93" s="142" t="s">
        <v>350</v>
      </c>
      <c r="C93" s="175" t="s">
        <v>29</v>
      </c>
      <c r="D93" s="145" t="s">
        <v>361</v>
      </c>
      <c r="E93" s="78">
        <v>0.18462093281275499</v>
      </c>
      <c r="F93" s="142" t="s">
        <v>18</v>
      </c>
      <c r="AP93" s="192"/>
      <c r="AQ93" s="46"/>
      <c r="AR93" s="46"/>
      <c r="AS93" s="46"/>
      <c r="AT93" s="192"/>
      <c r="AU93" s="46"/>
      <c r="AY93" s="192"/>
      <c r="AZ93" s="46"/>
      <c r="BA93" s="192"/>
      <c r="BB93" s="46"/>
      <c r="BC93" s="192"/>
      <c r="BD93" s="46"/>
      <c r="BH93" s="192"/>
      <c r="BI93" s="46"/>
      <c r="BJ93" s="192"/>
      <c r="BK93" s="46"/>
      <c r="BL93" s="192"/>
      <c r="BM93" s="46"/>
      <c r="BQ93" s="192"/>
      <c r="BR93" s="46"/>
      <c r="BS93" s="192"/>
      <c r="BT93" s="46"/>
      <c r="BU93" s="192"/>
      <c r="BV93" s="46"/>
      <c r="BZ93" s="192"/>
      <c r="CA93" s="46"/>
      <c r="CB93" s="192"/>
      <c r="CC93" s="46"/>
      <c r="CD93" s="192"/>
      <c r="CE93" s="46"/>
      <c r="CI93" s="192"/>
      <c r="CJ93" s="46"/>
      <c r="CK93" s="192"/>
      <c r="CL93" s="192"/>
      <c r="CM93" s="192"/>
      <c r="CN93" s="46"/>
      <c r="CR93" s="192"/>
      <c r="CS93" s="46"/>
      <c r="CT93" s="192"/>
      <c r="CU93" s="192"/>
      <c r="CV93" s="192"/>
      <c r="CW93" s="46"/>
    </row>
    <row r="94" spans="2:101">
      <c r="B94" s="172" t="s">
        <v>350</v>
      </c>
      <c r="C94" s="175" t="s">
        <v>29</v>
      </c>
      <c r="D94" s="145" t="s">
        <v>362</v>
      </c>
      <c r="E94" s="78">
        <v>8.3713850837138698E-2</v>
      </c>
      <c r="F94" s="142" t="s">
        <v>18</v>
      </c>
      <c r="AP94" s="192"/>
      <c r="AQ94" s="46"/>
      <c r="AR94" s="46"/>
      <c r="AS94" s="46"/>
      <c r="AT94" s="192"/>
      <c r="AU94" s="46"/>
      <c r="AY94" s="192"/>
      <c r="AZ94" s="46"/>
      <c r="BA94" s="192"/>
      <c r="BB94" s="46"/>
      <c r="BC94" s="192"/>
      <c r="BD94" s="46"/>
      <c r="BH94" s="192"/>
      <c r="BI94" s="46"/>
      <c r="BJ94" s="192"/>
      <c r="BK94" s="46"/>
      <c r="BL94" s="192"/>
      <c r="BM94" s="46"/>
      <c r="BQ94" s="192"/>
      <c r="BR94" s="46"/>
      <c r="BS94" s="192"/>
      <c r="BT94" s="46"/>
      <c r="BU94" s="192"/>
      <c r="BV94" s="46"/>
      <c r="BZ94" s="192"/>
      <c r="CA94" s="46"/>
      <c r="CB94" s="192"/>
      <c r="CC94" s="46"/>
      <c r="CD94" s="192"/>
      <c r="CE94" s="46"/>
      <c r="CI94" s="192"/>
      <c r="CJ94" s="46"/>
      <c r="CK94" s="192"/>
      <c r="CL94" s="192"/>
      <c r="CM94" s="192"/>
      <c r="CN94" s="46"/>
      <c r="CR94" s="192"/>
      <c r="CS94" s="46"/>
      <c r="CT94" s="192"/>
      <c r="CU94" s="192"/>
      <c r="CV94" s="192"/>
      <c r="CW94" s="46"/>
    </row>
    <row r="95" spans="2:101">
      <c r="B95" s="142" t="s">
        <v>350</v>
      </c>
      <c r="C95" s="175" t="s">
        <v>31</v>
      </c>
      <c r="D95" s="145" t="s">
        <v>351</v>
      </c>
      <c r="E95" s="212">
        <v>4.5954142011834301E-2</v>
      </c>
      <c r="F95" s="142" t="s">
        <v>18</v>
      </c>
      <c r="AP95" s="211"/>
      <c r="AQ95" s="46"/>
      <c r="AR95" s="46"/>
      <c r="AS95" s="46"/>
      <c r="AT95" s="192"/>
      <c r="AU95" s="46"/>
      <c r="AY95" s="192"/>
      <c r="AZ95" s="46"/>
      <c r="BA95" s="192"/>
      <c r="BB95" s="46"/>
      <c r="BC95" s="192"/>
      <c r="BD95" s="46"/>
      <c r="BH95" s="192"/>
      <c r="BI95" s="46"/>
      <c r="BJ95" s="192"/>
      <c r="BK95" s="46"/>
      <c r="BL95" s="192"/>
      <c r="BM95" s="46"/>
      <c r="BQ95" s="192"/>
      <c r="BR95" s="46"/>
      <c r="BS95" s="192"/>
      <c r="BT95" s="46"/>
      <c r="BU95" s="192"/>
      <c r="BV95" s="46"/>
      <c r="BZ95" s="192"/>
      <c r="CA95" s="46"/>
      <c r="CB95" s="192"/>
      <c r="CC95" s="46"/>
      <c r="CD95" s="192"/>
      <c r="CE95" s="46"/>
      <c r="CI95" s="192"/>
      <c r="CJ95" s="46"/>
      <c r="CK95" s="192"/>
      <c r="CL95" s="192"/>
      <c r="CM95" s="192"/>
      <c r="CN95" s="46"/>
      <c r="CR95" s="192"/>
      <c r="CS95" s="46"/>
      <c r="CT95" s="192"/>
      <c r="CU95" s="192"/>
      <c r="CV95" s="192"/>
      <c r="CW95" s="46"/>
    </row>
    <row r="96" spans="2:101">
      <c r="B96" s="142" t="s">
        <v>350</v>
      </c>
      <c r="C96" s="175" t="s">
        <v>31</v>
      </c>
      <c r="D96" s="145" t="s">
        <v>352</v>
      </c>
      <c r="E96" s="212">
        <v>5.6213017751479298E-3</v>
      </c>
      <c r="F96" s="142" t="s">
        <v>18</v>
      </c>
      <c r="AP96" s="192"/>
      <c r="AQ96" s="46"/>
      <c r="AR96" s="46"/>
      <c r="AS96" s="46"/>
      <c r="AT96" s="192"/>
      <c r="AU96" s="46"/>
      <c r="AY96" s="192"/>
      <c r="AZ96" s="46"/>
      <c r="BA96" s="192"/>
      <c r="BB96" s="46"/>
      <c r="BC96" s="192"/>
      <c r="BD96" s="46"/>
      <c r="BH96" s="192"/>
      <c r="BI96" s="46"/>
      <c r="BJ96" s="192"/>
      <c r="BK96" s="46"/>
      <c r="BL96" s="192"/>
      <c r="BM96" s="46"/>
      <c r="BQ96" s="192"/>
      <c r="BR96" s="46"/>
      <c r="BS96" s="192"/>
      <c r="BT96" s="46"/>
      <c r="BU96" s="192"/>
      <c r="BV96" s="46"/>
      <c r="BZ96" s="192"/>
      <c r="CA96" s="46"/>
      <c r="CB96" s="192"/>
      <c r="CC96" s="46"/>
      <c r="CD96" s="192"/>
      <c r="CE96" s="46"/>
      <c r="CI96" s="192"/>
      <c r="CJ96" s="46"/>
      <c r="CK96" s="192"/>
      <c r="CL96" s="192"/>
      <c r="CM96" s="192"/>
      <c r="CN96" s="46"/>
      <c r="CR96" s="192"/>
      <c r="CS96" s="46"/>
      <c r="CT96" s="192"/>
      <c r="CU96" s="192"/>
      <c r="CV96" s="192"/>
      <c r="CW96" s="46"/>
    </row>
    <row r="97" spans="2:101">
      <c r="B97" s="142" t="s">
        <v>350</v>
      </c>
      <c r="C97" s="175" t="s">
        <v>31</v>
      </c>
      <c r="D97" s="145" t="s">
        <v>353</v>
      </c>
      <c r="E97" s="212">
        <v>4.6375739644970403E-3</v>
      </c>
      <c r="F97" s="142" t="s">
        <v>18</v>
      </c>
      <c r="AP97" s="192"/>
      <c r="AQ97" s="46"/>
      <c r="AR97" s="46"/>
      <c r="AS97" s="46"/>
      <c r="AT97" s="192"/>
      <c r="AU97" s="46"/>
      <c r="AY97" s="192"/>
      <c r="AZ97" s="46"/>
      <c r="BA97" s="192"/>
      <c r="BB97" s="46"/>
      <c r="BC97" s="192"/>
      <c r="BD97" s="46"/>
      <c r="BH97" s="192"/>
      <c r="BI97" s="46"/>
      <c r="BJ97" s="192"/>
      <c r="BK97" s="46"/>
      <c r="BL97" s="192"/>
      <c r="BM97" s="46"/>
      <c r="BQ97" s="192"/>
      <c r="BR97" s="46"/>
      <c r="BS97" s="192"/>
      <c r="BT97" s="46"/>
      <c r="BU97" s="192"/>
      <c r="BV97" s="46"/>
      <c r="BZ97" s="192"/>
      <c r="CA97" s="46"/>
      <c r="CB97" s="192"/>
      <c r="CC97" s="46"/>
      <c r="CD97" s="192"/>
      <c r="CE97" s="46"/>
      <c r="CI97" s="192"/>
      <c r="CJ97" s="46"/>
      <c r="CK97" s="192"/>
      <c r="CL97" s="192"/>
      <c r="CM97" s="192"/>
      <c r="CN97" s="46"/>
      <c r="CR97" s="192"/>
      <c r="CS97" s="46"/>
      <c r="CT97" s="192"/>
      <c r="CU97" s="192"/>
      <c r="CV97" s="192"/>
      <c r="CW97" s="46"/>
    </row>
    <row r="98" spans="2:101">
      <c r="B98" s="172" t="s">
        <v>350</v>
      </c>
      <c r="C98" s="175" t="s">
        <v>31</v>
      </c>
      <c r="D98" s="145" t="s">
        <v>354</v>
      </c>
      <c r="E98" s="212">
        <v>0.68931213017751503</v>
      </c>
      <c r="F98" s="142" t="s">
        <v>18</v>
      </c>
      <c r="AP98" s="192"/>
      <c r="AQ98" s="46"/>
      <c r="AR98" s="46"/>
      <c r="AS98" s="46"/>
      <c r="AT98" s="192"/>
      <c r="AU98" s="46"/>
      <c r="AY98" s="192"/>
      <c r="AZ98" s="46"/>
      <c r="BA98" s="192"/>
      <c r="BB98" s="46"/>
      <c r="BC98" s="192"/>
      <c r="BD98" s="46"/>
      <c r="BH98" s="192"/>
      <c r="BI98" s="46"/>
      <c r="BJ98" s="192"/>
      <c r="BK98" s="46"/>
      <c r="BL98" s="192"/>
      <c r="BM98" s="46"/>
      <c r="BQ98" s="192"/>
      <c r="BR98" s="46"/>
      <c r="BS98" s="192"/>
      <c r="BT98" s="46"/>
      <c r="BU98" s="192"/>
      <c r="BV98" s="46"/>
      <c r="BZ98" s="192"/>
      <c r="CA98" s="46"/>
      <c r="CB98" s="192"/>
      <c r="CC98" s="46"/>
      <c r="CD98" s="192"/>
      <c r="CE98" s="46"/>
      <c r="CI98" s="192"/>
      <c r="CJ98" s="46"/>
      <c r="CK98" s="192"/>
      <c r="CL98" s="192"/>
      <c r="CM98" s="192"/>
      <c r="CN98" s="46"/>
      <c r="CR98" s="192"/>
      <c r="CS98" s="46"/>
      <c r="CT98" s="192"/>
      <c r="CU98" s="192"/>
      <c r="CV98" s="192"/>
      <c r="CW98" s="46"/>
    </row>
    <row r="99" spans="2:101">
      <c r="B99" s="142" t="s">
        <v>350</v>
      </c>
      <c r="C99" s="175" t="s">
        <v>31</v>
      </c>
      <c r="D99" s="145" t="s">
        <v>355</v>
      </c>
      <c r="E99" s="212">
        <v>8.4319526627218894E-2</v>
      </c>
      <c r="F99" s="142" t="s">
        <v>18</v>
      </c>
      <c r="AP99" s="211"/>
      <c r="AQ99" s="46"/>
      <c r="AR99" s="46"/>
      <c r="AS99" s="46"/>
      <c r="AT99" s="192"/>
      <c r="AU99" s="46"/>
      <c r="AY99" s="192"/>
      <c r="AZ99" s="46"/>
      <c r="BA99" s="192"/>
      <c r="BB99" s="46"/>
      <c r="BC99" s="192"/>
      <c r="BD99" s="46"/>
      <c r="BH99" s="192"/>
      <c r="BI99" s="46"/>
      <c r="BJ99" s="192"/>
      <c r="BK99" s="46"/>
      <c r="BL99" s="192"/>
      <c r="BM99" s="46"/>
      <c r="BQ99" s="192"/>
      <c r="BR99" s="46"/>
      <c r="BS99" s="192"/>
      <c r="BT99" s="46"/>
      <c r="BU99" s="192"/>
      <c r="BV99" s="46"/>
      <c r="BZ99" s="192"/>
      <c r="CA99" s="46"/>
      <c r="CB99" s="192"/>
      <c r="CC99" s="46"/>
      <c r="CD99" s="192"/>
      <c r="CE99" s="46"/>
      <c r="CI99" s="192"/>
      <c r="CJ99" s="46"/>
      <c r="CK99" s="192"/>
      <c r="CL99" s="192"/>
      <c r="CM99" s="192"/>
      <c r="CN99" s="46"/>
      <c r="CR99" s="192"/>
      <c r="CS99" s="46"/>
      <c r="CT99" s="192"/>
      <c r="CU99" s="192"/>
      <c r="CV99" s="192"/>
      <c r="CW99" s="46"/>
    </row>
    <row r="100" spans="2:101">
      <c r="B100" s="142" t="s">
        <v>350</v>
      </c>
      <c r="C100" s="175" t="s">
        <v>31</v>
      </c>
      <c r="D100" s="145" t="s">
        <v>356</v>
      </c>
      <c r="E100" s="212">
        <v>6.95636094674556E-2</v>
      </c>
      <c r="F100" s="142" t="s">
        <v>18</v>
      </c>
      <c r="AP100" s="192"/>
      <c r="AQ100" s="46"/>
      <c r="AR100" s="46"/>
      <c r="AS100" s="46"/>
      <c r="AT100" s="192"/>
      <c r="AU100" s="46"/>
      <c r="AY100" s="192"/>
      <c r="AZ100" s="46"/>
      <c r="BA100" s="192"/>
      <c r="BB100" s="46"/>
      <c r="BC100" s="192"/>
      <c r="BD100" s="46"/>
      <c r="BH100" s="192"/>
      <c r="BI100" s="46"/>
      <c r="BJ100" s="192"/>
      <c r="BK100" s="46"/>
      <c r="BL100" s="192"/>
      <c r="BM100" s="46"/>
      <c r="BQ100" s="192"/>
      <c r="BR100" s="46"/>
      <c r="BS100" s="192"/>
      <c r="BT100" s="46"/>
      <c r="BU100" s="192"/>
      <c r="BV100" s="46"/>
      <c r="BZ100" s="192"/>
      <c r="CA100" s="46"/>
      <c r="CB100" s="192"/>
      <c r="CC100" s="46"/>
      <c r="CD100" s="192"/>
      <c r="CE100" s="46"/>
      <c r="CI100" s="192"/>
      <c r="CJ100" s="46"/>
      <c r="CK100" s="192"/>
      <c r="CL100" s="192"/>
      <c r="CM100" s="192"/>
      <c r="CN100" s="46"/>
      <c r="CR100" s="192"/>
      <c r="CS100" s="46"/>
      <c r="CT100" s="192"/>
      <c r="CU100" s="192"/>
      <c r="CV100" s="192"/>
      <c r="CW100" s="46"/>
    </row>
    <row r="101" spans="2:101">
      <c r="B101" s="142" t="s">
        <v>350</v>
      </c>
      <c r="C101" s="175" t="s">
        <v>31</v>
      </c>
      <c r="D101" s="145" t="s">
        <v>357</v>
      </c>
      <c r="E101" s="212">
        <v>8.22337278106509E-2</v>
      </c>
      <c r="F101" s="142" t="s">
        <v>18</v>
      </c>
      <c r="AP101" s="192"/>
      <c r="AQ101" s="46"/>
      <c r="AR101" s="46"/>
      <c r="AS101" s="46"/>
      <c r="AT101" s="192"/>
      <c r="AU101" s="46"/>
      <c r="AY101" s="192"/>
      <c r="AZ101" s="46"/>
      <c r="BA101" s="192"/>
      <c r="BB101" s="46"/>
      <c r="BC101" s="192"/>
      <c r="BD101" s="46"/>
      <c r="BH101" s="192"/>
      <c r="BI101" s="46"/>
      <c r="BJ101" s="192"/>
      <c r="BK101" s="46"/>
      <c r="BL101" s="192"/>
      <c r="BM101" s="46"/>
      <c r="BQ101" s="192"/>
      <c r="BR101" s="46"/>
      <c r="BS101" s="192"/>
      <c r="BT101" s="46"/>
      <c r="BU101" s="192"/>
      <c r="BV101" s="46"/>
      <c r="BZ101" s="192"/>
      <c r="CA101" s="46"/>
      <c r="CB101" s="192"/>
      <c r="CC101" s="46"/>
      <c r="CD101" s="192"/>
      <c r="CE101" s="46"/>
      <c r="CI101" s="192"/>
      <c r="CJ101" s="46"/>
      <c r="CK101" s="192"/>
      <c r="CL101" s="192"/>
      <c r="CM101" s="192"/>
      <c r="CN101" s="46"/>
      <c r="CR101" s="192"/>
      <c r="CS101" s="46"/>
      <c r="CT101" s="192"/>
      <c r="CU101" s="192"/>
      <c r="CV101" s="192"/>
      <c r="CW101" s="46"/>
    </row>
    <row r="102" spans="2:101">
      <c r="B102" s="172" t="s">
        <v>350</v>
      </c>
      <c r="C102" s="175" t="s">
        <v>31</v>
      </c>
      <c r="D102" s="145" t="s">
        <v>358</v>
      </c>
      <c r="E102" s="212">
        <v>1.00591715976331E-2</v>
      </c>
      <c r="F102" s="142" t="s">
        <v>18</v>
      </c>
      <c r="AP102" s="192"/>
      <c r="AQ102" s="46"/>
      <c r="AR102" s="46"/>
      <c r="AS102" s="46"/>
      <c r="AT102" s="192"/>
      <c r="AU102" s="46"/>
      <c r="AY102" s="192"/>
      <c r="AZ102" s="46"/>
      <c r="BA102" s="192"/>
      <c r="BB102" s="46"/>
      <c r="BC102" s="192"/>
      <c r="BD102" s="46"/>
      <c r="BH102" s="192"/>
      <c r="BI102" s="46"/>
      <c r="BJ102" s="192"/>
      <c r="BK102" s="46"/>
      <c r="BL102" s="192"/>
      <c r="BM102" s="46"/>
      <c r="BQ102" s="192"/>
      <c r="BR102" s="46"/>
      <c r="BS102" s="192"/>
      <c r="BT102" s="46"/>
      <c r="BU102" s="192"/>
      <c r="BV102" s="46"/>
      <c r="BZ102" s="192"/>
      <c r="CA102" s="46"/>
      <c r="CB102" s="192"/>
      <c r="CC102" s="46"/>
      <c r="CD102" s="192"/>
      <c r="CE102" s="46"/>
      <c r="CI102" s="192"/>
      <c r="CJ102" s="46"/>
      <c r="CK102" s="192"/>
      <c r="CL102" s="192"/>
      <c r="CM102" s="192"/>
      <c r="CN102" s="46"/>
      <c r="CR102" s="192"/>
      <c r="CS102" s="46"/>
      <c r="CT102" s="192"/>
      <c r="CU102" s="192"/>
      <c r="CV102" s="192"/>
      <c r="CW102" s="46"/>
    </row>
    <row r="103" spans="2:101">
      <c r="B103" s="142" t="s">
        <v>350</v>
      </c>
      <c r="C103" s="175" t="s">
        <v>31</v>
      </c>
      <c r="D103" s="145" t="s">
        <v>359</v>
      </c>
      <c r="E103" s="212">
        <v>8.2988165680473406E-3</v>
      </c>
      <c r="F103" s="142" t="s">
        <v>18</v>
      </c>
      <c r="AP103" s="211"/>
      <c r="AQ103" s="46"/>
      <c r="AR103" s="46"/>
      <c r="AS103" s="46"/>
      <c r="AT103" s="192"/>
      <c r="AU103" s="46"/>
      <c r="AY103" s="192"/>
      <c r="AZ103" s="46"/>
      <c r="BA103" s="192"/>
      <c r="BB103" s="46"/>
      <c r="BC103" s="192"/>
      <c r="BD103" s="46"/>
      <c r="BH103" s="192"/>
      <c r="BI103" s="46"/>
      <c r="BJ103" s="192"/>
      <c r="BK103" s="46"/>
      <c r="BL103" s="192"/>
      <c r="BM103" s="46"/>
      <c r="BQ103" s="192"/>
      <c r="BR103" s="46"/>
      <c r="BS103" s="192"/>
      <c r="BT103" s="46"/>
      <c r="BU103" s="192"/>
      <c r="BV103" s="46"/>
      <c r="BZ103" s="192"/>
      <c r="CA103" s="46"/>
      <c r="CB103" s="192"/>
      <c r="CC103" s="46"/>
      <c r="CD103" s="192"/>
      <c r="CE103" s="46"/>
      <c r="CI103" s="192"/>
      <c r="CJ103" s="46"/>
      <c r="CK103" s="192"/>
      <c r="CL103" s="192"/>
      <c r="CM103" s="192"/>
      <c r="CN103" s="46"/>
      <c r="CR103" s="192"/>
      <c r="CS103" s="46"/>
      <c r="CT103" s="192"/>
      <c r="CU103" s="192"/>
      <c r="CV103" s="192"/>
      <c r="CW103" s="46"/>
    </row>
    <row r="104" spans="2:101">
      <c r="B104" s="142" t="s">
        <v>350</v>
      </c>
      <c r="C104" s="175" t="s">
        <v>31</v>
      </c>
      <c r="D104" s="145" t="s">
        <v>360</v>
      </c>
      <c r="E104" s="212">
        <v>0</v>
      </c>
      <c r="F104" s="142" t="s">
        <v>18</v>
      </c>
      <c r="AP104" s="192"/>
      <c r="AQ104" s="46"/>
      <c r="AR104" s="46"/>
      <c r="AS104" s="46"/>
      <c r="AT104" s="192"/>
      <c r="AU104" s="46"/>
      <c r="AY104" s="192"/>
      <c r="AZ104" s="46"/>
      <c r="BA104" s="192"/>
      <c r="BB104" s="46"/>
      <c r="BC104" s="192"/>
      <c r="BD104" s="46"/>
      <c r="BH104" s="192"/>
      <c r="BI104" s="46"/>
      <c r="BJ104" s="192"/>
      <c r="BK104" s="46"/>
      <c r="BL104" s="192"/>
      <c r="BM104" s="46"/>
      <c r="BQ104" s="192"/>
      <c r="BR104" s="46"/>
      <c r="BS104" s="192"/>
      <c r="BT104" s="46"/>
      <c r="BU104" s="192"/>
      <c r="BV104" s="46"/>
      <c r="BZ104" s="192"/>
      <c r="CA104" s="46"/>
      <c r="CB104" s="192"/>
      <c r="CC104" s="46"/>
      <c r="CD104" s="192"/>
      <c r="CE104" s="46"/>
      <c r="CI104" s="192"/>
      <c r="CJ104" s="46"/>
      <c r="CK104" s="192"/>
      <c r="CL104" s="192"/>
      <c r="CM104" s="192"/>
      <c r="CN104" s="46"/>
      <c r="CR104" s="192"/>
      <c r="CS104" s="46"/>
      <c r="CT104" s="192"/>
      <c r="CU104" s="192"/>
      <c r="CV104" s="192"/>
      <c r="CW104" s="46"/>
    </row>
    <row r="105" spans="2:101">
      <c r="B105" s="142" t="s">
        <v>350</v>
      </c>
      <c r="C105" s="175" t="s">
        <v>31</v>
      </c>
      <c r="D105" s="145" t="s">
        <v>361</v>
      </c>
      <c r="E105" s="212">
        <v>0</v>
      </c>
      <c r="F105" s="142" t="s">
        <v>18</v>
      </c>
      <c r="AP105" s="192"/>
      <c r="AQ105" s="46"/>
      <c r="AR105" s="46"/>
      <c r="AS105" s="46"/>
      <c r="AT105" s="192"/>
      <c r="AU105" s="46"/>
      <c r="AY105" s="192"/>
      <c r="AZ105" s="46"/>
      <c r="BA105" s="192"/>
      <c r="BB105" s="46"/>
      <c r="BC105" s="192"/>
      <c r="BD105" s="46"/>
      <c r="BH105" s="192"/>
      <c r="BI105" s="46"/>
      <c r="BJ105" s="192"/>
      <c r="BK105" s="46"/>
      <c r="BL105" s="192"/>
      <c r="BM105" s="46"/>
      <c r="BQ105" s="192"/>
      <c r="BR105" s="46"/>
      <c r="BS105" s="192"/>
      <c r="BT105" s="46"/>
      <c r="BU105" s="192"/>
      <c r="BV105" s="46"/>
      <c r="BZ105" s="192"/>
      <c r="CA105" s="46"/>
      <c r="CB105" s="192"/>
      <c r="CC105" s="46"/>
      <c r="CD105" s="192"/>
      <c r="CE105" s="46"/>
      <c r="CI105" s="192"/>
      <c r="CJ105" s="46"/>
      <c r="CK105" s="192"/>
      <c r="CL105" s="192"/>
      <c r="CM105" s="192"/>
      <c r="CN105" s="46"/>
      <c r="CR105" s="192"/>
      <c r="CS105" s="46"/>
      <c r="CT105" s="192"/>
      <c r="CU105" s="192"/>
      <c r="CV105" s="192"/>
      <c r="CW105" s="46"/>
    </row>
    <row r="106" spans="2:101">
      <c r="B106" s="172" t="s">
        <v>350</v>
      </c>
      <c r="C106" s="175" t="s">
        <v>31</v>
      </c>
      <c r="D106" s="145" t="s">
        <v>362</v>
      </c>
      <c r="E106" s="212">
        <v>0</v>
      </c>
      <c r="F106" s="142" t="s">
        <v>18</v>
      </c>
      <c r="AP106" s="192"/>
      <c r="AQ106" s="46"/>
      <c r="AR106" s="46"/>
      <c r="AS106" s="46"/>
      <c r="AT106" s="192"/>
      <c r="AU106" s="46"/>
      <c r="AY106" s="192"/>
      <c r="AZ106" s="46"/>
      <c r="BA106" s="192"/>
      <c r="BB106" s="46"/>
      <c r="BC106" s="192"/>
      <c r="BD106" s="46"/>
      <c r="BH106" s="192"/>
      <c r="BI106" s="46"/>
      <c r="BJ106" s="192"/>
      <c r="BK106" s="46"/>
      <c r="BL106" s="192"/>
      <c r="BM106" s="46"/>
      <c r="BQ106" s="192"/>
      <c r="BR106" s="46"/>
      <c r="BS106" s="192"/>
      <c r="BT106" s="46"/>
      <c r="BU106" s="192"/>
      <c r="BV106" s="46"/>
      <c r="BZ106" s="192"/>
      <c r="CA106" s="46"/>
      <c r="CB106" s="192"/>
      <c r="CC106" s="46"/>
      <c r="CD106" s="192"/>
      <c r="CE106" s="46"/>
      <c r="CI106" s="192"/>
      <c r="CJ106" s="46"/>
      <c r="CK106" s="192"/>
      <c r="CL106" s="192"/>
      <c r="CM106" s="192"/>
      <c r="CN106" s="46"/>
      <c r="CR106" s="192"/>
      <c r="CS106" s="46"/>
      <c r="CT106" s="192"/>
      <c r="CU106" s="192"/>
      <c r="CV106" s="192"/>
      <c r="CW106" s="46"/>
    </row>
    <row r="107" spans="2:101">
      <c r="B107" s="142" t="s">
        <v>350</v>
      </c>
      <c r="C107" s="175" t="s">
        <v>33</v>
      </c>
      <c r="D107" s="145" t="s">
        <v>351</v>
      </c>
      <c r="E107" s="212">
        <v>4.5954142011834301E-2</v>
      </c>
      <c r="F107" s="142" t="s">
        <v>18</v>
      </c>
      <c r="AP107" s="211"/>
      <c r="AQ107" s="46"/>
      <c r="AR107" s="46"/>
      <c r="AS107" s="46"/>
      <c r="AT107" s="192"/>
      <c r="AU107" s="46"/>
      <c r="AY107" s="192"/>
      <c r="AZ107" s="46"/>
      <c r="BA107" s="192"/>
      <c r="BB107" s="46"/>
      <c r="BC107" s="192"/>
      <c r="BD107" s="46"/>
      <c r="BH107" s="192"/>
      <c r="BI107" s="46"/>
      <c r="BJ107" s="192"/>
      <c r="BK107" s="46"/>
      <c r="BL107" s="192"/>
      <c r="BM107" s="46"/>
      <c r="BQ107" s="192"/>
      <c r="BR107" s="46"/>
      <c r="BS107" s="192"/>
      <c r="BT107" s="46"/>
      <c r="BU107" s="192"/>
      <c r="BV107" s="46"/>
      <c r="BZ107" s="192"/>
      <c r="CA107" s="46"/>
      <c r="CB107" s="192"/>
      <c r="CC107" s="46"/>
      <c r="CD107" s="192"/>
      <c r="CE107" s="46"/>
      <c r="CI107" s="192"/>
      <c r="CJ107" s="46"/>
      <c r="CK107" s="192"/>
      <c r="CL107" s="192"/>
      <c r="CM107" s="192"/>
      <c r="CN107" s="46"/>
      <c r="CR107" s="192"/>
      <c r="CS107" s="46"/>
      <c r="CT107" s="192"/>
      <c r="CU107" s="192"/>
      <c r="CV107" s="192"/>
      <c r="CW107" s="46"/>
    </row>
    <row r="108" spans="2:101">
      <c r="B108" s="142" t="s">
        <v>350</v>
      </c>
      <c r="C108" s="175" t="s">
        <v>33</v>
      </c>
      <c r="D108" s="145" t="s">
        <v>352</v>
      </c>
      <c r="E108" s="212">
        <v>5.6213017751479298E-3</v>
      </c>
      <c r="F108" s="142" t="s">
        <v>18</v>
      </c>
      <c r="AP108" s="192"/>
      <c r="AQ108" s="46"/>
      <c r="AR108" s="46"/>
      <c r="AS108" s="46"/>
      <c r="AT108" s="192"/>
      <c r="AU108" s="46"/>
      <c r="AY108" s="192"/>
      <c r="AZ108" s="46"/>
      <c r="BA108" s="192"/>
      <c r="BB108" s="46"/>
      <c r="BC108" s="192"/>
      <c r="BD108" s="46"/>
      <c r="BH108" s="192"/>
      <c r="BI108" s="46"/>
      <c r="BJ108" s="192"/>
      <c r="BK108" s="46"/>
      <c r="BL108" s="192"/>
      <c r="BM108" s="46"/>
      <c r="BQ108" s="192"/>
      <c r="BR108" s="46"/>
      <c r="BS108" s="192"/>
      <c r="BT108" s="46"/>
      <c r="BU108" s="192"/>
      <c r="BV108" s="46"/>
      <c r="BZ108" s="192"/>
      <c r="CA108" s="46"/>
      <c r="CB108" s="192"/>
      <c r="CC108" s="46"/>
      <c r="CD108" s="192"/>
      <c r="CE108" s="46"/>
      <c r="CI108" s="192"/>
      <c r="CJ108" s="46"/>
      <c r="CK108" s="192"/>
      <c r="CL108" s="192"/>
      <c r="CM108" s="192"/>
      <c r="CN108" s="46"/>
      <c r="CR108" s="192"/>
      <c r="CS108" s="46"/>
      <c r="CT108" s="192"/>
      <c r="CU108" s="192"/>
      <c r="CV108" s="192"/>
      <c r="CW108" s="46"/>
    </row>
    <row r="109" spans="2:101">
      <c r="B109" s="142" t="s">
        <v>350</v>
      </c>
      <c r="C109" s="175" t="s">
        <v>33</v>
      </c>
      <c r="D109" s="145" t="s">
        <v>353</v>
      </c>
      <c r="E109" s="212">
        <v>4.6375739644970403E-3</v>
      </c>
      <c r="F109" s="142" t="s">
        <v>18</v>
      </c>
      <c r="AP109" s="192"/>
      <c r="AQ109" s="46"/>
      <c r="AR109" s="46"/>
      <c r="AS109" s="46"/>
      <c r="AT109" s="192"/>
      <c r="AU109" s="46"/>
      <c r="AY109" s="192"/>
      <c r="AZ109" s="46"/>
      <c r="BA109" s="192"/>
      <c r="BB109" s="46"/>
      <c r="BC109" s="192"/>
      <c r="BD109" s="46"/>
      <c r="BH109" s="192"/>
      <c r="BI109" s="46"/>
      <c r="BJ109" s="192"/>
      <c r="BK109" s="46"/>
      <c r="BL109" s="192"/>
      <c r="BM109" s="46"/>
      <c r="BQ109" s="192"/>
      <c r="BR109" s="46"/>
      <c r="BS109" s="192"/>
      <c r="BT109" s="46"/>
      <c r="BU109" s="192"/>
      <c r="BV109" s="46"/>
      <c r="BZ109" s="192"/>
      <c r="CA109" s="46"/>
      <c r="CB109" s="192"/>
      <c r="CC109" s="46"/>
      <c r="CD109" s="192"/>
      <c r="CE109" s="46"/>
      <c r="CI109" s="192"/>
      <c r="CJ109" s="46"/>
      <c r="CK109" s="192"/>
      <c r="CL109" s="192"/>
      <c r="CM109" s="192"/>
      <c r="CN109" s="46"/>
      <c r="CR109" s="192"/>
      <c r="CS109" s="46"/>
      <c r="CT109" s="192"/>
      <c r="CU109" s="192"/>
      <c r="CV109" s="192"/>
      <c r="CW109" s="46"/>
    </row>
    <row r="110" spans="2:101">
      <c r="B110" s="172" t="s">
        <v>350</v>
      </c>
      <c r="C110" s="175" t="s">
        <v>33</v>
      </c>
      <c r="D110" s="145" t="s">
        <v>354</v>
      </c>
      <c r="E110" s="212">
        <v>0.68931213017751503</v>
      </c>
      <c r="F110" s="142" t="s">
        <v>18</v>
      </c>
      <c r="AP110" s="192"/>
      <c r="AQ110" s="46"/>
      <c r="AR110" s="46"/>
      <c r="AS110" s="46"/>
      <c r="AT110" s="192"/>
      <c r="AU110" s="46"/>
      <c r="AY110" s="192"/>
      <c r="AZ110" s="46"/>
      <c r="BA110" s="192"/>
      <c r="BB110" s="46"/>
      <c r="BC110" s="192"/>
      <c r="BD110" s="46"/>
      <c r="BH110" s="192"/>
      <c r="BI110" s="46"/>
      <c r="BJ110" s="192"/>
      <c r="BK110" s="46"/>
      <c r="BL110" s="192"/>
      <c r="BM110" s="46"/>
      <c r="BQ110" s="192"/>
      <c r="BR110" s="46"/>
      <c r="BS110" s="192"/>
      <c r="BT110" s="46"/>
      <c r="BU110" s="192"/>
      <c r="BV110" s="46"/>
      <c r="BZ110" s="192"/>
      <c r="CA110" s="46"/>
      <c r="CB110" s="192"/>
      <c r="CC110" s="46"/>
      <c r="CD110" s="192"/>
      <c r="CE110" s="46"/>
      <c r="CI110" s="192"/>
      <c r="CJ110" s="46"/>
      <c r="CK110" s="192"/>
      <c r="CL110" s="192"/>
      <c r="CM110" s="192"/>
      <c r="CN110" s="46"/>
      <c r="CR110" s="192"/>
      <c r="CS110" s="46"/>
      <c r="CT110" s="192"/>
      <c r="CU110" s="192"/>
      <c r="CV110" s="192"/>
      <c r="CW110" s="46"/>
    </row>
    <row r="111" spans="2:101">
      <c r="B111" s="142" t="s">
        <v>350</v>
      </c>
      <c r="C111" s="175" t="s">
        <v>33</v>
      </c>
      <c r="D111" s="145" t="s">
        <v>355</v>
      </c>
      <c r="E111" s="212">
        <v>8.4319526627218894E-2</v>
      </c>
      <c r="F111" s="142" t="s">
        <v>18</v>
      </c>
      <c r="AP111" s="211"/>
      <c r="AQ111" s="46"/>
      <c r="AR111" s="46"/>
      <c r="AS111" s="46"/>
      <c r="AT111" s="192"/>
      <c r="AU111" s="46"/>
      <c r="AY111" s="192"/>
      <c r="AZ111" s="46"/>
      <c r="BA111" s="192"/>
      <c r="BB111" s="46"/>
      <c r="BC111" s="192"/>
      <c r="BD111" s="46"/>
      <c r="BH111" s="192"/>
      <c r="BI111" s="46"/>
      <c r="BJ111" s="192"/>
      <c r="BK111" s="46"/>
      <c r="BL111" s="192"/>
      <c r="BM111" s="46"/>
      <c r="BQ111" s="192"/>
      <c r="BR111" s="46"/>
      <c r="BS111" s="192"/>
      <c r="BT111" s="46"/>
      <c r="BU111" s="192"/>
      <c r="BV111" s="46"/>
      <c r="BZ111" s="192"/>
      <c r="CA111" s="46"/>
      <c r="CB111" s="192"/>
      <c r="CC111" s="46"/>
      <c r="CD111" s="192"/>
      <c r="CE111" s="46"/>
      <c r="CI111" s="192"/>
      <c r="CJ111" s="46"/>
      <c r="CK111" s="192"/>
      <c r="CL111" s="192"/>
      <c r="CM111" s="192"/>
      <c r="CN111" s="46"/>
      <c r="CR111" s="192"/>
      <c r="CS111" s="46"/>
      <c r="CT111" s="192"/>
      <c r="CU111" s="192"/>
      <c r="CV111" s="192"/>
      <c r="CW111" s="46"/>
    </row>
    <row r="112" spans="2:101">
      <c r="B112" s="142" t="s">
        <v>350</v>
      </c>
      <c r="C112" s="175" t="s">
        <v>33</v>
      </c>
      <c r="D112" s="145" t="s">
        <v>356</v>
      </c>
      <c r="E112" s="212">
        <v>6.95636094674556E-2</v>
      </c>
      <c r="F112" s="142" t="s">
        <v>18</v>
      </c>
      <c r="AP112" s="192"/>
      <c r="AQ112" s="46"/>
      <c r="AR112" s="46"/>
      <c r="AS112" s="46"/>
      <c r="AT112" s="192"/>
      <c r="AU112" s="46"/>
      <c r="AY112" s="192"/>
      <c r="AZ112" s="46"/>
      <c r="BA112" s="192"/>
      <c r="BB112" s="46"/>
      <c r="BC112" s="192"/>
      <c r="BD112" s="46"/>
      <c r="BH112" s="192"/>
      <c r="BI112" s="46"/>
      <c r="BJ112" s="192"/>
      <c r="BK112" s="46"/>
      <c r="BL112" s="192"/>
      <c r="BM112" s="46"/>
      <c r="BQ112" s="192"/>
      <c r="BR112" s="46"/>
      <c r="BS112" s="192"/>
      <c r="BT112" s="46"/>
      <c r="BU112" s="192"/>
      <c r="BV112" s="46"/>
      <c r="BZ112" s="192"/>
      <c r="CA112" s="46"/>
      <c r="CB112" s="192"/>
      <c r="CC112" s="46"/>
      <c r="CD112" s="192"/>
      <c r="CE112" s="46"/>
      <c r="CI112" s="192"/>
      <c r="CJ112" s="46"/>
      <c r="CK112" s="192"/>
      <c r="CL112" s="192"/>
      <c r="CM112" s="192"/>
      <c r="CN112" s="46"/>
      <c r="CR112" s="192"/>
      <c r="CS112" s="46"/>
      <c r="CT112" s="192"/>
      <c r="CU112" s="192"/>
      <c r="CV112" s="192"/>
      <c r="CW112" s="46"/>
    </row>
    <row r="113" spans="2:101">
      <c r="B113" s="142" t="s">
        <v>350</v>
      </c>
      <c r="C113" s="175" t="s">
        <v>33</v>
      </c>
      <c r="D113" s="145" t="s">
        <v>357</v>
      </c>
      <c r="E113" s="212">
        <v>8.22337278106509E-2</v>
      </c>
      <c r="F113" s="142" t="s">
        <v>18</v>
      </c>
      <c r="AP113" s="192"/>
      <c r="AQ113" s="46"/>
      <c r="AR113" s="46"/>
      <c r="AS113" s="46"/>
      <c r="AT113" s="192"/>
      <c r="AU113" s="46"/>
      <c r="AY113" s="192"/>
      <c r="AZ113" s="46"/>
      <c r="BA113" s="192"/>
      <c r="BB113" s="46"/>
      <c r="BC113" s="192"/>
      <c r="BD113" s="46"/>
      <c r="BH113" s="192"/>
      <c r="BI113" s="46"/>
      <c r="BJ113" s="192"/>
      <c r="BK113" s="46"/>
      <c r="BL113" s="192"/>
      <c r="BM113" s="46"/>
      <c r="BQ113" s="192"/>
      <c r="BR113" s="46"/>
      <c r="BS113" s="192"/>
      <c r="BT113" s="46"/>
      <c r="BU113" s="192"/>
      <c r="BV113" s="46"/>
      <c r="BZ113" s="192"/>
      <c r="CA113" s="46"/>
      <c r="CB113" s="192"/>
      <c r="CC113" s="46"/>
      <c r="CD113" s="192"/>
      <c r="CE113" s="46"/>
      <c r="CI113" s="192"/>
      <c r="CJ113" s="46"/>
      <c r="CK113" s="192"/>
      <c r="CL113" s="192"/>
      <c r="CM113" s="192"/>
      <c r="CN113" s="46"/>
      <c r="CR113" s="192"/>
      <c r="CS113" s="46"/>
      <c r="CT113" s="192"/>
      <c r="CU113" s="192"/>
      <c r="CV113" s="192"/>
      <c r="CW113" s="46"/>
    </row>
    <row r="114" spans="2:101">
      <c r="B114" s="172" t="s">
        <v>350</v>
      </c>
      <c r="C114" s="175" t="s">
        <v>33</v>
      </c>
      <c r="D114" s="145" t="s">
        <v>358</v>
      </c>
      <c r="E114" s="212">
        <v>1.00591715976331E-2</v>
      </c>
      <c r="F114" s="142" t="s">
        <v>18</v>
      </c>
      <c r="AP114" s="192"/>
      <c r="AQ114" s="46"/>
      <c r="AR114" s="46"/>
      <c r="AS114" s="46"/>
      <c r="AT114" s="192"/>
      <c r="AU114" s="46"/>
      <c r="AY114" s="192"/>
      <c r="AZ114" s="46"/>
      <c r="BA114" s="192"/>
      <c r="BB114" s="46"/>
      <c r="BC114" s="192"/>
      <c r="BD114" s="46"/>
      <c r="BH114" s="192"/>
      <c r="BI114" s="46"/>
      <c r="BJ114" s="192"/>
      <c r="BK114" s="46"/>
      <c r="BL114" s="192"/>
      <c r="BM114" s="46"/>
      <c r="BQ114" s="192"/>
      <c r="BR114" s="46"/>
      <c r="BS114" s="192"/>
      <c r="BT114" s="46"/>
      <c r="BU114" s="192"/>
      <c r="BV114" s="46"/>
      <c r="BZ114" s="192"/>
      <c r="CA114" s="46"/>
      <c r="CB114" s="192"/>
      <c r="CC114" s="46"/>
      <c r="CD114" s="192"/>
      <c r="CE114" s="46"/>
      <c r="CI114" s="192"/>
      <c r="CJ114" s="46"/>
      <c r="CK114" s="192"/>
      <c r="CL114" s="192"/>
      <c r="CM114" s="192"/>
      <c r="CN114" s="46"/>
      <c r="CR114" s="192"/>
      <c r="CS114" s="46"/>
      <c r="CT114" s="192"/>
      <c r="CU114" s="192"/>
      <c r="CV114" s="192"/>
      <c r="CW114" s="46"/>
    </row>
    <row r="115" spans="2:101">
      <c r="B115" s="142" t="s">
        <v>350</v>
      </c>
      <c r="C115" s="175" t="s">
        <v>33</v>
      </c>
      <c r="D115" s="145" t="s">
        <v>359</v>
      </c>
      <c r="E115" s="212">
        <v>8.2988165680473406E-3</v>
      </c>
      <c r="F115" s="142" t="s">
        <v>18</v>
      </c>
      <c r="AP115" s="211"/>
      <c r="AQ115" s="46"/>
      <c r="AR115" s="46"/>
      <c r="AS115" s="46"/>
      <c r="AT115" s="192"/>
      <c r="AU115" s="46"/>
      <c r="AY115" s="192"/>
      <c r="AZ115" s="46"/>
      <c r="BA115" s="192"/>
      <c r="BB115" s="46"/>
      <c r="BC115" s="192"/>
      <c r="BD115" s="46"/>
      <c r="BH115" s="192"/>
      <c r="BI115" s="46"/>
      <c r="BJ115" s="192"/>
      <c r="BK115" s="46"/>
      <c r="BL115" s="192"/>
      <c r="BM115" s="46"/>
      <c r="BQ115" s="192"/>
      <c r="BR115" s="46"/>
      <c r="BS115" s="192"/>
      <c r="BT115" s="46"/>
      <c r="BU115" s="192"/>
      <c r="BV115" s="46"/>
      <c r="BZ115" s="192"/>
      <c r="CA115" s="46"/>
      <c r="CB115" s="192"/>
      <c r="CC115" s="46"/>
      <c r="CD115" s="192"/>
      <c r="CE115" s="46"/>
      <c r="CI115" s="192"/>
      <c r="CJ115" s="46"/>
      <c r="CK115" s="192"/>
      <c r="CL115" s="192"/>
      <c r="CM115" s="192"/>
      <c r="CN115" s="46"/>
      <c r="CR115" s="192"/>
      <c r="CS115" s="46"/>
      <c r="CT115" s="192"/>
      <c r="CU115" s="192"/>
      <c r="CV115" s="192"/>
      <c r="CW115" s="46"/>
    </row>
    <row r="116" spans="2:101">
      <c r="B116" s="142" t="s">
        <v>350</v>
      </c>
      <c r="C116" s="175" t="s">
        <v>33</v>
      </c>
      <c r="D116" s="145" t="s">
        <v>360</v>
      </c>
      <c r="E116" s="212">
        <v>0</v>
      </c>
      <c r="F116" s="142" t="s">
        <v>18</v>
      </c>
      <c r="AP116" s="192"/>
      <c r="AQ116" s="46"/>
      <c r="AR116" s="46"/>
      <c r="AS116" s="46"/>
      <c r="AT116" s="192"/>
      <c r="AU116" s="46"/>
      <c r="AY116" s="192"/>
      <c r="AZ116" s="46"/>
      <c r="BA116" s="192"/>
      <c r="BB116" s="46"/>
      <c r="BC116" s="192"/>
      <c r="BD116" s="46"/>
      <c r="BH116" s="192"/>
      <c r="BI116" s="46"/>
      <c r="BJ116" s="192"/>
      <c r="BK116" s="46"/>
      <c r="BL116" s="192"/>
      <c r="BM116" s="46"/>
      <c r="BQ116" s="192"/>
      <c r="BR116" s="46"/>
      <c r="BS116" s="192"/>
      <c r="BT116" s="46"/>
      <c r="BU116" s="192"/>
      <c r="BV116" s="46"/>
      <c r="BZ116" s="192"/>
      <c r="CA116" s="46"/>
      <c r="CB116" s="192"/>
      <c r="CC116" s="46"/>
      <c r="CD116" s="192"/>
      <c r="CE116" s="46"/>
      <c r="CI116" s="192"/>
      <c r="CJ116" s="46"/>
      <c r="CK116" s="192"/>
      <c r="CL116" s="192"/>
      <c r="CM116" s="192"/>
      <c r="CN116" s="46"/>
      <c r="CR116" s="192"/>
      <c r="CS116" s="46"/>
      <c r="CT116" s="192"/>
      <c r="CU116" s="192"/>
      <c r="CV116" s="192"/>
      <c r="CW116" s="46"/>
    </row>
    <row r="117" spans="2:101">
      <c r="B117" s="142" t="s">
        <v>350</v>
      </c>
      <c r="C117" s="175" t="s">
        <v>33</v>
      </c>
      <c r="D117" s="145" t="s">
        <v>361</v>
      </c>
      <c r="E117" s="212">
        <v>0</v>
      </c>
      <c r="F117" s="142" t="s">
        <v>18</v>
      </c>
      <c r="AP117" s="192"/>
      <c r="AQ117" s="46"/>
      <c r="AR117" s="46"/>
      <c r="AS117" s="46"/>
      <c r="AT117" s="192"/>
      <c r="AU117" s="46"/>
      <c r="AY117" s="192"/>
      <c r="AZ117" s="46"/>
      <c r="BA117" s="192"/>
      <c r="BB117" s="46"/>
      <c r="BC117" s="192"/>
      <c r="BD117" s="46"/>
      <c r="BH117" s="192"/>
      <c r="BI117" s="46"/>
      <c r="BJ117" s="192"/>
      <c r="BK117" s="46"/>
      <c r="BL117" s="192"/>
      <c r="BM117" s="46"/>
      <c r="BQ117" s="192"/>
      <c r="BR117" s="46"/>
      <c r="BS117" s="192"/>
      <c r="BT117" s="46"/>
      <c r="BU117" s="192"/>
      <c r="BV117" s="46"/>
      <c r="BZ117" s="192"/>
      <c r="CA117" s="46"/>
      <c r="CB117" s="192"/>
      <c r="CC117" s="46"/>
      <c r="CD117" s="192"/>
      <c r="CE117" s="46"/>
      <c r="CI117" s="192"/>
      <c r="CJ117" s="46"/>
      <c r="CK117" s="192"/>
      <c r="CL117" s="192"/>
      <c r="CM117" s="192"/>
      <c r="CN117" s="46"/>
      <c r="CR117" s="192"/>
      <c r="CS117" s="46"/>
      <c r="CT117" s="192"/>
      <c r="CU117" s="192"/>
      <c r="CV117" s="192"/>
      <c r="CW117" s="46"/>
    </row>
    <row r="118" spans="2:101">
      <c r="B118" s="172" t="s">
        <v>350</v>
      </c>
      <c r="C118" s="175" t="s">
        <v>33</v>
      </c>
      <c r="D118" s="145" t="s">
        <v>362</v>
      </c>
      <c r="E118" s="212">
        <v>0</v>
      </c>
      <c r="F118" s="142" t="s">
        <v>18</v>
      </c>
      <c r="AP118" s="192"/>
      <c r="AQ118" s="46"/>
      <c r="AR118" s="46"/>
      <c r="AS118" s="46"/>
      <c r="AT118" s="192"/>
      <c r="AU118" s="46"/>
      <c r="AY118" s="192"/>
      <c r="AZ118" s="46"/>
      <c r="BA118" s="192"/>
      <c r="BB118" s="46"/>
      <c r="BC118" s="192"/>
      <c r="BD118" s="46"/>
      <c r="BH118" s="192"/>
      <c r="BI118" s="46"/>
      <c r="BJ118" s="192"/>
      <c r="BK118" s="46"/>
      <c r="BL118" s="192"/>
      <c r="BM118" s="46"/>
      <c r="BQ118" s="192"/>
      <c r="BR118" s="46"/>
      <c r="BS118" s="192"/>
      <c r="BT118" s="46"/>
      <c r="BU118" s="192"/>
      <c r="BV118" s="46"/>
      <c r="BZ118" s="192"/>
      <c r="CA118" s="46"/>
      <c r="CB118" s="192"/>
      <c r="CC118" s="46"/>
      <c r="CD118" s="192"/>
      <c r="CE118" s="46"/>
      <c r="CI118" s="192"/>
      <c r="CJ118" s="46"/>
      <c r="CK118" s="192"/>
      <c r="CL118" s="192"/>
      <c r="CM118" s="192"/>
      <c r="CN118" s="46"/>
      <c r="CR118" s="192"/>
      <c r="CS118" s="46"/>
      <c r="CT118" s="192"/>
      <c r="CU118" s="192"/>
      <c r="CV118" s="192"/>
      <c r="CW118" s="46"/>
    </row>
    <row r="119" spans="2:101">
      <c r="B119" s="142" t="s">
        <v>350</v>
      </c>
      <c r="C119" s="175" t="s">
        <v>35</v>
      </c>
      <c r="D119" s="145" t="s">
        <v>351</v>
      </c>
      <c r="E119" s="212">
        <v>4.5954142011834301E-2</v>
      </c>
      <c r="F119" s="142" t="s">
        <v>18</v>
      </c>
      <c r="AP119" s="211"/>
      <c r="AQ119" s="46"/>
      <c r="AR119" s="46"/>
      <c r="AS119" s="46"/>
      <c r="AT119" s="192"/>
      <c r="AU119" s="46"/>
      <c r="AY119" s="192"/>
      <c r="AZ119" s="46"/>
      <c r="BA119" s="192"/>
      <c r="BB119" s="46"/>
      <c r="BC119" s="192"/>
      <c r="BD119" s="46"/>
      <c r="BH119" s="192"/>
      <c r="BI119" s="46"/>
      <c r="BJ119" s="192"/>
      <c r="BK119" s="46"/>
      <c r="BL119" s="192"/>
      <c r="BM119" s="46"/>
      <c r="BQ119" s="192"/>
      <c r="BR119" s="46"/>
      <c r="BS119" s="192"/>
      <c r="BT119" s="46"/>
      <c r="BU119" s="192"/>
      <c r="BV119" s="46"/>
      <c r="BZ119" s="192"/>
      <c r="CA119" s="46"/>
      <c r="CB119" s="192"/>
      <c r="CC119" s="46"/>
      <c r="CD119" s="192"/>
      <c r="CE119" s="46"/>
      <c r="CI119" s="192"/>
      <c r="CJ119" s="46"/>
      <c r="CK119" s="192"/>
      <c r="CL119" s="192"/>
      <c r="CM119" s="192"/>
      <c r="CN119" s="46"/>
      <c r="CR119" s="192"/>
      <c r="CS119" s="46"/>
      <c r="CT119" s="192"/>
      <c r="CU119" s="192"/>
      <c r="CV119" s="192"/>
      <c r="CW119" s="46"/>
    </row>
    <row r="120" spans="2:101">
      <c r="B120" s="142" t="s">
        <v>350</v>
      </c>
      <c r="C120" s="175" t="s">
        <v>35</v>
      </c>
      <c r="D120" s="145" t="s">
        <v>352</v>
      </c>
      <c r="E120" s="212">
        <v>5.6213017751479298E-3</v>
      </c>
      <c r="F120" s="142" t="s">
        <v>18</v>
      </c>
      <c r="AP120" s="192"/>
      <c r="AQ120" s="46"/>
      <c r="AR120" s="46"/>
      <c r="AS120" s="46"/>
      <c r="AT120" s="192"/>
      <c r="AU120" s="46"/>
      <c r="AY120" s="192"/>
      <c r="AZ120" s="46"/>
      <c r="BA120" s="192"/>
      <c r="BB120" s="46"/>
      <c r="BC120" s="192"/>
      <c r="BD120" s="46"/>
      <c r="BH120" s="192"/>
      <c r="BI120" s="46"/>
      <c r="BJ120" s="192"/>
      <c r="BK120" s="46"/>
      <c r="BL120" s="192"/>
      <c r="BM120" s="46"/>
      <c r="BQ120" s="192"/>
      <c r="BR120" s="46"/>
      <c r="BS120" s="192"/>
      <c r="BT120" s="46"/>
      <c r="BU120" s="192"/>
      <c r="BV120" s="46"/>
      <c r="BZ120" s="192"/>
      <c r="CA120" s="46"/>
      <c r="CB120" s="192"/>
      <c r="CC120" s="46"/>
      <c r="CD120" s="192"/>
      <c r="CE120" s="46"/>
      <c r="CI120" s="192"/>
      <c r="CJ120" s="46"/>
      <c r="CK120" s="192"/>
      <c r="CL120" s="192"/>
      <c r="CM120" s="192"/>
      <c r="CN120" s="46"/>
      <c r="CR120" s="192"/>
      <c r="CS120" s="46"/>
      <c r="CT120" s="192"/>
      <c r="CU120" s="192"/>
      <c r="CV120" s="192"/>
      <c r="CW120" s="46"/>
    </row>
    <row r="121" spans="2:101">
      <c r="B121" s="142" t="s">
        <v>350</v>
      </c>
      <c r="C121" s="175" t="s">
        <v>35</v>
      </c>
      <c r="D121" s="145" t="s">
        <v>353</v>
      </c>
      <c r="E121" s="212">
        <v>4.6375739644970403E-3</v>
      </c>
      <c r="F121" s="142" t="s">
        <v>18</v>
      </c>
      <c r="AP121" s="192"/>
      <c r="AQ121" s="46"/>
      <c r="AR121" s="46"/>
      <c r="AS121" s="46"/>
      <c r="AT121" s="192"/>
      <c r="AU121" s="46"/>
      <c r="AY121" s="192"/>
      <c r="AZ121" s="46"/>
      <c r="BA121" s="192"/>
      <c r="BB121" s="46"/>
      <c r="BC121" s="192"/>
      <c r="BD121" s="46"/>
      <c r="BH121" s="192"/>
      <c r="BI121" s="46"/>
      <c r="BJ121" s="192"/>
      <c r="BK121" s="46"/>
      <c r="BL121" s="192"/>
      <c r="BM121" s="46"/>
      <c r="BQ121" s="192"/>
      <c r="BR121" s="46"/>
      <c r="BS121" s="192"/>
      <c r="BT121" s="46"/>
      <c r="BU121" s="192"/>
      <c r="BV121" s="46"/>
      <c r="BZ121" s="192"/>
      <c r="CA121" s="46"/>
      <c r="CB121" s="192"/>
      <c r="CC121" s="46"/>
      <c r="CD121" s="192"/>
      <c r="CE121" s="46"/>
      <c r="CI121" s="192"/>
      <c r="CJ121" s="46"/>
      <c r="CK121" s="192"/>
      <c r="CL121" s="192"/>
      <c r="CM121" s="192"/>
      <c r="CN121" s="46"/>
      <c r="CR121" s="192"/>
      <c r="CS121" s="46"/>
      <c r="CT121" s="192"/>
      <c r="CU121" s="192"/>
      <c r="CV121" s="192"/>
      <c r="CW121" s="46"/>
    </row>
    <row r="122" spans="2:101">
      <c r="B122" s="172" t="s">
        <v>350</v>
      </c>
      <c r="C122" s="175" t="s">
        <v>35</v>
      </c>
      <c r="D122" s="145" t="s">
        <v>354</v>
      </c>
      <c r="E122" s="212">
        <v>0.68931213017751503</v>
      </c>
      <c r="F122" s="142" t="s">
        <v>18</v>
      </c>
      <c r="AP122" s="192"/>
      <c r="AQ122" s="46"/>
      <c r="AR122" s="46"/>
      <c r="AS122" s="46"/>
      <c r="AT122" s="192"/>
      <c r="AU122" s="46"/>
      <c r="AY122" s="192"/>
      <c r="AZ122" s="46"/>
      <c r="BA122" s="192"/>
      <c r="BB122" s="46"/>
      <c r="BC122" s="192"/>
      <c r="BD122" s="46"/>
      <c r="BH122" s="192"/>
      <c r="BI122" s="46"/>
      <c r="BJ122" s="192"/>
      <c r="BK122" s="46"/>
      <c r="BL122" s="192"/>
      <c r="BM122" s="46"/>
      <c r="BQ122" s="192"/>
      <c r="BR122" s="46"/>
      <c r="BS122" s="192"/>
      <c r="BT122" s="46"/>
      <c r="BU122" s="192"/>
      <c r="BV122" s="46"/>
      <c r="BZ122" s="192"/>
      <c r="CA122" s="46"/>
      <c r="CB122" s="192"/>
      <c r="CC122" s="46"/>
      <c r="CD122" s="192"/>
      <c r="CE122" s="46"/>
      <c r="CI122" s="192"/>
      <c r="CJ122" s="46"/>
      <c r="CK122" s="192"/>
      <c r="CL122" s="192"/>
      <c r="CM122" s="192"/>
      <c r="CN122" s="46"/>
      <c r="CR122" s="192"/>
      <c r="CS122" s="46"/>
      <c r="CT122" s="192"/>
      <c r="CU122" s="192"/>
      <c r="CV122" s="192"/>
      <c r="CW122" s="46"/>
    </row>
    <row r="123" spans="2:101">
      <c r="B123" s="142" t="s">
        <v>350</v>
      </c>
      <c r="C123" s="175" t="s">
        <v>35</v>
      </c>
      <c r="D123" s="145" t="s">
        <v>355</v>
      </c>
      <c r="E123" s="212">
        <v>8.4319526627218894E-2</v>
      </c>
      <c r="F123" s="142" t="s">
        <v>18</v>
      </c>
      <c r="AP123" s="211"/>
      <c r="AQ123" s="46"/>
      <c r="AR123" s="46"/>
      <c r="AS123" s="46"/>
      <c r="AT123" s="192"/>
      <c r="AU123" s="46"/>
      <c r="AY123" s="192"/>
      <c r="AZ123" s="46"/>
      <c r="BA123" s="192"/>
      <c r="BB123" s="46"/>
      <c r="BC123" s="192"/>
      <c r="BD123" s="46"/>
      <c r="BH123" s="192"/>
      <c r="BI123" s="46"/>
      <c r="BJ123" s="192"/>
      <c r="BK123" s="46"/>
      <c r="BL123" s="192"/>
      <c r="BM123" s="46"/>
      <c r="BQ123" s="192"/>
      <c r="BR123" s="46"/>
      <c r="BS123" s="192"/>
      <c r="BT123" s="46"/>
      <c r="BU123" s="192"/>
      <c r="BV123" s="46"/>
      <c r="BZ123" s="192"/>
      <c r="CA123" s="46"/>
      <c r="CB123" s="192"/>
      <c r="CC123" s="46"/>
      <c r="CD123" s="192"/>
      <c r="CE123" s="46"/>
      <c r="CI123" s="192"/>
      <c r="CJ123" s="46"/>
      <c r="CK123" s="192"/>
      <c r="CL123" s="192"/>
      <c r="CM123" s="192"/>
      <c r="CN123" s="46"/>
      <c r="CR123" s="192"/>
      <c r="CS123" s="46"/>
      <c r="CT123" s="192"/>
      <c r="CU123" s="192"/>
      <c r="CV123" s="192"/>
      <c r="CW123" s="46"/>
    </row>
    <row r="124" spans="2:101">
      <c r="B124" s="142" t="s">
        <v>350</v>
      </c>
      <c r="C124" s="175" t="s">
        <v>35</v>
      </c>
      <c r="D124" s="145" t="s">
        <v>356</v>
      </c>
      <c r="E124" s="212">
        <v>6.95636094674556E-2</v>
      </c>
      <c r="F124" s="142" t="s">
        <v>18</v>
      </c>
      <c r="AP124" s="192"/>
      <c r="AQ124" s="46"/>
      <c r="AR124" s="46"/>
      <c r="AS124" s="46"/>
      <c r="AT124" s="192"/>
      <c r="AU124" s="46"/>
      <c r="AY124" s="192"/>
      <c r="AZ124" s="46"/>
      <c r="BA124" s="192"/>
      <c r="BB124" s="46"/>
      <c r="BC124" s="192"/>
      <c r="BD124" s="46"/>
      <c r="BH124" s="192"/>
      <c r="BI124" s="46"/>
      <c r="BJ124" s="192"/>
      <c r="BK124" s="46"/>
      <c r="BL124" s="192"/>
      <c r="BM124" s="46"/>
      <c r="BQ124" s="192"/>
      <c r="BR124" s="46"/>
      <c r="BS124" s="192"/>
      <c r="BT124" s="46"/>
      <c r="BU124" s="192"/>
      <c r="BV124" s="46"/>
      <c r="BZ124" s="192"/>
      <c r="CA124" s="46"/>
      <c r="CB124" s="192"/>
      <c r="CC124" s="46"/>
      <c r="CD124" s="192"/>
      <c r="CE124" s="46"/>
      <c r="CI124" s="192"/>
      <c r="CJ124" s="46"/>
      <c r="CK124" s="192"/>
      <c r="CL124" s="192"/>
      <c r="CM124" s="192"/>
      <c r="CN124" s="46"/>
      <c r="CR124" s="192"/>
      <c r="CS124" s="46"/>
      <c r="CT124" s="192"/>
      <c r="CU124" s="192"/>
      <c r="CV124" s="192"/>
      <c r="CW124" s="46"/>
    </row>
    <row r="125" spans="2:101">
      <c r="B125" s="142" t="s">
        <v>350</v>
      </c>
      <c r="C125" s="175" t="s">
        <v>35</v>
      </c>
      <c r="D125" s="145" t="s">
        <v>357</v>
      </c>
      <c r="E125" s="212">
        <v>8.22337278106509E-2</v>
      </c>
      <c r="F125" s="142" t="s">
        <v>18</v>
      </c>
      <c r="AP125" s="192"/>
      <c r="AQ125" s="46"/>
      <c r="AR125" s="46"/>
      <c r="AS125" s="46"/>
      <c r="AT125" s="192"/>
      <c r="AU125" s="46"/>
      <c r="AY125" s="192"/>
      <c r="AZ125" s="46"/>
      <c r="BA125" s="192"/>
      <c r="BB125" s="46"/>
      <c r="BC125" s="192"/>
      <c r="BD125" s="46"/>
      <c r="BH125" s="192"/>
      <c r="BI125" s="46"/>
      <c r="BJ125" s="192"/>
      <c r="BK125" s="46"/>
      <c r="BL125" s="192"/>
      <c r="BM125" s="46"/>
      <c r="BQ125" s="192"/>
      <c r="BR125" s="46"/>
      <c r="BS125" s="192"/>
      <c r="BT125" s="46"/>
      <c r="BU125" s="192"/>
      <c r="BV125" s="46"/>
      <c r="BZ125" s="192"/>
      <c r="CA125" s="46"/>
      <c r="CB125" s="192"/>
      <c r="CC125" s="46"/>
      <c r="CD125" s="192"/>
      <c r="CE125" s="46"/>
      <c r="CI125" s="192"/>
      <c r="CJ125" s="46"/>
      <c r="CK125" s="192"/>
      <c r="CL125" s="192"/>
      <c r="CM125" s="192"/>
      <c r="CN125" s="46"/>
      <c r="CR125" s="192"/>
      <c r="CS125" s="46"/>
      <c r="CT125" s="192"/>
      <c r="CU125" s="192"/>
      <c r="CV125" s="192"/>
      <c r="CW125" s="46"/>
    </row>
    <row r="126" spans="2:101">
      <c r="B126" s="172" t="s">
        <v>350</v>
      </c>
      <c r="C126" s="175" t="s">
        <v>35</v>
      </c>
      <c r="D126" s="145" t="s">
        <v>358</v>
      </c>
      <c r="E126" s="212">
        <v>1.00591715976331E-2</v>
      </c>
      <c r="F126" s="142" t="s">
        <v>18</v>
      </c>
      <c r="AP126" s="192"/>
      <c r="AQ126" s="46"/>
      <c r="AR126" s="46"/>
      <c r="AS126" s="46"/>
      <c r="AT126" s="192"/>
      <c r="AU126" s="46"/>
      <c r="AY126" s="192"/>
      <c r="AZ126" s="46"/>
      <c r="BA126" s="192"/>
      <c r="BB126" s="46"/>
      <c r="BC126" s="192"/>
      <c r="BD126" s="46"/>
      <c r="BH126" s="192"/>
      <c r="BI126" s="46"/>
      <c r="BJ126" s="192"/>
      <c r="BK126" s="46"/>
      <c r="BL126" s="192"/>
      <c r="BM126" s="46"/>
      <c r="BQ126" s="192"/>
      <c r="BR126" s="46"/>
      <c r="BS126" s="192"/>
      <c r="BT126" s="46"/>
      <c r="BU126" s="192"/>
      <c r="BV126" s="46"/>
      <c r="BZ126" s="192"/>
      <c r="CA126" s="46"/>
      <c r="CB126" s="192"/>
      <c r="CC126" s="46"/>
      <c r="CD126" s="192"/>
      <c r="CE126" s="46"/>
      <c r="CI126" s="192"/>
      <c r="CJ126" s="46"/>
      <c r="CK126" s="192"/>
      <c r="CL126" s="192"/>
      <c r="CM126" s="192"/>
      <c r="CN126" s="46"/>
      <c r="CR126" s="192"/>
      <c r="CS126" s="46"/>
      <c r="CT126" s="192"/>
      <c r="CU126" s="192"/>
      <c r="CV126" s="192"/>
      <c r="CW126" s="46"/>
    </row>
    <row r="127" spans="2:101">
      <c r="B127" s="142" t="s">
        <v>350</v>
      </c>
      <c r="C127" s="175" t="s">
        <v>35</v>
      </c>
      <c r="D127" s="145" t="s">
        <v>359</v>
      </c>
      <c r="E127" s="212">
        <v>8.2988165680473406E-3</v>
      </c>
      <c r="F127" s="142" t="s">
        <v>18</v>
      </c>
      <c r="AP127" s="211"/>
      <c r="AQ127" s="46"/>
      <c r="AR127" s="46"/>
      <c r="AS127" s="46"/>
      <c r="AT127" s="192"/>
      <c r="AU127" s="46"/>
      <c r="AY127" s="192"/>
      <c r="AZ127" s="46"/>
      <c r="BA127" s="192"/>
      <c r="BB127" s="46"/>
      <c r="BC127" s="192"/>
      <c r="BD127" s="46"/>
      <c r="BH127" s="192"/>
      <c r="BI127" s="46"/>
      <c r="BJ127" s="192"/>
      <c r="BK127" s="46"/>
      <c r="BL127" s="192"/>
      <c r="BM127" s="46"/>
      <c r="BQ127" s="192"/>
      <c r="BR127" s="46"/>
      <c r="BS127" s="192"/>
      <c r="BT127" s="46"/>
      <c r="BU127" s="192"/>
      <c r="BV127" s="46"/>
      <c r="BZ127" s="192"/>
      <c r="CA127" s="46"/>
      <c r="CB127" s="192"/>
      <c r="CC127" s="46"/>
      <c r="CD127" s="192"/>
      <c r="CE127" s="46"/>
      <c r="CI127" s="192"/>
      <c r="CJ127" s="46"/>
      <c r="CK127" s="192"/>
      <c r="CL127" s="192"/>
      <c r="CM127" s="192"/>
      <c r="CN127" s="46"/>
      <c r="CR127" s="192"/>
      <c r="CS127" s="46"/>
      <c r="CT127" s="192"/>
      <c r="CU127" s="192"/>
      <c r="CV127" s="192"/>
      <c r="CW127" s="46"/>
    </row>
    <row r="128" spans="2:101">
      <c r="B128" s="142" t="s">
        <v>350</v>
      </c>
      <c r="C128" s="175" t="s">
        <v>35</v>
      </c>
      <c r="D128" s="145" t="s">
        <v>360</v>
      </c>
      <c r="E128" s="212">
        <v>0</v>
      </c>
      <c r="F128" s="142" t="s">
        <v>18</v>
      </c>
      <c r="AP128" s="192"/>
      <c r="AQ128" s="46"/>
      <c r="AR128" s="192"/>
      <c r="AS128" s="192"/>
      <c r="AT128" s="192"/>
      <c r="AU128" s="46"/>
      <c r="AY128" s="192"/>
      <c r="AZ128" s="46"/>
      <c r="BA128" s="192"/>
      <c r="BB128" s="192"/>
      <c r="BC128" s="192"/>
      <c r="BD128" s="46"/>
      <c r="BH128" s="192"/>
      <c r="BI128" s="46"/>
      <c r="BJ128" s="192"/>
      <c r="BK128" s="192"/>
      <c r="BL128" s="192"/>
      <c r="BM128" s="46"/>
      <c r="BQ128" s="192"/>
      <c r="BR128" s="46"/>
      <c r="BS128" s="192"/>
      <c r="BT128" s="192"/>
      <c r="BU128" s="192"/>
      <c r="BV128" s="46"/>
      <c r="BZ128" s="192"/>
      <c r="CA128" s="46"/>
      <c r="CB128" s="192"/>
      <c r="CC128" s="192"/>
      <c r="CD128" s="192"/>
      <c r="CE128" s="46"/>
      <c r="CI128" s="192"/>
      <c r="CJ128" s="46"/>
      <c r="CK128" s="192"/>
      <c r="CL128" s="192"/>
      <c r="CM128" s="192"/>
      <c r="CN128" s="46"/>
      <c r="CR128" s="192"/>
      <c r="CS128" s="46"/>
      <c r="CT128" s="192"/>
      <c r="CU128" s="192"/>
      <c r="CV128" s="192"/>
      <c r="CW128" s="46"/>
    </row>
    <row r="129" spans="2:101">
      <c r="B129" s="142" t="s">
        <v>350</v>
      </c>
      <c r="C129" s="175" t="s">
        <v>35</v>
      </c>
      <c r="D129" s="145" t="s">
        <v>361</v>
      </c>
      <c r="E129" s="212">
        <v>0</v>
      </c>
      <c r="F129" s="142" t="s">
        <v>18</v>
      </c>
      <c r="AP129" s="192"/>
      <c r="AQ129" s="46"/>
      <c r="AR129" s="192"/>
      <c r="AS129" s="192"/>
      <c r="AT129" s="192"/>
      <c r="AU129" s="46"/>
      <c r="AY129" s="192"/>
      <c r="AZ129" s="46"/>
      <c r="BA129" s="192"/>
      <c r="BB129" s="192"/>
      <c r="BC129" s="192"/>
      <c r="BD129" s="46"/>
      <c r="BH129" s="192"/>
      <c r="BI129" s="46"/>
      <c r="BJ129" s="192"/>
      <c r="BK129" s="192"/>
      <c r="BL129" s="192"/>
      <c r="BM129" s="46"/>
      <c r="BQ129" s="192"/>
      <c r="BR129" s="46"/>
      <c r="BS129" s="192"/>
      <c r="BT129" s="192"/>
      <c r="BU129" s="192"/>
      <c r="BV129" s="46"/>
      <c r="BZ129" s="192"/>
      <c r="CA129" s="46"/>
      <c r="CB129" s="192"/>
      <c r="CC129" s="192"/>
      <c r="CD129" s="192"/>
      <c r="CE129" s="46"/>
      <c r="CI129" s="192"/>
      <c r="CJ129" s="46"/>
      <c r="CK129" s="192"/>
      <c r="CL129" s="192"/>
      <c r="CM129" s="192"/>
      <c r="CN129" s="46"/>
      <c r="CR129" s="192"/>
      <c r="CS129" s="46"/>
      <c r="CT129" s="192"/>
      <c r="CU129" s="192"/>
      <c r="CV129" s="192"/>
      <c r="CW129" s="46"/>
    </row>
    <row r="130" spans="2:101">
      <c r="B130" s="172" t="s">
        <v>350</v>
      </c>
      <c r="C130" s="175" t="s">
        <v>35</v>
      </c>
      <c r="D130" s="145" t="s">
        <v>362</v>
      </c>
      <c r="E130" s="212">
        <v>0</v>
      </c>
      <c r="F130" s="142" t="s">
        <v>18</v>
      </c>
      <c r="AP130" s="192"/>
      <c r="AQ130" s="46"/>
      <c r="AR130" s="192"/>
      <c r="AS130" s="192"/>
      <c r="AT130" s="192"/>
      <c r="AU130" s="46"/>
      <c r="AY130" s="192"/>
      <c r="AZ130" s="46"/>
      <c r="BA130" s="192"/>
      <c r="BB130" s="192"/>
      <c r="BC130" s="192"/>
      <c r="BD130" s="46"/>
      <c r="BH130" s="192"/>
      <c r="BI130" s="46"/>
      <c r="BJ130" s="192"/>
      <c r="BK130" s="192"/>
      <c r="BL130" s="192"/>
      <c r="BM130" s="46"/>
      <c r="BQ130" s="192"/>
      <c r="BR130" s="46"/>
      <c r="BS130" s="192"/>
      <c r="BT130" s="192"/>
      <c r="BU130" s="192"/>
      <c r="BV130" s="46"/>
      <c r="BZ130" s="192"/>
      <c r="CA130" s="46"/>
      <c r="CB130" s="192"/>
      <c r="CC130" s="192"/>
      <c r="CD130" s="192"/>
      <c r="CE130" s="46"/>
      <c r="CI130" s="192"/>
      <c r="CJ130" s="46"/>
      <c r="CK130" s="192"/>
      <c r="CL130" s="192"/>
      <c r="CM130" s="192"/>
      <c r="CN130" s="46"/>
      <c r="CR130" s="192"/>
      <c r="CS130" s="46"/>
      <c r="CT130" s="192"/>
      <c r="CU130" s="192"/>
      <c r="CV130" s="192"/>
      <c r="CW130" s="46"/>
    </row>
    <row r="131" spans="2:101">
      <c r="B131" s="142" t="s">
        <v>350</v>
      </c>
      <c r="C131" s="175" t="s">
        <v>37</v>
      </c>
      <c r="D131" s="145" t="s">
        <v>351</v>
      </c>
      <c r="E131" s="212">
        <v>4.5954142011834301E-2</v>
      </c>
      <c r="F131" s="142" t="s">
        <v>18</v>
      </c>
      <c r="AP131" s="211"/>
      <c r="AQ131" s="46"/>
      <c r="AR131" s="192"/>
      <c r="AS131" s="192"/>
      <c r="AT131" s="192"/>
      <c r="AU131" s="46"/>
      <c r="AY131" s="192"/>
      <c r="AZ131" s="46"/>
      <c r="BA131" s="192"/>
      <c r="BB131" s="192"/>
      <c r="BC131" s="192"/>
      <c r="BD131" s="46"/>
      <c r="BH131" s="192"/>
      <c r="BI131" s="46"/>
      <c r="BJ131" s="192"/>
      <c r="BK131" s="192"/>
      <c r="BL131" s="192"/>
      <c r="BM131" s="46"/>
      <c r="BQ131" s="192"/>
      <c r="BR131" s="46"/>
      <c r="BS131" s="192"/>
      <c r="BT131" s="192"/>
      <c r="BU131" s="192"/>
      <c r="BV131" s="46"/>
      <c r="BZ131" s="192"/>
      <c r="CA131" s="46"/>
      <c r="CB131" s="192"/>
      <c r="CC131" s="192"/>
      <c r="CD131" s="192"/>
      <c r="CE131" s="46"/>
      <c r="CI131" s="192"/>
      <c r="CJ131" s="46"/>
      <c r="CK131" s="192"/>
      <c r="CL131" s="192"/>
      <c r="CM131" s="192"/>
      <c r="CN131" s="46"/>
      <c r="CR131" s="192"/>
      <c r="CS131" s="46"/>
      <c r="CT131" s="192"/>
      <c r="CU131" s="192"/>
      <c r="CV131" s="192"/>
      <c r="CW131" s="46"/>
    </row>
    <row r="132" spans="2:101">
      <c r="B132" s="142" t="s">
        <v>350</v>
      </c>
      <c r="C132" s="175" t="s">
        <v>37</v>
      </c>
      <c r="D132" s="145" t="s">
        <v>352</v>
      </c>
      <c r="E132" s="212">
        <v>5.6213017751479298E-3</v>
      </c>
      <c r="F132" s="142" t="s">
        <v>18</v>
      </c>
      <c r="AP132" s="192"/>
      <c r="AQ132" s="46"/>
      <c r="AR132" s="192"/>
      <c r="AS132" s="192"/>
      <c r="AT132" s="192"/>
      <c r="AU132" s="46"/>
      <c r="AY132" s="192"/>
      <c r="AZ132" s="46"/>
      <c r="BA132" s="192"/>
      <c r="BB132" s="192"/>
      <c r="BC132" s="192"/>
      <c r="BD132" s="46"/>
      <c r="BH132" s="192"/>
      <c r="BI132" s="46"/>
      <c r="BJ132" s="192"/>
      <c r="BK132" s="192"/>
      <c r="BL132" s="192"/>
      <c r="BM132" s="46"/>
      <c r="BQ132" s="192"/>
      <c r="BR132" s="46"/>
      <c r="BS132" s="192"/>
      <c r="BT132" s="192"/>
      <c r="BU132" s="192"/>
      <c r="BV132" s="46"/>
      <c r="BZ132" s="192"/>
      <c r="CA132" s="46"/>
      <c r="CB132" s="192"/>
      <c r="CC132" s="192"/>
      <c r="CD132" s="192"/>
      <c r="CE132" s="46"/>
      <c r="CI132" s="192"/>
      <c r="CJ132" s="46"/>
      <c r="CK132" s="192"/>
      <c r="CL132" s="192"/>
      <c r="CM132" s="192"/>
      <c r="CN132" s="46"/>
      <c r="CR132" s="192"/>
      <c r="CS132" s="46"/>
      <c r="CT132" s="192"/>
      <c r="CU132" s="192"/>
      <c r="CV132" s="192"/>
      <c r="CW132" s="46"/>
    </row>
    <row r="133" spans="2:101">
      <c r="B133" s="142" t="s">
        <v>350</v>
      </c>
      <c r="C133" s="175" t="s">
        <v>37</v>
      </c>
      <c r="D133" s="145" t="s">
        <v>353</v>
      </c>
      <c r="E133" s="212">
        <v>4.6375739644970403E-3</v>
      </c>
      <c r="F133" s="142" t="s">
        <v>18</v>
      </c>
      <c r="AP133" s="192"/>
      <c r="AQ133" s="46"/>
      <c r="AR133" s="192"/>
      <c r="AS133" s="192"/>
      <c r="AT133" s="192"/>
      <c r="AU133" s="46"/>
      <c r="AY133" s="192"/>
      <c r="AZ133" s="46"/>
      <c r="BA133" s="192"/>
      <c r="BB133" s="192"/>
      <c r="BC133" s="192"/>
      <c r="BD133" s="46"/>
      <c r="BH133" s="192"/>
      <c r="BI133" s="46"/>
      <c r="BJ133" s="192"/>
      <c r="BK133" s="192"/>
      <c r="BL133" s="192"/>
      <c r="BM133" s="46"/>
      <c r="BQ133" s="192"/>
      <c r="BR133" s="46"/>
      <c r="BS133" s="192"/>
      <c r="BT133" s="192"/>
      <c r="BU133" s="192"/>
      <c r="BV133" s="46"/>
      <c r="BZ133" s="192"/>
      <c r="CA133" s="46"/>
      <c r="CB133" s="192"/>
      <c r="CC133" s="192"/>
      <c r="CD133" s="192"/>
      <c r="CE133" s="46"/>
      <c r="CI133" s="192"/>
      <c r="CJ133" s="46"/>
      <c r="CK133" s="192"/>
      <c r="CL133" s="192"/>
      <c r="CM133" s="192"/>
      <c r="CN133" s="46"/>
      <c r="CR133" s="192"/>
      <c r="CS133" s="46"/>
      <c r="CT133" s="192"/>
      <c r="CU133" s="192"/>
      <c r="CV133" s="192"/>
      <c r="CW133" s="46"/>
    </row>
    <row r="134" spans="2:101">
      <c r="B134" s="172" t="s">
        <v>350</v>
      </c>
      <c r="C134" s="175" t="s">
        <v>37</v>
      </c>
      <c r="D134" s="145" t="s">
        <v>354</v>
      </c>
      <c r="E134" s="212">
        <v>0.68931213017751503</v>
      </c>
      <c r="F134" s="142" t="s">
        <v>18</v>
      </c>
      <c r="AP134" s="192"/>
      <c r="AQ134" s="46"/>
      <c r="AR134" s="192"/>
      <c r="AS134" s="192"/>
      <c r="AT134" s="192"/>
      <c r="AU134" s="46"/>
      <c r="AY134" s="192"/>
      <c r="AZ134" s="46"/>
      <c r="BA134" s="192"/>
      <c r="BB134" s="192"/>
      <c r="BC134" s="192"/>
      <c r="BD134" s="46"/>
      <c r="BH134" s="192"/>
      <c r="BI134" s="46"/>
      <c r="BJ134" s="192"/>
      <c r="BK134" s="192"/>
      <c r="BL134" s="192"/>
      <c r="BM134" s="46"/>
      <c r="BQ134" s="192"/>
      <c r="BR134" s="46"/>
      <c r="BS134" s="192"/>
      <c r="BT134" s="192"/>
      <c r="BU134" s="192"/>
      <c r="BV134" s="46"/>
      <c r="BZ134" s="192"/>
      <c r="CA134" s="46"/>
      <c r="CB134" s="192"/>
      <c r="CC134" s="192"/>
      <c r="CD134" s="192"/>
      <c r="CE134" s="46"/>
      <c r="CI134" s="192"/>
      <c r="CJ134" s="46"/>
      <c r="CK134" s="192"/>
      <c r="CL134" s="192"/>
      <c r="CM134" s="192"/>
      <c r="CN134" s="46"/>
      <c r="CR134" s="192"/>
      <c r="CS134" s="46"/>
      <c r="CT134" s="192"/>
      <c r="CU134" s="192"/>
      <c r="CV134" s="192"/>
      <c r="CW134" s="46"/>
    </row>
    <row r="135" spans="2:101">
      <c r="B135" s="142" t="s">
        <v>350</v>
      </c>
      <c r="C135" s="175" t="s">
        <v>37</v>
      </c>
      <c r="D135" s="145" t="s">
        <v>355</v>
      </c>
      <c r="E135" s="212">
        <v>8.4319526627218894E-2</v>
      </c>
      <c r="F135" s="142" t="s">
        <v>18</v>
      </c>
      <c r="AP135" s="211"/>
      <c r="AQ135" s="46"/>
      <c r="AR135" s="192"/>
      <c r="AS135" s="192"/>
      <c r="AT135" s="192"/>
      <c r="AU135" s="46"/>
      <c r="AY135" s="192"/>
      <c r="AZ135" s="46"/>
      <c r="BA135" s="192"/>
      <c r="BB135" s="192"/>
      <c r="BC135" s="192"/>
      <c r="BD135" s="46"/>
      <c r="BH135" s="192"/>
      <c r="BI135" s="46"/>
      <c r="BJ135" s="192"/>
      <c r="BK135" s="192"/>
      <c r="BL135" s="192"/>
      <c r="BM135" s="46"/>
      <c r="BQ135" s="192"/>
      <c r="BR135" s="46"/>
      <c r="BS135" s="192"/>
      <c r="BT135" s="192"/>
      <c r="BU135" s="192"/>
      <c r="BV135" s="46"/>
      <c r="BZ135" s="192"/>
      <c r="CA135" s="46"/>
      <c r="CB135" s="192"/>
      <c r="CC135" s="192"/>
      <c r="CD135" s="192"/>
      <c r="CE135" s="46"/>
      <c r="CI135" s="192"/>
      <c r="CJ135" s="46"/>
      <c r="CK135" s="192"/>
      <c r="CL135" s="192"/>
      <c r="CM135" s="192"/>
      <c r="CN135" s="46"/>
      <c r="CR135" s="192"/>
      <c r="CS135" s="46"/>
      <c r="CT135" s="192"/>
      <c r="CU135" s="192"/>
      <c r="CV135" s="192"/>
      <c r="CW135" s="46"/>
    </row>
    <row r="136" spans="2:101">
      <c r="B136" s="142" t="s">
        <v>350</v>
      </c>
      <c r="C136" s="175" t="s">
        <v>37</v>
      </c>
      <c r="D136" s="145" t="s">
        <v>356</v>
      </c>
      <c r="E136" s="212">
        <v>6.95636094674556E-2</v>
      </c>
      <c r="F136" s="142" t="s">
        <v>18</v>
      </c>
      <c r="AP136" s="192"/>
      <c r="AQ136" s="46"/>
      <c r="AR136" s="192"/>
      <c r="AS136" s="192"/>
      <c r="AT136" s="192"/>
      <c r="AU136" s="46"/>
      <c r="AY136" s="192"/>
      <c r="AZ136" s="46"/>
      <c r="BA136" s="192"/>
      <c r="BB136" s="192"/>
      <c r="BC136" s="192"/>
      <c r="BD136" s="46"/>
      <c r="BH136" s="192"/>
      <c r="BI136" s="46"/>
      <c r="BJ136" s="192"/>
      <c r="BK136" s="192"/>
      <c r="BL136" s="192"/>
      <c r="BM136" s="46"/>
      <c r="BQ136" s="192"/>
      <c r="BR136" s="46"/>
      <c r="BS136" s="192"/>
      <c r="BT136" s="192"/>
      <c r="BU136" s="192"/>
      <c r="BV136" s="46"/>
      <c r="BZ136" s="192"/>
      <c r="CA136" s="46"/>
      <c r="CB136" s="192"/>
      <c r="CC136" s="192"/>
      <c r="CD136" s="192"/>
      <c r="CE136" s="46"/>
      <c r="CI136" s="192"/>
      <c r="CJ136" s="46"/>
      <c r="CK136" s="192"/>
      <c r="CL136" s="192"/>
      <c r="CM136" s="192"/>
      <c r="CN136" s="46"/>
      <c r="CR136" s="192"/>
      <c r="CS136" s="46"/>
      <c r="CT136" s="192"/>
      <c r="CU136" s="192"/>
      <c r="CV136" s="192"/>
      <c r="CW136" s="46"/>
    </row>
    <row r="137" spans="2:101">
      <c r="B137" s="142" t="s">
        <v>350</v>
      </c>
      <c r="C137" s="175" t="s">
        <v>37</v>
      </c>
      <c r="D137" s="145" t="s">
        <v>357</v>
      </c>
      <c r="E137" s="212">
        <v>8.22337278106509E-2</v>
      </c>
      <c r="F137" s="142" t="s">
        <v>18</v>
      </c>
      <c r="AP137" s="192"/>
      <c r="AQ137" s="46"/>
      <c r="AR137" s="192"/>
      <c r="AS137" s="192"/>
      <c r="AT137" s="192"/>
      <c r="AU137" s="46"/>
      <c r="AY137" s="192"/>
      <c r="AZ137" s="46"/>
      <c r="BA137" s="192"/>
      <c r="BB137" s="192"/>
      <c r="BC137" s="192"/>
      <c r="BD137" s="46"/>
      <c r="BH137" s="192"/>
      <c r="BI137" s="46"/>
      <c r="BJ137" s="192"/>
      <c r="BK137" s="192"/>
      <c r="BL137" s="192"/>
      <c r="BM137" s="46"/>
      <c r="BQ137" s="192"/>
      <c r="BR137" s="46"/>
      <c r="BS137" s="192"/>
      <c r="BT137" s="192"/>
      <c r="BU137" s="192"/>
      <c r="BV137" s="46"/>
      <c r="BZ137" s="192"/>
      <c r="CA137" s="46"/>
      <c r="CB137" s="192"/>
      <c r="CC137" s="192"/>
      <c r="CD137" s="192"/>
      <c r="CE137" s="46"/>
      <c r="CI137" s="192"/>
      <c r="CJ137" s="46"/>
      <c r="CK137" s="192"/>
      <c r="CL137" s="192"/>
      <c r="CM137" s="192"/>
      <c r="CN137" s="46"/>
      <c r="CR137" s="192"/>
      <c r="CS137" s="46"/>
      <c r="CT137" s="192"/>
      <c r="CU137" s="192"/>
      <c r="CV137" s="192"/>
      <c r="CW137" s="46"/>
    </row>
    <row r="138" spans="2:101">
      <c r="B138" s="172" t="s">
        <v>350</v>
      </c>
      <c r="C138" s="175" t="s">
        <v>37</v>
      </c>
      <c r="D138" s="145" t="s">
        <v>358</v>
      </c>
      <c r="E138" s="212">
        <v>1.00591715976331E-2</v>
      </c>
      <c r="F138" s="142" t="s">
        <v>18</v>
      </c>
      <c r="AP138" s="192"/>
      <c r="AQ138" s="46"/>
      <c r="AR138" s="192"/>
      <c r="AS138" s="192"/>
      <c r="AT138" s="192"/>
      <c r="AU138" s="46"/>
      <c r="AY138" s="192"/>
      <c r="AZ138" s="46"/>
      <c r="BA138" s="192"/>
      <c r="BB138" s="192"/>
      <c r="BC138" s="192"/>
      <c r="BD138" s="46"/>
      <c r="BH138" s="192"/>
      <c r="BI138" s="46"/>
      <c r="BJ138" s="192"/>
      <c r="BK138" s="192"/>
      <c r="BL138" s="192"/>
      <c r="BM138" s="46"/>
      <c r="BQ138" s="192"/>
      <c r="BR138" s="46"/>
      <c r="BS138" s="192"/>
      <c r="BT138" s="192"/>
      <c r="BU138" s="192"/>
      <c r="BV138" s="46"/>
      <c r="BZ138" s="192"/>
      <c r="CA138" s="46"/>
      <c r="CB138" s="192"/>
      <c r="CC138" s="192"/>
      <c r="CD138" s="192"/>
      <c r="CE138" s="46"/>
      <c r="CI138" s="192"/>
      <c r="CJ138" s="46"/>
      <c r="CK138" s="192"/>
      <c r="CL138" s="192"/>
      <c r="CM138" s="192"/>
      <c r="CN138" s="46"/>
      <c r="CR138" s="192"/>
      <c r="CS138" s="46"/>
      <c r="CT138" s="192"/>
      <c r="CU138" s="192"/>
      <c r="CV138" s="192"/>
      <c r="CW138" s="46"/>
    </row>
    <row r="139" spans="2:101">
      <c r="B139" s="142" t="s">
        <v>350</v>
      </c>
      <c r="C139" s="175" t="s">
        <v>37</v>
      </c>
      <c r="D139" s="145" t="s">
        <v>359</v>
      </c>
      <c r="E139" s="212">
        <v>8.2988165680473406E-3</v>
      </c>
      <c r="F139" s="142" t="s">
        <v>18</v>
      </c>
      <c r="AP139" s="211"/>
      <c r="AQ139" s="46"/>
      <c r="AR139" s="192"/>
      <c r="AS139" s="192"/>
      <c r="AT139" s="192"/>
      <c r="AU139" s="46"/>
      <c r="AY139" s="192"/>
      <c r="AZ139" s="46"/>
      <c r="BA139" s="192"/>
      <c r="BB139" s="192"/>
      <c r="BC139" s="192"/>
      <c r="BD139" s="46"/>
      <c r="BH139" s="192"/>
      <c r="BI139" s="46"/>
      <c r="BJ139" s="192"/>
      <c r="BK139" s="192"/>
      <c r="BL139" s="192"/>
      <c r="BM139" s="46"/>
      <c r="BQ139" s="192"/>
      <c r="BR139" s="46"/>
      <c r="BS139" s="192"/>
      <c r="BT139" s="192"/>
      <c r="BU139" s="192"/>
      <c r="BV139" s="46"/>
      <c r="BZ139" s="192"/>
      <c r="CA139" s="46"/>
      <c r="CB139" s="192"/>
      <c r="CC139" s="192"/>
      <c r="CD139" s="192"/>
      <c r="CE139" s="46"/>
      <c r="CI139" s="192"/>
      <c r="CJ139" s="46"/>
      <c r="CK139" s="192"/>
      <c r="CL139" s="192"/>
      <c r="CM139" s="192"/>
      <c r="CN139" s="46"/>
      <c r="CR139" s="192"/>
      <c r="CS139" s="46"/>
      <c r="CT139" s="192"/>
      <c r="CU139" s="192"/>
      <c r="CV139" s="192"/>
      <c r="CW139" s="46"/>
    </row>
    <row r="140" spans="2:101">
      <c r="B140" s="142" t="s">
        <v>350</v>
      </c>
      <c r="C140" s="175" t="s">
        <v>37</v>
      </c>
      <c r="D140" s="145" t="s">
        <v>360</v>
      </c>
      <c r="E140" s="212">
        <v>0</v>
      </c>
      <c r="F140" s="142" t="s">
        <v>18</v>
      </c>
      <c r="AP140" s="192"/>
      <c r="AQ140" s="46"/>
      <c r="AR140" s="192"/>
      <c r="AS140" s="192"/>
      <c r="AT140" s="192"/>
      <c r="AU140" s="46"/>
      <c r="AY140" s="192"/>
      <c r="AZ140" s="46"/>
      <c r="BA140" s="192"/>
      <c r="BB140" s="192"/>
      <c r="BC140" s="192"/>
      <c r="BD140" s="46"/>
      <c r="BH140" s="192"/>
      <c r="BI140" s="46"/>
      <c r="BJ140" s="192"/>
      <c r="BK140" s="192"/>
      <c r="BL140" s="192"/>
      <c r="BM140" s="46"/>
      <c r="BQ140" s="192"/>
      <c r="BR140" s="46"/>
      <c r="BS140" s="192"/>
      <c r="BT140" s="192"/>
      <c r="BU140" s="192"/>
      <c r="BV140" s="46"/>
      <c r="BZ140" s="192"/>
      <c r="CA140" s="46"/>
      <c r="CB140" s="192"/>
      <c r="CC140" s="192"/>
      <c r="CD140" s="192"/>
      <c r="CE140" s="46"/>
      <c r="CI140" s="192"/>
      <c r="CJ140" s="46"/>
      <c r="CK140" s="192"/>
      <c r="CL140" s="192"/>
      <c r="CM140" s="192"/>
      <c r="CN140" s="46"/>
      <c r="CR140" s="192"/>
      <c r="CS140" s="46"/>
      <c r="CT140" s="192"/>
      <c r="CU140" s="192"/>
      <c r="CV140" s="192"/>
      <c r="CW140" s="46"/>
    </row>
    <row r="141" spans="2:101">
      <c r="B141" s="142" t="s">
        <v>350</v>
      </c>
      <c r="C141" s="175" t="s">
        <v>37</v>
      </c>
      <c r="D141" s="145" t="s">
        <v>361</v>
      </c>
      <c r="E141" s="212">
        <v>0</v>
      </c>
      <c r="F141" s="142" t="s">
        <v>18</v>
      </c>
      <c r="AP141" s="192"/>
      <c r="AQ141" s="46"/>
      <c r="AR141" s="192"/>
      <c r="AS141" s="192"/>
      <c r="AT141" s="192"/>
      <c r="AU141" s="46"/>
      <c r="AY141" s="192"/>
      <c r="AZ141" s="46"/>
      <c r="BA141" s="192"/>
      <c r="BB141" s="192"/>
      <c r="BC141" s="192"/>
      <c r="BD141" s="46"/>
      <c r="BH141" s="192"/>
      <c r="BI141" s="46"/>
      <c r="BJ141" s="192"/>
      <c r="BK141" s="192"/>
      <c r="BL141" s="192"/>
      <c r="BM141" s="46"/>
      <c r="BQ141" s="192"/>
      <c r="BR141" s="46"/>
      <c r="BS141" s="192"/>
      <c r="BT141" s="192"/>
      <c r="BU141" s="192"/>
      <c r="BV141" s="46"/>
      <c r="BZ141" s="192"/>
      <c r="CA141" s="46"/>
      <c r="CB141" s="192"/>
      <c r="CC141" s="192"/>
      <c r="CD141" s="192"/>
      <c r="CE141" s="46"/>
      <c r="CI141" s="192"/>
      <c r="CJ141" s="46"/>
      <c r="CK141" s="192"/>
      <c r="CL141" s="192"/>
      <c r="CM141" s="192"/>
      <c r="CN141" s="46"/>
      <c r="CR141" s="192"/>
      <c r="CS141" s="46"/>
      <c r="CT141" s="192"/>
      <c r="CU141" s="192"/>
      <c r="CV141" s="192"/>
      <c r="CW141" s="46"/>
    </row>
    <row r="142" spans="2:101">
      <c r="B142" s="172" t="s">
        <v>350</v>
      </c>
      <c r="C142" s="175" t="s">
        <v>37</v>
      </c>
      <c r="D142" s="145" t="s">
        <v>362</v>
      </c>
      <c r="E142" s="212">
        <v>0</v>
      </c>
      <c r="F142" s="142" t="s">
        <v>18</v>
      </c>
      <c r="AP142" s="192"/>
      <c r="AQ142" s="46"/>
      <c r="AR142" s="192"/>
      <c r="AS142" s="192"/>
      <c r="AT142" s="192"/>
      <c r="AU142" s="46"/>
      <c r="AY142" s="192"/>
      <c r="AZ142" s="46"/>
      <c r="BA142" s="192"/>
      <c r="BB142" s="192"/>
      <c r="BC142" s="192"/>
      <c r="BD142" s="46"/>
      <c r="BH142" s="192"/>
      <c r="BI142" s="46"/>
      <c r="BJ142" s="192"/>
      <c r="BK142" s="192"/>
      <c r="BL142" s="192"/>
      <c r="BM142" s="46"/>
      <c r="BQ142" s="192"/>
      <c r="BR142" s="46"/>
      <c r="BS142" s="192"/>
      <c r="BT142" s="192"/>
      <c r="BU142" s="192"/>
      <c r="BV142" s="46"/>
      <c r="BZ142" s="192"/>
      <c r="CA142" s="46"/>
      <c r="CB142" s="192"/>
      <c r="CC142" s="192"/>
      <c r="CD142" s="192"/>
      <c r="CE142" s="46"/>
      <c r="CI142" s="192"/>
      <c r="CJ142" s="46"/>
      <c r="CK142" s="192"/>
      <c r="CL142" s="192"/>
      <c r="CM142" s="192"/>
      <c r="CN142" s="46"/>
      <c r="CR142" s="192"/>
      <c r="CS142" s="46"/>
      <c r="CT142" s="192"/>
      <c r="CU142" s="192"/>
      <c r="CV142" s="192"/>
      <c r="CW142" s="46"/>
    </row>
    <row r="143" spans="2:101">
      <c r="B143" s="142" t="s">
        <v>350</v>
      </c>
      <c r="C143" s="175" t="s">
        <v>39</v>
      </c>
      <c r="D143" s="145" t="s">
        <v>351</v>
      </c>
      <c r="E143" s="78">
        <v>0.132592323903861</v>
      </c>
      <c r="F143" s="142" t="s">
        <v>18</v>
      </c>
      <c r="AP143" s="211"/>
      <c r="AQ143" s="46"/>
      <c r="AR143" s="192"/>
      <c r="AS143" s="192"/>
      <c r="AT143" s="192"/>
      <c r="AU143" s="46"/>
      <c r="AY143" s="192"/>
      <c r="AZ143" s="46"/>
      <c r="BA143" s="192"/>
      <c r="BB143" s="192"/>
      <c r="BC143" s="192"/>
      <c r="BD143" s="46"/>
      <c r="BH143" s="192"/>
      <c r="BI143" s="46"/>
      <c r="BJ143" s="192"/>
      <c r="BK143" s="192"/>
      <c r="BL143" s="192"/>
      <c r="BM143" s="46"/>
      <c r="BQ143" s="192"/>
      <c r="BR143" s="46"/>
      <c r="BS143" s="192"/>
      <c r="BT143" s="192"/>
      <c r="BU143" s="192"/>
      <c r="BV143" s="46"/>
      <c r="BZ143" s="192"/>
      <c r="CA143" s="46"/>
      <c r="CB143" s="192"/>
      <c r="CC143" s="192"/>
      <c r="CD143" s="192"/>
      <c r="CE143" s="46"/>
      <c r="CI143" s="192"/>
      <c r="CJ143" s="46"/>
      <c r="CK143" s="192"/>
      <c r="CL143" s="192"/>
      <c r="CM143" s="192"/>
      <c r="CN143" s="46"/>
      <c r="CR143" s="192"/>
      <c r="CS143" s="46"/>
      <c r="CT143" s="192"/>
      <c r="CU143" s="192"/>
      <c r="CV143" s="192"/>
      <c r="CW143" s="46"/>
    </row>
    <row r="144" spans="2:101">
      <c r="B144" s="142" t="s">
        <v>350</v>
      </c>
      <c r="C144" s="175" t="s">
        <v>39</v>
      </c>
      <c r="D144" s="145" t="s">
        <v>352</v>
      </c>
      <c r="E144" s="78">
        <v>6.2559943126330203E-2</v>
      </c>
      <c r="F144" s="142" t="s">
        <v>18</v>
      </c>
      <c r="AP144" s="192"/>
      <c r="AQ144" s="46"/>
      <c r="AR144" s="192"/>
      <c r="AS144" s="192"/>
      <c r="AT144" s="192"/>
      <c r="AU144" s="46"/>
      <c r="AY144" s="192"/>
      <c r="AZ144" s="46"/>
      <c r="BA144" s="192"/>
      <c r="BB144" s="192"/>
      <c r="BC144" s="192"/>
      <c r="BD144" s="46"/>
      <c r="BH144" s="192"/>
      <c r="BI144" s="46"/>
      <c r="BJ144" s="192"/>
      <c r="BK144" s="192"/>
      <c r="BL144" s="192"/>
      <c r="BM144" s="46"/>
      <c r="BQ144" s="192"/>
      <c r="BR144" s="46"/>
      <c r="BS144" s="192"/>
      <c r="BT144" s="192"/>
      <c r="BU144" s="192"/>
      <c r="BV144" s="46"/>
      <c r="BZ144" s="192"/>
      <c r="CA144" s="46"/>
      <c r="CB144" s="192"/>
      <c r="CC144" s="192"/>
      <c r="CD144" s="192"/>
      <c r="CE144" s="46"/>
      <c r="CI144" s="192"/>
      <c r="CJ144" s="46"/>
      <c r="CK144" s="192"/>
      <c r="CL144" s="192"/>
      <c r="CM144" s="192"/>
      <c r="CN144" s="46"/>
      <c r="CR144" s="192"/>
      <c r="CS144" s="46"/>
      <c r="CT144" s="192"/>
      <c r="CU144" s="192"/>
      <c r="CV144" s="192"/>
      <c r="CW144" s="46"/>
    </row>
    <row r="145" spans="2:101">
      <c r="B145" s="142" t="s">
        <v>350</v>
      </c>
      <c r="C145" s="175" t="s">
        <v>39</v>
      </c>
      <c r="D145" s="145" t="s">
        <v>353</v>
      </c>
      <c r="E145" s="78">
        <v>1.33808767242429E-2</v>
      </c>
      <c r="F145" s="142" t="s">
        <v>18</v>
      </c>
      <c r="AP145" s="192"/>
      <c r="AQ145" s="46"/>
      <c r="AR145" s="192"/>
      <c r="AS145" s="192"/>
      <c r="AT145" s="192"/>
      <c r="AU145" s="46"/>
      <c r="AY145" s="192"/>
      <c r="AZ145" s="46"/>
      <c r="BA145" s="192"/>
      <c r="BB145" s="192"/>
      <c r="BC145" s="192"/>
      <c r="BD145" s="46"/>
      <c r="BH145" s="192"/>
      <c r="BI145" s="46"/>
      <c r="BJ145" s="192"/>
      <c r="BK145" s="192"/>
      <c r="BL145" s="192"/>
      <c r="BM145" s="46"/>
      <c r="BQ145" s="192"/>
      <c r="BR145" s="46"/>
      <c r="BS145" s="192"/>
      <c r="BT145" s="192"/>
      <c r="BU145" s="192"/>
      <c r="BV145" s="46"/>
      <c r="BZ145" s="192"/>
      <c r="CA145" s="46"/>
      <c r="CB145" s="192"/>
      <c r="CC145" s="192"/>
      <c r="CD145" s="192"/>
      <c r="CE145" s="46"/>
      <c r="CI145" s="192"/>
      <c r="CJ145" s="46"/>
      <c r="CK145" s="192"/>
      <c r="CL145" s="192"/>
      <c r="CM145" s="192"/>
      <c r="CN145" s="46"/>
      <c r="CR145" s="192"/>
      <c r="CS145" s="46"/>
      <c r="CT145" s="192"/>
      <c r="CU145" s="192"/>
      <c r="CV145" s="192"/>
      <c r="CW145" s="46"/>
    </row>
    <row r="146" spans="2:101">
      <c r="B146" s="172" t="s">
        <v>350</v>
      </c>
      <c r="C146" s="175" t="s">
        <v>39</v>
      </c>
      <c r="D146" s="145" t="s">
        <v>354</v>
      </c>
      <c r="E146" s="78">
        <v>0.13734292613386601</v>
      </c>
      <c r="F146" s="142" t="s">
        <v>18</v>
      </c>
      <c r="H146">
        <v>0.132592323903861</v>
      </c>
      <c r="AP146" s="192"/>
      <c r="AQ146" s="46"/>
      <c r="AR146" s="192"/>
      <c r="AS146" s="192"/>
      <c r="AT146" s="192"/>
      <c r="AU146" s="46"/>
      <c r="AY146" s="192"/>
      <c r="AZ146" s="46"/>
      <c r="BA146" s="192"/>
      <c r="BB146" s="192"/>
      <c r="BC146" s="192"/>
      <c r="BD146" s="46"/>
      <c r="BH146" s="192"/>
      <c r="BI146" s="46"/>
      <c r="BJ146" s="192"/>
      <c r="BK146" s="192"/>
      <c r="BL146" s="192"/>
      <c r="BM146" s="46"/>
      <c r="BQ146" s="192"/>
      <c r="BR146" s="46"/>
      <c r="BS146" s="192"/>
      <c r="BT146" s="192"/>
      <c r="BU146" s="192"/>
      <c r="BV146" s="46"/>
      <c r="BZ146" s="192"/>
      <c r="CA146" s="46"/>
      <c r="CB146" s="192"/>
      <c r="CC146" s="192"/>
      <c r="CD146" s="192"/>
      <c r="CE146" s="46"/>
      <c r="CI146" s="192"/>
      <c r="CJ146" s="46"/>
      <c r="CK146" s="192"/>
      <c r="CL146" s="192"/>
      <c r="CM146" s="192"/>
      <c r="CN146" s="46"/>
      <c r="CR146" s="192"/>
      <c r="CS146" s="46"/>
      <c r="CT146" s="192"/>
      <c r="CU146" s="192"/>
      <c r="CV146" s="192"/>
      <c r="CW146" s="46"/>
    </row>
    <row r="147" spans="2:101">
      <c r="B147" s="142" t="s">
        <v>350</v>
      </c>
      <c r="C147" s="175" t="s">
        <v>39</v>
      </c>
      <c r="D147" s="145" t="s">
        <v>355</v>
      </c>
      <c r="E147" s="78">
        <v>6.4801380613619494E-2</v>
      </c>
      <c r="F147" s="142" t="s">
        <v>18</v>
      </c>
      <c r="H147">
        <v>6.2559943126330203E-2</v>
      </c>
      <c r="AP147" s="211"/>
      <c r="AQ147" s="46"/>
      <c r="AR147" s="192"/>
      <c r="AS147" s="192"/>
      <c r="AT147" s="192"/>
      <c r="AU147" s="46"/>
      <c r="AY147" s="192"/>
      <c r="AZ147" s="46"/>
      <c r="BA147" s="192"/>
      <c r="BB147" s="192"/>
      <c r="BC147" s="192"/>
      <c r="BD147" s="46"/>
      <c r="BH147" s="192"/>
      <c r="BI147" s="46"/>
      <c r="BJ147" s="192"/>
      <c r="BK147" s="192"/>
      <c r="BL147" s="192"/>
      <c r="BM147" s="46"/>
      <c r="BQ147" s="192"/>
      <c r="BR147" s="46"/>
      <c r="BS147" s="192"/>
      <c r="BT147" s="192"/>
      <c r="BU147" s="192"/>
      <c r="BV147" s="46"/>
      <c r="BZ147" s="192"/>
      <c r="CA147" s="46"/>
      <c r="CB147" s="192"/>
      <c r="CC147" s="192"/>
      <c r="CD147" s="192"/>
      <c r="CE147" s="46"/>
      <c r="CI147" s="192"/>
      <c r="CJ147" s="46"/>
      <c r="CK147" s="192"/>
      <c r="CL147" s="192"/>
      <c r="CM147" s="192"/>
      <c r="CN147" s="46"/>
      <c r="CR147" s="192"/>
      <c r="CS147" s="46"/>
      <c r="CT147" s="192"/>
      <c r="CU147" s="192"/>
      <c r="CV147" s="192"/>
      <c r="CW147" s="46"/>
    </row>
    <row r="148" spans="2:101">
      <c r="B148" s="142" t="s">
        <v>350</v>
      </c>
      <c r="C148" s="175" t="s">
        <v>39</v>
      </c>
      <c r="D148" s="145" t="s">
        <v>356</v>
      </c>
      <c r="E148" s="78">
        <v>1.38602952979131E-2</v>
      </c>
      <c r="F148" s="142" t="s">
        <v>18</v>
      </c>
      <c r="H148">
        <v>1.33808767242429E-2</v>
      </c>
      <c r="AP148" s="192"/>
      <c r="AQ148" s="46"/>
      <c r="AR148" s="192"/>
      <c r="AS148" s="192"/>
      <c r="AT148" s="192"/>
      <c r="AU148" s="46"/>
      <c r="AY148" s="192"/>
      <c r="AZ148" s="46"/>
      <c r="BA148" s="192"/>
      <c r="BB148" s="192"/>
      <c r="BC148" s="192"/>
      <c r="BD148" s="46"/>
      <c r="BH148" s="192"/>
      <c r="BI148" s="46"/>
      <c r="BJ148" s="192"/>
      <c r="BK148" s="192"/>
      <c r="BL148" s="192"/>
      <c r="BM148" s="46"/>
      <c r="BQ148" s="192"/>
      <c r="BR148" s="46"/>
      <c r="BS148" s="192"/>
      <c r="BT148" s="192"/>
      <c r="BU148" s="192"/>
      <c r="BV148" s="46"/>
      <c r="BZ148" s="192"/>
      <c r="CA148" s="46"/>
      <c r="CB148" s="192"/>
      <c r="CC148" s="192"/>
      <c r="CD148" s="192"/>
      <c r="CE148" s="46"/>
      <c r="CI148" s="192"/>
      <c r="CJ148" s="46"/>
      <c r="CK148" s="192"/>
      <c r="CL148" s="192"/>
      <c r="CM148" s="192"/>
      <c r="CN148" s="46"/>
      <c r="CR148" s="192"/>
      <c r="CS148" s="46"/>
      <c r="CT148" s="192"/>
      <c r="CU148" s="192"/>
      <c r="CV148" s="192"/>
      <c r="CW148" s="46"/>
    </row>
    <row r="149" spans="2:101">
      <c r="B149" s="142" t="s">
        <v>350</v>
      </c>
      <c r="C149" s="175" t="s">
        <v>39</v>
      </c>
      <c r="D149" s="145" t="s">
        <v>357</v>
      </c>
      <c r="E149" s="78">
        <v>0.12705123396110701</v>
      </c>
      <c r="F149" s="142" t="s">
        <v>18</v>
      </c>
      <c r="H149">
        <v>0.13734292613386601</v>
      </c>
      <c r="AP149" s="192"/>
      <c r="AQ149" s="46"/>
      <c r="AR149" s="192"/>
      <c r="AS149" s="192"/>
      <c r="AT149" s="192"/>
      <c r="AU149" s="46"/>
      <c r="AY149" s="192"/>
      <c r="AZ149" s="46"/>
      <c r="BA149" s="192"/>
      <c r="BB149" s="192"/>
      <c r="BC149" s="192"/>
      <c r="BD149" s="46"/>
      <c r="BH149" s="192"/>
      <c r="BI149" s="46"/>
      <c r="BJ149" s="192"/>
      <c r="BK149" s="192"/>
      <c r="BL149" s="192"/>
      <c r="BM149" s="46"/>
      <c r="BQ149" s="192"/>
      <c r="BR149" s="46"/>
      <c r="BS149" s="192"/>
      <c r="BT149" s="192"/>
      <c r="BU149" s="192"/>
      <c r="BV149" s="46"/>
      <c r="BZ149" s="192"/>
      <c r="CA149" s="46"/>
      <c r="CB149" s="192"/>
      <c r="CC149" s="192"/>
      <c r="CD149" s="192"/>
      <c r="CE149" s="46"/>
      <c r="CI149" s="192"/>
      <c r="CJ149" s="46"/>
      <c r="CK149" s="192"/>
      <c r="CL149" s="192"/>
      <c r="CM149" s="192"/>
      <c r="CN149" s="46"/>
      <c r="CR149" s="192"/>
      <c r="CS149" s="46"/>
      <c r="CT149" s="192"/>
      <c r="CU149" s="192"/>
      <c r="CV149" s="192"/>
      <c r="CW149" s="46"/>
    </row>
    <row r="150" spans="2:101">
      <c r="B150" s="172" t="s">
        <v>350</v>
      </c>
      <c r="C150" s="175" t="s">
        <v>39</v>
      </c>
      <c r="D150" s="145" t="s">
        <v>358</v>
      </c>
      <c r="E150" s="78">
        <v>5.9945536338137102E-2</v>
      </c>
      <c r="F150" s="142" t="s">
        <v>18</v>
      </c>
      <c r="H150">
        <v>6.4801380613619494E-2</v>
      </c>
      <c r="AP150" s="192"/>
      <c r="AQ150" s="46"/>
      <c r="AR150" s="192"/>
      <c r="AS150" s="192"/>
      <c r="AT150" s="192"/>
      <c r="AU150" s="46"/>
      <c r="AY150" s="192"/>
      <c r="AZ150" s="46"/>
      <c r="BA150" s="192"/>
      <c r="BB150" s="192"/>
      <c r="BC150" s="192"/>
      <c r="BD150" s="46"/>
      <c r="BH150" s="192"/>
      <c r="BI150" s="46"/>
      <c r="BJ150" s="192"/>
      <c r="BK150" s="192"/>
      <c r="BL150" s="192"/>
      <c r="BM150" s="46"/>
      <c r="BQ150" s="192"/>
      <c r="BR150" s="46"/>
      <c r="BS150" s="192"/>
      <c r="BT150" s="192"/>
      <c r="BU150" s="192"/>
      <c r="BV150" s="46"/>
      <c r="BZ150" s="192"/>
      <c r="CA150" s="46"/>
      <c r="CB150" s="192"/>
      <c r="CC150" s="192"/>
      <c r="CD150" s="192"/>
      <c r="CE150" s="46"/>
      <c r="CI150" s="192"/>
      <c r="CJ150" s="46"/>
      <c r="CK150" s="192"/>
      <c r="CL150" s="192"/>
      <c r="CM150" s="192"/>
      <c r="CN150" s="46"/>
      <c r="CR150" s="192"/>
      <c r="CS150" s="46"/>
      <c r="CT150" s="192"/>
      <c r="CU150" s="192"/>
      <c r="CV150" s="192"/>
      <c r="CW150" s="46"/>
    </row>
    <row r="151" spans="2:101">
      <c r="B151" s="142" t="s">
        <v>350</v>
      </c>
      <c r="C151" s="175" t="s">
        <v>39</v>
      </c>
      <c r="D151" s="145" t="s">
        <v>359</v>
      </c>
      <c r="E151" s="78">
        <v>1.2821684161212699E-2</v>
      </c>
      <c r="F151" s="142" t="s">
        <v>18</v>
      </c>
      <c r="H151">
        <v>1.38602952979131E-2</v>
      </c>
      <c r="AP151" s="211"/>
      <c r="AQ151" s="46"/>
      <c r="AR151" s="192"/>
      <c r="AS151" s="192"/>
      <c r="AT151" s="192"/>
      <c r="AU151" s="46"/>
      <c r="AY151" s="192"/>
      <c r="AZ151" s="46"/>
      <c r="BA151" s="192"/>
      <c r="BB151" s="192"/>
      <c r="BC151" s="192"/>
      <c r="BD151" s="46"/>
      <c r="BH151" s="192"/>
      <c r="BI151" s="46"/>
      <c r="BJ151" s="192"/>
      <c r="BK151" s="192"/>
      <c r="BL151" s="192"/>
      <c r="BM151" s="46"/>
      <c r="BQ151" s="192"/>
      <c r="BR151" s="46"/>
      <c r="BS151" s="192"/>
      <c r="BT151" s="192"/>
      <c r="BU151" s="192"/>
      <c r="BV151" s="46"/>
      <c r="BZ151" s="192"/>
      <c r="CA151" s="46"/>
      <c r="CB151" s="192"/>
      <c r="CC151" s="192"/>
      <c r="CD151" s="192"/>
      <c r="CE151" s="46"/>
      <c r="CI151" s="192"/>
      <c r="CJ151" s="46"/>
      <c r="CK151" s="192"/>
      <c r="CL151" s="192"/>
      <c r="CM151" s="192"/>
      <c r="CN151" s="46"/>
      <c r="CR151" s="192"/>
      <c r="CS151" s="46"/>
      <c r="CT151" s="192"/>
      <c r="CU151" s="192"/>
      <c r="CV151" s="192"/>
      <c r="CW151" s="46"/>
    </row>
    <row r="152" spans="2:101">
      <c r="B152" s="142" t="s">
        <v>350</v>
      </c>
      <c r="C152" s="175" t="s">
        <v>39</v>
      </c>
      <c r="D152" s="145" t="s">
        <v>360</v>
      </c>
      <c r="E152" s="78">
        <v>0.23884684933449901</v>
      </c>
      <c r="F152" s="142" t="s">
        <v>18</v>
      </c>
      <c r="H152">
        <v>0.12705123396110701</v>
      </c>
      <c r="AP152" s="192"/>
      <c r="AQ152" s="46"/>
      <c r="AR152" s="192"/>
      <c r="AS152" s="192"/>
      <c r="AT152" s="192"/>
      <c r="AU152" s="46"/>
      <c r="AY152" s="192"/>
      <c r="AZ152" s="46"/>
      <c r="BA152" s="192"/>
      <c r="BB152" s="192"/>
      <c r="BC152" s="192"/>
      <c r="BD152" s="46"/>
      <c r="BH152" s="192"/>
      <c r="BI152" s="46"/>
      <c r="BJ152" s="192"/>
      <c r="BK152" s="192"/>
      <c r="BL152" s="192"/>
      <c r="BM152" s="46"/>
      <c r="BQ152" s="192"/>
      <c r="BR152" s="46"/>
      <c r="BS152" s="192"/>
      <c r="BT152" s="192"/>
      <c r="BU152" s="192"/>
      <c r="BV152" s="46"/>
      <c r="BZ152" s="192"/>
      <c r="CA152" s="46"/>
      <c r="CB152" s="192"/>
      <c r="CC152" s="192"/>
      <c r="CD152" s="192"/>
      <c r="CE152" s="46"/>
      <c r="CI152" s="192"/>
      <c r="CJ152" s="46"/>
      <c r="CK152" s="192"/>
      <c r="CL152" s="192"/>
      <c r="CM152" s="192"/>
      <c r="CN152" s="46"/>
      <c r="CR152" s="192"/>
      <c r="CS152" s="46"/>
      <c r="CT152" s="192"/>
      <c r="CU152" s="192"/>
      <c r="CV152" s="192"/>
      <c r="CW152" s="46"/>
    </row>
    <row r="153" spans="2:101">
      <c r="B153" s="142" t="s">
        <v>350</v>
      </c>
      <c r="C153" s="175" t="s">
        <v>39</v>
      </c>
      <c r="D153" s="145" t="s">
        <v>361</v>
      </c>
      <c r="E153" s="78">
        <v>0.112693139921913</v>
      </c>
      <c r="F153" s="142" t="s">
        <v>18</v>
      </c>
      <c r="H153">
        <v>5.9945536338137102E-2</v>
      </c>
      <c r="AP153" s="192"/>
      <c r="AQ153" s="46"/>
      <c r="AR153" s="192"/>
      <c r="AS153" s="192"/>
      <c r="AT153" s="192"/>
      <c r="AU153" s="46"/>
      <c r="AY153" s="192"/>
      <c r="AZ153" s="46"/>
      <c r="BA153" s="192"/>
      <c r="BB153" s="192"/>
      <c r="BC153" s="192"/>
      <c r="BD153" s="46"/>
      <c r="BH153" s="192"/>
      <c r="BI153" s="46"/>
      <c r="BJ153" s="192"/>
      <c r="BK153" s="192"/>
      <c r="BL153" s="192"/>
      <c r="BM153" s="46"/>
      <c r="BQ153" s="192"/>
      <c r="BR153" s="46"/>
      <c r="BS153" s="192"/>
      <c r="BT153" s="192"/>
      <c r="BU153" s="192"/>
      <c r="BV153" s="46"/>
      <c r="BZ153" s="192"/>
      <c r="CA153" s="46"/>
      <c r="CB153" s="192"/>
      <c r="CC153" s="192"/>
      <c r="CD153" s="192"/>
      <c r="CE153" s="46"/>
      <c r="CI153" s="192"/>
      <c r="CJ153" s="46"/>
      <c r="CK153" s="192"/>
      <c r="CL153" s="192"/>
      <c r="CM153" s="192"/>
      <c r="CN153" s="46"/>
      <c r="CR153" s="192"/>
      <c r="CS153" s="46"/>
      <c r="CT153" s="192"/>
      <c r="CU153" s="192"/>
      <c r="CV153" s="192"/>
      <c r="CW153" s="46"/>
    </row>
    <row r="154" spans="2:101">
      <c r="B154" s="172" t="s">
        <v>350</v>
      </c>
      <c r="C154" s="175" t="s">
        <v>39</v>
      </c>
      <c r="D154" s="145" t="s">
        <v>362</v>
      </c>
      <c r="E154" s="78">
        <v>2.4103810483298099E-2</v>
      </c>
      <c r="F154" s="142" t="s">
        <v>18</v>
      </c>
      <c r="H154">
        <v>1.2821684161212699E-2</v>
      </c>
      <c r="AP154" s="192"/>
      <c r="AQ154" s="46"/>
      <c r="AR154" s="192"/>
      <c r="AS154" s="192"/>
      <c r="AT154" s="192"/>
      <c r="AU154" s="46"/>
      <c r="AY154" s="192"/>
      <c r="AZ154" s="46"/>
      <c r="BA154" s="192"/>
      <c r="BB154" s="192"/>
      <c r="BC154" s="192"/>
      <c r="BD154" s="46"/>
      <c r="BH154" s="192"/>
      <c r="BI154" s="46"/>
      <c r="BJ154" s="192"/>
      <c r="BK154" s="192"/>
      <c r="BL154" s="192"/>
      <c r="BM154" s="46"/>
      <c r="BQ154" s="192"/>
      <c r="BR154" s="46"/>
      <c r="BS154" s="192"/>
      <c r="BT154" s="192"/>
      <c r="BU154" s="192"/>
      <c r="BV154" s="46"/>
      <c r="BZ154" s="192"/>
      <c r="CA154" s="46"/>
      <c r="CB154" s="192"/>
      <c r="CC154" s="192"/>
      <c r="CD154" s="192"/>
      <c r="CE154" s="46"/>
      <c r="CI154" s="192"/>
      <c r="CJ154" s="46"/>
      <c r="CK154" s="192"/>
      <c r="CL154" s="192"/>
      <c r="CM154" s="192"/>
      <c r="CN154" s="46"/>
      <c r="CR154" s="192"/>
      <c r="CS154" s="46"/>
      <c r="CT154" s="192"/>
      <c r="CU154" s="192"/>
      <c r="CV154" s="192"/>
      <c r="CW154" s="46"/>
    </row>
    <row r="155" spans="2:101">
      <c r="B155" s="142" t="s">
        <v>350</v>
      </c>
      <c r="C155" s="175" t="s">
        <v>41</v>
      </c>
      <c r="D155" s="145" t="s">
        <v>351</v>
      </c>
      <c r="E155" s="78">
        <v>0.132592323903861</v>
      </c>
      <c r="F155" s="142" t="s">
        <v>18</v>
      </c>
      <c r="AP155" s="211"/>
      <c r="AQ155" s="46"/>
      <c r="AR155" s="192"/>
      <c r="AS155" s="192"/>
      <c r="AT155" s="192"/>
      <c r="AU155" s="46"/>
      <c r="AY155" s="192"/>
      <c r="AZ155" s="46"/>
      <c r="BA155" s="192"/>
      <c r="BB155" s="192"/>
      <c r="BC155" s="192"/>
      <c r="BD155" s="46"/>
      <c r="BH155" s="192"/>
      <c r="BI155" s="46"/>
      <c r="BJ155" s="192"/>
      <c r="BK155" s="192"/>
      <c r="BL155" s="192"/>
      <c r="BM155" s="46"/>
      <c r="BQ155" s="192"/>
      <c r="BR155" s="46"/>
      <c r="BS155" s="192"/>
      <c r="BT155" s="192"/>
      <c r="BU155" s="192"/>
      <c r="BV155" s="46"/>
      <c r="BZ155" s="192"/>
      <c r="CA155" s="46"/>
      <c r="CB155" s="192"/>
      <c r="CC155" s="192"/>
      <c r="CD155" s="192"/>
      <c r="CE155" s="46"/>
      <c r="CI155" s="192"/>
      <c r="CJ155" s="46"/>
      <c r="CK155" s="192"/>
      <c r="CL155" s="192"/>
      <c r="CM155" s="192"/>
      <c r="CN155" s="46"/>
      <c r="CR155" s="192"/>
      <c r="CS155" s="46"/>
      <c r="CT155" s="192"/>
      <c r="CU155" s="192"/>
      <c r="CV155" s="192"/>
      <c r="CW155" s="46"/>
    </row>
    <row r="156" spans="2:101">
      <c r="B156" s="142" t="s">
        <v>350</v>
      </c>
      <c r="C156" s="175" t="s">
        <v>41</v>
      </c>
      <c r="D156" s="145" t="s">
        <v>352</v>
      </c>
      <c r="E156" s="78">
        <v>6.2559943126330203E-2</v>
      </c>
      <c r="F156" s="142" t="s">
        <v>18</v>
      </c>
      <c r="AP156" s="192"/>
      <c r="AQ156" s="46"/>
      <c r="AR156" s="192"/>
      <c r="AS156" s="192"/>
      <c r="AT156" s="192"/>
      <c r="AU156" s="46"/>
      <c r="AY156" s="192"/>
      <c r="AZ156" s="46"/>
      <c r="BA156" s="192"/>
      <c r="BB156" s="192"/>
      <c r="BC156" s="192"/>
      <c r="BD156" s="46"/>
      <c r="BH156" s="192"/>
      <c r="BI156" s="46"/>
      <c r="BJ156" s="192"/>
      <c r="BK156" s="192"/>
      <c r="BL156" s="192"/>
      <c r="BM156" s="46"/>
      <c r="BQ156" s="192"/>
      <c r="BR156" s="46"/>
      <c r="BS156" s="192"/>
      <c r="BT156" s="192"/>
      <c r="BU156" s="192"/>
      <c r="BV156" s="46"/>
      <c r="BZ156" s="192"/>
      <c r="CA156" s="46"/>
      <c r="CB156" s="192"/>
      <c r="CC156" s="192"/>
      <c r="CD156" s="192"/>
      <c r="CE156" s="46"/>
      <c r="CI156" s="192"/>
      <c r="CJ156" s="46"/>
      <c r="CK156" s="192"/>
      <c r="CL156" s="192"/>
      <c r="CM156" s="192"/>
      <c r="CN156" s="46"/>
      <c r="CR156" s="192"/>
      <c r="CS156" s="46"/>
      <c r="CT156" s="192"/>
      <c r="CU156" s="192"/>
      <c r="CV156" s="192"/>
      <c r="CW156" s="46"/>
    </row>
    <row r="157" spans="2:101">
      <c r="B157" s="142" t="s">
        <v>350</v>
      </c>
      <c r="C157" s="175" t="s">
        <v>41</v>
      </c>
      <c r="D157" s="145" t="s">
        <v>353</v>
      </c>
      <c r="E157" s="78">
        <v>1.33808767242429E-2</v>
      </c>
      <c r="F157" s="142" t="s">
        <v>18</v>
      </c>
      <c r="AP157" s="192"/>
      <c r="AQ157" s="46"/>
      <c r="AR157" s="192"/>
      <c r="AS157" s="192"/>
      <c r="AT157" s="192"/>
      <c r="AU157" s="46"/>
      <c r="AY157" s="192"/>
      <c r="AZ157" s="46"/>
      <c r="BA157" s="192"/>
      <c r="BB157" s="192"/>
      <c r="BC157" s="192"/>
      <c r="BD157" s="46"/>
      <c r="BH157" s="192"/>
      <c r="BI157" s="46"/>
      <c r="BJ157" s="192"/>
      <c r="BK157" s="192"/>
      <c r="BL157" s="192"/>
      <c r="BM157" s="46"/>
      <c r="BQ157" s="192"/>
      <c r="BR157" s="46"/>
      <c r="BS157" s="192"/>
      <c r="BT157" s="192"/>
      <c r="BU157" s="192"/>
      <c r="BV157" s="46"/>
      <c r="BZ157" s="192"/>
      <c r="CA157" s="46"/>
      <c r="CB157" s="192"/>
      <c r="CC157" s="192"/>
      <c r="CD157" s="192"/>
      <c r="CE157" s="46"/>
      <c r="CI157" s="192"/>
      <c r="CJ157" s="46"/>
      <c r="CK157" s="192"/>
      <c r="CL157" s="192"/>
      <c r="CM157" s="192"/>
      <c r="CN157" s="46"/>
      <c r="CR157" s="192"/>
      <c r="CS157" s="46"/>
      <c r="CT157" s="192"/>
      <c r="CU157" s="192"/>
      <c r="CV157" s="192"/>
      <c r="CW157" s="46"/>
    </row>
    <row r="158" spans="2:101">
      <c r="B158" s="172" t="s">
        <v>350</v>
      </c>
      <c r="C158" s="175" t="s">
        <v>41</v>
      </c>
      <c r="D158" s="145" t="s">
        <v>354</v>
      </c>
      <c r="E158" s="78">
        <v>0.13734292613386601</v>
      </c>
      <c r="F158" s="142" t="s">
        <v>18</v>
      </c>
      <c r="AP158" s="192"/>
      <c r="AQ158" s="46"/>
      <c r="AR158" s="192"/>
      <c r="AS158" s="192"/>
      <c r="AT158" s="192"/>
      <c r="AU158" s="46"/>
      <c r="AY158" s="192"/>
      <c r="AZ158" s="46"/>
      <c r="BA158" s="192"/>
      <c r="BB158" s="192"/>
      <c r="BC158" s="192"/>
      <c r="BD158" s="46"/>
      <c r="BH158" s="192"/>
      <c r="BI158" s="46"/>
      <c r="BJ158" s="192"/>
      <c r="BK158" s="192"/>
      <c r="BL158" s="192"/>
      <c r="BM158" s="46"/>
      <c r="BQ158" s="192"/>
      <c r="BR158" s="46"/>
      <c r="BS158" s="192"/>
      <c r="BT158" s="192"/>
      <c r="BU158" s="192"/>
      <c r="BV158" s="46"/>
      <c r="BZ158" s="192"/>
      <c r="CA158" s="46"/>
      <c r="CB158" s="192"/>
      <c r="CC158" s="192"/>
      <c r="CD158" s="192"/>
      <c r="CE158" s="46"/>
      <c r="CI158" s="192"/>
      <c r="CJ158" s="46"/>
      <c r="CK158" s="192"/>
      <c r="CL158" s="192"/>
      <c r="CM158" s="192"/>
      <c r="CN158" s="46"/>
      <c r="CR158" s="192"/>
      <c r="CS158" s="46"/>
      <c r="CT158" s="192"/>
      <c r="CU158" s="192"/>
      <c r="CV158" s="192"/>
      <c r="CW158" s="46"/>
    </row>
    <row r="159" spans="2:101">
      <c r="B159" s="142" t="s">
        <v>350</v>
      </c>
      <c r="C159" s="175" t="s">
        <v>41</v>
      </c>
      <c r="D159" s="145" t="s">
        <v>355</v>
      </c>
      <c r="E159" s="78">
        <v>6.4801380613619494E-2</v>
      </c>
      <c r="F159" s="142" t="s">
        <v>18</v>
      </c>
      <c r="AP159" s="211"/>
      <c r="AQ159" s="46"/>
      <c r="AR159" s="192"/>
      <c r="AS159" s="192"/>
      <c r="AT159" s="192"/>
      <c r="AU159" s="46"/>
      <c r="AY159" s="192"/>
      <c r="AZ159" s="46"/>
      <c r="BA159" s="192"/>
      <c r="BB159" s="192"/>
      <c r="BC159" s="192"/>
      <c r="BD159" s="46"/>
      <c r="BH159" s="192"/>
      <c r="BI159" s="46"/>
      <c r="BJ159" s="192"/>
      <c r="BK159" s="192"/>
      <c r="BL159" s="192"/>
      <c r="BM159" s="46"/>
      <c r="BQ159" s="192"/>
      <c r="BR159" s="46"/>
      <c r="BS159" s="192"/>
      <c r="BT159" s="192"/>
      <c r="BU159" s="192"/>
      <c r="BV159" s="46"/>
      <c r="BZ159" s="192"/>
      <c r="CA159" s="46"/>
      <c r="CB159" s="192"/>
      <c r="CC159" s="192"/>
      <c r="CD159" s="192"/>
      <c r="CE159" s="46"/>
      <c r="CI159" s="192"/>
      <c r="CJ159" s="46"/>
      <c r="CK159" s="192"/>
      <c r="CL159" s="192"/>
      <c r="CM159" s="192"/>
      <c r="CN159" s="46"/>
      <c r="CR159" s="192"/>
      <c r="CS159" s="46"/>
      <c r="CT159" s="192"/>
      <c r="CU159" s="192"/>
      <c r="CV159" s="192"/>
      <c r="CW159" s="46"/>
    </row>
    <row r="160" spans="2:101">
      <c r="B160" s="142" t="s">
        <v>350</v>
      </c>
      <c r="C160" s="175" t="s">
        <v>41</v>
      </c>
      <c r="D160" s="145" t="s">
        <v>356</v>
      </c>
      <c r="E160" s="78">
        <v>1.38602952979131E-2</v>
      </c>
      <c r="F160" s="142" t="s">
        <v>18</v>
      </c>
      <c r="AP160" s="192"/>
      <c r="AQ160" s="46"/>
      <c r="AR160" s="192"/>
      <c r="AS160" s="192"/>
      <c r="AT160" s="192"/>
      <c r="AU160" s="46"/>
      <c r="AY160" s="192"/>
      <c r="AZ160" s="46"/>
      <c r="BA160" s="192"/>
      <c r="BB160" s="192"/>
      <c r="BC160" s="192"/>
      <c r="BD160" s="46"/>
      <c r="BH160" s="192"/>
      <c r="BI160" s="46"/>
      <c r="BJ160" s="192"/>
      <c r="BK160" s="192"/>
      <c r="BL160" s="192"/>
      <c r="BM160" s="46"/>
      <c r="BQ160" s="192"/>
      <c r="BR160" s="46"/>
      <c r="BS160" s="192"/>
      <c r="BT160" s="192"/>
      <c r="BU160" s="192"/>
      <c r="BV160" s="46"/>
      <c r="BZ160" s="192"/>
      <c r="CA160" s="46"/>
      <c r="CB160" s="192"/>
      <c r="CC160" s="192"/>
      <c r="CD160" s="192"/>
      <c r="CE160" s="46"/>
      <c r="CI160" s="192"/>
      <c r="CJ160" s="46"/>
      <c r="CK160" s="192"/>
      <c r="CL160" s="192"/>
      <c r="CM160" s="192"/>
      <c r="CN160" s="46"/>
      <c r="CR160" s="192"/>
      <c r="CS160" s="46"/>
      <c r="CT160" s="192"/>
      <c r="CU160" s="192"/>
      <c r="CV160" s="192"/>
      <c r="CW160" s="46"/>
    </row>
    <row r="161" spans="2:101">
      <c r="B161" s="142" t="s">
        <v>350</v>
      </c>
      <c r="C161" s="175" t="s">
        <v>41</v>
      </c>
      <c r="D161" s="145" t="s">
        <v>357</v>
      </c>
      <c r="E161" s="78">
        <v>0.12705123396110701</v>
      </c>
      <c r="F161" s="142" t="s">
        <v>18</v>
      </c>
      <c r="AP161" s="192"/>
      <c r="AQ161" s="46"/>
      <c r="AR161" s="192"/>
      <c r="AS161" s="192"/>
      <c r="AT161" s="192"/>
      <c r="AU161" s="46"/>
      <c r="AY161" s="192"/>
      <c r="AZ161" s="46"/>
      <c r="BA161" s="192"/>
      <c r="BB161" s="192"/>
      <c r="BC161" s="192"/>
      <c r="BD161" s="46"/>
      <c r="BH161" s="192"/>
      <c r="BI161" s="46"/>
      <c r="BJ161" s="192"/>
      <c r="BK161" s="192"/>
      <c r="BL161" s="192"/>
      <c r="BM161" s="46"/>
      <c r="BQ161" s="192"/>
      <c r="BR161" s="46"/>
      <c r="BS161" s="192"/>
      <c r="BT161" s="192"/>
      <c r="BU161" s="192"/>
      <c r="BV161" s="46"/>
      <c r="BZ161" s="192"/>
      <c r="CA161" s="46"/>
      <c r="CB161" s="192"/>
      <c r="CC161" s="192"/>
      <c r="CD161" s="192"/>
      <c r="CE161" s="46"/>
      <c r="CI161" s="192"/>
      <c r="CJ161" s="46"/>
      <c r="CK161" s="192"/>
      <c r="CL161" s="192"/>
      <c r="CM161" s="192"/>
      <c r="CN161" s="46"/>
      <c r="CR161" s="192"/>
      <c r="CS161" s="46"/>
      <c r="CT161" s="192"/>
      <c r="CU161" s="192"/>
      <c r="CV161" s="192"/>
      <c r="CW161" s="46"/>
    </row>
    <row r="162" spans="2:101">
      <c r="B162" s="172" t="s">
        <v>350</v>
      </c>
      <c r="C162" s="175" t="s">
        <v>41</v>
      </c>
      <c r="D162" s="145" t="s">
        <v>358</v>
      </c>
      <c r="E162" s="78">
        <v>5.9945536338137102E-2</v>
      </c>
      <c r="F162" s="142" t="s">
        <v>18</v>
      </c>
      <c r="AP162" s="192"/>
      <c r="AQ162" s="46"/>
      <c r="AR162" s="192"/>
      <c r="AS162" s="192"/>
      <c r="AT162" s="192"/>
      <c r="AU162" s="46"/>
      <c r="AY162" s="192"/>
      <c r="AZ162" s="46"/>
      <c r="BA162" s="192"/>
      <c r="BB162" s="192"/>
      <c r="BC162" s="192"/>
      <c r="BD162" s="46"/>
      <c r="BH162" s="192"/>
      <c r="BI162" s="46"/>
      <c r="BJ162" s="192"/>
      <c r="BK162" s="192"/>
      <c r="BL162" s="192"/>
      <c r="BM162" s="46"/>
      <c r="BQ162" s="192"/>
      <c r="BR162" s="46"/>
      <c r="BS162" s="192"/>
      <c r="BT162" s="192"/>
      <c r="BU162" s="192"/>
      <c r="BV162" s="46"/>
      <c r="BZ162" s="192"/>
      <c r="CA162" s="46"/>
      <c r="CB162" s="192"/>
      <c r="CC162" s="192"/>
      <c r="CD162" s="192"/>
      <c r="CE162" s="46"/>
      <c r="CI162" s="192"/>
      <c r="CJ162" s="46"/>
      <c r="CK162" s="192"/>
      <c r="CL162" s="192"/>
      <c r="CM162" s="192"/>
      <c r="CN162" s="46"/>
      <c r="CR162" s="192"/>
      <c r="CS162" s="46"/>
      <c r="CT162" s="192"/>
      <c r="CU162" s="192"/>
      <c r="CV162" s="192"/>
      <c r="CW162" s="46"/>
    </row>
    <row r="163" spans="2:101">
      <c r="B163" s="142" t="s">
        <v>350</v>
      </c>
      <c r="C163" s="175" t="s">
        <v>41</v>
      </c>
      <c r="D163" s="145" t="s">
        <v>359</v>
      </c>
      <c r="E163" s="78">
        <v>1.2821684161212699E-2</v>
      </c>
      <c r="F163" s="142" t="s">
        <v>18</v>
      </c>
      <c r="AP163" s="211"/>
      <c r="AQ163" s="46"/>
      <c r="AR163" s="192"/>
      <c r="AS163" s="192"/>
      <c r="AT163" s="192"/>
      <c r="AU163" s="46"/>
      <c r="AY163" s="192"/>
      <c r="AZ163" s="46"/>
      <c r="BA163" s="192"/>
      <c r="BB163" s="192"/>
      <c r="BC163" s="192"/>
      <c r="BD163" s="46"/>
      <c r="BH163" s="192"/>
      <c r="BI163" s="46"/>
      <c r="BJ163" s="192"/>
      <c r="BK163" s="192"/>
      <c r="BL163" s="192"/>
      <c r="BM163" s="46"/>
      <c r="BQ163" s="192"/>
      <c r="BR163" s="46"/>
      <c r="BS163" s="192"/>
      <c r="BT163" s="192"/>
      <c r="BU163" s="192"/>
      <c r="BV163" s="46"/>
      <c r="BZ163" s="192"/>
      <c r="CA163" s="46"/>
      <c r="CB163" s="192"/>
      <c r="CC163" s="192"/>
      <c r="CD163" s="192"/>
      <c r="CE163" s="46"/>
      <c r="CI163" s="192"/>
      <c r="CJ163" s="46"/>
      <c r="CK163" s="192"/>
      <c r="CL163" s="192"/>
      <c r="CM163" s="192"/>
      <c r="CN163" s="46"/>
      <c r="CR163" s="192"/>
      <c r="CS163" s="46"/>
      <c r="CT163" s="192"/>
      <c r="CU163" s="192"/>
      <c r="CV163" s="192"/>
      <c r="CW163" s="46"/>
    </row>
    <row r="164" spans="2:101">
      <c r="B164" s="142" t="s">
        <v>350</v>
      </c>
      <c r="C164" s="175" t="s">
        <v>41</v>
      </c>
      <c r="D164" s="145" t="s">
        <v>360</v>
      </c>
      <c r="E164" s="78">
        <v>0.23884684933449901</v>
      </c>
      <c r="F164" s="142" t="s">
        <v>18</v>
      </c>
      <c r="AP164" s="192"/>
      <c r="AQ164" s="46"/>
      <c r="AR164" s="192"/>
      <c r="AS164" s="192"/>
      <c r="AT164" s="192"/>
      <c r="AU164" s="46"/>
      <c r="AY164" s="192"/>
      <c r="AZ164" s="46"/>
      <c r="BA164" s="192"/>
      <c r="BB164" s="192"/>
      <c r="BC164" s="192"/>
      <c r="BD164" s="46"/>
      <c r="BH164" s="192"/>
      <c r="BI164" s="46"/>
      <c r="BJ164" s="192"/>
      <c r="BK164" s="192"/>
      <c r="BL164" s="192"/>
      <c r="BM164" s="46"/>
      <c r="BQ164" s="192"/>
      <c r="BR164" s="46"/>
      <c r="BS164" s="192"/>
      <c r="BT164" s="192"/>
      <c r="BU164" s="192"/>
      <c r="BV164" s="46"/>
      <c r="BZ164" s="192"/>
      <c r="CA164" s="46"/>
      <c r="CB164" s="192"/>
      <c r="CC164" s="192"/>
      <c r="CD164" s="192"/>
      <c r="CE164" s="46"/>
      <c r="CI164" s="192"/>
      <c r="CJ164" s="46"/>
      <c r="CK164" s="192"/>
      <c r="CL164" s="192"/>
      <c r="CM164" s="192"/>
      <c r="CN164" s="46"/>
      <c r="CR164" s="192"/>
      <c r="CS164" s="46"/>
      <c r="CT164" s="192"/>
      <c r="CU164" s="192"/>
      <c r="CV164" s="192"/>
      <c r="CW164" s="46"/>
    </row>
    <row r="165" spans="2:101">
      <c r="B165" s="142" t="s">
        <v>350</v>
      </c>
      <c r="C165" s="175" t="s">
        <v>41</v>
      </c>
      <c r="D165" s="145" t="s">
        <v>361</v>
      </c>
      <c r="E165" s="78">
        <v>0.112693139921913</v>
      </c>
      <c r="F165" s="142" t="s">
        <v>18</v>
      </c>
      <c r="AP165" s="192"/>
      <c r="AQ165" s="46"/>
      <c r="AR165" s="192"/>
      <c r="AS165" s="192"/>
      <c r="AT165" s="192"/>
      <c r="AU165" s="46"/>
      <c r="AY165" s="192"/>
      <c r="AZ165" s="46"/>
      <c r="BA165" s="192"/>
      <c r="BB165" s="192"/>
      <c r="BC165" s="192"/>
      <c r="BD165" s="46"/>
      <c r="BH165" s="192"/>
      <c r="BI165" s="46"/>
      <c r="BJ165" s="192"/>
      <c r="BK165" s="192"/>
      <c r="BL165" s="192"/>
      <c r="BM165" s="46"/>
      <c r="BQ165" s="192"/>
      <c r="BR165" s="46"/>
      <c r="BS165" s="192"/>
      <c r="BT165" s="192"/>
      <c r="BU165" s="192"/>
      <c r="BV165" s="46"/>
      <c r="BZ165" s="192"/>
      <c r="CA165" s="46"/>
      <c r="CB165" s="192"/>
      <c r="CC165" s="192"/>
      <c r="CD165" s="192"/>
      <c r="CE165" s="46"/>
      <c r="CI165" s="192"/>
      <c r="CJ165" s="46"/>
      <c r="CK165" s="192"/>
      <c r="CL165" s="192"/>
      <c r="CM165" s="192"/>
      <c r="CN165" s="46"/>
      <c r="CR165" s="192"/>
      <c r="CS165" s="46"/>
      <c r="CT165" s="192"/>
      <c r="CU165" s="192"/>
      <c r="CV165" s="192"/>
      <c r="CW165" s="46"/>
    </row>
    <row r="166" spans="2:101">
      <c r="B166" s="172" t="s">
        <v>350</v>
      </c>
      <c r="C166" s="175" t="s">
        <v>41</v>
      </c>
      <c r="D166" s="145" t="s">
        <v>362</v>
      </c>
      <c r="E166" s="78">
        <v>2.4103810483298099E-2</v>
      </c>
      <c r="F166" s="142" t="s">
        <v>18</v>
      </c>
      <c r="AP166" s="192"/>
      <c r="AQ166" s="46"/>
      <c r="AR166" s="192"/>
      <c r="AS166" s="192"/>
      <c r="AT166" s="192"/>
      <c r="AU166" s="46"/>
      <c r="AY166" s="192"/>
      <c r="AZ166" s="46"/>
      <c r="BA166" s="192"/>
      <c r="BB166" s="192"/>
      <c r="BC166" s="192"/>
      <c r="BD166" s="46"/>
      <c r="BH166" s="192"/>
      <c r="BI166" s="46"/>
      <c r="BJ166" s="192"/>
      <c r="BK166" s="192"/>
      <c r="BL166" s="192"/>
      <c r="BM166" s="46"/>
      <c r="BQ166" s="192"/>
      <c r="BR166" s="46"/>
      <c r="BS166" s="192"/>
      <c r="BT166" s="192"/>
      <c r="BU166" s="192"/>
      <c r="BV166" s="46"/>
      <c r="BZ166" s="192"/>
      <c r="CA166" s="46"/>
      <c r="CB166" s="192"/>
      <c r="CC166" s="192"/>
      <c r="CD166" s="192"/>
      <c r="CE166" s="46"/>
      <c r="CI166" s="192"/>
      <c r="CJ166" s="46"/>
      <c r="CK166" s="192"/>
      <c r="CL166" s="192"/>
      <c r="CM166" s="192"/>
      <c r="CN166" s="46"/>
      <c r="CR166" s="192"/>
      <c r="CS166" s="46"/>
      <c r="CT166" s="192"/>
      <c r="CU166" s="192"/>
      <c r="CV166" s="192"/>
      <c r="CW166" s="46"/>
    </row>
    <row r="167" spans="2:101">
      <c r="B167" s="142" t="s">
        <v>350</v>
      </c>
      <c r="C167" s="175" t="s">
        <v>43</v>
      </c>
      <c r="D167" s="145" t="s">
        <v>351</v>
      </c>
      <c r="E167" s="78">
        <v>0.132592323903861</v>
      </c>
      <c r="F167" s="142" t="s">
        <v>18</v>
      </c>
      <c r="AP167" s="211"/>
      <c r="AQ167" s="46"/>
      <c r="AR167" s="192"/>
      <c r="AS167" s="192"/>
      <c r="AT167" s="192"/>
      <c r="AU167" s="46"/>
      <c r="AY167" s="192"/>
      <c r="AZ167" s="46"/>
      <c r="BA167" s="192"/>
      <c r="BB167" s="192"/>
      <c r="BC167" s="192"/>
      <c r="BD167" s="46"/>
      <c r="BH167" s="192"/>
      <c r="BI167" s="46"/>
      <c r="BJ167" s="192"/>
      <c r="BK167" s="192"/>
      <c r="BL167" s="192"/>
      <c r="BM167" s="46"/>
      <c r="BQ167" s="192"/>
      <c r="BR167" s="46"/>
      <c r="BS167" s="192"/>
      <c r="BT167" s="192"/>
      <c r="BU167" s="192"/>
      <c r="BV167" s="46"/>
      <c r="BZ167" s="192"/>
      <c r="CA167" s="46"/>
      <c r="CB167" s="192"/>
      <c r="CC167" s="192"/>
      <c r="CD167" s="192"/>
      <c r="CE167" s="46"/>
      <c r="CI167" s="192"/>
      <c r="CJ167" s="46"/>
      <c r="CK167" s="192"/>
      <c r="CL167" s="192"/>
      <c r="CM167" s="192"/>
      <c r="CN167" s="46"/>
      <c r="CR167" s="192"/>
      <c r="CS167" s="46"/>
      <c r="CT167" s="192"/>
      <c r="CU167" s="192"/>
      <c r="CV167" s="192"/>
      <c r="CW167" s="46"/>
    </row>
    <row r="168" spans="2:101">
      <c r="B168" s="142" t="s">
        <v>350</v>
      </c>
      <c r="C168" s="175" t="s">
        <v>43</v>
      </c>
      <c r="D168" s="145" t="s">
        <v>352</v>
      </c>
      <c r="E168" s="78">
        <v>6.2559943126330203E-2</v>
      </c>
      <c r="F168" s="142" t="s">
        <v>18</v>
      </c>
      <c r="AP168" s="192"/>
      <c r="AQ168" s="46"/>
      <c r="AR168" s="192"/>
      <c r="AS168" s="192"/>
      <c r="AT168" s="192"/>
      <c r="AU168" s="46"/>
      <c r="AY168" s="192"/>
      <c r="AZ168" s="46"/>
      <c r="BA168" s="192"/>
      <c r="BB168" s="192"/>
      <c r="BC168" s="192"/>
      <c r="BD168" s="46"/>
      <c r="BH168" s="192"/>
      <c r="BI168" s="46"/>
      <c r="BJ168" s="192"/>
      <c r="BK168" s="192"/>
      <c r="BL168" s="192"/>
      <c r="BM168" s="46"/>
      <c r="BQ168" s="192"/>
      <c r="BR168" s="46"/>
      <c r="BS168" s="192"/>
      <c r="BT168" s="192"/>
      <c r="BU168" s="192"/>
      <c r="BV168" s="46"/>
      <c r="BZ168" s="192"/>
      <c r="CA168" s="46"/>
      <c r="CB168" s="192"/>
      <c r="CC168" s="192"/>
      <c r="CD168" s="192"/>
      <c r="CE168" s="46"/>
      <c r="CI168" s="192"/>
      <c r="CJ168" s="46"/>
      <c r="CK168" s="192"/>
      <c r="CL168" s="192"/>
      <c r="CM168" s="192"/>
      <c r="CN168" s="46"/>
      <c r="CR168" s="192"/>
      <c r="CS168" s="46"/>
      <c r="CT168" s="192"/>
      <c r="CU168" s="192"/>
      <c r="CV168" s="192"/>
      <c r="CW168" s="46"/>
    </row>
    <row r="169" spans="2:101">
      <c r="B169" s="142" t="s">
        <v>350</v>
      </c>
      <c r="C169" s="175" t="s">
        <v>43</v>
      </c>
      <c r="D169" s="145" t="s">
        <v>353</v>
      </c>
      <c r="E169" s="78">
        <v>1.33808767242429E-2</v>
      </c>
      <c r="F169" s="142" t="s">
        <v>18</v>
      </c>
      <c r="AP169" s="192"/>
      <c r="AQ169" s="46"/>
      <c r="AR169" s="192"/>
      <c r="AS169" s="192"/>
      <c r="AT169" s="192"/>
      <c r="AU169" s="46"/>
      <c r="AY169" s="192"/>
      <c r="AZ169" s="46"/>
      <c r="BA169" s="192"/>
      <c r="BB169" s="192"/>
      <c r="BC169" s="192"/>
      <c r="BD169" s="46"/>
      <c r="BH169" s="192"/>
      <c r="BI169" s="46"/>
      <c r="BJ169" s="192"/>
      <c r="BK169" s="192"/>
      <c r="BL169" s="192"/>
      <c r="BM169" s="46"/>
      <c r="BQ169" s="192"/>
      <c r="BR169" s="46"/>
      <c r="BS169" s="192"/>
      <c r="BT169" s="192"/>
      <c r="BU169" s="192"/>
      <c r="BV169" s="46"/>
      <c r="BZ169" s="192"/>
      <c r="CA169" s="46"/>
      <c r="CB169" s="192"/>
      <c r="CC169" s="192"/>
      <c r="CD169" s="192"/>
      <c r="CE169" s="46"/>
      <c r="CI169" s="192"/>
      <c r="CJ169" s="46"/>
      <c r="CK169" s="192"/>
      <c r="CL169" s="192"/>
      <c r="CM169" s="192"/>
      <c r="CN169" s="46"/>
      <c r="CR169" s="192"/>
      <c r="CS169" s="46"/>
      <c r="CT169" s="192"/>
      <c r="CU169" s="192"/>
      <c r="CV169" s="192"/>
      <c r="CW169" s="46"/>
    </row>
    <row r="170" spans="2:101">
      <c r="B170" s="172" t="s">
        <v>350</v>
      </c>
      <c r="C170" s="175" t="s">
        <v>43</v>
      </c>
      <c r="D170" s="145" t="s">
        <v>354</v>
      </c>
      <c r="E170" s="78">
        <v>0.13734292613386601</v>
      </c>
      <c r="F170" s="142" t="s">
        <v>18</v>
      </c>
      <c r="AP170" s="192"/>
      <c r="AQ170" s="46"/>
      <c r="AR170" s="192"/>
      <c r="AS170" s="192"/>
      <c r="AT170" s="192"/>
      <c r="AU170" s="46"/>
      <c r="AY170" s="192"/>
      <c r="AZ170" s="46"/>
      <c r="BA170" s="192"/>
      <c r="BB170" s="192"/>
      <c r="BC170" s="192"/>
      <c r="BD170" s="46"/>
      <c r="BH170" s="192"/>
      <c r="BI170" s="46"/>
      <c r="BJ170" s="192"/>
      <c r="BK170" s="192"/>
      <c r="BL170" s="192"/>
      <c r="BM170" s="46"/>
      <c r="BQ170" s="192"/>
      <c r="BR170" s="46"/>
      <c r="BS170" s="192"/>
      <c r="BT170" s="192"/>
      <c r="BU170" s="192"/>
      <c r="BV170" s="46"/>
      <c r="BZ170" s="192"/>
      <c r="CA170" s="46"/>
      <c r="CB170" s="192"/>
      <c r="CC170" s="192"/>
      <c r="CD170" s="192"/>
      <c r="CE170" s="46"/>
      <c r="CI170" s="192"/>
      <c r="CJ170" s="46"/>
      <c r="CK170" s="192"/>
      <c r="CL170" s="192"/>
      <c r="CM170" s="192"/>
      <c r="CN170" s="46"/>
      <c r="CR170" s="192"/>
      <c r="CS170" s="46"/>
      <c r="CT170" s="192"/>
      <c r="CU170" s="192"/>
      <c r="CV170" s="192"/>
      <c r="CW170" s="46"/>
    </row>
    <row r="171" spans="2:101">
      <c r="B171" s="142" t="s">
        <v>350</v>
      </c>
      <c r="C171" s="175" t="s">
        <v>43</v>
      </c>
      <c r="D171" s="145" t="s">
        <v>355</v>
      </c>
      <c r="E171" s="78">
        <v>6.4801380613619494E-2</v>
      </c>
      <c r="F171" s="142" t="s">
        <v>18</v>
      </c>
      <c r="AP171" s="211"/>
      <c r="AQ171" s="46"/>
      <c r="AR171" s="192"/>
      <c r="AS171" s="192"/>
      <c r="AT171" s="192"/>
      <c r="AU171" s="46"/>
      <c r="AY171" s="192"/>
      <c r="AZ171" s="46"/>
      <c r="BA171" s="192"/>
      <c r="BB171" s="192"/>
      <c r="BC171" s="192"/>
      <c r="BD171" s="46"/>
      <c r="BH171" s="192"/>
      <c r="BI171" s="46"/>
      <c r="BJ171" s="192"/>
      <c r="BK171" s="192"/>
      <c r="BL171" s="192"/>
      <c r="BM171" s="46"/>
      <c r="BQ171" s="192"/>
      <c r="BR171" s="46"/>
      <c r="BS171" s="192"/>
      <c r="BT171" s="192"/>
      <c r="BU171" s="192"/>
      <c r="BV171" s="46"/>
      <c r="BZ171" s="192"/>
      <c r="CA171" s="46"/>
      <c r="CB171" s="192"/>
      <c r="CC171" s="192"/>
      <c r="CD171" s="192"/>
      <c r="CE171" s="46"/>
      <c r="CI171" s="192"/>
      <c r="CJ171" s="46"/>
      <c r="CK171" s="192"/>
      <c r="CL171" s="192"/>
      <c r="CM171" s="192"/>
      <c r="CN171" s="46"/>
      <c r="CR171" s="192"/>
      <c r="CS171" s="46"/>
      <c r="CT171" s="192"/>
      <c r="CU171" s="192"/>
      <c r="CV171" s="192"/>
      <c r="CW171" s="46"/>
    </row>
    <row r="172" spans="2:101">
      <c r="B172" s="142" t="s">
        <v>350</v>
      </c>
      <c r="C172" s="175" t="s">
        <v>43</v>
      </c>
      <c r="D172" s="145" t="s">
        <v>356</v>
      </c>
      <c r="E172" s="78">
        <v>1.38602952979131E-2</v>
      </c>
      <c r="F172" s="142" t="s">
        <v>18</v>
      </c>
      <c r="AP172" s="192"/>
      <c r="AQ172" s="46"/>
      <c r="AR172" s="192"/>
      <c r="AS172" s="192"/>
      <c r="AT172" s="192"/>
      <c r="AU172" s="46"/>
      <c r="AY172" s="192"/>
      <c r="AZ172" s="46"/>
      <c r="BA172" s="192"/>
      <c r="BB172" s="192"/>
      <c r="BC172" s="192"/>
      <c r="BD172" s="46"/>
      <c r="BH172" s="192"/>
      <c r="BI172" s="46"/>
      <c r="BJ172" s="192"/>
      <c r="BK172" s="192"/>
      <c r="BL172" s="192"/>
      <c r="BM172" s="46"/>
      <c r="BQ172" s="192"/>
      <c r="BR172" s="46"/>
      <c r="BS172" s="192"/>
      <c r="BT172" s="192"/>
      <c r="BU172" s="192"/>
      <c r="BV172" s="46"/>
      <c r="BZ172" s="192"/>
      <c r="CA172" s="46"/>
      <c r="CB172" s="192"/>
      <c r="CC172" s="192"/>
      <c r="CD172" s="192"/>
      <c r="CE172" s="46"/>
      <c r="CI172" s="192"/>
      <c r="CJ172" s="46"/>
      <c r="CK172" s="192"/>
      <c r="CL172" s="192"/>
      <c r="CM172" s="192"/>
      <c r="CN172" s="46"/>
      <c r="CR172" s="192"/>
      <c r="CS172" s="46"/>
      <c r="CT172" s="192"/>
      <c r="CU172" s="192"/>
      <c r="CV172" s="192"/>
      <c r="CW172" s="46"/>
    </row>
    <row r="173" spans="2:101">
      <c r="B173" s="142" t="s">
        <v>350</v>
      </c>
      <c r="C173" s="175" t="s">
        <v>43</v>
      </c>
      <c r="D173" s="145" t="s">
        <v>357</v>
      </c>
      <c r="E173" s="78">
        <v>0.12705123396110701</v>
      </c>
      <c r="F173" s="142" t="s">
        <v>18</v>
      </c>
      <c r="AP173" s="192"/>
      <c r="AQ173" s="46"/>
      <c r="AR173" s="192"/>
      <c r="AS173" s="192"/>
      <c r="AT173" s="192"/>
      <c r="AU173" s="46"/>
      <c r="AY173" s="192"/>
      <c r="AZ173" s="46"/>
      <c r="BA173" s="192"/>
      <c r="BB173" s="192"/>
      <c r="BC173" s="192"/>
      <c r="BD173" s="46"/>
      <c r="BH173" s="192"/>
      <c r="BI173" s="46"/>
      <c r="BJ173" s="192"/>
      <c r="BK173" s="192"/>
      <c r="BL173" s="192"/>
      <c r="BM173" s="46"/>
      <c r="BQ173" s="192"/>
      <c r="BR173" s="46"/>
      <c r="BS173" s="192"/>
      <c r="BT173" s="192"/>
      <c r="BU173" s="192"/>
      <c r="BV173" s="46"/>
      <c r="BZ173" s="192"/>
      <c r="CA173" s="46"/>
      <c r="CB173" s="192"/>
      <c r="CC173" s="192"/>
      <c r="CD173" s="192"/>
      <c r="CE173" s="46"/>
      <c r="CI173" s="192"/>
      <c r="CJ173" s="46"/>
      <c r="CK173" s="192"/>
      <c r="CL173" s="192"/>
      <c r="CM173" s="192"/>
      <c r="CN173" s="46"/>
      <c r="CR173" s="192"/>
      <c r="CS173" s="46"/>
      <c r="CT173" s="192"/>
      <c r="CU173" s="192"/>
      <c r="CV173" s="192"/>
      <c r="CW173" s="46"/>
    </row>
    <row r="174" spans="2:101">
      <c r="B174" s="172" t="s">
        <v>350</v>
      </c>
      <c r="C174" s="175" t="s">
        <v>43</v>
      </c>
      <c r="D174" s="145" t="s">
        <v>358</v>
      </c>
      <c r="E174" s="78">
        <v>5.9945536338137102E-2</v>
      </c>
      <c r="F174" s="142" t="s">
        <v>18</v>
      </c>
      <c r="AP174" s="192"/>
      <c r="AQ174" s="46"/>
      <c r="AR174" s="192"/>
      <c r="AS174" s="192"/>
      <c r="AT174" s="192"/>
      <c r="AU174" s="46"/>
      <c r="AY174" s="192"/>
      <c r="AZ174" s="46"/>
      <c r="BA174" s="192"/>
      <c r="BB174" s="192"/>
      <c r="BC174" s="192"/>
      <c r="BD174" s="46"/>
      <c r="BH174" s="192"/>
      <c r="BI174" s="46"/>
      <c r="BJ174" s="192"/>
      <c r="BK174" s="192"/>
      <c r="BL174" s="192"/>
      <c r="BM174" s="46"/>
      <c r="BQ174" s="192"/>
      <c r="BR174" s="46"/>
      <c r="BS174" s="192"/>
      <c r="BT174" s="192"/>
      <c r="BU174" s="192"/>
      <c r="BV174" s="46"/>
      <c r="BZ174" s="192"/>
      <c r="CA174" s="46"/>
      <c r="CB174" s="192"/>
      <c r="CC174" s="192"/>
      <c r="CD174" s="192"/>
      <c r="CE174" s="46"/>
      <c r="CI174" s="192"/>
      <c r="CJ174" s="46"/>
      <c r="CK174" s="192"/>
      <c r="CL174" s="192"/>
      <c r="CM174" s="192"/>
      <c r="CN174" s="46"/>
      <c r="CR174" s="192"/>
      <c r="CS174" s="46"/>
      <c r="CT174" s="192"/>
      <c r="CU174" s="192"/>
      <c r="CV174" s="192"/>
      <c r="CW174" s="46"/>
    </row>
    <row r="175" spans="2:101">
      <c r="B175" s="142" t="s">
        <v>350</v>
      </c>
      <c r="C175" s="175" t="s">
        <v>43</v>
      </c>
      <c r="D175" s="145" t="s">
        <v>359</v>
      </c>
      <c r="E175" s="78">
        <v>1.2821684161212699E-2</v>
      </c>
      <c r="F175" s="142" t="s">
        <v>18</v>
      </c>
      <c r="AP175" s="211"/>
      <c r="AQ175" s="46"/>
      <c r="AR175" s="192"/>
      <c r="AS175" s="192"/>
      <c r="AT175" s="192"/>
      <c r="AU175" s="46"/>
      <c r="AY175" s="192"/>
      <c r="AZ175" s="46"/>
      <c r="BA175" s="192"/>
      <c r="BB175" s="192"/>
      <c r="BC175" s="192"/>
      <c r="BD175" s="46"/>
      <c r="BH175" s="192"/>
      <c r="BI175" s="46"/>
      <c r="BJ175" s="192"/>
      <c r="BK175" s="192"/>
      <c r="BL175" s="192"/>
      <c r="BM175" s="46"/>
      <c r="BQ175" s="192"/>
      <c r="BR175" s="46"/>
      <c r="BS175" s="192"/>
      <c r="BT175" s="192"/>
      <c r="BU175" s="192"/>
      <c r="BV175" s="46"/>
      <c r="BZ175" s="192"/>
      <c r="CA175" s="46"/>
      <c r="CB175" s="192"/>
      <c r="CC175" s="192"/>
      <c r="CD175" s="192"/>
      <c r="CE175" s="46"/>
      <c r="CI175" s="192"/>
      <c r="CJ175" s="46"/>
      <c r="CK175" s="192"/>
      <c r="CL175" s="192"/>
      <c r="CM175" s="192"/>
      <c r="CN175" s="46"/>
      <c r="CR175" s="192"/>
      <c r="CS175" s="46"/>
      <c r="CT175" s="192"/>
      <c r="CU175" s="192"/>
      <c r="CV175" s="192"/>
      <c r="CW175" s="46"/>
    </row>
    <row r="176" spans="2:101">
      <c r="B176" s="142" t="s">
        <v>350</v>
      </c>
      <c r="C176" s="175" t="s">
        <v>43</v>
      </c>
      <c r="D176" s="145" t="s">
        <v>360</v>
      </c>
      <c r="E176" s="78">
        <v>0.23884684933449901</v>
      </c>
      <c r="F176" s="142" t="s">
        <v>18</v>
      </c>
      <c r="AP176" s="192"/>
      <c r="AQ176" s="46"/>
      <c r="AR176" s="46"/>
      <c r="AS176" s="192"/>
      <c r="AT176" s="192"/>
      <c r="AU176" s="46"/>
      <c r="AY176" s="192"/>
      <c r="AZ176" s="46"/>
      <c r="BA176" s="192"/>
      <c r="BB176" s="192"/>
      <c r="BC176" s="192"/>
      <c r="BD176" s="46"/>
      <c r="BH176" s="192"/>
      <c r="BI176" s="46"/>
      <c r="BJ176" s="192"/>
      <c r="BK176" s="192"/>
      <c r="BL176" s="192"/>
      <c r="BM176" s="46"/>
      <c r="BQ176" s="192"/>
      <c r="BR176" s="46"/>
      <c r="BS176" s="192"/>
      <c r="BT176" s="192"/>
      <c r="BU176" s="192"/>
      <c r="BV176" s="46"/>
      <c r="BZ176" s="192"/>
      <c r="CA176" s="46"/>
      <c r="CB176" s="192"/>
      <c r="CC176" s="192"/>
      <c r="CD176" s="192"/>
      <c r="CE176" s="46"/>
      <c r="CI176" s="192"/>
      <c r="CJ176" s="46"/>
      <c r="CK176" s="192"/>
      <c r="CL176" s="192"/>
      <c r="CM176" s="192"/>
      <c r="CN176" s="46"/>
      <c r="CR176" s="192"/>
      <c r="CS176" s="46"/>
      <c r="CT176" s="192"/>
      <c r="CU176" s="192"/>
      <c r="CV176" s="192"/>
      <c r="CW176" s="46"/>
    </row>
    <row r="177" spans="2:101">
      <c r="B177" s="142" t="s">
        <v>350</v>
      </c>
      <c r="C177" s="175" t="s">
        <v>43</v>
      </c>
      <c r="D177" s="145" t="s">
        <v>361</v>
      </c>
      <c r="E177" s="78">
        <v>0.112693139921913</v>
      </c>
      <c r="F177" s="142" t="s">
        <v>18</v>
      </c>
      <c r="AP177" s="192"/>
      <c r="AQ177" s="46"/>
      <c r="AR177" s="46"/>
      <c r="AS177" s="192"/>
      <c r="AT177" s="192"/>
      <c r="AU177" s="46"/>
      <c r="AY177" s="192"/>
      <c r="AZ177" s="46"/>
      <c r="BA177" s="192"/>
      <c r="BB177" s="192"/>
      <c r="BC177" s="192"/>
      <c r="BD177" s="46"/>
      <c r="BH177" s="192"/>
      <c r="BI177" s="46"/>
      <c r="BJ177" s="192"/>
      <c r="BK177" s="192"/>
      <c r="BL177" s="192"/>
      <c r="BM177" s="46"/>
      <c r="BQ177" s="192"/>
      <c r="BR177" s="46"/>
      <c r="BS177" s="192"/>
      <c r="BT177" s="192"/>
      <c r="BU177" s="192"/>
      <c r="BV177" s="46"/>
      <c r="BZ177" s="192"/>
      <c r="CA177" s="46"/>
      <c r="CB177" s="192"/>
      <c r="CC177" s="192"/>
      <c r="CD177" s="192"/>
      <c r="CE177" s="46"/>
      <c r="CI177" s="192"/>
      <c r="CJ177" s="46"/>
      <c r="CK177" s="192"/>
      <c r="CL177" s="192"/>
      <c r="CM177" s="192"/>
      <c r="CN177" s="46"/>
      <c r="CR177" s="192"/>
      <c r="CS177" s="46"/>
      <c r="CT177" s="192"/>
      <c r="CU177" s="192"/>
      <c r="CV177" s="192"/>
      <c r="CW177" s="46"/>
    </row>
    <row r="178" spans="2:101">
      <c r="B178" s="172" t="s">
        <v>350</v>
      </c>
      <c r="C178" s="175" t="s">
        <v>43</v>
      </c>
      <c r="D178" s="145" t="s">
        <v>362</v>
      </c>
      <c r="E178" s="78">
        <v>2.4103810483298099E-2</v>
      </c>
      <c r="F178" s="142" t="s">
        <v>18</v>
      </c>
      <c r="AP178" s="192"/>
      <c r="AQ178" s="46"/>
      <c r="AR178" s="46"/>
      <c r="AS178" s="192"/>
      <c r="AT178" s="192"/>
      <c r="AU178" s="46"/>
      <c r="AY178" s="192"/>
      <c r="AZ178" s="46"/>
      <c r="BA178" s="192"/>
      <c r="BB178" s="192"/>
      <c r="BC178" s="192"/>
      <c r="BD178" s="46"/>
      <c r="BH178" s="192"/>
      <c r="BI178" s="46"/>
      <c r="BJ178" s="192"/>
      <c r="BK178" s="192"/>
      <c r="BL178" s="192"/>
      <c r="BM178" s="46"/>
      <c r="BQ178" s="192"/>
      <c r="BR178" s="46"/>
      <c r="BS178" s="192"/>
      <c r="BT178" s="192"/>
      <c r="BU178" s="192"/>
      <c r="BV178" s="46"/>
      <c r="BZ178" s="192"/>
      <c r="CA178" s="46"/>
      <c r="CB178" s="192"/>
      <c r="CC178" s="192"/>
      <c r="CD178" s="192"/>
      <c r="CE178" s="46"/>
      <c r="CI178" s="192"/>
      <c r="CJ178" s="46"/>
      <c r="CK178" s="192"/>
      <c r="CL178" s="192"/>
      <c r="CM178" s="192"/>
      <c r="CN178" s="46"/>
      <c r="CR178" s="192"/>
      <c r="CS178" s="46"/>
      <c r="CT178" s="192"/>
      <c r="CU178" s="192"/>
      <c r="CV178" s="192"/>
      <c r="CW178" s="46"/>
    </row>
    <row r="179" spans="2:101">
      <c r="B179" s="142" t="s">
        <v>350</v>
      </c>
      <c r="C179" s="175" t="s">
        <v>45</v>
      </c>
      <c r="D179" s="145" t="s">
        <v>351</v>
      </c>
      <c r="E179" s="78">
        <v>0.132592323903861</v>
      </c>
      <c r="F179" s="142" t="s">
        <v>18</v>
      </c>
      <c r="AP179" s="211"/>
      <c r="AQ179" s="46"/>
      <c r="AR179" s="46"/>
      <c r="AS179" s="192"/>
      <c r="AT179" s="192"/>
      <c r="AU179" s="46"/>
      <c r="AY179" s="192"/>
      <c r="AZ179" s="46"/>
      <c r="BA179" s="192"/>
      <c r="BB179" s="192"/>
      <c r="BC179" s="192"/>
      <c r="BD179" s="46"/>
      <c r="BH179" s="192"/>
      <c r="BI179" s="46"/>
      <c r="BJ179" s="192"/>
      <c r="BK179" s="192"/>
      <c r="BL179" s="192"/>
      <c r="BM179" s="46"/>
      <c r="BQ179" s="192"/>
      <c r="BR179" s="46"/>
      <c r="BS179" s="192"/>
      <c r="BT179" s="192"/>
      <c r="BU179" s="192"/>
      <c r="BV179" s="46"/>
      <c r="BZ179" s="192"/>
      <c r="CA179" s="46"/>
      <c r="CB179" s="192"/>
      <c r="CC179" s="192"/>
      <c r="CD179" s="192"/>
      <c r="CE179" s="46"/>
      <c r="CI179" s="192"/>
      <c r="CJ179" s="46"/>
      <c r="CK179" s="192"/>
      <c r="CL179" s="192"/>
      <c r="CM179" s="192"/>
      <c r="CN179" s="46"/>
      <c r="CR179" s="192"/>
      <c r="CS179" s="46"/>
      <c r="CT179" s="192"/>
      <c r="CU179" s="192"/>
      <c r="CV179" s="192"/>
      <c r="CW179" s="46"/>
    </row>
    <row r="180" spans="2:101">
      <c r="B180" s="142" t="s">
        <v>350</v>
      </c>
      <c r="C180" s="175" t="s">
        <v>45</v>
      </c>
      <c r="D180" s="145" t="s">
        <v>352</v>
      </c>
      <c r="E180" s="78">
        <v>6.2559943126330203E-2</v>
      </c>
      <c r="F180" s="142" t="s">
        <v>18</v>
      </c>
      <c r="AP180" s="192"/>
      <c r="AQ180" s="46"/>
      <c r="AR180" s="46"/>
      <c r="AS180" s="192"/>
      <c r="AT180" s="192"/>
      <c r="AU180" s="46"/>
      <c r="AY180" s="192"/>
      <c r="AZ180" s="46"/>
      <c r="BA180" s="192"/>
      <c r="BB180" s="192"/>
      <c r="BC180" s="192"/>
      <c r="BD180" s="46"/>
      <c r="BH180" s="192"/>
      <c r="BI180" s="46"/>
      <c r="BJ180" s="192"/>
      <c r="BK180" s="192"/>
      <c r="BL180" s="192"/>
      <c r="BM180" s="46"/>
      <c r="BQ180" s="192"/>
      <c r="BR180" s="46"/>
      <c r="BS180" s="192"/>
      <c r="BT180" s="192"/>
      <c r="BU180" s="192"/>
      <c r="BV180" s="46"/>
      <c r="BZ180" s="192"/>
      <c r="CA180" s="46"/>
      <c r="CB180" s="192"/>
      <c r="CC180" s="192"/>
      <c r="CD180" s="192"/>
      <c r="CE180" s="46"/>
      <c r="CI180" s="192"/>
      <c r="CJ180" s="46"/>
      <c r="CK180" s="192"/>
      <c r="CL180" s="192"/>
      <c r="CM180" s="192"/>
      <c r="CN180" s="46"/>
      <c r="CR180" s="192"/>
      <c r="CS180" s="46"/>
      <c r="CT180" s="192"/>
      <c r="CU180" s="192"/>
      <c r="CV180" s="192"/>
      <c r="CW180" s="46"/>
    </row>
    <row r="181" spans="2:101">
      <c r="B181" s="142" t="s">
        <v>350</v>
      </c>
      <c r="C181" s="175" t="s">
        <v>45</v>
      </c>
      <c r="D181" s="145" t="s">
        <v>353</v>
      </c>
      <c r="E181" s="78">
        <v>1.33808767242429E-2</v>
      </c>
      <c r="F181" s="142" t="s">
        <v>18</v>
      </c>
      <c r="AP181" s="192"/>
      <c r="AQ181" s="46"/>
      <c r="AR181" s="46"/>
      <c r="AS181" s="192"/>
      <c r="AT181" s="192"/>
      <c r="AU181" s="46"/>
      <c r="AY181" s="192"/>
      <c r="AZ181" s="46"/>
      <c r="BA181" s="192"/>
      <c r="BB181" s="192"/>
      <c r="BC181" s="192"/>
      <c r="BD181" s="46"/>
      <c r="BH181" s="192"/>
      <c r="BI181" s="46"/>
      <c r="BJ181" s="192"/>
      <c r="BK181" s="192"/>
      <c r="BL181" s="192"/>
      <c r="BM181" s="46"/>
      <c r="BQ181" s="192"/>
      <c r="BR181" s="46"/>
      <c r="BS181" s="192"/>
      <c r="BT181" s="192"/>
      <c r="BU181" s="192"/>
      <c r="BV181" s="46"/>
      <c r="BZ181" s="192"/>
      <c r="CA181" s="46"/>
      <c r="CB181" s="192"/>
      <c r="CC181" s="192"/>
      <c r="CD181" s="192"/>
      <c r="CE181" s="46"/>
      <c r="CI181" s="192"/>
      <c r="CJ181" s="46"/>
      <c r="CK181" s="192"/>
      <c r="CL181" s="192"/>
      <c r="CM181" s="192"/>
      <c r="CN181" s="46"/>
      <c r="CR181" s="192"/>
      <c r="CS181" s="46"/>
      <c r="CT181" s="192"/>
      <c r="CU181" s="192"/>
      <c r="CV181" s="192"/>
      <c r="CW181" s="46"/>
    </row>
    <row r="182" spans="2:101">
      <c r="B182" s="172" t="s">
        <v>350</v>
      </c>
      <c r="C182" s="175" t="s">
        <v>45</v>
      </c>
      <c r="D182" s="145" t="s">
        <v>354</v>
      </c>
      <c r="E182" s="78">
        <v>0.13734292613386601</v>
      </c>
      <c r="F182" s="142" t="s">
        <v>18</v>
      </c>
      <c r="AP182" s="192"/>
      <c r="AQ182" s="46"/>
      <c r="AR182" s="46"/>
      <c r="AS182" s="192"/>
      <c r="AT182" s="192"/>
      <c r="AU182" s="46"/>
      <c r="AY182" s="192"/>
      <c r="AZ182" s="46"/>
      <c r="BA182" s="192"/>
      <c r="BB182" s="192"/>
      <c r="BC182" s="192"/>
      <c r="BD182" s="46"/>
      <c r="BH182" s="192"/>
      <c r="BI182" s="46"/>
      <c r="BJ182" s="192"/>
      <c r="BK182" s="192"/>
      <c r="BL182" s="192"/>
      <c r="BM182" s="46"/>
      <c r="BQ182" s="192"/>
      <c r="BR182" s="46"/>
      <c r="BS182" s="192"/>
      <c r="BT182" s="192"/>
      <c r="BU182" s="192"/>
      <c r="BV182" s="46"/>
      <c r="BZ182" s="192"/>
      <c r="CA182" s="46"/>
      <c r="CB182" s="192"/>
      <c r="CC182" s="192"/>
      <c r="CD182" s="192"/>
      <c r="CE182" s="46"/>
      <c r="CI182" s="192"/>
      <c r="CJ182" s="46"/>
      <c r="CK182" s="192"/>
      <c r="CL182" s="192"/>
      <c r="CM182" s="192"/>
      <c r="CN182" s="46"/>
      <c r="CR182" s="192"/>
      <c r="CS182" s="46"/>
      <c r="CT182" s="192"/>
      <c r="CU182" s="192"/>
      <c r="CV182" s="192"/>
      <c r="CW182" s="46"/>
    </row>
    <row r="183" spans="2:101">
      <c r="B183" s="142" t="s">
        <v>350</v>
      </c>
      <c r="C183" s="175" t="s">
        <v>45</v>
      </c>
      <c r="D183" s="145" t="s">
        <v>355</v>
      </c>
      <c r="E183" s="78">
        <v>6.4801380613619494E-2</v>
      </c>
      <c r="F183" s="142" t="s">
        <v>18</v>
      </c>
      <c r="AP183" s="211"/>
      <c r="AQ183" s="46"/>
      <c r="AR183" s="46"/>
      <c r="AS183" s="192"/>
      <c r="AT183" s="192"/>
      <c r="AU183" s="46"/>
      <c r="AY183" s="192"/>
      <c r="AZ183" s="46"/>
      <c r="BA183" s="192"/>
      <c r="BB183" s="192"/>
      <c r="BC183" s="192"/>
      <c r="BD183" s="46"/>
      <c r="BH183" s="192"/>
      <c r="BI183" s="46"/>
      <c r="BJ183" s="192"/>
      <c r="BK183" s="192"/>
      <c r="BL183" s="192"/>
      <c r="BM183" s="46"/>
      <c r="BQ183" s="192"/>
      <c r="BR183" s="46"/>
      <c r="BS183" s="192"/>
      <c r="BT183" s="192"/>
      <c r="BU183" s="192"/>
      <c r="BV183" s="46"/>
      <c r="BZ183" s="192"/>
      <c r="CA183" s="46"/>
      <c r="CB183" s="192"/>
      <c r="CC183" s="192"/>
      <c r="CD183" s="192"/>
      <c r="CE183" s="46"/>
      <c r="CI183" s="192"/>
      <c r="CJ183" s="46"/>
      <c r="CK183" s="192"/>
      <c r="CL183" s="192"/>
      <c r="CM183" s="192"/>
      <c r="CN183" s="46"/>
      <c r="CR183" s="192"/>
      <c r="CS183" s="46"/>
      <c r="CT183" s="192"/>
      <c r="CU183" s="192"/>
      <c r="CV183" s="192"/>
      <c r="CW183" s="46"/>
    </row>
    <row r="184" spans="2:101">
      <c r="B184" s="142" t="s">
        <v>350</v>
      </c>
      <c r="C184" s="175" t="s">
        <v>45</v>
      </c>
      <c r="D184" s="145" t="s">
        <v>356</v>
      </c>
      <c r="E184" s="78">
        <v>1.38602952979131E-2</v>
      </c>
      <c r="F184" s="142" t="s">
        <v>18</v>
      </c>
      <c r="AP184" s="192"/>
      <c r="AQ184" s="46"/>
      <c r="AR184" s="46"/>
      <c r="AS184" s="192"/>
      <c r="AT184" s="192"/>
      <c r="AU184" s="46"/>
      <c r="AY184" s="192"/>
      <c r="AZ184" s="46"/>
      <c r="BA184" s="192"/>
      <c r="BB184" s="192"/>
      <c r="BC184" s="192"/>
      <c r="BD184" s="46"/>
      <c r="BH184" s="192"/>
      <c r="BI184" s="46"/>
      <c r="BJ184" s="192"/>
      <c r="BK184" s="192"/>
      <c r="BL184" s="192"/>
      <c r="BM184" s="46"/>
      <c r="BQ184" s="192"/>
      <c r="BR184" s="46"/>
      <c r="BS184" s="192"/>
      <c r="BT184" s="192"/>
      <c r="BU184" s="192"/>
      <c r="BV184" s="46"/>
      <c r="BZ184" s="192"/>
      <c r="CA184" s="46"/>
      <c r="CB184" s="192"/>
      <c r="CC184" s="192"/>
      <c r="CD184" s="192"/>
      <c r="CE184" s="46"/>
      <c r="CI184" s="192"/>
      <c r="CJ184" s="46"/>
      <c r="CK184" s="192"/>
      <c r="CL184" s="192"/>
      <c r="CM184" s="192"/>
      <c r="CN184" s="46"/>
      <c r="CR184" s="192"/>
      <c r="CS184" s="46"/>
      <c r="CT184" s="192"/>
      <c r="CU184" s="192"/>
      <c r="CV184" s="192"/>
      <c r="CW184" s="46"/>
    </row>
    <row r="185" spans="2:101">
      <c r="B185" s="142" t="s">
        <v>350</v>
      </c>
      <c r="C185" s="175" t="s">
        <v>45</v>
      </c>
      <c r="D185" s="145" t="s">
        <v>357</v>
      </c>
      <c r="E185" s="78">
        <v>0.12705123396110701</v>
      </c>
      <c r="F185" s="142" t="s">
        <v>18</v>
      </c>
      <c r="AP185" s="192"/>
      <c r="AQ185" s="46"/>
      <c r="AR185" s="46"/>
      <c r="AS185" s="192"/>
      <c r="AT185" s="192"/>
      <c r="AU185" s="46"/>
      <c r="AY185" s="192"/>
      <c r="AZ185" s="46"/>
      <c r="BA185" s="192"/>
      <c r="BB185" s="192"/>
      <c r="BC185" s="192"/>
      <c r="BD185" s="46"/>
      <c r="BH185" s="192"/>
      <c r="BI185" s="46"/>
      <c r="BJ185" s="192"/>
      <c r="BK185" s="192"/>
      <c r="BL185" s="192"/>
      <c r="BM185" s="46"/>
      <c r="BQ185" s="192"/>
      <c r="BR185" s="46"/>
      <c r="BS185" s="192"/>
      <c r="BT185" s="192"/>
      <c r="BU185" s="192"/>
      <c r="BV185" s="46"/>
      <c r="BZ185" s="192"/>
      <c r="CA185" s="46"/>
      <c r="CB185" s="192"/>
      <c r="CC185" s="192"/>
      <c r="CD185" s="192"/>
      <c r="CE185" s="46"/>
      <c r="CI185" s="192"/>
      <c r="CJ185" s="46"/>
      <c r="CK185" s="192"/>
      <c r="CL185" s="192"/>
      <c r="CM185" s="192"/>
      <c r="CN185" s="46"/>
      <c r="CR185" s="192"/>
      <c r="CS185" s="46"/>
      <c r="CT185" s="192"/>
      <c r="CU185" s="192"/>
      <c r="CV185" s="192"/>
      <c r="CW185" s="46"/>
    </row>
    <row r="186" spans="2:101">
      <c r="B186" s="172" t="s">
        <v>350</v>
      </c>
      <c r="C186" s="175" t="s">
        <v>45</v>
      </c>
      <c r="D186" s="145" t="s">
        <v>358</v>
      </c>
      <c r="E186" s="78">
        <v>5.9945536338137102E-2</v>
      </c>
      <c r="F186" s="142" t="s">
        <v>18</v>
      </c>
      <c r="AP186" s="192"/>
      <c r="AQ186" s="46"/>
      <c r="AR186" s="46"/>
      <c r="AS186" s="192"/>
      <c r="AT186" s="192"/>
      <c r="AU186" s="46"/>
      <c r="AY186" s="192"/>
      <c r="AZ186" s="46"/>
      <c r="BA186" s="192"/>
      <c r="BB186" s="192"/>
      <c r="BC186" s="192"/>
      <c r="BD186" s="46"/>
      <c r="BH186" s="192"/>
      <c r="BI186" s="46"/>
      <c r="BJ186" s="192"/>
      <c r="BK186" s="192"/>
      <c r="BL186" s="192"/>
      <c r="BM186" s="46"/>
      <c r="BQ186" s="192"/>
      <c r="BR186" s="46"/>
      <c r="BS186" s="192"/>
      <c r="BT186" s="192"/>
      <c r="BU186" s="192"/>
      <c r="BV186" s="46"/>
      <c r="BZ186" s="192"/>
      <c r="CA186" s="46"/>
      <c r="CB186" s="192"/>
      <c r="CC186" s="192"/>
      <c r="CD186" s="192"/>
      <c r="CE186" s="46"/>
      <c r="CI186" s="192"/>
      <c r="CJ186" s="46"/>
      <c r="CK186" s="192"/>
      <c r="CL186" s="192"/>
      <c r="CM186" s="192"/>
      <c r="CN186" s="46"/>
      <c r="CR186" s="192"/>
      <c r="CS186" s="46"/>
      <c r="CT186" s="192"/>
      <c r="CU186" s="192"/>
      <c r="CV186" s="192"/>
      <c r="CW186" s="46"/>
    </row>
    <row r="187" spans="2:101">
      <c r="B187" s="142" t="s">
        <v>350</v>
      </c>
      <c r="C187" s="175" t="s">
        <v>45</v>
      </c>
      <c r="D187" s="145" t="s">
        <v>359</v>
      </c>
      <c r="E187" s="78">
        <v>1.2821684161212699E-2</v>
      </c>
      <c r="F187" s="142" t="s">
        <v>18</v>
      </c>
      <c r="AP187" s="211"/>
      <c r="AQ187" s="46"/>
      <c r="AR187" s="46"/>
      <c r="AS187" s="192"/>
      <c r="AT187" s="192"/>
      <c r="AU187" s="46"/>
      <c r="AY187" s="192"/>
      <c r="AZ187" s="46"/>
      <c r="BA187" s="192"/>
      <c r="BB187" s="192"/>
      <c r="BC187" s="192"/>
      <c r="BD187" s="46"/>
      <c r="BH187" s="192"/>
      <c r="BI187" s="46"/>
      <c r="BJ187" s="192"/>
      <c r="BK187" s="192"/>
      <c r="BL187" s="192"/>
      <c r="BM187" s="46"/>
      <c r="BQ187" s="192"/>
      <c r="BR187" s="46"/>
      <c r="BS187" s="192"/>
      <c r="BT187" s="192"/>
      <c r="BU187" s="192"/>
      <c r="BV187" s="46"/>
      <c r="BZ187" s="192"/>
      <c r="CA187" s="46"/>
      <c r="CB187" s="192"/>
      <c r="CC187" s="192"/>
      <c r="CD187" s="192"/>
      <c r="CE187" s="46"/>
      <c r="CI187" s="192"/>
      <c r="CJ187" s="46"/>
      <c r="CK187" s="192"/>
      <c r="CL187" s="192"/>
      <c r="CM187" s="192"/>
      <c r="CN187" s="46"/>
      <c r="CR187" s="192"/>
      <c r="CS187" s="46"/>
      <c r="CT187" s="192"/>
      <c r="CU187" s="192"/>
      <c r="CV187" s="192"/>
      <c r="CW187" s="46"/>
    </row>
    <row r="188" spans="2:101">
      <c r="B188" s="142" t="s">
        <v>350</v>
      </c>
      <c r="C188" s="175" t="s">
        <v>45</v>
      </c>
      <c r="D188" s="145" t="s">
        <v>360</v>
      </c>
      <c r="E188" s="78">
        <v>0.23884684933449901</v>
      </c>
      <c r="F188" s="142" t="s">
        <v>18</v>
      </c>
      <c r="AP188" s="192"/>
      <c r="AQ188" s="46"/>
      <c r="AR188" s="46"/>
      <c r="AS188" s="192"/>
      <c r="AT188" s="192"/>
      <c r="AU188" s="46"/>
      <c r="AY188" s="192"/>
      <c r="AZ188" s="46"/>
      <c r="BA188" s="192"/>
      <c r="BB188" s="192"/>
      <c r="BC188" s="192"/>
      <c r="BD188" s="46"/>
      <c r="BH188" s="192"/>
      <c r="BI188" s="46"/>
      <c r="BJ188" s="192"/>
      <c r="BK188" s="192"/>
      <c r="BL188" s="192"/>
      <c r="BM188" s="46"/>
      <c r="BQ188" s="192"/>
      <c r="BR188" s="46"/>
      <c r="BS188" s="192"/>
      <c r="BT188" s="192"/>
      <c r="BU188" s="192"/>
      <c r="BV188" s="46"/>
      <c r="BZ188" s="192"/>
      <c r="CA188" s="46"/>
      <c r="CB188" s="192"/>
      <c r="CC188" s="192"/>
      <c r="CD188" s="192"/>
      <c r="CE188" s="46"/>
      <c r="CI188" s="192"/>
      <c r="CJ188" s="46"/>
      <c r="CK188" s="192"/>
      <c r="CL188" s="192"/>
      <c r="CM188" s="192"/>
      <c r="CN188" s="46"/>
      <c r="CR188" s="192"/>
      <c r="CS188" s="46"/>
      <c r="CT188" s="192"/>
      <c r="CU188" s="192"/>
      <c r="CV188" s="192"/>
      <c r="CW188" s="46"/>
    </row>
    <row r="189" spans="2:101">
      <c r="B189" s="142" t="s">
        <v>350</v>
      </c>
      <c r="C189" s="175" t="s">
        <v>45</v>
      </c>
      <c r="D189" s="145" t="s">
        <v>361</v>
      </c>
      <c r="E189" s="78">
        <v>0.112693139921913</v>
      </c>
      <c r="F189" s="142" t="s">
        <v>18</v>
      </c>
      <c r="AP189" s="192"/>
      <c r="AQ189" s="46"/>
      <c r="AR189" s="46"/>
      <c r="AS189" s="192"/>
      <c r="AT189" s="192"/>
      <c r="AU189" s="46"/>
      <c r="AY189" s="192"/>
      <c r="AZ189" s="46"/>
      <c r="BA189" s="192"/>
      <c r="BB189" s="192"/>
      <c r="BC189" s="192"/>
      <c r="BD189" s="46"/>
      <c r="BH189" s="192"/>
      <c r="BI189" s="46"/>
      <c r="BJ189" s="192"/>
      <c r="BK189" s="192"/>
      <c r="BL189" s="192"/>
      <c r="BM189" s="46"/>
      <c r="BQ189" s="192"/>
      <c r="BR189" s="46"/>
      <c r="BS189" s="192"/>
      <c r="BT189" s="192"/>
      <c r="BU189" s="192"/>
      <c r="BV189" s="46"/>
      <c r="BZ189" s="192"/>
      <c r="CA189" s="46"/>
      <c r="CB189" s="192"/>
      <c r="CC189" s="192"/>
      <c r="CD189" s="192"/>
      <c r="CE189" s="46"/>
      <c r="CI189" s="192"/>
      <c r="CJ189" s="46"/>
      <c r="CK189" s="192"/>
      <c r="CL189" s="192"/>
      <c r="CM189" s="192"/>
      <c r="CN189" s="46"/>
      <c r="CR189" s="192"/>
      <c r="CS189" s="46"/>
      <c r="CT189" s="192"/>
      <c r="CU189" s="192"/>
      <c r="CV189" s="192"/>
      <c r="CW189" s="46"/>
    </row>
    <row r="190" spans="2:101">
      <c r="B190" s="172" t="s">
        <v>350</v>
      </c>
      <c r="C190" s="175" t="s">
        <v>45</v>
      </c>
      <c r="D190" s="145" t="s">
        <v>362</v>
      </c>
      <c r="E190" s="78">
        <v>2.4103810483298099E-2</v>
      </c>
      <c r="F190" s="142" t="s">
        <v>18</v>
      </c>
      <c r="AP190" s="192"/>
      <c r="AQ190" s="46"/>
      <c r="AR190" s="46"/>
      <c r="AS190" s="192"/>
      <c r="AT190" s="192"/>
      <c r="AU190" s="46"/>
      <c r="AY190" s="192"/>
      <c r="AZ190" s="46"/>
      <c r="BA190" s="192"/>
      <c r="BB190" s="192"/>
      <c r="BC190" s="192"/>
      <c r="BD190" s="46"/>
      <c r="BH190" s="192"/>
      <c r="BI190" s="46"/>
      <c r="BJ190" s="192"/>
      <c r="BK190" s="192"/>
      <c r="BL190" s="192"/>
      <c r="BM190" s="46"/>
      <c r="BQ190" s="192"/>
      <c r="BR190" s="46"/>
      <c r="BS190" s="192"/>
      <c r="BT190" s="192"/>
      <c r="BU190" s="192"/>
      <c r="BV190" s="46"/>
      <c r="BZ190" s="192"/>
      <c r="CA190" s="46"/>
      <c r="CB190" s="192"/>
      <c r="CC190" s="192"/>
      <c r="CD190" s="192"/>
      <c r="CE190" s="46"/>
      <c r="CI190" s="192"/>
      <c r="CJ190" s="46"/>
      <c r="CK190" s="192"/>
      <c r="CL190" s="192"/>
      <c r="CM190" s="192"/>
      <c r="CN190" s="46"/>
      <c r="CR190" s="192"/>
      <c r="CS190" s="46"/>
      <c r="CT190" s="192"/>
      <c r="CU190" s="192"/>
      <c r="CV190" s="192"/>
      <c r="CW190" s="46"/>
    </row>
    <row r="191" spans="2:101">
      <c r="B191" s="142" t="s">
        <v>350</v>
      </c>
      <c r="C191" s="78" t="s">
        <v>47</v>
      </c>
      <c r="D191" s="145" t="s">
        <v>351</v>
      </c>
      <c r="E191" s="145">
        <v>9.4178082191780796E-2</v>
      </c>
      <c r="F191" s="142" t="s">
        <v>18</v>
      </c>
      <c r="AP191" s="211"/>
      <c r="AQ191" s="46"/>
      <c r="AR191" s="46"/>
      <c r="AS191" s="192"/>
      <c r="AT191" s="192"/>
      <c r="AU191" s="46"/>
      <c r="AY191" s="192"/>
      <c r="AZ191" s="46"/>
      <c r="BA191" s="192"/>
      <c r="BB191" s="192"/>
      <c r="BC191" s="192"/>
      <c r="BD191" s="46"/>
      <c r="BH191" s="192"/>
      <c r="BI191" s="46"/>
      <c r="BJ191" s="192"/>
      <c r="BK191" s="192"/>
      <c r="BL191" s="192"/>
      <c r="BM191" s="46"/>
      <c r="BQ191" s="192"/>
      <c r="BR191" s="46"/>
      <c r="BS191" s="192"/>
      <c r="BT191" s="192"/>
      <c r="BU191" s="192"/>
      <c r="BV191" s="46"/>
      <c r="BZ191" s="192"/>
      <c r="CA191" s="46"/>
      <c r="CB191" s="192"/>
      <c r="CC191" s="192"/>
      <c r="CD191" s="192"/>
      <c r="CE191" s="46"/>
      <c r="CI191" s="192"/>
      <c r="CJ191" s="46"/>
      <c r="CK191" s="192"/>
      <c r="CL191" s="192"/>
      <c r="CM191" s="192"/>
      <c r="CN191" s="46"/>
      <c r="CR191" s="192"/>
      <c r="CS191" s="46"/>
      <c r="CT191" s="192"/>
      <c r="CU191" s="192"/>
      <c r="CV191" s="192"/>
      <c r="CW191" s="46"/>
    </row>
    <row r="192" spans="2:101">
      <c r="B192" s="142" t="s">
        <v>350</v>
      </c>
      <c r="C192" s="78" t="s">
        <v>47</v>
      </c>
      <c r="D192" s="145" t="s">
        <v>352</v>
      </c>
      <c r="E192" s="145">
        <v>0.102739726027397</v>
      </c>
      <c r="F192" s="142" t="s">
        <v>18</v>
      </c>
      <c r="AP192" s="192"/>
      <c r="AQ192" s="46"/>
      <c r="AR192" s="46"/>
      <c r="AS192" s="192"/>
      <c r="AT192" s="192"/>
      <c r="AU192" s="46"/>
      <c r="AY192" s="192"/>
      <c r="AZ192" s="46"/>
      <c r="BA192" s="192"/>
      <c r="BB192" s="192"/>
      <c r="BC192" s="192"/>
      <c r="BD192" s="46"/>
      <c r="BH192" s="192"/>
      <c r="BI192" s="46"/>
      <c r="BJ192" s="192"/>
      <c r="BK192" s="192"/>
      <c r="BL192" s="192"/>
      <c r="BM192" s="46"/>
      <c r="BQ192" s="192"/>
      <c r="BR192" s="46"/>
      <c r="BS192" s="192"/>
      <c r="BT192" s="192"/>
      <c r="BU192" s="192"/>
      <c r="BV192" s="46"/>
      <c r="BZ192" s="192"/>
      <c r="CA192" s="46"/>
      <c r="CB192" s="192"/>
      <c r="CC192" s="192"/>
      <c r="CD192" s="192"/>
      <c r="CE192" s="46"/>
      <c r="CI192" s="192"/>
      <c r="CJ192" s="46"/>
      <c r="CK192" s="192"/>
      <c r="CL192" s="192"/>
      <c r="CM192" s="192"/>
      <c r="CN192" s="46"/>
      <c r="CR192" s="192"/>
      <c r="CS192" s="46"/>
      <c r="CT192" s="192"/>
      <c r="CU192" s="192"/>
      <c r="CV192" s="192"/>
      <c r="CW192" s="46"/>
    </row>
    <row r="193" spans="2:101">
      <c r="B193" s="142" t="s">
        <v>350</v>
      </c>
      <c r="C193" s="78" t="s">
        <v>47</v>
      </c>
      <c r="D193" s="145" t="s">
        <v>353</v>
      </c>
      <c r="E193" s="145">
        <v>8.5616438356164396E-3</v>
      </c>
      <c r="F193" s="142" t="s">
        <v>18</v>
      </c>
      <c r="AP193" s="192"/>
      <c r="AQ193" s="46"/>
      <c r="AR193" s="46"/>
      <c r="AS193" s="192"/>
      <c r="AT193" s="192"/>
      <c r="AU193" s="46"/>
      <c r="AY193" s="192"/>
      <c r="AZ193" s="46"/>
      <c r="BA193" s="192"/>
      <c r="BB193" s="192"/>
      <c r="BC193" s="192"/>
      <c r="BD193" s="46"/>
      <c r="BH193" s="192"/>
      <c r="BI193" s="46"/>
      <c r="BJ193" s="192"/>
      <c r="BK193" s="192"/>
      <c r="BL193" s="192"/>
      <c r="BM193" s="46"/>
      <c r="BQ193" s="192"/>
      <c r="BR193" s="46"/>
      <c r="BS193" s="192"/>
      <c r="BT193" s="192"/>
      <c r="BU193" s="192"/>
      <c r="BV193" s="46"/>
      <c r="BZ193" s="192"/>
      <c r="CA193" s="46"/>
      <c r="CB193" s="192"/>
      <c r="CC193" s="192"/>
      <c r="CD193" s="192"/>
      <c r="CE193" s="46"/>
      <c r="CI193" s="192"/>
      <c r="CJ193" s="46"/>
      <c r="CK193" s="192"/>
      <c r="CL193" s="192"/>
      <c r="CM193" s="192"/>
      <c r="CN193" s="46"/>
      <c r="CR193" s="192"/>
      <c r="CS193" s="46"/>
      <c r="CT193" s="192"/>
      <c r="CU193" s="192"/>
      <c r="CV193" s="192"/>
      <c r="CW193" s="46"/>
    </row>
    <row r="194" spans="2:101">
      <c r="B194" s="172" t="s">
        <v>350</v>
      </c>
      <c r="C194" s="78" t="s">
        <v>47</v>
      </c>
      <c r="D194" s="145" t="s">
        <v>354</v>
      </c>
      <c r="E194" s="145">
        <v>0.12682648401826499</v>
      </c>
      <c r="F194" s="142" t="s">
        <v>18</v>
      </c>
      <c r="AP194" s="192"/>
      <c r="AQ194" s="46"/>
      <c r="AR194" s="46"/>
      <c r="AS194" s="192"/>
      <c r="AT194" s="192"/>
      <c r="AU194" s="46"/>
      <c r="AY194" s="192"/>
      <c r="AZ194" s="46"/>
      <c r="BA194" s="192"/>
      <c r="BB194" s="192"/>
      <c r="BC194" s="192"/>
      <c r="BD194" s="46"/>
      <c r="BH194" s="192"/>
      <c r="BI194" s="46"/>
      <c r="BJ194" s="192"/>
      <c r="BK194" s="192"/>
      <c r="BL194" s="192"/>
      <c r="BM194" s="46"/>
      <c r="BQ194" s="192"/>
      <c r="BR194" s="46"/>
      <c r="BS194" s="192"/>
      <c r="BT194" s="192"/>
      <c r="BU194" s="192"/>
      <c r="BV194" s="46"/>
      <c r="BZ194" s="192"/>
      <c r="CA194" s="46"/>
      <c r="CB194" s="192"/>
      <c r="CC194" s="192"/>
      <c r="CD194" s="192"/>
      <c r="CE194" s="46"/>
      <c r="CI194" s="192"/>
      <c r="CJ194" s="46"/>
      <c r="CK194" s="192"/>
      <c r="CL194" s="192"/>
      <c r="CM194" s="192"/>
      <c r="CN194" s="46"/>
      <c r="CR194" s="192"/>
      <c r="CS194" s="46"/>
      <c r="CT194" s="192"/>
      <c r="CU194" s="192"/>
      <c r="CV194" s="192"/>
      <c r="CW194" s="46"/>
    </row>
    <row r="195" spans="2:101">
      <c r="B195" s="142" t="s">
        <v>350</v>
      </c>
      <c r="C195" s="78" t="s">
        <v>47</v>
      </c>
      <c r="D195" s="145" t="s">
        <v>355</v>
      </c>
      <c r="E195" s="145">
        <v>0.13835616438356199</v>
      </c>
      <c r="F195" s="142" t="s">
        <v>18</v>
      </c>
      <c r="AP195" s="211"/>
      <c r="AQ195" s="46"/>
      <c r="AR195" s="46"/>
      <c r="AS195" s="192"/>
      <c r="AT195" s="192"/>
      <c r="AU195" s="46"/>
      <c r="AY195" s="192"/>
      <c r="AZ195" s="46"/>
      <c r="BA195" s="192"/>
      <c r="BB195" s="192"/>
      <c r="BC195" s="192"/>
      <c r="BD195" s="46"/>
      <c r="BH195" s="192"/>
      <c r="BI195" s="46"/>
      <c r="BJ195" s="192"/>
      <c r="BK195" s="192"/>
      <c r="BL195" s="192"/>
      <c r="BM195" s="46"/>
      <c r="BQ195" s="192"/>
      <c r="BR195" s="46"/>
      <c r="BS195" s="192"/>
      <c r="BT195" s="192"/>
      <c r="BU195" s="192"/>
      <c r="BV195" s="46"/>
      <c r="BZ195" s="192"/>
      <c r="CA195" s="46"/>
      <c r="CB195" s="192"/>
      <c r="CC195" s="192"/>
      <c r="CD195" s="192"/>
      <c r="CE195" s="46"/>
      <c r="CI195" s="192"/>
      <c r="CJ195" s="46"/>
      <c r="CK195" s="192"/>
      <c r="CL195" s="192"/>
      <c r="CM195" s="192"/>
      <c r="CN195" s="46"/>
      <c r="CR195" s="192"/>
      <c r="CS195" s="46"/>
      <c r="CT195" s="192"/>
      <c r="CU195" s="192"/>
      <c r="CV195" s="192"/>
      <c r="CW195" s="46"/>
    </row>
    <row r="196" spans="2:101">
      <c r="B196" s="142" t="s">
        <v>350</v>
      </c>
      <c r="C196" s="78" t="s">
        <v>47</v>
      </c>
      <c r="D196" s="145" t="s">
        <v>356</v>
      </c>
      <c r="E196" s="145">
        <v>1.15296803652968E-2</v>
      </c>
      <c r="F196" s="142" t="s">
        <v>18</v>
      </c>
      <c r="AP196" s="192"/>
      <c r="AQ196" s="46"/>
      <c r="AR196" s="46"/>
      <c r="AS196" s="192"/>
      <c r="AT196" s="192"/>
      <c r="AU196" s="46"/>
      <c r="AY196" s="192"/>
      <c r="AZ196" s="46"/>
      <c r="BA196" s="192"/>
      <c r="BB196" s="192"/>
      <c r="BC196" s="192"/>
      <c r="BD196" s="46"/>
      <c r="BH196" s="192"/>
      <c r="BI196" s="46"/>
      <c r="BJ196" s="192"/>
      <c r="BK196" s="192"/>
      <c r="BL196" s="192"/>
      <c r="BM196" s="46"/>
      <c r="BQ196" s="192"/>
      <c r="BR196" s="46"/>
      <c r="BS196" s="192"/>
      <c r="BT196" s="192"/>
      <c r="BU196" s="192"/>
      <c r="BV196" s="46"/>
      <c r="BZ196" s="192"/>
      <c r="CA196" s="46"/>
      <c r="CB196" s="192"/>
      <c r="CC196" s="192"/>
      <c r="CD196" s="192"/>
      <c r="CE196" s="46"/>
      <c r="CI196" s="192"/>
      <c r="CJ196" s="46"/>
      <c r="CK196" s="192"/>
      <c r="CL196" s="192"/>
      <c r="CM196" s="192"/>
      <c r="CN196" s="46"/>
      <c r="CR196" s="192"/>
      <c r="CS196" s="46"/>
      <c r="CT196" s="192"/>
      <c r="CU196" s="192"/>
      <c r="CV196" s="192"/>
      <c r="CW196" s="46"/>
    </row>
    <row r="197" spans="2:101">
      <c r="B197" s="142" t="s">
        <v>350</v>
      </c>
      <c r="C197" s="78" t="s">
        <v>47</v>
      </c>
      <c r="D197" s="145" t="s">
        <v>357</v>
      </c>
      <c r="E197" s="145">
        <v>9.9200913242009095E-2</v>
      </c>
      <c r="F197" s="142" t="s">
        <v>18</v>
      </c>
      <c r="AP197" s="192"/>
      <c r="AQ197" s="46"/>
      <c r="AR197" s="46"/>
      <c r="AS197" s="192"/>
      <c r="AT197" s="192"/>
      <c r="AU197" s="46"/>
      <c r="AY197" s="192"/>
      <c r="AZ197" s="46"/>
      <c r="BA197" s="192"/>
      <c r="BB197" s="192"/>
      <c r="BC197" s="192"/>
      <c r="BD197" s="46"/>
      <c r="BH197" s="192"/>
      <c r="BI197" s="46"/>
      <c r="BJ197" s="192"/>
      <c r="BK197" s="192"/>
      <c r="BL197" s="192"/>
      <c r="BM197" s="46"/>
      <c r="BQ197" s="192"/>
      <c r="BR197" s="46"/>
      <c r="BS197" s="192"/>
      <c r="BT197" s="192"/>
      <c r="BU197" s="192"/>
      <c r="BV197" s="46"/>
      <c r="BZ197" s="192"/>
      <c r="CA197" s="46"/>
      <c r="CB197" s="192"/>
      <c r="CC197" s="192"/>
      <c r="CD197" s="192"/>
      <c r="CE197" s="46"/>
      <c r="CI197" s="192"/>
      <c r="CJ197" s="46"/>
      <c r="CK197" s="192"/>
      <c r="CL197" s="192"/>
      <c r="CM197" s="192"/>
      <c r="CN197" s="46"/>
      <c r="CR197" s="192"/>
      <c r="CS197" s="46"/>
      <c r="CT197" s="192"/>
      <c r="CU197" s="192"/>
      <c r="CV197" s="192"/>
      <c r="CW197" s="46"/>
    </row>
    <row r="198" spans="2:101">
      <c r="B198" s="172" t="s">
        <v>350</v>
      </c>
      <c r="C198" s="78" t="s">
        <v>47</v>
      </c>
      <c r="D198" s="145" t="s">
        <v>358</v>
      </c>
      <c r="E198" s="145">
        <v>0.108219178082192</v>
      </c>
      <c r="F198" s="142" t="s">
        <v>18</v>
      </c>
      <c r="AP198" s="192"/>
      <c r="AQ198" s="46"/>
      <c r="AR198" s="46"/>
      <c r="AS198" s="192"/>
      <c r="AT198" s="192"/>
      <c r="AU198" s="46"/>
      <c r="AY198" s="192"/>
      <c r="AZ198" s="46"/>
      <c r="BA198" s="192"/>
      <c r="BB198" s="192"/>
      <c r="BC198" s="192"/>
      <c r="BD198" s="46"/>
      <c r="BH198" s="192"/>
      <c r="BI198" s="46"/>
      <c r="BJ198" s="192"/>
      <c r="BK198" s="192"/>
      <c r="BL198" s="192"/>
      <c r="BM198" s="46"/>
      <c r="BQ198" s="192"/>
      <c r="BR198" s="46"/>
      <c r="BS198" s="192"/>
      <c r="BT198" s="192"/>
      <c r="BU198" s="192"/>
      <c r="BV198" s="46"/>
      <c r="BZ198" s="192"/>
      <c r="CA198" s="46"/>
      <c r="CB198" s="192"/>
      <c r="CC198" s="192"/>
      <c r="CD198" s="192"/>
      <c r="CE198" s="46"/>
      <c r="CI198" s="192"/>
      <c r="CJ198" s="46"/>
      <c r="CK198" s="192"/>
      <c r="CL198" s="192"/>
      <c r="CM198" s="192"/>
      <c r="CN198" s="46"/>
      <c r="CR198" s="192"/>
      <c r="CS198" s="46"/>
      <c r="CT198" s="192"/>
      <c r="CU198" s="192"/>
      <c r="CV198" s="192"/>
      <c r="CW198" s="46"/>
    </row>
    <row r="199" spans="2:101">
      <c r="B199" s="142" t="s">
        <v>350</v>
      </c>
      <c r="C199" s="78" t="s">
        <v>47</v>
      </c>
      <c r="D199" s="145" t="s">
        <v>359</v>
      </c>
      <c r="E199" s="145">
        <v>9.0182648401826507E-3</v>
      </c>
      <c r="F199" s="142" t="s">
        <v>18</v>
      </c>
      <c r="AP199" s="211"/>
      <c r="AQ199" s="46"/>
      <c r="AR199" s="46"/>
      <c r="AS199" s="192"/>
      <c r="AT199" s="192"/>
      <c r="AU199" s="46"/>
      <c r="AY199" s="192"/>
      <c r="AZ199" s="46"/>
      <c r="BA199" s="192"/>
      <c r="BB199" s="192"/>
      <c r="BC199" s="192"/>
      <c r="BD199" s="46"/>
      <c r="BH199" s="192"/>
      <c r="BI199" s="46"/>
      <c r="BJ199" s="192"/>
      <c r="BK199" s="192"/>
      <c r="BL199" s="192"/>
      <c r="BM199" s="46"/>
      <c r="BQ199" s="192"/>
      <c r="BR199" s="46"/>
      <c r="BS199" s="192"/>
      <c r="BT199" s="192"/>
      <c r="BU199" s="192"/>
      <c r="BV199" s="46"/>
      <c r="BZ199" s="192"/>
      <c r="CA199" s="46"/>
      <c r="CB199" s="192"/>
      <c r="CC199" s="192"/>
      <c r="CD199" s="192"/>
      <c r="CE199" s="46"/>
      <c r="CI199" s="192"/>
      <c r="CJ199" s="46"/>
      <c r="CK199" s="192"/>
      <c r="CL199" s="192"/>
      <c r="CM199" s="192"/>
      <c r="CN199" s="46"/>
      <c r="CR199" s="192"/>
      <c r="CS199" s="46"/>
      <c r="CT199" s="192"/>
      <c r="CU199" s="192"/>
      <c r="CV199" s="192"/>
      <c r="CW199" s="46"/>
    </row>
    <row r="200" spans="2:101">
      <c r="B200" s="142" t="s">
        <v>350</v>
      </c>
      <c r="C200" s="78" t="s">
        <v>47</v>
      </c>
      <c r="D200" s="145" t="s">
        <v>360</v>
      </c>
      <c r="E200" s="145">
        <v>0.13812785388127899</v>
      </c>
      <c r="F200" s="142" t="s">
        <v>18</v>
      </c>
      <c r="AP200" s="192"/>
      <c r="AQ200" s="46"/>
      <c r="AR200" s="46"/>
      <c r="AS200" s="192"/>
      <c r="AT200" s="192"/>
      <c r="AU200" s="46"/>
      <c r="AY200" s="192"/>
      <c r="AZ200" s="46"/>
      <c r="BA200" s="192"/>
      <c r="BB200" s="192"/>
      <c r="BC200" s="192"/>
      <c r="BD200" s="46"/>
      <c r="BH200" s="192"/>
      <c r="BI200" s="46"/>
      <c r="BJ200" s="192"/>
      <c r="BK200" s="192"/>
      <c r="BL200" s="192"/>
      <c r="BM200" s="46"/>
      <c r="BQ200" s="192"/>
      <c r="BR200" s="46"/>
      <c r="BS200" s="192"/>
      <c r="BT200" s="192"/>
      <c r="BU200" s="192"/>
      <c r="BV200" s="46"/>
      <c r="BZ200" s="192"/>
      <c r="CA200" s="46"/>
      <c r="CB200" s="192"/>
      <c r="CC200" s="192"/>
      <c r="CD200" s="192"/>
      <c r="CE200" s="46"/>
      <c r="CI200" s="192"/>
      <c r="CJ200" s="46"/>
      <c r="CK200" s="192"/>
      <c r="CL200" s="192"/>
      <c r="CM200" s="192"/>
      <c r="CN200" s="46"/>
      <c r="CR200" s="192"/>
      <c r="CS200" s="46"/>
      <c r="CT200" s="192"/>
      <c r="CU200" s="192"/>
      <c r="CV200" s="192"/>
      <c r="CW200" s="46"/>
    </row>
    <row r="201" spans="2:101">
      <c r="B201" s="142" t="s">
        <v>350</v>
      </c>
      <c r="C201" s="78" t="s">
        <v>47</v>
      </c>
      <c r="D201" s="145" t="s">
        <v>361</v>
      </c>
      <c r="E201" s="145">
        <v>0.150684931506849</v>
      </c>
      <c r="F201" s="142" t="s">
        <v>18</v>
      </c>
      <c r="AP201" s="192"/>
      <c r="AQ201" s="46"/>
      <c r="AR201" s="46"/>
      <c r="AS201" s="192"/>
      <c r="AT201" s="192"/>
      <c r="AU201" s="46"/>
      <c r="AY201" s="192"/>
      <c r="AZ201" s="46"/>
      <c r="BA201" s="192"/>
      <c r="BB201" s="192"/>
      <c r="BC201" s="192"/>
      <c r="BD201" s="46"/>
      <c r="BH201" s="192"/>
      <c r="BI201" s="46"/>
      <c r="BJ201" s="192"/>
      <c r="BK201" s="192"/>
      <c r="BL201" s="192"/>
      <c r="BM201" s="46"/>
      <c r="BQ201" s="192"/>
      <c r="BR201" s="46"/>
      <c r="BS201" s="192"/>
      <c r="BT201" s="192"/>
      <c r="BU201" s="192"/>
      <c r="BV201" s="46"/>
      <c r="BZ201" s="192"/>
      <c r="CA201" s="46"/>
      <c r="CB201" s="192"/>
      <c r="CC201" s="192"/>
      <c r="CD201" s="192"/>
      <c r="CE201" s="46"/>
      <c r="CI201" s="192"/>
      <c r="CJ201" s="46"/>
      <c r="CK201" s="192"/>
      <c r="CL201" s="192"/>
      <c r="CM201" s="192"/>
      <c r="CN201" s="46"/>
      <c r="CR201" s="192"/>
      <c r="CS201" s="46"/>
      <c r="CT201" s="192"/>
      <c r="CU201" s="192"/>
      <c r="CV201" s="192"/>
      <c r="CW201" s="46"/>
    </row>
    <row r="202" spans="2:101">
      <c r="B202" s="172" t="s">
        <v>350</v>
      </c>
      <c r="C202" s="78" t="s">
        <v>47</v>
      </c>
      <c r="D202" s="145" t="s">
        <v>362</v>
      </c>
      <c r="E202" s="145">
        <v>1.25570776255708E-2</v>
      </c>
      <c r="F202" s="142" t="s">
        <v>18</v>
      </c>
      <c r="AP202" s="192"/>
      <c r="AQ202" s="46"/>
      <c r="AR202" s="46"/>
      <c r="AS202" s="192"/>
      <c r="AT202" s="192"/>
      <c r="AU202" s="46"/>
      <c r="AY202" s="192"/>
      <c r="AZ202" s="46"/>
      <c r="BA202" s="192"/>
      <c r="BB202" s="192"/>
      <c r="BC202" s="192"/>
      <c r="BD202" s="46"/>
      <c r="BH202" s="192"/>
      <c r="BI202" s="46"/>
      <c r="BJ202" s="192"/>
      <c r="BK202" s="192"/>
      <c r="BL202" s="192"/>
      <c r="BM202" s="46"/>
      <c r="BQ202" s="192"/>
      <c r="BR202" s="46"/>
      <c r="BS202" s="192"/>
      <c r="BT202" s="192"/>
      <c r="BU202" s="192"/>
      <c r="BV202" s="46"/>
      <c r="BZ202" s="192"/>
      <c r="CA202" s="46"/>
      <c r="CB202" s="192"/>
      <c r="CC202" s="192"/>
      <c r="CD202" s="192"/>
      <c r="CE202" s="46"/>
      <c r="CI202" s="192"/>
      <c r="CJ202" s="46"/>
      <c r="CK202" s="192"/>
      <c r="CL202" s="192"/>
      <c r="CM202" s="192"/>
      <c r="CN202" s="46"/>
      <c r="CR202" s="192"/>
      <c r="CS202" s="46"/>
      <c r="CT202" s="192"/>
      <c r="CU202" s="192"/>
      <c r="CV202" s="192"/>
      <c r="CW202" s="46"/>
    </row>
    <row r="203" spans="2:101">
      <c r="B203" s="142" t="s">
        <v>350</v>
      </c>
      <c r="C203" s="78" t="s">
        <v>49</v>
      </c>
      <c r="D203" s="145" t="s">
        <v>351</v>
      </c>
      <c r="E203" s="145">
        <v>9.4178082191780796E-2</v>
      </c>
      <c r="F203" s="142" t="s">
        <v>18</v>
      </c>
      <c r="AP203" s="211"/>
      <c r="AQ203" s="46"/>
      <c r="AR203" s="46"/>
      <c r="AS203" s="192"/>
      <c r="AT203" s="192"/>
      <c r="AU203" s="46"/>
      <c r="AY203" s="192"/>
      <c r="AZ203" s="46"/>
      <c r="BA203" s="192"/>
      <c r="BB203" s="192"/>
      <c r="BC203" s="192"/>
      <c r="BD203" s="46"/>
      <c r="BH203" s="192"/>
      <c r="BI203" s="46"/>
      <c r="BJ203" s="192"/>
      <c r="BK203" s="192"/>
      <c r="BL203" s="192"/>
      <c r="BM203" s="46"/>
      <c r="BQ203" s="192"/>
      <c r="BR203" s="46"/>
      <c r="BS203" s="192"/>
      <c r="BT203" s="192"/>
      <c r="BU203" s="192"/>
      <c r="BV203" s="46"/>
      <c r="BZ203" s="192"/>
      <c r="CA203" s="46"/>
      <c r="CB203" s="192"/>
      <c r="CC203" s="192"/>
      <c r="CD203" s="192"/>
      <c r="CE203" s="46"/>
      <c r="CI203" s="192"/>
      <c r="CJ203" s="46"/>
      <c r="CK203" s="192"/>
      <c r="CL203" s="192"/>
      <c r="CM203" s="192"/>
      <c r="CN203" s="46"/>
      <c r="CR203" s="192"/>
      <c r="CS203" s="46"/>
      <c r="CT203" s="192"/>
      <c r="CU203" s="192"/>
      <c r="CV203" s="192"/>
      <c r="CW203" s="46"/>
    </row>
    <row r="204" spans="2:101">
      <c r="B204" s="142" t="s">
        <v>350</v>
      </c>
      <c r="C204" s="78" t="s">
        <v>49</v>
      </c>
      <c r="D204" s="145" t="s">
        <v>352</v>
      </c>
      <c r="E204" s="145">
        <v>0.102739726027397</v>
      </c>
      <c r="F204" s="142" t="s">
        <v>18</v>
      </c>
      <c r="AP204" s="192"/>
      <c r="AQ204" s="46"/>
      <c r="AR204" s="46"/>
      <c r="AS204" s="192"/>
      <c r="AT204" s="192"/>
      <c r="AU204" s="46"/>
      <c r="AY204" s="192"/>
      <c r="AZ204" s="46"/>
      <c r="BA204" s="192"/>
      <c r="BB204" s="192"/>
      <c r="BC204" s="192"/>
      <c r="BD204" s="46"/>
      <c r="BH204" s="192"/>
      <c r="BI204" s="46"/>
      <c r="BJ204" s="192"/>
      <c r="BK204" s="192"/>
      <c r="BL204" s="192"/>
      <c r="BM204" s="46"/>
      <c r="BQ204" s="192"/>
      <c r="BR204" s="46"/>
      <c r="BS204" s="192"/>
      <c r="BT204" s="192"/>
      <c r="BU204" s="192"/>
      <c r="BV204" s="46"/>
      <c r="BZ204" s="192"/>
      <c r="CA204" s="46"/>
      <c r="CB204" s="192"/>
      <c r="CC204" s="192"/>
      <c r="CD204" s="192"/>
      <c r="CE204" s="46"/>
      <c r="CI204" s="192"/>
      <c r="CJ204" s="46"/>
      <c r="CK204" s="192"/>
      <c r="CL204" s="192"/>
      <c r="CM204" s="192"/>
      <c r="CN204" s="46"/>
      <c r="CR204" s="192"/>
      <c r="CS204" s="46"/>
      <c r="CT204" s="192"/>
      <c r="CU204" s="192"/>
      <c r="CV204" s="192"/>
      <c r="CW204" s="46"/>
    </row>
    <row r="205" spans="2:101">
      <c r="B205" s="142" t="s">
        <v>350</v>
      </c>
      <c r="C205" s="78" t="s">
        <v>49</v>
      </c>
      <c r="D205" s="145" t="s">
        <v>353</v>
      </c>
      <c r="E205" s="145">
        <v>8.5616438356164396E-3</v>
      </c>
      <c r="F205" s="142" t="s">
        <v>18</v>
      </c>
      <c r="AP205" s="192"/>
      <c r="AQ205" s="46"/>
      <c r="AR205" s="46"/>
      <c r="AS205" s="192"/>
      <c r="AT205" s="192"/>
      <c r="AU205" s="46"/>
      <c r="AY205" s="192"/>
      <c r="AZ205" s="46"/>
      <c r="BA205" s="192"/>
      <c r="BB205" s="192"/>
      <c r="BC205" s="192"/>
      <c r="BD205" s="46"/>
      <c r="BH205" s="192"/>
      <c r="BI205" s="46"/>
      <c r="BJ205" s="192"/>
      <c r="BK205" s="192"/>
      <c r="BL205" s="192"/>
      <c r="BM205" s="46"/>
      <c r="BQ205" s="192"/>
      <c r="BR205" s="46"/>
      <c r="BS205" s="192"/>
      <c r="BT205" s="192"/>
      <c r="BU205" s="192"/>
      <c r="BV205" s="46"/>
      <c r="BZ205" s="192"/>
      <c r="CA205" s="46"/>
      <c r="CB205" s="192"/>
      <c r="CC205" s="192"/>
      <c r="CD205" s="192"/>
      <c r="CE205" s="46"/>
      <c r="CI205" s="192"/>
      <c r="CJ205" s="46"/>
      <c r="CK205" s="192"/>
      <c r="CL205" s="192"/>
      <c r="CM205" s="192"/>
      <c r="CN205" s="46"/>
      <c r="CR205" s="192"/>
      <c r="CS205" s="46"/>
      <c r="CT205" s="192"/>
      <c r="CU205" s="192"/>
      <c r="CV205" s="192"/>
      <c r="CW205" s="46"/>
    </row>
    <row r="206" spans="2:101">
      <c r="B206" s="172" t="s">
        <v>350</v>
      </c>
      <c r="C206" s="78" t="s">
        <v>49</v>
      </c>
      <c r="D206" s="145" t="s">
        <v>354</v>
      </c>
      <c r="E206" s="145">
        <v>0.12682648401826499</v>
      </c>
      <c r="F206" s="142" t="s">
        <v>18</v>
      </c>
      <c r="AP206" s="192"/>
      <c r="AQ206" s="46"/>
      <c r="AR206" s="46"/>
      <c r="AS206" s="192"/>
      <c r="AT206" s="192"/>
      <c r="AU206" s="46"/>
      <c r="AY206" s="192"/>
      <c r="AZ206" s="46"/>
      <c r="BA206" s="192"/>
      <c r="BB206" s="192"/>
      <c r="BC206" s="192"/>
      <c r="BD206" s="46"/>
      <c r="BH206" s="192"/>
      <c r="BI206" s="46"/>
      <c r="BJ206" s="192"/>
      <c r="BK206" s="192"/>
      <c r="BL206" s="192"/>
      <c r="BM206" s="46"/>
      <c r="BQ206" s="192"/>
      <c r="BR206" s="46"/>
      <c r="BS206" s="192"/>
      <c r="BT206" s="192"/>
      <c r="BU206" s="192"/>
      <c r="BV206" s="46"/>
      <c r="BZ206" s="192"/>
      <c r="CA206" s="46"/>
      <c r="CB206" s="192"/>
      <c r="CC206" s="192"/>
      <c r="CD206" s="192"/>
      <c r="CE206" s="46"/>
      <c r="CI206" s="192"/>
      <c r="CJ206" s="46"/>
      <c r="CK206" s="192"/>
      <c r="CL206" s="192"/>
      <c r="CM206" s="192"/>
      <c r="CN206" s="46"/>
      <c r="CR206" s="192"/>
      <c r="CS206" s="46"/>
      <c r="CT206" s="192"/>
      <c r="CU206" s="192"/>
      <c r="CV206" s="192"/>
      <c r="CW206" s="46"/>
    </row>
    <row r="207" spans="2:101">
      <c r="B207" s="142" t="s">
        <v>350</v>
      </c>
      <c r="C207" s="78" t="s">
        <v>49</v>
      </c>
      <c r="D207" s="145" t="s">
        <v>355</v>
      </c>
      <c r="E207" s="145">
        <v>0.13835616438356199</v>
      </c>
      <c r="F207" s="142" t="s">
        <v>18</v>
      </c>
      <c r="AP207" s="211"/>
      <c r="AQ207" s="46"/>
      <c r="AR207" s="46"/>
      <c r="AS207" s="192"/>
      <c r="AT207" s="192"/>
      <c r="AU207" s="46"/>
      <c r="AY207" s="192"/>
      <c r="AZ207" s="46"/>
      <c r="BA207" s="192"/>
      <c r="BB207" s="192"/>
      <c r="BC207" s="192"/>
      <c r="BD207" s="46"/>
      <c r="BH207" s="192"/>
      <c r="BI207" s="46"/>
      <c r="BJ207" s="192"/>
      <c r="BK207" s="192"/>
      <c r="BL207" s="192"/>
      <c r="BM207" s="46"/>
      <c r="BQ207" s="192"/>
      <c r="BR207" s="46"/>
      <c r="BS207" s="192"/>
      <c r="BT207" s="192"/>
      <c r="BU207" s="192"/>
      <c r="BV207" s="46"/>
      <c r="BZ207" s="192"/>
      <c r="CA207" s="46"/>
      <c r="CB207" s="192"/>
      <c r="CC207" s="192"/>
      <c r="CD207" s="192"/>
      <c r="CE207" s="46"/>
      <c r="CI207" s="192"/>
      <c r="CJ207" s="46"/>
      <c r="CK207" s="192"/>
      <c r="CL207" s="192"/>
      <c r="CM207" s="192"/>
      <c r="CN207" s="46"/>
      <c r="CR207" s="192"/>
      <c r="CS207" s="46"/>
      <c r="CT207" s="192"/>
      <c r="CU207" s="192"/>
      <c r="CV207" s="192"/>
      <c r="CW207" s="46"/>
    </row>
    <row r="208" spans="2:101">
      <c r="B208" s="142" t="s">
        <v>350</v>
      </c>
      <c r="C208" s="78" t="s">
        <v>49</v>
      </c>
      <c r="D208" s="145" t="s">
        <v>356</v>
      </c>
      <c r="E208" s="145">
        <v>1.15296803652968E-2</v>
      </c>
      <c r="F208" s="142" t="s">
        <v>18</v>
      </c>
      <c r="AP208" s="192"/>
      <c r="AQ208" s="46"/>
      <c r="AR208" s="46"/>
      <c r="AS208" s="192"/>
      <c r="AT208" s="192"/>
      <c r="AU208" s="46"/>
      <c r="AY208" s="192"/>
      <c r="AZ208" s="46"/>
      <c r="BA208" s="192"/>
      <c r="BB208" s="192"/>
      <c r="BC208" s="192"/>
      <c r="BD208" s="46"/>
      <c r="BH208" s="192"/>
      <c r="BI208" s="46"/>
      <c r="BJ208" s="192"/>
      <c r="BK208" s="192"/>
      <c r="BL208" s="192"/>
      <c r="BM208" s="46"/>
      <c r="BQ208" s="192"/>
      <c r="BR208" s="46"/>
      <c r="BS208" s="192"/>
      <c r="BT208" s="192"/>
      <c r="BU208" s="192"/>
      <c r="BV208" s="46"/>
      <c r="BZ208" s="192"/>
      <c r="CA208" s="46"/>
      <c r="CB208" s="192"/>
      <c r="CC208" s="192"/>
      <c r="CD208" s="192"/>
      <c r="CE208" s="46"/>
      <c r="CI208" s="192"/>
      <c r="CJ208" s="46"/>
      <c r="CK208" s="192"/>
      <c r="CL208" s="192"/>
      <c r="CM208" s="192"/>
      <c r="CN208" s="46"/>
      <c r="CR208" s="192"/>
      <c r="CS208" s="46"/>
      <c r="CT208" s="192"/>
      <c r="CU208" s="192"/>
      <c r="CV208" s="192"/>
      <c r="CW208" s="46"/>
    </row>
    <row r="209" spans="2:101">
      <c r="B209" s="142" t="s">
        <v>350</v>
      </c>
      <c r="C209" s="78" t="s">
        <v>49</v>
      </c>
      <c r="D209" s="145" t="s">
        <v>357</v>
      </c>
      <c r="E209" s="145">
        <v>9.9200913242009095E-2</v>
      </c>
      <c r="F209" s="142" t="s">
        <v>18</v>
      </c>
      <c r="AP209" s="192"/>
      <c r="AQ209" s="46"/>
      <c r="AR209" s="46"/>
      <c r="AS209" s="192"/>
      <c r="AT209" s="192"/>
      <c r="AU209" s="46"/>
      <c r="AY209" s="192"/>
      <c r="AZ209" s="46"/>
      <c r="BA209" s="192"/>
      <c r="BB209" s="192"/>
      <c r="BC209" s="192"/>
      <c r="BD209" s="46"/>
      <c r="BH209" s="192"/>
      <c r="BI209" s="46"/>
      <c r="BJ209" s="192"/>
      <c r="BK209" s="192"/>
      <c r="BL209" s="192"/>
      <c r="BM209" s="46"/>
      <c r="BQ209" s="192"/>
      <c r="BR209" s="46"/>
      <c r="BS209" s="192"/>
      <c r="BT209" s="192"/>
      <c r="BU209" s="192"/>
      <c r="BV209" s="46"/>
      <c r="BZ209" s="192"/>
      <c r="CA209" s="46"/>
      <c r="CB209" s="192"/>
      <c r="CC209" s="192"/>
      <c r="CD209" s="192"/>
      <c r="CE209" s="46"/>
      <c r="CI209" s="192"/>
      <c r="CJ209" s="46"/>
      <c r="CK209" s="192"/>
      <c r="CL209" s="192"/>
      <c r="CM209" s="192"/>
      <c r="CN209" s="46"/>
      <c r="CR209" s="192"/>
      <c r="CS209" s="46"/>
      <c r="CT209" s="192"/>
      <c r="CU209" s="192"/>
      <c r="CV209" s="192"/>
      <c r="CW209" s="46"/>
    </row>
    <row r="210" spans="2:101">
      <c r="B210" s="172" t="s">
        <v>350</v>
      </c>
      <c r="C210" s="78" t="s">
        <v>49</v>
      </c>
      <c r="D210" s="145" t="s">
        <v>358</v>
      </c>
      <c r="E210" s="145">
        <v>0.108219178082192</v>
      </c>
      <c r="F210" s="142" t="s">
        <v>18</v>
      </c>
      <c r="AP210" s="192"/>
      <c r="AQ210" s="46"/>
      <c r="AR210" s="46"/>
      <c r="AS210" s="192"/>
      <c r="AT210" s="192"/>
      <c r="AU210" s="46"/>
      <c r="AY210" s="192"/>
      <c r="AZ210" s="46"/>
      <c r="BA210" s="192"/>
      <c r="BB210" s="192"/>
      <c r="BC210" s="192"/>
      <c r="BD210" s="46"/>
      <c r="BH210" s="192"/>
      <c r="BI210" s="46"/>
      <c r="BJ210" s="192"/>
      <c r="BK210" s="192"/>
      <c r="BL210" s="192"/>
      <c r="BM210" s="46"/>
      <c r="BQ210" s="192"/>
      <c r="BR210" s="46"/>
      <c r="BS210" s="192"/>
      <c r="BT210" s="192"/>
      <c r="BU210" s="192"/>
      <c r="BV210" s="46"/>
      <c r="BZ210" s="192"/>
      <c r="CA210" s="46"/>
      <c r="CB210" s="192"/>
      <c r="CC210" s="192"/>
      <c r="CD210" s="192"/>
      <c r="CE210" s="46"/>
      <c r="CI210" s="192"/>
      <c r="CJ210" s="46"/>
      <c r="CK210" s="192"/>
      <c r="CL210" s="192"/>
      <c r="CM210" s="192"/>
      <c r="CN210" s="46"/>
      <c r="CR210" s="192"/>
      <c r="CS210" s="46"/>
      <c r="CT210" s="192"/>
      <c r="CU210" s="192"/>
      <c r="CV210" s="192"/>
      <c r="CW210" s="46"/>
    </row>
    <row r="211" spans="2:101">
      <c r="B211" s="142" t="s">
        <v>350</v>
      </c>
      <c r="C211" s="78" t="s">
        <v>49</v>
      </c>
      <c r="D211" s="145" t="s">
        <v>359</v>
      </c>
      <c r="E211" s="145">
        <v>9.0182648401826507E-3</v>
      </c>
      <c r="F211" s="142" t="s">
        <v>18</v>
      </c>
      <c r="AP211" s="211"/>
      <c r="AQ211" s="46"/>
      <c r="AR211" s="46"/>
      <c r="AS211" s="192"/>
      <c r="AT211" s="192"/>
      <c r="AU211" s="46"/>
      <c r="AY211" s="192"/>
      <c r="AZ211" s="46"/>
      <c r="BA211" s="192"/>
      <c r="BB211" s="192"/>
      <c r="BC211" s="192"/>
      <c r="BD211" s="46"/>
      <c r="BH211" s="192"/>
      <c r="BI211" s="46"/>
      <c r="BJ211" s="192"/>
      <c r="BK211" s="192"/>
      <c r="BL211" s="192"/>
      <c r="BM211" s="46"/>
      <c r="BQ211" s="192"/>
      <c r="BR211" s="46"/>
      <c r="BS211" s="192"/>
      <c r="BT211" s="192"/>
      <c r="BU211" s="192"/>
      <c r="BV211" s="46"/>
      <c r="BZ211" s="192"/>
      <c r="CA211" s="46"/>
      <c r="CB211" s="192"/>
      <c r="CC211" s="192"/>
      <c r="CD211" s="192"/>
      <c r="CE211" s="46"/>
      <c r="CI211" s="192"/>
      <c r="CJ211" s="46"/>
      <c r="CK211" s="192"/>
      <c r="CL211" s="192"/>
      <c r="CM211" s="192"/>
      <c r="CN211" s="46"/>
      <c r="CR211" s="192"/>
      <c r="CS211" s="46"/>
      <c r="CT211" s="192"/>
      <c r="CU211" s="192"/>
      <c r="CV211" s="192"/>
      <c r="CW211" s="46"/>
    </row>
    <row r="212" spans="2:101">
      <c r="B212" s="142" t="s">
        <v>350</v>
      </c>
      <c r="C212" s="78" t="s">
        <v>49</v>
      </c>
      <c r="D212" s="145" t="s">
        <v>360</v>
      </c>
      <c r="E212" s="145">
        <v>0.13812785388127899</v>
      </c>
      <c r="F212" s="142" t="s">
        <v>18</v>
      </c>
      <c r="AP212" s="192"/>
      <c r="AQ212" s="46"/>
      <c r="AR212" s="46"/>
      <c r="AS212" s="192"/>
      <c r="AT212" s="192"/>
      <c r="AU212" s="46"/>
      <c r="AY212" s="192"/>
      <c r="AZ212" s="46"/>
      <c r="BA212" s="192"/>
      <c r="BB212" s="192"/>
      <c r="BC212" s="192"/>
      <c r="BD212" s="46"/>
      <c r="BH212" s="192"/>
      <c r="BI212" s="46"/>
      <c r="BJ212" s="192"/>
      <c r="BK212" s="192"/>
      <c r="BL212" s="192"/>
      <c r="BM212" s="46"/>
      <c r="BQ212" s="192"/>
      <c r="BR212" s="46"/>
      <c r="BS212" s="192"/>
      <c r="BT212" s="192"/>
      <c r="BU212" s="192"/>
      <c r="BV212" s="46"/>
      <c r="BZ212" s="192"/>
      <c r="CA212" s="46"/>
      <c r="CB212" s="192"/>
      <c r="CC212" s="192"/>
      <c r="CD212" s="192"/>
      <c r="CE212" s="46"/>
      <c r="CI212" s="192"/>
      <c r="CJ212" s="46"/>
      <c r="CK212" s="192"/>
      <c r="CL212" s="192"/>
      <c r="CM212" s="192"/>
      <c r="CN212" s="46"/>
      <c r="CR212" s="192"/>
      <c r="CS212" s="46"/>
      <c r="CT212" s="192"/>
      <c r="CU212" s="192"/>
      <c r="CV212" s="192"/>
      <c r="CW212" s="46"/>
    </row>
    <row r="213" spans="2:101">
      <c r="B213" s="142" t="s">
        <v>350</v>
      </c>
      <c r="C213" s="78" t="s">
        <v>49</v>
      </c>
      <c r="D213" s="145" t="s">
        <v>361</v>
      </c>
      <c r="E213" s="145">
        <v>0.150684931506849</v>
      </c>
      <c r="F213" s="142" t="s">
        <v>18</v>
      </c>
      <c r="AP213" s="192"/>
      <c r="AQ213" s="46"/>
      <c r="AR213" s="46"/>
      <c r="AS213" s="192"/>
      <c r="AT213" s="192"/>
      <c r="AU213" s="46"/>
      <c r="AY213" s="192"/>
      <c r="AZ213" s="46"/>
      <c r="BA213" s="192"/>
      <c r="BB213" s="192"/>
      <c r="BC213" s="192"/>
      <c r="BD213" s="46"/>
      <c r="BH213" s="192"/>
      <c r="BI213" s="46"/>
      <c r="BJ213" s="192"/>
      <c r="BK213" s="192"/>
      <c r="BL213" s="192"/>
      <c r="BM213" s="46"/>
      <c r="BQ213" s="192"/>
      <c r="BR213" s="46"/>
      <c r="BS213" s="192"/>
      <c r="BT213" s="192"/>
      <c r="BU213" s="192"/>
      <c r="BV213" s="46"/>
      <c r="BZ213" s="192"/>
      <c r="CA213" s="46"/>
      <c r="CB213" s="192"/>
      <c r="CC213" s="192"/>
      <c r="CD213" s="192"/>
      <c r="CE213" s="46"/>
      <c r="CI213" s="192"/>
      <c r="CJ213" s="46"/>
      <c r="CK213" s="192"/>
      <c r="CL213" s="192"/>
      <c r="CM213" s="192"/>
      <c r="CN213" s="46"/>
      <c r="CR213" s="192"/>
      <c r="CS213" s="46"/>
      <c r="CT213" s="192"/>
      <c r="CU213" s="192"/>
      <c r="CV213" s="192"/>
      <c r="CW213" s="46"/>
    </row>
    <row r="214" spans="2:101">
      <c r="B214" s="172" t="s">
        <v>350</v>
      </c>
      <c r="C214" s="78" t="s">
        <v>49</v>
      </c>
      <c r="D214" s="145" t="s">
        <v>362</v>
      </c>
      <c r="E214" s="145">
        <v>1.25570776255708E-2</v>
      </c>
      <c r="F214" s="142" t="s">
        <v>18</v>
      </c>
      <c r="AP214" s="192"/>
      <c r="AQ214" s="46"/>
      <c r="AR214" s="46"/>
      <c r="AS214" s="192"/>
      <c r="AT214" s="192"/>
      <c r="AU214" s="46"/>
      <c r="AY214" s="192"/>
      <c r="AZ214" s="46"/>
      <c r="BA214" s="192"/>
      <c r="BB214" s="192"/>
      <c r="BC214" s="192"/>
      <c r="BD214" s="46"/>
      <c r="BH214" s="192"/>
      <c r="BI214" s="46"/>
      <c r="BJ214" s="192"/>
      <c r="BK214" s="192"/>
      <c r="BL214" s="192"/>
      <c r="BM214" s="46"/>
      <c r="BQ214" s="192"/>
      <c r="BR214" s="46"/>
      <c r="BS214" s="192"/>
      <c r="BT214" s="192"/>
      <c r="BU214" s="192"/>
      <c r="BV214" s="46"/>
      <c r="BZ214" s="192"/>
      <c r="CA214" s="46"/>
      <c r="CB214" s="192"/>
      <c r="CC214" s="192"/>
      <c r="CD214" s="192"/>
      <c r="CE214" s="46"/>
      <c r="CI214" s="192"/>
      <c r="CJ214" s="46"/>
      <c r="CK214" s="192"/>
      <c r="CL214" s="192"/>
      <c r="CM214" s="192"/>
      <c r="CN214" s="46"/>
      <c r="CR214" s="192"/>
      <c r="CS214" s="46"/>
      <c r="CT214" s="192"/>
      <c r="CU214" s="192"/>
      <c r="CV214" s="192"/>
      <c r="CW214" s="46"/>
    </row>
    <row r="215" spans="2:101">
      <c r="B215" s="142" t="s">
        <v>350</v>
      </c>
      <c r="C215" s="78" t="s">
        <v>51</v>
      </c>
      <c r="D215" s="145" t="s">
        <v>351</v>
      </c>
      <c r="E215" s="145">
        <v>9.4178082191780796E-2</v>
      </c>
      <c r="F215" s="142" t="s">
        <v>18</v>
      </c>
      <c r="AP215" s="211"/>
      <c r="AQ215" s="46"/>
      <c r="AR215" s="46"/>
      <c r="AS215" s="192"/>
      <c r="AT215" s="192"/>
      <c r="AU215" s="46"/>
      <c r="AY215" s="192"/>
      <c r="AZ215" s="46"/>
      <c r="BA215" s="192"/>
      <c r="BB215" s="192"/>
      <c r="BC215" s="192"/>
      <c r="BD215" s="46"/>
      <c r="BH215" s="192"/>
      <c r="BI215" s="46"/>
      <c r="BJ215" s="192"/>
      <c r="BK215" s="192"/>
      <c r="BL215" s="192"/>
      <c r="BM215" s="46"/>
      <c r="BQ215" s="192"/>
      <c r="BR215" s="46"/>
      <c r="BS215" s="192"/>
      <c r="BT215" s="192"/>
      <c r="BU215" s="192"/>
      <c r="BV215" s="46"/>
      <c r="BZ215" s="192"/>
      <c r="CA215" s="46"/>
      <c r="CB215" s="192"/>
      <c r="CC215" s="192"/>
      <c r="CD215" s="192"/>
      <c r="CE215" s="46"/>
      <c r="CI215" s="192"/>
      <c r="CJ215" s="46"/>
      <c r="CK215" s="192"/>
      <c r="CL215" s="192"/>
      <c r="CM215" s="192"/>
      <c r="CN215" s="46"/>
      <c r="CR215" s="192"/>
      <c r="CS215" s="46"/>
      <c r="CT215" s="192"/>
      <c r="CU215" s="192"/>
      <c r="CV215" s="192"/>
      <c r="CW215" s="46"/>
    </row>
    <row r="216" spans="2:101">
      <c r="B216" s="142" t="s">
        <v>350</v>
      </c>
      <c r="C216" s="78" t="s">
        <v>51</v>
      </c>
      <c r="D216" s="145" t="s">
        <v>352</v>
      </c>
      <c r="E216" s="145">
        <v>0.102739726027397</v>
      </c>
      <c r="F216" s="142" t="s">
        <v>18</v>
      </c>
      <c r="AP216" s="192"/>
      <c r="AQ216" s="46"/>
      <c r="AR216" s="46"/>
      <c r="AS216" s="192"/>
      <c r="AT216" s="192"/>
      <c r="AU216" s="46"/>
      <c r="AY216" s="192"/>
      <c r="AZ216" s="46"/>
      <c r="BA216" s="192"/>
      <c r="BB216" s="192"/>
      <c r="BC216" s="192"/>
      <c r="BD216" s="46"/>
      <c r="BH216" s="192"/>
      <c r="BI216" s="46"/>
      <c r="BJ216" s="192"/>
      <c r="BK216" s="192"/>
      <c r="BL216" s="192"/>
      <c r="BM216" s="46"/>
      <c r="BQ216" s="192"/>
      <c r="BR216" s="46"/>
      <c r="BS216" s="192"/>
      <c r="BT216" s="192"/>
      <c r="BU216" s="192"/>
      <c r="BV216" s="46"/>
      <c r="BZ216" s="192"/>
      <c r="CA216" s="46"/>
      <c r="CB216" s="192"/>
      <c r="CC216" s="192"/>
      <c r="CD216" s="192"/>
      <c r="CE216" s="46"/>
      <c r="CI216" s="192"/>
      <c r="CJ216" s="46"/>
      <c r="CK216" s="192"/>
      <c r="CL216" s="192"/>
      <c r="CM216" s="192"/>
      <c r="CN216" s="46"/>
      <c r="CR216" s="192"/>
      <c r="CS216" s="46"/>
      <c r="CT216" s="192"/>
      <c r="CU216" s="192"/>
      <c r="CV216" s="192"/>
      <c r="CW216" s="46"/>
    </row>
    <row r="217" spans="2:101">
      <c r="B217" s="142" t="s">
        <v>350</v>
      </c>
      <c r="C217" s="78" t="s">
        <v>51</v>
      </c>
      <c r="D217" s="145" t="s">
        <v>353</v>
      </c>
      <c r="E217" s="145">
        <v>8.5616438356164396E-3</v>
      </c>
      <c r="F217" s="142" t="s">
        <v>18</v>
      </c>
      <c r="AP217" s="192"/>
      <c r="AQ217" s="46"/>
      <c r="AR217" s="46"/>
      <c r="AS217" s="192"/>
      <c r="AT217" s="192"/>
      <c r="AU217" s="46"/>
      <c r="AY217" s="192"/>
      <c r="AZ217" s="46"/>
      <c r="BA217" s="192"/>
      <c r="BB217" s="192"/>
      <c r="BC217" s="192"/>
      <c r="BD217" s="46"/>
      <c r="BH217" s="192"/>
      <c r="BI217" s="46"/>
      <c r="BJ217" s="192"/>
      <c r="BK217" s="192"/>
      <c r="BL217" s="192"/>
      <c r="BM217" s="46"/>
      <c r="BQ217" s="192"/>
      <c r="BR217" s="46"/>
      <c r="BS217" s="192"/>
      <c r="BT217" s="192"/>
      <c r="BU217" s="192"/>
      <c r="BV217" s="46"/>
      <c r="BZ217" s="192"/>
      <c r="CA217" s="46"/>
      <c r="CB217" s="192"/>
      <c r="CC217" s="192"/>
      <c r="CD217" s="192"/>
      <c r="CE217" s="46"/>
      <c r="CI217" s="192"/>
      <c r="CJ217" s="46"/>
      <c r="CK217" s="192"/>
      <c r="CL217" s="192"/>
      <c r="CM217" s="192"/>
      <c r="CN217" s="46"/>
      <c r="CR217" s="192"/>
      <c r="CS217" s="46"/>
      <c r="CT217" s="192"/>
      <c r="CU217" s="192"/>
      <c r="CV217" s="192"/>
      <c r="CW217" s="46"/>
    </row>
    <row r="218" spans="2:101">
      <c r="B218" s="172" t="s">
        <v>350</v>
      </c>
      <c r="C218" s="78" t="s">
        <v>51</v>
      </c>
      <c r="D218" s="145" t="s">
        <v>354</v>
      </c>
      <c r="E218" s="145">
        <v>0.12682648401826499</v>
      </c>
      <c r="F218" s="142" t="s">
        <v>18</v>
      </c>
      <c r="AP218" s="192"/>
      <c r="AQ218" s="46"/>
      <c r="AR218" s="46"/>
      <c r="AS218" s="192"/>
      <c r="AT218" s="192"/>
      <c r="AU218" s="46"/>
      <c r="AY218" s="192"/>
      <c r="AZ218" s="46"/>
      <c r="BA218" s="192"/>
      <c r="BB218" s="192"/>
      <c r="BC218" s="192"/>
      <c r="BD218" s="46"/>
      <c r="BH218" s="192"/>
      <c r="BI218" s="46"/>
      <c r="BJ218" s="192"/>
      <c r="BK218" s="192"/>
      <c r="BL218" s="192"/>
      <c r="BM218" s="46"/>
      <c r="BQ218" s="192"/>
      <c r="BR218" s="46"/>
      <c r="BS218" s="192"/>
      <c r="BT218" s="192"/>
      <c r="BU218" s="192"/>
      <c r="BV218" s="46"/>
      <c r="BZ218" s="192"/>
      <c r="CA218" s="46"/>
      <c r="CB218" s="192"/>
      <c r="CC218" s="192"/>
      <c r="CD218" s="192"/>
      <c r="CE218" s="46"/>
      <c r="CI218" s="192"/>
      <c r="CJ218" s="46"/>
      <c r="CK218" s="192"/>
      <c r="CL218" s="192"/>
      <c r="CM218" s="192"/>
      <c r="CN218" s="46"/>
      <c r="CR218" s="192"/>
      <c r="CS218" s="46"/>
      <c r="CT218" s="192"/>
      <c r="CU218" s="192"/>
      <c r="CV218" s="192"/>
      <c r="CW218" s="46"/>
    </row>
    <row r="219" spans="2:101">
      <c r="B219" s="142" t="s">
        <v>350</v>
      </c>
      <c r="C219" s="78" t="s">
        <v>51</v>
      </c>
      <c r="D219" s="145" t="s">
        <v>355</v>
      </c>
      <c r="E219" s="145">
        <v>0.13835616438356199</v>
      </c>
      <c r="F219" s="142" t="s">
        <v>18</v>
      </c>
      <c r="AP219" s="211"/>
      <c r="AQ219" s="46"/>
      <c r="AR219" s="46"/>
      <c r="AS219" s="192"/>
      <c r="AT219" s="192"/>
      <c r="AU219" s="46"/>
      <c r="AY219" s="192"/>
      <c r="AZ219" s="46"/>
      <c r="BA219" s="192"/>
      <c r="BB219" s="192"/>
      <c r="BC219" s="192"/>
      <c r="BD219" s="46"/>
      <c r="BH219" s="192"/>
      <c r="BI219" s="46"/>
      <c r="BJ219" s="192"/>
      <c r="BK219" s="192"/>
      <c r="BL219" s="192"/>
      <c r="BM219" s="46"/>
      <c r="BQ219" s="192"/>
      <c r="BR219" s="46"/>
      <c r="BS219" s="192"/>
      <c r="BT219" s="192"/>
      <c r="BU219" s="192"/>
      <c r="BV219" s="46"/>
      <c r="BZ219" s="192"/>
      <c r="CA219" s="46"/>
      <c r="CB219" s="192"/>
      <c r="CC219" s="192"/>
      <c r="CD219" s="192"/>
      <c r="CE219" s="46"/>
      <c r="CI219" s="192"/>
      <c r="CJ219" s="46"/>
      <c r="CK219" s="192"/>
      <c r="CL219" s="192"/>
      <c r="CM219" s="192"/>
      <c r="CN219" s="46"/>
      <c r="CR219" s="192"/>
      <c r="CS219" s="46"/>
      <c r="CT219" s="192"/>
      <c r="CU219" s="192"/>
      <c r="CV219" s="192"/>
      <c r="CW219" s="46"/>
    </row>
    <row r="220" spans="2:101">
      <c r="B220" s="142" t="s">
        <v>350</v>
      </c>
      <c r="C220" s="78" t="s">
        <v>51</v>
      </c>
      <c r="D220" s="145" t="s">
        <v>356</v>
      </c>
      <c r="E220" s="145">
        <v>1.15296803652968E-2</v>
      </c>
      <c r="F220" s="142" t="s">
        <v>18</v>
      </c>
      <c r="AP220" s="192"/>
      <c r="AQ220" s="46"/>
      <c r="AR220" s="46"/>
      <c r="AS220" s="192"/>
      <c r="AT220" s="192"/>
      <c r="AU220" s="46"/>
      <c r="AY220" s="192"/>
      <c r="AZ220" s="46"/>
      <c r="BA220" s="192"/>
      <c r="BB220" s="192"/>
      <c r="BC220" s="192"/>
      <c r="BD220" s="46"/>
      <c r="BH220" s="192"/>
      <c r="BI220" s="46"/>
      <c r="BJ220" s="192"/>
      <c r="BK220" s="192"/>
      <c r="BL220" s="192"/>
      <c r="BM220" s="46"/>
      <c r="BQ220" s="192"/>
      <c r="BR220" s="46"/>
      <c r="BS220" s="192"/>
      <c r="BT220" s="192"/>
      <c r="BU220" s="192"/>
      <c r="BV220" s="46"/>
      <c r="BZ220" s="192"/>
      <c r="CA220" s="46"/>
      <c r="CB220" s="192"/>
      <c r="CC220" s="192"/>
      <c r="CD220" s="192"/>
      <c r="CE220" s="46"/>
      <c r="CI220" s="192"/>
      <c r="CJ220" s="46"/>
      <c r="CK220" s="192"/>
      <c r="CL220" s="192"/>
      <c r="CM220" s="192"/>
      <c r="CN220" s="46"/>
      <c r="CR220" s="192"/>
      <c r="CS220" s="46"/>
      <c r="CT220" s="192"/>
      <c r="CU220" s="192"/>
      <c r="CV220" s="192"/>
      <c r="CW220" s="46"/>
    </row>
    <row r="221" spans="2:101">
      <c r="B221" s="142" t="s">
        <v>350</v>
      </c>
      <c r="C221" s="78" t="s">
        <v>51</v>
      </c>
      <c r="D221" s="145" t="s">
        <v>357</v>
      </c>
      <c r="E221" s="145">
        <v>9.9200913242009095E-2</v>
      </c>
      <c r="F221" s="142" t="s">
        <v>18</v>
      </c>
      <c r="AP221" s="192"/>
      <c r="AQ221" s="46"/>
      <c r="AR221" s="46"/>
      <c r="AS221" s="192"/>
      <c r="AT221" s="192"/>
      <c r="AU221" s="46"/>
      <c r="AY221" s="192"/>
      <c r="AZ221" s="46"/>
      <c r="BA221" s="192"/>
      <c r="BB221" s="192"/>
      <c r="BC221" s="192"/>
      <c r="BD221" s="46"/>
      <c r="BH221" s="192"/>
      <c r="BI221" s="46"/>
      <c r="BJ221" s="192"/>
      <c r="BK221" s="192"/>
      <c r="BL221" s="192"/>
      <c r="BM221" s="46"/>
      <c r="BQ221" s="192"/>
      <c r="BR221" s="46"/>
      <c r="BS221" s="192"/>
      <c r="BT221" s="192"/>
      <c r="BU221" s="192"/>
      <c r="BV221" s="46"/>
      <c r="BZ221" s="192"/>
      <c r="CA221" s="46"/>
      <c r="CB221" s="192"/>
      <c r="CC221" s="192"/>
      <c r="CD221" s="192"/>
      <c r="CE221" s="46"/>
      <c r="CI221" s="192"/>
      <c r="CJ221" s="46"/>
      <c r="CK221" s="192"/>
      <c r="CL221" s="192"/>
      <c r="CM221" s="192"/>
      <c r="CN221" s="46"/>
      <c r="CR221" s="192"/>
      <c r="CS221" s="46"/>
      <c r="CT221" s="192"/>
      <c r="CU221" s="192"/>
      <c r="CV221" s="192"/>
      <c r="CW221" s="46"/>
    </row>
    <row r="222" spans="2:101">
      <c r="B222" s="172" t="s">
        <v>350</v>
      </c>
      <c r="C222" s="78" t="s">
        <v>51</v>
      </c>
      <c r="D222" s="145" t="s">
        <v>358</v>
      </c>
      <c r="E222" s="145">
        <v>0.108219178082192</v>
      </c>
      <c r="F222" s="142" t="s">
        <v>18</v>
      </c>
      <c r="AP222" s="192"/>
      <c r="AQ222" s="46"/>
      <c r="AR222" s="46"/>
      <c r="AS222" s="192"/>
      <c r="AT222" s="192"/>
      <c r="AU222" s="46"/>
      <c r="AY222" s="192"/>
      <c r="AZ222" s="46"/>
      <c r="BA222" s="192"/>
      <c r="BB222" s="192"/>
      <c r="BC222" s="192"/>
      <c r="BD222" s="46"/>
      <c r="BH222" s="192"/>
      <c r="BI222" s="46"/>
      <c r="BJ222" s="192"/>
      <c r="BK222" s="192"/>
      <c r="BL222" s="192"/>
      <c r="BM222" s="46"/>
      <c r="BQ222" s="192"/>
      <c r="BR222" s="46"/>
      <c r="BS222" s="192"/>
      <c r="BT222" s="192"/>
      <c r="BU222" s="192"/>
      <c r="BV222" s="46"/>
      <c r="BZ222" s="192"/>
      <c r="CA222" s="46"/>
      <c r="CB222" s="192"/>
      <c r="CC222" s="192"/>
      <c r="CD222" s="192"/>
      <c r="CE222" s="46"/>
      <c r="CI222" s="192"/>
      <c r="CJ222" s="46"/>
      <c r="CK222" s="192"/>
      <c r="CL222" s="192"/>
      <c r="CM222" s="192"/>
      <c r="CN222" s="46"/>
      <c r="CR222" s="192"/>
      <c r="CS222" s="46"/>
      <c r="CT222" s="192"/>
      <c r="CU222" s="192"/>
      <c r="CV222" s="192"/>
      <c r="CW222" s="46"/>
    </row>
    <row r="223" spans="2:101">
      <c r="B223" s="142" t="s">
        <v>350</v>
      </c>
      <c r="C223" s="78" t="s">
        <v>51</v>
      </c>
      <c r="D223" s="145" t="s">
        <v>359</v>
      </c>
      <c r="E223" s="145">
        <v>9.0182648401826507E-3</v>
      </c>
      <c r="F223" s="142" t="s">
        <v>18</v>
      </c>
      <c r="AP223" s="211"/>
      <c r="AQ223" s="46"/>
      <c r="AR223" s="46"/>
      <c r="AS223" s="192"/>
      <c r="AT223" s="192"/>
      <c r="AU223" s="46"/>
      <c r="AY223" s="192"/>
      <c r="AZ223" s="46"/>
      <c r="BA223" s="192"/>
      <c r="BB223" s="192"/>
      <c r="BC223" s="192"/>
      <c r="BD223" s="46"/>
      <c r="BH223" s="192"/>
      <c r="BI223" s="46"/>
      <c r="BJ223" s="192"/>
      <c r="BK223" s="192"/>
      <c r="BL223" s="192"/>
      <c r="BM223" s="46"/>
      <c r="BQ223" s="192"/>
      <c r="BR223" s="46"/>
      <c r="BS223" s="192"/>
      <c r="BT223" s="192"/>
      <c r="BU223" s="192"/>
      <c r="BV223" s="46"/>
      <c r="BZ223" s="192"/>
      <c r="CA223" s="46"/>
      <c r="CB223" s="192"/>
      <c r="CC223" s="192"/>
      <c r="CD223" s="192"/>
      <c r="CE223" s="46"/>
      <c r="CI223" s="192"/>
      <c r="CJ223" s="46"/>
      <c r="CK223" s="192"/>
      <c r="CL223" s="192"/>
      <c r="CM223" s="192"/>
      <c r="CN223" s="46"/>
      <c r="CR223" s="192"/>
      <c r="CS223" s="46"/>
      <c r="CT223" s="192"/>
      <c r="CU223" s="192"/>
      <c r="CV223" s="192"/>
      <c r="CW223" s="46"/>
    </row>
    <row r="224" spans="2:101">
      <c r="B224" s="142" t="s">
        <v>350</v>
      </c>
      <c r="C224" s="78" t="s">
        <v>51</v>
      </c>
      <c r="D224" s="145" t="s">
        <v>360</v>
      </c>
      <c r="E224" s="145">
        <v>0.13812785388127899</v>
      </c>
      <c r="F224" s="142" t="s">
        <v>18</v>
      </c>
      <c r="AP224" s="192"/>
      <c r="AQ224" s="46"/>
      <c r="AR224" s="192"/>
      <c r="AS224" s="192"/>
      <c r="AT224" s="192"/>
      <c r="AU224" s="46"/>
      <c r="AY224" s="192"/>
      <c r="AZ224" s="46"/>
      <c r="BA224" s="192"/>
      <c r="BB224" s="192"/>
      <c r="BC224" s="192"/>
      <c r="BD224" s="46"/>
      <c r="BH224" s="192"/>
      <c r="BI224" s="46"/>
      <c r="BJ224" s="192"/>
      <c r="BK224" s="192"/>
      <c r="BL224" s="192"/>
      <c r="BM224" s="46"/>
      <c r="BQ224" s="192"/>
      <c r="BR224" s="46"/>
      <c r="BS224" s="192"/>
      <c r="BT224" s="192"/>
      <c r="BU224" s="192"/>
      <c r="BV224" s="46"/>
      <c r="BZ224" s="192"/>
      <c r="CA224" s="46"/>
      <c r="CB224" s="192"/>
      <c r="CC224" s="192"/>
      <c r="CD224" s="192"/>
      <c r="CE224" s="46"/>
      <c r="CI224" s="192"/>
      <c r="CJ224" s="46"/>
      <c r="CK224" s="192"/>
      <c r="CL224" s="192"/>
      <c r="CM224" s="192"/>
      <c r="CN224" s="46"/>
      <c r="CR224" s="192"/>
      <c r="CS224" s="46"/>
      <c r="CT224" s="192"/>
      <c r="CU224" s="192"/>
      <c r="CV224" s="192"/>
      <c r="CW224" s="46"/>
    </row>
    <row r="225" spans="2:101">
      <c r="B225" s="142" t="s">
        <v>350</v>
      </c>
      <c r="C225" s="78" t="s">
        <v>51</v>
      </c>
      <c r="D225" s="145" t="s">
        <v>361</v>
      </c>
      <c r="E225" s="145">
        <v>0.150684931506849</v>
      </c>
      <c r="F225" s="142" t="s">
        <v>18</v>
      </c>
      <c r="AP225" s="192"/>
      <c r="AQ225" s="46"/>
      <c r="AR225" s="192"/>
      <c r="AS225" s="192"/>
      <c r="AT225" s="192"/>
      <c r="AU225" s="46"/>
      <c r="AY225" s="192"/>
      <c r="AZ225" s="46"/>
      <c r="BA225" s="192"/>
      <c r="BB225" s="192"/>
      <c r="BC225" s="192"/>
      <c r="BD225" s="46"/>
      <c r="BH225" s="192"/>
      <c r="BI225" s="46"/>
      <c r="BJ225" s="192"/>
      <c r="BK225" s="192"/>
      <c r="BL225" s="192"/>
      <c r="BM225" s="46"/>
      <c r="BQ225" s="192"/>
      <c r="BR225" s="46"/>
      <c r="BS225" s="192"/>
      <c r="BT225" s="192"/>
      <c r="BU225" s="192"/>
      <c r="BV225" s="46"/>
      <c r="BZ225" s="192"/>
      <c r="CA225" s="46"/>
      <c r="CB225" s="192"/>
      <c r="CC225" s="192"/>
      <c r="CD225" s="192"/>
      <c r="CE225" s="46"/>
      <c r="CI225" s="192"/>
      <c r="CJ225" s="46"/>
      <c r="CK225" s="192"/>
      <c r="CL225" s="192"/>
      <c r="CM225" s="192"/>
      <c r="CN225" s="46"/>
      <c r="CR225" s="192"/>
      <c r="CS225" s="46"/>
      <c r="CT225" s="192"/>
      <c r="CU225" s="192"/>
      <c r="CV225" s="192"/>
      <c r="CW225" s="46"/>
    </row>
    <row r="226" spans="2:101">
      <c r="B226" s="172" t="s">
        <v>350</v>
      </c>
      <c r="C226" s="78" t="s">
        <v>51</v>
      </c>
      <c r="D226" s="145" t="s">
        <v>362</v>
      </c>
      <c r="E226" s="145">
        <v>1.25570776255708E-2</v>
      </c>
      <c r="F226" s="142" t="s">
        <v>18</v>
      </c>
      <c r="AP226" s="192"/>
      <c r="AQ226" s="46"/>
      <c r="AR226" s="192"/>
      <c r="AS226" s="192"/>
      <c r="AT226" s="192"/>
      <c r="AU226" s="46"/>
      <c r="AY226" s="192"/>
      <c r="AZ226" s="46"/>
      <c r="BA226" s="192"/>
      <c r="BB226" s="192"/>
      <c r="BC226" s="192"/>
      <c r="BD226" s="46"/>
      <c r="BH226" s="192"/>
      <c r="BI226" s="46"/>
      <c r="BJ226" s="192"/>
      <c r="BK226" s="192"/>
      <c r="BL226" s="192"/>
      <c r="BM226" s="46"/>
      <c r="BQ226" s="192"/>
      <c r="BR226" s="46"/>
      <c r="BS226" s="192"/>
      <c r="BT226" s="192"/>
      <c r="BU226" s="192"/>
      <c r="BV226" s="46"/>
      <c r="BZ226" s="192"/>
      <c r="CA226" s="46"/>
      <c r="CB226" s="192"/>
      <c r="CC226" s="192"/>
      <c r="CD226" s="192"/>
      <c r="CE226" s="46"/>
      <c r="CI226" s="192"/>
      <c r="CJ226" s="46"/>
      <c r="CK226" s="192"/>
      <c r="CL226" s="192"/>
      <c r="CM226" s="192"/>
      <c r="CN226" s="46"/>
      <c r="CR226" s="192"/>
      <c r="CS226" s="46"/>
      <c r="CT226" s="192"/>
      <c r="CU226" s="192"/>
      <c r="CV226" s="192"/>
      <c r="CW226" s="46"/>
    </row>
    <row r="227" spans="2:101">
      <c r="B227" s="142" t="s">
        <v>350</v>
      </c>
      <c r="C227" s="78" t="s">
        <v>53</v>
      </c>
      <c r="D227" s="145" t="s">
        <v>351</v>
      </c>
      <c r="E227" s="145">
        <v>9.4178082191780796E-2</v>
      </c>
      <c r="F227" s="142" t="s">
        <v>18</v>
      </c>
      <c r="AP227" s="211"/>
      <c r="AQ227" s="46"/>
      <c r="AR227" s="192"/>
      <c r="AS227" s="192"/>
      <c r="AT227" s="192"/>
      <c r="AU227" s="46"/>
      <c r="AY227" s="192"/>
      <c r="AZ227" s="46"/>
      <c r="BA227" s="192"/>
      <c r="BB227" s="192"/>
      <c r="BC227" s="192"/>
      <c r="BD227" s="46"/>
      <c r="BH227" s="192"/>
      <c r="BI227" s="46"/>
      <c r="BJ227" s="192"/>
      <c r="BK227" s="192"/>
      <c r="BL227" s="192"/>
      <c r="BM227" s="46"/>
      <c r="BQ227" s="192"/>
      <c r="BR227" s="46"/>
      <c r="BS227" s="192"/>
      <c r="BT227" s="192"/>
      <c r="BU227" s="192"/>
      <c r="BV227" s="46"/>
      <c r="BZ227" s="192"/>
      <c r="CA227" s="46"/>
      <c r="CB227" s="192"/>
      <c r="CC227" s="192"/>
      <c r="CD227" s="192"/>
      <c r="CE227" s="46"/>
      <c r="CI227" s="192"/>
      <c r="CJ227" s="46"/>
      <c r="CK227" s="192"/>
      <c r="CL227" s="192"/>
      <c r="CM227" s="192"/>
      <c r="CN227" s="46"/>
      <c r="CR227" s="192"/>
      <c r="CS227" s="46"/>
      <c r="CT227" s="192"/>
      <c r="CU227" s="192"/>
      <c r="CV227" s="192"/>
      <c r="CW227" s="46"/>
    </row>
    <row r="228" spans="2:101">
      <c r="B228" s="142" t="s">
        <v>350</v>
      </c>
      <c r="C228" s="78" t="s">
        <v>53</v>
      </c>
      <c r="D228" s="145" t="s">
        <v>352</v>
      </c>
      <c r="E228" s="145">
        <v>0.102739726027397</v>
      </c>
      <c r="F228" s="142" t="s">
        <v>18</v>
      </c>
      <c r="AP228" s="192"/>
      <c r="AQ228" s="46"/>
      <c r="AR228" s="192"/>
      <c r="AS228" s="192"/>
      <c r="AT228" s="192"/>
      <c r="AU228" s="46"/>
      <c r="AY228" s="192"/>
      <c r="AZ228" s="46"/>
      <c r="BA228" s="192"/>
      <c r="BB228" s="192"/>
      <c r="BC228" s="192"/>
      <c r="BD228" s="46"/>
      <c r="BH228" s="192"/>
      <c r="BI228" s="46"/>
      <c r="BJ228" s="192"/>
      <c r="BK228" s="192"/>
      <c r="BL228" s="192"/>
      <c r="BM228" s="46"/>
      <c r="BQ228" s="192"/>
      <c r="BR228" s="46"/>
      <c r="BS228" s="192"/>
      <c r="BT228" s="192"/>
      <c r="BU228" s="192"/>
      <c r="BV228" s="46"/>
      <c r="BZ228" s="192"/>
      <c r="CA228" s="46"/>
      <c r="CB228" s="192"/>
      <c r="CC228" s="192"/>
      <c r="CD228" s="192"/>
      <c r="CE228" s="46"/>
      <c r="CI228" s="192"/>
      <c r="CJ228" s="46"/>
      <c r="CK228" s="192"/>
      <c r="CL228" s="192"/>
      <c r="CM228" s="192"/>
      <c r="CN228" s="46"/>
      <c r="CR228" s="192"/>
      <c r="CS228" s="46"/>
      <c r="CT228" s="192"/>
      <c r="CU228" s="192"/>
      <c r="CV228" s="192"/>
      <c r="CW228" s="46"/>
    </row>
    <row r="229" spans="2:101">
      <c r="B229" s="142" t="s">
        <v>350</v>
      </c>
      <c r="C229" s="78" t="s">
        <v>53</v>
      </c>
      <c r="D229" s="145" t="s">
        <v>353</v>
      </c>
      <c r="E229" s="145">
        <v>8.5616438356164396E-3</v>
      </c>
      <c r="F229" s="142" t="s">
        <v>18</v>
      </c>
      <c r="AP229" s="192"/>
      <c r="AQ229" s="46"/>
      <c r="AR229" s="192"/>
      <c r="AS229" s="192"/>
      <c r="AT229" s="192"/>
      <c r="AU229" s="46"/>
      <c r="AY229" s="192"/>
      <c r="AZ229" s="46"/>
      <c r="BA229" s="192"/>
      <c r="BB229" s="192"/>
      <c r="BC229" s="192"/>
      <c r="BD229" s="46"/>
      <c r="BH229" s="192"/>
      <c r="BI229" s="46"/>
      <c r="BJ229" s="192"/>
      <c r="BK229" s="192"/>
      <c r="BL229" s="192"/>
      <c r="BM229" s="46"/>
      <c r="BQ229" s="192"/>
      <c r="BR229" s="46"/>
      <c r="BS229" s="192"/>
      <c r="BT229" s="192"/>
      <c r="BU229" s="192"/>
      <c r="BV229" s="46"/>
      <c r="BZ229" s="192"/>
      <c r="CA229" s="46"/>
      <c r="CB229" s="192"/>
      <c r="CC229" s="192"/>
      <c r="CD229" s="192"/>
      <c r="CE229" s="46"/>
      <c r="CI229" s="192"/>
      <c r="CJ229" s="46"/>
      <c r="CK229" s="192"/>
      <c r="CL229" s="192"/>
      <c r="CM229" s="192"/>
      <c r="CN229" s="46"/>
      <c r="CR229" s="192"/>
      <c r="CS229" s="46"/>
      <c r="CT229" s="192"/>
      <c r="CU229" s="192"/>
      <c r="CV229" s="192"/>
      <c r="CW229" s="46"/>
    </row>
    <row r="230" spans="2:101">
      <c r="B230" s="172" t="s">
        <v>350</v>
      </c>
      <c r="C230" s="78" t="s">
        <v>53</v>
      </c>
      <c r="D230" s="145" t="s">
        <v>354</v>
      </c>
      <c r="E230" s="145">
        <v>0.12682648401826499</v>
      </c>
      <c r="F230" s="142" t="s">
        <v>18</v>
      </c>
      <c r="AP230" s="192"/>
      <c r="AQ230" s="46"/>
      <c r="AR230" s="192"/>
      <c r="AS230" s="192"/>
      <c r="AT230" s="192"/>
      <c r="AU230" s="46"/>
      <c r="AY230" s="192"/>
      <c r="AZ230" s="46"/>
      <c r="BA230" s="192"/>
      <c r="BB230" s="192"/>
      <c r="BC230" s="192"/>
      <c r="BD230" s="46"/>
      <c r="BH230" s="192"/>
      <c r="BI230" s="46"/>
      <c r="BJ230" s="192"/>
      <c r="BK230" s="192"/>
      <c r="BL230" s="192"/>
      <c r="BM230" s="46"/>
      <c r="BQ230" s="192"/>
      <c r="BR230" s="46"/>
      <c r="BS230" s="192"/>
      <c r="BT230" s="192"/>
      <c r="BU230" s="192"/>
      <c r="BV230" s="46"/>
      <c r="BZ230" s="192"/>
      <c r="CA230" s="46"/>
      <c r="CB230" s="192"/>
      <c r="CC230" s="192"/>
      <c r="CD230" s="192"/>
      <c r="CE230" s="46"/>
      <c r="CI230" s="192"/>
      <c r="CJ230" s="46"/>
      <c r="CK230" s="192"/>
      <c r="CL230" s="192"/>
      <c r="CM230" s="192"/>
      <c r="CN230" s="46"/>
      <c r="CR230" s="192"/>
      <c r="CS230" s="46"/>
      <c r="CT230" s="192"/>
      <c r="CU230" s="192"/>
      <c r="CV230" s="192"/>
      <c r="CW230" s="46"/>
    </row>
    <row r="231" spans="2:101">
      <c r="B231" s="142" t="s">
        <v>350</v>
      </c>
      <c r="C231" s="78" t="s">
        <v>53</v>
      </c>
      <c r="D231" s="145" t="s">
        <v>355</v>
      </c>
      <c r="E231" s="145">
        <v>0.13835616438356199</v>
      </c>
      <c r="F231" s="142" t="s">
        <v>18</v>
      </c>
      <c r="AP231" s="211"/>
      <c r="AQ231" s="46"/>
      <c r="AR231" s="192"/>
      <c r="AS231" s="192"/>
      <c r="AT231" s="192"/>
      <c r="AU231" s="46"/>
      <c r="AY231" s="192"/>
      <c r="AZ231" s="46"/>
      <c r="BA231" s="192"/>
      <c r="BB231" s="192"/>
      <c r="BC231" s="192"/>
      <c r="BD231" s="46"/>
      <c r="BH231" s="192"/>
      <c r="BI231" s="46"/>
      <c r="BJ231" s="192"/>
      <c r="BK231" s="192"/>
      <c r="BL231" s="192"/>
      <c r="BM231" s="46"/>
      <c r="BQ231" s="192"/>
      <c r="BR231" s="46"/>
      <c r="BS231" s="192"/>
      <c r="BT231" s="192"/>
      <c r="BU231" s="192"/>
      <c r="BV231" s="46"/>
      <c r="BZ231" s="192"/>
      <c r="CA231" s="46"/>
      <c r="CB231" s="192"/>
      <c r="CC231" s="192"/>
      <c r="CD231" s="192"/>
      <c r="CE231" s="46"/>
      <c r="CI231" s="192"/>
      <c r="CJ231" s="46"/>
      <c r="CK231" s="192"/>
      <c r="CL231" s="192"/>
      <c r="CM231" s="192"/>
      <c r="CN231" s="46"/>
      <c r="CR231" s="192"/>
      <c r="CS231" s="46"/>
      <c r="CT231" s="192"/>
      <c r="CU231" s="192"/>
      <c r="CV231" s="192"/>
      <c r="CW231" s="46"/>
    </row>
    <row r="232" spans="2:101">
      <c r="B232" s="142" t="s">
        <v>350</v>
      </c>
      <c r="C232" s="78" t="s">
        <v>53</v>
      </c>
      <c r="D232" s="145" t="s">
        <v>356</v>
      </c>
      <c r="E232" s="145">
        <v>1.15296803652968E-2</v>
      </c>
      <c r="F232" s="142" t="s">
        <v>18</v>
      </c>
      <c r="AP232" s="192"/>
      <c r="AQ232" s="46"/>
      <c r="AR232" s="192"/>
      <c r="AS232" s="192"/>
      <c r="AT232" s="192"/>
      <c r="AU232" s="46"/>
      <c r="AY232" s="192"/>
      <c r="AZ232" s="46"/>
      <c r="BA232" s="192"/>
      <c r="BB232" s="192"/>
      <c r="BC232" s="192"/>
      <c r="BD232" s="46"/>
      <c r="BH232" s="192"/>
      <c r="BI232" s="46"/>
      <c r="BJ232" s="192"/>
      <c r="BK232" s="192"/>
      <c r="BL232" s="192"/>
      <c r="BM232" s="46"/>
      <c r="BQ232" s="192"/>
      <c r="BR232" s="46"/>
      <c r="BS232" s="192"/>
      <c r="BT232" s="192"/>
      <c r="BU232" s="192"/>
      <c r="BV232" s="46"/>
      <c r="BZ232" s="192"/>
      <c r="CA232" s="46"/>
      <c r="CB232" s="192"/>
      <c r="CC232" s="192"/>
      <c r="CD232" s="192"/>
      <c r="CE232" s="46"/>
      <c r="CI232" s="192"/>
      <c r="CJ232" s="46"/>
      <c r="CK232" s="192"/>
      <c r="CL232" s="192"/>
      <c r="CM232" s="192"/>
      <c r="CN232" s="46"/>
      <c r="CR232" s="192"/>
      <c r="CS232" s="46"/>
      <c r="CT232" s="192"/>
      <c r="CU232" s="192"/>
      <c r="CV232" s="192"/>
      <c r="CW232" s="46"/>
    </row>
    <row r="233" spans="2:101">
      <c r="B233" s="142" t="s">
        <v>350</v>
      </c>
      <c r="C233" s="78" t="s">
        <v>53</v>
      </c>
      <c r="D233" s="145" t="s">
        <v>357</v>
      </c>
      <c r="E233" s="145">
        <v>9.9200913242009095E-2</v>
      </c>
      <c r="F233" s="142" t="s">
        <v>18</v>
      </c>
      <c r="AP233" s="192"/>
      <c r="AQ233" s="46"/>
      <c r="AR233" s="192"/>
      <c r="AS233" s="192"/>
      <c r="AT233" s="192"/>
      <c r="AU233" s="46"/>
      <c r="AY233" s="192"/>
      <c r="AZ233" s="46"/>
      <c r="BA233" s="192"/>
      <c r="BB233" s="192"/>
      <c r="BC233" s="192"/>
      <c r="BD233" s="46"/>
      <c r="BH233" s="192"/>
      <c r="BI233" s="46"/>
      <c r="BJ233" s="192"/>
      <c r="BK233" s="192"/>
      <c r="BL233" s="192"/>
      <c r="BM233" s="46"/>
      <c r="BQ233" s="192"/>
      <c r="BR233" s="46"/>
      <c r="BS233" s="192"/>
      <c r="BT233" s="192"/>
      <c r="BU233" s="192"/>
      <c r="BV233" s="46"/>
      <c r="BZ233" s="192"/>
      <c r="CA233" s="46"/>
      <c r="CB233" s="192"/>
      <c r="CC233" s="192"/>
      <c r="CD233" s="192"/>
      <c r="CE233" s="46"/>
      <c r="CI233" s="192"/>
      <c r="CJ233" s="46"/>
      <c r="CK233" s="192"/>
      <c r="CL233" s="192"/>
      <c r="CM233" s="192"/>
      <c r="CN233" s="46"/>
      <c r="CR233" s="192"/>
      <c r="CS233" s="46"/>
      <c r="CT233" s="192"/>
      <c r="CU233" s="192"/>
      <c r="CV233" s="192"/>
      <c r="CW233" s="46"/>
    </row>
    <row r="234" spans="2:101">
      <c r="B234" s="172" t="s">
        <v>350</v>
      </c>
      <c r="C234" s="78" t="s">
        <v>53</v>
      </c>
      <c r="D234" s="145" t="s">
        <v>358</v>
      </c>
      <c r="E234" s="145">
        <v>0.108219178082192</v>
      </c>
      <c r="F234" s="142" t="s">
        <v>18</v>
      </c>
      <c r="AP234" s="192"/>
      <c r="AQ234" s="46"/>
      <c r="AR234" s="192"/>
      <c r="AS234" s="192"/>
      <c r="AT234" s="192"/>
      <c r="AU234" s="46"/>
      <c r="AY234" s="192"/>
      <c r="AZ234" s="46"/>
      <c r="BA234" s="192"/>
      <c r="BB234" s="192"/>
      <c r="BC234" s="192"/>
      <c r="BD234" s="46"/>
      <c r="BH234" s="192"/>
      <c r="BI234" s="46"/>
      <c r="BJ234" s="192"/>
      <c r="BK234" s="192"/>
      <c r="BL234" s="192"/>
      <c r="BM234" s="46"/>
      <c r="BQ234" s="192"/>
      <c r="BR234" s="46"/>
      <c r="BS234" s="192"/>
      <c r="BT234" s="192"/>
      <c r="BU234" s="192"/>
      <c r="BV234" s="46"/>
      <c r="BZ234" s="192"/>
      <c r="CA234" s="46"/>
      <c r="CB234" s="192"/>
      <c r="CC234" s="192"/>
      <c r="CD234" s="192"/>
      <c r="CE234" s="46"/>
      <c r="CI234" s="192"/>
      <c r="CJ234" s="46"/>
      <c r="CK234" s="192"/>
      <c r="CL234" s="192"/>
      <c r="CM234" s="192"/>
      <c r="CN234" s="46"/>
      <c r="CR234" s="192"/>
      <c r="CS234" s="46"/>
      <c r="CT234" s="192"/>
      <c r="CU234" s="192"/>
      <c r="CV234" s="192"/>
      <c r="CW234" s="46"/>
    </row>
    <row r="235" spans="2:101">
      <c r="B235" s="142" t="s">
        <v>350</v>
      </c>
      <c r="C235" s="78" t="s">
        <v>53</v>
      </c>
      <c r="D235" s="145" t="s">
        <v>359</v>
      </c>
      <c r="E235" s="145">
        <v>9.0182648401826507E-3</v>
      </c>
      <c r="F235" s="142" t="s">
        <v>18</v>
      </c>
      <c r="AP235" s="211"/>
      <c r="AQ235" s="46"/>
      <c r="AR235" s="192"/>
      <c r="AS235" s="192"/>
      <c r="AT235" s="192"/>
      <c r="AU235" s="46"/>
      <c r="AY235" s="192"/>
      <c r="AZ235" s="46"/>
      <c r="BA235" s="192"/>
      <c r="BB235" s="192"/>
      <c r="BC235" s="192"/>
      <c r="BD235" s="46"/>
      <c r="BH235" s="192"/>
      <c r="BI235" s="46"/>
      <c r="BJ235" s="192"/>
      <c r="BK235" s="192"/>
      <c r="BL235" s="192"/>
      <c r="BM235" s="46"/>
      <c r="BQ235" s="192"/>
      <c r="BR235" s="46"/>
      <c r="BS235" s="192"/>
      <c r="BT235" s="192"/>
      <c r="BU235" s="192"/>
      <c r="BV235" s="46"/>
      <c r="BZ235" s="192"/>
      <c r="CA235" s="46"/>
      <c r="CB235" s="192"/>
      <c r="CC235" s="192"/>
      <c r="CD235" s="192"/>
      <c r="CE235" s="46"/>
      <c r="CI235" s="192"/>
      <c r="CJ235" s="46"/>
      <c r="CK235" s="192"/>
      <c r="CL235" s="192"/>
      <c r="CM235" s="192"/>
      <c r="CN235" s="46"/>
      <c r="CR235" s="192"/>
      <c r="CS235" s="46"/>
      <c r="CT235" s="192"/>
      <c r="CU235" s="192"/>
      <c r="CV235" s="192"/>
      <c r="CW235" s="46"/>
    </row>
    <row r="236" spans="2:101">
      <c r="B236" s="142" t="s">
        <v>350</v>
      </c>
      <c r="C236" s="78" t="s">
        <v>53</v>
      </c>
      <c r="D236" s="145" t="s">
        <v>360</v>
      </c>
      <c r="E236" s="145">
        <v>0.13812785388127899</v>
      </c>
      <c r="F236" s="142" t="s">
        <v>18</v>
      </c>
      <c r="AP236" s="192"/>
      <c r="AQ236" s="46"/>
      <c r="AR236" s="192"/>
      <c r="AS236" s="192"/>
      <c r="AT236" s="192"/>
      <c r="AU236" s="46"/>
      <c r="AY236" s="192"/>
      <c r="AZ236" s="46"/>
      <c r="BA236" s="192"/>
      <c r="BB236" s="192"/>
      <c r="BC236" s="192"/>
      <c r="BD236" s="46"/>
      <c r="BH236" s="192"/>
      <c r="BI236" s="46"/>
      <c r="BJ236" s="192"/>
      <c r="BK236" s="192"/>
      <c r="BL236" s="192"/>
      <c r="BM236" s="46"/>
      <c r="BQ236" s="192"/>
      <c r="BR236" s="46"/>
      <c r="BS236" s="192"/>
      <c r="BT236" s="192"/>
      <c r="BU236" s="192"/>
      <c r="BV236" s="46"/>
      <c r="BZ236" s="192"/>
      <c r="CA236" s="46"/>
      <c r="CB236" s="192"/>
      <c r="CC236" s="192"/>
      <c r="CD236" s="192"/>
      <c r="CE236" s="46"/>
      <c r="CI236" s="192"/>
      <c r="CJ236" s="46"/>
      <c r="CK236" s="192"/>
      <c r="CL236" s="192"/>
      <c r="CM236" s="192"/>
      <c r="CN236" s="46"/>
      <c r="CR236" s="192"/>
      <c r="CS236" s="46"/>
      <c r="CT236" s="192"/>
      <c r="CU236" s="192"/>
      <c r="CV236" s="192"/>
      <c r="CW236" s="46"/>
    </row>
    <row r="237" spans="2:101">
      <c r="B237" s="142" t="s">
        <v>350</v>
      </c>
      <c r="C237" s="78" t="s">
        <v>53</v>
      </c>
      <c r="D237" s="145" t="s">
        <v>361</v>
      </c>
      <c r="E237" s="145">
        <v>0.150684931506849</v>
      </c>
      <c r="F237" s="142" t="s">
        <v>18</v>
      </c>
      <c r="AP237" s="192"/>
      <c r="AQ237" s="46"/>
      <c r="AR237" s="192"/>
      <c r="AS237" s="192"/>
      <c r="AT237" s="192"/>
      <c r="AU237" s="46"/>
      <c r="AY237" s="192"/>
      <c r="AZ237" s="46"/>
      <c r="BA237" s="192"/>
      <c r="BB237" s="192"/>
      <c r="BC237" s="192"/>
      <c r="BD237" s="46"/>
      <c r="BH237" s="192"/>
      <c r="BI237" s="46"/>
      <c r="BJ237" s="192"/>
      <c r="BK237" s="192"/>
      <c r="BL237" s="192"/>
      <c r="BM237" s="46"/>
      <c r="BQ237" s="192"/>
      <c r="BR237" s="46"/>
      <c r="BS237" s="192"/>
      <c r="BT237" s="192"/>
      <c r="BU237" s="192"/>
      <c r="BV237" s="46"/>
      <c r="BZ237" s="192"/>
      <c r="CA237" s="46"/>
      <c r="CB237" s="192"/>
      <c r="CC237" s="192"/>
      <c r="CD237" s="192"/>
      <c r="CE237" s="46"/>
      <c r="CI237" s="192"/>
      <c r="CJ237" s="46"/>
      <c r="CK237" s="192"/>
      <c r="CL237" s="192"/>
      <c r="CM237" s="192"/>
      <c r="CN237" s="46"/>
      <c r="CR237" s="192"/>
      <c r="CS237" s="46"/>
      <c r="CT237" s="192"/>
      <c r="CU237" s="192"/>
      <c r="CV237" s="192"/>
      <c r="CW237" s="46"/>
    </row>
    <row r="238" spans="2:101">
      <c r="B238" s="172" t="s">
        <v>350</v>
      </c>
      <c r="C238" s="78" t="s">
        <v>53</v>
      </c>
      <c r="D238" s="145" t="s">
        <v>362</v>
      </c>
      <c r="E238" s="145">
        <v>1.25570776255708E-2</v>
      </c>
      <c r="F238" s="142" t="s">
        <v>18</v>
      </c>
      <c r="AP238" s="192"/>
      <c r="AQ238" s="46"/>
      <c r="AR238" s="192"/>
      <c r="AS238" s="192"/>
      <c r="AT238" s="192"/>
      <c r="AU238" s="46"/>
      <c r="AY238" s="192"/>
      <c r="AZ238" s="46"/>
      <c r="BA238" s="192"/>
      <c r="BB238" s="192"/>
      <c r="BC238" s="192"/>
      <c r="BD238" s="46"/>
      <c r="BH238" s="192"/>
      <c r="BI238" s="46"/>
      <c r="BJ238" s="192"/>
      <c r="BK238" s="192"/>
      <c r="BL238" s="192"/>
      <c r="BM238" s="46"/>
      <c r="BQ238" s="192"/>
      <c r="BR238" s="46"/>
      <c r="BS238" s="192"/>
      <c r="BT238" s="192"/>
      <c r="BU238" s="192"/>
      <c r="BV238" s="46"/>
      <c r="BZ238" s="192"/>
      <c r="CA238" s="46"/>
      <c r="CB238" s="192"/>
      <c r="CC238" s="192"/>
      <c r="CD238" s="192"/>
      <c r="CE238" s="46"/>
      <c r="CI238" s="192"/>
      <c r="CJ238" s="46"/>
      <c r="CK238" s="192"/>
      <c r="CL238" s="192"/>
      <c r="CM238" s="192"/>
      <c r="CN238" s="46"/>
      <c r="CR238" s="192"/>
      <c r="CS238" s="46"/>
      <c r="CT238" s="192"/>
      <c r="CU238" s="192"/>
      <c r="CV238" s="192"/>
      <c r="CW238" s="46"/>
    </row>
    <row r="239" spans="2:101">
      <c r="B239" s="142" t="s">
        <v>350</v>
      </c>
      <c r="C239" s="78" t="s">
        <v>55</v>
      </c>
      <c r="D239" s="145" t="s">
        <v>351</v>
      </c>
      <c r="E239" s="145">
        <v>9.4178082191780796E-2</v>
      </c>
      <c r="F239" s="142" t="s">
        <v>18</v>
      </c>
      <c r="AP239" s="211"/>
      <c r="AQ239" s="46"/>
      <c r="AR239" s="192"/>
      <c r="AS239" s="192"/>
      <c r="AT239" s="192"/>
      <c r="AU239" s="46"/>
      <c r="AY239" s="192"/>
      <c r="AZ239" s="46"/>
      <c r="BA239" s="192"/>
      <c r="BB239" s="192"/>
      <c r="BC239" s="192"/>
      <c r="BD239" s="46"/>
      <c r="BH239" s="192"/>
      <c r="BI239" s="46"/>
      <c r="BJ239" s="192"/>
      <c r="BK239" s="192"/>
      <c r="BL239" s="192"/>
      <c r="BM239" s="46"/>
      <c r="BQ239" s="192"/>
      <c r="BR239" s="46"/>
      <c r="BS239" s="192"/>
      <c r="BT239" s="192"/>
      <c r="BU239" s="192"/>
      <c r="BV239" s="46"/>
      <c r="BZ239" s="192"/>
      <c r="CA239" s="46"/>
      <c r="CB239" s="192"/>
      <c r="CC239" s="192"/>
      <c r="CD239" s="192"/>
      <c r="CE239" s="46"/>
      <c r="CI239" s="192"/>
      <c r="CJ239" s="46"/>
      <c r="CK239" s="192"/>
      <c r="CL239" s="192"/>
      <c r="CM239" s="192"/>
      <c r="CN239" s="46"/>
      <c r="CR239" s="192"/>
      <c r="CS239" s="46"/>
      <c r="CT239" s="192"/>
      <c r="CU239" s="192"/>
      <c r="CV239" s="192"/>
      <c r="CW239" s="46"/>
    </row>
    <row r="240" spans="2:101">
      <c r="B240" s="142" t="s">
        <v>350</v>
      </c>
      <c r="C240" s="78" t="s">
        <v>55</v>
      </c>
      <c r="D240" s="145" t="s">
        <v>352</v>
      </c>
      <c r="E240" s="145">
        <v>0.102739726027397</v>
      </c>
      <c r="F240" s="142" t="s">
        <v>18</v>
      </c>
      <c r="AP240" s="192"/>
      <c r="AQ240" s="46"/>
      <c r="AR240" s="192"/>
      <c r="AS240" s="192"/>
      <c r="AT240" s="192"/>
      <c r="AU240" s="46"/>
      <c r="AY240" s="192"/>
      <c r="AZ240" s="46"/>
      <c r="BA240" s="192"/>
      <c r="BB240" s="192"/>
      <c r="BC240" s="192"/>
      <c r="BD240" s="46"/>
      <c r="BH240" s="192"/>
      <c r="BI240" s="46"/>
      <c r="BJ240" s="192"/>
      <c r="BK240" s="192"/>
      <c r="BL240" s="192"/>
      <c r="BM240" s="46"/>
      <c r="BQ240" s="192"/>
      <c r="BR240" s="46"/>
      <c r="BS240" s="192"/>
      <c r="BT240" s="192"/>
      <c r="BU240" s="192"/>
      <c r="BV240" s="46"/>
      <c r="BZ240" s="192"/>
      <c r="CA240" s="46"/>
      <c r="CB240" s="192"/>
      <c r="CC240" s="192"/>
      <c r="CD240" s="192"/>
      <c r="CE240" s="46"/>
      <c r="CI240" s="192"/>
      <c r="CJ240" s="46"/>
      <c r="CK240" s="192"/>
      <c r="CL240" s="192"/>
      <c r="CM240" s="192"/>
      <c r="CN240" s="46"/>
      <c r="CR240" s="192"/>
      <c r="CS240" s="46"/>
      <c r="CT240" s="192"/>
      <c r="CU240" s="192"/>
      <c r="CV240" s="192"/>
      <c r="CW240" s="46"/>
    </row>
    <row r="241" spans="2:101">
      <c r="B241" s="142" t="s">
        <v>350</v>
      </c>
      <c r="C241" s="78" t="s">
        <v>55</v>
      </c>
      <c r="D241" s="145" t="s">
        <v>353</v>
      </c>
      <c r="E241" s="145">
        <v>8.5616438356164396E-3</v>
      </c>
      <c r="F241" s="142" t="s">
        <v>18</v>
      </c>
      <c r="AP241" s="192"/>
      <c r="AQ241" s="46"/>
      <c r="AR241" s="192"/>
      <c r="AS241" s="192"/>
      <c r="AT241" s="192"/>
      <c r="AU241" s="46"/>
      <c r="AY241" s="192"/>
      <c r="AZ241" s="46"/>
      <c r="BA241" s="192"/>
      <c r="BB241" s="192"/>
      <c r="BC241" s="192"/>
      <c r="BD241" s="46"/>
      <c r="BH241" s="192"/>
      <c r="BI241" s="46"/>
      <c r="BJ241" s="192"/>
      <c r="BK241" s="192"/>
      <c r="BL241" s="192"/>
      <c r="BM241" s="46"/>
      <c r="BQ241" s="192"/>
      <c r="BR241" s="46"/>
      <c r="BS241" s="192"/>
      <c r="BT241" s="192"/>
      <c r="BU241" s="192"/>
      <c r="BV241" s="46"/>
      <c r="BZ241" s="192"/>
      <c r="CA241" s="46"/>
      <c r="CB241" s="192"/>
      <c r="CC241" s="192"/>
      <c r="CD241" s="192"/>
      <c r="CE241" s="46"/>
      <c r="CI241" s="192"/>
      <c r="CJ241" s="46"/>
      <c r="CK241" s="192"/>
      <c r="CL241" s="192"/>
      <c r="CM241" s="192"/>
      <c r="CN241" s="46"/>
      <c r="CR241" s="192"/>
      <c r="CS241" s="46"/>
      <c r="CT241" s="192"/>
      <c r="CU241" s="192"/>
      <c r="CV241" s="192"/>
      <c r="CW241" s="46"/>
    </row>
    <row r="242" spans="2:101">
      <c r="B242" s="172" t="s">
        <v>350</v>
      </c>
      <c r="C242" s="78" t="s">
        <v>55</v>
      </c>
      <c r="D242" s="145" t="s">
        <v>354</v>
      </c>
      <c r="E242" s="145">
        <v>0.12682648401826499</v>
      </c>
      <c r="F242" s="142" t="s">
        <v>18</v>
      </c>
      <c r="AP242" s="192"/>
      <c r="AQ242" s="46"/>
      <c r="AR242" s="192"/>
      <c r="AS242" s="192"/>
      <c r="AT242" s="192"/>
      <c r="AU242" s="46"/>
      <c r="AY242" s="192"/>
      <c r="AZ242" s="46"/>
      <c r="BA242" s="192"/>
      <c r="BB242" s="192"/>
      <c r="BC242" s="192"/>
      <c r="BD242" s="46"/>
      <c r="BH242" s="192"/>
      <c r="BI242" s="46"/>
      <c r="BJ242" s="192"/>
      <c r="BK242" s="192"/>
      <c r="BL242" s="192"/>
      <c r="BM242" s="46"/>
      <c r="BQ242" s="192"/>
      <c r="BR242" s="46"/>
      <c r="BS242" s="192"/>
      <c r="BT242" s="192"/>
      <c r="BU242" s="192"/>
      <c r="BV242" s="46"/>
      <c r="BZ242" s="192"/>
      <c r="CA242" s="46"/>
      <c r="CB242" s="192"/>
      <c r="CC242" s="192"/>
      <c r="CD242" s="192"/>
      <c r="CE242" s="46"/>
      <c r="CI242" s="192"/>
      <c r="CJ242" s="46"/>
      <c r="CK242" s="192"/>
      <c r="CL242" s="192"/>
      <c r="CM242" s="192"/>
      <c r="CN242" s="46"/>
      <c r="CR242" s="192"/>
      <c r="CS242" s="46"/>
      <c r="CT242" s="192"/>
      <c r="CU242" s="192"/>
      <c r="CV242" s="192"/>
      <c r="CW242" s="46"/>
    </row>
    <row r="243" spans="2:101">
      <c r="B243" s="142" t="s">
        <v>350</v>
      </c>
      <c r="C243" s="78" t="s">
        <v>55</v>
      </c>
      <c r="D243" s="145" t="s">
        <v>355</v>
      </c>
      <c r="E243" s="145">
        <v>0.13835616438356199</v>
      </c>
      <c r="F243" s="142" t="s">
        <v>18</v>
      </c>
      <c r="AP243" s="211"/>
      <c r="AQ243" s="46"/>
      <c r="AR243" s="192"/>
      <c r="AS243" s="192"/>
      <c r="AT243" s="192"/>
      <c r="AU243" s="46"/>
      <c r="AY243" s="192"/>
      <c r="AZ243" s="46"/>
      <c r="BA243" s="192"/>
      <c r="BB243" s="192"/>
      <c r="BC243" s="192"/>
      <c r="BD243" s="46"/>
      <c r="BH243" s="192"/>
      <c r="BI243" s="46"/>
      <c r="BJ243" s="192"/>
      <c r="BK243" s="192"/>
      <c r="BL243" s="192"/>
      <c r="BM243" s="46"/>
      <c r="BQ243" s="192"/>
      <c r="BR243" s="46"/>
      <c r="BS243" s="192"/>
      <c r="BT243" s="192"/>
      <c r="BU243" s="192"/>
      <c r="BV243" s="46"/>
      <c r="BZ243" s="192"/>
      <c r="CA243" s="46"/>
      <c r="CB243" s="192"/>
      <c r="CC243" s="192"/>
      <c r="CD243" s="192"/>
      <c r="CE243" s="46"/>
      <c r="CI243" s="192"/>
      <c r="CJ243" s="46"/>
      <c r="CK243" s="192"/>
      <c r="CL243" s="192"/>
      <c r="CM243" s="192"/>
      <c r="CN243" s="46"/>
      <c r="CR243" s="192"/>
      <c r="CS243" s="46"/>
      <c r="CT243" s="192"/>
      <c r="CU243" s="192"/>
      <c r="CV243" s="192"/>
      <c r="CW243" s="46"/>
    </row>
    <row r="244" spans="2:101">
      <c r="B244" s="142" t="s">
        <v>350</v>
      </c>
      <c r="C244" s="78" t="s">
        <v>55</v>
      </c>
      <c r="D244" s="145" t="s">
        <v>356</v>
      </c>
      <c r="E244" s="145">
        <v>1.15296803652968E-2</v>
      </c>
      <c r="F244" s="142" t="s">
        <v>18</v>
      </c>
      <c r="AP244" s="192"/>
      <c r="AQ244" s="46"/>
      <c r="AR244" s="192"/>
      <c r="AS244" s="192"/>
      <c r="AT244" s="192"/>
      <c r="AU244" s="46"/>
      <c r="AY244" s="192"/>
      <c r="AZ244" s="46"/>
      <c r="BA244" s="192"/>
      <c r="BB244" s="192"/>
      <c r="BC244" s="192"/>
      <c r="BD244" s="46"/>
      <c r="BH244" s="192"/>
      <c r="BI244" s="46"/>
      <c r="BJ244" s="192"/>
      <c r="BK244" s="192"/>
      <c r="BL244" s="192"/>
      <c r="BM244" s="46"/>
      <c r="BQ244" s="192"/>
      <c r="BR244" s="46"/>
      <c r="BS244" s="192"/>
      <c r="BT244" s="192"/>
      <c r="BU244" s="192"/>
      <c r="BV244" s="46"/>
      <c r="BZ244" s="192"/>
      <c r="CA244" s="46"/>
      <c r="CB244" s="192"/>
      <c r="CC244" s="192"/>
      <c r="CD244" s="192"/>
      <c r="CE244" s="46"/>
      <c r="CI244" s="192"/>
      <c r="CJ244" s="46"/>
      <c r="CK244" s="192"/>
      <c r="CL244" s="192"/>
      <c r="CM244" s="192"/>
      <c r="CN244" s="46"/>
      <c r="CR244" s="192"/>
      <c r="CS244" s="46"/>
      <c r="CT244" s="192"/>
      <c r="CU244" s="192"/>
      <c r="CV244" s="192"/>
      <c r="CW244" s="46"/>
    </row>
    <row r="245" spans="2:101">
      <c r="B245" s="142" t="s">
        <v>350</v>
      </c>
      <c r="C245" s="78" t="s">
        <v>55</v>
      </c>
      <c r="D245" s="145" t="s">
        <v>357</v>
      </c>
      <c r="E245" s="145">
        <v>9.9200913242009095E-2</v>
      </c>
      <c r="F245" s="142" t="s">
        <v>18</v>
      </c>
      <c r="AP245" s="192"/>
      <c r="AQ245" s="46"/>
      <c r="AR245" s="192"/>
      <c r="AS245" s="192"/>
      <c r="AT245" s="192"/>
      <c r="AU245" s="46"/>
      <c r="AY245" s="192"/>
      <c r="AZ245" s="46"/>
      <c r="BA245" s="192"/>
      <c r="BB245" s="192"/>
      <c r="BC245" s="192"/>
      <c r="BD245" s="46"/>
      <c r="BH245" s="192"/>
      <c r="BI245" s="46"/>
      <c r="BJ245" s="192"/>
      <c r="BK245" s="192"/>
      <c r="BL245" s="192"/>
      <c r="BM245" s="46"/>
      <c r="BQ245" s="192"/>
      <c r="BR245" s="46"/>
      <c r="BS245" s="192"/>
      <c r="BT245" s="192"/>
      <c r="BU245" s="192"/>
      <c r="BV245" s="46"/>
      <c r="BZ245" s="192"/>
      <c r="CA245" s="46"/>
      <c r="CB245" s="192"/>
      <c r="CC245" s="192"/>
      <c r="CD245" s="192"/>
      <c r="CE245" s="46"/>
      <c r="CI245" s="192"/>
      <c r="CJ245" s="46"/>
      <c r="CK245" s="192"/>
      <c r="CL245" s="192"/>
      <c r="CM245" s="192"/>
      <c r="CN245" s="46"/>
      <c r="CR245" s="192"/>
      <c r="CS245" s="46"/>
      <c r="CT245" s="192"/>
      <c r="CU245" s="192"/>
      <c r="CV245" s="192"/>
      <c r="CW245" s="46"/>
    </row>
    <row r="246" spans="2:101">
      <c r="B246" s="172" t="s">
        <v>350</v>
      </c>
      <c r="C246" s="78" t="s">
        <v>55</v>
      </c>
      <c r="D246" s="145" t="s">
        <v>358</v>
      </c>
      <c r="E246" s="145">
        <v>0.108219178082192</v>
      </c>
      <c r="F246" s="142" t="s">
        <v>18</v>
      </c>
      <c r="AP246" s="192"/>
      <c r="AQ246" s="46"/>
      <c r="AR246" s="192"/>
      <c r="AS246" s="192"/>
      <c r="AT246" s="192"/>
      <c r="AU246" s="46"/>
      <c r="AY246" s="192"/>
      <c r="AZ246" s="46"/>
      <c r="BA246" s="192"/>
      <c r="BB246" s="192"/>
      <c r="BC246" s="192"/>
      <c r="BD246" s="46"/>
      <c r="BH246" s="192"/>
      <c r="BI246" s="46"/>
      <c r="BJ246" s="192"/>
      <c r="BK246" s="192"/>
      <c r="BL246" s="192"/>
      <c r="BM246" s="46"/>
      <c r="BQ246" s="192"/>
      <c r="BR246" s="46"/>
      <c r="BS246" s="192"/>
      <c r="BT246" s="192"/>
      <c r="BU246" s="192"/>
      <c r="BV246" s="46"/>
      <c r="BZ246" s="192"/>
      <c r="CA246" s="46"/>
      <c r="CB246" s="192"/>
      <c r="CC246" s="192"/>
      <c r="CD246" s="192"/>
      <c r="CE246" s="46"/>
      <c r="CI246" s="192"/>
      <c r="CJ246" s="46"/>
      <c r="CK246" s="192"/>
      <c r="CL246" s="192"/>
      <c r="CM246" s="192"/>
      <c r="CN246" s="46"/>
      <c r="CR246" s="192"/>
      <c r="CS246" s="46"/>
      <c r="CT246" s="192"/>
      <c r="CU246" s="192"/>
      <c r="CV246" s="192"/>
      <c r="CW246" s="46"/>
    </row>
    <row r="247" spans="2:101">
      <c r="B247" s="142" t="s">
        <v>350</v>
      </c>
      <c r="C247" s="78" t="s">
        <v>55</v>
      </c>
      <c r="D247" s="145" t="s">
        <v>359</v>
      </c>
      <c r="E247" s="145">
        <v>9.0182648401826507E-3</v>
      </c>
      <c r="F247" s="142" t="s">
        <v>18</v>
      </c>
      <c r="AP247" s="211"/>
      <c r="AQ247" s="46"/>
      <c r="AR247" s="192"/>
      <c r="AS247" s="192"/>
      <c r="AT247" s="192"/>
      <c r="AU247" s="46"/>
      <c r="AY247" s="192"/>
      <c r="AZ247" s="46"/>
      <c r="BA247" s="192"/>
      <c r="BB247" s="192"/>
      <c r="BC247" s="192"/>
      <c r="BD247" s="46"/>
      <c r="BH247" s="192"/>
      <c r="BI247" s="46"/>
      <c r="BJ247" s="192"/>
      <c r="BK247" s="192"/>
      <c r="BL247" s="192"/>
      <c r="BM247" s="46"/>
      <c r="BQ247" s="192"/>
      <c r="BR247" s="46"/>
      <c r="BS247" s="192"/>
      <c r="BT247" s="192"/>
      <c r="BU247" s="192"/>
      <c r="BV247" s="46"/>
      <c r="BZ247" s="192"/>
      <c r="CA247" s="46"/>
      <c r="CB247" s="192"/>
      <c r="CC247" s="192"/>
      <c r="CD247" s="192"/>
      <c r="CE247" s="46"/>
      <c r="CI247" s="192"/>
      <c r="CJ247" s="46"/>
      <c r="CK247" s="192"/>
      <c r="CL247" s="192"/>
      <c r="CM247" s="192"/>
      <c r="CN247" s="46"/>
      <c r="CR247" s="192"/>
      <c r="CS247" s="46"/>
      <c r="CT247" s="192"/>
      <c r="CU247" s="192"/>
      <c r="CV247" s="192"/>
      <c r="CW247" s="46"/>
    </row>
    <row r="248" spans="2:101">
      <c r="B248" s="142" t="s">
        <v>350</v>
      </c>
      <c r="C248" s="78" t="s">
        <v>55</v>
      </c>
      <c r="D248" s="145" t="s">
        <v>360</v>
      </c>
      <c r="E248" s="145">
        <v>0.13812785388127899</v>
      </c>
      <c r="F248" s="142" t="s">
        <v>18</v>
      </c>
      <c r="AP248" s="192"/>
      <c r="AQ248" s="46"/>
      <c r="AR248" s="192"/>
      <c r="AS248" s="192"/>
      <c r="AT248" s="192"/>
      <c r="AU248" s="46"/>
      <c r="AY248" s="192"/>
      <c r="AZ248" s="46"/>
      <c r="BA248" s="192"/>
      <c r="BB248" s="192"/>
      <c r="BC248" s="192"/>
      <c r="BD248" s="46"/>
      <c r="BH248" s="192"/>
      <c r="BI248" s="46"/>
      <c r="BJ248" s="192"/>
      <c r="BK248" s="192"/>
      <c r="BL248" s="192"/>
      <c r="BM248" s="46"/>
      <c r="BQ248" s="192"/>
      <c r="BR248" s="46"/>
      <c r="BS248" s="192"/>
      <c r="BT248" s="192"/>
      <c r="BU248" s="192"/>
      <c r="BV248" s="46"/>
      <c r="BZ248" s="192"/>
      <c r="CA248" s="46"/>
      <c r="CB248" s="192"/>
      <c r="CC248" s="192"/>
      <c r="CD248" s="192"/>
      <c r="CE248" s="46"/>
      <c r="CI248" s="192"/>
      <c r="CJ248" s="46"/>
      <c r="CK248" s="192"/>
      <c r="CL248" s="192"/>
      <c r="CM248" s="192"/>
      <c r="CN248" s="46"/>
      <c r="CR248" s="192"/>
      <c r="CS248" s="46"/>
      <c r="CT248" s="192"/>
      <c r="CU248" s="192"/>
      <c r="CV248" s="192"/>
      <c r="CW248" s="46"/>
    </row>
    <row r="249" spans="2:101">
      <c r="B249" s="142" t="s">
        <v>350</v>
      </c>
      <c r="C249" s="78" t="s">
        <v>55</v>
      </c>
      <c r="D249" s="145" t="s">
        <v>361</v>
      </c>
      <c r="E249" s="145">
        <v>0.150684931506849</v>
      </c>
      <c r="F249" s="142" t="s">
        <v>18</v>
      </c>
      <c r="AP249" s="192"/>
      <c r="AQ249" s="46"/>
      <c r="AR249" s="192"/>
      <c r="AS249" s="192"/>
      <c r="AT249" s="192"/>
      <c r="AU249" s="46"/>
      <c r="AY249" s="192"/>
      <c r="AZ249" s="46"/>
      <c r="BA249" s="192"/>
      <c r="BB249" s="192"/>
      <c r="BC249" s="192"/>
      <c r="BD249" s="46"/>
      <c r="BH249" s="192"/>
      <c r="BI249" s="46"/>
      <c r="BJ249" s="192"/>
      <c r="BK249" s="192"/>
      <c r="BL249" s="192"/>
      <c r="BM249" s="46"/>
      <c r="BQ249" s="192"/>
      <c r="BR249" s="46"/>
      <c r="BS249" s="192"/>
      <c r="BT249" s="192"/>
      <c r="BU249" s="192"/>
      <c r="BV249" s="46"/>
      <c r="BZ249" s="192"/>
      <c r="CA249" s="46"/>
      <c r="CB249" s="192"/>
      <c r="CC249" s="192"/>
      <c r="CD249" s="192"/>
      <c r="CE249" s="46"/>
      <c r="CI249" s="192"/>
      <c r="CJ249" s="46"/>
      <c r="CK249" s="192"/>
      <c r="CL249" s="192"/>
      <c r="CM249" s="192"/>
      <c r="CN249" s="46"/>
      <c r="CR249" s="192"/>
      <c r="CS249" s="46"/>
      <c r="CT249" s="192"/>
      <c r="CU249" s="192"/>
      <c r="CV249" s="192"/>
      <c r="CW249" s="46"/>
    </row>
    <row r="250" spans="2:101">
      <c r="B250" s="172" t="s">
        <v>350</v>
      </c>
      <c r="C250" s="78" t="s">
        <v>55</v>
      </c>
      <c r="D250" s="145" t="s">
        <v>362</v>
      </c>
      <c r="E250" s="145">
        <v>1.25570776255708E-2</v>
      </c>
      <c r="F250" s="142" t="s">
        <v>18</v>
      </c>
      <c r="AP250" s="192"/>
      <c r="AQ250" s="46"/>
      <c r="AR250" s="192"/>
      <c r="AS250" s="192"/>
      <c r="AT250" s="192"/>
      <c r="AU250" s="46"/>
      <c r="AY250" s="192"/>
      <c r="AZ250" s="46"/>
      <c r="BA250" s="192"/>
      <c r="BB250" s="192"/>
      <c r="BC250" s="192"/>
      <c r="BD250" s="46"/>
      <c r="BH250" s="192"/>
      <c r="BI250" s="46"/>
      <c r="BJ250" s="192"/>
      <c r="BK250" s="192"/>
      <c r="BL250" s="192"/>
      <c r="BM250" s="46"/>
      <c r="BQ250" s="192"/>
      <c r="BR250" s="46"/>
      <c r="BS250" s="192"/>
      <c r="BT250" s="192"/>
      <c r="BU250" s="192"/>
      <c r="BV250" s="46"/>
      <c r="BZ250" s="192"/>
      <c r="CA250" s="46"/>
      <c r="CB250" s="192"/>
      <c r="CC250" s="192"/>
      <c r="CD250" s="192"/>
      <c r="CE250" s="46"/>
      <c r="CI250" s="192"/>
      <c r="CJ250" s="46"/>
      <c r="CK250" s="192"/>
      <c r="CL250" s="192"/>
      <c r="CM250" s="192"/>
      <c r="CN250" s="46"/>
      <c r="CR250" s="192"/>
      <c r="CS250" s="46"/>
      <c r="CT250" s="192"/>
      <c r="CU250" s="192"/>
      <c r="CV250" s="192"/>
      <c r="CW250" s="46"/>
    </row>
    <row r="251" spans="2:101">
      <c r="B251" s="142" t="s">
        <v>350</v>
      </c>
      <c r="C251" s="78" t="s">
        <v>57</v>
      </c>
      <c r="D251" s="145" t="s">
        <v>351</v>
      </c>
      <c r="E251" s="145">
        <v>9.4178082191780796E-2</v>
      </c>
      <c r="F251" s="142" t="s">
        <v>18</v>
      </c>
      <c r="AP251" s="211"/>
      <c r="AQ251" s="46"/>
      <c r="AR251" s="192"/>
      <c r="AS251" s="192"/>
      <c r="AT251" s="192"/>
      <c r="AU251" s="46"/>
      <c r="AY251" s="192"/>
      <c r="AZ251" s="46"/>
      <c r="BA251" s="192"/>
      <c r="BB251" s="192"/>
      <c r="BC251" s="192"/>
      <c r="BD251" s="46"/>
      <c r="BH251" s="192"/>
      <c r="BI251" s="46"/>
      <c r="BJ251" s="192"/>
      <c r="BK251" s="192"/>
      <c r="BL251" s="192"/>
      <c r="BM251" s="46"/>
      <c r="BQ251" s="192"/>
      <c r="BR251" s="46"/>
      <c r="BS251" s="192"/>
      <c r="BT251" s="192"/>
      <c r="BU251" s="192"/>
      <c r="BV251" s="46"/>
      <c r="BZ251" s="192"/>
      <c r="CA251" s="46"/>
      <c r="CB251" s="192"/>
      <c r="CC251" s="192"/>
      <c r="CD251" s="192"/>
      <c r="CE251" s="46"/>
      <c r="CI251" s="192"/>
      <c r="CJ251" s="46"/>
      <c r="CK251" s="192"/>
      <c r="CL251" s="192"/>
      <c r="CM251" s="192"/>
      <c r="CN251" s="46"/>
      <c r="CR251" s="192"/>
      <c r="CS251" s="46"/>
      <c r="CT251" s="192"/>
      <c r="CU251" s="192"/>
      <c r="CV251" s="192"/>
      <c r="CW251" s="46"/>
    </row>
    <row r="252" spans="2:101">
      <c r="B252" s="142" t="s">
        <v>350</v>
      </c>
      <c r="C252" s="78" t="s">
        <v>57</v>
      </c>
      <c r="D252" s="145" t="s">
        <v>352</v>
      </c>
      <c r="E252" s="145">
        <v>0.102739726027397</v>
      </c>
      <c r="F252" s="142" t="s">
        <v>18</v>
      </c>
      <c r="AP252" s="192"/>
      <c r="AQ252" s="46"/>
      <c r="AR252" s="192"/>
      <c r="AS252" s="192"/>
      <c r="AT252" s="192"/>
      <c r="AU252" s="46"/>
      <c r="AY252" s="192"/>
      <c r="AZ252" s="46"/>
      <c r="BA252" s="192"/>
      <c r="BB252" s="192"/>
      <c r="BC252" s="192"/>
      <c r="BD252" s="46"/>
      <c r="BH252" s="192"/>
      <c r="BI252" s="46"/>
      <c r="BJ252" s="192"/>
      <c r="BK252" s="192"/>
      <c r="BL252" s="192"/>
      <c r="BM252" s="46"/>
      <c r="BQ252" s="192"/>
      <c r="BR252" s="46"/>
      <c r="BS252" s="192"/>
      <c r="BT252" s="192"/>
      <c r="BU252" s="192"/>
      <c r="BV252" s="46"/>
      <c r="BZ252" s="192"/>
      <c r="CA252" s="46"/>
      <c r="CB252" s="192"/>
      <c r="CC252" s="192"/>
      <c r="CD252" s="192"/>
      <c r="CE252" s="46"/>
      <c r="CI252" s="192"/>
      <c r="CJ252" s="46"/>
      <c r="CK252" s="192"/>
      <c r="CL252" s="192"/>
      <c r="CM252" s="192"/>
      <c r="CN252" s="46"/>
      <c r="CR252" s="192"/>
      <c r="CS252" s="46"/>
      <c r="CT252" s="192"/>
      <c r="CU252" s="192"/>
      <c r="CV252" s="192"/>
      <c r="CW252" s="46"/>
    </row>
    <row r="253" spans="2:101">
      <c r="B253" s="142" t="s">
        <v>350</v>
      </c>
      <c r="C253" s="78" t="s">
        <v>57</v>
      </c>
      <c r="D253" s="145" t="s">
        <v>353</v>
      </c>
      <c r="E253" s="145">
        <v>8.5616438356164396E-3</v>
      </c>
      <c r="F253" s="142" t="s">
        <v>18</v>
      </c>
      <c r="AP253" s="192"/>
      <c r="AQ253" s="46"/>
      <c r="AR253" s="192"/>
      <c r="AS253" s="192"/>
      <c r="AT253" s="192"/>
      <c r="AU253" s="46"/>
      <c r="AY253" s="192"/>
      <c r="AZ253" s="46"/>
      <c r="BA253" s="192"/>
      <c r="BB253" s="192"/>
      <c r="BC253" s="192"/>
      <c r="BD253" s="46"/>
      <c r="BH253" s="192"/>
      <c r="BI253" s="46"/>
      <c r="BJ253" s="192"/>
      <c r="BK253" s="192"/>
      <c r="BL253" s="192"/>
      <c r="BM253" s="46"/>
      <c r="BQ253" s="192"/>
      <c r="BR253" s="46"/>
      <c r="BS253" s="192"/>
      <c r="BT253" s="192"/>
      <c r="BU253" s="192"/>
      <c r="BV253" s="46"/>
      <c r="BZ253" s="192"/>
      <c r="CA253" s="46"/>
      <c r="CB253" s="192"/>
      <c r="CC253" s="192"/>
      <c r="CD253" s="192"/>
      <c r="CE253" s="46"/>
      <c r="CI253" s="192"/>
      <c r="CJ253" s="46"/>
      <c r="CK253" s="192"/>
      <c r="CL253" s="192"/>
      <c r="CM253" s="192"/>
      <c r="CN253" s="46"/>
      <c r="CR253" s="192"/>
      <c r="CS253" s="46"/>
      <c r="CT253" s="192"/>
      <c r="CU253" s="192"/>
      <c r="CV253" s="192"/>
      <c r="CW253" s="46"/>
    </row>
    <row r="254" spans="2:101">
      <c r="B254" s="172" t="s">
        <v>350</v>
      </c>
      <c r="C254" s="78" t="s">
        <v>57</v>
      </c>
      <c r="D254" s="145" t="s">
        <v>354</v>
      </c>
      <c r="E254" s="145">
        <v>0.12682648401826499</v>
      </c>
      <c r="F254" s="142" t="s">
        <v>18</v>
      </c>
      <c r="AP254" s="192"/>
      <c r="AQ254" s="46"/>
      <c r="AR254" s="192"/>
      <c r="AS254" s="192"/>
      <c r="AT254" s="192"/>
      <c r="AU254" s="46"/>
      <c r="AY254" s="192"/>
      <c r="AZ254" s="46"/>
      <c r="BA254" s="192"/>
      <c r="BB254" s="192"/>
      <c r="BC254" s="192"/>
      <c r="BD254" s="46"/>
      <c r="BH254" s="192"/>
      <c r="BI254" s="46"/>
      <c r="BJ254" s="192"/>
      <c r="BK254" s="192"/>
      <c r="BL254" s="192"/>
      <c r="BM254" s="46"/>
      <c r="BQ254" s="192"/>
      <c r="BR254" s="46"/>
      <c r="BS254" s="192"/>
      <c r="BT254" s="192"/>
      <c r="BU254" s="192"/>
      <c r="BV254" s="46"/>
      <c r="BZ254" s="192"/>
      <c r="CA254" s="46"/>
      <c r="CB254" s="192"/>
      <c r="CC254" s="192"/>
      <c r="CD254" s="192"/>
      <c r="CE254" s="46"/>
      <c r="CI254" s="192"/>
      <c r="CJ254" s="46"/>
      <c r="CK254" s="192"/>
      <c r="CL254" s="192"/>
      <c r="CM254" s="192"/>
      <c r="CN254" s="46"/>
      <c r="CR254" s="192"/>
      <c r="CS254" s="46"/>
      <c r="CT254" s="192"/>
      <c r="CU254" s="192"/>
      <c r="CV254" s="192"/>
      <c r="CW254" s="46"/>
    </row>
    <row r="255" spans="2:101">
      <c r="B255" s="142" t="s">
        <v>350</v>
      </c>
      <c r="C255" s="78" t="s">
        <v>57</v>
      </c>
      <c r="D255" s="145" t="s">
        <v>355</v>
      </c>
      <c r="E255" s="145">
        <v>0.13835616438356199</v>
      </c>
      <c r="F255" s="142" t="s">
        <v>18</v>
      </c>
      <c r="AP255" s="211"/>
      <c r="AQ255" s="46"/>
      <c r="AR255" s="192"/>
      <c r="AS255" s="192"/>
      <c r="AT255" s="192"/>
      <c r="AU255" s="46"/>
      <c r="AY255" s="192"/>
      <c r="AZ255" s="46"/>
      <c r="BA255" s="192"/>
      <c r="BB255" s="192"/>
      <c r="BC255" s="192"/>
      <c r="BD255" s="46"/>
      <c r="BH255" s="192"/>
      <c r="BI255" s="46"/>
      <c r="BJ255" s="192"/>
      <c r="BK255" s="192"/>
      <c r="BL255" s="192"/>
      <c r="BM255" s="46"/>
      <c r="BQ255" s="192"/>
      <c r="BR255" s="46"/>
      <c r="BS255" s="192"/>
      <c r="BT255" s="192"/>
      <c r="BU255" s="192"/>
      <c r="BV255" s="46"/>
      <c r="BZ255" s="192"/>
      <c r="CA255" s="46"/>
      <c r="CB255" s="192"/>
      <c r="CC255" s="192"/>
      <c r="CD255" s="192"/>
      <c r="CE255" s="46"/>
      <c r="CI255" s="192"/>
      <c r="CJ255" s="46"/>
      <c r="CK255" s="192"/>
      <c r="CL255" s="192"/>
      <c r="CM255" s="192"/>
      <c r="CN255" s="46"/>
      <c r="CR255" s="192"/>
      <c r="CS255" s="46"/>
      <c r="CT255" s="192"/>
      <c r="CU255" s="192"/>
      <c r="CV255" s="192"/>
      <c r="CW255" s="46"/>
    </row>
    <row r="256" spans="2:101">
      <c r="B256" s="142" t="s">
        <v>350</v>
      </c>
      <c r="C256" s="78" t="s">
        <v>57</v>
      </c>
      <c r="D256" s="145" t="s">
        <v>356</v>
      </c>
      <c r="E256" s="145">
        <v>1.15296803652968E-2</v>
      </c>
      <c r="F256" s="142" t="s">
        <v>18</v>
      </c>
      <c r="AP256" s="192"/>
      <c r="AQ256" s="46"/>
      <c r="AR256" s="192"/>
      <c r="AS256" s="192"/>
      <c r="AT256" s="192"/>
      <c r="AU256" s="46"/>
      <c r="AY256" s="192"/>
      <c r="AZ256" s="46"/>
      <c r="BA256" s="192"/>
      <c r="BB256" s="192"/>
      <c r="BC256" s="192"/>
      <c r="BD256" s="46"/>
      <c r="BH256" s="192"/>
      <c r="BI256" s="46"/>
      <c r="BJ256" s="192"/>
      <c r="BK256" s="192"/>
      <c r="BL256" s="192"/>
      <c r="BM256" s="46"/>
      <c r="BQ256" s="192"/>
      <c r="BR256" s="46"/>
      <c r="BS256" s="192"/>
      <c r="BT256" s="192"/>
      <c r="BU256" s="192"/>
      <c r="BV256" s="46"/>
      <c r="BZ256" s="192"/>
      <c r="CA256" s="46"/>
      <c r="CB256" s="192"/>
      <c r="CC256" s="192"/>
      <c r="CD256" s="192"/>
      <c r="CE256" s="46"/>
      <c r="CI256" s="192"/>
      <c r="CJ256" s="46"/>
      <c r="CK256" s="192"/>
      <c r="CL256" s="192"/>
      <c r="CM256" s="192"/>
      <c r="CN256" s="46"/>
      <c r="CR256" s="192"/>
      <c r="CS256" s="46"/>
      <c r="CT256" s="192"/>
      <c r="CU256" s="192"/>
      <c r="CV256" s="192"/>
      <c r="CW256" s="46"/>
    </row>
    <row r="257" spans="2:101">
      <c r="B257" s="142" t="s">
        <v>350</v>
      </c>
      <c r="C257" s="78" t="s">
        <v>57</v>
      </c>
      <c r="D257" s="145" t="s">
        <v>357</v>
      </c>
      <c r="E257" s="145">
        <v>9.9200913242009095E-2</v>
      </c>
      <c r="F257" s="142" t="s">
        <v>18</v>
      </c>
      <c r="AP257" s="192"/>
      <c r="AQ257" s="46"/>
      <c r="AR257" s="192"/>
      <c r="AS257" s="192"/>
      <c r="AT257" s="192"/>
      <c r="AU257" s="46"/>
      <c r="AY257" s="192"/>
      <c r="AZ257" s="46"/>
      <c r="BA257" s="192"/>
      <c r="BB257" s="192"/>
      <c r="BC257" s="192"/>
      <c r="BD257" s="46"/>
      <c r="BH257" s="192"/>
      <c r="BI257" s="46"/>
      <c r="BJ257" s="192"/>
      <c r="BK257" s="192"/>
      <c r="BL257" s="192"/>
      <c r="BM257" s="46"/>
      <c r="BQ257" s="192"/>
      <c r="BR257" s="46"/>
      <c r="BS257" s="192"/>
      <c r="BT257" s="192"/>
      <c r="BU257" s="192"/>
      <c r="BV257" s="46"/>
      <c r="BZ257" s="192"/>
      <c r="CA257" s="46"/>
      <c r="CB257" s="192"/>
      <c r="CC257" s="192"/>
      <c r="CD257" s="192"/>
      <c r="CE257" s="46"/>
      <c r="CI257" s="192"/>
      <c r="CJ257" s="46"/>
      <c r="CK257" s="192"/>
      <c r="CL257" s="192"/>
      <c r="CM257" s="192"/>
      <c r="CN257" s="46"/>
      <c r="CR257" s="192"/>
      <c r="CS257" s="46"/>
      <c r="CT257" s="192"/>
      <c r="CU257" s="192"/>
      <c r="CV257" s="192"/>
      <c r="CW257" s="46"/>
    </row>
    <row r="258" spans="2:101">
      <c r="B258" s="172" t="s">
        <v>350</v>
      </c>
      <c r="C258" s="78" t="s">
        <v>57</v>
      </c>
      <c r="D258" s="145" t="s">
        <v>358</v>
      </c>
      <c r="E258" s="145">
        <v>0.108219178082192</v>
      </c>
      <c r="F258" s="142" t="s">
        <v>18</v>
      </c>
      <c r="AP258" s="192"/>
      <c r="AQ258" s="46"/>
      <c r="AR258" s="192"/>
      <c r="AS258" s="192"/>
      <c r="AT258" s="192"/>
      <c r="AU258" s="46"/>
      <c r="AY258" s="192"/>
      <c r="AZ258" s="46"/>
      <c r="BA258" s="192"/>
      <c r="BB258" s="192"/>
      <c r="BC258" s="192"/>
      <c r="BD258" s="46"/>
      <c r="BH258" s="192"/>
      <c r="BI258" s="46"/>
      <c r="BJ258" s="192"/>
      <c r="BK258" s="192"/>
      <c r="BL258" s="192"/>
      <c r="BM258" s="46"/>
      <c r="BQ258" s="192"/>
      <c r="BR258" s="46"/>
      <c r="BS258" s="192"/>
      <c r="BT258" s="192"/>
      <c r="BU258" s="192"/>
      <c r="BV258" s="46"/>
      <c r="BZ258" s="192"/>
      <c r="CA258" s="46"/>
      <c r="CB258" s="192"/>
      <c r="CC258" s="192"/>
      <c r="CD258" s="192"/>
      <c r="CE258" s="46"/>
      <c r="CI258" s="192"/>
      <c r="CJ258" s="46"/>
      <c r="CK258" s="192"/>
      <c r="CL258" s="192"/>
      <c r="CM258" s="192"/>
      <c r="CN258" s="46"/>
      <c r="CR258" s="192"/>
      <c r="CS258" s="46"/>
      <c r="CT258" s="192"/>
      <c r="CU258" s="192"/>
      <c r="CV258" s="192"/>
      <c r="CW258" s="46"/>
    </row>
    <row r="259" spans="2:101">
      <c r="B259" s="142" t="s">
        <v>350</v>
      </c>
      <c r="C259" s="78" t="s">
        <v>57</v>
      </c>
      <c r="D259" s="145" t="s">
        <v>359</v>
      </c>
      <c r="E259" s="145">
        <v>9.0182648401826507E-3</v>
      </c>
      <c r="F259" s="142" t="s">
        <v>18</v>
      </c>
      <c r="AP259" s="211"/>
      <c r="AQ259" s="46"/>
      <c r="AR259" s="192"/>
      <c r="AS259" s="192"/>
      <c r="AT259" s="192"/>
      <c r="AU259" s="46"/>
      <c r="AY259" s="192"/>
      <c r="AZ259" s="46"/>
      <c r="BA259" s="192"/>
      <c r="BB259" s="192"/>
      <c r="BC259" s="192"/>
      <c r="BD259" s="46"/>
      <c r="BH259" s="192"/>
      <c r="BI259" s="46"/>
      <c r="BJ259" s="192"/>
      <c r="BK259" s="192"/>
      <c r="BL259" s="192"/>
      <c r="BM259" s="46"/>
      <c r="BQ259" s="192"/>
      <c r="BR259" s="46"/>
      <c r="BS259" s="192"/>
      <c r="BT259" s="192"/>
      <c r="BU259" s="192"/>
      <c r="BV259" s="46"/>
      <c r="BZ259" s="192"/>
      <c r="CA259" s="46"/>
      <c r="CB259" s="192"/>
      <c r="CC259" s="192"/>
      <c r="CD259" s="192"/>
      <c r="CE259" s="46"/>
      <c r="CI259" s="192"/>
      <c r="CJ259" s="46"/>
      <c r="CK259" s="192"/>
      <c r="CL259" s="192"/>
      <c r="CM259" s="192"/>
      <c r="CN259" s="46"/>
      <c r="CR259" s="192"/>
      <c r="CS259" s="46"/>
      <c r="CT259" s="192"/>
      <c r="CU259" s="192"/>
      <c r="CV259" s="192"/>
      <c r="CW259" s="46"/>
    </row>
    <row r="260" spans="2:101">
      <c r="B260" s="142" t="s">
        <v>350</v>
      </c>
      <c r="C260" s="78" t="s">
        <v>57</v>
      </c>
      <c r="D260" s="145" t="s">
        <v>360</v>
      </c>
      <c r="E260" s="145">
        <v>0.13812785388127899</v>
      </c>
      <c r="F260" s="142" t="s">
        <v>18</v>
      </c>
      <c r="AP260" s="192"/>
      <c r="AQ260" s="46"/>
      <c r="AR260" s="192"/>
      <c r="AS260" s="192"/>
      <c r="AT260" s="192"/>
      <c r="AU260" s="46"/>
      <c r="AY260" s="192"/>
      <c r="AZ260" s="46"/>
      <c r="BA260" s="192"/>
      <c r="BB260" s="192"/>
      <c r="BC260" s="192"/>
      <c r="BD260" s="46"/>
      <c r="BH260" s="192"/>
      <c r="BI260" s="46"/>
      <c r="BJ260" s="192"/>
      <c r="BK260" s="192"/>
      <c r="BL260" s="192"/>
      <c r="BM260" s="46"/>
      <c r="BQ260" s="192"/>
      <c r="BR260" s="46"/>
      <c r="BS260" s="192"/>
      <c r="BT260" s="192"/>
      <c r="BU260" s="192"/>
      <c r="BV260" s="46"/>
      <c r="BZ260" s="192"/>
      <c r="CA260" s="46"/>
      <c r="CB260" s="192"/>
      <c r="CC260" s="192"/>
      <c r="CD260" s="192"/>
      <c r="CE260" s="46"/>
      <c r="CI260" s="192"/>
      <c r="CJ260" s="46"/>
      <c r="CK260" s="192"/>
      <c r="CL260" s="192"/>
      <c r="CM260" s="192"/>
      <c r="CN260" s="46"/>
      <c r="CR260" s="192"/>
      <c r="CS260" s="46"/>
      <c r="CT260" s="192"/>
      <c r="CU260" s="192"/>
      <c r="CV260" s="192"/>
      <c r="CW260" s="46"/>
    </row>
    <row r="261" spans="2:101">
      <c r="B261" s="142" t="s">
        <v>350</v>
      </c>
      <c r="C261" s="78" t="s">
        <v>57</v>
      </c>
      <c r="D261" s="145" t="s">
        <v>361</v>
      </c>
      <c r="E261" s="145">
        <v>0.150684931506849</v>
      </c>
      <c r="F261" s="142" t="s">
        <v>18</v>
      </c>
      <c r="AP261" s="192"/>
      <c r="AQ261" s="46"/>
      <c r="AR261" s="192"/>
      <c r="AS261" s="192"/>
      <c r="AT261" s="192"/>
      <c r="AU261" s="46"/>
      <c r="AY261" s="192"/>
      <c r="AZ261" s="46"/>
      <c r="BA261" s="192"/>
      <c r="BB261" s="192"/>
      <c r="BC261" s="192"/>
      <c r="BD261" s="46"/>
      <c r="BH261" s="192"/>
      <c r="BI261" s="46"/>
      <c r="BJ261" s="192"/>
      <c r="BK261" s="192"/>
      <c r="BL261" s="192"/>
      <c r="BM261" s="46"/>
      <c r="BQ261" s="192"/>
      <c r="BR261" s="46"/>
      <c r="BS261" s="192"/>
      <c r="BT261" s="192"/>
      <c r="BU261" s="192"/>
      <c r="BV261" s="46"/>
      <c r="BZ261" s="192"/>
      <c r="CA261" s="46"/>
      <c r="CB261" s="192"/>
      <c r="CC261" s="192"/>
      <c r="CD261" s="192"/>
      <c r="CE261" s="46"/>
      <c r="CI261" s="192"/>
      <c r="CJ261" s="46"/>
      <c r="CK261" s="192"/>
      <c r="CL261" s="192"/>
      <c r="CM261" s="192"/>
      <c r="CN261" s="46"/>
      <c r="CR261" s="192"/>
      <c r="CS261" s="46"/>
      <c r="CT261" s="192"/>
      <c r="CU261" s="192"/>
      <c r="CV261" s="192"/>
      <c r="CW261" s="46"/>
    </row>
    <row r="262" spans="2:101">
      <c r="B262" s="172" t="s">
        <v>350</v>
      </c>
      <c r="C262" s="78" t="s">
        <v>57</v>
      </c>
      <c r="D262" s="145" t="s">
        <v>362</v>
      </c>
      <c r="E262" s="145">
        <v>1.25570776255708E-2</v>
      </c>
      <c r="F262" s="142" t="s">
        <v>18</v>
      </c>
      <c r="AP262" s="192"/>
      <c r="AQ262" s="46"/>
      <c r="AR262" s="192"/>
      <c r="AS262" s="192"/>
      <c r="AT262" s="192"/>
      <c r="AU262" s="46"/>
      <c r="AY262" s="192"/>
      <c r="AZ262" s="46"/>
      <c r="BA262" s="192"/>
      <c r="BB262" s="192"/>
      <c r="BC262" s="192"/>
      <c r="BD262" s="46"/>
      <c r="BH262" s="192"/>
      <c r="BI262" s="46"/>
      <c r="BJ262" s="192"/>
      <c r="BK262" s="192"/>
      <c r="BL262" s="192"/>
      <c r="BM262" s="46"/>
      <c r="BQ262" s="192"/>
      <c r="BR262" s="46"/>
      <c r="BS262" s="192"/>
      <c r="BT262" s="192"/>
      <c r="BU262" s="192"/>
      <c r="BV262" s="46"/>
      <c r="BZ262" s="192"/>
      <c r="CA262" s="46"/>
      <c r="CB262" s="192"/>
      <c r="CC262" s="192"/>
      <c r="CD262" s="192"/>
      <c r="CE262" s="46"/>
      <c r="CI262" s="192"/>
      <c r="CJ262" s="46"/>
      <c r="CK262" s="192"/>
      <c r="CL262" s="192"/>
      <c r="CM262" s="192"/>
      <c r="CN262" s="46"/>
      <c r="CR262" s="192"/>
      <c r="CS262" s="46"/>
      <c r="CT262" s="192"/>
      <c r="CU262" s="192"/>
      <c r="CV262" s="192"/>
      <c r="CW262" s="46"/>
    </row>
    <row r="263" spans="2:101">
      <c r="B263" s="142" t="s">
        <v>350</v>
      </c>
      <c r="C263" s="78" t="s">
        <v>59</v>
      </c>
      <c r="D263" s="145" t="s">
        <v>351</v>
      </c>
      <c r="E263" s="145">
        <v>9.4178082191780796E-2</v>
      </c>
      <c r="F263" s="142" t="s">
        <v>18</v>
      </c>
      <c r="AP263" s="211"/>
      <c r="AQ263" s="46"/>
      <c r="AR263" s="192"/>
      <c r="AS263" s="192"/>
      <c r="AT263" s="192"/>
      <c r="AU263" s="46"/>
      <c r="AY263" s="192"/>
      <c r="AZ263" s="46"/>
      <c r="BA263" s="192"/>
      <c r="BB263" s="192"/>
      <c r="BC263" s="192"/>
      <c r="BD263" s="46"/>
      <c r="BH263" s="192"/>
      <c r="BI263" s="46"/>
      <c r="BJ263" s="192"/>
      <c r="BK263" s="192"/>
      <c r="BL263" s="192"/>
      <c r="BM263" s="46"/>
      <c r="BQ263" s="192"/>
      <c r="BR263" s="46"/>
      <c r="BS263" s="192"/>
      <c r="BT263" s="192"/>
      <c r="BU263" s="192"/>
      <c r="BV263" s="46"/>
      <c r="BZ263" s="192"/>
      <c r="CA263" s="46"/>
      <c r="CB263" s="192"/>
      <c r="CC263" s="192"/>
      <c r="CD263" s="192"/>
      <c r="CE263" s="46"/>
      <c r="CI263" s="192"/>
      <c r="CJ263" s="46"/>
      <c r="CK263" s="192"/>
      <c r="CL263" s="192"/>
      <c r="CM263" s="192"/>
      <c r="CN263" s="46"/>
      <c r="CR263" s="192"/>
      <c r="CS263" s="46"/>
      <c r="CT263" s="192"/>
      <c r="CU263" s="192"/>
      <c r="CV263" s="192"/>
      <c r="CW263" s="46"/>
    </row>
    <row r="264" spans="2:101">
      <c r="B264" s="142" t="s">
        <v>350</v>
      </c>
      <c r="C264" s="78" t="s">
        <v>59</v>
      </c>
      <c r="D264" s="145" t="s">
        <v>352</v>
      </c>
      <c r="E264" s="145">
        <v>0.102739726027397</v>
      </c>
      <c r="F264" s="142" t="s">
        <v>18</v>
      </c>
      <c r="AP264" s="192"/>
      <c r="AQ264" s="46"/>
      <c r="AR264" s="192"/>
      <c r="AS264" s="192"/>
      <c r="AT264" s="192"/>
      <c r="AU264" s="46"/>
      <c r="AY264" s="192"/>
      <c r="AZ264" s="46"/>
      <c r="BA264" s="192"/>
      <c r="BB264" s="192"/>
      <c r="BC264" s="192"/>
      <c r="BD264" s="46"/>
      <c r="BH264" s="192"/>
      <c r="BI264" s="46"/>
      <c r="BJ264" s="192"/>
      <c r="BK264" s="192"/>
      <c r="BL264" s="192"/>
      <c r="BM264" s="46"/>
      <c r="BQ264" s="192"/>
      <c r="BR264" s="46"/>
      <c r="BS264" s="192"/>
      <c r="BT264" s="192"/>
      <c r="BU264" s="192"/>
      <c r="BV264" s="46"/>
      <c r="BZ264" s="192"/>
      <c r="CA264" s="46"/>
      <c r="CB264" s="192"/>
      <c r="CC264" s="192"/>
      <c r="CD264" s="192"/>
      <c r="CE264" s="46"/>
      <c r="CI264" s="192"/>
      <c r="CJ264" s="46"/>
      <c r="CK264" s="192"/>
      <c r="CL264" s="192"/>
      <c r="CM264" s="192"/>
      <c r="CN264" s="46"/>
      <c r="CR264" s="192"/>
      <c r="CS264" s="46"/>
      <c r="CT264" s="192"/>
      <c r="CU264" s="192"/>
      <c r="CV264" s="192"/>
      <c r="CW264" s="46"/>
    </row>
    <row r="265" spans="2:101">
      <c r="B265" s="142" t="s">
        <v>350</v>
      </c>
      <c r="C265" s="78" t="s">
        <v>59</v>
      </c>
      <c r="D265" s="145" t="s">
        <v>353</v>
      </c>
      <c r="E265" s="145">
        <v>8.5616438356164396E-3</v>
      </c>
      <c r="F265" s="142" t="s">
        <v>18</v>
      </c>
      <c r="AP265" s="192"/>
      <c r="AQ265" s="46"/>
      <c r="AR265" s="192"/>
      <c r="AS265" s="192"/>
      <c r="AT265" s="192"/>
      <c r="AU265" s="46"/>
      <c r="AY265" s="192"/>
      <c r="AZ265" s="46"/>
      <c r="BA265" s="192"/>
      <c r="BB265" s="192"/>
      <c r="BC265" s="192"/>
      <c r="BD265" s="46"/>
      <c r="BH265" s="192"/>
      <c r="BI265" s="46"/>
      <c r="BJ265" s="192"/>
      <c r="BK265" s="192"/>
      <c r="BL265" s="192"/>
      <c r="BM265" s="46"/>
      <c r="BQ265" s="192"/>
      <c r="BR265" s="46"/>
      <c r="BS265" s="192"/>
      <c r="BT265" s="192"/>
      <c r="BU265" s="192"/>
      <c r="BV265" s="46"/>
      <c r="BZ265" s="192"/>
      <c r="CA265" s="46"/>
      <c r="CB265" s="192"/>
      <c r="CC265" s="192"/>
      <c r="CD265" s="192"/>
      <c r="CE265" s="46"/>
      <c r="CI265" s="192"/>
      <c r="CJ265" s="46"/>
      <c r="CK265" s="192"/>
      <c r="CL265" s="192"/>
      <c r="CM265" s="192"/>
      <c r="CN265" s="46"/>
      <c r="CR265" s="192"/>
      <c r="CS265" s="46"/>
      <c r="CT265" s="192"/>
      <c r="CU265" s="192"/>
      <c r="CV265" s="192"/>
      <c r="CW265" s="46"/>
    </row>
    <row r="266" spans="2:101">
      <c r="B266" s="172" t="s">
        <v>350</v>
      </c>
      <c r="C266" s="78" t="s">
        <v>59</v>
      </c>
      <c r="D266" s="145" t="s">
        <v>354</v>
      </c>
      <c r="E266" s="145">
        <v>0.12682648401826499</v>
      </c>
      <c r="F266" s="142" t="s">
        <v>18</v>
      </c>
      <c r="AP266" s="192"/>
      <c r="AQ266" s="46"/>
      <c r="AR266" s="192"/>
      <c r="AS266" s="192"/>
      <c r="AT266" s="192"/>
      <c r="AU266" s="46"/>
      <c r="AY266" s="192"/>
      <c r="AZ266" s="46"/>
      <c r="BA266" s="192"/>
      <c r="BB266" s="192"/>
      <c r="BC266" s="192"/>
      <c r="BD266" s="46"/>
      <c r="BH266" s="192"/>
      <c r="BI266" s="46"/>
      <c r="BJ266" s="192"/>
      <c r="BK266" s="192"/>
      <c r="BL266" s="192"/>
      <c r="BM266" s="46"/>
      <c r="BQ266" s="192"/>
      <c r="BR266" s="46"/>
      <c r="BS266" s="192"/>
      <c r="BT266" s="192"/>
      <c r="BU266" s="192"/>
      <c r="BV266" s="46"/>
      <c r="BZ266" s="192"/>
      <c r="CA266" s="46"/>
      <c r="CB266" s="192"/>
      <c r="CC266" s="192"/>
      <c r="CD266" s="192"/>
      <c r="CE266" s="46"/>
      <c r="CI266" s="192"/>
      <c r="CJ266" s="46"/>
      <c r="CK266" s="192"/>
      <c r="CL266" s="192"/>
      <c r="CM266" s="192"/>
      <c r="CN266" s="46"/>
      <c r="CR266" s="192"/>
      <c r="CS266" s="46"/>
      <c r="CT266" s="192"/>
      <c r="CU266" s="192"/>
      <c r="CV266" s="192"/>
      <c r="CW266" s="46"/>
    </row>
    <row r="267" spans="2:101">
      <c r="B267" s="142" t="s">
        <v>350</v>
      </c>
      <c r="C267" s="78" t="s">
        <v>59</v>
      </c>
      <c r="D267" s="145" t="s">
        <v>355</v>
      </c>
      <c r="E267" s="145">
        <v>0.13835616438356199</v>
      </c>
      <c r="F267" s="142" t="s">
        <v>18</v>
      </c>
      <c r="AP267" s="211"/>
      <c r="AQ267" s="46"/>
      <c r="AR267" s="192"/>
      <c r="AS267" s="192"/>
      <c r="AT267" s="192"/>
      <c r="AU267" s="46"/>
      <c r="AY267" s="192"/>
      <c r="AZ267" s="46"/>
      <c r="BA267" s="192"/>
      <c r="BB267" s="192"/>
      <c r="BC267" s="192"/>
      <c r="BD267" s="46"/>
      <c r="BH267" s="192"/>
      <c r="BI267" s="46"/>
      <c r="BJ267" s="192"/>
      <c r="BK267" s="192"/>
      <c r="BL267" s="192"/>
      <c r="BM267" s="46"/>
      <c r="BQ267" s="192"/>
      <c r="BR267" s="46"/>
      <c r="BS267" s="192"/>
      <c r="BT267" s="192"/>
      <c r="BU267" s="192"/>
      <c r="BV267" s="46"/>
      <c r="BZ267" s="192"/>
      <c r="CA267" s="46"/>
      <c r="CB267" s="192"/>
      <c r="CC267" s="192"/>
      <c r="CD267" s="192"/>
      <c r="CE267" s="46"/>
      <c r="CI267" s="192"/>
      <c r="CJ267" s="46"/>
      <c r="CK267" s="192"/>
      <c r="CL267" s="192"/>
      <c r="CM267" s="192"/>
      <c r="CN267" s="46"/>
      <c r="CR267" s="192"/>
      <c r="CS267" s="46"/>
      <c r="CT267" s="192"/>
      <c r="CU267" s="192"/>
      <c r="CV267" s="192"/>
      <c r="CW267" s="46"/>
    </row>
    <row r="268" spans="2:101">
      <c r="B268" s="142" t="s">
        <v>350</v>
      </c>
      <c r="C268" s="78" t="s">
        <v>59</v>
      </c>
      <c r="D268" s="145" t="s">
        <v>356</v>
      </c>
      <c r="E268" s="145">
        <v>1.15296803652968E-2</v>
      </c>
      <c r="F268" s="142" t="s">
        <v>18</v>
      </c>
      <c r="AP268" s="192"/>
      <c r="AQ268" s="46"/>
      <c r="AR268" s="192"/>
      <c r="AS268" s="192"/>
      <c r="AT268" s="192"/>
      <c r="AU268" s="46"/>
      <c r="AY268" s="192"/>
      <c r="AZ268" s="46"/>
      <c r="BA268" s="192"/>
      <c r="BB268" s="192"/>
      <c r="BC268" s="192"/>
      <c r="BD268" s="46"/>
      <c r="BH268" s="192"/>
      <c r="BI268" s="46"/>
      <c r="BJ268" s="192"/>
      <c r="BK268" s="192"/>
      <c r="BL268" s="192"/>
      <c r="BM268" s="46"/>
      <c r="BQ268" s="192"/>
      <c r="BR268" s="46"/>
      <c r="BS268" s="192"/>
      <c r="BT268" s="192"/>
      <c r="BU268" s="192"/>
      <c r="BV268" s="46"/>
      <c r="BZ268" s="192"/>
      <c r="CA268" s="46"/>
      <c r="CB268" s="192"/>
      <c r="CC268" s="192"/>
      <c r="CD268" s="192"/>
      <c r="CE268" s="46"/>
      <c r="CI268" s="192"/>
      <c r="CJ268" s="46"/>
      <c r="CK268" s="192"/>
      <c r="CL268" s="192"/>
      <c r="CM268" s="192"/>
      <c r="CN268" s="46"/>
      <c r="CR268" s="192"/>
      <c r="CS268" s="46"/>
      <c r="CT268" s="192"/>
      <c r="CU268" s="192"/>
      <c r="CV268" s="192"/>
      <c r="CW268" s="46"/>
    </row>
    <row r="269" spans="2:101">
      <c r="B269" s="142" t="s">
        <v>350</v>
      </c>
      <c r="C269" s="78" t="s">
        <v>59</v>
      </c>
      <c r="D269" s="145" t="s">
        <v>357</v>
      </c>
      <c r="E269" s="145">
        <v>9.9200913242009095E-2</v>
      </c>
      <c r="F269" s="142" t="s">
        <v>18</v>
      </c>
      <c r="AP269" s="192"/>
      <c r="AQ269" s="46"/>
      <c r="AR269" s="192"/>
      <c r="AS269" s="192"/>
      <c r="AT269" s="192"/>
      <c r="AU269" s="46"/>
      <c r="AY269" s="192"/>
      <c r="AZ269" s="46"/>
      <c r="BA269" s="192"/>
      <c r="BB269" s="192"/>
      <c r="BC269" s="192"/>
      <c r="BD269" s="46"/>
      <c r="BH269" s="192"/>
      <c r="BI269" s="46"/>
      <c r="BJ269" s="192"/>
      <c r="BK269" s="192"/>
      <c r="BL269" s="192"/>
      <c r="BM269" s="46"/>
      <c r="BQ269" s="192"/>
      <c r="BR269" s="46"/>
      <c r="BS269" s="192"/>
      <c r="BT269" s="192"/>
      <c r="BU269" s="192"/>
      <c r="BV269" s="46"/>
      <c r="BZ269" s="192"/>
      <c r="CA269" s="46"/>
      <c r="CB269" s="192"/>
      <c r="CC269" s="192"/>
      <c r="CD269" s="192"/>
      <c r="CE269" s="46"/>
      <c r="CI269" s="192"/>
      <c r="CJ269" s="46"/>
      <c r="CK269" s="192"/>
      <c r="CL269" s="192"/>
      <c r="CM269" s="192"/>
      <c r="CN269" s="46"/>
      <c r="CR269" s="192"/>
      <c r="CS269" s="46"/>
      <c r="CT269" s="192"/>
      <c r="CU269" s="192"/>
      <c r="CV269" s="192"/>
      <c r="CW269" s="46"/>
    </row>
    <row r="270" spans="2:101">
      <c r="B270" s="172" t="s">
        <v>350</v>
      </c>
      <c r="C270" s="78" t="s">
        <v>59</v>
      </c>
      <c r="D270" s="145" t="s">
        <v>358</v>
      </c>
      <c r="E270" s="145">
        <v>0.108219178082192</v>
      </c>
      <c r="F270" s="142" t="s">
        <v>18</v>
      </c>
      <c r="AP270" s="192"/>
      <c r="AQ270" s="46"/>
      <c r="AR270" s="192"/>
      <c r="AS270" s="192"/>
      <c r="AT270" s="192"/>
      <c r="AU270" s="46"/>
      <c r="AY270" s="192"/>
      <c r="AZ270" s="46"/>
      <c r="BA270" s="192"/>
      <c r="BB270" s="192"/>
      <c r="BC270" s="192"/>
      <c r="BD270" s="46"/>
      <c r="BH270" s="192"/>
      <c r="BI270" s="46"/>
      <c r="BJ270" s="192"/>
      <c r="BK270" s="192"/>
      <c r="BL270" s="192"/>
      <c r="BM270" s="46"/>
      <c r="BQ270" s="192"/>
      <c r="BR270" s="46"/>
      <c r="BS270" s="192"/>
      <c r="BT270" s="192"/>
      <c r="BU270" s="192"/>
      <c r="BV270" s="46"/>
      <c r="BZ270" s="192"/>
      <c r="CA270" s="46"/>
      <c r="CB270" s="192"/>
      <c r="CC270" s="192"/>
      <c r="CD270" s="192"/>
      <c r="CE270" s="46"/>
      <c r="CI270" s="192"/>
      <c r="CJ270" s="46"/>
      <c r="CK270" s="192"/>
      <c r="CL270" s="192"/>
      <c r="CM270" s="192"/>
      <c r="CN270" s="46"/>
      <c r="CR270" s="192"/>
      <c r="CS270" s="46"/>
      <c r="CT270" s="192"/>
      <c r="CU270" s="192"/>
      <c r="CV270" s="192"/>
      <c r="CW270" s="46"/>
    </row>
    <row r="271" spans="2:101">
      <c r="B271" s="142" t="s">
        <v>350</v>
      </c>
      <c r="C271" s="78" t="s">
        <v>59</v>
      </c>
      <c r="D271" s="145" t="s">
        <v>359</v>
      </c>
      <c r="E271" s="145">
        <v>9.0182648401826507E-3</v>
      </c>
      <c r="F271" s="142" t="s">
        <v>18</v>
      </c>
      <c r="AP271" s="211"/>
      <c r="AQ271" s="46"/>
      <c r="AR271" s="192"/>
      <c r="AS271" s="192"/>
      <c r="AT271" s="192"/>
      <c r="AU271" s="46"/>
      <c r="AY271" s="192"/>
      <c r="AZ271" s="46"/>
      <c r="BA271" s="192"/>
      <c r="BB271" s="192"/>
      <c r="BC271" s="192"/>
      <c r="BD271" s="46"/>
      <c r="BH271" s="192"/>
      <c r="BI271" s="46"/>
      <c r="BJ271" s="192"/>
      <c r="BK271" s="192"/>
      <c r="BL271" s="192"/>
      <c r="BM271" s="46"/>
      <c r="BQ271" s="192"/>
      <c r="BR271" s="46"/>
      <c r="BS271" s="192"/>
      <c r="BT271" s="192"/>
      <c r="BU271" s="192"/>
      <c r="BV271" s="46"/>
      <c r="BZ271" s="192"/>
      <c r="CA271" s="46"/>
      <c r="CB271" s="192"/>
      <c r="CC271" s="192"/>
      <c r="CD271" s="192"/>
      <c r="CE271" s="46"/>
      <c r="CI271" s="192"/>
      <c r="CJ271" s="46"/>
      <c r="CK271" s="192"/>
      <c r="CL271" s="192"/>
      <c r="CM271" s="192"/>
      <c r="CN271" s="46"/>
      <c r="CR271" s="192"/>
      <c r="CS271" s="46"/>
      <c r="CT271" s="192"/>
      <c r="CU271" s="192"/>
      <c r="CV271" s="192"/>
      <c r="CW271" s="46"/>
    </row>
    <row r="272" spans="2:101">
      <c r="B272" s="142" t="s">
        <v>350</v>
      </c>
      <c r="C272" s="78" t="s">
        <v>59</v>
      </c>
      <c r="D272" s="145" t="s">
        <v>360</v>
      </c>
      <c r="E272" s="145">
        <v>0.13812785388127899</v>
      </c>
      <c r="F272" s="142" t="s">
        <v>18</v>
      </c>
      <c r="AP272" s="192"/>
      <c r="AQ272" s="46"/>
      <c r="AR272" s="46"/>
      <c r="AS272" s="192"/>
      <c r="AT272" s="192"/>
      <c r="AU272" s="46"/>
      <c r="AY272" s="192"/>
      <c r="AZ272" s="46"/>
      <c r="BA272" s="192"/>
      <c r="BB272" s="192"/>
      <c r="BC272" s="192"/>
      <c r="BD272" s="46"/>
      <c r="BH272" s="192"/>
      <c r="BI272" s="46"/>
      <c r="BJ272" s="192"/>
      <c r="BK272" s="192"/>
      <c r="BL272" s="192"/>
      <c r="BM272" s="46"/>
      <c r="BQ272" s="192"/>
      <c r="BR272" s="46"/>
      <c r="BS272" s="192"/>
      <c r="BT272" s="192"/>
      <c r="BU272" s="192"/>
      <c r="BV272" s="46"/>
      <c r="BZ272" s="192"/>
      <c r="CA272" s="46"/>
      <c r="CB272" s="192"/>
      <c r="CC272" s="192"/>
      <c r="CD272" s="192"/>
      <c r="CE272" s="46"/>
      <c r="CI272" s="192"/>
      <c r="CJ272" s="46"/>
      <c r="CK272" s="192"/>
      <c r="CL272" s="192"/>
      <c r="CM272" s="192"/>
      <c r="CN272" s="46"/>
      <c r="CR272" s="192"/>
      <c r="CS272" s="46"/>
      <c r="CT272" s="192"/>
      <c r="CU272" s="192"/>
      <c r="CV272" s="192"/>
      <c r="CW272" s="46"/>
    </row>
    <row r="273" spans="2:101">
      <c r="B273" s="142" t="s">
        <v>350</v>
      </c>
      <c r="C273" s="78" t="s">
        <v>59</v>
      </c>
      <c r="D273" s="145" t="s">
        <v>361</v>
      </c>
      <c r="E273" s="145">
        <v>0.150684931506849</v>
      </c>
      <c r="F273" s="142" t="s">
        <v>18</v>
      </c>
      <c r="AP273" s="192"/>
      <c r="AQ273" s="46"/>
      <c r="AR273" s="46"/>
      <c r="AS273" s="192"/>
      <c r="AT273" s="192"/>
      <c r="AU273" s="46"/>
      <c r="AY273" s="192"/>
      <c r="AZ273" s="46"/>
      <c r="BA273" s="192"/>
      <c r="BB273" s="192"/>
      <c r="BC273" s="192"/>
      <c r="BD273" s="46"/>
      <c r="BH273" s="192"/>
      <c r="BI273" s="46"/>
      <c r="BJ273" s="192"/>
      <c r="BK273" s="192"/>
      <c r="BL273" s="192"/>
      <c r="BM273" s="46"/>
      <c r="BQ273" s="192"/>
      <c r="BR273" s="46"/>
      <c r="BS273" s="192"/>
      <c r="BT273" s="192"/>
      <c r="BU273" s="192"/>
      <c r="BV273" s="46"/>
      <c r="BZ273" s="192"/>
      <c r="CA273" s="46"/>
      <c r="CB273" s="192"/>
      <c r="CC273" s="192"/>
      <c r="CD273" s="192"/>
      <c r="CE273" s="46"/>
      <c r="CI273" s="192"/>
      <c r="CJ273" s="46"/>
      <c r="CK273" s="192"/>
      <c r="CL273" s="192"/>
      <c r="CM273" s="192"/>
      <c r="CN273" s="46"/>
      <c r="CR273" s="192"/>
      <c r="CS273" s="46"/>
      <c r="CT273" s="192"/>
      <c r="CU273" s="192"/>
      <c r="CV273" s="192"/>
      <c r="CW273" s="46"/>
    </row>
    <row r="274" spans="2:101">
      <c r="B274" s="172" t="s">
        <v>350</v>
      </c>
      <c r="C274" s="78" t="s">
        <v>59</v>
      </c>
      <c r="D274" s="145" t="s">
        <v>362</v>
      </c>
      <c r="E274" s="145">
        <v>1.25570776255708E-2</v>
      </c>
      <c r="F274" s="142" t="s">
        <v>18</v>
      </c>
      <c r="AP274" s="192"/>
      <c r="AQ274" s="46"/>
      <c r="AR274" s="46"/>
      <c r="AS274" s="192"/>
      <c r="AT274" s="192"/>
      <c r="AU274" s="46"/>
      <c r="AY274" s="192"/>
      <c r="AZ274" s="46"/>
      <c r="BA274" s="192"/>
      <c r="BB274" s="192"/>
      <c r="BC274" s="192"/>
      <c r="BD274" s="46"/>
      <c r="BH274" s="192"/>
      <c r="BI274" s="46"/>
      <c r="BJ274" s="192"/>
      <c r="BK274" s="192"/>
      <c r="BL274" s="192"/>
      <c r="BM274" s="46"/>
      <c r="BQ274" s="192"/>
      <c r="BR274" s="46"/>
      <c r="BS274" s="192"/>
      <c r="BT274" s="192"/>
      <c r="BU274" s="192"/>
      <c r="BV274" s="46"/>
      <c r="BZ274" s="192"/>
      <c r="CA274" s="46"/>
      <c r="CB274" s="192"/>
      <c r="CC274" s="192"/>
      <c r="CD274" s="192"/>
      <c r="CE274" s="46"/>
      <c r="CI274" s="192"/>
      <c r="CJ274" s="46"/>
      <c r="CK274" s="192"/>
      <c r="CL274" s="192"/>
      <c r="CM274" s="192"/>
      <c r="CN274" s="46"/>
      <c r="CR274" s="192"/>
      <c r="CS274" s="46"/>
      <c r="CT274" s="192"/>
      <c r="CU274" s="192"/>
      <c r="CV274" s="192"/>
      <c r="CW274" s="46"/>
    </row>
    <row r="275" spans="2:101">
      <c r="B275" s="142" t="s">
        <v>350</v>
      </c>
      <c r="C275" s="78" t="s">
        <v>61</v>
      </c>
      <c r="D275" s="145" t="s">
        <v>351</v>
      </c>
      <c r="E275" s="145">
        <v>9.4178082191780796E-2</v>
      </c>
      <c r="F275" s="142" t="s">
        <v>18</v>
      </c>
      <c r="AP275" s="211"/>
      <c r="AQ275" s="46"/>
      <c r="AR275" s="46"/>
      <c r="AS275" s="192"/>
      <c r="AT275" s="192"/>
      <c r="AU275" s="46"/>
      <c r="AY275" s="192"/>
      <c r="AZ275" s="46"/>
      <c r="BA275" s="192"/>
      <c r="BB275" s="192"/>
      <c r="BC275" s="192"/>
      <c r="BD275" s="46"/>
      <c r="BH275" s="192"/>
      <c r="BI275" s="46"/>
      <c r="BJ275" s="192"/>
      <c r="BK275" s="192"/>
      <c r="BL275" s="192"/>
      <c r="BM275" s="46"/>
      <c r="BQ275" s="192"/>
      <c r="BR275" s="46"/>
      <c r="BS275" s="192"/>
      <c r="BT275" s="192"/>
      <c r="BU275" s="192"/>
      <c r="BV275" s="46"/>
      <c r="BZ275" s="192"/>
      <c r="CA275" s="46"/>
      <c r="CB275" s="192"/>
      <c r="CC275" s="192"/>
      <c r="CD275" s="192"/>
      <c r="CE275" s="46"/>
      <c r="CI275" s="192"/>
      <c r="CJ275" s="46"/>
      <c r="CK275" s="192"/>
      <c r="CL275" s="192"/>
      <c r="CM275" s="192"/>
      <c r="CN275" s="46"/>
      <c r="CR275" s="192"/>
      <c r="CS275" s="46"/>
      <c r="CT275" s="192"/>
      <c r="CU275" s="192"/>
      <c r="CV275" s="192"/>
      <c r="CW275" s="46"/>
    </row>
    <row r="276" spans="2:101">
      <c r="B276" s="142" t="s">
        <v>350</v>
      </c>
      <c r="C276" s="78" t="s">
        <v>61</v>
      </c>
      <c r="D276" s="145" t="s">
        <v>352</v>
      </c>
      <c r="E276" s="145">
        <v>0.102739726027397</v>
      </c>
      <c r="F276" s="142" t="s">
        <v>18</v>
      </c>
      <c r="AP276" s="192"/>
      <c r="AQ276" s="46"/>
      <c r="AR276" s="46"/>
      <c r="AS276" s="192"/>
      <c r="AT276" s="192"/>
      <c r="AU276" s="46"/>
      <c r="AY276" s="192"/>
      <c r="AZ276" s="46"/>
      <c r="BA276" s="192"/>
      <c r="BB276" s="192"/>
      <c r="BC276" s="192"/>
      <c r="BD276" s="46"/>
      <c r="BH276" s="192"/>
      <c r="BI276" s="46"/>
      <c r="BJ276" s="192"/>
      <c r="BK276" s="192"/>
      <c r="BL276" s="192"/>
      <c r="BM276" s="46"/>
      <c r="BQ276" s="192"/>
      <c r="BR276" s="46"/>
      <c r="BS276" s="192"/>
      <c r="BT276" s="192"/>
      <c r="BU276" s="192"/>
      <c r="BV276" s="46"/>
      <c r="BZ276" s="192"/>
      <c r="CA276" s="46"/>
      <c r="CB276" s="192"/>
      <c r="CC276" s="192"/>
      <c r="CD276" s="192"/>
      <c r="CE276" s="46"/>
      <c r="CI276" s="192"/>
      <c r="CJ276" s="46"/>
      <c r="CK276" s="192"/>
      <c r="CL276" s="192"/>
      <c r="CM276" s="192"/>
      <c r="CN276" s="46"/>
      <c r="CR276" s="192"/>
      <c r="CS276" s="46"/>
      <c r="CT276" s="192"/>
      <c r="CU276" s="192"/>
      <c r="CV276" s="192"/>
      <c r="CW276" s="46"/>
    </row>
    <row r="277" spans="2:101">
      <c r="B277" s="142" t="s">
        <v>350</v>
      </c>
      <c r="C277" s="78" t="s">
        <v>61</v>
      </c>
      <c r="D277" s="145" t="s">
        <v>353</v>
      </c>
      <c r="E277" s="145">
        <v>8.5616438356164396E-3</v>
      </c>
      <c r="F277" s="142" t="s">
        <v>18</v>
      </c>
      <c r="AP277" s="192"/>
      <c r="AQ277" s="46"/>
      <c r="AR277" s="46"/>
      <c r="AS277" s="192"/>
      <c r="AT277" s="192"/>
      <c r="AU277" s="46"/>
      <c r="AY277" s="192"/>
      <c r="AZ277" s="46"/>
      <c r="BA277" s="192"/>
      <c r="BB277" s="192"/>
      <c r="BC277" s="192"/>
      <c r="BD277" s="46"/>
      <c r="BH277" s="192"/>
      <c r="BI277" s="46"/>
      <c r="BJ277" s="192"/>
      <c r="BK277" s="192"/>
      <c r="BL277" s="192"/>
      <c r="BM277" s="46"/>
      <c r="BQ277" s="192"/>
      <c r="BR277" s="46"/>
      <c r="BS277" s="192"/>
      <c r="BT277" s="192"/>
      <c r="BU277" s="192"/>
      <c r="BV277" s="46"/>
      <c r="BZ277" s="192"/>
      <c r="CA277" s="46"/>
      <c r="CB277" s="192"/>
      <c r="CC277" s="192"/>
      <c r="CD277" s="192"/>
      <c r="CE277" s="46"/>
      <c r="CI277" s="192"/>
      <c r="CJ277" s="46"/>
      <c r="CK277" s="192"/>
      <c r="CL277" s="192"/>
      <c r="CM277" s="192"/>
      <c r="CN277" s="46"/>
      <c r="CR277" s="192"/>
      <c r="CS277" s="46"/>
      <c r="CT277" s="192"/>
      <c r="CU277" s="192"/>
      <c r="CV277" s="192"/>
      <c r="CW277" s="46"/>
    </row>
    <row r="278" spans="2:101">
      <c r="B278" s="172" t="s">
        <v>350</v>
      </c>
      <c r="C278" s="78" t="s">
        <v>61</v>
      </c>
      <c r="D278" s="145" t="s">
        <v>354</v>
      </c>
      <c r="E278" s="145">
        <v>0.12682648401826499</v>
      </c>
      <c r="F278" s="142" t="s">
        <v>18</v>
      </c>
      <c r="AP278" s="192"/>
      <c r="AQ278" s="46"/>
      <c r="AR278" s="46"/>
      <c r="AS278" s="192"/>
      <c r="AT278" s="192"/>
      <c r="AU278" s="46"/>
      <c r="AY278" s="192"/>
      <c r="AZ278" s="46"/>
      <c r="BA278" s="192"/>
      <c r="BB278" s="192"/>
      <c r="BC278" s="192"/>
      <c r="BD278" s="46"/>
      <c r="BH278" s="192"/>
      <c r="BI278" s="46"/>
      <c r="BJ278" s="192"/>
      <c r="BK278" s="192"/>
      <c r="BL278" s="192"/>
      <c r="BM278" s="46"/>
      <c r="BQ278" s="192"/>
      <c r="BR278" s="46"/>
      <c r="BS278" s="192"/>
      <c r="BT278" s="192"/>
      <c r="BU278" s="192"/>
      <c r="BV278" s="46"/>
      <c r="BZ278" s="192"/>
      <c r="CA278" s="46"/>
      <c r="CB278" s="192"/>
      <c r="CC278" s="192"/>
      <c r="CD278" s="192"/>
      <c r="CE278" s="46"/>
      <c r="CI278" s="192"/>
      <c r="CJ278" s="46"/>
      <c r="CK278" s="192"/>
      <c r="CL278" s="192"/>
      <c r="CM278" s="192"/>
      <c r="CN278" s="46"/>
      <c r="CR278" s="192"/>
      <c r="CS278" s="46"/>
      <c r="CT278" s="192"/>
      <c r="CU278" s="192"/>
      <c r="CV278" s="192"/>
      <c r="CW278" s="46"/>
    </row>
    <row r="279" spans="2:101">
      <c r="B279" s="142" t="s">
        <v>350</v>
      </c>
      <c r="C279" s="78" t="s">
        <v>61</v>
      </c>
      <c r="D279" s="145" t="s">
        <v>355</v>
      </c>
      <c r="E279" s="145">
        <v>0.13835616438356199</v>
      </c>
      <c r="F279" s="142" t="s">
        <v>18</v>
      </c>
      <c r="AP279" s="211"/>
      <c r="AQ279" s="46"/>
      <c r="AR279" s="46"/>
      <c r="AS279" s="192"/>
      <c r="AT279" s="192"/>
      <c r="AU279" s="46"/>
      <c r="AY279" s="192"/>
      <c r="AZ279" s="46"/>
      <c r="BA279" s="192"/>
      <c r="BB279" s="192"/>
      <c r="BC279" s="192"/>
      <c r="BD279" s="46"/>
      <c r="BH279" s="192"/>
      <c r="BI279" s="46"/>
      <c r="BJ279" s="192"/>
      <c r="BK279" s="192"/>
      <c r="BL279" s="192"/>
      <c r="BM279" s="46"/>
      <c r="BQ279" s="192"/>
      <c r="BR279" s="46"/>
      <c r="BS279" s="192"/>
      <c r="BT279" s="192"/>
      <c r="BU279" s="192"/>
      <c r="BV279" s="46"/>
      <c r="BZ279" s="192"/>
      <c r="CA279" s="46"/>
      <c r="CB279" s="192"/>
      <c r="CC279" s="192"/>
      <c r="CD279" s="192"/>
      <c r="CE279" s="46"/>
      <c r="CI279" s="192"/>
      <c r="CJ279" s="46"/>
      <c r="CK279" s="192"/>
      <c r="CL279" s="192"/>
      <c r="CM279" s="192"/>
      <c r="CN279" s="46"/>
      <c r="CR279" s="192"/>
      <c r="CS279" s="46"/>
      <c r="CT279" s="192"/>
      <c r="CU279" s="192"/>
      <c r="CV279" s="192"/>
      <c r="CW279" s="46"/>
    </row>
    <row r="280" spans="2:101">
      <c r="B280" s="142" t="s">
        <v>350</v>
      </c>
      <c r="C280" s="78" t="s">
        <v>61</v>
      </c>
      <c r="D280" s="145" t="s">
        <v>356</v>
      </c>
      <c r="E280" s="145">
        <v>1.15296803652968E-2</v>
      </c>
      <c r="F280" s="142" t="s">
        <v>18</v>
      </c>
      <c r="AP280" s="192"/>
      <c r="AQ280" s="46"/>
      <c r="AR280" s="46"/>
      <c r="AS280" s="192"/>
      <c r="AT280" s="192"/>
      <c r="AU280" s="46"/>
      <c r="AY280" s="192"/>
      <c r="AZ280" s="46"/>
      <c r="BA280" s="192"/>
      <c r="BB280" s="192"/>
      <c r="BC280" s="192"/>
      <c r="BD280" s="46"/>
      <c r="BH280" s="192"/>
      <c r="BI280" s="46"/>
      <c r="BJ280" s="192"/>
      <c r="BK280" s="192"/>
      <c r="BL280" s="192"/>
      <c r="BM280" s="46"/>
      <c r="BQ280" s="192"/>
      <c r="BR280" s="46"/>
      <c r="BS280" s="192"/>
      <c r="BT280" s="192"/>
      <c r="BU280" s="192"/>
      <c r="BV280" s="46"/>
      <c r="BZ280" s="192"/>
      <c r="CA280" s="46"/>
      <c r="CB280" s="192"/>
      <c r="CC280" s="192"/>
      <c r="CD280" s="192"/>
      <c r="CE280" s="46"/>
      <c r="CI280" s="192"/>
      <c r="CJ280" s="46"/>
      <c r="CK280" s="192"/>
      <c r="CL280" s="192"/>
      <c r="CM280" s="192"/>
      <c r="CN280" s="46"/>
      <c r="CR280" s="192"/>
      <c r="CS280" s="46"/>
      <c r="CT280" s="192"/>
      <c r="CU280" s="192"/>
      <c r="CV280" s="192"/>
      <c r="CW280" s="46"/>
    </row>
    <row r="281" spans="2:101">
      <c r="B281" s="142" t="s">
        <v>350</v>
      </c>
      <c r="C281" s="78" t="s">
        <v>61</v>
      </c>
      <c r="D281" s="145" t="s">
        <v>357</v>
      </c>
      <c r="E281" s="145">
        <v>9.9200913242009095E-2</v>
      </c>
      <c r="F281" s="142" t="s">
        <v>18</v>
      </c>
      <c r="AP281" s="192"/>
      <c r="AQ281" s="46"/>
      <c r="AR281" s="46"/>
      <c r="AS281" s="192"/>
      <c r="AT281" s="192"/>
      <c r="AU281" s="46"/>
      <c r="AY281" s="192"/>
      <c r="AZ281" s="46"/>
      <c r="BA281" s="192"/>
      <c r="BB281" s="192"/>
      <c r="BC281" s="192"/>
      <c r="BD281" s="46"/>
      <c r="BH281" s="192"/>
      <c r="BI281" s="46"/>
      <c r="BJ281" s="192"/>
      <c r="BK281" s="192"/>
      <c r="BL281" s="192"/>
      <c r="BM281" s="46"/>
      <c r="BQ281" s="192"/>
      <c r="BR281" s="46"/>
      <c r="BS281" s="192"/>
      <c r="BT281" s="192"/>
      <c r="BU281" s="192"/>
      <c r="BV281" s="46"/>
      <c r="BZ281" s="192"/>
      <c r="CA281" s="46"/>
      <c r="CB281" s="192"/>
      <c r="CC281" s="192"/>
      <c r="CD281" s="192"/>
      <c r="CE281" s="46"/>
      <c r="CI281" s="192"/>
      <c r="CJ281" s="46"/>
      <c r="CK281" s="192"/>
      <c r="CL281" s="192"/>
      <c r="CM281" s="192"/>
      <c r="CN281" s="46"/>
      <c r="CR281" s="192"/>
      <c r="CS281" s="46"/>
      <c r="CT281" s="192"/>
      <c r="CU281" s="192"/>
      <c r="CV281" s="192"/>
      <c r="CW281" s="46"/>
    </row>
    <row r="282" spans="2:101">
      <c r="B282" s="172" t="s">
        <v>350</v>
      </c>
      <c r="C282" s="78" t="s">
        <v>61</v>
      </c>
      <c r="D282" s="145" t="s">
        <v>358</v>
      </c>
      <c r="E282" s="145">
        <v>0.108219178082192</v>
      </c>
      <c r="F282" s="142" t="s">
        <v>18</v>
      </c>
      <c r="AP282" s="192"/>
      <c r="AQ282" s="46"/>
      <c r="AR282" s="46"/>
      <c r="AS282" s="192"/>
      <c r="AT282" s="192"/>
      <c r="AU282" s="46"/>
      <c r="AY282" s="192"/>
      <c r="AZ282" s="46"/>
      <c r="BA282" s="192"/>
      <c r="BB282" s="192"/>
      <c r="BC282" s="192"/>
      <c r="BD282" s="46"/>
      <c r="BH282" s="192"/>
      <c r="BI282" s="46"/>
      <c r="BJ282" s="192"/>
      <c r="BK282" s="192"/>
      <c r="BL282" s="192"/>
      <c r="BM282" s="46"/>
      <c r="BQ282" s="192"/>
      <c r="BR282" s="46"/>
      <c r="BS282" s="192"/>
      <c r="BT282" s="192"/>
      <c r="BU282" s="192"/>
      <c r="BV282" s="46"/>
      <c r="BZ282" s="192"/>
      <c r="CA282" s="46"/>
      <c r="CB282" s="192"/>
      <c r="CC282" s="192"/>
      <c r="CD282" s="192"/>
      <c r="CE282" s="46"/>
      <c r="CI282" s="192"/>
      <c r="CJ282" s="46"/>
      <c r="CK282" s="192"/>
      <c r="CL282" s="192"/>
      <c r="CM282" s="192"/>
      <c r="CN282" s="46"/>
      <c r="CR282" s="192"/>
      <c r="CS282" s="46"/>
      <c r="CT282" s="192"/>
      <c r="CU282" s="192"/>
      <c r="CV282" s="192"/>
      <c r="CW282" s="46"/>
    </row>
    <row r="283" spans="2:101">
      <c r="B283" s="142" t="s">
        <v>350</v>
      </c>
      <c r="C283" s="78" t="s">
        <v>61</v>
      </c>
      <c r="D283" s="145" t="s">
        <v>359</v>
      </c>
      <c r="E283" s="145">
        <v>9.0182648401826507E-3</v>
      </c>
      <c r="F283" s="142" t="s">
        <v>18</v>
      </c>
      <c r="AP283" s="211"/>
      <c r="AQ283" s="46"/>
      <c r="AR283" s="46"/>
      <c r="AS283" s="192"/>
      <c r="AT283" s="192"/>
      <c r="AU283" s="46"/>
      <c r="AY283" s="192"/>
      <c r="AZ283" s="46"/>
      <c r="BA283" s="192"/>
      <c r="BB283" s="192"/>
      <c r="BC283" s="192"/>
      <c r="BD283" s="46"/>
      <c r="BH283" s="192"/>
      <c r="BI283" s="46"/>
      <c r="BJ283" s="192"/>
      <c r="BK283" s="192"/>
      <c r="BL283" s="192"/>
      <c r="BM283" s="46"/>
      <c r="BQ283" s="192"/>
      <c r="BR283" s="46"/>
      <c r="BS283" s="192"/>
      <c r="BT283" s="192"/>
      <c r="BU283" s="192"/>
      <c r="BV283" s="46"/>
      <c r="BZ283" s="192"/>
      <c r="CA283" s="46"/>
      <c r="CB283" s="192"/>
      <c r="CC283" s="192"/>
      <c r="CD283" s="192"/>
      <c r="CE283" s="46"/>
      <c r="CI283" s="192"/>
      <c r="CJ283" s="46"/>
      <c r="CK283" s="192"/>
      <c r="CL283" s="192"/>
      <c r="CM283" s="192"/>
      <c r="CN283" s="46"/>
      <c r="CR283" s="192"/>
      <c r="CS283" s="46"/>
      <c r="CT283" s="192"/>
      <c r="CU283" s="192"/>
      <c r="CV283" s="192"/>
      <c r="CW283" s="46"/>
    </row>
    <row r="284" spans="2:101">
      <c r="B284" s="142" t="s">
        <v>350</v>
      </c>
      <c r="C284" s="78" t="s">
        <v>61</v>
      </c>
      <c r="D284" s="145" t="s">
        <v>360</v>
      </c>
      <c r="E284" s="145">
        <v>0.13812785388127899</v>
      </c>
      <c r="F284" s="142" t="s">
        <v>18</v>
      </c>
      <c r="AP284" s="192"/>
      <c r="AQ284" s="46"/>
      <c r="AR284" s="46"/>
      <c r="AS284" s="192"/>
      <c r="AT284" s="192"/>
      <c r="AU284" s="46"/>
      <c r="AY284" s="192"/>
      <c r="AZ284" s="46"/>
      <c r="BA284" s="192"/>
      <c r="BB284" s="192"/>
      <c r="BC284" s="192"/>
      <c r="BD284" s="46"/>
      <c r="BH284" s="192"/>
      <c r="BI284" s="46"/>
      <c r="BJ284" s="192"/>
      <c r="BK284" s="192"/>
      <c r="BL284" s="192"/>
      <c r="BM284" s="46"/>
      <c r="BQ284" s="192"/>
      <c r="BR284" s="46"/>
      <c r="BS284" s="192"/>
      <c r="BT284" s="192"/>
      <c r="BU284" s="192"/>
      <c r="BV284" s="46"/>
      <c r="BZ284" s="192"/>
      <c r="CA284" s="46"/>
      <c r="CB284" s="192"/>
      <c r="CC284" s="192"/>
      <c r="CD284" s="192"/>
      <c r="CE284" s="46"/>
      <c r="CI284" s="192"/>
      <c r="CJ284" s="46"/>
      <c r="CK284" s="192"/>
      <c r="CL284" s="192"/>
      <c r="CM284" s="192"/>
      <c r="CN284" s="46"/>
      <c r="CR284" s="192"/>
      <c r="CS284" s="46"/>
      <c r="CT284" s="192"/>
      <c r="CU284" s="192"/>
      <c r="CV284" s="192"/>
      <c r="CW284" s="46"/>
    </row>
    <row r="285" spans="2:101">
      <c r="B285" s="142" t="s">
        <v>350</v>
      </c>
      <c r="C285" s="78" t="s">
        <v>61</v>
      </c>
      <c r="D285" s="145" t="s">
        <v>361</v>
      </c>
      <c r="E285" s="145">
        <v>0.150684931506849</v>
      </c>
      <c r="F285" s="142" t="s">
        <v>18</v>
      </c>
      <c r="AP285" s="192"/>
      <c r="AQ285" s="46"/>
      <c r="AR285" s="46"/>
      <c r="AS285" s="192"/>
      <c r="AT285" s="192"/>
      <c r="AU285" s="46"/>
      <c r="AY285" s="192"/>
      <c r="AZ285" s="46"/>
      <c r="BA285" s="192"/>
      <c r="BB285" s="192"/>
      <c r="BC285" s="192"/>
      <c r="BD285" s="46"/>
      <c r="BH285" s="192"/>
      <c r="BI285" s="46"/>
      <c r="BJ285" s="192"/>
      <c r="BK285" s="192"/>
      <c r="BL285" s="192"/>
      <c r="BM285" s="46"/>
      <c r="BQ285" s="192"/>
      <c r="BR285" s="46"/>
      <c r="BS285" s="192"/>
      <c r="BT285" s="192"/>
      <c r="BU285" s="192"/>
      <c r="BV285" s="46"/>
      <c r="BZ285" s="192"/>
      <c r="CA285" s="46"/>
      <c r="CB285" s="192"/>
      <c r="CC285" s="192"/>
      <c r="CD285" s="192"/>
      <c r="CE285" s="46"/>
      <c r="CI285" s="192"/>
      <c r="CJ285" s="46"/>
      <c r="CK285" s="192"/>
      <c r="CL285" s="192"/>
      <c r="CM285" s="192"/>
      <c r="CN285" s="46"/>
      <c r="CR285" s="192"/>
      <c r="CS285" s="46"/>
      <c r="CT285" s="192"/>
      <c r="CU285" s="192"/>
      <c r="CV285" s="192"/>
      <c r="CW285" s="46"/>
    </row>
    <row r="286" spans="2:101">
      <c r="B286" s="172" t="s">
        <v>350</v>
      </c>
      <c r="C286" s="78" t="s">
        <v>61</v>
      </c>
      <c r="D286" s="145" t="s">
        <v>362</v>
      </c>
      <c r="E286" s="145">
        <v>1.25570776255708E-2</v>
      </c>
      <c r="F286" s="142" t="s">
        <v>18</v>
      </c>
      <c r="AP286" s="192"/>
      <c r="AQ286" s="46"/>
      <c r="AR286" s="46"/>
      <c r="AS286" s="192"/>
      <c r="AT286" s="192"/>
      <c r="AU286" s="46"/>
      <c r="AY286" s="192"/>
      <c r="AZ286" s="46"/>
      <c r="BA286" s="192"/>
      <c r="BB286" s="192"/>
      <c r="BC286" s="192"/>
      <c r="BD286" s="46"/>
      <c r="BH286" s="192"/>
      <c r="BI286" s="46"/>
      <c r="BJ286" s="192"/>
      <c r="BK286" s="192"/>
      <c r="BL286" s="192"/>
      <c r="BM286" s="46"/>
      <c r="BQ286" s="192"/>
      <c r="BR286" s="46"/>
      <c r="BS286" s="192"/>
      <c r="BT286" s="192"/>
      <c r="BU286" s="192"/>
      <c r="BV286" s="46"/>
      <c r="BZ286" s="192"/>
      <c r="CA286" s="46"/>
      <c r="CB286" s="192"/>
      <c r="CC286" s="192"/>
      <c r="CD286" s="192"/>
      <c r="CE286" s="46"/>
      <c r="CI286" s="192"/>
      <c r="CJ286" s="46"/>
      <c r="CK286" s="192"/>
      <c r="CL286" s="192"/>
      <c r="CM286" s="192"/>
      <c r="CN286" s="46"/>
      <c r="CR286" s="192"/>
      <c r="CS286" s="46"/>
      <c r="CT286" s="192"/>
      <c r="CU286" s="192"/>
      <c r="CV286" s="192"/>
      <c r="CW286" s="46"/>
    </row>
    <row r="287" spans="2:101">
      <c r="AP287" s="211"/>
      <c r="AQ287" s="46"/>
      <c r="AR287" s="46"/>
      <c r="AS287" s="192"/>
      <c r="AT287" s="192"/>
      <c r="AU287" s="46"/>
      <c r="AY287" s="192"/>
      <c r="AZ287" s="46"/>
      <c r="BA287" s="192"/>
      <c r="BB287" s="192"/>
      <c r="BC287" s="192"/>
      <c r="BD287" s="46"/>
      <c r="BH287" s="192"/>
      <c r="BI287" s="46"/>
      <c r="BJ287" s="192"/>
      <c r="BK287" s="192"/>
      <c r="BL287" s="192"/>
      <c r="BM287" s="46"/>
      <c r="BQ287" s="192"/>
      <c r="BR287" s="46"/>
      <c r="BS287" s="192"/>
      <c r="BT287" s="192"/>
      <c r="BU287" s="192"/>
      <c r="BV287" s="46"/>
      <c r="BZ287" s="192"/>
      <c r="CA287" s="46"/>
      <c r="CB287" s="192"/>
      <c r="CC287" s="192"/>
      <c r="CD287" s="192"/>
      <c r="CE287" s="46"/>
      <c r="CI287" s="192"/>
      <c r="CJ287" s="46"/>
      <c r="CK287" s="192"/>
      <c r="CL287" s="192"/>
      <c r="CM287" s="192"/>
      <c r="CN287" s="46"/>
      <c r="CR287" s="192"/>
      <c r="CS287" s="46"/>
      <c r="CT287" s="192"/>
      <c r="CU287" s="192"/>
      <c r="CV287" s="192"/>
      <c r="CW287" s="46"/>
    </row>
    <row r="288" spans="2:101">
      <c r="AP288" s="192"/>
      <c r="AQ288" s="46"/>
      <c r="AR288" s="46"/>
      <c r="AS288" s="192"/>
      <c r="AT288" s="192"/>
      <c r="AU288" s="46"/>
      <c r="AY288" s="192"/>
      <c r="AZ288" s="46"/>
      <c r="BA288" s="192"/>
      <c r="BB288" s="192"/>
      <c r="BC288" s="192"/>
      <c r="BD288" s="46"/>
      <c r="BH288" s="192"/>
      <c r="BI288" s="46"/>
      <c r="BJ288" s="192"/>
      <c r="BK288" s="192"/>
      <c r="BL288" s="192"/>
      <c r="BM288" s="46"/>
      <c r="BQ288" s="192"/>
      <c r="BR288" s="46"/>
      <c r="BS288" s="192"/>
      <c r="BT288" s="192"/>
      <c r="BU288" s="192"/>
      <c r="BV288" s="46"/>
      <c r="BZ288" s="192"/>
      <c r="CA288" s="46"/>
      <c r="CB288" s="192"/>
      <c r="CC288" s="192"/>
      <c r="CD288" s="192"/>
      <c r="CE288" s="46"/>
      <c r="CI288" s="192"/>
      <c r="CJ288" s="46"/>
      <c r="CK288" s="192"/>
      <c r="CL288" s="192"/>
      <c r="CM288" s="192"/>
      <c r="CN288" s="46"/>
      <c r="CR288" s="192"/>
      <c r="CS288" s="46"/>
      <c r="CT288" s="192"/>
      <c r="CU288" s="192"/>
      <c r="CV288" s="192"/>
      <c r="CW288" s="46"/>
    </row>
    <row r="289" spans="42:101">
      <c r="AP289" s="192"/>
      <c r="AQ289" s="46"/>
      <c r="AR289" s="46"/>
      <c r="AS289" s="192"/>
      <c r="AT289" s="192"/>
      <c r="AU289" s="46"/>
      <c r="AY289" s="192"/>
      <c r="AZ289" s="46"/>
      <c r="BA289" s="192"/>
      <c r="BB289" s="192"/>
      <c r="BC289" s="192"/>
      <c r="BD289" s="46"/>
      <c r="BH289" s="192"/>
      <c r="BI289" s="46"/>
      <c r="BJ289" s="192"/>
      <c r="BK289" s="192"/>
      <c r="BL289" s="192"/>
      <c r="BM289" s="46"/>
      <c r="BQ289" s="192"/>
      <c r="BR289" s="46"/>
      <c r="BS289" s="192"/>
      <c r="BT289" s="192"/>
      <c r="BU289" s="192"/>
      <c r="BV289" s="46"/>
      <c r="BZ289" s="192"/>
      <c r="CA289" s="46"/>
      <c r="CB289" s="192"/>
      <c r="CC289" s="192"/>
      <c r="CD289" s="192"/>
      <c r="CE289" s="46"/>
      <c r="CI289" s="192"/>
      <c r="CJ289" s="46"/>
      <c r="CK289" s="192"/>
      <c r="CL289" s="192"/>
      <c r="CM289" s="192"/>
      <c r="CN289" s="46"/>
      <c r="CR289" s="192"/>
      <c r="CS289" s="46"/>
      <c r="CT289" s="192"/>
      <c r="CU289" s="192"/>
      <c r="CV289" s="192"/>
      <c r="CW289" s="46"/>
    </row>
    <row r="290" spans="42:101">
      <c r="AP290" s="192"/>
      <c r="AQ290" s="46"/>
      <c r="AR290" s="46"/>
      <c r="AS290" s="192"/>
      <c r="AT290" s="192"/>
      <c r="AU290" s="46"/>
      <c r="AY290" s="192"/>
      <c r="AZ290" s="46"/>
      <c r="BA290" s="192"/>
      <c r="BB290" s="192"/>
      <c r="BC290" s="192"/>
      <c r="BD290" s="46"/>
      <c r="BH290" s="192"/>
      <c r="BI290" s="46"/>
      <c r="BJ290" s="192"/>
      <c r="BK290" s="192"/>
      <c r="BL290" s="192"/>
      <c r="BM290" s="46"/>
      <c r="BQ290" s="192"/>
      <c r="BR290" s="46"/>
      <c r="BS290" s="192"/>
      <c r="BT290" s="192"/>
      <c r="BU290" s="192"/>
      <c r="BV290" s="46"/>
      <c r="BZ290" s="192"/>
      <c r="CA290" s="46"/>
      <c r="CB290" s="192"/>
      <c r="CC290" s="192"/>
      <c r="CD290" s="192"/>
      <c r="CE290" s="46"/>
      <c r="CI290" s="192"/>
      <c r="CJ290" s="46"/>
      <c r="CK290" s="192"/>
      <c r="CL290" s="192"/>
      <c r="CM290" s="192"/>
      <c r="CN290" s="46"/>
      <c r="CR290" s="192"/>
      <c r="CS290" s="46"/>
      <c r="CT290" s="192"/>
      <c r="CU290" s="192"/>
      <c r="CV290" s="192"/>
      <c r="CW290" s="46"/>
    </row>
    <row r="291" spans="42:101">
      <c r="AP291" s="211"/>
      <c r="AQ291" s="46"/>
      <c r="AR291" s="46"/>
      <c r="AS291" s="192"/>
      <c r="AT291" s="192"/>
      <c r="AU291" s="46"/>
      <c r="AY291" s="192"/>
      <c r="AZ291" s="46"/>
      <c r="BA291" s="192"/>
      <c r="BB291" s="192"/>
      <c r="BC291" s="192"/>
      <c r="BD291" s="46"/>
      <c r="BH291" s="192"/>
      <c r="BI291" s="46"/>
      <c r="BJ291" s="192"/>
      <c r="BK291" s="192"/>
      <c r="BL291" s="192"/>
      <c r="BM291" s="46"/>
      <c r="BQ291" s="192"/>
      <c r="BR291" s="46"/>
      <c r="BS291" s="192"/>
      <c r="BT291" s="192"/>
      <c r="BU291" s="192"/>
      <c r="BV291" s="46"/>
      <c r="BZ291" s="192"/>
      <c r="CA291" s="46"/>
      <c r="CB291" s="192"/>
      <c r="CC291" s="192"/>
      <c r="CD291" s="192"/>
      <c r="CE291" s="46"/>
      <c r="CI291" s="192"/>
      <c r="CJ291" s="46"/>
      <c r="CK291" s="192"/>
      <c r="CL291" s="192"/>
      <c r="CM291" s="192"/>
      <c r="CN291" s="46"/>
      <c r="CR291" s="192"/>
      <c r="CS291" s="46"/>
      <c r="CT291" s="192"/>
      <c r="CU291" s="192"/>
      <c r="CV291" s="192"/>
      <c r="CW291" s="46"/>
    </row>
    <row r="292" spans="42:101">
      <c r="AP292" s="192"/>
      <c r="AQ292" s="46"/>
      <c r="AR292" s="46"/>
      <c r="AS292" s="192"/>
      <c r="AT292" s="192"/>
      <c r="AU292" s="46"/>
      <c r="AY292" s="192"/>
      <c r="AZ292" s="46"/>
      <c r="BA292" s="192"/>
      <c r="BB292" s="192"/>
      <c r="BC292" s="192"/>
      <c r="BD292" s="46"/>
      <c r="BH292" s="192"/>
      <c r="BI292" s="46"/>
      <c r="BJ292" s="192"/>
      <c r="BK292" s="192"/>
      <c r="BL292" s="192"/>
      <c r="BM292" s="46"/>
      <c r="BQ292" s="192"/>
      <c r="BR292" s="46"/>
      <c r="BS292" s="192"/>
      <c r="BT292" s="192"/>
      <c r="BU292" s="192"/>
      <c r="BV292" s="46"/>
      <c r="BZ292" s="192"/>
      <c r="CA292" s="46"/>
      <c r="CB292" s="192"/>
      <c r="CC292" s="192"/>
      <c r="CD292" s="192"/>
      <c r="CE292" s="46"/>
      <c r="CI292" s="192"/>
      <c r="CJ292" s="46"/>
      <c r="CK292" s="192"/>
      <c r="CL292" s="192"/>
      <c r="CM292" s="192"/>
      <c r="CN292" s="46"/>
      <c r="CR292" s="192"/>
      <c r="CS292" s="46"/>
      <c r="CT292" s="192"/>
      <c r="CU292" s="192"/>
      <c r="CV292" s="192"/>
      <c r="CW292" s="46"/>
    </row>
    <row r="293" spans="42:101">
      <c r="AP293" s="192"/>
      <c r="AQ293" s="46"/>
      <c r="AR293" s="46"/>
      <c r="AS293" s="192"/>
      <c r="AT293" s="192"/>
      <c r="AU293" s="46"/>
      <c r="AY293" s="192"/>
      <c r="AZ293" s="46"/>
      <c r="BA293" s="192"/>
      <c r="BB293" s="192"/>
      <c r="BC293" s="192"/>
      <c r="BD293" s="46"/>
      <c r="BH293" s="192"/>
      <c r="BI293" s="46"/>
      <c r="BJ293" s="192"/>
      <c r="BK293" s="192"/>
      <c r="BL293" s="192"/>
      <c r="BM293" s="46"/>
      <c r="BQ293" s="192"/>
      <c r="BR293" s="46"/>
      <c r="BS293" s="192"/>
      <c r="BT293" s="192"/>
      <c r="BU293" s="192"/>
      <c r="BV293" s="46"/>
      <c r="BZ293" s="192"/>
      <c r="CA293" s="46"/>
      <c r="CB293" s="192"/>
      <c r="CC293" s="192"/>
      <c r="CD293" s="192"/>
      <c r="CE293" s="46"/>
      <c r="CI293" s="192"/>
      <c r="CJ293" s="46"/>
      <c r="CK293" s="192"/>
      <c r="CL293" s="192"/>
      <c r="CM293" s="192"/>
      <c r="CN293" s="46"/>
      <c r="CR293" s="192"/>
      <c r="CS293" s="46"/>
      <c r="CT293" s="192"/>
      <c r="CU293" s="192"/>
      <c r="CV293" s="192"/>
      <c r="CW293" s="46"/>
    </row>
    <row r="294" spans="42:101">
      <c r="AP294" s="192"/>
      <c r="AQ294" s="46"/>
      <c r="AR294" s="46"/>
      <c r="AS294" s="192"/>
      <c r="AT294" s="192"/>
      <c r="AU294" s="46"/>
      <c r="AY294" s="192"/>
      <c r="AZ294" s="46"/>
      <c r="BA294" s="192"/>
      <c r="BB294" s="192"/>
      <c r="BC294" s="192"/>
      <c r="BD294" s="46"/>
      <c r="BH294" s="192"/>
      <c r="BI294" s="46"/>
      <c r="BJ294" s="192"/>
      <c r="BK294" s="192"/>
      <c r="BL294" s="192"/>
      <c r="BM294" s="46"/>
      <c r="BQ294" s="192"/>
      <c r="BR294" s="46"/>
      <c r="BS294" s="192"/>
      <c r="BT294" s="192"/>
      <c r="BU294" s="192"/>
      <c r="BV294" s="46"/>
      <c r="BZ294" s="192"/>
      <c r="CA294" s="46"/>
      <c r="CB294" s="192"/>
      <c r="CC294" s="192"/>
      <c r="CD294" s="192"/>
      <c r="CE294" s="46"/>
      <c r="CI294" s="192"/>
      <c r="CJ294" s="46"/>
      <c r="CK294" s="192"/>
      <c r="CL294" s="192"/>
      <c r="CM294" s="192"/>
      <c r="CN294" s="46"/>
      <c r="CR294" s="192"/>
      <c r="CS294" s="46"/>
      <c r="CT294" s="192"/>
      <c r="CU294" s="192"/>
      <c r="CV294" s="192"/>
      <c r="CW294" s="46"/>
    </row>
    <row r="295" spans="42:101">
      <c r="AP295" s="211"/>
      <c r="AQ295" s="46"/>
      <c r="AR295" s="46"/>
      <c r="AS295" s="192"/>
      <c r="AT295" s="192"/>
      <c r="AU295" s="46"/>
      <c r="AY295" s="192"/>
      <c r="AZ295" s="46"/>
      <c r="BA295" s="192"/>
      <c r="BB295" s="192"/>
      <c r="BC295" s="192"/>
      <c r="BD295" s="46"/>
      <c r="BH295" s="192"/>
      <c r="BI295" s="46"/>
      <c r="BJ295" s="192"/>
      <c r="BK295" s="192"/>
      <c r="BL295" s="192"/>
      <c r="BM295" s="46"/>
      <c r="BQ295" s="192"/>
      <c r="BR295" s="46"/>
      <c r="BS295" s="192"/>
      <c r="BT295" s="192"/>
      <c r="BU295" s="192"/>
      <c r="BV295" s="46"/>
      <c r="BZ295" s="192"/>
      <c r="CA295" s="46"/>
      <c r="CB295" s="192"/>
      <c r="CC295" s="192"/>
      <c r="CD295" s="192"/>
      <c r="CE295" s="46"/>
      <c r="CI295" s="192"/>
      <c r="CJ295" s="46"/>
      <c r="CK295" s="192"/>
      <c r="CL295" s="192"/>
      <c r="CM295" s="192"/>
      <c r="CN295" s="46"/>
      <c r="CR295" s="192"/>
      <c r="CS295" s="46"/>
      <c r="CT295" s="192"/>
      <c r="CU295" s="192"/>
      <c r="CV295" s="192"/>
      <c r="CW295" s="46"/>
    </row>
    <row r="296" spans="42:101">
      <c r="AP296" s="192"/>
      <c r="AQ296" s="46"/>
      <c r="AR296" s="46"/>
      <c r="AS296" s="192"/>
      <c r="AT296" s="192"/>
      <c r="AU296" s="46"/>
      <c r="AY296" s="192"/>
      <c r="AZ296" s="46"/>
      <c r="BA296" s="192"/>
      <c r="BB296" s="192"/>
      <c r="BC296" s="192"/>
      <c r="BD296" s="46"/>
      <c r="BH296" s="192"/>
      <c r="BI296" s="46"/>
      <c r="BJ296" s="192"/>
      <c r="BK296" s="192"/>
      <c r="BL296" s="192"/>
      <c r="BM296" s="46"/>
      <c r="BQ296" s="192"/>
      <c r="BR296" s="46"/>
      <c r="BS296" s="192"/>
      <c r="BT296" s="192"/>
      <c r="BU296" s="192"/>
      <c r="BV296" s="46"/>
      <c r="BZ296" s="192"/>
      <c r="CA296" s="46"/>
      <c r="CB296" s="192"/>
      <c r="CC296" s="192"/>
      <c r="CD296" s="192"/>
      <c r="CE296" s="46"/>
      <c r="CI296" s="192"/>
      <c r="CJ296" s="46"/>
      <c r="CK296" s="192"/>
      <c r="CL296" s="192"/>
      <c r="CM296" s="192"/>
      <c r="CN296" s="46"/>
      <c r="CR296" s="192"/>
      <c r="CS296" s="46"/>
      <c r="CT296" s="192"/>
      <c r="CU296" s="192"/>
      <c r="CV296" s="192"/>
      <c r="CW296" s="46"/>
    </row>
    <row r="297" spans="42:101">
      <c r="AP297" s="192"/>
      <c r="AQ297" s="46"/>
      <c r="AR297" s="46"/>
      <c r="AS297" s="192"/>
      <c r="AT297" s="192"/>
      <c r="AU297" s="46"/>
      <c r="AY297" s="192"/>
      <c r="AZ297" s="46"/>
      <c r="BA297" s="192"/>
      <c r="BB297" s="192"/>
      <c r="BC297" s="192"/>
      <c r="BD297" s="46"/>
      <c r="BH297" s="192"/>
      <c r="BI297" s="46"/>
      <c r="BJ297" s="192"/>
      <c r="BK297" s="192"/>
      <c r="BL297" s="192"/>
      <c r="BM297" s="46"/>
      <c r="BQ297" s="192"/>
      <c r="BR297" s="46"/>
      <c r="BS297" s="192"/>
      <c r="BT297" s="192"/>
      <c r="BU297" s="192"/>
      <c r="BV297" s="46"/>
      <c r="BZ297" s="192"/>
      <c r="CA297" s="46"/>
      <c r="CB297" s="192"/>
      <c r="CC297" s="192"/>
      <c r="CD297" s="192"/>
      <c r="CE297" s="46"/>
      <c r="CI297" s="192"/>
      <c r="CJ297" s="46"/>
      <c r="CK297" s="192"/>
      <c r="CL297" s="192"/>
      <c r="CM297" s="192"/>
      <c r="CN297" s="46"/>
      <c r="CR297" s="192"/>
      <c r="CS297" s="46"/>
      <c r="CT297" s="192"/>
      <c r="CU297" s="192"/>
      <c r="CV297" s="192"/>
      <c r="CW297" s="46"/>
    </row>
    <row r="298" spans="42:101">
      <c r="AP298" s="192"/>
      <c r="AQ298" s="46"/>
      <c r="AR298" s="46"/>
      <c r="AS298" s="192"/>
      <c r="AT298" s="192"/>
      <c r="AU298" s="46"/>
      <c r="AY298" s="192"/>
      <c r="AZ298" s="46"/>
      <c r="BA298" s="192"/>
      <c r="BB298" s="192"/>
      <c r="BC298" s="192"/>
      <c r="BD298" s="46"/>
      <c r="BH298" s="192"/>
      <c r="BI298" s="46"/>
      <c r="BJ298" s="192"/>
      <c r="BK298" s="192"/>
      <c r="BL298" s="192"/>
      <c r="BM298" s="46"/>
      <c r="BQ298" s="192"/>
      <c r="BR298" s="46"/>
      <c r="BS298" s="192"/>
      <c r="BT298" s="192"/>
      <c r="BU298" s="192"/>
      <c r="BV298" s="46"/>
      <c r="BZ298" s="192"/>
      <c r="CA298" s="46"/>
      <c r="CB298" s="192"/>
      <c r="CC298" s="192"/>
      <c r="CD298" s="192"/>
      <c r="CE298" s="46"/>
      <c r="CI298" s="192"/>
      <c r="CJ298" s="46"/>
      <c r="CK298" s="192"/>
      <c r="CL298" s="192"/>
      <c r="CM298" s="192"/>
      <c r="CN298" s="46"/>
      <c r="CR298" s="192"/>
      <c r="CS298" s="46"/>
      <c r="CT298" s="192"/>
      <c r="CU298" s="192"/>
      <c r="CV298" s="192"/>
      <c r="CW298" s="46"/>
    </row>
    <row r="299" spans="42:101">
      <c r="AP299" s="211"/>
      <c r="AQ299" s="46"/>
      <c r="AR299" s="46"/>
      <c r="AS299" s="192"/>
      <c r="AT299" s="192"/>
      <c r="AU299" s="46"/>
      <c r="AY299" s="192"/>
      <c r="AZ299" s="46"/>
      <c r="BA299" s="192"/>
      <c r="BB299" s="192"/>
      <c r="BC299" s="192"/>
      <c r="BD299" s="46"/>
      <c r="BH299" s="192"/>
      <c r="BI299" s="46"/>
      <c r="BJ299" s="192"/>
      <c r="BK299" s="192"/>
      <c r="BL299" s="192"/>
      <c r="BM299" s="46"/>
      <c r="BQ299" s="192"/>
      <c r="BR299" s="46"/>
      <c r="BS299" s="192"/>
      <c r="BT299" s="192"/>
      <c r="BU299" s="192"/>
      <c r="BV299" s="46"/>
      <c r="BZ299" s="192"/>
      <c r="CA299" s="46"/>
      <c r="CB299" s="192"/>
      <c r="CC299" s="192"/>
      <c r="CD299" s="192"/>
      <c r="CE299" s="46"/>
      <c r="CI299" s="192"/>
      <c r="CJ299" s="46"/>
      <c r="CK299" s="192"/>
      <c r="CL299" s="192"/>
      <c r="CM299" s="192"/>
      <c r="CN299" s="46"/>
      <c r="CR299" s="192"/>
      <c r="CS299" s="46"/>
      <c r="CT299" s="192"/>
      <c r="CU299" s="192"/>
      <c r="CV299" s="192"/>
      <c r="CW299" s="46"/>
    </row>
    <row r="300" spans="42:101">
      <c r="AP300" s="192"/>
      <c r="AQ300" s="46"/>
      <c r="AR300" s="46"/>
      <c r="AS300" s="192"/>
      <c r="AT300" s="192"/>
      <c r="AU300" s="46"/>
      <c r="AY300" s="192"/>
      <c r="AZ300" s="46"/>
      <c r="BA300" s="192"/>
      <c r="BB300" s="192"/>
      <c r="BC300" s="192"/>
      <c r="BD300" s="46"/>
      <c r="BH300" s="192"/>
      <c r="BI300" s="46"/>
      <c r="BJ300" s="192"/>
      <c r="BK300" s="192"/>
      <c r="BL300" s="192"/>
      <c r="BM300" s="46"/>
      <c r="BQ300" s="192"/>
      <c r="BR300" s="46"/>
      <c r="BS300" s="192"/>
      <c r="BT300" s="192"/>
      <c r="BU300" s="192"/>
      <c r="BV300" s="46"/>
      <c r="BZ300" s="192"/>
      <c r="CA300" s="46"/>
      <c r="CB300" s="192"/>
      <c r="CC300" s="192"/>
      <c r="CD300" s="192"/>
      <c r="CE300" s="46"/>
      <c r="CI300" s="192"/>
      <c r="CJ300" s="46"/>
      <c r="CK300" s="192"/>
      <c r="CL300" s="192"/>
      <c r="CM300" s="192"/>
      <c r="CN300" s="46"/>
      <c r="CR300" s="192"/>
      <c r="CS300" s="46"/>
      <c r="CT300" s="192"/>
      <c r="CU300" s="192"/>
      <c r="CV300" s="192"/>
      <c r="CW300" s="46"/>
    </row>
    <row r="301" spans="42:101">
      <c r="AP301" s="192"/>
      <c r="AQ301" s="46"/>
      <c r="AR301" s="46"/>
      <c r="AS301" s="192"/>
      <c r="AT301" s="192"/>
      <c r="AU301" s="46"/>
      <c r="AY301" s="192"/>
      <c r="AZ301" s="46"/>
      <c r="BA301" s="192"/>
      <c r="BB301" s="192"/>
      <c r="BC301" s="192"/>
      <c r="BD301" s="46"/>
      <c r="BH301" s="192"/>
      <c r="BI301" s="46"/>
      <c r="BJ301" s="192"/>
      <c r="BK301" s="192"/>
      <c r="BL301" s="192"/>
      <c r="BM301" s="46"/>
      <c r="BQ301" s="192"/>
      <c r="BR301" s="46"/>
      <c r="BS301" s="192"/>
      <c r="BT301" s="192"/>
      <c r="BU301" s="192"/>
      <c r="BV301" s="46"/>
      <c r="BZ301" s="192"/>
      <c r="CA301" s="46"/>
      <c r="CB301" s="192"/>
      <c r="CC301" s="192"/>
      <c r="CD301" s="192"/>
      <c r="CE301" s="46"/>
      <c r="CI301" s="192"/>
      <c r="CJ301" s="46"/>
      <c r="CK301" s="192"/>
      <c r="CL301" s="192"/>
      <c r="CM301" s="192"/>
      <c r="CN301" s="46"/>
      <c r="CR301" s="192"/>
      <c r="CS301" s="46"/>
      <c r="CT301" s="192"/>
      <c r="CU301" s="192"/>
      <c r="CV301" s="192"/>
      <c r="CW301" s="46"/>
    </row>
    <row r="302" spans="42:101">
      <c r="AP302" s="192"/>
      <c r="AQ302" s="46"/>
      <c r="AR302" s="46"/>
      <c r="AS302" s="192"/>
      <c r="AT302" s="192"/>
      <c r="AU302" s="46"/>
      <c r="AY302" s="192"/>
      <c r="AZ302" s="46"/>
      <c r="BA302" s="192"/>
      <c r="BB302" s="192"/>
      <c r="BC302" s="192"/>
      <c r="BD302" s="46"/>
      <c r="BH302" s="192"/>
      <c r="BI302" s="46"/>
      <c r="BJ302" s="192"/>
      <c r="BK302" s="192"/>
      <c r="BL302" s="192"/>
      <c r="BM302" s="46"/>
      <c r="BQ302" s="192"/>
      <c r="BR302" s="46"/>
      <c r="BS302" s="192"/>
      <c r="BT302" s="192"/>
      <c r="BU302" s="192"/>
      <c r="BV302" s="46"/>
      <c r="BZ302" s="192"/>
      <c r="CA302" s="46"/>
      <c r="CB302" s="192"/>
      <c r="CC302" s="192"/>
      <c r="CD302" s="192"/>
      <c r="CE302" s="46"/>
      <c r="CI302" s="192"/>
      <c r="CJ302" s="46"/>
      <c r="CK302" s="192"/>
      <c r="CL302" s="192"/>
      <c r="CM302" s="192"/>
      <c r="CN302" s="46"/>
      <c r="CR302" s="192"/>
      <c r="CS302" s="46"/>
      <c r="CT302" s="192"/>
      <c r="CU302" s="192"/>
      <c r="CV302" s="192"/>
      <c r="CW302" s="46"/>
    </row>
    <row r="303" spans="42:101">
      <c r="AP303" s="211"/>
      <c r="AQ303" s="46"/>
      <c r="AR303" s="46"/>
      <c r="AS303" s="192"/>
      <c r="AT303" s="192"/>
      <c r="AU303" s="46"/>
      <c r="AY303" s="192"/>
      <c r="AZ303" s="46"/>
      <c r="BA303" s="192"/>
      <c r="BB303" s="192"/>
      <c r="BC303" s="192"/>
      <c r="BD303" s="46"/>
      <c r="BH303" s="192"/>
      <c r="BI303" s="46"/>
      <c r="BJ303" s="192"/>
      <c r="BK303" s="192"/>
      <c r="BL303" s="192"/>
      <c r="BM303" s="46"/>
      <c r="BQ303" s="192"/>
      <c r="BR303" s="46"/>
      <c r="BS303" s="192"/>
      <c r="BT303" s="192"/>
      <c r="BU303" s="192"/>
      <c r="BV303" s="46"/>
      <c r="BZ303" s="192"/>
      <c r="CA303" s="46"/>
      <c r="CB303" s="192"/>
      <c r="CC303" s="192"/>
      <c r="CD303" s="192"/>
      <c r="CE303" s="46"/>
      <c r="CI303" s="192"/>
      <c r="CJ303" s="46"/>
      <c r="CK303" s="192"/>
      <c r="CL303" s="192"/>
      <c r="CM303" s="192"/>
      <c r="CN303" s="46"/>
      <c r="CR303" s="192"/>
      <c r="CS303" s="46"/>
      <c r="CT303" s="192"/>
      <c r="CU303" s="192"/>
      <c r="CV303" s="192"/>
      <c r="CW303" s="46"/>
    </row>
    <row r="304" spans="42:101">
      <c r="AP304" s="192"/>
      <c r="AQ304" s="46"/>
      <c r="AR304" s="46"/>
      <c r="AS304" s="192"/>
      <c r="AT304" s="192"/>
      <c r="AU304" s="46"/>
      <c r="AY304" s="192"/>
      <c r="AZ304" s="46"/>
      <c r="BA304" s="192"/>
      <c r="BB304" s="192"/>
      <c r="BC304" s="192"/>
      <c r="BD304" s="46"/>
      <c r="BH304" s="192"/>
      <c r="BI304" s="46"/>
      <c r="BJ304" s="192"/>
      <c r="BK304" s="192"/>
      <c r="BL304" s="192"/>
      <c r="BM304" s="46"/>
      <c r="BQ304" s="192"/>
      <c r="BR304" s="46"/>
      <c r="BS304" s="192"/>
      <c r="BT304" s="192"/>
      <c r="BU304" s="192"/>
      <c r="BV304" s="46"/>
      <c r="BZ304" s="192"/>
      <c r="CA304" s="46"/>
      <c r="CB304" s="192"/>
      <c r="CC304" s="192"/>
      <c r="CD304" s="192"/>
      <c r="CE304" s="46"/>
      <c r="CI304" s="192"/>
      <c r="CJ304" s="46"/>
      <c r="CK304" s="192"/>
      <c r="CL304" s="192"/>
      <c r="CM304" s="192"/>
      <c r="CN304" s="46"/>
      <c r="CR304" s="192"/>
      <c r="CS304" s="46"/>
      <c r="CT304" s="192"/>
      <c r="CU304" s="192"/>
      <c r="CV304" s="192"/>
      <c r="CW304" s="46"/>
    </row>
    <row r="305" spans="42:101">
      <c r="AP305" s="192"/>
      <c r="AQ305" s="46"/>
      <c r="AR305" s="46"/>
      <c r="AS305" s="192"/>
      <c r="AT305" s="192"/>
      <c r="AU305" s="46"/>
      <c r="AY305" s="192"/>
      <c r="AZ305" s="46"/>
      <c r="BA305" s="192"/>
      <c r="BB305" s="192"/>
      <c r="BC305" s="192"/>
      <c r="BD305" s="46"/>
      <c r="BH305" s="192"/>
      <c r="BI305" s="46"/>
      <c r="BJ305" s="192"/>
      <c r="BK305" s="192"/>
      <c r="BL305" s="192"/>
      <c r="BM305" s="46"/>
      <c r="BQ305" s="192"/>
      <c r="BR305" s="46"/>
      <c r="BS305" s="192"/>
      <c r="BT305" s="192"/>
      <c r="BU305" s="192"/>
      <c r="BV305" s="46"/>
      <c r="BZ305" s="192"/>
      <c r="CA305" s="46"/>
      <c r="CB305" s="192"/>
      <c r="CC305" s="192"/>
      <c r="CD305" s="192"/>
      <c r="CE305" s="46"/>
      <c r="CI305" s="192"/>
      <c r="CJ305" s="46"/>
      <c r="CK305" s="192"/>
      <c r="CL305" s="192"/>
      <c r="CM305" s="192"/>
      <c r="CN305" s="46"/>
      <c r="CR305" s="192"/>
      <c r="CS305" s="46"/>
      <c r="CT305" s="192"/>
      <c r="CU305" s="192"/>
      <c r="CV305" s="192"/>
      <c r="CW305" s="46"/>
    </row>
    <row r="306" spans="42:101">
      <c r="AP306" s="192"/>
      <c r="AQ306" s="46"/>
      <c r="AR306" s="46"/>
      <c r="AS306" s="192"/>
      <c r="AT306" s="192"/>
      <c r="AU306" s="46"/>
      <c r="AY306" s="192"/>
      <c r="AZ306" s="46"/>
      <c r="BA306" s="192"/>
      <c r="BB306" s="192"/>
      <c r="BC306" s="192"/>
      <c r="BD306" s="46"/>
      <c r="BH306" s="192"/>
      <c r="BI306" s="46"/>
      <c r="BJ306" s="192"/>
      <c r="BK306" s="192"/>
      <c r="BL306" s="192"/>
      <c r="BM306" s="46"/>
      <c r="BQ306" s="192"/>
      <c r="BR306" s="46"/>
      <c r="BS306" s="192"/>
      <c r="BT306" s="192"/>
      <c r="BU306" s="192"/>
      <c r="BV306" s="46"/>
      <c r="BZ306" s="192"/>
      <c r="CA306" s="46"/>
      <c r="CB306" s="192"/>
      <c r="CC306" s="192"/>
      <c r="CD306" s="192"/>
      <c r="CE306" s="46"/>
      <c r="CI306" s="192"/>
      <c r="CJ306" s="46"/>
      <c r="CK306" s="192"/>
      <c r="CL306" s="192"/>
      <c r="CM306" s="192"/>
      <c r="CN306" s="46"/>
      <c r="CR306" s="192"/>
      <c r="CS306" s="46"/>
      <c r="CT306" s="192"/>
      <c r="CU306" s="192"/>
      <c r="CV306" s="192"/>
      <c r="CW306" s="46"/>
    </row>
    <row r="307" spans="42:101">
      <c r="AP307" s="211"/>
      <c r="AQ307" s="46"/>
      <c r="AR307" s="46"/>
      <c r="AS307" s="192"/>
      <c r="AT307" s="192"/>
      <c r="AU307" s="46"/>
      <c r="AY307" s="192"/>
      <c r="AZ307" s="46"/>
      <c r="BA307" s="192"/>
      <c r="BB307" s="192"/>
      <c r="BC307" s="192"/>
      <c r="BD307" s="46"/>
      <c r="BH307" s="192"/>
      <c r="BI307" s="46"/>
      <c r="BJ307" s="192"/>
      <c r="BK307" s="192"/>
      <c r="BL307" s="192"/>
      <c r="BM307" s="46"/>
      <c r="BQ307" s="192"/>
      <c r="BR307" s="46"/>
      <c r="BS307" s="192"/>
      <c r="BT307" s="192"/>
      <c r="BU307" s="192"/>
      <c r="BV307" s="46"/>
      <c r="BZ307" s="192"/>
      <c r="CA307" s="46"/>
      <c r="CB307" s="192"/>
      <c r="CC307" s="192"/>
      <c r="CD307" s="192"/>
      <c r="CE307" s="46"/>
      <c r="CI307" s="192"/>
      <c r="CJ307" s="46"/>
      <c r="CK307" s="192"/>
      <c r="CL307" s="192"/>
      <c r="CM307" s="192"/>
      <c r="CN307" s="46"/>
      <c r="CR307" s="192"/>
      <c r="CS307" s="46"/>
      <c r="CT307" s="192"/>
      <c r="CU307" s="192"/>
      <c r="CV307" s="192"/>
      <c r="CW307" s="46"/>
    </row>
    <row r="308" spans="42:101">
      <c r="AP308" s="192"/>
      <c r="AQ308" s="46"/>
      <c r="AR308" s="46"/>
      <c r="AS308" s="192"/>
      <c r="AT308" s="192"/>
      <c r="AU308" s="46"/>
      <c r="AY308" s="192"/>
      <c r="AZ308" s="46"/>
      <c r="BA308" s="192"/>
      <c r="BB308" s="192"/>
      <c r="BC308" s="192"/>
      <c r="BD308" s="46"/>
      <c r="BH308" s="192"/>
      <c r="BI308" s="46"/>
      <c r="BJ308" s="192"/>
      <c r="BK308" s="192"/>
      <c r="BL308" s="192"/>
      <c r="BM308" s="46"/>
      <c r="BQ308" s="192"/>
      <c r="BR308" s="46"/>
      <c r="BS308" s="192"/>
      <c r="BT308" s="192"/>
      <c r="BU308" s="192"/>
      <c r="BV308" s="46"/>
      <c r="BZ308" s="192"/>
      <c r="CA308" s="46"/>
      <c r="CB308" s="192"/>
      <c r="CC308" s="192"/>
      <c r="CD308" s="192"/>
      <c r="CE308" s="46"/>
      <c r="CI308" s="192"/>
      <c r="CJ308" s="46"/>
      <c r="CK308" s="192"/>
      <c r="CL308" s="192"/>
      <c r="CM308" s="192"/>
      <c r="CN308" s="46"/>
      <c r="CR308" s="192"/>
      <c r="CS308" s="46"/>
      <c r="CT308" s="192"/>
      <c r="CU308" s="192"/>
      <c r="CV308" s="192"/>
      <c r="CW308" s="46"/>
    </row>
    <row r="309" spans="42:101">
      <c r="AP309" s="192"/>
      <c r="AQ309" s="46"/>
      <c r="AR309" s="46"/>
      <c r="AS309" s="192"/>
      <c r="AT309" s="192"/>
      <c r="AU309" s="46"/>
      <c r="AY309" s="192"/>
      <c r="AZ309" s="46"/>
      <c r="BA309" s="192"/>
      <c r="BB309" s="192"/>
      <c r="BC309" s="192"/>
      <c r="BD309" s="46"/>
      <c r="BH309" s="192"/>
      <c r="BI309" s="46"/>
      <c r="BJ309" s="192"/>
      <c r="BK309" s="192"/>
      <c r="BL309" s="192"/>
      <c r="BM309" s="46"/>
      <c r="BQ309" s="192"/>
      <c r="BR309" s="46"/>
      <c r="BS309" s="192"/>
      <c r="BT309" s="192"/>
      <c r="BU309" s="192"/>
      <c r="BV309" s="46"/>
      <c r="BZ309" s="192"/>
      <c r="CA309" s="46"/>
      <c r="CB309" s="192"/>
      <c r="CC309" s="192"/>
      <c r="CD309" s="192"/>
      <c r="CE309" s="46"/>
      <c r="CI309" s="192"/>
      <c r="CJ309" s="46"/>
      <c r="CK309" s="192"/>
      <c r="CL309" s="192"/>
      <c r="CM309" s="192"/>
      <c r="CN309" s="46"/>
      <c r="CR309" s="192"/>
      <c r="CS309" s="46"/>
      <c r="CT309" s="192"/>
      <c r="CU309" s="192"/>
      <c r="CV309" s="192"/>
      <c r="CW309" s="46"/>
    </row>
    <row r="310" spans="42:101">
      <c r="AP310" s="192"/>
      <c r="AQ310" s="46"/>
      <c r="AR310" s="46"/>
      <c r="AS310" s="192"/>
      <c r="AT310" s="192"/>
      <c r="AU310" s="46"/>
      <c r="AY310" s="192"/>
      <c r="AZ310" s="46"/>
      <c r="BA310" s="192"/>
      <c r="BB310" s="192"/>
      <c r="BC310" s="192"/>
      <c r="BD310" s="46"/>
      <c r="BH310" s="192"/>
      <c r="BI310" s="46"/>
      <c r="BJ310" s="192"/>
      <c r="BK310" s="192"/>
      <c r="BL310" s="192"/>
      <c r="BM310" s="46"/>
      <c r="BQ310" s="192"/>
      <c r="BR310" s="46"/>
      <c r="BS310" s="192"/>
      <c r="BT310" s="192"/>
      <c r="BU310" s="192"/>
      <c r="BV310" s="46"/>
      <c r="BZ310" s="192"/>
      <c r="CA310" s="46"/>
      <c r="CB310" s="192"/>
      <c r="CC310" s="192"/>
      <c r="CD310" s="192"/>
      <c r="CE310" s="46"/>
      <c r="CI310" s="192"/>
      <c r="CJ310" s="46"/>
      <c r="CK310" s="192"/>
      <c r="CL310" s="192"/>
      <c r="CM310" s="192"/>
      <c r="CN310" s="46"/>
      <c r="CR310" s="192"/>
      <c r="CS310" s="46"/>
      <c r="CT310" s="192"/>
      <c r="CU310" s="192"/>
      <c r="CV310" s="192"/>
      <c r="CW310" s="46"/>
    </row>
    <row r="311" spans="42:101">
      <c r="AP311" s="211"/>
      <c r="AQ311" s="46"/>
      <c r="AR311" s="46"/>
      <c r="AS311" s="192"/>
      <c r="AT311" s="192"/>
      <c r="AU311" s="46"/>
      <c r="AY311" s="192"/>
      <c r="AZ311" s="46"/>
      <c r="BA311" s="192"/>
      <c r="BB311" s="192"/>
      <c r="BC311" s="192"/>
      <c r="BD311" s="46"/>
      <c r="BH311" s="192"/>
      <c r="BI311" s="46"/>
      <c r="BJ311" s="192"/>
      <c r="BK311" s="192"/>
      <c r="BL311" s="192"/>
      <c r="BM311" s="46"/>
      <c r="BQ311" s="192"/>
      <c r="BR311" s="46"/>
      <c r="BS311" s="192"/>
      <c r="BT311" s="192"/>
      <c r="BU311" s="192"/>
      <c r="BV311" s="46"/>
      <c r="BZ311" s="192"/>
      <c r="CA311" s="46"/>
      <c r="CB311" s="192"/>
      <c r="CC311" s="192"/>
      <c r="CD311" s="192"/>
      <c r="CE311" s="46"/>
      <c r="CI311" s="192"/>
      <c r="CJ311" s="46"/>
      <c r="CK311" s="192"/>
      <c r="CL311" s="192"/>
      <c r="CM311" s="192"/>
      <c r="CN311" s="46"/>
      <c r="CR311" s="192"/>
      <c r="CS311" s="46"/>
      <c r="CT311" s="192"/>
      <c r="CU311" s="192"/>
      <c r="CV311" s="192"/>
      <c r="CW311" s="46"/>
    </row>
    <row r="312" spans="42:101">
      <c r="AP312" s="192"/>
      <c r="AQ312" s="46"/>
      <c r="AR312" s="46"/>
      <c r="AS312" s="192"/>
      <c r="AT312" s="192"/>
      <c r="AU312" s="46"/>
      <c r="AY312" s="192"/>
      <c r="AZ312" s="46"/>
      <c r="BA312" s="192"/>
      <c r="BB312" s="192"/>
      <c r="BC312" s="192"/>
      <c r="BD312" s="46"/>
      <c r="BH312" s="192"/>
      <c r="BI312" s="46"/>
      <c r="BJ312" s="192"/>
      <c r="BK312" s="192"/>
      <c r="BL312" s="192"/>
      <c r="BM312" s="46"/>
      <c r="BQ312" s="192"/>
      <c r="BR312" s="46"/>
      <c r="BS312" s="192"/>
      <c r="BT312" s="192"/>
      <c r="BU312" s="192"/>
      <c r="BV312" s="46"/>
      <c r="BZ312" s="192"/>
      <c r="CA312" s="46"/>
      <c r="CB312" s="192"/>
      <c r="CC312" s="192"/>
      <c r="CD312" s="192"/>
      <c r="CE312" s="46"/>
      <c r="CI312" s="192"/>
      <c r="CJ312" s="46"/>
      <c r="CK312" s="192"/>
      <c r="CL312" s="192"/>
      <c r="CM312" s="192"/>
      <c r="CN312" s="46"/>
      <c r="CR312" s="192"/>
      <c r="CS312" s="46"/>
      <c r="CT312" s="192"/>
      <c r="CU312" s="192"/>
      <c r="CV312" s="192"/>
      <c r="CW312" s="46"/>
    </row>
    <row r="313" spans="42:101">
      <c r="AP313" s="192"/>
      <c r="AQ313" s="46"/>
      <c r="AR313" s="46"/>
      <c r="AS313" s="192"/>
      <c r="AT313" s="192"/>
      <c r="AU313" s="46"/>
      <c r="AY313" s="192"/>
      <c r="AZ313" s="46"/>
      <c r="BA313" s="192"/>
      <c r="BB313" s="192"/>
      <c r="BC313" s="192"/>
      <c r="BD313" s="46"/>
      <c r="BH313" s="192"/>
      <c r="BI313" s="46"/>
      <c r="BJ313" s="192"/>
      <c r="BK313" s="192"/>
      <c r="BL313" s="192"/>
      <c r="BM313" s="46"/>
      <c r="BQ313" s="192"/>
      <c r="BR313" s="46"/>
      <c r="BS313" s="192"/>
      <c r="BT313" s="192"/>
      <c r="BU313" s="192"/>
      <c r="BV313" s="46"/>
      <c r="BZ313" s="192"/>
      <c r="CA313" s="46"/>
      <c r="CB313" s="192"/>
      <c r="CC313" s="192"/>
      <c r="CD313" s="192"/>
      <c r="CE313" s="46"/>
      <c r="CI313" s="192"/>
      <c r="CJ313" s="46"/>
      <c r="CK313" s="192"/>
      <c r="CL313" s="192"/>
      <c r="CM313" s="192"/>
      <c r="CN313" s="46"/>
      <c r="CR313" s="192"/>
      <c r="CS313" s="46"/>
      <c r="CT313" s="192"/>
      <c r="CU313" s="192"/>
      <c r="CV313" s="192"/>
      <c r="CW313" s="46"/>
    </row>
    <row r="314" spans="42:101">
      <c r="AP314" s="192"/>
      <c r="AQ314" s="46"/>
      <c r="AR314" s="46"/>
      <c r="AS314" s="192"/>
      <c r="AT314" s="192"/>
      <c r="AU314" s="46"/>
      <c r="AY314" s="192"/>
      <c r="AZ314" s="46"/>
      <c r="BA314" s="192"/>
      <c r="BB314" s="192"/>
      <c r="BC314" s="192"/>
      <c r="BD314" s="46"/>
      <c r="BH314" s="192"/>
      <c r="BI314" s="46"/>
      <c r="BJ314" s="192"/>
      <c r="BK314" s="192"/>
      <c r="BL314" s="192"/>
      <c r="BM314" s="46"/>
      <c r="BQ314" s="192"/>
      <c r="BR314" s="46"/>
      <c r="BS314" s="192"/>
      <c r="BT314" s="192"/>
      <c r="BU314" s="192"/>
      <c r="BV314" s="46"/>
      <c r="BZ314" s="192"/>
      <c r="CA314" s="46"/>
      <c r="CB314" s="192"/>
      <c r="CC314" s="192"/>
      <c r="CD314" s="192"/>
      <c r="CE314" s="46"/>
      <c r="CI314" s="192"/>
      <c r="CJ314" s="46"/>
      <c r="CK314" s="192"/>
      <c r="CL314" s="192"/>
      <c r="CM314" s="192"/>
      <c r="CN314" s="46"/>
      <c r="CR314" s="192"/>
      <c r="CS314" s="46"/>
      <c r="CT314" s="192"/>
      <c r="CU314" s="192"/>
      <c r="CV314" s="192"/>
      <c r="CW314" s="46"/>
    </row>
    <row r="315" spans="42:101">
      <c r="AP315" s="211"/>
      <c r="AQ315" s="46"/>
      <c r="AR315" s="46"/>
      <c r="AS315" s="192"/>
      <c r="AT315" s="192"/>
      <c r="AU315" s="46"/>
      <c r="AY315" s="192"/>
      <c r="AZ315" s="46"/>
      <c r="BA315" s="192"/>
      <c r="BB315" s="192"/>
      <c r="BC315" s="192"/>
      <c r="BD315" s="46"/>
      <c r="BH315" s="192"/>
      <c r="BI315" s="46"/>
      <c r="BJ315" s="192"/>
      <c r="BK315" s="192"/>
      <c r="BL315" s="192"/>
      <c r="BM315" s="46"/>
      <c r="BQ315" s="192"/>
      <c r="BR315" s="46"/>
      <c r="BS315" s="192"/>
      <c r="BT315" s="192"/>
      <c r="BU315" s="192"/>
      <c r="BV315" s="46"/>
      <c r="BZ315" s="192"/>
      <c r="CA315" s="46"/>
      <c r="CB315" s="192"/>
      <c r="CC315" s="192"/>
      <c r="CD315" s="192"/>
      <c r="CE315" s="46"/>
      <c r="CI315" s="192"/>
      <c r="CJ315" s="46"/>
      <c r="CK315" s="192"/>
      <c r="CL315" s="192"/>
      <c r="CM315" s="192"/>
      <c r="CN315" s="46"/>
      <c r="CR315" s="192"/>
      <c r="CS315" s="46"/>
      <c r="CT315" s="192"/>
      <c r="CU315" s="192"/>
      <c r="CV315" s="192"/>
      <c r="CW315" s="46"/>
    </row>
    <row r="316" spans="42:101">
      <c r="AP316" s="192"/>
      <c r="AQ316" s="46"/>
      <c r="AR316" s="46"/>
      <c r="AS316" s="192"/>
      <c r="AT316" s="192"/>
      <c r="AU316" s="46"/>
      <c r="AY316" s="192"/>
      <c r="AZ316" s="46"/>
      <c r="BA316" s="192"/>
      <c r="BB316" s="192"/>
      <c r="BC316" s="192"/>
      <c r="BD316" s="46"/>
      <c r="BH316" s="192"/>
      <c r="BI316" s="46"/>
      <c r="BJ316" s="192"/>
      <c r="BK316" s="192"/>
      <c r="BL316" s="192"/>
      <c r="BM316" s="46"/>
      <c r="BQ316" s="192"/>
      <c r="BR316" s="46"/>
      <c r="BS316" s="192"/>
      <c r="BT316" s="192"/>
      <c r="BU316" s="192"/>
      <c r="BV316" s="46"/>
      <c r="BZ316" s="192"/>
      <c r="CA316" s="46"/>
      <c r="CB316" s="192"/>
      <c r="CC316" s="192"/>
      <c r="CD316" s="192"/>
      <c r="CE316" s="46"/>
      <c r="CI316" s="192"/>
      <c r="CJ316" s="46"/>
      <c r="CK316" s="192"/>
      <c r="CL316" s="192"/>
      <c r="CM316" s="192"/>
      <c r="CN316" s="46"/>
      <c r="CR316" s="192"/>
      <c r="CS316" s="46"/>
      <c r="CT316" s="192"/>
      <c r="CU316" s="192"/>
      <c r="CV316" s="192"/>
      <c r="CW316" s="46"/>
    </row>
    <row r="317" spans="42:101">
      <c r="AP317" s="192"/>
      <c r="AQ317" s="46"/>
      <c r="AR317" s="46"/>
      <c r="AS317" s="192"/>
      <c r="AT317" s="192"/>
      <c r="AU317" s="46"/>
      <c r="AY317" s="192"/>
      <c r="AZ317" s="46"/>
      <c r="BA317" s="192"/>
      <c r="BB317" s="192"/>
      <c r="BC317" s="192"/>
      <c r="BD317" s="46"/>
      <c r="BH317" s="192"/>
      <c r="BI317" s="46"/>
      <c r="BJ317" s="192"/>
      <c r="BK317" s="192"/>
      <c r="BL317" s="192"/>
      <c r="BM317" s="46"/>
      <c r="BQ317" s="192"/>
      <c r="BR317" s="46"/>
      <c r="BS317" s="192"/>
      <c r="BT317" s="192"/>
      <c r="BU317" s="192"/>
      <c r="BV317" s="46"/>
      <c r="BZ317" s="192"/>
      <c r="CA317" s="46"/>
      <c r="CB317" s="192"/>
      <c r="CC317" s="192"/>
      <c r="CD317" s="192"/>
      <c r="CE317" s="46"/>
      <c r="CI317" s="192"/>
      <c r="CJ317" s="46"/>
      <c r="CK317" s="192"/>
      <c r="CL317" s="192"/>
      <c r="CM317" s="192"/>
      <c r="CN317" s="46"/>
      <c r="CR317" s="192"/>
      <c r="CS317" s="46"/>
      <c r="CT317" s="192"/>
      <c r="CU317" s="192"/>
      <c r="CV317" s="192"/>
      <c r="CW317" s="46"/>
    </row>
    <row r="318" spans="42:101">
      <c r="AP318" s="192"/>
      <c r="AQ318" s="46"/>
      <c r="AR318" s="46"/>
      <c r="AS318" s="192"/>
      <c r="AT318" s="192"/>
      <c r="AU318" s="46"/>
      <c r="AY318" s="192"/>
      <c r="AZ318" s="46"/>
      <c r="BA318" s="192"/>
      <c r="BB318" s="192"/>
      <c r="BC318" s="192"/>
      <c r="BD318" s="46"/>
      <c r="BH318" s="192"/>
      <c r="BI318" s="46"/>
      <c r="BJ318" s="192"/>
      <c r="BK318" s="192"/>
      <c r="BL318" s="192"/>
      <c r="BM318" s="46"/>
      <c r="BQ318" s="192"/>
      <c r="BR318" s="46"/>
      <c r="BS318" s="192"/>
      <c r="BT318" s="192"/>
      <c r="BU318" s="192"/>
      <c r="BV318" s="46"/>
      <c r="BZ318" s="192"/>
      <c r="CA318" s="46"/>
      <c r="CB318" s="192"/>
      <c r="CC318" s="192"/>
      <c r="CD318" s="192"/>
      <c r="CE318" s="46"/>
      <c r="CI318" s="192"/>
      <c r="CJ318" s="46"/>
      <c r="CK318" s="192"/>
      <c r="CL318" s="192"/>
      <c r="CM318" s="192"/>
      <c r="CN318" s="46"/>
      <c r="CR318" s="192"/>
      <c r="CS318" s="46"/>
      <c r="CT318" s="192"/>
      <c r="CU318" s="192"/>
      <c r="CV318" s="192"/>
      <c r="CW318" s="46"/>
    </row>
    <row r="319" spans="42:101">
      <c r="AP319" s="211"/>
      <c r="AQ319" s="46"/>
      <c r="AR319" s="46"/>
      <c r="AS319" s="192"/>
      <c r="AT319" s="192"/>
      <c r="AU319" s="46"/>
      <c r="AY319" s="192"/>
      <c r="AZ319" s="46"/>
      <c r="BA319" s="192"/>
      <c r="BB319" s="192"/>
      <c r="BC319" s="192"/>
      <c r="BD319" s="46"/>
      <c r="BH319" s="192"/>
      <c r="BI319" s="46"/>
      <c r="BJ319" s="192"/>
      <c r="BK319" s="192"/>
      <c r="BL319" s="192"/>
      <c r="BM319" s="46"/>
      <c r="BQ319" s="192"/>
      <c r="BR319" s="46"/>
      <c r="BS319" s="192"/>
      <c r="BT319" s="192"/>
      <c r="BU319" s="192"/>
      <c r="BV319" s="46"/>
      <c r="BZ319" s="192"/>
      <c r="CA319" s="46"/>
      <c r="CB319" s="192"/>
      <c r="CC319" s="192"/>
      <c r="CD319" s="192"/>
      <c r="CE319" s="46"/>
      <c r="CI319" s="192"/>
      <c r="CJ319" s="46"/>
      <c r="CK319" s="192"/>
      <c r="CL319" s="192"/>
      <c r="CM319" s="192"/>
      <c r="CN319" s="46"/>
      <c r="CR319" s="192"/>
      <c r="CS319" s="46"/>
      <c r="CT319" s="192"/>
      <c r="CU319" s="192"/>
      <c r="CV319" s="192"/>
      <c r="CW319" s="46"/>
    </row>
    <row r="320" spans="42:101">
      <c r="AP320" s="192"/>
      <c r="AQ320" s="46"/>
      <c r="AR320" s="192"/>
      <c r="AS320" s="192"/>
      <c r="AT320" s="192"/>
      <c r="AU320" s="46"/>
      <c r="AY320" s="192"/>
      <c r="AZ320" s="46"/>
      <c r="BA320" s="192"/>
      <c r="BB320" s="192"/>
      <c r="BC320" s="192"/>
      <c r="BD320" s="46"/>
      <c r="BH320" s="192"/>
      <c r="BI320" s="46"/>
      <c r="BJ320" s="192"/>
      <c r="BK320" s="192"/>
      <c r="BL320" s="192"/>
      <c r="BM320" s="46"/>
      <c r="BQ320" s="192"/>
      <c r="BR320" s="46"/>
      <c r="BS320" s="192"/>
      <c r="BT320" s="192"/>
      <c r="BU320" s="192"/>
      <c r="BV320" s="46"/>
      <c r="BZ320" s="192"/>
      <c r="CA320" s="46"/>
      <c r="CB320" s="192"/>
      <c r="CC320" s="192"/>
      <c r="CD320" s="192"/>
      <c r="CE320" s="46"/>
      <c r="CI320" s="192"/>
      <c r="CJ320" s="46"/>
      <c r="CK320" s="192"/>
      <c r="CL320" s="192"/>
      <c r="CM320" s="192"/>
      <c r="CN320" s="46"/>
      <c r="CR320" s="192"/>
      <c r="CS320" s="46"/>
      <c r="CT320" s="192"/>
      <c r="CU320" s="192"/>
      <c r="CV320" s="192"/>
      <c r="CW320" s="46"/>
    </row>
    <row r="321" spans="42:101">
      <c r="AP321" s="192"/>
      <c r="AQ321" s="46"/>
      <c r="AR321" s="192"/>
      <c r="AS321" s="192"/>
      <c r="AT321" s="192"/>
      <c r="AU321" s="46"/>
      <c r="AY321" s="192"/>
      <c r="AZ321" s="46"/>
      <c r="BA321" s="192"/>
      <c r="BB321" s="192"/>
      <c r="BC321" s="192"/>
      <c r="BD321" s="46"/>
      <c r="BH321" s="192"/>
      <c r="BI321" s="46"/>
      <c r="BJ321" s="192"/>
      <c r="BK321" s="192"/>
      <c r="BL321" s="192"/>
      <c r="BM321" s="46"/>
      <c r="BQ321" s="192"/>
      <c r="BR321" s="46"/>
      <c r="BS321" s="192"/>
      <c r="BT321" s="192"/>
      <c r="BU321" s="192"/>
      <c r="BV321" s="46"/>
      <c r="BZ321" s="192"/>
      <c r="CA321" s="46"/>
      <c r="CB321" s="192"/>
      <c r="CC321" s="192"/>
      <c r="CD321" s="192"/>
      <c r="CE321" s="46"/>
      <c r="CI321" s="192"/>
      <c r="CJ321" s="46"/>
      <c r="CK321" s="192"/>
      <c r="CL321" s="192"/>
      <c r="CM321" s="192"/>
      <c r="CN321" s="46"/>
      <c r="CR321" s="192"/>
      <c r="CS321" s="46"/>
      <c r="CT321" s="192"/>
      <c r="CU321" s="192"/>
      <c r="CV321" s="192"/>
      <c r="CW321" s="46"/>
    </row>
    <row r="322" spans="42:101">
      <c r="AP322" s="192"/>
      <c r="AQ322" s="46"/>
      <c r="AR322" s="192"/>
      <c r="AS322" s="192"/>
      <c r="AT322" s="192"/>
      <c r="AU322" s="46"/>
      <c r="AY322" s="192"/>
      <c r="AZ322" s="46"/>
      <c r="BA322" s="192"/>
      <c r="BB322" s="192"/>
      <c r="BC322" s="192"/>
      <c r="BD322" s="46"/>
      <c r="BH322" s="192"/>
      <c r="BI322" s="46"/>
      <c r="BJ322" s="192"/>
      <c r="BK322" s="192"/>
      <c r="BL322" s="192"/>
      <c r="BM322" s="46"/>
      <c r="BQ322" s="192"/>
      <c r="BR322" s="46"/>
      <c r="BS322" s="192"/>
      <c r="BT322" s="192"/>
      <c r="BU322" s="192"/>
      <c r="BV322" s="46"/>
      <c r="BZ322" s="192"/>
      <c r="CA322" s="46"/>
      <c r="CB322" s="192"/>
      <c r="CC322" s="192"/>
      <c r="CD322" s="192"/>
      <c r="CE322" s="46"/>
      <c r="CI322" s="192"/>
      <c r="CJ322" s="46"/>
      <c r="CK322" s="192"/>
      <c r="CL322" s="192"/>
      <c r="CM322" s="192"/>
      <c r="CN322" s="46"/>
      <c r="CR322" s="192"/>
      <c r="CS322" s="46"/>
      <c r="CT322" s="192"/>
      <c r="CU322" s="192"/>
      <c r="CV322" s="192"/>
      <c r="CW322" s="46"/>
    </row>
    <row r="323" spans="42:101">
      <c r="AP323" s="211"/>
      <c r="AQ323" s="46"/>
      <c r="AR323" s="192"/>
      <c r="AS323" s="192"/>
      <c r="AT323" s="192"/>
      <c r="AU323" s="46"/>
      <c r="AY323" s="192"/>
      <c r="AZ323" s="46"/>
      <c r="BA323" s="192"/>
      <c r="BB323" s="192"/>
      <c r="BC323" s="192"/>
      <c r="BD323" s="46"/>
      <c r="BH323" s="192"/>
      <c r="BI323" s="46"/>
      <c r="BJ323" s="192"/>
      <c r="BK323" s="192"/>
      <c r="BL323" s="192"/>
      <c r="BM323" s="46"/>
      <c r="BQ323" s="192"/>
      <c r="BR323" s="46"/>
      <c r="BS323" s="192"/>
      <c r="BT323" s="192"/>
      <c r="BU323" s="192"/>
      <c r="BV323" s="46"/>
      <c r="BZ323" s="192"/>
      <c r="CA323" s="46"/>
      <c r="CB323" s="192"/>
      <c r="CC323" s="192"/>
      <c r="CD323" s="192"/>
      <c r="CE323" s="46"/>
      <c r="CI323" s="192"/>
      <c r="CJ323" s="46"/>
      <c r="CK323" s="192"/>
      <c r="CL323" s="192"/>
      <c r="CM323" s="192"/>
      <c r="CN323" s="46"/>
      <c r="CR323" s="192"/>
      <c r="CS323" s="46"/>
      <c r="CT323" s="192"/>
      <c r="CU323" s="192"/>
      <c r="CV323" s="192"/>
      <c r="CW323" s="46"/>
    </row>
    <row r="324" spans="42:101">
      <c r="AP324" s="192"/>
      <c r="AQ324" s="46"/>
      <c r="AR324" s="192"/>
      <c r="AS324" s="192"/>
      <c r="AT324" s="192"/>
      <c r="AU324" s="46"/>
      <c r="AY324" s="192"/>
      <c r="AZ324" s="46"/>
      <c r="BA324" s="192"/>
      <c r="BB324" s="192"/>
      <c r="BC324" s="192"/>
      <c r="BD324" s="46"/>
      <c r="BH324" s="192"/>
      <c r="BI324" s="46"/>
      <c r="BJ324" s="192"/>
      <c r="BK324" s="192"/>
      <c r="BL324" s="192"/>
      <c r="BM324" s="46"/>
      <c r="BQ324" s="192"/>
      <c r="BR324" s="46"/>
      <c r="BS324" s="192"/>
      <c r="BT324" s="192"/>
      <c r="BU324" s="192"/>
      <c r="BV324" s="46"/>
      <c r="BZ324" s="192"/>
      <c r="CA324" s="46"/>
      <c r="CB324" s="192"/>
      <c r="CC324" s="192"/>
      <c r="CD324" s="192"/>
      <c r="CE324" s="46"/>
      <c r="CI324" s="192"/>
      <c r="CJ324" s="46"/>
      <c r="CK324" s="192"/>
      <c r="CL324" s="192"/>
      <c r="CM324" s="192"/>
      <c r="CN324" s="46"/>
      <c r="CR324" s="192"/>
      <c r="CS324" s="46"/>
      <c r="CT324" s="192"/>
      <c r="CU324" s="192"/>
      <c r="CV324" s="192"/>
      <c r="CW324" s="46"/>
    </row>
    <row r="325" spans="42:101">
      <c r="AP325" s="192"/>
      <c r="AQ325" s="46"/>
      <c r="AR325" s="192"/>
      <c r="AS325" s="192"/>
      <c r="AT325" s="192"/>
      <c r="AU325" s="46"/>
      <c r="AY325" s="192"/>
      <c r="AZ325" s="46"/>
      <c r="BA325" s="192"/>
      <c r="BB325" s="192"/>
      <c r="BC325" s="192"/>
      <c r="BD325" s="46"/>
      <c r="BH325" s="192"/>
      <c r="BI325" s="46"/>
      <c r="BJ325" s="192"/>
      <c r="BK325" s="192"/>
      <c r="BL325" s="192"/>
      <c r="BM325" s="46"/>
      <c r="BQ325" s="192"/>
      <c r="BR325" s="46"/>
      <c r="BS325" s="192"/>
      <c r="BT325" s="192"/>
      <c r="BU325" s="192"/>
      <c r="BV325" s="46"/>
      <c r="BZ325" s="192"/>
      <c r="CA325" s="46"/>
      <c r="CB325" s="192"/>
      <c r="CC325" s="192"/>
      <c r="CD325" s="192"/>
      <c r="CE325" s="46"/>
      <c r="CI325" s="192"/>
      <c r="CJ325" s="46"/>
      <c r="CK325" s="192"/>
      <c r="CL325" s="192"/>
      <c r="CM325" s="192"/>
      <c r="CN325" s="46"/>
      <c r="CR325" s="192"/>
      <c r="CS325" s="46"/>
      <c r="CT325" s="192"/>
      <c r="CU325" s="192"/>
      <c r="CV325" s="192"/>
      <c r="CW325" s="46"/>
    </row>
    <row r="326" spans="42:101">
      <c r="AP326" s="192"/>
      <c r="AQ326" s="46"/>
      <c r="AR326" s="192"/>
      <c r="AS326" s="192"/>
      <c r="AT326" s="192"/>
      <c r="AU326" s="46"/>
      <c r="AY326" s="192"/>
      <c r="AZ326" s="46"/>
      <c r="BA326" s="192"/>
      <c r="BB326" s="192"/>
      <c r="BC326" s="192"/>
      <c r="BD326" s="46"/>
      <c r="BH326" s="192"/>
      <c r="BI326" s="46"/>
      <c r="BJ326" s="192"/>
      <c r="BK326" s="192"/>
      <c r="BL326" s="192"/>
      <c r="BM326" s="46"/>
      <c r="BQ326" s="192"/>
      <c r="BR326" s="46"/>
      <c r="BS326" s="192"/>
      <c r="BT326" s="192"/>
      <c r="BU326" s="192"/>
      <c r="BV326" s="46"/>
      <c r="BZ326" s="192"/>
      <c r="CA326" s="46"/>
      <c r="CB326" s="192"/>
      <c r="CC326" s="192"/>
      <c r="CD326" s="192"/>
      <c r="CE326" s="46"/>
      <c r="CI326" s="192"/>
      <c r="CJ326" s="46"/>
      <c r="CK326" s="192"/>
      <c r="CL326" s="192"/>
      <c r="CM326" s="192"/>
      <c r="CN326" s="46"/>
      <c r="CR326" s="192"/>
      <c r="CS326" s="46"/>
      <c r="CT326" s="192"/>
      <c r="CU326" s="192"/>
      <c r="CV326" s="192"/>
      <c r="CW326" s="46"/>
    </row>
    <row r="327" spans="42:101">
      <c r="AP327" s="211"/>
      <c r="AQ327" s="46"/>
      <c r="AR327" s="192"/>
      <c r="AS327" s="192"/>
      <c r="AT327" s="192"/>
      <c r="AU327" s="46"/>
      <c r="AY327" s="192"/>
      <c r="AZ327" s="46"/>
      <c r="BA327" s="192"/>
      <c r="BB327" s="192"/>
      <c r="BC327" s="192"/>
      <c r="BD327" s="46"/>
      <c r="BH327" s="192"/>
      <c r="BI327" s="46"/>
      <c r="BJ327" s="192"/>
      <c r="BK327" s="192"/>
      <c r="BL327" s="192"/>
      <c r="BM327" s="46"/>
      <c r="BQ327" s="192"/>
      <c r="BR327" s="46"/>
      <c r="BS327" s="192"/>
      <c r="BT327" s="192"/>
      <c r="BU327" s="192"/>
      <c r="BV327" s="46"/>
      <c r="BZ327" s="192"/>
      <c r="CA327" s="46"/>
      <c r="CB327" s="192"/>
      <c r="CC327" s="192"/>
      <c r="CD327" s="192"/>
      <c r="CE327" s="46"/>
      <c r="CI327" s="192"/>
      <c r="CJ327" s="46"/>
      <c r="CK327" s="192"/>
      <c r="CL327" s="192"/>
      <c r="CM327" s="192"/>
      <c r="CN327" s="46"/>
      <c r="CR327" s="192"/>
      <c r="CS327" s="46"/>
      <c r="CT327" s="192"/>
      <c r="CU327" s="192"/>
      <c r="CV327" s="192"/>
      <c r="CW327" s="46"/>
    </row>
    <row r="328" spans="42:101">
      <c r="AP328" s="192"/>
      <c r="AQ328" s="46"/>
      <c r="AR328" s="192"/>
      <c r="AS328" s="192"/>
      <c r="AT328" s="192"/>
      <c r="AU328" s="46"/>
      <c r="AY328" s="192"/>
      <c r="AZ328" s="46"/>
      <c r="BA328" s="192"/>
      <c r="BB328" s="192"/>
      <c r="BC328" s="192"/>
      <c r="BD328" s="46"/>
      <c r="BH328" s="192"/>
      <c r="BI328" s="46"/>
      <c r="BJ328" s="192"/>
      <c r="BK328" s="192"/>
      <c r="BL328" s="192"/>
      <c r="BM328" s="46"/>
      <c r="BQ328" s="192"/>
      <c r="BR328" s="46"/>
      <c r="BS328" s="192"/>
      <c r="BT328" s="192"/>
      <c r="BU328" s="192"/>
      <c r="BV328" s="46"/>
      <c r="BZ328" s="192"/>
      <c r="CA328" s="46"/>
      <c r="CB328" s="192"/>
      <c r="CC328" s="192"/>
      <c r="CD328" s="192"/>
      <c r="CE328" s="46"/>
      <c r="CI328" s="192"/>
      <c r="CJ328" s="46"/>
      <c r="CK328" s="192"/>
      <c r="CL328" s="192"/>
      <c r="CM328" s="192"/>
      <c r="CN328" s="46"/>
      <c r="CR328" s="192"/>
      <c r="CS328" s="46"/>
      <c r="CT328" s="192"/>
      <c r="CU328" s="192"/>
      <c r="CV328" s="192"/>
      <c r="CW328" s="46"/>
    </row>
    <row r="329" spans="42:101">
      <c r="AP329" s="192"/>
      <c r="AQ329" s="46"/>
      <c r="AR329" s="192"/>
      <c r="AS329" s="192"/>
      <c r="AT329" s="192"/>
      <c r="AU329" s="46"/>
      <c r="AY329" s="192"/>
      <c r="AZ329" s="46"/>
      <c r="BA329" s="192"/>
      <c r="BB329" s="192"/>
      <c r="BC329" s="192"/>
      <c r="BD329" s="46"/>
      <c r="BH329" s="192"/>
      <c r="BI329" s="46"/>
      <c r="BJ329" s="192"/>
      <c r="BK329" s="192"/>
      <c r="BL329" s="192"/>
      <c r="BM329" s="46"/>
      <c r="BQ329" s="192"/>
      <c r="BR329" s="46"/>
      <c r="BS329" s="192"/>
      <c r="BT329" s="192"/>
      <c r="BU329" s="192"/>
      <c r="BV329" s="46"/>
      <c r="BZ329" s="192"/>
      <c r="CA329" s="46"/>
      <c r="CB329" s="192"/>
      <c r="CC329" s="192"/>
      <c r="CD329" s="192"/>
      <c r="CE329" s="46"/>
      <c r="CI329" s="192"/>
      <c r="CJ329" s="46"/>
      <c r="CK329" s="192"/>
      <c r="CL329" s="192"/>
      <c r="CM329" s="192"/>
      <c r="CN329" s="46"/>
      <c r="CR329" s="192"/>
      <c r="CS329" s="46"/>
      <c r="CT329" s="192"/>
      <c r="CU329" s="192"/>
      <c r="CV329" s="192"/>
      <c r="CW329" s="46"/>
    </row>
    <row r="330" spans="42:101">
      <c r="AP330" s="192"/>
      <c r="AQ330" s="46"/>
      <c r="AR330" s="192"/>
      <c r="AS330" s="192"/>
      <c r="AT330" s="192"/>
      <c r="AU330" s="46"/>
      <c r="AY330" s="192"/>
      <c r="AZ330" s="46"/>
      <c r="BA330" s="192"/>
      <c r="BB330" s="192"/>
      <c r="BC330" s="192"/>
      <c r="BD330" s="46"/>
      <c r="BH330" s="192"/>
      <c r="BI330" s="46"/>
      <c r="BJ330" s="192"/>
      <c r="BK330" s="192"/>
      <c r="BL330" s="192"/>
      <c r="BM330" s="46"/>
      <c r="BQ330" s="192"/>
      <c r="BR330" s="46"/>
      <c r="BS330" s="192"/>
      <c r="BT330" s="192"/>
      <c r="BU330" s="192"/>
      <c r="BV330" s="46"/>
      <c r="BZ330" s="192"/>
      <c r="CA330" s="46"/>
      <c r="CB330" s="192"/>
      <c r="CC330" s="192"/>
      <c r="CD330" s="192"/>
      <c r="CE330" s="46"/>
      <c r="CI330" s="192"/>
      <c r="CJ330" s="46"/>
      <c r="CK330" s="192"/>
      <c r="CL330" s="192"/>
      <c r="CM330" s="192"/>
      <c r="CN330" s="46"/>
      <c r="CR330" s="192"/>
      <c r="CS330" s="46"/>
      <c r="CT330" s="192"/>
      <c r="CU330" s="192"/>
      <c r="CV330" s="192"/>
      <c r="CW330" s="46"/>
    </row>
    <row r="331" spans="42:101">
      <c r="AP331" s="211"/>
      <c r="AQ331" s="46"/>
      <c r="AR331" s="192"/>
      <c r="AS331" s="192"/>
      <c r="AT331" s="192"/>
      <c r="AU331" s="46"/>
      <c r="AY331" s="192"/>
      <c r="AZ331" s="46"/>
      <c r="BA331" s="192"/>
      <c r="BB331" s="192"/>
      <c r="BC331" s="192"/>
      <c r="BD331" s="46"/>
      <c r="BH331" s="192"/>
      <c r="BI331" s="46"/>
      <c r="BJ331" s="192"/>
      <c r="BK331" s="192"/>
      <c r="BL331" s="192"/>
      <c r="BM331" s="46"/>
      <c r="BQ331" s="192"/>
      <c r="BR331" s="46"/>
      <c r="BS331" s="192"/>
      <c r="BT331" s="192"/>
      <c r="BU331" s="192"/>
      <c r="BV331" s="46"/>
      <c r="BZ331" s="192"/>
      <c r="CA331" s="46"/>
      <c r="CB331" s="192"/>
      <c r="CC331" s="192"/>
      <c r="CD331" s="192"/>
      <c r="CE331" s="46"/>
      <c r="CI331" s="192"/>
      <c r="CJ331" s="46"/>
      <c r="CK331" s="192"/>
      <c r="CL331" s="192"/>
      <c r="CM331" s="192"/>
      <c r="CN331" s="46"/>
      <c r="CR331" s="192"/>
      <c r="CS331" s="46"/>
      <c r="CT331" s="192"/>
      <c r="CU331" s="192"/>
      <c r="CV331" s="192"/>
      <c r="CW331" s="46"/>
    </row>
    <row r="332" spans="42:101">
      <c r="AP332" s="192"/>
      <c r="AQ332" s="46"/>
      <c r="AR332" s="192"/>
      <c r="AS332" s="192"/>
      <c r="AT332" s="192"/>
      <c r="AU332" s="46"/>
      <c r="AY332" s="192"/>
      <c r="AZ332" s="46"/>
      <c r="BA332" s="192"/>
      <c r="BB332" s="192"/>
      <c r="BC332" s="192"/>
      <c r="BD332" s="46"/>
      <c r="BH332" s="192"/>
      <c r="BI332" s="46"/>
      <c r="BJ332" s="192"/>
      <c r="BK332" s="192"/>
      <c r="BL332" s="192"/>
      <c r="BM332" s="46"/>
      <c r="BQ332" s="192"/>
      <c r="BR332" s="46"/>
      <c r="BS332" s="192"/>
      <c r="BT332" s="192"/>
      <c r="BU332" s="192"/>
      <c r="BV332" s="46"/>
      <c r="BZ332" s="192"/>
      <c r="CA332" s="46"/>
      <c r="CB332" s="192"/>
      <c r="CC332" s="192"/>
      <c r="CD332" s="192"/>
      <c r="CE332" s="46"/>
      <c r="CI332" s="192"/>
      <c r="CJ332" s="46"/>
      <c r="CK332" s="192"/>
      <c r="CL332" s="192"/>
      <c r="CM332" s="192"/>
      <c r="CN332" s="46"/>
      <c r="CR332" s="192"/>
      <c r="CS332" s="46"/>
      <c r="CT332" s="192"/>
      <c r="CU332" s="192"/>
      <c r="CV332" s="192"/>
      <c r="CW332" s="46"/>
    </row>
    <row r="333" spans="42:101">
      <c r="AP333" s="192"/>
      <c r="AQ333" s="46"/>
      <c r="AR333" s="192"/>
      <c r="AS333" s="192"/>
      <c r="AT333" s="192"/>
      <c r="AU333" s="46"/>
      <c r="AY333" s="192"/>
      <c r="AZ333" s="46"/>
      <c r="BA333" s="192"/>
      <c r="BB333" s="192"/>
      <c r="BC333" s="192"/>
      <c r="BD333" s="46"/>
      <c r="BH333" s="192"/>
      <c r="BI333" s="46"/>
      <c r="BJ333" s="192"/>
      <c r="BK333" s="192"/>
      <c r="BL333" s="192"/>
      <c r="BM333" s="46"/>
      <c r="BQ333" s="192"/>
      <c r="BR333" s="46"/>
      <c r="BS333" s="192"/>
      <c r="BT333" s="192"/>
      <c r="BU333" s="192"/>
      <c r="BV333" s="46"/>
      <c r="BZ333" s="192"/>
      <c r="CA333" s="46"/>
      <c r="CB333" s="192"/>
      <c r="CC333" s="192"/>
      <c r="CD333" s="192"/>
      <c r="CE333" s="46"/>
      <c r="CI333" s="192"/>
      <c r="CJ333" s="46"/>
      <c r="CK333" s="192"/>
      <c r="CL333" s="192"/>
      <c r="CM333" s="192"/>
      <c r="CN333" s="46"/>
      <c r="CR333" s="192"/>
      <c r="CS333" s="46"/>
      <c r="CT333" s="192"/>
      <c r="CU333" s="192"/>
      <c r="CV333" s="192"/>
      <c r="CW333" s="46"/>
    </row>
    <row r="334" spans="42:101">
      <c r="AP334" s="192"/>
      <c r="AQ334" s="46"/>
      <c r="AR334" s="192"/>
      <c r="AS334" s="192"/>
      <c r="AT334" s="192"/>
      <c r="AU334" s="46"/>
      <c r="AY334" s="192"/>
      <c r="AZ334" s="46"/>
      <c r="BA334" s="192"/>
      <c r="BB334" s="192"/>
      <c r="BC334" s="192"/>
      <c r="BD334" s="46"/>
      <c r="BH334" s="192"/>
      <c r="BI334" s="46"/>
      <c r="BJ334" s="192"/>
      <c r="BK334" s="192"/>
      <c r="BL334" s="192"/>
      <c r="BM334" s="46"/>
      <c r="BQ334" s="192"/>
      <c r="BR334" s="46"/>
      <c r="BS334" s="192"/>
      <c r="BT334" s="192"/>
      <c r="BU334" s="192"/>
      <c r="BV334" s="46"/>
      <c r="BZ334" s="192"/>
      <c r="CA334" s="46"/>
      <c r="CB334" s="192"/>
      <c r="CC334" s="192"/>
      <c r="CD334" s="192"/>
      <c r="CE334" s="46"/>
      <c r="CI334" s="192"/>
      <c r="CJ334" s="46"/>
      <c r="CK334" s="192"/>
      <c r="CL334" s="192"/>
      <c r="CM334" s="192"/>
      <c r="CN334" s="46"/>
      <c r="CR334" s="192"/>
      <c r="CS334" s="46"/>
      <c r="CT334" s="192"/>
      <c r="CU334" s="192"/>
      <c r="CV334" s="192"/>
      <c r="CW334" s="46"/>
    </row>
    <row r="335" spans="42:101">
      <c r="AP335" s="211"/>
      <c r="AQ335" s="46"/>
      <c r="AR335" s="192"/>
      <c r="AS335" s="192"/>
      <c r="AT335" s="192"/>
      <c r="AU335" s="46"/>
      <c r="AY335" s="192"/>
      <c r="AZ335" s="46"/>
      <c r="BA335" s="192"/>
      <c r="BB335" s="192"/>
      <c r="BC335" s="192"/>
      <c r="BD335" s="46"/>
      <c r="BH335" s="192"/>
      <c r="BI335" s="46"/>
      <c r="BJ335" s="192"/>
      <c r="BK335" s="192"/>
      <c r="BL335" s="192"/>
      <c r="BM335" s="46"/>
      <c r="BQ335" s="192"/>
      <c r="BR335" s="46"/>
      <c r="BS335" s="192"/>
      <c r="BT335" s="192"/>
      <c r="BU335" s="192"/>
      <c r="BV335" s="46"/>
      <c r="BZ335" s="192"/>
      <c r="CA335" s="46"/>
      <c r="CB335" s="192"/>
      <c r="CC335" s="192"/>
      <c r="CD335" s="192"/>
      <c r="CE335" s="46"/>
      <c r="CI335" s="192"/>
      <c r="CJ335" s="46"/>
      <c r="CK335" s="192"/>
      <c r="CL335" s="192"/>
      <c r="CM335" s="192"/>
      <c r="CN335" s="46"/>
      <c r="CR335" s="192"/>
      <c r="CS335" s="46"/>
      <c r="CT335" s="192"/>
      <c r="CU335" s="192"/>
      <c r="CV335" s="192"/>
      <c r="CW335" s="46"/>
    </row>
    <row r="336" spans="42:101">
      <c r="AP336" s="192"/>
      <c r="AQ336" s="46"/>
      <c r="AR336" s="192"/>
      <c r="AS336" s="192"/>
      <c r="AT336" s="192"/>
      <c r="AU336" s="46"/>
      <c r="AY336" s="192"/>
      <c r="AZ336" s="46"/>
      <c r="BA336" s="192"/>
      <c r="BB336" s="192"/>
      <c r="BC336" s="192"/>
      <c r="BD336" s="46"/>
      <c r="BH336" s="192"/>
      <c r="BI336" s="46"/>
      <c r="BJ336" s="192"/>
      <c r="BK336" s="192"/>
      <c r="BL336" s="192"/>
      <c r="BM336" s="46"/>
      <c r="BQ336" s="192"/>
      <c r="BR336" s="46"/>
      <c r="BS336" s="192"/>
      <c r="BT336" s="192"/>
      <c r="BU336" s="192"/>
      <c r="BV336" s="46"/>
      <c r="BZ336" s="192"/>
      <c r="CA336" s="46"/>
      <c r="CB336" s="192"/>
      <c r="CC336" s="192"/>
      <c r="CD336" s="192"/>
      <c r="CE336" s="46"/>
      <c r="CI336" s="192"/>
      <c r="CJ336" s="46"/>
      <c r="CK336" s="192"/>
      <c r="CL336" s="192"/>
      <c r="CM336" s="192"/>
      <c r="CN336" s="46"/>
      <c r="CR336" s="192"/>
      <c r="CS336" s="46"/>
      <c r="CT336" s="192"/>
      <c r="CU336" s="192"/>
      <c r="CV336" s="192"/>
      <c r="CW336" s="46"/>
    </row>
    <row r="337" spans="42:101">
      <c r="AP337" s="192"/>
      <c r="AQ337" s="46"/>
      <c r="AR337" s="192"/>
      <c r="AS337" s="192"/>
      <c r="AT337" s="192"/>
      <c r="AU337" s="46"/>
      <c r="AY337" s="192"/>
      <c r="AZ337" s="46"/>
      <c r="BA337" s="192"/>
      <c r="BB337" s="192"/>
      <c r="BC337" s="192"/>
      <c r="BD337" s="46"/>
      <c r="BH337" s="192"/>
      <c r="BI337" s="46"/>
      <c r="BJ337" s="192"/>
      <c r="BK337" s="192"/>
      <c r="BL337" s="192"/>
      <c r="BM337" s="46"/>
      <c r="BQ337" s="192"/>
      <c r="BR337" s="46"/>
      <c r="BS337" s="192"/>
      <c r="BT337" s="192"/>
      <c r="BU337" s="192"/>
      <c r="BV337" s="46"/>
      <c r="BZ337" s="192"/>
      <c r="CA337" s="46"/>
      <c r="CB337" s="192"/>
      <c r="CC337" s="192"/>
      <c r="CD337" s="192"/>
      <c r="CE337" s="46"/>
      <c r="CI337" s="192"/>
      <c r="CJ337" s="46"/>
      <c r="CK337" s="192"/>
      <c r="CL337" s="192"/>
      <c r="CM337" s="192"/>
      <c r="CN337" s="46"/>
      <c r="CR337" s="192"/>
      <c r="CS337" s="46"/>
      <c r="CT337" s="192"/>
      <c r="CU337" s="192"/>
      <c r="CV337" s="192"/>
      <c r="CW337" s="46"/>
    </row>
    <row r="338" spans="42:101">
      <c r="AP338" s="192"/>
      <c r="AQ338" s="46"/>
      <c r="AR338" s="192"/>
      <c r="AS338" s="192"/>
      <c r="AT338" s="192"/>
      <c r="AU338" s="46"/>
      <c r="AY338" s="192"/>
      <c r="AZ338" s="46"/>
      <c r="BA338" s="192"/>
      <c r="BB338" s="192"/>
      <c r="BC338" s="192"/>
      <c r="BD338" s="46"/>
      <c r="BH338" s="192"/>
      <c r="BI338" s="46"/>
      <c r="BJ338" s="192"/>
      <c r="BK338" s="192"/>
      <c r="BL338" s="192"/>
      <c r="BM338" s="46"/>
      <c r="BQ338" s="192"/>
      <c r="BR338" s="46"/>
      <c r="BS338" s="192"/>
      <c r="BT338" s="192"/>
      <c r="BU338" s="192"/>
      <c r="BV338" s="46"/>
      <c r="BZ338" s="192"/>
      <c r="CA338" s="46"/>
      <c r="CB338" s="192"/>
      <c r="CC338" s="192"/>
      <c r="CD338" s="192"/>
      <c r="CE338" s="46"/>
      <c r="CI338" s="192"/>
      <c r="CJ338" s="46"/>
      <c r="CK338" s="192"/>
      <c r="CL338" s="192"/>
      <c r="CM338" s="192"/>
      <c r="CN338" s="46"/>
      <c r="CR338" s="192"/>
      <c r="CS338" s="46"/>
      <c r="CT338" s="192"/>
      <c r="CU338" s="192"/>
      <c r="CV338" s="192"/>
      <c r="CW338" s="46"/>
    </row>
    <row r="339" spans="42:101">
      <c r="AP339" s="211"/>
      <c r="AQ339" s="46"/>
      <c r="AR339" s="192"/>
      <c r="AS339" s="192"/>
      <c r="AT339" s="192"/>
      <c r="AU339" s="46"/>
      <c r="AY339" s="192"/>
      <c r="AZ339" s="46"/>
      <c r="BA339" s="192"/>
      <c r="BB339" s="192"/>
      <c r="BC339" s="192"/>
      <c r="BD339" s="46"/>
      <c r="BH339" s="192"/>
      <c r="BI339" s="46"/>
      <c r="BJ339" s="192"/>
      <c r="BK339" s="192"/>
      <c r="BL339" s="192"/>
      <c r="BM339" s="46"/>
      <c r="BQ339" s="192"/>
      <c r="BR339" s="46"/>
      <c r="BS339" s="192"/>
      <c r="BT339" s="192"/>
      <c r="BU339" s="192"/>
      <c r="BV339" s="46"/>
      <c r="BZ339" s="192"/>
      <c r="CA339" s="46"/>
      <c r="CB339" s="192"/>
      <c r="CC339" s="192"/>
      <c r="CD339" s="192"/>
      <c r="CE339" s="46"/>
      <c r="CI339" s="192"/>
      <c r="CJ339" s="46"/>
      <c r="CK339" s="192"/>
      <c r="CL339" s="192"/>
      <c r="CM339" s="192"/>
      <c r="CN339" s="46"/>
      <c r="CR339" s="192"/>
      <c r="CS339" s="46"/>
      <c r="CT339" s="192"/>
      <c r="CU339" s="192"/>
      <c r="CV339" s="192"/>
      <c r="CW339" s="46"/>
    </row>
    <row r="340" spans="42:101">
      <c r="AP340" s="192"/>
      <c r="AQ340" s="46"/>
      <c r="AR340" s="192"/>
      <c r="AS340" s="192"/>
      <c r="AT340" s="192"/>
      <c r="AU340" s="46"/>
      <c r="AY340" s="192"/>
      <c r="AZ340" s="46"/>
      <c r="BA340" s="192"/>
      <c r="BB340" s="192"/>
      <c r="BC340" s="192"/>
      <c r="BD340" s="46"/>
      <c r="BH340" s="192"/>
      <c r="BI340" s="46"/>
      <c r="BJ340" s="192"/>
      <c r="BK340" s="192"/>
      <c r="BL340" s="192"/>
      <c r="BM340" s="46"/>
      <c r="BQ340" s="192"/>
      <c r="BR340" s="46"/>
      <c r="BS340" s="192"/>
      <c r="BT340" s="192"/>
      <c r="BU340" s="192"/>
      <c r="BV340" s="46"/>
      <c r="BZ340" s="192"/>
      <c r="CA340" s="46"/>
      <c r="CB340" s="192"/>
      <c r="CC340" s="192"/>
      <c r="CD340" s="192"/>
      <c r="CE340" s="46"/>
      <c r="CI340" s="192"/>
      <c r="CJ340" s="46"/>
      <c r="CK340" s="192"/>
      <c r="CL340" s="192"/>
      <c r="CM340" s="192"/>
      <c r="CN340" s="46"/>
      <c r="CR340" s="192"/>
      <c r="CS340" s="46"/>
      <c r="CT340" s="192"/>
      <c r="CU340" s="192"/>
      <c r="CV340" s="192"/>
      <c r="CW340" s="46"/>
    </row>
    <row r="341" spans="42:101">
      <c r="AP341" s="192"/>
      <c r="AQ341" s="46"/>
      <c r="AR341" s="192"/>
      <c r="AS341" s="192"/>
      <c r="AT341" s="192"/>
      <c r="AU341" s="46"/>
      <c r="AY341" s="192"/>
      <c r="AZ341" s="46"/>
      <c r="BA341" s="192"/>
      <c r="BB341" s="192"/>
      <c r="BC341" s="192"/>
      <c r="BD341" s="46"/>
      <c r="BH341" s="192"/>
      <c r="BI341" s="46"/>
      <c r="BJ341" s="192"/>
      <c r="BK341" s="192"/>
      <c r="BL341" s="192"/>
      <c r="BM341" s="46"/>
      <c r="BQ341" s="192"/>
      <c r="BR341" s="46"/>
      <c r="BS341" s="192"/>
      <c r="BT341" s="192"/>
      <c r="BU341" s="192"/>
      <c r="BV341" s="46"/>
      <c r="BZ341" s="192"/>
      <c r="CA341" s="46"/>
      <c r="CB341" s="192"/>
      <c r="CC341" s="192"/>
      <c r="CD341" s="192"/>
      <c r="CE341" s="46"/>
      <c r="CI341" s="192"/>
      <c r="CJ341" s="46"/>
      <c r="CK341" s="192"/>
      <c r="CL341" s="192"/>
      <c r="CM341" s="192"/>
      <c r="CN341" s="46"/>
      <c r="CR341" s="192"/>
      <c r="CS341" s="46"/>
      <c r="CT341" s="192"/>
      <c r="CU341" s="192"/>
      <c r="CV341" s="192"/>
      <c r="CW341" s="46"/>
    </row>
    <row r="342" spans="42:101">
      <c r="AP342" s="192"/>
      <c r="AQ342" s="46"/>
      <c r="AR342" s="192"/>
      <c r="AS342" s="192"/>
      <c r="AT342" s="192"/>
      <c r="AU342" s="46"/>
      <c r="AY342" s="192"/>
      <c r="AZ342" s="46"/>
      <c r="BA342" s="192"/>
      <c r="BB342" s="192"/>
      <c r="BC342" s="192"/>
      <c r="BD342" s="46"/>
      <c r="BH342" s="192"/>
      <c r="BI342" s="46"/>
      <c r="BJ342" s="192"/>
      <c r="BK342" s="192"/>
      <c r="BL342" s="192"/>
      <c r="BM342" s="46"/>
      <c r="BQ342" s="192"/>
      <c r="BR342" s="46"/>
      <c r="BS342" s="192"/>
      <c r="BT342" s="192"/>
      <c r="BU342" s="192"/>
      <c r="BV342" s="46"/>
      <c r="BZ342" s="192"/>
      <c r="CA342" s="46"/>
      <c r="CB342" s="192"/>
      <c r="CC342" s="192"/>
      <c r="CD342" s="192"/>
      <c r="CE342" s="46"/>
      <c r="CI342" s="192"/>
      <c r="CJ342" s="46"/>
      <c r="CK342" s="192"/>
      <c r="CL342" s="192"/>
      <c r="CM342" s="192"/>
      <c r="CN342" s="46"/>
      <c r="CR342" s="192"/>
      <c r="CS342" s="46"/>
      <c r="CT342" s="192"/>
      <c r="CU342" s="192"/>
      <c r="CV342" s="192"/>
      <c r="CW342" s="46"/>
    </row>
    <row r="343" spans="42:101">
      <c r="AP343" s="211"/>
      <c r="AQ343" s="46"/>
      <c r="AR343" s="192"/>
      <c r="AS343" s="192"/>
      <c r="AT343" s="192"/>
      <c r="AU343" s="46"/>
      <c r="AY343" s="192"/>
      <c r="AZ343" s="46"/>
      <c r="BA343" s="192"/>
      <c r="BB343" s="192"/>
      <c r="BC343" s="192"/>
      <c r="BD343" s="46"/>
      <c r="BH343" s="192"/>
      <c r="BI343" s="46"/>
      <c r="BJ343" s="192"/>
      <c r="BK343" s="192"/>
      <c r="BL343" s="192"/>
      <c r="BM343" s="46"/>
      <c r="BQ343" s="192"/>
      <c r="BR343" s="46"/>
      <c r="BS343" s="192"/>
      <c r="BT343" s="192"/>
      <c r="BU343" s="192"/>
      <c r="BV343" s="46"/>
      <c r="BZ343" s="192"/>
      <c r="CA343" s="46"/>
      <c r="CB343" s="192"/>
      <c r="CC343" s="192"/>
      <c r="CD343" s="192"/>
      <c r="CE343" s="46"/>
      <c r="CI343" s="192"/>
      <c r="CJ343" s="46"/>
      <c r="CK343" s="192"/>
      <c r="CL343" s="192"/>
      <c r="CM343" s="192"/>
      <c r="CN343" s="46"/>
      <c r="CR343" s="192"/>
      <c r="CS343" s="46"/>
      <c r="CT343" s="192"/>
      <c r="CU343" s="192"/>
      <c r="CV343" s="192"/>
      <c r="CW343" s="46"/>
    </row>
    <row r="344" spans="42:101">
      <c r="AP344" s="192"/>
      <c r="AQ344" s="46"/>
      <c r="AR344" s="192"/>
      <c r="AS344" s="192"/>
      <c r="AT344" s="192"/>
      <c r="AU344" s="46"/>
      <c r="AY344" s="192"/>
      <c r="AZ344" s="46"/>
      <c r="BA344" s="192"/>
      <c r="BB344" s="192"/>
      <c r="BC344" s="192"/>
      <c r="BD344" s="46"/>
      <c r="BH344" s="192"/>
      <c r="BI344" s="46"/>
      <c r="BJ344" s="192"/>
      <c r="BK344" s="192"/>
      <c r="BL344" s="192"/>
      <c r="BM344" s="46"/>
      <c r="BQ344" s="192"/>
      <c r="BR344" s="46"/>
      <c r="BS344" s="192"/>
      <c r="BT344" s="192"/>
      <c r="BU344" s="192"/>
      <c r="BV344" s="46"/>
      <c r="BZ344" s="192"/>
      <c r="CA344" s="46"/>
      <c r="CB344" s="192"/>
      <c r="CC344" s="192"/>
      <c r="CD344" s="192"/>
      <c r="CE344" s="46"/>
      <c r="CI344" s="192"/>
      <c r="CJ344" s="46"/>
      <c r="CK344" s="192"/>
      <c r="CL344" s="192"/>
      <c r="CM344" s="192"/>
      <c r="CN344" s="46"/>
      <c r="CR344" s="192"/>
      <c r="CS344" s="46"/>
      <c r="CT344" s="192"/>
      <c r="CU344" s="192"/>
      <c r="CV344" s="192"/>
      <c r="CW344" s="46"/>
    </row>
    <row r="345" spans="42:101">
      <c r="AP345" s="192"/>
      <c r="AQ345" s="46"/>
      <c r="AR345" s="192"/>
      <c r="AS345" s="192"/>
      <c r="AT345" s="192"/>
      <c r="AU345" s="46"/>
      <c r="AY345" s="192"/>
      <c r="AZ345" s="46"/>
      <c r="BA345" s="192"/>
      <c r="BB345" s="192"/>
      <c r="BC345" s="192"/>
      <c r="BD345" s="46"/>
      <c r="BH345" s="192"/>
      <c r="BI345" s="46"/>
      <c r="BJ345" s="192"/>
      <c r="BK345" s="192"/>
      <c r="BL345" s="192"/>
      <c r="BM345" s="46"/>
      <c r="BQ345" s="192"/>
      <c r="BR345" s="46"/>
      <c r="BS345" s="192"/>
      <c r="BT345" s="192"/>
      <c r="BU345" s="192"/>
      <c r="BV345" s="46"/>
      <c r="BZ345" s="192"/>
      <c r="CA345" s="46"/>
      <c r="CB345" s="192"/>
      <c r="CC345" s="192"/>
      <c r="CD345" s="192"/>
      <c r="CE345" s="46"/>
      <c r="CI345" s="192"/>
      <c r="CJ345" s="46"/>
      <c r="CK345" s="192"/>
      <c r="CL345" s="192"/>
      <c r="CM345" s="192"/>
      <c r="CN345" s="46"/>
      <c r="CR345" s="192"/>
      <c r="CS345" s="46"/>
      <c r="CT345" s="192"/>
      <c r="CU345" s="192"/>
      <c r="CV345" s="192"/>
      <c r="CW345" s="46"/>
    </row>
    <row r="346" spans="42:101">
      <c r="AP346" s="192"/>
      <c r="AQ346" s="46"/>
      <c r="AR346" s="192"/>
      <c r="AS346" s="192"/>
      <c r="AT346" s="192"/>
      <c r="AU346" s="46"/>
      <c r="AY346" s="192"/>
      <c r="AZ346" s="46"/>
      <c r="BA346" s="192"/>
      <c r="BB346" s="192"/>
      <c r="BC346" s="192"/>
      <c r="BD346" s="46"/>
      <c r="BH346" s="192"/>
      <c r="BI346" s="46"/>
      <c r="BJ346" s="192"/>
      <c r="BK346" s="192"/>
      <c r="BL346" s="192"/>
      <c r="BM346" s="46"/>
      <c r="BQ346" s="192"/>
      <c r="BR346" s="46"/>
      <c r="BS346" s="192"/>
      <c r="BT346" s="192"/>
      <c r="BU346" s="192"/>
      <c r="BV346" s="46"/>
      <c r="BZ346" s="192"/>
      <c r="CA346" s="46"/>
      <c r="CB346" s="192"/>
      <c r="CC346" s="192"/>
      <c r="CD346" s="192"/>
      <c r="CE346" s="46"/>
      <c r="CI346" s="192"/>
      <c r="CJ346" s="46"/>
      <c r="CK346" s="192"/>
      <c r="CL346" s="192"/>
      <c r="CM346" s="192"/>
      <c r="CN346" s="46"/>
      <c r="CR346" s="192"/>
      <c r="CS346" s="46"/>
      <c r="CT346" s="192"/>
      <c r="CU346" s="192"/>
      <c r="CV346" s="192"/>
      <c r="CW346" s="46"/>
    </row>
    <row r="347" spans="42:101">
      <c r="AP347" s="211"/>
      <c r="AQ347" s="46"/>
      <c r="AR347" s="192"/>
      <c r="AS347" s="192"/>
      <c r="AT347" s="192"/>
      <c r="AU347" s="46"/>
      <c r="AY347" s="192"/>
      <c r="AZ347" s="46"/>
      <c r="BA347" s="192"/>
      <c r="BB347" s="192"/>
      <c r="BC347" s="192"/>
      <c r="BD347" s="46"/>
      <c r="BH347" s="192"/>
      <c r="BI347" s="46"/>
      <c r="BJ347" s="192"/>
      <c r="BK347" s="192"/>
      <c r="BL347" s="192"/>
      <c r="BM347" s="46"/>
      <c r="BQ347" s="192"/>
      <c r="BR347" s="46"/>
      <c r="BS347" s="192"/>
      <c r="BT347" s="192"/>
      <c r="BU347" s="192"/>
      <c r="BV347" s="46"/>
      <c r="BZ347" s="192"/>
      <c r="CA347" s="46"/>
      <c r="CB347" s="192"/>
      <c r="CC347" s="192"/>
      <c r="CD347" s="192"/>
      <c r="CE347" s="46"/>
      <c r="CI347" s="192"/>
      <c r="CJ347" s="46"/>
      <c r="CK347" s="192"/>
      <c r="CL347" s="192"/>
      <c r="CM347" s="192"/>
      <c r="CN347" s="46"/>
      <c r="CR347" s="192"/>
      <c r="CS347" s="46"/>
      <c r="CT347" s="192"/>
      <c r="CU347" s="192"/>
      <c r="CV347" s="192"/>
      <c r="CW347" s="46"/>
    </row>
    <row r="348" spans="42:101">
      <c r="AP348" s="192"/>
      <c r="AQ348" s="46"/>
      <c r="AR348" s="192"/>
      <c r="AS348" s="192"/>
      <c r="AT348" s="192"/>
      <c r="AU348" s="46"/>
      <c r="AY348" s="192"/>
      <c r="AZ348" s="46"/>
      <c r="BA348" s="192"/>
      <c r="BB348" s="192"/>
      <c r="BC348" s="192"/>
      <c r="BD348" s="46"/>
      <c r="BH348" s="192"/>
      <c r="BI348" s="46"/>
      <c r="BJ348" s="192"/>
      <c r="BK348" s="192"/>
      <c r="BL348" s="192"/>
      <c r="BM348" s="46"/>
      <c r="BQ348" s="192"/>
      <c r="BR348" s="46"/>
      <c r="BS348" s="192"/>
      <c r="BT348" s="192"/>
      <c r="BU348" s="192"/>
      <c r="BV348" s="46"/>
      <c r="BZ348" s="192"/>
      <c r="CA348" s="46"/>
      <c r="CB348" s="192"/>
      <c r="CC348" s="192"/>
      <c r="CD348" s="192"/>
      <c r="CE348" s="46"/>
      <c r="CI348" s="192"/>
      <c r="CJ348" s="46"/>
      <c r="CK348" s="192"/>
      <c r="CL348" s="192"/>
      <c r="CM348" s="192"/>
      <c r="CN348" s="46"/>
      <c r="CR348" s="192"/>
      <c r="CS348" s="46"/>
      <c r="CT348" s="192"/>
      <c r="CU348" s="192"/>
      <c r="CV348" s="192"/>
      <c r="CW348" s="46"/>
    </row>
    <row r="349" spans="42:101">
      <c r="AP349" s="192"/>
      <c r="AQ349" s="46"/>
      <c r="AR349" s="192"/>
      <c r="AS349" s="192"/>
      <c r="AT349" s="192"/>
      <c r="AU349" s="46"/>
      <c r="AY349" s="192"/>
      <c r="AZ349" s="46"/>
      <c r="BA349" s="192"/>
      <c r="BB349" s="192"/>
      <c r="BC349" s="192"/>
      <c r="BD349" s="46"/>
      <c r="BH349" s="192"/>
      <c r="BI349" s="46"/>
      <c r="BJ349" s="192"/>
      <c r="BK349" s="192"/>
      <c r="BL349" s="192"/>
      <c r="BM349" s="46"/>
      <c r="BQ349" s="192"/>
      <c r="BR349" s="46"/>
      <c r="BS349" s="192"/>
      <c r="BT349" s="192"/>
      <c r="BU349" s="192"/>
      <c r="BV349" s="46"/>
      <c r="BZ349" s="192"/>
      <c r="CA349" s="46"/>
      <c r="CB349" s="192"/>
      <c r="CC349" s="192"/>
      <c r="CD349" s="192"/>
      <c r="CE349" s="46"/>
      <c r="CI349" s="192"/>
      <c r="CJ349" s="46"/>
      <c r="CK349" s="192"/>
      <c r="CL349" s="192"/>
      <c r="CM349" s="192"/>
      <c r="CN349" s="46"/>
      <c r="CR349" s="192"/>
      <c r="CS349" s="46"/>
      <c r="CT349" s="192"/>
      <c r="CU349" s="192"/>
      <c r="CV349" s="192"/>
      <c r="CW349" s="46"/>
    </row>
    <row r="350" spans="42:101">
      <c r="AP350" s="192"/>
      <c r="AQ350" s="46"/>
      <c r="AR350" s="192"/>
      <c r="AS350" s="192"/>
      <c r="AT350" s="192"/>
      <c r="AU350" s="46"/>
      <c r="AY350" s="192"/>
      <c r="AZ350" s="46"/>
      <c r="BA350" s="192"/>
      <c r="BB350" s="192"/>
      <c r="BC350" s="192"/>
      <c r="BD350" s="46"/>
      <c r="BH350" s="192"/>
      <c r="BI350" s="46"/>
      <c r="BJ350" s="192"/>
      <c r="BK350" s="192"/>
      <c r="BL350" s="192"/>
      <c r="BM350" s="46"/>
      <c r="BQ350" s="192"/>
      <c r="BR350" s="46"/>
      <c r="BS350" s="192"/>
      <c r="BT350" s="192"/>
      <c r="BU350" s="192"/>
      <c r="BV350" s="46"/>
      <c r="BZ350" s="192"/>
      <c r="CA350" s="46"/>
      <c r="CB350" s="192"/>
      <c r="CC350" s="192"/>
      <c r="CD350" s="192"/>
      <c r="CE350" s="46"/>
      <c r="CI350" s="192"/>
      <c r="CJ350" s="46"/>
      <c r="CK350" s="192"/>
      <c r="CL350" s="192"/>
      <c r="CM350" s="192"/>
      <c r="CN350" s="46"/>
      <c r="CR350" s="192"/>
      <c r="CS350" s="46"/>
      <c r="CT350" s="192"/>
      <c r="CU350" s="192"/>
      <c r="CV350" s="192"/>
      <c r="CW350" s="46"/>
    </row>
    <row r="351" spans="42:101">
      <c r="AP351" s="211"/>
      <c r="AQ351" s="46"/>
      <c r="AR351" s="192"/>
      <c r="AS351" s="192"/>
      <c r="AT351" s="192"/>
      <c r="AU351" s="46"/>
      <c r="AY351" s="192"/>
      <c r="AZ351" s="46"/>
      <c r="BA351" s="192"/>
      <c r="BB351" s="192"/>
      <c r="BC351" s="192"/>
      <c r="BD351" s="46"/>
      <c r="BH351" s="192"/>
      <c r="BI351" s="46"/>
      <c r="BJ351" s="192"/>
      <c r="BK351" s="192"/>
      <c r="BL351" s="192"/>
      <c r="BM351" s="46"/>
      <c r="BQ351" s="192"/>
      <c r="BR351" s="46"/>
      <c r="BS351" s="192"/>
      <c r="BT351" s="192"/>
      <c r="BU351" s="192"/>
      <c r="BV351" s="46"/>
      <c r="BZ351" s="192"/>
      <c r="CA351" s="46"/>
      <c r="CB351" s="192"/>
      <c r="CC351" s="192"/>
      <c r="CD351" s="192"/>
      <c r="CE351" s="46"/>
      <c r="CI351" s="192"/>
      <c r="CJ351" s="46"/>
      <c r="CK351" s="192"/>
      <c r="CL351" s="192"/>
      <c r="CM351" s="192"/>
      <c r="CN351" s="46"/>
      <c r="CR351" s="192"/>
      <c r="CS351" s="46"/>
      <c r="CT351" s="192"/>
      <c r="CU351" s="192"/>
      <c r="CV351" s="192"/>
      <c r="CW351" s="46"/>
    </row>
    <row r="352" spans="42:101">
      <c r="AP352" s="192"/>
      <c r="AQ352" s="46"/>
      <c r="AR352" s="192"/>
      <c r="AS352" s="192"/>
      <c r="AT352" s="192"/>
      <c r="AU352" s="46"/>
      <c r="AY352" s="192"/>
      <c r="AZ352" s="46"/>
      <c r="BA352" s="192"/>
      <c r="BB352" s="192"/>
      <c r="BC352" s="192"/>
      <c r="BD352" s="46"/>
      <c r="BH352" s="192"/>
      <c r="BI352" s="46"/>
      <c r="BJ352" s="192"/>
      <c r="BK352" s="192"/>
      <c r="BL352" s="192"/>
      <c r="BM352" s="46"/>
      <c r="BQ352" s="192"/>
      <c r="BR352" s="46"/>
      <c r="BS352" s="192"/>
      <c r="BT352" s="192"/>
      <c r="BU352" s="192"/>
      <c r="BV352" s="46"/>
      <c r="BZ352" s="192"/>
      <c r="CA352" s="46"/>
      <c r="CB352" s="192"/>
      <c r="CC352" s="192"/>
      <c r="CD352" s="192"/>
      <c r="CE352" s="46"/>
      <c r="CI352" s="192"/>
      <c r="CJ352" s="46"/>
      <c r="CK352" s="192"/>
      <c r="CL352" s="192"/>
      <c r="CM352" s="192"/>
      <c r="CN352" s="46"/>
      <c r="CR352" s="192"/>
      <c r="CS352" s="46"/>
      <c r="CT352" s="192"/>
      <c r="CU352" s="192"/>
      <c r="CV352" s="192"/>
      <c r="CW352" s="46"/>
    </row>
    <row r="353" spans="42:101">
      <c r="AP353" s="192"/>
      <c r="AQ353" s="46"/>
      <c r="AR353" s="192"/>
      <c r="AS353" s="192"/>
      <c r="AT353" s="192"/>
      <c r="AU353" s="46"/>
      <c r="AY353" s="192"/>
      <c r="AZ353" s="46"/>
      <c r="BA353" s="192"/>
      <c r="BB353" s="192"/>
      <c r="BC353" s="192"/>
      <c r="BD353" s="46"/>
      <c r="BH353" s="192"/>
      <c r="BI353" s="46"/>
      <c r="BJ353" s="192"/>
      <c r="BK353" s="192"/>
      <c r="BL353" s="192"/>
      <c r="BM353" s="46"/>
      <c r="BQ353" s="192"/>
      <c r="BR353" s="46"/>
      <c r="BS353" s="192"/>
      <c r="BT353" s="192"/>
      <c r="BU353" s="192"/>
      <c r="BV353" s="46"/>
      <c r="BZ353" s="192"/>
      <c r="CA353" s="46"/>
      <c r="CB353" s="192"/>
      <c r="CC353" s="192"/>
      <c r="CD353" s="192"/>
      <c r="CE353" s="46"/>
      <c r="CI353" s="192"/>
      <c r="CJ353" s="46"/>
      <c r="CK353" s="192"/>
      <c r="CL353" s="192"/>
      <c r="CM353" s="192"/>
      <c r="CN353" s="46"/>
      <c r="CR353" s="192"/>
      <c r="CS353" s="46"/>
      <c r="CT353" s="192"/>
      <c r="CU353" s="192"/>
      <c r="CV353" s="192"/>
      <c r="CW353" s="46"/>
    </row>
    <row r="354" spans="42:101">
      <c r="AP354" s="192"/>
      <c r="AQ354" s="46"/>
      <c r="AR354" s="192"/>
      <c r="AS354" s="192"/>
      <c r="AT354" s="192"/>
      <c r="AU354" s="46"/>
      <c r="AY354" s="192"/>
      <c r="AZ354" s="46"/>
      <c r="BA354" s="192"/>
      <c r="BB354" s="192"/>
      <c r="BC354" s="192"/>
      <c r="BD354" s="46"/>
      <c r="BH354" s="192"/>
      <c r="BI354" s="46"/>
      <c r="BJ354" s="192"/>
      <c r="BK354" s="192"/>
      <c r="BL354" s="192"/>
      <c r="BM354" s="46"/>
      <c r="BQ354" s="192"/>
      <c r="BR354" s="46"/>
      <c r="BS354" s="192"/>
      <c r="BT354" s="192"/>
      <c r="BU354" s="192"/>
      <c r="BV354" s="46"/>
      <c r="BZ354" s="192"/>
      <c r="CA354" s="46"/>
      <c r="CB354" s="192"/>
      <c r="CC354" s="192"/>
      <c r="CD354" s="192"/>
      <c r="CE354" s="46"/>
      <c r="CI354" s="192"/>
      <c r="CJ354" s="46"/>
      <c r="CK354" s="192"/>
      <c r="CL354" s="192"/>
      <c r="CM354" s="192"/>
      <c r="CN354" s="46"/>
      <c r="CR354" s="192"/>
      <c r="CS354" s="46"/>
      <c r="CT354" s="192"/>
      <c r="CU354" s="192"/>
      <c r="CV354" s="192"/>
      <c r="CW354" s="46"/>
    </row>
    <row r="355" spans="42:101">
      <c r="AP355" s="211"/>
      <c r="AQ355" s="46"/>
      <c r="AR355" s="192"/>
      <c r="AS355" s="192"/>
      <c r="AT355" s="192"/>
      <c r="AU355" s="46"/>
      <c r="AY355" s="192"/>
      <c r="AZ355" s="46"/>
      <c r="BA355" s="192"/>
      <c r="BB355" s="192"/>
      <c r="BC355" s="192"/>
      <c r="BD355" s="46"/>
      <c r="BH355" s="192"/>
      <c r="BI355" s="46"/>
      <c r="BJ355" s="192"/>
      <c r="BK355" s="192"/>
      <c r="BL355" s="192"/>
      <c r="BM355" s="46"/>
      <c r="BQ355" s="192"/>
      <c r="BR355" s="46"/>
      <c r="BS355" s="192"/>
      <c r="BT355" s="192"/>
      <c r="BU355" s="192"/>
      <c r="BV355" s="46"/>
      <c r="BZ355" s="192"/>
      <c r="CA355" s="46"/>
      <c r="CB355" s="192"/>
      <c r="CC355" s="192"/>
      <c r="CD355" s="192"/>
      <c r="CE355" s="46"/>
      <c r="CI355" s="192"/>
      <c r="CJ355" s="46"/>
      <c r="CK355" s="192"/>
      <c r="CL355" s="192"/>
      <c r="CM355" s="192"/>
      <c r="CN355" s="46"/>
      <c r="CR355" s="192"/>
      <c r="CS355" s="46"/>
      <c r="CT355" s="192"/>
      <c r="CU355" s="192"/>
      <c r="CV355" s="192"/>
      <c r="CW355" s="46"/>
    </row>
    <row r="356" spans="42:101">
      <c r="AP356" s="192"/>
      <c r="AQ356" s="46"/>
      <c r="AR356" s="192"/>
      <c r="AS356" s="192"/>
      <c r="AT356" s="192"/>
      <c r="AU356" s="46"/>
      <c r="AY356" s="192"/>
      <c r="AZ356" s="46"/>
      <c r="BA356" s="192"/>
      <c r="BB356" s="192"/>
      <c r="BC356" s="192"/>
      <c r="BD356" s="46"/>
      <c r="BH356" s="192"/>
      <c r="BI356" s="46"/>
      <c r="BJ356" s="192"/>
      <c r="BK356" s="192"/>
      <c r="BL356" s="192"/>
      <c r="BM356" s="46"/>
      <c r="BQ356" s="192"/>
      <c r="BR356" s="46"/>
      <c r="BS356" s="192"/>
      <c r="BT356" s="192"/>
      <c r="BU356" s="192"/>
      <c r="BV356" s="46"/>
      <c r="BZ356" s="192"/>
      <c r="CA356" s="46"/>
      <c r="CB356" s="192"/>
      <c r="CC356" s="192"/>
      <c r="CD356" s="192"/>
      <c r="CE356" s="46"/>
      <c r="CI356" s="192"/>
      <c r="CJ356" s="46"/>
      <c r="CK356" s="192"/>
      <c r="CL356" s="192"/>
      <c r="CM356" s="192"/>
      <c r="CN356" s="46"/>
      <c r="CR356" s="192"/>
      <c r="CS356" s="46"/>
      <c r="CT356" s="192"/>
      <c r="CU356" s="192"/>
      <c r="CV356" s="192"/>
      <c r="CW356" s="46"/>
    </row>
    <row r="357" spans="42:101">
      <c r="AP357" s="192"/>
      <c r="AQ357" s="46"/>
      <c r="AR357" s="192"/>
      <c r="AS357" s="192"/>
      <c r="AT357" s="192"/>
      <c r="AU357" s="46"/>
      <c r="AY357" s="192"/>
      <c r="AZ357" s="46"/>
      <c r="BA357" s="192"/>
      <c r="BB357" s="192"/>
      <c r="BC357" s="192"/>
      <c r="BD357" s="46"/>
      <c r="BH357" s="192"/>
      <c r="BI357" s="46"/>
      <c r="BJ357" s="192"/>
      <c r="BK357" s="192"/>
      <c r="BL357" s="192"/>
      <c r="BM357" s="46"/>
      <c r="BQ357" s="192"/>
      <c r="BR357" s="46"/>
      <c r="BS357" s="192"/>
      <c r="BT357" s="192"/>
      <c r="BU357" s="192"/>
      <c r="BV357" s="46"/>
      <c r="BZ357" s="192"/>
      <c r="CA357" s="46"/>
      <c r="CB357" s="192"/>
      <c r="CC357" s="192"/>
      <c r="CD357" s="192"/>
      <c r="CE357" s="46"/>
      <c r="CI357" s="192"/>
      <c r="CJ357" s="46"/>
      <c r="CK357" s="192"/>
      <c r="CL357" s="192"/>
      <c r="CM357" s="192"/>
      <c r="CN357" s="46"/>
      <c r="CR357" s="192"/>
      <c r="CS357" s="46"/>
      <c r="CT357" s="192"/>
      <c r="CU357" s="192"/>
      <c r="CV357" s="192"/>
      <c r="CW357" s="46"/>
    </row>
    <row r="358" spans="42:101">
      <c r="AP358" s="192"/>
      <c r="AQ358" s="46"/>
      <c r="AR358" s="192"/>
      <c r="AS358" s="192"/>
      <c r="AT358" s="192"/>
      <c r="AU358" s="46"/>
      <c r="AY358" s="192"/>
      <c r="AZ358" s="46"/>
      <c r="BA358" s="192"/>
      <c r="BB358" s="192"/>
      <c r="BC358" s="192"/>
      <c r="BD358" s="46"/>
      <c r="BH358" s="192"/>
      <c r="BI358" s="46"/>
      <c r="BJ358" s="192"/>
      <c r="BK358" s="192"/>
      <c r="BL358" s="192"/>
      <c r="BM358" s="46"/>
      <c r="BQ358" s="192"/>
      <c r="BR358" s="46"/>
      <c r="BS358" s="192"/>
      <c r="BT358" s="192"/>
      <c r="BU358" s="192"/>
      <c r="BV358" s="46"/>
      <c r="BZ358" s="192"/>
      <c r="CA358" s="46"/>
      <c r="CB358" s="192"/>
      <c r="CC358" s="192"/>
      <c r="CD358" s="192"/>
      <c r="CE358" s="46"/>
      <c r="CI358" s="192"/>
      <c r="CJ358" s="46"/>
      <c r="CK358" s="192"/>
      <c r="CL358" s="192"/>
      <c r="CM358" s="192"/>
      <c r="CN358" s="46"/>
      <c r="CR358" s="192"/>
      <c r="CS358" s="46"/>
      <c r="CT358" s="192"/>
      <c r="CU358" s="192"/>
      <c r="CV358" s="192"/>
      <c r="CW358" s="46"/>
    </row>
    <row r="359" spans="42:101">
      <c r="AP359" s="211"/>
      <c r="AQ359" s="46"/>
      <c r="AR359" s="192"/>
      <c r="AS359" s="192"/>
      <c r="AT359" s="192"/>
      <c r="AU359" s="46"/>
      <c r="AY359" s="192"/>
      <c r="AZ359" s="46"/>
      <c r="BA359" s="192"/>
      <c r="BB359" s="192"/>
      <c r="BC359" s="192"/>
      <c r="BD359" s="46"/>
      <c r="BH359" s="192"/>
      <c r="BI359" s="46"/>
      <c r="BJ359" s="192"/>
      <c r="BK359" s="192"/>
      <c r="BL359" s="192"/>
      <c r="BM359" s="46"/>
      <c r="BQ359" s="192"/>
      <c r="BR359" s="46"/>
      <c r="BS359" s="192"/>
      <c r="BT359" s="192"/>
      <c r="BU359" s="192"/>
      <c r="BV359" s="46"/>
      <c r="BZ359" s="192"/>
      <c r="CA359" s="46"/>
      <c r="CB359" s="192"/>
      <c r="CC359" s="192"/>
      <c r="CD359" s="192"/>
      <c r="CE359" s="46"/>
      <c r="CI359" s="192"/>
      <c r="CJ359" s="46"/>
      <c r="CK359" s="192"/>
      <c r="CL359" s="192"/>
      <c r="CM359" s="192"/>
      <c r="CN359" s="46"/>
      <c r="CR359" s="192"/>
      <c r="CS359" s="46"/>
      <c r="CT359" s="192"/>
      <c r="CU359" s="192"/>
      <c r="CV359" s="192"/>
      <c r="CW359" s="46"/>
    </row>
    <row r="360" spans="42:101">
      <c r="AP360" s="192"/>
      <c r="AQ360" s="46"/>
      <c r="AR360" s="192"/>
      <c r="AS360" s="192"/>
      <c r="AT360" s="192"/>
      <c r="AU360" s="46"/>
      <c r="AY360" s="192"/>
      <c r="AZ360" s="46"/>
      <c r="BA360" s="192"/>
      <c r="BB360" s="192"/>
      <c r="BC360" s="192"/>
      <c r="BD360" s="46"/>
      <c r="BH360" s="192"/>
      <c r="BI360" s="46"/>
      <c r="BJ360" s="192"/>
      <c r="BK360" s="192"/>
      <c r="BL360" s="192"/>
      <c r="BM360" s="46"/>
      <c r="BQ360" s="192"/>
      <c r="BR360" s="46"/>
      <c r="BS360" s="192"/>
      <c r="BT360" s="192"/>
      <c r="BU360" s="192"/>
      <c r="BV360" s="46"/>
      <c r="BZ360" s="192"/>
      <c r="CA360" s="46"/>
      <c r="CB360" s="192"/>
      <c r="CC360" s="192"/>
      <c r="CD360" s="192"/>
      <c r="CE360" s="46"/>
      <c r="CI360" s="192"/>
      <c r="CJ360" s="46"/>
      <c r="CK360" s="192"/>
      <c r="CL360" s="192"/>
      <c r="CM360" s="192"/>
      <c r="CN360" s="46"/>
      <c r="CR360" s="192"/>
      <c r="CS360" s="46"/>
      <c r="CT360" s="192"/>
      <c r="CU360" s="192"/>
      <c r="CV360" s="192"/>
      <c r="CW360" s="46"/>
    </row>
    <row r="361" spans="42:101">
      <c r="AP361" s="192"/>
      <c r="AQ361" s="46"/>
      <c r="AR361" s="192"/>
      <c r="AS361" s="192"/>
      <c r="AT361" s="192"/>
      <c r="AU361" s="46"/>
      <c r="AY361" s="192"/>
      <c r="AZ361" s="46"/>
      <c r="BA361" s="192"/>
      <c r="BB361" s="192"/>
      <c r="BC361" s="192"/>
      <c r="BD361" s="46"/>
      <c r="BH361" s="192"/>
      <c r="BI361" s="46"/>
      <c r="BJ361" s="192"/>
      <c r="BK361" s="192"/>
      <c r="BL361" s="192"/>
      <c r="BM361" s="46"/>
      <c r="BQ361" s="192"/>
      <c r="BR361" s="46"/>
      <c r="BS361" s="192"/>
      <c r="BT361" s="192"/>
      <c r="BU361" s="192"/>
      <c r="BV361" s="46"/>
      <c r="BZ361" s="192"/>
      <c r="CA361" s="46"/>
      <c r="CB361" s="192"/>
      <c r="CC361" s="192"/>
      <c r="CD361" s="192"/>
      <c r="CE361" s="46"/>
      <c r="CI361" s="192"/>
      <c r="CJ361" s="46"/>
      <c r="CK361" s="192"/>
      <c r="CL361" s="192"/>
      <c r="CM361" s="192"/>
      <c r="CN361" s="46"/>
      <c r="CR361" s="192"/>
      <c r="CS361" s="46"/>
      <c r="CT361" s="192"/>
      <c r="CU361" s="192"/>
      <c r="CV361" s="192"/>
      <c r="CW361" s="46"/>
    </row>
    <row r="362" spans="42:101">
      <c r="AP362" s="192"/>
      <c r="AQ362" s="46"/>
      <c r="AR362" s="192"/>
      <c r="AS362" s="192"/>
      <c r="AT362" s="192"/>
      <c r="AU362" s="46"/>
      <c r="AY362" s="192"/>
      <c r="AZ362" s="46"/>
      <c r="BA362" s="192"/>
      <c r="BB362" s="192"/>
      <c r="BC362" s="192"/>
      <c r="BD362" s="46"/>
      <c r="BH362" s="192"/>
      <c r="BI362" s="46"/>
      <c r="BJ362" s="192"/>
      <c r="BK362" s="192"/>
      <c r="BL362" s="192"/>
      <c r="BM362" s="46"/>
      <c r="BQ362" s="192"/>
      <c r="BR362" s="46"/>
      <c r="BS362" s="192"/>
      <c r="BT362" s="192"/>
      <c r="BU362" s="192"/>
      <c r="BV362" s="46"/>
      <c r="BZ362" s="192"/>
      <c r="CA362" s="46"/>
      <c r="CB362" s="192"/>
      <c r="CC362" s="192"/>
      <c r="CD362" s="192"/>
      <c r="CE362" s="46"/>
      <c r="CI362" s="192"/>
      <c r="CJ362" s="46"/>
      <c r="CK362" s="192"/>
      <c r="CL362" s="192"/>
      <c r="CM362" s="192"/>
      <c r="CN362" s="46"/>
      <c r="CR362" s="192"/>
      <c r="CS362" s="46"/>
      <c r="CT362" s="192"/>
      <c r="CU362" s="192"/>
      <c r="CV362" s="192"/>
      <c r="CW362" s="46"/>
    </row>
    <row r="363" spans="42:101">
      <c r="AP363" s="211"/>
      <c r="AQ363" s="46"/>
      <c r="AR363" s="192"/>
      <c r="AS363" s="192"/>
      <c r="AT363" s="192"/>
      <c r="AU363" s="46"/>
      <c r="AY363" s="192"/>
      <c r="AZ363" s="46"/>
      <c r="BA363" s="192"/>
      <c r="BB363" s="192"/>
      <c r="BC363" s="192"/>
      <c r="BD363" s="46"/>
      <c r="BH363" s="192"/>
      <c r="BI363" s="46"/>
      <c r="BJ363" s="192"/>
      <c r="BK363" s="192"/>
      <c r="BL363" s="192"/>
      <c r="BM363" s="46"/>
      <c r="BQ363" s="192"/>
      <c r="BR363" s="46"/>
      <c r="BS363" s="192"/>
      <c r="BT363" s="192"/>
      <c r="BU363" s="192"/>
      <c r="BV363" s="46"/>
      <c r="BZ363" s="192"/>
      <c r="CA363" s="46"/>
      <c r="CB363" s="192"/>
      <c r="CC363" s="192"/>
      <c r="CD363" s="192"/>
      <c r="CE363" s="46"/>
      <c r="CI363" s="192"/>
      <c r="CJ363" s="46"/>
      <c r="CK363" s="192"/>
      <c r="CL363" s="192"/>
      <c r="CM363" s="192"/>
      <c r="CN363" s="46"/>
      <c r="CR363" s="192"/>
      <c r="CS363" s="46"/>
      <c r="CT363" s="192"/>
      <c r="CU363" s="192"/>
      <c r="CV363" s="192"/>
      <c r="CW363" s="46"/>
    </row>
    <row r="364" spans="42:101">
      <c r="AP364" s="192"/>
      <c r="AQ364" s="46"/>
      <c r="AR364" s="192"/>
      <c r="AS364" s="192"/>
      <c r="AT364" s="192"/>
      <c r="AU364" s="46"/>
      <c r="AY364" s="192"/>
      <c r="AZ364" s="46"/>
      <c r="BA364" s="192"/>
      <c r="BB364" s="192"/>
      <c r="BC364" s="192"/>
      <c r="BD364" s="46"/>
      <c r="BH364" s="192"/>
      <c r="BI364" s="46"/>
      <c r="BJ364" s="192"/>
      <c r="BK364" s="192"/>
      <c r="BL364" s="192"/>
      <c r="BM364" s="46"/>
      <c r="BQ364" s="192"/>
      <c r="BR364" s="46"/>
      <c r="BS364" s="192"/>
      <c r="BT364" s="192"/>
      <c r="BU364" s="192"/>
      <c r="BV364" s="46"/>
      <c r="BZ364" s="192"/>
      <c r="CA364" s="46"/>
      <c r="CB364" s="192"/>
      <c r="CC364" s="192"/>
      <c r="CD364" s="192"/>
      <c r="CE364" s="46"/>
      <c r="CI364" s="192"/>
      <c r="CJ364" s="46"/>
      <c r="CK364" s="192"/>
      <c r="CL364" s="192"/>
      <c r="CM364" s="192"/>
      <c r="CN364" s="46"/>
      <c r="CR364" s="192"/>
      <c r="CS364" s="46"/>
      <c r="CT364" s="192"/>
      <c r="CU364" s="192"/>
      <c r="CV364" s="192"/>
      <c r="CW364" s="46"/>
    </row>
    <row r="365" spans="42:101">
      <c r="AP365" s="192"/>
      <c r="AQ365" s="46"/>
      <c r="AR365" s="192"/>
      <c r="AS365" s="192"/>
      <c r="AT365" s="192"/>
      <c r="AU365" s="46"/>
      <c r="AY365" s="192"/>
      <c r="AZ365" s="46"/>
      <c r="BA365" s="192"/>
      <c r="BB365" s="192"/>
      <c r="BC365" s="192"/>
      <c r="BD365" s="46"/>
      <c r="BH365" s="192"/>
      <c r="BI365" s="46"/>
      <c r="BJ365" s="192"/>
      <c r="BK365" s="192"/>
      <c r="BL365" s="192"/>
      <c r="BM365" s="46"/>
      <c r="BQ365" s="192"/>
      <c r="BR365" s="46"/>
      <c r="BS365" s="192"/>
      <c r="BT365" s="192"/>
      <c r="BU365" s="192"/>
      <c r="BV365" s="46"/>
      <c r="BZ365" s="192"/>
      <c r="CA365" s="46"/>
      <c r="CB365" s="192"/>
      <c r="CC365" s="192"/>
      <c r="CD365" s="192"/>
      <c r="CE365" s="46"/>
      <c r="CI365" s="192"/>
      <c r="CJ365" s="46"/>
      <c r="CK365" s="192"/>
      <c r="CL365" s="192"/>
      <c r="CM365" s="192"/>
      <c r="CN365" s="46"/>
      <c r="CR365" s="192"/>
      <c r="CS365" s="46"/>
      <c r="CT365" s="192"/>
      <c r="CU365" s="192"/>
      <c r="CV365" s="192"/>
      <c r="CW365" s="46"/>
    </row>
    <row r="366" spans="42:101">
      <c r="AP366" s="192"/>
      <c r="AQ366" s="46"/>
      <c r="AR366" s="192"/>
      <c r="AS366" s="192"/>
      <c r="AT366" s="192"/>
      <c r="AU366" s="46"/>
      <c r="AY366" s="192"/>
      <c r="AZ366" s="46"/>
      <c r="BA366" s="192"/>
      <c r="BB366" s="192"/>
      <c r="BC366" s="192"/>
      <c r="BD366" s="46"/>
      <c r="BH366" s="192"/>
      <c r="BI366" s="46"/>
      <c r="BJ366" s="192"/>
      <c r="BK366" s="192"/>
      <c r="BL366" s="192"/>
      <c r="BM366" s="46"/>
      <c r="BQ366" s="192"/>
      <c r="BR366" s="46"/>
      <c r="BS366" s="192"/>
      <c r="BT366" s="192"/>
      <c r="BU366" s="192"/>
      <c r="BV366" s="46"/>
      <c r="BZ366" s="192"/>
      <c r="CA366" s="46"/>
      <c r="CB366" s="192"/>
      <c r="CC366" s="192"/>
      <c r="CD366" s="192"/>
      <c r="CE366" s="46"/>
      <c r="CI366" s="192"/>
      <c r="CJ366" s="46"/>
      <c r="CK366" s="192"/>
      <c r="CL366" s="192"/>
      <c r="CM366" s="192"/>
      <c r="CN366" s="46"/>
      <c r="CR366" s="192"/>
      <c r="CS366" s="46"/>
      <c r="CT366" s="192"/>
      <c r="CU366" s="192"/>
      <c r="CV366" s="192"/>
      <c r="CW366" s="46"/>
    </row>
    <row r="367" spans="42:101">
      <c r="AP367" s="211"/>
      <c r="AQ367" s="46"/>
      <c r="AR367" s="192"/>
      <c r="AS367" s="192"/>
      <c r="AT367" s="192"/>
      <c r="AU367" s="46"/>
      <c r="AY367" s="192"/>
      <c r="AZ367" s="46"/>
      <c r="BA367" s="192"/>
      <c r="BB367" s="192"/>
      <c r="BC367" s="192"/>
      <c r="BD367" s="46"/>
      <c r="BH367" s="192"/>
      <c r="BI367" s="46"/>
      <c r="BJ367" s="192"/>
      <c r="BK367" s="192"/>
      <c r="BL367" s="192"/>
      <c r="BM367" s="46"/>
      <c r="BQ367" s="192"/>
      <c r="BR367" s="46"/>
      <c r="BS367" s="192"/>
      <c r="BT367" s="192"/>
      <c r="BU367" s="192"/>
      <c r="BV367" s="46"/>
      <c r="BZ367" s="192"/>
      <c r="CA367" s="46"/>
      <c r="CB367" s="192"/>
      <c r="CC367" s="192"/>
      <c r="CD367" s="192"/>
      <c r="CE367" s="46"/>
      <c r="CI367" s="192"/>
      <c r="CJ367" s="46"/>
      <c r="CK367" s="192"/>
      <c r="CL367" s="192"/>
      <c r="CM367" s="192"/>
      <c r="CN367" s="46"/>
      <c r="CR367" s="192"/>
      <c r="CS367" s="46"/>
      <c r="CT367" s="192"/>
      <c r="CU367" s="192"/>
      <c r="CV367" s="192"/>
      <c r="CW367" s="46"/>
    </row>
    <row r="368" spans="42:101">
      <c r="AP368" s="192"/>
      <c r="AQ368" s="46"/>
      <c r="AR368" s="46"/>
      <c r="AS368" s="192"/>
      <c r="AT368" s="192"/>
      <c r="AU368" s="46"/>
      <c r="AY368" s="192"/>
      <c r="AZ368" s="46"/>
      <c r="BA368" s="192"/>
      <c r="BB368" s="192"/>
      <c r="BC368" s="192"/>
      <c r="BD368" s="46"/>
      <c r="BH368" s="192"/>
      <c r="BI368" s="46"/>
      <c r="BJ368" s="192"/>
      <c r="BK368" s="192"/>
      <c r="BL368" s="192"/>
      <c r="BM368" s="46"/>
      <c r="BQ368" s="192"/>
      <c r="BR368" s="46"/>
      <c r="BS368" s="192"/>
      <c r="BT368" s="192"/>
      <c r="BU368" s="192"/>
      <c r="BV368" s="46"/>
      <c r="BZ368" s="192"/>
      <c r="CA368" s="46"/>
      <c r="CB368" s="192"/>
      <c r="CC368" s="192"/>
      <c r="CD368" s="192"/>
      <c r="CE368" s="46"/>
      <c r="CI368" s="192"/>
      <c r="CJ368" s="46"/>
      <c r="CK368" s="192"/>
      <c r="CL368" s="192"/>
      <c r="CM368" s="192"/>
      <c r="CN368" s="46"/>
      <c r="CR368" s="192"/>
      <c r="CS368" s="46"/>
      <c r="CT368" s="192"/>
      <c r="CU368" s="192"/>
      <c r="CV368" s="192"/>
      <c r="CW368" s="46"/>
    </row>
    <row r="369" spans="42:101">
      <c r="AP369" s="192"/>
      <c r="AQ369" s="46"/>
      <c r="AR369" s="46"/>
      <c r="AS369" s="192"/>
      <c r="AT369" s="192"/>
      <c r="AU369" s="46"/>
      <c r="AY369" s="192"/>
      <c r="AZ369" s="46"/>
      <c r="BA369" s="192"/>
      <c r="BB369" s="192"/>
      <c r="BC369" s="192"/>
      <c r="BD369" s="46"/>
      <c r="BH369" s="192"/>
      <c r="BI369" s="46"/>
      <c r="BJ369" s="192"/>
      <c r="BK369" s="192"/>
      <c r="BL369" s="192"/>
      <c r="BM369" s="46"/>
      <c r="BQ369" s="192"/>
      <c r="BR369" s="46"/>
      <c r="BS369" s="192"/>
      <c r="BT369" s="192"/>
      <c r="BU369" s="192"/>
      <c r="BV369" s="46"/>
      <c r="BZ369" s="192"/>
      <c r="CA369" s="46"/>
      <c r="CB369" s="192"/>
      <c r="CC369" s="192"/>
      <c r="CD369" s="192"/>
      <c r="CE369" s="46"/>
      <c r="CI369" s="192"/>
      <c r="CJ369" s="46"/>
      <c r="CK369" s="192"/>
      <c r="CL369" s="192"/>
      <c r="CM369" s="192"/>
      <c r="CN369" s="46"/>
      <c r="CR369" s="192"/>
      <c r="CS369" s="46"/>
      <c r="CT369" s="192"/>
      <c r="CU369" s="192"/>
      <c r="CV369" s="192"/>
      <c r="CW369" s="46"/>
    </row>
    <row r="370" spans="42:101">
      <c r="AP370" s="192"/>
      <c r="AQ370" s="46"/>
      <c r="AR370" s="46"/>
      <c r="AS370" s="192"/>
      <c r="AT370" s="192"/>
      <c r="AU370" s="46"/>
      <c r="AY370" s="192"/>
      <c r="AZ370" s="46"/>
      <c r="BA370" s="192"/>
      <c r="BB370" s="192"/>
      <c r="BC370" s="192"/>
      <c r="BD370" s="46"/>
      <c r="BH370" s="192"/>
      <c r="BI370" s="46"/>
      <c r="BJ370" s="192"/>
      <c r="BK370" s="192"/>
      <c r="BL370" s="192"/>
      <c r="BM370" s="46"/>
      <c r="BQ370" s="192"/>
      <c r="BR370" s="46"/>
      <c r="BS370" s="192"/>
      <c r="BT370" s="192"/>
      <c r="BU370" s="192"/>
      <c r="BV370" s="46"/>
      <c r="BZ370" s="192"/>
      <c r="CA370" s="46"/>
      <c r="CB370" s="192"/>
      <c r="CC370" s="192"/>
      <c r="CD370" s="192"/>
      <c r="CE370" s="46"/>
      <c r="CI370" s="192"/>
      <c r="CJ370" s="46"/>
      <c r="CK370" s="192"/>
      <c r="CL370" s="192"/>
      <c r="CM370" s="192"/>
      <c r="CN370" s="46"/>
      <c r="CR370" s="192"/>
      <c r="CS370" s="46"/>
      <c r="CT370" s="192"/>
      <c r="CU370" s="192"/>
      <c r="CV370" s="192"/>
      <c r="CW370" s="46"/>
    </row>
    <row r="371" spans="42:101">
      <c r="AP371" s="211"/>
      <c r="AQ371" s="46"/>
      <c r="AR371" s="46"/>
      <c r="AS371" s="192"/>
      <c r="AT371" s="192"/>
      <c r="AU371" s="46"/>
      <c r="AY371" s="192"/>
      <c r="AZ371" s="46"/>
      <c r="BA371" s="192"/>
      <c r="BB371" s="192"/>
      <c r="BC371" s="192"/>
      <c r="BD371" s="46"/>
      <c r="BH371" s="192"/>
      <c r="BI371" s="46"/>
      <c r="BJ371" s="192"/>
      <c r="BK371" s="192"/>
      <c r="BL371" s="192"/>
      <c r="BM371" s="46"/>
      <c r="BQ371" s="192"/>
      <c r="BR371" s="46"/>
      <c r="BS371" s="192"/>
      <c r="BT371" s="192"/>
      <c r="BU371" s="192"/>
      <c r="BV371" s="46"/>
      <c r="BZ371" s="192"/>
      <c r="CA371" s="46"/>
      <c r="CB371" s="192"/>
      <c r="CC371" s="192"/>
      <c r="CD371" s="192"/>
      <c r="CE371" s="46"/>
      <c r="CI371" s="192"/>
      <c r="CJ371" s="46"/>
      <c r="CK371" s="192"/>
      <c r="CL371" s="192"/>
      <c r="CM371" s="192"/>
      <c r="CN371" s="46"/>
      <c r="CR371" s="192"/>
      <c r="CS371" s="46"/>
      <c r="CT371" s="192"/>
      <c r="CU371" s="192"/>
      <c r="CV371" s="192"/>
      <c r="CW371" s="46"/>
    </row>
    <row r="372" spans="42:101">
      <c r="AP372" s="192"/>
      <c r="AQ372" s="46"/>
      <c r="AR372" s="46"/>
      <c r="AS372" s="192"/>
      <c r="AT372" s="192"/>
      <c r="AU372" s="46"/>
      <c r="AY372" s="192"/>
      <c r="AZ372" s="46"/>
      <c r="BA372" s="192"/>
      <c r="BB372" s="192"/>
      <c r="BC372" s="192"/>
      <c r="BD372" s="46"/>
      <c r="BH372" s="192"/>
      <c r="BI372" s="46"/>
      <c r="BJ372" s="192"/>
      <c r="BK372" s="192"/>
      <c r="BL372" s="192"/>
      <c r="BM372" s="46"/>
      <c r="BQ372" s="192"/>
      <c r="BR372" s="46"/>
      <c r="BS372" s="192"/>
      <c r="BT372" s="192"/>
      <c r="BU372" s="192"/>
      <c r="BV372" s="46"/>
      <c r="BZ372" s="192"/>
      <c r="CA372" s="46"/>
      <c r="CB372" s="192"/>
      <c r="CC372" s="192"/>
      <c r="CD372" s="192"/>
      <c r="CE372" s="46"/>
      <c r="CI372" s="192"/>
      <c r="CJ372" s="46"/>
      <c r="CK372" s="192"/>
      <c r="CL372" s="192"/>
      <c r="CM372" s="192"/>
      <c r="CN372" s="46"/>
      <c r="CR372" s="192"/>
      <c r="CS372" s="46"/>
      <c r="CT372" s="192"/>
      <c r="CU372" s="192"/>
      <c r="CV372" s="192"/>
      <c r="CW372" s="46"/>
    </row>
    <row r="373" spans="42:101">
      <c r="AP373" s="192"/>
      <c r="AQ373" s="46"/>
      <c r="AR373" s="46"/>
      <c r="AS373" s="192"/>
      <c r="AT373" s="192"/>
      <c r="AU373" s="46"/>
      <c r="AY373" s="192"/>
      <c r="AZ373" s="46"/>
      <c r="BA373" s="192"/>
      <c r="BB373" s="192"/>
      <c r="BC373" s="192"/>
      <c r="BD373" s="46"/>
      <c r="BH373" s="192"/>
      <c r="BI373" s="46"/>
      <c r="BJ373" s="192"/>
      <c r="BK373" s="192"/>
      <c r="BL373" s="192"/>
      <c r="BM373" s="46"/>
      <c r="BQ373" s="192"/>
      <c r="BR373" s="46"/>
      <c r="BS373" s="192"/>
      <c r="BT373" s="192"/>
      <c r="BU373" s="192"/>
      <c r="BV373" s="46"/>
      <c r="BZ373" s="192"/>
      <c r="CA373" s="46"/>
      <c r="CB373" s="192"/>
      <c r="CC373" s="192"/>
      <c r="CD373" s="192"/>
      <c r="CE373" s="46"/>
      <c r="CI373" s="192"/>
      <c r="CJ373" s="46"/>
      <c r="CK373" s="192"/>
      <c r="CL373" s="192"/>
      <c r="CM373" s="192"/>
      <c r="CN373" s="46"/>
      <c r="CR373" s="192"/>
      <c r="CS373" s="46"/>
      <c r="CT373" s="192"/>
      <c r="CU373" s="192"/>
      <c r="CV373" s="192"/>
      <c r="CW373" s="46"/>
    </row>
    <row r="374" spans="42:101">
      <c r="AP374" s="192"/>
      <c r="AQ374" s="46"/>
      <c r="AR374" s="46"/>
      <c r="AS374" s="192"/>
      <c r="AT374" s="192"/>
      <c r="AU374" s="46"/>
      <c r="AY374" s="192"/>
      <c r="AZ374" s="46"/>
      <c r="BA374" s="192"/>
      <c r="BB374" s="192"/>
      <c r="BC374" s="192"/>
      <c r="BD374" s="46"/>
      <c r="BH374" s="192"/>
      <c r="BI374" s="46"/>
      <c r="BJ374" s="192"/>
      <c r="BK374" s="192"/>
      <c r="BL374" s="192"/>
      <c r="BM374" s="46"/>
      <c r="BQ374" s="192"/>
      <c r="BR374" s="46"/>
      <c r="BS374" s="192"/>
      <c r="BT374" s="192"/>
      <c r="BU374" s="192"/>
      <c r="BV374" s="46"/>
      <c r="BZ374" s="192"/>
      <c r="CA374" s="46"/>
      <c r="CB374" s="192"/>
      <c r="CC374" s="192"/>
      <c r="CD374" s="192"/>
      <c r="CE374" s="46"/>
      <c r="CI374" s="192"/>
      <c r="CJ374" s="46"/>
      <c r="CK374" s="192"/>
      <c r="CL374" s="192"/>
      <c r="CM374" s="192"/>
      <c r="CN374" s="46"/>
      <c r="CR374" s="192"/>
      <c r="CS374" s="46"/>
      <c r="CT374" s="192"/>
      <c r="CU374" s="192"/>
      <c r="CV374" s="192"/>
      <c r="CW374" s="46"/>
    </row>
    <row r="375" spans="42:101">
      <c r="AP375" s="211"/>
      <c r="AQ375" s="46"/>
      <c r="AR375" s="46"/>
      <c r="AS375" s="192"/>
      <c r="AT375" s="192"/>
      <c r="AU375" s="46"/>
      <c r="AY375" s="192"/>
      <c r="AZ375" s="46"/>
      <c r="BA375" s="192"/>
      <c r="BB375" s="192"/>
      <c r="BC375" s="192"/>
      <c r="BD375" s="46"/>
      <c r="BH375" s="192"/>
      <c r="BI375" s="46"/>
      <c r="BJ375" s="192"/>
      <c r="BK375" s="192"/>
      <c r="BL375" s="192"/>
      <c r="BM375" s="46"/>
      <c r="BQ375" s="192"/>
      <c r="BR375" s="46"/>
      <c r="BS375" s="192"/>
      <c r="BT375" s="192"/>
      <c r="BU375" s="192"/>
      <c r="BV375" s="46"/>
      <c r="BZ375" s="192"/>
      <c r="CA375" s="46"/>
      <c r="CB375" s="192"/>
      <c r="CC375" s="192"/>
      <c r="CD375" s="192"/>
      <c r="CE375" s="46"/>
      <c r="CI375" s="192"/>
      <c r="CJ375" s="46"/>
      <c r="CK375" s="192"/>
      <c r="CL375" s="192"/>
      <c r="CM375" s="192"/>
      <c r="CN375" s="46"/>
      <c r="CR375" s="192"/>
      <c r="CS375" s="46"/>
      <c r="CT375" s="192"/>
      <c r="CU375" s="192"/>
      <c r="CV375" s="192"/>
      <c r="CW375" s="46"/>
    </row>
    <row r="376" spans="42:101">
      <c r="AP376" s="192"/>
      <c r="AQ376" s="46"/>
      <c r="AR376" s="46"/>
      <c r="AS376" s="192"/>
      <c r="AT376" s="192"/>
      <c r="AU376" s="46"/>
      <c r="AY376" s="192"/>
      <c r="AZ376" s="46"/>
      <c r="BA376" s="192"/>
      <c r="BB376" s="192"/>
      <c r="BC376" s="192"/>
      <c r="BD376" s="46"/>
      <c r="BH376" s="192"/>
      <c r="BI376" s="46"/>
      <c r="BJ376" s="192"/>
      <c r="BK376" s="192"/>
      <c r="BL376" s="192"/>
      <c r="BM376" s="46"/>
      <c r="BQ376" s="192"/>
      <c r="BR376" s="46"/>
      <c r="BS376" s="192"/>
      <c r="BT376" s="192"/>
      <c r="BU376" s="192"/>
      <c r="BV376" s="46"/>
      <c r="BZ376" s="192"/>
      <c r="CA376" s="46"/>
      <c r="CB376" s="192"/>
      <c r="CC376" s="192"/>
      <c r="CD376" s="192"/>
      <c r="CE376" s="46"/>
      <c r="CI376" s="192"/>
      <c r="CJ376" s="46"/>
      <c r="CK376" s="192"/>
      <c r="CL376" s="192"/>
      <c r="CM376" s="192"/>
      <c r="CN376" s="46"/>
      <c r="CR376" s="192"/>
      <c r="CS376" s="46"/>
      <c r="CT376" s="192"/>
      <c r="CU376" s="192"/>
      <c r="CV376" s="192"/>
      <c r="CW376" s="46"/>
    </row>
    <row r="377" spans="42:101">
      <c r="AP377" s="192"/>
      <c r="AQ377" s="46"/>
      <c r="AR377" s="46"/>
      <c r="AS377" s="192"/>
      <c r="AT377" s="192"/>
      <c r="AU377" s="46"/>
      <c r="AY377" s="192"/>
      <c r="AZ377" s="46"/>
      <c r="BA377" s="192"/>
      <c r="BB377" s="192"/>
      <c r="BC377" s="192"/>
      <c r="BD377" s="46"/>
      <c r="BH377" s="192"/>
      <c r="BI377" s="46"/>
      <c r="BJ377" s="192"/>
      <c r="BK377" s="192"/>
      <c r="BL377" s="192"/>
      <c r="BM377" s="46"/>
      <c r="BQ377" s="192"/>
      <c r="BR377" s="46"/>
      <c r="BS377" s="192"/>
      <c r="BT377" s="192"/>
      <c r="BU377" s="192"/>
      <c r="BV377" s="46"/>
      <c r="BZ377" s="192"/>
      <c r="CA377" s="46"/>
      <c r="CB377" s="192"/>
      <c r="CC377" s="192"/>
      <c r="CD377" s="192"/>
      <c r="CE377" s="46"/>
      <c r="CI377" s="192"/>
      <c r="CJ377" s="46"/>
      <c r="CK377" s="192"/>
      <c r="CL377" s="192"/>
      <c r="CM377" s="192"/>
      <c r="CN377" s="46"/>
      <c r="CR377" s="192"/>
      <c r="CS377" s="46"/>
      <c r="CT377" s="192"/>
      <c r="CU377" s="192"/>
      <c r="CV377" s="192"/>
      <c r="CW377" s="46"/>
    </row>
    <row r="378" spans="42:101">
      <c r="AP378" s="192"/>
      <c r="AQ378" s="46"/>
      <c r="AR378" s="46"/>
      <c r="AS378" s="192"/>
      <c r="AT378" s="192"/>
      <c r="AU378" s="46"/>
      <c r="AY378" s="192"/>
      <c r="AZ378" s="46"/>
      <c r="BA378" s="192"/>
      <c r="BB378" s="192"/>
      <c r="BC378" s="192"/>
      <c r="BD378" s="46"/>
      <c r="BH378" s="192"/>
      <c r="BI378" s="46"/>
      <c r="BJ378" s="192"/>
      <c r="BK378" s="192"/>
      <c r="BL378" s="192"/>
      <c r="BM378" s="46"/>
      <c r="BQ378" s="192"/>
      <c r="BR378" s="46"/>
      <c r="BS378" s="192"/>
      <c r="BT378" s="192"/>
      <c r="BU378" s="192"/>
      <c r="BV378" s="46"/>
      <c r="BZ378" s="192"/>
      <c r="CA378" s="46"/>
      <c r="CB378" s="192"/>
      <c r="CC378" s="192"/>
      <c r="CD378" s="192"/>
      <c r="CE378" s="46"/>
      <c r="CI378" s="192"/>
      <c r="CJ378" s="46"/>
      <c r="CK378" s="192"/>
      <c r="CL378" s="192"/>
      <c r="CM378" s="192"/>
      <c r="CN378" s="46"/>
      <c r="CR378" s="192"/>
      <c r="CS378" s="46"/>
      <c r="CT378" s="192"/>
      <c r="CU378" s="192"/>
      <c r="CV378" s="192"/>
      <c r="CW378" s="46"/>
    </row>
    <row r="379" spans="42:101">
      <c r="AP379" s="211"/>
      <c r="AQ379" s="46"/>
      <c r="AR379" s="46"/>
      <c r="AS379" s="192"/>
      <c r="AT379" s="192"/>
      <c r="AU379" s="46"/>
      <c r="AY379" s="192"/>
      <c r="AZ379" s="46"/>
      <c r="BA379" s="192"/>
      <c r="BB379" s="192"/>
      <c r="BC379" s="192"/>
      <c r="BD379" s="46"/>
      <c r="BH379" s="192"/>
      <c r="BI379" s="46"/>
      <c r="BJ379" s="192"/>
      <c r="BK379" s="192"/>
      <c r="BL379" s="192"/>
      <c r="BM379" s="46"/>
      <c r="BQ379" s="192"/>
      <c r="BR379" s="46"/>
      <c r="BS379" s="192"/>
      <c r="BT379" s="192"/>
      <c r="BU379" s="192"/>
      <c r="BV379" s="46"/>
      <c r="BZ379" s="192"/>
      <c r="CA379" s="46"/>
      <c r="CB379" s="192"/>
      <c r="CC379" s="192"/>
      <c r="CD379" s="192"/>
      <c r="CE379" s="46"/>
      <c r="CI379" s="192"/>
      <c r="CJ379" s="46"/>
      <c r="CK379" s="192"/>
      <c r="CL379" s="192"/>
      <c r="CM379" s="192"/>
      <c r="CN379" s="46"/>
      <c r="CR379" s="192"/>
      <c r="CS379" s="46"/>
      <c r="CT379" s="192"/>
      <c r="CU379" s="192"/>
      <c r="CV379" s="192"/>
      <c r="CW379" s="46"/>
    </row>
    <row r="380" spans="42:101">
      <c r="AP380" s="192"/>
      <c r="AQ380" s="46"/>
      <c r="AR380" s="46"/>
      <c r="AS380" s="192"/>
      <c r="AT380" s="192"/>
      <c r="AU380" s="46"/>
      <c r="AY380" s="192"/>
      <c r="AZ380" s="46"/>
      <c r="BA380" s="192"/>
      <c r="BB380" s="192"/>
      <c r="BC380" s="192"/>
      <c r="BD380" s="46"/>
      <c r="BH380" s="192"/>
      <c r="BI380" s="46"/>
      <c r="BJ380" s="192"/>
      <c r="BK380" s="192"/>
      <c r="BL380" s="192"/>
      <c r="BM380" s="46"/>
      <c r="BQ380" s="192"/>
      <c r="BR380" s="46"/>
      <c r="BS380" s="192"/>
      <c r="BT380" s="192"/>
      <c r="BU380" s="192"/>
      <c r="BV380" s="46"/>
      <c r="BZ380" s="192"/>
      <c r="CA380" s="46"/>
      <c r="CB380" s="192"/>
      <c r="CC380" s="192"/>
      <c r="CD380" s="192"/>
      <c r="CE380" s="46"/>
      <c r="CI380" s="192"/>
      <c r="CJ380" s="46"/>
      <c r="CK380" s="192"/>
      <c r="CL380" s="192"/>
      <c r="CM380" s="192"/>
      <c r="CN380" s="46"/>
      <c r="CR380" s="192"/>
      <c r="CS380" s="46"/>
      <c r="CT380" s="192"/>
      <c r="CU380" s="192"/>
      <c r="CV380" s="192"/>
      <c r="CW380" s="46"/>
    </row>
    <row r="381" spans="42:101">
      <c r="AP381" s="192"/>
      <c r="AQ381" s="46"/>
      <c r="AR381" s="46"/>
      <c r="AS381" s="192"/>
      <c r="AT381" s="192"/>
      <c r="AU381" s="46"/>
      <c r="AY381" s="192"/>
      <c r="AZ381" s="46"/>
      <c r="BA381" s="192"/>
      <c r="BB381" s="192"/>
      <c r="BC381" s="192"/>
      <c r="BD381" s="46"/>
      <c r="BH381" s="192"/>
      <c r="BI381" s="46"/>
      <c r="BJ381" s="192"/>
      <c r="BK381" s="192"/>
      <c r="BL381" s="192"/>
      <c r="BM381" s="46"/>
      <c r="BQ381" s="192"/>
      <c r="BR381" s="46"/>
      <c r="BS381" s="192"/>
      <c r="BT381" s="192"/>
      <c r="BU381" s="192"/>
      <c r="BV381" s="46"/>
      <c r="BZ381" s="192"/>
      <c r="CA381" s="46"/>
      <c r="CB381" s="192"/>
      <c r="CC381" s="192"/>
      <c r="CD381" s="192"/>
      <c r="CE381" s="46"/>
      <c r="CI381" s="192"/>
      <c r="CJ381" s="46"/>
      <c r="CK381" s="192"/>
      <c r="CL381" s="192"/>
      <c r="CM381" s="192"/>
      <c r="CN381" s="46"/>
      <c r="CR381" s="192"/>
      <c r="CS381" s="46"/>
      <c r="CT381" s="192"/>
      <c r="CU381" s="192"/>
      <c r="CV381" s="192"/>
      <c r="CW381" s="46"/>
    </row>
    <row r="382" spans="42:101">
      <c r="AP382" s="192"/>
      <c r="AQ382" s="46"/>
      <c r="AR382" s="46"/>
      <c r="AS382" s="192"/>
      <c r="AT382" s="192"/>
      <c r="AU382" s="46"/>
      <c r="AY382" s="192"/>
      <c r="AZ382" s="46"/>
      <c r="BA382" s="192"/>
      <c r="BB382" s="192"/>
      <c r="BC382" s="192"/>
      <c r="BD382" s="46"/>
      <c r="BH382" s="192"/>
      <c r="BI382" s="46"/>
      <c r="BJ382" s="192"/>
      <c r="BK382" s="192"/>
      <c r="BL382" s="192"/>
      <c r="BM382" s="46"/>
      <c r="BQ382" s="192"/>
      <c r="BR382" s="46"/>
      <c r="BS382" s="192"/>
      <c r="BT382" s="192"/>
      <c r="BU382" s="192"/>
      <c r="BV382" s="46"/>
      <c r="BZ382" s="192"/>
      <c r="CA382" s="46"/>
      <c r="CB382" s="192"/>
      <c r="CC382" s="192"/>
      <c r="CD382" s="192"/>
      <c r="CE382" s="46"/>
      <c r="CI382" s="192"/>
      <c r="CJ382" s="46"/>
      <c r="CK382" s="192"/>
      <c r="CL382" s="192"/>
      <c r="CM382" s="192"/>
      <c r="CN382" s="46"/>
      <c r="CR382" s="192"/>
      <c r="CS382" s="46"/>
      <c r="CT382" s="192"/>
      <c r="CU382" s="192"/>
      <c r="CV382" s="192"/>
      <c r="CW382" s="46"/>
    </row>
    <row r="383" spans="42:101">
      <c r="AP383" s="211"/>
      <c r="AQ383" s="46"/>
      <c r="AR383" s="46"/>
      <c r="AS383" s="192"/>
      <c r="AT383" s="192"/>
      <c r="AU383" s="46"/>
      <c r="AY383" s="192"/>
      <c r="AZ383" s="46"/>
      <c r="BA383" s="192"/>
      <c r="BB383" s="192"/>
      <c r="BC383" s="192"/>
      <c r="BD383" s="46"/>
      <c r="BH383" s="192"/>
      <c r="BI383" s="46"/>
      <c r="BJ383" s="192"/>
      <c r="BK383" s="192"/>
      <c r="BL383" s="192"/>
      <c r="BM383" s="46"/>
      <c r="BQ383" s="192"/>
      <c r="BR383" s="46"/>
      <c r="BS383" s="192"/>
      <c r="BT383" s="192"/>
      <c r="BU383" s="192"/>
      <c r="BV383" s="46"/>
      <c r="BZ383" s="192"/>
      <c r="CA383" s="46"/>
      <c r="CB383" s="192"/>
      <c r="CC383" s="192"/>
      <c r="CD383" s="192"/>
      <c r="CE383" s="46"/>
      <c r="CI383" s="192"/>
      <c r="CJ383" s="46"/>
      <c r="CK383" s="192"/>
      <c r="CL383" s="192"/>
      <c r="CM383" s="192"/>
      <c r="CN383" s="46"/>
      <c r="CR383" s="192"/>
      <c r="CS383" s="46"/>
      <c r="CT383" s="192"/>
      <c r="CU383" s="192"/>
      <c r="CV383" s="192"/>
      <c r="CW383" s="46"/>
    </row>
    <row r="384" spans="42:101">
      <c r="AP384" s="192"/>
      <c r="AQ384" s="46"/>
      <c r="AR384" s="46"/>
      <c r="AS384" s="192"/>
      <c r="AT384" s="192"/>
      <c r="AU384" s="46"/>
      <c r="AY384" s="192"/>
      <c r="AZ384" s="46"/>
      <c r="BA384" s="192"/>
      <c r="BB384" s="192"/>
      <c r="BC384" s="192"/>
      <c r="BD384" s="46"/>
      <c r="BH384" s="192"/>
      <c r="BI384" s="46"/>
      <c r="BJ384" s="192"/>
      <c r="BK384" s="192"/>
      <c r="BL384" s="192"/>
      <c r="BM384" s="46"/>
      <c r="BQ384" s="192"/>
      <c r="BR384" s="46"/>
      <c r="BS384" s="192"/>
      <c r="BT384" s="192"/>
      <c r="BU384" s="192"/>
      <c r="BV384" s="46"/>
      <c r="BZ384" s="192"/>
      <c r="CA384" s="46"/>
      <c r="CB384" s="192"/>
      <c r="CC384" s="192"/>
      <c r="CD384" s="192"/>
      <c r="CE384" s="46"/>
      <c r="CI384" s="192"/>
      <c r="CJ384" s="46"/>
      <c r="CK384" s="192"/>
      <c r="CL384" s="192"/>
      <c r="CM384" s="192"/>
      <c r="CN384" s="46"/>
      <c r="CR384" s="192"/>
      <c r="CS384" s="46"/>
      <c r="CT384" s="192"/>
      <c r="CU384" s="192"/>
      <c r="CV384" s="192"/>
      <c r="CW384" s="46"/>
    </row>
    <row r="385" spans="42:101">
      <c r="AP385" s="192"/>
      <c r="AQ385" s="46"/>
      <c r="AR385" s="46"/>
      <c r="AS385" s="192"/>
      <c r="AT385" s="192"/>
      <c r="AU385" s="46"/>
      <c r="AY385" s="192"/>
      <c r="AZ385" s="46"/>
      <c r="BA385" s="192"/>
      <c r="BB385" s="192"/>
      <c r="BC385" s="192"/>
      <c r="BD385" s="46"/>
      <c r="BH385" s="192"/>
      <c r="BI385" s="46"/>
      <c r="BJ385" s="192"/>
      <c r="BK385" s="192"/>
      <c r="BL385" s="192"/>
      <c r="BM385" s="46"/>
      <c r="BQ385" s="192"/>
      <c r="BR385" s="46"/>
      <c r="BS385" s="192"/>
      <c r="BT385" s="192"/>
      <c r="BU385" s="192"/>
      <c r="BV385" s="46"/>
      <c r="BZ385" s="192"/>
      <c r="CA385" s="46"/>
      <c r="CB385" s="192"/>
      <c r="CC385" s="192"/>
      <c r="CD385" s="192"/>
      <c r="CE385" s="46"/>
      <c r="CI385" s="192"/>
      <c r="CJ385" s="46"/>
      <c r="CK385" s="192"/>
      <c r="CL385" s="192"/>
      <c r="CM385" s="192"/>
      <c r="CN385" s="46"/>
      <c r="CR385" s="192"/>
      <c r="CS385" s="46"/>
      <c r="CT385" s="192"/>
      <c r="CU385" s="192"/>
      <c r="CV385" s="192"/>
      <c r="CW385" s="46"/>
    </row>
    <row r="386" spans="42:101">
      <c r="AP386" s="192"/>
      <c r="AQ386" s="46"/>
      <c r="AR386" s="46"/>
      <c r="AS386" s="192"/>
      <c r="AT386" s="192"/>
      <c r="AU386" s="46"/>
      <c r="AY386" s="192"/>
      <c r="AZ386" s="46"/>
      <c r="BA386" s="192"/>
      <c r="BB386" s="192"/>
      <c r="BC386" s="192"/>
      <c r="BD386" s="46"/>
      <c r="BH386" s="192"/>
      <c r="BI386" s="46"/>
      <c r="BJ386" s="192"/>
      <c r="BK386" s="192"/>
      <c r="BL386" s="192"/>
      <c r="BM386" s="46"/>
      <c r="BQ386" s="192"/>
      <c r="BR386" s="46"/>
      <c r="BS386" s="192"/>
      <c r="BT386" s="192"/>
      <c r="BU386" s="192"/>
      <c r="BV386" s="46"/>
      <c r="BZ386" s="192"/>
      <c r="CA386" s="46"/>
      <c r="CB386" s="192"/>
      <c r="CC386" s="192"/>
      <c r="CD386" s="192"/>
      <c r="CE386" s="46"/>
      <c r="CI386" s="192"/>
      <c r="CJ386" s="46"/>
      <c r="CK386" s="192"/>
      <c r="CL386" s="192"/>
      <c r="CM386" s="192"/>
      <c r="CN386" s="46"/>
      <c r="CR386" s="192"/>
      <c r="CS386" s="46"/>
      <c r="CT386" s="192"/>
      <c r="CU386" s="192"/>
      <c r="CV386" s="192"/>
      <c r="CW386" s="46"/>
    </row>
    <row r="387" spans="42:101">
      <c r="AP387" s="211"/>
      <c r="AQ387" s="46"/>
      <c r="AR387" s="46"/>
      <c r="AS387" s="192"/>
      <c r="AT387" s="192"/>
      <c r="AU387" s="46"/>
      <c r="AY387" s="192"/>
      <c r="AZ387" s="46"/>
      <c r="BA387" s="192"/>
      <c r="BB387" s="192"/>
      <c r="BC387" s="192"/>
      <c r="BD387" s="46"/>
      <c r="BH387" s="192"/>
      <c r="BI387" s="46"/>
      <c r="BJ387" s="192"/>
      <c r="BK387" s="192"/>
      <c r="BL387" s="192"/>
      <c r="BM387" s="46"/>
      <c r="BQ387" s="192"/>
      <c r="BR387" s="46"/>
      <c r="BS387" s="192"/>
      <c r="BT387" s="192"/>
      <c r="BU387" s="192"/>
      <c r="BV387" s="46"/>
      <c r="BZ387" s="192"/>
      <c r="CA387" s="46"/>
      <c r="CB387" s="192"/>
      <c r="CC387" s="192"/>
      <c r="CD387" s="192"/>
      <c r="CE387" s="46"/>
      <c r="CI387" s="192"/>
      <c r="CJ387" s="46"/>
      <c r="CK387" s="192"/>
      <c r="CL387" s="192"/>
      <c r="CM387" s="192"/>
      <c r="CN387" s="46"/>
      <c r="CR387" s="192"/>
      <c r="CS387" s="46"/>
      <c r="CT387" s="192"/>
      <c r="CU387" s="192"/>
      <c r="CV387" s="192"/>
      <c r="CW387" s="46"/>
    </row>
    <row r="388" spans="42:101">
      <c r="AP388" s="192"/>
      <c r="AQ388" s="46"/>
      <c r="AR388" s="46"/>
      <c r="AS388" s="192"/>
      <c r="AT388" s="192"/>
      <c r="AU388" s="46"/>
      <c r="AY388" s="192"/>
      <c r="AZ388" s="46"/>
      <c r="BA388" s="192"/>
      <c r="BB388" s="192"/>
      <c r="BC388" s="192"/>
      <c r="BD388" s="46"/>
      <c r="BH388" s="192"/>
      <c r="BI388" s="46"/>
      <c r="BJ388" s="192"/>
      <c r="BK388" s="192"/>
      <c r="BL388" s="192"/>
      <c r="BM388" s="46"/>
      <c r="BQ388" s="192"/>
      <c r="BR388" s="46"/>
      <c r="BS388" s="192"/>
      <c r="BT388" s="192"/>
      <c r="BU388" s="192"/>
      <c r="BV388" s="46"/>
      <c r="BZ388" s="192"/>
      <c r="CA388" s="46"/>
      <c r="CB388" s="192"/>
      <c r="CC388" s="192"/>
      <c r="CD388" s="192"/>
      <c r="CE388" s="46"/>
      <c r="CI388" s="192"/>
      <c r="CJ388" s="46"/>
      <c r="CK388" s="192"/>
      <c r="CL388" s="192"/>
      <c r="CM388" s="192"/>
      <c r="CN388" s="46"/>
      <c r="CR388" s="192"/>
      <c r="CS388" s="46"/>
      <c r="CT388" s="192"/>
      <c r="CU388" s="192"/>
      <c r="CV388" s="192"/>
      <c r="CW388" s="46"/>
    </row>
    <row r="389" spans="42:101">
      <c r="AP389" s="192"/>
      <c r="AQ389" s="46"/>
      <c r="AR389" s="46"/>
      <c r="AS389" s="192"/>
      <c r="AT389" s="192"/>
      <c r="AU389" s="46"/>
      <c r="AY389" s="192"/>
      <c r="AZ389" s="46"/>
      <c r="BA389" s="192"/>
      <c r="BB389" s="192"/>
      <c r="BC389" s="192"/>
      <c r="BD389" s="46"/>
      <c r="BH389" s="192"/>
      <c r="BI389" s="46"/>
      <c r="BJ389" s="192"/>
      <c r="BK389" s="192"/>
      <c r="BL389" s="192"/>
      <c r="BM389" s="46"/>
      <c r="BQ389" s="192"/>
      <c r="BR389" s="46"/>
      <c r="BS389" s="192"/>
      <c r="BT389" s="192"/>
      <c r="BU389" s="192"/>
      <c r="BV389" s="46"/>
      <c r="BZ389" s="192"/>
      <c r="CA389" s="46"/>
      <c r="CB389" s="192"/>
      <c r="CC389" s="192"/>
      <c r="CD389" s="192"/>
      <c r="CE389" s="46"/>
      <c r="CI389" s="192"/>
      <c r="CJ389" s="46"/>
      <c r="CK389" s="192"/>
      <c r="CL389" s="192"/>
      <c r="CM389" s="192"/>
      <c r="CN389" s="46"/>
      <c r="CR389" s="192"/>
      <c r="CS389" s="46"/>
      <c r="CT389" s="192"/>
      <c r="CU389" s="192"/>
      <c r="CV389" s="192"/>
      <c r="CW389" s="46"/>
    </row>
    <row r="390" spans="42:101">
      <c r="AP390" s="192"/>
      <c r="AQ390" s="46"/>
      <c r="AR390" s="46"/>
      <c r="AS390" s="192"/>
      <c r="AT390" s="192"/>
      <c r="AU390" s="46"/>
      <c r="AY390" s="192"/>
      <c r="AZ390" s="46"/>
      <c r="BA390" s="192"/>
      <c r="BB390" s="192"/>
      <c r="BC390" s="192"/>
      <c r="BD390" s="46"/>
      <c r="BH390" s="192"/>
      <c r="BI390" s="46"/>
      <c r="BJ390" s="192"/>
      <c r="BK390" s="192"/>
      <c r="BL390" s="192"/>
      <c r="BM390" s="46"/>
      <c r="BQ390" s="192"/>
      <c r="BR390" s="46"/>
      <c r="BS390" s="192"/>
      <c r="BT390" s="192"/>
      <c r="BU390" s="192"/>
      <c r="BV390" s="46"/>
      <c r="BZ390" s="192"/>
      <c r="CA390" s="46"/>
      <c r="CB390" s="192"/>
      <c r="CC390" s="192"/>
      <c r="CD390" s="192"/>
      <c r="CE390" s="46"/>
      <c r="CI390" s="192"/>
      <c r="CJ390" s="46"/>
      <c r="CK390" s="192"/>
      <c r="CL390" s="192"/>
      <c r="CM390" s="192"/>
      <c r="CN390" s="46"/>
      <c r="CR390" s="192"/>
      <c r="CS390" s="46"/>
      <c r="CT390" s="192"/>
      <c r="CU390" s="192"/>
      <c r="CV390" s="192"/>
      <c r="CW390" s="46"/>
    </row>
    <row r="391" spans="42:101">
      <c r="AP391" s="211"/>
      <c r="AQ391" s="46"/>
      <c r="AR391" s="46"/>
      <c r="AS391" s="192"/>
      <c r="AT391" s="192"/>
      <c r="AU391" s="46"/>
      <c r="AY391" s="192"/>
      <c r="AZ391" s="46"/>
      <c r="BA391" s="192"/>
      <c r="BB391" s="192"/>
      <c r="BC391" s="192"/>
      <c r="BD391" s="46"/>
      <c r="BH391" s="192"/>
      <c r="BI391" s="46"/>
      <c r="BJ391" s="192"/>
      <c r="BK391" s="192"/>
      <c r="BL391" s="192"/>
      <c r="BM391" s="46"/>
      <c r="BQ391" s="192"/>
      <c r="BR391" s="46"/>
      <c r="BS391" s="192"/>
      <c r="BT391" s="192"/>
      <c r="BU391" s="192"/>
      <c r="BV391" s="46"/>
      <c r="BZ391" s="192"/>
      <c r="CA391" s="46"/>
      <c r="CB391" s="192"/>
      <c r="CC391" s="192"/>
      <c r="CD391" s="192"/>
      <c r="CE391" s="46"/>
      <c r="CI391" s="192"/>
      <c r="CJ391" s="46"/>
      <c r="CK391" s="192"/>
      <c r="CL391" s="192"/>
      <c r="CM391" s="192"/>
      <c r="CN391" s="46"/>
      <c r="CR391" s="192"/>
      <c r="CS391" s="46"/>
      <c r="CT391" s="192"/>
      <c r="CU391" s="192"/>
      <c r="CV391" s="192"/>
      <c r="CW391" s="46"/>
    </row>
    <row r="392" spans="42:101">
      <c r="AP392" s="192"/>
      <c r="AQ392" s="46"/>
      <c r="AR392" s="46"/>
      <c r="AS392" s="192"/>
      <c r="AT392" s="192"/>
      <c r="AU392" s="46"/>
      <c r="AY392" s="192"/>
      <c r="AZ392" s="46"/>
      <c r="BA392" s="192"/>
      <c r="BB392" s="192"/>
      <c r="BC392" s="192"/>
      <c r="BD392" s="46"/>
      <c r="BH392" s="192"/>
      <c r="BI392" s="46"/>
      <c r="BJ392" s="192"/>
      <c r="BK392" s="192"/>
      <c r="BL392" s="192"/>
      <c r="BM392" s="46"/>
      <c r="BQ392" s="192"/>
      <c r="BR392" s="46"/>
      <c r="BS392" s="192"/>
      <c r="BT392" s="192"/>
      <c r="BU392" s="192"/>
      <c r="BV392" s="46"/>
      <c r="BZ392" s="192"/>
      <c r="CA392" s="46"/>
      <c r="CB392" s="192"/>
      <c r="CC392" s="192"/>
      <c r="CD392" s="192"/>
      <c r="CE392" s="46"/>
      <c r="CI392" s="192"/>
      <c r="CJ392" s="46"/>
      <c r="CK392" s="192"/>
      <c r="CL392" s="192"/>
      <c r="CM392" s="192"/>
      <c r="CN392" s="46"/>
      <c r="CR392" s="192"/>
      <c r="CS392" s="46"/>
      <c r="CT392" s="192"/>
      <c r="CU392" s="192"/>
      <c r="CV392" s="192"/>
      <c r="CW392" s="46"/>
    </row>
    <row r="393" spans="42:101">
      <c r="AP393" s="192"/>
      <c r="AQ393" s="46"/>
      <c r="AR393" s="46"/>
      <c r="AS393" s="192"/>
      <c r="AT393" s="192"/>
      <c r="AU393" s="46"/>
      <c r="AY393" s="192"/>
      <c r="AZ393" s="46"/>
      <c r="BA393" s="192"/>
      <c r="BB393" s="192"/>
      <c r="BC393" s="192"/>
      <c r="BD393" s="46"/>
      <c r="BH393" s="192"/>
      <c r="BI393" s="46"/>
      <c r="BJ393" s="192"/>
      <c r="BK393" s="192"/>
      <c r="BL393" s="192"/>
      <c r="BM393" s="46"/>
      <c r="BQ393" s="192"/>
      <c r="BR393" s="46"/>
      <c r="BS393" s="192"/>
      <c r="BT393" s="192"/>
      <c r="BU393" s="192"/>
      <c r="BV393" s="46"/>
      <c r="BZ393" s="192"/>
      <c r="CA393" s="46"/>
      <c r="CB393" s="192"/>
      <c r="CC393" s="192"/>
      <c r="CD393" s="192"/>
      <c r="CE393" s="46"/>
      <c r="CI393" s="192"/>
      <c r="CJ393" s="46"/>
      <c r="CK393" s="192"/>
      <c r="CL393" s="192"/>
      <c r="CM393" s="192"/>
      <c r="CN393" s="46"/>
      <c r="CR393" s="192"/>
      <c r="CS393" s="46"/>
      <c r="CT393" s="192"/>
      <c r="CU393" s="192"/>
      <c r="CV393" s="192"/>
      <c r="CW393" s="46"/>
    </row>
    <row r="394" spans="42:101">
      <c r="AP394" s="192"/>
      <c r="AQ394" s="46"/>
      <c r="AR394" s="46"/>
      <c r="AS394" s="192"/>
      <c r="AT394" s="192"/>
      <c r="AU394" s="46"/>
      <c r="AY394" s="192"/>
      <c r="AZ394" s="46"/>
      <c r="BA394" s="192"/>
      <c r="BB394" s="192"/>
      <c r="BC394" s="192"/>
      <c r="BD394" s="46"/>
      <c r="BH394" s="192"/>
      <c r="BI394" s="46"/>
      <c r="BJ394" s="192"/>
      <c r="BK394" s="192"/>
      <c r="BL394" s="192"/>
      <c r="BM394" s="46"/>
      <c r="BQ394" s="192"/>
      <c r="BR394" s="46"/>
      <c r="BS394" s="192"/>
      <c r="BT394" s="192"/>
      <c r="BU394" s="192"/>
      <c r="BV394" s="46"/>
      <c r="BZ394" s="192"/>
      <c r="CA394" s="46"/>
      <c r="CB394" s="192"/>
      <c r="CC394" s="192"/>
      <c r="CD394" s="192"/>
      <c r="CE394" s="46"/>
      <c r="CI394" s="192"/>
      <c r="CJ394" s="46"/>
      <c r="CK394" s="192"/>
      <c r="CL394" s="192"/>
      <c r="CM394" s="192"/>
      <c r="CN394" s="46"/>
      <c r="CR394" s="192"/>
      <c r="CS394" s="46"/>
      <c r="CT394" s="192"/>
      <c r="CU394" s="192"/>
      <c r="CV394" s="192"/>
      <c r="CW394" s="46"/>
    </row>
    <row r="395" spans="42:101">
      <c r="AP395" s="211"/>
      <c r="AQ395" s="46"/>
      <c r="AR395" s="46"/>
      <c r="AS395" s="192"/>
      <c r="AT395" s="192"/>
      <c r="AU395" s="46"/>
      <c r="AY395" s="192"/>
      <c r="AZ395" s="46"/>
      <c r="BA395" s="192"/>
      <c r="BB395" s="192"/>
      <c r="BC395" s="192"/>
      <c r="BD395" s="46"/>
      <c r="BH395" s="192"/>
      <c r="BI395" s="46"/>
      <c r="BJ395" s="192"/>
      <c r="BK395" s="192"/>
      <c r="BL395" s="192"/>
      <c r="BM395" s="46"/>
      <c r="BQ395" s="192"/>
      <c r="BR395" s="46"/>
      <c r="BS395" s="192"/>
      <c r="BT395" s="192"/>
      <c r="BU395" s="192"/>
      <c r="BV395" s="46"/>
      <c r="BZ395" s="192"/>
      <c r="CA395" s="46"/>
      <c r="CB395" s="192"/>
      <c r="CC395" s="192"/>
      <c r="CD395" s="192"/>
      <c r="CE395" s="46"/>
      <c r="CI395" s="192"/>
      <c r="CJ395" s="46"/>
      <c r="CK395" s="192"/>
      <c r="CL395" s="192"/>
      <c r="CM395" s="192"/>
      <c r="CN395" s="46"/>
      <c r="CR395" s="192"/>
      <c r="CS395" s="46"/>
      <c r="CT395" s="192"/>
      <c r="CU395" s="192"/>
      <c r="CV395" s="192"/>
      <c r="CW395" s="46"/>
    </row>
    <row r="396" spans="42:101">
      <c r="AP396" s="192"/>
      <c r="AQ396" s="46"/>
      <c r="AR396" s="46"/>
      <c r="AS396" s="192"/>
      <c r="AT396" s="192"/>
      <c r="AU396" s="46"/>
      <c r="AY396" s="192"/>
      <c r="AZ396" s="46"/>
      <c r="BA396" s="192"/>
      <c r="BB396" s="192"/>
      <c r="BC396" s="192"/>
      <c r="BD396" s="46"/>
      <c r="BH396" s="192"/>
      <c r="BI396" s="46"/>
      <c r="BJ396" s="192"/>
      <c r="BK396" s="192"/>
      <c r="BL396" s="192"/>
      <c r="BM396" s="46"/>
      <c r="BQ396" s="192"/>
      <c r="BR396" s="46"/>
      <c r="BS396" s="192"/>
      <c r="BT396" s="192"/>
      <c r="BU396" s="192"/>
      <c r="BV396" s="46"/>
      <c r="BZ396" s="192"/>
      <c r="CA396" s="46"/>
      <c r="CB396" s="192"/>
      <c r="CC396" s="192"/>
      <c r="CD396" s="192"/>
      <c r="CE396" s="46"/>
      <c r="CI396" s="192"/>
      <c r="CJ396" s="46"/>
      <c r="CK396" s="192"/>
      <c r="CL396" s="192"/>
      <c r="CM396" s="192"/>
      <c r="CN396" s="46"/>
      <c r="CR396" s="192"/>
      <c r="CS396" s="46"/>
      <c r="CT396" s="192"/>
      <c r="CU396" s="192"/>
      <c r="CV396" s="192"/>
      <c r="CW396" s="46"/>
    </row>
    <row r="397" spans="42:101">
      <c r="AP397" s="192"/>
      <c r="AQ397" s="46"/>
      <c r="AR397" s="46"/>
      <c r="AS397" s="192"/>
      <c r="AT397" s="192"/>
      <c r="AU397" s="46"/>
      <c r="AY397" s="192"/>
      <c r="AZ397" s="46"/>
      <c r="BA397" s="192"/>
      <c r="BB397" s="192"/>
      <c r="BC397" s="192"/>
      <c r="BD397" s="46"/>
      <c r="BH397" s="192"/>
      <c r="BI397" s="46"/>
      <c r="BJ397" s="192"/>
      <c r="BK397" s="192"/>
      <c r="BL397" s="192"/>
      <c r="BM397" s="46"/>
      <c r="BQ397" s="192"/>
      <c r="BR397" s="46"/>
      <c r="BS397" s="192"/>
      <c r="BT397" s="192"/>
      <c r="BU397" s="192"/>
      <c r="BV397" s="46"/>
      <c r="BZ397" s="192"/>
      <c r="CA397" s="46"/>
      <c r="CB397" s="192"/>
      <c r="CC397" s="192"/>
      <c r="CD397" s="192"/>
      <c r="CE397" s="46"/>
      <c r="CI397" s="192"/>
      <c r="CJ397" s="46"/>
      <c r="CK397" s="192"/>
      <c r="CL397" s="192"/>
      <c r="CM397" s="192"/>
      <c r="CN397" s="46"/>
      <c r="CR397" s="192"/>
      <c r="CS397" s="46"/>
      <c r="CT397" s="192"/>
      <c r="CU397" s="192"/>
      <c r="CV397" s="192"/>
      <c r="CW397" s="46"/>
    </row>
    <row r="398" spans="42:101">
      <c r="AP398" s="192"/>
      <c r="AQ398" s="46"/>
      <c r="AR398" s="46"/>
      <c r="AS398" s="192"/>
      <c r="AT398" s="192"/>
      <c r="AU398" s="46"/>
      <c r="AY398" s="192"/>
      <c r="AZ398" s="46"/>
      <c r="BA398" s="192"/>
      <c r="BB398" s="192"/>
      <c r="BC398" s="192"/>
      <c r="BD398" s="46"/>
      <c r="BH398" s="192"/>
      <c r="BI398" s="46"/>
      <c r="BJ398" s="192"/>
      <c r="BK398" s="192"/>
      <c r="BL398" s="192"/>
      <c r="BM398" s="46"/>
      <c r="BQ398" s="192"/>
      <c r="BR398" s="46"/>
      <c r="BS398" s="192"/>
      <c r="BT398" s="192"/>
      <c r="BU398" s="192"/>
      <c r="BV398" s="46"/>
      <c r="BZ398" s="192"/>
      <c r="CA398" s="46"/>
      <c r="CB398" s="192"/>
      <c r="CC398" s="192"/>
      <c r="CD398" s="192"/>
      <c r="CE398" s="46"/>
      <c r="CI398" s="192"/>
      <c r="CJ398" s="46"/>
      <c r="CK398" s="192"/>
      <c r="CL398" s="192"/>
      <c r="CM398" s="192"/>
      <c r="CN398" s="46"/>
      <c r="CR398" s="192"/>
      <c r="CS398" s="46"/>
      <c r="CT398" s="192"/>
      <c r="CU398" s="192"/>
      <c r="CV398" s="192"/>
      <c r="CW398" s="46"/>
    </row>
    <row r="399" spans="42:101">
      <c r="AP399" s="211"/>
      <c r="AQ399" s="46"/>
      <c r="AR399" s="46"/>
      <c r="AS399" s="192"/>
      <c r="AT399" s="192"/>
      <c r="AU399" s="46"/>
      <c r="AY399" s="192"/>
      <c r="AZ399" s="46"/>
      <c r="BA399" s="192"/>
      <c r="BB399" s="192"/>
      <c r="BC399" s="192"/>
      <c r="BD399" s="46"/>
      <c r="BH399" s="192"/>
      <c r="BI399" s="46"/>
      <c r="BJ399" s="192"/>
      <c r="BK399" s="192"/>
      <c r="BL399" s="192"/>
      <c r="BM399" s="46"/>
      <c r="BQ399" s="192"/>
      <c r="BR399" s="46"/>
      <c r="BS399" s="192"/>
      <c r="BT399" s="192"/>
      <c r="BU399" s="192"/>
      <c r="BV399" s="46"/>
      <c r="BZ399" s="192"/>
      <c r="CA399" s="46"/>
      <c r="CB399" s="192"/>
      <c r="CC399" s="192"/>
      <c r="CD399" s="192"/>
      <c r="CE399" s="46"/>
      <c r="CI399" s="192"/>
      <c r="CJ399" s="46"/>
      <c r="CK399" s="192"/>
      <c r="CL399" s="192"/>
      <c r="CM399" s="192"/>
      <c r="CN399" s="46"/>
      <c r="CR399" s="192"/>
      <c r="CS399" s="46"/>
      <c r="CT399" s="192"/>
      <c r="CU399" s="192"/>
      <c r="CV399" s="192"/>
      <c r="CW399" s="46"/>
    </row>
    <row r="400" spans="42:101">
      <c r="AP400" s="192"/>
      <c r="AQ400" s="46"/>
      <c r="AR400" s="46"/>
      <c r="AS400" s="192"/>
      <c r="AT400" s="192"/>
      <c r="AU400" s="46"/>
      <c r="AY400" s="192"/>
      <c r="AZ400" s="46"/>
      <c r="BA400" s="192"/>
      <c r="BB400" s="192"/>
      <c r="BC400" s="192"/>
      <c r="BD400" s="46"/>
      <c r="BH400" s="192"/>
      <c r="BI400" s="46"/>
      <c r="BJ400" s="192"/>
      <c r="BK400" s="192"/>
      <c r="BL400" s="192"/>
      <c r="BM400" s="46"/>
      <c r="BQ400" s="192"/>
      <c r="BR400" s="46"/>
      <c r="BS400" s="192"/>
      <c r="BT400" s="192"/>
      <c r="BU400" s="192"/>
      <c r="BV400" s="46"/>
      <c r="BZ400" s="192"/>
      <c r="CA400" s="46"/>
      <c r="CB400" s="192"/>
      <c r="CC400" s="192"/>
      <c r="CD400" s="192"/>
      <c r="CE400" s="46"/>
      <c r="CI400" s="192"/>
      <c r="CJ400" s="46"/>
      <c r="CK400" s="192"/>
      <c r="CL400" s="192"/>
      <c r="CM400" s="192"/>
      <c r="CN400" s="46"/>
      <c r="CR400" s="192"/>
      <c r="CS400" s="46"/>
      <c r="CT400" s="192"/>
      <c r="CU400" s="192"/>
      <c r="CV400" s="192"/>
      <c r="CW400" s="46"/>
    </row>
    <row r="401" spans="42:101">
      <c r="AP401" s="192"/>
      <c r="AQ401" s="46"/>
      <c r="AR401" s="46"/>
      <c r="AS401" s="192"/>
      <c r="AT401" s="192"/>
      <c r="AU401" s="46"/>
      <c r="AY401" s="192"/>
      <c r="AZ401" s="46"/>
      <c r="BA401" s="192"/>
      <c r="BB401" s="192"/>
      <c r="BC401" s="192"/>
      <c r="BD401" s="46"/>
      <c r="BH401" s="192"/>
      <c r="BI401" s="46"/>
      <c r="BJ401" s="192"/>
      <c r="BK401" s="192"/>
      <c r="BL401" s="192"/>
      <c r="BM401" s="46"/>
      <c r="BQ401" s="192"/>
      <c r="BR401" s="46"/>
      <c r="BS401" s="192"/>
      <c r="BT401" s="192"/>
      <c r="BU401" s="192"/>
      <c r="BV401" s="46"/>
      <c r="BZ401" s="192"/>
      <c r="CA401" s="46"/>
      <c r="CB401" s="192"/>
      <c r="CC401" s="192"/>
      <c r="CD401" s="192"/>
      <c r="CE401" s="46"/>
      <c r="CI401" s="192"/>
      <c r="CJ401" s="46"/>
      <c r="CK401" s="192"/>
      <c r="CL401" s="192"/>
      <c r="CM401" s="192"/>
      <c r="CN401" s="46"/>
      <c r="CR401" s="192"/>
      <c r="CS401" s="46"/>
      <c r="CT401" s="192"/>
      <c r="CU401" s="192"/>
      <c r="CV401" s="192"/>
      <c r="CW401" s="46"/>
    </row>
    <row r="402" spans="42:101">
      <c r="AP402" s="192"/>
      <c r="AQ402" s="46"/>
      <c r="AR402" s="46"/>
      <c r="AS402" s="192"/>
      <c r="AT402" s="192"/>
      <c r="AU402" s="46"/>
      <c r="AY402" s="192"/>
      <c r="AZ402" s="46"/>
      <c r="BA402" s="192"/>
      <c r="BB402" s="192"/>
      <c r="BC402" s="192"/>
      <c r="BD402" s="46"/>
      <c r="BH402" s="192"/>
      <c r="BI402" s="46"/>
      <c r="BJ402" s="192"/>
      <c r="BK402" s="192"/>
      <c r="BL402" s="192"/>
      <c r="BM402" s="46"/>
      <c r="BQ402" s="192"/>
      <c r="BR402" s="46"/>
      <c r="BS402" s="192"/>
      <c r="BT402" s="192"/>
      <c r="BU402" s="192"/>
      <c r="BV402" s="46"/>
      <c r="BZ402" s="192"/>
      <c r="CA402" s="46"/>
      <c r="CB402" s="192"/>
      <c r="CC402" s="192"/>
      <c r="CD402" s="192"/>
      <c r="CE402" s="46"/>
      <c r="CI402" s="192"/>
      <c r="CJ402" s="46"/>
      <c r="CK402" s="192"/>
      <c r="CL402" s="192"/>
      <c r="CM402" s="192"/>
      <c r="CN402" s="46"/>
      <c r="CR402" s="192"/>
      <c r="CS402" s="46"/>
      <c r="CT402" s="192"/>
      <c r="CU402" s="192"/>
      <c r="CV402" s="192"/>
      <c r="CW402" s="46"/>
    </row>
    <row r="403" spans="42:101">
      <c r="AP403" s="211"/>
      <c r="AQ403" s="46"/>
      <c r="AR403" s="46"/>
      <c r="AS403" s="192"/>
      <c r="AT403" s="192"/>
      <c r="AU403" s="46"/>
      <c r="AY403" s="192"/>
      <c r="AZ403" s="46"/>
      <c r="BA403" s="192"/>
      <c r="BB403" s="192"/>
      <c r="BC403" s="192"/>
      <c r="BD403" s="46"/>
      <c r="BH403" s="192"/>
      <c r="BI403" s="46"/>
      <c r="BJ403" s="192"/>
      <c r="BK403" s="192"/>
      <c r="BL403" s="192"/>
      <c r="BM403" s="46"/>
      <c r="BQ403" s="192"/>
      <c r="BR403" s="46"/>
      <c r="BS403" s="192"/>
      <c r="BT403" s="192"/>
      <c r="BU403" s="192"/>
      <c r="BV403" s="46"/>
      <c r="BZ403" s="192"/>
      <c r="CA403" s="46"/>
      <c r="CB403" s="192"/>
      <c r="CC403" s="192"/>
      <c r="CD403" s="192"/>
      <c r="CE403" s="46"/>
      <c r="CI403" s="192"/>
      <c r="CJ403" s="46"/>
      <c r="CK403" s="192"/>
      <c r="CL403" s="192"/>
      <c r="CM403" s="192"/>
      <c r="CN403" s="46"/>
      <c r="CR403" s="192"/>
      <c r="CS403" s="46"/>
      <c r="CT403" s="192"/>
      <c r="CU403" s="192"/>
      <c r="CV403" s="192"/>
      <c r="CW403" s="46"/>
    </row>
    <row r="404" spans="42:101">
      <c r="AP404" s="192"/>
      <c r="AQ404" s="46"/>
      <c r="AR404" s="46"/>
      <c r="AS404" s="192"/>
      <c r="AT404" s="192"/>
      <c r="AU404" s="46"/>
      <c r="AY404" s="192"/>
      <c r="AZ404" s="46"/>
      <c r="BA404" s="192"/>
      <c r="BB404" s="192"/>
      <c r="BC404" s="192"/>
      <c r="BD404" s="46"/>
      <c r="BH404" s="192"/>
      <c r="BI404" s="46"/>
      <c r="BJ404" s="192"/>
      <c r="BK404" s="192"/>
      <c r="BL404" s="192"/>
      <c r="BM404" s="46"/>
      <c r="BQ404" s="192"/>
      <c r="BR404" s="46"/>
      <c r="BS404" s="192"/>
      <c r="BT404" s="192"/>
      <c r="BU404" s="192"/>
      <c r="BV404" s="46"/>
      <c r="BZ404" s="192"/>
      <c r="CA404" s="46"/>
      <c r="CB404" s="192"/>
      <c r="CC404" s="192"/>
      <c r="CD404" s="192"/>
      <c r="CE404" s="46"/>
      <c r="CI404" s="192"/>
      <c r="CJ404" s="46"/>
      <c r="CK404" s="192"/>
      <c r="CL404" s="192"/>
      <c r="CM404" s="192"/>
      <c r="CN404" s="46"/>
      <c r="CR404" s="192"/>
      <c r="CS404" s="46"/>
      <c r="CT404" s="192"/>
      <c r="CU404" s="192"/>
      <c r="CV404" s="192"/>
      <c r="CW404" s="46"/>
    </row>
    <row r="405" spans="42:101">
      <c r="AP405" s="192"/>
      <c r="AQ405" s="46"/>
      <c r="AR405" s="46"/>
      <c r="AS405" s="192"/>
      <c r="AT405" s="192"/>
      <c r="AU405" s="46"/>
      <c r="AY405" s="192"/>
      <c r="AZ405" s="46"/>
      <c r="BA405" s="192"/>
      <c r="BB405" s="192"/>
      <c r="BC405" s="192"/>
      <c r="BD405" s="46"/>
      <c r="BH405" s="192"/>
      <c r="BI405" s="46"/>
      <c r="BJ405" s="192"/>
      <c r="BK405" s="192"/>
      <c r="BL405" s="192"/>
      <c r="BM405" s="46"/>
      <c r="BQ405" s="192"/>
      <c r="BR405" s="46"/>
      <c r="BS405" s="192"/>
      <c r="BT405" s="192"/>
      <c r="BU405" s="192"/>
      <c r="BV405" s="46"/>
      <c r="BZ405" s="192"/>
      <c r="CA405" s="46"/>
      <c r="CB405" s="192"/>
      <c r="CC405" s="192"/>
      <c r="CD405" s="192"/>
      <c r="CE405" s="46"/>
      <c r="CI405" s="192"/>
      <c r="CJ405" s="46"/>
      <c r="CK405" s="192"/>
      <c r="CL405" s="192"/>
      <c r="CM405" s="192"/>
      <c r="CN405" s="46"/>
      <c r="CR405" s="192"/>
      <c r="CS405" s="46"/>
      <c r="CT405" s="192"/>
      <c r="CU405" s="192"/>
      <c r="CV405" s="192"/>
      <c r="CW405" s="46"/>
    </row>
    <row r="406" spans="42:101">
      <c r="AP406" s="192"/>
      <c r="AQ406" s="46"/>
      <c r="AR406" s="46"/>
      <c r="AS406" s="192"/>
      <c r="AT406" s="192"/>
      <c r="AU406" s="46"/>
      <c r="AY406" s="192"/>
      <c r="AZ406" s="46"/>
      <c r="BA406" s="192"/>
      <c r="BB406" s="192"/>
      <c r="BC406" s="192"/>
      <c r="BD406" s="46"/>
      <c r="BH406" s="192"/>
      <c r="BI406" s="46"/>
      <c r="BJ406" s="192"/>
      <c r="BK406" s="192"/>
      <c r="BL406" s="192"/>
      <c r="BM406" s="46"/>
      <c r="BQ406" s="192"/>
      <c r="BR406" s="46"/>
      <c r="BS406" s="192"/>
      <c r="BT406" s="192"/>
      <c r="BU406" s="192"/>
      <c r="BV406" s="46"/>
      <c r="BZ406" s="192"/>
      <c r="CA406" s="46"/>
      <c r="CB406" s="192"/>
      <c r="CC406" s="192"/>
      <c r="CD406" s="192"/>
      <c r="CE406" s="46"/>
      <c r="CI406" s="192"/>
      <c r="CJ406" s="46"/>
      <c r="CK406" s="192"/>
      <c r="CL406" s="192"/>
      <c r="CM406" s="192"/>
      <c r="CN406" s="46"/>
      <c r="CR406" s="192"/>
      <c r="CS406" s="46"/>
      <c r="CT406" s="192"/>
      <c r="CU406" s="192"/>
      <c r="CV406" s="192"/>
      <c r="CW406" s="46"/>
    </row>
    <row r="407" spans="42:101">
      <c r="AP407" s="211"/>
      <c r="AQ407" s="46"/>
      <c r="AR407" s="46"/>
      <c r="AS407" s="192"/>
      <c r="AT407" s="192"/>
      <c r="AU407" s="46"/>
      <c r="AY407" s="192"/>
      <c r="AZ407" s="46"/>
      <c r="BA407" s="192"/>
      <c r="BB407" s="192"/>
      <c r="BC407" s="192"/>
      <c r="BD407" s="46"/>
      <c r="BH407" s="192"/>
      <c r="BI407" s="46"/>
      <c r="BJ407" s="192"/>
      <c r="BK407" s="192"/>
      <c r="BL407" s="192"/>
      <c r="BM407" s="46"/>
      <c r="BQ407" s="192"/>
      <c r="BR407" s="46"/>
      <c r="BS407" s="192"/>
      <c r="BT407" s="192"/>
      <c r="BU407" s="192"/>
      <c r="BV407" s="46"/>
      <c r="BZ407" s="192"/>
      <c r="CA407" s="46"/>
      <c r="CB407" s="192"/>
      <c r="CC407" s="192"/>
      <c r="CD407" s="192"/>
      <c r="CE407" s="46"/>
      <c r="CI407" s="192"/>
      <c r="CJ407" s="46"/>
      <c r="CK407" s="192"/>
      <c r="CL407" s="192"/>
      <c r="CM407" s="192"/>
      <c r="CN407" s="46"/>
      <c r="CR407" s="192"/>
      <c r="CS407" s="46"/>
      <c r="CT407" s="192"/>
      <c r="CU407" s="192"/>
      <c r="CV407" s="192"/>
      <c r="CW407" s="46"/>
    </row>
    <row r="408" spans="42:101">
      <c r="AP408" s="192"/>
      <c r="AQ408" s="46"/>
      <c r="AR408" s="46"/>
      <c r="AS408" s="192"/>
      <c r="AT408" s="192"/>
      <c r="AU408" s="46"/>
      <c r="AY408" s="192"/>
      <c r="AZ408" s="46"/>
      <c r="BA408" s="192"/>
      <c r="BB408" s="192"/>
      <c r="BC408" s="192"/>
      <c r="BD408" s="46"/>
      <c r="BH408" s="192"/>
      <c r="BI408" s="46"/>
      <c r="BJ408" s="192"/>
      <c r="BK408" s="192"/>
      <c r="BL408" s="192"/>
      <c r="BM408" s="46"/>
      <c r="BQ408" s="192"/>
      <c r="BR408" s="46"/>
      <c r="BS408" s="192"/>
      <c r="BT408" s="192"/>
      <c r="BU408" s="192"/>
      <c r="BV408" s="46"/>
      <c r="BZ408" s="192"/>
      <c r="CA408" s="46"/>
      <c r="CB408" s="192"/>
      <c r="CC408" s="192"/>
      <c r="CD408" s="192"/>
      <c r="CE408" s="46"/>
      <c r="CI408" s="192"/>
      <c r="CJ408" s="46"/>
      <c r="CK408" s="192"/>
      <c r="CL408" s="192"/>
      <c r="CM408" s="192"/>
      <c r="CN408" s="46"/>
      <c r="CR408" s="192"/>
      <c r="CS408" s="46"/>
      <c r="CT408" s="192"/>
      <c r="CU408" s="192"/>
      <c r="CV408" s="192"/>
      <c r="CW408" s="46"/>
    </row>
    <row r="409" spans="42:101">
      <c r="AP409" s="192"/>
      <c r="AQ409" s="46"/>
      <c r="AR409" s="46"/>
      <c r="AS409" s="192"/>
      <c r="AT409" s="192"/>
      <c r="AU409" s="46"/>
      <c r="AY409" s="192"/>
      <c r="AZ409" s="46"/>
      <c r="BA409" s="192"/>
      <c r="BB409" s="192"/>
      <c r="BC409" s="192"/>
      <c r="BD409" s="46"/>
      <c r="BH409" s="192"/>
      <c r="BI409" s="46"/>
      <c r="BJ409" s="192"/>
      <c r="BK409" s="192"/>
      <c r="BL409" s="192"/>
      <c r="BM409" s="46"/>
      <c r="BQ409" s="192"/>
      <c r="BR409" s="46"/>
      <c r="BS409" s="192"/>
      <c r="BT409" s="192"/>
      <c r="BU409" s="192"/>
      <c r="BV409" s="46"/>
      <c r="BZ409" s="192"/>
      <c r="CA409" s="46"/>
      <c r="CB409" s="192"/>
      <c r="CC409" s="192"/>
      <c r="CD409" s="192"/>
      <c r="CE409" s="46"/>
      <c r="CI409" s="192"/>
      <c r="CJ409" s="46"/>
      <c r="CK409" s="192"/>
      <c r="CL409" s="192"/>
      <c r="CM409" s="192"/>
      <c r="CN409" s="46"/>
      <c r="CR409" s="192"/>
      <c r="CS409" s="46"/>
      <c r="CT409" s="192"/>
      <c r="CU409" s="192"/>
      <c r="CV409" s="192"/>
      <c r="CW409" s="46"/>
    </row>
    <row r="410" spans="42:101">
      <c r="AP410" s="192"/>
      <c r="AQ410" s="46"/>
      <c r="AR410" s="46"/>
      <c r="AS410" s="192"/>
      <c r="AT410" s="192"/>
      <c r="AU410" s="46"/>
      <c r="AY410" s="192"/>
      <c r="AZ410" s="46"/>
      <c r="BA410" s="192"/>
      <c r="BB410" s="192"/>
      <c r="BC410" s="192"/>
      <c r="BD410" s="46"/>
      <c r="BH410" s="192"/>
      <c r="BI410" s="46"/>
      <c r="BJ410" s="192"/>
      <c r="BK410" s="192"/>
      <c r="BL410" s="192"/>
      <c r="BM410" s="46"/>
      <c r="BQ410" s="192"/>
      <c r="BR410" s="46"/>
      <c r="BS410" s="192"/>
      <c r="BT410" s="192"/>
      <c r="BU410" s="192"/>
      <c r="BV410" s="46"/>
      <c r="BZ410" s="192"/>
      <c r="CA410" s="46"/>
      <c r="CB410" s="192"/>
      <c r="CC410" s="192"/>
      <c r="CD410" s="192"/>
      <c r="CE410" s="46"/>
      <c r="CI410" s="192"/>
      <c r="CJ410" s="46"/>
      <c r="CK410" s="192"/>
      <c r="CL410" s="192"/>
      <c r="CM410" s="192"/>
      <c r="CN410" s="46"/>
      <c r="CR410" s="192"/>
      <c r="CS410" s="46"/>
      <c r="CT410" s="192"/>
      <c r="CU410" s="192"/>
      <c r="CV410" s="192"/>
      <c r="CW410" s="46"/>
    </row>
    <row r="411" spans="42:101">
      <c r="AP411" s="211"/>
      <c r="AQ411" s="46"/>
      <c r="AR411" s="46"/>
      <c r="AS411" s="192"/>
      <c r="AT411" s="192"/>
      <c r="AU411" s="46"/>
      <c r="AY411" s="192"/>
      <c r="AZ411" s="46"/>
      <c r="BA411" s="192"/>
      <c r="BB411" s="192"/>
      <c r="BC411" s="192"/>
      <c r="BD411" s="46"/>
      <c r="BH411" s="192"/>
      <c r="BI411" s="46"/>
      <c r="BJ411" s="192"/>
      <c r="BK411" s="192"/>
      <c r="BL411" s="192"/>
      <c r="BM411" s="46"/>
      <c r="BQ411" s="192"/>
      <c r="BR411" s="46"/>
      <c r="BS411" s="192"/>
      <c r="BT411" s="192"/>
      <c r="BU411" s="192"/>
      <c r="BV411" s="46"/>
      <c r="BZ411" s="192"/>
      <c r="CA411" s="46"/>
      <c r="CB411" s="192"/>
      <c r="CC411" s="192"/>
      <c r="CD411" s="192"/>
      <c r="CE411" s="46"/>
      <c r="CI411" s="192"/>
      <c r="CJ411" s="46"/>
      <c r="CK411" s="192"/>
      <c r="CL411" s="192"/>
      <c r="CM411" s="192"/>
      <c r="CN411" s="46"/>
      <c r="CR411" s="192"/>
      <c r="CS411" s="46"/>
      <c r="CT411" s="192"/>
      <c r="CU411" s="192"/>
      <c r="CV411" s="192"/>
      <c r="CW411" s="46"/>
    </row>
    <row r="412" spans="42:101">
      <c r="AP412" s="192"/>
      <c r="AQ412" s="46"/>
      <c r="AR412" s="46"/>
      <c r="AS412" s="192"/>
      <c r="AT412" s="192"/>
      <c r="AU412" s="46"/>
      <c r="AY412" s="192"/>
      <c r="AZ412" s="46"/>
      <c r="BA412" s="192"/>
      <c r="BB412" s="192"/>
      <c r="BC412" s="192"/>
      <c r="BD412" s="46"/>
      <c r="BH412" s="192"/>
      <c r="BI412" s="46"/>
      <c r="BJ412" s="192"/>
      <c r="BK412" s="192"/>
      <c r="BL412" s="192"/>
      <c r="BM412" s="46"/>
      <c r="BQ412" s="192"/>
      <c r="BR412" s="46"/>
      <c r="BS412" s="192"/>
      <c r="BT412" s="192"/>
      <c r="BU412" s="192"/>
      <c r="BV412" s="46"/>
      <c r="BZ412" s="192"/>
      <c r="CA412" s="46"/>
      <c r="CB412" s="192"/>
      <c r="CC412" s="192"/>
      <c r="CD412" s="192"/>
      <c r="CE412" s="46"/>
      <c r="CI412" s="192"/>
      <c r="CJ412" s="46"/>
      <c r="CK412" s="192"/>
      <c r="CL412" s="192"/>
      <c r="CM412" s="192"/>
      <c r="CN412" s="46"/>
      <c r="CR412" s="192"/>
      <c r="CS412" s="46"/>
      <c r="CT412" s="192"/>
      <c r="CU412" s="192"/>
      <c r="CV412" s="192"/>
      <c r="CW412" s="46"/>
    </row>
    <row r="413" spans="42:101">
      <c r="AP413" s="192"/>
      <c r="AQ413" s="46"/>
      <c r="AR413" s="46"/>
      <c r="AS413" s="192"/>
      <c r="AT413" s="192"/>
      <c r="AU413" s="46"/>
      <c r="AY413" s="192"/>
      <c r="AZ413" s="46"/>
      <c r="BA413" s="192"/>
      <c r="BB413" s="192"/>
      <c r="BC413" s="192"/>
      <c r="BD413" s="46"/>
      <c r="BH413" s="192"/>
      <c r="BI413" s="46"/>
      <c r="BJ413" s="192"/>
      <c r="BK413" s="192"/>
      <c r="BL413" s="192"/>
      <c r="BM413" s="46"/>
      <c r="BQ413" s="192"/>
      <c r="BR413" s="46"/>
      <c r="BS413" s="192"/>
      <c r="BT413" s="192"/>
      <c r="BU413" s="192"/>
      <c r="BV413" s="46"/>
      <c r="BZ413" s="192"/>
      <c r="CA413" s="46"/>
      <c r="CB413" s="192"/>
      <c r="CC413" s="192"/>
      <c r="CD413" s="192"/>
      <c r="CE413" s="46"/>
      <c r="CI413" s="192"/>
      <c r="CJ413" s="46"/>
      <c r="CK413" s="192"/>
      <c r="CL413" s="192"/>
      <c r="CM413" s="192"/>
      <c r="CN413" s="46"/>
      <c r="CR413" s="192"/>
      <c r="CS413" s="46"/>
      <c r="CT413" s="192"/>
      <c r="CU413" s="192"/>
      <c r="CV413" s="192"/>
      <c r="CW413" s="46"/>
    </row>
    <row r="414" spans="42:101">
      <c r="AP414" s="192"/>
      <c r="AQ414" s="46"/>
      <c r="AR414" s="46"/>
      <c r="AS414" s="192"/>
      <c r="AT414" s="192"/>
      <c r="AU414" s="46"/>
      <c r="AY414" s="192"/>
      <c r="AZ414" s="46"/>
      <c r="BA414" s="192"/>
      <c r="BB414" s="192"/>
      <c r="BC414" s="192"/>
      <c r="BD414" s="46"/>
      <c r="BH414" s="192"/>
      <c r="BI414" s="46"/>
      <c r="BJ414" s="192"/>
      <c r="BK414" s="192"/>
      <c r="BL414" s="192"/>
      <c r="BM414" s="46"/>
      <c r="BQ414" s="192"/>
      <c r="BR414" s="46"/>
      <c r="BS414" s="192"/>
      <c r="BT414" s="192"/>
      <c r="BU414" s="192"/>
      <c r="BV414" s="46"/>
      <c r="BZ414" s="192"/>
      <c r="CA414" s="46"/>
      <c r="CB414" s="192"/>
      <c r="CC414" s="192"/>
      <c r="CD414" s="192"/>
      <c r="CE414" s="46"/>
      <c r="CI414" s="192"/>
      <c r="CJ414" s="46"/>
      <c r="CK414" s="192"/>
      <c r="CL414" s="192"/>
      <c r="CM414" s="192"/>
      <c r="CN414" s="46"/>
      <c r="CR414" s="192"/>
      <c r="CS414" s="46"/>
      <c r="CT414" s="192"/>
      <c r="CU414" s="192"/>
      <c r="CV414" s="192"/>
      <c r="CW414" s="46"/>
    </row>
    <row r="415" spans="42:101">
      <c r="AP415" s="211"/>
      <c r="AQ415" s="46"/>
      <c r="AR415" s="46"/>
      <c r="AS415" s="192"/>
      <c r="AT415" s="192"/>
      <c r="AU415" s="46"/>
      <c r="AY415" s="192"/>
      <c r="AZ415" s="46"/>
      <c r="BA415" s="192"/>
      <c r="BB415" s="192"/>
      <c r="BC415" s="192"/>
      <c r="BD415" s="46"/>
      <c r="BH415" s="192"/>
      <c r="BI415" s="46"/>
      <c r="BJ415" s="192"/>
      <c r="BK415" s="192"/>
      <c r="BL415" s="192"/>
      <c r="BM415" s="46"/>
      <c r="BQ415" s="192"/>
      <c r="BR415" s="46"/>
      <c r="BS415" s="192"/>
      <c r="BT415" s="192"/>
      <c r="BU415" s="192"/>
      <c r="BV415" s="46"/>
      <c r="BZ415" s="192"/>
      <c r="CA415" s="46"/>
      <c r="CB415" s="192"/>
      <c r="CC415" s="192"/>
      <c r="CD415" s="192"/>
      <c r="CE415" s="46"/>
      <c r="CI415" s="192"/>
      <c r="CJ415" s="46"/>
      <c r="CK415" s="192"/>
      <c r="CL415" s="192"/>
      <c r="CM415" s="192"/>
      <c r="CN415" s="46"/>
      <c r="CR415" s="192"/>
      <c r="CS415" s="46"/>
      <c r="CT415" s="192"/>
      <c r="CU415" s="192"/>
      <c r="CV415" s="192"/>
      <c r="CW415" s="46"/>
    </row>
    <row r="416" spans="42:101">
      <c r="AP416" s="192"/>
      <c r="AQ416" s="46"/>
      <c r="AR416" s="192"/>
      <c r="AS416" s="192"/>
      <c r="AT416" s="192"/>
      <c r="AU416" s="46"/>
      <c r="AY416" s="192"/>
      <c r="AZ416" s="46"/>
      <c r="BA416" s="192"/>
      <c r="BB416" s="192"/>
      <c r="BC416" s="192"/>
      <c r="BD416" s="46"/>
      <c r="BH416" s="192"/>
      <c r="BI416" s="46"/>
      <c r="BJ416" s="192"/>
      <c r="BK416" s="192"/>
      <c r="BL416" s="192"/>
      <c r="BM416" s="46"/>
      <c r="BQ416" s="192"/>
      <c r="BR416" s="46"/>
      <c r="BS416" s="192"/>
      <c r="BT416" s="192"/>
      <c r="BU416" s="192"/>
      <c r="BV416" s="46"/>
      <c r="BZ416" s="192"/>
      <c r="CA416" s="46"/>
      <c r="CB416" s="192"/>
      <c r="CC416" s="192"/>
      <c r="CD416" s="192"/>
      <c r="CE416" s="46"/>
      <c r="CI416" s="192"/>
      <c r="CJ416" s="46"/>
      <c r="CK416" s="192"/>
      <c r="CL416" s="192"/>
      <c r="CM416" s="192"/>
      <c r="CN416" s="46"/>
      <c r="CR416" s="192"/>
      <c r="CS416" s="46"/>
      <c r="CT416" s="192"/>
      <c r="CU416" s="192"/>
      <c r="CV416" s="192"/>
      <c r="CW416" s="46"/>
    </row>
    <row r="417" spans="42:101">
      <c r="AP417" s="192"/>
      <c r="AQ417" s="46"/>
      <c r="AR417" s="192"/>
      <c r="AS417" s="192"/>
      <c r="AT417" s="192"/>
      <c r="AU417" s="46"/>
      <c r="AY417" s="192"/>
      <c r="AZ417" s="46"/>
      <c r="BA417" s="192"/>
      <c r="BB417" s="192"/>
      <c r="BC417" s="192"/>
      <c r="BD417" s="46"/>
      <c r="BH417" s="192"/>
      <c r="BI417" s="46"/>
      <c r="BJ417" s="192"/>
      <c r="BK417" s="192"/>
      <c r="BL417" s="192"/>
      <c r="BM417" s="46"/>
      <c r="BQ417" s="192"/>
      <c r="BR417" s="46"/>
      <c r="BS417" s="192"/>
      <c r="BT417" s="192"/>
      <c r="BU417" s="192"/>
      <c r="BV417" s="46"/>
      <c r="BZ417" s="192"/>
      <c r="CA417" s="46"/>
      <c r="CB417" s="192"/>
      <c r="CC417" s="192"/>
      <c r="CD417" s="192"/>
      <c r="CE417" s="46"/>
      <c r="CI417" s="192"/>
      <c r="CJ417" s="46"/>
      <c r="CK417" s="192"/>
      <c r="CL417" s="192"/>
      <c r="CM417" s="192"/>
      <c r="CN417" s="46"/>
      <c r="CR417" s="192"/>
      <c r="CS417" s="46"/>
      <c r="CT417" s="192"/>
      <c r="CU417" s="192"/>
      <c r="CV417" s="192"/>
      <c r="CW417" s="46"/>
    </row>
    <row r="418" spans="42:101">
      <c r="AP418" s="192"/>
      <c r="AQ418" s="46"/>
      <c r="AR418" s="192"/>
      <c r="AS418" s="192"/>
      <c r="AT418" s="192"/>
      <c r="AU418" s="46"/>
      <c r="AY418" s="192"/>
      <c r="AZ418" s="46"/>
      <c r="BA418" s="192"/>
      <c r="BB418" s="192"/>
      <c r="BC418" s="192"/>
      <c r="BD418" s="46"/>
      <c r="BH418" s="192"/>
      <c r="BI418" s="46"/>
      <c r="BJ418" s="192"/>
      <c r="BK418" s="192"/>
      <c r="BL418" s="192"/>
      <c r="BM418" s="46"/>
      <c r="BQ418" s="192"/>
      <c r="BR418" s="46"/>
      <c r="BS418" s="192"/>
      <c r="BT418" s="192"/>
      <c r="BU418" s="192"/>
      <c r="BV418" s="46"/>
      <c r="BZ418" s="192"/>
      <c r="CA418" s="46"/>
      <c r="CB418" s="192"/>
      <c r="CC418" s="192"/>
      <c r="CD418" s="192"/>
      <c r="CE418" s="46"/>
      <c r="CI418" s="192"/>
      <c r="CJ418" s="46"/>
      <c r="CK418" s="192"/>
      <c r="CL418" s="192"/>
      <c r="CM418" s="192"/>
      <c r="CN418" s="46"/>
      <c r="CR418" s="192"/>
      <c r="CS418" s="46"/>
      <c r="CT418" s="192"/>
      <c r="CU418" s="192"/>
      <c r="CV418" s="192"/>
      <c r="CW418" s="46"/>
    </row>
    <row r="419" spans="42:101">
      <c r="AP419" s="211"/>
      <c r="AQ419" s="46"/>
      <c r="AR419" s="192"/>
      <c r="AS419" s="192"/>
      <c r="AT419" s="192"/>
      <c r="AU419" s="46"/>
      <c r="AY419" s="192"/>
      <c r="AZ419" s="46"/>
      <c r="BA419" s="192"/>
      <c r="BB419" s="192"/>
      <c r="BC419" s="192"/>
      <c r="BD419" s="46"/>
      <c r="BH419" s="192"/>
      <c r="BI419" s="46"/>
      <c r="BJ419" s="192"/>
      <c r="BK419" s="192"/>
      <c r="BL419" s="192"/>
      <c r="BM419" s="46"/>
      <c r="BQ419" s="192"/>
      <c r="BR419" s="46"/>
      <c r="BS419" s="192"/>
      <c r="BT419" s="192"/>
      <c r="BU419" s="192"/>
      <c r="BV419" s="46"/>
      <c r="BZ419" s="192"/>
      <c r="CA419" s="46"/>
      <c r="CB419" s="192"/>
      <c r="CC419" s="192"/>
      <c r="CD419" s="192"/>
      <c r="CE419" s="46"/>
      <c r="CI419" s="192"/>
      <c r="CJ419" s="46"/>
      <c r="CK419" s="192"/>
      <c r="CL419" s="192"/>
      <c r="CM419" s="192"/>
      <c r="CN419" s="46"/>
      <c r="CR419" s="192"/>
      <c r="CS419" s="46"/>
      <c r="CT419" s="192"/>
      <c r="CU419" s="192"/>
      <c r="CV419" s="192"/>
      <c r="CW419" s="46"/>
    </row>
    <row r="420" spans="42:101">
      <c r="AP420" s="192"/>
      <c r="AQ420" s="46"/>
      <c r="AR420" s="192"/>
      <c r="AS420" s="192"/>
      <c r="AT420" s="192"/>
      <c r="AU420" s="46"/>
      <c r="AY420" s="192"/>
      <c r="AZ420" s="46"/>
      <c r="BA420" s="192"/>
      <c r="BB420" s="192"/>
      <c r="BC420" s="192"/>
      <c r="BD420" s="46"/>
      <c r="BH420" s="192"/>
      <c r="BI420" s="46"/>
      <c r="BJ420" s="192"/>
      <c r="BK420" s="192"/>
      <c r="BL420" s="192"/>
      <c r="BM420" s="46"/>
      <c r="BQ420" s="192"/>
      <c r="BR420" s="46"/>
      <c r="BS420" s="192"/>
      <c r="BT420" s="192"/>
      <c r="BU420" s="192"/>
      <c r="BV420" s="46"/>
      <c r="BZ420" s="192"/>
      <c r="CA420" s="46"/>
      <c r="CB420" s="192"/>
      <c r="CC420" s="192"/>
      <c r="CD420" s="192"/>
      <c r="CE420" s="46"/>
      <c r="CI420" s="192"/>
      <c r="CJ420" s="46"/>
      <c r="CK420" s="192"/>
      <c r="CL420" s="192"/>
      <c r="CM420" s="192"/>
      <c r="CN420" s="46"/>
      <c r="CR420" s="192"/>
      <c r="CS420" s="46"/>
      <c r="CT420" s="192"/>
      <c r="CU420" s="192"/>
      <c r="CV420" s="192"/>
      <c r="CW420" s="46"/>
    </row>
    <row r="421" spans="42:101">
      <c r="AP421" s="192"/>
      <c r="AQ421" s="46"/>
      <c r="AR421" s="192"/>
      <c r="AS421" s="192"/>
      <c r="AT421" s="192"/>
      <c r="AU421" s="46"/>
      <c r="AY421" s="192"/>
      <c r="AZ421" s="46"/>
      <c r="BA421" s="192"/>
      <c r="BB421" s="192"/>
      <c r="BC421" s="192"/>
      <c r="BD421" s="46"/>
      <c r="BH421" s="192"/>
      <c r="BI421" s="46"/>
      <c r="BJ421" s="192"/>
      <c r="BK421" s="192"/>
      <c r="BL421" s="192"/>
      <c r="BM421" s="46"/>
      <c r="BQ421" s="192"/>
      <c r="BR421" s="46"/>
      <c r="BS421" s="192"/>
      <c r="BT421" s="192"/>
      <c r="BU421" s="192"/>
      <c r="BV421" s="46"/>
      <c r="BZ421" s="192"/>
      <c r="CA421" s="46"/>
      <c r="CB421" s="192"/>
      <c r="CC421" s="192"/>
      <c r="CD421" s="192"/>
      <c r="CE421" s="46"/>
      <c r="CI421" s="192"/>
      <c r="CJ421" s="46"/>
      <c r="CK421" s="192"/>
      <c r="CL421" s="192"/>
      <c r="CM421" s="192"/>
      <c r="CN421" s="46"/>
      <c r="CR421" s="192"/>
      <c r="CS421" s="46"/>
      <c r="CT421" s="192"/>
      <c r="CU421" s="192"/>
      <c r="CV421" s="192"/>
      <c r="CW421" s="46"/>
    </row>
    <row r="422" spans="42:101">
      <c r="AP422" s="192"/>
      <c r="AQ422" s="46"/>
      <c r="AR422" s="192"/>
      <c r="AS422" s="192"/>
      <c r="AT422" s="192"/>
      <c r="AU422" s="46"/>
      <c r="AY422" s="192"/>
      <c r="AZ422" s="46"/>
      <c r="BA422" s="192"/>
      <c r="BB422" s="192"/>
      <c r="BC422" s="192"/>
      <c r="BD422" s="46"/>
      <c r="BH422" s="192"/>
      <c r="BI422" s="46"/>
      <c r="BJ422" s="192"/>
      <c r="BK422" s="192"/>
      <c r="BL422" s="192"/>
      <c r="BM422" s="46"/>
      <c r="BQ422" s="192"/>
      <c r="BR422" s="46"/>
      <c r="BS422" s="192"/>
      <c r="BT422" s="192"/>
      <c r="BU422" s="192"/>
      <c r="BV422" s="46"/>
      <c r="BZ422" s="192"/>
      <c r="CA422" s="46"/>
      <c r="CB422" s="192"/>
      <c r="CC422" s="192"/>
      <c r="CD422" s="192"/>
      <c r="CE422" s="46"/>
      <c r="CI422" s="192"/>
      <c r="CJ422" s="46"/>
      <c r="CK422" s="192"/>
      <c r="CL422" s="192"/>
      <c r="CM422" s="192"/>
      <c r="CN422" s="46"/>
      <c r="CR422" s="192"/>
      <c r="CS422" s="46"/>
      <c r="CT422" s="192"/>
      <c r="CU422" s="192"/>
      <c r="CV422" s="192"/>
      <c r="CW422" s="46"/>
    </row>
    <row r="423" spans="42:101">
      <c r="AP423" s="211"/>
      <c r="AQ423" s="46"/>
      <c r="AR423" s="192"/>
      <c r="AS423" s="192"/>
      <c r="AT423" s="192"/>
      <c r="AU423" s="46"/>
      <c r="AY423" s="192"/>
      <c r="AZ423" s="46"/>
      <c r="BA423" s="192"/>
      <c r="BB423" s="192"/>
      <c r="BC423" s="192"/>
      <c r="BD423" s="46"/>
      <c r="BH423" s="192"/>
      <c r="BI423" s="46"/>
      <c r="BJ423" s="192"/>
      <c r="BK423" s="192"/>
      <c r="BL423" s="192"/>
      <c r="BM423" s="46"/>
      <c r="BQ423" s="192"/>
      <c r="BR423" s="46"/>
      <c r="BS423" s="192"/>
      <c r="BT423" s="192"/>
      <c r="BU423" s="192"/>
      <c r="BV423" s="46"/>
      <c r="BZ423" s="192"/>
      <c r="CA423" s="46"/>
      <c r="CB423" s="192"/>
      <c r="CC423" s="192"/>
      <c r="CD423" s="192"/>
      <c r="CE423" s="46"/>
      <c r="CI423" s="192"/>
      <c r="CJ423" s="46"/>
      <c r="CK423" s="192"/>
      <c r="CL423" s="192"/>
      <c r="CM423" s="192"/>
      <c r="CN423" s="46"/>
      <c r="CR423" s="192"/>
      <c r="CS423" s="46"/>
      <c r="CT423" s="192"/>
      <c r="CU423" s="192"/>
      <c r="CV423" s="192"/>
      <c r="CW423" s="46"/>
    </row>
    <row r="424" spans="42:101">
      <c r="AP424" s="192"/>
      <c r="AQ424" s="46"/>
      <c r="AR424" s="192"/>
      <c r="AS424" s="192"/>
      <c r="AT424" s="192"/>
      <c r="AU424" s="46"/>
      <c r="AY424" s="192"/>
      <c r="AZ424" s="46"/>
      <c r="BA424" s="192"/>
      <c r="BB424" s="192"/>
      <c r="BC424" s="192"/>
      <c r="BD424" s="46"/>
      <c r="BH424" s="192"/>
      <c r="BI424" s="46"/>
      <c r="BJ424" s="192"/>
      <c r="BK424" s="192"/>
      <c r="BL424" s="192"/>
      <c r="BM424" s="46"/>
      <c r="BQ424" s="192"/>
      <c r="BR424" s="46"/>
      <c r="BS424" s="192"/>
      <c r="BT424" s="192"/>
      <c r="BU424" s="192"/>
      <c r="BV424" s="46"/>
      <c r="BZ424" s="192"/>
      <c r="CA424" s="46"/>
      <c r="CB424" s="192"/>
      <c r="CC424" s="192"/>
      <c r="CD424" s="192"/>
      <c r="CE424" s="46"/>
      <c r="CI424" s="192"/>
      <c r="CJ424" s="46"/>
      <c r="CK424" s="192"/>
      <c r="CL424" s="192"/>
      <c r="CM424" s="192"/>
      <c r="CN424" s="46"/>
      <c r="CR424" s="192"/>
      <c r="CS424" s="46"/>
      <c r="CT424" s="192"/>
      <c r="CU424" s="192"/>
      <c r="CV424" s="192"/>
      <c r="CW424" s="46"/>
    </row>
    <row r="425" spans="42:101">
      <c r="AP425" s="192"/>
      <c r="AQ425" s="46"/>
      <c r="AR425" s="192"/>
      <c r="AS425" s="192"/>
      <c r="AT425" s="192"/>
      <c r="AU425" s="46"/>
      <c r="AY425" s="192"/>
      <c r="AZ425" s="46"/>
      <c r="BA425" s="192"/>
      <c r="BB425" s="192"/>
      <c r="BC425" s="192"/>
      <c r="BD425" s="46"/>
      <c r="BH425" s="192"/>
      <c r="BI425" s="46"/>
      <c r="BJ425" s="192"/>
      <c r="BK425" s="192"/>
      <c r="BL425" s="192"/>
      <c r="BM425" s="46"/>
      <c r="BQ425" s="192"/>
      <c r="BR425" s="46"/>
      <c r="BS425" s="192"/>
      <c r="BT425" s="192"/>
      <c r="BU425" s="192"/>
      <c r="BV425" s="46"/>
      <c r="BZ425" s="192"/>
      <c r="CA425" s="46"/>
      <c r="CB425" s="192"/>
      <c r="CC425" s="192"/>
      <c r="CD425" s="192"/>
      <c r="CE425" s="46"/>
      <c r="CI425" s="192"/>
      <c r="CJ425" s="46"/>
      <c r="CK425" s="192"/>
      <c r="CL425" s="192"/>
      <c r="CM425" s="192"/>
      <c r="CN425" s="46"/>
      <c r="CR425" s="192"/>
      <c r="CS425" s="46"/>
      <c r="CT425" s="192"/>
      <c r="CU425" s="192"/>
      <c r="CV425" s="192"/>
      <c r="CW425" s="46"/>
    </row>
    <row r="426" spans="42:101">
      <c r="AP426" s="192"/>
      <c r="AQ426" s="46"/>
      <c r="AR426" s="192"/>
      <c r="AS426" s="192"/>
      <c r="AT426" s="192"/>
      <c r="AU426" s="46"/>
      <c r="AY426" s="192"/>
      <c r="AZ426" s="46"/>
      <c r="BA426" s="192"/>
      <c r="BB426" s="192"/>
      <c r="BC426" s="192"/>
      <c r="BD426" s="46"/>
      <c r="BH426" s="192"/>
      <c r="BI426" s="46"/>
      <c r="BJ426" s="192"/>
      <c r="BK426" s="192"/>
      <c r="BL426" s="192"/>
      <c r="BM426" s="46"/>
      <c r="BQ426" s="192"/>
      <c r="BR426" s="46"/>
      <c r="BS426" s="192"/>
      <c r="BT426" s="192"/>
      <c r="BU426" s="192"/>
      <c r="BV426" s="46"/>
      <c r="BZ426" s="192"/>
      <c r="CA426" s="46"/>
      <c r="CB426" s="192"/>
      <c r="CC426" s="192"/>
      <c r="CD426" s="192"/>
      <c r="CE426" s="46"/>
      <c r="CI426" s="192"/>
      <c r="CJ426" s="46"/>
      <c r="CK426" s="192"/>
      <c r="CL426" s="192"/>
      <c r="CM426" s="192"/>
      <c r="CN426" s="46"/>
      <c r="CR426" s="192"/>
      <c r="CS426" s="46"/>
      <c r="CT426" s="192"/>
      <c r="CU426" s="192"/>
      <c r="CV426" s="192"/>
      <c r="CW426" s="46"/>
    </row>
    <row r="427" spans="42:101">
      <c r="AP427" s="211"/>
      <c r="AQ427" s="46"/>
      <c r="AR427" s="192"/>
      <c r="AS427" s="192"/>
      <c r="AT427" s="192"/>
      <c r="AU427" s="46"/>
      <c r="AY427" s="192"/>
      <c r="AZ427" s="46"/>
      <c r="BA427" s="192"/>
      <c r="BB427" s="192"/>
      <c r="BC427" s="192"/>
      <c r="BD427" s="46"/>
      <c r="BH427" s="192"/>
      <c r="BI427" s="46"/>
      <c r="BJ427" s="192"/>
      <c r="BK427" s="192"/>
      <c r="BL427" s="192"/>
      <c r="BM427" s="46"/>
      <c r="BQ427" s="192"/>
      <c r="BR427" s="46"/>
      <c r="BS427" s="192"/>
      <c r="BT427" s="192"/>
      <c r="BU427" s="192"/>
      <c r="BV427" s="46"/>
      <c r="BZ427" s="192"/>
      <c r="CA427" s="46"/>
      <c r="CB427" s="192"/>
      <c r="CC427" s="192"/>
      <c r="CD427" s="192"/>
      <c r="CE427" s="46"/>
      <c r="CI427" s="192"/>
      <c r="CJ427" s="46"/>
      <c r="CK427" s="192"/>
      <c r="CL427" s="192"/>
      <c r="CM427" s="192"/>
      <c r="CN427" s="46"/>
      <c r="CR427" s="192"/>
      <c r="CS427" s="46"/>
      <c r="CT427" s="192"/>
      <c r="CU427" s="192"/>
      <c r="CV427" s="192"/>
      <c r="CW427" s="46"/>
    </row>
    <row r="428" spans="42:101">
      <c r="AP428" s="192"/>
      <c r="AQ428" s="46"/>
      <c r="AR428" s="192"/>
      <c r="AS428" s="192"/>
      <c r="AT428" s="192"/>
      <c r="AU428" s="46"/>
      <c r="AY428" s="192"/>
      <c r="AZ428" s="46"/>
      <c r="BA428" s="192"/>
      <c r="BB428" s="192"/>
      <c r="BC428" s="192"/>
      <c r="BD428" s="46"/>
      <c r="BH428" s="192"/>
      <c r="BI428" s="46"/>
      <c r="BJ428" s="192"/>
      <c r="BK428" s="192"/>
      <c r="BL428" s="192"/>
      <c r="BM428" s="46"/>
      <c r="BQ428" s="192"/>
      <c r="BR428" s="46"/>
      <c r="BS428" s="192"/>
      <c r="BT428" s="192"/>
      <c r="BU428" s="192"/>
      <c r="BV428" s="46"/>
      <c r="BZ428" s="192"/>
      <c r="CA428" s="46"/>
      <c r="CB428" s="192"/>
      <c r="CC428" s="192"/>
      <c r="CD428" s="192"/>
      <c r="CE428" s="46"/>
      <c r="CI428" s="192"/>
      <c r="CJ428" s="46"/>
      <c r="CK428" s="192"/>
      <c r="CL428" s="192"/>
      <c r="CM428" s="192"/>
      <c r="CN428" s="46"/>
      <c r="CR428" s="192"/>
      <c r="CS428" s="46"/>
      <c r="CT428" s="192"/>
      <c r="CU428" s="192"/>
      <c r="CV428" s="192"/>
      <c r="CW428" s="46"/>
    </row>
    <row r="429" spans="42:101">
      <c r="AP429" s="192"/>
      <c r="AQ429" s="46"/>
      <c r="AR429" s="192"/>
      <c r="AS429" s="192"/>
      <c r="AT429" s="192"/>
      <c r="AU429" s="46"/>
      <c r="AY429" s="192"/>
      <c r="AZ429" s="46"/>
      <c r="BA429" s="192"/>
      <c r="BB429" s="192"/>
      <c r="BC429" s="192"/>
      <c r="BD429" s="46"/>
      <c r="BH429" s="192"/>
      <c r="BI429" s="46"/>
      <c r="BJ429" s="192"/>
      <c r="BK429" s="192"/>
      <c r="BL429" s="192"/>
      <c r="BM429" s="46"/>
      <c r="BQ429" s="192"/>
      <c r="BR429" s="46"/>
      <c r="BS429" s="192"/>
      <c r="BT429" s="192"/>
      <c r="BU429" s="192"/>
      <c r="BV429" s="46"/>
      <c r="BZ429" s="192"/>
      <c r="CA429" s="46"/>
      <c r="CB429" s="192"/>
      <c r="CC429" s="192"/>
      <c r="CD429" s="192"/>
      <c r="CE429" s="46"/>
      <c r="CI429" s="192"/>
      <c r="CJ429" s="46"/>
      <c r="CK429" s="192"/>
      <c r="CL429" s="192"/>
      <c r="CM429" s="192"/>
      <c r="CN429" s="46"/>
      <c r="CR429" s="192"/>
      <c r="CS429" s="46"/>
      <c r="CT429" s="192"/>
      <c r="CU429" s="192"/>
      <c r="CV429" s="192"/>
      <c r="CW429" s="46"/>
    </row>
    <row r="430" spans="42:101">
      <c r="AP430" s="192"/>
      <c r="AQ430" s="46"/>
      <c r="AR430" s="192"/>
      <c r="AS430" s="192"/>
      <c r="AT430" s="192"/>
      <c r="AU430" s="46"/>
      <c r="AY430" s="192"/>
      <c r="AZ430" s="46"/>
      <c r="BA430" s="192"/>
      <c r="BB430" s="192"/>
      <c r="BC430" s="192"/>
      <c r="BD430" s="46"/>
      <c r="BH430" s="192"/>
      <c r="BI430" s="46"/>
      <c r="BJ430" s="192"/>
      <c r="BK430" s="192"/>
      <c r="BL430" s="192"/>
      <c r="BM430" s="46"/>
      <c r="BQ430" s="192"/>
      <c r="BR430" s="46"/>
      <c r="BS430" s="192"/>
      <c r="BT430" s="192"/>
      <c r="BU430" s="192"/>
      <c r="BV430" s="46"/>
      <c r="BZ430" s="192"/>
      <c r="CA430" s="46"/>
      <c r="CB430" s="192"/>
      <c r="CC430" s="192"/>
      <c r="CD430" s="192"/>
      <c r="CE430" s="46"/>
      <c r="CI430" s="192"/>
      <c r="CJ430" s="46"/>
      <c r="CK430" s="192"/>
      <c r="CL430" s="192"/>
      <c r="CM430" s="192"/>
      <c r="CN430" s="46"/>
      <c r="CR430" s="192"/>
      <c r="CS430" s="46"/>
      <c r="CT430" s="192"/>
      <c r="CU430" s="192"/>
      <c r="CV430" s="192"/>
      <c r="CW430" s="46"/>
    </row>
    <row r="431" spans="42:101">
      <c r="AP431" s="211"/>
      <c r="AQ431" s="46"/>
      <c r="AR431" s="192"/>
      <c r="AS431" s="192"/>
      <c r="AT431" s="192"/>
      <c r="AU431" s="46"/>
      <c r="AY431" s="192"/>
      <c r="AZ431" s="46"/>
      <c r="BA431" s="192"/>
      <c r="BB431" s="192"/>
      <c r="BC431" s="192"/>
      <c r="BD431" s="46"/>
      <c r="BH431" s="192"/>
      <c r="BI431" s="46"/>
      <c r="BJ431" s="192"/>
      <c r="BK431" s="192"/>
      <c r="BL431" s="192"/>
      <c r="BM431" s="46"/>
      <c r="BQ431" s="192"/>
      <c r="BR431" s="46"/>
      <c r="BS431" s="192"/>
      <c r="BT431" s="192"/>
      <c r="BU431" s="192"/>
      <c r="BV431" s="46"/>
      <c r="BZ431" s="192"/>
      <c r="CA431" s="46"/>
      <c r="CB431" s="192"/>
      <c r="CC431" s="192"/>
      <c r="CD431" s="192"/>
      <c r="CE431" s="46"/>
      <c r="CI431" s="192"/>
      <c r="CJ431" s="46"/>
      <c r="CK431" s="192"/>
      <c r="CL431" s="192"/>
      <c r="CM431" s="192"/>
      <c r="CN431" s="46"/>
      <c r="CR431" s="192"/>
      <c r="CS431" s="46"/>
      <c r="CT431" s="192"/>
      <c r="CU431" s="192"/>
      <c r="CV431" s="192"/>
      <c r="CW431" s="46"/>
    </row>
    <row r="432" spans="42:101">
      <c r="AP432" s="192"/>
      <c r="AQ432" s="46"/>
      <c r="AR432" s="192"/>
      <c r="AS432" s="192"/>
      <c r="AT432" s="192"/>
      <c r="AU432" s="46"/>
      <c r="AY432" s="192"/>
      <c r="AZ432" s="46"/>
      <c r="BA432" s="192"/>
      <c r="BB432" s="192"/>
      <c r="BC432" s="192"/>
      <c r="BD432" s="46"/>
      <c r="BH432" s="192"/>
      <c r="BI432" s="46"/>
      <c r="BJ432" s="192"/>
      <c r="BK432" s="192"/>
      <c r="BL432" s="192"/>
      <c r="BM432" s="46"/>
      <c r="BQ432" s="192"/>
      <c r="BR432" s="46"/>
      <c r="BS432" s="192"/>
      <c r="BT432" s="192"/>
      <c r="BU432" s="192"/>
      <c r="BV432" s="46"/>
      <c r="BZ432" s="192"/>
      <c r="CA432" s="46"/>
      <c r="CB432" s="192"/>
      <c r="CC432" s="192"/>
      <c r="CD432" s="192"/>
      <c r="CE432" s="46"/>
      <c r="CI432" s="192"/>
      <c r="CJ432" s="46"/>
      <c r="CK432" s="192"/>
      <c r="CL432" s="192"/>
      <c r="CM432" s="192"/>
      <c r="CN432" s="46"/>
      <c r="CR432" s="192"/>
      <c r="CS432" s="46"/>
      <c r="CT432" s="192"/>
      <c r="CU432" s="192"/>
      <c r="CV432" s="192"/>
      <c r="CW432" s="46"/>
    </row>
    <row r="433" spans="42:101">
      <c r="AP433" s="192"/>
      <c r="AQ433" s="46"/>
      <c r="AR433" s="192"/>
      <c r="AS433" s="192"/>
      <c r="AT433" s="192"/>
      <c r="AU433" s="46"/>
      <c r="AY433" s="192"/>
      <c r="AZ433" s="46"/>
      <c r="BA433" s="192"/>
      <c r="BB433" s="192"/>
      <c r="BC433" s="192"/>
      <c r="BD433" s="46"/>
      <c r="BH433" s="192"/>
      <c r="BI433" s="46"/>
      <c r="BJ433" s="192"/>
      <c r="BK433" s="192"/>
      <c r="BL433" s="192"/>
      <c r="BM433" s="46"/>
      <c r="BQ433" s="192"/>
      <c r="BR433" s="46"/>
      <c r="BS433" s="192"/>
      <c r="BT433" s="192"/>
      <c r="BU433" s="192"/>
      <c r="BV433" s="46"/>
      <c r="BZ433" s="192"/>
      <c r="CA433" s="46"/>
      <c r="CB433" s="192"/>
      <c r="CC433" s="192"/>
      <c r="CD433" s="192"/>
      <c r="CE433" s="46"/>
      <c r="CI433" s="192"/>
      <c r="CJ433" s="46"/>
      <c r="CK433" s="192"/>
      <c r="CL433" s="192"/>
      <c r="CM433" s="192"/>
      <c r="CN433" s="46"/>
      <c r="CR433" s="192"/>
      <c r="CS433" s="46"/>
      <c r="CT433" s="192"/>
      <c r="CU433" s="192"/>
      <c r="CV433" s="192"/>
      <c r="CW433" s="46"/>
    </row>
    <row r="434" spans="42:101">
      <c r="AP434" s="192"/>
      <c r="AQ434" s="46"/>
      <c r="AR434" s="192"/>
      <c r="AS434" s="192"/>
      <c r="AT434" s="192"/>
      <c r="AU434" s="46"/>
      <c r="AY434" s="192"/>
      <c r="AZ434" s="46"/>
      <c r="BA434" s="192"/>
      <c r="BB434" s="192"/>
      <c r="BC434" s="192"/>
      <c r="BD434" s="46"/>
      <c r="BH434" s="192"/>
      <c r="BI434" s="46"/>
      <c r="BJ434" s="192"/>
      <c r="BK434" s="192"/>
      <c r="BL434" s="192"/>
      <c r="BM434" s="46"/>
      <c r="BQ434" s="192"/>
      <c r="BR434" s="46"/>
      <c r="BS434" s="192"/>
      <c r="BT434" s="192"/>
      <c r="BU434" s="192"/>
      <c r="BV434" s="46"/>
      <c r="BZ434" s="192"/>
      <c r="CA434" s="46"/>
      <c r="CB434" s="192"/>
      <c r="CC434" s="192"/>
      <c r="CD434" s="192"/>
      <c r="CE434" s="46"/>
      <c r="CI434" s="192"/>
      <c r="CJ434" s="46"/>
      <c r="CK434" s="192"/>
      <c r="CL434" s="192"/>
      <c r="CM434" s="192"/>
      <c r="CN434" s="46"/>
      <c r="CR434" s="192"/>
      <c r="CS434" s="46"/>
      <c r="CT434" s="192"/>
      <c r="CU434" s="192"/>
      <c r="CV434" s="192"/>
      <c r="CW434" s="46"/>
    </row>
    <row r="435" spans="42:101">
      <c r="AP435" s="211"/>
      <c r="AQ435" s="46"/>
      <c r="AR435" s="192"/>
      <c r="AS435" s="192"/>
      <c r="AT435" s="192"/>
      <c r="AU435" s="46"/>
      <c r="AY435" s="192"/>
      <c r="AZ435" s="46"/>
      <c r="BA435" s="192"/>
      <c r="BB435" s="192"/>
      <c r="BC435" s="192"/>
      <c r="BD435" s="46"/>
      <c r="BH435" s="192"/>
      <c r="BI435" s="46"/>
      <c r="BJ435" s="192"/>
      <c r="BK435" s="192"/>
      <c r="BL435" s="192"/>
      <c r="BM435" s="46"/>
      <c r="BQ435" s="192"/>
      <c r="BR435" s="46"/>
      <c r="BS435" s="192"/>
      <c r="BT435" s="192"/>
      <c r="BU435" s="192"/>
      <c r="BV435" s="46"/>
      <c r="BZ435" s="192"/>
      <c r="CA435" s="46"/>
      <c r="CB435" s="192"/>
      <c r="CC435" s="192"/>
      <c r="CD435" s="192"/>
      <c r="CE435" s="46"/>
      <c r="CI435" s="192"/>
      <c r="CJ435" s="46"/>
      <c r="CK435" s="192"/>
      <c r="CL435" s="192"/>
      <c r="CM435" s="192"/>
      <c r="CN435" s="46"/>
      <c r="CR435" s="192"/>
      <c r="CS435" s="46"/>
      <c r="CT435" s="192"/>
      <c r="CU435" s="192"/>
      <c r="CV435" s="192"/>
      <c r="CW435" s="46"/>
    </row>
    <row r="436" spans="42:101">
      <c r="AP436" s="192"/>
      <c r="AQ436" s="46"/>
      <c r="AR436" s="192"/>
      <c r="AS436" s="192"/>
      <c r="AT436" s="192"/>
      <c r="AU436" s="46"/>
      <c r="AY436" s="192"/>
      <c r="AZ436" s="46"/>
      <c r="BA436" s="192"/>
      <c r="BB436" s="192"/>
      <c r="BC436" s="192"/>
      <c r="BD436" s="46"/>
      <c r="BH436" s="192"/>
      <c r="BI436" s="46"/>
      <c r="BJ436" s="192"/>
      <c r="BK436" s="192"/>
      <c r="BL436" s="192"/>
      <c r="BM436" s="46"/>
      <c r="BQ436" s="192"/>
      <c r="BR436" s="46"/>
      <c r="BS436" s="192"/>
      <c r="BT436" s="192"/>
      <c r="BU436" s="192"/>
      <c r="BV436" s="46"/>
      <c r="BZ436" s="192"/>
      <c r="CA436" s="46"/>
      <c r="CB436" s="192"/>
      <c r="CC436" s="192"/>
      <c r="CD436" s="192"/>
      <c r="CE436" s="46"/>
      <c r="CI436" s="192"/>
      <c r="CJ436" s="46"/>
      <c r="CK436" s="192"/>
      <c r="CL436" s="192"/>
      <c r="CM436" s="192"/>
      <c r="CN436" s="46"/>
      <c r="CR436" s="192"/>
      <c r="CS436" s="46"/>
      <c r="CT436" s="192"/>
      <c r="CU436" s="192"/>
      <c r="CV436" s="192"/>
      <c r="CW436" s="46"/>
    </row>
    <row r="437" spans="42:101">
      <c r="AP437" s="192"/>
      <c r="AQ437" s="46"/>
      <c r="AR437" s="192"/>
      <c r="AS437" s="192"/>
      <c r="AT437" s="192"/>
      <c r="AU437" s="46"/>
      <c r="AY437" s="192"/>
      <c r="AZ437" s="46"/>
      <c r="BA437" s="192"/>
      <c r="BB437" s="192"/>
      <c r="BC437" s="192"/>
      <c r="BD437" s="46"/>
      <c r="BH437" s="192"/>
      <c r="BI437" s="46"/>
      <c r="BJ437" s="192"/>
      <c r="BK437" s="192"/>
      <c r="BL437" s="192"/>
      <c r="BM437" s="46"/>
      <c r="BQ437" s="192"/>
      <c r="BR437" s="46"/>
      <c r="BS437" s="192"/>
      <c r="BT437" s="192"/>
      <c r="BU437" s="192"/>
      <c r="BV437" s="46"/>
      <c r="BZ437" s="192"/>
      <c r="CA437" s="46"/>
      <c r="CB437" s="192"/>
      <c r="CC437" s="192"/>
      <c r="CD437" s="192"/>
      <c r="CE437" s="46"/>
      <c r="CI437" s="192"/>
      <c r="CJ437" s="46"/>
      <c r="CK437" s="192"/>
      <c r="CL437" s="192"/>
      <c r="CM437" s="192"/>
      <c r="CN437" s="46"/>
      <c r="CR437" s="192"/>
      <c r="CS437" s="46"/>
      <c r="CT437" s="192"/>
      <c r="CU437" s="192"/>
      <c r="CV437" s="192"/>
      <c r="CW437" s="46"/>
    </row>
    <row r="438" spans="42:101">
      <c r="AP438" s="192"/>
      <c r="AQ438" s="46"/>
      <c r="AR438" s="192"/>
      <c r="AS438" s="192"/>
      <c r="AT438" s="192"/>
      <c r="AU438" s="46"/>
      <c r="AY438" s="192"/>
      <c r="AZ438" s="46"/>
      <c r="BA438" s="192"/>
      <c r="BB438" s="192"/>
      <c r="BC438" s="192"/>
      <c r="BD438" s="46"/>
      <c r="BH438" s="192"/>
      <c r="BI438" s="46"/>
      <c r="BJ438" s="192"/>
      <c r="BK438" s="192"/>
      <c r="BL438" s="192"/>
      <c r="BM438" s="46"/>
      <c r="BQ438" s="192"/>
      <c r="BR438" s="46"/>
      <c r="BS438" s="192"/>
      <c r="BT438" s="192"/>
      <c r="BU438" s="192"/>
      <c r="BV438" s="46"/>
      <c r="BZ438" s="192"/>
      <c r="CA438" s="46"/>
      <c r="CB438" s="192"/>
      <c r="CC438" s="192"/>
      <c r="CD438" s="192"/>
      <c r="CE438" s="46"/>
      <c r="CI438" s="192"/>
      <c r="CJ438" s="46"/>
      <c r="CK438" s="192"/>
      <c r="CL438" s="192"/>
      <c r="CM438" s="192"/>
      <c r="CN438" s="46"/>
      <c r="CR438" s="192"/>
      <c r="CS438" s="46"/>
      <c r="CT438" s="192"/>
      <c r="CU438" s="192"/>
      <c r="CV438" s="192"/>
      <c r="CW438" s="46"/>
    </row>
    <row r="439" spans="42:101">
      <c r="AP439" s="211"/>
      <c r="AQ439" s="46"/>
      <c r="AR439" s="192"/>
      <c r="AS439" s="192"/>
      <c r="AT439" s="192"/>
      <c r="AU439" s="46"/>
      <c r="AY439" s="192"/>
      <c r="AZ439" s="46"/>
      <c r="BA439" s="192"/>
      <c r="BB439" s="192"/>
      <c r="BC439" s="192"/>
      <c r="BD439" s="46"/>
      <c r="BH439" s="192"/>
      <c r="BI439" s="46"/>
      <c r="BJ439" s="192"/>
      <c r="BK439" s="192"/>
      <c r="BL439" s="192"/>
      <c r="BM439" s="46"/>
      <c r="BQ439" s="192"/>
      <c r="BR439" s="46"/>
      <c r="BS439" s="192"/>
      <c r="BT439" s="192"/>
      <c r="BU439" s="192"/>
      <c r="BV439" s="46"/>
      <c r="BZ439" s="192"/>
      <c r="CA439" s="46"/>
      <c r="CB439" s="192"/>
      <c r="CC439" s="192"/>
      <c r="CD439" s="192"/>
      <c r="CE439" s="46"/>
      <c r="CI439" s="192"/>
      <c r="CJ439" s="46"/>
      <c r="CK439" s="192"/>
      <c r="CL439" s="192"/>
      <c r="CM439" s="192"/>
      <c r="CN439" s="46"/>
      <c r="CR439" s="192"/>
      <c r="CS439" s="46"/>
      <c r="CT439" s="192"/>
      <c r="CU439" s="192"/>
      <c r="CV439" s="192"/>
      <c r="CW439" s="46"/>
    </row>
    <row r="440" spans="42:101">
      <c r="AP440" s="192"/>
      <c r="AQ440" s="46"/>
      <c r="AR440" s="192"/>
      <c r="AS440" s="192"/>
      <c r="AT440" s="192"/>
      <c r="AU440" s="46"/>
      <c r="AY440" s="192"/>
      <c r="AZ440" s="46"/>
      <c r="BA440" s="192"/>
      <c r="BB440" s="192"/>
      <c r="BC440" s="192"/>
      <c r="BD440" s="46"/>
      <c r="BH440" s="192"/>
      <c r="BI440" s="46"/>
      <c r="BJ440" s="192"/>
      <c r="BK440" s="192"/>
      <c r="BL440" s="192"/>
      <c r="BM440" s="46"/>
      <c r="BQ440" s="192"/>
      <c r="BR440" s="46"/>
      <c r="BS440" s="192"/>
      <c r="BT440" s="192"/>
      <c r="BU440" s="192"/>
      <c r="BV440" s="46"/>
      <c r="BZ440" s="192"/>
      <c r="CA440" s="46"/>
      <c r="CB440" s="192"/>
      <c r="CC440" s="192"/>
      <c r="CD440" s="192"/>
      <c r="CE440" s="46"/>
      <c r="CI440" s="192"/>
      <c r="CJ440" s="46"/>
      <c r="CK440" s="192"/>
      <c r="CL440" s="192"/>
      <c r="CM440" s="192"/>
      <c r="CN440" s="46"/>
      <c r="CR440" s="192"/>
      <c r="CS440" s="46"/>
      <c r="CT440" s="192"/>
      <c r="CU440" s="192"/>
      <c r="CV440" s="192"/>
      <c r="CW440" s="46"/>
    </row>
    <row r="441" spans="42:101">
      <c r="AP441" s="192"/>
      <c r="AQ441" s="46"/>
      <c r="AR441" s="192"/>
      <c r="AS441" s="192"/>
      <c r="AT441" s="192"/>
      <c r="AU441" s="46"/>
      <c r="AY441" s="192"/>
      <c r="AZ441" s="46"/>
      <c r="BA441" s="192"/>
      <c r="BB441" s="192"/>
      <c r="BC441" s="192"/>
      <c r="BD441" s="46"/>
      <c r="BH441" s="192"/>
      <c r="BI441" s="46"/>
      <c r="BJ441" s="192"/>
      <c r="BK441" s="192"/>
      <c r="BL441" s="192"/>
      <c r="BM441" s="46"/>
      <c r="BQ441" s="192"/>
      <c r="BR441" s="46"/>
      <c r="BS441" s="192"/>
      <c r="BT441" s="192"/>
      <c r="BU441" s="192"/>
      <c r="BV441" s="46"/>
      <c r="BZ441" s="192"/>
      <c r="CA441" s="46"/>
      <c r="CB441" s="192"/>
      <c r="CC441" s="192"/>
      <c r="CD441" s="192"/>
      <c r="CE441" s="46"/>
      <c r="CI441" s="192"/>
      <c r="CJ441" s="46"/>
      <c r="CK441" s="192"/>
      <c r="CL441" s="192"/>
      <c r="CM441" s="192"/>
      <c r="CN441" s="46"/>
      <c r="CR441" s="192"/>
      <c r="CS441" s="46"/>
      <c r="CT441" s="192"/>
      <c r="CU441" s="192"/>
      <c r="CV441" s="192"/>
      <c r="CW441" s="46"/>
    </row>
    <row r="442" spans="42:101">
      <c r="AP442" s="192"/>
      <c r="AQ442" s="46"/>
      <c r="AR442" s="192"/>
      <c r="AS442" s="192"/>
      <c r="AT442" s="192"/>
      <c r="AU442" s="46"/>
      <c r="AY442" s="192"/>
      <c r="AZ442" s="46"/>
      <c r="BA442" s="192"/>
      <c r="BB442" s="192"/>
      <c r="BC442" s="192"/>
      <c r="BD442" s="46"/>
      <c r="BH442" s="192"/>
      <c r="BI442" s="46"/>
      <c r="BJ442" s="192"/>
      <c r="BK442" s="192"/>
      <c r="BL442" s="192"/>
      <c r="BM442" s="46"/>
      <c r="BQ442" s="192"/>
      <c r="BR442" s="46"/>
      <c r="BS442" s="192"/>
      <c r="BT442" s="192"/>
      <c r="BU442" s="192"/>
      <c r="BV442" s="46"/>
      <c r="BZ442" s="192"/>
      <c r="CA442" s="46"/>
      <c r="CB442" s="192"/>
      <c r="CC442" s="192"/>
      <c r="CD442" s="192"/>
      <c r="CE442" s="46"/>
      <c r="CI442" s="192"/>
      <c r="CJ442" s="46"/>
      <c r="CK442" s="192"/>
      <c r="CL442" s="192"/>
      <c r="CM442" s="192"/>
      <c r="CN442" s="46"/>
      <c r="CR442" s="192"/>
      <c r="CS442" s="46"/>
      <c r="CT442" s="192"/>
      <c r="CU442" s="192"/>
      <c r="CV442" s="192"/>
      <c r="CW442" s="46"/>
    </row>
    <row r="443" spans="42:101">
      <c r="AP443" s="211"/>
      <c r="AQ443" s="46"/>
      <c r="AR443" s="192"/>
      <c r="AS443" s="192"/>
      <c r="AT443" s="192"/>
      <c r="AU443" s="46"/>
      <c r="AY443" s="192"/>
      <c r="AZ443" s="46"/>
      <c r="BA443" s="192"/>
      <c r="BB443" s="192"/>
      <c r="BC443" s="192"/>
      <c r="BD443" s="46"/>
      <c r="BH443" s="192"/>
      <c r="BI443" s="46"/>
      <c r="BJ443" s="192"/>
      <c r="BK443" s="192"/>
      <c r="BL443" s="192"/>
      <c r="BM443" s="46"/>
      <c r="BQ443" s="192"/>
      <c r="BR443" s="46"/>
      <c r="BS443" s="192"/>
      <c r="BT443" s="192"/>
      <c r="BU443" s="192"/>
      <c r="BV443" s="46"/>
      <c r="BZ443" s="192"/>
      <c r="CA443" s="46"/>
      <c r="CB443" s="192"/>
      <c r="CC443" s="192"/>
      <c r="CD443" s="192"/>
      <c r="CE443" s="46"/>
      <c r="CI443" s="192"/>
      <c r="CJ443" s="46"/>
      <c r="CK443" s="192"/>
      <c r="CL443" s="192"/>
      <c r="CM443" s="192"/>
      <c r="CN443" s="46"/>
      <c r="CR443" s="192"/>
      <c r="CS443" s="46"/>
      <c r="CT443" s="192"/>
      <c r="CU443" s="192"/>
      <c r="CV443" s="192"/>
      <c r="CW443" s="46"/>
    </row>
    <row r="444" spans="42:101">
      <c r="AP444" s="192"/>
      <c r="AQ444" s="46"/>
      <c r="AR444" s="192"/>
      <c r="AS444" s="192"/>
      <c r="AT444" s="192"/>
      <c r="AU444" s="46"/>
      <c r="AY444" s="192"/>
      <c r="AZ444" s="46"/>
      <c r="BA444" s="192"/>
      <c r="BB444" s="192"/>
      <c r="BC444" s="192"/>
      <c r="BD444" s="46"/>
      <c r="BH444" s="192"/>
      <c r="BI444" s="46"/>
      <c r="BJ444" s="192"/>
      <c r="BK444" s="192"/>
      <c r="BL444" s="192"/>
      <c r="BM444" s="46"/>
      <c r="BQ444" s="192"/>
      <c r="BR444" s="46"/>
      <c r="BS444" s="192"/>
      <c r="BT444" s="192"/>
      <c r="BU444" s="192"/>
      <c r="BV444" s="46"/>
      <c r="BZ444" s="192"/>
      <c r="CA444" s="46"/>
      <c r="CB444" s="192"/>
      <c r="CC444" s="192"/>
      <c r="CD444" s="192"/>
      <c r="CE444" s="46"/>
      <c r="CI444" s="192"/>
      <c r="CJ444" s="46"/>
      <c r="CK444" s="192"/>
      <c r="CL444" s="192"/>
      <c r="CM444" s="192"/>
      <c r="CN444" s="46"/>
      <c r="CR444" s="192"/>
      <c r="CS444" s="46"/>
      <c r="CT444" s="192"/>
      <c r="CU444" s="192"/>
      <c r="CV444" s="192"/>
      <c r="CW444" s="46"/>
    </row>
    <row r="445" spans="42:101">
      <c r="AP445" s="192"/>
      <c r="AQ445" s="46"/>
      <c r="AR445" s="192"/>
      <c r="AS445" s="192"/>
      <c r="AT445" s="192"/>
      <c r="AU445" s="46"/>
      <c r="AY445" s="192"/>
      <c r="AZ445" s="46"/>
      <c r="BA445" s="192"/>
      <c r="BB445" s="192"/>
      <c r="BC445" s="192"/>
      <c r="BD445" s="46"/>
      <c r="BH445" s="192"/>
      <c r="BI445" s="46"/>
      <c r="BJ445" s="192"/>
      <c r="BK445" s="192"/>
      <c r="BL445" s="192"/>
      <c r="BM445" s="46"/>
      <c r="BQ445" s="192"/>
      <c r="BR445" s="46"/>
      <c r="BS445" s="192"/>
      <c r="BT445" s="192"/>
      <c r="BU445" s="192"/>
      <c r="BV445" s="46"/>
      <c r="BZ445" s="192"/>
      <c r="CA445" s="46"/>
      <c r="CB445" s="192"/>
      <c r="CC445" s="192"/>
      <c r="CD445" s="192"/>
      <c r="CE445" s="46"/>
      <c r="CI445" s="192"/>
      <c r="CJ445" s="46"/>
      <c r="CK445" s="192"/>
      <c r="CL445" s="192"/>
      <c r="CM445" s="192"/>
      <c r="CN445" s="46"/>
      <c r="CR445" s="192"/>
      <c r="CS445" s="46"/>
      <c r="CT445" s="192"/>
      <c r="CU445" s="192"/>
      <c r="CV445" s="192"/>
      <c r="CW445" s="46"/>
    </row>
    <row r="446" spans="42:101">
      <c r="AP446" s="192"/>
      <c r="AQ446" s="46"/>
      <c r="AR446" s="192"/>
      <c r="AS446" s="192"/>
      <c r="AT446" s="192"/>
      <c r="AU446" s="46"/>
      <c r="AY446" s="192"/>
      <c r="AZ446" s="46"/>
      <c r="BA446" s="192"/>
      <c r="BB446" s="192"/>
      <c r="BC446" s="192"/>
      <c r="BD446" s="46"/>
      <c r="BH446" s="192"/>
      <c r="BI446" s="46"/>
      <c r="BJ446" s="192"/>
      <c r="BK446" s="192"/>
      <c r="BL446" s="192"/>
      <c r="BM446" s="46"/>
      <c r="BQ446" s="192"/>
      <c r="BR446" s="46"/>
      <c r="BS446" s="192"/>
      <c r="BT446" s="192"/>
      <c r="BU446" s="192"/>
      <c r="BV446" s="46"/>
      <c r="BZ446" s="192"/>
      <c r="CA446" s="46"/>
      <c r="CB446" s="192"/>
      <c r="CC446" s="192"/>
      <c r="CD446" s="192"/>
      <c r="CE446" s="46"/>
      <c r="CI446" s="192"/>
      <c r="CJ446" s="46"/>
      <c r="CK446" s="192"/>
      <c r="CL446" s="192"/>
      <c r="CM446" s="192"/>
      <c r="CN446" s="46"/>
      <c r="CR446" s="192"/>
      <c r="CS446" s="46"/>
      <c r="CT446" s="192"/>
      <c r="CU446" s="192"/>
      <c r="CV446" s="192"/>
      <c r="CW446" s="46"/>
    </row>
    <row r="447" spans="42:101">
      <c r="AP447" s="211"/>
      <c r="AQ447" s="46"/>
      <c r="AR447" s="192"/>
      <c r="AS447" s="192"/>
      <c r="AT447" s="192"/>
      <c r="AU447" s="46"/>
      <c r="AY447" s="192"/>
      <c r="AZ447" s="46"/>
      <c r="BA447" s="192"/>
      <c r="BB447" s="192"/>
      <c r="BC447" s="192"/>
      <c r="BD447" s="46"/>
      <c r="BH447" s="192"/>
      <c r="BI447" s="46"/>
      <c r="BJ447" s="192"/>
      <c r="BK447" s="192"/>
      <c r="BL447" s="192"/>
      <c r="BM447" s="46"/>
      <c r="BQ447" s="192"/>
      <c r="BR447" s="46"/>
      <c r="BS447" s="192"/>
      <c r="BT447" s="192"/>
      <c r="BU447" s="192"/>
      <c r="BV447" s="46"/>
      <c r="BZ447" s="192"/>
      <c r="CA447" s="46"/>
      <c r="CB447" s="192"/>
      <c r="CC447" s="192"/>
      <c r="CD447" s="192"/>
      <c r="CE447" s="46"/>
      <c r="CI447" s="192"/>
      <c r="CJ447" s="46"/>
      <c r="CK447" s="192"/>
      <c r="CL447" s="192"/>
      <c r="CM447" s="192"/>
      <c r="CN447" s="46"/>
      <c r="CR447" s="192"/>
      <c r="CS447" s="46"/>
      <c r="CT447" s="192"/>
      <c r="CU447" s="192"/>
      <c r="CV447" s="192"/>
      <c r="CW447" s="46"/>
    </row>
    <row r="448" spans="42:101">
      <c r="AP448" s="192"/>
      <c r="AQ448" s="46"/>
      <c r="AR448" s="192"/>
      <c r="AS448" s="192"/>
      <c r="AT448" s="192"/>
      <c r="AU448" s="46"/>
      <c r="AY448" s="192"/>
      <c r="AZ448" s="46"/>
      <c r="BA448" s="192"/>
      <c r="BB448" s="192"/>
      <c r="BC448" s="192"/>
      <c r="BD448" s="46"/>
      <c r="BH448" s="192"/>
      <c r="BI448" s="46"/>
      <c r="BJ448" s="192"/>
      <c r="BK448" s="192"/>
      <c r="BL448" s="192"/>
      <c r="BM448" s="46"/>
      <c r="BQ448" s="192"/>
      <c r="BR448" s="46"/>
      <c r="BS448" s="192"/>
      <c r="BT448" s="192"/>
      <c r="BU448" s="192"/>
      <c r="BV448" s="46"/>
      <c r="BZ448" s="192"/>
      <c r="CA448" s="46"/>
      <c r="CB448" s="192"/>
      <c r="CC448" s="192"/>
      <c r="CD448" s="192"/>
      <c r="CE448" s="46"/>
      <c r="CI448" s="192"/>
      <c r="CJ448" s="46"/>
      <c r="CK448" s="192"/>
      <c r="CL448" s="192"/>
      <c r="CM448" s="192"/>
      <c r="CN448" s="46"/>
      <c r="CR448" s="192"/>
      <c r="CS448" s="46"/>
      <c r="CT448" s="192"/>
      <c r="CU448" s="192"/>
      <c r="CV448" s="192"/>
      <c r="CW448" s="46"/>
    </row>
    <row r="449" spans="42:101">
      <c r="AP449" s="192"/>
      <c r="AQ449" s="46"/>
      <c r="AR449" s="192"/>
      <c r="AS449" s="192"/>
      <c r="AT449" s="192"/>
      <c r="AU449" s="46"/>
      <c r="AY449" s="192"/>
      <c r="AZ449" s="46"/>
      <c r="BA449" s="192"/>
      <c r="BB449" s="192"/>
      <c r="BC449" s="192"/>
      <c r="BD449" s="46"/>
      <c r="BH449" s="192"/>
      <c r="BI449" s="46"/>
      <c r="BJ449" s="192"/>
      <c r="BK449" s="192"/>
      <c r="BL449" s="192"/>
      <c r="BM449" s="46"/>
      <c r="BQ449" s="192"/>
      <c r="BR449" s="46"/>
      <c r="BS449" s="192"/>
      <c r="BT449" s="192"/>
      <c r="BU449" s="192"/>
      <c r="BV449" s="46"/>
      <c r="BZ449" s="192"/>
      <c r="CA449" s="46"/>
      <c r="CB449" s="192"/>
      <c r="CC449" s="192"/>
      <c r="CD449" s="192"/>
      <c r="CE449" s="46"/>
      <c r="CI449" s="192"/>
      <c r="CJ449" s="46"/>
      <c r="CK449" s="192"/>
      <c r="CL449" s="192"/>
      <c r="CM449" s="192"/>
      <c r="CN449" s="46"/>
      <c r="CR449" s="192"/>
      <c r="CS449" s="46"/>
      <c r="CT449" s="192"/>
      <c r="CU449" s="192"/>
      <c r="CV449" s="192"/>
      <c r="CW449" s="46"/>
    </row>
    <row r="450" spans="42:101">
      <c r="AP450" s="192"/>
      <c r="AQ450" s="46"/>
      <c r="AR450" s="192"/>
      <c r="AS450" s="192"/>
      <c r="AT450" s="192"/>
      <c r="AU450" s="46"/>
      <c r="AY450" s="192"/>
      <c r="AZ450" s="46"/>
      <c r="BA450" s="192"/>
      <c r="BB450" s="192"/>
      <c r="BC450" s="192"/>
      <c r="BD450" s="46"/>
      <c r="BH450" s="192"/>
      <c r="BI450" s="46"/>
      <c r="BJ450" s="192"/>
      <c r="BK450" s="192"/>
      <c r="BL450" s="192"/>
      <c r="BM450" s="46"/>
      <c r="BQ450" s="192"/>
      <c r="BR450" s="46"/>
      <c r="BS450" s="192"/>
      <c r="BT450" s="192"/>
      <c r="BU450" s="192"/>
      <c r="BV450" s="46"/>
      <c r="BZ450" s="192"/>
      <c r="CA450" s="46"/>
      <c r="CB450" s="192"/>
      <c r="CC450" s="192"/>
      <c r="CD450" s="192"/>
      <c r="CE450" s="46"/>
      <c r="CI450" s="192"/>
      <c r="CJ450" s="46"/>
      <c r="CK450" s="192"/>
      <c r="CL450" s="192"/>
      <c r="CM450" s="192"/>
      <c r="CN450" s="46"/>
      <c r="CR450" s="192"/>
      <c r="CS450" s="46"/>
      <c r="CT450" s="192"/>
      <c r="CU450" s="192"/>
      <c r="CV450" s="192"/>
      <c r="CW450" s="46"/>
    </row>
    <row r="451" spans="42:101">
      <c r="AP451" s="211"/>
      <c r="AQ451" s="46"/>
      <c r="AR451" s="192"/>
      <c r="AS451" s="192"/>
      <c r="AT451" s="192"/>
      <c r="AU451" s="46"/>
      <c r="AY451" s="192"/>
      <c r="AZ451" s="46"/>
      <c r="BA451" s="192"/>
      <c r="BB451" s="192"/>
      <c r="BC451" s="192"/>
      <c r="BD451" s="46"/>
      <c r="BH451" s="192"/>
      <c r="BI451" s="46"/>
      <c r="BJ451" s="192"/>
      <c r="BK451" s="192"/>
      <c r="BL451" s="192"/>
      <c r="BM451" s="46"/>
      <c r="BQ451" s="192"/>
      <c r="BR451" s="46"/>
      <c r="BS451" s="192"/>
      <c r="BT451" s="192"/>
      <c r="BU451" s="192"/>
      <c r="BV451" s="46"/>
      <c r="BZ451" s="192"/>
      <c r="CA451" s="46"/>
      <c r="CB451" s="192"/>
      <c r="CC451" s="192"/>
      <c r="CD451" s="192"/>
      <c r="CE451" s="46"/>
      <c r="CI451" s="192"/>
      <c r="CJ451" s="46"/>
      <c r="CK451" s="192"/>
      <c r="CL451" s="192"/>
      <c r="CM451" s="192"/>
      <c r="CN451" s="46"/>
      <c r="CR451" s="192"/>
      <c r="CS451" s="46"/>
      <c r="CT451" s="192"/>
      <c r="CU451" s="192"/>
      <c r="CV451" s="192"/>
      <c r="CW451" s="46"/>
    </row>
    <row r="452" spans="42:101">
      <c r="AP452" s="192"/>
      <c r="AQ452" s="46"/>
      <c r="AR452" s="192"/>
      <c r="AS452" s="192"/>
      <c r="AT452" s="192"/>
      <c r="AU452" s="46"/>
      <c r="AY452" s="192"/>
      <c r="AZ452" s="46"/>
      <c r="BA452" s="192"/>
      <c r="BB452" s="192"/>
      <c r="BC452" s="192"/>
      <c r="BD452" s="46"/>
      <c r="BH452" s="192"/>
      <c r="BI452" s="46"/>
      <c r="BJ452" s="192"/>
      <c r="BK452" s="192"/>
      <c r="BL452" s="192"/>
      <c r="BM452" s="46"/>
      <c r="BQ452" s="192"/>
      <c r="BR452" s="46"/>
      <c r="BS452" s="192"/>
      <c r="BT452" s="192"/>
      <c r="BU452" s="192"/>
      <c r="BV452" s="46"/>
      <c r="BZ452" s="192"/>
      <c r="CA452" s="46"/>
      <c r="CB452" s="192"/>
      <c r="CC452" s="192"/>
      <c r="CD452" s="192"/>
      <c r="CE452" s="46"/>
      <c r="CI452" s="192"/>
      <c r="CJ452" s="46"/>
      <c r="CK452" s="192"/>
      <c r="CL452" s="192"/>
      <c r="CM452" s="192"/>
      <c r="CN452" s="46"/>
      <c r="CR452" s="192"/>
      <c r="CS452" s="46"/>
      <c r="CT452" s="192"/>
      <c r="CU452" s="192"/>
      <c r="CV452" s="192"/>
      <c r="CW452" s="46"/>
    </row>
    <row r="453" spans="42:101">
      <c r="AP453" s="192"/>
      <c r="AQ453" s="46"/>
      <c r="AR453" s="192"/>
      <c r="AS453" s="192"/>
      <c r="AT453" s="192"/>
      <c r="AU453" s="46"/>
      <c r="AY453" s="192"/>
      <c r="AZ453" s="46"/>
      <c r="BA453" s="192"/>
      <c r="BB453" s="192"/>
      <c r="BC453" s="192"/>
      <c r="BD453" s="46"/>
      <c r="BH453" s="192"/>
      <c r="BI453" s="46"/>
      <c r="BJ453" s="192"/>
      <c r="BK453" s="192"/>
      <c r="BL453" s="192"/>
      <c r="BM453" s="46"/>
      <c r="BQ453" s="192"/>
      <c r="BR453" s="46"/>
      <c r="BS453" s="192"/>
      <c r="BT453" s="192"/>
      <c r="BU453" s="192"/>
      <c r="BV453" s="46"/>
      <c r="BZ453" s="192"/>
      <c r="CA453" s="46"/>
      <c r="CB453" s="192"/>
      <c r="CC453" s="192"/>
      <c r="CD453" s="192"/>
      <c r="CE453" s="46"/>
      <c r="CI453" s="192"/>
      <c r="CJ453" s="46"/>
      <c r="CK453" s="192"/>
      <c r="CL453" s="192"/>
      <c r="CM453" s="192"/>
      <c r="CN453" s="46"/>
      <c r="CR453" s="192"/>
      <c r="CS453" s="46"/>
      <c r="CT453" s="192"/>
      <c r="CU453" s="192"/>
      <c r="CV453" s="192"/>
      <c r="CW453" s="46"/>
    </row>
    <row r="454" spans="42:101">
      <c r="AP454" s="192"/>
      <c r="AQ454" s="46"/>
      <c r="AR454" s="192"/>
      <c r="AS454" s="192"/>
      <c r="AT454" s="192"/>
      <c r="AU454" s="46"/>
      <c r="AY454" s="192"/>
      <c r="AZ454" s="46"/>
      <c r="BA454" s="192"/>
      <c r="BB454" s="192"/>
      <c r="BC454" s="192"/>
      <c r="BD454" s="46"/>
      <c r="BH454" s="192"/>
      <c r="BI454" s="46"/>
      <c r="BJ454" s="192"/>
      <c r="BK454" s="192"/>
      <c r="BL454" s="192"/>
      <c r="BM454" s="46"/>
      <c r="BQ454" s="192"/>
      <c r="BR454" s="46"/>
      <c r="BS454" s="192"/>
      <c r="BT454" s="192"/>
      <c r="BU454" s="192"/>
      <c r="BV454" s="46"/>
      <c r="BZ454" s="192"/>
      <c r="CA454" s="46"/>
      <c r="CB454" s="192"/>
      <c r="CC454" s="192"/>
      <c r="CD454" s="192"/>
      <c r="CE454" s="46"/>
      <c r="CI454" s="192"/>
      <c r="CJ454" s="46"/>
      <c r="CK454" s="192"/>
      <c r="CL454" s="192"/>
      <c r="CM454" s="192"/>
      <c r="CN454" s="46"/>
      <c r="CR454" s="192"/>
      <c r="CS454" s="46"/>
      <c r="CT454" s="192"/>
      <c r="CU454" s="192"/>
      <c r="CV454" s="192"/>
      <c r="CW454" s="46"/>
    </row>
    <row r="455" spans="42:101">
      <c r="AP455" s="211"/>
      <c r="AQ455" s="46"/>
      <c r="AR455" s="192"/>
      <c r="AS455" s="192"/>
      <c r="AT455" s="192"/>
      <c r="AU455" s="46"/>
      <c r="AY455" s="192"/>
      <c r="AZ455" s="46"/>
      <c r="BA455" s="192"/>
      <c r="BB455" s="192"/>
      <c r="BC455" s="192"/>
      <c r="BD455" s="46"/>
      <c r="BH455" s="192"/>
      <c r="BI455" s="46"/>
      <c r="BJ455" s="192"/>
      <c r="BK455" s="192"/>
      <c r="BL455" s="192"/>
      <c r="BM455" s="46"/>
      <c r="BQ455" s="192"/>
      <c r="BR455" s="46"/>
      <c r="BS455" s="192"/>
      <c r="BT455" s="192"/>
      <c r="BU455" s="192"/>
      <c r="BV455" s="46"/>
      <c r="BZ455" s="192"/>
      <c r="CA455" s="46"/>
      <c r="CB455" s="192"/>
      <c r="CC455" s="192"/>
      <c r="CD455" s="192"/>
      <c r="CE455" s="46"/>
      <c r="CI455" s="192"/>
      <c r="CJ455" s="46"/>
      <c r="CK455" s="192"/>
      <c r="CL455" s="192"/>
      <c r="CM455" s="192"/>
      <c r="CN455" s="46"/>
      <c r="CR455" s="192"/>
      <c r="CS455" s="46"/>
      <c r="CT455" s="192"/>
      <c r="CU455" s="192"/>
      <c r="CV455" s="192"/>
      <c r="CW455" s="46"/>
    </row>
    <row r="456" spans="42:101">
      <c r="AP456" s="192"/>
      <c r="AQ456" s="46"/>
      <c r="AR456" s="192"/>
      <c r="AS456" s="192"/>
      <c r="AT456" s="192"/>
      <c r="AU456" s="46"/>
      <c r="AY456" s="192"/>
      <c r="AZ456" s="46"/>
      <c r="BA456" s="192"/>
      <c r="BB456" s="192"/>
      <c r="BC456" s="192"/>
      <c r="BD456" s="46"/>
      <c r="BH456" s="192"/>
      <c r="BI456" s="46"/>
      <c r="BJ456" s="192"/>
      <c r="BK456" s="192"/>
      <c r="BL456" s="192"/>
      <c r="BM456" s="46"/>
      <c r="BQ456" s="192"/>
      <c r="BR456" s="46"/>
      <c r="BS456" s="192"/>
      <c r="BT456" s="192"/>
      <c r="BU456" s="192"/>
      <c r="BV456" s="46"/>
      <c r="BZ456" s="192"/>
      <c r="CA456" s="46"/>
      <c r="CB456" s="192"/>
      <c r="CC456" s="192"/>
      <c r="CD456" s="192"/>
      <c r="CE456" s="46"/>
      <c r="CI456" s="192"/>
      <c r="CJ456" s="46"/>
      <c r="CK456" s="192"/>
      <c r="CL456" s="192"/>
      <c r="CM456" s="192"/>
      <c r="CN456" s="46"/>
      <c r="CR456" s="192"/>
      <c r="CS456" s="46"/>
      <c r="CT456" s="192"/>
      <c r="CU456" s="192"/>
      <c r="CV456" s="192"/>
      <c r="CW456" s="46"/>
    </row>
    <row r="457" spans="42:101">
      <c r="AP457" s="192"/>
      <c r="AQ457" s="46"/>
      <c r="AR457" s="192"/>
      <c r="AS457" s="192"/>
      <c r="AT457" s="192"/>
      <c r="AU457" s="46"/>
      <c r="AY457" s="192"/>
      <c r="AZ457" s="46"/>
      <c r="BA457" s="192"/>
      <c r="BB457" s="192"/>
      <c r="BC457" s="192"/>
      <c r="BD457" s="46"/>
      <c r="BH457" s="192"/>
      <c r="BI457" s="46"/>
      <c r="BJ457" s="192"/>
      <c r="BK457" s="192"/>
      <c r="BL457" s="192"/>
      <c r="BM457" s="46"/>
      <c r="BQ457" s="192"/>
      <c r="BR457" s="46"/>
      <c r="BS457" s="192"/>
      <c r="BT457" s="192"/>
      <c r="BU457" s="192"/>
      <c r="BV457" s="46"/>
      <c r="BZ457" s="192"/>
      <c r="CA457" s="46"/>
      <c r="CB457" s="192"/>
      <c r="CC457" s="192"/>
      <c r="CD457" s="192"/>
      <c r="CE457" s="46"/>
      <c r="CI457" s="192"/>
      <c r="CJ457" s="46"/>
      <c r="CK457" s="192"/>
      <c r="CL457" s="192"/>
      <c r="CM457" s="192"/>
      <c r="CN457" s="46"/>
      <c r="CR457" s="192"/>
      <c r="CS457" s="46"/>
      <c r="CT457" s="192"/>
      <c r="CU457" s="192"/>
      <c r="CV457" s="192"/>
      <c r="CW457" s="46"/>
    </row>
    <row r="458" spans="42:101">
      <c r="AP458" s="192"/>
      <c r="AQ458" s="46"/>
      <c r="AR458" s="192"/>
      <c r="AS458" s="192"/>
      <c r="AT458" s="192"/>
      <c r="AU458" s="46"/>
      <c r="AY458" s="192"/>
      <c r="AZ458" s="46"/>
      <c r="BA458" s="192"/>
      <c r="BB458" s="192"/>
      <c r="BC458" s="192"/>
      <c r="BD458" s="46"/>
      <c r="BH458" s="192"/>
      <c r="BI458" s="46"/>
      <c r="BJ458" s="192"/>
      <c r="BK458" s="192"/>
      <c r="BL458" s="192"/>
      <c r="BM458" s="46"/>
      <c r="BQ458" s="192"/>
      <c r="BR458" s="46"/>
      <c r="BS458" s="192"/>
      <c r="BT458" s="192"/>
      <c r="BU458" s="192"/>
      <c r="BV458" s="46"/>
      <c r="BZ458" s="192"/>
      <c r="CA458" s="46"/>
      <c r="CB458" s="192"/>
      <c r="CC458" s="192"/>
      <c r="CD458" s="192"/>
      <c r="CE458" s="46"/>
      <c r="CI458" s="192"/>
      <c r="CJ458" s="46"/>
      <c r="CK458" s="192"/>
      <c r="CL458" s="192"/>
      <c r="CM458" s="192"/>
      <c r="CN458" s="46"/>
      <c r="CR458" s="192"/>
      <c r="CS458" s="46"/>
      <c r="CT458" s="192"/>
      <c r="CU458" s="192"/>
      <c r="CV458" s="192"/>
      <c r="CW458" s="46"/>
    </row>
    <row r="459" spans="42:101">
      <c r="AP459" s="211"/>
      <c r="AQ459" s="46"/>
      <c r="AR459" s="192"/>
      <c r="AS459" s="192"/>
      <c r="AT459" s="192"/>
      <c r="AU459" s="46"/>
      <c r="AY459" s="192"/>
      <c r="AZ459" s="46"/>
      <c r="BA459" s="192"/>
      <c r="BB459" s="192"/>
      <c r="BC459" s="192"/>
      <c r="BD459" s="46"/>
      <c r="BH459" s="192"/>
      <c r="BI459" s="46"/>
      <c r="BJ459" s="192"/>
      <c r="BK459" s="192"/>
      <c r="BL459" s="192"/>
      <c r="BM459" s="46"/>
      <c r="BQ459" s="192"/>
      <c r="BR459" s="46"/>
      <c r="BS459" s="192"/>
      <c r="BT459" s="192"/>
      <c r="BU459" s="192"/>
      <c r="BV459" s="46"/>
      <c r="BZ459" s="192"/>
      <c r="CA459" s="46"/>
      <c r="CB459" s="192"/>
      <c r="CC459" s="192"/>
      <c r="CD459" s="192"/>
      <c r="CE459" s="46"/>
      <c r="CI459" s="192"/>
      <c r="CJ459" s="46"/>
      <c r="CK459" s="192"/>
      <c r="CL459" s="192"/>
      <c r="CM459" s="192"/>
      <c r="CN459" s="46"/>
      <c r="CR459" s="192"/>
      <c r="CS459" s="46"/>
      <c r="CT459" s="192"/>
      <c r="CU459" s="192"/>
      <c r="CV459" s="192"/>
      <c r="CW459" s="46"/>
    </row>
    <row r="460" spans="42:101">
      <c r="AP460" s="192"/>
      <c r="AQ460" s="46"/>
      <c r="AR460" s="192"/>
      <c r="AS460" s="192"/>
      <c r="AT460" s="192"/>
      <c r="AU460" s="46"/>
      <c r="AY460" s="192"/>
      <c r="AZ460" s="46"/>
      <c r="BA460" s="192"/>
      <c r="BB460" s="192"/>
      <c r="BC460" s="192"/>
      <c r="BD460" s="46"/>
      <c r="BH460" s="192"/>
      <c r="BI460" s="46"/>
      <c r="BJ460" s="192"/>
      <c r="BK460" s="192"/>
      <c r="BL460" s="192"/>
      <c r="BM460" s="46"/>
      <c r="BQ460" s="192"/>
      <c r="BR460" s="46"/>
      <c r="BS460" s="192"/>
      <c r="BT460" s="192"/>
      <c r="BU460" s="192"/>
      <c r="BV460" s="46"/>
      <c r="BZ460" s="192"/>
      <c r="CA460" s="46"/>
      <c r="CB460" s="192"/>
      <c r="CC460" s="192"/>
      <c r="CD460" s="192"/>
      <c r="CE460" s="46"/>
      <c r="CI460" s="192"/>
      <c r="CJ460" s="46"/>
      <c r="CK460" s="192"/>
      <c r="CL460" s="192"/>
      <c r="CM460" s="192"/>
      <c r="CN460" s="46"/>
      <c r="CR460" s="192"/>
      <c r="CS460" s="46"/>
      <c r="CT460" s="192"/>
      <c r="CU460" s="192"/>
      <c r="CV460" s="192"/>
      <c r="CW460" s="46"/>
    </row>
    <row r="461" spans="42:101">
      <c r="AP461" s="192"/>
      <c r="AQ461" s="46"/>
      <c r="AR461" s="192"/>
      <c r="AS461" s="192"/>
      <c r="AT461" s="192"/>
      <c r="AU461" s="46"/>
      <c r="AY461" s="192"/>
      <c r="AZ461" s="46"/>
      <c r="BA461" s="192"/>
      <c r="BB461" s="192"/>
      <c r="BC461" s="192"/>
      <c r="BD461" s="46"/>
      <c r="BH461" s="192"/>
      <c r="BI461" s="46"/>
      <c r="BJ461" s="192"/>
      <c r="BK461" s="192"/>
      <c r="BL461" s="192"/>
      <c r="BM461" s="46"/>
      <c r="BQ461" s="192"/>
      <c r="BR461" s="46"/>
      <c r="BS461" s="192"/>
      <c r="BT461" s="192"/>
      <c r="BU461" s="192"/>
      <c r="BV461" s="46"/>
      <c r="BZ461" s="192"/>
      <c r="CA461" s="46"/>
      <c r="CB461" s="192"/>
      <c r="CC461" s="192"/>
      <c r="CD461" s="192"/>
      <c r="CE461" s="46"/>
      <c r="CI461" s="192"/>
      <c r="CJ461" s="46"/>
      <c r="CK461" s="192"/>
      <c r="CL461" s="192"/>
      <c r="CM461" s="192"/>
      <c r="CN461" s="46"/>
      <c r="CR461" s="192"/>
      <c r="CS461" s="46"/>
      <c r="CT461" s="192"/>
      <c r="CU461" s="192"/>
      <c r="CV461" s="192"/>
      <c r="CW461" s="46"/>
    </row>
    <row r="462" spans="42:101">
      <c r="AP462" s="192"/>
      <c r="AQ462" s="46"/>
      <c r="AR462" s="192"/>
      <c r="AS462" s="192"/>
      <c r="AT462" s="192"/>
      <c r="AU462" s="46"/>
      <c r="AY462" s="192"/>
      <c r="AZ462" s="46"/>
      <c r="BA462" s="192"/>
      <c r="BB462" s="192"/>
      <c r="BC462" s="192"/>
      <c r="BD462" s="46"/>
      <c r="BH462" s="192"/>
      <c r="BI462" s="46"/>
      <c r="BJ462" s="192"/>
      <c r="BK462" s="192"/>
      <c r="BL462" s="192"/>
      <c r="BM462" s="46"/>
      <c r="BQ462" s="192"/>
      <c r="BR462" s="46"/>
      <c r="BS462" s="192"/>
      <c r="BT462" s="192"/>
      <c r="BU462" s="192"/>
      <c r="BV462" s="46"/>
      <c r="BZ462" s="192"/>
      <c r="CA462" s="46"/>
      <c r="CB462" s="192"/>
      <c r="CC462" s="192"/>
      <c r="CD462" s="192"/>
      <c r="CE462" s="46"/>
      <c r="CI462" s="192"/>
      <c r="CJ462" s="46"/>
      <c r="CK462" s="192"/>
      <c r="CL462" s="192"/>
      <c r="CM462" s="192"/>
      <c r="CN462" s="46"/>
      <c r="CR462" s="192"/>
      <c r="CS462" s="46"/>
      <c r="CT462" s="192"/>
      <c r="CU462" s="192"/>
      <c r="CV462" s="192"/>
      <c r="CW462" s="46"/>
    </row>
    <row r="463" spans="42:101">
      <c r="AP463" s="211"/>
      <c r="AQ463" s="46"/>
      <c r="AR463" s="192"/>
      <c r="AS463" s="192"/>
      <c r="AT463" s="192"/>
      <c r="AU463" s="46"/>
      <c r="AY463" s="192"/>
      <c r="AZ463" s="46"/>
      <c r="BA463" s="192"/>
      <c r="BB463" s="192"/>
      <c r="BC463" s="192"/>
      <c r="BD463" s="46"/>
      <c r="BH463" s="192"/>
      <c r="BI463" s="46"/>
      <c r="BJ463" s="192"/>
      <c r="BK463" s="192"/>
      <c r="BL463" s="192"/>
      <c r="BM463" s="46"/>
      <c r="BQ463" s="192"/>
      <c r="BR463" s="46"/>
      <c r="BS463" s="192"/>
      <c r="BT463" s="192"/>
      <c r="BU463" s="192"/>
      <c r="BV463" s="46"/>
      <c r="BZ463" s="192"/>
      <c r="CA463" s="46"/>
      <c r="CB463" s="192"/>
      <c r="CC463" s="192"/>
      <c r="CD463" s="192"/>
      <c r="CE463" s="46"/>
      <c r="CI463" s="192"/>
      <c r="CJ463" s="46"/>
      <c r="CK463" s="192"/>
      <c r="CL463" s="192"/>
      <c r="CM463" s="192"/>
      <c r="CN463" s="46"/>
      <c r="CR463" s="192"/>
      <c r="CS463" s="46"/>
      <c r="CT463" s="192"/>
      <c r="CU463" s="192"/>
      <c r="CV463" s="192"/>
      <c r="CW463" s="46"/>
    </row>
    <row r="464" spans="42:101">
      <c r="AP464" s="192"/>
      <c r="AQ464" s="46"/>
      <c r="AR464" s="46"/>
      <c r="AS464" s="192"/>
      <c r="AT464" s="192"/>
      <c r="AU464" s="46"/>
      <c r="AY464" s="192"/>
      <c r="AZ464" s="46"/>
      <c r="BA464" s="192"/>
      <c r="BB464" s="192"/>
      <c r="BC464" s="192"/>
      <c r="BD464" s="46"/>
      <c r="BH464" s="192"/>
      <c r="BI464" s="46"/>
      <c r="BJ464" s="192"/>
      <c r="BK464" s="192"/>
      <c r="BL464" s="192"/>
      <c r="BM464" s="46"/>
      <c r="BQ464" s="192"/>
      <c r="BR464" s="46"/>
      <c r="BS464" s="192"/>
      <c r="BT464" s="192"/>
      <c r="BU464" s="192"/>
      <c r="BV464" s="46"/>
      <c r="BZ464" s="192"/>
      <c r="CA464" s="46"/>
      <c r="CB464" s="192"/>
      <c r="CC464" s="192"/>
      <c r="CD464" s="192"/>
      <c r="CE464" s="46"/>
      <c r="CI464" s="192"/>
      <c r="CJ464" s="46"/>
      <c r="CK464" s="192"/>
      <c r="CL464" s="192"/>
      <c r="CM464" s="192"/>
      <c r="CN464" s="46"/>
      <c r="CR464" s="192"/>
      <c r="CS464" s="46"/>
      <c r="CT464" s="192"/>
      <c r="CU464" s="192"/>
      <c r="CV464" s="192"/>
      <c r="CW464" s="46"/>
    </row>
    <row r="465" spans="42:101">
      <c r="AP465" s="192"/>
      <c r="AQ465" s="46"/>
      <c r="AR465" s="46"/>
      <c r="AS465" s="192"/>
      <c r="AT465" s="192"/>
      <c r="AU465" s="46"/>
      <c r="AY465" s="192"/>
      <c r="AZ465" s="46"/>
      <c r="BA465" s="192"/>
      <c r="BB465" s="192"/>
      <c r="BC465" s="192"/>
      <c r="BD465" s="46"/>
      <c r="BH465" s="192"/>
      <c r="BI465" s="46"/>
      <c r="BJ465" s="192"/>
      <c r="BK465" s="192"/>
      <c r="BL465" s="192"/>
      <c r="BM465" s="46"/>
      <c r="BQ465" s="192"/>
      <c r="BR465" s="46"/>
      <c r="BS465" s="192"/>
      <c r="BT465" s="192"/>
      <c r="BU465" s="192"/>
      <c r="BV465" s="46"/>
      <c r="BZ465" s="192"/>
      <c r="CA465" s="46"/>
      <c r="CB465" s="192"/>
      <c r="CC465" s="192"/>
      <c r="CD465" s="192"/>
      <c r="CE465" s="46"/>
      <c r="CI465" s="192"/>
      <c r="CJ465" s="46"/>
      <c r="CK465" s="192"/>
      <c r="CL465" s="192"/>
      <c r="CM465" s="192"/>
      <c r="CN465" s="46"/>
      <c r="CR465" s="192"/>
      <c r="CS465" s="46"/>
      <c r="CT465" s="192"/>
      <c r="CU465" s="192"/>
      <c r="CV465" s="192"/>
      <c r="CW465" s="46"/>
    </row>
    <row r="466" spans="42:101">
      <c r="AP466" s="192"/>
      <c r="AQ466" s="46"/>
      <c r="AR466" s="46"/>
      <c r="AS466" s="192"/>
      <c r="AT466" s="192"/>
      <c r="AU466" s="46"/>
      <c r="AY466" s="192"/>
      <c r="AZ466" s="46"/>
      <c r="BA466" s="192"/>
      <c r="BB466" s="192"/>
      <c r="BC466" s="192"/>
      <c r="BD466" s="46"/>
      <c r="BH466" s="192"/>
      <c r="BI466" s="46"/>
      <c r="BJ466" s="192"/>
      <c r="BK466" s="192"/>
      <c r="BL466" s="192"/>
      <c r="BM466" s="46"/>
      <c r="BQ466" s="192"/>
      <c r="BR466" s="46"/>
      <c r="BS466" s="192"/>
      <c r="BT466" s="192"/>
      <c r="BU466" s="192"/>
      <c r="BV466" s="46"/>
      <c r="BZ466" s="192"/>
      <c r="CA466" s="46"/>
      <c r="CB466" s="192"/>
      <c r="CC466" s="192"/>
      <c r="CD466" s="192"/>
      <c r="CE466" s="46"/>
      <c r="CI466" s="192"/>
      <c r="CJ466" s="46"/>
      <c r="CK466" s="192"/>
      <c r="CL466" s="192"/>
      <c r="CM466" s="192"/>
      <c r="CN466" s="46"/>
      <c r="CR466" s="192"/>
      <c r="CS466" s="46"/>
      <c r="CT466" s="192"/>
      <c r="CU466" s="192"/>
      <c r="CV466" s="192"/>
      <c r="CW466" s="46"/>
    </row>
    <row r="467" spans="42:101">
      <c r="AP467" s="211"/>
      <c r="AQ467" s="46"/>
      <c r="AR467" s="46"/>
      <c r="AS467" s="192"/>
      <c r="AT467" s="192"/>
      <c r="AU467" s="46"/>
      <c r="AY467" s="192"/>
      <c r="AZ467" s="46"/>
      <c r="BA467" s="192"/>
      <c r="BB467" s="192"/>
      <c r="BC467" s="192"/>
      <c r="BD467" s="46"/>
      <c r="BH467" s="192"/>
      <c r="BI467" s="46"/>
      <c r="BJ467" s="192"/>
      <c r="BK467" s="192"/>
      <c r="BL467" s="192"/>
      <c r="BM467" s="46"/>
      <c r="BQ467" s="192"/>
      <c r="BR467" s="46"/>
      <c r="BS467" s="192"/>
      <c r="BT467" s="192"/>
      <c r="BU467" s="192"/>
      <c r="BV467" s="46"/>
      <c r="BZ467" s="192"/>
      <c r="CA467" s="46"/>
      <c r="CB467" s="192"/>
      <c r="CC467" s="192"/>
      <c r="CD467" s="192"/>
      <c r="CE467" s="46"/>
      <c r="CI467" s="192"/>
      <c r="CJ467" s="46"/>
      <c r="CK467" s="192"/>
      <c r="CL467" s="192"/>
      <c r="CM467" s="192"/>
      <c r="CN467" s="46"/>
      <c r="CR467" s="192"/>
      <c r="CS467" s="46"/>
      <c r="CT467" s="192"/>
      <c r="CU467" s="192"/>
      <c r="CV467" s="192"/>
      <c r="CW467" s="46"/>
    </row>
    <row r="468" spans="42:101">
      <c r="AP468" s="192"/>
      <c r="AQ468" s="46"/>
      <c r="AR468" s="46"/>
      <c r="AS468" s="192"/>
      <c r="AT468" s="192"/>
      <c r="AU468" s="46"/>
      <c r="AY468" s="192"/>
      <c r="AZ468" s="46"/>
      <c r="BA468" s="192"/>
      <c r="BB468" s="192"/>
      <c r="BC468" s="192"/>
      <c r="BD468" s="46"/>
      <c r="BH468" s="192"/>
      <c r="BI468" s="46"/>
      <c r="BJ468" s="192"/>
      <c r="BK468" s="192"/>
      <c r="BL468" s="192"/>
      <c r="BM468" s="46"/>
      <c r="BQ468" s="192"/>
      <c r="BR468" s="46"/>
      <c r="BS468" s="192"/>
      <c r="BT468" s="192"/>
      <c r="BU468" s="192"/>
      <c r="BV468" s="46"/>
      <c r="BZ468" s="192"/>
      <c r="CA468" s="46"/>
      <c r="CB468" s="192"/>
      <c r="CC468" s="192"/>
      <c r="CD468" s="192"/>
      <c r="CE468" s="46"/>
      <c r="CI468" s="192"/>
      <c r="CJ468" s="46"/>
      <c r="CK468" s="192"/>
      <c r="CL468" s="192"/>
      <c r="CM468" s="192"/>
      <c r="CN468" s="46"/>
      <c r="CR468" s="192"/>
      <c r="CS468" s="46"/>
      <c r="CT468" s="192"/>
      <c r="CU468" s="192"/>
      <c r="CV468" s="192"/>
      <c r="CW468" s="46"/>
    </row>
    <row r="469" spans="42:101">
      <c r="AP469" s="192"/>
      <c r="AQ469" s="46"/>
      <c r="AR469" s="46"/>
      <c r="AS469" s="192"/>
      <c r="AT469" s="192"/>
      <c r="AU469" s="46"/>
      <c r="AY469" s="192"/>
      <c r="AZ469" s="46"/>
      <c r="BA469" s="192"/>
      <c r="BB469" s="192"/>
      <c r="BC469" s="192"/>
      <c r="BD469" s="46"/>
      <c r="BH469" s="192"/>
      <c r="BI469" s="46"/>
      <c r="BJ469" s="192"/>
      <c r="BK469" s="192"/>
      <c r="BL469" s="192"/>
      <c r="BM469" s="46"/>
      <c r="BQ469" s="192"/>
      <c r="BR469" s="46"/>
      <c r="BS469" s="192"/>
      <c r="BT469" s="192"/>
      <c r="BU469" s="192"/>
      <c r="BV469" s="46"/>
      <c r="BZ469" s="192"/>
      <c r="CA469" s="46"/>
      <c r="CB469" s="192"/>
      <c r="CC469" s="192"/>
      <c r="CD469" s="192"/>
      <c r="CE469" s="46"/>
      <c r="CI469" s="192"/>
      <c r="CJ469" s="46"/>
      <c r="CK469" s="192"/>
      <c r="CL469" s="192"/>
      <c r="CM469" s="192"/>
      <c r="CN469" s="46"/>
      <c r="CR469" s="192"/>
      <c r="CS469" s="46"/>
      <c r="CT469" s="192"/>
      <c r="CU469" s="192"/>
      <c r="CV469" s="192"/>
      <c r="CW469" s="46"/>
    </row>
    <row r="470" spans="42:101">
      <c r="AP470" s="192"/>
      <c r="AQ470" s="46"/>
      <c r="AR470" s="46"/>
      <c r="AS470" s="192"/>
      <c r="AT470" s="192"/>
      <c r="AU470" s="46"/>
      <c r="AY470" s="192"/>
      <c r="AZ470" s="46"/>
      <c r="BA470" s="192"/>
      <c r="BB470" s="192"/>
      <c r="BC470" s="192"/>
      <c r="BD470" s="46"/>
      <c r="BH470" s="192"/>
      <c r="BI470" s="46"/>
      <c r="BJ470" s="192"/>
      <c r="BK470" s="192"/>
      <c r="BL470" s="192"/>
      <c r="BM470" s="46"/>
      <c r="BQ470" s="192"/>
      <c r="BR470" s="46"/>
      <c r="BS470" s="192"/>
      <c r="BT470" s="192"/>
      <c r="BU470" s="192"/>
      <c r="BV470" s="46"/>
      <c r="BZ470" s="192"/>
      <c r="CA470" s="46"/>
      <c r="CB470" s="192"/>
      <c r="CC470" s="192"/>
      <c r="CD470" s="192"/>
      <c r="CE470" s="46"/>
      <c r="CI470" s="192"/>
      <c r="CJ470" s="46"/>
      <c r="CK470" s="192"/>
      <c r="CL470" s="192"/>
      <c r="CM470" s="192"/>
      <c r="CN470" s="46"/>
      <c r="CR470" s="192"/>
      <c r="CS470" s="46"/>
      <c r="CT470" s="192"/>
      <c r="CU470" s="192"/>
      <c r="CV470" s="192"/>
      <c r="CW470" s="46"/>
    </row>
    <row r="471" spans="42:101">
      <c r="AP471" s="211"/>
      <c r="AQ471" s="46"/>
      <c r="AR471" s="46"/>
      <c r="AS471" s="192"/>
      <c r="AT471" s="192"/>
      <c r="AU471" s="46"/>
      <c r="AY471" s="192"/>
      <c r="AZ471" s="46"/>
      <c r="BA471" s="192"/>
      <c r="BB471" s="192"/>
      <c r="BC471" s="192"/>
      <c r="BD471" s="46"/>
      <c r="BH471" s="192"/>
      <c r="BI471" s="46"/>
      <c r="BJ471" s="192"/>
      <c r="BK471" s="192"/>
      <c r="BL471" s="192"/>
      <c r="BM471" s="46"/>
      <c r="BQ471" s="192"/>
      <c r="BR471" s="46"/>
      <c r="BS471" s="192"/>
      <c r="BT471" s="192"/>
      <c r="BU471" s="192"/>
      <c r="BV471" s="46"/>
      <c r="BZ471" s="192"/>
      <c r="CA471" s="46"/>
      <c r="CB471" s="192"/>
      <c r="CC471" s="192"/>
      <c r="CD471" s="192"/>
      <c r="CE471" s="46"/>
      <c r="CI471" s="192"/>
      <c r="CJ471" s="46"/>
      <c r="CK471" s="192"/>
      <c r="CL471" s="192"/>
      <c r="CM471" s="192"/>
      <c r="CN471" s="46"/>
      <c r="CR471" s="192"/>
      <c r="CS471" s="46"/>
      <c r="CT471" s="192"/>
      <c r="CU471" s="192"/>
      <c r="CV471" s="192"/>
      <c r="CW471" s="46"/>
    </row>
    <row r="472" spans="42:101">
      <c r="AP472" s="192"/>
      <c r="AQ472" s="46"/>
      <c r="AR472" s="46"/>
      <c r="AS472" s="192"/>
      <c r="AT472" s="192"/>
      <c r="AU472" s="46"/>
      <c r="AY472" s="192"/>
      <c r="AZ472" s="46"/>
      <c r="BA472" s="192"/>
      <c r="BB472" s="192"/>
      <c r="BC472" s="192"/>
      <c r="BD472" s="46"/>
      <c r="BH472" s="192"/>
      <c r="BI472" s="46"/>
      <c r="BJ472" s="192"/>
      <c r="BK472" s="192"/>
      <c r="BL472" s="192"/>
      <c r="BM472" s="46"/>
      <c r="BQ472" s="192"/>
      <c r="BR472" s="46"/>
      <c r="BS472" s="192"/>
      <c r="BT472" s="192"/>
      <c r="BU472" s="192"/>
      <c r="BV472" s="46"/>
      <c r="BZ472" s="192"/>
      <c r="CA472" s="46"/>
      <c r="CB472" s="192"/>
      <c r="CC472" s="192"/>
      <c r="CD472" s="192"/>
      <c r="CE472" s="46"/>
      <c r="CI472" s="192"/>
      <c r="CJ472" s="46"/>
      <c r="CK472" s="192"/>
      <c r="CL472" s="192"/>
      <c r="CM472" s="192"/>
      <c r="CN472" s="46"/>
      <c r="CR472" s="192"/>
      <c r="CS472" s="46"/>
      <c r="CT472" s="192"/>
      <c r="CU472" s="192"/>
      <c r="CV472" s="192"/>
      <c r="CW472" s="46"/>
    </row>
    <row r="473" spans="42:101">
      <c r="AP473" s="192"/>
      <c r="AQ473" s="46"/>
      <c r="AR473" s="46"/>
      <c r="AS473" s="192"/>
      <c r="AT473" s="192"/>
      <c r="AU473" s="46"/>
      <c r="AY473" s="192"/>
      <c r="AZ473" s="46"/>
      <c r="BA473" s="192"/>
      <c r="BB473" s="192"/>
      <c r="BC473" s="192"/>
      <c r="BD473" s="46"/>
      <c r="BH473" s="192"/>
      <c r="BI473" s="46"/>
      <c r="BJ473" s="192"/>
      <c r="BK473" s="192"/>
      <c r="BL473" s="192"/>
      <c r="BM473" s="46"/>
      <c r="BQ473" s="192"/>
      <c r="BR473" s="46"/>
      <c r="BS473" s="192"/>
      <c r="BT473" s="192"/>
      <c r="BU473" s="192"/>
      <c r="BV473" s="46"/>
      <c r="BZ473" s="192"/>
      <c r="CA473" s="46"/>
      <c r="CB473" s="192"/>
      <c r="CC473" s="192"/>
      <c r="CD473" s="192"/>
      <c r="CE473" s="46"/>
      <c r="CI473" s="192"/>
      <c r="CJ473" s="46"/>
      <c r="CK473" s="192"/>
      <c r="CL473" s="192"/>
      <c r="CM473" s="192"/>
      <c r="CN473" s="46"/>
      <c r="CR473" s="192"/>
      <c r="CS473" s="46"/>
      <c r="CT473" s="192"/>
      <c r="CU473" s="192"/>
      <c r="CV473" s="192"/>
      <c r="CW473" s="46"/>
    </row>
    <row r="474" spans="42:101">
      <c r="AP474" s="192"/>
      <c r="AQ474" s="46"/>
      <c r="AR474" s="46"/>
      <c r="AS474" s="192"/>
      <c r="AT474" s="192"/>
      <c r="AU474" s="46"/>
      <c r="AY474" s="192"/>
      <c r="AZ474" s="46"/>
      <c r="BA474" s="192"/>
      <c r="BB474" s="192"/>
      <c r="BC474" s="192"/>
      <c r="BD474" s="46"/>
      <c r="BH474" s="192"/>
      <c r="BI474" s="46"/>
      <c r="BJ474" s="192"/>
      <c r="BK474" s="192"/>
      <c r="BL474" s="192"/>
      <c r="BM474" s="46"/>
      <c r="BQ474" s="192"/>
      <c r="BR474" s="46"/>
      <c r="BS474" s="192"/>
      <c r="BT474" s="192"/>
      <c r="BU474" s="192"/>
      <c r="BV474" s="46"/>
      <c r="BZ474" s="192"/>
      <c r="CA474" s="46"/>
      <c r="CB474" s="192"/>
      <c r="CC474" s="192"/>
      <c r="CD474" s="192"/>
      <c r="CE474" s="46"/>
      <c r="CI474" s="192"/>
      <c r="CJ474" s="46"/>
      <c r="CK474" s="192"/>
      <c r="CL474" s="192"/>
      <c r="CM474" s="192"/>
      <c r="CN474" s="46"/>
      <c r="CR474" s="192"/>
      <c r="CS474" s="46"/>
      <c r="CT474" s="192"/>
      <c r="CU474" s="192"/>
      <c r="CV474" s="192"/>
      <c r="CW474" s="46"/>
    </row>
    <row r="475" spans="42:101">
      <c r="AP475" s="211"/>
      <c r="AQ475" s="46"/>
      <c r="AR475" s="46"/>
      <c r="AS475" s="192"/>
      <c r="AT475" s="192"/>
      <c r="AU475" s="46"/>
      <c r="AY475" s="192"/>
      <c r="AZ475" s="46"/>
      <c r="BA475" s="192"/>
      <c r="BB475" s="192"/>
      <c r="BC475" s="192"/>
      <c r="BD475" s="46"/>
      <c r="BH475" s="192"/>
      <c r="BI475" s="46"/>
      <c r="BJ475" s="192"/>
      <c r="BK475" s="192"/>
      <c r="BL475" s="192"/>
      <c r="BM475" s="46"/>
      <c r="BQ475" s="192"/>
      <c r="BR475" s="46"/>
      <c r="BS475" s="192"/>
      <c r="BT475" s="192"/>
      <c r="BU475" s="192"/>
      <c r="BV475" s="46"/>
      <c r="BZ475" s="192"/>
      <c r="CA475" s="46"/>
      <c r="CB475" s="192"/>
      <c r="CC475" s="192"/>
      <c r="CD475" s="192"/>
      <c r="CE475" s="46"/>
      <c r="CI475" s="192"/>
      <c r="CJ475" s="46"/>
      <c r="CK475" s="192"/>
      <c r="CL475" s="192"/>
      <c r="CM475" s="192"/>
      <c r="CN475" s="46"/>
      <c r="CR475" s="192"/>
      <c r="CS475" s="46"/>
      <c r="CT475" s="192"/>
      <c r="CU475" s="192"/>
      <c r="CV475" s="192"/>
      <c r="CW475" s="46"/>
    </row>
    <row r="476" spans="42:101">
      <c r="AP476" s="192"/>
      <c r="AQ476" s="46"/>
      <c r="AR476" s="46"/>
      <c r="AS476" s="192"/>
      <c r="AT476" s="192"/>
      <c r="AU476" s="46"/>
      <c r="AY476" s="192"/>
      <c r="AZ476" s="46"/>
      <c r="BA476" s="192"/>
      <c r="BB476" s="192"/>
      <c r="BC476" s="192"/>
      <c r="BD476" s="46"/>
      <c r="BH476" s="192"/>
      <c r="BI476" s="46"/>
      <c r="BJ476" s="192"/>
      <c r="BK476" s="192"/>
      <c r="BL476" s="192"/>
      <c r="BM476" s="46"/>
      <c r="BQ476" s="192"/>
      <c r="BR476" s="46"/>
      <c r="BS476" s="192"/>
      <c r="BT476" s="192"/>
      <c r="BU476" s="192"/>
      <c r="BV476" s="46"/>
      <c r="BZ476" s="192"/>
      <c r="CA476" s="46"/>
      <c r="CB476" s="192"/>
      <c r="CC476" s="192"/>
      <c r="CD476" s="192"/>
      <c r="CE476" s="46"/>
      <c r="CI476" s="192"/>
      <c r="CJ476" s="46"/>
      <c r="CK476" s="192"/>
      <c r="CL476" s="192"/>
      <c r="CM476" s="192"/>
      <c r="CN476" s="46"/>
      <c r="CR476" s="192"/>
      <c r="CS476" s="46"/>
      <c r="CT476" s="192"/>
      <c r="CU476" s="192"/>
      <c r="CV476" s="192"/>
      <c r="CW476" s="46"/>
    </row>
    <row r="477" spans="42:101">
      <c r="AP477" s="192"/>
      <c r="AQ477" s="46"/>
      <c r="AR477" s="46"/>
      <c r="AS477" s="192"/>
      <c r="AT477" s="192"/>
      <c r="AU477" s="46"/>
      <c r="AY477" s="192"/>
      <c r="AZ477" s="46"/>
      <c r="BA477" s="192"/>
      <c r="BB477" s="192"/>
      <c r="BC477" s="192"/>
      <c r="BD477" s="46"/>
      <c r="BH477" s="192"/>
      <c r="BI477" s="46"/>
      <c r="BJ477" s="192"/>
      <c r="BK477" s="192"/>
      <c r="BL477" s="192"/>
      <c r="BM477" s="46"/>
      <c r="BQ477" s="192"/>
      <c r="BR477" s="46"/>
      <c r="BS477" s="192"/>
      <c r="BT477" s="192"/>
      <c r="BU477" s="192"/>
      <c r="BV477" s="46"/>
      <c r="BZ477" s="192"/>
      <c r="CA477" s="46"/>
      <c r="CB477" s="192"/>
      <c r="CC477" s="192"/>
      <c r="CD477" s="192"/>
      <c r="CE477" s="46"/>
      <c r="CI477" s="192"/>
      <c r="CJ477" s="46"/>
      <c r="CK477" s="192"/>
      <c r="CL477" s="192"/>
      <c r="CM477" s="192"/>
      <c r="CN477" s="46"/>
      <c r="CR477" s="192"/>
      <c r="CS477" s="46"/>
      <c r="CT477" s="192"/>
      <c r="CU477" s="192"/>
      <c r="CV477" s="192"/>
      <c r="CW477" s="46"/>
    </row>
    <row r="478" spans="42:101">
      <c r="AP478" s="192"/>
      <c r="AQ478" s="46"/>
      <c r="AR478" s="46"/>
      <c r="AS478" s="192"/>
      <c r="AT478" s="192"/>
      <c r="AU478" s="46"/>
      <c r="AY478" s="192"/>
      <c r="AZ478" s="46"/>
      <c r="BA478" s="192"/>
      <c r="BB478" s="192"/>
      <c r="BC478" s="192"/>
      <c r="BD478" s="46"/>
      <c r="BH478" s="192"/>
      <c r="BI478" s="46"/>
      <c r="BJ478" s="192"/>
      <c r="BK478" s="192"/>
      <c r="BL478" s="192"/>
      <c r="BM478" s="46"/>
      <c r="BQ478" s="192"/>
      <c r="BR478" s="46"/>
      <c r="BS478" s="192"/>
      <c r="BT478" s="192"/>
      <c r="BU478" s="192"/>
      <c r="BV478" s="46"/>
      <c r="BZ478" s="192"/>
      <c r="CA478" s="46"/>
      <c r="CB478" s="192"/>
      <c r="CC478" s="192"/>
      <c r="CD478" s="192"/>
      <c r="CE478" s="46"/>
      <c r="CI478" s="192"/>
      <c r="CJ478" s="46"/>
      <c r="CK478" s="192"/>
      <c r="CL478" s="192"/>
      <c r="CM478" s="192"/>
      <c r="CN478" s="46"/>
      <c r="CR478" s="192"/>
      <c r="CS478" s="46"/>
      <c r="CT478" s="192"/>
      <c r="CU478" s="192"/>
      <c r="CV478" s="192"/>
      <c r="CW478" s="46"/>
    </row>
    <row r="479" spans="42:101">
      <c r="AP479" s="211"/>
      <c r="AQ479" s="46"/>
      <c r="AR479" s="46"/>
      <c r="AS479" s="192"/>
      <c r="AT479" s="192"/>
      <c r="AU479" s="46"/>
      <c r="AY479" s="192"/>
      <c r="AZ479" s="46"/>
      <c r="BA479" s="192"/>
      <c r="BB479" s="192"/>
      <c r="BC479" s="192"/>
      <c r="BD479" s="46"/>
      <c r="BH479" s="192"/>
      <c r="BI479" s="46"/>
      <c r="BJ479" s="192"/>
      <c r="BK479" s="192"/>
      <c r="BL479" s="192"/>
      <c r="BM479" s="46"/>
      <c r="BQ479" s="192"/>
      <c r="BR479" s="46"/>
      <c r="BS479" s="192"/>
      <c r="BT479" s="192"/>
      <c r="BU479" s="192"/>
      <c r="BV479" s="46"/>
      <c r="BZ479" s="192"/>
      <c r="CA479" s="46"/>
      <c r="CB479" s="192"/>
      <c r="CC479" s="192"/>
      <c r="CD479" s="192"/>
      <c r="CE479" s="46"/>
      <c r="CI479" s="192"/>
      <c r="CJ479" s="46"/>
      <c r="CK479" s="192"/>
      <c r="CL479" s="192"/>
      <c r="CM479" s="192"/>
      <c r="CN479" s="46"/>
      <c r="CR479" s="192"/>
      <c r="CS479" s="46"/>
      <c r="CT479" s="192"/>
      <c r="CU479" s="192"/>
      <c r="CV479" s="192"/>
      <c r="CW479" s="46"/>
    </row>
    <row r="480" spans="42:101">
      <c r="AP480" s="192"/>
      <c r="AQ480" s="46"/>
      <c r="AR480" s="46"/>
      <c r="AS480" s="192"/>
      <c r="AT480" s="192"/>
      <c r="AU480" s="46"/>
      <c r="AY480" s="192"/>
      <c r="AZ480" s="46"/>
      <c r="BA480" s="192"/>
      <c r="BB480" s="192"/>
      <c r="BC480" s="192"/>
      <c r="BD480" s="46"/>
      <c r="BH480" s="192"/>
      <c r="BI480" s="46"/>
      <c r="BJ480" s="192"/>
      <c r="BK480" s="192"/>
      <c r="BL480" s="192"/>
      <c r="BM480" s="46"/>
      <c r="BQ480" s="192"/>
      <c r="BR480" s="46"/>
      <c r="BS480" s="192"/>
      <c r="BT480" s="192"/>
      <c r="BU480" s="192"/>
      <c r="BV480" s="46"/>
      <c r="BZ480" s="192"/>
      <c r="CA480" s="46"/>
      <c r="CB480" s="192"/>
      <c r="CC480" s="192"/>
      <c r="CD480" s="192"/>
      <c r="CE480" s="46"/>
      <c r="CI480" s="192"/>
      <c r="CJ480" s="46"/>
      <c r="CK480" s="192"/>
      <c r="CL480" s="192"/>
      <c r="CM480" s="192"/>
      <c r="CN480" s="46"/>
      <c r="CR480" s="192"/>
      <c r="CS480" s="46"/>
      <c r="CT480" s="192"/>
      <c r="CU480" s="192"/>
      <c r="CV480" s="192"/>
      <c r="CW480" s="46"/>
    </row>
    <row r="481" spans="42:101">
      <c r="AP481" s="192"/>
      <c r="AQ481" s="46"/>
      <c r="AR481" s="46"/>
      <c r="AS481" s="192"/>
      <c r="AT481" s="192"/>
      <c r="AU481" s="46"/>
      <c r="AY481" s="192"/>
      <c r="AZ481" s="46"/>
      <c r="BA481" s="192"/>
      <c r="BB481" s="192"/>
      <c r="BC481" s="192"/>
      <c r="BD481" s="46"/>
      <c r="BH481" s="192"/>
      <c r="BI481" s="46"/>
      <c r="BJ481" s="192"/>
      <c r="BK481" s="192"/>
      <c r="BL481" s="192"/>
      <c r="BM481" s="46"/>
      <c r="BQ481" s="192"/>
      <c r="BR481" s="46"/>
      <c r="BS481" s="192"/>
      <c r="BT481" s="192"/>
      <c r="BU481" s="192"/>
      <c r="BV481" s="46"/>
      <c r="BZ481" s="192"/>
      <c r="CA481" s="46"/>
      <c r="CB481" s="192"/>
      <c r="CC481" s="192"/>
      <c r="CD481" s="192"/>
      <c r="CE481" s="46"/>
      <c r="CI481" s="192"/>
      <c r="CJ481" s="46"/>
      <c r="CK481" s="192"/>
      <c r="CL481" s="192"/>
      <c r="CM481" s="192"/>
      <c r="CN481" s="46"/>
      <c r="CR481" s="192"/>
      <c r="CS481" s="46"/>
      <c r="CT481" s="192"/>
      <c r="CU481" s="192"/>
      <c r="CV481" s="192"/>
      <c r="CW481" s="46"/>
    </row>
    <row r="482" spans="42:101">
      <c r="AP482" s="192"/>
      <c r="AQ482" s="46"/>
      <c r="AR482" s="46"/>
      <c r="AS482" s="192"/>
      <c r="AT482" s="192"/>
      <c r="AU482" s="46"/>
      <c r="AY482" s="192"/>
      <c r="AZ482" s="46"/>
      <c r="BA482" s="192"/>
      <c r="BB482" s="192"/>
      <c r="BC482" s="192"/>
      <c r="BD482" s="46"/>
      <c r="BH482" s="192"/>
      <c r="BI482" s="46"/>
      <c r="BJ482" s="192"/>
      <c r="BK482" s="192"/>
      <c r="BL482" s="192"/>
      <c r="BM482" s="46"/>
      <c r="BQ482" s="192"/>
      <c r="BR482" s="46"/>
      <c r="BS482" s="192"/>
      <c r="BT482" s="192"/>
      <c r="BU482" s="192"/>
      <c r="BV482" s="46"/>
      <c r="BZ482" s="192"/>
      <c r="CA482" s="46"/>
      <c r="CB482" s="192"/>
      <c r="CC482" s="192"/>
      <c r="CD482" s="192"/>
      <c r="CE482" s="46"/>
      <c r="CI482" s="192"/>
      <c r="CJ482" s="46"/>
      <c r="CK482" s="192"/>
      <c r="CL482" s="192"/>
      <c r="CM482" s="192"/>
      <c r="CN482" s="46"/>
      <c r="CR482" s="192"/>
      <c r="CS482" s="46"/>
      <c r="CT482" s="192"/>
      <c r="CU482" s="192"/>
      <c r="CV482" s="192"/>
      <c r="CW482" s="46"/>
    </row>
    <row r="483" spans="42:101">
      <c r="AP483" s="211"/>
      <c r="AQ483" s="46"/>
      <c r="AR483" s="46"/>
      <c r="AS483" s="192"/>
      <c r="AT483" s="192"/>
      <c r="AU483" s="46"/>
      <c r="AY483" s="192"/>
      <c r="AZ483" s="46"/>
      <c r="BA483" s="192"/>
      <c r="BB483" s="192"/>
      <c r="BC483" s="192"/>
      <c r="BD483" s="46"/>
      <c r="BH483" s="192"/>
      <c r="BI483" s="46"/>
      <c r="BJ483" s="192"/>
      <c r="BK483" s="192"/>
      <c r="BL483" s="192"/>
      <c r="BM483" s="46"/>
      <c r="BQ483" s="192"/>
      <c r="BR483" s="46"/>
      <c r="BS483" s="192"/>
      <c r="BT483" s="192"/>
      <c r="BU483" s="192"/>
      <c r="BV483" s="46"/>
      <c r="BZ483" s="192"/>
      <c r="CA483" s="46"/>
      <c r="CB483" s="192"/>
      <c r="CC483" s="192"/>
      <c r="CD483" s="192"/>
      <c r="CE483" s="46"/>
      <c r="CI483" s="192"/>
      <c r="CJ483" s="46"/>
      <c r="CK483" s="192"/>
      <c r="CL483" s="192"/>
      <c r="CM483" s="192"/>
      <c r="CN483" s="46"/>
      <c r="CR483" s="192"/>
      <c r="CS483" s="46"/>
      <c r="CT483" s="192"/>
      <c r="CU483" s="192"/>
      <c r="CV483" s="192"/>
      <c r="CW483" s="46"/>
    </row>
    <row r="484" spans="42:101">
      <c r="AP484" s="192"/>
      <c r="AQ484" s="46"/>
      <c r="AR484" s="46"/>
      <c r="AS484" s="192"/>
      <c r="AT484" s="192"/>
      <c r="AU484" s="46"/>
      <c r="AY484" s="192"/>
      <c r="AZ484" s="46"/>
      <c r="BA484" s="192"/>
      <c r="BB484" s="192"/>
      <c r="BC484" s="192"/>
      <c r="BD484" s="46"/>
      <c r="BH484" s="192"/>
      <c r="BI484" s="46"/>
      <c r="BJ484" s="192"/>
      <c r="BK484" s="192"/>
      <c r="BL484" s="192"/>
      <c r="BM484" s="46"/>
      <c r="BQ484" s="192"/>
      <c r="BR484" s="46"/>
      <c r="BS484" s="192"/>
      <c r="BT484" s="192"/>
      <c r="BU484" s="192"/>
      <c r="BV484" s="46"/>
      <c r="BZ484" s="192"/>
      <c r="CA484" s="46"/>
      <c r="CB484" s="192"/>
      <c r="CC484" s="192"/>
      <c r="CD484" s="192"/>
      <c r="CE484" s="46"/>
      <c r="CI484" s="192"/>
      <c r="CJ484" s="46"/>
      <c r="CK484" s="192"/>
      <c r="CL484" s="192"/>
      <c r="CM484" s="192"/>
      <c r="CN484" s="46"/>
      <c r="CR484" s="192"/>
      <c r="CS484" s="46"/>
      <c r="CT484" s="192"/>
      <c r="CU484" s="192"/>
      <c r="CV484" s="192"/>
      <c r="CW484" s="46"/>
    </row>
    <row r="485" spans="42:101">
      <c r="AP485" s="192"/>
      <c r="AQ485" s="46"/>
      <c r="AR485" s="46"/>
      <c r="AS485" s="192"/>
      <c r="AT485" s="192"/>
      <c r="AU485" s="46"/>
      <c r="AY485" s="192"/>
      <c r="AZ485" s="46"/>
      <c r="BA485" s="192"/>
      <c r="BB485" s="192"/>
      <c r="BC485" s="192"/>
      <c r="BD485" s="46"/>
      <c r="BH485" s="192"/>
      <c r="BI485" s="46"/>
      <c r="BJ485" s="192"/>
      <c r="BK485" s="192"/>
      <c r="BL485" s="192"/>
      <c r="BM485" s="46"/>
      <c r="BQ485" s="192"/>
      <c r="BR485" s="46"/>
      <c r="BS485" s="192"/>
      <c r="BT485" s="192"/>
      <c r="BU485" s="192"/>
      <c r="BV485" s="46"/>
      <c r="BZ485" s="192"/>
      <c r="CA485" s="46"/>
      <c r="CB485" s="192"/>
      <c r="CC485" s="192"/>
      <c r="CD485" s="192"/>
      <c r="CE485" s="46"/>
      <c r="CI485" s="192"/>
      <c r="CJ485" s="46"/>
      <c r="CK485" s="192"/>
      <c r="CL485" s="192"/>
      <c r="CM485" s="192"/>
      <c r="CN485" s="46"/>
      <c r="CR485" s="192"/>
      <c r="CS485" s="46"/>
      <c r="CT485" s="192"/>
      <c r="CU485" s="192"/>
      <c r="CV485" s="192"/>
      <c r="CW485" s="46"/>
    </row>
    <row r="486" spans="42:101">
      <c r="AP486" s="192"/>
      <c r="AQ486" s="46"/>
      <c r="AR486" s="46"/>
      <c r="AS486" s="192"/>
      <c r="AT486" s="192"/>
      <c r="AU486" s="46"/>
      <c r="AY486" s="192"/>
      <c r="AZ486" s="46"/>
      <c r="BA486" s="192"/>
      <c r="BB486" s="192"/>
      <c r="BC486" s="192"/>
      <c r="BD486" s="46"/>
      <c r="BH486" s="192"/>
      <c r="BI486" s="46"/>
      <c r="BJ486" s="192"/>
      <c r="BK486" s="192"/>
      <c r="BL486" s="192"/>
      <c r="BM486" s="46"/>
      <c r="BQ486" s="192"/>
      <c r="BR486" s="46"/>
      <c r="BS486" s="192"/>
      <c r="BT486" s="192"/>
      <c r="BU486" s="192"/>
      <c r="BV486" s="46"/>
      <c r="BZ486" s="192"/>
      <c r="CA486" s="46"/>
      <c r="CB486" s="192"/>
      <c r="CC486" s="192"/>
      <c r="CD486" s="192"/>
      <c r="CE486" s="46"/>
      <c r="CI486" s="192"/>
      <c r="CJ486" s="46"/>
      <c r="CK486" s="192"/>
      <c r="CL486" s="192"/>
      <c r="CM486" s="192"/>
      <c r="CN486" s="46"/>
      <c r="CR486" s="192"/>
      <c r="CS486" s="46"/>
      <c r="CT486" s="192"/>
      <c r="CU486" s="192"/>
      <c r="CV486" s="192"/>
      <c r="CW486" s="46"/>
    </row>
    <row r="487" spans="42:101">
      <c r="AP487" s="211"/>
      <c r="AQ487" s="46"/>
      <c r="AR487" s="46"/>
      <c r="AS487" s="192"/>
      <c r="AT487" s="192"/>
      <c r="AU487" s="46"/>
      <c r="AY487" s="192"/>
      <c r="AZ487" s="46"/>
      <c r="BA487" s="192"/>
      <c r="BB487" s="192"/>
      <c r="BC487" s="192"/>
      <c r="BD487" s="46"/>
      <c r="BH487" s="192"/>
      <c r="BI487" s="46"/>
      <c r="BJ487" s="192"/>
      <c r="BK487" s="192"/>
      <c r="BL487" s="192"/>
      <c r="BM487" s="46"/>
      <c r="BQ487" s="192"/>
      <c r="BR487" s="46"/>
      <c r="BS487" s="192"/>
      <c r="BT487" s="192"/>
      <c r="BU487" s="192"/>
      <c r="BV487" s="46"/>
      <c r="BZ487" s="192"/>
      <c r="CA487" s="46"/>
      <c r="CB487" s="192"/>
      <c r="CC487" s="192"/>
      <c r="CD487" s="192"/>
      <c r="CE487" s="46"/>
      <c r="CI487" s="192"/>
      <c r="CJ487" s="46"/>
      <c r="CK487" s="192"/>
      <c r="CL487" s="192"/>
      <c r="CM487" s="192"/>
      <c r="CN487" s="46"/>
      <c r="CR487" s="192"/>
      <c r="CS487" s="46"/>
      <c r="CT487" s="192"/>
      <c r="CU487" s="192"/>
      <c r="CV487" s="192"/>
      <c r="CW487" s="46"/>
    </row>
    <row r="488" spans="42:101">
      <c r="AP488" s="192"/>
      <c r="AQ488" s="46"/>
      <c r="AR488" s="46"/>
      <c r="AS488" s="192"/>
      <c r="AT488" s="192"/>
      <c r="AU488" s="46"/>
      <c r="AY488" s="192"/>
      <c r="AZ488" s="46"/>
      <c r="BA488" s="192"/>
      <c r="BB488" s="192"/>
      <c r="BC488" s="192"/>
      <c r="BD488" s="46"/>
      <c r="BH488" s="192"/>
      <c r="BI488" s="46"/>
      <c r="BJ488" s="192"/>
      <c r="BK488" s="192"/>
      <c r="BL488" s="192"/>
      <c r="BM488" s="46"/>
      <c r="BQ488" s="192"/>
      <c r="BR488" s="46"/>
      <c r="BS488" s="192"/>
      <c r="BT488" s="192"/>
      <c r="BU488" s="192"/>
      <c r="BV488" s="46"/>
      <c r="BZ488" s="192"/>
      <c r="CA488" s="46"/>
      <c r="CB488" s="192"/>
      <c r="CC488" s="192"/>
      <c r="CD488" s="192"/>
      <c r="CE488" s="46"/>
      <c r="CI488" s="192"/>
      <c r="CJ488" s="46"/>
      <c r="CK488" s="192"/>
      <c r="CL488" s="192"/>
      <c r="CM488" s="192"/>
      <c r="CN488" s="46"/>
      <c r="CR488" s="192"/>
      <c r="CS488" s="46"/>
      <c r="CT488" s="192"/>
      <c r="CU488" s="192"/>
      <c r="CV488" s="192"/>
      <c r="CW488" s="46"/>
    </row>
    <row r="489" spans="42:101">
      <c r="AP489" s="192"/>
      <c r="AQ489" s="46"/>
      <c r="AR489" s="46"/>
      <c r="AS489" s="192"/>
      <c r="AT489" s="192"/>
      <c r="AU489" s="46"/>
      <c r="AY489" s="192"/>
      <c r="AZ489" s="46"/>
      <c r="BA489" s="192"/>
      <c r="BB489" s="192"/>
      <c r="BC489" s="192"/>
      <c r="BD489" s="46"/>
      <c r="BH489" s="192"/>
      <c r="BI489" s="46"/>
      <c r="BJ489" s="192"/>
      <c r="BK489" s="192"/>
      <c r="BL489" s="192"/>
      <c r="BM489" s="46"/>
      <c r="BQ489" s="192"/>
      <c r="BR489" s="46"/>
      <c r="BS489" s="192"/>
      <c r="BT489" s="192"/>
      <c r="BU489" s="192"/>
      <c r="BV489" s="46"/>
      <c r="BZ489" s="192"/>
      <c r="CA489" s="46"/>
      <c r="CB489" s="192"/>
      <c r="CC489" s="192"/>
      <c r="CD489" s="192"/>
      <c r="CE489" s="46"/>
      <c r="CI489" s="192"/>
      <c r="CJ489" s="46"/>
      <c r="CK489" s="192"/>
      <c r="CL489" s="192"/>
      <c r="CM489" s="192"/>
      <c r="CN489" s="46"/>
      <c r="CR489" s="192"/>
      <c r="CS489" s="46"/>
      <c r="CT489" s="192"/>
      <c r="CU489" s="192"/>
      <c r="CV489" s="192"/>
      <c r="CW489" s="46"/>
    </row>
    <row r="490" spans="42:101">
      <c r="AP490" s="192"/>
      <c r="AQ490" s="46"/>
      <c r="AR490" s="46"/>
      <c r="AS490" s="192"/>
      <c r="AT490" s="192"/>
      <c r="AU490" s="46"/>
      <c r="AY490" s="192"/>
      <c r="AZ490" s="46"/>
      <c r="BA490" s="192"/>
      <c r="BB490" s="192"/>
      <c r="BC490" s="192"/>
      <c r="BD490" s="46"/>
      <c r="BH490" s="192"/>
      <c r="BI490" s="46"/>
      <c r="BJ490" s="192"/>
      <c r="BK490" s="192"/>
      <c r="BL490" s="192"/>
      <c r="BM490" s="46"/>
      <c r="BQ490" s="192"/>
      <c r="BR490" s="46"/>
      <c r="BS490" s="192"/>
      <c r="BT490" s="192"/>
      <c r="BU490" s="192"/>
      <c r="BV490" s="46"/>
      <c r="BZ490" s="192"/>
      <c r="CA490" s="46"/>
      <c r="CB490" s="192"/>
      <c r="CC490" s="192"/>
      <c r="CD490" s="192"/>
      <c r="CE490" s="46"/>
      <c r="CI490" s="192"/>
      <c r="CJ490" s="46"/>
      <c r="CK490" s="192"/>
      <c r="CL490" s="192"/>
      <c r="CM490" s="192"/>
      <c r="CN490" s="46"/>
      <c r="CR490" s="192"/>
      <c r="CS490" s="46"/>
      <c r="CT490" s="192"/>
      <c r="CU490" s="192"/>
      <c r="CV490" s="192"/>
      <c r="CW490" s="46"/>
    </row>
    <row r="491" spans="42:101">
      <c r="AP491" s="211"/>
      <c r="AQ491" s="46"/>
      <c r="AR491" s="46"/>
      <c r="AS491" s="192"/>
      <c r="AT491" s="192"/>
      <c r="AU491" s="46"/>
      <c r="AY491" s="192"/>
      <c r="AZ491" s="46"/>
      <c r="BA491" s="192"/>
      <c r="BB491" s="192"/>
      <c r="BC491" s="192"/>
      <c r="BD491" s="46"/>
      <c r="BH491" s="192"/>
      <c r="BI491" s="46"/>
      <c r="BJ491" s="192"/>
      <c r="BK491" s="192"/>
      <c r="BL491" s="192"/>
      <c r="BM491" s="46"/>
      <c r="BQ491" s="192"/>
      <c r="BR491" s="46"/>
      <c r="BS491" s="192"/>
      <c r="BT491" s="192"/>
      <c r="BU491" s="192"/>
      <c r="BV491" s="46"/>
      <c r="BZ491" s="192"/>
      <c r="CA491" s="46"/>
      <c r="CB491" s="192"/>
      <c r="CC491" s="192"/>
      <c r="CD491" s="192"/>
      <c r="CE491" s="46"/>
      <c r="CI491" s="192"/>
      <c r="CJ491" s="46"/>
      <c r="CK491" s="192"/>
      <c r="CL491" s="192"/>
      <c r="CM491" s="192"/>
      <c r="CN491" s="46"/>
      <c r="CR491" s="192"/>
      <c r="CS491" s="46"/>
      <c r="CT491" s="192"/>
      <c r="CU491" s="192"/>
      <c r="CV491" s="192"/>
      <c r="CW491" s="46"/>
    </row>
    <row r="492" spans="42:101">
      <c r="AP492" s="192"/>
      <c r="AQ492" s="46"/>
      <c r="AR492" s="46"/>
      <c r="AS492" s="192"/>
      <c r="AT492" s="192"/>
      <c r="AU492" s="46"/>
      <c r="AY492" s="192"/>
      <c r="AZ492" s="46"/>
      <c r="BA492" s="192"/>
      <c r="BB492" s="192"/>
      <c r="BC492" s="192"/>
      <c r="BD492" s="46"/>
      <c r="BH492" s="192"/>
      <c r="BI492" s="46"/>
      <c r="BJ492" s="192"/>
      <c r="BK492" s="192"/>
      <c r="BL492" s="192"/>
      <c r="BM492" s="46"/>
      <c r="BQ492" s="192"/>
      <c r="BR492" s="46"/>
      <c r="BS492" s="192"/>
      <c r="BT492" s="192"/>
      <c r="BU492" s="192"/>
      <c r="BV492" s="46"/>
      <c r="BZ492" s="192"/>
      <c r="CA492" s="46"/>
      <c r="CB492" s="192"/>
      <c r="CC492" s="192"/>
      <c r="CD492" s="192"/>
      <c r="CE492" s="46"/>
      <c r="CI492" s="192"/>
      <c r="CJ492" s="46"/>
      <c r="CK492" s="192"/>
      <c r="CL492" s="192"/>
      <c r="CM492" s="192"/>
      <c r="CN492" s="46"/>
      <c r="CR492" s="192"/>
      <c r="CS492" s="46"/>
      <c r="CT492" s="192"/>
      <c r="CU492" s="192"/>
      <c r="CV492" s="192"/>
      <c r="CW492" s="46"/>
    </row>
    <row r="493" spans="42:101">
      <c r="AP493" s="192"/>
      <c r="AQ493" s="46"/>
      <c r="AR493" s="46"/>
      <c r="AS493" s="192"/>
      <c r="AT493" s="192"/>
      <c r="AU493" s="46"/>
      <c r="AY493" s="192"/>
      <c r="AZ493" s="46"/>
      <c r="BA493" s="192"/>
      <c r="BB493" s="192"/>
      <c r="BC493" s="192"/>
      <c r="BD493" s="46"/>
      <c r="BH493" s="192"/>
      <c r="BI493" s="46"/>
      <c r="BJ493" s="192"/>
      <c r="BK493" s="192"/>
      <c r="BL493" s="192"/>
      <c r="BM493" s="46"/>
      <c r="BQ493" s="192"/>
      <c r="BR493" s="46"/>
      <c r="BS493" s="192"/>
      <c r="BT493" s="192"/>
      <c r="BU493" s="192"/>
      <c r="BV493" s="46"/>
      <c r="BZ493" s="192"/>
      <c r="CA493" s="46"/>
      <c r="CB493" s="192"/>
      <c r="CC493" s="192"/>
      <c r="CD493" s="192"/>
      <c r="CE493" s="46"/>
      <c r="CI493" s="192"/>
      <c r="CJ493" s="46"/>
      <c r="CK493" s="192"/>
      <c r="CL493" s="192"/>
      <c r="CM493" s="192"/>
      <c r="CN493" s="46"/>
      <c r="CR493" s="192"/>
      <c r="CS493" s="46"/>
      <c r="CT493" s="192"/>
      <c r="CU493" s="192"/>
      <c r="CV493" s="192"/>
      <c r="CW493" s="46"/>
    </row>
    <row r="494" spans="42:101">
      <c r="AP494" s="192"/>
      <c r="AQ494" s="46"/>
      <c r="AR494" s="46"/>
      <c r="AS494" s="192"/>
      <c r="AT494" s="192"/>
      <c r="AU494" s="46"/>
      <c r="AY494" s="192"/>
      <c r="AZ494" s="46"/>
      <c r="BA494" s="192"/>
      <c r="BB494" s="192"/>
      <c r="BC494" s="192"/>
      <c r="BD494" s="46"/>
      <c r="BH494" s="192"/>
      <c r="BI494" s="46"/>
      <c r="BJ494" s="192"/>
      <c r="BK494" s="192"/>
      <c r="BL494" s="192"/>
      <c r="BM494" s="46"/>
      <c r="BQ494" s="192"/>
      <c r="BR494" s="46"/>
      <c r="BS494" s="192"/>
      <c r="BT494" s="192"/>
      <c r="BU494" s="192"/>
      <c r="BV494" s="46"/>
      <c r="BZ494" s="192"/>
      <c r="CA494" s="46"/>
      <c r="CB494" s="192"/>
      <c r="CC494" s="192"/>
      <c r="CD494" s="192"/>
      <c r="CE494" s="46"/>
      <c r="CI494" s="192"/>
      <c r="CJ494" s="46"/>
      <c r="CK494" s="192"/>
      <c r="CL494" s="192"/>
      <c r="CM494" s="192"/>
      <c r="CN494" s="46"/>
      <c r="CR494" s="192"/>
      <c r="CS494" s="46"/>
      <c r="CT494" s="192"/>
      <c r="CU494" s="192"/>
      <c r="CV494" s="192"/>
      <c r="CW494" s="46"/>
    </row>
    <row r="495" spans="42:101">
      <c r="AP495" s="211"/>
      <c r="AQ495" s="46"/>
      <c r="AR495" s="46"/>
      <c r="AS495" s="192"/>
      <c r="AT495" s="192"/>
      <c r="AU495" s="46"/>
      <c r="AY495" s="192"/>
      <c r="AZ495" s="46"/>
      <c r="BA495" s="192"/>
      <c r="BB495" s="192"/>
      <c r="BC495" s="192"/>
      <c r="BD495" s="46"/>
      <c r="BH495" s="192"/>
      <c r="BI495" s="46"/>
      <c r="BJ495" s="192"/>
      <c r="BK495" s="192"/>
      <c r="BL495" s="192"/>
      <c r="BM495" s="46"/>
      <c r="BQ495" s="192"/>
      <c r="BR495" s="46"/>
      <c r="BS495" s="192"/>
      <c r="BT495" s="192"/>
      <c r="BU495" s="192"/>
      <c r="BV495" s="46"/>
      <c r="BZ495" s="192"/>
      <c r="CA495" s="46"/>
      <c r="CB495" s="192"/>
      <c r="CC495" s="192"/>
      <c r="CD495" s="192"/>
      <c r="CE495" s="46"/>
      <c r="CI495" s="192"/>
      <c r="CJ495" s="46"/>
      <c r="CK495" s="192"/>
      <c r="CL495" s="192"/>
      <c r="CM495" s="192"/>
      <c r="CN495" s="46"/>
      <c r="CR495" s="192"/>
      <c r="CS495" s="46"/>
      <c r="CT495" s="192"/>
      <c r="CU495" s="192"/>
      <c r="CV495" s="192"/>
      <c r="CW495" s="46"/>
    </row>
    <row r="496" spans="42:101">
      <c r="AP496" s="192"/>
      <c r="AQ496" s="46"/>
      <c r="AR496" s="46"/>
      <c r="AS496" s="192"/>
      <c r="AT496" s="192"/>
      <c r="AU496" s="46"/>
      <c r="AY496" s="192"/>
      <c r="AZ496" s="46"/>
      <c r="BA496" s="192"/>
      <c r="BB496" s="192"/>
      <c r="BC496" s="192"/>
      <c r="BD496" s="46"/>
      <c r="BH496" s="192"/>
      <c r="BI496" s="46"/>
      <c r="BJ496" s="192"/>
      <c r="BK496" s="192"/>
      <c r="BL496" s="192"/>
      <c r="BM496" s="46"/>
      <c r="BQ496" s="192"/>
      <c r="BR496" s="46"/>
      <c r="BS496" s="192"/>
      <c r="BT496" s="192"/>
      <c r="BU496" s="192"/>
      <c r="BV496" s="46"/>
      <c r="BZ496" s="192"/>
      <c r="CA496" s="46"/>
      <c r="CB496" s="192"/>
      <c r="CC496" s="192"/>
      <c r="CD496" s="192"/>
      <c r="CE496" s="46"/>
      <c r="CI496" s="192"/>
      <c r="CJ496" s="46"/>
      <c r="CK496" s="192"/>
      <c r="CL496" s="192"/>
      <c r="CM496" s="192"/>
      <c r="CN496" s="46"/>
      <c r="CR496" s="192"/>
      <c r="CS496" s="46"/>
      <c r="CT496" s="192"/>
      <c r="CU496" s="192"/>
      <c r="CV496" s="192"/>
      <c r="CW496" s="46"/>
    </row>
    <row r="497" spans="42:101">
      <c r="AP497" s="192"/>
      <c r="AQ497" s="46"/>
      <c r="AR497" s="46"/>
      <c r="AS497" s="192"/>
      <c r="AT497" s="192"/>
      <c r="AU497" s="46"/>
      <c r="AY497" s="192"/>
      <c r="AZ497" s="46"/>
      <c r="BA497" s="192"/>
      <c r="BB497" s="192"/>
      <c r="BC497" s="192"/>
      <c r="BD497" s="46"/>
      <c r="BH497" s="192"/>
      <c r="BI497" s="46"/>
      <c r="BJ497" s="192"/>
      <c r="BK497" s="192"/>
      <c r="BL497" s="192"/>
      <c r="BM497" s="46"/>
      <c r="BQ497" s="192"/>
      <c r="BR497" s="46"/>
      <c r="BS497" s="192"/>
      <c r="BT497" s="192"/>
      <c r="BU497" s="192"/>
      <c r="BV497" s="46"/>
      <c r="BZ497" s="192"/>
      <c r="CA497" s="46"/>
      <c r="CB497" s="192"/>
      <c r="CC497" s="192"/>
      <c r="CD497" s="192"/>
      <c r="CE497" s="46"/>
      <c r="CI497" s="192"/>
      <c r="CJ497" s="46"/>
      <c r="CK497" s="192"/>
      <c r="CL497" s="192"/>
      <c r="CM497" s="192"/>
      <c r="CN497" s="46"/>
      <c r="CR497" s="192"/>
      <c r="CS497" s="46"/>
      <c r="CT497" s="192"/>
      <c r="CU497" s="192"/>
      <c r="CV497" s="192"/>
      <c r="CW497" s="46"/>
    </row>
    <row r="498" spans="42:101">
      <c r="AP498" s="192"/>
      <c r="AQ498" s="46"/>
      <c r="AR498" s="46"/>
      <c r="AS498" s="192"/>
      <c r="AT498" s="192"/>
      <c r="AU498" s="46"/>
      <c r="AY498" s="192"/>
      <c r="AZ498" s="46"/>
      <c r="BA498" s="192"/>
      <c r="BB498" s="192"/>
      <c r="BC498" s="192"/>
      <c r="BD498" s="46"/>
      <c r="BH498" s="192"/>
      <c r="BI498" s="46"/>
      <c r="BJ498" s="192"/>
      <c r="BK498" s="192"/>
      <c r="BL498" s="192"/>
      <c r="BM498" s="46"/>
      <c r="BQ498" s="192"/>
      <c r="BR498" s="46"/>
      <c r="BS498" s="192"/>
      <c r="BT498" s="192"/>
      <c r="BU498" s="192"/>
      <c r="BV498" s="46"/>
      <c r="BZ498" s="192"/>
      <c r="CA498" s="46"/>
      <c r="CB498" s="192"/>
      <c r="CC498" s="192"/>
      <c r="CD498" s="192"/>
      <c r="CE498" s="46"/>
      <c r="CI498" s="192"/>
      <c r="CJ498" s="46"/>
      <c r="CK498" s="192"/>
      <c r="CL498" s="192"/>
      <c r="CM498" s="192"/>
      <c r="CN498" s="46"/>
      <c r="CR498" s="192"/>
      <c r="CS498" s="46"/>
      <c r="CT498" s="192"/>
      <c r="CU498" s="192"/>
      <c r="CV498" s="192"/>
      <c r="CW498" s="46"/>
    </row>
    <row r="499" spans="42:101">
      <c r="AP499" s="211"/>
      <c r="AQ499" s="46"/>
      <c r="AR499" s="46"/>
      <c r="AS499" s="192"/>
      <c r="AT499" s="192"/>
      <c r="AU499" s="46"/>
      <c r="AY499" s="192"/>
      <c r="AZ499" s="46"/>
      <c r="BA499" s="192"/>
      <c r="BB499" s="192"/>
      <c r="BC499" s="192"/>
      <c r="BD499" s="46"/>
      <c r="BH499" s="192"/>
      <c r="BI499" s="46"/>
      <c r="BJ499" s="192"/>
      <c r="BK499" s="192"/>
      <c r="BL499" s="192"/>
      <c r="BM499" s="46"/>
      <c r="BQ499" s="192"/>
      <c r="BR499" s="46"/>
      <c r="BS499" s="192"/>
      <c r="BT499" s="192"/>
      <c r="BU499" s="192"/>
      <c r="BV499" s="46"/>
      <c r="BZ499" s="192"/>
      <c r="CA499" s="46"/>
      <c r="CB499" s="192"/>
      <c r="CC499" s="192"/>
      <c r="CD499" s="192"/>
      <c r="CE499" s="46"/>
      <c r="CI499" s="192"/>
      <c r="CJ499" s="46"/>
      <c r="CK499" s="192"/>
      <c r="CL499" s="192"/>
      <c r="CM499" s="192"/>
      <c r="CN499" s="46"/>
      <c r="CR499" s="192"/>
      <c r="CS499" s="46"/>
      <c r="CT499" s="192"/>
      <c r="CU499" s="192"/>
      <c r="CV499" s="192"/>
      <c r="CW499" s="46"/>
    </row>
    <row r="500" spans="42:101">
      <c r="AP500" s="192"/>
      <c r="AQ500" s="46"/>
      <c r="AR500" s="46"/>
      <c r="AS500" s="192"/>
      <c r="AT500" s="192"/>
      <c r="AU500" s="46"/>
      <c r="AY500" s="192"/>
      <c r="AZ500" s="46"/>
      <c r="BA500" s="192"/>
      <c r="BB500" s="192"/>
      <c r="BC500" s="192"/>
      <c r="BD500" s="46"/>
      <c r="BH500" s="192"/>
      <c r="BI500" s="46"/>
      <c r="BJ500" s="192"/>
      <c r="BK500" s="192"/>
      <c r="BL500" s="192"/>
      <c r="BM500" s="46"/>
      <c r="BQ500" s="192"/>
      <c r="BR500" s="46"/>
      <c r="BS500" s="192"/>
      <c r="BT500" s="192"/>
      <c r="BU500" s="192"/>
      <c r="BV500" s="46"/>
      <c r="BZ500" s="192"/>
      <c r="CA500" s="46"/>
      <c r="CB500" s="192"/>
      <c r="CC500" s="192"/>
      <c r="CD500" s="192"/>
      <c r="CE500" s="46"/>
      <c r="CI500" s="192"/>
      <c r="CJ500" s="46"/>
      <c r="CK500" s="192"/>
      <c r="CL500" s="192"/>
      <c r="CM500" s="192"/>
      <c r="CN500" s="46"/>
      <c r="CR500" s="192"/>
      <c r="CS500" s="46"/>
      <c r="CT500" s="192"/>
      <c r="CU500" s="192"/>
      <c r="CV500" s="192"/>
      <c r="CW500" s="46"/>
    </row>
    <row r="501" spans="42:101">
      <c r="AP501" s="192"/>
      <c r="AQ501" s="46"/>
      <c r="AR501" s="46"/>
      <c r="AS501" s="192"/>
      <c r="AT501" s="192"/>
      <c r="AU501" s="46"/>
      <c r="AY501" s="192"/>
      <c r="AZ501" s="46"/>
      <c r="BA501" s="192"/>
      <c r="BB501" s="192"/>
      <c r="BC501" s="192"/>
      <c r="BD501" s="46"/>
      <c r="BH501" s="192"/>
      <c r="BI501" s="46"/>
      <c r="BJ501" s="192"/>
      <c r="BK501" s="192"/>
      <c r="BL501" s="192"/>
      <c r="BM501" s="46"/>
      <c r="BQ501" s="192"/>
      <c r="BR501" s="46"/>
      <c r="BS501" s="192"/>
      <c r="BT501" s="192"/>
      <c r="BU501" s="192"/>
      <c r="BV501" s="46"/>
      <c r="BZ501" s="192"/>
      <c r="CA501" s="46"/>
      <c r="CB501" s="192"/>
      <c r="CC501" s="192"/>
      <c r="CD501" s="192"/>
      <c r="CE501" s="46"/>
      <c r="CI501" s="192"/>
      <c r="CJ501" s="46"/>
      <c r="CK501" s="192"/>
      <c r="CL501" s="192"/>
      <c r="CM501" s="192"/>
      <c r="CN501" s="46"/>
      <c r="CR501" s="192"/>
      <c r="CS501" s="46"/>
      <c r="CT501" s="192"/>
      <c r="CU501" s="192"/>
      <c r="CV501" s="192"/>
      <c r="CW501" s="46"/>
    </row>
    <row r="502" spans="42:101">
      <c r="AP502" s="192"/>
      <c r="AQ502" s="46"/>
      <c r="AR502" s="46"/>
      <c r="AS502" s="192"/>
      <c r="AT502" s="192"/>
      <c r="AU502" s="46"/>
      <c r="AY502" s="192"/>
      <c r="AZ502" s="46"/>
      <c r="BA502" s="192"/>
      <c r="BB502" s="192"/>
      <c r="BC502" s="192"/>
      <c r="BD502" s="46"/>
      <c r="BH502" s="192"/>
      <c r="BI502" s="46"/>
      <c r="BJ502" s="192"/>
      <c r="BK502" s="192"/>
      <c r="BL502" s="192"/>
      <c r="BM502" s="46"/>
      <c r="BQ502" s="192"/>
      <c r="BR502" s="46"/>
      <c r="BS502" s="192"/>
      <c r="BT502" s="192"/>
      <c r="BU502" s="192"/>
      <c r="BV502" s="46"/>
      <c r="BZ502" s="192"/>
      <c r="CA502" s="46"/>
      <c r="CB502" s="192"/>
      <c r="CC502" s="192"/>
      <c r="CD502" s="192"/>
      <c r="CE502" s="46"/>
      <c r="CI502" s="192"/>
      <c r="CJ502" s="46"/>
      <c r="CK502" s="192"/>
      <c r="CL502" s="192"/>
      <c r="CM502" s="192"/>
      <c r="CN502" s="46"/>
      <c r="CR502" s="192"/>
      <c r="CS502" s="46"/>
      <c r="CT502" s="192"/>
      <c r="CU502" s="192"/>
      <c r="CV502" s="192"/>
      <c r="CW502" s="46"/>
    </row>
    <row r="503" spans="42:101">
      <c r="AP503" s="211"/>
      <c r="AQ503" s="46"/>
      <c r="AR503" s="46"/>
      <c r="AS503" s="192"/>
      <c r="AT503" s="192"/>
      <c r="AU503" s="46"/>
      <c r="AY503" s="192"/>
      <c r="AZ503" s="46"/>
      <c r="BA503" s="192"/>
      <c r="BB503" s="192"/>
      <c r="BC503" s="192"/>
      <c r="BD503" s="46"/>
      <c r="BH503" s="192"/>
      <c r="BI503" s="46"/>
      <c r="BJ503" s="192"/>
      <c r="BK503" s="192"/>
      <c r="BL503" s="192"/>
      <c r="BM503" s="46"/>
      <c r="BQ503" s="192"/>
      <c r="BR503" s="46"/>
      <c r="BS503" s="192"/>
      <c r="BT503" s="192"/>
      <c r="BU503" s="192"/>
      <c r="BV503" s="46"/>
      <c r="BZ503" s="192"/>
      <c r="CA503" s="46"/>
      <c r="CB503" s="192"/>
      <c r="CC503" s="192"/>
      <c r="CD503" s="192"/>
      <c r="CE503" s="46"/>
      <c r="CI503" s="192"/>
      <c r="CJ503" s="46"/>
      <c r="CK503" s="192"/>
      <c r="CL503" s="192"/>
      <c r="CM503" s="192"/>
      <c r="CN503" s="46"/>
      <c r="CR503" s="192"/>
      <c r="CS503" s="46"/>
      <c r="CT503" s="192"/>
      <c r="CU503" s="192"/>
      <c r="CV503" s="192"/>
      <c r="CW503" s="46"/>
    </row>
    <row r="504" spans="42:101">
      <c r="AP504" s="192"/>
      <c r="AQ504" s="46"/>
      <c r="AR504" s="46"/>
      <c r="AS504" s="192"/>
      <c r="AT504" s="192"/>
      <c r="AU504" s="46"/>
      <c r="AY504" s="192"/>
      <c r="AZ504" s="46"/>
      <c r="BA504" s="192"/>
      <c r="BB504" s="192"/>
      <c r="BC504" s="192"/>
      <c r="BD504" s="46"/>
      <c r="BH504" s="192"/>
      <c r="BI504" s="46"/>
      <c r="BJ504" s="192"/>
      <c r="BK504" s="192"/>
      <c r="BL504" s="192"/>
      <c r="BM504" s="46"/>
      <c r="BQ504" s="192"/>
      <c r="BR504" s="46"/>
      <c r="BS504" s="192"/>
      <c r="BT504" s="192"/>
      <c r="BU504" s="192"/>
      <c r="BV504" s="46"/>
      <c r="BZ504" s="192"/>
      <c r="CA504" s="46"/>
      <c r="CB504" s="192"/>
      <c r="CC504" s="192"/>
      <c r="CD504" s="192"/>
      <c r="CE504" s="46"/>
      <c r="CI504" s="192"/>
      <c r="CJ504" s="46"/>
      <c r="CK504" s="192"/>
      <c r="CL504" s="192"/>
      <c r="CM504" s="192"/>
      <c r="CN504" s="46"/>
      <c r="CR504" s="192"/>
      <c r="CS504" s="46"/>
      <c r="CT504" s="192"/>
      <c r="CU504" s="192"/>
      <c r="CV504" s="192"/>
      <c r="CW504" s="46"/>
    </row>
    <row r="505" spans="42:101">
      <c r="AP505" s="192"/>
      <c r="AQ505" s="46"/>
      <c r="AR505" s="46"/>
      <c r="AS505" s="192"/>
      <c r="AT505" s="192"/>
      <c r="AU505" s="46"/>
      <c r="AY505" s="192"/>
      <c r="AZ505" s="46"/>
      <c r="BA505" s="192"/>
      <c r="BB505" s="192"/>
      <c r="BC505" s="192"/>
      <c r="BD505" s="46"/>
      <c r="BH505" s="192"/>
      <c r="BI505" s="46"/>
      <c r="BJ505" s="192"/>
      <c r="BK505" s="192"/>
      <c r="BL505" s="192"/>
      <c r="BM505" s="46"/>
      <c r="BQ505" s="192"/>
      <c r="BR505" s="46"/>
      <c r="BS505" s="192"/>
      <c r="BT505" s="192"/>
      <c r="BU505" s="192"/>
      <c r="BV505" s="46"/>
      <c r="BZ505" s="192"/>
      <c r="CA505" s="46"/>
      <c r="CB505" s="192"/>
      <c r="CC505" s="192"/>
      <c r="CD505" s="192"/>
      <c r="CE505" s="46"/>
      <c r="CI505" s="192"/>
      <c r="CJ505" s="46"/>
      <c r="CK505" s="192"/>
      <c r="CL505" s="192"/>
      <c r="CM505" s="192"/>
      <c r="CN505" s="46"/>
      <c r="CR505" s="192"/>
      <c r="CS505" s="46"/>
      <c r="CT505" s="192"/>
      <c r="CU505" s="192"/>
      <c r="CV505" s="192"/>
      <c r="CW505" s="46"/>
    </row>
    <row r="506" spans="42:101">
      <c r="AP506" s="192"/>
      <c r="AQ506" s="46"/>
      <c r="AR506" s="46"/>
      <c r="AS506" s="192"/>
      <c r="AT506" s="192"/>
      <c r="AU506" s="46"/>
      <c r="AY506" s="192"/>
      <c r="AZ506" s="46"/>
      <c r="BA506" s="192"/>
      <c r="BB506" s="192"/>
      <c r="BC506" s="192"/>
      <c r="BD506" s="46"/>
      <c r="BH506" s="192"/>
      <c r="BI506" s="46"/>
      <c r="BJ506" s="192"/>
      <c r="BK506" s="192"/>
      <c r="BL506" s="192"/>
      <c r="BM506" s="46"/>
      <c r="BQ506" s="192"/>
      <c r="BR506" s="46"/>
      <c r="BS506" s="192"/>
      <c r="BT506" s="192"/>
      <c r="BU506" s="192"/>
      <c r="BV506" s="46"/>
      <c r="BZ506" s="192"/>
      <c r="CA506" s="46"/>
      <c r="CB506" s="192"/>
      <c r="CC506" s="192"/>
      <c r="CD506" s="192"/>
      <c r="CE506" s="46"/>
      <c r="CI506" s="192"/>
      <c r="CJ506" s="46"/>
      <c r="CK506" s="192"/>
      <c r="CL506" s="192"/>
      <c r="CM506" s="192"/>
      <c r="CN506" s="46"/>
      <c r="CR506" s="192"/>
      <c r="CS506" s="46"/>
      <c r="CT506" s="192"/>
      <c r="CU506" s="192"/>
      <c r="CV506" s="192"/>
      <c r="CW506" s="46"/>
    </row>
    <row r="507" spans="42:101">
      <c r="AP507" s="211"/>
      <c r="AQ507" s="46"/>
      <c r="AR507" s="46"/>
      <c r="AS507" s="192"/>
      <c r="AT507" s="192"/>
      <c r="AU507" s="46"/>
      <c r="AY507" s="192"/>
      <c r="AZ507" s="46"/>
      <c r="BA507" s="192"/>
      <c r="BB507" s="192"/>
      <c r="BC507" s="192"/>
      <c r="BD507" s="46"/>
      <c r="BH507" s="192"/>
      <c r="BI507" s="46"/>
      <c r="BJ507" s="192"/>
      <c r="BK507" s="192"/>
      <c r="BL507" s="192"/>
      <c r="BM507" s="46"/>
      <c r="BQ507" s="192"/>
      <c r="BR507" s="46"/>
      <c r="BS507" s="192"/>
      <c r="BT507" s="192"/>
      <c r="BU507" s="192"/>
      <c r="BV507" s="46"/>
      <c r="BZ507" s="192"/>
      <c r="CA507" s="46"/>
      <c r="CB507" s="192"/>
      <c r="CC507" s="192"/>
      <c r="CD507" s="192"/>
      <c r="CE507" s="46"/>
      <c r="CI507" s="192"/>
      <c r="CJ507" s="46"/>
      <c r="CK507" s="192"/>
      <c r="CL507" s="192"/>
      <c r="CM507" s="192"/>
      <c r="CN507" s="46"/>
      <c r="CR507" s="192"/>
      <c r="CS507" s="46"/>
      <c r="CT507" s="192"/>
      <c r="CU507" s="192"/>
      <c r="CV507" s="192"/>
      <c r="CW507" s="46"/>
    </row>
    <row r="508" spans="42:101">
      <c r="AP508" s="192"/>
      <c r="AQ508" s="46"/>
      <c r="AR508" s="46"/>
      <c r="AS508" s="192"/>
      <c r="AT508" s="192"/>
      <c r="AU508" s="46"/>
      <c r="AY508" s="192"/>
      <c r="AZ508" s="46"/>
      <c r="BA508" s="192"/>
      <c r="BB508" s="192"/>
      <c r="BC508" s="192"/>
      <c r="BD508" s="46"/>
      <c r="BH508" s="192"/>
      <c r="BI508" s="46"/>
      <c r="BJ508" s="192"/>
      <c r="BK508" s="192"/>
      <c r="BL508" s="192"/>
      <c r="BM508" s="46"/>
      <c r="BQ508" s="192"/>
      <c r="BR508" s="46"/>
      <c r="BS508" s="192"/>
      <c r="BT508" s="192"/>
      <c r="BU508" s="192"/>
      <c r="BV508" s="46"/>
      <c r="BZ508" s="192"/>
      <c r="CA508" s="46"/>
      <c r="CB508" s="192"/>
      <c r="CC508" s="192"/>
      <c r="CD508" s="192"/>
      <c r="CE508" s="46"/>
      <c r="CI508" s="192"/>
      <c r="CJ508" s="46"/>
      <c r="CK508" s="192"/>
      <c r="CL508" s="192"/>
      <c r="CM508" s="192"/>
      <c r="CN508" s="46"/>
      <c r="CR508" s="192"/>
      <c r="CS508" s="46"/>
      <c r="CT508" s="192"/>
      <c r="CU508" s="192"/>
      <c r="CV508" s="192"/>
      <c r="CW508" s="46"/>
    </row>
    <row r="509" spans="42:101">
      <c r="AP509" s="192"/>
      <c r="AQ509" s="46"/>
      <c r="AR509" s="46"/>
      <c r="AS509" s="192"/>
      <c r="AT509" s="192"/>
      <c r="AU509" s="46"/>
      <c r="AY509" s="192"/>
      <c r="AZ509" s="46"/>
      <c r="BA509" s="192"/>
      <c r="BB509" s="192"/>
      <c r="BC509" s="192"/>
      <c r="BD509" s="46"/>
      <c r="BH509" s="192"/>
      <c r="BI509" s="46"/>
      <c r="BJ509" s="192"/>
      <c r="BK509" s="192"/>
      <c r="BL509" s="192"/>
      <c r="BM509" s="46"/>
      <c r="BQ509" s="192"/>
      <c r="BR509" s="46"/>
      <c r="BS509" s="192"/>
      <c r="BT509" s="192"/>
      <c r="BU509" s="192"/>
      <c r="BV509" s="46"/>
      <c r="BZ509" s="192"/>
      <c r="CA509" s="46"/>
      <c r="CB509" s="192"/>
      <c r="CC509" s="192"/>
      <c r="CD509" s="192"/>
      <c r="CE509" s="46"/>
      <c r="CI509" s="192"/>
      <c r="CJ509" s="46"/>
      <c r="CK509" s="192"/>
      <c r="CL509" s="192"/>
      <c r="CM509" s="192"/>
      <c r="CN509" s="46"/>
      <c r="CR509" s="192"/>
      <c r="CS509" s="46"/>
      <c r="CT509" s="192"/>
      <c r="CU509" s="192"/>
      <c r="CV509" s="192"/>
      <c r="CW509" s="46"/>
    </row>
    <row r="510" spans="42:101">
      <c r="AP510" s="192"/>
      <c r="AQ510" s="46"/>
      <c r="AR510" s="46"/>
      <c r="AS510" s="192"/>
      <c r="AT510" s="192"/>
      <c r="AU510" s="46"/>
      <c r="AY510" s="192"/>
      <c r="AZ510" s="46"/>
      <c r="BA510" s="192"/>
      <c r="BB510" s="192"/>
      <c r="BC510" s="192"/>
      <c r="BD510" s="46"/>
      <c r="BH510" s="192"/>
      <c r="BI510" s="46"/>
      <c r="BJ510" s="192"/>
      <c r="BK510" s="192"/>
      <c r="BL510" s="192"/>
      <c r="BM510" s="46"/>
      <c r="BQ510" s="192"/>
      <c r="BR510" s="46"/>
      <c r="BS510" s="192"/>
      <c r="BT510" s="192"/>
      <c r="BU510" s="192"/>
      <c r="BV510" s="46"/>
      <c r="BZ510" s="192"/>
      <c r="CA510" s="46"/>
      <c r="CB510" s="192"/>
      <c r="CC510" s="192"/>
      <c r="CD510" s="192"/>
      <c r="CE510" s="46"/>
      <c r="CI510" s="192"/>
      <c r="CJ510" s="46"/>
      <c r="CK510" s="192"/>
      <c r="CL510" s="192"/>
      <c r="CM510" s="192"/>
      <c r="CN510" s="46"/>
      <c r="CR510" s="192"/>
      <c r="CS510" s="46"/>
      <c r="CT510" s="192"/>
      <c r="CU510" s="192"/>
      <c r="CV510" s="192"/>
      <c r="CW510" s="46"/>
    </row>
    <row r="511" spans="42:101">
      <c r="AP511" s="211"/>
      <c r="AQ511" s="46"/>
      <c r="AR511" s="46"/>
      <c r="AS511" s="192"/>
      <c r="AT511" s="192"/>
      <c r="AU511" s="46"/>
      <c r="AY511" s="192"/>
      <c r="AZ511" s="46"/>
      <c r="BA511" s="192"/>
      <c r="BB511" s="192"/>
      <c r="BC511" s="192"/>
      <c r="BD511" s="46"/>
      <c r="BH511" s="192"/>
      <c r="BI511" s="46"/>
      <c r="BJ511" s="192"/>
      <c r="BK511" s="192"/>
      <c r="BL511" s="192"/>
      <c r="BM511" s="46"/>
      <c r="BQ511" s="192"/>
      <c r="BR511" s="46"/>
      <c r="BS511" s="192"/>
      <c r="BT511" s="192"/>
      <c r="BU511" s="192"/>
      <c r="BV511" s="46"/>
      <c r="BZ511" s="192"/>
      <c r="CA511" s="46"/>
      <c r="CB511" s="192"/>
      <c r="CC511" s="192"/>
      <c r="CD511" s="192"/>
      <c r="CE511" s="46"/>
      <c r="CI511" s="192"/>
      <c r="CJ511" s="46"/>
      <c r="CK511" s="192"/>
      <c r="CL511" s="192"/>
      <c r="CM511" s="192"/>
      <c r="CN511" s="46"/>
      <c r="CR511" s="192"/>
      <c r="CS511" s="46"/>
      <c r="CT511" s="192"/>
      <c r="CU511" s="192"/>
      <c r="CV511" s="192"/>
      <c r="CW511" s="46"/>
    </row>
    <row r="512" spans="42:101">
      <c r="AP512" s="192"/>
      <c r="AQ512" s="46"/>
      <c r="AR512" s="192"/>
      <c r="AS512" s="192"/>
      <c r="AT512" s="192"/>
      <c r="AU512" s="46"/>
      <c r="AY512" s="192"/>
      <c r="AZ512" s="46"/>
      <c r="BA512" s="192"/>
      <c r="BB512" s="192"/>
      <c r="BC512" s="192"/>
      <c r="BD512" s="46"/>
      <c r="BH512" s="192"/>
      <c r="BI512" s="46"/>
      <c r="BJ512" s="192"/>
      <c r="BK512" s="192"/>
      <c r="BL512" s="192"/>
      <c r="BM512" s="46"/>
      <c r="BQ512" s="192"/>
      <c r="BR512" s="46"/>
      <c r="BS512" s="192"/>
      <c r="BT512" s="192"/>
      <c r="BU512" s="192"/>
      <c r="BV512" s="46"/>
      <c r="BZ512" s="192"/>
      <c r="CA512" s="46"/>
      <c r="CB512" s="192"/>
      <c r="CC512" s="192"/>
      <c r="CD512" s="192"/>
      <c r="CE512" s="46"/>
      <c r="CI512" s="192"/>
      <c r="CJ512" s="46"/>
      <c r="CK512" s="192"/>
      <c r="CL512" s="192"/>
      <c r="CM512" s="192"/>
      <c r="CN512" s="46"/>
      <c r="CR512" s="192"/>
      <c r="CS512" s="46"/>
      <c r="CT512" s="192"/>
      <c r="CU512" s="192"/>
      <c r="CV512" s="192"/>
      <c r="CW512" s="46"/>
    </row>
    <row r="513" spans="42:101">
      <c r="AP513" s="192"/>
      <c r="AQ513" s="46"/>
      <c r="AR513" s="192"/>
      <c r="AS513" s="192"/>
      <c r="AT513" s="192"/>
      <c r="AU513" s="46"/>
      <c r="AY513" s="192"/>
      <c r="AZ513" s="46"/>
      <c r="BA513" s="192"/>
      <c r="BB513" s="192"/>
      <c r="BC513" s="192"/>
      <c r="BD513" s="46"/>
      <c r="BH513" s="192"/>
      <c r="BI513" s="46"/>
      <c r="BJ513" s="192"/>
      <c r="BK513" s="192"/>
      <c r="BL513" s="192"/>
      <c r="BM513" s="46"/>
      <c r="BQ513" s="192"/>
      <c r="BR513" s="46"/>
      <c r="BS513" s="192"/>
      <c r="BT513" s="192"/>
      <c r="BU513" s="192"/>
      <c r="BV513" s="46"/>
      <c r="BZ513" s="192"/>
      <c r="CA513" s="46"/>
      <c r="CB513" s="192"/>
      <c r="CC513" s="192"/>
      <c r="CD513" s="192"/>
      <c r="CE513" s="46"/>
      <c r="CI513" s="192"/>
      <c r="CJ513" s="46"/>
      <c r="CK513" s="192"/>
      <c r="CL513" s="192"/>
      <c r="CM513" s="192"/>
      <c r="CN513" s="46"/>
      <c r="CR513" s="192"/>
      <c r="CS513" s="46"/>
      <c r="CT513" s="192"/>
      <c r="CU513" s="192"/>
      <c r="CV513" s="192"/>
      <c r="CW513" s="46"/>
    </row>
    <row r="514" spans="42:101">
      <c r="AP514" s="192"/>
      <c r="AQ514" s="46"/>
      <c r="AR514" s="192"/>
      <c r="AS514" s="192"/>
      <c r="AT514" s="192"/>
      <c r="AU514" s="46"/>
      <c r="AY514" s="192"/>
      <c r="AZ514" s="46"/>
      <c r="BA514" s="192"/>
      <c r="BB514" s="192"/>
      <c r="BC514" s="192"/>
      <c r="BD514" s="46"/>
      <c r="BH514" s="192"/>
      <c r="BI514" s="46"/>
      <c r="BJ514" s="192"/>
      <c r="BK514" s="192"/>
      <c r="BL514" s="192"/>
      <c r="BM514" s="46"/>
      <c r="BQ514" s="192"/>
      <c r="BR514" s="46"/>
      <c r="BS514" s="192"/>
      <c r="BT514" s="192"/>
      <c r="BU514" s="192"/>
      <c r="BV514" s="46"/>
      <c r="BZ514" s="192"/>
      <c r="CA514" s="46"/>
      <c r="CB514" s="192"/>
      <c r="CC514" s="192"/>
      <c r="CD514" s="192"/>
      <c r="CE514" s="46"/>
      <c r="CI514" s="192"/>
      <c r="CJ514" s="46"/>
      <c r="CK514" s="192"/>
      <c r="CL514" s="192"/>
      <c r="CM514" s="192"/>
      <c r="CN514" s="46"/>
      <c r="CR514" s="192"/>
      <c r="CS514" s="46"/>
      <c r="CT514" s="192"/>
      <c r="CU514" s="192"/>
      <c r="CV514" s="192"/>
      <c r="CW514" s="46"/>
    </row>
    <row r="515" spans="42:101">
      <c r="AP515" s="211"/>
      <c r="AQ515" s="46"/>
      <c r="AR515" s="192"/>
      <c r="AS515" s="192"/>
      <c r="AT515" s="192"/>
      <c r="AU515" s="46"/>
      <c r="AY515" s="192"/>
      <c r="AZ515" s="46"/>
      <c r="BA515" s="192"/>
      <c r="BB515" s="192"/>
      <c r="BC515" s="192"/>
      <c r="BD515" s="46"/>
      <c r="BH515" s="192"/>
      <c r="BI515" s="46"/>
      <c r="BJ515" s="192"/>
      <c r="BK515" s="192"/>
      <c r="BL515" s="192"/>
      <c r="BM515" s="46"/>
      <c r="BQ515" s="192"/>
      <c r="BR515" s="46"/>
      <c r="BS515" s="192"/>
      <c r="BT515" s="192"/>
      <c r="BU515" s="192"/>
      <c r="BV515" s="46"/>
      <c r="BZ515" s="192"/>
      <c r="CA515" s="46"/>
      <c r="CB515" s="192"/>
      <c r="CC515" s="192"/>
      <c r="CD515" s="192"/>
      <c r="CE515" s="46"/>
      <c r="CI515" s="192"/>
      <c r="CJ515" s="46"/>
      <c r="CK515" s="192"/>
      <c r="CL515" s="192"/>
      <c r="CM515" s="192"/>
      <c r="CN515" s="46"/>
      <c r="CR515" s="192"/>
      <c r="CS515" s="46"/>
      <c r="CT515" s="192"/>
      <c r="CU515" s="192"/>
      <c r="CV515" s="192"/>
      <c r="CW515" s="46"/>
    </row>
    <row r="516" spans="42:101">
      <c r="AP516" s="192"/>
      <c r="AQ516" s="46"/>
      <c r="AR516" s="192"/>
      <c r="AS516" s="192"/>
      <c r="AT516" s="192"/>
      <c r="AU516" s="46"/>
      <c r="AY516" s="192"/>
      <c r="AZ516" s="46"/>
      <c r="BA516" s="192"/>
      <c r="BB516" s="192"/>
      <c r="BC516" s="192"/>
      <c r="BD516" s="46"/>
      <c r="BH516" s="192"/>
      <c r="BI516" s="46"/>
      <c r="BJ516" s="192"/>
      <c r="BK516" s="192"/>
      <c r="BL516" s="192"/>
      <c r="BM516" s="46"/>
      <c r="BQ516" s="192"/>
      <c r="BR516" s="46"/>
      <c r="BS516" s="192"/>
      <c r="BT516" s="192"/>
      <c r="BU516" s="192"/>
      <c r="BV516" s="46"/>
      <c r="BZ516" s="192"/>
      <c r="CA516" s="46"/>
      <c r="CB516" s="192"/>
      <c r="CC516" s="192"/>
      <c r="CD516" s="192"/>
      <c r="CE516" s="46"/>
      <c r="CI516" s="192"/>
      <c r="CJ516" s="46"/>
      <c r="CK516" s="192"/>
      <c r="CL516" s="192"/>
      <c r="CM516" s="192"/>
      <c r="CN516" s="46"/>
      <c r="CR516" s="192"/>
      <c r="CS516" s="46"/>
      <c r="CT516" s="192"/>
      <c r="CU516" s="192"/>
      <c r="CV516" s="192"/>
      <c r="CW516" s="46"/>
    </row>
    <row r="517" spans="42:101">
      <c r="AP517" s="192"/>
      <c r="AQ517" s="46"/>
      <c r="AR517" s="192"/>
      <c r="AS517" s="192"/>
      <c r="AT517" s="192"/>
      <c r="AU517" s="46"/>
      <c r="AY517" s="192"/>
      <c r="AZ517" s="46"/>
      <c r="BA517" s="192"/>
      <c r="BB517" s="192"/>
      <c r="BC517" s="192"/>
      <c r="BD517" s="46"/>
      <c r="BH517" s="192"/>
      <c r="BI517" s="46"/>
      <c r="BJ517" s="192"/>
      <c r="BK517" s="192"/>
      <c r="BL517" s="192"/>
      <c r="BM517" s="46"/>
      <c r="BQ517" s="192"/>
      <c r="BR517" s="46"/>
      <c r="BS517" s="192"/>
      <c r="BT517" s="192"/>
      <c r="BU517" s="192"/>
      <c r="BV517" s="46"/>
      <c r="BZ517" s="192"/>
      <c r="CA517" s="46"/>
      <c r="CB517" s="192"/>
      <c r="CC517" s="192"/>
      <c r="CD517" s="192"/>
      <c r="CE517" s="46"/>
      <c r="CI517" s="192"/>
      <c r="CJ517" s="46"/>
      <c r="CK517" s="192"/>
      <c r="CL517" s="192"/>
      <c r="CM517" s="192"/>
      <c r="CN517" s="46"/>
      <c r="CR517" s="192"/>
      <c r="CS517" s="46"/>
      <c r="CT517" s="192"/>
      <c r="CU517" s="192"/>
      <c r="CV517" s="192"/>
      <c r="CW517" s="46"/>
    </row>
    <row r="518" spans="42:101">
      <c r="AP518" s="192"/>
      <c r="AQ518" s="46"/>
      <c r="AR518" s="192"/>
      <c r="AS518" s="192"/>
      <c r="AT518" s="192"/>
      <c r="AU518" s="46"/>
      <c r="AY518" s="192"/>
      <c r="AZ518" s="46"/>
      <c r="BA518" s="192"/>
      <c r="BB518" s="192"/>
      <c r="BC518" s="192"/>
      <c r="BD518" s="46"/>
      <c r="BH518" s="192"/>
      <c r="BI518" s="46"/>
      <c r="BJ518" s="192"/>
      <c r="BK518" s="192"/>
      <c r="BL518" s="192"/>
      <c r="BM518" s="46"/>
      <c r="BQ518" s="192"/>
      <c r="BR518" s="46"/>
      <c r="BS518" s="192"/>
      <c r="BT518" s="192"/>
      <c r="BU518" s="192"/>
      <c r="BV518" s="46"/>
      <c r="BZ518" s="192"/>
      <c r="CA518" s="46"/>
      <c r="CB518" s="192"/>
      <c r="CC518" s="192"/>
      <c r="CD518" s="192"/>
      <c r="CE518" s="46"/>
      <c r="CI518" s="192"/>
      <c r="CJ518" s="46"/>
      <c r="CK518" s="192"/>
      <c r="CL518" s="192"/>
      <c r="CM518" s="192"/>
      <c r="CN518" s="46"/>
      <c r="CR518" s="192"/>
      <c r="CS518" s="46"/>
      <c r="CT518" s="192"/>
      <c r="CU518" s="192"/>
      <c r="CV518" s="192"/>
      <c r="CW518" s="46"/>
    </row>
    <row r="519" spans="42:101">
      <c r="AP519" s="211"/>
      <c r="AQ519" s="46"/>
      <c r="AR519" s="192"/>
      <c r="AS519" s="192"/>
      <c r="AT519" s="192"/>
      <c r="AU519" s="46"/>
      <c r="AY519" s="192"/>
      <c r="AZ519" s="46"/>
      <c r="BA519" s="192"/>
      <c r="BB519" s="192"/>
      <c r="BC519" s="192"/>
      <c r="BD519" s="46"/>
      <c r="BH519" s="192"/>
      <c r="BI519" s="46"/>
      <c r="BJ519" s="192"/>
      <c r="BK519" s="192"/>
      <c r="BL519" s="192"/>
      <c r="BM519" s="46"/>
      <c r="BQ519" s="192"/>
      <c r="BR519" s="46"/>
      <c r="BS519" s="192"/>
      <c r="BT519" s="192"/>
      <c r="BU519" s="192"/>
      <c r="BV519" s="46"/>
      <c r="BZ519" s="192"/>
      <c r="CA519" s="46"/>
      <c r="CB519" s="192"/>
      <c r="CC519" s="192"/>
      <c r="CD519" s="192"/>
      <c r="CE519" s="46"/>
      <c r="CI519" s="192"/>
      <c r="CJ519" s="46"/>
      <c r="CK519" s="192"/>
      <c r="CL519" s="192"/>
      <c r="CM519" s="192"/>
      <c r="CN519" s="46"/>
      <c r="CR519" s="192"/>
      <c r="CS519" s="46"/>
      <c r="CT519" s="192"/>
      <c r="CU519" s="192"/>
      <c r="CV519" s="192"/>
      <c r="CW519" s="46"/>
    </row>
    <row r="520" spans="42:101">
      <c r="AP520" s="192"/>
      <c r="AQ520" s="46"/>
      <c r="AR520" s="192"/>
      <c r="AS520" s="192"/>
      <c r="AT520" s="192"/>
      <c r="AU520" s="46"/>
      <c r="AY520" s="192"/>
      <c r="AZ520" s="46"/>
      <c r="BA520" s="192"/>
      <c r="BB520" s="192"/>
      <c r="BC520" s="192"/>
      <c r="BD520" s="46"/>
      <c r="BH520" s="192"/>
      <c r="BI520" s="46"/>
      <c r="BJ520" s="192"/>
      <c r="BK520" s="192"/>
      <c r="BL520" s="192"/>
      <c r="BM520" s="46"/>
      <c r="BQ520" s="192"/>
      <c r="BR520" s="46"/>
      <c r="BS520" s="192"/>
      <c r="BT520" s="192"/>
      <c r="BU520" s="192"/>
      <c r="BV520" s="46"/>
      <c r="BZ520" s="192"/>
      <c r="CA520" s="46"/>
      <c r="CB520" s="192"/>
      <c r="CC520" s="192"/>
      <c r="CD520" s="192"/>
      <c r="CE520" s="46"/>
      <c r="CI520" s="192"/>
      <c r="CJ520" s="46"/>
      <c r="CK520" s="192"/>
      <c r="CL520" s="192"/>
      <c r="CM520" s="192"/>
      <c r="CN520" s="46"/>
      <c r="CR520" s="192"/>
      <c r="CS520" s="46"/>
      <c r="CT520" s="192"/>
      <c r="CU520" s="192"/>
      <c r="CV520" s="192"/>
      <c r="CW520" s="46"/>
    </row>
    <row r="521" spans="42:101">
      <c r="AP521" s="192"/>
      <c r="AQ521" s="46"/>
      <c r="AR521" s="192"/>
      <c r="AS521" s="192"/>
      <c r="AT521" s="192"/>
      <c r="AU521" s="46"/>
      <c r="AY521" s="192"/>
      <c r="AZ521" s="46"/>
      <c r="BA521" s="192"/>
      <c r="BB521" s="192"/>
      <c r="BC521" s="192"/>
      <c r="BD521" s="46"/>
      <c r="BH521" s="192"/>
      <c r="BI521" s="46"/>
      <c r="BJ521" s="192"/>
      <c r="BK521" s="192"/>
      <c r="BL521" s="192"/>
      <c r="BM521" s="46"/>
      <c r="BQ521" s="192"/>
      <c r="BR521" s="46"/>
      <c r="BS521" s="192"/>
      <c r="BT521" s="192"/>
      <c r="BU521" s="192"/>
      <c r="BV521" s="46"/>
      <c r="BZ521" s="192"/>
      <c r="CA521" s="46"/>
      <c r="CB521" s="192"/>
      <c r="CC521" s="192"/>
      <c r="CD521" s="192"/>
      <c r="CE521" s="46"/>
      <c r="CI521" s="192"/>
      <c r="CJ521" s="46"/>
      <c r="CK521" s="192"/>
      <c r="CL521" s="192"/>
      <c r="CM521" s="192"/>
      <c r="CN521" s="46"/>
      <c r="CR521" s="192"/>
      <c r="CS521" s="46"/>
      <c r="CT521" s="192"/>
      <c r="CU521" s="192"/>
      <c r="CV521" s="192"/>
      <c r="CW521" s="46"/>
    </row>
    <row r="522" spans="42:101">
      <c r="AP522" s="192"/>
      <c r="AQ522" s="46"/>
      <c r="AR522" s="192"/>
      <c r="AS522" s="192"/>
      <c r="AT522" s="192"/>
      <c r="AU522" s="46"/>
      <c r="AY522" s="192"/>
      <c r="AZ522" s="46"/>
      <c r="BA522" s="192"/>
      <c r="BB522" s="192"/>
      <c r="BC522" s="192"/>
      <c r="BD522" s="46"/>
      <c r="BH522" s="192"/>
      <c r="BI522" s="46"/>
      <c r="BJ522" s="192"/>
      <c r="BK522" s="192"/>
      <c r="BL522" s="192"/>
      <c r="BM522" s="46"/>
      <c r="BQ522" s="192"/>
      <c r="BR522" s="46"/>
      <c r="BS522" s="192"/>
      <c r="BT522" s="192"/>
      <c r="BU522" s="192"/>
      <c r="BV522" s="46"/>
      <c r="BZ522" s="192"/>
      <c r="CA522" s="46"/>
      <c r="CB522" s="192"/>
      <c r="CC522" s="192"/>
      <c r="CD522" s="192"/>
      <c r="CE522" s="46"/>
      <c r="CI522" s="192"/>
      <c r="CJ522" s="46"/>
      <c r="CK522" s="192"/>
      <c r="CL522" s="192"/>
      <c r="CM522" s="192"/>
      <c r="CN522" s="46"/>
      <c r="CR522" s="192"/>
      <c r="CS522" s="46"/>
      <c r="CT522" s="192"/>
      <c r="CU522" s="192"/>
      <c r="CV522" s="192"/>
      <c r="CW522" s="46"/>
    </row>
    <row r="523" spans="42:101">
      <c r="AP523" s="211"/>
      <c r="AQ523" s="46"/>
      <c r="AR523" s="192"/>
      <c r="AS523" s="192"/>
      <c r="AT523" s="192"/>
      <c r="AU523" s="46"/>
      <c r="AY523" s="192"/>
      <c r="AZ523" s="46"/>
      <c r="BA523" s="192"/>
      <c r="BB523" s="192"/>
      <c r="BC523" s="192"/>
      <c r="BD523" s="46"/>
      <c r="BH523" s="192"/>
      <c r="BI523" s="46"/>
      <c r="BJ523" s="192"/>
      <c r="BK523" s="192"/>
      <c r="BL523" s="192"/>
      <c r="BM523" s="46"/>
      <c r="BQ523" s="192"/>
      <c r="BR523" s="46"/>
      <c r="BS523" s="192"/>
      <c r="BT523" s="192"/>
      <c r="BU523" s="192"/>
      <c r="BV523" s="46"/>
      <c r="BZ523" s="192"/>
      <c r="CA523" s="46"/>
      <c r="CB523" s="192"/>
      <c r="CC523" s="192"/>
      <c r="CD523" s="192"/>
      <c r="CE523" s="46"/>
      <c r="CI523" s="192"/>
      <c r="CJ523" s="46"/>
      <c r="CK523" s="192"/>
      <c r="CL523" s="192"/>
      <c r="CM523" s="192"/>
      <c r="CN523" s="46"/>
      <c r="CR523" s="192"/>
      <c r="CS523" s="46"/>
      <c r="CT523" s="192"/>
      <c r="CU523" s="192"/>
      <c r="CV523" s="192"/>
      <c r="CW523" s="46"/>
    </row>
    <row r="524" spans="42:101">
      <c r="AP524" s="192"/>
      <c r="AQ524" s="46"/>
      <c r="AR524" s="192"/>
      <c r="AS524" s="192"/>
      <c r="AT524" s="192"/>
      <c r="AU524" s="46"/>
      <c r="AY524" s="192"/>
      <c r="AZ524" s="46"/>
      <c r="BA524" s="192"/>
      <c r="BB524" s="192"/>
      <c r="BC524" s="192"/>
      <c r="BD524" s="46"/>
      <c r="BH524" s="192"/>
      <c r="BI524" s="46"/>
      <c r="BJ524" s="192"/>
      <c r="BK524" s="192"/>
      <c r="BL524" s="192"/>
      <c r="BM524" s="46"/>
      <c r="BQ524" s="192"/>
      <c r="BR524" s="46"/>
      <c r="BS524" s="192"/>
      <c r="BT524" s="192"/>
      <c r="BU524" s="192"/>
      <c r="BV524" s="46"/>
      <c r="BZ524" s="192"/>
      <c r="CA524" s="46"/>
      <c r="CB524" s="192"/>
      <c r="CC524" s="192"/>
      <c r="CD524" s="192"/>
      <c r="CE524" s="46"/>
      <c r="CI524" s="192"/>
      <c r="CJ524" s="46"/>
      <c r="CK524" s="192"/>
      <c r="CL524" s="192"/>
      <c r="CM524" s="192"/>
      <c r="CN524" s="46"/>
      <c r="CR524" s="192"/>
      <c r="CS524" s="46"/>
      <c r="CT524" s="192"/>
      <c r="CU524" s="192"/>
      <c r="CV524" s="192"/>
      <c r="CW524" s="46"/>
    </row>
    <row r="525" spans="42:101">
      <c r="AP525" s="192"/>
      <c r="AQ525" s="46"/>
      <c r="AR525" s="192"/>
      <c r="AS525" s="192"/>
      <c r="AT525" s="192"/>
      <c r="AU525" s="46"/>
      <c r="AY525" s="192"/>
      <c r="AZ525" s="46"/>
      <c r="BA525" s="192"/>
      <c r="BB525" s="192"/>
      <c r="BC525" s="192"/>
      <c r="BD525" s="46"/>
      <c r="BH525" s="192"/>
      <c r="BI525" s="46"/>
      <c r="BJ525" s="192"/>
      <c r="BK525" s="192"/>
      <c r="BL525" s="192"/>
      <c r="BM525" s="46"/>
      <c r="BQ525" s="192"/>
      <c r="BR525" s="46"/>
      <c r="BS525" s="192"/>
      <c r="BT525" s="192"/>
      <c r="BU525" s="192"/>
      <c r="BV525" s="46"/>
      <c r="BZ525" s="192"/>
      <c r="CA525" s="46"/>
      <c r="CB525" s="192"/>
      <c r="CC525" s="192"/>
      <c r="CD525" s="192"/>
      <c r="CE525" s="46"/>
      <c r="CI525" s="192"/>
      <c r="CJ525" s="46"/>
      <c r="CK525" s="192"/>
      <c r="CL525" s="192"/>
      <c r="CM525" s="192"/>
      <c r="CN525" s="46"/>
      <c r="CR525" s="192"/>
      <c r="CS525" s="46"/>
      <c r="CT525" s="192"/>
      <c r="CU525" s="192"/>
      <c r="CV525" s="192"/>
      <c r="CW525" s="46"/>
    </row>
    <row r="526" spans="42:101">
      <c r="AP526" s="192"/>
      <c r="AQ526" s="46"/>
      <c r="AR526" s="192"/>
      <c r="AS526" s="192"/>
      <c r="AT526" s="192"/>
      <c r="AU526" s="46"/>
      <c r="AY526" s="192"/>
      <c r="AZ526" s="46"/>
      <c r="BA526" s="192"/>
      <c r="BB526" s="192"/>
      <c r="BC526" s="192"/>
      <c r="BD526" s="46"/>
      <c r="BH526" s="192"/>
      <c r="BI526" s="46"/>
      <c r="BJ526" s="192"/>
      <c r="BK526" s="192"/>
      <c r="BL526" s="192"/>
      <c r="BM526" s="46"/>
      <c r="BQ526" s="192"/>
      <c r="BR526" s="46"/>
      <c r="BS526" s="192"/>
      <c r="BT526" s="192"/>
      <c r="BU526" s="192"/>
      <c r="BV526" s="46"/>
      <c r="BZ526" s="192"/>
      <c r="CA526" s="46"/>
      <c r="CB526" s="192"/>
      <c r="CC526" s="192"/>
      <c r="CD526" s="192"/>
      <c r="CE526" s="46"/>
      <c r="CI526" s="192"/>
      <c r="CJ526" s="46"/>
      <c r="CK526" s="192"/>
      <c r="CL526" s="192"/>
      <c r="CM526" s="192"/>
      <c r="CN526" s="46"/>
      <c r="CR526" s="192"/>
      <c r="CS526" s="46"/>
      <c r="CT526" s="192"/>
      <c r="CU526" s="192"/>
      <c r="CV526" s="192"/>
      <c r="CW526" s="46"/>
    </row>
    <row r="527" spans="42:101">
      <c r="AP527" s="211"/>
      <c r="AQ527" s="46"/>
      <c r="AR527" s="192"/>
      <c r="AS527" s="192"/>
      <c r="AT527" s="192"/>
      <c r="AU527" s="46"/>
      <c r="AY527" s="192"/>
      <c r="AZ527" s="46"/>
      <c r="BA527" s="192"/>
      <c r="BB527" s="192"/>
      <c r="BC527" s="192"/>
      <c r="BD527" s="46"/>
      <c r="BH527" s="192"/>
      <c r="BI527" s="46"/>
      <c r="BJ527" s="192"/>
      <c r="BK527" s="192"/>
      <c r="BL527" s="192"/>
      <c r="BM527" s="46"/>
      <c r="BQ527" s="192"/>
      <c r="BR527" s="46"/>
      <c r="BS527" s="192"/>
      <c r="BT527" s="192"/>
      <c r="BU527" s="192"/>
      <c r="BV527" s="46"/>
      <c r="BZ527" s="192"/>
      <c r="CA527" s="46"/>
      <c r="CB527" s="192"/>
      <c r="CC527" s="192"/>
      <c r="CD527" s="192"/>
      <c r="CE527" s="46"/>
      <c r="CI527" s="192"/>
      <c r="CJ527" s="46"/>
      <c r="CK527" s="192"/>
      <c r="CL527" s="192"/>
      <c r="CM527" s="192"/>
      <c r="CN527" s="46"/>
      <c r="CR527" s="192"/>
      <c r="CS527" s="46"/>
      <c r="CT527" s="192"/>
      <c r="CU527" s="192"/>
      <c r="CV527" s="192"/>
      <c r="CW527" s="46"/>
    </row>
    <row r="528" spans="42:101">
      <c r="AP528" s="192"/>
      <c r="AQ528" s="46"/>
      <c r="AR528" s="192"/>
      <c r="AS528" s="192"/>
      <c r="AT528" s="192"/>
      <c r="AU528" s="46"/>
      <c r="AY528" s="192"/>
      <c r="AZ528" s="46"/>
      <c r="BA528" s="192"/>
      <c r="BB528" s="192"/>
      <c r="BC528" s="192"/>
      <c r="BD528" s="46"/>
      <c r="BH528" s="192"/>
      <c r="BI528" s="46"/>
      <c r="BJ528" s="192"/>
      <c r="BK528" s="192"/>
      <c r="BL528" s="192"/>
      <c r="BM528" s="46"/>
      <c r="BQ528" s="192"/>
      <c r="BR528" s="46"/>
      <c r="BS528" s="192"/>
      <c r="BT528" s="192"/>
      <c r="BU528" s="192"/>
      <c r="BV528" s="46"/>
      <c r="BZ528" s="192"/>
      <c r="CA528" s="46"/>
      <c r="CB528" s="192"/>
      <c r="CC528" s="192"/>
      <c r="CD528" s="192"/>
      <c r="CE528" s="46"/>
      <c r="CI528" s="192"/>
      <c r="CJ528" s="46"/>
      <c r="CK528" s="192"/>
      <c r="CL528" s="192"/>
      <c r="CM528" s="192"/>
      <c r="CN528" s="46"/>
      <c r="CR528" s="192"/>
      <c r="CS528" s="46"/>
      <c r="CT528" s="192"/>
      <c r="CU528" s="192"/>
      <c r="CV528" s="192"/>
      <c r="CW528" s="46"/>
    </row>
    <row r="529" spans="42:101">
      <c r="AP529" s="192"/>
      <c r="AQ529" s="46"/>
      <c r="AR529" s="192"/>
      <c r="AS529" s="192"/>
      <c r="AT529" s="192"/>
      <c r="AU529" s="46"/>
      <c r="AY529" s="192"/>
      <c r="AZ529" s="46"/>
      <c r="BA529" s="192"/>
      <c r="BB529" s="192"/>
      <c r="BC529" s="192"/>
      <c r="BD529" s="46"/>
      <c r="BH529" s="192"/>
      <c r="BI529" s="46"/>
      <c r="BJ529" s="192"/>
      <c r="BK529" s="192"/>
      <c r="BL529" s="192"/>
      <c r="BM529" s="46"/>
      <c r="BQ529" s="192"/>
      <c r="BR529" s="46"/>
      <c r="BS529" s="192"/>
      <c r="BT529" s="192"/>
      <c r="BU529" s="192"/>
      <c r="BV529" s="46"/>
      <c r="BZ529" s="192"/>
      <c r="CA529" s="46"/>
      <c r="CB529" s="192"/>
      <c r="CC529" s="192"/>
      <c r="CD529" s="192"/>
      <c r="CE529" s="46"/>
      <c r="CI529" s="192"/>
      <c r="CJ529" s="46"/>
      <c r="CK529" s="192"/>
      <c r="CL529" s="192"/>
      <c r="CM529" s="192"/>
      <c r="CN529" s="46"/>
      <c r="CR529" s="192"/>
      <c r="CS529" s="46"/>
      <c r="CT529" s="192"/>
      <c r="CU529" s="192"/>
      <c r="CV529" s="192"/>
      <c r="CW529" s="46"/>
    </row>
    <row r="530" spans="42:101">
      <c r="AP530" s="192"/>
      <c r="AQ530" s="46"/>
      <c r="AR530" s="192"/>
      <c r="AS530" s="192"/>
      <c r="AT530" s="192"/>
      <c r="AU530" s="46"/>
      <c r="AY530" s="192"/>
      <c r="AZ530" s="46"/>
      <c r="BA530" s="192"/>
      <c r="BB530" s="192"/>
      <c r="BC530" s="192"/>
      <c r="BD530" s="46"/>
      <c r="BH530" s="192"/>
      <c r="BI530" s="46"/>
      <c r="BJ530" s="192"/>
      <c r="BK530" s="192"/>
      <c r="BL530" s="192"/>
      <c r="BM530" s="46"/>
      <c r="BQ530" s="192"/>
      <c r="BR530" s="46"/>
      <c r="BS530" s="192"/>
      <c r="BT530" s="192"/>
      <c r="BU530" s="192"/>
      <c r="BV530" s="46"/>
      <c r="BZ530" s="192"/>
      <c r="CA530" s="46"/>
      <c r="CB530" s="192"/>
      <c r="CC530" s="192"/>
      <c r="CD530" s="192"/>
      <c r="CE530" s="46"/>
      <c r="CI530" s="192"/>
      <c r="CJ530" s="46"/>
      <c r="CK530" s="192"/>
      <c r="CL530" s="192"/>
      <c r="CM530" s="192"/>
      <c r="CN530" s="46"/>
      <c r="CR530" s="192"/>
      <c r="CS530" s="46"/>
      <c r="CT530" s="192"/>
      <c r="CU530" s="192"/>
      <c r="CV530" s="192"/>
      <c r="CW530" s="46"/>
    </row>
    <row r="531" spans="42:101">
      <c r="AP531" s="211"/>
      <c r="AQ531" s="46"/>
      <c r="AR531" s="192"/>
      <c r="AS531" s="192"/>
      <c r="AT531" s="192"/>
      <c r="AU531" s="46"/>
      <c r="AY531" s="192"/>
      <c r="AZ531" s="46"/>
      <c r="BA531" s="192"/>
      <c r="BB531" s="192"/>
      <c r="BC531" s="192"/>
      <c r="BD531" s="46"/>
      <c r="BH531" s="192"/>
      <c r="BI531" s="46"/>
      <c r="BJ531" s="192"/>
      <c r="BK531" s="192"/>
      <c r="BL531" s="192"/>
      <c r="BM531" s="46"/>
      <c r="BQ531" s="192"/>
      <c r="BR531" s="46"/>
      <c r="BS531" s="192"/>
      <c r="BT531" s="192"/>
      <c r="BU531" s="192"/>
      <c r="BV531" s="46"/>
      <c r="BZ531" s="192"/>
      <c r="CA531" s="46"/>
      <c r="CB531" s="192"/>
      <c r="CC531" s="192"/>
      <c r="CD531" s="192"/>
      <c r="CE531" s="46"/>
      <c r="CI531" s="192"/>
      <c r="CJ531" s="46"/>
      <c r="CK531" s="192"/>
      <c r="CL531" s="192"/>
      <c r="CM531" s="192"/>
      <c r="CN531" s="46"/>
      <c r="CR531" s="192"/>
      <c r="CS531" s="46"/>
      <c r="CT531" s="192"/>
      <c r="CU531" s="192"/>
      <c r="CV531" s="192"/>
      <c r="CW531" s="46"/>
    </row>
    <row r="532" spans="42:101">
      <c r="AP532" s="192"/>
      <c r="AQ532" s="46"/>
      <c r="AR532" s="192"/>
      <c r="AS532" s="192"/>
      <c r="AT532" s="192"/>
      <c r="AU532" s="46"/>
      <c r="AY532" s="192"/>
      <c r="AZ532" s="46"/>
      <c r="BA532" s="192"/>
      <c r="BB532" s="192"/>
      <c r="BC532" s="192"/>
      <c r="BD532" s="46"/>
      <c r="BH532" s="192"/>
      <c r="BI532" s="46"/>
      <c r="BJ532" s="192"/>
      <c r="BK532" s="192"/>
      <c r="BL532" s="192"/>
      <c r="BM532" s="46"/>
      <c r="BQ532" s="192"/>
      <c r="BR532" s="46"/>
      <c r="BS532" s="192"/>
      <c r="BT532" s="192"/>
      <c r="BU532" s="192"/>
      <c r="BV532" s="46"/>
      <c r="BZ532" s="192"/>
      <c r="CA532" s="46"/>
      <c r="CB532" s="192"/>
      <c r="CC532" s="192"/>
      <c r="CD532" s="192"/>
      <c r="CE532" s="46"/>
      <c r="CI532" s="192"/>
      <c r="CJ532" s="46"/>
      <c r="CK532" s="192"/>
      <c r="CL532" s="192"/>
      <c r="CM532" s="192"/>
      <c r="CN532" s="46"/>
      <c r="CR532" s="192"/>
      <c r="CS532" s="46"/>
      <c r="CT532" s="192"/>
      <c r="CU532" s="192"/>
      <c r="CV532" s="192"/>
      <c r="CW532" s="46"/>
    </row>
    <row r="533" spans="42:101">
      <c r="AP533" s="192"/>
      <c r="AQ533" s="46"/>
      <c r="AR533" s="192"/>
      <c r="AS533" s="192"/>
      <c r="AT533" s="192"/>
      <c r="AU533" s="46"/>
      <c r="AY533" s="192"/>
      <c r="AZ533" s="46"/>
      <c r="BA533" s="192"/>
      <c r="BB533" s="192"/>
      <c r="BC533" s="192"/>
      <c r="BD533" s="46"/>
      <c r="BH533" s="192"/>
      <c r="BI533" s="46"/>
      <c r="BJ533" s="192"/>
      <c r="BK533" s="192"/>
      <c r="BL533" s="192"/>
      <c r="BM533" s="46"/>
      <c r="BQ533" s="192"/>
      <c r="BR533" s="46"/>
      <c r="BS533" s="192"/>
      <c r="BT533" s="192"/>
      <c r="BU533" s="192"/>
      <c r="BV533" s="46"/>
      <c r="BZ533" s="192"/>
      <c r="CA533" s="46"/>
      <c r="CB533" s="192"/>
      <c r="CC533" s="192"/>
      <c r="CD533" s="192"/>
      <c r="CE533" s="46"/>
      <c r="CI533" s="192"/>
      <c r="CJ533" s="46"/>
      <c r="CK533" s="192"/>
      <c r="CL533" s="192"/>
      <c r="CM533" s="192"/>
      <c r="CN533" s="46"/>
      <c r="CR533" s="192"/>
      <c r="CS533" s="46"/>
      <c r="CT533" s="192"/>
      <c r="CU533" s="192"/>
      <c r="CV533" s="192"/>
      <c r="CW533" s="46"/>
    </row>
    <row r="534" spans="42:101">
      <c r="AP534" s="192"/>
      <c r="AQ534" s="46"/>
      <c r="AR534" s="192"/>
      <c r="AS534" s="192"/>
      <c r="AT534" s="192"/>
      <c r="AU534" s="46"/>
      <c r="AY534" s="192"/>
      <c r="AZ534" s="46"/>
      <c r="BA534" s="192"/>
      <c r="BB534" s="192"/>
      <c r="BC534" s="192"/>
      <c r="BD534" s="46"/>
      <c r="BH534" s="192"/>
      <c r="BI534" s="46"/>
      <c r="BJ534" s="192"/>
      <c r="BK534" s="192"/>
      <c r="BL534" s="192"/>
      <c r="BM534" s="46"/>
      <c r="BQ534" s="192"/>
      <c r="BR534" s="46"/>
      <c r="BS534" s="192"/>
      <c r="BT534" s="192"/>
      <c r="BU534" s="192"/>
      <c r="BV534" s="46"/>
      <c r="BZ534" s="192"/>
      <c r="CA534" s="46"/>
      <c r="CB534" s="192"/>
      <c r="CC534" s="192"/>
      <c r="CD534" s="192"/>
      <c r="CE534" s="46"/>
      <c r="CI534" s="192"/>
      <c r="CJ534" s="46"/>
      <c r="CK534" s="192"/>
      <c r="CL534" s="192"/>
      <c r="CM534" s="192"/>
      <c r="CN534" s="46"/>
      <c r="CR534" s="192"/>
      <c r="CS534" s="46"/>
      <c r="CT534" s="192"/>
      <c r="CU534" s="192"/>
      <c r="CV534" s="192"/>
      <c r="CW534" s="46"/>
    </row>
    <row r="535" spans="42:101">
      <c r="AP535" s="211"/>
      <c r="AQ535" s="46"/>
      <c r="AR535" s="192"/>
      <c r="AS535" s="192"/>
      <c r="AT535" s="192"/>
      <c r="AU535" s="46"/>
      <c r="AY535" s="192"/>
      <c r="AZ535" s="46"/>
      <c r="BA535" s="192"/>
      <c r="BB535" s="192"/>
      <c r="BC535" s="192"/>
      <c r="BD535" s="46"/>
      <c r="BH535" s="192"/>
      <c r="BI535" s="46"/>
      <c r="BJ535" s="192"/>
      <c r="BK535" s="192"/>
      <c r="BL535" s="192"/>
      <c r="BM535" s="46"/>
      <c r="BQ535" s="192"/>
      <c r="BR535" s="46"/>
      <c r="BS535" s="192"/>
      <c r="BT535" s="192"/>
      <c r="BU535" s="192"/>
      <c r="BV535" s="46"/>
      <c r="BZ535" s="192"/>
      <c r="CA535" s="46"/>
      <c r="CB535" s="192"/>
      <c r="CC535" s="192"/>
      <c r="CD535" s="192"/>
      <c r="CE535" s="46"/>
      <c r="CI535" s="192"/>
      <c r="CJ535" s="46"/>
      <c r="CK535" s="192"/>
      <c r="CL535" s="192"/>
      <c r="CM535" s="192"/>
      <c r="CN535" s="46"/>
      <c r="CR535" s="192"/>
      <c r="CS535" s="46"/>
      <c r="CT535" s="192"/>
      <c r="CU535" s="192"/>
      <c r="CV535" s="192"/>
      <c r="CW535" s="46"/>
    </row>
    <row r="536" spans="42:101">
      <c r="AP536" s="192"/>
      <c r="AQ536" s="46"/>
      <c r="AR536" s="192"/>
      <c r="AS536" s="192"/>
      <c r="AT536" s="192"/>
      <c r="AU536" s="46"/>
      <c r="AY536" s="192"/>
      <c r="AZ536" s="46"/>
      <c r="BA536" s="192"/>
      <c r="BB536" s="192"/>
      <c r="BC536" s="192"/>
      <c r="BD536" s="46"/>
      <c r="BH536" s="192"/>
      <c r="BI536" s="46"/>
      <c r="BJ536" s="192"/>
      <c r="BK536" s="192"/>
      <c r="BL536" s="192"/>
      <c r="BM536" s="46"/>
      <c r="BQ536" s="192"/>
      <c r="BR536" s="46"/>
      <c r="BS536" s="192"/>
      <c r="BT536" s="192"/>
      <c r="BU536" s="192"/>
      <c r="BV536" s="46"/>
      <c r="BZ536" s="192"/>
      <c r="CA536" s="46"/>
      <c r="CB536" s="192"/>
      <c r="CC536" s="192"/>
      <c r="CD536" s="192"/>
      <c r="CE536" s="46"/>
      <c r="CI536" s="192"/>
      <c r="CJ536" s="46"/>
      <c r="CK536" s="192"/>
      <c r="CL536" s="192"/>
      <c r="CM536" s="192"/>
      <c r="CN536" s="46"/>
      <c r="CR536" s="192"/>
      <c r="CS536" s="46"/>
      <c r="CT536" s="192"/>
      <c r="CU536" s="192"/>
      <c r="CV536" s="192"/>
      <c r="CW536" s="46"/>
    </row>
    <row r="537" spans="42:101">
      <c r="AP537" s="192"/>
      <c r="AQ537" s="46"/>
      <c r="AR537" s="192"/>
      <c r="AS537" s="192"/>
      <c r="AT537" s="192"/>
      <c r="AU537" s="46"/>
      <c r="AY537" s="192"/>
      <c r="AZ537" s="46"/>
      <c r="BA537" s="192"/>
      <c r="BB537" s="192"/>
      <c r="BC537" s="192"/>
      <c r="BD537" s="46"/>
      <c r="BH537" s="192"/>
      <c r="BI537" s="46"/>
      <c r="BJ537" s="192"/>
      <c r="BK537" s="192"/>
      <c r="BL537" s="192"/>
      <c r="BM537" s="46"/>
      <c r="BQ537" s="192"/>
      <c r="BR537" s="46"/>
      <c r="BS537" s="192"/>
      <c r="BT537" s="192"/>
      <c r="BU537" s="192"/>
      <c r="BV537" s="46"/>
      <c r="BZ537" s="192"/>
      <c r="CA537" s="46"/>
      <c r="CB537" s="192"/>
      <c r="CC537" s="192"/>
      <c r="CD537" s="192"/>
      <c r="CE537" s="46"/>
      <c r="CI537" s="192"/>
      <c r="CJ537" s="46"/>
      <c r="CK537" s="192"/>
      <c r="CL537" s="192"/>
      <c r="CM537" s="192"/>
      <c r="CN537" s="46"/>
      <c r="CR537" s="192"/>
      <c r="CS537" s="46"/>
      <c r="CT537" s="192"/>
      <c r="CU537" s="192"/>
      <c r="CV537" s="192"/>
      <c r="CW537" s="46"/>
    </row>
    <row r="538" spans="42:101">
      <c r="AP538" s="192"/>
      <c r="AQ538" s="46"/>
      <c r="AR538" s="192"/>
      <c r="AS538" s="192"/>
      <c r="AT538" s="192"/>
      <c r="AU538" s="46"/>
      <c r="AY538" s="192"/>
      <c r="AZ538" s="46"/>
      <c r="BA538" s="192"/>
      <c r="BB538" s="192"/>
      <c r="BC538" s="192"/>
      <c r="BD538" s="46"/>
      <c r="BH538" s="192"/>
      <c r="BI538" s="46"/>
      <c r="BJ538" s="192"/>
      <c r="BK538" s="192"/>
      <c r="BL538" s="192"/>
      <c r="BM538" s="46"/>
      <c r="BQ538" s="192"/>
      <c r="BR538" s="46"/>
      <c r="BS538" s="192"/>
      <c r="BT538" s="192"/>
      <c r="BU538" s="192"/>
      <c r="BV538" s="46"/>
      <c r="BZ538" s="192"/>
      <c r="CA538" s="46"/>
      <c r="CB538" s="192"/>
      <c r="CC538" s="192"/>
      <c r="CD538" s="192"/>
      <c r="CE538" s="46"/>
      <c r="CI538" s="192"/>
      <c r="CJ538" s="46"/>
      <c r="CK538" s="192"/>
      <c r="CL538" s="192"/>
      <c r="CM538" s="192"/>
      <c r="CN538" s="46"/>
      <c r="CR538" s="192"/>
      <c r="CS538" s="46"/>
      <c r="CT538" s="192"/>
      <c r="CU538" s="192"/>
      <c r="CV538" s="192"/>
      <c r="CW538" s="46"/>
    </row>
    <row r="539" spans="42:101">
      <c r="AP539" s="211"/>
      <c r="AQ539" s="46"/>
      <c r="AR539" s="192"/>
      <c r="AS539" s="192"/>
      <c r="AT539" s="192"/>
      <c r="AU539" s="46"/>
      <c r="AY539" s="192"/>
      <c r="AZ539" s="46"/>
      <c r="BA539" s="192"/>
      <c r="BB539" s="192"/>
      <c r="BC539" s="192"/>
      <c r="BD539" s="46"/>
      <c r="BH539" s="192"/>
      <c r="BI539" s="46"/>
      <c r="BJ539" s="192"/>
      <c r="BK539" s="192"/>
      <c r="BL539" s="192"/>
      <c r="BM539" s="46"/>
      <c r="BQ539" s="192"/>
      <c r="BR539" s="46"/>
      <c r="BS539" s="192"/>
      <c r="BT539" s="192"/>
      <c r="BU539" s="192"/>
      <c r="BV539" s="46"/>
      <c r="BZ539" s="192"/>
      <c r="CA539" s="46"/>
      <c r="CB539" s="192"/>
      <c r="CC539" s="192"/>
      <c r="CD539" s="192"/>
      <c r="CE539" s="46"/>
      <c r="CI539" s="192"/>
      <c r="CJ539" s="46"/>
      <c r="CK539" s="192"/>
      <c r="CL539" s="192"/>
      <c r="CM539" s="192"/>
      <c r="CN539" s="46"/>
      <c r="CR539" s="192"/>
      <c r="CS539" s="46"/>
      <c r="CT539" s="192"/>
      <c r="CU539" s="192"/>
      <c r="CV539" s="192"/>
      <c r="CW539" s="46"/>
    </row>
    <row r="540" spans="42:101">
      <c r="AP540" s="192"/>
      <c r="AQ540" s="46"/>
      <c r="AR540" s="192"/>
      <c r="AS540" s="192"/>
      <c r="AT540" s="192"/>
      <c r="AU540" s="46"/>
      <c r="AY540" s="192"/>
      <c r="AZ540" s="46"/>
      <c r="BA540" s="192"/>
      <c r="BB540" s="192"/>
      <c r="BC540" s="192"/>
      <c r="BD540" s="46"/>
      <c r="BH540" s="192"/>
      <c r="BI540" s="46"/>
      <c r="BJ540" s="192"/>
      <c r="BK540" s="192"/>
      <c r="BL540" s="192"/>
      <c r="BM540" s="46"/>
      <c r="BQ540" s="192"/>
      <c r="BR540" s="46"/>
      <c r="BS540" s="192"/>
      <c r="BT540" s="192"/>
      <c r="BU540" s="192"/>
      <c r="BV540" s="46"/>
      <c r="BZ540" s="192"/>
      <c r="CA540" s="46"/>
      <c r="CB540" s="192"/>
      <c r="CC540" s="192"/>
      <c r="CD540" s="192"/>
      <c r="CE540" s="46"/>
      <c r="CI540" s="192"/>
      <c r="CJ540" s="46"/>
      <c r="CK540" s="192"/>
      <c r="CL540" s="192"/>
      <c r="CM540" s="192"/>
      <c r="CN540" s="46"/>
      <c r="CR540" s="192"/>
      <c r="CS540" s="46"/>
      <c r="CT540" s="192"/>
      <c r="CU540" s="192"/>
      <c r="CV540" s="192"/>
      <c r="CW540" s="46"/>
    </row>
    <row r="541" spans="42:101">
      <c r="AP541" s="192"/>
      <c r="AQ541" s="46"/>
      <c r="AR541" s="192"/>
      <c r="AS541" s="192"/>
      <c r="AT541" s="192"/>
      <c r="AU541" s="46"/>
      <c r="AY541" s="192"/>
      <c r="AZ541" s="46"/>
      <c r="BA541" s="192"/>
      <c r="BB541" s="192"/>
      <c r="BC541" s="192"/>
      <c r="BD541" s="46"/>
      <c r="BH541" s="192"/>
      <c r="BI541" s="46"/>
      <c r="BJ541" s="192"/>
      <c r="BK541" s="192"/>
      <c r="BL541" s="192"/>
      <c r="BM541" s="46"/>
      <c r="BQ541" s="192"/>
      <c r="BR541" s="46"/>
      <c r="BS541" s="192"/>
      <c r="BT541" s="192"/>
      <c r="BU541" s="192"/>
      <c r="BV541" s="46"/>
      <c r="BZ541" s="192"/>
      <c r="CA541" s="46"/>
      <c r="CB541" s="192"/>
      <c r="CC541" s="192"/>
      <c r="CD541" s="192"/>
      <c r="CE541" s="46"/>
      <c r="CI541" s="192"/>
      <c r="CJ541" s="46"/>
      <c r="CK541" s="192"/>
      <c r="CL541" s="192"/>
      <c r="CM541" s="192"/>
      <c r="CN541" s="46"/>
      <c r="CR541" s="192"/>
      <c r="CS541" s="46"/>
      <c r="CT541" s="192"/>
      <c r="CU541" s="192"/>
      <c r="CV541" s="192"/>
      <c r="CW541" s="46"/>
    </row>
    <row r="542" spans="42:101">
      <c r="AP542" s="192"/>
      <c r="AQ542" s="46"/>
      <c r="AR542" s="192"/>
      <c r="AS542" s="192"/>
      <c r="AT542" s="192"/>
      <c r="AU542" s="46"/>
      <c r="AY542" s="192"/>
      <c r="AZ542" s="46"/>
      <c r="BA542" s="192"/>
      <c r="BB542" s="192"/>
      <c r="BC542" s="192"/>
      <c r="BD542" s="46"/>
      <c r="BH542" s="192"/>
      <c r="BI542" s="46"/>
      <c r="BJ542" s="192"/>
      <c r="BK542" s="192"/>
      <c r="BL542" s="192"/>
      <c r="BM542" s="46"/>
      <c r="BQ542" s="192"/>
      <c r="BR542" s="46"/>
      <c r="BS542" s="192"/>
      <c r="BT542" s="192"/>
      <c r="BU542" s="192"/>
      <c r="BV542" s="46"/>
      <c r="BZ542" s="192"/>
      <c r="CA542" s="46"/>
      <c r="CB542" s="192"/>
      <c r="CC542" s="192"/>
      <c r="CD542" s="192"/>
      <c r="CE542" s="46"/>
      <c r="CI542" s="192"/>
      <c r="CJ542" s="46"/>
      <c r="CK542" s="192"/>
      <c r="CL542" s="192"/>
      <c r="CM542" s="192"/>
      <c r="CN542" s="46"/>
      <c r="CR542" s="192"/>
      <c r="CS542" s="46"/>
      <c r="CT542" s="192"/>
      <c r="CU542" s="192"/>
      <c r="CV542" s="192"/>
      <c r="CW542" s="46"/>
    </row>
    <row r="543" spans="42:101">
      <c r="AP543" s="211"/>
      <c r="AQ543" s="46"/>
      <c r="AR543" s="192"/>
      <c r="AS543" s="192"/>
      <c r="AT543" s="192"/>
      <c r="AU543" s="46"/>
      <c r="AY543" s="192"/>
      <c r="AZ543" s="46"/>
      <c r="BA543" s="192"/>
      <c r="BB543" s="192"/>
      <c r="BC543" s="192"/>
      <c r="BD543" s="46"/>
      <c r="BH543" s="192"/>
      <c r="BI543" s="46"/>
      <c r="BJ543" s="192"/>
      <c r="BK543" s="192"/>
      <c r="BL543" s="192"/>
      <c r="BM543" s="46"/>
      <c r="BQ543" s="192"/>
      <c r="BR543" s="46"/>
      <c r="BS543" s="192"/>
      <c r="BT543" s="192"/>
      <c r="BU543" s="192"/>
      <c r="BV543" s="46"/>
      <c r="BZ543" s="192"/>
      <c r="CA543" s="46"/>
      <c r="CB543" s="192"/>
      <c r="CC543" s="192"/>
      <c r="CD543" s="192"/>
      <c r="CE543" s="46"/>
      <c r="CI543" s="192"/>
      <c r="CJ543" s="46"/>
      <c r="CK543" s="192"/>
      <c r="CL543" s="192"/>
      <c r="CM543" s="192"/>
      <c r="CN543" s="46"/>
      <c r="CR543" s="192"/>
      <c r="CS543" s="46"/>
      <c r="CT543" s="192"/>
      <c r="CU543" s="192"/>
      <c r="CV543" s="192"/>
      <c r="CW543" s="46"/>
    </row>
    <row r="544" spans="42:101">
      <c r="AP544" s="192"/>
      <c r="AQ544" s="46"/>
      <c r="AR544" s="192"/>
      <c r="AS544" s="192"/>
      <c r="AT544" s="192"/>
      <c r="AU544" s="46"/>
      <c r="AY544" s="192"/>
      <c r="AZ544" s="46"/>
      <c r="BA544" s="192"/>
      <c r="BB544" s="192"/>
      <c r="BC544" s="192"/>
      <c r="BD544" s="46"/>
      <c r="BH544" s="192"/>
      <c r="BI544" s="46"/>
      <c r="BJ544" s="192"/>
      <c r="BK544" s="192"/>
      <c r="BL544" s="192"/>
      <c r="BM544" s="46"/>
      <c r="BQ544" s="192"/>
      <c r="BR544" s="46"/>
      <c r="BS544" s="192"/>
      <c r="BT544" s="192"/>
      <c r="BU544" s="192"/>
      <c r="BV544" s="46"/>
      <c r="BZ544" s="192"/>
      <c r="CA544" s="46"/>
      <c r="CB544" s="192"/>
      <c r="CC544" s="192"/>
      <c r="CD544" s="192"/>
      <c r="CE544" s="46"/>
      <c r="CI544" s="192"/>
      <c r="CJ544" s="46"/>
      <c r="CK544" s="192"/>
      <c r="CL544" s="192"/>
      <c r="CM544" s="192"/>
      <c r="CN544" s="46"/>
      <c r="CR544" s="192"/>
      <c r="CS544" s="46"/>
      <c r="CT544" s="192"/>
      <c r="CU544" s="192"/>
      <c r="CV544" s="192"/>
      <c r="CW544" s="46"/>
    </row>
    <row r="545" spans="42:101">
      <c r="AP545" s="192"/>
      <c r="AQ545" s="46"/>
      <c r="AR545" s="192"/>
      <c r="AS545" s="192"/>
      <c r="AT545" s="192"/>
      <c r="AU545" s="46"/>
      <c r="AY545" s="192"/>
      <c r="AZ545" s="46"/>
      <c r="BA545" s="192"/>
      <c r="BB545" s="192"/>
      <c r="BC545" s="192"/>
      <c r="BD545" s="46"/>
      <c r="BH545" s="192"/>
      <c r="BI545" s="46"/>
      <c r="BJ545" s="192"/>
      <c r="BK545" s="192"/>
      <c r="BL545" s="192"/>
      <c r="BM545" s="46"/>
      <c r="BQ545" s="192"/>
      <c r="BR545" s="46"/>
      <c r="BS545" s="192"/>
      <c r="BT545" s="192"/>
      <c r="BU545" s="192"/>
      <c r="BV545" s="46"/>
      <c r="BZ545" s="192"/>
      <c r="CA545" s="46"/>
      <c r="CB545" s="192"/>
      <c r="CC545" s="192"/>
      <c r="CD545" s="192"/>
      <c r="CE545" s="46"/>
      <c r="CI545" s="192"/>
      <c r="CJ545" s="46"/>
      <c r="CK545" s="192"/>
      <c r="CL545" s="192"/>
      <c r="CM545" s="192"/>
      <c r="CN545" s="46"/>
      <c r="CR545" s="192"/>
      <c r="CS545" s="46"/>
      <c r="CT545" s="192"/>
      <c r="CU545" s="192"/>
      <c r="CV545" s="192"/>
      <c r="CW545" s="46"/>
    </row>
    <row r="546" spans="42:101">
      <c r="AP546" s="192"/>
      <c r="AQ546" s="46"/>
      <c r="AR546" s="192"/>
      <c r="AS546" s="192"/>
      <c r="AT546" s="192"/>
      <c r="AU546" s="46"/>
      <c r="AY546" s="192"/>
      <c r="AZ546" s="46"/>
      <c r="BA546" s="192"/>
      <c r="BB546" s="192"/>
      <c r="BC546" s="192"/>
      <c r="BD546" s="46"/>
      <c r="BH546" s="192"/>
      <c r="BI546" s="46"/>
      <c r="BJ546" s="192"/>
      <c r="BK546" s="192"/>
      <c r="BL546" s="192"/>
      <c r="BM546" s="46"/>
      <c r="BQ546" s="192"/>
      <c r="BR546" s="46"/>
      <c r="BS546" s="192"/>
      <c r="BT546" s="192"/>
      <c r="BU546" s="192"/>
      <c r="BV546" s="46"/>
      <c r="BZ546" s="192"/>
      <c r="CA546" s="46"/>
      <c r="CB546" s="192"/>
      <c r="CC546" s="192"/>
      <c r="CD546" s="192"/>
      <c r="CE546" s="46"/>
      <c r="CI546" s="192"/>
      <c r="CJ546" s="46"/>
      <c r="CK546" s="192"/>
      <c r="CL546" s="192"/>
      <c r="CM546" s="192"/>
      <c r="CN546" s="46"/>
      <c r="CR546" s="192"/>
      <c r="CS546" s="46"/>
      <c r="CT546" s="192"/>
      <c r="CU546" s="192"/>
      <c r="CV546" s="192"/>
      <c r="CW546" s="46"/>
    </row>
    <row r="547" spans="42:101">
      <c r="AP547" s="211"/>
      <c r="AQ547" s="46"/>
      <c r="AR547" s="192"/>
      <c r="AS547" s="192"/>
      <c r="AT547" s="192"/>
      <c r="AU547" s="46"/>
      <c r="AY547" s="192"/>
      <c r="AZ547" s="46"/>
      <c r="BA547" s="192"/>
      <c r="BB547" s="192"/>
      <c r="BC547" s="192"/>
      <c r="BD547" s="46"/>
      <c r="BH547" s="192"/>
      <c r="BI547" s="46"/>
      <c r="BJ547" s="192"/>
      <c r="BK547" s="192"/>
      <c r="BL547" s="192"/>
      <c r="BM547" s="46"/>
      <c r="BQ547" s="192"/>
      <c r="BR547" s="46"/>
      <c r="BS547" s="192"/>
      <c r="BT547" s="192"/>
      <c r="BU547" s="192"/>
      <c r="BV547" s="46"/>
      <c r="BZ547" s="192"/>
      <c r="CA547" s="46"/>
      <c r="CB547" s="192"/>
      <c r="CC547" s="192"/>
      <c r="CD547" s="192"/>
      <c r="CE547" s="46"/>
      <c r="CI547" s="192"/>
      <c r="CJ547" s="46"/>
      <c r="CK547" s="192"/>
      <c r="CL547" s="192"/>
      <c r="CM547" s="192"/>
      <c r="CN547" s="46"/>
      <c r="CR547" s="192"/>
      <c r="CS547" s="46"/>
      <c r="CT547" s="192"/>
      <c r="CU547" s="192"/>
      <c r="CV547" s="192"/>
      <c r="CW547" s="46"/>
    </row>
    <row r="548" spans="42:101">
      <c r="AP548" s="192"/>
      <c r="AQ548" s="46"/>
      <c r="AR548" s="192"/>
      <c r="AS548" s="192"/>
      <c r="AT548" s="192"/>
      <c r="AU548" s="46"/>
      <c r="AY548" s="192"/>
      <c r="AZ548" s="46"/>
      <c r="BA548" s="192"/>
      <c r="BB548" s="192"/>
      <c r="BC548" s="192"/>
      <c r="BD548" s="46"/>
      <c r="BH548" s="192"/>
      <c r="BI548" s="46"/>
      <c r="BJ548" s="192"/>
      <c r="BK548" s="192"/>
      <c r="BL548" s="192"/>
      <c r="BM548" s="46"/>
      <c r="BQ548" s="192"/>
      <c r="BR548" s="46"/>
      <c r="BS548" s="192"/>
      <c r="BT548" s="192"/>
      <c r="BU548" s="192"/>
      <c r="BV548" s="46"/>
      <c r="BZ548" s="192"/>
      <c r="CA548" s="46"/>
      <c r="CB548" s="192"/>
      <c r="CC548" s="192"/>
      <c r="CD548" s="192"/>
      <c r="CE548" s="46"/>
      <c r="CI548" s="192"/>
      <c r="CJ548" s="46"/>
      <c r="CK548" s="192"/>
      <c r="CL548" s="192"/>
      <c r="CM548" s="192"/>
      <c r="CN548" s="46"/>
      <c r="CR548" s="192"/>
      <c r="CS548" s="46"/>
      <c r="CT548" s="192"/>
      <c r="CU548" s="192"/>
      <c r="CV548" s="192"/>
      <c r="CW548" s="46"/>
    </row>
    <row r="549" spans="42:101">
      <c r="AP549" s="192"/>
      <c r="AQ549" s="46"/>
      <c r="AR549" s="192"/>
      <c r="AS549" s="192"/>
      <c r="AT549" s="192"/>
      <c r="AU549" s="46"/>
      <c r="AY549" s="192"/>
      <c r="AZ549" s="46"/>
      <c r="BA549" s="192"/>
      <c r="BB549" s="192"/>
      <c r="BC549" s="192"/>
      <c r="BD549" s="46"/>
      <c r="BH549" s="192"/>
      <c r="BI549" s="46"/>
      <c r="BJ549" s="192"/>
      <c r="BK549" s="192"/>
      <c r="BL549" s="192"/>
      <c r="BM549" s="46"/>
      <c r="BQ549" s="192"/>
      <c r="BR549" s="46"/>
      <c r="BS549" s="192"/>
      <c r="BT549" s="192"/>
      <c r="BU549" s="192"/>
      <c r="BV549" s="46"/>
      <c r="BZ549" s="192"/>
      <c r="CA549" s="46"/>
      <c r="CB549" s="192"/>
      <c r="CC549" s="192"/>
      <c r="CD549" s="192"/>
      <c r="CE549" s="46"/>
      <c r="CI549" s="192"/>
      <c r="CJ549" s="46"/>
      <c r="CK549" s="192"/>
      <c r="CL549" s="192"/>
      <c r="CM549" s="192"/>
      <c r="CN549" s="46"/>
      <c r="CR549" s="192"/>
      <c r="CS549" s="46"/>
      <c r="CT549" s="192"/>
      <c r="CU549" s="192"/>
      <c r="CV549" s="192"/>
      <c r="CW549" s="46"/>
    </row>
    <row r="550" spans="42:101">
      <c r="AP550" s="192"/>
      <c r="AQ550" s="46"/>
      <c r="AR550" s="192"/>
      <c r="AS550" s="192"/>
      <c r="AT550" s="192"/>
      <c r="AU550" s="46"/>
      <c r="AY550" s="192"/>
      <c r="AZ550" s="46"/>
      <c r="BA550" s="192"/>
      <c r="BB550" s="192"/>
      <c r="BC550" s="192"/>
      <c r="BD550" s="46"/>
      <c r="BH550" s="192"/>
      <c r="BI550" s="46"/>
      <c r="BJ550" s="192"/>
      <c r="BK550" s="192"/>
      <c r="BL550" s="192"/>
      <c r="BM550" s="46"/>
      <c r="BQ550" s="192"/>
      <c r="BR550" s="46"/>
      <c r="BS550" s="192"/>
      <c r="BT550" s="192"/>
      <c r="BU550" s="192"/>
      <c r="BV550" s="46"/>
      <c r="BZ550" s="192"/>
      <c r="CA550" s="46"/>
      <c r="CB550" s="192"/>
      <c r="CC550" s="192"/>
      <c r="CD550" s="192"/>
      <c r="CE550" s="46"/>
      <c r="CI550" s="192"/>
      <c r="CJ550" s="46"/>
      <c r="CK550" s="192"/>
      <c r="CL550" s="192"/>
      <c r="CM550" s="192"/>
      <c r="CN550" s="46"/>
      <c r="CR550" s="192"/>
      <c r="CS550" s="46"/>
      <c r="CT550" s="192"/>
      <c r="CU550" s="192"/>
      <c r="CV550" s="192"/>
      <c r="CW550" s="46"/>
    </row>
    <row r="551" spans="42:101">
      <c r="AP551" s="211"/>
      <c r="AQ551" s="46"/>
      <c r="AR551" s="192"/>
      <c r="AS551" s="192"/>
      <c r="AT551" s="192"/>
      <c r="AU551" s="46"/>
      <c r="AY551" s="192"/>
      <c r="AZ551" s="46"/>
      <c r="BA551" s="192"/>
      <c r="BB551" s="192"/>
      <c r="BC551" s="192"/>
      <c r="BD551" s="46"/>
      <c r="BH551" s="192"/>
      <c r="BI551" s="46"/>
      <c r="BJ551" s="192"/>
      <c r="BK551" s="192"/>
      <c r="BL551" s="192"/>
      <c r="BM551" s="46"/>
      <c r="BQ551" s="192"/>
      <c r="BR551" s="46"/>
      <c r="BS551" s="192"/>
      <c r="BT551" s="192"/>
      <c r="BU551" s="192"/>
      <c r="BV551" s="46"/>
      <c r="BZ551" s="192"/>
      <c r="CA551" s="46"/>
      <c r="CB551" s="192"/>
      <c r="CC551" s="192"/>
      <c r="CD551" s="192"/>
      <c r="CE551" s="46"/>
      <c r="CI551" s="192"/>
      <c r="CJ551" s="46"/>
      <c r="CK551" s="192"/>
      <c r="CL551" s="192"/>
      <c r="CM551" s="192"/>
      <c r="CN551" s="46"/>
      <c r="CR551" s="192"/>
      <c r="CS551" s="46"/>
      <c r="CT551" s="192"/>
      <c r="CU551" s="192"/>
      <c r="CV551" s="192"/>
      <c r="CW551" s="46"/>
    </row>
    <row r="552" spans="42:101">
      <c r="AP552" s="192"/>
      <c r="AQ552" s="46"/>
      <c r="AR552" s="192"/>
      <c r="AS552" s="192"/>
      <c r="AT552" s="192"/>
      <c r="AU552" s="46"/>
      <c r="AY552" s="192"/>
      <c r="AZ552" s="46"/>
      <c r="BA552" s="192"/>
      <c r="BB552" s="192"/>
      <c r="BC552" s="192"/>
      <c r="BD552" s="46"/>
      <c r="BH552" s="192"/>
      <c r="BI552" s="46"/>
      <c r="BJ552" s="192"/>
      <c r="BK552" s="192"/>
      <c r="BL552" s="192"/>
      <c r="BM552" s="46"/>
      <c r="BQ552" s="192"/>
      <c r="BR552" s="46"/>
      <c r="BS552" s="192"/>
      <c r="BT552" s="192"/>
      <c r="BU552" s="192"/>
      <c r="BV552" s="46"/>
      <c r="BZ552" s="192"/>
      <c r="CA552" s="46"/>
      <c r="CB552" s="192"/>
      <c r="CC552" s="192"/>
      <c r="CD552" s="192"/>
      <c r="CE552" s="46"/>
      <c r="CI552" s="192"/>
      <c r="CJ552" s="46"/>
      <c r="CK552" s="192"/>
      <c r="CL552" s="192"/>
      <c r="CM552" s="192"/>
      <c r="CN552" s="46"/>
      <c r="CR552" s="192"/>
      <c r="CS552" s="46"/>
      <c r="CT552" s="192"/>
      <c r="CU552" s="192"/>
      <c r="CV552" s="192"/>
      <c r="CW552" s="46"/>
    </row>
    <row r="553" spans="42:101">
      <c r="AP553" s="192"/>
      <c r="AQ553" s="46"/>
      <c r="AR553" s="192"/>
      <c r="AS553" s="192"/>
      <c r="AT553" s="192"/>
      <c r="AU553" s="46"/>
      <c r="AY553" s="192"/>
      <c r="AZ553" s="46"/>
      <c r="BA553" s="192"/>
      <c r="BB553" s="192"/>
      <c r="BC553" s="192"/>
      <c r="BD553" s="46"/>
      <c r="BH553" s="192"/>
      <c r="BI553" s="46"/>
      <c r="BJ553" s="192"/>
      <c r="BK553" s="192"/>
      <c r="BL553" s="192"/>
      <c r="BM553" s="46"/>
      <c r="BQ553" s="192"/>
      <c r="BR553" s="46"/>
      <c r="BS553" s="192"/>
      <c r="BT553" s="192"/>
      <c r="BU553" s="192"/>
      <c r="BV553" s="46"/>
      <c r="BZ553" s="192"/>
      <c r="CA553" s="46"/>
      <c r="CB553" s="192"/>
      <c r="CC553" s="192"/>
      <c r="CD553" s="192"/>
      <c r="CE553" s="46"/>
      <c r="CI553" s="192"/>
      <c r="CJ553" s="46"/>
      <c r="CK553" s="192"/>
      <c r="CL553" s="192"/>
      <c r="CM553" s="192"/>
      <c r="CN553" s="46"/>
      <c r="CR553" s="192"/>
      <c r="CS553" s="46"/>
      <c r="CT553" s="192"/>
      <c r="CU553" s="192"/>
      <c r="CV553" s="192"/>
      <c r="CW553" s="46"/>
    </row>
    <row r="554" spans="42:101">
      <c r="AP554" s="192"/>
      <c r="AQ554" s="46"/>
      <c r="AR554" s="192"/>
      <c r="AS554" s="192"/>
      <c r="AT554" s="192"/>
      <c r="AU554" s="46"/>
      <c r="AY554" s="192"/>
      <c r="AZ554" s="46"/>
      <c r="BA554" s="192"/>
      <c r="BB554" s="192"/>
      <c r="BC554" s="192"/>
      <c r="BD554" s="46"/>
      <c r="BH554" s="192"/>
      <c r="BI554" s="46"/>
      <c r="BJ554" s="192"/>
      <c r="BK554" s="192"/>
      <c r="BL554" s="192"/>
      <c r="BM554" s="46"/>
      <c r="BQ554" s="192"/>
      <c r="BR554" s="46"/>
      <c r="BS554" s="192"/>
      <c r="BT554" s="192"/>
      <c r="BU554" s="192"/>
      <c r="BV554" s="46"/>
      <c r="BZ554" s="192"/>
      <c r="CA554" s="46"/>
      <c r="CB554" s="192"/>
      <c r="CC554" s="192"/>
      <c r="CD554" s="192"/>
      <c r="CE554" s="46"/>
      <c r="CI554" s="192"/>
      <c r="CJ554" s="46"/>
      <c r="CK554" s="192"/>
      <c r="CL554" s="192"/>
      <c r="CM554" s="192"/>
      <c r="CN554" s="46"/>
      <c r="CR554" s="192"/>
      <c r="CS554" s="46"/>
      <c r="CT554" s="192"/>
      <c r="CU554" s="192"/>
      <c r="CV554" s="192"/>
      <c r="CW554" s="46"/>
    </row>
    <row r="555" spans="42:101">
      <c r="AP555" s="211"/>
      <c r="AQ555" s="46"/>
      <c r="AR555" s="192"/>
      <c r="AS555" s="192"/>
      <c r="AT555" s="192"/>
      <c r="AU555" s="46"/>
      <c r="AY555" s="192"/>
      <c r="AZ555" s="46"/>
      <c r="BA555" s="192"/>
      <c r="BB555" s="192"/>
      <c r="BC555" s="192"/>
      <c r="BD555" s="46"/>
      <c r="BH555" s="192"/>
      <c r="BI555" s="46"/>
      <c r="BJ555" s="192"/>
      <c r="BK555" s="192"/>
      <c r="BL555" s="192"/>
      <c r="BM555" s="46"/>
      <c r="BQ555" s="192"/>
      <c r="BR555" s="46"/>
      <c r="BS555" s="192"/>
      <c r="BT555" s="192"/>
      <c r="BU555" s="192"/>
      <c r="BV555" s="46"/>
      <c r="BZ555" s="192"/>
      <c r="CA555" s="46"/>
      <c r="CB555" s="192"/>
      <c r="CC555" s="192"/>
      <c r="CD555" s="192"/>
      <c r="CE555" s="46"/>
      <c r="CI555" s="192"/>
      <c r="CJ555" s="46"/>
      <c r="CK555" s="192"/>
      <c r="CL555" s="192"/>
      <c r="CM555" s="192"/>
      <c r="CN555" s="46"/>
      <c r="CR555" s="192"/>
      <c r="CS555" s="46"/>
      <c r="CT555" s="192"/>
      <c r="CU555" s="192"/>
      <c r="CV555" s="192"/>
      <c r="CW555" s="46"/>
    </row>
    <row r="556" spans="42:101">
      <c r="AP556" s="192"/>
      <c r="AQ556" s="46"/>
      <c r="AR556" s="192"/>
      <c r="AS556" s="192"/>
      <c r="AT556" s="192"/>
      <c r="AU556" s="46"/>
      <c r="AY556" s="192"/>
      <c r="AZ556" s="46"/>
      <c r="BA556" s="192"/>
      <c r="BB556" s="192"/>
      <c r="BC556" s="192"/>
      <c r="BD556" s="46"/>
      <c r="BH556" s="192"/>
      <c r="BI556" s="46"/>
      <c r="BJ556" s="192"/>
      <c r="BK556" s="192"/>
      <c r="BL556" s="192"/>
      <c r="BM556" s="46"/>
      <c r="BQ556" s="192"/>
      <c r="BR556" s="46"/>
      <c r="BS556" s="192"/>
      <c r="BT556" s="192"/>
      <c r="BU556" s="192"/>
      <c r="BV556" s="46"/>
      <c r="BZ556" s="192"/>
      <c r="CA556" s="46"/>
      <c r="CB556" s="192"/>
      <c r="CC556" s="192"/>
      <c r="CD556" s="192"/>
      <c r="CE556" s="46"/>
      <c r="CI556" s="192"/>
      <c r="CJ556" s="46"/>
      <c r="CK556" s="192"/>
      <c r="CL556" s="192"/>
      <c r="CM556" s="192"/>
      <c r="CN556" s="46"/>
      <c r="CR556" s="192"/>
      <c r="CS556" s="46"/>
      <c r="CT556" s="192"/>
      <c r="CU556" s="192"/>
      <c r="CV556" s="192"/>
      <c r="CW556" s="46"/>
    </row>
    <row r="557" spans="42:101">
      <c r="AP557" s="192"/>
      <c r="AQ557" s="46"/>
      <c r="AR557" s="192"/>
      <c r="AS557" s="192"/>
      <c r="AT557" s="192"/>
      <c r="AU557" s="46"/>
      <c r="AY557" s="192"/>
      <c r="AZ557" s="46"/>
      <c r="BA557" s="192"/>
      <c r="BB557" s="192"/>
      <c r="BC557" s="192"/>
      <c r="BD557" s="46"/>
      <c r="BH557" s="192"/>
      <c r="BI557" s="46"/>
      <c r="BJ557" s="192"/>
      <c r="BK557" s="192"/>
      <c r="BL557" s="192"/>
      <c r="BM557" s="46"/>
      <c r="BQ557" s="192"/>
      <c r="BR557" s="46"/>
      <c r="BS557" s="192"/>
      <c r="BT557" s="192"/>
      <c r="BU557" s="192"/>
      <c r="BV557" s="46"/>
      <c r="BZ557" s="192"/>
      <c r="CA557" s="46"/>
      <c r="CB557" s="192"/>
      <c r="CC557" s="192"/>
      <c r="CD557" s="192"/>
      <c r="CE557" s="46"/>
      <c r="CI557" s="192"/>
      <c r="CJ557" s="46"/>
      <c r="CK557" s="192"/>
      <c r="CL557" s="192"/>
      <c r="CM557" s="192"/>
      <c r="CN557" s="46"/>
      <c r="CR557" s="192"/>
      <c r="CS557" s="46"/>
      <c r="CT557" s="192"/>
      <c r="CU557" s="192"/>
      <c r="CV557" s="192"/>
      <c r="CW557" s="46"/>
    </row>
    <row r="558" spans="42:101">
      <c r="AP558" s="192"/>
      <c r="AQ558" s="46"/>
      <c r="AR558" s="192"/>
      <c r="AS558" s="192"/>
      <c r="AT558" s="192"/>
      <c r="AU558" s="46"/>
      <c r="AY558" s="192"/>
      <c r="AZ558" s="46"/>
      <c r="BA558" s="192"/>
      <c r="BB558" s="192"/>
      <c r="BC558" s="192"/>
      <c r="BD558" s="46"/>
      <c r="BH558" s="192"/>
      <c r="BI558" s="46"/>
      <c r="BJ558" s="192"/>
      <c r="BK558" s="192"/>
      <c r="BL558" s="192"/>
      <c r="BM558" s="46"/>
      <c r="BQ558" s="192"/>
      <c r="BR558" s="46"/>
      <c r="BS558" s="192"/>
      <c r="BT558" s="192"/>
      <c r="BU558" s="192"/>
      <c r="BV558" s="46"/>
      <c r="BZ558" s="192"/>
      <c r="CA558" s="46"/>
      <c r="CB558" s="192"/>
      <c r="CC558" s="192"/>
      <c r="CD558" s="192"/>
      <c r="CE558" s="46"/>
      <c r="CI558" s="192"/>
      <c r="CJ558" s="46"/>
      <c r="CK558" s="192"/>
      <c r="CL558" s="192"/>
      <c r="CM558" s="192"/>
      <c r="CN558" s="46"/>
      <c r="CR558" s="192"/>
      <c r="CS558" s="46"/>
      <c r="CT558" s="192"/>
      <c r="CU558" s="192"/>
      <c r="CV558" s="192"/>
      <c r="CW558" s="46"/>
    </row>
    <row r="559" spans="42:101">
      <c r="AP559" s="211"/>
      <c r="AQ559" s="46"/>
      <c r="AR559" s="192"/>
      <c r="AS559" s="192"/>
      <c r="AT559" s="192"/>
      <c r="AU559" s="46"/>
      <c r="AY559" s="192"/>
      <c r="AZ559" s="46"/>
      <c r="BA559" s="192"/>
      <c r="BB559" s="192"/>
      <c r="BC559" s="192"/>
      <c r="BD559" s="46"/>
      <c r="BH559" s="192"/>
      <c r="BI559" s="46"/>
      <c r="BJ559" s="192"/>
      <c r="BK559" s="192"/>
      <c r="BL559" s="192"/>
      <c r="BM559" s="46"/>
      <c r="BQ559" s="192"/>
      <c r="BR559" s="46"/>
      <c r="BS559" s="192"/>
      <c r="BT559" s="192"/>
      <c r="BU559" s="192"/>
      <c r="BV559" s="46"/>
      <c r="BZ559" s="192"/>
      <c r="CA559" s="46"/>
      <c r="CB559" s="192"/>
      <c r="CC559" s="192"/>
      <c r="CD559" s="192"/>
      <c r="CE559" s="46"/>
      <c r="CI559" s="192"/>
      <c r="CJ559" s="46"/>
      <c r="CK559" s="192"/>
      <c r="CL559" s="192"/>
      <c r="CM559" s="192"/>
      <c r="CN559" s="46"/>
      <c r="CR559" s="192"/>
      <c r="CS559" s="46"/>
      <c r="CT559" s="192"/>
      <c r="CU559" s="192"/>
      <c r="CV559" s="192"/>
      <c r="CW559" s="46"/>
    </row>
    <row r="560" spans="42:101">
      <c r="AP560" s="192"/>
      <c r="AQ560" s="46"/>
      <c r="AR560" s="46"/>
      <c r="AS560" s="192"/>
      <c r="AT560" s="192"/>
      <c r="AU560" s="46"/>
      <c r="AY560" s="192"/>
      <c r="AZ560" s="46"/>
      <c r="BA560" s="192"/>
      <c r="BB560" s="192"/>
      <c r="BC560" s="192"/>
      <c r="BD560" s="46"/>
      <c r="BH560" s="192"/>
      <c r="BI560" s="46"/>
      <c r="BJ560" s="192"/>
      <c r="BK560" s="192"/>
      <c r="BL560" s="192"/>
      <c r="BM560" s="46"/>
      <c r="BQ560" s="192"/>
      <c r="BR560" s="46"/>
      <c r="BS560" s="192"/>
      <c r="BT560" s="192"/>
      <c r="BU560" s="192"/>
      <c r="BV560" s="46"/>
      <c r="BZ560" s="192"/>
      <c r="CA560" s="46"/>
      <c r="CB560" s="192"/>
      <c r="CC560" s="192"/>
      <c r="CD560" s="192"/>
      <c r="CE560" s="46"/>
      <c r="CI560" s="192"/>
      <c r="CJ560" s="46"/>
      <c r="CK560" s="192"/>
      <c r="CL560" s="192"/>
      <c r="CM560" s="192"/>
      <c r="CN560" s="46"/>
      <c r="CR560" s="192"/>
      <c r="CS560" s="46"/>
      <c r="CT560" s="192"/>
      <c r="CU560" s="192"/>
      <c r="CV560" s="192"/>
      <c r="CW560" s="46"/>
    </row>
    <row r="561" spans="42:101">
      <c r="AP561" s="192"/>
      <c r="AQ561" s="46"/>
      <c r="AR561" s="46"/>
      <c r="AS561" s="192"/>
      <c r="AT561" s="192"/>
      <c r="AU561" s="46"/>
      <c r="AY561" s="192"/>
      <c r="AZ561" s="46"/>
      <c r="BA561" s="192"/>
      <c r="BB561" s="192"/>
      <c r="BC561" s="192"/>
      <c r="BD561" s="46"/>
      <c r="BH561" s="192"/>
      <c r="BI561" s="46"/>
      <c r="BJ561" s="192"/>
      <c r="BK561" s="192"/>
      <c r="BL561" s="192"/>
      <c r="BM561" s="46"/>
      <c r="BQ561" s="192"/>
      <c r="BR561" s="46"/>
      <c r="BS561" s="192"/>
      <c r="BT561" s="192"/>
      <c r="BU561" s="192"/>
      <c r="BV561" s="46"/>
      <c r="BZ561" s="192"/>
      <c r="CA561" s="46"/>
      <c r="CB561" s="192"/>
      <c r="CC561" s="192"/>
      <c r="CD561" s="192"/>
      <c r="CE561" s="46"/>
      <c r="CI561" s="192"/>
      <c r="CJ561" s="46"/>
      <c r="CK561" s="192"/>
      <c r="CL561" s="192"/>
      <c r="CM561" s="192"/>
      <c r="CN561" s="46"/>
      <c r="CR561" s="192"/>
      <c r="CS561" s="46"/>
      <c r="CT561" s="192"/>
      <c r="CU561" s="192"/>
      <c r="CV561" s="192"/>
      <c r="CW561" s="46"/>
    </row>
    <row r="562" spans="42:101">
      <c r="AP562" s="192"/>
      <c r="AQ562" s="46"/>
      <c r="AR562" s="46"/>
      <c r="AS562" s="192"/>
      <c r="AT562" s="192"/>
      <c r="AU562" s="46"/>
      <c r="AY562" s="192"/>
      <c r="AZ562" s="46"/>
      <c r="BA562" s="192"/>
      <c r="BB562" s="192"/>
      <c r="BC562" s="192"/>
      <c r="BD562" s="46"/>
      <c r="BH562" s="192"/>
      <c r="BI562" s="46"/>
      <c r="BJ562" s="192"/>
      <c r="BK562" s="192"/>
      <c r="BL562" s="192"/>
      <c r="BM562" s="46"/>
      <c r="BQ562" s="192"/>
      <c r="BR562" s="46"/>
      <c r="BS562" s="192"/>
      <c r="BT562" s="192"/>
      <c r="BU562" s="192"/>
      <c r="BV562" s="46"/>
      <c r="BZ562" s="192"/>
      <c r="CA562" s="46"/>
      <c r="CB562" s="192"/>
      <c r="CC562" s="192"/>
      <c r="CD562" s="192"/>
      <c r="CE562" s="46"/>
      <c r="CI562" s="192"/>
      <c r="CJ562" s="46"/>
      <c r="CK562" s="192"/>
      <c r="CL562" s="192"/>
      <c r="CM562" s="192"/>
      <c r="CN562" s="46"/>
      <c r="CR562" s="192"/>
      <c r="CS562" s="46"/>
      <c r="CT562" s="192"/>
      <c r="CU562" s="192"/>
      <c r="CV562" s="192"/>
      <c r="CW562" s="46"/>
    </row>
    <row r="563" spans="42:101">
      <c r="AP563" s="211"/>
      <c r="AQ563" s="46"/>
      <c r="AR563" s="46"/>
      <c r="AS563" s="192"/>
      <c r="AT563" s="192"/>
      <c r="AU563" s="46"/>
      <c r="AY563" s="192"/>
      <c r="AZ563" s="46"/>
      <c r="BA563" s="192"/>
      <c r="BB563" s="192"/>
      <c r="BC563" s="192"/>
      <c r="BD563" s="46"/>
      <c r="BH563" s="192"/>
      <c r="BI563" s="46"/>
      <c r="BJ563" s="192"/>
      <c r="BK563" s="192"/>
      <c r="BL563" s="192"/>
      <c r="BM563" s="46"/>
      <c r="BQ563" s="192"/>
      <c r="BR563" s="46"/>
      <c r="BS563" s="192"/>
      <c r="BT563" s="192"/>
      <c r="BU563" s="192"/>
      <c r="BV563" s="46"/>
      <c r="BZ563" s="192"/>
      <c r="CA563" s="46"/>
      <c r="CB563" s="192"/>
      <c r="CC563" s="192"/>
      <c r="CD563" s="192"/>
      <c r="CE563" s="46"/>
      <c r="CI563" s="192"/>
      <c r="CJ563" s="46"/>
      <c r="CK563" s="192"/>
      <c r="CL563" s="192"/>
      <c r="CM563" s="192"/>
      <c r="CN563" s="46"/>
      <c r="CR563" s="192"/>
      <c r="CS563" s="46"/>
      <c r="CT563" s="192"/>
      <c r="CU563" s="192"/>
      <c r="CV563" s="192"/>
      <c r="CW563" s="46"/>
    </row>
    <row r="564" spans="42:101">
      <c r="AP564" s="192"/>
      <c r="AQ564" s="46"/>
      <c r="AR564" s="46"/>
      <c r="AS564" s="192"/>
      <c r="AT564" s="192"/>
      <c r="AU564" s="46"/>
      <c r="AY564" s="192"/>
      <c r="AZ564" s="46"/>
      <c r="BA564" s="192"/>
      <c r="BB564" s="192"/>
      <c r="BC564" s="192"/>
      <c r="BD564" s="46"/>
      <c r="BH564" s="192"/>
      <c r="BI564" s="46"/>
      <c r="BJ564" s="192"/>
      <c r="BK564" s="192"/>
      <c r="BL564" s="192"/>
      <c r="BM564" s="46"/>
      <c r="BQ564" s="192"/>
      <c r="BR564" s="46"/>
      <c r="BS564" s="192"/>
      <c r="BT564" s="192"/>
      <c r="BU564" s="192"/>
      <c r="BV564" s="46"/>
      <c r="BZ564" s="192"/>
      <c r="CA564" s="46"/>
      <c r="CB564" s="192"/>
      <c r="CC564" s="192"/>
      <c r="CD564" s="192"/>
      <c r="CE564" s="46"/>
      <c r="CI564" s="192"/>
      <c r="CJ564" s="46"/>
      <c r="CK564" s="192"/>
      <c r="CL564" s="192"/>
      <c r="CM564" s="192"/>
      <c r="CN564" s="46"/>
      <c r="CR564" s="192"/>
      <c r="CS564" s="46"/>
      <c r="CT564" s="192"/>
      <c r="CU564" s="192"/>
      <c r="CV564" s="192"/>
      <c r="CW564" s="46"/>
    </row>
    <row r="565" spans="42:101">
      <c r="AP565" s="192"/>
      <c r="AQ565" s="46"/>
      <c r="AR565" s="46"/>
      <c r="AS565" s="192"/>
      <c r="AT565" s="192"/>
      <c r="AU565" s="46"/>
      <c r="AY565" s="192"/>
      <c r="AZ565" s="46"/>
      <c r="BA565" s="192"/>
      <c r="BB565" s="192"/>
      <c r="BC565" s="192"/>
      <c r="BD565" s="46"/>
      <c r="BH565" s="192"/>
      <c r="BI565" s="46"/>
      <c r="BJ565" s="192"/>
      <c r="BK565" s="192"/>
      <c r="BL565" s="192"/>
      <c r="BM565" s="46"/>
      <c r="BQ565" s="192"/>
      <c r="BR565" s="46"/>
      <c r="BS565" s="192"/>
      <c r="BT565" s="192"/>
      <c r="BU565" s="192"/>
      <c r="BV565" s="46"/>
      <c r="BZ565" s="192"/>
      <c r="CA565" s="46"/>
      <c r="CB565" s="192"/>
      <c r="CC565" s="192"/>
      <c r="CD565" s="192"/>
      <c r="CE565" s="46"/>
      <c r="CI565" s="192"/>
      <c r="CJ565" s="46"/>
      <c r="CK565" s="192"/>
      <c r="CL565" s="192"/>
      <c r="CM565" s="192"/>
      <c r="CN565" s="46"/>
      <c r="CR565" s="192"/>
      <c r="CS565" s="46"/>
      <c r="CT565" s="192"/>
      <c r="CU565" s="192"/>
      <c r="CV565" s="192"/>
      <c r="CW565" s="46"/>
    </row>
    <row r="566" spans="42:101">
      <c r="AP566" s="192"/>
      <c r="AQ566" s="46"/>
      <c r="AR566" s="46"/>
      <c r="AS566" s="192"/>
      <c r="AT566" s="192"/>
      <c r="AU566" s="46"/>
      <c r="AY566" s="192"/>
      <c r="AZ566" s="46"/>
      <c r="BA566" s="192"/>
      <c r="BB566" s="192"/>
      <c r="BC566" s="192"/>
      <c r="BD566" s="46"/>
      <c r="BH566" s="192"/>
      <c r="BI566" s="46"/>
      <c r="BJ566" s="192"/>
      <c r="BK566" s="192"/>
      <c r="BL566" s="192"/>
      <c r="BM566" s="46"/>
      <c r="BQ566" s="192"/>
      <c r="BR566" s="46"/>
      <c r="BS566" s="192"/>
      <c r="BT566" s="192"/>
      <c r="BU566" s="192"/>
      <c r="BV566" s="46"/>
      <c r="BZ566" s="192"/>
      <c r="CA566" s="46"/>
      <c r="CB566" s="192"/>
      <c r="CC566" s="192"/>
      <c r="CD566" s="192"/>
      <c r="CE566" s="46"/>
      <c r="CI566" s="192"/>
      <c r="CJ566" s="46"/>
      <c r="CK566" s="192"/>
      <c r="CL566" s="192"/>
      <c r="CM566" s="192"/>
      <c r="CN566" s="46"/>
      <c r="CR566" s="192"/>
      <c r="CS566" s="46"/>
      <c r="CT566" s="192"/>
      <c r="CU566" s="192"/>
      <c r="CV566" s="192"/>
      <c r="CW566" s="46"/>
    </row>
    <row r="567" spans="42:101">
      <c r="AP567" s="211"/>
      <c r="AQ567" s="46"/>
      <c r="AR567" s="46"/>
      <c r="AS567" s="192"/>
      <c r="AT567" s="192"/>
      <c r="AU567" s="46"/>
      <c r="AY567" s="192"/>
      <c r="AZ567" s="46"/>
      <c r="BA567" s="192"/>
      <c r="BB567" s="192"/>
      <c r="BC567" s="192"/>
      <c r="BD567" s="46"/>
      <c r="BH567" s="192"/>
      <c r="BI567" s="46"/>
      <c r="BJ567" s="192"/>
      <c r="BK567" s="192"/>
      <c r="BL567" s="192"/>
      <c r="BM567" s="46"/>
      <c r="BQ567" s="192"/>
      <c r="BR567" s="46"/>
      <c r="BS567" s="192"/>
      <c r="BT567" s="192"/>
      <c r="BU567" s="192"/>
      <c r="BV567" s="46"/>
      <c r="BZ567" s="192"/>
      <c r="CA567" s="46"/>
      <c r="CB567" s="192"/>
      <c r="CC567" s="192"/>
      <c r="CD567" s="192"/>
      <c r="CE567" s="46"/>
      <c r="CI567" s="192"/>
      <c r="CJ567" s="46"/>
      <c r="CK567" s="192"/>
      <c r="CL567" s="192"/>
      <c r="CM567" s="192"/>
      <c r="CN567" s="46"/>
      <c r="CR567" s="192"/>
      <c r="CS567" s="46"/>
      <c r="CT567" s="192"/>
      <c r="CU567" s="192"/>
      <c r="CV567" s="192"/>
      <c r="CW567" s="46"/>
    </row>
    <row r="568" spans="42:101">
      <c r="AP568" s="192"/>
      <c r="AQ568" s="46"/>
      <c r="AR568" s="46"/>
      <c r="AS568" s="192"/>
      <c r="AT568" s="192"/>
      <c r="AU568" s="46"/>
      <c r="AY568" s="192"/>
      <c r="AZ568" s="46"/>
      <c r="BA568" s="192"/>
      <c r="BB568" s="192"/>
      <c r="BC568" s="192"/>
      <c r="BD568" s="46"/>
      <c r="BH568" s="192"/>
      <c r="BI568" s="46"/>
      <c r="BJ568" s="192"/>
      <c r="BK568" s="192"/>
      <c r="BL568" s="192"/>
      <c r="BM568" s="46"/>
      <c r="BQ568" s="192"/>
      <c r="BR568" s="46"/>
      <c r="BS568" s="192"/>
      <c r="BT568" s="192"/>
      <c r="BU568" s="192"/>
      <c r="BV568" s="46"/>
      <c r="BZ568" s="192"/>
      <c r="CA568" s="46"/>
      <c r="CB568" s="192"/>
      <c r="CC568" s="192"/>
      <c r="CD568" s="192"/>
      <c r="CE568" s="46"/>
      <c r="CI568" s="192"/>
      <c r="CJ568" s="46"/>
      <c r="CK568" s="192"/>
      <c r="CL568" s="192"/>
      <c r="CM568" s="192"/>
      <c r="CN568" s="46"/>
      <c r="CR568" s="192"/>
      <c r="CS568" s="46"/>
      <c r="CT568" s="192"/>
      <c r="CU568" s="192"/>
      <c r="CV568" s="192"/>
      <c r="CW568" s="46"/>
    </row>
    <row r="569" spans="42:101">
      <c r="AP569" s="192"/>
      <c r="AQ569" s="46"/>
      <c r="AR569" s="46"/>
      <c r="AS569" s="192"/>
      <c r="AT569" s="192"/>
      <c r="AU569" s="46"/>
      <c r="AY569" s="192"/>
      <c r="AZ569" s="46"/>
      <c r="BA569" s="192"/>
      <c r="BB569" s="192"/>
      <c r="BC569" s="192"/>
      <c r="BD569" s="46"/>
      <c r="BH569" s="192"/>
      <c r="BI569" s="46"/>
      <c r="BJ569" s="192"/>
      <c r="BK569" s="192"/>
      <c r="BL569" s="192"/>
      <c r="BM569" s="46"/>
      <c r="BQ569" s="192"/>
      <c r="BR569" s="46"/>
      <c r="BS569" s="192"/>
      <c r="BT569" s="192"/>
      <c r="BU569" s="192"/>
      <c r="BV569" s="46"/>
      <c r="BZ569" s="192"/>
      <c r="CA569" s="46"/>
      <c r="CB569" s="192"/>
      <c r="CC569" s="192"/>
      <c r="CD569" s="192"/>
      <c r="CE569" s="46"/>
      <c r="CI569" s="192"/>
      <c r="CJ569" s="46"/>
      <c r="CK569" s="192"/>
      <c r="CL569" s="192"/>
      <c r="CM569" s="192"/>
      <c r="CN569" s="46"/>
      <c r="CR569" s="192"/>
      <c r="CS569" s="46"/>
      <c r="CT569" s="192"/>
      <c r="CU569" s="192"/>
      <c r="CV569" s="192"/>
      <c r="CW569" s="46"/>
    </row>
    <row r="570" spans="42:101">
      <c r="AP570" s="192"/>
      <c r="AQ570" s="46"/>
      <c r="AR570" s="46"/>
      <c r="AS570" s="192"/>
      <c r="AT570" s="192"/>
      <c r="AU570" s="46"/>
      <c r="AY570" s="192"/>
      <c r="AZ570" s="46"/>
      <c r="BA570" s="192"/>
      <c r="BB570" s="192"/>
      <c r="BC570" s="192"/>
      <c r="BD570" s="46"/>
      <c r="BH570" s="192"/>
      <c r="BI570" s="46"/>
      <c r="BJ570" s="192"/>
      <c r="BK570" s="192"/>
      <c r="BL570" s="192"/>
      <c r="BM570" s="46"/>
      <c r="BQ570" s="192"/>
      <c r="BR570" s="46"/>
      <c r="BS570" s="192"/>
      <c r="BT570" s="192"/>
      <c r="BU570" s="192"/>
      <c r="BV570" s="46"/>
      <c r="BZ570" s="192"/>
      <c r="CA570" s="46"/>
      <c r="CB570" s="192"/>
      <c r="CC570" s="192"/>
      <c r="CD570" s="192"/>
      <c r="CE570" s="46"/>
      <c r="CI570" s="192"/>
      <c r="CJ570" s="46"/>
      <c r="CK570" s="192"/>
      <c r="CL570" s="192"/>
      <c r="CM570" s="192"/>
      <c r="CN570" s="46"/>
      <c r="CR570" s="192"/>
      <c r="CS570" s="46"/>
      <c r="CT570" s="192"/>
      <c r="CU570" s="192"/>
      <c r="CV570" s="192"/>
      <c r="CW570" s="46"/>
    </row>
    <row r="571" spans="42:101">
      <c r="AP571" s="211"/>
      <c r="AQ571" s="46"/>
      <c r="AR571" s="46"/>
      <c r="AS571" s="192"/>
      <c r="AT571" s="192"/>
      <c r="AU571" s="46"/>
      <c r="AY571" s="192"/>
      <c r="AZ571" s="46"/>
      <c r="BA571" s="192"/>
      <c r="BB571" s="192"/>
      <c r="BC571" s="192"/>
      <c r="BD571" s="46"/>
      <c r="BH571" s="192"/>
      <c r="BI571" s="46"/>
      <c r="BJ571" s="192"/>
      <c r="BK571" s="192"/>
      <c r="BL571" s="192"/>
      <c r="BM571" s="46"/>
      <c r="BQ571" s="192"/>
      <c r="BR571" s="46"/>
      <c r="BS571" s="192"/>
      <c r="BT571" s="192"/>
      <c r="BU571" s="192"/>
      <c r="BV571" s="46"/>
      <c r="BZ571" s="192"/>
      <c r="CA571" s="46"/>
      <c r="CB571" s="192"/>
      <c r="CC571" s="192"/>
      <c r="CD571" s="192"/>
      <c r="CE571" s="46"/>
      <c r="CI571" s="192"/>
      <c r="CJ571" s="46"/>
      <c r="CK571" s="192"/>
      <c r="CL571" s="192"/>
      <c r="CM571" s="192"/>
      <c r="CN571" s="46"/>
      <c r="CR571" s="192"/>
      <c r="CS571" s="46"/>
      <c r="CT571" s="192"/>
      <c r="CU571" s="192"/>
      <c r="CV571" s="192"/>
      <c r="CW571" s="46"/>
    </row>
    <row r="572" spans="42:101">
      <c r="AP572" s="192"/>
      <c r="AQ572" s="46"/>
      <c r="AR572" s="46"/>
      <c r="AS572" s="192"/>
      <c r="AT572" s="192"/>
      <c r="AU572" s="46"/>
      <c r="AY572" s="192"/>
      <c r="AZ572" s="46"/>
      <c r="BA572" s="192"/>
      <c r="BB572" s="192"/>
      <c r="BC572" s="192"/>
      <c r="BD572" s="46"/>
      <c r="BH572" s="192"/>
      <c r="BI572" s="46"/>
      <c r="BJ572" s="192"/>
      <c r="BK572" s="192"/>
      <c r="BL572" s="192"/>
      <c r="BM572" s="46"/>
      <c r="BQ572" s="192"/>
      <c r="BR572" s="46"/>
      <c r="BS572" s="192"/>
      <c r="BT572" s="192"/>
      <c r="BU572" s="192"/>
      <c r="BV572" s="46"/>
      <c r="BZ572" s="192"/>
      <c r="CA572" s="46"/>
      <c r="CB572" s="192"/>
      <c r="CC572" s="192"/>
      <c r="CD572" s="192"/>
      <c r="CE572" s="46"/>
      <c r="CI572" s="192"/>
      <c r="CJ572" s="46"/>
      <c r="CK572" s="192"/>
      <c r="CL572" s="192"/>
      <c r="CM572" s="192"/>
      <c r="CN572" s="46"/>
      <c r="CR572" s="192"/>
      <c r="CS572" s="46"/>
      <c r="CT572" s="192"/>
      <c r="CU572" s="192"/>
      <c r="CV572" s="192"/>
      <c r="CW572" s="46"/>
    </row>
    <row r="573" spans="42:101">
      <c r="AP573" s="192"/>
      <c r="AQ573" s="46"/>
      <c r="AR573" s="46"/>
      <c r="AS573" s="192"/>
      <c r="AT573" s="192"/>
      <c r="AU573" s="46"/>
      <c r="AY573" s="192"/>
      <c r="AZ573" s="46"/>
      <c r="BA573" s="192"/>
      <c r="BB573" s="192"/>
      <c r="BC573" s="192"/>
      <c r="BD573" s="46"/>
      <c r="BH573" s="192"/>
      <c r="BI573" s="46"/>
      <c r="BJ573" s="192"/>
      <c r="BK573" s="192"/>
      <c r="BL573" s="192"/>
      <c r="BM573" s="46"/>
      <c r="BQ573" s="192"/>
      <c r="BR573" s="46"/>
      <c r="BS573" s="192"/>
      <c r="BT573" s="192"/>
      <c r="BU573" s="192"/>
      <c r="BV573" s="46"/>
      <c r="BZ573" s="192"/>
      <c r="CA573" s="46"/>
      <c r="CB573" s="192"/>
      <c r="CC573" s="192"/>
      <c r="CD573" s="192"/>
      <c r="CE573" s="46"/>
      <c r="CI573" s="192"/>
      <c r="CJ573" s="46"/>
      <c r="CK573" s="192"/>
      <c r="CL573" s="192"/>
      <c r="CM573" s="192"/>
      <c r="CN573" s="46"/>
      <c r="CR573" s="192"/>
      <c r="CS573" s="46"/>
      <c r="CT573" s="192"/>
      <c r="CU573" s="192"/>
      <c r="CV573" s="192"/>
      <c r="CW573" s="46"/>
    </row>
    <row r="574" spans="42:101">
      <c r="AP574" s="192"/>
      <c r="AQ574" s="46"/>
      <c r="AR574" s="46"/>
      <c r="AS574" s="192"/>
      <c r="AT574" s="192"/>
      <c r="AU574" s="46"/>
      <c r="AY574" s="192"/>
      <c r="AZ574" s="46"/>
      <c r="BA574" s="192"/>
      <c r="BB574" s="192"/>
      <c r="BC574" s="192"/>
      <c r="BD574" s="46"/>
      <c r="BH574" s="192"/>
      <c r="BI574" s="46"/>
      <c r="BJ574" s="192"/>
      <c r="BK574" s="192"/>
      <c r="BL574" s="192"/>
      <c r="BM574" s="46"/>
      <c r="BQ574" s="192"/>
      <c r="BR574" s="46"/>
      <c r="BS574" s="192"/>
      <c r="BT574" s="192"/>
      <c r="BU574" s="192"/>
      <c r="BV574" s="46"/>
      <c r="BZ574" s="192"/>
      <c r="CA574" s="46"/>
      <c r="CB574" s="192"/>
      <c r="CC574" s="192"/>
      <c r="CD574" s="192"/>
      <c r="CE574" s="46"/>
      <c r="CI574" s="192"/>
      <c r="CJ574" s="46"/>
      <c r="CK574" s="192"/>
      <c r="CL574" s="192"/>
      <c r="CM574" s="192"/>
      <c r="CN574" s="46"/>
      <c r="CR574" s="192"/>
      <c r="CS574" s="46"/>
      <c r="CT574" s="192"/>
      <c r="CU574" s="192"/>
      <c r="CV574" s="192"/>
      <c r="CW574" s="46"/>
    </row>
    <row r="575" spans="42:101">
      <c r="AP575" s="211"/>
      <c r="AQ575" s="46"/>
      <c r="AR575" s="46"/>
      <c r="AS575" s="192"/>
      <c r="AT575" s="192"/>
      <c r="AU575" s="46"/>
      <c r="AY575" s="192"/>
      <c r="AZ575" s="46"/>
      <c r="BA575" s="192"/>
      <c r="BB575" s="192"/>
      <c r="BC575" s="192"/>
      <c r="BD575" s="46"/>
      <c r="BH575" s="192"/>
      <c r="BI575" s="46"/>
      <c r="BJ575" s="192"/>
      <c r="BK575" s="192"/>
      <c r="BL575" s="192"/>
      <c r="BM575" s="46"/>
      <c r="BQ575" s="192"/>
      <c r="BR575" s="46"/>
      <c r="BS575" s="192"/>
      <c r="BT575" s="192"/>
      <c r="BU575" s="192"/>
      <c r="BV575" s="46"/>
      <c r="BZ575" s="192"/>
      <c r="CA575" s="46"/>
      <c r="CB575" s="192"/>
      <c r="CC575" s="192"/>
      <c r="CD575" s="192"/>
      <c r="CE575" s="46"/>
      <c r="CI575" s="192"/>
      <c r="CJ575" s="46"/>
      <c r="CK575" s="192"/>
      <c r="CL575" s="192"/>
      <c r="CM575" s="192"/>
      <c r="CN575" s="46"/>
      <c r="CR575" s="192"/>
      <c r="CS575" s="46"/>
      <c r="CT575" s="192"/>
      <c r="CU575" s="192"/>
      <c r="CV575" s="192"/>
      <c r="CW575" s="46"/>
    </row>
    <row r="576" spans="42:101">
      <c r="AP576" s="192"/>
      <c r="AQ576" s="46"/>
      <c r="AR576" s="46"/>
      <c r="AS576" s="192"/>
      <c r="AT576" s="192"/>
      <c r="AU576" s="46"/>
      <c r="AY576" s="192"/>
      <c r="AZ576" s="46"/>
      <c r="BA576" s="192"/>
      <c r="BB576" s="192"/>
      <c r="BC576" s="192"/>
      <c r="BD576" s="46"/>
      <c r="BH576" s="192"/>
      <c r="BI576" s="46"/>
      <c r="BJ576" s="192"/>
      <c r="BK576" s="192"/>
      <c r="BL576" s="192"/>
      <c r="BM576" s="46"/>
      <c r="BQ576" s="192"/>
      <c r="BR576" s="46"/>
      <c r="BS576" s="192"/>
      <c r="BT576" s="192"/>
      <c r="BU576" s="192"/>
      <c r="BV576" s="46"/>
      <c r="BZ576" s="192"/>
      <c r="CA576" s="46"/>
      <c r="CB576" s="192"/>
      <c r="CC576" s="192"/>
      <c r="CD576" s="192"/>
      <c r="CE576" s="46"/>
      <c r="CI576" s="192"/>
      <c r="CJ576" s="46"/>
      <c r="CK576" s="192"/>
      <c r="CL576" s="192"/>
      <c r="CM576" s="192"/>
      <c r="CN576" s="46"/>
      <c r="CR576" s="192"/>
      <c r="CS576" s="46"/>
      <c r="CT576" s="192"/>
      <c r="CU576" s="192"/>
      <c r="CV576" s="192"/>
      <c r="CW576" s="46"/>
    </row>
    <row r="577" spans="42:101">
      <c r="AP577" s="192"/>
      <c r="AQ577" s="46"/>
      <c r="AR577" s="46"/>
      <c r="AS577" s="192"/>
      <c r="AT577" s="192"/>
      <c r="AU577" s="46"/>
      <c r="AY577" s="192"/>
      <c r="AZ577" s="46"/>
      <c r="BA577" s="192"/>
      <c r="BB577" s="192"/>
      <c r="BC577" s="192"/>
      <c r="BD577" s="46"/>
      <c r="BH577" s="192"/>
      <c r="BI577" s="46"/>
      <c r="BJ577" s="192"/>
      <c r="BK577" s="192"/>
      <c r="BL577" s="192"/>
      <c r="BM577" s="46"/>
      <c r="BQ577" s="192"/>
      <c r="BR577" s="46"/>
      <c r="BS577" s="192"/>
      <c r="BT577" s="192"/>
      <c r="BU577" s="192"/>
      <c r="BV577" s="46"/>
      <c r="BZ577" s="192"/>
      <c r="CA577" s="46"/>
      <c r="CB577" s="192"/>
      <c r="CC577" s="192"/>
      <c r="CD577" s="192"/>
      <c r="CE577" s="46"/>
      <c r="CI577" s="192"/>
      <c r="CJ577" s="46"/>
      <c r="CK577" s="192"/>
      <c r="CL577" s="192"/>
      <c r="CM577" s="192"/>
      <c r="CN577" s="46"/>
      <c r="CR577" s="192"/>
      <c r="CS577" s="46"/>
      <c r="CT577" s="192"/>
      <c r="CU577" s="192"/>
      <c r="CV577" s="192"/>
      <c r="CW577" s="46"/>
    </row>
    <row r="578" spans="42:101">
      <c r="AP578" s="192"/>
      <c r="AQ578" s="46"/>
      <c r="AR578" s="46"/>
      <c r="AS578" s="192"/>
      <c r="AT578" s="192"/>
      <c r="AU578" s="46"/>
      <c r="AY578" s="192"/>
      <c r="AZ578" s="46"/>
      <c r="BA578" s="192"/>
      <c r="BB578" s="192"/>
      <c r="BC578" s="192"/>
      <c r="BD578" s="46"/>
      <c r="BH578" s="192"/>
      <c r="BI578" s="46"/>
      <c r="BJ578" s="192"/>
      <c r="BK578" s="192"/>
      <c r="BL578" s="192"/>
      <c r="BM578" s="46"/>
      <c r="BQ578" s="192"/>
      <c r="BR578" s="46"/>
      <c r="BS578" s="192"/>
      <c r="BT578" s="192"/>
      <c r="BU578" s="192"/>
      <c r="BV578" s="46"/>
      <c r="BZ578" s="192"/>
      <c r="CA578" s="46"/>
      <c r="CB578" s="192"/>
      <c r="CC578" s="192"/>
      <c r="CD578" s="192"/>
      <c r="CE578" s="46"/>
      <c r="CI578" s="192"/>
      <c r="CJ578" s="46"/>
      <c r="CK578" s="192"/>
      <c r="CL578" s="192"/>
      <c r="CM578" s="192"/>
      <c r="CN578" s="46"/>
      <c r="CR578" s="192"/>
      <c r="CS578" s="46"/>
      <c r="CT578" s="192"/>
      <c r="CU578" s="192"/>
      <c r="CV578" s="192"/>
      <c r="CW578" s="46"/>
    </row>
    <row r="579" spans="42:101">
      <c r="AP579" s="211"/>
      <c r="AQ579" s="46"/>
      <c r="AR579" s="46"/>
      <c r="AS579" s="192"/>
      <c r="AT579" s="192"/>
      <c r="AU579" s="46"/>
      <c r="AY579" s="192"/>
      <c r="AZ579" s="46"/>
      <c r="BA579" s="192"/>
      <c r="BB579" s="192"/>
      <c r="BC579" s="192"/>
      <c r="BD579" s="46"/>
      <c r="BH579" s="192"/>
      <c r="BI579" s="46"/>
      <c r="BJ579" s="192"/>
      <c r="BK579" s="192"/>
      <c r="BL579" s="192"/>
      <c r="BM579" s="46"/>
      <c r="BQ579" s="192"/>
      <c r="BR579" s="46"/>
      <c r="BS579" s="192"/>
      <c r="BT579" s="192"/>
      <c r="BU579" s="192"/>
      <c r="BV579" s="46"/>
      <c r="BZ579" s="192"/>
      <c r="CA579" s="46"/>
      <c r="CB579" s="192"/>
      <c r="CC579" s="192"/>
      <c r="CD579" s="192"/>
      <c r="CE579" s="46"/>
      <c r="CI579" s="192"/>
      <c r="CJ579" s="46"/>
      <c r="CK579" s="192"/>
      <c r="CL579" s="192"/>
      <c r="CM579" s="192"/>
      <c r="CN579" s="46"/>
      <c r="CR579" s="192"/>
      <c r="CS579" s="46"/>
      <c r="CT579" s="192"/>
      <c r="CU579" s="192"/>
      <c r="CV579" s="192"/>
      <c r="CW579" s="46"/>
    </row>
    <row r="580" spans="42:101">
      <c r="AP580" s="192"/>
      <c r="AQ580" s="46"/>
      <c r="AR580" s="46"/>
      <c r="AS580" s="192"/>
      <c r="AT580" s="192"/>
      <c r="AU580" s="46"/>
      <c r="AY580" s="192"/>
      <c r="AZ580" s="46"/>
      <c r="BA580" s="192"/>
      <c r="BB580" s="192"/>
      <c r="BC580" s="192"/>
      <c r="BD580" s="46"/>
      <c r="BH580" s="192"/>
      <c r="BI580" s="46"/>
      <c r="BJ580" s="192"/>
      <c r="BK580" s="192"/>
      <c r="BL580" s="192"/>
      <c r="BM580" s="46"/>
      <c r="BQ580" s="192"/>
      <c r="BR580" s="46"/>
      <c r="BS580" s="192"/>
      <c r="BT580" s="192"/>
      <c r="BU580" s="192"/>
      <c r="BV580" s="46"/>
      <c r="BZ580" s="192"/>
      <c r="CA580" s="46"/>
      <c r="CB580" s="192"/>
      <c r="CC580" s="192"/>
      <c r="CD580" s="192"/>
      <c r="CE580" s="46"/>
      <c r="CI580" s="192"/>
      <c r="CJ580" s="46"/>
      <c r="CK580" s="192"/>
      <c r="CL580" s="192"/>
      <c r="CM580" s="192"/>
      <c r="CN580" s="46"/>
      <c r="CR580" s="192"/>
      <c r="CS580" s="46"/>
      <c r="CT580" s="192"/>
      <c r="CU580" s="192"/>
      <c r="CV580" s="192"/>
      <c r="CW580" s="46"/>
    </row>
    <row r="581" spans="42:101">
      <c r="AP581" s="192"/>
      <c r="AQ581" s="46"/>
      <c r="AR581" s="46"/>
      <c r="AS581" s="192"/>
      <c r="AT581" s="192"/>
      <c r="AU581" s="46"/>
      <c r="AY581" s="192"/>
      <c r="AZ581" s="46"/>
      <c r="BA581" s="192"/>
      <c r="BB581" s="192"/>
      <c r="BC581" s="192"/>
      <c r="BD581" s="46"/>
      <c r="BH581" s="192"/>
      <c r="BI581" s="46"/>
      <c r="BJ581" s="192"/>
      <c r="BK581" s="192"/>
      <c r="BL581" s="192"/>
      <c r="BM581" s="46"/>
      <c r="BQ581" s="192"/>
      <c r="BR581" s="46"/>
      <c r="BS581" s="192"/>
      <c r="BT581" s="192"/>
      <c r="BU581" s="192"/>
      <c r="BV581" s="46"/>
      <c r="BZ581" s="192"/>
      <c r="CA581" s="46"/>
      <c r="CB581" s="192"/>
      <c r="CC581" s="192"/>
      <c r="CD581" s="192"/>
      <c r="CE581" s="46"/>
      <c r="CI581" s="192"/>
      <c r="CJ581" s="46"/>
      <c r="CK581" s="192"/>
      <c r="CL581" s="192"/>
      <c r="CM581" s="192"/>
      <c r="CN581" s="46"/>
      <c r="CR581" s="192"/>
      <c r="CS581" s="46"/>
      <c r="CT581" s="192"/>
      <c r="CU581" s="192"/>
      <c r="CV581" s="192"/>
      <c r="CW581" s="46"/>
    </row>
    <row r="582" spans="42:101">
      <c r="AP582" s="192"/>
      <c r="AQ582" s="46"/>
      <c r="AR582" s="46"/>
      <c r="AS582" s="192"/>
      <c r="AT582" s="192"/>
      <c r="AU582" s="46"/>
      <c r="AY582" s="192"/>
      <c r="AZ582" s="46"/>
      <c r="BA582" s="192"/>
      <c r="BB582" s="192"/>
      <c r="BC582" s="192"/>
      <c r="BD582" s="46"/>
      <c r="BH582" s="192"/>
      <c r="BI582" s="46"/>
      <c r="BJ582" s="192"/>
      <c r="BK582" s="192"/>
      <c r="BL582" s="192"/>
      <c r="BM582" s="46"/>
      <c r="BQ582" s="192"/>
      <c r="BR582" s="46"/>
      <c r="BS582" s="192"/>
      <c r="BT582" s="192"/>
      <c r="BU582" s="192"/>
      <c r="BV582" s="46"/>
      <c r="BZ582" s="192"/>
      <c r="CA582" s="46"/>
      <c r="CB582" s="192"/>
      <c r="CC582" s="192"/>
      <c r="CD582" s="192"/>
      <c r="CE582" s="46"/>
      <c r="CI582" s="192"/>
      <c r="CJ582" s="46"/>
      <c r="CK582" s="192"/>
      <c r="CL582" s="192"/>
      <c r="CM582" s="192"/>
      <c r="CN582" s="46"/>
      <c r="CR582" s="192"/>
      <c r="CS582" s="46"/>
      <c r="CT582" s="192"/>
      <c r="CU582" s="192"/>
      <c r="CV582" s="192"/>
      <c r="CW582" s="46"/>
    </row>
    <row r="583" spans="42:101">
      <c r="AP583" s="211"/>
      <c r="AQ583" s="46"/>
      <c r="AR583" s="46"/>
      <c r="AS583" s="192"/>
      <c r="AT583" s="192"/>
      <c r="AU583" s="46"/>
      <c r="AY583" s="192"/>
      <c r="AZ583" s="46"/>
      <c r="BA583" s="192"/>
      <c r="BB583" s="192"/>
      <c r="BC583" s="192"/>
      <c r="BD583" s="46"/>
      <c r="BH583" s="192"/>
      <c r="BI583" s="46"/>
      <c r="BJ583" s="192"/>
      <c r="BK583" s="192"/>
      <c r="BL583" s="192"/>
      <c r="BM583" s="46"/>
      <c r="BQ583" s="192"/>
      <c r="BR583" s="46"/>
      <c r="BS583" s="192"/>
      <c r="BT583" s="192"/>
      <c r="BU583" s="192"/>
      <c r="BV583" s="46"/>
      <c r="BZ583" s="192"/>
      <c r="CA583" s="46"/>
      <c r="CB583" s="192"/>
      <c r="CC583" s="192"/>
      <c r="CD583" s="192"/>
      <c r="CE583" s="46"/>
      <c r="CI583" s="192"/>
      <c r="CJ583" s="46"/>
      <c r="CK583" s="192"/>
      <c r="CL583" s="192"/>
      <c r="CM583" s="192"/>
      <c r="CN583" s="46"/>
      <c r="CR583" s="192"/>
      <c r="CS583" s="46"/>
      <c r="CT583" s="192"/>
      <c r="CU583" s="192"/>
      <c r="CV583" s="192"/>
      <c r="CW583" s="46"/>
    </row>
    <row r="584" spans="42:101">
      <c r="AP584" s="192"/>
      <c r="AQ584" s="46"/>
      <c r="AR584" s="46"/>
      <c r="AS584" s="192"/>
      <c r="AT584" s="192"/>
      <c r="AU584" s="46"/>
      <c r="AY584" s="192"/>
      <c r="AZ584" s="46"/>
      <c r="BA584" s="192"/>
      <c r="BB584" s="192"/>
      <c r="BC584" s="192"/>
      <c r="BD584" s="46"/>
      <c r="BH584" s="192"/>
      <c r="BI584" s="46"/>
      <c r="BJ584" s="192"/>
      <c r="BK584" s="192"/>
      <c r="BL584" s="192"/>
      <c r="BM584" s="46"/>
      <c r="BQ584" s="192"/>
      <c r="BR584" s="46"/>
      <c r="BS584" s="192"/>
      <c r="BT584" s="192"/>
      <c r="BU584" s="192"/>
      <c r="BV584" s="46"/>
      <c r="BZ584" s="192"/>
      <c r="CA584" s="46"/>
      <c r="CB584" s="192"/>
      <c r="CC584" s="192"/>
      <c r="CD584" s="192"/>
      <c r="CE584" s="46"/>
      <c r="CI584" s="192"/>
      <c r="CJ584" s="46"/>
      <c r="CK584" s="192"/>
      <c r="CL584" s="192"/>
      <c r="CM584" s="192"/>
      <c r="CN584" s="46"/>
      <c r="CR584" s="192"/>
      <c r="CS584" s="46"/>
      <c r="CT584" s="192"/>
      <c r="CU584" s="192"/>
      <c r="CV584" s="192"/>
      <c r="CW584" s="46"/>
    </row>
    <row r="585" spans="42:101">
      <c r="AP585" s="192"/>
      <c r="AQ585" s="46"/>
      <c r="AR585" s="46"/>
      <c r="AS585" s="192"/>
      <c r="AT585" s="192"/>
      <c r="AU585" s="46"/>
      <c r="AY585" s="192"/>
      <c r="AZ585" s="46"/>
      <c r="BA585" s="192"/>
      <c r="BB585" s="192"/>
      <c r="BC585" s="192"/>
      <c r="BD585" s="46"/>
      <c r="BH585" s="192"/>
      <c r="BI585" s="46"/>
      <c r="BJ585" s="192"/>
      <c r="BK585" s="192"/>
      <c r="BL585" s="192"/>
      <c r="BM585" s="46"/>
      <c r="BQ585" s="192"/>
      <c r="BR585" s="46"/>
      <c r="BS585" s="192"/>
      <c r="BT585" s="192"/>
      <c r="BU585" s="192"/>
      <c r="BV585" s="46"/>
      <c r="BZ585" s="192"/>
      <c r="CA585" s="46"/>
      <c r="CB585" s="192"/>
      <c r="CC585" s="192"/>
      <c r="CD585" s="192"/>
      <c r="CE585" s="46"/>
      <c r="CI585" s="192"/>
      <c r="CJ585" s="46"/>
      <c r="CK585" s="192"/>
      <c r="CL585" s="192"/>
      <c r="CM585" s="192"/>
      <c r="CN585" s="46"/>
      <c r="CR585" s="192"/>
      <c r="CS585" s="46"/>
      <c r="CT585" s="192"/>
      <c r="CU585" s="192"/>
      <c r="CV585" s="192"/>
      <c r="CW585" s="46"/>
    </row>
    <row r="586" spans="42:101">
      <c r="AP586" s="192"/>
      <c r="AQ586" s="46"/>
      <c r="AR586" s="46"/>
      <c r="AS586" s="192"/>
      <c r="AT586" s="192"/>
      <c r="AU586" s="46"/>
      <c r="AY586" s="192"/>
      <c r="AZ586" s="46"/>
      <c r="BA586" s="192"/>
      <c r="BB586" s="192"/>
      <c r="BC586" s="192"/>
      <c r="BD586" s="46"/>
      <c r="BH586" s="192"/>
      <c r="BI586" s="46"/>
      <c r="BJ586" s="192"/>
      <c r="BK586" s="192"/>
      <c r="BL586" s="192"/>
      <c r="BM586" s="46"/>
      <c r="BQ586" s="192"/>
      <c r="BR586" s="46"/>
      <c r="BS586" s="192"/>
      <c r="BT586" s="192"/>
      <c r="BU586" s="192"/>
      <c r="BV586" s="46"/>
      <c r="BZ586" s="192"/>
      <c r="CA586" s="46"/>
      <c r="CB586" s="192"/>
      <c r="CC586" s="192"/>
      <c r="CD586" s="192"/>
      <c r="CE586" s="46"/>
      <c r="CI586" s="192"/>
      <c r="CJ586" s="46"/>
      <c r="CK586" s="192"/>
      <c r="CL586" s="192"/>
      <c r="CM586" s="192"/>
      <c r="CN586" s="46"/>
      <c r="CR586" s="192"/>
      <c r="CS586" s="46"/>
      <c r="CT586" s="192"/>
      <c r="CU586" s="192"/>
      <c r="CV586" s="192"/>
      <c r="CW586" s="46"/>
    </row>
    <row r="587" spans="42:101">
      <c r="AP587" s="211"/>
      <c r="AQ587" s="46"/>
      <c r="AR587" s="46"/>
      <c r="AS587" s="192"/>
      <c r="AT587" s="192"/>
      <c r="AU587" s="46"/>
      <c r="AY587" s="192"/>
      <c r="AZ587" s="46"/>
      <c r="BA587" s="192"/>
      <c r="BB587" s="192"/>
      <c r="BC587" s="192"/>
      <c r="BD587" s="46"/>
      <c r="BH587" s="192"/>
      <c r="BI587" s="46"/>
      <c r="BJ587" s="192"/>
      <c r="BK587" s="192"/>
      <c r="BL587" s="192"/>
      <c r="BM587" s="46"/>
      <c r="BQ587" s="192"/>
      <c r="BR587" s="46"/>
      <c r="BS587" s="192"/>
      <c r="BT587" s="192"/>
      <c r="BU587" s="192"/>
      <c r="BV587" s="46"/>
      <c r="BZ587" s="192"/>
      <c r="CA587" s="46"/>
      <c r="CB587" s="192"/>
      <c r="CC587" s="192"/>
      <c r="CD587" s="192"/>
      <c r="CE587" s="46"/>
      <c r="CI587" s="192"/>
      <c r="CJ587" s="46"/>
      <c r="CK587" s="192"/>
      <c r="CL587" s="192"/>
      <c r="CM587" s="192"/>
      <c r="CN587" s="46"/>
      <c r="CR587" s="192"/>
      <c r="CS587" s="46"/>
      <c r="CT587" s="192"/>
      <c r="CU587" s="192"/>
      <c r="CV587" s="192"/>
      <c r="CW587" s="46"/>
    </row>
    <row r="588" spans="42:101">
      <c r="AP588" s="192"/>
      <c r="AQ588" s="46"/>
      <c r="AR588" s="46"/>
      <c r="AS588" s="192"/>
      <c r="AT588" s="192"/>
      <c r="AU588" s="46"/>
      <c r="AY588" s="192"/>
      <c r="AZ588" s="46"/>
      <c r="BA588" s="192"/>
      <c r="BB588" s="192"/>
      <c r="BC588" s="192"/>
      <c r="BD588" s="46"/>
      <c r="BH588" s="192"/>
      <c r="BI588" s="46"/>
      <c r="BJ588" s="192"/>
      <c r="BK588" s="192"/>
      <c r="BL588" s="192"/>
      <c r="BM588" s="46"/>
      <c r="BQ588" s="192"/>
      <c r="BR588" s="46"/>
      <c r="BS588" s="192"/>
      <c r="BT588" s="192"/>
      <c r="BU588" s="192"/>
      <c r="BV588" s="46"/>
      <c r="BZ588" s="192"/>
      <c r="CA588" s="46"/>
      <c r="CB588" s="192"/>
      <c r="CC588" s="192"/>
      <c r="CD588" s="192"/>
      <c r="CE588" s="46"/>
      <c r="CI588" s="192"/>
      <c r="CJ588" s="46"/>
      <c r="CK588" s="192"/>
      <c r="CL588" s="192"/>
      <c r="CM588" s="192"/>
      <c r="CN588" s="46"/>
      <c r="CR588" s="192"/>
      <c r="CS588" s="46"/>
      <c r="CT588" s="192"/>
      <c r="CU588" s="192"/>
      <c r="CV588" s="192"/>
      <c r="CW588" s="46"/>
    </row>
    <row r="589" spans="42:101">
      <c r="AP589" s="192"/>
      <c r="AQ589" s="46"/>
      <c r="AR589" s="46"/>
      <c r="AS589" s="192"/>
      <c r="AT589" s="192"/>
      <c r="AU589" s="46"/>
      <c r="AY589" s="192"/>
      <c r="AZ589" s="46"/>
      <c r="BA589" s="192"/>
      <c r="BB589" s="192"/>
      <c r="BC589" s="192"/>
      <c r="BD589" s="46"/>
      <c r="BH589" s="192"/>
      <c r="BI589" s="46"/>
      <c r="BJ589" s="192"/>
      <c r="BK589" s="192"/>
      <c r="BL589" s="192"/>
      <c r="BM589" s="46"/>
      <c r="BQ589" s="192"/>
      <c r="BR589" s="46"/>
      <c r="BS589" s="192"/>
      <c r="BT589" s="192"/>
      <c r="BU589" s="192"/>
      <c r="BV589" s="46"/>
      <c r="BZ589" s="192"/>
      <c r="CA589" s="46"/>
      <c r="CB589" s="192"/>
      <c r="CC589" s="192"/>
      <c r="CD589" s="192"/>
      <c r="CE589" s="46"/>
      <c r="CI589" s="192"/>
      <c r="CJ589" s="46"/>
      <c r="CK589" s="192"/>
      <c r="CL589" s="192"/>
      <c r="CM589" s="192"/>
      <c r="CN589" s="46"/>
      <c r="CR589" s="192"/>
      <c r="CS589" s="46"/>
      <c r="CT589" s="192"/>
      <c r="CU589" s="192"/>
      <c r="CV589" s="192"/>
      <c r="CW589" s="46"/>
    </row>
    <row r="590" spans="42:101">
      <c r="AP590" s="192"/>
      <c r="AQ590" s="46"/>
      <c r="AR590" s="46"/>
      <c r="AS590" s="192"/>
      <c r="AT590" s="192"/>
      <c r="AU590" s="46"/>
      <c r="AY590" s="192"/>
      <c r="AZ590" s="46"/>
      <c r="BA590" s="192"/>
      <c r="BB590" s="192"/>
      <c r="BC590" s="192"/>
      <c r="BD590" s="46"/>
      <c r="BH590" s="192"/>
      <c r="BI590" s="46"/>
      <c r="BJ590" s="192"/>
      <c r="BK590" s="192"/>
      <c r="BL590" s="192"/>
      <c r="BM590" s="46"/>
      <c r="BQ590" s="192"/>
      <c r="BR590" s="46"/>
      <c r="BS590" s="192"/>
      <c r="BT590" s="192"/>
      <c r="BU590" s="192"/>
      <c r="BV590" s="46"/>
      <c r="BZ590" s="192"/>
      <c r="CA590" s="46"/>
      <c r="CB590" s="192"/>
      <c r="CC590" s="192"/>
      <c r="CD590" s="192"/>
      <c r="CE590" s="46"/>
      <c r="CI590" s="192"/>
      <c r="CJ590" s="46"/>
      <c r="CK590" s="192"/>
      <c r="CL590" s="192"/>
      <c r="CM590" s="192"/>
      <c r="CN590" s="46"/>
      <c r="CR590" s="192"/>
      <c r="CS590" s="46"/>
      <c r="CT590" s="192"/>
      <c r="CU590" s="192"/>
      <c r="CV590" s="192"/>
      <c r="CW590" s="46"/>
    </row>
    <row r="591" spans="42:101">
      <c r="AP591" s="211"/>
      <c r="AQ591" s="46"/>
      <c r="AR591" s="46"/>
      <c r="AS591" s="192"/>
      <c r="AT591" s="192"/>
      <c r="AU591" s="46"/>
      <c r="AY591" s="192"/>
      <c r="AZ591" s="46"/>
      <c r="BA591" s="192"/>
      <c r="BB591" s="192"/>
      <c r="BC591" s="192"/>
      <c r="BD591" s="46"/>
      <c r="BH591" s="192"/>
      <c r="BI591" s="46"/>
      <c r="BJ591" s="192"/>
      <c r="BK591" s="192"/>
      <c r="BL591" s="192"/>
      <c r="BM591" s="46"/>
      <c r="BQ591" s="192"/>
      <c r="BR591" s="46"/>
      <c r="BS591" s="192"/>
      <c r="BT591" s="192"/>
      <c r="BU591" s="192"/>
      <c r="BV591" s="46"/>
      <c r="BZ591" s="192"/>
      <c r="CA591" s="46"/>
      <c r="CB591" s="192"/>
      <c r="CC591" s="192"/>
      <c r="CD591" s="192"/>
      <c r="CE591" s="46"/>
      <c r="CI591" s="192"/>
      <c r="CJ591" s="46"/>
      <c r="CK591" s="192"/>
      <c r="CL591" s="192"/>
      <c r="CM591" s="192"/>
      <c r="CN591" s="46"/>
      <c r="CR591" s="192"/>
      <c r="CS591" s="46"/>
      <c r="CT591" s="192"/>
      <c r="CU591" s="192"/>
      <c r="CV591" s="192"/>
      <c r="CW591" s="46"/>
    </row>
    <row r="592" spans="42:101">
      <c r="AP592" s="192"/>
      <c r="AQ592" s="46"/>
      <c r="AR592" s="46"/>
      <c r="AS592" s="192"/>
      <c r="AT592" s="192"/>
      <c r="AU592" s="46"/>
      <c r="AY592" s="192"/>
      <c r="AZ592" s="46"/>
      <c r="BA592" s="192"/>
      <c r="BB592" s="192"/>
      <c r="BC592" s="192"/>
      <c r="BD592" s="46"/>
      <c r="BH592" s="192"/>
      <c r="BI592" s="46"/>
      <c r="BJ592" s="192"/>
      <c r="BK592" s="192"/>
      <c r="BL592" s="192"/>
      <c r="BM592" s="46"/>
      <c r="BQ592" s="192"/>
      <c r="BR592" s="46"/>
      <c r="BS592" s="192"/>
      <c r="BT592" s="192"/>
      <c r="BU592" s="192"/>
      <c r="BV592" s="46"/>
      <c r="BZ592" s="192"/>
      <c r="CA592" s="46"/>
      <c r="CB592" s="192"/>
      <c r="CC592" s="192"/>
      <c r="CD592" s="192"/>
      <c r="CE592" s="46"/>
      <c r="CI592" s="192"/>
      <c r="CJ592" s="46"/>
      <c r="CK592" s="192"/>
      <c r="CL592" s="192"/>
      <c r="CM592" s="192"/>
      <c r="CN592" s="46"/>
      <c r="CR592" s="192"/>
      <c r="CS592" s="46"/>
      <c r="CT592" s="192"/>
      <c r="CU592" s="192"/>
      <c r="CV592" s="192"/>
      <c r="CW592" s="46"/>
    </row>
    <row r="593" spans="42:101">
      <c r="AP593" s="192"/>
      <c r="AQ593" s="46"/>
      <c r="AR593" s="46"/>
      <c r="AS593" s="192"/>
      <c r="AT593" s="192"/>
      <c r="AU593" s="46"/>
      <c r="AY593" s="192"/>
      <c r="AZ593" s="46"/>
      <c r="BA593" s="192"/>
      <c r="BB593" s="192"/>
      <c r="BC593" s="192"/>
      <c r="BD593" s="46"/>
      <c r="BH593" s="192"/>
      <c r="BI593" s="46"/>
      <c r="BJ593" s="192"/>
      <c r="BK593" s="192"/>
      <c r="BL593" s="192"/>
      <c r="BM593" s="46"/>
      <c r="BQ593" s="192"/>
      <c r="BR593" s="46"/>
      <c r="BS593" s="192"/>
      <c r="BT593" s="192"/>
      <c r="BU593" s="192"/>
      <c r="BV593" s="46"/>
      <c r="BZ593" s="192"/>
      <c r="CA593" s="46"/>
      <c r="CB593" s="192"/>
      <c r="CC593" s="192"/>
      <c r="CD593" s="192"/>
      <c r="CE593" s="46"/>
      <c r="CI593" s="192"/>
      <c r="CJ593" s="46"/>
      <c r="CK593" s="192"/>
      <c r="CL593" s="192"/>
      <c r="CM593" s="192"/>
      <c r="CN593" s="46"/>
      <c r="CR593" s="192"/>
      <c r="CS593" s="46"/>
      <c r="CT593" s="192"/>
      <c r="CU593" s="192"/>
      <c r="CV593" s="192"/>
      <c r="CW593" s="46"/>
    </row>
    <row r="594" spans="42:101">
      <c r="AP594" s="192"/>
      <c r="AQ594" s="46"/>
      <c r="AR594" s="46"/>
      <c r="AS594" s="192"/>
      <c r="AT594" s="192"/>
      <c r="AU594" s="46"/>
      <c r="AY594" s="192"/>
      <c r="AZ594" s="46"/>
      <c r="BA594" s="192"/>
      <c r="BB594" s="192"/>
      <c r="BC594" s="192"/>
      <c r="BD594" s="46"/>
      <c r="BH594" s="192"/>
      <c r="BI594" s="46"/>
      <c r="BJ594" s="192"/>
      <c r="BK594" s="192"/>
      <c r="BL594" s="192"/>
      <c r="BM594" s="46"/>
      <c r="BQ594" s="192"/>
      <c r="BR594" s="46"/>
      <c r="BS594" s="192"/>
      <c r="BT594" s="192"/>
      <c r="BU594" s="192"/>
      <c r="BV594" s="46"/>
      <c r="BZ594" s="192"/>
      <c r="CA594" s="46"/>
      <c r="CB594" s="192"/>
      <c r="CC594" s="192"/>
      <c r="CD594" s="192"/>
      <c r="CE594" s="46"/>
      <c r="CI594" s="192"/>
      <c r="CJ594" s="46"/>
      <c r="CK594" s="192"/>
      <c r="CL594" s="192"/>
      <c r="CM594" s="192"/>
      <c r="CN594" s="46"/>
      <c r="CR594" s="192"/>
      <c r="CS594" s="46"/>
      <c r="CT594" s="192"/>
      <c r="CU594" s="192"/>
      <c r="CV594" s="192"/>
      <c r="CW594" s="46"/>
    </row>
    <row r="595" spans="42:101">
      <c r="AP595" s="211"/>
      <c r="AQ595" s="46"/>
      <c r="AR595" s="46"/>
      <c r="AS595" s="192"/>
      <c r="AT595" s="192"/>
      <c r="AU595" s="46"/>
      <c r="AY595" s="192"/>
      <c r="AZ595" s="46"/>
      <c r="BA595" s="192"/>
      <c r="BB595" s="192"/>
      <c r="BC595" s="192"/>
      <c r="BD595" s="46"/>
      <c r="BH595" s="192"/>
      <c r="BI595" s="46"/>
      <c r="BJ595" s="192"/>
      <c r="BK595" s="192"/>
      <c r="BL595" s="192"/>
      <c r="BM595" s="46"/>
      <c r="BQ595" s="192"/>
      <c r="BR595" s="46"/>
      <c r="BS595" s="192"/>
      <c r="BT595" s="192"/>
      <c r="BU595" s="192"/>
      <c r="BV595" s="46"/>
      <c r="BZ595" s="192"/>
      <c r="CA595" s="46"/>
      <c r="CB595" s="192"/>
      <c r="CC595" s="192"/>
      <c r="CD595" s="192"/>
      <c r="CE595" s="46"/>
      <c r="CI595" s="192"/>
      <c r="CJ595" s="46"/>
      <c r="CK595" s="192"/>
      <c r="CL595" s="192"/>
      <c r="CM595" s="192"/>
      <c r="CN595" s="46"/>
      <c r="CR595" s="192"/>
      <c r="CS595" s="46"/>
      <c r="CT595" s="192"/>
      <c r="CU595" s="192"/>
      <c r="CV595" s="192"/>
      <c r="CW595" s="46"/>
    </row>
    <row r="596" spans="42:101">
      <c r="AP596" s="192"/>
      <c r="AQ596" s="46"/>
      <c r="AR596" s="46"/>
      <c r="AS596" s="192"/>
      <c r="AT596" s="192"/>
      <c r="AU596" s="46"/>
      <c r="AY596" s="192"/>
      <c r="AZ596" s="46"/>
      <c r="BA596" s="192"/>
      <c r="BB596" s="192"/>
      <c r="BC596" s="192"/>
      <c r="BD596" s="46"/>
      <c r="BH596" s="192"/>
      <c r="BI596" s="46"/>
      <c r="BJ596" s="192"/>
      <c r="BK596" s="192"/>
      <c r="BL596" s="192"/>
      <c r="BM596" s="46"/>
      <c r="BQ596" s="192"/>
      <c r="BR596" s="46"/>
      <c r="BS596" s="192"/>
      <c r="BT596" s="192"/>
      <c r="BU596" s="192"/>
      <c r="BV596" s="46"/>
      <c r="BZ596" s="192"/>
      <c r="CA596" s="46"/>
      <c r="CB596" s="192"/>
      <c r="CC596" s="192"/>
      <c r="CD596" s="192"/>
      <c r="CE596" s="46"/>
      <c r="CI596" s="192"/>
      <c r="CJ596" s="46"/>
      <c r="CK596" s="192"/>
      <c r="CL596" s="192"/>
      <c r="CM596" s="192"/>
      <c r="CN596" s="46"/>
      <c r="CR596" s="192"/>
      <c r="CS596" s="46"/>
      <c r="CT596" s="192"/>
      <c r="CU596" s="192"/>
      <c r="CV596" s="192"/>
      <c r="CW596" s="46"/>
    </row>
    <row r="597" spans="42:101">
      <c r="AP597" s="192"/>
      <c r="AQ597" s="46"/>
      <c r="AR597" s="46"/>
      <c r="AS597" s="192"/>
      <c r="AT597" s="192"/>
      <c r="AU597" s="46"/>
      <c r="AY597" s="192"/>
      <c r="AZ597" s="46"/>
      <c r="BA597" s="192"/>
      <c r="BB597" s="192"/>
      <c r="BC597" s="192"/>
      <c r="BD597" s="46"/>
      <c r="BH597" s="192"/>
      <c r="BI597" s="46"/>
      <c r="BJ597" s="192"/>
      <c r="BK597" s="192"/>
      <c r="BL597" s="192"/>
      <c r="BM597" s="46"/>
      <c r="BQ597" s="192"/>
      <c r="BR597" s="46"/>
      <c r="BS597" s="192"/>
      <c r="BT597" s="192"/>
      <c r="BU597" s="192"/>
      <c r="BV597" s="46"/>
      <c r="BZ597" s="192"/>
      <c r="CA597" s="46"/>
      <c r="CB597" s="192"/>
      <c r="CC597" s="192"/>
      <c r="CD597" s="192"/>
      <c r="CE597" s="46"/>
      <c r="CI597" s="192"/>
      <c r="CJ597" s="46"/>
      <c r="CK597" s="192"/>
      <c r="CL597" s="192"/>
      <c r="CM597" s="192"/>
      <c r="CN597" s="46"/>
      <c r="CR597" s="192"/>
      <c r="CS597" s="46"/>
      <c r="CT597" s="192"/>
      <c r="CU597" s="192"/>
      <c r="CV597" s="192"/>
      <c r="CW597" s="46"/>
    </row>
    <row r="598" spans="42:101">
      <c r="AP598" s="192"/>
      <c r="AQ598" s="46"/>
      <c r="AR598" s="46"/>
      <c r="AS598" s="192"/>
      <c r="AT598" s="192"/>
      <c r="AU598" s="46"/>
      <c r="AY598" s="192"/>
      <c r="AZ598" s="46"/>
      <c r="BA598" s="192"/>
      <c r="BB598" s="192"/>
      <c r="BC598" s="192"/>
      <c r="BD598" s="46"/>
      <c r="BH598" s="192"/>
      <c r="BI598" s="46"/>
      <c r="BJ598" s="192"/>
      <c r="BK598" s="192"/>
      <c r="BL598" s="192"/>
      <c r="BM598" s="46"/>
      <c r="BQ598" s="192"/>
      <c r="BR598" s="46"/>
      <c r="BS598" s="192"/>
      <c r="BT598" s="192"/>
      <c r="BU598" s="192"/>
      <c r="BV598" s="46"/>
      <c r="BZ598" s="192"/>
      <c r="CA598" s="46"/>
      <c r="CB598" s="192"/>
      <c r="CC598" s="192"/>
      <c r="CD598" s="192"/>
      <c r="CE598" s="46"/>
      <c r="CI598" s="192"/>
      <c r="CJ598" s="46"/>
      <c r="CK598" s="192"/>
      <c r="CL598" s="192"/>
      <c r="CM598" s="192"/>
      <c r="CN598" s="46"/>
      <c r="CR598" s="192"/>
      <c r="CS598" s="46"/>
      <c r="CT598" s="192"/>
      <c r="CU598" s="192"/>
      <c r="CV598" s="192"/>
      <c r="CW598" s="46"/>
    </row>
    <row r="599" spans="42:101">
      <c r="AP599" s="211"/>
      <c r="AQ599" s="46"/>
      <c r="AR599" s="46"/>
      <c r="AS599" s="192"/>
      <c r="AT599" s="192"/>
      <c r="AU599" s="46"/>
      <c r="AY599" s="192"/>
      <c r="AZ599" s="46"/>
      <c r="BA599" s="192"/>
      <c r="BB599" s="192"/>
      <c r="BC599" s="192"/>
      <c r="BD599" s="46"/>
      <c r="BH599" s="192"/>
      <c r="BI599" s="46"/>
      <c r="BJ599" s="192"/>
      <c r="BK599" s="192"/>
      <c r="BL599" s="192"/>
      <c r="BM599" s="46"/>
      <c r="BQ599" s="192"/>
      <c r="BR599" s="46"/>
      <c r="BS599" s="192"/>
      <c r="BT599" s="192"/>
      <c r="BU599" s="192"/>
      <c r="BV599" s="46"/>
      <c r="BZ599" s="192"/>
      <c r="CA599" s="46"/>
      <c r="CB599" s="192"/>
      <c r="CC599" s="192"/>
      <c r="CD599" s="192"/>
      <c r="CE599" s="46"/>
      <c r="CI599" s="192"/>
      <c r="CJ599" s="46"/>
      <c r="CK599" s="192"/>
      <c r="CL599" s="192"/>
      <c r="CM599" s="192"/>
      <c r="CN599" s="46"/>
      <c r="CR599" s="192"/>
      <c r="CS599" s="46"/>
      <c r="CT599" s="192"/>
      <c r="CU599" s="192"/>
      <c r="CV599" s="192"/>
      <c r="CW599" s="46"/>
    </row>
    <row r="600" spans="42:101">
      <c r="AP600" s="192"/>
      <c r="AQ600" s="46"/>
      <c r="AR600" s="46"/>
      <c r="AS600" s="192"/>
      <c r="AT600" s="192"/>
      <c r="AU600" s="46"/>
      <c r="AY600" s="192"/>
      <c r="AZ600" s="46"/>
      <c r="BA600" s="192"/>
      <c r="BB600" s="192"/>
      <c r="BC600" s="192"/>
      <c r="BD600" s="46"/>
      <c r="BH600" s="192"/>
      <c r="BI600" s="46"/>
      <c r="BJ600" s="192"/>
      <c r="BK600" s="192"/>
      <c r="BL600" s="192"/>
      <c r="BM600" s="46"/>
      <c r="BQ600" s="192"/>
      <c r="BR600" s="46"/>
      <c r="BS600" s="192"/>
      <c r="BT600" s="192"/>
      <c r="BU600" s="192"/>
      <c r="BV600" s="46"/>
      <c r="BZ600" s="192"/>
      <c r="CA600" s="46"/>
      <c r="CB600" s="192"/>
      <c r="CC600" s="192"/>
      <c r="CD600" s="192"/>
      <c r="CE600" s="46"/>
      <c r="CI600" s="192"/>
      <c r="CJ600" s="46"/>
      <c r="CK600" s="192"/>
      <c r="CL600" s="192"/>
      <c r="CM600" s="192"/>
      <c r="CN600" s="46"/>
      <c r="CR600" s="192"/>
      <c r="CS600" s="46"/>
      <c r="CT600" s="192"/>
      <c r="CU600" s="192"/>
      <c r="CV600" s="192"/>
      <c r="CW600" s="46"/>
    </row>
    <row r="601" spans="42:101">
      <c r="AP601" s="192"/>
      <c r="AQ601" s="46"/>
      <c r="AR601" s="46"/>
      <c r="AS601" s="192"/>
      <c r="AT601" s="192"/>
      <c r="AU601" s="46"/>
      <c r="AY601" s="192"/>
      <c r="AZ601" s="46"/>
      <c r="BA601" s="192"/>
      <c r="BB601" s="192"/>
      <c r="BC601" s="192"/>
      <c r="BD601" s="46"/>
      <c r="BH601" s="192"/>
      <c r="BI601" s="46"/>
      <c r="BJ601" s="192"/>
      <c r="BK601" s="192"/>
      <c r="BL601" s="192"/>
      <c r="BM601" s="46"/>
      <c r="BQ601" s="192"/>
      <c r="BR601" s="46"/>
      <c r="BS601" s="192"/>
      <c r="BT601" s="192"/>
      <c r="BU601" s="192"/>
      <c r="BV601" s="46"/>
      <c r="BZ601" s="192"/>
      <c r="CA601" s="46"/>
      <c r="CB601" s="192"/>
      <c r="CC601" s="192"/>
      <c r="CD601" s="192"/>
      <c r="CE601" s="46"/>
      <c r="CI601" s="192"/>
      <c r="CJ601" s="46"/>
      <c r="CK601" s="192"/>
      <c r="CL601" s="192"/>
      <c r="CM601" s="192"/>
      <c r="CN601" s="46"/>
      <c r="CR601" s="192"/>
      <c r="CS601" s="46"/>
      <c r="CT601" s="192"/>
      <c r="CU601" s="192"/>
      <c r="CV601" s="192"/>
      <c r="CW601" s="46"/>
    </row>
    <row r="602" spans="42:101">
      <c r="AP602" s="192"/>
      <c r="AQ602" s="46"/>
      <c r="AR602" s="46"/>
      <c r="AS602" s="192"/>
      <c r="AT602" s="192"/>
      <c r="AU602" s="46"/>
      <c r="AY602" s="192"/>
      <c r="AZ602" s="46"/>
      <c r="BA602" s="192"/>
      <c r="BB602" s="192"/>
      <c r="BC602" s="192"/>
      <c r="BD602" s="46"/>
      <c r="BH602" s="192"/>
      <c r="BI602" s="46"/>
      <c r="BJ602" s="192"/>
      <c r="BK602" s="192"/>
      <c r="BL602" s="192"/>
      <c r="BM602" s="46"/>
      <c r="BQ602" s="192"/>
      <c r="BR602" s="46"/>
      <c r="BS602" s="192"/>
      <c r="BT602" s="192"/>
      <c r="BU602" s="192"/>
      <c r="BV602" s="46"/>
      <c r="BZ602" s="192"/>
      <c r="CA602" s="46"/>
      <c r="CB602" s="192"/>
      <c r="CC602" s="192"/>
      <c r="CD602" s="192"/>
      <c r="CE602" s="46"/>
      <c r="CI602" s="192"/>
      <c r="CJ602" s="46"/>
      <c r="CK602" s="192"/>
      <c r="CL602" s="192"/>
      <c r="CM602" s="192"/>
      <c r="CN602" s="46"/>
      <c r="CR602" s="192"/>
      <c r="CS602" s="46"/>
      <c r="CT602" s="192"/>
      <c r="CU602" s="192"/>
      <c r="CV602" s="192"/>
      <c r="CW602" s="46"/>
    </row>
    <row r="603" spans="42:101">
      <c r="AP603" s="211"/>
      <c r="AQ603" s="46"/>
      <c r="AR603" s="46"/>
      <c r="AS603" s="192"/>
      <c r="AT603" s="192"/>
      <c r="AU603" s="46"/>
      <c r="AY603" s="192"/>
      <c r="AZ603" s="46"/>
      <c r="BA603" s="192"/>
      <c r="BB603" s="192"/>
      <c r="BC603" s="192"/>
      <c r="BD603" s="46"/>
      <c r="BH603" s="192"/>
      <c r="BI603" s="46"/>
      <c r="BJ603" s="192"/>
      <c r="BK603" s="192"/>
      <c r="BL603" s="192"/>
      <c r="BM603" s="46"/>
      <c r="BQ603" s="192"/>
      <c r="BR603" s="46"/>
      <c r="BS603" s="192"/>
      <c r="BT603" s="192"/>
      <c r="BU603" s="192"/>
      <c r="BV603" s="46"/>
      <c r="BZ603" s="192"/>
      <c r="CA603" s="46"/>
      <c r="CB603" s="192"/>
      <c r="CC603" s="192"/>
      <c r="CD603" s="192"/>
      <c r="CE603" s="46"/>
      <c r="CI603" s="192"/>
      <c r="CJ603" s="46"/>
      <c r="CK603" s="192"/>
      <c r="CL603" s="192"/>
      <c r="CM603" s="192"/>
      <c r="CN603" s="46"/>
      <c r="CR603" s="192"/>
      <c r="CS603" s="46"/>
      <c r="CT603" s="192"/>
      <c r="CU603" s="192"/>
      <c r="CV603" s="192"/>
      <c r="CW603" s="46"/>
    </row>
    <row r="604" spans="42:101">
      <c r="AP604" s="192"/>
      <c r="AQ604" s="46"/>
      <c r="AR604" s="46"/>
      <c r="AS604" s="192"/>
      <c r="AT604" s="192"/>
      <c r="AU604" s="46"/>
      <c r="AY604" s="192"/>
      <c r="AZ604" s="46"/>
      <c r="BA604" s="192"/>
      <c r="BB604" s="192"/>
      <c r="BC604" s="192"/>
      <c r="BD604" s="46"/>
      <c r="BH604" s="192"/>
      <c r="BI604" s="46"/>
      <c r="BJ604" s="192"/>
      <c r="BK604" s="192"/>
      <c r="BL604" s="192"/>
      <c r="BM604" s="46"/>
      <c r="BQ604" s="192"/>
      <c r="BR604" s="46"/>
      <c r="BS604" s="192"/>
      <c r="BT604" s="192"/>
      <c r="BU604" s="192"/>
      <c r="BV604" s="46"/>
      <c r="BZ604" s="192"/>
      <c r="CA604" s="46"/>
      <c r="CB604" s="192"/>
      <c r="CC604" s="192"/>
      <c r="CD604" s="192"/>
      <c r="CE604" s="46"/>
      <c r="CI604" s="192"/>
      <c r="CJ604" s="46"/>
      <c r="CK604" s="192"/>
      <c r="CL604" s="192"/>
      <c r="CM604" s="192"/>
      <c r="CN604" s="46"/>
      <c r="CR604" s="192"/>
      <c r="CS604" s="46"/>
      <c r="CT604" s="192"/>
      <c r="CU604" s="192"/>
      <c r="CV604" s="192"/>
      <c r="CW604" s="46"/>
    </row>
    <row r="605" spans="42:101">
      <c r="AP605" s="192"/>
      <c r="AQ605" s="46"/>
      <c r="AR605" s="46"/>
      <c r="AS605" s="192"/>
      <c r="AT605" s="192"/>
      <c r="AU605" s="46"/>
      <c r="AY605" s="192"/>
      <c r="AZ605" s="46"/>
      <c r="BA605" s="192"/>
      <c r="BB605" s="192"/>
      <c r="BC605" s="192"/>
      <c r="BD605" s="46"/>
      <c r="BH605" s="192"/>
      <c r="BI605" s="46"/>
      <c r="BJ605" s="192"/>
      <c r="BK605" s="192"/>
      <c r="BL605" s="192"/>
      <c r="BM605" s="46"/>
      <c r="BQ605" s="192"/>
      <c r="BR605" s="46"/>
      <c r="BS605" s="192"/>
      <c r="BT605" s="192"/>
      <c r="BU605" s="192"/>
      <c r="BV605" s="46"/>
      <c r="BZ605" s="192"/>
      <c r="CA605" s="46"/>
      <c r="CB605" s="192"/>
      <c r="CC605" s="192"/>
      <c r="CD605" s="192"/>
      <c r="CE605" s="46"/>
      <c r="CI605" s="192"/>
      <c r="CJ605" s="46"/>
      <c r="CK605" s="192"/>
      <c r="CL605" s="192"/>
      <c r="CM605" s="192"/>
      <c r="CN605" s="46"/>
      <c r="CR605" s="192"/>
      <c r="CS605" s="46"/>
      <c r="CT605" s="192"/>
      <c r="CU605" s="192"/>
      <c r="CV605" s="192"/>
      <c r="CW605" s="46"/>
    </row>
    <row r="606" spans="42:101">
      <c r="AP606" s="192"/>
      <c r="AQ606" s="46"/>
      <c r="AR606" s="46"/>
      <c r="AS606" s="192"/>
      <c r="AT606" s="192"/>
      <c r="AU606" s="46"/>
      <c r="AY606" s="192"/>
      <c r="AZ606" s="46"/>
      <c r="BA606" s="192"/>
      <c r="BB606" s="192"/>
      <c r="BC606" s="192"/>
      <c r="BD606" s="46"/>
      <c r="BH606" s="192"/>
      <c r="BI606" s="46"/>
      <c r="BJ606" s="192"/>
      <c r="BK606" s="192"/>
      <c r="BL606" s="192"/>
      <c r="BM606" s="46"/>
      <c r="BQ606" s="192"/>
      <c r="BR606" s="46"/>
      <c r="BS606" s="192"/>
      <c r="BT606" s="192"/>
      <c r="BU606" s="192"/>
      <c r="BV606" s="46"/>
      <c r="BZ606" s="192"/>
      <c r="CA606" s="46"/>
      <c r="CB606" s="192"/>
      <c r="CC606" s="192"/>
      <c r="CD606" s="192"/>
      <c r="CE606" s="46"/>
      <c r="CI606" s="192"/>
      <c r="CJ606" s="46"/>
      <c r="CK606" s="192"/>
      <c r="CL606" s="192"/>
      <c r="CM606" s="192"/>
      <c r="CN606" s="46"/>
      <c r="CR606" s="192"/>
      <c r="CS606" s="46"/>
      <c r="CT606" s="192"/>
      <c r="CU606" s="192"/>
      <c r="CV606" s="192"/>
      <c r="CW606" s="46"/>
    </row>
    <row r="607" spans="42:101">
      <c r="AP607" s="211"/>
      <c r="AQ607" s="46"/>
      <c r="AR607" s="46"/>
      <c r="AS607" s="192"/>
      <c r="AT607" s="192"/>
      <c r="AU607" s="46"/>
      <c r="AY607" s="192"/>
      <c r="AZ607" s="46"/>
      <c r="BA607" s="192"/>
      <c r="BB607" s="192"/>
      <c r="BC607" s="192"/>
      <c r="BD607" s="46"/>
      <c r="BH607" s="192"/>
      <c r="BI607" s="46"/>
      <c r="BJ607" s="192"/>
      <c r="BK607" s="192"/>
      <c r="BL607" s="192"/>
      <c r="BM607" s="46"/>
      <c r="BQ607" s="192"/>
      <c r="BR607" s="46"/>
      <c r="BS607" s="192"/>
      <c r="BT607" s="192"/>
      <c r="BU607" s="192"/>
      <c r="BV607" s="46"/>
      <c r="BZ607" s="192"/>
      <c r="CA607" s="46"/>
      <c r="CB607" s="192"/>
      <c r="CC607" s="192"/>
      <c r="CD607" s="192"/>
      <c r="CE607" s="46"/>
      <c r="CI607" s="192"/>
      <c r="CJ607" s="46"/>
      <c r="CK607" s="192"/>
      <c r="CL607" s="192"/>
      <c r="CM607" s="192"/>
      <c r="CN607" s="46"/>
      <c r="CR607" s="192"/>
      <c r="CS607" s="46"/>
      <c r="CT607" s="192"/>
      <c r="CU607" s="192"/>
      <c r="CV607" s="192"/>
      <c r="CW607" s="46"/>
    </row>
    <row r="608" spans="42:101">
      <c r="AP608" s="192"/>
      <c r="AQ608" s="46"/>
      <c r="AR608" s="192"/>
      <c r="AS608" s="192"/>
      <c r="AT608" s="192"/>
      <c r="AU608" s="46"/>
      <c r="AY608" s="192"/>
      <c r="AZ608" s="46"/>
      <c r="BA608" s="192"/>
      <c r="BB608" s="192"/>
      <c r="BC608" s="192"/>
      <c r="BD608" s="46"/>
      <c r="BH608" s="192"/>
      <c r="BI608" s="46"/>
      <c r="BJ608" s="192"/>
      <c r="BK608" s="192"/>
      <c r="BL608" s="192"/>
      <c r="BM608" s="46"/>
      <c r="BQ608" s="192"/>
      <c r="BR608" s="46"/>
      <c r="BS608" s="192"/>
      <c r="BT608" s="192"/>
      <c r="BU608" s="192"/>
      <c r="BV608" s="46"/>
      <c r="BZ608" s="192"/>
      <c r="CA608" s="46"/>
      <c r="CB608" s="192"/>
      <c r="CC608" s="192"/>
      <c r="CD608" s="192"/>
      <c r="CE608" s="46"/>
      <c r="CI608" s="192"/>
      <c r="CJ608" s="46"/>
      <c r="CK608" s="192"/>
      <c r="CL608" s="192"/>
      <c r="CM608" s="192"/>
      <c r="CN608" s="46"/>
      <c r="CR608" s="192"/>
      <c r="CS608" s="46"/>
      <c r="CT608" s="192"/>
      <c r="CU608" s="192"/>
      <c r="CV608" s="192"/>
      <c r="CW608" s="46"/>
    </row>
    <row r="609" spans="42:101">
      <c r="AP609" s="192"/>
      <c r="AQ609" s="46"/>
      <c r="AR609" s="192"/>
      <c r="AS609" s="192"/>
      <c r="AT609" s="192"/>
      <c r="AU609" s="46"/>
      <c r="AY609" s="192"/>
      <c r="AZ609" s="46"/>
      <c r="BA609" s="192"/>
      <c r="BB609" s="192"/>
      <c r="BC609" s="192"/>
      <c r="BD609" s="46"/>
      <c r="BH609" s="192"/>
      <c r="BI609" s="46"/>
      <c r="BJ609" s="192"/>
      <c r="BK609" s="192"/>
      <c r="BL609" s="192"/>
      <c r="BM609" s="46"/>
      <c r="BQ609" s="192"/>
      <c r="BR609" s="46"/>
      <c r="BS609" s="192"/>
      <c r="BT609" s="192"/>
      <c r="BU609" s="192"/>
      <c r="BV609" s="46"/>
      <c r="BZ609" s="192"/>
      <c r="CA609" s="46"/>
      <c r="CB609" s="192"/>
      <c r="CC609" s="192"/>
      <c r="CD609" s="192"/>
      <c r="CE609" s="46"/>
      <c r="CI609" s="192"/>
      <c r="CJ609" s="46"/>
      <c r="CK609" s="192"/>
      <c r="CL609" s="192"/>
      <c r="CM609" s="192"/>
      <c r="CN609" s="46"/>
      <c r="CR609" s="192"/>
      <c r="CS609" s="46"/>
      <c r="CT609" s="192"/>
      <c r="CU609" s="192"/>
      <c r="CV609" s="192"/>
      <c r="CW609" s="46"/>
    </row>
    <row r="610" spans="42:101">
      <c r="AP610" s="192"/>
      <c r="AQ610" s="46"/>
      <c r="AR610" s="192"/>
      <c r="AS610" s="192"/>
      <c r="AT610" s="192"/>
      <c r="AU610" s="46"/>
      <c r="AY610" s="192"/>
      <c r="AZ610" s="46"/>
      <c r="BA610" s="192"/>
      <c r="BB610" s="192"/>
      <c r="BC610" s="192"/>
      <c r="BD610" s="46"/>
      <c r="BH610" s="192"/>
      <c r="BI610" s="46"/>
      <c r="BJ610" s="192"/>
      <c r="BK610" s="192"/>
      <c r="BL610" s="192"/>
      <c r="BM610" s="46"/>
      <c r="BQ610" s="192"/>
      <c r="BR610" s="46"/>
      <c r="BS610" s="192"/>
      <c r="BT610" s="192"/>
      <c r="BU610" s="192"/>
      <c r="BV610" s="46"/>
      <c r="BZ610" s="192"/>
      <c r="CA610" s="46"/>
      <c r="CB610" s="192"/>
      <c r="CC610" s="192"/>
      <c r="CD610" s="192"/>
      <c r="CE610" s="46"/>
      <c r="CI610" s="192"/>
      <c r="CJ610" s="46"/>
      <c r="CK610" s="192"/>
      <c r="CL610" s="192"/>
      <c r="CM610" s="192"/>
      <c r="CN610" s="46"/>
      <c r="CR610" s="192"/>
      <c r="CS610" s="46"/>
      <c r="CT610" s="192"/>
      <c r="CU610" s="192"/>
      <c r="CV610" s="192"/>
      <c r="CW610" s="46"/>
    </row>
    <row r="611" spans="42:101">
      <c r="AP611" s="211"/>
      <c r="AQ611" s="46"/>
      <c r="AR611" s="192"/>
      <c r="AS611" s="192"/>
      <c r="AT611" s="192"/>
      <c r="AU611" s="46"/>
      <c r="AY611" s="192"/>
      <c r="AZ611" s="46"/>
      <c r="BA611" s="192"/>
      <c r="BB611" s="192"/>
      <c r="BC611" s="192"/>
      <c r="BD611" s="46"/>
      <c r="BH611" s="192"/>
      <c r="BI611" s="46"/>
      <c r="BJ611" s="192"/>
      <c r="BK611" s="192"/>
      <c r="BL611" s="192"/>
      <c r="BM611" s="46"/>
      <c r="BQ611" s="192"/>
      <c r="BR611" s="46"/>
      <c r="BS611" s="192"/>
      <c r="BT611" s="192"/>
      <c r="BU611" s="192"/>
      <c r="BV611" s="46"/>
      <c r="BZ611" s="192"/>
      <c r="CA611" s="46"/>
      <c r="CB611" s="192"/>
      <c r="CC611" s="192"/>
      <c r="CD611" s="192"/>
      <c r="CE611" s="46"/>
      <c r="CI611" s="192"/>
      <c r="CJ611" s="46"/>
      <c r="CK611" s="192"/>
      <c r="CL611" s="192"/>
      <c r="CM611" s="192"/>
      <c r="CN611" s="46"/>
      <c r="CR611" s="192"/>
      <c r="CS611" s="46"/>
      <c r="CT611" s="192"/>
      <c r="CU611" s="192"/>
      <c r="CV611" s="192"/>
      <c r="CW611" s="46"/>
    </row>
    <row r="612" spans="42:101">
      <c r="AP612" s="192"/>
      <c r="AQ612" s="46"/>
      <c r="AR612" s="192"/>
      <c r="AS612" s="192"/>
      <c r="AT612" s="192"/>
      <c r="AU612" s="46"/>
      <c r="AY612" s="192"/>
      <c r="AZ612" s="46"/>
      <c r="BA612" s="192"/>
      <c r="BB612" s="192"/>
      <c r="BC612" s="192"/>
      <c r="BD612" s="46"/>
      <c r="BH612" s="192"/>
      <c r="BI612" s="46"/>
      <c r="BJ612" s="192"/>
      <c r="BK612" s="192"/>
      <c r="BL612" s="192"/>
      <c r="BM612" s="46"/>
      <c r="BQ612" s="192"/>
      <c r="BR612" s="46"/>
      <c r="BS612" s="192"/>
      <c r="BT612" s="192"/>
      <c r="BU612" s="192"/>
      <c r="BV612" s="46"/>
      <c r="BZ612" s="192"/>
      <c r="CA612" s="46"/>
      <c r="CB612" s="192"/>
      <c r="CC612" s="192"/>
      <c r="CD612" s="192"/>
      <c r="CE612" s="46"/>
      <c r="CI612" s="192"/>
      <c r="CJ612" s="46"/>
      <c r="CK612" s="192"/>
      <c r="CL612" s="192"/>
      <c r="CM612" s="192"/>
      <c r="CN612" s="46"/>
      <c r="CR612" s="192"/>
      <c r="CS612" s="46"/>
      <c r="CT612" s="192"/>
      <c r="CU612" s="192"/>
      <c r="CV612" s="192"/>
      <c r="CW612" s="46"/>
    </row>
    <row r="613" spans="42:101">
      <c r="AP613" s="192"/>
      <c r="AQ613" s="46"/>
      <c r="AR613" s="192"/>
      <c r="AS613" s="192"/>
      <c r="AT613" s="192"/>
      <c r="AU613" s="46"/>
      <c r="AY613" s="192"/>
      <c r="AZ613" s="46"/>
      <c r="BA613" s="192"/>
      <c r="BB613" s="192"/>
      <c r="BC613" s="192"/>
      <c r="BD613" s="46"/>
      <c r="BH613" s="192"/>
      <c r="BI613" s="46"/>
      <c r="BJ613" s="192"/>
      <c r="BK613" s="192"/>
      <c r="BL613" s="192"/>
      <c r="BM613" s="46"/>
      <c r="BQ613" s="192"/>
      <c r="BR613" s="46"/>
      <c r="BS613" s="192"/>
      <c r="BT613" s="192"/>
      <c r="BU613" s="192"/>
      <c r="BV613" s="46"/>
      <c r="BZ613" s="192"/>
      <c r="CA613" s="46"/>
      <c r="CB613" s="192"/>
      <c r="CC613" s="192"/>
      <c r="CD613" s="192"/>
      <c r="CE613" s="46"/>
      <c r="CI613" s="192"/>
      <c r="CJ613" s="46"/>
      <c r="CK613" s="192"/>
      <c r="CL613" s="192"/>
      <c r="CM613" s="192"/>
      <c r="CN613" s="46"/>
      <c r="CR613" s="192"/>
      <c r="CS613" s="46"/>
      <c r="CT613" s="192"/>
      <c r="CU613" s="192"/>
      <c r="CV613" s="192"/>
      <c r="CW613" s="46"/>
    </row>
    <row r="614" spans="42:101">
      <c r="AP614" s="192"/>
      <c r="AQ614" s="46"/>
      <c r="AR614" s="192"/>
      <c r="AS614" s="192"/>
      <c r="AT614" s="192"/>
      <c r="AU614" s="46"/>
      <c r="AY614" s="192"/>
      <c r="AZ614" s="46"/>
      <c r="BA614" s="192"/>
      <c r="BB614" s="192"/>
      <c r="BC614" s="192"/>
      <c r="BD614" s="46"/>
      <c r="BH614" s="192"/>
      <c r="BI614" s="46"/>
      <c r="BJ614" s="192"/>
      <c r="BK614" s="192"/>
      <c r="BL614" s="192"/>
      <c r="BM614" s="46"/>
      <c r="BQ614" s="192"/>
      <c r="BR614" s="46"/>
      <c r="BS614" s="192"/>
      <c r="BT614" s="192"/>
      <c r="BU614" s="192"/>
      <c r="BV614" s="46"/>
      <c r="BZ614" s="192"/>
      <c r="CA614" s="46"/>
      <c r="CB614" s="192"/>
      <c r="CC614" s="192"/>
      <c r="CD614" s="192"/>
      <c r="CE614" s="46"/>
      <c r="CI614" s="192"/>
      <c r="CJ614" s="46"/>
      <c r="CK614" s="192"/>
      <c r="CL614" s="192"/>
      <c r="CM614" s="192"/>
      <c r="CN614" s="46"/>
      <c r="CR614" s="192"/>
      <c r="CS614" s="46"/>
      <c r="CT614" s="192"/>
      <c r="CU614" s="192"/>
      <c r="CV614" s="192"/>
      <c r="CW614" s="46"/>
    </row>
    <row r="615" spans="42:101">
      <c r="AP615" s="211"/>
      <c r="AQ615" s="46"/>
      <c r="AR615" s="192"/>
      <c r="AS615" s="192"/>
      <c r="AT615" s="192"/>
      <c r="AU615" s="46"/>
      <c r="AY615" s="192"/>
      <c r="AZ615" s="46"/>
      <c r="BA615" s="192"/>
      <c r="BB615" s="192"/>
      <c r="BC615" s="192"/>
      <c r="BD615" s="46"/>
      <c r="BH615" s="192"/>
      <c r="BI615" s="46"/>
      <c r="BJ615" s="192"/>
      <c r="BK615" s="192"/>
      <c r="BL615" s="192"/>
      <c r="BM615" s="46"/>
      <c r="BQ615" s="192"/>
      <c r="BR615" s="46"/>
      <c r="BS615" s="192"/>
      <c r="BT615" s="192"/>
      <c r="BU615" s="192"/>
      <c r="BV615" s="46"/>
      <c r="BZ615" s="192"/>
      <c r="CA615" s="46"/>
      <c r="CB615" s="192"/>
      <c r="CC615" s="192"/>
      <c r="CD615" s="192"/>
      <c r="CE615" s="46"/>
      <c r="CI615" s="192"/>
      <c r="CJ615" s="46"/>
      <c r="CK615" s="192"/>
      <c r="CL615" s="192"/>
      <c r="CM615" s="192"/>
      <c r="CN615" s="46"/>
      <c r="CR615" s="192"/>
      <c r="CS615" s="46"/>
      <c r="CT615" s="192"/>
      <c r="CU615" s="192"/>
      <c r="CV615" s="192"/>
      <c r="CW615" s="46"/>
    </row>
    <row r="616" spans="42:101">
      <c r="AP616" s="192"/>
      <c r="AQ616" s="46"/>
      <c r="AR616" s="192"/>
      <c r="AS616" s="192"/>
      <c r="AT616" s="192"/>
      <c r="AU616" s="46"/>
      <c r="AY616" s="192"/>
      <c r="AZ616" s="46"/>
      <c r="BA616" s="192"/>
      <c r="BB616" s="192"/>
      <c r="BC616" s="192"/>
      <c r="BD616" s="46"/>
      <c r="BH616" s="192"/>
      <c r="BI616" s="46"/>
      <c r="BJ616" s="192"/>
      <c r="BK616" s="192"/>
      <c r="BL616" s="192"/>
      <c r="BM616" s="46"/>
      <c r="BQ616" s="192"/>
      <c r="BR616" s="46"/>
      <c r="BS616" s="192"/>
      <c r="BT616" s="192"/>
      <c r="BU616" s="192"/>
      <c r="BV616" s="46"/>
      <c r="BZ616" s="192"/>
      <c r="CA616" s="46"/>
      <c r="CB616" s="192"/>
      <c r="CC616" s="192"/>
      <c r="CD616" s="192"/>
      <c r="CE616" s="46"/>
      <c r="CI616" s="192"/>
      <c r="CJ616" s="46"/>
      <c r="CK616" s="192"/>
      <c r="CL616" s="192"/>
      <c r="CM616" s="192"/>
      <c r="CN616" s="46"/>
      <c r="CR616" s="192"/>
      <c r="CS616" s="46"/>
      <c r="CT616" s="192"/>
      <c r="CU616" s="192"/>
      <c r="CV616" s="192"/>
      <c r="CW616" s="46"/>
    </row>
    <row r="617" spans="42:101">
      <c r="AP617" s="192"/>
      <c r="AQ617" s="46"/>
      <c r="AR617" s="192"/>
      <c r="AS617" s="192"/>
      <c r="AT617" s="192"/>
      <c r="AU617" s="46"/>
      <c r="AY617" s="192"/>
      <c r="AZ617" s="46"/>
      <c r="BA617" s="192"/>
      <c r="BB617" s="192"/>
      <c r="BC617" s="192"/>
      <c r="BD617" s="46"/>
      <c r="BH617" s="192"/>
      <c r="BI617" s="46"/>
      <c r="BJ617" s="192"/>
      <c r="BK617" s="192"/>
      <c r="BL617" s="192"/>
      <c r="BM617" s="46"/>
      <c r="BQ617" s="192"/>
      <c r="BR617" s="46"/>
      <c r="BS617" s="192"/>
      <c r="BT617" s="192"/>
      <c r="BU617" s="192"/>
      <c r="BV617" s="46"/>
      <c r="BZ617" s="192"/>
      <c r="CA617" s="46"/>
      <c r="CB617" s="192"/>
      <c r="CC617" s="192"/>
      <c r="CD617" s="192"/>
      <c r="CE617" s="46"/>
      <c r="CI617" s="192"/>
      <c r="CJ617" s="46"/>
      <c r="CK617" s="192"/>
      <c r="CL617" s="192"/>
      <c r="CM617" s="192"/>
      <c r="CN617" s="46"/>
      <c r="CR617" s="192"/>
      <c r="CS617" s="46"/>
      <c r="CT617" s="192"/>
      <c r="CU617" s="192"/>
      <c r="CV617" s="192"/>
      <c r="CW617" s="46"/>
    </row>
    <row r="618" spans="42:101">
      <c r="AP618" s="192"/>
      <c r="AQ618" s="46"/>
      <c r="AR618" s="192"/>
      <c r="AS618" s="192"/>
      <c r="AT618" s="192"/>
      <c r="AU618" s="46"/>
      <c r="AY618" s="192"/>
      <c r="AZ618" s="46"/>
      <c r="BA618" s="192"/>
      <c r="BB618" s="192"/>
      <c r="BC618" s="192"/>
      <c r="BD618" s="46"/>
      <c r="BH618" s="192"/>
      <c r="BI618" s="46"/>
      <c r="BJ618" s="192"/>
      <c r="BK618" s="192"/>
      <c r="BL618" s="192"/>
      <c r="BM618" s="46"/>
      <c r="BQ618" s="192"/>
      <c r="BR618" s="46"/>
      <c r="BS618" s="192"/>
      <c r="BT618" s="192"/>
      <c r="BU618" s="192"/>
      <c r="BV618" s="46"/>
      <c r="BZ618" s="192"/>
      <c r="CA618" s="46"/>
      <c r="CB618" s="192"/>
      <c r="CC618" s="192"/>
      <c r="CD618" s="192"/>
      <c r="CE618" s="46"/>
      <c r="CI618" s="192"/>
      <c r="CJ618" s="46"/>
      <c r="CK618" s="192"/>
      <c r="CL618" s="192"/>
      <c r="CM618" s="192"/>
      <c r="CN618" s="46"/>
      <c r="CR618" s="192"/>
      <c r="CS618" s="46"/>
      <c r="CT618" s="192"/>
      <c r="CU618" s="192"/>
      <c r="CV618" s="192"/>
      <c r="CW618" s="46"/>
    </row>
    <row r="619" spans="42:101">
      <c r="AP619" s="211"/>
      <c r="AQ619" s="46"/>
      <c r="AR619" s="192"/>
      <c r="AS619" s="192"/>
      <c r="AT619" s="192"/>
      <c r="AU619" s="46"/>
      <c r="AY619" s="192"/>
      <c r="AZ619" s="46"/>
      <c r="BA619" s="192"/>
      <c r="BB619" s="192"/>
      <c r="BC619" s="192"/>
      <c r="BD619" s="46"/>
      <c r="BH619" s="192"/>
      <c r="BI619" s="46"/>
      <c r="BJ619" s="192"/>
      <c r="BK619" s="192"/>
      <c r="BL619" s="192"/>
      <c r="BM619" s="46"/>
      <c r="BQ619" s="192"/>
      <c r="BR619" s="46"/>
      <c r="BS619" s="192"/>
      <c r="BT619" s="192"/>
      <c r="BU619" s="192"/>
      <c r="BV619" s="46"/>
      <c r="BZ619" s="192"/>
      <c r="CA619" s="46"/>
      <c r="CB619" s="192"/>
      <c r="CC619" s="192"/>
      <c r="CD619" s="192"/>
      <c r="CE619" s="46"/>
      <c r="CI619" s="192"/>
      <c r="CJ619" s="46"/>
      <c r="CK619" s="192"/>
      <c r="CL619" s="192"/>
      <c r="CM619" s="192"/>
      <c r="CN619" s="46"/>
      <c r="CR619" s="192"/>
      <c r="CS619" s="46"/>
      <c r="CT619" s="192"/>
      <c r="CU619" s="192"/>
      <c r="CV619" s="192"/>
      <c r="CW619" s="46"/>
    </row>
    <row r="620" spans="42:101">
      <c r="AP620" s="192"/>
      <c r="AQ620" s="46"/>
      <c r="AR620" s="192"/>
      <c r="AS620" s="192"/>
      <c r="AT620" s="192"/>
      <c r="AU620" s="46"/>
      <c r="AY620" s="192"/>
      <c r="AZ620" s="46"/>
      <c r="BA620" s="192"/>
      <c r="BB620" s="192"/>
      <c r="BC620" s="192"/>
      <c r="BD620" s="46"/>
      <c r="BH620" s="192"/>
      <c r="BI620" s="46"/>
      <c r="BJ620" s="192"/>
      <c r="BK620" s="192"/>
      <c r="BL620" s="192"/>
      <c r="BM620" s="46"/>
      <c r="BQ620" s="192"/>
      <c r="BR620" s="46"/>
      <c r="BS620" s="192"/>
      <c r="BT620" s="192"/>
      <c r="BU620" s="192"/>
      <c r="BV620" s="46"/>
      <c r="BZ620" s="192"/>
      <c r="CA620" s="46"/>
      <c r="CB620" s="192"/>
      <c r="CC620" s="192"/>
      <c r="CD620" s="192"/>
      <c r="CE620" s="46"/>
      <c r="CI620" s="192"/>
      <c r="CJ620" s="46"/>
      <c r="CK620" s="192"/>
      <c r="CL620" s="192"/>
      <c r="CM620" s="192"/>
      <c r="CN620" s="46"/>
      <c r="CR620" s="192"/>
      <c r="CS620" s="46"/>
      <c r="CT620" s="192"/>
      <c r="CU620" s="192"/>
      <c r="CV620" s="192"/>
      <c r="CW620" s="46"/>
    </row>
    <row r="621" spans="42:101">
      <c r="AP621" s="192"/>
      <c r="AQ621" s="46"/>
      <c r="AR621" s="192"/>
      <c r="AS621" s="192"/>
      <c r="AT621" s="192"/>
      <c r="AU621" s="46"/>
      <c r="AY621" s="192"/>
      <c r="AZ621" s="46"/>
      <c r="BA621" s="192"/>
      <c r="BB621" s="192"/>
      <c r="BC621" s="192"/>
      <c r="BD621" s="46"/>
      <c r="BH621" s="192"/>
      <c r="BI621" s="46"/>
      <c r="BJ621" s="192"/>
      <c r="BK621" s="192"/>
      <c r="BL621" s="192"/>
      <c r="BM621" s="46"/>
      <c r="BQ621" s="192"/>
      <c r="BR621" s="46"/>
      <c r="BS621" s="192"/>
      <c r="BT621" s="192"/>
      <c r="BU621" s="192"/>
      <c r="BV621" s="46"/>
      <c r="BZ621" s="192"/>
      <c r="CA621" s="46"/>
      <c r="CB621" s="192"/>
      <c r="CC621" s="192"/>
      <c r="CD621" s="192"/>
      <c r="CE621" s="46"/>
      <c r="CI621" s="192"/>
      <c r="CJ621" s="46"/>
      <c r="CK621" s="192"/>
      <c r="CL621" s="192"/>
      <c r="CM621" s="192"/>
      <c r="CN621" s="46"/>
      <c r="CR621" s="192"/>
      <c r="CS621" s="46"/>
      <c r="CT621" s="192"/>
      <c r="CU621" s="192"/>
      <c r="CV621" s="192"/>
      <c r="CW621" s="46"/>
    </row>
    <row r="622" spans="42:101">
      <c r="AP622" s="192"/>
      <c r="AQ622" s="46"/>
      <c r="AR622" s="192"/>
      <c r="AS622" s="192"/>
      <c r="AT622" s="192"/>
      <c r="AU622" s="46"/>
      <c r="AY622" s="192"/>
      <c r="AZ622" s="46"/>
      <c r="BA622" s="192"/>
      <c r="BB622" s="192"/>
      <c r="BC622" s="192"/>
      <c r="BD622" s="46"/>
      <c r="BH622" s="192"/>
      <c r="BI622" s="46"/>
      <c r="BJ622" s="192"/>
      <c r="BK622" s="192"/>
      <c r="BL622" s="192"/>
      <c r="BM622" s="46"/>
      <c r="BQ622" s="192"/>
      <c r="BR622" s="46"/>
      <c r="BS622" s="192"/>
      <c r="BT622" s="192"/>
      <c r="BU622" s="192"/>
      <c r="BV622" s="46"/>
      <c r="BZ622" s="192"/>
      <c r="CA622" s="46"/>
      <c r="CB622" s="192"/>
      <c r="CC622" s="192"/>
      <c r="CD622" s="192"/>
      <c r="CE622" s="46"/>
      <c r="CI622" s="192"/>
      <c r="CJ622" s="46"/>
      <c r="CK622" s="192"/>
      <c r="CL622" s="192"/>
      <c r="CM622" s="192"/>
      <c r="CN622" s="46"/>
      <c r="CR622" s="192"/>
      <c r="CS622" s="46"/>
      <c r="CT622" s="192"/>
      <c r="CU622" s="192"/>
      <c r="CV622" s="192"/>
      <c r="CW622" s="46"/>
    </row>
    <row r="623" spans="42:101">
      <c r="AP623" s="211"/>
      <c r="AQ623" s="46"/>
      <c r="AR623" s="192"/>
      <c r="AS623" s="192"/>
      <c r="AT623" s="192"/>
      <c r="AU623" s="46"/>
      <c r="AY623" s="192"/>
      <c r="AZ623" s="46"/>
      <c r="BA623" s="192"/>
      <c r="BB623" s="192"/>
      <c r="BC623" s="192"/>
      <c r="BD623" s="46"/>
      <c r="BH623" s="192"/>
      <c r="BI623" s="46"/>
      <c r="BJ623" s="192"/>
      <c r="BK623" s="192"/>
      <c r="BL623" s="192"/>
      <c r="BM623" s="46"/>
      <c r="BQ623" s="192"/>
      <c r="BR623" s="46"/>
      <c r="BS623" s="192"/>
      <c r="BT623" s="192"/>
      <c r="BU623" s="192"/>
      <c r="BV623" s="46"/>
      <c r="BZ623" s="192"/>
      <c r="CA623" s="46"/>
      <c r="CB623" s="192"/>
      <c r="CC623" s="192"/>
      <c r="CD623" s="192"/>
      <c r="CE623" s="46"/>
      <c r="CI623" s="192"/>
      <c r="CJ623" s="46"/>
      <c r="CK623" s="192"/>
      <c r="CL623" s="192"/>
      <c r="CM623" s="192"/>
      <c r="CN623" s="46"/>
      <c r="CR623" s="192"/>
      <c r="CS623" s="46"/>
      <c r="CT623" s="192"/>
      <c r="CU623" s="192"/>
      <c r="CV623" s="192"/>
      <c r="CW623" s="46"/>
    </row>
    <row r="624" spans="42:101">
      <c r="AP624" s="192"/>
      <c r="AQ624" s="46"/>
      <c r="AR624" s="192"/>
      <c r="AS624" s="192"/>
      <c r="AT624" s="192"/>
      <c r="AU624" s="46"/>
      <c r="AY624" s="192"/>
      <c r="AZ624" s="46"/>
      <c r="BA624" s="192"/>
      <c r="BB624" s="192"/>
      <c r="BC624" s="192"/>
      <c r="BD624" s="46"/>
      <c r="BH624" s="192"/>
      <c r="BI624" s="46"/>
      <c r="BJ624" s="192"/>
      <c r="BK624" s="192"/>
      <c r="BL624" s="192"/>
      <c r="BM624" s="46"/>
      <c r="BQ624" s="192"/>
      <c r="BR624" s="46"/>
      <c r="BS624" s="192"/>
      <c r="BT624" s="192"/>
      <c r="BU624" s="192"/>
      <c r="BV624" s="46"/>
      <c r="BZ624" s="192"/>
      <c r="CA624" s="46"/>
      <c r="CB624" s="192"/>
      <c r="CC624" s="192"/>
      <c r="CD624" s="192"/>
      <c r="CE624" s="46"/>
      <c r="CI624" s="192"/>
      <c r="CJ624" s="46"/>
      <c r="CK624" s="192"/>
      <c r="CL624" s="192"/>
      <c r="CM624" s="192"/>
      <c r="CN624" s="46"/>
      <c r="CR624" s="192"/>
      <c r="CS624" s="46"/>
      <c r="CT624" s="192"/>
      <c r="CU624" s="192"/>
      <c r="CV624" s="192"/>
      <c r="CW624" s="46"/>
    </row>
    <row r="625" spans="42:101">
      <c r="AP625" s="192"/>
      <c r="AQ625" s="46"/>
      <c r="AR625" s="192"/>
      <c r="AS625" s="192"/>
      <c r="AT625" s="192"/>
      <c r="AU625" s="46"/>
      <c r="AY625" s="192"/>
      <c r="AZ625" s="46"/>
      <c r="BA625" s="192"/>
      <c r="BB625" s="192"/>
      <c r="BC625" s="192"/>
      <c r="BD625" s="46"/>
      <c r="BH625" s="192"/>
      <c r="BI625" s="46"/>
      <c r="BJ625" s="192"/>
      <c r="BK625" s="192"/>
      <c r="BL625" s="192"/>
      <c r="BM625" s="46"/>
      <c r="BQ625" s="192"/>
      <c r="BR625" s="46"/>
      <c r="BS625" s="192"/>
      <c r="BT625" s="192"/>
      <c r="BU625" s="192"/>
      <c r="BV625" s="46"/>
      <c r="BZ625" s="192"/>
      <c r="CA625" s="46"/>
      <c r="CB625" s="192"/>
      <c r="CC625" s="192"/>
      <c r="CD625" s="192"/>
      <c r="CE625" s="46"/>
      <c r="CI625" s="192"/>
      <c r="CJ625" s="46"/>
      <c r="CK625" s="192"/>
      <c r="CL625" s="192"/>
      <c r="CM625" s="192"/>
      <c r="CN625" s="46"/>
      <c r="CR625" s="192"/>
      <c r="CS625" s="46"/>
      <c r="CT625" s="192"/>
      <c r="CU625" s="192"/>
      <c r="CV625" s="192"/>
      <c r="CW625" s="46"/>
    </row>
    <row r="626" spans="42:101">
      <c r="AP626" s="192"/>
      <c r="AQ626" s="46"/>
      <c r="AR626" s="192"/>
      <c r="AS626" s="192"/>
      <c r="AT626" s="192"/>
      <c r="AU626" s="46"/>
      <c r="AY626" s="192"/>
      <c r="AZ626" s="46"/>
      <c r="BA626" s="192"/>
      <c r="BB626" s="192"/>
      <c r="BC626" s="192"/>
      <c r="BD626" s="46"/>
      <c r="BH626" s="192"/>
      <c r="BI626" s="46"/>
      <c r="BJ626" s="192"/>
      <c r="BK626" s="192"/>
      <c r="BL626" s="192"/>
      <c r="BM626" s="46"/>
      <c r="BQ626" s="192"/>
      <c r="BR626" s="46"/>
      <c r="BS626" s="192"/>
      <c r="BT626" s="192"/>
      <c r="BU626" s="192"/>
      <c r="BV626" s="46"/>
      <c r="BZ626" s="192"/>
      <c r="CA626" s="46"/>
      <c r="CB626" s="192"/>
      <c r="CC626" s="192"/>
      <c r="CD626" s="192"/>
      <c r="CE626" s="46"/>
      <c r="CI626" s="192"/>
      <c r="CJ626" s="46"/>
      <c r="CK626" s="192"/>
      <c r="CL626" s="192"/>
      <c r="CM626" s="192"/>
      <c r="CN626" s="46"/>
      <c r="CR626" s="192"/>
      <c r="CS626" s="46"/>
      <c r="CT626" s="192"/>
      <c r="CU626" s="192"/>
      <c r="CV626" s="192"/>
      <c r="CW626" s="46"/>
    </row>
    <row r="627" spans="42:101">
      <c r="AP627" s="211"/>
      <c r="AQ627" s="46"/>
      <c r="AR627" s="192"/>
      <c r="AS627" s="192"/>
      <c r="AT627" s="192"/>
      <c r="AU627" s="46"/>
      <c r="AY627" s="192"/>
      <c r="AZ627" s="46"/>
      <c r="BA627" s="192"/>
      <c r="BB627" s="192"/>
      <c r="BC627" s="192"/>
      <c r="BD627" s="46"/>
      <c r="BH627" s="192"/>
      <c r="BI627" s="46"/>
      <c r="BJ627" s="192"/>
      <c r="BK627" s="192"/>
      <c r="BL627" s="192"/>
      <c r="BM627" s="46"/>
      <c r="BQ627" s="192"/>
      <c r="BR627" s="46"/>
      <c r="BS627" s="192"/>
      <c r="BT627" s="192"/>
      <c r="BU627" s="192"/>
      <c r="BV627" s="46"/>
      <c r="BZ627" s="192"/>
      <c r="CA627" s="46"/>
      <c r="CB627" s="192"/>
      <c r="CC627" s="192"/>
      <c r="CD627" s="192"/>
      <c r="CE627" s="46"/>
      <c r="CI627" s="192"/>
      <c r="CJ627" s="46"/>
      <c r="CK627" s="192"/>
      <c r="CL627" s="192"/>
      <c r="CM627" s="192"/>
      <c r="CN627" s="46"/>
      <c r="CR627" s="192"/>
      <c r="CS627" s="46"/>
      <c r="CT627" s="192"/>
      <c r="CU627" s="192"/>
      <c r="CV627" s="192"/>
      <c r="CW627" s="46"/>
    </row>
    <row r="628" spans="42:101">
      <c r="AP628" s="192"/>
      <c r="AQ628" s="46"/>
      <c r="AR628" s="192"/>
      <c r="AS628" s="192"/>
      <c r="AT628" s="192"/>
      <c r="AU628" s="46"/>
      <c r="AY628" s="192"/>
      <c r="AZ628" s="46"/>
      <c r="BA628" s="192"/>
      <c r="BB628" s="192"/>
      <c r="BC628" s="192"/>
      <c r="BD628" s="46"/>
      <c r="BH628" s="192"/>
      <c r="BI628" s="46"/>
      <c r="BJ628" s="192"/>
      <c r="BK628" s="192"/>
      <c r="BL628" s="192"/>
      <c r="BM628" s="46"/>
      <c r="BQ628" s="192"/>
      <c r="BR628" s="46"/>
      <c r="BS628" s="192"/>
      <c r="BT628" s="192"/>
      <c r="BU628" s="192"/>
      <c r="BV628" s="46"/>
      <c r="BZ628" s="192"/>
      <c r="CA628" s="46"/>
      <c r="CB628" s="192"/>
      <c r="CC628" s="192"/>
      <c r="CD628" s="192"/>
      <c r="CE628" s="46"/>
      <c r="CI628" s="192"/>
      <c r="CJ628" s="46"/>
      <c r="CK628" s="192"/>
      <c r="CL628" s="192"/>
      <c r="CM628" s="192"/>
      <c r="CN628" s="46"/>
      <c r="CR628" s="192"/>
      <c r="CS628" s="46"/>
      <c r="CT628" s="192"/>
      <c r="CU628" s="192"/>
      <c r="CV628" s="192"/>
      <c r="CW628" s="46"/>
    </row>
    <row r="629" spans="42:101">
      <c r="AP629" s="192"/>
      <c r="AQ629" s="46"/>
      <c r="AR629" s="192"/>
      <c r="AS629" s="192"/>
      <c r="AT629" s="192"/>
      <c r="AU629" s="46"/>
      <c r="AY629" s="192"/>
      <c r="AZ629" s="46"/>
      <c r="BA629" s="192"/>
      <c r="BB629" s="192"/>
      <c r="BC629" s="192"/>
      <c r="BD629" s="46"/>
      <c r="BH629" s="192"/>
      <c r="BI629" s="46"/>
      <c r="BJ629" s="192"/>
      <c r="BK629" s="192"/>
      <c r="BL629" s="192"/>
      <c r="BM629" s="46"/>
      <c r="BQ629" s="192"/>
      <c r="BR629" s="46"/>
      <c r="BS629" s="192"/>
      <c r="BT629" s="192"/>
      <c r="BU629" s="192"/>
      <c r="BV629" s="46"/>
      <c r="BZ629" s="192"/>
      <c r="CA629" s="46"/>
      <c r="CB629" s="192"/>
      <c r="CC629" s="192"/>
      <c r="CD629" s="192"/>
      <c r="CE629" s="46"/>
      <c r="CI629" s="192"/>
      <c r="CJ629" s="46"/>
      <c r="CK629" s="192"/>
      <c r="CL629" s="192"/>
      <c r="CM629" s="192"/>
      <c r="CN629" s="46"/>
      <c r="CR629" s="192"/>
      <c r="CS629" s="46"/>
      <c r="CT629" s="192"/>
      <c r="CU629" s="192"/>
      <c r="CV629" s="192"/>
      <c r="CW629" s="46"/>
    </row>
    <row r="630" spans="42:101">
      <c r="AP630" s="192"/>
      <c r="AQ630" s="46"/>
      <c r="AR630" s="192"/>
      <c r="AS630" s="192"/>
      <c r="AT630" s="192"/>
      <c r="AU630" s="46"/>
      <c r="AY630" s="192"/>
      <c r="AZ630" s="46"/>
      <c r="BA630" s="192"/>
      <c r="BB630" s="192"/>
      <c r="BC630" s="192"/>
      <c r="BD630" s="46"/>
      <c r="BH630" s="192"/>
      <c r="BI630" s="46"/>
      <c r="BJ630" s="192"/>
      <c r="BK630" s="192"/>
      <c r="BL630" s="192"/>
      <c r="BM630" s="46"/>
      <c r="BQ630" s="192"/>
      <c r="BR630" s="46"/>
      <c r="BS630" s="192"/>
      <c r="BT630" s="192"/>
      <c r="BU630" s="192"/>
      <c r="BV630" s="46"/>
      <c r="BZ630" s="192"/>
      <c r="CA630" s="46"/>
      <c r="CB630" s="192"/>
      <c r="CC630" s="192"/>
      <c r="CD630" s="192"/>
      <c r="CE630" s="46"/>
      <c r="CI630" s="192"/>
      <c r="CJ630" s="46"/>
      <c r="CK630" s="192"/>
      <c r="CL630" s="192"/>
      <c r="CM630" s="192"/>
      <c r="CN630" s="46"/>
      <c r="CR630" s="192"/>
      <c r="CS630" s="46"/>
      <c r="CT630" s="192"/>
      <c r="CU630" s="192"/>
      <c r="CV630" s="192"/>
      <c r="CW630" s="46"/>
    </row>
    <row r="631" spans="42:101">
      <c r="AP631" s="211"/>
      <c r="AQ631" s="46"/>
      <c r="AR631" s="192"/>
      <c r="AS631" s="192"/>
      <c r="AT631" s="192"/>
      <c r="AU631" s="46"/>
      <c r="AY631" s="192"/>
      <c r="AZ631" s="46"/>
      <c r="BA631" s="192"/>
      <c r="BB631" s="192"/>
      <c r="BC631" s="192"/>
      <c r="BD631" s="46"/>
      <c r="BH631" s="192"/>
      <c r="BI631" s="46"/>
      <c r="BJ631" s="192"/>
      <c r="BK631" s="192"/>
      <c r="BL631" s="192"/>
      <c r="BM631" s="46"/>
      <c r="BQ631" s="192"/>
      <c r="BR631" s="46"/>
      <c r="BS631" s="192"/>
      <c r="BT631" s="192"/>
      <c r="BU631" s="192"/>
      <c r="BV631" s="46"/>
      <c r="BZ631" s="192"/>
      <c r="CA631" s="46"/>
      <c r="CB631" s="192"/>
      <c r="CC631" s="192"/>
      <c r="CD631" s="192"/>
      <c r="CE631" s="46"/>
      <c r="CI631" s="192"/>
      <c r="CJ631" s="46"/>
      <c r="CK631" s="192"/>
      <c r="CL631" s="192"/>
      <c r="CM631" s="192"/>
      <c r="CN631" s="46"/>
      <c r="CR631" s="192"/>
      <c r="CS631" s="46"/>
      <c r="CT631" s="192"/>
      <c r="CU631" s="192"/>
      <c r="CV631" s="192"/>
      <c r="CW631" s="46"/>
    </row>
    <row r="632" spans="42:101">
      <c r="AP632" s="192"/>
      <c r="AQ632" s="46"/>
      <c r="AR632" s="192"/>
      <c r="AS632" s="192"/>
      <c r="AT632" s="192"/>
      <c r="AU632" s="46"/>
      <c r="AY632" s="192"/>
      <c r="AZ632" s="46"/>
      <c r="BA632" s="192"/>
      <c r="BB632" s="192"/>
      <c r="BC632" s="192"/>
      <c r="BD632" s="46"/>
      <c r="BH632" s="192"/>
      <c r="BI632" s="46"/>
      <c r="BJ632" s="192"/>
      <c r="BK632" s="192"/>
      <c r="BL632" s="192"/>
      <c r="BM632" s="46"/>
      <c r="BQ632" s="192"/>
      <c r="BR632" s="46"/>
      <c r="BS632" s="192"/>
      <c r="BT632" s="192"/>
      <c r="BU632" s="192"/>
      <c r="BV632" s="46"/>
      <c r="BZ632" s="192"/>
      <c r="CA632" s="46"/>
      <c r="CB632" s="192"/>
      <c r="CC632" s="192"/>
      <c r="CD632" s="192"/>
      <c r="CE632" s="46"/>
      <c r="CI632" s="192"/>
      <c r="CJ632" s="46"/>
      <c r="CK632" s="192"/>
      <c r="CL632" s="192"/>
      <c r="CM632" s="192"/>
      <c r="CN632" s="46"/>
      <c r="CR632" s="192"/>
      <c r="CS632" s="46"/>
      <c r="CT632" s="192"/>
      <c r="CU632" s="192"/>
      <c r="CV632" s="192"/>
      <c r="CW632" s="46"/>
    </row>
    <row r="633" spans="42:101">
      <c r="AP633" s="192"/>
      <c r="AQ633" s="46"/>
      <c r="AR633" s="192"/>
      <c r="AS633" s="192"/>
      <c r="AT633" s="192"/>
      <c r="AU633" s="46"/>
      <c r="AY633" s="192"/>
      <c r="AZ633" s="46"/>
      <c r="BA633" s="192"/>
      <c r="BB633" s="192"/>
      <c r="BC633" s="192"/>
      <c r="BD633" s="46"/>
      <c r="BH633" s="192"/>
      <c r="BI633" s="46"/>
      <c r="BJ633" s="192"/>
      <c r="BK633" s="192"/>
      <c r="BL633" s="192"/>
      <c r="BM633" s="46"/>
      <c r="BQ633" s="192"/>
      <c r="BR633" s="46"/>
      <c r="BS633" s="192"/>
      <c r="BT633" s="192"/>
      <c r="BU633" s="192"/>
      <c r="BV633" s="46"/>
      <c r="BZ633" s="192"/>
      <c r="CA633" s="46"/>
      <c r="CB633" s="192"/>
      <c r="CC633" s="192"/>
      <c r="CD633" s="192"/>
      <c r="CE633" s="46"/>
      <c r="CI633" s="192"/>
      <c r="CJ633" s="46"/>
      <c r="CK633" s="192"/>
      <c r="CL633" s="192"/>
      <c r="CM633" s="192"/>
      <c r="CN633" s="46"/>
      <c r="CR633" s="192"/>
      <c r="CS633" s="46"/>
      <c r="CT633" s="192"/>
      <c r="CU633" s="192"/>
      <c r="CV633" s="192"/>
      <c r="CW633" s="46"/>
    </row>
    <row r="634" spans="42:101">
      <c r="AP634" s="192"/>
      <c r="AQ634" s="46"/>
      <c r="AR634" s="192"/>
      <c r="AS634" s="192"/>
      <c r="AT634" s="192"/>
      <c r="AU634" s="46"/>
      <c r="AY634" s="192"/>
      <c r="AZ634" s="46"/>
      <c r="BA634" s="192"/>
      <c r="BB634" s="192"/>
      <c r="BC634" s="192"/>
      <c r="BD634" s="46"/>
      <c r="BH634" s="192"/>
      <c r="BI634" s="46"/>
      <c r="BJ634" s="192"/>
      <c r="BK634" s="192"/>
      <c r="BL634" s="192"/>
      <c r="BM634" s="46"/>
      <c r="BQ634" s="192"/>
      <c r="BR634" s="46"/>
      <c r="BS634" s="192"/>
      <c r="BT634" s="192"/>
      <c r="BU634" s="192"/>
      <c r="BV634" s="46"/>
      <c r="BZ634" s="192"/>
      <c r="CA634" s="46"/>
      <c r="CB634" s="192"/>
      <c r="CC634" s="192"/>
      <c r="CD634" s="192"/>
      <c r="CE634" s="46"/>
      <c r="CI634" s="192"/>
      <c r="CJ634" s="46"/>
      <c r="CK634" s="192"/>
      <c r="CL634" s="192"/>
      <c r="CM634" s="192"/>
      <c r="CN634" s="46"/>
      <c r="CR634" s="192"/>
      <c r="CS634" s="46"/>
      <c r="CT634" s="192"/>
      <c r="CU634" s="192"/>
      <c r="CV634" s="192"/>
      <c r="CW634" s="46"/>
    </row>
    <row r="635" spans="42:101">
      <c r="AP635" s="211"/>
      <c r="AQ635" s="46"/>
      <c r="AR635" s="192"/>
      <c r="AS635" s="192"/>
      <c r="AT635" s="192"/>
      <c r="AU635" s="46"/>
      <c r="AY635" s="192"/>
      <c r="AZ635" s="46"/>
      <c r="BA635" s="192"/>
      <c r="BB635" s="192"/>
      <c r="BC635" s="192"/>
      <c r="BD635" s="46"/>
      <c r="BH635" s="192"/>
      <c r="BI635" s="46"/>
      <c r="BJ635" s="192"/>
      <c r="BK635" s="192"/>
      <c r="BL635" s="192"/>
      <c r="BM635" s="46"/>
      <c r="BQ635" s="192"/>
      <c r="BR635" s="46"/>
      <c r="BS635" s="192"/>
      <c r="BT635" s="192"/>
      <c r="BU635" s="192"/>
      <c r="BV635" s="46"/>
      <c r="BZ635" s="192"/>
      <c r="CA635" s="46"/>
      <c r="CB635" s="192"/>
      <c r="CC635" s="192"/>
      <c r="CD635" s="192"/>
      <c r="CE635" s="46"/>
      <c r="CI635" s="192"/>
      <c r="CJ635" s="46"/>
      <c r="CK635" s="192"/>
      <c r="CL635" s="192"/>
      <c r="CM635" s="192"/>
      <c r="CN635" s="46"/>
      <c r="CR635" s="192"/>
      <c r="CS635" s="46"/>
      <c r="CT635" s="192"/>
      <c r="CU635" s="192"/>
      <c r="CV635" s="192"/>
      <c r="CW635" s="46"/>
    </row>
    <row r="636" spans="42:101">
      <c r="AP636" s="192"/>
      <c r="AQ636" s="46"/>
      <c r="AR636" s="192"/>
      <c r="AS636" s="192"/>
      <c r="AT636" s="192"/>
      <c r="AU636" s="46"/>
      <c r="AY636" s="192"/>
      <c r="AZ636" s="46"/>
      <c r="BA636" s="192"/>
      <c r="BB636" s="192"/>
      <c r="BC636" s="192"/>
      <c r="BD636" s="46"/>
      <c r="BH636" s="192"/>
      <c r="BI636" s="46"/>
      <c r="BJ636" s="192"/>
      <c r="BK636" s="192"/>
      <c r="BL636" s="192"/>
      <c r="BM636" s="46"/>
      <c r="BQ636" s="192"/>
      <c r="BR636" s="46"/>
      <c r="BS636" s="192"/>
      <c r="BT636" s="192"/>
      <c r="BU636" s="192"/>
      <c r="BV636" s="46"/>
      <c r="BZ636" s="192"/>
      <c r="CA636" s="46"/>
      <c r="CB636" s="192"/>
      <c r="CC636" s="192"/>
      <c r="CD636" s="192"/>
      <c r="CE636" s="46"/>
      <c r="CI636" s="192"/>
      <c r="CJ636" s="46"/>
      <c r="CK636" s="192"/>
      <c r="CL636" s="192"/>
      <c r="CM636" s="192"/>
      <c r="CN636" s="46"/>
      <c r="CR636" s="192"/>
      <c r="CS636" s="46"/>
      <c r="CT636" s="192"/>
      <c r="CU636" s="192"/>
      <c r="CV636" s="192"/>
      <c r="CW636" s="46"/>
    </row>
    <row r="637" spans="42:101">
      <c r="AP637" s="192"/>
      <c r="AQ637" s="46"/>
      <c r="AR637" s="192"/>
      <c r="AS637" s="192"/>
      <c r="AT637" s="192"/>
      <c r="AU637" s="46"/>
      <c r="AY637" s="192"/>
      <c r="AZ637" s="46"/>
      <c r="BA637" s="192"/>
      <c r="BB637" s="192"/>
      <c r="BC637" s="192"/>
      <c r="BD637" s="46"/>
      <c r="BH637" s="192"/>
      <c r="BI637" s="46"/>
      <c r="BJ637" s="192"/>
      <c r="BK637" s="192"/>
      <c r="BL637" s="192"/>
      <c r="BM637" s="46"/>
      <c r="BQ637" s="192"/>
      <c r="BR637" s="46"/>
      <c r="BS637" s="192"/>
      <c r="BT637" s="192"/>
      <c r="BU637" s="192"/>
      <c r="BV637" s="46"/>
      <c r="BZ637" s="192"/>
      <c r="CA637" s="46"/>
      <c r="CB637" s="192"/>
      <c r="CC637" s="192"/>
      <c r="CD637" s="192"/>
      <c r="CE637" s="46"/>
      <c r="CI637" s="192"/>
      <c r="CJ637" s="46"/>
      <c r="CK637" s="192"/>
      <c r="CL637" s="192"/>
      <c r="CM637" s="192"/>
      <c r="CN637" s="46"/>
      <c r="CR637" s="192"/>
      <c r="CS637" s="46"/>
      <c r="CT637" s="192"/>
      <c r="CU637" s="192"/>
      <c r="CV637" s="192"/>
      <c r="CW637" s="46"/>
    </row>
    <row r="638" spans="42:101">
      <c r="AP638" s="192"/>
      <c r="AQ638" s="46"/>
      <c r="AR638" s="192"/>
      <c r="AS638" s="192"/>
      <c r="AT638" s="192"/>
      <c r="AU638" s="46"/>
      <c r="AY638" s="192"/>
      <c r="AZ638" s="46"/>
      <c r="BA638" s="192"/>
      <c r="BB638" s="192"/>
      <c r="BC638" s="192"/>
      <c r="BD638" s="46"/>
      <c r="BH638" s="192"/>
      <c r="BI638" s="46"/>
      <c r="BJ638" s="192"/>
      <c r="BK638" s="192"/>
      <c r="BL638" s="192"/>
      <c r="BM638" s="46"/>
      <c r="BQ638" s="192"/>
      <c r="BR638" s="46"/>
      <c r="BS638" s="192"/>
      <c r="BT638" s="192"/>
      <c r="BU638" s="192"/>
      <c r="BV638" s="46"/>
      <c r="BZ638" s="192"/>
      <c r="CA638" s="46"/>
      <c r="CB638" s="192"/>
      <c r="CC638" s="192"/>
      <c r="CD638" s="192"/>
      <c r="CE638" s="46"/>
      <c r="CI638" s="192"/>
      <c r="CJ638" s="46"/>
      <c r="CK638" s="192"/>
      <c r="CL638" s="192"/>
      <c r="CM638" s="192"/>
      <c r="CN638" s="46"/>
      <c r="CR638" s="192"/>
      <c r="CS638" s="46"/>
      <c r="CT638" s="192"/>
      <c r="CU638" s="192"/>
      <c r="CV638" s="192"/>
      <c r="CW638" s="46"/>
    </row>
    <row r="639" spans="42:101">
      <c r="AP639" s="211"/>
      <c r="AQ639" s="46"/>
      <c r="AR639" s="192"/>
      <c r="AS639" s="192"/>
      <c r="AT639" s="192"/>
      <c r="AU639" s="46"/>
      <c r="AY639" s="192"/>
      <c r="AZ639" s="46"/>
      <c r="BA639" s="192"/>
      <c r="BB639" s="192"/>
      <c r="BC639" s="192"/>
      <c r="BD639" s="46"/>
      <c r="BH639" s="192"/>
      <c r="BI639" s="46"/>
      <c r="BJ639" s="192"/>
      <c r="BK639" s="192"/>
      <c r="BL639" s="192"/>
      <c r="BM639" s="46"/>
      <c r="BQ639" s="192"/>
      <c r="BR639" s="46"/>
      <c r="BS639" s="192"/>
      <c r="BT639" s="192"/>
      <c r="BU639" s="192"/>
      <c r="BV639" s="46"/>
      <c r="BZ639" s="192"/>
      <c r="CA639" s="46"/>
      <c r="CB639" s="192"/>
      <c r="CC639" s="192"/>
      <c r="CD639" s="192"/>
      <c r="CE639" s="46"/>
      <c r="CI639" s="192"/>
      <c r="CJ639" s="46"/>
      <c r="CK639" s="192"/>
      <c r="CL639" s="192"/>
      <c r="CM639" s="192"/>
      <c r="CN639" s="46"/>
      <c r="CR639" s="192"/>
      <c r="CS639" s="46"/>
      <c r="CT639" s="192"/>
      <c r="CU639" s="192"/>
      <c r="CV639" s="192"/>
      <c r="CW639" s="46"/>
    </row>
    <row r="640" spans="42:101">
      <c r="AP640" s="192"/>
      <c r="AQ640" s="46"/>
      <c r="AR640" s="192"/>
      <c r="AS640" s="192"/>
      <c r="AT640" s="192"/>
      <c r="AU640" s="46"/>
      <c r="AY640" s="192"/>
      <c r="AZ640" s="46"/>
      <c r="BA640" s="192"/>
      <c r="BB640" s="192"/>
      <c r="BC640" s="192"/>
      <c r="BD640" s="46"/>
      <c r="BH640" s="192"/>
      <c r="BI640" s="46"/>
      <c r="BJ640" s="192"/>
      <c r="BK640" s="192"/>
      <c r="BL640" s="192"/>
      <c r="BM640" s="46"/>
      <c r="BQ640" s="192"/>
      <c r="BR640" s="46"/>
      <c r="BS640" s="192"/>
      <c r="BT640" s="192"/>
      <c r="BU640" s="192"/>
      <c r="BV640" s="46"/>
      <c r="BZ640" s="192"/>
      <c r="CA640" s="46"/>
      <c r="CB640" s="192"/>
      <c r="CC640" s="192"/>
      <c r="CD640" s="192"/>
      <c r="CE640" s="46"/>
      <c r="CI640" s="192"/>
      <c r="CJ640" s="46"/>
      <c r="CK640" s="192"/>
      <c r="CL640" s="192"/>
      <c r="CM640" s="192"/>
      <c r="CN640" s="46"/>
      <c r="CR640" s="192"/>
      <c r="CS640" s="46"/>
      <c r="CT640" s="192"/>
      <c r="CU640" s="192"/>
      <c r="CV640" s="192"/>
      <c r="CW640" s="46"/>
    </row>
    <row r="641" spans="42:101">
      <c r="AP641" s="192"/>
      <c r="AQ641" s="46"/>
      <c r="AR641" s="192"/>
      <c r="AS641" s="192"/>
      <c r="AT641" s="192"/>
      <c r="AU641" s="46"/>
      <c r="AY641" s="192"/>
      <c r="AZ641" s="46"/>
      <c r="BA641" s="192"/>
      <c r="BB641" s="192"/>
      <c r="BC641" s="192"/>
      <c r="BD641" s="46"/>
      <c r="BH641" s="192"/>
      <c r="BI641" s="46"/>
      <c r="BJ641" s="192"/>
      <c r="BK641" s="192"/>
      <c r="BL641" s="192"/>
      <c r="BM641" s="46"/>
      <c r="BQ641" s="192"/>
      <c r="BR641" s="46"/>
      <c r="BS641" s="192"/>
      <c r="BT641" s="192"/>
      <c r="BU641" s="192"/>
      <c r="BV641" s="46"/>
      <c r="BZ641" s="192"/>
      <c r="CA641" s="46"/>
      <c r="CB641" s="192"/>
      <c r="CC641" s="192"/>
      <c r="CD641" s="192"/>
      <c r="CE641" s="46"/>
      <c r="CI641" s="192"/>
      <c r="CJ641" s="46"/>
      <c r="CK641" s="192"/>
      <c r="CL641" s="192"/>
      <c r="CM641" s="192"/>
      <c r="CN641" s="46"/>
      <c r="CR641" s="192"/>
      <c r="CS641" s="46"/>
      <c r="CT641" s="192"/>
      <c r="CU641" s="192"/>
      <c r="CV641" s="192"/>
      <c r="CW641" s="46"/>
    </row>
    <row r="642" spans="42:101">
      <c r="AP642" s="192"/>
      <c r="AQ642" s="46"/>
      <c r="AR642" s="192"/>
      <c r="AS642" s="192"/>
      <c r="AT642" s="192"/>
      <c r="AU642" s="46"/>
      <c r="AY642" s="192"/>
      <c r="AZ642" s="46"/>
      <c r="BA642" s="192"/>
      <c r="BB642" s="192"/>
      <c r="BC642" s="192"/>
      <c r="BD642" s="46"/>
      <c r="BH642" s="192"/>
      <c r="BI642" s="46"/>
      <c r="BJ642" s="192"/>
      <c r="BK642" s="192"/>
      <c r="BL642" s="192"/>
      <c r="BM642" s="46"/>
      <c r="BQ642" s="192"/>
      <c r="BR642" s="46"/>
      <c r="BS642" s="192"/>
      <c r="BT642" s="192"/>
      <c r="BU642" s="192"/>
      <c r="BV642" s="46"/>
      <c r="BZ642" s="192"/>
      <c r="CA642" s="46"/>
      <c r="CB642" s="192"/>
      <c r="CC642" s="192"/>
      <c r="CD642" s="192"/>
      <c r="CE642" s="46"/>
      <c r="CI642" s="192"/>
      <c r="CJ642" s="46"/>
      <c r="CK642" s="192"/>
      <c r="CL642" s="192"/>
      <c r="CM642" s="192"/>
      <c r="CN642" s="46"/>
      <c r="CR642" s="192"/>
      <c r="CS642" s="46"/>
      <c r="CT642" s="192"/>
      <c r="CU642" s="192"/>
      <c r="CV642" s="192"/>
      <c r="CW642" s="46"/>
    </row>
    <row r="643" spans="42:101">
      <c r="AP643" s="211"/>
      <c r="AQ643" s="46"/>
      <c r="AR643" s="192"/>
      <c r="AS643" s="192"/>
      <c r="AT643" s="192"/>
      <c r="AU643" s="46"/>
      <c r="AY643" s="192"/>
      <c r="AZ643" s="46"/>
      <c r="BA643" s="192"/>
      <c r="BB643" s="192"/>
      <c r="BC643" s="192"/>
      <c r="BD643" s="46"/>
      <c r="BH643" s="192"/>
      <c r="BI643" s="46"/>
      <c r="BJ643" s="192"/>
      <c r="BK643" s="192"/>
      <c r="BL643" s="192"/>
      <c r="BM643" s="46"/>
      <c r="BQ643" s="192"/>
      <c r="BR643" s="46"/>
      <c r="BS643" s="192"/>
      <c r="BT643" s="192"/>
      <c r="BU643" s="192"/>
      <c r="BV643" s="46"/>
      <c r="BZ643" s="192"/>
      <c r="CA643" s="46"/>
      <c r="CB643" s="192"/>
      <c r="CC643" s="192"/>
      <c r="CD643" s="192"/>
      <c r="CE643" s="46"/>
      <c r="CI643" s="192"/>
      <c r="CJ643" s="46"/>
      <c r="CK643" s="192"/>
      <c r="CL643" s="192"/>
      <c r="CM643" s="192"/>
      <c r="CN643" s="46"/>
      <c r="CR643" s="192"/>
      <c r="CS643" s="46"/>
      <c r="CT643" s="192"/>
      <c r="CU643" s="192"/>
      <c r="CV643" s="192"/>
      <c r="CW643" s="46"/>
    </row>
    <row r="644" spans="42:101">
      <c r="AP644" s="192"/>
      <c r="AQ644" s="46"/>
      <c r="AR644" s="192"/>
      <c r="AS644" s="192"/>
      <c r="AT644" s="192"/>
      <c r="AU644" s="46"/>
      <c r="AY644" s="192"/>
      <c r="AZ644" s="46"/>
      <c r="BA644" s="192"/>
      <c r="BB644" s="192"/>
      <c r="BC644" s="192"/>
      <c r="BD644" s="46"/>
      <c r="BH644" s="192"/>
      <c r="BI644" s="46"/>
      <c r="BJ644" s="192"/>
      <c r="BK644" s="192"/>
      <c r="BL644" s="192"/>
      <c r="BM644" s="46"/>
      <c r="BQ644" s="192"/>
      <c r="BR644" s="46"/>
      <c r="BS644" s="192"/>
      <c r="BT644" s="192"/>
      <c r="BU644" s="192"/>
      <c r="BV644" s="46"/>
      <c r="BZ644" s="192"/>
      <c r="CA644" s="46"/>
      <c r="CB644" s="192"/>
      <c r="CC644" s="192"/>
      <c r="CD644" s="192"/>
      <c r="CE644" s="46"/>
      <c r="CI644" s="192"/>
      <c r="CJ644" s="46"/>
      <c r="CK644" s="192"/>
      <c r="CL644" s="192"/>
      <c r="CM644" s="192"/>
      <c r="CN644" s="46"/>
      <c r="CR644" s="192"/>
      <c r="CS644" s="46"/>
      <c r="CT644" s="192"/>
      <c r="CU644" s="192"/>
      <c r="CV644" s="192"/>
      <c r="CW644" s="46"/>
    </row>
    <row r="645" spans="42:101">
      <c r="AP645" s="192"/>
      <c r="AQ645" s="46"/>
      <c r="AR645" s="192"/>
      <c r="AS645" s="192"/>
      <c r="AT645" s="192"/>
      <c r="AU645" s="46"/>
      <c r="AY645" s="192"/>
      <c r="AZ645" s="46"/>
      <c r="BA645" s="192"/>
      <c r="BB645" s="192"/>
      <c r="BC645" s="192"/>
      <c r="BD645" s="46"/>
      <c r="BH645" s="192"/>
      <c r="BI645" s="46"/>
      <c r="BJ645" s="192"/>
      <c r="BK645" s="192"/>
      <c r="BL645" s="192"/>
      <c r="BM645" s="46"/>
      <c r="BQ645" s="192"/>
      <c r="BR645" s="46"/>
      <c r="BS645" s="192"/>
      <c r="BT645" s="192"/>
      <c r="BU645" s="192"/>
      <c r="BV645" s="46"/>
      <c r="BZ645" s="192"/>
      <c r="CA645" s="46"/>
      <c r="CB645" s="192"/>
      <c r="CC645" s="192"/>
      <c r="CD645" s="192"/>
      <c r="CE645" s="46"/>
      <c r="CI645" s="192"/>
      <c r="CJ645" s="46"/>
      <c r="CK645" s="192"/>
      <c r="CL645" s="192"/>
      <c r="CM645" s="192"/>
      <c r="CN645" s="46"/>
      <c r="CR645" s="192"/>
      <c r="CS645" s="46"/>
      <c r="CT645" s="192"/>
      <c r="CU645" s="192"/>
      <c r="CV645" s="192"/>
      <c r="CW645" s="46"/>
    </row>
    <row r="646" spans="42:101">
      <c r="AP646" s="192"/>
      <c r="AQ646" s="46"/>
      <c r="AR646" s="192"/>
      <c r="AS646" s="192"/>
      <c r="AT646" s="192"/>
      <c r="AU646" s="46"/>
      <c r="AY646" s="192"/>
      <c r="AZ646" s="46"/>
      <c r="BA646" s="192"/>
      <c r="BB646" s="192"/>
      <c r="BC646" s="192"/>
      <c r="BD646" s="46"/>
      <c r="BH646" s="192"/>
      <c r="BI646" s="46"/>
      <c r="BJ646" s="192"/>
      <c r="BK646" s="192"/>
      <c r="BL646" s="192"/>
      <c r="BM646" s="46"/>
      <c r="BQ646" s="192"/>
      <c r="BR646" s="46"/>
      <c r="BS646" s="192"/>
      <c r="BT646" s="192"/>
      <c r="BU646" s="192"/>
      <c r="BV646" s="46"/>
      <c r="BZ646" s="192"/>
      <c r="CA646" s="46"/>
      <c r="CB646" s="192"/>
      <c r="CC646" s="192"/>
      <c r="CD646" s="192"/>
      <c r="CE646" s="46"/>
      <c r="CI646" s="192"/>
      <c r="CJ646" s="46"/>
      <c r="CK646" s="192"/>
      <c r="CL646" s="192"/>
      <c r="CM646" s="192"/>
      <c r="CN646" s="46"/>
      <c r="CR646" s="192"/>
      <c r="CS646" s="46"/>
      <c r="CT646" s="192"/>
      <c r="CU646" s="192"/>
      <c r="CV646" s="192"/>
      <c r="CW646" s="46"/>
    </row>
    <row r="647" spans="42:101">
      <c r="AP647" s="211"/>
      <c r="AQ647" s="46"/>
      <c r="AR647" s="192"/>
      <c r="AS647" s="192"/>
      <c r="AT647" s="192"/>
      <c r="AU647" s="46"/>
      <c r="AY647" s="192"/>
      <c r="AZ647" s="46"/>
      <c r="BA647" s="192"/>
      <c r="BB647" s="192"/>
      <c r="BC647" s="192"/>
      <c r="BD647" s="46"/>
      <c r="BH647" s="192"/>
      <c r="BI647" s="46"/>
      <c r="BJ647" s="192"/>
      <c r="BK647" s="192"/>
      <c r="BL647" s="192"/>
      <c r="BM647" s="46"/>
      <c r="BQ647" s="192"/>
      <c r="BR647" s="46"/>
      <c r="BS647" s="192"/>
      <c r="BT647" s="192"/>
      <c r="BU647" s="192"/>
      <c r="BV647" s="46"/>
      <c r="BZ647" s="192"/>
      <c r="CA647" s="46"/>
      <c r="CB647" s="192"/>
      <c r="CC647" s="192"/>
      <c r="CD647" s="192"/>
      <c r="CE647" s="46"/>
      <c r="CI647" s="192"/>
      <c r="CJ647" s="46"/>
      <c r="CK647" s="192"/>
      <c r="CL647" s="192"/>
      <c r="CM647" s="192"/>
      <c r="CN647" s="46"/>
      <c r="CR647" s="192"/>
      <c r="CS647" s="46"/>
      <c r="CT647" s="192"/>
      <c r="CU647" s="192"/>
      <c r="CV647" s="192"/>
      <c r="CW647" s="46"/>
    </row>
    <row r="648" spans="42:101">
      <c r="AP648" s="192"/>
      <c r="AQ648" s="46"/>
      <c r="AR648" s="192"/>
      <c r="AS648" s="192"/>
      <c r="AT648" s="192"/>
      <c r="AU648" s="46"/>
      <c r="AY648" s="192"/>
      <c r="AZ648" s="46"/>
      <c r="BA648" s="192"/>
      <c r="BB648" s="192"/>
      <c r="BC648" s="192"/>
      <c r="BD648" s="46"/>
      <c r="BH648" s="192"/>
      <c r="BI648" s="46"/>
      <c r="BJ648" s="192"/>
      <c r="BK648" s="192"/>
      <c r="BL648" s="192"/>
      <c r="BM648" s="46"/>
      <c r="BQ648" s="192"/>
      <c r="BR648" s="46"/>
      <c r="BS648" s="192"/>
      <c r="BT648" s="192"/>
      <c r="BU648" s="192"/>
      <c r="BV648" s="46"/>
      <c r="BZ648" s="192"/>
      <c r="CA648" s="46"/>
      <c r="CB648" s="192"/>
      <c r="CC648" s="192"/>
      <c r="CD648" s="192"/>
      <c r="CE648" s="46"/>
      <c r="CI648" s="192"/>
      <c r="CJ648" s="46"/>
      <c r="CK648" s="192"/>
      <c r="CL648" s="192"/>
      <c r="CM648" s="192"/>
      <c r="CN648" s="46"/>
      <c r="CR648" s="192"/>
      <c r="CS648" s="46"/>
      <c r="CT648" s="192"/>
      <c r="CU648" s="192"/>
      <c r="CV648" s="192"/>
      <c r="CW648" s="46"/>
    </row>
    <row r="649" spans="42:101">
      <c r="AP649" s="192"/>
      <c r="AQ649" s="46"/>
      <c r="AR649" s="192"/>
      <c r="AS649" s="192"/>
      <c r="AT649" s="192"/>
      <c r="AU649" s="46"/>
      <c r="AY649" s="192"/>
      <c r="AZ649" s="46"/>
      <c r="BA649" s="192"/>
      <c r="BB649" s="192"/>
      <c r="BC649" s="192"/>
      <c r="BD649" s="46"/>
      <c r="BH649" s="192"/>
      <c r="BI649" s="46"/>
      <c r="BJ649" s="192"/>
      <c r="BK649" s="192"/>
      <c r="BL649" s="192"/>
      <c r="BM649" s="46"/>
      <c r="BQ649" s="192"/>
      <c r="BR649" s="46"/>
      <c r="BS649" s="192"/>
      <c r="BT649" s="192"/>
      <c r="BU649" s="192"/>
      <c r="BV649" s="46"/>
      <c r="BZ649" s="192"/>
      <c r="CA649" s="46"/>
      <c r="CB649" s="192"/>
      <c r="CC649" s="192"/>
      <c r="CD649" s="192"/>
      <c r="CE649" s="46"/>
      <c r="CI649" s="192"/>
      <c r="CJ649" s="46"/>
      <c r="CK649" s="192"/>
      <c r="CL649" s="192"/>
      <c r="CM649" s="192"/>
      <c r="CN649" s="46"/>
      <c r="CR649" s="192"/>
      <c r="CS649" s="46"/>
      <c r="CT649" s="192"/>
      <c r="CU649" s="192"/>
      <c r="CV649" s="192"/>
      <c r="CW649" s="46"/>
    </row>
    <row r="650" spans="42:101">
      <c r="AP650" s="192"/>
      <c r="AQ650" s="46"/>
      <c r="AR650" s="192"/>
      <c r="AS650" s="192"/>
      <c r="AT650" s="192"/>
      <c r="AU650" s="46"/>
      <c r="AY650" s="192"/>
      <c r="AZ650" s="46"/>
      <c r="BA650" s="192"/>
      <c r="BB650" s="192"/>
      <c r="BC650" s="192"/>
      <c r="BD650" s="46"/>
      <c r="BH650" s="192"/>
      <c r="BI650" s="46"/>
      <c r="BJ650" s="192"/>
      <c r="BK650" s="192"/>
      <c r="BL650" s="192"/>
      <c r="BM650" s="46"/>
      <c r="BQ650" s="192"/>
      <c r="BR650" s="46"/>
      <c r="BS650" s="192"/>
      <c r="BT650" s="192"/>
      <c r="BU650" s="192"/>
      <c r="BV650" s="46"/>
      <c r="BZ650" s="192"/>
      <c r="CA650" s="46"/>
      <c r="CB650" s="192"/>
      <c r="CC650" s="192"/>
      <c r="CD650" s="192"/>
      <c r="CE650" s="46"/>
      <c r="CI650" s="192"/>
      <c r="CJ650" s="46"/>
      <c r="CK650" s="192"/>
      <c r="CL650" s="192"/>
      <c r="CM650" s="192"/>
      <c r="CN650" s="46"/>
      <c r="CR650" s="192"/>
      <c r="CS650" s="46"/>
      <c r="CT650" s="192"/>
      <c r="CU650" s="192"/>
      <c r="CV650" s="192"/>
      <c r="CW650" s="46"/>
    </row>
    <row r="651" spans="42:101">
      <c r="AP651" s="211"/>
      <c r="AQ651" s="46"/>
      <c r="AR651" s="192"/>
      <c r="AS651" s="192"/>
      <c r="AT651" s="192"/>
      <c r="AU651" s="46"/>
      <c r="AY651" s="192"/>
      <c r="AZ651" s="46"/>
      <c r="BA651" s="192"/>
      <c r="BB651" s="192"/>
      <c r="BC651" s="192"/>
      <c r="BD651" s="46"/>
      <c r="BH651" s="192"/>
      <c r="BI651" s="46"/>
      <c r="BJ651" s="192"/>
      <c r="BK651" s="192"/>
      <c r="BL651" s="192"/>
      <c r="BM651" s="46"/>
      <c r="BQ651" s="192"/>
      <c r="BR651" s="46"/>
      <c r="BS651" s="192"/>
      <c r="BT651" s="192"/>
      <c r="BU651" s="192"/>
      <c r="BV651" s="46"/>
      <c r="BZ651" s="192"/>
      <c r="CA651" s="46"/>
      <c r="CB651" s="192"/>
      <c r="CC651" s="192"/>
      <c r="CD651" s="192"/>
      <c r="CE651" s="46"/>
      <c r="CI651" s="192"/>
      <c r="CJ651" s="46"/>
      <c r="CK651" s="192"/>
      <c r="CL651" s="192"/>
      <c r="CM651" s="192"/>
      <c r="CN651" s="46"/>
      <c r="CR651" s="192"/>
      <c r="CS651" s="46"/>
      <c r="CT651" s="192"/>
      <c r="CU651" s="192"/>
      <c r="CV651" s="192"/>
      <c r="CW651" s="46"/>
    </row>
    <row r="652" spans="42:101">
      <c r="AP652" s="192"/>
      <c r="AQ652" s="46"/>
      <c r="AR652" s="192"/>
      <c r="AS652" s="192"/>
      <c r="AT652" s="192"/>
      <c r="AU652" s="46"/>
      <c r="AY652" s="192"/>
      <c r="AZ652" s="46"/>
      <c r="BA652" s="192"/>
      <c r="BB652" s="192"/>
      <c r="BC652" s="192"/>
      <c r="BD652" s="46"/>
      <c r="BH652" s="192"/>
      <c r="BI652" s="46"/>
      <c r="BJ652" s="192"/>
      <c r="BK652" s="192"/>
      <c r="BL652" s="192"/>
      <c r="BM652" s="46"/>
      <c r="BQ652" s="192"/>
      <c r="BR652" s="46"/>
      <c r="BS652" s="192"/>
      <c r="BT652" s="192"/>
      <c r="BU652" s="192"/>
      <c r="BV652" s="46"/>
      <c r="BZ652" s="192"/>
      <c r="CA652" s="46"/>
      <c r="CB652" s="192"/>
      <c r="CC652" s="192"/>
      <c r="CD652" s="192"/>
      <c r="CE652" s="46"/>
      <c r="CI652" s="192"/>
      <c r="CJ652" s="46"/>
      <c r="CK652" s="192"/>
      <c r="CL652" s="192"/>
      <c r="CM652" s="192"/>
      <c r="CN652" s="46"/>
      <c r="CR652" s="192"/>
      <c r="CS652" s="46"/>
      <c r="CT652" s="192"/>
      <c r="CU652" s="192"/>
      <c r="CV652" s="192"/>
      <c r="CW652" s="46"/>
    </row>
    <row r="653" spans="42:101">
      <c r="AP653" s="192"/>
      <c r="AQ653" s="46"/>
      <c r="AR653" s="192"/>
      <c r="AS653" s="192"/>
      <c r="AT653" s="192"/>
      <c r="AU653" s="46"/>
      <c r="AY653" s="192"/>
      <c r="AZ653" s="46"/>
      <c r="BA653" s="192"/>
      <c r="BB653" s="192"/>
      <c r="BC653" s="192"/>
      <c r="BD653" s="46"/>
      <c r="BH653" s="192"/>
      <c r="BI653" s="46"/>
      <c r="BJ653" s="192"/>
      <c r="BK653" s="192"/>
      <c r="BL653" s="192"/>
      <c r="BM653" s="46"/>
      <c r="BQ653" s="192"/>
      <c r="BR653" s="46"/>
      <c r="BS653" s="192"/>
      <c r="BT653" s="192"/>
      <c r="BU653" s="192"/>
      <c r="BV653" s="46"/>
      <c r="BZ653" s="192"/>
      <c r="CA653" s="46"/>
      <c r="CB653" s="192"/>
      <c r="CC653" s="192"/>
      <c r="CD653" s="192"/>
      <c r="CE653" s="46"/>
      <c r="CI653" s="192"/>
      <c r="CJ653" s="46"/>
      <c r="CK653" s="192"/>
      <c r="CL653" s="192"/>
      <c r="CM653" s="192"/>
      <c r="CN653" s="46"/>
      <c r="CR653" s="192"/>
      <c r="CS653" s="46"/>
      <c r="CT653" s="192"/>
      <c r="CU653" s="192"/>
      <c r="CV653" s="192"/>
      <c r="CW653" s="46"/>
    </row>
    <row r="654" spans="42:101">
      <c r="AP654" s="192"/>
      <c r="AQ654" s="46"/>
      <c r="AR654" s="192"/>
      <c r="AS654" s="192"/>
      <c r="AT654" s="192"/>
      <c r="AU654" s="46"/>
      <c r="AY654" s="192"/>
      <c r="AZ654" s="46"/>
      <c r="BA654" s="192"/>
      <c r="BB654" s="192"/>
      <c r="BC654" s="192"/>
      <c r="BD654" s="46"/>
      <c r="BH654" s="192"/>
      <c r="BI654" s="46"/>
      <c r="BJ654" s="192"/>
      <c r="BK654" s="192"/>
      <c r="BL654" s="192"/>
      <c r="BM654" s="46"/>
      <c r="BQ654" s="192"/>
      <c r="BR654" s="46"/>
      <c r="BS654" s="192"/>
      <c r="BT654" s="192"/>
      <c r="BU654" s="192"/>
      <c r="BV654" s="46"/>
      <c r="BZ654" s="192"/>
      <c r="CA654" s="46"/>
      <c r="CB654" s="192"/>
      <c r="CC654" s="192"/>
      <c r="CD654" s="192"/>
      <c r="CE654" s="46"/>
      <c r="CI654" s="192"/>
      <c r="CJ654" s="46"/>
      <c r="CK654" s="192"/>
      <c r="CL654" s="192"/>
      <c r="CM654" s="192"/>
      <c r="CN654" s="46"/>
      <c r="CR654" s="192"/>
      <c r="CS654" s="46"/>
      <c r="CT654" s="192"/>
      <c r="CU654" s="192"/>
      <c r="CV654" s="192"/>
      <c r="CW654" s="46"/>
    </row>
    <row r="655" spans="42:101">
      <c r="AP655" s="211"/>
      <c r="AQ655" s="46"/>
      <c r="AR655" s="192"/>
      <c r="AS655" s="192"/>
      <c r="AT655" s="192"/>
      <c r="AU655" s="46"/>
      <c r="AY655" s="192"/>
      <c r="AZ655" s="46"/>
      <c r="BA655" s="192"/>
      <c r="BB655" s="192"/>
      <c r="BC655" s="192"/>
      <c r="BD655" s="46"/>
      <c r="BH655" s="192"/>
      <c r="BI655" s="46"/>
      <c r="BJ655" s="192"/>
      <c r="BK655" s="192"/>
      <c r="BL655" s="192"/>
      <c r="BM655" s="46"/>
      <c r="BQ655" s="192"/>
      <c r="BR655" s="46"/>
      <c r="BS655" s="192"/>
      <c r="BT655" s="192"/>
      <c r="BU655" s="192"/>
      <c r="BV655" s="46"/>
      <c r="BZ655" s="192"/>
      <c r="CA655" s="46"/>
      <c r="CB655" s="192"/>
      <c r="CC655" s="192"/>
      <c r="CD655" s="192"/>
      <c r="CE655" s="46"/>
      <c r="CI655" s="192"/>
      <c r="CJ655" s="46"/>
      <c r="CK655" s="192"/>
      <c r="CL655" s="192"/>
      <c r="CM655" s="192"/>
      <c r="CN655" s="46"/>
      <c r="CR655" s="192"/>
      <c r="CS655" s="46"/>
      <c r="CT655" s="192"/>
      <c r="CU655" s="192"/>
      <c r="CV655" s="192"/>
      <c r="CW655" s="46"/>
    </row>
    <row r="656" spans="42:101">
      <c r="AP656" s="192"/>
      <c r="AQ656" s="46"/>
      <c r="AR656" s="46"/>
      <c r="AS656" s="192"/>
      <c r="AT656" s="192"/>
      <c r="AU656" s="46"/>
      <c r="AY656" s="192"/>
      <c r="AZ656" s="46"/>
      <c r="BA656" s="192"/>
      <c r="BB656" s="192"/>
      <c r="BC656" s="192"/>
      <c r="BD656" s="46"/>
      <c r="BH656" s="192"/>
      <c r="BI656" s="46"/>
      <c r="BJ656" s="192"/>
      <c r="BK656" s="192"/>
      <c r="BL656" s="192"/>
      <c r="BM656" s="46"/>
      <c r="BQ656" s="192"/>
      <c r="BR656" s="46"/>
      <c r="BS656" s="192"/>
      <c r="BT656" s="192"/>
      <c r="BU656" s="192"/>
      <c r="BV656" s="46"/>
      <c r="BZ656" s="192"/>
      <c r="CA656" s="46"/>
      <c r="CB656" s="192"/>
      <c r="CC656" s="192"/>
      <c r="CD656" s="192"/>
      <c r="CE656" s="46"/>
      <c r="CI656" s="192"/>
      <c r="CJ656" s="46"/>
      <c r="CK656" s="192"/>
      <c r="CL656" s="192"/>
      <c r="CM656" s="192"/>
      <c r="CN656" s="46"/>
      <c r="CR656" s="192"/>
      <c r="CS656" s="46"/>
      <c r="CT656" s="192"/>
      <c r="CU656" s="192"/>
      <c r="CV656" s="192"/>
      <c r="CW656" s="46"/>
    </row>
    <row r="657" spans="42:101">
      <c r="AP657" s="192"/>
      <c r="AQ657" s="46"/>
      <c r="AR657" s="46"/>
      <c r="AS657" s="192"/>
      <c r="AT657" s="192"/>
      <c r="AU657" s="46"/>
      <c r="AY657" s="192"/>
      <c r="AZ657" s="46"/>
      <c r="BA657" s="192"/>
      <c r="BB657" s="192"/>
      <c r="BC657" s="192"/>
      <c r="BD657" s="46"/>
      <c r="BH657" s="192"/>
      <c r="BI657" s="46"/>
      <c r="BJ657" s="192"/>
      <c r="BK657" s="192"/>
      <c r="BL657" s="192"/>
      <c r="BM657" s="46"/>
      <c r="BQ657" s="192"/>
      <c r="BR657" s="46"/>
      <c r="BS657" s="192"/>
      <c r="BT657" s="192"/>
      <c r="BU657" s="192"/>
      <c r="BV657" s="46"/>
      <c r="BZ657" s="192"/>
      <c r="CA657" s="46"/>
      <c r="CB657" s="192"/>
      <c r="CC657" s="192"/>
      <c r="CD657" s="192"/>
      <c r="CE657" s="46"/>
      <c r="CI657" s="192"/>
      <c r="CJ657" s="46"/>
      <c r="CK657" s="192"/>
      <c r="CL657" s="192"/>
      <c r="CM657" s="192"/>
      <c r="CN657" s="46"/>
      <c r="CR657" s="192"/>
      <c r="CS657" s="46"/>
      <c r="CT657" s="192"/>
      <c r="CU657" s="192"/>
      <c r="CV657" s="192"/>
      <c r="CW657" s="46"/>
    </row>
    <row r="658" spans="42:101">
      <c r="AP658" s="192"/>
      <c r="AQ658" s="46"/>
      <c r="AR658" s="46"/>
      <c r="AS658" s="192"/>
      <c r="AT658" s="192"/>
      <c r="AU658" s="46"/>
      <c r="AY658" s="192"/>
      <c r="AZ658" s="46"/>
      <c r="BA658" s="192"/>
      <c r="BB658" s="192"/>
      <c r="BC658" s="192"/>
      <c r="BD658" s="46"/>
      <c r="BH658" s="192"/>
      <c r="BI658" s="46"/>
      <c r="BJ658" s="192"/>
      <c r="BK658" s="192"/>
      <c r="BL658" s="192"/>
      <c r="BM658" s="46"/>
      <c r="BQ658" s="192"/>
      <c r="BR658" s="46"/>
      <c r="BS658" s="192"/>
      <c r="BT658" s="192"/>
      <c r="BU658" s="192"/>
      <c r="BV658" s="46"/>
      <c r="BZ658" s="192"/>
      <c r="CA658" s="46"/>
      <c r="CB658" s="192"/>
      <c r="CC658" s="192"/>
      <c r="CD658" s="192"/>
      <c r="CE658" s="46"/>
      <c r="CI658" s="192"/>
      <c r="CJ658" s="46"/>
      <c r="CK658" s="192"/>
      <c r="CL658" s="192"/>
      <c r="CM658" s="192"/>
      <c r="CN658" s="46"/>
      <c r="CR658" s="192"/>
      <c r="CS658" s="46"/>
      <c r="CT658" s="192"/>
      <c r="CU658" s="192"/>
      <c r="CV658" s="192"/>
      <c r="CW658" s="46"/>
    </row>
    <row r="659" spans="42:101">
      <c r="AP659" s="211"/>
      <c r="AQ659" s="46"/>
      <c r="AR659" s="46"/>
      <c r="AS659" s="192"/>
      <c r="AT659" s="192"/>
      <c r="AU659" s="46"/>
      <c r="AY659" s="192"/>
      <c r="AZ659" s="46"/>
      <c r="BA659" s="192"/>
      <c r="BB659" s="192"/>
      <c r="BC659" s="192"/>
      <c r="BD659" s="46"/>
      <c r="BH659" s="192"/>
      <c r="BI659" s="46"/>
      <c r="BJ659" s="192"/>
      <c r="BK659" s="192"/>
      <c r="BL659" s="192"/>
      <c r="BM659" s="46"/>
      <c r="BQ659" s="192"/>
      <c r="BR659" s="46"/>
      <c r="BS659" s="192"/>
      <c r="BT659" s="192"/>
      <c r="BU659" s="192"/>
      <c r="BV659" s="46"/>
      <c r="BZ659" s="192"/>
      <c r="CA659" s="46"/>
      <c r="CB659" s="192"/>
      <c r="CC659" s="192"/>
      <c r="CD659" s="192"/>
      <c r="CE659" s="46"/>
      <c r="CI659" s="192"/>
      <c r="CJ659" s="46"/>
      <c r="CK659" s="192"/>
      <c r="CL659" s="192"/>
      <c r="CM659" s="192"/>
      <c r="CN659" s="46"/>
      <c r="CR659" s="192"/>
      <c r="CS659" s="46"/>
      <c r="CT659" s="192"/>
      <c r="CU659" s="192"/>
      <c r="CV659" s="192"/>
      <c r="CW659" s="46"/>
    </row>
    <row r="660" spans="42:101">
      <c r="AP660" s="192"/>
      <c r="AQ660" s="46"/>
      <c r="AR660" s="46"/>
      <c r="AS660" s="192"/>
      <c r="AT660" s="192"/>
      <c r="AU660" s="46"/>
      <c r="AY660" s="192"/>
      <c r="AZ660" s="46"/>
      <c r="BA660" s="192"/>
      <c r="BB660" s="192"/>
      <c r="BC660" s="192"/>
      <c r="BD660" s="46"/>
      <c r="BH660" s="192"/>
      <c r="BI660" s="46"/>
      <c r="BJ660" s="192"/>
      <c r="BK660" s="192"/>
      <c r="BL660" s="192"/>
      <c r="BM660" s="46"/>
      <c r="BQ660" s="192"/>
      <c r="BR660" s="46"/>
      <c r="BS660" s="192"/>
      <c r="BT660" s="192"/>
      <c r="BU660" s="192"/>
      <c r="BV660" s="46"/>
      <c r="BZ660" s="192"/>
      <c r="CA660" s="46"/>
      <c r="CB660" s="192"/>
      <c r="CC660" s="192"/>
      <c r="CD660" s="192"/>
      <c r="CE660" s="46"/>
      <c r="CI660" s="192"/>
      <c r="CJ660" s="46"/>
      <c r="CK660" s="192"/>
      <c r="CL660" s="192"/>
      <c r="CM660" s="192"/>
      <c r="CN660" s="46"/>
      <c r="CR660" s="192"/>
      <c r="CS660" s="46"/>
      <c r="CT660" s="192"/>
      <c r="CU660" s="192"/>
      <c r="CV660" s="192"/>
      <c r="CW660" s="46"/>
    </row>
    <row r="661" spans="42:101">
      <c r="AP661" s="192"/>
      <c r="AQ661" s="46"/>
      <c r="AR661" s="46"/>
      <c r="AS661" s="192"/>
      <c r="AT661" s="192"/>
      <c r="AU661" s="46"/>
      <c r="AY661" s="192"/>
      <c r="AZ661" s="46"/>
      <c r="BA661" s="192"/>
      <c r="BB661" s="192"/>
      <c r="BC661" s="192"/>
      <c r="BD661" s="46"/>
      <c r="BH661" s="192"/>
      <c r="BI661" s="46"/>
      <c r="BJ661" s="192"/>
      <c r="BK661" s="192"/>
      <c r="BL661" s="192"/>
      <c r="BM661" s="46"/>
      <c r="BQ661" s="192"/>
      <c r="BR661" s="46"/>
      <c r="BS661" s="192"/>
      <c r="BT661" s="192"/>
      <c r="BU661" s="192"/>
      <c r="BV661" s="46"/>
      <c r="BZ661" s="192"/>
      <c r="CA661" s="46"/>
      <c r="CB661" s="192"/>
      <c r="CC661" s="192"/>
      <c r="CD661" s="192"/>
      <c r="CE661" s="46"/>
      <c r="CI661" s="192"/>
      <c r="CJ661" s="46"/>
      <c r="CK661" s="192"/>
      <c r="CL661" s="192"/>
      <c r="CM661" s="192"/>
      <c r="CN661" s="46"/>
      <c r="CR661" s="192"/>
      <c r="CS661" s="46"/>
      <c r="CT661" s="192"/>
      <c r="CU661" s="192"/>
      <c r="CV661" s="192"/>
      <c r="CW661" s="46"/>
    </row>
    <row r="662" spans="42:101">
      <c r="AP662" s="192"/>
      <c r="AQ662" s="46"/>
      <c r="AR662" s="46"/>
      <c r="AS662" s="192"/>
      <c r="AT662" s="192"/>
      <c r="AU662" s="46"/>
      <c r="AY662" s="192"/>
      <c r="AZ662" s="46"/>
      <c r="BA662" s="192"/>
      <c r="BB662" s="192"/>
      <c r="BC662" s="192"/>
      <c r="BD662" s="46"/>
      <c r="BH662" s="192"/>
      <c r="BI662" s="46"/>
      <c r="BJ662" s="192"/>
      <c r="BK662" s="192"/>
      <c r="BL662" s="192"/>
      <c r="BM662" s="46"/>
      <c r="BQ662" s="192"/>
      <c r="BR662" s="46"/>
      <c r="BS662" s="192"/>
      <c r="BT662" s="192"/>
      <c r="BU662" s="192"/>
      <c r="BV662" s="46"/>
      <c r="BZ662" s="192"/>
      <c r="CA662" s="46"/>
      <c r="CB662" s="192"/>
      <c r="CC662" s="192"/>
      <c r="CD662" s="192"/>
      <c r="CE662" s="46"/>
      <c r="CI662" s="192"/>
      <c r="CJ662" s="46"/>
      <c r="CK662" s="192"/>
      <c r="CL662" s="192"/>
      <c r="CM662" s="192"/>
      <c r="CN662" s="46"/>
      <c r="CR662" s="192"/>
      <c r="CS662" s="46"/>
      <c r="CT662" s="192"/>
      <c r="CU662" s="192"/>
      <c r="CV662" s="192"/>
      <c r="CW662" s="46"/>
    </row>
    <row r="663" spans="42:101">
      <c r="AP663" s="211"/>
      <c r="AQ663" s="46"/>
      <c r="AR663" s="46"/>
      <c r="AS663" s="192"/>
      <c r="AT663" s="192"/>
      <c r="AU663" s="46"/>
      <c r="AY663" s="192"/>
      <c r="AZ663" s="46"/>
      <c r="BA663" s="192"/>
      <c r="BB663" s="192"/>
      <c r="BC663" s="192"/>
      <c r="BD663" s="46"/>
      <c r="BH663" s="192"/>
      <c r="BI663" s="46"/>
      <c r="BJ663" s="192"/>
      <c r="BK663" s="192"/>
      <c r="BL663" s="192"/>
      <c r="BM663" s="46"/>
      <c r="BQ663" s="192"/>
      <c r="BR663" s="46"/>
      <c r="BS663" s="192"/>
      <c r="BT663" s="192"/>
      <c r="BU663" s="192"/>
      <c r="BV663" s="46"/>
      <c r="BZ663" s="192"/>
      <c r="CA663" s="46"/>
      <c r="CB663" s="192"/>
      <c r="CC663" s="192"/>
      <c r="CD663" s="192"/>
      <c r="CE663" s="46"/>
      <c r="CI663" s="192"/>
      <c r="CJ663" s="46"/>
      <c r="CK663" s="192"/>
      <c r="CL663" s="192"/>
      <c r="CM663" s="192"/>
      <c r="CN663" s="46"/>
      <c r="CR663" s="192"/>
      <c r="CS663" s="46"/>
      <c r="CT663" s="192"/>
      <c r="CU663" s="192"/>
      <c r="CV663" s="192"/>
      <c r="CW663" s="46"/>
    </row>
    <row r="664" spans="42:101">
      <c r="AP664" s="192"/>
      <c r="AQ664" s="46"/>
      <c r="AR664" s="46"/>
      <c r="AS664" s="192"/>
      <c r="AT664" s="192"/>
      <c r="AU664" s="46"/>
      <c r="AY664" s="192"/>
      <c r="AZ664" s="46"/>
      <c r="BA664" s="192"/>
      <c r="BB664" s="192"/>
      <c r="BC664" s="192"/>
      <c r="BD664" s="46"/>
      <c r="BH664" s="192"/>
      <c r="BI664" s="46"/>
      <c r="BJ664" s="192"/>
      <c r="BK664" s="192"/>
      <c r="BL664" s="192"/>
      <c r="BM664" s="46"/>
      <c r="BQ664" s="192"/>
      <c r="BR664" s="46"/>
      <c r="BS664" s="192"/>
      <c r="BT664" s="192"/>
      <c r="BU664" s="192"/>
      <c r="BV664" s="46"/>
      <c r="BZ664" s="192"/>
      <c r="CA664" s="46"/>
      <c r="CB664" s="192"/>
      <c r="CC664" s="192"/>
      <c r="CD664" s="192"/>
      <c r="CE664" s="46"/>
      <c r="CI664" s="192"/>
      <c r="CJ664" s="46"/>
      <c r="CK664" s="192"/>
      <c r="CL664" s="192"/>
      <c r="CM664" s="192"/>
      <c r="CN664" s="46"/>
      <c r="CR664" s="192"/>
      <c r="CS664" s="46"/>
      <c r="CT664" s="192"/>
      <c r="CU664" s="192"/>
      <c r="CV664" s="192"/>
      <c r="CW664" s="46"/>
    </row>
    <row r="665" spans="42:101">
      <c r="AP665" s="192"/>
      <c r="AQ665" s="46"/>
      <c r="AR665" s="46"/>
      <c r="AS665" s="192"/>
      <c r="AT665" s="192"/>
      <c r="AU665" s="46"/>
      <c r="AY665" s="192"/>
      <c r="AZ665" s="46"/>
      <c r="BA665" s="192"/>
      <c r="BB665" s="192"/>
      <c r="BC665" s="192"/>
      <c r="BD665" s="46"/>
      <c r="BH665" s="192"/>
      <c r="BI665" s="46"/>
      <c r="BJ665" s="192"/>
      <c r="BK665" s="192"/>
      <c r="BL665" s="192"/>
      <c r="BM665" s="46"/>
      <c r="BQ665" s="192"/>
      <c r="BR665" s="46"/>
      <c r="BS665" s="192"/>
      <c r="BT665" s="192"/>
      <c r="BU665" s="192"/>
      <c r="BV665" s="46"/>
      <c r="BZ665" s="192"/>
      <c r="CA665" s="46"/>
      <c r="CB665" s="192"/>
      <c r="CC665" s="192"/>
      <c r="CD665" s="192"/>
      <c r="CE665" s="46"/>
      <c r="CI665" s="192"/>
      <c r="CJ665" s="46"/>
      <c r="CK665" s="192"/>
      <c r="CL665" s="192"/>
      <c r="CM665" s="192"/>
      <c r="CN665" s="46"/>
      <c r="CR665" s="192"/>
      <c r="CS665" s="46"/>
      <c r="CT665" s="192"/>
      <c r="CU665" s="192"/>
      <c r="CV665" s="192"/>
      <c r="CW665" s="46"/>
    </row>
    <row r="666" spans="42:101">
      <c r="AP666" s="192"/>
      <c r="AQ666" s="46"/>
      <c r="AR666" s="46"/>
      <c r="AS666" s="192"/>
      <c r="AT666" s="192"/>
      <c r="AU666" s="46"/>
      <c r="AY666" s="192"/>
      <c r="AZ666" s="46"/>
      <c r="BA666" s="192"/>
      <c r="BB666" s="192"/>
      <c r="BC666" s="192"/>
      <c r="BD666" s="46"/>
      <c r="BH666" s="192"/>
      <c r="BI666" s="46"/>
      <c r="BJ666" s="192"/>
      <c r="BK666" s="192"/>
      <c r="BL666" s="192"/>
      <c r="BM666" s="46"/>
      <c r="BQ666" s="192"/>
      <c r="BR666" s="46"/>
      <c r="BS666" s="192"/>
      <c r="BT666" s="192"/>
      <c r="BU666" s="192"/>
      <c r="BV666" s="46"/>
      <c r="BZ666" s="192"/>
      <c r="CA666" s="46"/>
      <c r="CB666" s="192"/>
      <c r="CC666" s="192"/>
      <c r="CD666" s="192"/>
      <c r="CE666" s="46"/>
      <c r="CI666" s="192"/>
      <c r="CJ666" s="46"/>
      <c r="CK666" s="192"/>
      <c r="CL666" s="192"/>
      <c r="CM666" s="192"/>
      <c r="CN666" s="46"/>
      <c r="CR666" s="192"/>
      <c r="CS666" s="46"/>
      <c r="CT666" s="192"/>
      <c r="CU666" s="192"/>
      <c r="CV666" s="192"/>
      <c r="CW666" s="46"/>
    </row>
    <row r="667" spans="42:101">
      <c r="AP667" s="211"/>
      <c r="AQ667" s="46"/>
      <c r="AR667" s="46"/>
      <c r="AS667" s="192"/>
      <c r="AT667" s="192"/>
      <c r="AU667" s="46"/>
      <c r="AY667" s="192"/>
      <c r="AZ667" s="46"/>
      <c r="BA667" s="192"/>
      <c r="BB667" s="192"/>
      <c r="BC667" s="192"/>
      <c r="BD667" s="46"/>
      <c r="BH667" s="192"/>
      <c r="BI667" s="46"/>
      <c r="BJ667" s="192"/>
      <c r="BK667" s="192"/>
      <c r="BL667" s="192"/>
      <c r="BM667" s="46"/>
      <c r="BQ667" s="192"/>
      <c r="BR667" s="46"/>
      <c r="BS667" s="192"/>
      <c r="BT667" s="192"/>
      <c r="BU667" s="192"/>
      <c r="BV667" s="46"/>
      <c r="BZ667" s="192"/>
      <c r="CA667" s="46"/>
      <c r="CB667" s="192"/>
      <c r="CC667" s="192"/>
      <c r="CD667" s="192"/>
      <c r="CE667" s="46"/>
      <c r="CI667" s="192"/>
      <c r="CJ667" s="46"/>
      <c r="CK667" s="192"/>
      <c r="CL667" s="192"/>
      <c r="CM667" s="192"/>
      <c r="CN667" s="46"/>
      <c r="CR667" s="192"/>
      <c r="CS667" s="46"/>
      <c r="CT667" s="192"/>
      <c r="CU667" s="192"/>
      <c r="CV667" s="192"/>
      <c r="CW667" s="46"/>
    </row>
    <row r="668" spans="42:101">
      <c r="AP668" s="192"/>
      <c r="AQ668" s="46"/>
      <c r="AR668" s="46"/>
      <c r="AS668" s="192"/>
      <c r="AT668" s="192"/>
      <c r="AU668" s="46"/>
      <c r="AY668" s="192"/>
      <c r="AZ668" s="46"/>
      <c r="BA668" s="192"/>
      <c r="BB668" s="192"/>
      <c r="BC668" s="192"/>
      <c r="BD668" s="46"/>
      <c r="BH668" s="192"/>
      <c r="BI668" s="46"/>
      <c r="BJ668" s="192"/>
      <c r="BK668" s="192"/>
      <c r="BL668" s="192"/>
      <c r="BM668" s="46"/>
      <c r="BQ668" s="192"/>
      <c r="BR668" s="46"/>
      <c r="BS668" s="192"/>
      <c r="BT668" s="192"/>
      <c r="BU668" s="192"/>
      <c r="BV668" s="46"/>
      <c r="BZ668" s="192"/>
      <c r="CA668" s="46"/>
      <c r="CB668" s="192"/>
      <c r="CC668" s="192"/>
      <c r="CD668" s="192"/>
      <c r="CE668" s="46"/>
      <c r="CI668" s="192"/>
      <c r="CJ668" s="46"/>
      <c r="CK668" s="192"/>
      <c r="CL668" s="192"/>
      <c r="CM668" s="192"/>
      <c r="CN668" s="46"/>
      <c r="CR668" s="192"/>
      <c r="CS668" s="46"/>
      <c r="CT668" s="192"/>
      <c r="CU668" s="192"/>
      <c r="CV668" s="192"/>
      <c r="CW668" s="46"/>
    </row>
    <row r="669" spans="42:101">
      <c r="AP669" s="192"/>
      <c r="AQ669" s="46"/>
      <c r="AR669" s="46"/>
      <c r="AS669" s="192"/>
      <c r="AT669" s="192"/>
      <c r="AU669" s="46"/>
      <c r="AY669" s="192"/>
      <c r="AZ669" s="46"/>
      <c r="BA669" s="192"/>
      <c r="BB669" s="192"/>
      <c r="BC669" s="192"/>
      <c r="BD669" s="46"/>
      <c r="BH669" s="192"/>
      <c r="BI669" s="46"/>
      <c r="BJ669" s="192"/>
      <c r="BK669" s="192"/>
      <c r="BL669" s="192"/>
      <c r="BM669" s="46"/>
      <c r="BQ669" s="192"/>
      <c r="BR669" s="46"/>
      <c r="BS669" s="192"/>
      <c r="BT669" s="192"/>
      <c r="BU669" s="192"/>
      <c r="BV669" s="46"/>
      <c r="BZ669" s="192"/>
      <c r="CA669" s="46"/>
      <c r="CB669" s="192"/>
      <c r="CC669" s="192"/>
      <c r="CD669" s="192"/>
      <c r="CE669" s="46"/>
      <c r="CI669" s="192"/>
      <c r="CJ669" s="46"/>
      <c r="CK669" s="192"/>
      <c r="CL669" s="192"/>
      <c r="CM669" s="192"/>
      <c r="CN669" s="46"/>
      <c r="CR669" s="192"/>
      <c r="CS669" s="46"/>
      <c r="CT669" s="192"/>
      <c r="CU669" s="192"/>
      <c r="CV669" s="192"/>
      <c r="CW669" s="46"/>
    </row>
    <row r="670" spans="42:101">
      <c r="AP670" s="192"/>
      <c r="AQ670" s="46"/>
      <c r="AR670" s="46"/>
      <c r="AS670" s="192"/>
      <c r="AT670" s="192"/>
      <c r="AU670" s="46"/>
      <c r="AY670" s="192"/>
      <c r="AZ670" s="46"/>
      <c r="BA670" s="192"/>
      <c r="BB670" s="192"/>
      <c r="BC670" s="192"/>
      <c r="BD670" s="46"/>
      <c r="BH670" s="192"/>
      <c r="BI670" s="46"/>
      <c r="BJ670" s="192"/>
      <c r="BK670" s="192"/>
      <c r="BL670" s="192"/>
      <c r="BM670" s="46"/>
      <c r="BQ670" s="192"/>
      <c r="BR670" s="46"/>
      <c r="BS670" s="192"/>
      <c r="BT670" s="192"/>
      <c r="BU670" s="192"/>
      <c r="BV670" s="46"/>
      <c r="BZ670" s="192"/>
      <c r="CA670" s="46"/>
      <c r="CB670" s="192"/>
      <c r="CC670" s="192"/>
      <c r="CD670" s="192"/>
      <c r="CE670" s="46"/>
      <c r="CI670" s="192"/>
      <c r="CJ670" s="46"/>
      <c r="CK670" s="192"/>
      <c r="CL670" s="192"/>
      <c r="CM670" s="192"/>
      <c r="CN670" s="46"/>
      <c r="CR670" s="192"/>
      <c r="CS670" s="46"/>
      <c r="CT670" s="192"/>
      <c r="CU670" s="192"/>
      <c r="CV670" s="192"/>
      <c r="CW670" s="46"/>
    </row>
    <row r="671" spans="42:101">
      <c r="AP671" s="211"/>
      <c r="AQ671" s="46"/>
      <c r="AR671" s="46"/>
      <c r="AS671" s="192"/>
      <c r="AT671" s="192"/>
      <c r="AU671" s="46"/>
      <c r="AY671" s="192"/>
      <c r="AZ671" s="46"/>
      <c r="BA671" s="192"/>
      <c r="BB671" s="192"/>
      <c r="BC671" s="192"/>
      <c r="BD671" s="46"/>
      <c r="BH671" s="192"/>
      <c r="BI671" s="46"/>
      <c r="BJ671" s="192"/>
      <c r="BK671" s="192"/>
      <c r="BL671" s="192"/>
      <c r="BM671" s="46"/>
      <c r="BQ671" s="192"/>
      <c r="BR671" s="46"/>
      <c r="BS671" s="192"/>
      <c r="BT671" s="192"/>
      <c r="BU671" s="192"/>
      <c r="BV671" s="46"/>
      <c r="BZ671" s="192"/>
      <c r="CA671" s="46"/>
      <c r="CB671" s="192"/>
      <c r="CC671" s="192"/>
      <c r="CD671" s="192"/>
      <c r="CE671" s="46"/>
      <c r="CI671" s="192"/>
      <c r="CJ671" s="46"/>
      <c r="CK671" s="192"/>
      <c r="CL671" s="192"/>
      <c r="CM671" s="192"/>
      <c r="CN671" s="46"/>
      <c r="CR671" s="192"/>
      <c r="CS671" s="46"/>
      <c r="CT671" s="192"/>
      <c r="CU671" s="192"/>
      <c r="CV671" s="192"/>
      <c r="CW671" s="46"/>
    </row>
    <row r="672" spans="42:101">
      <c r="AP672" s="192"/>
      <c r="AQ672" s="46"/>
      <c r="AR672" s="46"/>
      <c r="AS672" s="192"/>
      <c r="AT672" s="192"/>
      <c r="AU672" s="46"/>
      <c r="AY672" s="192"/>
      <c r="AZ672" s="46"/>
      <c r="BA672" s="192"/>
      <c r="BB672" s="192"/>
      <c r="BC672" s="192"/>
      <c r="BD672" s="46"/>
      <c r="BH672" s="192"/>
      <c r="BI672" s="46"/>
      <c r="BJ672" s="192"/>
      <c r="BK672" s="192"/>
      <c r="BL672" s="192"/>
      <c r="BM672" s="46"/>
      <c r="BQ672" s="192"/>
      <c r="BR672" s="46"/>
      <c r="BS672" s="192"/>
      <c r="BT672" s="192"/>
      <c r="BU672" s="192"/>
      <c r="BV672" s="46"/>
      <c r="BZ672" s="192"/>
      <c r="CA672" s="46"/>
      <c r="CB672" s="192"/>
      <c r="CC672" s="192"/>
      <c r="CD672" s="192"/>
      <c r="CE672" s="46"/>
      <c r="CI672" s="192"/>
      <c r="CJ672" s="46"/>
      <c r="CK672" s="192"/>
      <c r="CL672" s="192"/>
      <c r="CM672" s="192"/>
      <c r="CN672" s="46"/>
      <c r="CR672" s="192"/>
      <c r="CS672" s="46"/>
      <c r="CT672" s="192"/>
      <c r="CU672" s="192"/>
      <c r="CV672" s="192"/>
      <c r="CW672" s="46"/>
    </row>
    <row r="673" spans="42:101">
      <c r="AP673" s="192"/>
      <c r="AQ673" s="46"/>
      <c r="AR673" s="46"/>
      <c r="AS673" s="192"/>
      <c r="AT673" s="192"/>
      <c r="AU673" s="46"/>
      <c r="AY673" s="192"/>
      <c r="AZ673" s="46"/>
      <c r="BA673" s="192"/>
      <c r="BB673" s="192"/>
      <c r="BC673" s="192"/>
      <c r="BD673" s="46"/>
      <c r="BH673" s="192"/>
      <c r="BI673" s="46"/>
      <c r="BJ673" s="192"/>
      <c r="BK673" s="192"/>
      <c r="BL673" s="192"/>
      <c r="BM673" s="46"/>
      <c r="BQ673" s="192"/>
      <c r="BR673" s="46"/>
      <c r="BS673" s="192"/>
      <c r="BT673" s="192"/>
      <c r="BU673" s="192"/>
      <c r="BV673" s="46"/>
      <c r="BZ673" s="192"/>
      <c r="CA673" s="46"/>
      <c r="CB673" s="192"/>
      <c r="CC673" s="192"/>
      <c r="CD673" s="192"/>
      <c r="CE673" s="46"/>
      <c r="CI673" s="192"/>
      <c r="CJ673" s="46"/>
      <c r="CK673" s="192"/>
      <c r="CL673" s="192"/>
      <c r="CM673" s="192"/>
      <c r="CN673" s="46"/>
      <c r="CR673" s="192"/>
      <c r="CS673" s="46"/>
      <c r="CT673" s="192"/>
      <c r="CU673" s="192"/>
      <c r="CV673" s="192"/>
      <c r="CW673" s="46"/>
    </row>
    <row r="674" spans="42:101">
      <c r="AP674" s="192"/>
      <c r="AQ674" s="46"/>
      <c r="AR674" s="46"/>
      <c r="AS674" s="192"/>
      <c r="AT674" s="192"/>
      <c r="AU674" s="46"/>
      <c r="AY674" s="192"/>
      <c r="AZ674" s="46"/>
      <c r="BA674" s="192"/>
      <c r="BB674" s="192"/>
      <c r="BC674" s="192"/>
      <c r="BD674" s="46"/>
      <c r="BH674" s="192"/>
      <c r="BI674" s="46"/>
      <c r="BJ674" s="192"/>
      <c r="BK674" s="192"/>
      <c r="BL674" s="192"/>
      <c r="BM674" s="46"/>
      <c r="BQ674" s="192"/>
      <c r="BR674" s="46"/>
      <c r="BS674" s="192"/>
      <c r="BT674" s="192"/>
      <c r="BU674" s="192"/>
      <c r="BV674" s="46"/>
      <c r="BZ674" s="192"/>
      <c r="CA674" s="46"/>
      <c r="CB674" s="192"/>
      <c r="CC674" s="192"/>
      <c r="CD674" s="192"/>
      <c r="CE674" s="46"/>
      <c r="CI674" s="192"/>
      <c r="CJ674" s="46"/>
      <c r="CK674" s="192"/>
      <c r="CL674" s="192"/>
      <c r="CM674" s="192"/>
      <c r="CN674" s="46"/>
      <c r="CR674" s="192"/>
      <c r="CS674" s="46"/>
      <c r="CT674" s="192"/>
      <c r="CU674" s="192"/>
      <c r="CV674" s="192"/>
      <c r="CW674" s="46"/>
    </row>
    <row r="675" spans="42:101">
      <c r="AP675" s="211"/>
      <c r="AQ675" s="46"/>
      <c r="AR675" s="46"/>
      <c r="AS675" s="192"/>
      <c r="AT675" s="192"/>
      <c r="AU675" s="46"/>
      <c r="AY675" s="192"/>
      <c r="AZ675" s="46"/>
      <c r="BA675" s="192"/>
      <c r="BB675" s="192"/>
      <c r="BC675" s="192"/>
      <c r="BD675" s="46"/>
      <c r="BH675" s="192"/>
      <c r="BI675" s="46"/>
      <c r="BJ675" s="192"/>
      <c r="BK675" s="192"/>
      <c r="BL675" s="192"/>
      <c r="BM675" s="46"/>
      <c r="BQ675" s="192"/>
      <c r="BR675" s="46"/>
      <c r="BS675" s="192"/>
      <c r="BT675" s="192"/>
      <c r="BU675" s="192"/>
      <c r="BV675" s="46"/>
      <c r="BZ675" s="192"/>
      <c r="CA675" s="46"/>
      <c r="CB675" s="192"/>
      <c r="CC675" s="192"/>
      <c r="CD675" s="192"/>
      <c r="CE675" s="46"/>
      <c r="CI675" s="192"/>
      <c r="CJ675" s="46"/>
      <c r="CK675" s="192"/>
      <c r="CL675" s="192"/>
      <c r="CM675" s="192"/>
      <c r="CN675" s="46"/>
      <c r="CR675" s="192"/>
      <c r="CS675" s="46"/>
      <c r="CT675" s="192"/>
      <c r="CU675" s="192"/>
      <c r="CV675" s="192"/>
      <c r="CW675" s="46"/>
    </row>
    <row r="676" spans="42:101">
      <c r="AP676" s="192"/>
      <c r="AQ676" s="46"/>
      <c r="AR676" s="46"/>
      <c r="AS676" s="192"/>
      <c r="AT676" s="192"/>
      <c r="AU676" s="46"/>
      <c r="AY676" s="192"/>
      <c r="AZ676" s="46"/>
      <c r="BA676" s="192"/>
      <c r="BB676" s="192"/>
      <c r="BC676" s="192"/>
      <c r="BD676" s="46"/>
      <c r="BH676" s="192"/>
      <c r="BI676" s="46"/>
      <c r="BJ676" s="192"/>
      <c r="BK676" s="192"/>
      <c r="BL676" s="192"/>
      <c r="BM676" s="46"/>
      <c r="BQ676" s="192"/>
      <c r="BR676" s="46"/>
      <c r="BS676" s="192"/>
      <c r="BT676" s="192"/>
      <c r="BU676" s="192"/>
      <c r="BV676" s="46"/>
      <c r="BZ676" s="192"/>
      <c r="CA676" s="46"/>
      <c r="CB676" s="192"/>
      <c r="CC676" s="192"/>
      <c r="CD676" s="192"/>
      <c r="CE676" s="46"/>
      <c r="CI676" s="192"/>
      <c r="CJ676" s="46"/>
      <c r="CK676" s="192"/>
      <c r="CL676" s="192"/>
      <c r="CM676" s="192"/>
      <c r="CN676" s="46"/>
      <c r="CR676" s="192"/>
      <c r="CS676" s="46"/>
      <c r="CT676" s="192"/>
      <c r="CU676" s="192"/>
      <c r="CV676" s="192"/>
      <c r="CW676" s="46"/>
    </row>
    <row r="677" spans="42:101">
      <c r="AP677" s="192"/>
      <c r="AQ677" s="46"/>
      <c r="AR677" s="46"/>
      <c r="AS677" s="192"/>
      <c r="AT677" s="192"/>
      <c r="AU677" s="46"/>
      <c r="AY677" s="192"/>
      <c r="AZ677" s="46"/>
      <c r="BA677" s="192"/>
      <c r="BB677" s="192"/>
      <c r="BC677" s="192"/>
      <c r="BD677" s="46"/>
      <c r="BH677" s="192"/>
      <c r="BI677" s="46"/>
      <c r="BJ677" s="192"/>
      <c r="BK677" s="192"/>
      <c r="BL677" s="192"/>
      <c r="BM677" s="46"/>
      <c r="BQ677" s="192"/>
      <c r="BR677" s="46"/>
      <c r="BS677" s="192"/>
      <c r="BT677" s="192"/>
      <c r="BU677" s="192"/>
      <c r="BV677" s="46"/>
      <c r="BZ677" s="192"/>
      <c r="CA677" s="46"/>
      <c r="CB677" s="192"/>
      <c r="CC677" s="192"/>
      <c r="CD677" s="192"/>
      <c r="CE677" s="46"/>
      <c r="CI677" s="192"/>
      <c r="CJ677" s="46"/>
      <c r="CK677" s="192"/>
      <c r="CL677" s="192"/>
      <c r="CM677" s="192"/>
      <c r="CN677" s="46"/>
      <c r="CR677" s="192"/>
      <c r="CS677" s="46"/>
      <c r="CT677" s="192"/>
      <c r="CU677" s="192"/>
      <c r="CV677" s="192"/>
      <c r="CW677" s="46"/>
    </row>
    <row r="678" spans="42:101">
      <c r="AP678" s="192"/>
      <c r="AQ678" s="46"/>
      <c r="AR678" s="46"/>
      <c r="AS678" s="192"/>
      <c r="AT678" s="192"/>
      <c r="AU678" s="46"/>
      <c r="AY678" s="192"/>
      <c r="AZ678" s="46"/>
      <c r="BA678" s="192"/>
      <c r="BB678" s="192"/>
      <c r="BC678" s="192"/>
      <c r="BD678" s="46"/>
      <c r="BH678" s="192"/>
      <c r="BI678" s="46"/>
      <c r="BJ678" s="192"/>
      <c r="BK678" s="192"/>
      <c r="BL678" s="192"/>
      <c r="BM678" s="46"/>
      <c r="BQ678" s="192"/>
      <c r="BR678" s="46"/>
      <c r="BS678" s="192"/>
      <c r="BT678" s="192"/>
      <c r="BU678" s="192"/>
      <c r="BV678" s="46"/>
      <c r="BZ678" s="192"/>
      <c r="CA678" s="46"/>
      <c r="CB678" s="192"/>
      <c r="CC678" s="192"/>
      <c r="CD678" s="192"/>
      <c r="CE678" s="46"/>
      <c r="CI678" s="192"/>
      <c r="CJ678" s="46"/>
      <c r="CK678" s="192"/>
      <c r="CL678" s="192"/>
      <c r="CM678" s="192"/>
      <c r="CN678" s="46"/>
      <c r="CR678" s="192"/>
      <c r="CS678" s="46"/>
      <c r="CT678" s="192"/>
      <c r="CU678" s="192"/>
      <c r="CV678" s="192"/>
      <c r="CW678" s="46"/>
    </row>
    <row r="679" spans="42:101">
      <c r="AP679" s="211"/>
      <c r="AQ679" s="46"/>
      <c r="AR679" s="46"/>
      <c r="AS679" s="192"/>
      <c r="AT679" s="192"/>
      <c r="AU679" s="46"/>
      <c r="AY679" s="192"/>
      <c r="AZ679" s="46"/>
      <c r="BA679" s="192"/>
      <c r="BB679" s="192"/>
      <c r="BC679" s="192"/>
      <c r="BD679" s="46"/>
      <c r="BH679" s="192"/>
      <c r="BI679" s="46"/>
      <c r="BJ679" s="192"/>
      <c r="BK679" s="192"/>
      <c r="BL679" s="192"/>
      <c r="BM679" s="46"/>
      <c r="BQ679" s="192"/>
      <c r="BR679" s="46"/>
      <c r="BS679" s="192"/>
      <c r="BT679" s="192"/>
      <c r="BU679" s="192"/>
      <c r="BV679" s="46"/>
      <c r="BZ679" s="192"/>
      <c r="CA679" s="46"/>
      <c r="CB679" s="192"/>
      <c r="CC679" s="192"/>
      <c r="CD679" s="192"/>
      <c r="CE679" s="46"/>
      <c r="CI679" s="192"/>
      <c r="CJ679" s="46"/>
      <c r="CK679" s="192"/>
      <c r="CL679" s="192"/>
      <c r="CM679" s="192"/>
      <c r="CN679" s="46"/>
      <c r="CR679" s="192"/>
      <c r="CS679" s="46"/>
      <c r="CT679" s="192"/>
      <c r="CU679" s="192"/>
      <c r="CV679" s="192"/>
      <c r="CW679" s="46"/>
    </row>
    <row r="680" spans="42:101">
      <c r="AP680" s="192"/>
      <c r="AQ680" s="46"/>
      <c r="AR680" s="46"/>
      <c r="AS680" s="192"/>
      <c r="AT680" s="192"/>
      <c r="AU680" s="46"/>
      <c r="AY680" s="192"/>
      <c r="AZ680" s="46"/>
      <c r="BA680" s="192"/>
      <c r="BB680" s="192"/>
      <c r="BC680" s="192"/>
      <c r="BD680" s="46"/>
      <c r="BH680" s="192"/>
      <c r="BI680" s="46"/>
      <c r="BJ680" s="192"/>
      <c r="BK680" s="192"/>
      <c r="BL680" s="192"/>
      <c r="BM680" s="46"/>
      <c r="BQ680" s="192"/>
      <c r="BR680" s="46"/>
      <c r="BS680" s="192"/>
      <c r="BT680" s="192"/>
      <c r="BU680" s="192"/>
      <c r="BV680" s="46"/>
      <c r="BZ680" s="192"/>
      <c r="CA680" s="46"/>
      <c r="CB680" s="192"/>
      <c r="CC680" s="192"/>
      <c r="CD680" s="192"/>
      <c r="CE680" s="46"/>
      <c r="CI680" s="192"/>
      <c r="CJ680" s="46"/>
      <c r="CK680" s="192"/>
      <c r="CL680" s="192"/>
      <c r="CM680" s="192"/>
      <c r="CN680" s="46"/>
      <c r="CR680" s="192"/>
      <c r="CS680" s="46"/>
      <c r="CT680" s="192"/>
      <c r="CU680" s="192"/>
      <c r="CV680" s="192"/>
      <c r="CW680" s="46"/>
    </row>
    <row r="681" spans="42:101">
      <c r="AP681" s="192"/>
      <c r="AQ681" s="46"/>
      <c r="AR681" s="46"/>
      <c r="AS681" s="192"/>
      <c r="AT681" s="192"/>
      <c r="AU681" s="46"/>
      <c r="AY681" s="192"/>
      <c r="AZ681" s="46"/>
      <c r="BA681" s="192"/>
      <c r="BB681" s="192"/>
      <c r="BC681" s="192"/>
      <c r="BD681" s="46"/>
      <c r="BH681" s="192"/>
      <c r="BI681" s="46"/>
      <c r="BJ681" s="192"/>
      <c r="BK681" s="192"/>
      <c r="BL681" s="192"/>
      <c r="BM681" s="46"/>
      <c r="BQ681" s="192"/>
      <c r="BR681" s="46"/>
      <c r="BS681" s="192"/>
      <c r="BT681" s="192"/>
      <c r="BU681" s="192"/>
      <c r="BV681" s="46"/>
      <c r="BZ681" s="192"/>
      <c r="CA681" s="46"/>
      <c r="CB681" s="192"/>
      <c r="CC681" s="192"/>
      <c r="CD681" s="192"/>
      <c r="CE681" s="46"/>
      <c r="CI681" s="192"/>
      <c r="CJ681" s="46"/>
      <c r="CK681" s="192"/>
      <c r="CL681" s="192"/>
      <c r="CM681" s="192"/>
      <c r="CN681" s="46"/>
      <c r="CR681" s="192"/>
      <c r="CS681" s="46"/>
      <c r="CT681" s="192"/>
      <c r="CU681" s="192"/>
      <c r="CV681" s="192"/>
      <c r="CW681" s="46"/>
    </row>
    <row r="682" spans="42:101">
      <c r="AP682" s="192"/>
      <c r="AQ682" s="46"/>
      <c r="AR682" s="46"/>
      <c r="AS682" s="192"/>
      <c r="AT682" s="192"/>
      <c r="AU682" s="46"/>
      <c r="AY682" s="192"/>
      <c r="AZ682" s="46"/>
      <c r="BA682" s="192"/>
      <c r="BB682" s="192"/>
      <c r="BC682" s="192"/>
      <c r="BD682" s="46"/>
      <c r="BH682" s="192"/>
      <c r="BI682" s="46"/>
      <c r="BJ682" s="192"/>
      <c r="BK682" s="192"/>
      <c r="BL682" s="192"/>
      <c r="BM682" s="46"/>
      <c r="BQ682" s="192"/>
      <c r="BR682" s="46"/>
      <c r="BS682" s="192"/>
      <c r="BT682" s="192"/>
      <c r="BU682" s="192"/>
      <c r="BV682" s="46"/>
      <c r="BZ682" s="192"/>
      <c r="CA682" s="46"/>
      <c r="CB682" s="192"/>
      <c r="CC682" s="192"/>
      <c r="CD682" s="192"/>
      <c r="CE682" s="46"/>
      <c r="CI682" s="192"/>
      <c r="CJ682" s="46"/>
      <c r="CK682" s="192"/>
      <c r="CL682" s="192"/>
      <c r="CM682" s="192"/>
      <c r="CN682" s="46"/>
      <c r="CR682" s="192"/>
      <c r="CS682" s="46"/>
      <c r="CT682" s="192"/>
      <c r="CU682" s="192"/>
      <c r="CV682" s="192"/>
      <c r="CW682" s="46"/>
    </row>
    <row r="683" spans="42:101">
      <c r="AP683" s="211"/>
      <c r="AQ683" s="46"/>
      <c r="AR683" s="46"/>
      <c r="AS683" s="192"/>
      <c r="AT683" s="192"/>
      <c r="AU683" s="46"/>
      <c r="AY683" s="192"/>
      <c r="AZ683" s="46"/>
      <c r="BA683" s="192"/>
      <c r="BB683" s="192"/>
      <c r="BC683" s="192"/>
      <c r="BD683" s="46"/>
      <c r="BH683" s="192"/>
      <c r="BI683" s="46"/>
      <c r="BJ683" s="192"/>
      <c r="BK683" s="192"/>
      <c r="BL683" s="192"/>
      <c r="BM683" s="46"/>
      <c r="BQ683" s="192"/>
      <c r="BR683" s="46"/>
      <c r="BS683" s="192"/>
      <c r="BT683" s="192"/>
      <c r="BU683" s="192"/>
      <c r="BV683" s="46"/>
      <c r="BZ683" s="192"/>
      <c r="CA683" s="46"/>
      <c r="CB683" s="192"/>
      <c r="CC683" s="192"/>
      <c r="CD683" s="192"/>
      <c r="CE683" s="46"/>
      <c r="CI683" s="192"/>
      <c r="CJ683" s="46"/>
      <c r="CK683" s="192"/>
      <c r="CL683" s="192"/>
      <c r="CM683" s="192"/>
      <c r="CN683" s="46"/>
      <c r="CR683" s="192"/>
      <c r="CS683" s="46"/>
      <c r="CT683" s="192"/>
      <c r="CU683" s="192"/>
      <c r="CV683" s="192"/>
      <c r="CW683" s="46"/>
    </row>
    <row r="684" spans="42:101">
      <c r="AP684" s="192"/>
      <c r="AQ684" s="46"/>
      <c r="AR684" s="46"/>
      <c r="AS684" s="192"/>
      <c r="AT684" s="192"/>
      <c r="AU684" s="46"/>
      <c r="AY684" s="192"/>
      <c r="AZ684" s="46"/>
      <c r="BA684" s="192"/>
      <c r="BB684" s="192"/>
      <c r="BC684" s="192"/>
      <c r="BD684" s="46"/>
      <c r="BH684" s="192"/>
      <c r="BI684" s="46"/>
      <c r="BJ684" s="192"/>
      <c r="BK684" s="192"/>
      <c r="BL684" s="192"/>
      <c r="BM684" s="46"/>
      <c r="BQ684" s="192"/>
      <c r="BR684" s="46"/>
      <c r="BS684" s="192"/>
      <c r="BT684" s="192"/>
      <c r="BU684" s="192"/>
      <c r="BV684" s="46"/>
      <c r="BZ684" s="192"/>
      <c r="CA684" s="46"/>
      <c r="CB684" s="192"/>
      <c r="CC684" s="192"/>
      <c r="CD684" s="192"/>
      <c r="CE684" s="46"/>
      <c r="CI684" s="192"/>
      <c r="CJ684" s="46"/>
      <c r="CK684" s="192"/>
      <c r="CL684" s="192"/>
      <c r="CM684" s="192"/>
      <c r="CN684" s="46"/>
      <c r="CR684" s="192"/>
      <c r="CS684" s="46"/>
      <c r="CT684" s="192"/>
      <c r="CU684" s="192"/>
      <c r="CV684" s="192"/>
      <c r="CW684" s="46"/>
    </row>
    <row r="685" spans="42:101">
      <c r="AP685" s="192"/>
      <c r="AQ685" s="46"/>
      <c r="AR685" s="46"/>
      <c r="AS685" s="192"/>
      <c r="AT685" s="192"/>
      <c r="AU685" s="46"/>
      <c r="AY685" s="192"/>
      <c r="AZ685" s="46"/>
      <c r="BA685" s="192"/>
      <c r="BB685" s="192"/>
      <c r="BC685" s="192"/>
      <c r="BD685" s="46"/>
      <c r="BH685" s="192"/>
      <c r="BI685" s="46"/>
      <c r="BJ685" s="192"/>
      <c r="BK685" s="192"/>
      <c r="BL685" s="192"/>
      <c r="BM685" s="46"/>
      <c r="BQ685" s="192"/>
      <c r="BR685" s="46"/>
      <c r="BS685" s="192"/>
      <c r="BT685" s="192"/>
      <c r="BU685" s="192"/>
      <c r="BV685" s="46"/>
      <c r="BZ685" s="192"/>
      <c r="CA685" s="46"/>
      <c r="CB685" s="192"/>
      <c r="CC685" s="192"/>
      <c r="CD685" s="192"/>
      <c r="CE685" s="46"/>
      <c r="CI685" s="192"/>
      <c r="CJ685" s="46"/>
      <c r="CK685" s="192"/>
      <c r="CL685" s="192"/>
      <c r="CM685" s="192"/>
      <c r="CN685" s="46"/>
      <c r="CR685" s="192"/>
      <c r="CS685" s="46"/>
      <c r="CT685" s="192"/>
      <c r="CU685" s="192"/>
      <c r="CV685" s="192"/>
      <c r="CW685" s="46"/>
    </row>
    <row r="686" spans="42:101">
      <c r="AP686" s="192"/>
      <c r="AQ686" s="46"/>
      <c r="AR686" s="46"/>
      <c r="AS686" s="192"/>
      <c r="AT686" s="192"/>
      <c r="AU686" s="46"/>
      <c r="AY686" s="192"/>
      <c r="AZ686" s="46"/>
      <c r="BA686" s="192"/>
      <c r="BB686" s="192"/>
      <c r="BC686" s="192"/>
      <c r="BD686" s="46"/>
      <c r="BH686" s="192"/>
      <c r="BI686" s="46"/>
      <c r="BJ686" s="192"/>
      <c r="BK686" s="192"/>
      <c r="BL686" s="192"/>
      <c r="BM686" s="46"/>
      <c r="BQ686" s="192"/>
      <c r="BR686" s="46"/>
      <c r="BS686" s="192"/>
      <c r="BT686" s="192"/>
      <c r="BU686" s="192"/>
      <c r="BV686" s="46"/>
      <c r="BZ686" s="192"/>
      <c r="CA686" s="46"/>
      <c r="CB686" s="192"/>
      <c r="CC686" s="192"/>
      <c r="CD686" s="192"/>
      <c r="CE686" s="46"/>
      <c r="CI686" s="192"/>
      <c r="CJ686" s="46"/>
      <c r="CK686" s="192"/>
      <c r="CL686" s="192"/>
      <c r="CM686" s="192"/>
      <c r="CN686" s="46"/>
      <c r="CR686" s="192"/>
      <c r="CS686" s="46"/>
      <c r="CT686" s="192"/>
      <c r="CU686" s="192"/>
      <c r="CV686" s="192"/>
      <c r="CW686" s="46"/>
    </row>
    <row r="687" spans="42:101">
      <c r="AP687" s="211"/>
      <c r="AQ687" s="46"/>
      <c r="AR687" s="46"/>
      <c r="AS687" s="192"/>
      <c r="AT687" s="192"/>
      <c r="AU687" s="46"/>
      <c r="AY687" s="192"/>
      <c r="AZ687" s="46"/>
      <c r="BA687" s="192"/>
      <c r="BB687" s="192"/>
      <c r="BC687" s="192"/>
      <c r="BD687" s="46"/>
      <c r="BH687" s="192"/>
      <c r="BI687" s="46"/>
      <c r="BJ687" s="192"/>
      <c r="BK687" s="192"/>
      <c r="BL687" s="192"/>
      <c r="BM687" s="46"/>
      <c r="BQ687" s="192"/>
      <c r="BR687" s="46"/>
      <c r="BS687" s="192"/>
      <c r="BT687" s="192"/>
      <c r="BU687" s="192"/>
      <c r="BV687" s="46"/>
      <c r="BZ687" s="192"/>
      <c r="CA687" s="46"/>
      <c r="CB687" s="192"/>
      <c r="CC687" s="192"/>
      <c r="CD687" s="192"/>
      <c r="CE687" s="46"/>
      <c r="CI687" s="192"/>
      <c r="CJ687" s="46"/>
      <c r="CK687" s="192"/>
      <c r="CL687" s="192"/>
      <c r="CM687" s="192"/>
      <c r="CN687" s="46"/>
      <c r="CR687" s="192"/>
      <c r="CS687" s="46"/>
      <c r="CT687" s="192"/>
      <c r="CU687" s="192"/>
      <c r="CV687" s="192"/>
      <c r="CW687" s="46"/>
    </row>
    <row r="688" spans="42:101">
      <c r="AP688" s="192"/>
      <c r="AQ688" s="46"/>
      <c r="AR688" s="46"/>
      <c r="AS688" s="192"/>
      <c r="AT688" s="192"/>
      <c r="AU688" s="46"/>
      <c r="AY688" s="192"/>
      <c r="AZ688" s="46"/>
      <c r="BA688" s="192"/>
      <c r="BB688" s="192"/>
      <c r="BC688" s="192"/>
      <c r="BD688" s="46"/>
      <c r="BH688" s="192"/>
      <c r="BI688" s="46"/>
      <c r="BJ688" s="192"/>
      <c r="BK688" s="192"/>
      <c r="BL688" s="192"/>
      <c r="BM688" s="46"/>
      <c r="BQ688" s="192"/>
      <c r="BR688" s="46"/>
      <c r="BS688" s="192"/>
      <c r="BT688" s="192"/>
      <c r="BU688" s="192"/>
      <c r="BV688" s="46"/>
      <c r="BZ688" s="192"/>
      <c r="CA688" s="46"/>
      <c r="CB688" s="192"/>
      <c r="CC688" s="192"/>
      <c r="CD688" s="192"/>
      <c r="CE688" s="46"/>
      <c r="CI688" s="192"/>
      <c r="CJ688" s="46"/>
      <c r="CK688" s="192"/>
      <c r="CL688" s="192"/>
      <c r="CM688" s="192"/>
      <c r="CN688" s="46"/>
      <c r="CR688" s="192"/>
      <c r="CS688" s="46"/>
      <c r="CT688" s="192"/>
      <c r="CU688" s="192"/>
      <c r="CV688" s="192"/>
      <c r="CW688" s="46"/>
    </row>
    <row r="689" spans="42:101">
      <c r="AP689" s="192"/>
      <c r="AQ689" s="46"/>
      <c r="AR689" s="46"/>
      <c r="AS689" s="192"/>
      <c r="AT689" s="192"/>
      <c r="AU689" s="46"/>
      <c r="AY689" s="192"/>
      <c r="AZ689" s="46"/>
      <c r="BA689" s="192"/>
      <c r="BB689" s="192"/>
      <c r="BC689" s="192"/>
      <c r="BD689" s="46"/>
      <c r="BH689" s="192"/>
      <c r="BI689" s="46"/>
      <c r="BJ689" s="192"/>
      <c r="BK689" s="192"/>
      <c r="BL689" s="192"/>
      <c r="BM689" s="46"/>
      <c r="BQ689" s="192"/>
      <c r="BR689" s="46"/>
      <c r="BS689" s="192"/>
      <c r="BT689" s="192"/>
      <c r="BU689" s="192"/>
      <c r="BV689" s="46"/>
      <c r="BZ689" s="192"/>
      <c r="CA689" s="46"/>
      <c r="CB689" s="192"/>
      <c r="CC689" s="192"/>
      <c r="CD689" s="192"/>
      <c r="CE689" s="46"/>
      <c r="CI689" s="192"/>
      <c r="CJ689" s="46"/>
      <c r="CK689" s="192"/>
      <c r="CL689" s="192"/>
      <c r="CM689" s="192"/>
      <c r="CN689" s="46"/>
      <c r="CR689" s="192"/>
      <c r="CS689" s="46"/>
      <c r="CT689" s="192"/>
      <c r="CU689" s="192"/>
      <c r="CV689" s="192"/>
      <c r="CW689" s="46"/>
    </row>
    <row r="690" spans="42:101">
      <c r="AP690" s="192"/>
      <c r="AQ690" s="46"/>
      <c r="AR690" s="46"/>
      <c r="AS690" s="192"/>
      <c r="AT690" s="192"/>
      <c r="AU690" s="46"/>
      <c r="AY690" s="192"/>
      <c r="AZ690" s="46"/>
      <c r="BA690" s="192"/>
      <c r="BB690" s="192"/>
      <c r="BC690" s="192"/>
      <c r="BD690" s="46"/>
      <c r="BH690" s="192"/>
      <c r="BI690" s="46"/>
      <c r="BJ690" s="192"/>
      <c r="BK690" s="192"/>
      <c r="BL690" s="192"/>
      <c r="BM690" s="46"/>
      <c r="BQ690" s="192"/>
      <c r="BR690" s="46"/>
      <c r="BS690" s="192"/>
      <c r="BT690" s="192"/>
      <c r="BU690" s="192"/>
      <c r="BV690" s="46"/>
      <c r="BZ690" s="192"/>
      <c r="CA690" s="46"/>
      <c r="CB690" s="192"/>
      <c r="CC690" s="192"/>
      <c r="CD690" s="192"/>
      <c r="CE690" s="46"/>
      <c r="CI690" s="192"/>
      <c r="CJ690" s="46"/>
      <c r="CK690" s="192"/>
      <c r="CL690" s="192"/>
      <c r="CM690" s="192"/>
      <c r="CN690" s="46"/>
      <c r="CR690" s="192"/>
      <c r="CS690" s="46"/>
      <c r="CT690" s="192"/>
      <c r="CU690" s="192"/>
      <c r="CV690" s="192"/>
      <c r="CW690" s="46"/>
    </row>
    <row r="691" spans="42:101">
      <c r="AP691" s="211"/>
      <c r="AQ691" s="46"/>
      <c r="AR691" s="46"/>
      <c r="AS691" s="192"/>
      <c r="AT691" s="192"/>
      <c r="AU691" s="46"/>
      <c r="AY691" s="192"/>
      <c r="AZ691" s="46"/>
      <c r="BA691" s="192"/>
      <c r="BB691" s="192"/>
      <c r="BC691" s="192"/>
      <c r="BD691" s="46"/>
      <c r="BH691" s="192"/>
      <c r="BI691" s="46"/>
      <c r="BJ691" s="192"/>
      <c r="BK691" s="192"/>
      <c r="BL691" s="192"/>
      <c r="BM691" s="46"/>
      <c r="BQ691" s="192"/>
      <c r="BR691" s="46"/>
      <c r="BS691" s="192"/>
      <c r="BT691" s="192"/>
      <c r="BU691" s="192"/>
      <c r="BV691" s="46"/>
      <c r="BZ691" s="192"/>
      <c r="CA691" s="46"/>
      <c r="CB691" s="192"/>
      <c r="CC691" s="192"/>
      <c r="CD691" s="192"/>
      <c r="CE691" s="46"/>
      <c r="CI691" s="192"/>
      <c r="CJ691" s="46"/>
      <c r="CK691" s="192"/>
      <c r="CL691" s="192"/>
      <c r="CM691" s="192"/>
      <c r="CN691" s="46"/>
      <c r="CR691" s="192"/>
      <c r="CS691" s="46"/>
      <c r="CT691" s="192"/>
      <c r="CU691" s="192"/>
      <c r="CV691" s="192"/>
      <c r="CW691" s="46"/>
    </row>
    <row r="692" spans="42:101">
      <c r="AP692" s="192"/>
      <c r="AQ692" s="46"/>
      <c r="AR692" s="46"/>
      <c r="AS692" s="192"/>
      <c r="AT692" s="192"/>
      <c r="AU692" s="46"/>
      <c r="AY692" s="192"/>
      <c r="AZ692" s="46"/>
      <c r="BA692" s="192"/>
      <c r="BB692" s="192"/>
      <c r="BC692" s="192"/>
      <c r="BD692" s="46"/>
      <c r="BH692" s="192"/>
      <c r="BI692" s="46"/>
      <c r="BJ692" s="192"/>
      <c r="BK692" s="192"/>
      <c r="BL692" s="192"/>
      <c r="BM692" s="46"/>
      <c r="BQ692" s="192"/>
      <c r="BR692" s="46"/>
      <c r="BS692" s="192"/>
      <c r="BT692" s="192"/>
      <c r="BU692" s="192"/>
      <c r="BV692" s="46"/>
      <c r="BZ692" s="192"/>
      <c r="CA692" s="46"/>
      <c r="CB692" s="192"/>
      <c r="CC692" s="192"/>
      <c r="CD692" s="192"/>
      <c r="CE692" s="46"/>
      <c r="CI692" s="192"/>
      <c r="CJ692" s="46"/>
      <c r="CK692" s="192"/>
      <c r="CL692" s="192"/>
      <c r="CM692" s="192"/>
      <c r="CN692" s="46"/>
      <c r="CR692" s="192"/>
      <c r="CS692" s="46"/>
      <c r="CT692" s="192"/>
      <c r="CU692" s="192"/>
      <c r="CV692" s="192"/>
      <c r="CW692" s="46"/>
    </row>
    <row r="693" spans="42:101">
      <c r="AP693" s="192"/>
      <c r="AQ693" s="46"/>
      <c r="AR693" s="46"/>
      <c r="AS693" s="192"/>
      <c r="AT693" s="192"/>
      <c r="AU693" s="46"/>
      <c r="AY693" s="192"/>
      <c r="AZ693" s="46"/>
      <c r="BA693" s="192"/>
      <c r="BB693" s="192"/>
      <c r="BC693" s="192"/>
      <c r="BD693" s="46"/>
      <c r="BH693" s="192"/>
      <c r="BI693" s="46"/>
      <c r="BJ693" s="192"/>
      <c r="BK693" s="192"/>
      <c r="BL693" s="192"/>
      <c r="BM693" s="46"/>
      <c r="BQ693" s="192"/>
      <c r="BR693" s="46"/>
      <c r="BS693" s="192"/>
      <c r="BT693" s="192"/>
      <c r="BU693" s="192"/>
      <c r="BV693" s="46"/>
      <c r="BZ693" s="192"/>
      <c r="CA693" s="46"/>
      <c r="CB693" s="192"/>
      <c r="CC693" s="192"/>
      <c r="CD693" s="192"/>
      <c r="CE693" s="46"/>
      <c r="CI693" s="192"/>
      <c r="CJ693" s="46"/>
      <c r="CK693" s="192"/>
      <c r="CL693" s="192"/>
      <c r="CM693" s="192"/>
      <c r="CN693" s="46"/>
      <c r="CR693" s="192"/>
      <c r="CS693" s="46"/>
      <c r="CT693" s="192"/>
      <c r="CU693" s="192"/>
      <c r="CV693" s="192"/>
      <c r="CW693" s="46"/>
    </row>
    <row r="694" spans="42:101">
      <c r="AP694" s="192"/>
      <c r="AQ694" s="46"/>
      <c r="AR694" s="46"/>
      <c r="AS694" s="192"/>
      <c r="AT694" s="192"/>
      <c r="AU694" s="46"/>
      <c r="AY694" s="192"/>
      <c r="AZ694" s="46"/>
      <c r="BA694" s="192"/>
      <c r="BB694" s="192"/>
      <c r="BC694" s="192"/>
      <c r="BD694" s="46"/>
      <c r="BH694" s="192"/>
      <c r="BI694" s="46"/>
      <c r="BJ694" s="192"/>
      <c r="BK694" s="192"/>
      <c r="BL694" s="192"/>
      <c r="BM694" s="46"/>
      <c r="BQ694" s="192"/>
      <c r="BR694" s="46"/>
      <c r="BS694" s="192"/>
      <c r="BT694" s="192"/>
      <c r="BU694" s="192"/>
      <c r="BV694" s="46"/>
      <c r="BZ694" s="192"/>
      <c r="CA694" s="46"/>
      <c r="CB694" s="192"/>
      <c r="CC694" s="192"/>
      <c r="CD694" s="192"/>
      <c r="CE694" s="46"/>
      <c r="CI694" s="192"/>
      <c r="CJ694" s="46"/>
      <c r="CK694" s="192"/>
      <c r="CL694" s="192"/>
      <c r="CM694" s="192"/>
      <c r="CN694" s="46"/>
      <c r="CR694" s="192"/>
      <c r="CS694" s="46"/>
      <c r="CT694" s="192"/>
      <c r="CU694" s="192"/>
      <c r="CV694" s="192"/>
      <c r="CW694" s="46"/>
    </row>
    <row r="695" spans="42:101">
      <c r="AP695" s="211"/>
      <c r="AQ695" s="46"/>
      <c r="AR695" s="46"/>
      <c r="AS695" s="192"/>
      <c r="AT695" s="192"/>
      <c r="AU695" s="46"/>
      <c r="AY695" s="192"/>
      <c r="AZ695" s="46"/>
      <c r="BA695" s="192"/>
      <c r="BB695" s="192"/>
      <c r="BC695" s="192"/>
      <c r="BD695" s="46"/>
      <c r="BH695" s="192"/>
      <c r="BI695" s="46"/>
      <c r="BJ695" s="192"/>
      <c r="BK695" s="192"/>
      <c r="BL695" s="192"/>
      <c r="BM695" s="46"/>
      <c r="BQ695" s="192"/>
      <c r="BR695" s="46"/>
      <c r="BS695" s="192"/>
      <c r="BT695" s="192"/>
      <c r="BU695" s="192"/>
      <c r="BV695" s="46"/>
      <c r="BZ695" s="192"/>
      <c r="CA695" s="46"/>
      <c r="CB695" s="192"/>
      <c r="CC695" s="192"/>
      <c r="CD695" s="192"/>
      <c r="CE695" s="46"/>
      <c r="CI695" s="192"/>
      <c r="CJ695" s="46"/>
      <c r="CK695" s="192"/>
      <c r="CL695" s="192"/>
      <c r="CM695" s="192"/>
      <c r="CN695" s="46"/>
      <c r="CR695" s="192"/>
      <c r="CS695" s="46"/>
      <c r="CT695" s="192"/>
      <c r="CU695" s="192"/>
      <c r="CV695" s="192"/>
      <c r="CW695" s="46"/>
    </row>
    <row r="696" spans="42:101">
      <c r="AP696" s="192"/>
      <c r="AQ696" s="46"/>
      <c r="AR696" s="46"/>
      <c r="AS696" s="192"/>
      <c r="AT696" s="192"/>
      <c r="AU696" s="46"/>
      <c r="AY696" s="192"/>
      <c r="AZ696" s="46"/>
      <c r="BA696" s="192"/>
      <c r="BB696" s="192"/>
      <c r="BC696" s="192"/>
      <c r="BD696" s="46"/>
      <c r="BH696" s="192"/>
      <c r="BI696" s="46"/>
      <c r="BJ696" s="192"/>
      <c r="BK696" s="192"/>
      <c r="BL696" s="192"/>
      <c r="BM696" s="46"/>
      <c r="BQ696" s="192"/>
      <c r="BR696" s="46"/>
      <c r="BS696" s="192"/>
      <c r="BT696" s="192"/>
      <c r="BU696" s="192"/>
      <c r="BV696" s="46"/>
      <c r="BZ696" s="192"/>
      <c r="CA696" s="46"/>
      <c r="CB696" s="192"/>
      <c r="CC696" s="192"/>
      <c r="CD696" s="192"/>
      <c r="CE696" s="46"/>
      <c r="CI696" s="192"/>
      <c r="CJ696" s="46"/>
      <c r="CK696" s="192"/>
      <c r="CL696" s="192"/>
      <c r="CM696" s="192"/>
      <c r="CN696" s="46"/>
      <c r="CR696" s="192"/>
      <c r="CS696" s="46"/>
      <c r="CT696" s="192"/>
      <c r="CU696" s="192"/>
      <c r="CV696" s="192"/>
      <c r="CW696" s="46"/>
    </row>
    <row r="697" spans="42:101">
      <c r="AP697" s="192"/>
      <c r="AQ697" s="46"/>
      <c r="AR697" s="46"/>
      <c r="AS697" s="192"/>
      <c r="AT697" s="192"/>
      <c r="AU697" s="46"/>
      <c r="AY697" s="192"/>
      <c r="AZ697" s="46"/>
      <c r="BA697" s="192"/>
      <c r="BB697" s="192"/>
      <c r="BC697" s="192"/>
      <c r="BD697" s="46"/>
      <c r="BH697" s="192"/>
      <c r="BI697" s="46"/>
      <c r="BJ697" s="192"/>
      <c r="BK697" s="192"/>
      <c r="BL697" s="192"/>
      <c r="BM697" s="46"/>
      <c r="BQ697" s="192"/>
      <c r="BR697" s="46"/>
      <c r="BS697" s="192"/>
      <c r="BT697" s="192"/>
      <c r="BU697" s="192"/>
      <c r="BV697" s="46"/>
      <c r="BZ697" s="192"/>
      <c r="CA697" s="46"/>
      <c r="CB697" s="192"/>
      <c r="CC697" s="192"/>
      <c r="CD697" s="192"/>
      <c r="CE697" s="46"/>
      <c r="CI697" s="192"/>
      <c r="CJ697" s="46"/>
      <c r="CK697" s="192"/>
      <c r="CL697" s="192"/>
      <c r="CM697" s="192"/>
      <c r="CN697" s="46"/>
      <c r="CR697" s="192"/>
      <c r="CS697" s="46"/>
      <c r="CT697" s="192"/>
      <c r="CU697" s="192"/>
      <c r="CV697" s="192"/>
      <c r="CW697" s="46"/>
    </row>
    <row r="698" spans="42:101">
      <c r="AP698" s="192"/>
      <c r="AQ698" s="46"/>
      <c r="AR698" s="46"/>
      <c r="AS698" s="192"/>
      <c r="AT698" s="192"/>
      <c r="AU698" s="46"/>
      <c r="AY698" s="192"/>
      <c r="AZ698" s="46"/>
      <c r="BA698" s="192"/>
      <c r="BB698" s="192"/>
      <c r="BC698" s="192"/>
      <c r="BD698" s="46"/>
      <c r="BH698" s="192"/>
      <c r="BI698" s="46"/>
      <c r="BJ698" s="192"/>
      <c r="BK698" s="192"/>
      <c r="BL698" s="192"/>
      <c r="BM698" s="46"/>
      <c r="BQ698" s="192"/>
      <c r="BR698" s="46"/>
      <c r="BS698" s="192"/>
      <c r="BT698" s="192"/>
      <c r="BU698" s="192"/>
      <c r="BV698" s="46"/>
      <c r="BZ698" s="192"/>
      <c r="CA698" s="46"/>
      <c r="CB698" s="192"/>
      <c r="CC698" s="192"/>
      <c r="CD698" s="192"/>
      <c r="CE698" s="46"/>
      <c r="CI698" s="192"/>
      <c r="CJ698" s="46"/>
      <c r="CK698" s="192"/>
      <c r="CL698" s="192"/>
      <c r="CM698" s="192"/>
      <c r="CN698" s="46"/>
      <c r="CR698" s="192"/>
      <c r="CS698" s="46"/>
      <c r="CT698" s="192"/>
      <c r="CU698" s="192"/>
      <c r="CV698" s="192"/>
      <c r="CW698" s="46"/>
    </row>
    <row r="699" spans="42:101">
      <c r="AP699" s="211"/>
      <c r="AQ699" s="46"/>
      <c r="AR699" s="46"/>
      <c r="AS699" s="192"/>
      <c r="AT699" s="192"/>
      <c r="AU699" s="46"/>
      <c r="AY699" s="192"/>
      <c r="AZ699" s="46"/>
      <c r="BA699" s="192"/>
      <c r="BB699" s="192"/>
      <c r="BC699" s="192"/>
      <c r="BD699" s="46"/>
      <c r="BH699" s="192"/>
      <c r="BI699" s="46"/>
      <c r="BJ699" s="192"/>
      <c r="BK699" s="192"/>
      <c r="BL699" s="192"/>
      <c r="BM699" s="46"/>
      <c r="BQ699" s="192"/>
      <c r="BR699" s="46"/>
      <c r="BS699" s="192"/>
      <c r="BT699" s="192"/>
      <c r="BU699" s="192"/>
      <c r="BV699" s="46"/>
      <c r="BZ699" s="192"/>
      <c r="CA699" s="46"/>
      <c r="CB699" s="192"/>
      <c r="CC699" s="192"/>
      <c r="CD699" s="192"/>
      <c r="CE699" s="46"/>
      <c r="CI699" s="192"/>
      <c r="CJ699" s="46"/>
      <c r="CK699" s="192"/>
      <c r="CL699" s="192"/>
      <c r="CM699" s="192"/>
      <c r="CN699" s="46"/>
      <c r="CR699" s="192"/>
      <c r="CS699" s="46"/>
      <c r="CT699" s="192"/>
      <c r="CU699" s="192"/>
      <c r="CV699" s="192"/>
      <c r="CW699" s="46"/>
    </row>
    <row r="700" spans="42:101">
      <c r="AP700" s="192"/>
      <c r="AQ700" s="46"/>
      <c r="AR700" s="46"/>
      <c r="AS700" s="192"/>
      <c r="AT700" s="192"/>
      <c r="AU700" s="46"/>
      <c r="AY700" s="192"/>
      <c r="AZ700" s="46"/>
      <c r="BA700" s="192"/>
      <c r="BB700" s="192"/>
      <c r="BC700" s="192"/>
      <c r="BD700" s="46"/>
      <c r="BH700" s="192"/>
      <c r="BI700" s="46"/>
      <c r="BJ700" s="192"/>
      <c r="BK700" s="192"/>
      <c r="BL700" s="192"/>
      <c r="BM700" s="46"/>
      <c r="BQ700" s="192"/>
      <c r="BR700" s="46"/>
      <c r="BS700" s="192"/>
      <c r="BT700" s="192"/>
      <c r="BU700" s="192"/>
      <c r="BV700" s="46"/>
      <c r="BZ700" s="192"/>
      <c r="CA700" s="46"/>
      <c r="CB700" s="192"/>
      <c r="CC700" s="192"/>
      <c r="CD700" s="192"/>
      <c r="CE700" s="46"/>
      <c r="CI700" s="192"/>
      <c r="CJ700" s="46"/>
      <c r="CK700" s="192"/>
      <c r="CL700" s="192"/>
      <c r="CM700" s="192"/>
      <c r="CN700" s="46"/>
      <c r="CR700" s="192"/>
      <c r="CS700" s="46"/>
      <c r="CT700" s="192"/>
      <c r="CU700" s="192"/>
      <c r="CV700" s="192"/>
      <c r="CW700" s="46"/>
    </row>
    <row r="701" spans="42:101">
      <c r="AP701" s="192"/>
      <c r="AQ701" s="46"/>
      <c r="AR701" s="46"/>
      <c r="AS701" s="192"/>
      <c r="AT701" s="192"/>
      <c r="AU701" s="46"/>
      <c r="AY701" s="192"/>
      <c r="AZ701" s="46"/>
      <c r="BA701" s="192"/>
      <c r="BB701" s="192"/>
      <c r="BC701" s="192"/>
      <c r="BD701" s="46"/>
      <c r="BH701" s="192"/>
      <c r="BI701" s="46"/>
      <c r="BJ701" s="192"/>
      <c r="BK701" s="192"/>
      <c r="BL701" s="192"/>
      <c r="BM701" s="46"/>
      <c r="BQ701" s="192"/>
      <c r="BR701" s="46"/>
      <c r="BS701" s="192"/>
      <c r="BT701" s="192"/>
      <c r="BU701" s="192"/>
      <c r="BV701" s="46"/>
      <c r="BZ701" s="192"/>
      <c r="CA701" s="46"/>
      <c r="CB701" s="192"/>
      <c r="CC701" s="192"/>
      <c r="CD701" s="192"/>
      <c r="CE701" s="46"/>
      <c r="CI701" s="192"/>
      <c r="CJ701" s="46"/>
      <c r="CK701" s="192"/>
      <c r="CL701" s="192"/>
      <c r="CM701" s="192"/>
      <c r="CN701" s="46"/>
      <c r="CR701" s="192"/>
      <c r="CS701" s="46"/>
      <c r="CT701" s="192"/>
      <c r="CU701" s="192"/>
      <c r="CV701" s="192"/>
      <c r="CW701" s="46"/>
    </row>
    <row r="702" spans="42:101">
      <c r="AP702" s="192"/>
      <c r="AQ702" s="46"/>
      <c r="AR702" s="46"/>
      <c r="AS702" s="192"/>
      <c r="AT702" s="192"/>
      <c r="AU702" s="46"/>
      <c r="AY702" s="192"/>
      <c r="AZ702" s="46"/>
      <c r="BA702" s="192"/>
      <c r="BB702" s="192"/>
      <c r="BC702" s="192"/>
      <c r="BD702" s="46"/>
      <c r="BH702" s="192"/>
      <c r="BI702" s="46"/>
      <c r="BJ702" s="192"/>
      <c r="BK702" s="192"/>
      <c r="BL702" s="192"/>
      <c r="BM702" s="46"/>
      <c r="BQ702" s="192"/>
      <c r="BR702" s="46"/>
      <c r="BS702" s="192"/>
      <c r="BT702" s="192"/>
      <c r="BU702" s="192"/>
      <c r="BV702" s="46"/>
      <c r="BZ702" s="192"/>
      <c r="CA702" s="46"/>
      <c r="CB702" s="192"/>
      <c r="CC702" s="192"/>
      <c r="CD702" s="192"/>
      <c r="CE702" s="46"/>
      <c r="CI702" s="192"/>
      <c r="CJ702" s="46"/>
      <c r="CK702" s="192"/>
      <c r="CL702" s="192"/>
      <c r="CM702" s="192"/>
      <c r="CN702" s="46"/>
      <c r="CR702" s="192"/>
      <c r="CS702" s="46"/>
      <c r="CT702" s="192"/>
      <c r="CU702" s="192"/>
      <c r="CV702" s="192"/>
      <c r="CW702" s="46"/>
    </row>
    <row r="703" spans="42:101">
      <c r="AP703" s="211"/>
      <c r="AQ703" s="46"/>
      <c r="AR703" s="46"/>
      <c r="AS703" s="192"/>
      <c r="AT703" s="192"/>
      <c r="AU703" s="46"/>
      <c r="AY703" s="192"/>
      <c r="AZ703" s="46"/>
      <c r="BA703" s="192"/>
      <c r="BB703" s="192"/>
      <c r="BC703" s="192"/>
      <c r="BD703" s="46"/>
      <c r="BH703" s="192"/>
      <c r="BI703" s="46"/>
      <c r="BJ703" s="192"/>
      <c r="BK703" s="192"/>
      <c r="BL703" s="192"/>
      <c r="BM703" s="46"/>
      <c r="BQ703" s="192"/>
      <c r="BR703" s="46"/>
      <c r="BS703" s="192"/>
      <c r="BT703" s="192"/>
      <c r="BU703" s="192"/>
      <c r="BV703" s="46"/>
      <c r="BZ703" s="192"/>
      <c r="CA703" s="46"/>
      <c r="CB703" s="192"/>
      <c r="CC703" s="192"/>
      <c r="CD703" s="192"/>
      <c r="CE703" s="46"/>
      <c r="CI703" s="192"/>
      <c r="CJ703" s="46"/>
      <c r="CK703" s="192"/>
      <c r="CL703" s="192"/>
      <c r="CM703" s="192"/>
      <c r="CN703" s="46"/>
      <c r="CR703" s="192"/>
      <c r="CS703" s="46"/>
      <c r="CT703" s="192"/>
      <c r="CU703" s="192"/>
      <c r="CV703" s="192"/>
      <c r="CW703" s="46"/>
    </row>
    <row r="704" spans="42:101">
      <c r="AP704" s="192"/>
      <c r="AQ704" s="46"/>
      <c r="AR704" s="192"/>
      <c r="AS704" s="192"/>
      <c r="AT704" s="192"/>
      <c r="AU704" s="46"/>
      <c r="AY704" s="192"/>
      <c r="AZ704" s="46"/>
      <c r="BA704" s="192"/>
      <c r="BB704" s="192"/>
      <c r="BC704" s="192"/>
      <c r="BD704" s="46"/>
      <c r="BH704" s="192"/>
      <c r="BI704" s="46"/>
      <c r="BJ704" s="192"/>
      <c r="BK704" s="192"/>
      <c r="BL704" s="192"/>
      <c r="BM704" s="46"/>
      <c r="BQ704" s="192"/>
      <c r="BR704" s="46"/>
      <c r="BS704" s="192"/>
      <c r="BT704" s="192"/>
      <c r="BU704" s="192"/>
      <c r="BV704" s="46"/>
      <c r="BZ704" s="192"/>
      <c r="CA704" s="46"/>
      <c r="CB704" s="192"/>
      <c r="CC704" s="192"/>
      <c r="CD704" s="192"/>
      <c r="CE704" s="46"/>
      <c r="CI704" s="192"/>
      <c r="CJ704" s="46"/>
      <c r="CK704" s="192"/>
      <c r="CL704" s="192"/>
      <c r="CM704" s="192"/>
      <c r="CN704" s="46"/>
      <c r="CR704" s="192"/>
      <c r="CS704" s="46"/>
      <c r="CT704" s="192"/>
      <c r="CU704" s="192"/>
      <c r="CV704" s="192"/>
      <c r="CW704" s="46"/>
    </row>
    <row r="705" spans="42:101">
      <c r="AP705" s="192"/>
      <c r="AQ705" s="46"/>
      <c r="AR705" s="192"/>
      <c r="AS705" s="192"/>
      <c r="AT705" s="192"/>
      <c r="AU705" s="46"/>
      <c r="AY705" s="192"/>
      <c r="AZ705" s="46"/>
      <c r="BA705" s="192"/>
      <c r="BB705" s="192"/>
      <c r="BC705" s="192"/>
      <c r="BD705" s="46"/>
      <c r="BH705" s="192"/>
      <c r="BI705" s="46"/>
      <c r="BJ705" s="192"/>
      <c r="BK705" s="192"/>
      <c r="BL705" s="192"/>
      <c r="BM705" s="46"/>
      <c r="BQ705" s="192"/>
      <c r="BR705" s="46"/>
      <c r="BS705" s="192"/>
      <c r="BT705" s="192"/>
      <c r="BU705" s="192"/>
      <c r="BV705" s="46"/>
      <c r="BZ705" s="192"/>
      <c r="CA705" s="46"/>
      <c r="CB705" s="192"/>
      <c r="CC705" s="192"/>
      <c r="CD705" s="192"/>
      <c r="CE705" s="46"/>
      <c r="CI705" s="192"/>
      <c r="CJ705" s="46"/>
      <c r="CK705" s="192"/>
      <c r="CL705" s="192"/>
      <c r="CM705" s="192"/>
      <c r="CN705" s="46"/>
      <c r="CR705" s="192"/>
      <c r="CS705" s="46"/>
      <c r="CT705" s="192"/>
      <c r="CU705" s="192"/>
      <c r="CV705" s="192"/>
      <c r="CW705" s="46"/>
    </row>
    <row r="706" spans="42:101">
      <c r="AP706" s="192"/>
      <c r="AQ706" s="46"/>
      <c r="AR706" s="192"/>
      <c r="AS706" s="192"/>
      <c r="AT706" s="192"/>
      <c r="AU706" s="46"/>
      <c r="AY706" s="192"/>
      <c r="AZ706" s="46"/>
      <c r="BA706" s="192"/>
      <c r="BB706" s="192"/>
      <c r="BC706" s="192"/>
      <c r="BD706" s="46"/>
      <c r="BH706" s="192"/>
      <c r="BI706" s="46"/>
      <c r="BJ706" s="192"/>
      <c r="BK706" s="192"/>
      <c r="BL706" s="192"/>
      <c r="BM706" s="46"/>
      <c r="BQ706" s="192"/>
      <c r="BR706" s="46"/>
      <c r="BS706" s="192"/>
      <c r="BT706" s="192"/>
      <c r="BU706" s="192"/>
      <c r="BV706" s="46"/>
      <c r="BZ706" s="192"/>
      <c r="CA706" s="46"/>
      <c r="CB706" s="192"/>
      <c r="CC706" s="192"/>
      <c r="CD706" s="192"/>
      <c r="CE706" s="46"/>
      <c r="CI706" s="192"/>
      <c r="CJ706" s="46"/>
      <c r="CK706" s="192"/>
      <c r="CL706" s="192"/>
      <c r="CM706" s="192"/>
      <c r="CN706" s="46"/>
      <c r="CR706" s="192"/>
      <c r="CS706" s="46"/>
      <c r="CT706" s="192"/>
      <c r="CU706" s="192"/>
      <c r="CV706" s="192"/>
      <c r="CW706" s="46"/>
    </row>
    <row r="707" spans="42:101">
      <c r="AP707" s="211"/>
      <c r="AQ707" s="46"/>
      <c r="AR707" s="192"/>
      <c r="AS707" s="192"/>
      <c r="AT707" s="192"/>
      <c r="AU707" s="46"/>
      <c r="AY707" s="192"/>
      <c r="AZ707" s="46"/>
      <c r="BA707" s="192"/>
      <c r="BB707" s="192"/>
      <c r="BC707" s="192"/>
      <c r="BD707" s="46"/>
      <c r="BH707" s="192"/>
      <c r="BI707" s="46"/>
      <c r="BJ707" s="192"/>
      <c r="BK707" s="192"/>
      <c r="BL707" s="192"/>
      <c r="BM707" s="46"/>
      <c r="BQ707" s="192"/>
      <c r="BR707" s="46"/>
      <c r="BS707" s="192"/>
      <c r="BT707" s="192"/>
      <c r="BU707" s="192"/>
      <c r="BV707" s="46"/>
      <c r="BZ707" s="192"/>
      <c r="CA707" s="46"/>
      <c r="CB707" s="192"/>
      <c r="CC707" s="192"/>
      <c r="CD707" s="192"/>
      <c r="CE707" s="46"/>
      <c r="CI707" s="192"/>
      <c r="CJ707" s="46"/>
      <c r="CK707" s="192"/>
      <c r="CL707" s="192"/>
      <c r="CM707" s="192"/>
      <c r="CN707" s="46"/>
      <c r="CR707" s="192"/>
      <c r="CS707" s="46"/>
      <c r="CT707" s="192"/>
      <c r="CU707" s="192"/>
      <c r="CV707" s="192"/>
      <c r="CW707" s="46"/>
    </row>
    <row r="708" spans="42:101">
      <c r="AP708" s="192"/>
      <c r="AQ708" s="46"/>
      <c r="AR708" s="192"/>
      <c r="AS708" s="192"/>
      <c r="AT708" s="192"/>
      <c r="AU708" s="46"/>
      <c r="AY708" s="192"/>
      <c r="AZ708" s="46"/>
      <c r="BA708" s="192"/>
      <c r="BB708" s="192"/>
      <c r="BC708" s="192"/>
      <c r="BD708" s="46"/>
      <c r="BH708" s="192"/>
      <c r="BI708" s="46"/>
      <c r="BJ708" s="192"/>
      <c r="BK708" s="192"/>
      <c r="BL708" s="192"/>
      <c r="BM708" s="46"/>
      <c r="BQ708" s="192"/>
      <c r="BR708" s="46"/>
      <c r="BS708" s="192"/>
      <c r="BT708" s="192"/>
      <c r="BU708" s="192"/>
      <c r="BV708" s="46"/>
      <c r="BZ708" s="192"/>
      <c r="CA708" s="46"/>
      <c r="CB708" s="192"/>
      <c r="CC708" s="192"/>
      <c r="CD708" s="192"/>
      <c r="CE708" s="46"/>
      <c r="CI708" s="192"/>
      <c r="CJ708" s="46"/>
      <c r="CK708" s="192"/>
      <c r="CL708" s="192"/>
      <c r="CM708" s="192"/>
      <c r="CN708" s="46"/>
      <c r="CR708" s="192"/>
      <c r="CS708" s="46"/>
      <c r="CT708" s="192"/>
      <c r="CU708" s="192"/>
      <c r="CV708" s="192"/>
      <c r="CW708" s="46"/>
    </row>
    <row r="709" spans="42:101">
      <c r="AP709" s="192"/>
      <c r="AQ709" s="46"/>
      <c r="AR709" s="192"/>
      <c r="AS709" s="192"/>
      <c r="AT709" s="192"/>
      <c r="AU709" s="46"/>
      <c r="AY709" s="192"/>
      <c r="AZ709" s="46"/>
      <c r="BA709" s="192"/>
      <c r="BB709" s="192"/>
      <c r="BC709" s="192"/>
      <c r="BD709" s="46"/>
      <c r="BH709" s="192"/>
      <c r="BI709" s="46"/>
      <c r="BJ709" s="192"/>
      <c r="BK709" s="192"/>
      <c r="BL709" s="192"/>
      <c r="BM709" s="46"/>
      <c r="BQ709" s="192"/>
      <c r="BR709" s="46"/>
      <c r="BS709" s="192"/>
      <c r="BT709" s="192"/>
      <c r="BU709" s="192"/>
      <c r="BV709" s="46"/>
      <c r="BZ709" s="192"/>
      <c r="CA709" s="46"/>
      <c r="CB709" s="192"/>
      <c r="CC709" s="192"/>
      <c r="CD709" s="192"/>
      <c r="CE709" s="46"/>
      <c r="CI709" s="192"/>
      <c r="CJ709" s="46"/>
      <c r="CK709" s="192"/>
      <c r="CL709" s="192"/>
      <c r="CM709" s="192"/>
      <c r="CN709" s="46"/>
      <c r="CR709" s="192"/>
      <c r="CS709" s="46"/>
      <c r="CT709" s="192"/>
      <c r="CU709" s="192"/>
      <c r="CV709" s="192"/>
      <c r="CW709" s="46"/>
    </row>
    <row r="710" spans="42:101">
      <c r="AP710" s="192"/>
      <c r="AQ710" s="46"/>
      <c r="AR710" s="192"/>
      <c r="AS710" s="192"/>
      <c r="AT710" s="192"/>
      <c r="AU710" s="46"/>
      <c r="AY710" s="192"/>
      <c r="AZ710" s="46"/>
      <c r="BA710" s="192"/>
      <c r="BB710" s="192"/>
      <c r="BC710" s="192"/>
      <c r="BD710" s="46"/>
      <c r="BH710" s="192"/>
      <c r="BI710" s="46"/>
      <c r="BJ710" s="192"/>
      <c r="BK710" s="192"/>
      <c r="BL710" s="192"/>
      <c r="BM710" s="46"/>
      <c r="BQ710" s="192"/>
      <c r="BR710" s="46"/>
      <c r="BS710" s="192"/>
      <c r="BT710" s="192"/>
      <c r="BU710" s="192"/>
      <c r="BV710" s="46"/>
      <c r="BZ710" s="192"/>
      <c r="CA710" s="46"/>
      <c r="CB710" s="192"/>
      <c r="CC710" s="192"/>
      <c r="CD710" s="192"/>
      <c r="CE710" s="46"/>
      <c r="CI710" s="192"/>
      <c r="CJ710" s="46"/>
      <c r="CK710" s="192"/>
      <c r="CL710" s="192"/>
      <c r="CM710" s="192"/>
      <c r="CN710" s="46"/>
      <c r="CR710" s="192"/>
      <c r="CS710" s="46"/>
      <c r="CT710" s="192"/>
      <c r="CU710" s="192"/>
      <c r="CV710" s="192"/>
      <c r="CW710" s="46"/>
    </row>
    <row r="711" spans="42:101">
      <c r="AP711" s="211"/>
      <c r="AQ711" s="46"/>
      <c r="AR711" s="192"/>
      <c r="AS711" s="192"/>
      <c r="AT711" s="192"/>
      <c r="AU711" s="46"/>
      <c r="AY711" s="192"/>
      <c r="AZ711" s="46"/>
      <c r="BA711" s="192"/>
      <c r="BB711" s="192"/>
      <c r="BC711" s="192"/>
      <c r="BD711" s="46"/>
      <c r="BH711" s="192"/>
      <c r="BI711" s="46"/>
      <c r="BJ711" s="192"/>
      <c r="BK711" s="192"/>
      <c r="BL711" s="192"/>
      <c r="BM711" s="46"/>
      <c r="BQ711" s="192"/>
      <c r="BR711" s="46"/>
      <c r="BS711" s="192"/>
      <c r="BT711" s="192"/>
      <c r="BU711" s="192"/>
      <c r="BV711" s="46"/>
      <c r="BZ711" s="192"/>
      <c r="CA711" s="46"/>
      <c r="CB711" s="192"/>
      <c r="CC711" s="192"/>
      <c r="CD711" s="192"/>
      <c r="CE711" s="46"/>
      <c r="CI711" s="192"/>
      <c r="CJ711" s="46"/>
      <c r="CK711" s="192"/>
      <c r="CL711" s="192"/>
      <c r="CM711" s="192"/>
      <c r="CN711" s="46"/>
      <c r="CR711" s="192"/>
      <c r="CS711" s="46"/>
      <c r="CT711" s="192"/>
      <c r="CU711" s="192"/>
      <c r="CV711" s="192"/>
      <c r="CW711" s="46"/>
    </row>
    <row r="712" spans="42:101">
      <c r="AP712" s="192"/>
      <c r="AQ712" s="46"/>
      <c r="AR712" s="192"/>
      <c r="AS712" s="192"/>
      <c r="AT712" s="192"/>
      <c r="AU712" s="46"/>
      <c r="AY712" s="192"/>
      <c r="AZ712" s="46"/>
      <c r="BA712" s="192"/>
      <c r="BB712" s="192"/>
      <c r="BC712" s="192"/>
      <c r="BD712" s="46"/>
      <c r="BH712" s="192"/>
      <c r="BI712" s="46"/>
      <c r="BJ712" s="192"/>
      <c r="BK712" s="192"/>
      <c r="BL712" s="192"/>
      <c r="BM712" s="46"/>
      <c r="BQ712" s="192"/>
      <c r="BR712" s="46"/>
      <c r="BS712" s="192"/>
      <c r="BT712" s="192"/>
      <c r="BU712" s="192"/>
      <c r="BV712" s="46"/>
      <c r="BZ712" s="192"/>
      <c r="CA712" s="46"/>
      <c r="CB712" s="192"/>
      <c r="CC712" s="192"/>
      <c r="CD712" s="192"/>
      <c r="CE712" s="46"/>
      <c r="CI712" s="192"/>
      <c r="CJ712" s="46"/>
      <c r="CK712" s="192"/>
      <c r="CL712" s="192"/>
      <c r="CM712" s="192"/>
      <c r="CN712" s="46"/>
      <c r="CR712" s="192"/>
      <c r="CS712" s="46"/>
      <c r="CT712" s="192"/>
      <c r="CU712" s="192"/>
      <c r="CV712" s="192"/>
      <c r="CW712" s="46"/>
    </row>
    <row r="713" spans="42:101">
      <c r="AP713" s="192"/>
      <c r="AQ713" s="46"/>
      <c r="AR713" s="192"/>
      <c r="AS713" s="192"/>
      <c r="AT713" s="192"/>
      <c r="AU713" s="46"/>
      <c r="AY713" s="192"/>
      <c r="AZ713" s="46"/>
      <c r="BA713" s="192"/>
      <c r="BB713" s="192"/>
      <c r="BC713" s="192"/>
      <c r="BD713" s="46"/>
      <c r="BH713" s="192"/>
      <c r="BI713" s="46"/>
      <c r="BJ713" s="192"/>
      <c r="BK713" s="192"/>
      <c r="BL713" s="192"/>
      <c r="BM713" s="46"/>
      <c r="BQ713" s="192"/>
      <c r="BR713" s="46"/>
      <c r="BS713" s="192"/>
      <c r="BT713" s="192"/>
      <c r="BU713" s="192"/>
      <c r="BV713" s="46"/>
      <c r="BZ713" s="192"/>
      <c r="CA713" s="46"/>
      <c r="CB713" s="192"/>
      <c r="CC713" s="192"/>
      <c r="CD713" s="192"/>
      <c r="CE713" s="46"/>
      <c r="CI713" s="192"/>
      <c r="CJ713" s="46"/>
      <c r="CK713" s="192"/>
      <c r="CL713" s="192"/>
      <c r="CM713" s="192"/>
      <c r="CN713" s="46"/>
      <c r="CR713" s="192"/>
      <c r="CS713" s="46"/>
      <c r="CT713" s="192"/>
      <c r="CU713" s="192"/>
      <c r="CV713" s="192"/>
      <c r="CW713" s="46"/>
    </row>
    <row r="714" spans="42:101">
      <c r="AP714" s="192"/>
      <c r="AQ714" s="46"/>
      <c r="AR714" s="192"/>
      <c r="AS714" s="192"/>
      <c r="AT714" s="192"/>
      <c r="AU714" s="46"/>
      <c r="AY714" s="192"/>
      <c r="AZ714" s="46"/>
      <c r="BA714" s="192"/>
      <c r="BB714" s="192"/>
      <c r="BC714" s="192"/>
      <c r="BD714" s="46"/>
      <c r="BH714" s="192"/>
      <c r="BI714" s="46"/>
      <c r="BJ714" s="192"/>
      <c r="BK714" s="192"/>
      <c r="BL714" s="192"/>
      <c r="BM714" s="46"/>
      <c r="BQ714" s="192"/>
      <c r="BR714" s="46"/>
      <c r="BS714" s="192"/>
      <c r="BT714" s="192"/>
      <c r="BU714" s="192"/>
      <c r="BV714" s="46"/>
      <c r="BZ714" s="192"/>
      <c r="CA714" s="46"/>
      <c r="CB714" s="192"/>
      <c r="CC714" s="192"/>
      <c r="CD714" s="192"/>
      <c r="CE714" s="46"/>
      <c r="CI714" s="192"/>
      <c r="CJ714" s="46"/>
      <c r="CK714" s="192"/>
      <c r="CL714" s="192"/>
      <c r="CM714" s="192"/>
      <c r="CN714" s="46"/>
      <c r="CR714" s="192"/>
      <c r="CS714" s="46"/>
      <c r="CT714" s="192"/>
      <c r="CU714" s="192"/>
      <c r="CV714" s="192"/>
      <c r="CW714" s="46"/>
    </row>
    <row r="715" spans="42:101">
      <c r="AP715" s="211"/>
      <c r="AQ715" s="46"/>
      <c r="AR715" s="192"/>
      <c r="AS715" s="192"/>
      <c r="AT715" s="192"/>
      <c r="AU715" s="46"/>
      <c r="AY715" s="192"/>
      <c r="AZ715" s="46"/>
      <c r="BA715" s="192"/>
      <c r="BB715" s="192"/>
      <c r="BC715" s="192"/>
      <c r="BD715" s="46"/>
      <c r="BH715" s="192"/>
      <c r="BI715" s="46"/>
      <c r="BJ715" s="192"/>
      <c r="BK715" s="192"/>
      <c r="BL715" s="192"/>
      <c r="BM715" s="46"/>
      <c r="BQ715" s="192"/>
      <c r="BR715" s="46"/>
      <c r="BS715" s="192"/>
      <c r="BT715" s="192"/>
      <c r="BU715" s="192"/>
      <c r="BV715" s="46"/>
      <c r="BZ715" s="192"/>
      <c r="CA715" s="46"/>
      <c r="CB715" s="192"/>
      <c r="CC715" s="192"/>
      <c r="CD715" s="192"/>
      <c r="CE715" s="46"/>
      <c r="CI715" s="192"/>
      <c r="CJ715" s="46"/>
      <c r="CK715" s="192"/>
      <c r="CL715" s="192"/>
      <c r="CM715" s="192"/>
      <c r="CN715" s="46"/>
      <c r="CR715" s="192"/>
      <c r="CS715" s="46"/>
      <c r="CT715" s="192"/>
      <c r="CU715" s="192"/>
      <c r="CV715" s="192"/>
      <c r="CW715" s="46"/>
    </row>
    <row r="716" spans="42:101">
      <c r="AP716" s="192"/>
      <c r="AQ716" s="46"/>
      <c r="AR716" s="192"/>
      <c r="AS716" s="192"/>
      <c r="AT716" s="192"/>
      <c r="AU716" s="46"/>
      <c r="AY716" s="192"/>
      <c r="AZ716" s="46"/>
      <c r="BA716" s="192"/>
      <c r="BB716" s="192"/>
      <c r="BC716" s="192"/>
      <c r="BD716" s="46"/>
      <c r="BH716" s="192"/>
      <c r="BI716" s="46"/>
      <c r="BJ716" s="192"/>
      <c r="BK716" s="192"/>
      <c r="BL716" s="192"/>
      <c r="BM716" s="46"/>
      <c r="BQ716" s="192"/>
      <c r="BR716" s="46"/>
      <c r="BS716" s="192"/>
      <c r="BT716" s="192"/>
      <c r="BU716" s="192"/>
      <c r="BV716" s="46"/>
      <c r="BZ716" s="192"/>
      <c r="CA716" s="46"/>
      <c r="CB716" s="192"/>
      <c r="CC716" s="192"/>
      <c r="CD716" s="192"/>
      <c r="CE716" s="46"/>
      <c r="CI716" s="192"/>
      <c r="CJ716" s="46"/>
      <c r="CK716" s="192"/>
      <c r="CL716" s="192"/>
      <c r="CM716" s="192"/>
      <c r="CN716" s="46"/>
      <c r="CR716" s="192"/>
      <c r="CS716" s="46"/>
      <c r="CT716" s="192"/>
      <c r="CU716" s="192"/>
      <c r="CV716" s="192"/>
      <c r="CW716" s="46"/>
    </row>
    <row r="717" spans="42:101">
      <c r="AP717" s="192"/>
      <c r="AQ717" s="46"/>
      <c r="AR717" s="192"/>
      <c r="AS717" s="192"/>
      <c r="AT717" s="192"/>
      <c r="AU717" s="46"/>
      <c r="AY717" s="192"/>
      <c r="AZ717" s="46"/>
      <c r="BA717" s="192"/>
      <c r="BB717" s="192"/>
      <c r="BC717" s="192"/>
      <c r="BD717" s="46"/>
      <c r="BH717" s="192"/>
      <c r="BI717" s="46"/>
      <c r="BJ717" s="192"/>
      <c r="BK717" s="192"/>
      <c r="BL717" s="192"/>
      <c r="BM717" s="46"/>
      <c r="BQ717" s="192"/>
      <c r="BR717" s="46"/>
      <c r="BS717" s="192"/>
      <c r="BT717" s="192"/>
      <c r="BU717" s="192"/>
      <c r="BV717" s="46"/>
      <c r="BZ717" s="192"/>
      <c r="CA717" s="46"/>
      <c r="CB717" s="192"/>
      <c r="CC717" s="192"/>
      <c r="CD717" s="192"/>
      <c r="CE717" s="46"/>
      <c r="CI717" s="192"/>
      <c r="CJ717" s="46"/>
      <c r="CK717" s="192"/>
      <c r="CL717" s="192"/>
      <c r="CM717" s="192"/>
      <c r="CN717" s="46"/>
      <c r="CR717" s="192"/>
      <c r="CS717" s="46"/>
      <c r="CT717" s="192"/>
      <c r="CU717" s="192"/>
      <c r="CV717" s="192"/>
      <c r="CW717" s="46"/>
    </row>
    <row r="718" spans="42:101">
      <c r="AP718" s="192"/>
      <c r="AQ718" s="46"/>
      <c r="AR718" s="192"/>
      <c r="AS718" s="192"/>
      <c r="AT718" s="192"/>
      <c r="AU718" s="46"/>
      <c r="AY718" s="192"/>
      <c r="AZ718" s="46"/>
      <c r="BA718" s="192"/>
      <c r="BB718" s="192"/>
      <c r="BC718" s="192"/>
      <c r="BD718" s="46"/>
      <c r="BH718" s="192"/>
      <c r="BI718" s="46"/>
      <c r="BJ718" s="192"/>
      <c r="BK718" s="192"/>
      <c r="BL718" s="192"/>
      <c r="BM718" s="46"/>
      <c r="BQ718" s="192"/>
      <c r="BR718" s="46"/>
      <c r="BS718" s="192"/>
      <c r="BT718" s="192"/>
      <c r="BU718" s="192"/>
      <c r="BV718" s="46"/>
      <c r="BZ718" s="192"/>
      <c r="CA718" s="46"/>
      <c r="CB718" s="192"/>
      <c r="CC718" s="192"/>
      <c r="CD718" s="192"/>
      <c r="CE718" s="46"/>
      <c r="CI718" s="192"/>
      <c r="CJ718" s="46"/>
      <c r="CK718" s="192"/>
      <c r="CL718" s="192"/>
      <c r="CM718" s="192"/>
      <c r="CN718" s="46"/>
      <c r="CR718" s="192"/>
      <c r="CS718" s="46"/>
      <c r="CT718" s="192"/>
      <c r="CU718" s="192"/>
      <c r="CV718" s="192"/>
      <c r="CW718" s="46"/>
    </row>
    <row r="719" spans="42:101">
      <c r="AP719" s="211"/>
      <c r="AQ719" s="46"/>
      <c r="AR719" s="192"/>
      <c r="AS719" s="192"/>
      <c r="AT719" s="192"/>
      <c r="AU719" s="46"/>
      <c r="AY719" s="192"/>
      <c r="AZ719" s="46"/>
      <c r="BA719" s="192"/>
      <c r="BB719" s="192"/>
      <c r="BC719" s="192"/>
      <c r="BD719" s="46"/>
      <c r="BH719" s="192"/>
      <c r="BI719" s="46"/>
      <c r="BJ719" s="192"/>
      <c r="BK719" s="192"/>
      <c r="BL719" s="192"/>
      <c r="BM719" s="46"/>
      <c r="BQ719" s="192"/>
      <c r="BR719" s="46"/>
      <c r="BS719" s="192"/>
      <c r="BT719" s="192"/>
      <c r="BU719" s="192"/>
      <c r="BV719" s="46"/>
      <c r="BZ719" s="192"/>
      <c r="CA719" s="46"/>
      <c r="CB719" s="192"/>
      <c r="CC719" s="192"/>
      <c r="CD719" s="192"/>
      <c r="CE719" s="46"/>
      <c r="CI719" s="192"/>
      <c r="CJ719" s="46"/>
      <c r="CK719" s="192"/>
      <c r="CL719" s="192"/>
      <c r="CM719" s="192"/>
      <c r="CN719" s="46"/>
      <c r="CR719" s="192"/>
      <c r="CS719" s="46"/>
      <c r="CT719" s="192"/>
      <c r="CU719" s="192"/>
      <c r="CV719" s="192"/>
      <c r="CW719" s="46"/>
    </row>
    <row r="720" spans="42:101">
      <c r="AP720" s="192"/>
      <c r="AQ720" s="46"/>
      <c r="AR720" s="192"/>
      <c r="AS720" s="192"/>
      <c r="AT720" s="192"/>
      <c r="AU720" s="46"/>
      <c r="AY720" s="192"/>
      <c r="AZ720" s="46"/>
      <c r="BA720" s="192"/>
      <c r="BB720" s="192"/>
      <c r="BC720" s="192"/>
      <c r="BD720" s="46"/>
      <c r="BH720" s="192"/>
      <c r="BI720" s="46"/>
      <c r="BJ720" s="192"/>
      <c r="BK720" s="192"/>
      <c r="BL720" s="192"/>
      <c r="BM720" s="46"/>
      <c r="BQ720" s="192"/>
      <c r="BR720" s="46"/>
      <c r="BS720" s="192"/>
      <c r="BT720" s="192"/>
      <c r="BU720" s="192"/>
      <c r="BV720" s="46"/>
      <c r="BZ720" s="192"/>
      <c r="CA720" s="46"/>
      <c r="CB720" s="192"/>
      <c r="CC720" s="192"/>
      <c r="CD720" s="192"/>
      <c r="CE720" s="46"/>
      <c r="CI720" s="192"/>
      <c r="CJ720" s="46"/>
      <c r="CK720" s="192"/>
      <c r="CL720" s="192"/>
      <c r="CM720" s="192"/>
      <c r="CN720" s="46"/>
      <c r="CR720" s="192"/>
      <c r="CS720" s="46"/>
      <c r="CT720" s="192"/>
      <c r="CU720" s="192"/>
      <c r="CV720" s="192"/>
      <c r="CW720" s="46"/>
    </row>
    <row r="721" spans="42:101">
      <c r="AP721" s="192"/>
      <c r="AQ721" s="46"/>
      <c r="AR721" s="192"/>
      <c r="AS721" s="192"/>
      <c r="AT721" s="192"/>
      <c r="AU721" s="46"/>
      <c r="AY721" s="192"/>
      <c r="AZ721" s="46"/>
      <c r="BA721" s="192"/>
      <c r="BB721" s="192"/>
      <c r="BC721" s="192"/>
      <c r="BD721" s="46"/>
      <c r="BH721" s="192"/>
      <c r="BI721" s="46"/>
      <c r="BJ721" s="192"/>
      <c r="BK721" s="192"/>
      <c r="BL721" s="192"/>
      <c r="BM721" s="46"/>
      <c r="BQ721" s="192"/>
      <c r="BR721" s="46"/>
      <c r="BS721" s="192"/>
      <c r="BT721" s="192"/>
      <c r="BU721" s="192"/>
      <c r="BV721" s="46"/>
      <c r="BZ721" s="192"/>
      <c r="CA721" s="46"/>
      <c r="CB721" s="192"/>
      <c r="CC721" s="192"/>
      <c r="CD721" s="192"/>
      <c r="CE721" s="46"/>
      <c r="CI721" s="192"/>
      <c r="CJ721" s="46"/>
      <c r="CK721" s="192"/>
      <c r="CL721" s="192"/>
      <c r="CM721" s="192"/>
      <c r="CN721" s="46"/>
      <c r="CR721" s="192"/>
      <c r="CS721" s="46"/>
      <c r="CT721" s="192"/>
      <c r="CU721" s="192"/>
      <c r="CV721" s="192"/>
      <c r="CW721" s="46"/>
    </row>
    <row r="722" spans="42:101">
      <c r="AP722" s="192"/>
      <c r="AQ722" s="46"/>
      <c r="AR722" s="192"/>
      <c r="AS722" s="192"/>
      <c r="AT722" s="192"/>
      <c r="AU722" s="46"/>
      <c r="AY722" s="192"/>
      <c r="AZ722" s="46"/>
      <c r="BA722" s="192"/>
      <c r="BB722" s="192"/>
      <c r="BC722" s="192"/>
      <c r="BD722" s="46"/>
      <c r="BH722" s="192"/>
      <c r="BI722" s="46"/>
      <c r="BJ722" s="192"/>
      <c r="BK722" s="192"/>
      <c r="BL722" s="192"/>
      <c r="BM722" s="46"/>
      <c r="BQ722" s="192"/>
      <c r="BR722" s="46"/>
      <c r="BS722" s="192"/>
      <c r="BT722" s="192"/>
      <c r="BU722" s="192"/>
      <c r="BV722" s="46"/>
      <c r="BZ722" s="192"/>
      <c r="CA722" s="46"/>
      <c r="CB722" s="192"/>
      <c r="CC722" s="192"/>
      <c r="CD722" s="192"/>
      <c r="CE722" s="46"/>
      <c r="CI722" s="192"/>
      <c r="CJ722" s="46"/>
      <c r="CK722" s="192"/>
      <c r="CL722" s="192"/>
      <c r="CM722" s="192"/>
      <c r="CN722" s="46"/>
      <c r="CR722" s="192"/>
      <c r="CS722" s="46"/>
      <c r="CT722" s="192"/>
      <c r="CU722" s="192"/>
      <c r="CV722" s="192"/>
      <c r="CW722" s="46"/>
    </row>
    <row r="723" spans="42:101">
      <c r="AP723" s="211"/>
      <c r="AQ723" s="46"/>
      <c r="AR723" s="192"/>
      <c r="AS723" s="192"/>
      <c r="AT723" s="192"/>
      <c r="AU723" s="46"/>
      <c r="AY723" s="192"/>
      <c r="AZ723" s="46"/>
      <c r="BA723" s="192"/>
      <c r="BB723" s="192"/>
      <c r="BC723" s="192"/>
      <c r="BD723" s="46"/>
      <c r="BH723" s="192"/>
      <c r="BI723" s="46"/>
      <c r="BJ723" s="192"/>
      <c r="BK723" s="192"/>
      <c r="BL723" s="192"/>
      <c r="BM723" s="46"/>
      <c r="BQ723" s="192"/>
      <c r="BR723" s="46"/>
      <c r="BS723" s="192"/>
      <c r="BT723" s="192"/>
      <c r="BU723" s="192"/>
      <c r="BV723" s="46"/>
      <c r="BZ723" s="192"/>
      <c r="CA723" s="46"/>
      <c r="CB723" s="192"/>
      <c r="CC723" s="192"/>
      <c r="CD723" s="192"/>
      <c r="CE723" s="46"/>
      <c r="CI723" s="192"/>
      <c r="CJ723" s="46"/>
      <c r="CK723" s="192"/>
      <c r="CL723" s="192"/>
      <c r="CM723" s="192"/>
      <c r="CN723" s="46"/>
      <c r="CR723" s="192"/>
      <c r="CS723" s="46"/>
      <c r="CT723" s="192"/>
      <c r="CU723" s="192"/>
      <c r="CV723" s="192"/>
      <c r="CW723" s="46"/>
    </row>
    <row r="724" spans="42:101">
      <c r="AP724" s="192"/>
      <c r="AQ724" s="46"/>
      <c r="AR724" s="192"/>
      <c r="AS724" s="192"/>
      <c r="AT724" s="192"/>
      <c r="AU724" s="46"/>
      <c r="AY724" s="192"/>
      <c r="AZ724" s="46"/>
      <c r="BA724" s="192"/>
      <c r="BB724" s="192"/>
      <c r="BC724" s="192"/>
      <c r="BD724" s="46"/>
      <c r="BH724" s="192"/>
      <c r="BI724" s="46"/>
      <c r="BJ724" s="192"/>
      <c r="BK724" s="192"/>
      <c r="BL724" s="192"/>
      <c r="BM724" s="46"/>
      <c r="BQ724" s="192"/>
      <c r="BR724" s="46"/>
      <c r="BS724" s="192"/>
      <c r="BT724" s="192"/>
      <c r="BU724" s="192"/>
      <c r="BV724" s="46"/>
      <c r="BZ724" s="192"/>
      <c r="CA724" s="46"/>
      <c r="CB724" s="192"/>
      <c r="CC724" s="192"/>
      <c r="CD724" s="192"/>
      <c r="CE724" s="46"/>
      <c r="CI724" s="192"/>
      <c r="CJ724" s="46"/>
      <c r="CK724" s="192"/>
      <c r="CL724" s="192"/>
      <c r="CM724" s="192"/>
      <c r="CN724" s="46"/>
      <c r="CR724" s="192"/>
      <c r="CS724" s="46"/>
      <c r="CT724" s="192"/>
      <c r="CU724" s="192"/>
      <c r="CV724" s="192"/>
      <c r="CW724" s="46"/>
    </row>
    <row r="725" spans="42:101">
      <c r="AP725" s="192"/>
      <c r="AQ725" s="46"/>
      <c r="AR725" s="192"/>
      <c r="AS725" s="192"/>
      <c r="AT725" s="192"/>
      <c r="AU725" s="46"/>
      <c r="AY725" s="192"/>
      <c r="AZ725" s="46"/>
      <c r="BA725" s="192"/>
      <c r="BB725" s="192"/>
      <c r="BC725" s="192"/>
      <c r="BD725" s="46"/>
      <c r="BH725" s="192"/>
      <c r="BI725" s="46"/>
      <c r="BJ725" s="192"/>
      <c r="BK725" s="192"/>
      <c r="BL725" s="192"/>
      <c r="BM725" s="46"/>
      <c r="BQ725" s="192"/>
      <c r="BR725" s="46"/>
      <c r="BS725" s="192"/>
      <c r="BT725" s="192"/>
      <c r="BU725" s="192"/>
      <c r="BV725" s="46"/>
      <c r="BZ725" s="192"/>
      <c r="CA725" s="46"/>
      <c r="CB725" s="192"/>
      <c r="CC725" s="192"/>
      <c r="CD725" s="192"/>
      <c r="CE725" s="46"/>
      <c r="CI725" s="192"/>
      <c r="CJ725" s="46"/>
      <c r="CK725" s="192"/>
      <c r="CL725" s="192"/>
      <c r="CM725" s="192"/>
      <c r="CN725" s="46"/>
      <c r="CR725" s="192"/>
      <c r="CS725" s="46"/>
      <c r="CT725" s="192"/>
      <c r="CU725" s="192"/>
      <c r="CV725" s="192"/>
      <c r="CW725" s="46"/>
    </row>
    <row r="726" spans="42:101">
      <c r="AP726" s="192"/>
      <c r="AQ726" s="46"/>
      <c r="AR726" s="192"/>
      <c r="AS726" s="192"/>
      <c r="AT726" s="192"/>
      <c r="AU726" s="46"/>
      <c r="AY726" s="192"/>
      <c r="AZ726" s="46"/>
      <c r="BA726" s="192"/>
      <c r="BB726" s="192"/>
      <c r="BC726" s="192"/>
      <c r="BD726" s="46"/>
      <c r="BH726" s="192"/>
      <c r="BI726" s="46"/>
      <c r="BJ726" s="192"/>
      <c r="BK726" s="192"/>
      <c r="BL726" s="192"/>
      <c r="BM726" s="46"/>
      <c r="BQ726" s="192"/>
      <c r="BR726" s="46"/>
      <c r="BS726" s="192"/>
      <c r="BT726" s="192"/>
      <c r="BU726" s="192"/>
      <c r="BV726" s="46"/>
      <c r="BZ726" s="192"/>
      <c r="CA726" s="46"/>
      <c r="CB726" s="192"/>
      <c r="CC726" s="192"/>
      <c r="CD726" s="192"/>
      <c r="CE726" s="46"/>
      <c r="CI726" s="192"/>
      <c r="CJ726" s="46"/>
      <c r="CK726" s="192"/>
      <c r="CL726" s="192"/>
      <c r="CM726" s="192"/>
      <c r="CN726" s="46"/>
      <c r="CR726" s="192"/>
      <c r="CS726" s="46"/>
      <c r="CT726" s="192"/>
      <c r="CU726" s="192"/>
      <c r="CV726" s="192"/>
      <c r="CW726" s="46"/>
    </row>
    <row r="727" spans="42:101">
      <c r="AP727" s="211"/>
      <c r="AQ727" s="46"/>
      <c r="AR727" s="192"/>
      <c r="AS727" s="192"/>
      <c r="AT727" s="192"/>
      <c r="AU727" s="46"/>
      <c r="AY727" s="192"/>
      <c r="AZ727" s="46"/>
      <c r="BA727" s="192"/>
      <c r="BB727" s="192"/>
      <c r="BC727" s="192"/>
      <c r="BD727" s="46"/>
      <c r="BH727" s="192"/>
      <c r="BI727" s="46"/>
      <c r="BJ727" s="192"/>
      <c r="BK727" s="192"/>
      <c r="BL727" s="192"/>
      <c r="BM727" s="46"/>
      <c r="BQ727" s="192"/>
      <c r="BR727" s="46"/>
      <c r="BS727" s="192"/>
      <c r="BT727" s="192"/>
      <c r="BU727" s="192"/>
      <c r="BV727" s="46"/>
      <c r="BZ727" s="192"/>
      <c r="CA727" s="46"/>
      <c r="CB727" s="192"/>
      <c r="CC727" s="192"/>
      <c r="CD727" s="192"/>
      <c r="CE727" s="46"/>
      <c r="CI727" s="192"/>
      <c r="CJ727" s="46"/>
      <c r="CK727" s="192"/>
      <c r="CL727" s="192"/>
      <c r="CM727" s="192"/>
      <c r="CN727" s="46"/>
      <c r="CR727" s="192"/>
      <c r="CS727" s="46"/>
      <c r="CT727" s="192"/>
      <c r="CU727" s="192"/>
      <c r="CV727" s="192"/>
      <c r="CW727" s="46"/>
    </row>
    <row r="728" spans="42:101">
      <c r="AP728" s="192"/>
      <c r="AQ728" s="46"/>
      <c r="AR728" s="192"/>
      <c r="AS728" s="192"/>
      <c r="AT728" s="192"/>
      <c r="AU728" s="46"/>
      <c r="AY728" s="192"/>
      <c r="AZ728" s="46"/>
      <c r="BA728" s="192"/>
      <c r="BB728" s="192"/>
      <c r="BC728" s="192"/>
      <c r="BD728" s="46"/>
      <c r="BH728" s="192"/>
      <c r="BI728" s="46"/>
      <c r="BJ728" s="192"/>
      <c r="BK728" s="192"/>
      <c r="BL728" s="192"/>
      <c r="BM728" s="46"/>
      <c r="BQ728" s="192"/>
      <c r="BR728" s="46"/>
      <c r="BS728" s="192"/>
      <c r="BT728" s="192"/>
      <c r="BU728" s="192"/>
      <c r="BV728" s="46"/>
      <c r="BZ728" s="192"/>
      <c r="CA728" s="46"/>
      <c r="CB728" s="192"/>
      <c r="CC728" s="192"/>
      <c r="CD728" s="192"/>
      <c r="CE728" s="46"/>
      <c r="CI728" s="192"/>
      <c r="CJ728" s="46"/>
      <c r="CK728" s="192"/>
      <c r="CL728" s="192"/>
      <c r="CM728" s="192"/>
      <c r="CN728" s="46"/>
      <c r="CR728" s="192"/>
      <c r="CS728" s="46"/>
      <c r="CT728" s="192"/>
      <c r="CU728" s="192"/>
      <c r="CV728" s="192"/>
      <c r="CW728" s="46"/>
    </row>
    <row r="729" spans="42:101">
      <c r="AP729" s="192"/>
      <c r="AQ729" s="46"/>
      <c r="AR729" s="192"/>
      <c r="AS729" s="192"/>
      <c r="AT729" s="192"/>
      <c r="AU729" s="46"/>
      <c r="AY729" s="192"/>
      <c r="AZ729" s="46"/>
      <c r="BA729" s="192"/>
      <c r="BB729" s="192"/>
      <c r="BC729" s="192"/>
      <c r="BD729" s="46"/>
      <c r="BH729" s="192"/>
      <c r="BI729" s="46"/>
      <c r="BJ729" s="192"/>
      <c r="BK729" s="192"/>
      <c r="BL729" s="192"/>
      <c r="BM729" s="46"/>
      <c r="BQ729" s="192"/>
      <c r="BR729" s="46"/>
      <c r="BS729" s="192"/>
      <c r="BT729" s="192"/>
      <c r="BU729" s="192"/>
      <c r="BV729" s="46"/>
      <c r="BZ729" s="192"/>
      <c r="CA729" s="46"/>
      <c r="CB729" s="192"/>
      <c r="CC729" s="192"/>
      <c r="CD729" s="192"/>
      <c r="CE729" s="46"/>
      <c r="CI729" s="192"/>
      <c r="CJ729" s="46"/>
      <c r="CK729" s="192"/>
      <c r="CL729" s="192"/>
      <c r="CM729" s="192"/>
      <c r="CN729" s="46"/>
      <c r="CR729" s="192"/>
      <c r="CS729" s="46"/>
      <c r="CT729" s="192"/>
      <c r="CU729" s="192"/>
      <c r="CV729" s="192"/>
      <c r="CW729" s="46"/>
    </row>
    <row r="730" spans="42:101">
      <c r="AP730" s="192"/>
      <c r="AQ730" s="46"/>
      <c r="AR730" s="192"/>
      <c r="AS730" s="192"/>
      <c r="AT730" s="192"/>
      <c r="AU730" s="46"/>
      <c r="AY730" s="192"/>
      <c r="AZ730" s="46"/>
      <c r="BA730" s="192"/>
      <c r="BB730" s="192"/>
      <c r="BC730" s="192"/>
      <c r="BD730" s="46"/>
      <c r="BH730" s="192"/>
      <c r="BI730" s="46"/>
      <c r="BJ730" s="192"/>
      <c r="BK730" s="192"/>
      <c r="BL730" s="192"/>
      <c r="BM730" s="46"/>
      <c r="BQ730" s="192"/>
      <c r="BR730" s="46"/>
      <c r="BS730" s="192"/>
      <c r="BT730" s="192"/>
      <c r="BU730" s="192"/>
      <c r="BV730" s="46"/>
      <c r="BZ730" s="192"/>
      <c r="CA730" s="46"/>
      <c r="CB730" s="192"/>
      <c r="CC730" s="192"/>
      <c r="CD730" s="192"/>
      <c r="CE730" s="46"/>
      <c r="CI730" s="192"/>
      <c r="CJ730" s="46"/>
      <c r="CK730" s="192"/>
      <c r="CL730" s="192"/>
      <c r="CM730" s="192"/>
      <c r="CN730" s="46"/>
      <c r="CR730" s="192"/>
      <c r="CS730" s="46"/>
      <c r="CT730" s="192"/>
      <c r="CU730" s="192"/>
      <c r="CV730" s="192"/>
      <c r="CW730" s="46"/>
    </row>
    <row r="731" spans="42:101">
      <c r="AP731" s="211"/>
      <c r="AQ731" s="46"/>
      <c r="AR731" s="192"/>
      <c r="AS731" s="192"/>
      <c r="AT731" s="192"/>
      <c r="AU731" s="46"/>
      <c r="AY731" s="192"/>
      <c r="AZ731" s="46"/>
      <c r="BA731" s="192"/>
      <c r="BB731" s="192"/>
      <c r="BC731" s="192"/>
      <c r="BD731" s="46"/>
      <c r="BH731" s="192"/>
      <c r="BI731" s="46"/>
      <c r="BJ731" s="192"/>
      <c r="BK731" s="192"/>
      <c r="BL731" s="192"/>
      <c r="BM731" s="46"/>
      <c r="BQ731" s="192"/>
      <c r="BR731" s="46"/>
      <c r="BS731" s="192"/>
      <c r="BT731" s="192"/>
      <c r="BU731" s="192"/>
      <c r="BV731" s="46"/>
      <c r="BZ731" s="192"/>
      <c r="CA731" s="46"/>
      <c r="CB731" s="192"/>
      <c r="CC731" s="192"/>
      <c r="CD731" s="192"/>
      <c r="CE731" s="46"/>
      <c r="CI731" s="192"/>
      <c r="CJ731" s="46"/>
      <c r="CK731" s="192"/>
      <c r="CL731" s="192"/>
      <c r="CM731" s="192"/>
      <c r="CN731" s="46"/>
      <c r="CR731" s="192"/>
      <c r="CS731" s="46"/>
      <c r="CT731" s="192"/>
      <c r="CU731" s="192"/>
      <c r="CV731" s="192"/>
      <c r="CW731" s="46"/>
    </row>
    <row r="732" spans="42:101">
      <c r="AP732" s="192"/>
      <c r="AQ732" s="46"/>
      <c r="AR732" s="192"/>
      <c r="AS732" s="192"/>
      <c r="AT732" s="192"/>
      <c r="AU732" s="46"/>
      <c r="AY732" s="192"/>
      <c r="AZ732" s="46"/>
      <c r="BA732" s="192"/>
      <c r="BB732" s="192"/>
      <c r="BC732" s="192"/>
      <c r="BD732" s="46"/>
      <c r="BH732" s="192"/>
      <c r="BI732" s="46"/>
      <c r="BJ732" s="192"/>
      <c r="BK732" s="192"/>
      <c r="BL732" s="192"/>
      <c r="BM732" s="46"/>
      <c r="BQ732" s="192"/>
      <c r="BR732" s="46"/>
      <c r="BS732" s="192"/>
      <c r="BT732" s="192"/>
      <c r="BU732" s="192"/>
      <c r="BV732" s="46"/>
      <c r="BZ732" s="192"/>
      <c r="CA732" s="46"/>
      <c r="CB732" s="192"/>
      <c r="CC732" s="192"/>
      <c r="CD732" s="192"/>
      <c r="CE732" s="46"/>
      <c r="CI732" s="192"/>
      <c r="CJ732" s="46"/>
      <c r="CK732" s="192"/>
      <c r="CL732" s="192"/>
      <c r="CM732" s="192"/>
      <c r="CN732" s="46"/>
      <c r="CR732" s="192"/>
      <c r="CS732" s="46"/>
      <c r="CT732" s="192"/>
      <c r="CU732" s="192"/>
      <c r="CV732" s="192"/>
      <c r="CW732" s="46"/>
    </row>
    <row r="733" spans="42:101">
      <c r="AP733" s="192"/>
      <c r="AQ733" s="46"/>
      <c r="AR733" s="192"/>
      <c r="AS733" s="192"/>
      <c r="AT733" s="192"/>
      <c r="AU733" s="46"/>
      <c r="AY733" s="192"/>
      <c r="AZ733" s="46"/>
      <c r="BA733" s="192"/>
      <c r="BB733" s="192"/>
      <c r="BC733" s="192"/>
      <c r="BD733" s="46"/>
      <c r="BH733" s="192"/>
      <c r="BI733" s="46"/>
      <c r="BJ733" s="192"/>
      <c r="BK733" s="192"/>
      <c r="BL733" s="192"/>
      <c r="BM733" s="46"/>
      <c r="BQ733" s="192"/>
      <c r="BR733" s="46"/>
      <c r="BS733" s="192"/>
      <c r="BT733" s="192"/>
      <c r="BU733" s="192"/>
      <c r="BV733" s="46"/>
      <c r="BZ733" s="192"/>
      <c r="CA733" s="46"/>
      <c r="CB733" s="192"/>
      <c r="CC733" s="192"/>
      <c r="CD733" s="192"/>
      <c r="CE733" s="46"/>
      <c r="CI733" s="192"/>
      <c r="CJ733" s="46"/>
      <c r="CK733" s="192"/>
      <c r="CL733" s="192"/>
      <c r="CM733" s="192"/>
      <c r="CN733" s="46"/>
      <c r="CR733" s="192"/>
      <c r="CS733" s="46"/>
      <c r="CT733" s="192"/>
      <c r="CU733" s="192"/>
      <c r="CV733" s="192"/>
      <c r="CW733" s="46"/>
    </row>
    <row r="734" spans="42:101">
      <c r="AP734" s="192"/>
      <c r="AQ734" s="46"/>
      <c r="AR734" s="192"/>
      <c r="AS734" s="192"/>
      <c r="AT734" s="192"/>
      <c r="AU734" s="46"/>
      <c r="AY734" s="192"/>
      <c r="AZ734" s="46"/>
      <c r="BA734" s="192"/>
      <c r="BB734" s="192"/>
      <c r="BC734" s="192"/>
      <c r="BD734" s="46"/>
      <c r="BH734" s="192"/>
      <c r="BI734" s="46"/>
      <c r="BJ734" s="192"/>
      <c r="BK734" s="192"/>
      <c r="BL734" s="192"/>
      <c r="BM734" s="46"/>
      <c r="BQ734" s="192"/>
      <c r="BR734" s="46"/>
      <c r="BS734" s="192"/>
      <c r="BT734" s="192"/>
      <c r="BU734" s="192"/>
      <c r="BV734" s="46"/>
      <c r="BZ734" s="192"/>
      <c r="CA734" s="46"/>
      <c r="CB734" s="192"/>
      <c r="CC734" s="192"/>
      <c r="CD734" s="192"/>
      <c r="CE734" s="46"/>
      <c r="CI734" s="192"/>
      <c r="CJ734" s="46"/>
      <c r="CK734" s="192"/>
      <c r="CL734" s="192"/>
      <c r="CM734" s="192"/>
      <c r="CN734" s="46"/>
      <c r="CR734" s="192"/>
      <c r="CS734" s="46"/>
      <c r="CT734" s="192"/>
      <c r="CU734" s="192"/>
      <c r="CV734" s="192"/>
      <c r="CW734" s="46"/>
    </row>
    <row r="735" spans="42:101">
      <c r="AP735" s="211"/>
      <c r="AQ735" s="46"/>
      <c r="AR735" s="192"/>
      <c r="AS735" s="192"/>
      <c r="AT735" s="192"/>
      <c r="AU735" s="46"/>
      <c r="AY735" s="192"/>
      <c r="AZ735" s="46"/>
      <c r="BA735" s="192"/>
      <c r="BB735" s="192"/>
      <c r="BC735" s="192"/>
      <c r="BD735" s="46"/>
      <c r="BH735" s="192"/>
      <c r="BI735" s="46"/>
      <c r="BJ735" s="192"/>
      <c r="BK735" s="192"/>
      <c r="BL735" s="192"/>
      <c r="BM735" s="46"/>
      <c r="BQ735" s="192"/>
      <c r="BR735" s="46"/>
      <c r="BS735" s="192"/>
      <c r="BT735" s="192"/>
      <c r="BU735" s="192"/>
      <c r="BV735" s="46"/>
      <c r="BZ735" s="192"/>
      <c r="CA735" s="46"/>
      <c r="CB735" s="192"/>
      <c r="CC735" s="192"/>
      <c r="CD735" s="192"/>
      <c r="CE735" s="46"/>
      <c r="CI735" s="192"/>
      <c r="CJ735" s="46"/>
      <c r="CK735" s="192"/>
      <c r="CL735" s="192"/>
      <c r="CM735" s="192"/>
      <c r="CN735" s="46"/>
      <c r="CR735" s="192"/>
      <c r="CS735" s="46"/>
      <c r="CT735" s="192"/>
      <c r="CU735" s="192"/>
      <c r="CV735" s="192"/>
      <c r="CW735" s="46"/>
    </row>
    <row r="736" spans="42:101">
      <c r="AP736" s="192"/>
      <c r="AQ736" s="46"/>
      <c r="AR736" s="192"/>
      <c r="AS736" s="192"/>
      <c r="AT736" s="192"/>
      <c r="AU736" s="46"/>
      <c r="AY736" s="192"/>
      <c r="AZ736" s="46"/>
      <c r="BA736" s="192"/>
      <c r="BB736" s="192"/>
      <c r="BC736" s="192"/>
      <c r="BD736" s="46"/>
      <c r="BH736" s="192"/>
      <c r="BI736" s="46"/>
      <c r="BJ736" s="192"/>
      <c r="BK736" s="192"/>
      <c r="BL736" s="192"/>
      <c r="BM736" s="46"/>
      <c r="BQ736" s="192"/>
      <c r="BR736" s="46"/>
      <c r="BS736" s="192"/>
      <c r="BT736" s="192"/>
      <c r="BU736" s="192"/>
      <c r="BV736" s="46"/>
      <c r="BZ736" s="192"/>
      <c r="CA736" s="46"/>
      <c r="CB736" s="192"/>
      <c r="CC736" s="192"/>
      <c r="CD736" s="192"/>
      <c r="CE736" s="46"/>
      <c r="CI736" s="192"/>
      <c r="CJ736" s="46"/>
      <c r="CK736" s="192"/>
      <c r="CL736" s="192"/>
      <c r="CM736" s="192"/>
      <c r="CN736" s="46"/>
      <c r="CR736" s="192"/>
      <c r="CS736" s="46"/>
      <c r="CT736" s="192"/>
      <c r="CU736" s="192"/>
      <c r="CV736" s="192"/>
      <c r="CW736" s="46"/>
    </row>
    <row r="737" spans="42:101">
      <c r="AP737" s="192"/>
      <c r="AQ737" s="46"/>
      <c r="AR737" s="192"/>
      <c r="AS737" s="192"/>
      <c r="AT737" s="192"/>
      <c r="AU737" s="46"/>
      <c r="AY737" s="192"/>
      <c r="AZ737" s="46"/>
      <c r="BA737" s="192"/>
      <c r="BB737" s="192"/>
      <c r="BC737" s="192"/>
      <c r="BD737" s="46"/>
      <c r="BH737" s="192"/>
      <c r="BI737" s="46"/>
      <c r="BJ737" s="192"/>
      <c r="BK737" s="192"/>
      <c r="BL737" s="192"/>
      <c r="BM737" s="46"/>
      <c r="BQ737" s="192"/>
      <c r="BR737" s="46"/>
      <c r="BS737" s="192"/>
      <c r="BT737" s="192"/>
      <c r="BU737" s="192"/>
      <c r="BV737" s="46"/>
      <c r="BZ737" s="192"/>
      <c r="CA737" s="46"/>
      <c r="CB737" s="192"/>
      <c r="CC737" s="192"/>
      <c r="CD737" s="192"/>
      <c r="CE737" s="46"/>
      <c r="CI737" s="192"/>
      <c r="CJ737" s="46"/>
      <c r="CK737" s="192"/>
      <c r="CL737" s="192"/>
      <c r="CM737" s="192"/>
      <c r="CN737" s="46"/>
      <c r="CR737" s="192"/>
      <c r="CS737" s="46"/>
      <c r="CT737" s="192"/>
      <c r="CU737" s="192"/>
      <c r="CV737" s="192"/>
      <c r="CW737" s="46"/>
    </row>
    <row r="738" spans="42:101">
      <c r="AP738" s="192"/>
      <c r="AQ738" s="46"/>
      <c r="AR738" s="192"/>
      <c r="AS738" s="192"/>
      <c r="AT738" s="192"/>
      <c r="AU738" s="46"/>
      <c r="AY738" s="192"/>
      <c r="AZ738" s="46"/>
      <c r="BA738" s="192"/>
      <c r="BB738" s="192"/>
      <c r="BC738" s="192"/>
      <c r="BD738" s="46"/>
      <c r="BH738" s="192"/>
      <c r="BI738" s="46"/>
      <c r="BJ738" s="192"/>
      <c r="BK738" s="192"/>
      <c r="BL738" s="192"/>
      <c r="BM738" s="46"/>
      <c r="BQ738" s="192"/>
      <c r="BR738" s="46"/>
      <c r="BS738" s="192"/>
      <c r="BT738" s="192"/>
      <c r="BU738" s="192"/>
      <c r="BV738" s="46"/>
      <c r="BZ738" s="192"/>
      <c r="CA738" s="46"/>
      <c r="CB738" s="192"/>
      <c r="CC738" s="192"/>
      <c r="CD738" s="192"/>
      <c r="CE738" s="46"/>
      <c r="CI738" s="192"/>
      <c r="CJ738" s="46"/>
      <c r="CK738" s="192"/>
      <c r="CL738" s="192"/>
      <c r="CM738" s="192"/>
      <c r="CN738" s="46"/>
      <c r="CR738" s="192"/>
      <c r="CS738" s="46"/>
      <c r="CT738" s="192"/>
      <c r="CU738" s="192"/>
      <c r="CV738" s="192"/>
      <c r="CW738" s="46"/>
    </row>
    <row r="739" spans="42:101">
      <c r="AP739" s="211"/>
      <c r="AQ739" s="46"/>
      <c r="AR739" s="192"/>
      <c r="AS739" s="192"/>
      <c r="AT739" s="192"/>
      <c r="AU739" s="46"/>
      <c r="AY739" s="192"/>
      <c r="AZ739" s="46"/>
      <c r="BA739" s="192"/>
      <c r="BB739" s="192"/>
      <c r="BC739" s="192"/>
      <c r="BD739" s="46"/>
      <c r="BH739" s="192"/>
      <c r="BI739" s="46"/>
      <c r="BJ739" s="192"/>
      <c r="BK739" s="192"/>
      <c r="BL739" s="192"/>
      <c r="BM739" s="46"/>
      <c r="BQ739" s="192"/>
      <c r="BR739" s="46"/>
      <c r="BS739" s="192"/>
      <c r="BT739" s="192"/>
      <c r="BU739" s="192"/>
      <c r="BV739" s="46"/>
      <c r="BZ739" s="192"/>
      <c r="CA739" s="46"/>
      <c r="CB739" s="192"/>
      <c r="CC739" s="192"/>
      <c r="CD739" s="192"/>
      <c r="CE739" s="46"/>
      <c r="CI739" s="192"/>
      <c r="CJ739" s="46"/>
      <c r="CK739" s="192"/>
      <c r="CL739" s="192"/>
      <c r="CM739" s="192"/>
      <c r="CN739" s="46"/>
      <c r="CR739" s="192"/>
      <c r="CS739" s="46"/>
      <c r="CT739" s="192"/>
      <c r="CU739" s="192"/>
      <c r="CV739" s="192"/>
      <c r="CW739" s="46"/>
    </row>
    <row r="740" spans="42:101">
      <c r="AP740" s="192"/>
      <c r="AQ740" s="46"/>
      <c r="AR740" s="192"/>
      <c r="AS740" s="192"/>
      <c r="AT740" s="192"/>
      <c r="AU740" s="46"/>
      <c r="AY740" s="192"/>
      <c r="AZ740" s="46"/>
      <c r="BA740" s="192"/>
      <c r="BB740" s="192"/>
      <c r="BC740" s="192"/>
      <c r="BD740" s="46"/>
      <c r="BH740" s="192"/>
      <c r="BI740" s="46"/>
      <c r="BJ740" s="192"/>
      <c r="BK740" s="192"/>
      <c r="BL740" s="192"/>
      <c r="BM740" s="46"/>
      <c r="BQ740" s="192"/>
      <c r="BR740" s="46"/>
      <c r="BS740" s="192"/>
      <c r="BT740" s="192"/>
      <c r="BU740" s="192"/>
      <c r="BV740" s="46"/>
      <c r="BZ740" s="192"/>
      <c r="CA740" s="46"/>
      <c r="CB740" s="192"/>
      <c r="CC740" s="192"/>
      <c r="CD740" s="192"/>
      <c r="CE740" s="46"/>
      <c r="CI740" s="192"/>
      <c r="CJ740" s="46"/>
      <c r="CK740" s="192"/>
      <c r="CL740" s="192"/>
      <c r="CM740" s="192"/>
      <c r="CN740" s="46"/>
      <c r="CR740" s="192"/>
      <c r="CS740" s="46"/>
      <c r="CT740" s="192"/>
      <c r="CU740" s="192"/>
      <c r="CV740" s="192"/>
      <c r="CW740" s="46"/>
    </row>
    <row r="741" spans="42:101">
      <c r="AP741" s="192"/>
      <c r="AQ741" s="46"/>
      <c r="AR741" s="192"/>
      <c r="AS741" s="192"/>
      <c r="AT741" s="192"/>
      <c r="AU741" s="46"/>
      <c r="AY741" s="192"/>
      <c r="AZ741" s="46"/>
      <c r="BA741" s="192"/>
      <c r="BB741" s="192"/>
      <c r="BC741" s="192"/>
      <c r="BD741" s="46"/>
      <c r="BH741" s="192"/>
      <c r="BI741" s="46"/>
      <c r="BJ741" s="192"/>
      <c r="BK741" s="192"/>
      <c r="BL741" s="192"/>
      <c r="BM741" s="46"/>
      <c r="BQ741" s="192"/>
      <c r="BR741" s="46"/>
      <c r="BS741" s="192"/>
      <c r="BT741" s="192"/>
      <c r="BU741" s="192"/>
      <c r="BV741" s="46"/>
      <c r="BZ741" s="192"/>
      <c r="CA741" s="46"/>
      <c r="CB741" s="192"/>
      <c r="CC741" s="192"/>
      <c r="CD741" s="192"/>
      <c r="CE741" s="46"/>
      <c r="CI741" s="192"/>
      <c r="CJ741" s="46"/>
      <c r="CK741" s="192"/>
      <c r="CL741" s="192"/>
      <c r="CM741" s="192"/>
      <c r="CN741" s="46"/>
      <c r="CR741" s="192"/>
      <c r="CS741" s="46"/>
      <c r="CT741" s="192"/>
      <c r="CU741" s="192"/>
      <c r="CV741" s="192"/>
      <c r="CW741" s="46"/>
    </row>
    <row r="742" spans="42:101">
      <c r="AP742" s="192"/>
      <c r="AQ742" s="46"/>
      <c r="AR742" s="192"/>
      <c r="AS742" s="192"/>
      <c r="AT742" s="192"/>
      <c r="AU742" s="46"/>
      <c r="AY742" s="192"/>
      <c r="AZ742" s="46"/>
      <c r="BA742" s="192"/>
      <c r="BB742" s="192"/>
      <c r="BC742" s="192"/>
      <c r="BD742" s="46"/>
      <c r="BH742" s="192"/>
      <c r="BI742" s="46"/>
      <c r="BJ742" s="192"/>
      <c r="BK742" s="192"/>
      <c r="BL742" s="192"/>
      <c r="BM742" s="46"/>
      <c r="BQ742" s="192"/>
      <c r="BR742" s="46"/>
      <c r="BS742" s="192"/>
      <c r="BT742" s="192"/>
      <c r="BU742" s="192"/>
      <c r="BV742" s="46"/>
      <c r="BZ742" s="192"/>
      <c r="CA742" s="46"/>
      <c r="CB742" s="192"/>
      <c r="CC742" s="192"/>
      <c r="CD742" s="192"/>
      <c r="CE742" s="46"/>
      <c r="CI742" s="192"/>
      <c r="CJ742" s="46"/>
      <c r="CK742" s="192"/>
      <c r="CL742" s="192"/>
      <c r="CM742" s="192"/>
      <c r="CN742" s="46"/>
      <c r="CR742" s="192"/>
      <c r="CS742" s="46"/>
      <c r="CT742" s="192"/>
      <c r="CU742" s="192"/>
      <c r="CV742" s="192"/>
      <c r="CW742" s="46"/>
    </row>
    <row r="743" spans="42:101">
      <c r="AP743" s="211"/>
      <c r="AQ743" s="46"/>
      <c r="AR743" s="192"/>
      <c r="AS743" s="192"/>
      <c r="AT743" s="192"/>
      <c r="AU743" s="46"/>
      <c r="AY743" s="192"/>
      <c r="AZ743" s="46"/>
      <c r="BA743" s="192"/>
      <c r="BB743" s="192"/>
      <c r="BC743" s="192"/>
      <c r="BD743" s="46"/>
      <c r="BH743" s="192"/>
      <c r="BI743" s="46"/>
      <c r="BJ743" s="192"/>
      <c r="BK743" s="192"/>
      <c r="BL743" s="192"/>
      <c r="BM743" s="46"/>
      <c r="BQ743" s="192"/>
      <c r="BR743" s="46"/>
      <c r="BS743" s="192"/>
      <c r="BT743" s="192"/>
      <c r="BU743" s="192"/>
      <c r="BV743" s="46"/>
      <c r="BZ743" s="192"/>
      <c r="CA743" s="46"/>
      <c r="CB743" s="192"/>
      <c r="CC743" s="192"/>
      <c r="CD743" s="192"/>
      <c r="CE743" s="46"/>
      <c r="CI743" s="192"/>
      <c r="CJ743" s="46"/>
      <c r="CK743" s="192"/>
      <c r="CL743" s="192"/>
      <c r="CM743" s="192"/>
      <c r="CN743" s="46"/>
      <c r="CR743" s="192"/>
      <c r="CS743" s="46"/>
      <c r="CT743" s="192"/>
      <c r="CU743" s="192"/>
      <c r="CV743" s="192"/>
      <c r="CW743" s="46"/>
    </row>
    <row r="744" spans="42:101">
      <c r="AP744" s="192"/>
      <c r="AQ744" s="46"/>
      <c r="AR744" s="192"/>
      <c r="AS744" s="192"/>
      <c r="AT744" s="192"/>
      <c r="AU744" s="46"/>
      <c r="AY744" s="192"/>
      <c r="AZ744" s="46"/>
      <c r="BA744" s="192"/>
      <c r="BB744" s="192"/>
      <c r="BC744" s="192"/>
      <c r="BD744" s="46"/>
      <c r="BH744" s="192"/>
      <c r="BI744" s="46"/>
      <c r="BJ744" s="192"/>
      <c r="BK744" s="192"/>
      <c r="BL744" s="192"/>
      <c r="BM744" s="46"/>
      <c r="BQ744" s="192"/>
      <c r="BR744" s="46"/>
      <c r="BS744" s="192"/>
      <c r="BT744" s="192"/>
      <c r="BU744" s="192"/>
      <c r="BV744" s="46"/>
      <c r="BZ744" s="192"/>
      <c r="CA744" s="46"/>
      <c r="CB744" s="192"/>
      <c r="CC744" s="192"/>
      <c r="CD744" s="192"/>
      <c r="CE744" s="46"/>
      <c r="CI744" s="192"/>
      <c r="CJ744" s="46"/>
      <c r="CK744" s="192"/>
      <c r="CL744" s="192"/>
      <c r="CM744" s="192"/>
      <c r="CN744" s="46"/>
      <c r="CR744" s="192"/>
      <c r="CS744" s="46"/>
      <c r="CT744" s="192"/>
      <c r="CU744" s="192"/>
      <c r="CV744" s="192"/>
      <c r="CW744" s="46"/>
    </row>
    <row r="745" spans="42:101">
      <c r="AP745" s="192"/>
      <c r="AQ745" s="46"/>
      <c r="AR745" s="192"/>
      <c r="AS745" s="192"/>
      <c r="AT745" s="192"/>
      <c r="AU745" s="46"/>
      <c r="AY745" s="192"/>
      <c r="AZ745" s="46"/>
      <c r="BA745" s="192"/>
      <c r="BB745" s="192"/>
      <c r="BC745" s="192"/>
      <c r="BD745" s="46"/>
      <c r="BH745" s="192"/>
      <c r="BI745" s="46"/>
      <c r="BJ745" s="192"/>
      <c r="BK745" s="192"/>
      <c r="BL745" s="192"/>
      <c r="BM745" s="46"/>
      <c r="BQ745" s="192"/>
      <c r="BR745" s="46"/>
      <c r="BS745" s="192"/>
      <c r="BT745" s="192"/>
      <c r="BU745" s="192"/>
      <c r="BV745" s="46"/>
      <c r="BZ745" s="192"/>
      <c r="CA745" s="46"/>
      <c r="CB745" s="192"/>
      <c r="CC745" s="192"/>
      <c r="CD745" s="192"/>
      <c r="CE745" s="46"/>
      <c r="CI745" s="192"/>
      <c r="CJ745" s="46"/>
      <c r="CK745" s="192"/>
      <c r="CL745" s="192"/>
      <c r="CM745" s="192"/>
      <c r="CN745" s="46"/>
      <c r="CR745" s="192"/>
      <c r="CS745" s="46"/>
      <c r="CT745" s="192"/>
      <c r="CU745" s="192"/>
      <c r="CV745" s="192"/>
      <c r="CW745" s="46"/>
    </row>
    <row r="746" spans="42:101">
      <c r="AP746" s="192"/>
      <c r="AQ746" s="46"/>
      <c r="AR746" s="192"/>
      <c r="AS746" s="192"/>
      <c r="AT746" s="192"/>
      <c r="AU746" s="46"/>
      <c r="AY746" s="192"/>
      <c r="AZ746" s="46"/>
      <c r="BA746" s="192"/>
      <c r="BB746" s="192"/>
      <c r="BC746" s="192"/>
      <c r="BD746" s="46"/>
      <c r="BH746" s="192"/>
      <c r="BI746" s="46"/>
      <c r="BJ746" s="192"/>
      <c r="BK746" s="192"/>
      <c r="BL746" s="192"/>
      <c r="BM746" s="46"/>
      <c r="BQ746" s="192"/>
      <c r="BR746" s="46"/>
      <c r="BS746" s="192"/>
      <c r="BT746" s="192"/>
      <c r="BU746" s="192"/>
      <c r="BV746" s="46"/>
      <c r="BZ746" s="192"/>
      <c r="CA746" s="46"/>
      <c r="CB746" s="192"/>
      <c r="CC746" s="192"/>
      <c r="CD746" s="192"/>
      <c r="CE746" s="46"/>
      <c r="CI746" s="192"/>
      <c r="CJ746" s="46"/>
      <c r="CK746" s="192"/>
      <c r="CL746" s="192"/>
      <c r="CM746" s="192"/>
      <c r="CN746" s="46"/>
      <c r="CR746" s="192"/>
      <c r="CS746" s="46"/>
      <c r="CT746" s="192"/>
      <c r="CU746" s="192"/>
      <c r="CV746" s="192"/>
      <c r="CW746" s="46"/>
    </row>
    <row r="747" spans="42:101">
      <c r="AP747" s="211"/>
      <c r="AQ747" s="46"/>
      <c r="AR747" s="192"/>
      <c r="AS747" s="192"/>
      <c r="AT747" s="192"/>
      <c r="AU747" s="46"/>
      <c r="AY747" s="192"/>
      <c r="AZ747" s="46"/>
      <c r="BA747" s="192"/>
      <c r="BB747" s="192"/>
      <c r="BC747" s="192"/>
      <c r="BD747" s="46"/>
      <c r="BH747" s="192"/>
      <c r="BI747" s="46"/>
      <c r="BJ747" s="192"/>
      <c r="BK747" s="192"/>
      <c r="BL747" s="192"/>
      <c r="BM747" s="46"/>
      <c r="BQ747" s="192"/>
      <c r="BR747" s="46"/>
      <c r="BS747" s="192"/>
      <c r="BT747" s="192"/>
      <c r="BU747" s="192"/>
      <c r="BV747" s="46"/>
      <c r="BZ747" s="192"/>
      <c r="CA747" s="46"/>
      <c r="CB747" s="192"/>
      <c r="CC747" s="192"/>
      <c r="CD747" s="192"/>
      <c r="CE747" s="46"/>
      <c r="CI747" s="192"/>
      <c r="CJ747" s="46"/>
      <c r="CK747" s="192"/>
      <c r="CL747" s="192"/>
      <c r="CM747" s="192"/>
      <c r="CN747" s="46"/>
      <c r="CR747" s="192"/>
      <c r="CS747" s="46"/>
      <c r="CT747" s="192"/>
      <c r="CU747" s="192"/>
      <c r="CV747" s="192"/>
      <c r="CW747" s="46"/>
    </row>
    <row r="748" spans="42:101">
      <c r="AP748" s="192"/>
      <c r="AQ748" s="46"/>
      <c r="AR748" s="192"/>
      <c r="AS748" s="192"/>
      <c r="AT748" s="192"/>
      <c r="AU748" s="46"/>
      <c r="AY748" s="192"/>
      <c r="AZ748" s="46"/>
      <c r="BA748" s="192"/>
      <c r="BB748" s="192"/>
      <c r="BC748" s="192"/>
      <c r="BD748" s="46"/>
      <c r="BH748" s="192"/>
      <c r="BI748" s="46"/>
      <c r="BJ748" s="192"/>
      <c r="BK748" s="192"/>
      <c r="BL748" s="192"/>
      <c r="BM748" s="46"/>
      <c r="BQ748" s="192"/>
      <c r="BR748" s="46"/>
      <c r="BS748" s="192"/>
      <c r="BT748" s="192"/>
      <c r="BU748" s="192"/>
      <c r="BV748" s="46"/>
      <c r="BZ748" s="192"/>
      <c r="CA748" s="46"/>
      <c r="CB748" s="192"/>
      <c r="CC748" s="192"/>
      <c r="CD748" s="192"/>
      <c r="CE748" s="46"/>
      <c r="CI748" s="192"/>
      <c r="CJ748" s="46"/>
      <c r="CK748" s="192"/>
      <c r="CL748" s="192"/>
      <c r="CM748" s="192"/>
      <c r="CN748" s="46"/>
      <c r="CR748" s="192"/>
      <c r="CS748" s="46"/>
      <c r="CT748" s="192"/>
      <c r="CU748" s="192"/>
      <c r="CV748" s="192"/>
      <c r="CW748" s="46"/>
    </row>
    <row r="749" spans="42:101">
      <c r="AP749" s="192"/>
      <c r="AQ749" s="46"/>
      <c r="AR749" s="192"/>
      <c r="AS749" s="192"/>
      <c r="AT749" s="192"/>
      <c r="AU749" s="46"/>
      <c r="AY749" s="192"/>
      <c r="AZ749" s="46"/>
      <c r="BA749" s="192"/>
      <c r="BB749" s="192"/>
      <c r="BC749" s="192"/>
      <c r="BD749" s="46"/>
      <c r="BH749" s="192"/>
      <c r="BI749" s="46"/>
      <c r="BJ749" s="192"/>
      <c r="BK749" s="192"/>
      <c r="BL749" s="192"/>
      <c r="BM749" s="46"/>
      <c r="BQ749" s="192"/>
      <c r="BR749" s="46"/>
      <c r="BS749" s="192"/>
      <c r="BT749" s="192"/>
      <c r="BU749" s="192"/>
      <c r="BV749" s="46"/>
      <c r="BZ749" s="192"/>
      <c r="CA749" s="46"/>
      <c r="CB749" s="192"/>
      <c r="CC749" s="192"/>
      <c r="CD749" s="192"/>
      <c r="CE749" s="46"/>
      <c r="CI749" s="192"/>
      <c r="CJ749" s="46"/>
      <c r="CK749" s="192"/>
      <c r="CL749" s="192"/>
      <c r="CM749" s="192"/>
      <c r="CN749" s="46"/>
      <c r="CR749" s="192"/>
      <c r="CS749" s="46"/>
      <c r="CT749" s="192"/>
      <c r="CU749" s="192"/>
      <c r="CV749" s="192"/>
      <c r="CW749" s="46"/>
    </row>
    <row r="750" spans="42:101">
      <c r="AP750" s="192"/>
      <c r="AQ750" s="46"/>
      <c r="AR750" s="192"/>
      <c r="AS750" s="192"/>
      <c r="AT750" s="192"/>
      <c r="AU750" s="46"/>
      <c r="AY750" s="192"/>
      <c r="AZ750" s="46"/>
      <c r="BA750" s="192"/>
      <c r="BB750" s="192"/>
      <c r="BC750" s="192"/>
      <c r="BD750" s="46"/>
      <c r="BH750" s="192"/>
      <c r="BI750" s="46"/>
      <c r="BJ750" s="192"/>
      <c r="BK750" s="192"/>
      <c r="BL750" s="192"/>
      <c r="BM750" s="46"/>
      <c r="BQ750" s="192"/>
      <c r="BR750" s="46"/>
      <c r="BS750" s="192"/>
      <c r="BT750" s="192"/>
      <c r="BU750" s="192"/>
      <c r="BV750" s="46"/>
      <c r="BZ750" s="192"/>
      <c r="CA750" s="46"/>
      <c r="CB750" s="192"/>
      <c r="CC750" s="192"/>
      <c r="CD750" s="192"/>
      <c r="CE750" s="46"/>
      <c r="CI750" s="192"/>
      <c r="CJ750" s="46"/>
      <c r="CK750" s="192"/>
      <c r="CL750" s="192"/>
      <c r="CM750" s="192"/>
      <c r="CN750" s="46"/>
      <c r="CR750" s="192"/>
      <c r="CS750" s="46"/>
      <c r="CT750" s="192"/>
      <c r="CU750" s="192"/>
      <c r="CV750" s="192"/>
      <c r="CW750" s="46"/>
    </row>
    <row r="751" spans="42:101">
      <c r="AP751" s="211"/>
      <c r="AQ751" s="46"/>
      <c r="AR751" s="192"/>
      <c r="AS751" s="192"/>
      <c r="AT751" s="192"/>
      <c r="AU751" s="46"/>
      <c r="AY751" s="192"/>
      <c r="AZ751" s="46"/>
      <c r="BA751" s="192"/>
      <c r="BB751" s="192"/>
      <c r="BC751" s="192"/>
      <c r="BD751" s="46"/>
      <c r="BH751" s="192"/>
      <c r="BI751" s="46"/>
      <c r="BJ751" s="192"/>
      <c r="BK751" s="192"/>
      <c r="BL751" s="192"/>
      <c r="BM751" s="46"/>
      <c r="BQ751" s="192"/>
      <c r="BR751" s="46"/>
      <c r="BS751" s="192"/>
      <c r="BT751" s="192"/>
      <c r="BU751" s="192"/>
      <c r="BV751" s="46"/>
      <c r="BZ751" s="192"/>
      <c r="CA751" s="46"/>
      <c r="CB751" s="192"/>
      <c r="CC751" s="192"/>
      <c r="CD751" s="192"/>
      <c r="CE751" s="46"/>
      <c r="CI751" s="192"/>
      <c r="CJ751" s="46"/>
      <c r="CK751" s="192"/>
      <c r="CL751" s="192"/>
      <c r="CM751" s="192"/>
      <c r="CN751" s="46"/>
      <c r="CR751" s="192"/>
      <c r="CS751" s="46"/>
      <c r="CT751" s="192"/>
      <c r="CU751" s="192"/>
      <c r="CV751" s="192"/>
      <c r="CW751" s="46"/>
    </row>
    <row r="752" spans="42:101">
      <c r="AP752" s="192"/>
      <c r="AQ752" s="46"/>
      <c r="AR752" s="46"/>
      <c r="AS752" s="192"/>
      <c r="AT752" s="192"/>
      <c r="AU752" s="46"/>
      <c r="AY752" s="192"/>
      <c r="AZ752" s="46"/>
      <c r="BA752" s="192"/>
      <c r="BB752" s="192"/>
      <c r="BC752" s="192"/>
      <c r="BD752" s="46"/>
      <c r="BH752" s="192"/>
      <c r="BI752" s="46"/>
      <c r="BJ752" s="192"/>
      <c r="BK752" s="192"/>
      <c r="BL752" s="192"/>
      <c r="BM752" s="46"/>
      <c r="BQ752" s="192"/>
      <c r="BR752" s="46"/>
      <c r="BS752" s="192"/>
      <c r="BT752" s="192"/>
      <c r="BU752" s="192"/>
      <c r="BV752" s="46"/>
      <c r="BZ752" s="192"/>
      <c r="CA752" s="46"/>
      <c r="CB752" s="192"/>
      <c r="CC752" s="192"/>
      <c r="CD752" s="192"/>
      <c r="CE752" s="46"/>
      <c r="CI752" s="192"/>
      <c r="CJ752" s="46"/>
      <c r="CK752" s="192"/>
      <c r="CL752" s="192"/>
      <c r="CM752" s="192"/>
      <c r="CN752" s="46"/>
      <c r="CR752" s="192"/>
      <c r="CS752" s="46"/>
      <c r="CT752" s="192"/>
      <c r="CU752" s="192"/>
      <c r="CV752" s="192"/>
      <c r="CW752" s="46"/>
    </row>
    <row r="753" spans="42:101">
      <c r="AP753" s="192"/>
      <c r="AQ753" s="46"/>
      <c r="AR753" s="46"/>
      <c r="AS753" s="192"/>
      <c r="AT753" s="192"/>
      <c r="AU753" s="46"/>
      <c r="AY753" s="192"/>
      <c r="AZ753" s="46"/>
      <c r="BA753" s="192"/>
      <c r="BB753" s="192"/>
      <c r="BC753" s="192"/>
      <c r="BD753" s="46"/>
      <c r="BH753" s="192"/>
      <c r="BI753" s="46"/>
      <c r="BJ753" s="192"/>
      <c r="BK753" s="192"/>
      <c r="BL753" s="192"/>
      <c r="BM753" s="46"/>
      <c r="BQ753" s="192"/>
      <c r="BR753" s="46"/>
      <c r="BS753" s="192"/>
      <c r="BT753" s="192"/>
      <c r="BU753" s="192"/>
      <c r="BV753" s="46"/>
      <c r="BZ753" s="192"/>
      <c r="CA753" s="46"/>
      <c r="CB753" s="192"/>
      <c r="CC753" s="192"/>
      <c r="CD753" s="192"/>
      <c r="CE753" s="46"/>
      <c r="CI753" s="192"/>
      <c r="CJ753" s="46"/>
      <c r="CK753" s="192"/>
      <c r="CL753" s="192"/>
      <c r="CM753" s="192"/>
      <c r="CN753" s="46"/>
      <c r="CR753" s="192"/>
      <c r="CS753" s="46"/>
      <c r="CT753" s="192"/>
      <c r="CU753" s="192"/>
      <c r="CV753" s="192"/>
      <c r="CW753" s="46"/>
    </row>
    <row r="754" spans="42:101">
      <c r="AP754" s="192"/>
      <c r="AQ754" s="46"/>
      <c r="AR754" s="46"/>
      <c r="AS754" s="192"/>
      <c r="AT754" s="192"/>
      <c r="AU754" s="46"/>
      <c r="AY754" s="192"/>
      <c r="AZ754" s="46"/>
      <c r="BA754" s="192"/>
      <c r="BB754" s="192"/>
      <c r="BC754" s="192"/>
      <c r="BD754" s="46"/>
      <c r="BH754" s="192"/>
      <c r="BI754" s="46"/>
      <c r="BJ754" s="192"/>
      <c r="BK754" s="192"/>
      <c r="BL754" s="192"/>
      <c r="BM754" s="46"/>
      <c r="BQ754" s="192"/>
      <c r="BR754" s="46"/>
      <c r="BS754" s="192"/>
      <c r="BT754" s="192"/>
      <c r="BU754" s="192"/>
      <c r="BV754" s="46"/>
      <c r="BZ754" s="192"/>
      <c r="CA754" s="46"/>
      <c r="CB754" s="192"/>
      <c r="CC754" s="192"/>
      <c r="CD754" s="192"/>
      <c r="CE754" s="46"/>
      <c r="CI754" s="192"/>
      <c r="CJ754" s="46"/>
      <c r="CK754" s="192"/>
      <c r="CL754" s="192"/>
      <c r="CM754" s="192"/>
      <c r="CN754" s="46"/>
      <c r="CR754" s="192"/>
      <c r="CS754" s="46"/>
      <c r="CT754" s="192"/>
      <c r="CU754" s="192"/>
      <c r="CV754" s="192"/>
      <c r="CW754" s="46"/>
    </row>
    <row r="755" spans="42:101">
      <c r="AP755" s="211"/>
      <c r="AQ755" s="46"/>
      <c r="AR755" s="46"/>
      <c r="AS755" s="192"/>
      <c r="AT755" s="192"/>
      <c r="AU755" s="46"/>
      <c r="AY755" s="192"/>
      <c r="AZ755" s="46"/>
      <c r="BA755" s="192"/>
      <c r="BB755" s="192"/>
      <c r="BC755" s="192"/>
      <c r="BD755" s="46"/>
      <c r="BH755" s="192"/>
      <c r="BI755" s="46"/>
      <c r="BJ755" s="192"/>
      <c r="BK755" s="192"/>
      <c r="BL755" s="192"/>
      <c r="BM755" s="46"/>
      <c r="BQ755" s="192"/>
      <c r="BR755" s="46"/>
      <c r="BS755" s="192"/>
      <c r="BT755" s="192"/>
      <c r="BU755" s="192"/>
      <c r="BV755" s="46"/>
      <c r="BZ755" s="192"/>
      <c r="CA755" s="46"/>
      <c r="CB755" s="192"/>
      <c r="CC755" s="192"/>
      <c r="CD755" s="192"/>
      <c r="CE755" s="46"/>
      <c r="CI755" s="192"/>
      <c r="CJ755" s="46"/>
      <c r="CK755" s="192"/>
      <c r="CL755" s="192"/>
      <c r="CM755" s="192"/>
      <c r="CN755" s="46"/>
      <c r="CR755" s="192"/>
      <c r="CS755" s="46"/>
      <c r="CT755" s="192"/>
      <c r="CU755" s="192"/>
      <c r="CV755" s="192"/>
      <c r="CW755" s="46"/>
    </row>
    <row r="756" spans="42:101">
      <c r="AP756" s="192"/>
      <c r="AQ756" s="46"/>
      <c r="AR756" s="46"/>
      <c r="AS756" s="192"/>
      <c r="AT756" s="192"/>
      <c r="AU756" s="46"/>
      <c r="AY756" s="192"/>
      <c r="AZ756" s="46"/>
      <c r="BA756" s="192"/>
      <c r="BB756" s="192"/>
      <c r="BC756" s="192"/>
      <c r="BD756" s="46"/>
      <c r="BH756" s="192"/>
      <c r="BI756" s="46"/>
      <c r="BJ756" s="192"/>
      <c r="BK756" s="192"/>
      <c r="BL756" s="192"/>
      <c r="BM756" s="46"/>
      <c r="BQ756" s="192"/>
      <c r="BR756" s="46"/>
      <c r="BS756" s="192"/>
      <c r="BT756" s="192"/>
      <c r="BU756" s="192"/>
      <c r="BV756" s="46"/>
      <c r="BZ756" s="192"/>
      <c r="CA756" s="46"/>
      <c r="CB756" s="192"/>
      <c r="CC756" s="192"/>
      <c r="CD756" s="192"/>
      <c r="CE756" s="46"/>
      <c r="CI756" s="192"/>
      <c r="CJ756" s="46"/>
      <c r="CK756" s="192"/>
      <c r="CL756" s="192"/>
      <c r="CM756" s="192"/>
      <c r="CN756" s="46"/>
      <c r="CR756" s="192"/>
      <c r="CS756" s="46"/>
      <c r="CT756" s="192"/>
      <c r="CU756" s="192"/>
      <c r="CV756" s="192"/>
      <c r="CW756" s="46"/>
    </row>
    <row r="757" spans="42:101">
      <c r="AP757" s="192"/>
      <c r="AQ757" s="46"/>
      <c r="AR757" s="46"/>
      <c r="AS757" s="192"/>
      <c r="AT757" s="192"/>
      <c r="AU757" s="46"/>
      <c r="AY757" s="192"/>
      <c r="AZ757" s="46"/>
      <c r="BA757" s="192"/>
      <c r="BB757" s="192"/>
      <c r="BC757" s="192"/>
      <c r="BD757" s="46"/>
      <c r="BH757" s="192"/>
      <c r="BI757" s="46"/>
      <c r="BJ757" s="192"/>
      <c r="BK757" s="192"/>
      <c r="BL757" s="192"/>
      <c r="BM757" s="46"/>
      <c r="BQ757" s="192"/>
      <c r="BR757" s="46"/>
      <c r="BS757" s="192"/>
      <c r="BT757" s="192"/>
      <c r="BU757" s="192"/>
      <c r="BV757" s="46"/>
      <c r="BZ757" s="192"/>
      <c r="CA757" s="46"/>
      <c r="CB757" s="192"/>
      <c r="CC757" s="192"/>
      <c r="CD757" s="192"/>
      <c r="CE757" s="46"/>
      <c r="CI757" s="192"/>
      <c r="CJ757" s="46"/>
      <c r="CK757" s="192"/>
      <c r="CL757" s="192"/>
      <c r="CM757" s="192"/>
      <c r="CN757" s="46"/>
      <c r="CR757" s="192"/>
      <c r="CS757" s="46"/>
      <c r="CT757" s="192"/>
      <c r="CU757" s="192"/>
      <c r="CV757" s="192"/>
      <c r="CW757" s="46"/>
    </row>
    <row r="758" spans="42:101">
      <c r="AP758" s="192"/>
      <c r="AQ758" s="46"/>
      <c r="AR758" s="46"/>
      <c r="AS758" s="192"/>
      <c r="AT758" s="192"/>
      <c r="AU758" s="46"/>
      <c r="AY758" s="192"/>
      <c r="AZ758" s="46"/>
      <c r="BA758" s="192"/>
      <c r="BB758" s="192"/>
      <c r="BC758" s="192"/>
      <c r="BD758" s="46"/>
      <c r="BH758" s="192"/>
      <c r="BI758" s="46"/>
      <c r="BJ758" s="192"/>
      <c r="BK758" s="192"/>
      <c r="BL758" s="192"/>
      <c r="BM758" s="46"/>
      <c r="BQ758" s="192"/>
      <c r="BR758" s="46"/>
      <c r="BS758" s="192"/>
      <c r="BT758" s="192"/>
      <c r="BU758" s="192"/>
      <c r="BV758" s="46"/>
      <c r="BZ758" s="192"/>
      <c r="CA758" s="46"/>
      <c r="CB758" s="192"/>
      <c r="CC758" s="192"/>
      <c r="CD758" s="192"/>
      <c r="CE758" s="46"/>
      <c r="CI758" s="192"/>
      <c r="CJ758" s="46"/>
      <c r="CK758" s="192"/>
      <c r="CL758" s="192"/>
      <c r="CM758" s="192"/>
      <c r="CN758" s="46"/>
      <c r="CR758" s="192"/>
      <c r="CS758" s="46"/>
      <c r="CT758" s="192"/>
      <c r="CU758" s="192"/>
      <c r="CV758" s="192"/>
      <c r="CW758" s="46"/>
    </row>
    <row r="759" spans="42:101">
      <c r="AP759" s="211"/>
      <c r="AQ759" s="46"/>
      <c r="AR759" s="46"/>
      <c r="AS759" s="192"/>
      <c r="AT759" s="192"/>
      <c r="AU759" s="46"/>
      <c r="AY759" s="192"/>
      <c r="AZ759" s="46"/>
      <c r="BA759" s="192"/>
      <c r="BB759" s="192"/>
      <c r="BC759" s="192"/>
      <c r="BD759" s="46"/>
      <c r="BH759" s="192"/>
      <c r="BI759" s="46"/>
      <c r="BJ759" s="192"/>
      <c r="BK759" s="192"/>
      <c r="BL759" s="192"/>
      <c r="BM759" s="46"/>
      <c r="BQ759" s="192"/>
      <c r="BR759" s="46"/>
      <c r="BS759" s="192"/>
      <c r="BT759" s="192"/>
      <c r="BU759" s="192"/>
      <c r="BV759" s="46"/>
      <c r="BZ759" s="192"/>
      <c r="CA759" s="46"/>
      <c r="CB759" s="192"/>
      <c r="CC759" s="192"/>
      <c r="CD759" s="192"/>
      <c r="CE759" s="46"/>
      <c r="CI759" s="192"/>
      <c r="CJ759" s="46"/>
      <c r="CK759" s="192"/>
      <c r="CL759" s="192"/>
      <c r="CM759" s="192"/>
      <c r="CN759" s="46"/>
      <c r="CR759" s="192"/>
      <c r="CS759" s="46"/>
      <c r="CT759" s="192"/>
      <c r="CU759" s="192"/>
      <c r="CV759" s="192"/>
      <c r="CW759" s="46"/>
    </row>
    <row r="760" spans="42:101">
      <c r="AP760" s="192"/>
      <c r="AQ760" s="46"/>
      <c r="AR760" s="46"/>
      <c r="AS760" s="192"/>
      <c r="AT760" s="192"/>
      <c r="AU760" s="46"/>
      <c r="AY760" s="192"/>
      <c r="AZ760" s="46"/>
      <c r="BA760" s="192"/>
      <c r="BB760" s="192"/>
      <c r="BC760" s="192"/>
      <c r="BD760" s="46"/>
      <c r="BH760" s="192"/>
      <c r="BI760" s="46"/>
      <c r="BJ760" s="192"/>
      <c r="BK760" s="192"/>
      <c r="BL760" s="192"/>
      <c r="BM760" s="46"/>
      <c r="BQ760" s="192"/>
      <c r="BR760" s="46"/>
      <c r="BS760" s="192"/>
      <c r="BT760" s="192"/>
      <c r="BU760" s="192"/>
      <c r="BV760" s="46"/>
      <c r="BZ760" s="192"/>
      <c r="CA760" s="46"/>
      <c r="CB760" s="192"/>
      <c r="CC760" s="192"/>
      <c r="CD760" s="192"/>
      <c r="CE760" s="46"/>
      <c r="CI760" s="192"/>
      <c r="CJ760" s="46"/>
      <c r="CK760" s="192"/>
      <c r="CL760" s="192"/>
      <c r="CM760" s="192"/>
      <c r="CN760" s="46"/>
      <c r="CR760" s="192"/>
      <c r="CS760" s="46"/>
      <c r="CT760" s="192"/>
      <c r="CU760" s="192"/>
      <c r="CV760" s="192"/>
      <c r="CW760" s="46"/>
    </row>
    <row r="761" spans="42:101">
      <c r="AP761" s="192"/>
      <c r="AQ761" s="46"/>
      <c r="AR761" s="46"/>
      <c r="AS761" s="192"/>
      <c r="AT761" s="192"/>
      <c r="AU761" s="46"/>
      <c r="AY761" s="192"/>
      <c r="AZ761" s="46"/>
      <c r="BA761" s="192"/>
      <c r="BB761" s="192"/>
      <c r="BC761" s="192"/>
      <c r="BD761" s="46"/>
      <c r="BH761" s="192"/>
      <c r="BI761" s="46"/>
      <c r="BJ761" s="192"/>
      <c r="BK761" s="192"/>
      <c r="BL761" s="192"/>
      <c r="BM761" s="46"/>
      <c r="BQ761" s="192"/>
      <c r="BR761" s="46"/>
      <c r="BS761" s="192"/>
      <c r="BT761" s="192"/>
      <c r="BU761" s="192"/>
      <c r="BV761" s="46"/>
      <c r="BZ761" s="192"/>
      <c r="CA761" s="46"/>
      <c r="CB761" s="192"/>
      <c r="CC761" s="192"/>
      <c r="CD761" s="192"/>
      <c r="CE761" s="46"/>
      <c r="CI761" s="192"/>
      <c r="CJ761" s="46"/>
      <c r="CK761" s="192"/>
      <c r="CL761" s="192"/>
      <c r="CM761" s="192"/>
      <c r="CN761" s="46"/>
      <c r="CR761" s="192"/>
      <c r="CS761" s="46"/>
      <c r="CT761" s="192"/>
      <c r="CU761" s="192"/>
      <c r="CV761" s="192"/>
      <c r="CW761" s="46"/>
    </row>
    <row r="762" spans="42:101">
      <c r="AP762" s="192"/>
      <c r="AQ762" s="46"/>
      <c r="AR762" s="46"/>
      <c r="AS762" s="192"/>
      <c r="AT762" s="192"/>
      <c r="AU762" s="46"/>
      <c r="AY762" s="192"/>
      <c r="AZ762" s="46"/>
      <c r="BA762" s="192"/>
      <c r="BB762" s="192"/>
      <c r="BC762" s="192"/>
      <c r="BD762" s="46"/>
      <c r="BH762" s="192"/>
      <c r="BI762" s="46"/>
      <c r="BJ762" s="192"/>
      <c r="BK762" s="192"/>
      <c r="BL762" s="192"/>
      <c r="BM762" s="46"/>
      <c r="BQ762" s="192"/>
      <c r="BR762" s="46"/>
      <c r="BS762" s="192"/>
      <c r="BT762" s="192"/>
      <c r="BU762" s="192"/>
      <c r="BV762" s="46"/>
      <c r="BZ762" s="192"/>
      <c r="CA762" s="46"/>
      <c r="CB762" s="192"/>
      <c r="CC762" s="192"/>
      <c r="CD762" s="192"/>
      <c r="CE762" s="46"/>
      <c r="CI762" s="192"/>
      <c r="CJ762" s="46"/>
      <c r="CK762" s="192"/>
      <c r="CL762" s="192"/>
      <c r="CM762" s="192"/>
      <c r="CN762" s="46"/>
      <c r="CR762" s="192"/>
      <c r="CS762" s="46"/>
      <c r="CT762" s="192"/>
      <c r="CU762" s="192"/>
      <c r="CV762" s="192"/>
      <c r="CW762" s="46"/>
    </row>
    <row r="763" spans="42:101">
      <c r="AP763" s="211"/>
      <c r="AQ763" s="46"/>
      <c r="AR763" s="46"/>
      <c r="AS763" s="192"/>
      <c r="AT763" s="192"/>
      <c r="AU763" s="46"/>
      <c r="AY763" s="192"/>
      <c r="AZ763" s="46"/>
      <c r="BA763" s="192"/>
      <c r="BB763" s="192"/>
      <c r="BC763" s="192"/>
      <c r="BD763" s="46"/>
      <c r="BH763" s="192"/>
      <c r="BI763" s="46"/>
      <c r="BJ763" s="192"/>
      <c r="BK763" s="192"/>
      <c r="BL763" s="192"/>
      <c r="BM763" s="46"/>
      <c r="BQ763" s="192"/>
      <c r="BR763" s="46"/>
      <c r="BS763" s="192"/>
      <c r="BT763" s="192"/>
      <c r="BU763" s="192"/>
      <c r="BV763" s="46"/>
      <c r="BZ763" s="192"/>
      <c r="CA763" s="46"/>
      <c r="CB763" s="192"/>
      <c r="CC763" s="192"/>
      <c r="CD763" s="192"/>
      <c r="CE763" s="46"/>
      <c r="CI763" s="192"/>
      <c r="CJ763" s="46"/>
      <c r="CK763" s="192"/>
      <c r="CL763" s="192"/>
      <c r="CM763" s="192"/>
      <c r="CN763" s="46"/>
      <c r="CR763" s="192"/>
      <c r="CS763" s="46"/>
      <c r="CT763" s="192"/>
      <c r="CU763" s="192"/>
      <c r="CV763" s="192"/>
      <c r="CW763" s="46"/>
    </row>
    <row r="764" spans="42:101">
      <c r="AP764" s="192"/>
      <c r="AQ764" s="46"/>
      <c r="AR764" s="46"/>
      <c r="AS764" s="192"/>
      <c r="AT764" s="192"/>
      <c r="AU764" s="46"/>
      <c r="AY764" s="192"/>
      <c r="AZ764" s="46"/>
      <c r="BA764" s="192"/>
      <c r="BB764" s="192"/>
      <c r="BC764" s="192"/>
      <c r="BD764" s="46"/>
      <c r="BH764" s="192"/>
      <c r="BI764" s="46"/>
      <c r="BJ764" s="192"/>
      <c r="BK764" s="192"/>
      <c r="BL764" s="192"/>
      <c r="BM764" s="46"/>
      <c r="BQ764" s="192"/>
      <c r="BR764" s="46"/>
      <c r="BS764" s="192"/>
      <c r="BT764" s="192"/>
      <c r="BU764" s="192"/>
      <c r="BV764" s="46"/>
      <c r="BZ764" s="192"/>
      <c r="CA764" s="46"/>
      <c r="CB764" s="192"/>
      <c r="CC764" s="192"/>
      <c r="CD764" s="192"/>
      <c r="CE764" s="46"/>
      <c r="CI764" s="192"/>
      <c r="CJ764" s="46"/>
      <c r="CK764" s="192"/>
      <c r="CL764" s="192"/>
      <c r="CM764" s="192"/>
      <c r="CN764" s="46"/>
      <c r="CR764" s="192"/>
      <c r="CS764" s="46"/>
      <c r="CT764" s="192"/>
      <c r="CU764" s="192"/>
      <c r="CV764" s="192"/>
      <c r="CW764" s="46"/>
    </row>
    <row r="765" spans="42:101">
      <c r="AP765" s="192"/>
      <c r="AQ765" s="46"/>
      <c r="AR765" s="46"/>
      <c r="AS765" s="192"/>
      <c r="AT765" s="192"/>
      <c r="AU765" s="46"/>
      <c r="AY765" s="192"/>
      <c r="AZ765" s="46"/>
      <c r="BA765" s="192"/>
      <c r="BB765" s="192"/>
      <c r="BC765" s="192"/>
      <c r="BD765" s="46"/>
      <c r="BH765" s="192"/>
      <c r="BI765" s="46"/>
      <c r="BJ765" s="192"/>
      <c r="BK765" s="192"/>
      <c r="BL765" s="192"/>
      <c r="BM765" s="46"/>
      <c r="BQ765" s="192"/>
      <c r="BR765" s="46"/>
      <c r="BS765" s="192"/>
      <c r="BT765" s="192"/>
      <c r="BU765" s="192"/>
      <c r="BV765" s="46"/>
      <c r="BZ765" s="192"/>
      <c r="CA765" s="46"/>
      <c r="CB765" s="192"/>
      <c r="CC765" s="192"/>
      <c r="CD765" s="192"/>
      <c r="CE765" s="46"/>
      <c r="CI765" s="192"/>
      <c r="CJ765" s="46"/>
      <c r="CK765" s="192"/>
      <c r="CL765" s="192"/>
      <c r="CM765" s="192"/>
      <c r="CN765" s="46"/>
      <c r="CR765" s="192"/>
      <c r="CS765" s="46"/>
      <c r="CT765" s="192"/>
      <c r="CU765" s="192"/>
      <c r="CV765" s="192"/>
      <c r="CW765" s="46"/>
    </row>
    <row r="766" spans="42:101">
      <c r="AP766" s="192"/>
      <c r="AQ766" s="46"/>
      <c r="AR766" s="46"/>
      <c r="AS766" s="192"/>
      <c r="AT766" s="192"/>
      <c r="AU766" s="46"/>
      <c r="AY766" s="192"/>
      <c r="AZ766" s="46"/>
      <c r="BA766" s="192"/>
      <c r="BB766" s="192"/>
      <c r="BC766" s="192"/>
      <c r="BD766" s="46"/>
      <c r="BH766" s="192"/>
      <c r="BI766" s="46"/>
      <c r="BJ766" s="192"/>
      <c r="BK766" s="192"/>
      <c r="BL766" s="192"/>
      <c r="BM766" s="46"/>
      <c r="BQ766" s="192"/>
      <c r="BR766" s="46"/>
      <c r="BS766" s="192"/>
      <c r="BT766" s="192"/>
      <c r="BU766" s="192"/>
      <c r="BV766" s="46"/>
      <c r="BZ766" s="192"/>
      <c r="CA766" s="46"/>
      <c r="CB766" s="192"/>
      <c r="CC766" s="192"/>
      <c r="CD766" s="192"/>
      <c r="CE766" s="46"/>
      <c r="CI766" s="192"/>
      <c r="CJ766" s="46"/>
      <c r="CK766" s="192"/>
      <c r="CL766" s="192"/>
      <c r="CM766" s="192"/>
      <c r="CN766" s="46"/>
      <c r="CR766" s="192"/>
      <c r="CS766" s="46"/>
      <c r="CT766" s="192"/>
      <c r="CU766" s="192"/>
      <c r="CV766" s="192"/>
      <c r="CW766" s="46"/>
    </row>
    <row r="767" spans="42:101">
      <c r="AP767" s="211"/>
      <c r="AQ767" s="46"/>
      <c r="AR767" s="46"/>
      <c r="AS767" s="192"/>
      <c r="AT767" s="192"/>
      <c r="AU767" s="46"/>
      <c r="AY767" s="192"/>
      <c r="AZ767" s="46"/>
      <c r="BA767" s="192"/>
      <c r="BB767" s="192"/>
      <c r="BC767" s="192"/>
      <c r="BD767" s="46"/>
      <c r="BH767" s="192"/>
      <c r="BI767" s="46"/>
      <c r="BJ767" s="192"/>
      <c r="BK767" s="192"/>
      <c r="BL767" s="192"/>
      <c r="BM767" s="46"/>
      <c r="BQ767" s="192"/>
      <c r="BR767" s="46"/>
      <c r="BS767" s="192"/>
      <c r="BT767" s="192"/>
      <c r="BU767" s="192"/>
      <c r="BV767" s="46"/>
      <c r="BZ767" s="192"/>
      <c r="CA767" s="46"/>
      <c r="CB767" s="192"/>
      <c r="CC767" s="192"/>
      <c r="CD767" s="192"/>
      <c r="CE767" s="46"/>
      <c r="CI767" s="192"/>
      <c r="CJ767" s="46"/>
      <c r="CK767" s="192"/>
      <c r="CL767" s="192"/>
      <c r="CM767" s="192"/>
      <c r="CN767" s="46"/>
      <c r="CR767" s="192"/>
      <c r="CS767" s="46"/>
      <c r="CT767" s="192"/>
      <c r="CU767" s="192"/>
      <c r="CV767" s="192"/>
      <c r="CW767" s="46"/>
    </row>
    <row r="768" spans="42:101">
      <c r="AP768" s="192"/>
      <c r="AQ768" s="46"/>
      <c r="AR768" s="46"/>
      <c r="AS768" s="192"/>
      <c r="AT768" s="192"/>
      <c r="AU768" s="46"/>
      <c r="AY768" s="192"/>
      <c r="AZ768" s="46"/>
      <c r="BA768" s="192"/>
      <c r="BB768" s="192"/>
      <c r="BC768" s="192"/>
      <c r="BD768" s="46"/>
      <c r="BH768" s="192"/>
      <c r="BI768" s="46"/>
      <c r="BJ768" s="192"/>
      <c r="BK768" s="192"/>
      <c r="BL768" s="192"/>
      <c r="BM768" s="46"/>
      <c r="BQ768" s="192"/>
      <c r="BR768" s="46"/>
      <c r="BS768" s="192"/>
      <c r="BT768" s="192"/>
      <c r="BU768" s="192"/>
      <c r="BV768" s="46"/>
      <c r="BZ768" s="192"/>
      <c r="CA768" s="46"/>
      <c r="CB768" s="192"/>
      <c r="CC768" s="192"/>
      <c r="CD768" s="192"/>
      <c r="CE768" s="46"/>
      <c r="CI768" s="192"/>
      <c r="CJ768" s="46"/>
      <c r="CK768" s="192"/>
      <c r="CL768" s="192"/>
      <c r="CM768" s="192"/>
      <c r="CN768" s="46"/>
      <c r="CR768" s="192"/>
      <c r="CS768" s="46"/>
      <c r="CT768" s="192"/>
      <c r="CU768" s="192"/>
      <c r="CV768" s="192"/>
      <c r="CW768" s="46"/>
    </row>
    <row r="769" spans="42:101">
      <c r="AP769" s="192"/>
      <c r="AQ769" s="46"/>
      <c r="AR769" s="46"/>
      <c r="AS769" s="192"/>
      <c r="AT769" s="192"/>
      <c r="AU769" s="46"/>
      <c r="AY769" s="192"/>
      <c r="AZ769" s="46"/>
      <c r="BA769" s="192"/>
      <c r="BB769" s="192"/>
      <c r="BC769" s="192"/>
      <c r="BD769" s="46"/>
      <c r="BH769" s="192"/>
      <c r="BI769" s="46"/>
      <c r="BJ769" s="192"/>
      <c r="BK769" s="192"/>
      <c r="BL769" s="192"/>
      <c r="BM769" s="46"/>
      <c r="BQ769" s="192"/>
      <c r="BR769" s="46"/>
      <c r="BS769" s="192"/>
      <c r="BT769" s="192"/>
      <c r="BU769" s="192"/>
      <c r="BV769" s="46"/>
      <c r="BZ769" s="192"/>
      <c r="CA769" s="46"/>
      <c r="CB769" s="192"/>
      <c r="CC769" s="192"/>
      <c r="CD769" s="192"/>
      <c r="CE769" s="46"/>
      <c r="CI769" s="192"/>
      <c r="CJ769" s="46"/>
      <c r="CK769" s="192"/>
      <c r="CL769" s="192"/>
      <c r="CM769" s="192"/>
      <c r="CN769" s="46"/>
      <c r="CR769" s="192"/>
      <c r="CS769" s="46"/>
      <c r="CT769" s="192"/>
      <c r="CU769" s="192"/>
      <c r="CV769" s="192"/>
      <c r="CW769" s="46"/>
    </row>
    <row r="770" spans="42:101">
      <c r="AP770" s="192"/>
      <c r="AQ770" s="46"/>
      <c r="AR770" s="46"/>
      <c r="AS770" s="192"/>
      <c r="AT770" s="192"/>
      <c r="AU770" s="46"/>
      <c r="AY770" s="192"/>
      <c r="AZ770" s="46"/>
      <c r="BA770" s="192"/>
      <c r="BB770" s="192"/>
      <c r="BC770" s="192"/>
      <c r="BD770" s="46"/>
      <c r="BH770" s="192"/>
      <c r="BI770" s="46"/>
      <c r="BJ770" s="192"/>
      <c r="BK770" s="192"/>
      <c r="BL770" s="192"/>
      <c r="BM770" s="46"/>
      <c r="BQ770" s="192"/>
      <c r="BR770" s="46"/>
      <c r="BS770" s="192"/>
      <c r="BT770" s="192"/>
      <c r="BU770" s="192"/>
      <c r="BV770" s="46"/>
      <c r="BZ770" s="192"/>
      <c r="CA770" s="46"/>
      <c r="CB770" s="192"/>
      <c r="CC770" s="192"/>
      <c r="CD770" s="192"/>
      <c r="CE770" s="46"/>
      <c r="CI770" s="192"/>
      <c r="CJ770" s="46"/>
      <c r="CK770" s="192"/>
      <c r="CL770" s="192"/>
      <c r="CM770" s="192"/>
      <c r="CN770" s="46"/>
      <c r="CR770" s="192"/>
      <c r="CS770" s="46"/>
      <c r="CT770" s="192"/>
      <c r="CU770" s="192"/>
      <c r="CV770" s="192"/>
      <c r="CW770" s="46"/>
    </row>
    <row r="771" spans="42:101">
      <c r="AP771" s="211"/>
      <c r="AQ771" s="46"/>
      <c r="AR771" s="46"/>
      <c r="AS771" s="192"/>
      <c r="AT771" s="192"/>
      <c r="AU771" s="46"/>
      <c r="AY771" s="192"/>
      <c r="AZ771" s="46"/>
      <c r="BA771" s="192"/>
      <c r="BB771" s="192"/>
      <c r="BC771" s="192"/>
      <c r="BD771" s="46"/>
      <c r="BH771" s="192"/>
      <c r="BI771" s="46"/>
      <c r="BJ771" s="192"/>
      <c r="BK771" s="192"/>
      <c r="BL771" s="192"/>
      <c r="BM771" s="46"/>
      <c r="BQ771" s="192"/>
      <c r="BR771" s="46"/>
      <c r="BS771" s="192"/>
      <c r="BT771" s="192"/>
      <c r="BU771" s="192"/>
      <c r="BV771" s="46"/>
      <c r="BZ771" s="192"/>
      <c r="CA771" s="46"/>
      <c r="CB771" s="192"/>
      <c r="CC771" s="192"/>
      <c r="CD771" s="192"/>
      <c r="CE771" s="46"/>
      <c r="CI771" s="192"/>
      <c r="CJ771" s="46"/>
      <c r="CK771" s="192"/>
      <c r="CL771" s="192"/>
      <c r="CM771" s="192"/>
      <c r="CN771" s="46"/>
      <c r="CR771" s="192"/>
      <c r="CS771" s="46"/>
      <c r="CT771" s="192"/>
      <c r="CU771" s="192"/>
      <c r="CV771" s="192"/>
      <c r="CW771" s="46"/>
    </row>
    <row r="772" spans="42:101">
      <c r="AP772" s="192"/>
      <c r="AQ772" s="46"/>
      <c r="AR772" s="46"/>
      <c r="AS772" s="192"/>
      <c r="AT772" s="192"/>
      <c r="AU772" s="46"/>
      <c r="AY772" s="192"/>
      <c r="AZ772" s="46"/>
      <c r="BA772" s="192"/>
      <c r="BB772" s="192"/>
      <c r="BC772" s="192"/>
      <c r="BD772" s="46"/>
      <c r="BH772" s="192"/>
      <c r="BI772" s="46"/>
      <c r="BJ772" s="192"/>
      <c r="BK772" s="192"/>
      <c r="BL772" s="192"/>
      <c r="BM772" s="46"/>
      <c r="BQ772" s="192"/>
      <c r="BR772" s="46"/>
      <c r="BS772" s="192"/>
      <c r="BT772" s="192"/>
      <c r="BU772" s="192"/>
      <c r="BV772" s="46"/>
      <c r="BZ772" s="192"/>
      <c r="CA772" s="46"/>
      <c r="CB772" s="192"/>
      <c r="CC772" s="192"/>
      <c r="CD772" s="192"/>
      <c r="CE772" s="46"/>
      <c r="CI772" s="192"/>
      <c r="CJ772" s="46"/>
      <c r="CK772" s="192"/>
      <c r="CL772" s="192"/>
      <c r="CM772" s="192"/>
      <c r="CN772" s="46"/>
      <c r="CR772" s="192"/>
      <c r="CS772" s="46"/>
      <c r="CT772" s="192"/>
      <c r="CU772" s="192"/>
      <c r="CV772" s="192"/>
      <c r="CW772" s="46"/>
    </row>
    <row r="773" spans="42:101">
      <c r="AP773" s="192"/>
      <c r="AQ773" s="46"/>
      <c r="AR773" s="46"/>
      <c r="AS773" s="192"/>
      <c r="AT773" s="192"/>
      <c r="AU773" s="46"/>
      <c r="AY773" s="192"/>
      <c r="AZ773" s="46"/>
      <c r="BA773" s="192"/>
      <c r="BB773" s="192"/>
      <c r="BC773" s="192"/>
      <c r="BD773" s="46"/>
      <c r="BH773" s="192"/>
      <c r="BI773" s="46"/>
      <c r="BJ773" s="192"/>
      <c r="BK773" s="192"/>
      <c r="BL773" s="192"/>
      <c r="BM773" s="46"/>
      <c r="BQ773" s="192"/>
      <c r="BR773" s="46"/>
      <c r="BS773" s="192"/>
      <c r="BT773" s="192"/>
      <c r="BU773" s="192"/>
      <c r="BV773" s="46"/>
      <c r="BZ773" s="192"/>
      <c r="CA773" s="46"/>
      <c r="CB773" s="192"/>
      <c r="CC773" s="192"/>
      <c r="CD773" s="192"/>
      <c r="CE773" s="46"/>
      <c r="CI773" s="192"/>
      <c r="CJ773" s="46"/>
      <c r="CK773" s="192"/>
      <c r="CL773" s="192"/>
      <c r="CM773" s="192"/>
      <c r="CN773" s="46"/>
      <c r="CR773" s="192"/>
      <c r="CS773" s="46"/>
      <c r="CT773" s="192"/>
      <c r="CU773" s="192"/>
      <c r="CV773" s="192"/>
      <c r="CW773" s="46"/>
    </row>
    <row r="774" spans="42:101">
      <c r="AP774" s="192"/>
      <c r="AQ774" s="46"/>
      <c r="AR774" s="46"/>
      <c r="AS774" s="192"/>
      <c r="AT774" s="192"/>
      <c r="AU774" s="46"/>
      <c r="AY774" s="192"/>
      <c r="AZ774" s="46"/>
      <c r="BA774" s="192"/>
      <c r="BB774" s="192"/>
      <c r="BC774" s="192"/>
      <c r="BD774" s="46"/>
      <c r="BH774" s="192"/>
      <c r="BI774" s="46"/>
      <c r="BJ774" s="192"/>
      <c r="BK774" s="192"/>
      <c r="BL774" s="192"/>
      <c r="BM774" s="46"/>
      <c r="BQ774" s="192"/>
      <c r="BR774" s="46"/>
      <c r="BS774" s="192"/>
      <c r="BT774" s="192"/>
      <c r="BU774" s="192"/>
      <c r="BV774" s="46"/>
      <c r="BZ774" s="192"/>
      <c r="CA774" s="46"/>
      <c r="CB774" s="192"/>
      <c r="CC774" s="192"/>
      <c r="CD774" s="192"/>
      <c r="CE774" s="46"/>
      <c r="CI774" s="192"/>
      <c r="CJ774" s="46"/>
      <c r="CK774" s="192"/>
      <c r="CL774" s="192"/>
      <c r="CM774" s="192"/>
      <c r="CN774" s="46"/>
      <c r="CR774" s="192"/>
      <c r="CS774" s="46"/>
      <c r="CT774" s="192"/>
      <c r="CU774" s="192"/>
      <c r="CV774" s="192"/>
      <c r="CW774" s="46"/>
    </row>
    <row r="775" spans="42:101">
      <c r="AP775" s="211"/>
      <c r="AQ775" s="46"/>
      <c r="AR775" s="46"/>
      <c r="AS775" s="192"/>
      <c r="AT775" s="192"/>
      <c r="AU775" s="46"/>
      <c r="AY775" s="192"/>
      <c r="AZ775" s="46"/>
      <c r="BA775" s="192"/>
      <c r="BB775" s="192"/>
      <c r="BC775" s="192"/>
      <c r="BD775" s="46"/>
      <c r="BH775" s="192"/>
      <c r="BI775" s="46"/>
      <c r="BJ775" s="192"/>
      <c r="BK775" s="192"/>
      <c r="BL775" s="192"/>
      <c r="BM775" s="46"/>
      <c r="BQ775" s="192"/>
      <c r="BR775" s="46"/>
      <c r="BS775" s="192"/>
      <c r="BT775" s="192"/>
      <c r="BU775" s="192"/>
      <c r="BV775" s="46"/>
      <c r="BZ775" s="192"/>
      <c r="CA775" s="46"/>
      <c r="CB775" s="192"/>
      <c r="CC775" s="192"/>
      <c r="CD775" s="192"/>
      <c r="CE775" s="46"/>
      <c r="CI775" s="192"/>
      <c r="CJ775" s="46"/>
      <c r="CK775" s="192"/>
      <c r="CL775" s="192"/>
      <c r="CM775" s="192"/>
      <c r="CN775" s="46"/>
      <c r="CR775" s="192"/>
      <c r="CS775" s="46"/>
      <c r="CT775" s="192"/>
      <c r="CU775" s="192"/>
      <c r="CV775" s="192"/>
      <c r="CW775" s="46"/>
    </row>
    <row r="776" spans="42:101">
      <c r="AP776" s="192"/>
      <c r="AQ776" s="46"/>
      <c r="AR776" s="46"/>
      <c r="AS776" s="192"/>
      <c r="AT776" s="192"/>
      <c r="AU776" s="46"/>
      <c r="AY776" s="192"/>
      <c r="AZ776" s="46"/>
      <c r="BA776" s="192"/>
      <c r="BB776" s="192"/>
      <c r="BC776" s="192"/>
      <c r="BD776" s="46"/>
      <c r="BH776" s="192"/>
      <c r="BI776" s="46"/>
      <c r="BJ776" s="192"/>
      <c r="BK776" s="192"/>
      <c r="BL776" s="192"/>
      <c r="BM776" s="46"/>
      <c r="BQ776" s="192"/>
      <c r="BR776" s="46"/>
      <c r="BS776" s="192"/>
      <c r="BT776" s="192"/>
      <c r="BU776" s="192"/>
      <c r="BV776" s="46"/>
      <c r="BZ776" s="192"/>
      <c r="CA776" s="46"/>
      <c r="CB776" s="192"/>
      <c r="CC776" s="192"/>
      <c r="CD776" s="192"/>
      <c r="CE776" s="46"/>
      <c r="CI776" s="192"/>
      <c r="CJ776" s="46"/>
      <c r="CK776" s="192"/>
      <c r="CL776" s="192"/>
      <c r="CM776" s="192"/>
      <c r="CN776" s="46"/>
      <c r="CR776" s="192"/>
      <c r="CS776" s="46"/>
      <c r="CT776" s="192"/>
      <c r="CU776" s="192"/>
      <c r="CV776" s="192"/>
      <c r="CW776" s="46"/>
    </row>
    <row r="777" spans="42:101">
      <c r="AP777" s="192"/>
      <c r="AQ777" s="46"/>
      <c r="AR777" s="46"/>
      <c r="AS777" s="192"/>
      <c r="AT777" s="192"/>
      <c r="AU777" s="46"/>
      <c r="AY777" s="192"/>
      <c r="AZ777" s="46"/>
      <c r="BA777" s="192"/>
      <c r="BB777" s="192"/>
      <c r="BC777" s="192"/>
      <c r="BD777" s="46"/>
      <c r="BH777" s="192"/>
      <c r="BI777" s="46"/>
      <c r="BJ777" s="192"/>
      <c r="BK777" s="192"/>
      <c r="BL777" s="192"/>
      <c r="BM777" s="46"/>
      <c r="BQ777" s="192"/>
      <c r="BR777" s="46"/>
      <c r="BS777" s="192"/>
      <c r="BT777" s="192"/>
      <c r="BU777" s="192"/>
      <c r="BV777" s="46"/>
      <c r="BZ777" s="192"/>
      <c r="CA777" s="46"/>
      <c r="CB777" s="192"/>
      <c r="CC777" s="192"/>
      <c r="CD777" s="192"/>
      <c r="CE777" s="46"/>
      <c r="CI777" s="192"/>
      <c r="CJ777" s="46"/>
      <c r="CK777" s="192"/>
      <c r="CL777" s="192"/>
      <c r="CM777" s="192"/>
      <c r="CN777" s="46"/>
      <c r="CR777" s="192"/>
      <c r="CS777" s="46"/>
      <c r="CT777" s="192"/>
      <c r="CU777" s="192"/>
      <c r="CV777" s="192"/>
      <c r="CW777" s="46"/>
    </row>
    <row r="778" spans="42:101">
      <c r="AP778" s="192"/>
      <c r="AQ778" s="46"/>
      <c r="AR778" s="46"/>
      <c r="AS778" s="192"/>
      <c r="AT778" s="192"/>
      <c r="AU778" s="46"/>
      <c r="AY778" s="192"/>
      <c r="AZ778" s="46"/>
      <c r="BA778" s="192"/>
      <c r="BB778" s="192"/>
      <c r="BC778" s="192"/>
      <c r="BD778" s="46"/>
      <c r="BH778" s="192"/>
      <c r="BI778" s="46"/>
      <c r="BJ778" s="192"/>
      <c r="BK778" s="192"/>
      <c r="BL778" s="192"/>
      <c r="BM778" s="46"/>
      <c r="BQ778" s="192"/>
      <c r="BR778" s="46"/>
      <c r="BS778" s="192"/>
      <c r="BT778" s="192"/>
      <c r="BU778" s="192"/>
      <c r="BV778" s="46"/>
      <c r="BZ778" s="192"/>
      <c r="CA778" s="46"/>
      <c r="CB778" s="192"/>
      <c r="CC778" s="192"/>
      <c r="CD778" s="192"/>
      <c r="CE778" s="46"/>
      <c r="CI778" s="192"/>
      <c r="CJ778" s="46"/>
      <c r="CK778" s="192"/>
      <c r="CL778" s="192"/>
      <c r="CM778" s="192"/>
      <c r="CN778" s="46"/>
      <c r="CR778" s="192"/>
      <c r="CS778" s="46"/>
      <c r="CT778" s="192"/>
      <c r="CU778" s="192"/>
      <c r="CV778" s="192"/>
      <c r="CW778" s="46"/>
    </row>
    <row r="779" spans="42:101">
      <c r="AP779" s="211"/>
      <c r="AQ779" s="46"/>
      <c r="AR779" s="46"/>
      <c r="AS779" s="192"/>
      <c r="AT779" s="192"/>
      <c r="AU779" s="46"/>
      <c r="AY779" s="192"/>
      <c r="AZ779" s="46"/>
      <c r="BA779" s="192"/>
      <c r="BB779" s="192"/>
      <c r="BC779" s="192"/>
      <c r="BD779" s="46"/>
      <c r="BH779" s="192"/>
      <c r="BI779" s="46"/>
      <c r="BJ779" s="192"/>
      <c r="BK779" s="192"/>
      <c r="BL779" s="192"/>
      <c r="BM779" s="46"/>
      <c r="BQ779" s="192"/>
      <c r="BR779" s="46"/>
      <c r="BS779" s="192"/>
      <c r="BT779" s="192"/>
      <c r="BU779" s="192"/>
      <c r="BV779" s="46"/>
      <c r="BZ779" s="192"/>
      <c r="CA779" s="46"/>
      <c r="CB779" s="192"/>
      <c r="CC779" s="192"/>
      <c r="CD779" s="192"/>
      <c r="CE779" s="46"/>
      <c r="CI779" s="192"/>
      <c r="CJ779" s="46"/>
      <c r="CK779" s="192"/>
      <c r="CL779" s="192"/>
      <c r="CM779" s="192"/>
      <c r="CN779" s="46"/>
      <c r="CR779" s="192"/>
      <c r="CS779" s="46"/>
      <c r="CT779" s="192"/>
      <c r="CU779" s="192"/>
      <c r="CV779" s="192"/>
      <c r="CW779" s="46"/>
    </row>
    <row r="780" spans="42:101">
      <c r="AP780" s="192"/>
      <c r="AQ780" s="46"/>
      <c r="AR780" s="46"/>
      <c r="AS780" s="192"/>
      <c r="AT780" s="192"/>
      <c r="AU780" s="46"/>
      <c r="AY780" s="192"/>
      <c r="AZ780" s="46"/>
      <c r="BA780" s="192"/>
      <c r="BB780" s="192"/>
      <c r="BC780" s="192"/>
      <c r="BD780" s="46"/>
      <c r="BH780" s="192"/>
      <c r="BI780" s="46"/>
      <c r="BJ780" s="192"/>
      <c r="BK780" s="192"/>
      <c r="BL780" s="192"/>
      <c r="BM780" s="46"/>
      <c r="BQ780" s="192"/>
      <c r="BR780" s="46"/>
      <c r="BS780" s="192"/>
      <c r="BT780" s="192"/>
      <c r="BU780" s="192"/>
      <c r="BV780" s="46"/>
      <c r="BZ780" s="192"/>
      <c r="CA780" s="46"/>
      <c r="CB780" s="192"/>
      <c r="CC780" s="192"/>
      <c r="CD780" s="192"/>
      <c r="CE780" s="46"/>
      <c r="CI780" s="192"/>
      <c r="CJ780" s="46"/>
      <c r="CK780" s="192"/>
      <c r="CL780" s="192"/>
      <c r="CM780" s="192"/>
      <c r="CN780" s="46"/>
      <c r="CR780" s="192"/>
      <c r="CS780" s="46"/>
      <c r="CT780" s="192"/>
      <c r="CU780" s="192"/>
      <c r="CV780" s="192"/>
      <c r="CW780" s="46"/>
    </row>
    <row r="781" spans="42:101">
      <c r="AP781" s="192"/>
      <c r="AQ781" s="46"/>
      <c r="AR781" s="46"/>
      <c r="AS781" s="192"/>
      <c r="AT781" s="192"/>
      <c r="AU781" s="46"/>
      <c r="AY781" s="192"/>
      <c r="AZ781" s="46"/>
      <c r="BA781" s="192"/>
      <c r="BB781" s="192"/>
      <c r="BC781" s="192"/>
      <c r="BD781" s="46"/>
      <c r="BH781" s="192"/>
      <c r="BI781" s="46"/>
      <c r="BJ781" s="192"/>
      <c r="BK781" s="192"/>
      <c r="BL781" s="192"/>
      <c r="BM781" s="46"/>
      <c r="BQ781" s="192"/>
      <c r="BR781" s="46"/>
      <c r="BS781" s="192"/>
      <c r="BT781" s="192"/>
      <c r="BU781" s="192"/>
      <c r="BV781" s="46"/>
      <c r="BZ781" s="192"/>
      <c r="CA781" s="46"/>
      <c r="CB781" s="192"/>
      <c r="CC781" s="192"/>
      <c r="CD781" s="192"/>
      <c r="CE781" s="46"/>
      <c r="CI781" s="192"/>
      <c r="CJ781" s="46"/>
      <c r="CK781" s="192"/>
      <c r="CL781" s="192"/>
      <c r="CM781" s="192"/>
      <c r="CN781" s="46"/>
      <c r="CR781" s="192"/>
      <c r="CS781" s="46"/>
      <c r="CT781" s="192"/>
      <c r="CU781" s="192"/>
      <c r="CV781" s="192"/>
      <c r="CW781" s="46"/>
    </row>
    <row r="782" spans="42:101">
      <c r="AP782" s="192"/>
      <c r="AQ782" s="46"/>
      <c r="AR782" s="46"/>
      <c r="AS782" s="192"/>
      <c r="AT782" s="192"/>
      <c r="AU782" s="46"/>
      <c r="AY782" s="192"/>
      <c r="AZ782" s="46"/>
      <c r="BA782" s="192"/>
      <c r="BB782" s="192"/>
      <c r="BC782" s="192"/>
      <c r="BD782" s="46"/>
      <c r="BH782" s="192"/>
      <c r="BI782" s="46"/>
      <c r="BJ782" s="192"/>
      <c r="BK782" s="192"/>
      <c r="BL782" s="192"/>
      <c r="BM782" s="46"/>
      <c r="BQ782" s="192"/>
      <c r="BR782" s="46"/>
      <c r="BS782" s="192"/>
      <c r="BT782" s="192"/>
      <c r="BU782" s="192"/>
      <c r="BV782" s="46"/>
      <c r="BZ782" s="192"/>
      <c r="CA782" s="46"/>
      <c r="CB782" s="192"/>
      <c r="CC782" s="192"/>
      <c r="CD782" s="192"/>
      <c r="CE782" s="46"/>
      <c r="CI782" s="192"/>
      <c r="CJ782" s="46"/>
      <c r="CK782" s="192"/>
      <c r="CL782" s="192"/>
      <c r="CM782" s="192"/>
      <c r="CN782" s="46"/>
      <c r="CR782" s="192"/>
      <c r="CS782" s="46"/>
      <c r="CT782" s="192"/>
      <c r="CU782" s="192"/>
      <c r="CV782" s="192"/>
      <c r="CW782" s="46"/>
    </row>
    <row r="783" spans="42:101">
      <c r="AP783" s="211"/>
      <c r="AQ783" s="46"/>
      <c r="AR783" s="46"/>
      <c r="AS783" s="192"/>
      <c r="AT783" s="192"/>
      <c r="AU783" s="46"/>
      <c r="AY783" s="192"/>
      <c r="AZ783" s="46"/>
      <c r="BA783" s="192"/>
      <c r="BB783" s="192"/>
      <c r="BC783" s="192"/>
      <c r="BD783" s="46"/>
      <c r="BH783" s="192"/>
      <c r="BI783" s="46"/>
      <c r="BJ783" s="192"/>
      <c r="BK783" s="192"/>
      <c r="BL783" s="192"/>
      <c r="BM783" s="46"/>
      <c r="BQ783" s="192"/>
      <c r="BR783" s="46"/>
      <c r="BS783" s="192"/>
      <c r="BT783" s="192"/>
      <c r="BU783" s="192"/>
      <c r="BV783" s="46"/>
      <c r="BZ783" s="192"/>
      <c r="CA783" s="46"/>
      <c r="CB783" s="192"/>
      <c r="CC783" s="192"/>
      <c r="CD783" s="192"/>
      <c r="CE783" s="46"/>
      <c r="CI783" s="192"/>
      <c r="CJ783" s="46"/>
      <c r="CK783" s="192"/>
      <c r="CL783" s="192"/>
      <c r="CM783" s="192"/>
      <c r="CN783" s="46"/>
      <c r="CR783" s="192"/>
      <c r="CS783" s="46"/>
      <c r="CT783" s="192"/>
      <c r="CU783" s="192"/>
      <c r="CV783" s="192"/>
      <c r="CW783" s="46"/>
    </row>
    <row r="784" spans="42:101">
      <c r="AP784" s="192"/>
      <c r="AQ784" s="46"/>
      <c r="AR784" s="46"/>
      <c r="AS784" s="192"/>
      <c r="AT784" s="192"/>
      <c r="AU784" s="46"/>
      <c r="AY784" s="192"/>
      <c r="AZ784" s="46"/>
      <c r="BA784" s="192"/>
      <c r="BB784" s="192"/>
      <c r="BC784" s="192"/>
      <c r="BD784" s="46"/>
      <c r="BH784" s="192"/>
      <c r="BI784" s="46"/>
      <c r="BJ784" s="192"/>
      <c r="BK784" s="192"/>
      <c r="BL784" s="192"/>
      <c r="BM784" s="46"/>
      <c r="BQ784" s="192"/>
      <c r="BR784" s="46"/>
      <c r="BS784" s="192"/>
      <c r="BT784" s="192"/>
      <c r="BU784" s="192"/>
      <c r="BV784" s="46"/>
      <c r="BZ784" s="192"/>
      <c r="CA784" s="46"/>
      <c r="CB784" s="192"/>
      <c r="CC784" s="192"/>
      <c r="CD784" s="192"/>
      <c r="CE784" s="46"/>
      <c r="CI784" s="192"/>
      <c r="CJ784" s="46"/>
      <c r="CK784" s="192"/>
      <c r="CL784" s="192"/>
      <c r="CM784" s="192"/>
      <c r="CN784" s="46"/>
      <c r="CR784" s="192"/>
      <c r="CS784" s="46"/>
      <c r="CT784" s="192"/>
      <c r="CU784" s="192"/>
      <c r="CV784" s="192"/>
      <c r="CW784" s="46"/>
    </row>
    <row r="785" spans="42:101">
      <c r="AP785" s="192"/>
      <c r="AQ785" s="46"/>
      <c r="AR785" s="46"/>
      <c r="AS785" s="192"/>
      <c r="AT785" s="192"/>
      <c r="AU785" s="46"/>
      <c r="AY785" s="192"/>
      <c r="AZ785" s="46"/>
      <c r="BA785" s="192"/>
      <c r="BB785" s="192"/>
      <c r="BC785" s="192"/>
      <c r="BD785" s="46"/>
      <c r="BH785" s="192"/>
      <c r="BI785" s="46"/>
      <c r="BJ785" s="192"/>
      <c r="BK785" s="192"/>
      <c r="BL785" s="192"/>
      <c r="BM785" s="46"/>
      <c r="BQ785" s="192"/>
      <c r="BR785" s="46"/>
      <c r="BS785" s="192"/>
      <c r="BT785" s="192"/>
      <c r="BU785" s="192"/>
      <c r="BV785" s="46"/>
      <c r="BZ785" s="192"/>
      <c r="CA785" s="46"/>
      <c r="CB785" s="192"/>
      <c r="CC785" s="192"/>
      <c r="CD785" s="192"/>
      <c r="CE785" s="46"/>
      <c r="CI785" s="192"/>
      <c r="CJ785" s="46"/>
      <c r="CK785" s="192"/>
      <c r="CL785" s="192"/>
      <c r="CM785" s="192"/>
      <c r="CN785" s="46"/>
      <c r="CR785" s="192"/>
      <c r="CS785" s="46"/>
      <c r="CT785" s="192"/>
      <c r="CU785" s="192"/>
      <c r="CV785" s="192"/>
      <c r="CW785" s="46"/>
    </row>
    <row r="786" spans="42:101">
      <c r="AP786" s="192"/>
      <c r="AQ786" s="46"/>
      <c r="AR786" s="46"/>
      <c r="AS786" s="192"/>
      <c r="AT786" s="192"/>
      <c r="AU786" s="46"/>
      <c r="AY786" s="192"/>
      <c r="AZ786" s="46"/>
      <c r="BA786" s="192"/>
      <c r="BB786" s="192"/>
      <c r="BC786" s="192"/>
      <c r="BD786" s="46"/>
      <c r="BH786" s="192"/>
      <c r="BI786" s="46"/>
      <c r="BJ786" s="192"/>
      <c r="BK786" s="192"/>
      <c r="BL786" s="192"/>
      <c r="BM786" s="46"/>
      <c r="BQ786" s="192"/>
      <c r="BR786" s="46"/>
      <c r="BS786" s="192"/>
      <c r="BT786" s="192"/>
      <c r="BU786" s="192"/>
      <c r="BV786" s="46"/>
      <c r="BZ786" s="192"/>
      <c r="CA786" s="46"/>
      <c r="CB786" s="192"/>
      <c r="CC786" s="192"/>
      <c r="CD786" s="192"/>
      <c r="CE786" s="46"/>
      <c r="CI786" s="192"/>
      <c r="CJ786" s="46"/>
      <c r="CK786" s="192"/>
      <c r="CL786" s="192"/>
      <c r="CM786" s="192"/>
      <c r="CN786" s="46"/>
      <c r="CR786" s="192"/>
      <c r="CS786" s="46"/>
      <c r="CT786" s="192"/>
      <c r="CU786" s="192"/>
      <c r="CV786" s="192"/>
      <c r="CW786" s="46"/>
    </row>
    <row r="787" spans="42:101">
      <c r="AP787" s="211"/>
      <c r="AQ787" s="46"/>
      <c r="AR787" s="46"/>
      <c r="AS787" s="192"/>
      <c r="AT787" s="192"/>
      <c r="AU787" s="46"/>
      <c r="AY787" s="192"/>
      <c r="AZ787" s="46"/>
      <c r="BA787" s="192"/>
      <c r="BB787" s="192"/>
      <c r="BC787" s="192"/>
      <c r="BD787" s="46"/>
      <c r="BH787" s="192"/>
      <c r="BI787" s="46"/>
      <c r="BJ787" s="192"/>
      <c r="BK787" s="192"/>
      <c r="BL787" s="192"/>
      <c r="BM787" s="46"/>
      <c r="BQ787" s="192"/>
      <c r="BR787" s="46"/>
      <c r="BS787" s="192"/>
      <c r="BT787" s="192"/>
      <c r="BU787" s="192"/>
      <c r="BV787" s="46"/>
      <c r="BZ787" s="192"/>
      <c r="CA787" s="46"/>
      <c r="CB787" s="192"/>
      <c r="CC787" s="192"/>
      <c r="CD787" s="192"/>
      <c r="CE787" s="46"/>
      <c r="CI787" s="192"/>
      <c r="CJ787" s="46"/>
      <c r="CK787" s="192"/>
      <c r="CL787" s="192"/>
      <c r="CM787" s="192"/>
      <c r="CN787" s="46"/>
      <c r="CR787" s="192"/>
      <c r="CS787" s="46"/>
      <c r="CT787" s="192"/>
      <c r="CU787" s="192"/>
      <c r="CV787" s="192"/>
      <c r="CW787" s="46"/>
    </row>
    <row r="788" spans="42:101">
      <c r="AP788" s="192"/>
      <c r="AQ788" s="46"/>
      <c r="AR788" s="46"/>
      <c r="AS788" s="192"/>
      <c r="AT788" s="192"/>
      <c r="AU788" s="46"/>
      <c r="AY788" s="192"/>
      <c r="AZ788" s="46"/>
      <c r="BA788" s="192"/>
      <c r="BB788" s="192"/>
      <c r="BC788" s="192"/>
      <c r="BD788" s="46"/>
      <c r="BH788" s="192"/>
      <c r="BI788" s="46"/>
      <c r="BJ788" s="192"/>
      <c r="BK788" s="192"/>
      <c r="BL788" s="192"/>
      <c r="BM788" s="46"/>
      <c r="BQ788" s="192"/>
      <c r="BR788" s="46"/>
      <c r="BS788" s="192"/>
      <c r="BT788" s="192"/>
      <c r="BU788" s="192"/>
      <c r="BV788" s="46"/>
      <c r="BZ788" s="192"/>
      <c r="CA788" s="46"/>
      <c r="CB788" s="192"/>
      <c r="CC788" s="192"/>
      <c r="CD788" s="192"/>
      <c r="CE788" s="46"/>
      <c r="CI788" s="192"/>
      <c r="CJ788" s="46"/>
      <c r="CK788" s="192"/>
      <c r="CL788" s="192"/>
      <c r="CM788" s="192"/>
      <c r="CN788" s="46"/>
      <c r="CR788" s="192"/>
      <c r="CS788" s="46"/>
      <c r="CT788" s="192"/>
      <c r="CU788" s="192"/>
      <c r="CV788" s="192"/>
      <c r="CW788" s="46"/>
    </row>
    <row r="789" spans="42:101">
      <c r="AP789" s="192"/>
      <c r="AQ789" s="46"/>
      <c r="AR789" s="46"/>
      <c r="AS789" s="192"/>
      <c r="AT789" s="192"/>
      <c r="AU789" s="46"/>
      <c r="AY789" s="192"/>
      <c r="AZ789" s="46"/>
      <c r="BA789" s="192"/>
      <c r="BB789" s="192"/>
      <c r="BC789" s="192"/>
      <c r="BD789" s="46"/>
      <c r="BH789" s="192"/>
      <c r="BI789" s="46"/>
      <c r="BJ789" s="192"/>
      <c r="BK789" s="192"/>
      <c r="BL789" s="192"/>
      <c r="BM789" s="46"/>
      <c r="BQ789" s="192"/>
      <c r="BR789" s="46"/>
      <c r="BS789" s="192"/>
      <c r="BT789" s="192"/>
      <c r="BU789" s="192"/>
      <c r="BV789" s="46"/>
      <c r="BZ789" s="192"/>
      <c r="CA789" s="46"/>
      <c r="CB789" s="192"/>
      <c r="CC789" s="192"/>
      <c r="CD789" s="192"/>
      <c r="CE789" s="46"/>
      <c r="CI789" s="192"/>
      <c r="CJ789" s="46"/>
      <c r="CK789" s="192"/>
      <c r="CL789" s="192"/>
      <c r="CM789" s="192"/>
      <c r="CN789" s="46"/>
      <c r="CR789" s="192"/>
      <c r="CS789" s="46"/>
      <c r="CT789" s="192"/>
      <c r="CU789" s="192"/>
      <c r="CV789" s="192"/>
      <c r="CW789" s="46"/>
    </row>
    <row r="790" spans="42:101">
      <c r="AP790" s="192"/>
      <c r="AQ790" s="46"/>
      <c r="AR790" s="46"/>
      <c r="AS790" s="192"/>
      <c r="AT790" s="192"/>
      <c r="AU790" s="46"/>
      <c r="AY790" s="192"/>
      <c r="AZ790" s="46"/>
      <c r="BA790" s="192"/>
      <c r="BB790" s="192"/>
      <c r="BC790" s="192"/>
      <c r="BD790" s="46"/>
      <c r="BH790" s="192"/>
      <c r="BI790" s="46"/>
      <c r="BJ790" s="192"/>
      <c r="BK790" s="192"/>
      <c r="BL790" s="192"/>
      <c r="BM790" s="46"/>
      <c r="BQ790" s="192"/>
      <c r="BR790" s="46"/>
      <c r="BS790" s="192"/>
      <c r="BT790" s="192"/>
      <c r="BU790" s="192"/>
      <c r="BV790" s="46"/>
      <c r="BZ790" s="192"/>
      <c r="CA790" s="46"/>
      <c r="CB790" s="192"/>
      <c r="CC790" s="192"/>
      <c r="CD790" s="192"/>
      <c r="CE790" s="46"/>
      <c r="CI790" s="192"/>
      <c r="CJ790" s="46"/>
      <c r="CK790" s="192"/>
      <c r="CL790" s="192"/>
      <c r="CM790" s="192"/>
      <c r="CN790" s="46"/>
      <c r="CR790" s="192"/>
      <c r="CS790" s="46"/>
      <c r="CT790" s="192"/>
      <c r="CU790" s="192"/>
      <c r="CV790" s="192"/>
      <c r="CW790" s="46"/>
    </row>
    <row r="791" spans="42:101">
      <c r="AP791" s="211"/>
      <c r="AQ791" s="46"/>
      <c r="AR791" s="46"/>
      <c r="AS791" s="192"/>
      <c r="AT791" s="192"/>
      <c r="AU791" s="46"/>
      <c r="AY791" s="192"/>
      <c r="AZ791" s="46"/>
      <c r="BA791" s="192"/>
      <c r="BB791" s="192"/>
      <c r="BC791" s="192"/>
      <c r="BD791" s="46"/>
      <c r="BH791" s="192"/>
      <c r="BI791" s="46"/>
      <c r="BJ791" s="192"/>
      <c r="BK791" s="192"/>
      <c r="BL791" s="192"/>
      <c r="BM791" s="46"/>
      <c r="BQ791" s="192"/>
      <c r="BR791" s="46"/>
      <c r="BS791" s="192"/>
      <c r="BT791" s="192"/>
      <c r="BU791" s="192"/>
      <c r="BV791" s="46"/>
      <c r="BZ791" s="192"/>
      <c r="CA791" s="46"/>
      <c r="CB791" s="192"/>
      <c r="CC791" s="192"/>
      <c r="CD791" s="192"/>
      <c r="CE791" s="46"/>
      <c r="CI791" s="192"/>
      <c r="CJ791" s="46"/>
      <c r="CK791" s="192"/>
      <c r="CL791" s="192"/>
      <c r="CM791" s="192"/>
      <c r="CN791" s="46"/>
      <c r="CR791" s="192"/>
      <c r="CS791" s="46"/>
      <c r="CT791" s="192"/>
      <c r="CU791" s="192"/>
      <c r="CV791" s="192"/>
      <c r="CW791" s="46"/>
    </row>
    <row r="792" spans="42:101">
      <c r="AP792" s="192"/>
      <c r="AQ792" s="46"/>
      <c r="AR792" s="46"/>
      <c r="AS792" s="192"/>
      <c r="AT792" s="192"/>
      <c r="AU792" s="46"/>
      <c r="AY792" s="192"/>
      <c r="AZ792" s="46"/>
      <c r="BA792" s="192"/>
      <c r="BB792" s="192"/>
      <c r="BC792" s="192"/>
      <c r="BD792" s="46"/>
      <c r="BH792" s="192"/>
      <c r="BI792" s="46"/>
      <c r="BJ792" s="192"/>
      <c r="BK792" s="192"/>
      <c r="BL792" s="192"/>
      <c r="BM792" s="46"/>
      <c r="BQ792" s="192"/>
      <c r="BR792" s="46"/>
      <c r="BS792" s="192"/>
      <c r="BT792" s="192"/>
      <c r="BU792" s="192"/>
      <c r="BV792" s="46"/>
      <c r="BZ792" s="192"/>
      <c r="CA792" s="46"/>
      <c r="CB792" s="192"/>
      <c r="CC792" s="192"/>
      <c r="CD792" s="192"/>
      <c r="CE792" s="46"/>
      <c r="CI792" s="192"/>
      <c r="CJ792" s="46"/>
      <c r="CK792" s="192"/>
      <c r="CL792" s="192"/>
      <c r="CM792" s="192"/>
      <c r="CN792" s="46"/>
      <c r="CR792" s="192"/>
      <c r="CS792" s="46"/>
      <c r="CT792" s="192"/>
      <c r="CU792" s="192"/>
      <c r="CV792" s="192"/>
      <c r="CW792" s="46"/>
    </row>
    <row r="793" spans="42:101">
      <c r="AP793" s="192"/>
      <c r="AQ793" s="46"/>
      <c r="AR793" s="46"/>
      <c r="AS793" s="192"/>
      <c r="AT793" s="192"/>
      <c r="AU793" s="46"/>
      <c r="AY793" s="192"/>
      <c r="AZ793" s="46"/>
      <c r="BA793" s="192"/>
      <c r="BB793" s="192"/>
      <c r="BC793" s="192"/>
      <c r="BD793" s="46"/>
      <c r="BH793" s="192"/>
      <c r="BI793" s="46"/>
      <c r="BJ793" s="192"/>
      <c r="BK793" s="192"/>
      <c r="BL793" s="192"/>
      <c r="BM793" s="46"/>
      <c r="BQ793" s="192"/>
      <c r="BR793" s="46"/>
      <c r="BS793" s="192"/>
      <c r="BT793" s="192"/>
      <c r="BU793" s="192"/>
      <c r="BV793" s="46"/>
      <c r="BZ793" s="192"/>
      <c r="CA793" s="46"/>
      <c r="CB793" s="192"/>
      <c r="CC793" s="192"/>
      <c r="CD793" s="192"/>
      <c r="CE793" s="46"/>
      <c r="CI793" s="192"/>
      <c r="CJ793" s="46"/>
      <c r="CK793" s="192"/>
      <c r="CL793" s="192"/>
      <c r="CM793" s="192"/>
      <c r="CN793" s="46"/>
      <c r="CR793" s="192"/>
      <c r="CS793" s="46"/>
      <c r="CT793" s="192"/>
      <c r="CU793" s="192"/>
      <c r="CV793" s="192"/>
      <c r="CW793" s="46"/>
    </row>
    <row r="794" spans="42:101">
      <c r="AP794" s="192"/>
      <c r="AQ794" s="46"/>
      <c r="AR794" s="46"/>
      <c r="AS794" s="192"/>
      <c r="AT794" s="192"/>
      <c r="AU794" s="46"/>
      <c r="AY794" s="192"/>
      <c r="AZ794" s="46"/>
      <c r="BA794" s="192"/>
      <c r="BB794" s="192"/>
      <c r="BC794" s="192"/>
      <c r="BD794" s="46"/>
      <c r="BH794" s="192"/>
      <c r="BI794" s="46"/>
      <c r="BJ794" s="192"/>
      <c r="BK794" s="192"/>
      <c r="BL794" s="192"/>
      <c r="BM794" s="46"/>
      <c r="BQ794" s="192"/>
      <c r="BR794" s="46"/>
      <c r="BS794" s="192"/>
      <c r="BT794" s="192"/>
      <c r="BU794" s="192"/>
      <c r="BV794" s="46"/>
      <c r="BZ794" s="192"/>
      <c r="CA794" s="46"/>
      <c r="CB794" s="192"/>
      <c r="CC794" s="192"/>
      <c r="CD794" s="192"/>
      <c r="CE794" s="46"/>
      <c r="CI794" s="192"/>
      <c r="CJ794" s="46"/>
      <c r="CK794" s="192"/>
      <c r="CL794" s="192"/>
      <c r="CM794" s="192"/>
      <c r="CN794" s="46"/>
      <c r="CR794" s="192"/>
      <c r="CS794" s="46"/>
      <c r="CT794" s="192"/>
      <c r="CU794" s="192"/>
      <c r="CV794" s="192"/>
      <c r="CW794" s="46"/>
    </row>
    <row r="795" spans="42:101">
      <c r="AP795" s="211"/>
      <c r="AQ795" s="46"/>
      <c r="AR795" s="46"/>
      <c r="AS795" s="192"/>
      <c r="AT795" s="192"/>
      <c r="AU795" s="46"/>
      <c r="AY795" s="192"/>
      <c r="AZ795" s="46"/>
      <c r="BA795" s="192"/>
      <c r="BB795" s="192"/>
      <c r="BC795" s="192"/>
      <c r="BD795" s="46"/>
      <c r="BH795" s="192"/>
      <c r="BI795" s="46"/>
      <c r="BJ795" s="192"/>
      <c r="BK795" s="192"/>
      <c r="BL795" s="192"/>
      <c r="BM795" s="46"/>
      <c r="BQ795" s="192"/>
      <c r="BR795" s="46"/>
      <c r="BS795" s="192"/>
      <c r="BT795" s="192"/>
      <c r="BU795" s="192"/>
      <c r="BV795" s="46"/>
      <c r="BZ795" s="192"/>
      <c r="CA795" s="46"/>
      <c r="CB795" s="192"/>
      <c r="CC795" s="192"/>
      <c r="CD795" s="192"/>
      <c r="CE795" s="46"/>
      <c r="CI795" s="192"/>
      <c r="CJ795" s="46"/>
      <c r="CK795" s="192"/>
      <c r="CL795" s="192"/>
      <c r="CM795" s="192"/>
      <c r="CN795" s="46"/>
      <c r="CR795" s="192"/>
      <c r="CS795" s="46"/>
      <c r="CT795" s="192"/>
      <c r="CU795" s="192"/>
      <c r="CV795" s="192"/>
      <c r="CW795" s="46"/>
    </row>
    <row r="796" spans="42:101">
      <c r="AP796" s="192"/>
      <c r="AQ796" s="46"/>
      <c r="AR796" s="46"/>
      <c r="AS796" s="192"/>
      <c r="AT796" s="192"/>
      <c r="AU796" s="46"/>
      <c r="AY796" s="192"/>
      <c r="AZ796" s="46"/>
      <c r="BA796" s="192"/>
      <c r="BB796" s="192"/>
      <c r="BC796" s="192"/>
      <c r="BD796" s="46"/>
      <c r="BH796" s="192"/>
      <c r="BI796" s="46"/>
      <c r="BJ796" s="192"/>
      <c r="BK796" s="192"/>
      <c r="BL796" s="192"/>
      <c r="BM796" s="46"/>
      <c r="BQ796" s="192"/>
      <c r="BR796" s="46"/>
      <c r="BS796" s="192"/>
      <c r="BT796" s="192"/>
      <c r="BU796" s="192"/>
      <c r="BV796" s="46"/>
      <c r="BZ796" s="192"/>
      <c r="CA796" s="46"/>
      <c r="CB796" s="192"/>
      <c r="CC796" s="192"/>
      <c r="CD796" s="192"/>
      <c r="CE796" s="46"/>
      <c r="CI796" s="192"/>
      <c r="CJ796" s="46"/>
      <c r="CK796" s="192"/>
      <c r="CL796" s="192"/>
      <c r="CM796" s="192"/>
      <c r="CN796" s="46"/>
      <c r="CR796" s="192"/>
      <c r="CS796" s="46"/>
      <c r="CT796" s="192"/>
      <c r="CU796" s="192"/>
      <c r="CV796" s="192"/>
      <c r="CW796" s="46"/>
    </row>
    <row r="797" spans="42:101">
      <c r="AP797" s="192"/>
      <c r="AQ797" s="46"/>
      <c r="AR797" s="46"/>
      <c r="AS797" s="192"/>
      <c r="AT797" s="192"/>
      <c r="AU797" s="46"/>
      <c r="AY797" s="192"/>
      <c r="AZ797" s="46"/>
      <c r="BA797" s="192"/>
      <c r="BB797" s="192"/>
      <c r="BC797" s="192"/>
      <c r="BD797" s="46"/>
      <c r="BH797" s="192"/>
      <c r="BI797" s="46"/>
      <c r="BJ797" s="192"/>
      <c r="BK797" s="192"/>
      <c r="BL797" s="192"/>
      <c r="BM797" s="46"/>
      <c r="BQ797" s="192"/>
      <c r="BR797" s="46"/>
      <c r="BS797" s="192"/>
      <c r="BT797" s="192"/>
      <c r="BU797" s="192"/>
      <c r="BV797" s="46"/>
      <c r="BZ797" s="192"/>
      <c r="CA797" s="46"/>
      <c r="CB797" s="192"/>
      <c r="CC797" s="192"/>
      <c r="CD797" s="192"/>
      <c r="CE797" s="46"/>
      <c r="CI797" s="192"/>
      <c r="CJ797" s="46"/>
      <c r="CK797" s="192"/>
      <c r="CL797" s="192"/>
      <c r="CM797" s="192"/>
      <c r="CN797" s="46"/>
      <c r="CR797" s="192"/>
      <c r="CS797" s="46"/>
      <c r="CT797" s="192"/>
      <c r="CU797" s="192"/>
      <c r="CV797" s="192"/>
      <c r="CW797" s="46"/>
    </row>
    <row r="798" spans="42:101">
      <c r="AP798" s="192"/>
      <c r="AQ798" s="46"/>
      <c r="AR798" s="46"/>
      <c r="AS798" s="192"/>
      <c r="AT798" s="192"/>
      <c r="AU798" s="46"/>
      <c r="AY798" s="192"/>
      <c r="AZ798" s="46"/>
      <c r="BA798" s="192"/>
      <c r="BB798" s="192"/>
      <c r="BC798" s="192"/>
      <c r="BD798" s="46"/>
      <c r="BH798" s="192"/>
      <c r="BI798" s="46"/>
      <c r="BJ798" s="192"/>
      <c r="BK798" s="192"/>
      <c r="BL798" s="192"/>
      <c r="BM798" s="46"/>
      <c r="BQ798" s="192"/>
      <c r="BR798" s="46"/>
      <c r="BS798" s="192"/>
      <c r="BT798" s="192"/>
      <c r="BU798" s="192"/>
      <c r="BV798" s="46"/>
      <c r="BZ798" s="192"/>
      <c r="CA798" s="46"/>
      <c r="CB798" s="192"/>
      <c r="CC798" s="192"/>
      <c r="CD798" s="192"/>
      <c r="CE798" s="46"/>
      <c r="CI798" s="192"/>
      <c r="CJ798" s="46"/>
      <c r="CK798" s="192"/>
      <c r="CL798" s="192"/>
      <c r="CM798" s="192"/>
      <c r="CN798" s="46"/>
      <c r="CR798" s="192"/>
      <c r="CS798" s="46"/>
      <c r="CT798" s="192"/>
      <c r="CU798" s="192"/>
      <c r="CV798" s="192"/>
      <c r="CW798" s="46"/>
    </row>
    <row r="799" spans="42:101">
      <c r="AP799" s="211"/>
      <c r="AQ799" s="46"/>
      <c r="AR799" s="46"/>
      <c r="AS799" s="192"/>
      <c r="AT799" s="192"/>
      <c r="AU799" s="46"/>
      <c r="AY799" s="192"/>
      <c r="AZ799" s="46"/>
      <c r="BA799" s="192"/>
      <c r="BB799" s="192"/>
      <c r="BC799" s="192"/>
      <c r="BD799" s="46"/>
      <c r="BH799" s="192"/>
      <c r="BI799" s="46"/>
      <c r="BJ799" s="192"/>
      <c r="BK799" s="192"/>
      <c r="BL799" s="192"/>
      <c r="BM799" s="46"/>
      <c r="BQ799" s="192"/>
      <c r="BR799" s="46"/>
      <c r="BS799" s="192"/>
      <c r="BT799" s="192"/>
      <c r="BU799" s="192"/>
      <c r="BV799" s="46"/>
      <c r="BZ799" s="192"/>
      <c r="CA799" s="46"/>
      <c r="CB799" s="192"/>
      <c r="CC799" s="192"/>
      <c r="CD799" s="192"/>
      <c r="CE799" s="46"/>
      <c r="CI799" s="192"/>
      <c r="CJ799" s="46"/>
      <c r="CK799" s="192"/>
      <c r="CL799" s="192"/>
      <c r="CM799" s="192"/>
      <c r="CN799" s="46"/>
      <c r="CR799" s="192"/>
      <c r="CS799" s="46"/>
      <c r="CT799" s="192"/>
      <c r="CU799" s="192"/>
      <c r="CV799" s="192"/>
      <c r="CW799" s="46"/>
    </row>
    <row r="800" spans="42:101">
      <c r="AP800" s="192"/>
      <c r="AQ800" s="46"/>
      <c r="AR800" s="192"/>
      <c r="AS800" s="192"/>
      <c r="AT800" s="192"/>
      <c r="AU800" s="46"/>
      <c r="AY800" s="192"/>
      <c r="AZ800" s="46"/>
      <c r="BA800" s="192"/>
      <c r="BB800" s="192"/>
      <c r="BC800" s="192"/>
      <c r="BD800" s="46"/>
      <c r="BH800" s="192"/>
      <c r="BI800" s="46"/>
      <c r="BJ800" s="192"/>
      <c r="BK800" s="192"/>
      <c r="BL800" s="192"/>
      <c r="BM800" s="46"/>
      <c r="BQ800" s="192"/>
      <c r="BR800" s="46"/>
      <c r="BS800" s="192"/>
      <c r="BT800" s="192"/>
      <c r="BU800" s="192"/>
      <c r="BV800" s="46"/>
      <c r="BZ800" s="192"/>
      <c r="CA800" s="46"/>
      <c r="CB800" s="192"/>
      <c r="CC800" s="192"/>
      <c r="CD800" s="192"/>
      <c r="CE800" s="46"/>
      <c r="CI800" s="192"/>
      <c r="CJ800" s="46"/>
      <c r="CK800" s="192"/>
      <c r="CL800" s="192"/>
      <c r="CM800" s="192"/>
      <c r="CN800" s="46"/>
      <c r="CR800" s="192"/>
      <c r="CS800" s="46"/>
      <c r="CT800" s="192"/>
      <c r="CU800" s="192"/>
      <c r="CV800" s="192"/>
      <c r="CW800" s="46"/>
    </row>
    <row r="801" spans="42:101">
      <c r="AP801" s="192"/>
      <c r="AQ801" s="46"/>
      <c r="AR801" s="192"/>
      <c r="AS801" s="192"/>
      <c r="AT801" s="192"/>
      <c r="AU801" s="46"/>
      <c r="AY801" s="192"/>
      <c r="AZ801" s="46"/>
      <c r="BA801" s="192"/>
      <c r="BB801" s="192"/>
      <c r="BC801" s="192"/>
      <c r="BD801" s="46"/>
      <c r="BH801" s="192"/>
      <c r="BI801" s="46"/>
      <c r="BJ801" s="192"/>
      <c r="BK801" s="192"/>
      <c r="BL801" s="192"/>
      <c r="BM801" s="46"/>
      <c r="BQ801" s="192"/>
      <c r="BR801" s="46"/>
      <c r="BS801" s="192"/>
      <c r="BT801" s="192"/>
      <c r="BU801" s="192"/>
      <c r="BV801" s="46"/>
      <c r="BZ801" s="192"/>
      <c r="CA801" s="46"/>
      <c r="CB801" s="192"/>
      <c r="CC801" s="192"/>
      <c r="CD801" s="192"/>
      <c r="CE801" s="46"/>
      <c r="CI801" s="192"/>
      <c r="CJ801" s="46"/>
      <c r="CK801" s="192"/>
      <c r="CL801" s="192"/>
      <c r="CM801" s="192"/>
      <c r="CN801" s="46"/>
      <c r="CR801" s="192"/>
      <c r="CS801" s="46"/>
      <c r="CT801" s="192"/>
      <c r="CU801" s="192"/>
      <c r="CV801" s="192"/>
      <c r="CW801" s="46"/>
    </row>
    <row r="802" spans="42:101">
      <c r="AP802" s="192"/>
      <c r="AQ802" s="46"/>
      <c r="AR802" s="192"/>
      <c r="AS802" s="192"/>
      <c r="AT802" s="192"/>
      <c r="AU802" s="46"/>
      <c r="AY802" s="192"/>
      <c r="AZ802" s="46"/>
      <c r="BA802" s="192"/>
      <c r="BB802" s="192"/>
      <c r="BC802" s="192"/>
      <c r="BD802" s="46"/>
      <c r="BH802" s="192"/>
      <c r="BI802" s="46"/>
      <c r="BJ802" s="192"/>
      <c r="BK802" s="192"/>
      <c r="BL802" s="192"/>
      <c r="BM802" s="46"/>
      <c r="BQ802" s="192"/>
      <c r="BR802" s="46"/>
      <c r="BS802" s="192"/>
      <c r="BT802" s="192"/>
      <c r="BU802" s="192"/>
      <c r="BV802" s="46"/>
      <c r="BZ802" s="192"/>
      <c r="CA802" s="46"/>
      <c r="CB802" s="192"/>
      <c r="CC802" s="192"/>
      <c r="CD802" s="192"/>
      <c r="CE802" s="46"/>
      <c r="CI802" s="192"/>
      <c r="CJ802" s="46"/>
      <c r="CK802" s="192"/>
      <c r="CL802" s="192"/>
      <c r="CM802" s="192"/>
      <c r="CN802" s="46"/>
      <c r="CR802" s="192"/>
      <c r="CS802" s="46"/>
      <c r="CT802" s="192"/>
      <c r="CU802" s="192"/>
      <c r="CV802" s="192"/>
      <c r="CW802" s="46"/>
    </row>
    <row r="803" spans="42:101">
      <c r="AP803" s="211"/>
      <c r="AQ803" s="46"/>
      <c r="AR803" s="192"/>
      <c r="AS803" s="192"/>
      <c r="AT803" s="192"/>
      <c r="AU803" s="46"/>
      <c r="AY803" s="192"/>
      <c r="AZ803" s="46"/>
      <c r="BA803" s="192"/>
      <c r="BB803" s="192"/>
      <c r="BC803" s="192"/>
      <c r="BD803" s="46"/>
      <c r="BH803" s="192"/>
      <c r="BI803" s="46"/>
      <c r="BJ803" s="192"/>
      <c r="BK803" s="192"/>
      <c r="BL803" s="192"/>
      <c r="BM803" s="46"/>
      <c r="BQ803" s="192"/>
      <c r="BR803" s="46"/>
      <c r="BS803" s="192"/>
      <c r="BT803" s="192"/>
      <c r="BU803" s="192"/>
      <c r="BV803" s="46"/>
      <c r="BZ803" s="192"/>
      <c r="CA803" s="46"/>
      <c r="CB803" s="192"/>
      <c r="CC803" s="192"/>
      <c r="CD803" s="192"/>
      <c r="CE803" s="46"/>
      <c r="CI803" s="192"/>
      <c r="CJ803" s="46"/>
      <c r="CK803" s="192"/>
      <c r="CL803" s="192"/>
      <c r="CM803" s="192"/>
      <c r="CN803" s="46"/>
      <c r="CR803" s="192"/>
      <c r="CS803" s="46"/>
      <c r="CT803" s="192"/>
      <c r="CU803" s="192"/>
      <c r="CV803" s="192"/>
      <c r="CW803" s="46"/>
    </row>
    <row r="804" spans="42:101">
      <c r="AP804" s="192"/>
      <c r="AQ804" s="46"/>
      <c r="AR804" s="192"/>
      <c r="AS804" s="192"/>
      <c r="AT804" s="192"/>
      <c r="AU804" s="46"/>
      <c r="AY804" s="192"/>
      <c r="AZ804" s="46"/>
      <c r="BA804" s="192"/>
      <c r="BB804" s="192"/>
      <c r="BC804" s="192"/>
      <c r="BD804" s="46"/>
      <c r="BH804" s="192"/>
      <c r="BI804" s="46"/>
      <c r="BJ804" s="192"/>
      <c r="BK804" s="192"/>
      <c r="BL804" s="192"/>
      <c r="BM804" s="46"/>
      <c r="BQ804" s="192"/>
      <c r="BR804" s="46"/>
      <c r="BS804" s="192"/>
      <c r="BT804" s="192"/>
      <c r="BU804" s="192"/>
      <c r="BV804" s="46"/>
      <c r="BZ804" s="192"/>
      <c r="CA804" s="46"/>
      <c r="CB804" s="192"/>
      <c r="CC804" s="192"/>
      <c r="CD804" s="192"/>
      <c r="CE804" s="46"/>
      <c r="CI804" s="192"/>
      <c r="CJ804" s="46"/>
      <c r="CK804" s="192"/>
      <c r="CL804" s="192"/>
      <c r="CM804" s="192"/>
      <c r="CN804" s="46"/>
      <c r="CR804" s="192"/>
      <c r="CS804" s="46"/>
      <c r="CT804" s="192"/>
      <c r="CU804" s="192"/>
      <c r="CV804" s="192"/>
      <c r="CW804" s="46"/>
    </row>
    <row r="805" spans="42:101">
      <c r="AP805" s="192"/>
      <c r="AQ805" s="46"/>
      <c r="AR805" s="192"/>
      <c r="AS805" s="192"/>
      <c r="AT805" s="192"/>
      <c r="AU805" s="46"/>
      <c r="AY805" s="192"/>
      <c r="AZ805" s="46"/>
      <c r="BA805" s="192"/>
      <c r="BB805" s="192"/>
      <c r="BC805" s="192"/>
      <c r="BD805" s="46"/>
      <c r="BH805" s="192"/>
      <c r="BI805" s="46"/>
      <c r="BJ805" s="192"/>
      <c r="BK805" s="192"/>
      <c r="BL805" s="192"/>
      <c r="BM805" s="46"/>
      <c r="BQ805" s="192"/>
      <c r="BR805" s="46"/>
      <c r="BS805" s="192"/>
      <c r="BT805" s="192"/>
      <c r="BU805" s="192"/>
      <c r="BV805" s="46"/>
      <c r="BZ805" s="192"/>
      <c r="CA805" s="46"/>
      <c r="CB805" s="192"/>
      <c r="CC805" s="192"/>
      <c r="CD805" s="192"/>
      <c r="CE805" s="46"/>
      <c r="CI805" s="192"/>
      <c r="CJ805" s="46"/>
      <c r="CK805" s="192"/>
      <c r="CL805" s="192"/>
      <c r="CM805" s="192"/>
      <c r="CN805" s="46"/>
      <c r="CR805" s="192"/>
      <c r="CS805" s="46"/>
      <c r="CT805" s="192"/>
      <c r="CU805" s="192"/>
      <c r="CV805" s="192"/>
      <c r="CW805" s="46"/>
    </row>
    <row r="806" spans="42:101">
      <c r="AP806" s="192"/>
      <c r="AQ806" s="46"/>
      <c r="AR806" s="192"/>
      <c r="AS806" s="192"/>
      <c r="AT806" s="192"/>
      <c r="AU806" s="46"/>
      <c r="AY806" s="192"/>
      <c r="AZ806" s="46"/>
      <c r="BA806" s="192"/>
      <c r="BB806" s="192"/>
      <c r="BC806" s="192"/>
      <c r="BD806" s="46"/>
      <c r="BH806" s="192"/>
      <c r="BI806" s="46"/>
      <c r="BJ806" s="192"/>
      <c r="BK806" s="192"/>
      <c r="BL806" s="192"/>
      <c r="BM806" s="46"/>
      <c r="BQ806" s="192"/>
      <c r="BR806" s="46"/>
      <c r="BS806" s="192"/>
      <c r="BT806" s="192"/>
      <c r="BU806" s="192"/>
      <c r="BV806" s="46"/>
      <c r="BZ806" s="192"/>
      <c r="CA806" s="46"/>
      <c r="CB806" s="192"/>
      <c r="CC806" s="192"/>
      <c r="CD806" s="192"/>
      <c r="CE806" s="46"/>
      <c r="CI806" s="192"/>
      <c r="CJ806" s="46"/>
      <c r="CK806" s="192"/>
      <c r="CL806" s="192"/>
      <c r="CM806" s="192"/>
      <c r="CN806" s="46"/>
      <c r="CR806" s="192"/>
      <c r="CS806" s="46"/>
      <c r="CT806" s="192"/>
      <c r="CU806" s="192"/>
      <c r="CV806" s="192"/>
      <c r="CW806" s="46"/>
    </row>
    <row r="807" spans="42:101">
      <c r="AP807" s="211"/>
      <c r="AQ807" s="46"/>
      <c r="AR807" s="192"/>
      <c r="AS807" s="192"/>
      <c r="AT807" s="192"/>
      <c r="AU807" s="46"/>
      <c r="AY807" s="192"/>
      <c r="AZ807" s="46"/>
      <c r="BA807" s="192"/>
      <c r="BB807" s="192"/>
      <c r="BC807" s="192"/>
      <c r="BD807" s="46"/>
      <c r="BH807" s="192"/>
      <c r="BI807" s="46"/>
      <c r="BJ807" s="192"/>
      <c r="BK807" s="192"/>
      <c r="BL807" s="192"/>
      <c r="BM807" s="46"/>
      <c r="BQ807" s="192"/>
      <c r="BR807" s="46"/>
      <c r="BS807" s="192"/>
      <c r="BT807" s="192"/>
      <c r="BU807" s="192"/>
      <c r="BV807" s="46"/>
      <c r="BZ807" s="192"/>
      <c r="CA807" s="46"/>
      <c r="CB807" s="192"/>
      <c r="CC807" s="192"/>
      <c r="CD807" s="192"/>
      <c r="CE807" s="46"/>
      <c r="CI807" s="192"/>
      <c r="CJ807" s="46"/>
      <c r="CK807" s="192"/>
      <c r="CL807" s="192"/>
      <c r="CM807" s="192"/>
      <c r="CN807" s="46"/>
      <c r="CR807" s="192"/>
      <c r="CS807" s="46"/>
      <c r="CT807" s="192"/>
      <c r="CU807" s="192"/>
      <c r="CV807" s="192"/>
      <c r="CW807" s="46"/>
    </row>
    <row r="808" spans="42:101">
      <c r="AP808" s="192"/>
      <c r="AQ808" s="46"/>
      <c r="AR808" s="192"/>
      <c r="AS808" s="192"/>
      <c r="AT808" s="192"/>
      <c r="AU808" s="46"/>
      <c r="AY808" s="192"/>
      <c r="AZ808" s="46"/>
      <c r="BA808" s="192"/>
      <c r="BB808" s="192"/>
      <c r="BC808" s="192"/>
      <c r="BD808" s="46"/>
      <c r="BH808" s="192"/>
      <c r="BI808" s="46"/>
      <c r="BJ808" s="192"/>
      <c r="BK808" s="192"/>
      <c r="BL808" s="192"/>
      <c r="BM808" s="46"/>
      <c r="BQ808" s="192"/>
      <c r="BR808" s="46"/>
      <c r="BS808" s="192"/>
      <c r="BT808" s="192"/>
      <c r="BU808" s="192"/>
      <c r="BV808" s="46"/>
      <c r="BZ808" s="192"/>
      <c r="CA808" s="46"/>
      <c r="CB808" s="192"/>
      <c r="CC808" s="192"/>
      <c r="CD808" s="192"/>
      <c r="CE808" s="46"/>
      <c r="CI808" s="192"/>
      <c r="CJ808" s="46"/>
      <c r="CK808" s="192"/>
      <c r="CL808" s="192"/>
      <c r="CM808" s="192"/>
      <c r="CN808" s="46"/>
      <c r="CR808" s="192"/>
      <c r="CS808" s="46"/>
      <c r="CT808" s="192"/>
      <c r="CU808" s="192"/>
      <c r="CV808" s="192"/>
      <c r="CW808" s="46"/>
    </row>
    <row r="809" spans="42:101">
      <c r="AP809" s="192"/>
      <c r="AQ809" s="46"/>
      <c r="AR809" s="192"/>
      <c r="AS809" s="192"/>
      <c r="AT809" s="192"/>
      <c r="AU809" s="46"/>
      <c r="AY809" s="192"/>
      <c r="AZ809" s="46"/>
      <c r="BA809" s="192"/>
      <c r="BB809" s="192"/>
      <c r="BC809" s="192"/>
      <c r="BD809" s="46"/>
      <c r="BH809" s="192"/>
      <c r="BI809" s="46"/>
      <c r="BJ809" s="192"/>
      <c r="BK809" s="192"/>
      <c r="BL809" s="192"/>
      <c r="BM809" s="46"/>
      <c r="BQ809" s="192"/>
      <c r="BR809" s="46"/>
      <c r="BS809" s="192"/>
      <c r="BT809" s="192"/>
      <c r="BU809" s="192"/>
      <c r="BV809" s="46"/>
      <c r="BZ809" s="192"/>
      <c r="CA809" s="46"/>
      <c r="CB809" s="192"/>
      <c r="CC809" s="192"/>
      <c r="CD809" s="192"/>
      <c r="CE809" s="46"/>
      <c r="CI809" s="192"/>
      <c r="CJ809" s="46"/>
      <c r="CK809" s="192"/>
      <c r="CL809" s="192"/>
      <c r="CM809" s="192"/>
      <c r="CN809" s="46"/>
      <c r="CR809" s="192"/>
      <c r="CS809" s="46"/>
      <c r="CT809" s="192"/>
      <c r="CU809" s="192"/>
      <c r="CV809" s="192"/>
      <c r="CW809" s="46"/>
    </row>
    <row r="810" spans="42:101">
      <c r="AP810" s="192"/>
      <c r="AQ810" s="46"/>
      <c r="AR810" s="192"/>
      <c r="AS810" s="192"/>
      <c r="AT810" s="192"/>
      <c r="AU810" s="46"/>
      <c r="AY810" s="192"/>
      <c r="AZ810" s="46"/>
      <c r="BA810" s="192"/>
      <c r="BB810" s="192"/>
      <c r="BC810" s="192"/>
      <c r="BD810" s="46"/>
      <c r="BH810" s="192"/>
      <c r="BI810" s="46"/>
      <c r="BJ810" s="192"/>
      <c r="BK810" s="192"/>
      <c r="BL810" s="192"/>
      <c r="BM810" s="46"/>
      <c r="BQ810" s="192"/>
      <c r="BR810" s="46"/>
      <c r="BS810" s="192"/>
      <c r="BT810" s="192"/>
      <c r="BU810" s="192"/>
      <c r="BV810" s="46"/>
      <c r="BZ810" s="192"/>
      <c r="CA810" s="46"/>
      <c r="CB810" s="192"/>
      <c r="CC810" s="192"/>
      <c r="CD810" s="192"/>
      <c r="CE810" s="46"/>
      <c r="CI810" s="192"/>
      <c r="CJ810" s="46"/>
      <c r="CK810" s="192"/>
      <c r="CL810" s="192"/>
      <c r="CM810" s="192"/>
      <c r="CN810" s="46"/>
      <c r="CR810" s="192"/>
      <c r="CS810" s="46"/>
      <c r="CT810" s="192"/>
      <c r="CU810" s="192"/>
      <c r="CV810" s="192"/>
      <c r="CW810" s="46"/>
    </row>
    <row r="811" spans="42:101">
      <c r="AP811" s="211"/>
      <c r="AQ811" s="46"/>
      <c r="AR811" s="192"/>
      <c r="AS811" s="192"/>
      <c r="AT811" s="192"/>
      <c r="AU811" s="46"/>
      <c r="AY811" s="192"/>
      <c r="AZ811" s="46"/>
      <c r="BA811" s="192"/>
      <c r="BB811" s="192"/>
      <c r="BC811" s="192"/>
      <c r="BD811" s="46"/>
      <c r="BH811" s="192"/>
      <c r="BI811" s="46"/>
      <c r="BJ811" s="192"/>
      <c r="BK811" s="192"/>
      <c r="BL811" s="192"/>
      <c r="BM811" s="46"/>
      <c r="BQ811" s="192"/>
      <c r="BR811" s="46"/>
      <c r="BS811" s="192"/>
      <c r="BT811" s="192"/>
      <c r="BU811" s="192"/>
      <c r="BV811" s="46"/>
      <c r="BZ811" s="192"/>
      <c r="CA811" s="46"/>
      <c r="CB811" s="192"/>
      <c r="CC811" s="192"/>
      <c r="CD811" s="192"/>
      <c r="CE811" s="46"/>
      <c r="CI811" s="192"/>
      <c r="CJ811" s="46"/>
      <c r="CK811" s="192"/>
      <c r="CL811" s="192"/>
      <c r="CM811" s="192"/>
      <c r="CN811" s="46"/>
      <c r="CR811" s="192"/>
      <c r="CS811" s="46"/>
      <c r="CT811" s="192"/>
      <c r="CU811" s="192"/>
      <c r="CV811" s="192"/>
      <c r="CW811" s="46"/>
    </row>
    <row r="812" spans="42:101">
      <c r="AP812" s="192"/>
      <c r="AQ812" s="46"/>
      <c r="AR812" s="192"/>
      <c r="AS812" s="192"/>
      <c r="AT812" s="192"/>
      <c r="AU812" s="46"/>
      <c r="AY812" s="192"/>
      <c r="AZ812" s="46"/>
      <c r="BA812" s="192"/>
      <c r="BB812" s="192"/>
      <c r="BC812" s="192"/>
      <c r="BD812" s="46"/>
      <c r="BH812" s="192"/>
      <c r="BI812" s="46"/>
      <c r="BJ812" s="192"/>
      <c r="BK812" s="192"/>
      <c r="BL812" s="192"/>
      <c r="BM812" s="46"/>
      <c r="BQ812" s="192"/>
      <c r="BR812" s="46"/>
      <c r="BS812" s="192"/>
      <c r="BT812" s="192"/>
      <c r="BU812" s="192"/>
      <c r="BV812" s="46"/>
      <c r="BZ812" s="192"/>
      <c r="CA812" s="46"/>
      <c r="CB812" s="192"/>
      <c r="CC812" s="192"/>
      <c r="CD812" s="192"/>
      <c r="CE812" s="46"/>
      <c r="CI812" s="192"/>
      <c r="CJ812" s="46"/>
      <c r="CK812" s="192"/>
      <c r="CL812" s="192"/>
      <c r="CM812" s="192"/>
      <c r="CN812" s="46"/>
      <c r="CR812" s="192"/>
      <c r="CS812" s="46"/>
      <c r="CT812" s="192"/>
      <c r="CU812" s="192"/>
      <c r="CV812" s="192"/>
      <c r="CW812" s="46"/>
    </row>
    <row r="813" spans="42:101">
      <c r="AP813" s="192"/>
      <c r="AQ813" s="46"/>
      <c r="AR813" s="192"/>
      <c r="AS813" s="192"/>
      <c r="AT813" s="192"/>
      <c r="AU813" s="46"/>
      <c r="AY813" s="192"/>
      <c r="AZ813" s="46"/>
      <c r="BA813" s="192"/>
      <c r="BB813" s="192"/>
      <c r="BC813" s="192"/>
      <c r="BD813" s="46"/>
      <c r="BH813" s="192"/>
      <c r="BI813" s="46"/>
      <c r="BJ813" s="192"/>
      <c r="BK813" s="192"/>
      <c r="BL813" s="192"/>
      <c r="BM813" s="46"/>
      <c r="BQ813" s="192"/>
      <c r="BR813" s="46"/>
      <c r="BS813" s="192"/>
      <c r="BT813" s="192"/>
      <c r="BU813" s="192"/>
      <c r="BV813" s="46"/>
      <c r="BZ813" s="192"/>
      <c r="CA813" s="46"/>
      <c r="CB813" s="192"/>
      <c r="CC813" s="192"/>
      <c r="CD813" s="192"/>
      <c r="CE813" s="46"/>
      <c r="CI813" s="192"/>
      <c r="CJ813" s="46"/>
      <c r="CK813" s="192"/>
      <c r="CL813" s="192"/>
      <c r="CM813" s="192"/>
      <c r="CN813" s="46"/>
      <c r="CR813" s="192"/>
      <c r="CS813" s="46"/>
      <c r="CT813" s="192"/>
      <c r="CU813" s="192"/>
      <c r="CV813" s="192"/>
      <c r="CW813" s="46"/>
    </row>
    <row r="814" spans="42:101">
      <c r="AP814" s="192"/>
      <c r="AQ814" s="46"/>
      <c r="AR814" s="192"/>
      <c r="AS814" s="192"/>
      <c r="AT814" s="192"/>
      <c r="AU814" s="46"/>
      <c r="AY814" s="192"/>
      <c r="AZ814" s="46"/>
      <c r="BA814" s="192"/>
      <c r="BB814" s="192"/>
      <c r="BC814" s="192"/>
      <c r="BD814" s="46"/>
      <c r="BH814" s="192"/>
      <c r="BI814" s="46"/>
      <c r="BJ814" s="192"/>
      <c r="BK814" s="192"/>
      <c r="BL814" s="192"/>
      <c r="BM814" s="46"/>
      <c r="BQ814" s="192"/>
      <c r="BR814" s="46"/>
      <c r="BS814" s="192"/>
      <c r="BT814" s="192"/>
      <c r="BU814" s="192"/>
      <c r="BV814" s="46"/>
      <c r="BZ814" s="192"/>
      <c r="CA814" s="46"/>
      <c r="CB814" s="192"/>
      <c r="CC814" s="192"/>
      <c r="CD814" s="192"/>
      <c r="CE814" s="46"/>
      <c r="CI814" s="192"/>
      <c r="CJ814" s="46"/>
      <c r="CK814" s="192"/>
      <c r="CL814" s="192"/>
      <c r="CM814" s="192"/>
      <c r="CN814" s="46"/>
      <c r="CR814" s="192"/>
      <c r="CS814" s="46"/>
      <c r="CT814" s="192"/>
      <c r="CU814" s="192"/>
      <c r="CV814" s="192"/>
      <c r="CW814" s="46"/>
    </row>
    <row r="815" spans="42:101">
      <c r="AP815" s="211"/>
      <c r="AQ815" s="46"/>
      <c r="AR815" s="192"/>
      <c r="AS815" s="192"/>
      <c r="AT815" s="192"/>
      <c r="AU815" s="46"/>
      <c r="AY815" s="192"/>
      <c r="AZ815" s="46"/>
      <c r="BA815" s="192"/>
      <c r="BB815" s="192"/>
      <c r="BC815" s="192"/>
      <c r="BD815" s="46"/>
      <c r="BH815" s="192"/>
      <c r="BI815" s="46"/>
      <c r="BJ815" s="192"/>
      <c r="BK815" s="192"/>
      <c r="BL815" s="192"/>
      <c r="BM815" s="46"/>
      <c r="BQ815" s="192"/>
      <c r="BR815" s="46"/>
      <c r="BS815" s="192"/>
      <c r="BT815" s="192"/>
      <c r="BU815" s="192"/>
      <c r="BV815" s="46"/>
      <c r="BZ815" s="192"/>
      <c r="CA815" s="46"/>
      <c r="CB815" s="192"/>
      <c r="CC815" s="192"/>
      <c r="CD815" s="192"/>
      <c r="CE815" s="46"/>
      <c r="CI815" s="192"/>
      <c r="CJ815" s="46"/>
      <c r="CK815" s="192"/>
      <c r="CL815" s="192"/>
      <c r="CM815" s="192"/>
      <c r="CN815" s="46"/>
      <c r="CR815" s="192"/>
      <c r="CS815" s="46"/>
      <c r="CT815" s="192"/>
      <c r="CU815" s="192"/>
      <c r="CV815" s="192"/>
      <c r="CW815" s="46"/>
    </row>
    <row r="816" spans="42:101">
      <c r="AP816" s="192"/>
      <c r="AQ816" s="46"/>
      <c r="AR816" s="192"/>
      <c r="AS816" s="192"/>
      <c r="AT816" s="192"/>
      <c r="AU816" s="46"/>
      <c r="AY816" s="192"/>
      <c r="AZ816" s="46"/>
      <c r="BA816" s="192"/>
      <c r="BB816" s="192"/>
      <c r="BC816" s="192"/>
      <c r="BD816" s="46"/>
      <c r="BH816" s="192"/>
      <c r="BI816" s="46"/>
      <c r="BJ816" s="192"/>
      <c r="BK816" s="192"/>
      <c r="BL816" s="192"/>
      <c r="BM816" s="46"/>
      <c r="BQ816" s="192"/>
      <c r="BR816" s="46"/>
      <c r="BS816" s="192"/>
      <c r="BT816" s="192"/>
      <c r="BU816" s="192"/>
      <c r="BV816" s="46"/>
      <c r="BZ816" s="192"/>
      <c r="CA816" s="46"/>
      <c r="CB816" s="192"/>
      <c r="CC816" s="192"/>
      <c r="CD816" s="192"/>
      <c r="CE816" s="46"/>
      <c r="CI816" s="192"/>
      <c r="CJ816" s="46"/>
      <c r="CK816" s="192"/>
      <c r="CL816" s="192"/>
      <c r="CM816" s="192"/>
      <c r="CN816" s="46"/>
      <c r="CR816" s="192"/>
      <c r="CS816" s="46"/>
      <c r="CT816" s="192"/>
      <c r="CU816" s="192"/>
      <c r="CV816" s="192"/>
      <c r="CW816" s="46"/>
    </row>
    <row r="817" spans="42:101">
      <c r="AP817" s="192"/>
      <c r="AQ817" s="46"/>
      <c r="AR817" s="192"/>
      <c r="AS817" s="192"/>
      <c r="AT817" s="192"/>
      <c r="AU817" s="46"/>
      <c r="AY817" s="192"/>
      <c r="AZ817" s="46"/>
      <c r="BA817" s="192"/>
      <c r="BB817" s="192"/>
      <c r="BC817" s="192"/>
      <c r="BD817" s="46"/>
      <c r="BH817" s="192"/>
      <c r="BI817" s="46"/>
      <c r="BJ817" s="192"/>
      <c r="BK817" s="192"/>
      <c r="BL817" s="192"/>
      <c r="BM817" s="46"/>
      <c r="BQ817" s="192"/>
      <c r="BR817" s="46"/>
      <c r="BS817" s="192"/>
      <c r="BT817" s="192"/>
      <c r="BU817" s="192"/>
      <c r="BV817" s="46"/>
      <c r="BZ817" s="192"/>
      <c r="CA817" s="46"/>
      <c r="CB817" s="192"/>
      <c r="CC817" s="192"/>
      <c r="CD817" s="192"/>
      <c r="CE817" s="46"/>
      <c r="CI817" s="192"/>
      <c r="CJ817" s="46"/>
      <c r="CK817" s="192"/>
      <c r="CL817" s="192"/>
      <c r="CM817" s="192"/>
      <c r="CN817" s="46"/>
      <c r="CR817" s="192"/>
      <c r="CS817" s="46"/>
      <c r="CT817" s="192"/>
      <c r="CU817" s="192"/>
      <c r="CV817" s="192"/>
      <c r="CW817" s="46"/>
    </row>
    <row r="818" spans="42:101">
      <c r="AP818" s="192"/>
      <c r="AQ818" s="46"/>
      <c r="AR818" s="192"/>
      <c r="AS818" s="192"/>
      <c r="AT818" s="192"/>
      <c r="AU818" s="46"/>
      <c r="AY818" s="192"/>
      <c r="AZ818" s="46"/>
      <c r="BA818" s="192"/>
      <c r="BB818" s="192"/>
      <c r="BC818" s="192"/>
      <c r="BD818" s="46"/>
      <c r="BH818" s="192"/>
      <c r="BI818" s="46"/>
      <c r="BJ818" s="192"/>
      <c r="BK818" s="192"/>
      <c r="BL818" s="192"/>
      <c r="BM818" s="46"/>
      <c r="BQ818" s="192"/>
      <c r="BR818" s="46"/>
      <c r="BS818" s="192"/>
      <c r="BT818" s="192"/>
      <c r="BU818" s="192"/>
      <c r="BV818" s="46"/>
      <c r="BZ818" s="192"/>
      <c r="CA818" s="46"/>
      <c r="CB818" s="192"/>
      <c r="CC818" s="192"/>
      <c r="CD818" s="192"/>
      <c r="CE818" s="46"/>
      <c r="CI818" s="192"/>
      <c r="CJ818" s="46"/>
      <c r="CK818" s="192"/>
      <c r="CL818" s="192"/>
      <c r="CM818" s="192"/>
      <c r="CN818" s="46"/>
      <c r="CR818" s="192"/>
      <c r="CS818" s="46"/>
      <c r="CT818" s="192"/>
      <c r="CU818" s="192"/>
      <c r="CV818" s="192"/>
      <c r="CW818" s="46"/>
    </row>
    <row r="819" spans="42:101">
      <c r="AP819" s="211"/>
      <c r="AQ819" s="46"/>
      <c r="AR819" s="192"/>
      <c r="AS819" s="192"/>
      <c r="AT819" s="192"/>
      <c r="AU819" s="46"/>
      <c r="AY819" s="192"/>
      <c r="AZ819" s="46"/>
      <c r="BA819" s="192"/>
      <c r="BB819" s="192"/>
      <c r="BC819" s="192"/>
      <c r="BD819" s="46"/>
      <c r="BH819" s="192"/>
      <c r="BI819" s="46"/>
      <c r="BJ819" s="192"/>
      <c r="BK819" s="192"/>
      <c r="BL819" s="192"/>
      <c r="BM819" s="46"/>
      <c r="BQ819" s="192"/>
      <c r="BR819" s="46"/>
      <c r="BS819" s="192"/>
      <c r="BT819" s="192"/>
      <c r="BU819" s="192"/>
      <c r="BV819" s="46"/>
      <c r="BZ819" s="192"/>
      <c r="CA819" s="46"/>
      <c r="CB819" s="192"/>
      <c r="CC819" s="192"/>
      <c r="CD819" s="192"/>
      <c r="CE819" s="46"/>
      <c r="CI819" s="192"/>
      <c r="CJ819" s="46"/>
      <c r="CK819" s="192"/>
      <c r="CL819" s="192"/>
      <c r="CM819" s="192"/>
      <c r="CN819" s="46"/>
      <c r="CR819" s="192"/>
      <c r="CS819" s="46"/>
      <c r="CT819" s="192"/>
      <c r="CU819" s="192"/>
      <c r="CV819" s="192"/>
      <c r="CW819" s="46"/>
    </row>
    <row r="820" spans="42:101">
      <c r="AP820" s="192"/>
      <c r="AQ820" s="46"/>
      <c r="AR820" s="192"/>
      <c r="AS820" s="192"/>
      <c r="AT820" s="192"/>
      <c r="AU820" s="46"/>
      <c r="AY820" s="192"/>
      <c r="AZ820" s="46"/>
      <c r="BA820" s="192"/>
      <c r="BB820" s="192"/>
      <c r="BC820" s="192"/>
      <c r="BD820" s="46"/>
      <c r="BH820" s="192"/>
      <c r="BI820" s="46"/>
      <c r="BJ820" s="192"/>
      <c r="BK820" s="192"/>
      <c r="BL820" s="192"/>
      <c r="BM820" s="46"/>
      <c r="BQ820" s="192"/>
      <c r="BR820" s="46"/>
      <c r="BS820" s="192"/>
      <c r="BT820" s="192"/>
      <c r="BU820" s="192"/>
      <c r="BV820" s="46"/>
      <c r="BZ820" s="192"/>
      <c r="CA820" s="46"/>
      <c r="CB820" s="192"/>
      <c r="CC820" s="192"/>
      <c r="CD820" s="192"/>
      <c r="CE820" s="46"/>
      <c r="CI820" s="192"/>
      <c r="CJ820" s="46"/>
      <c r="CK820" s="192"/>
      <c r="CL820" s="192"/>
      <c r="CM820" s="192"/>
      <c r="CN820" s="46"/>
      <c r="CR820" s="192"/>
      <c r="CS820" s="46"/>
      <c r="CT820" s="192"/>
      <c r="CU820" s="192"/>
      <c r="CV820" s="192"/>
      <c r="CW820" s="46"/>
    </row>
    <row r="821" spans="42:101">
      <c r="AP821" s="192"/>
      <c r="AQ821" s="46"/>
      <c r="AR821" s="192"/>
      <c r="AS821" s="192"/>
      <c r="AT821" s="192"/>
      <c r="AU821" s="46"/>
      <c r="AY821" s="192"/>
      <c r="AZ821" s="46"/>
      <c r="BA821" s="192"/>
      <c r="BB821" s="192"/>
      <c r="BC821" s="192"/>
      <c r="BD821" s="46"/>
      <c r="BH821" s="192"/>
      <c r="BI821" s="46"/>
      <c r="BJ821" s="192"/>
      <c r="BK821" s="192"/>
      <c r="BL821" s="192"/>
      <c r="BM821" s="46"/>
      <c r="BQ821" s="192"/>
      <c r="BR821" s="46"/>
      <c r="BS821" s="192"/>
      <c r="BT821" s="192"/>
      <c r="BU821" s="192"/>
      <c r="BV821" s="46"/>
      <c r="BZ821" s="192"/>
      <c r="CA821" s="46"/>
      <c r="CB821" s="192"/>
      <c r="CC821" s="192"/>
      <c r="CD821" s="192"/>
      <c r="CE821" s="46"/>
      <c r="CI821" s="192"/>
      <c r="CJ821" s="46"/>
      <c r="CK821" s="192"/>
      <c r="CL821" s="192"/>
      <c r="CM821" s="192"/>
      <c r="CN821" s="46"/>
      <c r="CR821" s="192"/>
      <c r="CS821" s="46"/>
      <c r="CT821" s="192"/>
      <c r="CU821" s="192"/>
      <c r="CV821" s="192"/>
      <c r="CW821" s="46"/>
    </row>
    <row r="822" spans="42:101">
      <c r="AP822" s="192"/>
      <c r="AQ822" s="46"/>
      <c r="AR822" s="192"/>
      <c r="AS822" s="192"/>
      <c r="AT822" s="192"/>
      <c r="AU822" s="46"/>
      <c r="AY822" s="192"/>
      <c r="AZ822" s="46"/>
      <c r="BA822" s="192"/>
      <c r="BB822" s="192"/>
      <c r="BC822" s="192"/>
      <c r="BD822" s="46"/>
      <c r="BH822" s="192"/>
      <c r="BI822" s="46"/>
      <c r="BJ822" s="192"/>
      <c r="BK822" s="192"/>
      <c r="BL822" s="192"/>
      <c r="BM822" s="46"/>
      <c r="BQ822" s="192"/>
      <c r="BR822" s="46"/>
      <c r="BS822" s="192"/>
      <c r="BT822" s="192"/>
      <c r="BU822" s="192"/>
      <c r="BV822" s="46"/>
      <c r="BZ822" s="192"/>
      <c r="CA822" s="46"/>
      <c r="CB822" s="192"/>
      <c r="CC822" s="192"/>
      <c r="CD822" s="192"/>
      <c r="CE822" s="46"/>
      <c r="CI822" s="192"/>
      <c r="CJ822" s="46"/>
      <c r="CK822" s="192"/>
      <c r="CL822" s="192"/>
      <c r="CM822" s="192"/>
      <c r="CN822" s="46"/>
      <c r="CR822" s="192"/>
      <c r="CS822" s="46"/>
      <c r="CT822" s="192"/>
      <c r="CU822" s="192"/>
      <c r="CV822" s="192"/>
      <c r="CW822" s="46"/>
    </row>
    <row r="823" spans="42:101">
      <c r="AP823" s="211"/>
      <c r="AQ823" s="46"/>
      <c r="AR823" s="192"/>
      <c r="AS823" s="192"/>
      <c r="AT823" s="192"/>
      <c r="AU823" s="46"/>
      <c r="AY823" s="192"/>
      <c r="AZ823" s="46"/>
      <c r="BA823" s="192"/>
      <c r="BB823" s="192"/>
      <c r="BC823" s="192"/>
      <c r="BD823" s="46"/>
      <c r="BH823" s="192"/>
      <c r="BI823" s="46"/>
      <c r="BJ823" s="192"/>
      <c r="BK823" s="192"/>
      <c r="BL823" s="192"/>
      <c r="BM823" s="46"/>
      <c r="BQ823" s="192"/>
      <c r="BR823" s="46"/>
      <c r="BS823" s="192"/>
      <c r="BT823" s="192"/>
      <c r="BU823" s="192"/>
      <c r="BV823" s="46"/>
      <c r="BZ823" s="192"/>
      <c r="CA823" s="46"/>
      <c r="CB823" s="192"/>
      <c r="CC823" s="192"/>
      <c r="CD823" s="192"/>
      <c r="CE823" s="46"/>
      <c r="CI823" s="192"/>
      <c r="CJ823" s="46"/>
      <c r="CK823" s="192"/>
      <c r="CL823" s="192"/>
      <c r="CM823" s="192"/>
      <c r="CN823" s="46"/>
      <c r="CR823" s="192"/>
      <c r="CS823" s="46"/>
      <c r="CT823" s="192"/>
      <c r="CU823" s="192"/>
      <c r="CV823" s="192"/>
      <c r="CW823" s="46"/>
    </row>
    <row r="824" spans="42:101">
      <c r="AP824" s="192"/>
      <c r="AQ824" s="46"/>
      <c r="AR824" s="192"/>
      <c r="AS824" s="192"/>
      <c r="AT824" s="192"/>
      <c r="AU824" s="46"/>
      <c r="AY824" s="192"/>
      <c r="AZ824" s="46"/>
      <c r="BA824" s="192"/>
      <c r="BB824" s="192"/>
      <c r="BC824" s="192"/>
      <c r="BD824" s="46"/>
      <c r="BH824" s="192"/>
      <c r="BI824" s="46"/>
      <c r="BJ824" s="192"/>
      <c r="BK824" s="192"/>
      <c r="BL824" s="192"/>
      <c r="BM824" s="46"/>
      <c r="BQ824" s="192"/>
      <c r="BR824" s="46"/>
      <c r="BS824" s="192"/>
      <c r="BT824" s="192"/>
      <c r="BU824" s="192"/>
      <c r="BV824" s="46"/>
      <c r="BZ824" s="192"/>
      <c r="CA824" s="46"/>
      <c r="CB824" s="192"/>
      <c r="CC824" s="192"/>
      <c r="CD824" s="192"/>
      <c r="CE824" s="46"/>
      <c r="CI824" s="192"/>
      <c r="CJ824" s="46"/>
      <c r="CK824" s="192"/>
      <c r="CL824" s="192"/>
      <c r="CM824" s="192"/>
      <c r="CN824" s="46"/>
      <c r="CR824" s="192"/>
      <c r="CS824" s="46"/>
      <c r="CT824" s="192"/>
      <c r="CU824" s="192"/>
      <c r="CV824" s="192"/>
      <c r="CW824" s="46"/>
    </row>
    <row r="825" spans="42:101">
      <c r="AP825" s="192"/>
      <c r="AQ825" s="46"/>
      <c r="AR825" s="192"/>
      <c r="AS825" s="192"/>
      <c r="AT825" s="192"/>
      <c r="AU825" s="46"/>
      <c r="AY825" s="192"/>
      <c r="AZ825" s="46"/>
      <c r="BA825" s="192"/>
      <c r="BB825" s="192"/>
      <c r="BC825" s="192"/>
      <c r="BD825" s="46"/>
      <c r="BH825" s="192"/>
      <c r="BI825" s="46"/>
      <c r="BJ825" s="192"/>
      <c r="BK825" s="192"/>
      <c r="BL825" s="192"/>
      <c r="BM825" s="46"/>
      <c r="BQ825" s="192"/>
      <c r="BR825" s="46"/>
      <c r="BS825" s="192"/>
      <c r="BT825" s="192"/>
      <c r="BU825" s="192"/>
      <c r="BV825" s="46"/>
      <c r="BZ825" s="192"/>
      <c r="CA825" s="46"/>
      <c r="CB825" s="192"/>
      <c r="CC825" s="192"/>
      <c r="CD825" s="192"/>
      <c r="CE825" s="46"/>
      <c r="CI825" s="192"/>
      <c r="CJ825" s="46"/>
      <c r="CK825" s="192"/>
      <c r="CL825" s="192"/>
      <c r="CM825" s="192"/>
      <c r="CN825" s="46"/>
      <c r="CR825" s="192"/>
      <c r="CS825" s="46"/>
      <c r="CT825" s="192"/>
      <c r="CU825" s="192"/>
      <c r="CV825" s="192"/>
      <c r="CW825" s="46"/>
    </row>
    <row r="826" spans="42:101">
      <c r="AP826" s="192"/>
      <c r="AQ826" s="46"/>
      <c r="AR826" s="192"/>
      <c r="AS826" s="192"/>
      <c r="AT826" s="192"/>
      <c r="AU826" s="46"/>
      <c r="AY826" s="192"/>
      <c r="AZ826" s="46"/>
      <c r="BA826" s="192"/>
      <c r="BB826" s="192"/>
      <c r="BC826" s="192"/>
      <c r="BD826" s="46"/>
      <c r="BH826" s="192"/>
      <c r="BI826" s="46"/>
      <c r="BJ826" s="192"/>
      <c r="BK826" s="192"/>
      <c r="BL826" s="192"/>
      <c r="BM826" s="46"/>
      <c r="BQ826" s="192"/>
      <c r="BR826" s="46"/>
      <c r="BS826" s="192"/>
      <c r="BT826" s="192"/>
      <c r="BU826" s="192"/>
      <c r="BV826" s="46"/>
      <c r="BZ826" s="192"/>
      <c r="CA826" s="46"/>
      <c r="CB826" s="192"/>
      <c r="CC826" s="192"/>
      <c r="CD826" s="192"/>
      <c r="CE826" s="46"/>
      <c r="CI826" s="192"/>
      <c r="CJ826" s="46"/>
      <c r="CK826" s="192"/>
      <c r="CL826" s="192"/>
      <c r="CM826" s="192"/>
      <c r="CN826" s="46"/>
      <c r="CR826" s="192"/>
      <c r="CS826" s="46"/>
      <c r="CT826" s="192"/>
      <c r="CU826" s="192"/>
      <c r="CV826" s="192"/>
      <c r="CW826" s="46"/>
    </row>
    <row r="827" spans="42:101">
      <c r="AP827" s="211"/>
      <c r="AQ827" s="46"/>
      <c r="AR827" s="192"/>
      <c r="AS827" s="192"/>
      <c r="AT827" s="192"/>
      <c r="AU827" s="46"/>
      <c r="AY827" s="192"/>
      <c r="AZ827" s="46"/>
      <c r="BA827" s="192"/>
      <c r="BB827" s="192"/>
      <c r="BC827" s="192"/>
      <c r="BD827" s="46"/>
      <c r="BH827" s="192"/>
      <c r="BI827" s="46"/>
      <c r="BJ827" s="192"/>
      <c r="BK827" s="192"/>
      <c r="BL827" s="192"/>
      <c r="BM827" s="46"/>
      <c r="BQ827" s="192"/>
      <c r="BR827" s="46"/>
      <c r="BS827" s="192"/>
      <c r="BT827" s="192"/>
      <c r="BU827" s="192"/>
      <c r="BV827" s="46"/>
      <c r="BZ827" s="192"/>
      <c r="CA827" s="46"/>
      <c r="CB827" s="192"/>
      <c r="CC827" s="192"/>
      <c r="CD827" s="192"/>
      <c r="CE827" s="46"/>
      <c r="CI827" s="192"/>
      <c r="CJ827" s="46"/>
      <c r="CK827" s="192"/>
      <c r="CL827" s="192"/>
      <c r="CM827" s="192"/>
      <c r="CN827" s="46"/>
      <c r="CR827" s="192"/>
      <c r="CS827" s="46"/>
      <c r="CT827" s="192"/>
      <c r="CU827" s="192"/>
      <c r="CV827" s="192"/>
      <c r="CW827" s="46"/>
    </row>
    <row r="828" spans="42:101">
      <c r="AP828" s="192"/>
      <c r="AQ828" s="46"/>
      <c r="AR828" s="192"/>
      <c r="AS828" s="192"/>
      <c r="AT828" s="192"/>
      <c r="AU828" s="46"/>
      <c r="AY828" s="192"/>
      <c r="AZ828" s="46"/>
      <c r="BA828" s="192"/>
      <c r="BB828" s="192"/>
      <c r="BC828" s="192"/>
      <c r="BD828" s="46"/>
      <c r="BH828" s="192"/>
      <c r="BI828" s="46"/>
      <c r="BJ828" s="192"/>
      <c r="BK828" s="192"/>
      <c r="BL828" s="192"/>
      <c r="BM828" s="46"/>
      <c r="BQ828" s="192"/>
      <c r="BR828" s="46"/>
      <c r="BS828" s="192"/>
      <c r="BT828" s="192"/>
      <c r="BU828" s="192"/>
      <c r="BV828" s="46"/>
      <c r="BZ828" s="192"/>
      <c r="CA828" s="46"/>
      <c r="CB828" s="192"/>
      <c r="CC828" s="192"/>
      <c r="CD828" s="192"/>
      <c r="CE828" s="46"/>
      <c r="CI828" s="192"/>
      <c r="CJ828" s="46"/>
      <c r="CK828" s="192"/>
      <c r="CL828" s="192"/>
      <c r="CM828" s="192"/>
      <c r="CN828" s="46"/>
      <c r="CR828" s="192"/>
      <c r="CS828" s="46"/>
      <c r="CT828" s="192"/>
      <c r="CU828" s="192"/>
      <c r="CV828" s="192"/>
      <c r="CW828" s="46"/>
    </row>
    <row r="829" spans="42:101">
      <c r="AP829" s="192"/>
      <c r="AQ829" s="46"/>
      <c r="AR829" s="192"/>
      <c r="AS829" s="192"/>
      <c r="AT829" s="192"/>
      <c r="AU829" s="46"/>
      <c r="AY829" s="192"/>
      <c r="AZ829" s="46"/>
      <c r="BA829" s="192"/>
      <c r="BB829" s="192"/>
      <c r="BC829" s="192"/>
      <c r="BD829" s="46"/>
      <c r="BH829" s="192"/>
      <c r="BI829" s="46"/>
      <c r="BJ829" s="192"/>
      <c r="BK829" s="192"/>
      <c r="BL829" s="192"/>
      <c r="BM829" s="46"/>
      <c r="BQ829" s="192"/>
      <c r="BR829" s="46"/>
      <c r="BS829" s="192"/>
      <c r="BT829" s="192"/>
      <c r="BU829" s="192"/>
      <c r="BV829" s="46"/>
      <c r="BZ829" s="192"/>
      <c r="CA829" s="46"/>
      <c r="CB829" s="192"/>
      <c r="CC829" s="192"/>
      <c r="CD829" s="192"/>
      <c r="CE829" s="46"/>
      <c r="CI829" s="192"/>
      <c r="CJ829" s="46"/>
      <c r="CK829" s="192"/>
      <c r="CL829" s="192"/>
      <c r="CM829" s="192"/>
      <c r="CN829" s="46"/>
      <c r="CR829" s="192"/>
      <c r="CS829" s="46"/>
      <c r="CT829" s="192"/>
      <c r="CU829" s="192"/>
      <c r="CV829" s="192"/>
      <c r="CW829" s="46"/>
    </row>
    <row r="830" spans="42:101">
      <c r="AP830" s="192"/>
      <c r="AQ830" s="46"/>
      <c r="AR830" s="192"/>
      <c r="AS830" s="192"/>
      <c r="AT830" s="192"/>
      <c r="AU830" s="46"/>
      <c r="AY830" s="192"/>
      <c r="AZ830" s="46"/>
      <c r="BA830" s="192"/>
      <c r="BB830" s="192"/>
      <c r="BC830" s="192"/>
      <c r="BD830" s="46"/>
      <c r="BH830" s="192"/>
      <c r="BI830" s="46"/>
      <c r="BJ830" s="192"/>
      <c r="BK830" s="192"/>
      <c r="BL830" s="192"/>
      <c r="BM830" s="46"/>
      <c r="BQ830" s="192"/>
      <c r="BR830" s="46"/>
      <c r="BS830" s="192"/>
      <c r="BT830" s="192"/>
      <c r="BU830" s="192"/>
      <c r="BV830" s="46"/>
      <c r="BZ830" s="192"/>
      <c r="CA830" s="46"/>
      <c r="CB830" s="192"/>
      <c r="CC830" s="192"/>
      <c r="CD830" s="192"/>
      <c r="CE830" s="46"/>
      <c r="CI830" s="192"/>
      <c r="CJ830" s="46"/>
      <c r="CK830" s="192"/>
      <c r="CL830" s="192"/>
      <c r="CM830" s="192"/>
      <c r="CN830" s="46"/>
      <c r="CR830" s="192"/>
      <c r="CS830" s="46"/>
      <c r="CT830" s="192"/>
      <c r="CU830" s="192"/>
      <c r="CV830" s="192"/>
      <c r="CW830" s="46"/>
    </row>
    <row r="831" spans="42:101">
      <c r="AP831" s="211"/>
      <c r="AQ831" s="46"/>
      <c r="AR831" s="192"/>
      <c r="AS831" s="192"/>
      <c r="AT831" s="192"/>
      <c r="AU831" s="46"/>
      <c r="AY831" s="192"/>
      <c r="AZ831" s="46"/>
      <c r="BA831" s="192"/>
      <c r="BB831" s="192"/>
      <c r="BC831" s="192"/>
      <c r="BD831" s="46"/>
      <c r="BH831" s="192"/>
      <c r="BI831" s="46"/>
      <c r="BJ831" s="192"/>
      <c r="BK831" s="192"/>
      <c r="BL831" s="192"/>
      <c r="BM831" s="46"/>
      <c r="BQ831" s="192"/>
      <c r="BR831" s="46"/>
      <c r="BS831" s="192"/>
      <c r="BT831" s="192"/>
      <c r="BU831" s="192"/>
      <c r="BV831" s="46"/>
      <c r="BZ831" s="192"/>
      <c r="CA831" s="46"/>
      <c r="CB831" s="192"/>
      <c r="CC831" s="192"/>
      <c r="CD831" s="192"/>
      <c r="CE831" s="46"/>
      <c r="CI831" s="192"/>
      <c r="CJ831" s="46"/>
      <c r="CK831" s="192"/>
      <c r="CL831" s="192"/>
      <c r="CM831" s="192"/>
      <c r="CN831" s="46"/>
      <c r="CR831" s="192"/>
      <c r="CS831" s="46"/>
      <c r="CT831" s="192"/>
      <c r="CU831" s="192"/>
      <c r="CV831" s="192"/>
      <c r="CW831" s="46"/>
    </row>
    <row r="832" spans="42:101">
      <c r="AP832" s="192"/>
      <c r="AQ832" s="46"/>
      <c r="AR832" s="192"/>
      <c r="AS832" s="192"/>
      <c r="AT832" s="192"/>
      <c r="AU832" s="46"/>
      <c r="AY832" s="192"/>
      <c r="AZ832" s="46"/>
      <c r="BA832" s="192"/>
      <c r="BB832" s="192"/>
      <c r="BC832" s="192"/>
      <c r="BD832" s="46"/>
      <c r="BH832" s="192"/>
      <c r="BI832" s="46"/>
      <c r="BJ832" s="192"/>
      <c r="BK832" s="192"/>
      <c r="BL832" s="192"/>
      <c r="BM832" s="46"/>
      <c r="BQ832" s="192"/>
      <c r="BR832" s="46"/>
      <c r="BS832" s="192"/>
      <c r="BT832" s="192"/>
      <c r="BU832" s="192"/>
      <c r="BV832" s="46"/>
      <c r="BZ832" s="192"/>
      <c r="CA832" s="46"/>
      <c r="CB832" s="192"/>
      <c r="CC832" s="192"/>
      <c r="CD832" s="192"/>
      <c r="CE832" s="46"/>
      <c r="CI832" s="192"/>
      <c r="CJ832" s="46"/>
      <c r="CK832" s="192"/>
      <c r="CL832" s="192"/>
      <c r="CM832" s="192"/>
      <c r="CN832" s="46"/>
      <c r="CR832" s="192"/>
      <c r="CS832" s="46"/>
      <c r="CT832" s="192"/>
      <c r="CU832" s="192"/>
      <c r="CV832" s="192"/>
      <c r="CW832" s="46"/>
    </row>
    <row r="833" spans="42:101">
      <c r="AP833" s="192"/>
      <c r="AQ833" s="46"/>
      <c r="AR833" s="192"/>
      <c r="AS833" s="192"/>
      <c r="AT833" s="192"/>
      <c r="AU833" s="46"/>
      <c r="AY833" s="192"/>
      <c r="AZ833" s="46"/>
      <c r="BA833" s="192"/>
      <c r="BB833" s="192"/>
      <c r="BC833" s="192"/>
      <c r="BD833" s="46"/>
      <c r="BH833" s="192"/>
      <c r="BI833" s="46"/>
      <c r="BJ833" s="192"/>
      <c r="BK833" s="192"/>
      <c r="BL833" s="192"/>
      <c r="BM833" s="46"/>
      <c r="BQ833" s="192"/>
      <c r="BR833" s="46"/>
      <c r="BS833" s="192"/>
      <c r="BT833" s="192"/>
      <c r="BU833" s="192"/>
      <c r="BV833" s="46"/>
      <c r="BZ833" s="192"/>
      <c r="CA833" s="46"/>
      <c r="CB833" s="192"/>
      <c r="CC833" s="192"/>
      <c r="CD833" s="192"/>
      <c r="CE833" s="46"/>
      <c r="CI833" s="192"/>
      <c r="CJ833" s="46"/>
      <c r="CK833" s="192"/>
      <c r="CL833" s="192"/>
      <c r="CM833" s="192"/>
      <c r="CN833" s="46"/>
      <c r="CR833" s="192"/>
      <c r="CS833" s="46"/>
      <c r="CT833" s="192"/>
      <c r="CU833" s="192"/>
      <c r="CV833" s="192"/>
      <c r="CW833" s="46"/>
    </row>
    <row r="834" spans="42:101">
      <c r="AP834" s="192"/>
      <c r="AQ834" s="46"/>
      <c r="AR834" s="192"/>
      <c r="AS834" s="192"/>
      <c r="AT834" s="192"/>
      <c r="AU834" s="46"/>
      <c r="AY834" s="192"/>
      <c r="AZ834" s="46"/>
      <c r="BA834" s="192"/>
      <c r="BB834" s="192"/>
      <c r="BC834" s="192"/>
      <c r="BD834" s="46"/>
      <c r="BH834" s="192"/>
      <c r="BI834" s="46"/>
      <c r="BJ834" s="192"/>
      <c r="BK834" s="192"/>
      <c r="BL834" s="192"/>
      <c r="BM834" s="46"/>
      <c r="BQ834" s="192"/>
      <c r="BR834" s="46"/>
      <c r="BS834" s="192"/>
      <c r="BT834" s="192"/>
      <c r="BU834" s="192"/>
      <c r="BV834" s="46"/>
      <c r="BZ834" s="192"/>
      <c r="CA834" s="46"/>
      <c r="CB834" s="192"/>
      <c r="CC834" s="192"/>
      <c r="CD834" s="192"/>
      <c r="CE834" s="46"/>
      <c r="CI834" s="192"/>
      <c r="CJ834" s="46"/>
      <c r="CK834" s="192"/>
      <c r="CL834" s="192"/>
      <c r="CM834" s="192"/>
      <c r="CN834" s="46"/>
      <c r="CR834" s="192"/>
      <c r="CS834" s="46"/>
      <c r="CT834" s="192"/>
      <c r="CU834" s="192"/>
      <c r="CV834" s="192"/>
      <c r="CW834" s="46"/>
    </row>
    <row r="835" spans="42:101">
      <c r="AP835" s="211"/>
      <c r="AQ835" s="46"/>
      <c r="AR835" s="192"/>
      <c r="AS835" s="192"/>
      <c r="AT835" s="192"/>
      <c r="AU835" s="46"/>
      <c r="AY835" s="192"/>
      <c r="AZ835" s="46"/>
      <c r="BA835" s="192"/>
      <c r="BB835" s="192"/>
      <c r="BC835" s="192"/>
      <c r="BD835" s="46"/>
      <c r="BH835" s="192"/>
      <c r="BI835" s="46"/>
      <c r="BJ835" s="192"/>
      <c r="BK835" s="192"/>
      <c r="BL835" s="192"/>
      <c r="BM835" s="46"/>
      <c r="BQ835" s="192"/>
      <c r="BR835" s="46"/>
      <c r="BS835" s="192"/>
      <c r="BT835" s="192"/>
      <c r="BU835" s="192"/>
      <c r="BV835" s="46"/>
      <c r="BZ835" s="192"/>
      <c r="CA835" s="46"/>
      <c r="CB835" s="192"/>
      <c r="CC835" s="192"/>
      <c r="CD835" s="192"/>
      <c r="CE835" s="46"/>
      <c r="CI835" s="192"/>
      <c r="CJ835" s="46"/>
      <c r="CK835" s="192"/>
      <c r="CL835" s="192"/>
      <c r="CM835" s="192"/>
      <c r="CN835" s="46"/>
      <c r="CR835" s="192"/>
      <c r="CS835" s="46"/>
      <c r="CT835" s="192"/>
      <c r="CU835" s="192"/>
      <c r="CV835" s="192"/>
      <c r="CW835" s="46"/>
    </row>
    <row r="836" spans="42:101">
      <c r="AP836" s="192"/>
      <c r="AQ836" s="46"/>
      <c r="AR836" s="192"/>
      <c r="AS836" s="192"/>
      <c r="AT836" s="192"/>
      <c r="AU836" s="46"/>
      <c r="AY836" s="192"/>
      <c r="AZ836" s="46"/>
      <c r="BA836" s="192"/>
      <c r="BB836" s="192"/>
      <c r="BC836" s="192"/>
      <c r="BD836" s="46"/>
      <c r="BH836" s="192"/>
      <c r="BI836" s="46"/>
      <c r="BJ836" s="192"/>
      <c r="BK836" s="192"/>
      <c r="BL836" s="192"/>
      <c r="BM836" s="46"/>
      <c r="BQ836" s="192"/>
      <c r="BR836" s="46"/>
      <c r="BS836" s="192"/>
      <c r="BT836" s="192"/>
      <c r="BU836" s="192"/>
      <c r="BV836" s="46"/>
      <c r="BZ836" s="192"/>
      <c r="CA836" s="46"/>
      <c r="CB836" s="192"/>
      <c r="CC836" s="192"/>
      <c r="CD836" s="192"/>
      <c r="CE836" s="46"/>
      <c r="CI836" s="192"/>
      <c r="CJ836" s="46"/>
      <c r="CK836" s="192"/>
      <c r="CL836" s="192"/>
      <c r="CM836" s="192"/>
      <c r="CN836" s="46"/>
      <c r="CR836" s="192"/>
      <c r="CS836" s="46"/>
      <c r="CT836" s="192"/>
      <c r="CU836" s="192"/>
      <c r="CV836" s="192"/>
      <c r="CW836" s="46"/>
    </row>
    <row r="837" spans="42:101">
      <c r="AP837" s="192"/>
      <c r="AQ837" s="46"/>
      <c r="AR837" s="192"/>
      <c r="AS837" s="192"/>
      <c r="AT837" s="192"/>
      <c r="AU837" s="46"/>
      <c r="AY837" s="192"/>
      <c r="AZ837" s="46"/>
      <c r="BA837" s="192"/>
      <c r="BB837" s="192"/>
      <c r="BC837" s="192"/>
      <c r="BD837" s="46"/>
      <c r="BH837" s="192"/>
      <c r="BI837" s="46"/>
      <c r="BJ837" s="192"/>
      <c r="BK837" s="192"/>
      <c r="BL837" s="192"/>
      <c r="BM837" s="46"/>
      <c r="BQ837" s="192"/>
      <c r="BR837" s="46"/>
      <c r="BS837" s="192"/>
      <c r="BT837" s="192"/>
      <c r="BU837" s="192"/>
      <c r="BV837" s="46"/>
      <c r="BZ837" s="192"/>
      <c r="CA837" s="46"/>
      <c r="CB837" s="192"/>
      <c r="CC837" s="192"/>
      <c r="CD837" s="192"/>
      <c r="CE837" s="46"/>
      <c r="CI837" s="192"/>
      <c r="CJ837" s="46"/>
      <c r="CK837" s="192"/>
      <c r="CL837" s="192"/>
      <c r="CM837" s="192"/>
      <c r="CN837" s="46"/>
      <c r="CR837" s="192"/>
      <c r="CS837" s="46"/>
      <c r="CT837" s="192"/>
      <c r="CU837" s="192"/>
      <c r="CV837" s="192"/>
      <c r="CW837" s="46"/>
    </row>
    <row r="838" spans="42:101">
      <c r="AP838" s="192"/>
      <c r="AQ838" s="46"/>
      <c r="AR838" s="192"/>
      <c r="AS838" s="192"/>
      <c r="AT838" s="192"/>
      <c r="AU838" s="46"/>
      <c r="AY838" s="192"/>
      <c r="AZ838" s="46"/>
      <c r="BA838" s="192"/>
      <c r="BB838" s="192"/>
      <c r="BC838" s="192"/>
      <c r="BD838" s="46"/>
      <c r="BH838" s="192"/>
      <c r="BI838" s="46"/>
      <c r="BJ838" s="192"/>
      <c r="BK838" s="192"/>
      <c r="BL838" s="192"/>
      <c r="BM838" s="46"/>
      <c r="BQ838" s="192"/>
      <c r="BR838" s="46"/>
      <c r="BS838" s="192"/>
      <c r="BT838" s="192"/>
      <c r="BU838" s="192"/>
      <c r="BV838" s="46"/>
      <c r="BZ838" s="192"/>
      <c r="CA838" s="46"/>
      <c r="CB838" s="192"/>
      <c r="CC838" s="192"/>
      <c r="CD838" s="192"/>
      <c r="CE838" s="46"/>
      <c r="CI838" s="192"/>
      <c r="CJ838" s="46"/>
      <c r="CK838" s="192"/>
      <c r="CL838" s="192"/>
      <c r="CM838" s="192"/>
      <c r="CN838" s="46"/>
      <c r="CR838" s="192"/>
      <c r="CS838" s="46"/>
      <c r="CT838" s="192"/>
      <c r="CU838" s="192"/>
      <c r="CV838" s="192"/>
      <c r="CW838" s="46"/>
    </row>
    <row r="839" spans="42:101">
      <c r="AP839" s="211"/>
      <c r="AQ839" s="46"/>
      <c r="AR839" s="192"/>
      <c r="AS839" s="192"/>
      <c r="AT839" s="192"/>
      <c r="AU839" s="46"/>
      <c r="AY839" s="192"/>
      <c r="AZ839" s="46"/>
      <c r="BA839" s="192"/>
      <c r="BB839" s="192"/>
      <c r="BC839" s="192"/>
      <c r="BD839" s="46"/>
      <c r="BH839" s="192"/>
      <c r="BI839" s="46"/>
      <c r="BJ839" s="192"/>
      <c r="BK839" s="192"/>
      <c r="BL839" s="192"/>
      <c r="BM839" s="46"/>
      <c r="BQ839" s="192"/>
      <c r="BR839" s="46"/>
      <c r="BS839" s="192"/>
      <c r="BT839" s="192"/>
      <c r="BU839" s="192"/>
      <c r="BV839" s="46"/>
      <c r="BZ839" s="192"/>
      <c r="CA839" s="46"/>
      <c r="CB839" s="192"/>
      <c r="CC839" s="192"/>
      <c r="CD839" s="192"/>
      <c r="CE839" s="46"/>
      <c r="CI839" s="192"/>
      <c r="CJ839" s="46"/>
      <c r="CK839" s="192"/>
      <c r="CL839" s="192"/>
      <c r="CM839" s="192"/>
      <c r="CN839" s="46"/>
      <c r="CR839" s="192"/>
      <c r="CS839" s="46"/>
      <c r="CT839" s="192"/>
      <c r="CU839" s="192"/>
      <c r="CV839" s="192"/>
      <c r="CW839" s="46"/>
    </row>
    <row r="840" spans="42:101">
      <c r="AP840" s="192"/>
      <c r="AQ840" s="46"/>
      <c r="AR840" s="192"/>
      <c r="AS840" s="192"/>
      <c r="AT840" s="192"/>
      <c r="AU840" s="46"/>
      <c r="AY840" s="192"/>
      <c r="AZ840" s="46"/>
      <c r="BA840" s="192"/>
      <c r="BB840" s="192"/>
      <c r="BC840" s="192"/>
      <c r="BD840" s="46"/>
      <c r="BH840" s="192"/>
      <c r="BI840" s="46"/>
      <c r="BJ840" s="192"/>
      <c r="BK840" s="192"/>
      <c r="BL840" s="192"/>
      <c r="BM840" s="46"/>
      <c r="BQ840" s="192"/>
      <c r="BR840" s="46"/>
      <c r="BS840" s="192"/>
      <c r="BT840" s="192"/>
      <c r="BU840" s="192"/>
      <c r="BV840" s="46"/>
      <c r="BZ840" s="192"/>
      <c r="CA840" s="46"/>
      <c r="CB840" s="192"/>
      <c r="CC840" s="192"/>
      <c r="CD840" s="192"/>
      <c r="CE840" s="46"/>
      <c r="CI840" s="192"/>
      <c r="CJ840" s="46"/>
      <c r="CK840" s="192"/>
      <c r="CL840" s="192"/>
      <c r="CM840" s="192"/>
      <c r="CN840" s="46"/>
      <c r="CR840" s="192"/>
      <c r="CS840" s="46"/>
      <c r="CT840" s="192"/>
      <c r="CU840" s="192"/>
      <c r="CV840" s="192"/>
      <c r="CW840" s="46"/>
    </row>
    <row r="841" spans="42:101">
      <c r="AP841" s="192"/>
      <c r="AQ841" s="46"/>
      <c r="AR841" s="192"/>
      <c r="AS841" s="192"/>
      <c r="AT841" s="192"/>
      <c r="AU841" s="46"/>
      <c r="AY841" s="192"/>
      <c r="AZ841" s="46"/>
      <c r="BA841" s="192"/>
      <c r="BB841" s="192"/>
      <c r="BC841" s="192"/>
      <c r="BD841" s="46"/>
      <c r="BH841" s="192"/>
      <c r="BI841" s="46"/>
      <c r="BJ841" s="192"/>
      <c r="BK841" s="192"/>
      <c r="BL841" s="192"/>
      <c r="BM841" s="46"/>
      <c r="BQ841" s="192"/>
      <c r="BR841" s="46"/>
      <c r="BS841" s="192"/>
      <c r="BT841" s="192"/>
      <c r="BU841" s="192"/>
      <c r="BV841" s="46"/>
      <c r="BZ841" s="192"/>
      <c r="CA841" s="46"/>
      <c r="CB841" s="192"/>
      <c r="CC841" s="192"/>
      <c r="CD841" s="192"/>
      <c r="CE841" s="46"/>
      <c r="CI841" s="192"/>
      <c r="CJ841" s="46"/>
      <c r="CK841" s="192"/>
      <c r="CL841" s="192"/>
      <c r="CM841" s="192"/>
      <c r="CN841" s="46"/>
      <c r="CR841" s="192"/>
      <c r="CS841" s="46"/>
      <c r="CT841" s="192"/>
      <c r="CU841" s="192"/>
      <c r="CV841" s="192"/>
      <c r="CW841" s="46"/>
    </row>
    <row r="842" spans="42:101">
      <c r="AP842" s="192"/>
      <c r="AQ842" s="46"/>
      <c r="AR842" s="192"/>
      <c r="AS842" s="192"/>
      <c r="AT842" s="192"/>
      <c r="AU842" s="46"/>
      <c r="AY842" s="192"/>
      <c r="AZ842" s="46"/>
      <c r="BA842" s="192"/>
      <c r="BB842" s="192"/>
      <c r="BC842" s="192"/>
      <c r="BD842" s="46"/>
      <c r="BH842" s="192"/>
      <c r="BI842" s="46"/>
      <c r="BJ842" s="192"/>
      <c r="BK842" s="192"/>
      <c r="BL842" s="192"/>
      <c r="BM842" s="46"/>
      <c r="BQ842" s="192"/>
      <c r="BR842" s="46"/>
      <c r="BS842" s="192"/>
      <c r="BT842" s="192"/>
      <c r="BU842" s="192"/>
      <c r="BV842" s="46"/>
      <c r="BZ842" s="192"/>
      <c r="CA842" s="46"/>
      <c r="CB842" s="192"/>
      <c r="CC842" s="192"/>
      <c r="CD842" s="192"/>
      <c r="CE842" s="46"/>
      <c r="CI842" s="192"/>
      <c r="CJ842" s="46"/>
      <c r="CK842" s="192"/>
      <c r="CL842" s="192"/>
      <c r="CM842" s="192"/>
      <c r="CN842" s="46"/>
      <c r="CR842" s="192"/>
      <c r="CS842" s="46"/>
      <c r="CT842" s="192"/>
      <c r="CU842" s="192"/>
      <c r="CV842" s="192"/>
      <c r="CW842" s="46"/>
    </row>
    <row r="843" spans="42:101">
      <c r="AP843" s="211"/>
      <c r="AQ843" s="46"/>
      <c r="AR843" s="192"/>
      <c r="AS843" s="192"/>
      <c r="AT843" s="192"/>
      <c r="AU843" s="46"/>
      <c r="AY843" s="192"/>
      <c r="AZ843" s="46"/>
      <c r="BA843" s="192"/>
      <c r="BB843" s="192"/>
      <c r="BC843" s="192"/>
      <c r="BD843" s="46"/>
      <c r="BH843" s="192"/>
      <c r="BI843" s="46"/>
      <c r="BJ843" s="192"/>
      <c r="BK843" s="192"/>
      <c r="BL843" s="192"/>
      <c r="BM843" s="46"/>
      <c r="BQ843" s="192"/>
      <c r="BR843" s="46"/>
      <c r="BS843" s="192"/>
      <c r="BT843" s="192"/>
      <c r="BU843" s="192"/>
      <c r="BV843" s="46"/>
      <c r="BZ843" s="192"/>
      <c r="CA843" s="46"/>
      <c r="CB843" s="192"/>
      <c r="CC843" s="192"/>
      <c r="CD843" s="192"/>
      <c r="CE843" s="46"/>
      <c r="CI843" s="192"/>
      <c r="CJ843" s="46"/>
      <c r="CK843" s="192"/>
      <c r="CL843" s="192"/>
      <c r="CM843" s="192"/>
      <c r="CN843" s="46"/>
      <c r="CR843" s="192"/>
      <c r="CS843" s="46"/>
      <c r="CT843" s="192"/>
      <c r="CU843" s="192"/>
      <c r="CV843" s="192"/>
      <c r="CW843" s="46"/>
    </row>
    <row r="844" spans="42:101">
      <c r="AP844" s="192"/>
      <c r="AQ844" s="46"/>
      <c r="AR844" s="192"/>
      <c r="AS844" s="192"/>
      <c r="AT844" s="192"/>
      <c r="AU844" s="46"/>
      <c r="AY844" s="192"/>
      <c r="AZ844" s="46"/>
      <c r="BA844" s="192"/>
      <c r="BB844" s="192"/>
      <c r="BC844" s="192"/>
      <c r="BD844" s="46"/>
      <c r="BH844" s="192"/>
      <c r="BI844" s="46"/>
      <c r="BJ844" s="192"/>
      <c r="BK844" s="192"/>
      <c r="BL844" s="192"/>
      <c r="BM844" s="46"/>
      <c r="BQ844" s="192"/>
      <c r="BR844" s="46"/>
      <c r="BS844" s="192"/>
      <c r="BT844" s="192"/>
      <c r="BU844" s="192"/>
      <c r="BV844" s="46"/>
      <c r="BZ844" s="192"/>
      <c r="CA844" s="46"/>
      <c r="CB844" s="192"/>
      <c r="CC844" s="192"/>
      <c r="CD844" s="192"/>
      <c r="CE844" s="46"/>
      <c r="CI844" s="192"/>
      <c r="CJ844" s="46"/>
      <c r="CK844" s="192"/>
      <c r="CL844" s="192"/>
      <c r="CM844" s="192"/>
      <c r="CN844" s="46"/>
      <c r="CR844" s="192"/>
      <c r="CS844" s="46"/>
      <c r="CT844" s="192"/>
      <c r="CU844" s="192"/>
      <c r="CV844" s="192"/>
      <c r="CW844" s="46"/>
    </row>
    <row r="845" spans="42:101">
      <c r="AP845" s="192"/>
      <c r="AQ845" s="46"/>
      <c r="AR845" s="192"/>
      <c r="AS845" s="192"/>
      <c r="AT845" s="192"/>
      <c r="AU845" s="46"/>
      <c r="AY845" s="192"/>
      <c r="AZ845" s="46"/>
      <c r="BA845" s="192"/>
      <c r="BB845" s="192"/>
      <c r="BC845" s="192"/>
      <c r="BD845" s="46"/>
      <c r="BH845" s="192"/>
      <c r="BI845" s="46"/>
      <c r="BJ845" s="192"/>
      <c r="BK845" s="192"/>
      <c r="BL845" s="192"/>
      <c r="BM845" s="46"/>
      <c r="BQ845" s="192"/>
      <c r="BR845" s="46"/>
      <c r="BS845" s="192"/>
      <c r="BT845" s="192"/>
      <c r="BU845" s="192"/>
      <c r="BV845" s="46"/>
      <c r="BZ845" s="192"/>
      <c r="CA845" s="46"/>
      <c r="CB845" s="192"/>
      <c r="CC845" s="192"/>
      <c r="CD845" s="192"/>
      <c r="CE845" s="46"/>
      <c r="CI845" s="192"/>
      <c r="CJ845" s="46"/>
      <c r="CK845" s="192"/>
      <c r="CL845" s="192"/>
      <c r="CM845" s="192"/>
      <c r="CN845" s="46"/>
      <c r="CR845" s="192"/>
      <c r="CS845" s="46"/>
      <c r="CT845" s="192"/>
      <c r="CU845" s="192"/>
      <c r="CV845" s="192"/>
      <c r="CW845" s="46"/>
    </row>
    <row r="846" spans="42:101">
      <c r="AP846" s="192"/>
      <c r="AQ846" s="46"/>
      <c r="AR846" s="192"/>
      <c r="AS846" s="192"/>
      <c r="AT846" s="192"/>
      <c r="AU846" s="46"/>
      <c r="AY846" s="192"/>
      <c r="AZ846" s="46"/>
      <c r="BA846" s="192"/>
      <c r="BB846" s="192"/>
      <c r="BC846" s="192"/>
      <c r="BD846" s="46"/>
      <c r="BH846" s="192"/>
      <c r="BI846" s="46"/>
      <c r="BJ846" s="192"/>
      <c r="BK846" s="192"/>
      <c r="BL846" s="192"/>
      <c r="BM846" s="46"/>
      <c r="BQ846" s="192"/>
      <c r="BR846" s="46"/>
      <c r="BS846" s="192"/>
      <c r="BT846" s="192"/>
      <c r="BU846" s="192"/>
      <c r="BV846" s="46"/>
      <c r="BZ846" s="192"/>
      <c r="CA846" s="46"/>
      <c r="CB846" s="192"/>
      <c r="CC846" s="192"/>
      <c r="CD846" s="192"/>
      <c r="CE846" s="46"/>
      <c r="CI846" s="192"/>
      <c r="CJ846" s="46"/>
      <c r="CK846" s="192"/>
      <c r="CL846" s="192"/>
      <c r="CM846" s="192"/>
      <c r="CN846" s="46"/>
      <c r="CR846" s="192"/>
      <c r="CS846" s="46"/>
      <c r="CT846" s="192"/>
      <c r="CU846" s="192"/>
      <c r="CV846" s="192"/>
      <c r="CW846" s="46"/>
    </row>
    <row r="847" spans="42:101">
      <c r="AP847" s="211"/>
      <c r="AQ847" s="46"/>
      <c r="AR847" s="192"/>
      <c r="AS847" s="192"/>
      <c r="AT847" s="192"/>
      <c r="AU847" s="46"/>
      <c r="AY847" s="192"/>
      <c r="AZ847" s="46"/>
      <c r="BA847" s="192"/>
      <c r="BB847" s="192"/>
      <c r="BC847" s="192"/>
      <c r="BD847" s="46"/>
      <c r="BH847" s="192"/>
      <c r="BI847" s="46"/>
      <c r="BJ847" s="192"/>
      <c r="BK847" s="192"/>
      <c r="BL847" s="192"/>
      <c r="BM847" s="46"/>
      <c r="BQ847" s="192"/>
      <c r="BR847" s="46"/>
      <c r="BS847" s="192"/>
      <c r="BT847" s="192"/>
      <c r="BU847" s="192"/>
      <c r="BV847" s="46"/>
      <c r="BZ847" s="192"/>
      <c r="CA847" s="46"/>
      <c r="CB847" s="192"/>
      <c r="CC847" s="192"/>
      <c r="CD847" s="192"/>
      <c r="CE847" s="46"/>
      <c r="CI847" s="192"/>
      <c r="CJ847" s="46"/>
      <c r="CK847" s="192"/>
      <c r="CL847" s="192"/>
      <c r="CM847" s="192"/>
      <c r="CN847" s="46"/>
      <c r="CR847" s="192"/>
      <c r="CS847" s="46"/>
      <c r="CT847" s="192"/>
      <c r="CU847" s="192"/>
      <c r="CV847" s="192"/>
      <c r="CW847" s="46"/>
    </row>
    <row r="848" spans="42:101">
      <c r="AP848" s="192"/>
      <c r="AQ848" s="46"/>
      <c r="AR848" s="46"/>
      <c r="AS848" s="192"/>
      <c r="AT848" s="192"/>
      <c r="AU848" s="46"/>
      <c r="AY848" s="192"/>
      <c r="AZ848" s="46"/>
      <c r="BA848" s="192"/>
      <c r="BB848" s="192"/>
      <c r="BC848" s="192"/>
      <c r="BD848" s="46"/>
      <c r="BH848" s="192"/>
      <c r="BI848" s="46"/>
      <c r="BJ848" s="192"/>
      <c r="BK848" s="192"/>
      <c r="BL848" s="192"/>
      <c r="BM848" s="46"/>
      <c r="BQ848" s="192"/>
      <c r="BR848" s="46"/>
      <c r="BS848" s="192"/>
      <c r="BT848" s="192"/>
      <c r="BU848" s="192"/>
      <c r="BV848" s="46"/>
      <c r="BZ848" s="192"/>
      <c r="CA848" s="46"/>
      <c r="CB848" s="192"/>
      <c r="CC848" s="192"/>
      <c r="CD848" s="192"/>
      <c r="CE848" s="46"/>
      <c r="CI848" s="192"/>
      <c r="CJ848" s="46"/>
      <c r="CK848" s="192"/>
      <c r="CL848" s="192"/>
      <c r="CM848" s="192"/>
      <c r="CN848" s="46"/>
      <c r="CR848" s="192"/>
      <c r="CS848" s="46"/>
      <c r="CT848" s="192"/>
      <c r="CU848" s="192"/>
      <c r="CV848" s="192"/>
      <c r="CW848" s="46"/>
    </row>
    <row r="849" spans="42:101">
      <c r="AP849" s="192"/>
      <c r="AQ849" s="46"/>
      <c r="AR849" s="46"/>
      <c r="AS849" s="192"/>
      <c r="AT849" s="192"/>
      <c r="AU849" s="46"/>
      <c r="AY849" s="192"/>
      <c r="AZ849" s="46"/>
      <c r="BA849" s="192"/>
      <c r="BB849" s="192"/>
      <c r="BC849" s="192"/>
      <c r="BD849" s="46"/>
      <c r="BH849" s="192"/>
      <c r="BI849" s="46"/>
      <c r="BJ849" s="192"/>
      <c r="BK849" s="192"/>
      <c r="BL849" s="192"/>
      <c r="BM849" s="46"/>
      <c r="BQ849" s="192"/>
      <c r="BR849" s="46"/>
      <c r="BS849" s="192"/>
      <c r="BT849" s="192"/>
      <c r="BU849" s="192"/>
      <c r="BV849" s="46"/>
      <c r="BZ849" s="192"/>
      <c r="CA849" s="46"/>
      <c r="CB849" s="192"/>
      <c r="CC849" s="192"/>
      <c r="CD849" s="192"/>
      <c r="CE849" s="46"/>
      <c r="CI849" s="192"/>
      <c r="CJ849" s="46"/>
      <c r="CK849" s="192"/>
      <c r="CL849" s="192"/>
      <c r="CM849" s="192"/>
      <c r="CN849" s="46"/>
      <c r="CR849" s="192"/>
      <c r="CS849" s="46"/>
      <c r="CT849" s="192"/>
      <c r="CU849" s="192"/>
      <c r="CV849" s="192"/>
      <c r="CW849" s="46"/>
    </row>
    <row r="850" spans="42:101">
      <c r="AP850" s="192"/>
      <c r="AQ850" s="46"/>
      <c r="AR850" s="46"/>
      <c r="AS850" s="192"/>
      <c r="AT850" s="192"/>
      <c r="AU850" s="46"/>
      <c r="AY850" s="192"/>
      <c r="AZ850" s="46"/>
      <c r="BA850" s="192"/>
      <c r="BB850" s="192"/>
      <c r="BC850" s="192"/>
      <c r="BD850" s="46"/>
      <c r="BH850" s="192"/>
      <c r="BI850" s="46"/>
      <c r="BJ850" s="192"/>
      <c r="BK850" s="192"/>
      <c r="BL850" s="192"/>
      <c r="BM850" s="46"/>
      <c r="BQ850" s="192"/>
      <c r="BR850" s="46"/>
      <c r="BS850" s="192"/>
      <c r="BT850" s="192"/>
      <c r="BU850" s="192"/>
      <c r="BV850" s="46"/>
      <c r="BZ850" s="192"/>
      <c r="CA850" s="46"/>
      <c r="CB850" s="192"/>
      <c r="CC850" s="192"/>
      <c r="CD850" s="192"/>
      <c r="CE850" s="46"/>
      <c r="CI850" s="192"/>
      <c r="CJ850" s="46"/>
      <c r="CK850" s="192"/>
      <c r="CL850" s="192"/>
      <c r="CM850" s="192"/>
      <c r="CN850" s="46"/>
      <c r="CR850" s="192"/>
      <c r="CS850" s="46"/>
      <c r="CT850" s="192"/>
      <c r="CU850" s="192"/>
      <c r="CV850" s="192"/>
      <c r="CW850" s="46"/>
    </row>
    <row r="851" spans="42:101">
      <c r="AP851" s="211"/>
      <c r="AQ851" s="46"/>
      <c r="AR851" s="46"/>
      <c r="AS851" s="192"/>
      <c r="AT851" s="192"/>
      <c r="AU851" s="46"/>
      <c r="AY851" s="192"/>
      <c r="AZ851" s="46"/>
      <c r="BA851" s="192"/>
      <c r="BB851" s="192"/>
      <c r="BC851" s="192"/>
      <c r="BD851" s="46"/>
      <c r="BH851" s="192"/>
      <c r="BI851" s="46"/>
      <c r="BJ851" s="192"/>
      <c r="BK851" s="192"/>
      <c r="BL851" s="192"/>
      <c r="BM851" s="46"/>
      <c r="BQ851" s="192"/>
      <c r="BR851" s="46"/>
      <c r="BS851" s="192"/>
      <c r="BT851" s="192"/>
      <c r="BU851" s="192"/>
      <c r="BV851" s="46"/>
      <c r="BZ851" s="192"/>
      <c r="CA851" s="46"/>
      <c r="CB851" s="192"/>
      <c r="CC851" s="192"/>
      <c r="CD851" s="192"/>
      <c r="CE851" s="46"/>
      <c r="CI851" s="192"/>
      <c r="CJ851" s="46"/>
      <c r="CK851" s="192"/>
      <c r="CL851" s="192"/>
      <c r="CM851" s="192"/>
      <c r="CN851" s="46"/>
      <c r="CR851" s="192"/>
      <c r="CS851" s="46"/>
      <c r="CT851" s="192"/>
      <c r="CU851" s="192"/>
      <c r="CV851" s="192"/>
      <c r="CW851" s="46"/>
    </row>
    <row r="852" spans="42:101">
      <c r="AP852" s="192"/>
      <c r="AQ852" s="46"/>
      <c r="AR852" s="46"/>
      <c r="AS852" s="192"/>
      <c r="AT852" s="192"/>
      <c r="AU852" s="46"/>
      <c r="AY852" s="192"/>
      <c r="AZ852" s="46"/>
      <c r="BA852" s="192"/>
      <c r="BB852" s="192"/>
      <c r="BC852" s="192"/>
      <c r="BD852" s="46"/>
      <c r="BH852" s="192"/>
      <c r="BI852" s="46"/>
      <c r="BJ852" s="192"/>
      <c r="BK852" s="192"/>
      <c r="BL852" s="192"/>
      <c r="BM852" s="46"/>
      <c r="BQ852" s="192"/>
      <c r="BR852" s="46"/>
      <c r="BS852" s="192"/>
      <c r="BT852" s="192"/>
      <c r="BU852" s="192"/>
      <c r="BV852" s="46"/>
      <c r="BZ852" s="192"/>
      <c r="CA852" s="46"/>
      <c r="CB852" s="192"/>
      <c r="CC852" s="192"/>
      <c r="CD852" s="192"/>
      <c r="CE852" s="46"/>
      <c r="CI852" s="192"/>
      <c r="CJ852" s="46"/>
      <c r="CK852" s="192"/>
      <c r="CL852" s="192"/>
      <c r="CM852" s="192"/>
      <c r="CN852" s="46"/>
      <c r="CR852" s="192"/>
      <c r="CS852" s="46"/>
      <c r="CT852" s="192"/>
      <c r="CU852" s="192"/>
      <c r="CV852" s="192"/>
      <c r="CW852" s="46"/>
    </row>
    <row r="853" spans="42:101">
      <c r="AP853" s="192"/>
      <c r="AQ853" s="46"/>
      <c r="AR853" s="46"/>
      <c r="AS853" s="192"/>
      <c r="AT853" s="192"/>
      <c r="AU853" s="46"/>
      <c r="AY853" s="192"/>
      <c r="AZ853" s="46"/>
      <c r="BA853" s="192"/>
      <c r="BB853" s="192"/>
      <c r="BC853" s="192"/>
      <c r="BD853" s="46"/>
      <c r="BH853" s="192"/>
      <c r="BI853" s="46"/>
      <c r="BJ853" s="192"/>
      <c r="BK853" s="192"/>
      <c r="BL853" s="192"/>
      <c r="BM853" s="46"/>
      <c r="BQ853" s="192"/>
      <c r="BR853" s="46"/>
      <c r="BS853" s="192"/>
      <c r="BT853" s="192"/>
      <c r="BU853" s="192"/>
      <c r="BV853" s="46"/>
      <c r="BZ853" s="192"/>
      <c r="CA853" s="46"/>
      <c r="CB853" s="192"/>
      <c r="CC853" s="192"/>
      <c r="CD853" s="192"/>
      <c r="CE853" s="46"/>
      <c r="CI853" s="192"/>
      <c r="CJ853" s="46"/>
      <c r="CK853" s="192"/>
      <c r="CL853" s="192"/>
      <c r="CM853" s="192"/>
      <c r="CN853" s="46"/>
      <c r="CR853" s="192"/>
      <c r="CS853" s="46"/>
      <c r="CT853" s="192"/>
      <c r="CU853" s="192"/>
      <c r="CV853" s="192"/>
      <c r="CW853" s="46"/>
    </row>
    <row r="854" spans="42:101">
      <c r="AP854" s="192"/>
      <c r="AQ854" s="46"/>
      <c r="AR854" s="46"/>
      <c r="AS854" s="192"/>
      <c r="AT854" s="192"/>
      <c r="AU854" s="46"/>
      <c r="AY854" s="192"/>
      <c r="AZ854" s="46"/>
      <c r="BA854" s="192"/>
      <c r="BB854" s="192"/>
      <c r="BC854" s="192"/>
      <c r="BD854" s="46"/>
      <c r="BH854" s="192"/>
      <c r="BI854" s="46"/>
      <c r="BJ854" s="192"/>
      <c r="BK854" s="192"/>
      <c r="BL854" s="192"/>
      <c r="BM854" s="46"/>
      <c r="BQ854" s="192"/>
      <c r="BR854" s="46"/>
      <c r="BS854" s="192"/>
      <c r="BT854" s="192"/>
      <c r="BU854" s="192"/>
      <c r="BV854" s="46"/>
      <c r="BZ854" s="192"/>
      <c r="CA854" s="46"/>
      <c r="CB854" s="192"/>
      <c r="CC854" s="192"/>
      <c r="CD854" s="192"/>
      <c r="CE854" s="46"/>
      <c r="CI854" s="192"/>
      <c r="CJ854" s="46"/>
      <c r="CK854" s="192"/>
      <c r="CL854" s="192"/>
      <c r="CM854" s="192"/>
      <c r="CN854" s="46"/>
      <c r="CR854" s="192"/>
      <c r="CS854" s="46"/>
      <c r="CT854" s="192"/>
      <c r="CU854" s="192"/>
      <c r="CV854" s="192"/>
      <c r="CW854" s="46"/>
    </row>
    <row r="855" spans="42:101">
      <c r="AP855" s="211"/>
      <c r="AQ855" s="46"/>
      <c r="AR855" s="46"/>
      <c r="AS855" s="192"/>
      <c r="AT855" s="192"/>
      <c r="AU855" s="46"/>
      <c r="AY855" s="192"/>
      <c r="AZ855" s="46"/>
      <c r="BA855" s="192"/>
      <c r="BB855" s="192"/>
      <c r="BC855" s="192"/>
      <c r="BD855" s="46"/>
      <c r="BH855" s="192"/>
      <c r="BI855" s="46"/>
      <c r="BJ855" s="192"/>
      <c r="BK855" s="192"/>
      <c r="BL855" s="192"/>
      <c r="BM855" s="46"/>
      <c r="BQ855" s="192"/>
      <c r="BR855" s="46"/>
      <c r="BS855" s="192"/>
      <c r="BT855" s="192"/>
      <c r="BU855" s="192"/>
      <c r="BV855" s="46"/>
      <c r="BZ855" s="192"/>
      <c r="CA855" s="46"/>
      <c r="CB855" s="192"/>
      <c r="CC855" s="192"/>
      <c r="CD855" s="192"/>
      <c r="CE855" s="46"/>
      <c r="CI855" s="192"/>
      <c r="CJ855" s="46"/>
      <c r="CK855" s="192"/>
      <c r="CL855" s="192"/>
      <c r="CM855" s="192"/>
      <c r="CN855" s="46"/>
      <c r="CR855" s="192"/>
      <c r="CS855" s="46"/>
      <c r="CT855" s="192"/>
      <c r="CU855" s="192"/>
      <c r="CV855" s="192"/>
      <c r="CW855" s="46"/>
    </row>
    <row r="856" spans="42:101">
      <c r="AP856" s="192"/>
      <c r="AQ856" s="46"/>
      <c r="AR856" s="46"/>
      <c r="AS856" s="192"/>
      <c r="AT856" s="192"/>
      <c r="AU856" s="46"/>
      <c r="AY856" s="192"/>
      <c r="AZ856" s="46"/>
      <c r="BA856" s="192"/>
      <c r="BB856" s="192"/>
      <c r="BC856" s="192"/>
      <c r="BD856" s="46"/>
      <c r="BH856" s="192"/>
      <c r="BI856" s="46"/>
      <c r="BJ856" s="192"/>
      <c r="BK856" s="192"/>
      <c r="BL856" s="192"/>
      <c r="BM856" s="46"/>
      <c r="BQ856" s="192"/>
      <c r="BR856" s="46"/>
      <c r="BS856" s="192"/>
      <c r="BT856" s="192"/>
      <c r="BU856" s="192"/>
      <c r="BV856" s="46"/>
      <c r="BZ856" s="192"/>
      <c r="CA856" s="46"/>
      <c r="CB856" s="192"/>
      <c r="CC856" s="192"/>
      <c r="CD856" s="192"/>
      <c r="CE856" s="46"/>
      <c r="CI856" s="192"/>
      <c r="CJ856" s="46"/>
      <c r="CK856" s="192"/>
      <c r="CL856" s="192"/>
      <c r="CM856" s="192"/>
      <c r="CN856" s="46"/>
      <c r="CR856" s="192"/>
      <c r="CS856" s="46"/>
      <c r="CT856" s="192"/>
      <c r="CU856" s="192"/>
      <c r="CV856" s="192"/>
      <c r="CW856" s="46"/>
    </row>
    <row r="857" spans="42:101">
      <c r="AP857" s="192"/>
      <c r="AQ857" s="46"/>
      <c r="AR857" s="46"/>
      <c r="AS857" s="192"/>
      <c r="AT857" s="192"/>
      <c r="AU857" s="46"/>
      <c r="AY857" s="192"/>
      <c r="AZ857" s="46"/>
      <c r="BA857" s="192"/>
      <c r="BB857" s="192"/>
      <c r="BC857" s="192"/>
      <c r="BD857" s="46"/>
      <c r="BH857" s="192"/>
      <c r="BI857" s="46"/>
      <c r="BJ857" s="192"/>
      <c r="BK857" s="192"/>
      <c r="BL857" s="192"/>
      <c r="BM857" s="46"/>
      <c r="BQ857" s="192"/>
      <c r="BR857" s="46"/>
      <c r="BS857" s="192"/>
      <c r="BT857" s="192"/>
      <c r="BU857" s="192"/>
      <c r="BV857" s="46"/>
      <c r="BZ857" s="192"/>
      <c r="CA857" s="46"/>
      <c r="CB857" s="192"/>
      <c r="CC857" s="192"/>
      <c r="CD857" s="192"/>
      <c r="CE857" s="46"/>
      <c r="CI857" s="192"/>
      <c r="CJ857" s="46"/>
      <c r="CK857" s="192"/>
      <c r="CL857" s="192"/>
      <c r="CM857" s="192"/>
      <c r="CN857" s="46"/>
      <c r="CR857" s="192"/>
      <c r="CS857" s="46"/>
      <c r="CT857" s="192"/>
      <c r="CU857" s="192"/>
      <c r="CV857" s="192"/>
      <c r="CW857" s="46"/>
    </row>
    <row r="858" spans="42:101">
      <c r="AP858" s="192"/>
      <c r="AQ858" s="46"/>
      <c r="AR858" s="46"/>
      <c r="AS858" s="192"/>
      <c r="AT858" s="192"/>
      <c r="AU858" s="46"/>
      <c r="AY858" s="192"/>
      <c r="AZ858" s="46"/>
      <c r="BA858" s="192"/>
      <c r="BB858" s="192"/>
      <c r="BC858" s="192"/>
      <c r="BD858" s="46"/>
      <c r="BH858" s="192"/>
      <c r="BI858" s="46"/>
      <c r="BJ858" s="192"/>
      <c r="BK858" s="192"/>
      <c r="BL858" s="192"/>
      <c r="BM858" s="46"/>
      <c r="BQ858" s="192"/>
      <c r="BR858" s="46"/>
      <c r="BS858" s="192"/>
      <c r="BT858" s="192"/>
      <c r="BU858" s="192"/>
      <c r="BV858" s="46"/>
      <c r="BZ858" s="192"/>
      <c r="CA858" s="46"/>
      <c r="CB858" s="192"/>
      <c r="CC858" s="192"/>
      <c r="CD858" s="192"/>
      <c r="CE858" s="46"/>
      <c r="CI858" s="192"/>
      <c r="CJ858" s="46"/>
      <c r="CK858" s="192"/>
      <c r="CL858" s="192"/>
      <c r="CM858" s="192"/>
      <c r="CN858" s="46"/>
      <c r="CR858" s="192"/>
      <c r="CS858" s="46"/>
      <c r="CT858" s="192"/>
      <c r="CU858" s="192"/>
      <c r="CV858" s="192"/>
      <c r="CW858" s="46"/>
    </row>
    <row r="859" spans="42:101">
      <c r="AP859" s="211"/>
      <c r="AQ859" s="46"/>
      <c r="AR859" s="46"/>
      <c r="AS859" s="192"/>
      <c r="AT859" s="192"/>
      <c r="AU859" s="46"/>
      <c r="AY859" s="192"/>
      <c r="AZ859" s="46"/>
      <c r="BA859" s="192"/>
      <c r="BB859" s="192"/>
      <c r="BC859" s="192"/>
      <c r="BD859" s="46"/>
      <c r="BH859" s="192"/>
      <c r="BI859" s="46"/>
      <c r="BJ859" s="192"/>
      <c r="BK859" s="192"/>
      <c r="BL859" s="192"/>
      <c r="BM859" s="46"/>
      <c r="BQ859" s="192"/>
      <c r="BR859" s="46"/>
      <c r="BS859" s="192"/>
      <c r="BT859" s="192"/>
      <c r="BU859" s="192"/>
      <c r="BV859" s="46"/>
      <c r="BZ859" s="192"/>
      <c r="CA859" s="46"/>
      <c r="CB859" s="192"/>
      <c r="CC859" s="192"/>
      <c r="CD859" s="192"/>
      <c r="CE859" s="46"/>
      <c r="CI859" s="192"/>
      <c r="CJ859" s="46"/>
      <c r="CK859" s="192"/>
      <c r="CL859" s="192"/>
      <c r="CM859" s="192"/>
      <c r="CN859" s="46"/>
      <c r="CR859" s="192"/>
      <c r="CS859" s="46"/>
      <c r="CT859" s="192"/>
      <c r="CU859" s="192"/>
      <c r="CV859" s="192"/>
      <c r="CW859" s="46"/>
    </row>
    <row r="860" spans="42:101">
      <c r="AP860" s="192"/>
      <c r="AQ860" s="46"/>
      <c r="AR860" s="46"/>
      <c r="AS860" s="192"/>
      <c r="AT860" s="192"/>
      <c r="AU860" s="46"/>
      <c r="AY860" s="192"/>
      <c r="AZ860" s="46"/>
      <c r="BA860" s="192"/>
      <c r="BB860" s="192"/>
      <c r="BC860" s="192"/>
      <c r="BD860" s="46"/>
      <c r="BH860" s="192"/>
      <c r="BI860" s="46"/>
      <c r="BJ860" s="192"/>
      <c r="BK860" s="192"/>
      <c r="BL860" s="192"/>
      <c r="BM860" s="46"/>
      <c r="BQ860" s="192"/>
      <c r="BR860" s="46"/>
      <c r="BS860" s="192"/>
      <c r="BT860" s="192"/>
      <c r="BU860" s="192"/>
      <c r="BV860" s="46"/>
      <c r="BZ860" s="192"/>
      <c r="CA860" s="46"/>
      <c r="CB860" s="192"/>
      <c r="CC860" s="192"/>
      <c r="CD860" s="192"/>
      <c r="CE860" s="46"/>
      <c r="CI860" s="192"/>
      <c r="CJ860" s="46"/>
      <c r="CK860" s="192"/>
      <c r="CL860" s="192"/>
      <c r="CM860" s="192"/>
      <c r="CN860" s="46"/>
      <c r="CR860" s="192"/>
      <c r="CS860" s="46"/>
      <c r="CT860" s="192"/>
      <c r="CU860" s="192"/>
      <c r="CV860" s="192"/>
      <c r="CW860" s="46"/>
    </row>
    <row r="861" spans="42:101">
      <c r="AP861" s="192"/>
      <c r="AQ861" s="46"/>
      <c r="AR861" s="46"/>
      <c r="AS861" s="192"/>
      <c r="AT861" s="192"/>
      <c r="AU861" s="46"/>
      <c r="AY861" s="192"/>
      <c r="AZ861" s="46"/>
      <c r="BA861" s="192"/>
      <c r="BB861" s="192"/>
      <c r="BC861" s="192"/>
      <c r="BD861" s="46"/>
      <c r="BH861" s="192"/>
      <c r="BI861" s="46"/>
      <c r="BJ861" s="192"/>
      <c r="BK861" s="192"/>
      <c r="BL861" s="192"/>
      <c r="BM861" s="46"/>
      <c r="BQ861" s="192"/>
      <c r="BR861" s="46"/>
      <c r="BS861" s="192"/>
      <c r="BT861" s="192"/>
      <c r="BU861" s="192"/>
      <c r="BV861" s="46"/>
      <c r="BZ861" s="192"/>
      <c r="CA861" s="46"/>
      <c r="CB861" s="192"/>
      <c r="CC861" s="192"/>
      <c r="CD861" s="192"/>
      <c r="CE861" s="46"/>
      <c r="CI861" s="192"/>
      <c r="CJ861" s="46"/>
      <c r="CK861" s="192"/>
      <c r="CL861" s="192"/>
      <c r="CM861" s="192"/>
      <c r="CN861" s="46"/>
      <c r="CR861" s="192"/>
      <c r="CS861" s="46"/>
      <c r="CT861" s="192"/>
      <c r="CU861" s="192"/>
      <c r="CV861" s="192"/>
      <c r="CW861" s="46"/>
    </row>
    <row r="862" spans="42:101">
      <c r="AP862" s="192"/>
      <c r="AQ862" s="46"/>
      <c r="AR862" s="46"/>
      <c r="AS862" s="192"/>
      <c r="AT862" s="192"/>
      <c r="AU862" s="46"/>
      <c r="AY862" s="192"/>
      <c r="AZ862" s="46"/>
      <c r="BA862" s="192"/>
      <c r="BB862" s="192"/>
      <c r="BC862" s="192"/>
      <c r="BD862" s="46"/>
      <c r="BH862" s="192"/>
      <c r="BI862" s="46"/>
      <c r="BJ862" s="192"/>
      <c r="BK862" s="192"/>
      <c r="BL862" s="192"/>
      <c r="BM862" s="46"/>
      <c r="BQ862" s="192"/>
      <c r="BR862" s="46"/>
      <c r="BS862" s="192"/>
      <c r="BT862" s="192"/>
      <c r="BU862" s="192"/>
      <c r="BV862" s="46"/>
      <c r="BZ862" s="192"/>
      <c r="CA862" s="46"/>
      <c r="CB862" s="192"/>
      <c r="CC862" s="192"/>
      <c r="CD862" s="192"/>
      <c r="CE862" s="46"/>
      <c r="CI862" s="192"/>
      <c r="CJ862" s="46"/>
      <c r="CK862" s="192"/>
      <c r="CL862" s="192"/>
      <c r="CM862" s="192"/>
      <c r="CN862" s="46"/>
      <c r="CR862" s="192"/>
      <c r="CS862" s="46"/>
      <c r="CT862" s="192"/>
      <c r="CU862" s="192"/>
      <c r="CV862" s="192"/>
      <c r="CW862" s="46"/>
    </row>
    <row r="863" spans="42:101">
      <c r="AP863" s="211"/>
      <c r="AQ863" s="46"/>
      <c r="AR863" s="46"/>
      <c r="AS863" s="192"/>
      <c r="AT863" s="192"/>
      <c r="AU863" s="46"/>
      <c r="AY863" s="192"/>
      <c r="AZ863" s="46"/>
      <c r="BA863" s="192"/>
      <c r="BB863" s="192"/>
      <c r="BC863" s="192"/>
      <c r="BD863" s="46"/>
      <c r="BH863" s="192"/>
      <c r="BI863" s="46"/>
      <c r="BJ863" s="192"/>
      <c r="BK863" s="192"/>
      <c r="BL863" s="192"/>
      <c r="BM863" s="46"/>
      <c r="BQ863" s="192"/>
      <c r="BR863" s="46"/>
      <c r="BS863" s="192"/>
      <c r="BT863" s="192"/>
      <c r="BU863" s="192"/>
      <c r="BV863" s="46"/>
      <c r="BZ863" s="192"/>
      <c r="CA863" s="46"/>
      <c r="CB863" s="192"/>
      <c r="CC863" s="192"/>
      <c r="CD863" s="192"/>
      <c r="CE863" s="46"/>
      <c r="CI863" s="192"/>
      <c r="CJ863" s="46"/>
      <c r="CK863" s="192"/>
      <c r="CL863" s="192"/>
      <c r="CM863" s="192"/>
      <c r="CN863" s="46"/>
      <c r="CR863" s="192"/>
      <c r="CS863" s="46"/>
      <c r="CT863" s="192"/>
      <c r="CU863" s="192"/>
      <c r="CV863" s="192"/>
      <c r="CW863" s="46"/>
    </row>
    <row r="864" spans="42:101">
      <c r="AP864" s="192"/>
      <c r="AQ864" s="46"/>
      <c r="AR864" s="46"/>
      <c r="AS864" s="192"/>
      <c r="AT864" s="192"/>
      <c r="AU864" s="46"/>
      <c r="AY864" s="192"/>
      <c r="AZ864" s="46"/>
      <c r="BA864" s="192"/>
      <c r="BB864" s="192"/>
      <c r="BC864" s="192"/>
      <c r="BD864" s="46"/>
      <c r="BH864" s="192"/>
      <c r="BI864" s="46"/>
      <c r="BJ864" s="192"/>
      <c r="BK864" s="192"/>
      <c r="BL864" s="192"/>
      <c r="BM864" s="46"/>
      <c r="BQ864" s="192"/>
      <c r="BR864" s="46"/>
      <c r="BS864" s="192"/>
      <c r="BT864" s="192"/>
      <c r="BU864" s="192"/>
      <c r="BV864" s="46"/>
      <c r="BZ864" s="192"/>
      <c r="CA864" s="46"/>
      <c r="CB864" s="192"/>
      <c r="CC864" s="192"/>
      <c r="CD864" s="192"/>
      <c r="CE864" s="46"/>
      <c r="CI864" s="192"/>
      <c r="CJ864" s="46"/>
      <c r="CK864" s="192"/>
      <c r="CL864" s="192"/>
      <c r="CM864" s="192"/>
      <c r="CN864" s="46"/>
      <c r="CR864" s="192"/>
      <c r="CS864" s="46"/>
      <c r="CT864" s="192"/>
      <c r="CU864" s="192"/>
      <c r="CV864" s="192"/>
      <c r="CW864" s="46"/>
    </row>
    <row r="865" spans="42:101">
      <c r="AP865" s="192"/>
      <c r="AQ865" s="46"/>
      <c r="AR865" s="46"/>
      <c r="AS865" s="192"/>
      <c r="AT865" s="192"/>
      <c r="AU865" s="46"/>
      <c r="AY865" s="192"/>
      <c r="AZ865" s="46"/>
      <c r="BA865" s="192"/>
      <c r="BB865" s="192"/>
      <c r="BC865" s="192"/>
      <c r="BD865" s="46"/>
      <c r="BH865" s="192"/>
      <c r="BI865" s="46"/>
      <c r="BJ865" s="192"/>
      <c r="BK865" s="192"/>
      <c r="BL865" s="192"/>
      <c r="BM865" s="46"/>
      <c r="BQ865" s="192"/>
      <c r="BR865" s="46"/>
      <c r="BS865" s="192"/>
      <c r="BT865" s="192"/>
      <c r="BU865" s="192"/>
      <c r="BV865" s="46"/>
      <c r="BZ865" s="192"/>
      <c r="CA865" s="46"/>
      <c r="CB865" s="192"/>
      <c r="CC865" s="192"/>
      <c r="CD865" s="192"/>
      <c r="CE865" s="46"/>
      <c r="CI865" s="192"/>
      <c r="CJ865" s="46"/>
      <c r="CK865" s="192"/>
      <c r="CL865" s="192"/>
      <c r="CM865" s="192"/>
      <c r="CN865" s="46"/>
      <c r="CR865" s="192"/>
      <c r="CS865" s="46"/>
      <c r="CT865" s="192"/>
      <c r="CU865" s="192"/>
      <c r="CV865" s="192"/>
      <c r="CW865" s="46"/>
    </row>
    <row r="866" spans="42:101">
      <c r="AP866" s="192"/>
      <c r="AQ866" s="46"/>
      <c r="AR866" s="46"/>
      <c r="AS866" s="192"/>
      <c r="AT866" s="192"/>
      <c r="AU866" s="46"/>
      <c r="AY866" s="192"/>
      <c r="AZ866" s="46"/>
      <c r="BA866" s="192"/>
      <c r="BB866" s="192"/>
      <c r="BC866" s="192"/>
      <c r="BD866" s="46"/>
      <c r="BH866" s="192"/>
      <c r="BI866" s="46"/>
      <c r="BJ866" s="192"/>
      <c r="BK866" s="192"/>
      <c r="BL866" s="192"/>
      <c r="BM866" s="46"/>
      <c r="BQ866" s="192"/>
      <c r="BR866" s="46"/>
      <c r="BS866" s="192"/>
      <c r="BT866" s="192"/>
      <c r="BU866" s="192"/>
      <c r="BV866" s="46"/>
      <c r="BZ866" s="192"/>
      <c r="CA866" s="46"/>
      <c r="CB866" s="192"/>
      <c r="CC866" s="192"/>
      <c r="CD866" s="192"/>
      <c r="CE866" s="46"/>
      <c r="CI866" s="192"/>
      <c r="CJ866" s="46"/>
      <c r="CK866" s="192"/>
      <c r="CL866" s="192"/>
      <c r="CM866" s="192"/>
      <c r="CN866" s="46"/>
      <c r="CR866" s="192"/>
      <c r="CS866" s="46"/>
      <c r="CT866" s="192"/>
      <c r="CU866" s="192"/>
      <c r="CV866" s="192"/>
      <c r="CW866" s="46"/>
    </row>
    <row r="867" spans="42:101">
      <c r="AP867" s="211"/>
      <c r="AQ867" s="46"/>
      <c r="AR867" s="46"/>
      <c r="AS867" s="192"/>
      <c r="AT867" s="192"/>
      <c r="AU867" s="46"/>
      <c r="AY867" s="192"/>
      <c r="AZ867" s="46"/>
      <c r="BA867" s="192"/>
      <c r="BB867" s="192"/>
      <c r="BC867" s="192"/>
      <c r="BD867" s="46"/>
      <c r="BH867" s="192"/>
      <c r="BI867" s="46"/>
      <c r="BJ867" s="192"/>
      <c r="BK867" s="192"/>
      <c r="BL867" s="192"/>
      <c r="BM867" s="46"/>
      <c r="BQ867" s="192"/>
      <c r="BR867" s="46"/>
      <c r="BS867" s="192"/>
      <c r="BT867" s="192"/>
      <c r="BU867" s="192"/>
      <c r="BV867" s="46"/>
      <c r="BZ867" s="192"/>
      <c r="CA867" s="46"/>
      <c r="CB867" s="192"/>
      <c r="CC867" s="192"/>
      <c r="CD867" s="192"/>
      <c r="CE867" s="46"/>
      <c r="CI867" s="192"/>
      <c r="CJ867" s="46"/>
      <c r="CK867" s="192"/>
      <c r="CL867" s="192"/>
      <c r="CM867" s="192"/>
      <c r="CN867" s="46"/>
      <c r="CR867" s="192"/>
      <c r="CS867" s="46"/>
      <c r="CT867" s="192"/>
      <c r="CU867" s="192"/>
      <c r="CV867" s="192"/>
      <c r="CW867" s="46"/>
    </row>
    <row r="868" spans="42:101">
      <c r="AP868" s="192"/>
      <c r="AQ868" s="46"/>
      <c r="AR868" s="46"/>
      <c r="AS868" s="192"/>
      <c r="AT868" s="192"/>
      <c r="AU868" s="46"/>
      <c r="AY868" s="192"/>
      <c r="AZ868" s="46"/>
      <c r="BA868" s="192"/>
      <c r="BB868" s="192"/>
      <c r="BC868" s="192"/>
      <c r="BD868" s="46"/>
      <c r="BH868" s="192"/>
      <c r="BI868" s="46"/>
      <c r="BJ868" s="192"/>
      <c r="BK868" s="192"/>
      <c r="BL868" s="192"/>
      <c r="BM868" s="46"/>
      <c r="BQ868" s="192"/>
      <c r="BR868" s="46"/>
      <c r="BS868" s="192"/>
      <c r="BT868" s="192"/>
      <c r="BU868" s="192"/>
      <c r="BV868" s="46"/>
      <c r="BZ868" s="192"/>
      <c r="CA868" s="46"/>
      <c r="CB868" s="192"/>
      <c r="CC868" s="192"/>
      <c r="CD868" s="192"/>
      <c r="CE868" s="46"/>
      <c r="CI868" s="192"/>
      <c r="CJ868" s="46"/>
      <c r="CK868" s="192"/>
      <c r="CL868" s="192"/>
      <c r="CM868" s="192"/>
      <c r="CN868" s="46"/>
      <c r="CR868" s="192"/>
      <c r="CS868" s="46"/>
      <c r="CT868" s="192"/>
      <c r="CU868" s="192"/>
      <c r="CV868" s="192"/>
      <c r="CW868" s="46"/>
    </row>
    <row r="869" spans="42:101">
      <c r="AP869" s="192"/>
      <c r="AQ869" s="46"/>
      <c r="AR869" s="46"/>
      <c r="AS869" s="192"/>
      <c r="AT869" s="192"/>
      <c r="AU869" s="46"/>
      <c r="AY869" s="192"/>
      <c r="AZ869" s="46"/>
      <c r="BA869" s="192"/>
      <c r="BB869" s="192"/>
      <c r="BC869" s="192"/>
      <c r="BD869" s="46"/>
      <c r="BH869" s="192"/>
      <c r="BI869" s="46"/>
      <c r="BJ869" s="192"/>
      <c r="BK869" s="192"/>
      <c r="BL869" s="192"/>
      <c r="BM869" s="46"/>
      <c r="BQ869" s="192"/>
      <c r="BR869" s="46"/>
      <c r="BS869" s="192"/>
      <c r="BT869" s="192"/>
      <c r="BU869" s="192"/>
      <c r="BV869" s="46"/>
      <c r="BZ869" s="192"/>
      <c r="CA869" s="46"/>
      <c r="CB869" s="192"/>
      <c r="CC869" s="192"/>
      <c r="CD869" s="192"/>
      <c r="CE869" s="46"/>
      <c r="CI869" s="192"/>
      <c r="CJ869" s="46"/>
      <c r="CK869" s="192"/>
      <c r="CL869" s="192"/>
      <c r="CM869" s="192"/>
      <c r="CN869" s="46"/>
      <c r="CR869" s="192"/>
      <c r="CS869" s="46"/>
      <c r="CT869" s="192"/>
      <c r="CU869" s="192"/>
      <c r="CV869" s="192"/>
      <c r="CW869" s="46"/>
    </row>
    <row r="870" spans="42:101">
      <c r="AP870" s="192"/>
      <c r="AQ870" s="46"/>
      <c r="AR870" s="46"/>
      <c r="AS870" s="192"/>
      <c r="AT870" s="192"/>
      <c r="AU870" s="46"/>
      <c r="AY870" s="192"/>
      <c r="AZ870" s="46"/>
      <c r="BA870" s="192"/>
      <c r="BB870" s="192"/>
      <c r="BC870" s="192"/>
      <c r="BD870" s="46"/>
      <c r="BH870" s="192"/>
      <c r="BI870" s="46"/>
      <c r="BJ870" s="192"/>
      <c r="BK870" s="192"/>
      <c r="BL870" s="192"/>
      <c r="BM870" s="46"/>
      <c r="BQ870" s="192"/>
      <c r="BR870" s="46"/>
      <c r="BS870" s="192"/>
      <c r="BT870" s="192"/>
      <c r="BU870" s="192"/>
      <c r="BV870" s="46"/>
      <c r="BZ870" s="192"/>
      <c r="CA870" s="46"/>
      <c r="CB870" s="192"/>
      <c r="CC870" s="192"/>
      <c r="CD870" s="192"/>
      <c r="CE870" s="46"/>
      <c r="CI870" s="192"/>
      <c r="CJ870" s="46"/>
      <c r="CK870" s="192"/>
      <c r="CL870" s="192"/>
      <c r="CM870" s="192"/>
      <c r="CN870" s="46"/>
      <c r="CR870" s="192"/>
      <c r="CS870" s="46"/>
      <c r="CT870" s="192"/>
      <c r="CU870" s="192"/>
      <c r="CV870" s="192"/>
      <c r="CW870" s="46"/>
    </row>
    <row r="871" spans="42:101">
      <c r="AP871" s="211"/>
      <c r="AQ871" s="46"/>
      <c r="AR871" s="46"/>
      <c r="AS871" s="192"/>
      <c r="AT871" s="192"/>
      <c r="AU871" s="46"/>
      <c r="AY871" s="192"/>
      <c r="AZ871" s="46"/>
      <c r="BA871" s="192"/>
      <c r="BB871" s="192"/>
      <c r="BC871" s="192"/>
      <c r="BD871" s="46"/>
      <c r="BH871" s="192"/>
      <c r="BI871" s="46"/>
      <c r="BJ871" s="192"/>
      <c r="BK871" s="192"/>
      <c r="BL871" s="192"/>
      <c r="BM871" s="46"/>
      <c r="BQ871" s="192"/>
      <c r="BR871" s="46"/>
      <c r="BS871" s="192"/>
      <c r="BT871" s="192"/>
      <c r="BU871" s="192"/>
      <c r="BV871" s="46"/>
      <c r="BZ871" s="192"/>
      <c r="CA871" s="46"/>
      <c r="CB871" s="192"/>
      <c r="CC871" s="192"/>
      <c r="CD871" s="192"/>
      <c r="CE871" s="46"/>
      <c r="CI871" s="192"/>
      <c r="CJ871" s="46"/>
      <c r="CK871" s="192"/>
      <c r="CL871" s="192"/>
      <c r="CM871" s="192"/>
      <c r="CN871" s="46"/>
      <c r="CR871" s="192"/>
      <c r="CS871" s="46"/>
      <c r="CT871" s="192"/>
      <c r="CU871" s="192"/>
      <c r="CV871" s="192"/>
      <c r="CW871" s="46"/>
    </row>
    <row r="872" spans="42:101">
      <c r="AP872" s="192"/>
      <c r="AQ872" s="46"/>
      <c r="AR872" s="46"/>
      <c r="AS872" s="192"/>
      <c r="AT872" s="192"/>
      <c r="AU872" s="46"/>
      <c r="AY872" s="192"/>
      <c r="AZ872" s="46"/>
      <c r="BA872" s="192"/>
      <c r="BB872" s="192"/>
      <c r="BC872" s="192"/>
      <c r="BD872" s="46"/>
      <c r="BH872" s="192"/>
      <c r="BI872" s="46"/>
      <c r="BJ872" s="192"/>
      <c r="BK872" s="192"/>
      <c r="BL872" s="192"/>
      <c r="BM872" s="46"/>
      <c r="BQ872" s="192"/>
      <c r="BR872" s="46"/>
      <c r="BS872" s="192"/>
      <c r="BT872" s="192"/>
      <c r="BU872" s="192"/>
      <c r="BV872" s="46"/>
      <c r="BZ872" s="192"/>
      <c r="CA872" s="46"/>
      <c r="CB872" s="192"/>
      <c r="CC872" s="192"/>
      <c r="CD872" s="192"/>
      <c r="CE872" s="46"/>
      <c r="CI872" s="192"/>
      <c r="CJ872" s="46"/>
      <c r="CK872" s="192"/>
      <c r="CL872" s="192"/>
      <c r="CM872" s="192"/>
      <c r="CN872" s="46"/>
      <c r="CR872" s="192"/>
      <c r="CS872" s="46"/>
      <c r="CT872" s="192"/>
      <c r="CU872" s="192"/>
      <c r="CV872" s="192"/>
      <c r="CW872" s="46"/>
    </row>
    <row r="873" spans="42:101">
      <c r="AP873" s="192"/>
      <c r="AQ873" s="46"/>
      <c r="AR873" s="46"/>
      <c r="AS873" s="192"/>
      <c r="AT873" s="192"/>
      <c r="AU873" s="46"/>
      <c r="AY873" s="192"/>
      <c r="AZ873" s="46"/>
      <c r="BA873" s="192"/>
      <c r="BB873" s="192"/>
      <c r="BC873" s="192"/>
      <c r="BD873" s="46"/>
      <c r="BH873" s="192"/>
      <c r="BI873" s="46"/>
      <c r="BJ873" s="192"/>
      <c r="BK873" s="192"/>
      <c r="BL873" s="192"/>
      <c r="BM873" s="46"/>
      <c r="BQ873" s="192"/>
      <c r="BR873" s="46"/>
      <c r="BS873" s="192"/>
      <c r="BT873" s="192"/>
      <c r="BU873" s="192"/>
      <c r="BV873" s="46"/>
      <c r="BZ873" s="192"/>
      <c r="CA873" s="46"/>
      <c r="CB873" s="192"/>
      <c r="CC873" s="192"/>
      <c r="CD873" s="192"/>
      <c r="CE873" s="46"/>
      <c r="CI873" s="192"/>
      <c r="CJ873" s="46"/>
      <c r="CK873" s="192"/>
      <c r="CL873" s="192"/>
      <c r="CM873" s="192"/>
      <c r="CN873" s="46"/>
      <c r="CR873" s="192"/>
      <c r="CS873" s="46"/>
      <c r="CT873" s="192"/>
      <c r="CU873" s="192"/>
      <c r="CV873" s="192"/>
      <c r="CW873" s="46"/>
    </row>
    <row r="874" spans="42:101">
      <c r="AP874" s="192"/>
      <c r="AQ874" s="46"/>
      <c r="AR874" s="46"/>
      <c r="AS874" s="192"/>
      <c r="AT874" s="192"/>
      <c r="AU874" s="46"/>
      <c r="AY874" s="192"/>
      <c r="AZ874" s="46"/>
      <c r="BA874" s="192"/>
      <c r="BB874" s="192"/>
      <c r="BC874" s="192"/>
      <c r="BD874" s="46"/>
      <c r="BH874" s="192"/>
      <c r="BI874" s="46"/>
      <c r="BJ874" s="192"/>
      <c r="BK874" s="192"/>
      <c r="BL874" s="192"/>
      <c r="BM874" s="46"/>
      <c r="BQ874" s="192"/>
      <c r="BR874" s="46"/>
      <c r="BS874" s="192"/>
      <c r="BT874" s="192"/>
      <c r="BU874" s="192"/>
      <c r="BV874" s="46"/>
      <c r="BZ874" s="192"/>
      <c r="CA874" s="46"/>
      <c r="CB874" s="192"/>
      <c r="CC874" s="192"/>
      <c r="CD874" s="192"/>
      <c r="CE874" s="46"/>
      <c r="CI874" s="192"/>
      <c r="CJ874" s="46"/>
      <c r="CK874" s="192"/>
      <c r="CL874" s="192"/>
      <c r="CM874" s="192"/>
      <c r="CN874" s="46"/>
      <c r="CR874" s="192"/>
      <c r="CS874" s="46"/>
      <c r="CT874" s="192"/>
      <c r="CU874" s="192"/>
      <c r="CV874" s="192"/>
      <c r="CW874" s="46"/>
    </row>
    <row r="875" spans="42:101">
      <c r="AP875" s="211"/>
      <c r="AQ875" s="46"/>
      <c r="AR875" s="46"/>
      <c r="AS875" s="192"/>
      <c r="AT875" s="192"/>
      <c r="AU875" s="46"/>
      <c r="AY875" s="192"/>
      <c r="AZ875" s="46"/>
      <c r="BA875" s="192"/>
      <c r="BB875" s="192"/>
      <c r="BC875" s="192"/>
      <c r="BD875" s="46"/>
      <c r="BH875" s="192"/>
      <c r="BI875" s="46"/>
      <c r="BJ875" s="192"/>
      <c r="BK875" s="192"/>
      <c r="BL875" s="192"/>
      <c r="BM875" s="46"/>
      <c r="BQ875" s="192"/>
      <c r="BR875" s="46"/>
      <c r="BS875" s="192"/>
      <c r="BT875" s="192"/>
      <c r="BU875" s="192"/>
      <c r="BV875" s="46"/>
      <c r="BZ875" s="192"/>
      <c r="CA875" s="46"/>
      <c r="CB875" s="192"/>
      <c r="CC875" s="192"/>
      <c r="CD875" s="192"/>
      <c r="CE875" s="46"/>
      <c r="CI875" s="192"/>
      <c r="CJ875" s="46"/>
      <c r="CK875" s="192"/>
      <c r="CL875" s="192"/>
      <c r="CM875" s="192"/>
      <c r="CN875" s="46"/>
      <c r="CR875" s="192"/>
      <c r="CS875" s="46"/>
      <c r="CT875" s="192"/>
      <c r="CU875" s="192"/>
      <c r="CV875" s="192"/>
      <c r="CW875" s="46"/>
    </row>
    <row r="876" spans="42:101">
      <c r="AP876" s="192"/>
      <c r="AQ876" s="46"/>
      <c r="AR876" s="46"/>
      <c r="AS876" s="192"/>
      <c r="AT876" s="192"/>
      <c r="AU876" s="46"/>
      <c r="AY876" s="192"/>
      <c r="AZ876" s="46"/>
      <c r="BA876" s="192"/>
      <c r="BB876" s="192"/>
      <c r="BC876" s="192"/>
      <c r="BD876" s="46"/>
      <c r="BH876" s="192"/>
      <c r="BI876" s="46"/>
      <c r="BJ876" s="192"/>
      <c r="BK876" s="192"/>
      <c r="BL876" s="192"/>
      <c r="BM876" s="46"/>
      <c r="BQ876" s="192"/>
      <c r="BR876" s="46"/>
      <c r="BS876" s="192"/>
      <c r="BT876" s="192"/>
      <c r="BU876" s="192"/>
      <c r="BV876" s="46"/>
      <c r="BZ876" s="192"/>
      <c r="CA876" s="46"/>
      <c r="CB876" s="192"/>
      <c r="CC876" s="192"/>
      <c r="CD876" s="192"/>
      <c r="CE876" s="46"/>
      <c r="CI876" s="192"/>
      <c r="CJ876" s="46"/>
      <c r="CK876" s="192"/>
      <c r="CL876" s="192"/>
      <c r="CM876" s="192"/>
      <c r="CN876" s="46"/>
      <c r="CR876" s="192"/>
      <c r="CS876" s="46"/>
      <c r="CT876" s="192"/>
      <c r="CU876" s="192"/>
      <c r="CV876" s="192"/>
      <c r="CW876" s="46"/>
    </row>
    <row r="877" spans="42:101">
      <c r="AP877" s="192"/>
      <c r="AQ877" s="46"/>
      <c r="AR877" s="46"/>
      <c r="AS877" s="192"/>
      <c r="AT877" s="192"/>
      <c r="AU877" s="46"/>
      <c r="AY877" s="192"/>
      <c r="AZ877" s="46"/>
      <c r="BA877" s="192"/>
      <c r="BB877" s="192"/>
      <c r="BC877" s="192"/>
      <c r="BD877" s="46"/>
      <c r="BH877" s="192"/>
      <c r="BI877" s="46"/>
      <c r="BJ877" s="192"/>
      <c r="BK877" s="192"/>
      <c r="BL877" s="192"/>
      <c r="BM877" s="46"/>
      <c r="BQ877" s="192"/>
      <c r="BR877" s="46"/>
      <c r="BS877" s="192"/>
      <c r="BT877" s="192"/>
      <c r="BU877" s="192"/>
      <c r="BV877" s="46"/>
      <c r="BZ877" s="192"/>
      <c r="CA877" s="46"/>
      <c r="CB877" s="192"/>
      <c r="CC877" s="192"/>
      <c r="CD877" s="192"/>
      <c r="CE877" s="46"/>
      <c r="CI877" s="192"/>
      <c r="CJ877" s="46"/>
      <c r="CK877" s="192"/>
      <c r="CL877" s="192"/>
      <c r="CM877" s="192"/>
      <c r="CN877" s="46"/>
      <c r="CR877" s="192"/>
      <c r="CS877" s="46"/>
      <c r="CT877" s="192"/>
      <c r="CU877" s="192"/>
      <c r="CV877" s="192"/>
      <c r="CW877" s="46"/>
    </row>
    <row r="878" spans="42:101">
      <c r="AP878" s="192"/>
      <c r="AQ878" s="46"/>
      <c r="AR878" s="46"/>
      <c r="AS878" s="192"/>
      <c r="AT878" s="192"/>
      <c r="AU878" s="46"/>
      <c r="AY878" s="192"/>
      <c r="AZ878" s="46"/>
      <c r="BA878" s="192"/>
      <c r="BB878" s="192"/>
      <c r="BC878" s="192"/>
      <c r="BD878" s="46"/>
      <c r="BH878" s="192"/>
      <c r="BI878" s="46"/>
      <c r="BJ878" s="192"/>
      <c r="BK878" s="192"/>
      <c r="BL878" s="192"/>
      <c r="BM878" s="46"/>
      <c r="BQ878" s="192"/>
      <c r="BR878" s="46"/>
      <c r="BS878" s="192"/>
      <c r="BT878" s="192"/>
      <c r="BU878" s="192"/>
      <c r="BV878" s="46"/>
      <c r="BZ878" s="192"/>
      <c r="CA878" s="46"/>
      <c r="CB878" s="192"/>
      <c r="CC878" s="192"/>
      <c r="CD878" s="192"/>
      <c r="CE878" s="46"/>
      <c r="CI878" s="192"/>
      <c r="CJ878" s="46"/>
      <c r="CK878" s="192"/>
      <c r="CL878" s="192"/>
      <c r="CM878" s="192"/>
      <c r="CN878" s="46"/>
      <c r="CR878" s="192"/>
      <c r="CS878" s="46"/>
      <c r="CT878" s="192"/>
      <c r="CU878" s="192"/>
      <c r="CV878" s="192"/>
      <c r="CW878" s="46"/>
    </row>
    <row r="879" spans="42:101">
      <c r="AP879" s="211"/>
      <c r="AQ879" s="46"/>
      <c r="AR879" s="46"/>
      <c r="AS879" s="192"/>
      <c r="AT879" s="192"/>
      <c r="AU879" s="46"/>
      <c r="AY879" s="192"/>
      <c r="AZ879" s="46"/>
      <c r="BA879" s="192"/>
      <c r="BB879" s="192"/>
      <c r="BC879" s="192"/>
      <c r="BD879" s="46"/>
      <c r="BH879" s="192"/>
      <c r="BI879" s="46"/>
      <c r="BJ879" s="192"/>
      <c r="BK879" s="192"/>
      <c r="BL879" s="192"/>
      <c r="BM879" s="46"/>
      <c r="BQ879" s="192"/>
      <c r="BR879" s="46"/>
      <c r="BS879" s="192"/>
      <c r="BT879" s="192"/>
      <c r="BU879" s="192"/>
      <c r="BV879" s="46"/>
      <c r="BZ879" s="192"/>
      <c r="CA879" s="46"/>
      <c r="CB879" s="192"/>
      <c r="CC879" s="192"/>
      <c r="CD879" s="192"/>
      <c r="CE879" s="46"/>
      <c r="CI879" s="192"/>
      <c r="CJ879" s="46"/>
      <c r="CK879" s="192"/>
      <c r="CL879" s="192"/>
      <c r="CM879" s="192"/>
      <c r="CN879" s="46"/>
      <c r="CR879" s="192"/>
      <c r="CS879" s="46"/>
      <c r="CT879" s="192"/>
      <c r="CU879" s="192"/>
      <c r="CV879" s="192"/>
      <c r="CW879" s="46"/>
    </row>
    <row r="880" spans="42:101">
      <c r="AP880" s="192"/>
      <c r="AQ880" s="46"/>
      <c r="AR880" s="46"/>
      <c r="AS880" s="192"/>
      <c r="AT880" s="192"/>
      <c r="AU880" s="46"/>
      <c r="AY880" s="192"/>
      <c r="AZ880" s="46"/>
      <c r="BA880" s="192"/>
      <c r="BB880" s="192"/>
      <c r="BC880" s="192"/>
      <c r="BD880" s="46"/>
      <c r="BH880" s="192"/>
      <c r="BI880" s="46"/>
      <c r="BJ880" s="192"/>
      <c r="BK880" s="192"/>
      <c r="BL880" s="192"/>
      <c r="BM880" s="46"/>
      <c r="BQ880" s="192"/>
      <c r="BR880" s="46"/>
      <c r="BS880" s="192"/>
      <c r="BT880" s="192"/>
      <c r="BU880" s="192"/>
      <c r="BV880" s="46"/>
      <c r="BZ880" s="192"/>
      <c r="CA880" s="46"/>
      <c r="CB880" s="192"/>
      <c r="CC880" s="192"/>
      <c r="CD880" s="192"/>
      <c r="CE880" s="46"/>
      <c r="CI880" s="192"/>
      <c r="CJ880" s="46"/>
      <c r="CK880" s="192"/>
      <c r="CL880" s="192"/>
      <c r="CM880" s="192"/>
      <c r="CN880" s="46"/>
      <c r="CR880" s="192"/>
      <c r="CS880" s="46"/>
      <c r="CT880" s="192"/>
      <c r="CU880" s="192"/>
      <c r="CV880" s="192"/>
      <c r="CW880" s="46"/>
    </row>
    <row r="881" spans="42:101">
      <c r="AP881" s="192"/>
      <c r="AQ881" s="46"/>
      <c r="AR881" s="46"/>
      <c r="AS881" s="192"/>
      <c r="AT881" s="192"/>
      <c r="AU881" s="46"/>
      <c r="AY881" s="192"/>
      <c r="AZ881" s="46"/>
      <c r="BA881" s="192"/>
      <c r="BB881" s="192"/>
      <c r="BC881" s="192"/>
      <c r="BD881" s="46"/>
      <c r="BH881" s="192"/>
      <c r="BI881" s="46"/>
      <c r="BJ881" s="192"/>
      <c r="BK881" s="192"/>
      <c r="BL881" s="192"/>
      <c r="BM881" s="46"/>
      <c r="BQ881" s="192"/>
      <c r="BR881" s="46"/>
      <c r="BS881" s="192"/>
      <c r="BT881" s="192"/>
      <c r="BU881" s="192"/>
      <c r="BV881" s="46"/>
      <c r="BZ881" s="192"/>
      <c r="CA881" s="46"/>
      <c r="CB881" s="192"/>
      <c r="CC881" s="192"/>
      <c r="CD881" s="192"/>
      <c r="CE881" s="46"/>
      <c r="CI881" s="192"/>
      <c r="CJ881" s="46"/>
      <c r="CK881" s="192"/>
      <c r="CL881" s="192"/>
      <c r="CM881" s="192"/>
      <c r="CN881" s="46"/>
      <c r="CR881" s="192"/>
      <c r="CS881" s="46"/>
      <c r="CT881" s="192"/>
      <c r="CU881" s="192"/>
      <c r="CV881" s="192"/>
      <c r="CW881" s="46"/>
    </row>
    <row r="882" spans="42:101">
      <c r="AP882" s="192"/>
      <c r="AQ882" s="46"/>
      <c r="AR882" s="46"/>
      <c r="AS882" s="192"/>
      <c r="AT882" s="192"/>
      <c r="AU882" s="46"/>
      <c r="AY882" s="192"/>
      <c r="AZ882" s="46"/>
      <c r="BA882" s="192"/>
      <c r="BB882" s="192"/>
      <c r="BC882" s="192"/>
      <c r="BD882" s="46"/>
      <c r="BH882" s="192"/>
      <c r="BI882" s="46"/>
      <c r="BJ882" s="192"/>
      <c r="BK882" s="192"/>
      <c r="BL882" s="192"/>
      <c r="BM882" s="46"/>
      <c r="BQ882" s="192"/>
      <c r="BR882" s="46"/>
      <c r="BS882" s="192"/>
      <c r="BT882" s="192"/>
      <c r="BU882" s="192"/>
      <c r="BV882" s="46"/>
      <c r="BZ882" s="192"/>
      <c r="CA882" s="46"/>
      <c r="CB882" s="192"/>
      <c r="CC882" s="192"/>
      <c r="CD882" s="192"/>
      <c r="CE882" s="46"/>
      <c r="CI882" s="192"/>
      <c r="CJ882" s="46"/>
      <c r="CK882" s="192"/>
      <c r="CL882" s="192"/>
      <c r="CM882" s="192"/>
      <c r="CN882" s="46"/>
      <c r="CR882" s="192"/>
      <c r="CS882" s="46"/>
      <c r="CT882" s="192"/>
      <c r="CU882" s="192"/>
      <c r="CV882" s="192"/>
      <c r="CW882" s="46"/>
    </row>
    <row r="883" spans="42:101">
      <c r="AP883" s="211"/>
      <c r="AQ883" s="46"/>
      <c r="AR883" s="46"/>
      <c r="AS883" s="192"/>
      <c r="AT883" s="192"/>
      <c r="AU883" s="46"/>
      <c r="AY883" s="192"/>
      <c r="AZ883" s="46"/>
      <c r="BA883" s="192"/>
      <c r="BB883" s="192"/>
      <c r="BC883" s="192"/>
      <c r="BD883" s="46"/>
      <c r="BH883" s="192"/>
      <c r="BI883" s="46"/>
      <c r="BJ883" s="192"/>
      <c r="BK883" s="192"/>
      <c r="BL883" s="192"/>
      <c r="BM883" s="46"/>
      <c r="BQ883" s="192"/>
      <c r="BR883" s="46"/>
      <c r="BS883" s="192"/>
      <c r="BT883" s="192"/>
      <c r="BU883" s="192"/>
      <c r="BV883" s="46"/>
      <c r="BZ883" s="192"/>
      <c r="CA883" s="46"/>
      <c r="CB883" s="192"/>
      <c r="CC883" s="192"/>
      <c r="CD883" s="192"/>
      <c r="CE883" s="46"/>
      <c r="CI883" s="192"/>
      <c r="CJ883" s="46"/>
      <c r="CK883" s="192"/>
      <c r="CL883" s="192"/>
      <c r="CM883" s="192"/>
      <c r="CN883" s="46"/>
      <c r="CR883" s="192"/>
      <c r="CS883" s="46"/>
      <c r="CT883" s="192"/>
      <c r="CU883" s="192"/>
      <c r="CV883" s="192"/>
      <c r="CW883" s="46"/>
    </row>
    <row r="884" spans="42:101">
      <c r="AP884" s="192"/>
      <c r="AQ884" s="46"/>
      <c r="AR884" s="46"/>
      <c r="AS884" s="192"/>
      <c r="AT884" s="192"/>
      <c r="AU884" s="46"/>
      <c r="AY884" s="192"/>
      <c r="AZ884" s="46"/>
      <c r="BA884" s="192"/>
      <c r="BB884" s="192"/>
      <c r="BC884" s="192"/>
      <c r="BD884" s="46"/>
      <c r="BH884" s="192"/>
      <c r="BI884" s="46"/>
      <c r="BJ884" s="192"/>
      <c r="BK884" s="192"/>
      <c r="BL884" s="192"/>
      <c r="BM884" s="46"/>
      <c r="BQ884" s="192"/>
      <c r="BR884" s="46"/>
      <c r="BS884" s="192"/>
      <c r="BT884" s="192"/>
      <c r="BU884" s="192"/>
      <c r="BV884" s="46"/>
      <c r="BZ884" s="192"/>
      <c r="CA884" s="46"/>
      <c r="CB884" s="192"/>
      <c r="CC884" s="192"/>
      <c r="CD884" s="192"/>
      <c r="CE884" s="46"/>
      <c r="CI884" s="192"/>
      <c r="CJ884" s="46"/>
      <c r="CK884" s="192"/>
      <c r="CL884" s="192"/>
      <c r="CM884" s="192"/>
      <c r="CN884" s="46"/>
      <c r="CR884" s="192"/>
      <c r="CS884" s="46"/>
      <c r="CT884" s="192"/>
      <c r="CU884" s="192"/>
      <c r="CV884" s="192"/>
      <c r="CW884" s="46"/>
    </row>
    <row r="885" spans="42:101">
      <c r="AP885" s="192"/>
      <c r="AQ885" s="46"/>
      <c r="AR885" s="46"/>
      <c r="AS885" s="192"/>
      <c r="AT885" s="192"/>
      <c r="AU885" s="46"/>
      <c r="AY885" s="192"/>
      <c r="AZ885" s="46"/>
      <c r="BA885" s="192"/>
      <c r="BB885" s="192"/>
      <c r="BC885" s="192"/>
      <c r="BD885" s="46"/>
      <c r="BH885" s="192"/>
      <c r="BI885" s="46"/>
      <c r="BJ885" s="192"/>
      <c r="BK885" s="192"/>
      <c r="BL885" s="192"/>
      <c r="BM885" s="46"/>
      <c r="BQ885" s="192"/>
      <c r="BR885" s="46"/>
      <c r="BS885" s="192"/>
      <c r="BT885" s="192"/>
      <c r="BU885" s="192"/>
      <c r="BV885" s="46"/>
      <c r="BZ885" s="192"/>
      <c r="CA885" s="46"/>
      <c r="CB885" s="192"/>
      <c r="CC885" s="192"/>
      <c r="CD885" s="192"/>
      <c r="CE885" s="46"/>
      <c r="CI885" s="192"/>
      <c r="CJ885" s="46"/>
      <c r="CK885" s="192"/>
      <c r="CL885" s="192"/>
      <c r="CM885" s="192"/>
      <c r="CN885" s="46"/>
      <c r="CR885" s="192"/>
      <c r="CS885" s="46"/>
      <c r="CT885" s="192"/>
      <c r="CU885" s="192"/>
      <c r="CV885" s="192"/>
      <c r="CW885" s="46"/>
    </row>
    <row r="886" spans="42:101">
      <c r="AP886" s="192"/>
      <c r="AQ886" s="46"/>
      <c r="AR886" s="46"/>
      <c r="AS886" s="192"/>
      <c r="AT886" s="192"/>
      <c r="AU886" s="46"/>
      <c r="AY886" s="192"/>
      <c r="AZ886" s="46"/>
      <c r="BA886" s="192"/>
      <c r="BB886" s="192"/>
      <c r="BC886" s="192"/>
      <c r="BD886" s="46"/>
      <c r="BH886" s="192"/>
      <c r="BI886" s="46"/>
      <c r="BJ886" s="192"/>
      <c r="BK886" s="192"/>
      <c r="BL886" s="192"/>
      <c r="BM886" s="46"/>
      <c r="BQ886" s="192"/>
      <c r="BR886" s="46"/>
      <c r="BS886" s="192"/>
      <c r="BT886" s="192"/>
      <c r="BU886" s="192"/>
      <c r="BV886" s="46"/>
      <c r="BZ886" s="192"/>
      <c r="CA886" s="46"/>
      <c r="CB886" s="192"/>
      <c r="CC886" s="192"/>
      <c r="CD886" s="192"/>
      <c r="CE886" s="46"/>
      <c r="CI886" s="192"/>
      <c r="CJ886" s="46"/>
      <c r="CK886" s="192"/>
      <c r="CL886" s="192"/>
      <c r="CM886" s="192"/>
      <c r="CN886" s="46"/>
      <c r="CR886" s="192"/>
      <c r="CS886" s="46"/>
      <c r="CT886" s="192"/>
      <c r="CU886" s="192"/>
      <c r="CV886" s="192"/>
      <c r="CW886" s="46"/>
    </row>
    <row r="887" spans="42:101">
      <c r="AP887" s="211"/>
      <c r="AQ887" s="46"/>
      <c r="AR887" s="46"/>
      <c r="AS887" s="192"/>
      <c r="AT887" s="192"/>
      <c r="AU887" s="46"/>
      <c r="AY887" s="192"/>
      <c r="AZ887" s="46"/>
      <c r="BA887" s="192"/>
      <c r="BB887" s="192"/>
      <c r="BC887" s="192"/>
      <c r="BD887" s="46"/>
      <c r="BH887" s="192"/>
      <c r="BI887" s="46"/>
      <c r="BJ887" s="192"/>
      <c r="BK887" s="192"/>
      <c r="BL887" s="192"/>
      <c r="BM887" s="46"/>
      <c r="BQ887" s="192"/>
      <c r="BR887" s="46"/>
      <c r="BS887" s="192"/>
      <c r="BT887" s="192"/>
      <c r="BU887" s="192"/>
      <c r="BV887" s="46"/>
      <c r="BZ887" s="192"/>
      <c r="CA887" s="46"/>
      <c r="CB887" s="192"/>
      <c r="CC887" s="192"/>
      <c r="CD887" s="192"/>
      <c r="CE887" s="46"/>
      <c r="CI887" s="192"/>
      <c r="CJ887" s="46"/>
      <c r="CK887" s="192"/>
      <c r="CL887" s="192"/>
      <c r="CM887" s="192"/>
      <c r="CN887" s="46"/>
      <c r="CR887" s="192"/>
      <c r="CS887" s="46"/>
      <c r="CT887" s="192"/>
      <c r="CU887" s="192"/>
      <c r="CV887" s="192"/>
      <c r="CW887" s="46"/>
    </row>
    <row r="888" spans="42:101">
      <c r="AP888" s="192"/>
      <c r="AQ888" s="46"/>
      <c r="AR888" s="46"/>
      <c r="AS888" s="192"/>
      <c r="AT888" s="192"/>
      <c r="AU888" s="46"/>
      <c r="AY888" s="192"/>
      <c r="AZ888" s="46"/>
      <c r="BA888" s="192"/>
      <c r="BB888" s="192"/>
      <c r="BC888" s="192"/>
      <c r="BD888" s="46"/>
      <c r="BH888" s="192"/>
      <c r="BI888" s="46"/>
      <c r="BJ888" s="192"/>
      <c r="BK888" s="192"/>
      <c r="BL888" s="192"/>
      <c r="BM888" s="46"/>
      <c r="BQ888" s="192"/>
      <c r="BR888" s="46"/>
      <c r="BS888" s="192"/>
      <c r="BT888" s="192"/>
      <c r="BU888" s="192"/>
      <c r="BV888" s="46"/>
      <c r="BZ888" s="192"/>
      <c r="CA888" s="46"/>
      <c r="CB888" s="192"/>
      <c r="CC888" s="192"/>
      <c r="CD888" s="192"/>
      <c r="CE888" s="46"/>
      <c r="CI888" s="192"/>
      <c r="CJ888" s="46"/>
      <c r="CK888" s="192"/>
      <c r="CL888" s="192"/>
      <c r="CM888" s="192"/>
      <c r="CN888" s="46"/>
      <c r="CR888" s="192"/>
      <c r="CS888" s="46"/>
      <c r="CT888" s="192"/>
      <c r="CU888" s="192"/>
      <c r="CV888" s="192"/>
      <c r="CW888" s="46"/>
    </row>
    <row r="889" spans="42:101">
      <c r="AP889" s="192"/>
      <c r="AQ889" s="46"/>
      <c r="AR889" s="46"/>
      <c r="AS889" s="192"/>
      <c r="AT889" s="192"/>
      <c r="AU889" s="46"/>
      <c r="AY889" s="192"/>
      <c r="AZ889" s="46"/>
      <c r="BA889" s="192"/>
      <c r="BB889" s="192"/>
      <c r="BC889" s="192"/>
      <c r="BD889" s="46"/>
      <c r="BH889" s="192"/>
      <c r="BI889" s="46"/>
      <c r="BJ889" s="192"/>
      <c r="BK889" s="192"/>
      <c r="BL889" s="192"/>
      <c r="BM889" s="46"/>
      <c r="BQ889" s="192"/>
      <c r="BR889" s="46"/>
      <c r="BS889" s="192"/>
      <c r="BT889" s="192"/>
      <c r="BU889" s="192"/>
      <c r="BV889" s="46"/>
      <c r="BZ889" s="192"/>
      <c r="CA889" s="46"/>
      <c r="CB889" s="192"/>
      <c r="CC889" s="192"/>
      <c r="CD889" s="192"/>
      <c r="CE889" s="46"/>
      <c r="CI889" s="192"/>
      <c r="CJ889" s="46"/>
      <c r="CK889" s="192"/>
      <c r="CL889" s="192"/>
      <c r="CM889" s="192"/>
      <c r="CN889" s="46"/>
      <c r="CR889" s="192"/>
      <c r="CS889" s="46"/>
      <c r="CT889" s="192"/>
      <c r="CU889" s="192"/>
      <c r="CV889" s="192"/>
      <c r="CW889" s="46"/>
    </row>
    <row r="890" spans="42:101">
      <c r="AP890" s="192"/>
      <c r="AQ890" s="46"/>
      <c r="AR890" s="46"/>
      <c r="AS890" s="192"/>
      <c r="AT890" s="192"/>
      <c r="AU890" s="46"/>
      <c r="AY890" s="192"/>
      <c r="AZ890" s="46"/>
      <c r="BA890" s="192"/>
      <c r="BB890" s="192"/>
      <c r="BC890" s="192"/>
      <c r="BD890" s="46"/>
      <c r="BH890" s="192"/>
      <c r="BI890" s="46"/>
      <c r="BJ890" s="192"/>
      <c r="BK890" s="192"/>
      <c r="BL890" s="192"/>
      <c r="BM890" s="46"/>
      <c r="BQ890" s="192"/>
      <c r="BR890" s="46"/>
      <c r="BS890" s="192"/>
      <c r="BT890" s="192"/>
      <c r="BU890" s="192"/>
      <c r="BV890" s="46"/>
      <c r="BZ890" s="192"/>
      <c r="CA890" s="46"/>
      <c r="CB890" s="192"/>
      <c r="CC890" s="192"/>
      <c r="CD890" s="192"/>
      <c r="CE890" s="46"/>
      <c r="CI890" s="192"/>
      <c r="CJ890" s="46"/>
      <c r="CK890" s="192"/>
      <c r="CL890" s="192"/>
      <c r="CM890" s="192"/>
      <c r="CN890" s="46"/>
      <c r="CR890" s="192"/>
      <c r="CS890" s="46"/>
      <c r="CT890" s="192"/>
      <c r="CU890" s="192"/>
      <c r="CV890" s="192"/>
      <c r="CW890" s="46"/>
    </row>
    <row r="891" spans="42:101">
      <c r="AP891" s="211"/>
      <c r="AQ891" s="46"/>
      <c r="AR891" s="46"/>
      <c r="AS891" s="192"/>
      <c r="AT891" s="192"/>
      <c r="AU891" s="46"/>
      <c r="AY891" s="192"/>
      <c r="AZ891" s="46"/>
      <c r="BA891" s="192"/>
      <c r="BB891" s="192"/>
      <c r="BC891" s="192"/>
      <c r="BD891" s="46"/>
      <c r="BH891" s="192"/>
      <c r="BI891" s="46"/>
      <c r="BJ891" s="192"/>
      <c r="BK891" s="192"/>
      <c r="BL891" s="192"/>
      <c r="BM891" s="46"/>
      <c r="BQ891" s="192"/>
      <c r="BR891" s="46"/>
      <c r="BS891" s="192"/>
      <c r="BT891" s="192"/>
      <c r="BU891" s="192"/>
      <c r="BV891" s="46"/>
      <c r="BZ891" s="192"/>
      <c r="CA891" s="46"/>
      <c r="CB891" s="192"/>
      <c r="CC891" s="192"/>
      <c r="CD891" s="192"/>
      <c r="CE891" s="46"/>
      <c r="CI891" s="192"/>
      <c r="CJ891" s="46"/>
      <c r="CK891" s="192"/>
      <c r="CL891" s="192"/>
      <c r="CM891" s="192"/>
      <c r="CN891" s="46"/>
      <c r="CR891" s="192"/>
      <c r="CS891" s="46"/>
      <c r="CT891" s="192"/>
      <c r="CU891" s="192"/>
      <c r="CV891" s="192"/>
      <c r="CW891" s="46"/>
    </row>
    <row r="892" spans="42:101">
      <c r="AP892" s="192"/>
      <c r="AQ892" s="46"/>
      <c r="AR892" s="46"/>
      <c r="AS892" s="192"/>
      <c r="AT892" s="192"/>
      <c r="AU892" s="46"/>
      <c r="AY892" s="192"/>
      <c r="AZ892" s="46"/>
      <c r="BA892" s="192"/>
      <c r="BB892" s="192"/>
      <c r="BC892" s="192"/>
      <c r="BD892" s="46"/>
      <c r="BH892" s="192"/>
      <c r="BI892" s="46"/>
      <c r="BJ892" s="192"/>
      <c r="BK892" s="192"/>
      <c r="BL892" s="192"/>
      <c r="BM892" s="46"/>
      <c r="BQ892" s="192"/>
      <c r="BR892" s="46"/>
      <c r="BS892" s="192"/>
      <c r="BT892" s="192"/>
      <c r="BU892" s="192"/>
      <c r="BV892" s="46"/>
      <c r="BZ892" s="192"/>
      <c r="CA892" s="46"/>
      <c r="CB892" s="192"/>
      <c r="CC892" s="192"/>
      <c r="CD892" s="192"/>
      <c r="CE892" s="46"/>
      <c r="CI892" s="192"/>
      <c r="CJ892" s="46"/>
      <c r="CK892" s="192"/>
      <c r="CL892" s="192"/>
      <c r="CM892" s="192"/>
      <c r="CN892" s="46"/>
      <c r="CR892" s="192"/>
      <c r="CS892" s="46"/>
      <c r="CT892" s="192"/>
      <c r="CU892" s="192"/>
      <c r="CV892" s="192"/>
      <c r="CW892" s="46"/>
    </row>
    <row r="893" spans="42:101">
      <c r="AP893" s="192"/>
      <c r="AQ893" s="46"/>
      <c r="AR893" s="46"/>
      <c r="AS893" s="192"/>
      <c r="AT893" s="192"/>
      <c r="AU893" s="46"/>
      <c r="AY893" s="192"/>
      <c r="AZ893" s="46"/>
      <c r="BA893" s="192"/>
      <c r="BB893" s="192"/>
      <c r="BC893" s="192"/>
      <c r="BD893" s="46"/>
      <c r="BH893" s="192"/>
      <c r="BI893" s="46"/>
      <c r="BJ893" s="192"/>
      <c r="BK893" s="192"/>
      <c r="BL893" s="192"/>
      <c r="BM893" s="46"/>
      <c r="BQ893" s="192"/>
      <c r="BR893" s="46"/>
      <c r="BS893" s="192"/>
      <c r="BT893" s="192"/>
      <c r="BU893" s="192"/>
      <c r="BV893" s="46"/>
      <c r="BZ893" s="192"/>
      <c r="CA893" s="46"/>
      <c r="CB893" s="192"/>
      <c r="CC893" s="192"/>
      <c r="CD893" s="192"/>
      <c r="CE893" s="46"/>
      <c r="CI893" s="192"/>
      <c r="CJ893" s="46"/>
      <c r="CK893" s="192"/>
      <c r="CL893" s="192"/>
      <c r="CM893" s="192"/>
      <c r="CN893" s="46"/>
      <c r="CR893" s="192"/>
      <c r="CS893" s="46"/>
      <c r="CT893" s="192"/>
      <c r="CU893" s="192"/>
      <c r="CV893" s="192"/>
      <c r="CW893" s="46"/>
    </row>
    <row r="894" spans="42:101">
      <c r="AP894" s="192"/>
      <c r="AQ894" s="46"/>
      <c r="AR894" s="46"/>
      <c r="AS894" s="192"/>
      <c r="AT894" s="192"/>
      <c r="AU894" s="46"/>
      <c r="AY894" s="192"/>
      <c r="AZ894" s="46"/>
      <c r="BA894" s="192"/>
      <c r="BB894" s="192"/>
      <c r="BC894" s="192"/>
      <c r="BD894" s="46"/>
      <c r="BH894" s="192"/>
      <c r="BI894" s="46"/>
      <c r="BJ894" s="192"/>
      <c r="BK894" s="192"/>
      <c r="BL894" s="192"/>
      <c r="BM894" s="46"/>
      <c r="BQ894" s="192"/>
      <c r="BR894" s="46"/>
      <c r="BS894" s="192"/>
      <c r="BT894" s="192"/>
      <c r="BU894" s="192"/>
      <c r="BV894" s="46"/>
      <c r="BZ894" s="192"/>
      <c r="CA894" s="46"/>
      <c r="CB894" s="192"/>
      <c r="CC894" s="192"/>
      <c r="CD894" s="192"/>
      <c r="CE894" s="46"/>
      <c r="CI894" s="192"/>
      <c r="CJ894" s="46"/>
      <c r="CK894" s="192"/>
      <c r="CL894" s="192"/>
      <c r="CM894" s="192"/>
      <c r="CN894" s="46"/>
      <c r="CR894" s="192"/>
      <c r="CS894" s="46"/>
      <c r="CT894" s="192"/>
      <c r="CU894" s="192"/>
      <c r="CV894" s="192"/>
      <c r="CW894" s="46"/>
    </row>
    <row r="895" spans="42:101">
      <c r="AP895" s="211"/>
      <c r="AQ895" s="46"/>
      <c r="AR895" s="46"/>
      <c r="AS895" s="192"/>
      <c r="AT895" s="192"/>
      <c r="AU895" s="46"/>
      <c r="AY895" s="192"/>
      <c r="AZ895" s="46"/>
      <c r="BA895" s="192"/>
      <c r="BB895" s="192"/>
      <c r="BC895" s="192"/>
      <c r="BD895" s="46"/>
      <c r="BH895" s="192"/>
      <c r="BI895" s="46"/>
      <c r="BJ895" s="192"/>
      <c r="BK895" s="192"/>
      <c r="BL895" s="192"/>
      <c r="BM895" s="46"/>
      <c r="BQ895" s="192"/>
      <c r="BR895" s="46"/>
      <c r="BS895" s="192"/>
      <c r="BT895" s="192"/>
      <c r="BU895" s="192"/>
      <c r="BV895" s="46"/>
      <c r="BZ895" s="192"/>
      <c r="CA895" s="46"/>
      <c r="CB895" s="192"/>
      <c r="CC895" s="192"/>
      <c r="CD895" s="192"/>
      <c r="CE895" s="46"/>
      <c r="CI895" s="192"/>
      <c r="CJ895" s="46"/>
      <c r="CK895" s="192"/>
      <c r="CL895" s="192"/>
      <c r="CM895" s="192"/>
      <c r="CN895" s="46"/>
      <c r="CR895" s="192"/>
      <c r="CS895" s="46"/>
      <c r="CT895" s="192"/>
      <c r="CU895" s="192"/>
      <c r="CV895" s="192"/>
      <c r="CW895" s="46"/>
    </row>
    <row r="896" spans="42:101">
      <c r="AP896" s="192"/>
      <c r="AQ896" s="46"/>
      <c r="AR896" s="192"/>
      <c r="AS896" s="192"/>
      <c r="AT896" s="192"/>
      <c r="AU896" s="46"/>
      <c r="AY896" s="192"/>
      <c r="AZ896" s="46"/>
      <c r="BA896" s="192"/>
      <c r="BB896" s="192"/>
      <c r="BC896" s="192"/>
      <c r="BD896" s="46"/>
      <c r="BH896" s="192"/>
      <c r="BI896" s="46"/>
      <c r="BJ896" s="192"/>
      <c r="BK896" s="192"/>
      <c r="BL896" s="192"/>
      <c r="BM896" s="46"/>
      <c r="BQ896" s="192"/>
      <c r="BR896" s="46"/>
      <c r="BS896" s="192"/>
      <c r="BT896" s="192"/>
      <c r="BU896" s="192"/>
      <c r="BV896" s="46"/>
      <c r="BZ896" s="192"/>
      <c r="CA896" s="46"/>
      <c r="CB896" s="192"/>
      <c r="CC896" s="192"/>
      <c r="CD896" s="192"/>
      <c r="CE896" s="46"/>
      <c r="CI896" s="192"/>
      <c r="CJ896" s="46"/>
      <c r="CK896" s="192"/>
      <c r="CL896" s="192"/>
      <c r="CM896" s="192"/>
      <c r="CN896" s="46"/>
      <c r="CR896" s="192"/>
      <c r="CS896" s="46"/>
      <c r="CT896" s="192"/>
      <c r="CU896" s="192"/>
      <c r="CV896" s="192"/>
      <c r="CW896" s="46"/>
    </row>
    <row r="897" spans="42:101">
      <c r="AP897" s="192"/>
      <c r="AQ897" s="46"/>
      <c r="AR897" s="192"/>
      <c r="AS897" s="192"/>
      <c r="AT897" s="192"/>
      <c r="AU897" s="46"/>
      <c r="AY897" s="192"/>
      <c r="AZ897" s="46"/>
      <c r="BA897" s="192"/>
      <c r="BB897" s="192"/>
      <c r="BC897" s="192"/>
      <c r="BD897" s="46"/>
      <c r="BH897" s="192"/>
      <c r="BI897" s="46"/>
      <c r="BJ897" s="192"/>
      <c r="BK897" s="192"/>
      <c r="BL897" s="192"/>
      <c r="BM897" s="46"/>
      <c r="BQ897" s="192"/>
      <c r="BR897" s="46"/>
      <c r="BS897" s="192"/>
      <c r="BT897" s="192"/>
      <c r="BU897" s="192"/>
      <c r="BV897" s="46"/>
      <c r="BZ897" s="192"/>
      <c r="CA897" s="46"/>
      <c r="CB897" s="192"/>
      <c r="CC897" s="192"/>
      <c r="CD897" s="192"/>
      <c r="CE897" s="46"/>
      <c r="CI897" s="192"/>
      <c r="CJ897" s="46"/>
      <c r="CK897" s="192"/>
      <c r="CL897" s="192"/>
      <c r="CM897" s="192"/>
      <c r="CN897" s="46"/>
      <c r="CR897" s="192"/>
      <c r="CS897" s="46"/>
      <c r="CT897" s="192"/>
      <c r="CU897" s="192"/>
      <c r="CV897" s="192"/>
      <c r="CW897" s="46"/>
    </row>
    <row r="898" spans="42:101">
      <c r="AP898" s="192"/>
      <c r="AQ898" s="46"/>
      <c r="AR898" s="192"/>
      <c r="AS898" s="192"/>
      <c r="AT898" s="192"/>
      <c r="AU898" s="46"/>
      <c r="AY898" s="192"/>
      <c r="AZ898" s="46"/>
      <c r="BA898" s="192"/>
      <c r="BB898" s="192"/>
      <c r="BC898" s="192"/>
      <c r="BD898" s="46"/>
      <c r="BH898" s="192"/>
      <c r="BI898" s="46"/>
      <c r="BJ898" s="192"/>
      <c r="BK898" s="192"/>
      <c r="BL898" s="192"/>
      <c r="BM898" s="46"/>
      <c r="BQ898" s="192"/>
      <c r="BR898" s="46"/>
      <c r="BS898" s="192"/>
      <c r="BT898" s="192"/>
      <c r="BU898" s="192"/>
      <c r="BV898" s="46"/>
      <c r="BZ898" s="192"/>
      <c r="CA898" s="46"/>
      <c r="CB898" s="192"/>
      <c r="CC898" s="192"/>
      <c r="CD898" s="192"/>
      <c r="CE898" s="46"/>
      <c r="CI898" s="192"/>
      <c r="CJ898" s="46"/>
      <c r="CK898" s="192"/>
      <c r="CL898" s="192"/>
      <c r="CM898" s="192"/>
      <c r="CN898" s="46"/>
      <c r="CR898" s="192"/>
      <c r="CS898" s="46"/>
      <c r="CT898" s="192"/>
      <c r="CU898" s="192"/>
      <c r="CV898" s="192"/>
      <c r="CW898" s="46"/>
    </row>
    <row r="899" spans="42:101">
      <c r="AP899" s="211"/>
      <c r="AQ899" s="46"/>
      <c r="AR899" s="192"/>
      <c r="AS899" s="192"/>
      <c r="AT899" s="192"/>
      <c r="AU899" s="46"/>
      <c r="AY899" s="192"/>
      <c r="AZ899" s="46"/>
      <c r="BA899" s="192"/>
      <c r="BB899" s="192"/>
      <c r="BC899" s="192"/>
      <c r="BD899" s="46"/>
      <c r="BH899" s="192"/>
      <c r="BI899" s="46"/>
      <c r="BJ899" s="192"/>
      <c r="BK899" s="192"/>
      <c r="BL899" s="192"/>
      <c r="BM899" s="46"/>
      <c r="BQ899" s="192"/>
      <c r="BR899" s="46"/>
      <c r="BS899" s="192"/>
      <c r="BT899" s="192"/>
      <c r="BU899" s="192"/>
      <c r="BV899" s="46"/>
      <c r="BZ899" s="192"/>
      <c r="CA899" s="46"/>
      <c r="CB899" s="192"/>
      <c r="CC899" s="192"/>
      <c r="CD899" s="192"/>
      <c r="CE899" s="46"/>
      <c r="CI899" s="192"/>
      <c r="CJ899" s="46"/>
      <c r="CK899" s="192"/>
      <c r="CL899" s="192"/>
      <c r="CM899" s="192"/>
      <c r="CN899" s="46"/>
      <c r="CR899" s="192"/>
      <c r="CS899" s="46"/>
      <c r="CT899" s="192"/>
      <c r="CU899" s="192"/>
      <c r="CV899" s="192"/>
      <c r="CW899" s="46"/>
    </row>
    <row r="900" spans="42:101">
      <c r="AP900" s="192"/>
      <c r="AQ900" s="46"/>
      <c r="AR900" s="192"/>
      <c r="AS900" s="192"/>
      <c r="AT900" s="192"/>
      <c r="AU900" s="46"/>
      <c r="AY900" s="192"/>
      <c r="AZ900" s="46"/>
      <c r="BA900" s="192"/>
      <c r="BB900" s="192"/>
      <c r="BC900" s="192"/>
      <c r="BD900" s="46"/>
      <c r="BH900" s="192"/>
      <c r="BI900" s="46"/>
      <c r="BJ900" s="192"/>
      <c r="BK900" s="192"/>
      <c r="BL900" s="192"/>
      <c r="BM900" s="46"/>
      <c r="BQ900" s="192"/>
      <c r="BR900" s="46"/>
      <c r="BS900" s="192"/>
      <c r="BT900" s="192"/>
      <c r="BU900" s="192"/>
      <c r="BV900" s="46"/>
      <c r="BZ900" s="192"/>
      <c r="CA900" s="46"/>
      <c r="CB900" s="192"/>
      <c r="CC900" s="192"/>
      <c r="CD900" s="192"/>
      <c r="CE900" s="46"/>
      <c r="CI900" s="192"/>
      <c r="CJ900" s="46"/>
      <c r="CK900" s="192"/>
      <c r="CL900" s="192"/>
      <c r="CM900" s="192"/>
      <c r="CN900" s="46"/>
      <c r="CR900" s="192"/>
      <c r="CS900" s="46"/>
      <c r="CT900" s="192"/>
      <c r="CU900" s="192"/>
      <c r="CV900" s="192"/>
      <c r="CW900" s="46"/>
    </row>
    <row r="901" spans="42:101">
      <c r="AP901" s="192"/>
      <c r="AQ901" s="46"/>
      <c r="AR901" s="192"/>
      <c r="AS901" s="192"/>
      <c r="AT901" s="192"/>
      <c r="AU901" s="46"/>
      <c r="AY901" s="192"/>
      <c r="AZ901" s="46"/>
      <c r="BA901" s="192"/>
      <c r="BB901" s="192"/>
      <c r="BC901" s="192"/>
      <c r="BD901" s="46"/>
      <c r="BH901" s="192"/>
      <c r="BI901" s="46"/>
      <c r="BJ901" s="192"/>
      <c r="BK901" s="192"/>
      <c r="BL901" s="192"/>
      <c r="BM901" s="46"/>
      <c r="BQ901" s="192"/>
      <c r="BR901" s="46"/>
      <c r="BS901" s="192"/>
      <c r="BT901" s="192"/>
      <c r="BU901" s="192"/>
      <c r="BV901" s="46"/>
      <c r="BZ901" s="192"/>
      <c r="CA901" s="46"/>
      <c r="CB901" s="192"/>
      <c r="CC901" s="192"/>
      <c r="CD901" s="192"/>
      <c r="CE901" s="46"/>
      <c r="CI901" s="192"/>
      <c r="CJ901" s="46"/>
      <c r="CK901" s="192"/>
      <c r="CL901" s="192"/>
      <c r="CM901" s="192"/>
      <c r="CN901" s="46"/>
      <c r="CR901" s="192"/>
      <c r="CS901" s="46"/>
      <c r="CT901" s="192"/>
      <c r="CU901" s="192"/>
      <c r="CV901" s="192"/>
      <c r="CW901" s="46"/>
    </row>
    <row r="902" spans="42:101">
      <c r="AP902" s="192"/>
      <c r="AQ902" s="46"/>
      <c r="AR902" s="192"/>
      <c r="AS902" s="192"/>
      <c r="AT902" s="192"/>
      <c r="AU902" s="46"/>
      <c r="AY902" s="192"/>
      <c r="AZ902" s="46"/>
      <c r="BA902" s="192"/>
      <c r="BB902" s="192"/>
      <c r="BC902" s="192"/>
      <c r="BD902" s="46"/>
      <c r="BH902" s="192"/>
      <c r="BI902" s="46"/>
      <c r="BJ902" s="192"/>
      <c r="BK902" s="192"/>
      <c r="BL902" s="192"/>
      <c r="BM902" s="46"/>
      <c r="BQ902" s="192"/>
      <c r="BR902" s="46"/>
      <c r="BS902" s="192"/>
      <c r="BT902" s="192"/>
      <c r="BU902" s="192"/>
      <c r="BV902" s="46"/>
      <c r="BZ902" s="192"/>
      <c r="CA902" s="46"/>
      <c r="CB902" s="192"/>
      <c r="CC902" s="192"/>
      <c r="CD902" s="192"/>
      <c r="CE902" s="46"/>
      <c r="CI902" s="192"/>
      <c r="CJ902" s="46"/>
      <c r="CK902" s="192"/>
      <c r="CL902" s="192"/>
      <c r="CM902" s="192"/>
      <c r="CN902" s="46"/>
      <c r="CR902" s="192"/>
      <c r="CS902" s="46"/>
      <c r="CT902" s="192"/>
      <c r="CU902" s="192"/>
      <c r="CV902" s="192"/>
      <c r="CW902" s="46"/>
    </row>
    <row r="903" spans="42:101">
      <c r="AP903" s="211"/>
      <c r="AQ903" s="46"/>
      <c r="AR903" s="192"/>
      <c r="AS903" s="192"/>
      <c r="AT903" s="192"/>
      <c r="AU903" s="46"/>
      <c r="AY903" s="192"/>
      <c r="AZ903" s="46"/>
      <c r="BA903" s="192"/>
      <c r="BB903" s="192"/>
      <c r="BC903" s="192"/>
      <c r="BD903" s="46"/>
      <c r="BH903" s="192"/>
      <c r="BI903" s="46"/>
      <c r="BJ903" s="192"/>
      <c r="BK903" s="192"/>
      <c r="BL903" s="192"/>
      <c r="BM903" s="46"/>
      <c r="BQ903" s="192"/>
      <c r="BR903" s="46"/>
      <c r="BS903" s="192"/>
      <c r="BT903" s="192"/>
      <c r="BU903" s="192"/>
      <c r="BV903" s="46"/>
      <c r="BZ903" s="192"/>
      <c r="CA903" s="46"/>
      <c r="CB903" s="192"/>
      <c r="CC903" s="192"/>
      <c r="CD903" s="192"/>
      <c r="CE903" s="46"/>
      <c r="CI903" s="192"/>
      <c r="CJ903" s="46"/>
      <c r="CK903" s="192"/>
      <c r="CL903" s="192"/>
      <c r="CM903" s="192"/>
      <c r="CN903" s="46"/>
      <c r="CR903" s="192"/>
      <c r="CS903" s="46"/>
      <c r="CT903" s="192"/>
      <c r="CU903" s="192"/>
      <c r="CV903" s="192"/>
      <c r="CW903" s="46"/>
    </row>
    <row r="904" spans="42:101">
      <c r="AP904" s="192"/>
      <c r="AQ904" s="46"/>
      <c r="AR904" s="192"/>
      <c r="AS904" s="192"/>
      <c r="AT904" s="192"/>
      <c r="AU904" s="46"/>
      <c r="AY904" s="192"/>
      <c r="AZ904" s="46"/>
      <c r="BA904" s="192"/>
      <c r="BB904" s="192"/>
      <c r="BC904" s="192"/>
      <c r="BD904" s="46"/>
      <c r="BH904" s="192"/>
      <c r="BI904" s="46"/>
      <c r="BJ904" s="192"/>
      <c r="BK904" s="192"/>
      <c r="BL904" s="192"/>
      <c r="BM904" s="46"/>
      <c r="BQ904" s="192"/>
      <c r="BR904" s="46"/>
      <c r="BS904" s="192"/>
      <c r="BT904" s="192"/>
      <c r="BU904" s="192"/>
      <c r="BV904" s="46"/>
      <c r="BZ904" s="192"/>
      <c r="CA904" s="46"/>
      <c r="CB904" s="192"/>
      <c r="CC904" s="192"/>
      <c r="CD904" s="192"/>
      <c r="CE904" s="46"/>
      <c r="CI904" s="192"/>
      <c r="CJ904" s="46"/>
      <c r="CK904" s="192"/>
      <c r="CL904" s="192"/>
      <c r="CM904" s="192"/>
      <c r="CN904" s="46"/>
      <c r="CR904" s="192"/>
      <c r="CS904" s="46"/>
      <c r="CT904" s="192"/>
      <c r="CU904" s="192"/>
      <c r="CV904" s="192"/>
      <c r="CW904" s="46"/>
    </row>
    <row r="905" spans="42:101">
      <c r="AP905" s="192"/>
      <c r="AQ905" s="46"/>
      <c r="AR905" s="192"/>
      <c r="AS905" s="192"/>
      <c r="AT905" s="192"/>
      <c r="AU905" s="46"/>
      <c r="AY905" s="192"/>
      <c r="AZ905" s="46"/>
      <c r="BA905" s="192"/>
      <c r="BB905" s="192"/>
      <c r="BC905" s="192"/>
      <c r="BD905" s="46"/>
      <c r="BH905" s="192"/>
      <c r="BI905" s="46"/>
      <c r="BJ905" s="192"/>
      <c r="BK905" s="192"/>
      <c r="BL905" s="192"/>
      <c r="BM905" s="46"/>
      <c r="BQ905" s="192"/>
      <c r="BR905" s="46"/>
      <c r="BS905" s="192"/>
      <c r="BT905" s="192"/>
      <c r="BU905" s="192"/>
      <c r="BV905" s="46"/>
      <c r="BZ905" s="192"/>
      <c r="CA905" s="46"/>
      <c r="CB905" s="192"/>
      <c r="CC905" s="192"/>
      <c r="CD905" s="192"/>
      <c r="CE905" s="46"/>
      <c r="CI905" s="192"/>
      <c r="CJ905" s="46"/>
      <c r="CK905" s="192"/>
      <c r="CL905" s="192"/>
      <c r="CM905" s="192"/>
      <c r="CN905" s="46"/>
      <c r="CR905" s="192"/>
      <c r="CS905" s="46"/>
      <c r="CT905" s="192"/>
      <c r="CU905" s="192"/>
      <c r="CV905" s="192"/>
      <c r="CW905" s="46"/>
    </row>
    <row r="906" spans="42:101">
      <c r="AP906" s="192"/>
      <c r="AQ906" s="46"/>
      <c r="AR906" s="192"/>
      <c r="AS906" s="192"/>
      <c r="AT906" s="192"/>
      <c r="AU906" s="46"/>
      <c r="AY906" s="192"/>
      <c r="AZ906" s="46"/>
      <c r="BA906" s="192"/>
      <c r="BB906" s="192"/>
      <c r="BC906" s="192"/>
      <c r="BD906" s="46"/>
      <c r="BH906" s="192"/>
      <c r="BI906" s="46"/>
      <c r="BJ906" s="192"/>
      <c r="BK906" s="192"/>
      <c r="BL906" s="192"/>
      <c r="BM906" s="46"/>
      <c r="BQ906" s="192"/>
      <c r="BR906" s="46"/>
      <c r="BS906" s="192"/>
      <c r="BT906" s="192"/>
      <c r="BU906" s="192"/>
      <c r="BV906" s="46"/>
      <c r="BZ906" s="192"/>
      <c r="CA906" s="46"/>
      <c r="CB906" s="192"/>
      <c r="CC906" s="192"/>
      <c r="CD906" s="192"/>
      <c r="CE906" s="46"/>
      <c r="CI906" s="192"/>
      <c r="CJ906" s="46"/>
      <c r="CK906" s="192"/>
      <c r="CL906" s="192"/>
      <c r="CM906" s="192"/>
      <c r="CN906" s="46"/>
      <c r="CR906" s="192"/>
      <c r="CS906" s="46"/>
      <c r="CT906" s="192"/>
      <c r="CU906" s="192"/>
      <c r="CV906" s="192"/>
      <c r="CW906" s="46"/>
    </row>
    <row r="907" spans="42:101">
      <c r="AP907" s="211"/>
      <c r="AQ907" s="46"/>
      <c r="AR907" s="192"/>
      <c r="AS907" s="192"/>
      <c r="AT907" s="192"/>
      <c r="AU907" s="46"/>
      <c r="AY907" s="192"/>
      <c r="AZ907" s="46"/>
      <c r="BA907" s="192"/>
      <c r="BB907" s="192"/>
      <c r="BC907" s="192"/>
      <c r="BD907" s="46"/>
      <c r="BH907" s="192"/>
      <c r="BI907" s="46"/>
      <c r="BJ907" s="192"/>
      <c r="BK907" s="192"/>
      <c r="BL907" s="192"/>
      <c r="BM907" s="46"/>
      <c r="BQ907" s="192"/>
      <c r="BR907" s="46"/>
      <c r="BS907" s="192"/>
      <c r="BT907" s="192"/>
      <c r="BU907" s="192"/>
      <c r="BV907" s="46"/>
      <c r="BZ907" s="192"/>
      <c r="CA907" s="46"/>
      <c r="CB907" s="192"/>
      <c r="CC907" s="192"/>
      <c r="CD907" s="192"/>
      <c r="CE907" s="46"/>
      <c r="CI907" s="192"/>
      <c r="CJ907" s="46"/>
      <c r="CK907" s="192"/>
      <c r="CL907" s="192"/>
      <c r="CM907" s="192"/>
      <c r="CN907" s="46"/>
      <c r="CR907" s="192"/>
      <c r="CS907" s="46"/>
      <c r="CT907" s="192"/>
      <c r="CU907" s="192"/>
      <c r="CV907" s="192"/>
      <c r="CW907" s="46"/>
    </row>
    <row r="908" spans="42:101">
      <c r="AP908" s="192"/>
      <c r="AQ908" s="46"/>
      <c r="AR908" s="192"/>
      <c r="AS908" s="192"/>
      <c r="AT908" s="192"/>
      <c r="AU908" s="46"/>
      <c r="AY908" s="192"/>
      <c r="AZ908" s="46"/>
      <c r="BA908" s="192"/>
      <c r="BB908" s="192"/>
      <c r="BC908" s="192"/>
      <c r="BD908" s="46"/>
      <c r="BH908" s="192"/>
      <c r="BI908" s="46"/>
      <c r="BJ908" s="192"/>
      <c r="BK908" s="192"/>
      <c r="BL908" s="192"/>
      <c r="BM908" s="46"/>
      <c r="BQ908" s="192"/>
      <c r="BR908" s="46"/>
      <c r="BS908" s="192"/>
      <c r="BT908" s="192"/>
      <c r="BU908" s="192"/>
      <c r="BV908" s="46"/>
      <c r="BZ908" s="192"/>
      <c r="CA908" s="46"/>
      <c r="CB908" s="192"/>
      <c r="CC908" s="192"/>
      <c r="CD908" s="192"/>
      <c r="CE908" s="46"/>
      <c r="CI908" s="192"/>
      <c r="CJ908" s="46"/>
      <c r="CK908" s="192"/>
      <c r="CL908" s="192"/>
      <c r="CM908" s="192"/>
      <c r="CN908" s="46"/>
      <c r="CR908" s="192"/>
      <c r="CS908" s="46"/>
      <c r="CT908" s="192"/>
      <c r="CU908" s="192"/>
      <c r="CV908" s="192"/>
      <c r="CW908" s="46"/>
    </row>
    <row r="909" spans="42:101">
      <c r="AP909" s="192"/>
      <c r="AQ909" s="46"/>
      <c r="AR909" s="192"/>
      <c r="AS909" s="192"/>
      <c r="AT909" s="192"/>
      <c r="AU909" s="46"/>
      <c r="AY909" s="192"/>
      <c r="AZ909" s="46"/>
      <c r="BA909" s="192"/>
      <c r="BB909" s="192"/>
      <c r="BC909" s="192"/>
      <c r="BD909" s="46"/>
      <c r="BH909" s="192"/>
      <c r="BI909" s="46"/>
      <c r="BJ909" s="192"/>
      <c r="BK909" s="192"/>
      <c r="BL909" s="192"/>
      <c r="BM909" s="46"/>
      <c r="BQ909" s="192"/>
      <c r="BR909" s="46"/>
      <c r="BS909" s="192"/>
      <c r="BT909" s="192"/>
      <c r="BU909" s="192"/>
      <c r="BV909" s="46"/>
      <c r="BZ909" s="192"/>
      <c r="CA909" s="46"/>
      <c r="CB909" s="192"/>
      <c r="CC909" s="192"/>
      <c r="CD909" s="192"/>
      <c r="CE909" s="46"/>
      <c r="CI909" s="192"/>
      <c r="CJ909" s="46"/>
      <c r="CK909" s="192"/>
      <c r="CL909" s="192"/>
      <c r="CM909" s="192"/>
      <c r="CN909" s="46"/>
      <c r="CR909" s="192"/>
      <c r="CS909" s="46"/>
      <c r="CT909" s="192"/>
      <c r="CU909" s="192"/>
      <c r="CV909" s="192"/>
      <c r="CW909" s="46"/>
    </row>
    <row r="910" spans="42:101">
      <c r="AP910" s="192"/>
      <c r="AQ910" s="46"/>
      <c r="AR910" s="192"/>
      <c r="AS910" s="192"/>
      <c r="AT910" s="192"/>
      <c r="AU910" s="46"/>
      <c r="AY910" s="192"/>
      <c r="AZ910" s="46"/>
      <c r="BA910" s="192"/>
      <c r="BB910" s="192"/>
      <c r="BC910" s="192"/>
      <c r="BD910" s="46"/>
      <c r="BH910" s="192"/>
      <c r="BI910" s="46"/>
      <c r="BJ910" s="192"/>
      <c r="BK910" s="192"/>
      <c r="BL910" s="192"/>
      <c r="BM910" s="46"/>
      <c r="BQ910" s="192"/>
      <c r="BR910" s="46"/>
      <c r="BS910" s="192"/>
      <c r="BT910" s="192"/>
      <c r="BU910" s="192"/>
      <c r="BV910" s="46"/>
      <c r="BZ910" s="192"/>
      <c r="CA910" s="46"/>
      <c r="CB910" s="192"/>
      <c r="CC910" s="192"/>
      <c r="CD910" s="192"/>
      <c r="CE910" s="46"/>
      <c r="CI910" s="192"/>
      <c r="CJ910" s="46"/>
      <c r="CK910" s="192"/>
      <c r="CL910" s="192"/>
      <c r="CM910" s="192"/>
      <c r="CN910" s="46"/>
      <c r="CR910" s="192"/>
      <c r="CS910" s="46"/>
      <c r="CT910" s="192"/>
      <c r="CU910" s="192"/>
      <c r="CV910" s="192"/>
      <c r="CW910" s="46"/>
    </row>
    <row r="911" spans="42:101">
      <c r="AP911" s="211"/>
      <c r="AQ911" s="46"/>
      <c r="AR911" s="192"/>
      <c r="AS911" s="192"/>
      <c r="AT911" s="192"/>
      <c r="AU911" s="46"/>
      <c r="AY911" s="192"/>
      <c r="AZ911" s="46"/>
      <c r="BA911" s="192"/>
      <c r="BB911" s="192"/>
      <c r="BC911" s="192"/>
      <c r="BD911" s="46"/>
      <c r="BH911" s="192"/>
      <c r="BI911" s="46"/>
      <c r="BJ911" s="192"/>
      <c r="BK911" s="192"/>
      <c r="BL911" s="192"/>
      <c r="BM911" s="46"/>
      <c r="BQ911" s="192"/>
      <c r="BR911" s="46"/>
      <c r="BS911" s="192"/>
      <c r="BT911" s="192"/>
      <c r="BU911" s="192"/>
      <c r="BV911" s="46"/>
      <c r="BZ911" s="192"/>
      <c r="CA911" s="46"/>
      <c r="CB911" s="192"/>
      <c r="CC911" s="192"/>
      <c r="CD911" s="192"/>
      <c r="CE911" s="46"/>
      <c r="CI911" s="192"/>
      <c r="CJ911" s="46"/>
      <c r="CK911" s="192"/>
      <c r="CL911" s="192"/>
      <c r="CM911" s="192"/>
      <c r="CN911" s="46"/>
      <c r="CR911" s="192"/>
      <c r="CS911" s="46"/>
      <c r="CT911" s="192"/>
      <c r="CU911" s="192"/>
      <c r="CV911" s="192"/>
      <c r="CW911" s="46"/>
    </row>
    <row r="912" spans="42:101">
      <c r="AP912" s="192"/>
      <c r="AQ912" s="46"/>
      <c r="AR912" s="192"/>
      <c r="AS912" s="192"/>
      <c r="AT912" s="192"/>
      <c r="AU912" s="46"/>
      <c r="AY912" s="192"/>
      <c r="AZ912" s="46"/>
      <c r="BA912" s="192"/>
      <c r="BB912" s="192"/>
      <c r="BC912" s="192"/>
      <c r="BD912" s="46"/>
      <c r="BH912" s="192"/>
      <c r="BI912" s="46"/>
      <c r="BJ912" s="192"/>
      <c r="BK912" s="192"/>
      <c r="BL912" s="192"/>
      <c r="BM912" s="46"/>
      <c r="BQ912" s="192"/>
      <c r="BR912" s="46"/>
      <c r="BS912" s="192"/>
      <c r="BT912" s="192"/>
      <c r="BU912" s="192"/>
      <c r="BV912" s="46"/>
      <c r="BZ912" s="192"/>
      <c r="CA912" s="46"/>
      <c r="CB912" s="192"/>
      <c r="CC912" s="192"/>
      <c r="CD912" s="192"/>
      <c r="CE912" s="46"/>
      <c r="CI912" s="192"/>
      <c r="CJ912" s="46"/>
      <c r="CK912" s="192"/>
      <c r="CL912" s="192"/>
      <c r="CM912" s="192"/>
      <c r="CN912" s="46"/>
      <c r="CR912" s="192"/>
      <c r="CS912" s="46"/>
      <c r="CT912" s="192"/>
      <c r="CU912" s="192"/>
      <c r="CV912" s="192"/>
      <c r="CW912" s="46"/>
    </row>
    <row r="913" spans="42:101">
      <c r="AP913" s="192"/>
      <c r="AQ913" s="46"/>
      <c r="AR913" s="192"/>
      <c r="AS913" s="192"/>
      <c r="AT913" s="192"/>
      <c r="AU913" s="46"/>
      <c r="AY913" s="192"/>
      <c r="AZ913" s="46"/>
      <c r="BA913" s="192"/>
      <c r="BB913" s="192"/>
      <c r="BC913" s="192"/>
      <c r="BD913" s="46"/>
      <c r="BH913" s="192"/>
      <c r="BI913" s="46"/>
      <c r="BJ913" s="192"/>
      <c r="BK913" s="192"/>
      <c r="BL913" s="192"/>
      <c r="BM913" s="46"/>
      <c r="BQ913" s="192"/>
      <c r="BR913" s="46"/>
      <c r="BS913" s="192"/>
      <c r="BT913" s="192"/>
      <c r="BU913" s="192"/>
      <c r="BV913" s="46"/>
      <c r="BZ913" s="192"/>
      <c r="CA913" s="46"/>
      <c r="CB913" s="192"/>
      <c r="CC913" s="192"/>
      <c r="CD913" s="192"/>
      <c r="CE913" s="46"/>
      <c r="CI913" s="192"/>
      <c r="CJ913" s="46"/>
      <c r="CK913" s="192"/>
      <c r="CL913" s="192"/>
      <c r="CM913" s="192"/>
      <c r="CN913" s="46"/>
      <c r="CR913" s="192"/>
      <c r="CS913" s="46"/>
      <c r="CT913" s="192"/>
      <c r="CU913" s="192"/>
      <c r="CV913" s="192"/>
      <c r="CW913" s="46"/>
    </row>
    <row r="914" spans="42:101">
      <c r="AP914" s="192"/>
      <c r="AQ914" s="46"/>
      <c r="AR914" s="192"/>
      <c r="AS914" s="192"/>
      <c r="AT914" s="192"/>
      <c r="AU914" s="46"/>
      <c r="AY914" s="192"/>
      <c r="AZ914" s="46"/>
      <c r="BA914" s="192"/>
      <c r="BB914" s="192"/>
      <c r="BC914" s="192"/>
      <c r="BD914" s="46"/>
      <c r="BH914" s="192"/>
      <c r="BI914" s="46"/>
      <c r="BJ914" s="192"/>
      <c r="BK914" s="192"/>
      <c r="BL914" s="192"/>
      <c r="BM914" s="46"/>
      <c r="BQ914" s="192"/>
      <c r="BR914" s="46"/>
      <c r="BS914" s="192"/>
      <c r="BT914" s="192"/>
      <c r="BU914" s="192"/>
      <c r="BV914" s="46"/>
      <c r="BZ914" s="192"/>
      <c r="CA914" s="46"/>
      <c r="CB914" s="192"/>
      <c r="CC914" s="192"/>
      <c r="CD914" s="192"/>
      <c r="CE914" s="46"/>
      <c r="CI914" s="192"/>
      <c r="CJ914" s="46"/>
      <c r="CK914" s="192"/>
      <c r="CL914" s="192"/>
      <c r="CM914" s="192"/>
      <c r="CN914" s="46"/>
      <c r="CR914" s="192"/>
      <c r="CS914" s="46"/>
      <c r="CT914" s="192"/>
      <c r="CU914" s="192"/>
      <c r="CV914" s="192"/>
      <c r="CW914" s="46"/>
    </row>
    <row r="915" spans="42:101">
      <c r="AP915" s="211"/>
      <c r="AQ915" s="46"/>
      <c r="AR915" s="192"/>
      <c r="AS915" s="192"/>
      <c r="AT915" s="192"/>
      <c r="AU915" s="46"/>
      <c r="AY915" s="192"/>
      <c r="AZ915" s="46"/>
      <c r="BA915" s="192"/>
      <c r="BB915" s="192"/>
      <c r="BC915" s="192"/>
      <c r="BD915" s="46"/>
      <c r="BH915" s="192"/>
      <c r="BI915" s="46"/>
      <c r="BJ915" s="192"/>
      <c r="BK915" s="192"/>
      <c r="BL915" s="192"/>
      <c r="BM915" s="46"/>
      <c r="BQ915" s="192"/>
      <c r="BR915" s="46"/>
      <c r="BS915" s="192"/>
      <c r="BT915" s="192"/>
      <c r="BU915" s="192"/>
      <c r="BV915" s="46"/>
      <c r="BZ915" s="192"/>
      <c r="CA915" s="46"/>
      <c r="CB915" s="192"/>
      <c r="CC915" s="192"/>
      <c r="CD915" s="192"/>
      <c r="CE915" s="46"/>
      <c r="CI915" s="192"/>
      <c r="CJ915" s="46"/>
      <c r="CK915" s="192"/>
      <c r="CL915" s="192"/>
      <c r="CM915" s="192"/>
      <c r="CN915" s="46"/>
      <c r="CR915" s="192"/>
      <c r="CS915" s="46"/>
      <c r="CT915" s="192"/>
      <c r="CU915" s="192"/>
      <c r="CV915" s="192"/>
      <c r="CW915" s="46"/>
    </row>
    <row r="916" spans="42:101">
      <c r="AP916" s="192"/>
      <c r="AQ916" s="46"/>
      <c r="AR916" s="192"/>
      <c r="AS916" s="192"/>
      <c r="AT916" s="192"/>
      <c r="AU916" s="46"/>
      <c r="AY916" s="192"/>
      <c r="AZ916" s="46"/>
      <c r="BA916" s="192"/>
      <c r="BB916" s="192"/>
      <c r="BC916" s="192"/>
      <c r="BD916" s="46"/>
      <c r="BH916" s="192"/>
      <c r="BI916" s="46"/>
      <c r="BJ916" s="192"/>
      <c r="BK916" s="192"/>
      <c r="BL916" s="192"/>
      <c r="BM916" s="46"/>
      <c r="BQ916" s="192"/>
      <c r="BR916" s="46"/>
      <c r="BS916" s="192"/>
      <c r="BT916" s="192"/>
      <c r="BU916" s="192"/>
      <c r="BV916" s="46"/>
      <c r="BZ916" s="192"/>
      <c r="CA916" s="46"/>
      <c r="CB916" s="192"/>
      <c r="CC916" s="192"/>
      <c r="CD916" s="192"/>
      <c r="CE916" s="46"/>
      <c r="CI916" s="192"/>
      <c r="CJ916" s="46"/>
      <c r="CK916" s="192"/>
      <c r="CL916" s="192"/>
      <c r="CM916" s="192"/>
      <c r="CN916" s="46"/>
      <c r="CR916" s="192"/>
      <c r="CS916" s="46"/>
      <c r="CT916" s="192"/>
      <c r="CU916" s="192"/>
      <c r="CV916" s="192"/>
      <c r="CW916" s="46"/>
    </row>
    <row r="917" spans="42:101">
      <c r="AP917" s="192"/>
      <c r="AQ917" s="46"/>
      <c r="AR917" s="192"/>
      <c r="AS917" s="192"/>
      <c r="AT917" s="192"/>
      <c r="AU917" s="46"/>
      <c r="AY917" s="192"/>
      <c r="AZ917" s="46"/>
      <c r="BA917" s="192"/>
      <c r="BB917" s="192"/>
      <c r="BC917" s="192"/>
      <c r="BD917" s="46"/>
      <c r="BH917" s="192"/>
      <c r="BI917" s="46"/>
      <c r="BJ917" s="192"/>
      <c r="BK917" s="192"/>
      <c r="BL917" s="192"/>
      <c r="BM917" s="46"/>
      <c r="BQ917" s="192"/>
      <c r="BR917" s="46"/>
      <c r="BS917" s="192"/>
      <c r="BT917" s="192"/>
      <c r="BU917" s="192"/>
      <c r="BV917" s="46"/>
      <c r="BZ917" s="192"/>
      <c r="CA917" s="46"/>
      <c r="CB917" s="192"/>
      <c r="CC917" s="192"/>
      <c r="CD917" s="192"/>
      <c r="CE917" s="46"/>
      <c r="CI917" s="192"/>
      <c r="CJ917" s="46"/>
      <c r="CK917" s="192"/>
      <c r="CL917" s="192"/>
      <c r="CM917" s="192"/>
      <c r="CN917" s="46"/>
      <c r="CR917" s="192"/>
      <c r="CS917" s="46"/>
      <c r="CT917" s="192"/>
      <c r="CU917" s="192"/>
      <c r="CV917" s="192"/>
      <c r="CW917" s="46"/>
    </row>
    <row r="918" spans="42:101">
      <c r="AP918" s="192"/>
      <c r="AQ918" s="46"/>
      <c r="AR918" s="192"/>
      <c r="AS918" s="192"/>
      <c r="AT918" s="192"/>
      <c r="AU918" s="46"/>
      <c r="AY918" s="192"/>
      <c r="AZ918" s="46"/>
      <c r="BA918" s="192"/>
      <c r="BB918" s="192"/>
      <c r="BC918" s="192"/>
      <c r="BD918" s="46"/>
      <c r="BH918" s="192"/>
      <c r="BI918" s="46"/>
      <c r="BJ918" s="192"/>
      <c r="BK918" s="192"/>
      <c r="BL918" s="192"/>
      <c r="BM918" s="46"/>
      <c r="BQ918" s="192"/>
      <c r="BR918" s="46"/>
      <c r="BS918" s="192"/>
      <c r="BT918" s="192"/>
      <c r="BU918" s="192"/>
      <c r="BV918" s="46"/>
      <c r="BZ918" s="192"/>
      <c r="CA918" s="46"/>
      <c r="CB918" s="192"/>
      <c r="CC918" s="192"/>
      <c r="CD918" s="192"/>
      <c r="CE918" s="46"/>
      <c r="CI918" s="192"/>
      <c r="CJ918" s="46"/>
      <c r="CK918" s="192"/>
      <c r="CL918" s="192"/>
      <c r="CM918" s="192"/>
      <c r="CN918" s="46"/>
      <c r="CR918" s="192"/>
      <c r="CS918" s="46"/>
      <c r="CT918" s="192"/>
      <c r="CU918" s="192"/>
      <c r="CV918" s="192"/>
      <c r="CW918" s="46"/>
    </row>
    <row r="919" spans="42:101">
      <c r="AP919" s="211"/>
      <c r="AQ919" s="46"/>
      <c r="AR919" s="192"/>
      <c r="AS919" s="192"/>
      <c r="AT919" s="192"/>
      <c r="AU919" s="46"/>
      <c r="AY919" s="192"/>
      <c r="AZ919" s="46"/>
      <c r="BA919" s="192"/>
      <c r="BB919" s="192"/>
      <c r="BC919" s="192"/>
      <c r="BD919" s="46"/>
      <c r="BH919" s="192"/>
      <c r="BI919" s="46"/>
      <c r="BJ919" s="192"/>
      <c r="BK919" s="192"/>
      <c r="BL919" s="192"/>
      <c r="BM919" s="46"/>
      <c r="BQ919" s="192"/>
      <c r="BR919" s="46"/>
      <c r="BS919" s="192"/>
      <c r="BT919" s="192"/>
      <c r="BU919" s="192"/>
      <c r="BV919" s="46"/>
      <c r="BZ919" s="192"/>
      <c r="CA919" s="46"/>
      <c r="CB919" s="192"/>
      <c r="CC919" s="192"/>
      <c r="CD919" s="192"/>
      <c r="CE919" s="46"/>
      <c r="CI919" s="192"/>
      <c r="CJ919" s="46"/>
      <c r="CK919" s="192"/>
      <c r="CL919" s="192"/>
      <c r="CM919" s="192"/>
      <c r="CN919" s="46"/>
      <c r="CR919" s="192"/>
      <c r="CS919" s="46"/>
      <c r="CT919" s="192"/>
      <c r="CU919" s="192"/>
      <c r="CV919" s="192"/>
      <c r="CW919" s="46"/>
    </row>
    <row r="920" spans="42:101">
      <c r="AP920" s="192"/>
      <c r="AQ920" s="46"/>
      <c r="AR920" s="192"/>
      <c r="AS920" s="192"/>
      <c r="AT920" s="192"/>
      <c r="AU920" s="46"/>
      <c r="AY920" s="192"/>
      <c r="AZ920" s="46"/>
      <c r="BA920" s="192"/>
      <c r="BB920" s="192"/>
      <c r="BC920" s="192"/>
      <c r="BD920" s="46"/>
      <c r="BH920" s="192"/>
      <c r="BI920" s="46"/>
      <c r="BJ920" s="192"/>
      <c r="BK920" s="192"/>
      <c r="BL920" s="192"/>
      <c r="BM920" s="46"/>
      <c r="BQ920" s="192"/>
      <c r="BR920" s="46"/>
      <c r="BS920" s="192"/>
      <c r="BT920" s="192"/>
      <c r="BU920" s="192"/>
      <c r="BV920" s="46"/>
      <c r="BZ920" s="192"/>
      <c r="CA920" s="46"/>
      <c r="CB920" s="192"/>
      <c r="CC920" s="192"/>
      <c r="CD920" s="192"/>
      <c r="CE920" s="46"/>
      <c r="CI920" s="192"/>
      <c r="CJ920" s="46"/>
      <c r="CK920" s="192"/>
      <c r="CL920" s="192"/>
      <c r="CM920" s="192"/>
      <c r="CN920" s="46"/>
      <c r="CR920" s="192"/>
      <c r="CS920" s="46"/>
      <c r="CT920" s="192"/>
      <c r="CU920" s="192"/>
      <c r="CV920" s="192"/>
      <c r="CW920" s="46"/>
    </row>
    <row r="921" spans="42:101">
      <c r="AP921" s="192"/>
      <c r="AQ921" s="46"/>
      <c r="AR921" s="192"/>
      <c r="AS921" s="192"/>
      <c r="AT921" s="192"/>
      <c r="AU921" s="46"/>
      <c r="AY921" s="192"/>
      <c r="AZ921" s="46"/>
      <c r="BA921" s="192"/>
      <c r="BB921" s="192"/>
      <c r="BC921" s="192"/>
      <c r="BD921" s="46"/>
      <c r="BH921" s="192"/>
      <c r="BI921" s="46"/>
      <c r="BJ921" s="192"/>
      <c r="BK921" s="192"/>
      <c r="BL921" s="192"/>
      <c r="BM921" s="46"/>
      <c r="BQ921" s="192"/>
      <c r="BR921" s="46"/>
      <c r="BS921" s="192"/>
      <c r="BT921" s="192"/>
      <c r="BU921" s="192"/>
      <c r="BV921" s="46"/>
      <c r="BZ921" s="192"/>
      <c r="CA921" s="46"/>
      <c r="CB921" s="192"/>
      <c r="CC921" s="192"/>
      <c r="CD921" s="192"/>
      <c r="CE921" s="46"/>
      <c r="CI921" s="192"/>
      <c r="CJ921" s="46"/>
      <c r="CK921" s="192"/>
      <c r="CL921" s="192"/>
      <c r="CM921" s="192"/>
      <c r="CN921" s="46"/>
      <c r="CR921" s="192"/>
      <c r="CS921" s="46"/>
      <c r="CT921" s="192"/>
      <c r="CU921" s="192"/>
      <c r="CV921" s="192"/>
      <c r="CW921" s="46"/>
    </row>
    <row r="922" spans="42:101">
      <c r="AP922" s="192"/>
      <c r="AQ922" s="46"/>
      <c r="AR922" s="192"/>
      <c r="AS922" s="192"/>
      <c r="AT922" s="192"/>
      <c r="AU922" s="46"/>
      <c r="AY922" s="192"/>
      <c r="AZ922" s="46"/>
      <c r="BA922" s="192"/>
      <c r="BB922" s="192"/>
      <c r="BC922" s="192"/>
      <c r="BD922" s="46"/>
      <c r="BH922" s="192"/>
      <c r="BI922" s="46"/>
      <c r="BJ922" s="192"/>
      <c r="BK922" s="192"/>
      <c r="BL922" s="192"/>
      <c r="BM922" s="46"/>
      <c r="BQ922" s="192"/>
      <c r="BR922" s="46"/>
      <c r="BS922" s="192"/>
      <c r="BT922" s="192"/>
      <c r="BU922" s="192"/>
      <c r="BV922" s="46"/>
      <c r="BZ922" s="192"/>
      <c r="CA922" s="46"/>
      <c r="CB922" s="192"/>
      <c r="CC922" s="192"/>
      <c r="CD922" s="192"/>
      <c r="CE922" s="46"/>
      <c r="CI922" s="192"/>
      <c r="CJ922" s="46"/>
      <c r="CK922" s="192"/>
      <c r="CL922" s="192"/>
      <c r="CM922" s="192"/>
      <c r="CN922" s="46"/>
      <c r="CR922" s="192"/>
      <c r="CS922" s="46"/>
      <c r="CT922" s="192"/>
      <c r="CU922" s="192"/>
      <c r="CV922" s="192"/>
      <c r="CW922" s="46"/>
    </row>
    <row r="923" spans="42:101">
      <c r="AP923" s="211"/>
      <c r="AQ923" s="46"/>
      <c r="AR923" s="192"/>
      <c r="AS923" s="192"/>
      <c r="AT923" s="192"/>
      <c r="AU923" s="46"/>
      <c r="AY923" s="192"/>
      <c r="AZ923" s="46"/>
      <c r="BA923" s="192"/>
      <c r="BB923" s="192"/>
      <c r="BC923" s="192"/>
      <c r="BD923" s="46"/>
      <c r="BH923" s="192"/>
      <c r="BI923" s="46"/>
      <c r="BJ923" s="192"/>
      <c r="BK923" s="192"/>
      <c r="BL923" s="192"/>
      <c r="BM923" s="46"/>
      <c r="BQ923" s="192"/>
      <c r="BR923" s="46"/>
      <c r="BS923" s="192"/>
      <c r="BT923" s="192"/>
      <c r="BU923" s="192"/>
      <c r="BV923" s="46"/>
      <c r="BZ923" s="192"/>
      <c r="CA923" s="46"/>
      <c r="CB923" s="192"/>
      <c r="CC923" s="192"/>
      <c r="CD923" s="192"/>
      <c r="CE923" s="46"/>
      <c r="CI923" s="192"/>
      <c r="CJ923" s="46"/>
      <c r="CK923" s="192"/>
      <c r="CL923" s="192"/>
      <c r="CM923" s="192"/>
      <c r="CN923" s="46"/>
      <c r="CR923" s="192"/>
      <c r="CS923" s="46"/>
      <c r="CT923" s="192"/>
      <c r="CU923" s="192"/>
      <c r="CV923" s="192"/>
      <c r="CW923" s="46"/>
    </row>
    <row r="924" spans="42:101">
      <c r="AP924" s="192"/>
      <c r="AQ924" s="46"/>
      <c r="AR924" s="192"/>
      <c r="AS924" s="192"/>
      <c r="AT924" s="192"/>
      <c r="AU924" s="46"/>
      <c r="AY924" s="192"/>
      <c r="AZ924" s="46"/>
      <c r="BA924" s="192"/>
      <c r="BB924" s="192"/>
      <c r="BC924" s="192"/>
      <c r="BD924" s="46"/>
      <c r="BH924" s="192"/>
      <c r="BI924" s="46"/>
      <c r="BJ924" s="192"/>
      <c r="BK924" s="192"/>
      <c r="BL924" s="192"/>
      <c r="BM924" s="46"/>
      <c r="BQ924" s="192"/>
      <c r="BR924" s="46"/>
      <c r="BS924" s="192"/>
      <c r="BT924" s="192"/>
      <c r="BU924" s="192"/>
      <c r="BV924" s="46"/>
      <c r="BZ924" s="192"/>
      <c r="CA924" s="46"/>
      <c r="CB924" s="192"/>
      <c r="CC924" s="192"/>
      <c r="CD924" s="192"/>
      <c r="CE924" s="46"/>
      <c r="CI924" s="192"/>
      <c r="CJ924" s="46"/>
      <c r="CK924" s="192"/>
      <c r="CL924" s="192"/>
      <c r="CM924" s="192"/>
      <c r="CN924" s="46"/>
      <c r="CR924" s="192"/>
      <c r="CS924" s="46"/>
      <c r="CT924" s="192"/>
      <c r="CU924" s="192"/>
      <c r="CV924" s="192"/>
      <c r="CW924" s="46"/>
    </row>
    <row r="925" spans="42:101">
      <c r="AP925" s="192"/>
      <c r="AQ925" s="46"/>
      <c r="AR925" s="192"/>
      <c r="AS925" s="192"/>
      <c r="AT925" s="192"/>
      <c r="AU925" s="46"/>
      <c r="AY925" s="192"/>
      <c r="AZ925" s="46"/>
      <c r="BA925" s="192"/>
      <c r="BB925" s="192"/>
      <c r="BC925" s="192"/>
      <c r="BD925" s="46"/>
      <c r="BH925" s="192"/>
      <c r="BI925" s="46"/>
      <c r="BJ925" s="192"/>
      <c r="BK925" s="192"/>
      <c r="BL925" s="192"/>
      <c r="BM925" s="46"/>
      <c r="BQ925" s="192"/>
      <c r="BR925" s="46"/>
      <c r="BS925" s="192"/>
      <c r="BT925" s="192"/>
      <c r="BU925" s="192"/>
      <c r="BV925" s="46"/>
      <c r="BZ925" s="192"/>
      <c r="CA925" s="46"/>
      <c r="CB925" s="192"/>
      <c r="CC925" s="192"/>
      <c r="CD925" s="192"/>
      <c r="CE925" s="46"/>
      <c r="CI925" s="192"/>
      <c r="CJ925" s="46"/>
      <c r="CK925" s="192"/>
      <c r="CL925" s="192"/>
      <c r="CM925" s="192"/>
      <c r="CN925" s="46"/>
      <c r="CR925" s="192"/>
      <c r="CS925" s="46"/>
      <c r="CT925" s="192"/>
      <c r="CU925" s="192"/>
      <c r="CV925" s="192"/>
      <c r="CW925" s="46"/>
    </row>
    <row r="926" spans="42:101">
      <c r="AP926" s="192"/>
      <c r="AQ926" s="46"/>
      <c r="AR926" s="192"/>
      <c r="AS926" s="192"/>
      <c r="AT926" s="192"/>
      <c r="AU926" s="46"/>
      <c r="AY926" s="192"/>
      <c r="AZ926" s="46"/>
      <c r="BA926" s="192"/>
      <c r="BB926" s="192"/>
      <c r="BC926" s="192"/>
      <c r="BD926" s="46"/>
      <c r="BH926" s="192"/>
      <c r="BI926" s="46"/>
      <c r="BJ926" s="192"/>
      <c r="BK926" s="192"/>
      <c r="BL926" s="192"/>
      <c r="BM926" s="46"/>
      <c r="BQ926" s="192"/>
      <c r="BR926" s="46"/>
      <c r="BS926" s="192"/>
      <c r="BT926" s="192"/>
      <c r="BU926" s="192"/>
      <c r="BV926" s="46"/>
      <c r="BZ926" s="192"/>
      <c r="CA926" s="46"/>
      <c r="CB926" s="192"/>
      <c r="CC926" s="192"/>
      <c r="CD926" s="192"/>
      <c r="CE926" s="46"/>
      <c r="CI926" s="192"/>
      <c r="CJ926" s="46"/>
      <c r="CK926" s="192"/>
      <c r="CL926" s="192"/>
      <c r="CM926" s="192"/>
      <c r="CN926" s="46"/>
      <c r="CR926" s="192"/>
      <c r="CS926" s="46"/>
      <c r="CT926" s="192"/>
      <c r="CU926" s="192"/>
      <c r="CV926" s="192"/>
      <c r="CW926" s="46"/>
    </row>
    <row r="927" spans="42:101">
      <c r="AP927" s="211"/>
      <c r="AQ927" s="46"/>
      <c r="AR927" s="192"/>
      <c r="AS927" s="192"/>
      <c r="AT927" s="192"/>
      <c r="AU927" s="46"/>
      <c r="AY927" s="192"/>
      <c r="AZ927" s="46"/>
      <c r="BA927" s="192"/>
      <c r="BB927" s="192"/>
      <c r="BC927" s="192"/>
      <c r="BD927" s="46"/>
      <c r="BH927" s="192"/>
      <c r="BI927" s="46"/>
      <c r="BJ927" s="192"/>
      <c r="BK927" s="192"/>
      <c r="BL927" s="192"/>
      <c r="BM927" s="46"/>
      <c r="BQ927" s="192"/>
      <c r="BR927" s="46"/>
      <c r="BS927" s="192"/>
      <c r="BT927" s="192"/>
      <c r="BU927" s="192"/>
      <c r="BV927" s="46"/>
      <c r="BZ927" s="192"/>
      <c r="CA927" s="46"/>
      <c r="CB927" s="192"/>
      <c r="CC927" s="192"/>
      <c r="CD927" s="192"/>
      <c r="CE927" s="46"/>
      <c r="CI927" s="192"/>
      <c r="CJ927" s="46"/>
      <c r="CK927" s="192"/>
      <c r="CL927" s="192"/>
      <c r="CM927" s="192"/>
      <c r="CN927" s="46"/>
      <c r="CR927" s="192"/>
      <c r="CS927" s="46"/>
      <c r="CT927" s="192"/>
      <c r="CU927" s="192"/>
      <c r="CV927" s="192"/>
      <c r="CW927" s="46"/>
    </row>
    <row r="928" spans="42:101">
      <c r="AP928" s="192"/>
      <c r="AQ928" s="46"/>
      <c r="AR928" s="192"/>
      <c r="AS928" s="192"/>
      <c r="AT928" s="192"/>
      <c r="AU928" s="46"/>
      <c r="AY928" s="192"/>
      <c r="AZ928" s="46"/>
      <c r="BA928" s="192"/>
      <c r="BB928" s="192"/>
      <c r="BC928" s="192"/>
      <c r="BD928" s="46"/>
      <c r="BH928" s="192"/>
      <c r="BI928" s="46"/>
      <c r="BJ928" s="192"/>
      <c r="BK928" s="192"/>
      <c r="BL928" s="192"/>
      <c r="BM928" s="46"/>
      <c r="BQ928" s="192"/>
      <c r="BR928" s="46"/>
      <c r="BS928" s="192"/>
      <c r="BT928" s="192"/>
      <c r="BU928" s="192"/>
      <c r="BV928" s="46"/>
      <c r="BZ928" s="192"/>
      <c r="CA928" s="46"/>
      <c r="CB928" s="192"/>
      <c r="CC928" s="192"/>
      <c r="CD928" s="192"/>
      <c r="CE928" s="46"/>
      <c r="CI928" s="192"/>
      <c r="CJ928" s="46"/>
      <c r="CK928" s="192"/>
      <c r="CL928" s="192"/>
      <c r="CM928" s="192"/>
      <c r="CN928" s="46"/>
      <c r="CR928" s="192"/>
      <c r="CS928" s="46"/>
      <c r="CT928" s="192"/>
      <c r="CU928" s="192"/>
      <c r="CV928" s="192"/>
      <c r="CW928" s="46"/>
    </row>
    <row r="929" spans="42:101">
      <c r="AP929" s="192"/>
      <c r="AQ929" s="46"/>
      <c r="AR929" s="192"/>
      <c r="AS929" s="192"/>
      <c r="AT929" s="192"/>
      <c r="AU929" s="46"/>
      <c r="AY929" s="192"/>
      <c r="AZ929" s="46"/>
      <c r="BA929" s="192"/>
      <c r="BB929" s="192"/>
      <c r="BC929" s="192"/>
      <c r="BD929" s="46"/>
      <c r="BH929" s="192"/>
      <c r="BI929" s="46"/>
      <c r="BJ929" s="192"/>
      <c r="BK929" s="192"/>
      <c r="BL929" s="192"/>
      <c r="BM929" s="46"/>
      <c r="BQ929" s="192"/>
      <c r="BR929" s="46"/>
      <c r="BS929" s="192"/>
      <c r="BT929" s="192"/>
      <c r="BU929" s="192"/>
      <c r="BV929" s="46"/>
      <c r="BZ929" s="192"/>
      <c r="CA929" s="46"/>
      <c r="CB929" s="192"/>
      <c r="CC929" s="192"/>
      <c r="CD929" s="192"/>
      <c r="CE929" s="46"/>
      <c r="CI929" s="192"/>
      <c r="CJ929" s="46"/>
      <c r="CK929" s="192"/>
      <c r="CL929" s="192"/>
      <c r="CM929" s="192"/>
      <c r="CN929" s="46"/>
      <c r="CR929" s="192"/>
      <c r="CS929" s="46"/>
      <c r="CT929" s="192"/>
      <c r="CU929" s="192"/>
      <c r="CV929" s="192"/>
      <c r="CW929" s="46"/>
    </row>
    <row r="930" spans="42:101">
      <c r="AP930" s="192"/>
      <c r="AQ930" s="46"/>
      <c r="AR930" s="192"/>
      <c r="AS930" s="192"/>
      <c r="AT930" s="192"/>
      <c r="AU930" s="46"/>
      <c r="AY930" s="192"/>
      <c r="AZ930" s="46"/>
      <c r="BA930" s="192"/>
      <c r="BB930" s="192"/>
      <c r="BC930" s="192"/>
      <c r="BD930" s="46"/>
      <c r="BH930" s="192"/>
      <c r="BI930" s="46"/>
      <c r="BJ930" s="192"/>
      <c r="BK930" s="192"/>
      <c r="BL930" s="192"/>
      <c r="BM930" s="46"/>
      <c r="BQ930" s="192"/>
      <c r="BR930" s="46"/>
      <c r="BS930" s="192"/>
      <c r="BT930" s="192"/>
      <c r="BU930" s="192"/>
      <c r="BV930" s="46"/>
      <c r="BZ930" s="192"/>
      <c r="CA930" s="46"/>
      <c r="CB930" s="192"/>
      <c r="CC930" s="192"/>
      <c r="CD930" s="192"/>
      <c r="CE930" s="46"/>
      <c r="CI930" s="192"/>
      <c r="CJ930" s="46"/>
      <c r="CK930" s="192"/>
      <c r="CL930" s="192"/>
      <c r="CM930" s="192"/>
      <c r="CN930" s="46"/>
      <c r="CR930" s="192"/>
      <c r="CS930" s="46"/>
      <c r="CT930" s="192"/>
      <c r="CU930" s="192"/>
      <c r="CV930" s="192"/>
      <c r="CW930" s="46"/>
    </row>
    <row r="931" spans="42:101">
      <c r="AP931" s="211"/>
      <c r="AQ931" s="46"/>
      <c r="AR931" s="192"/>
      <c r="AS931" s="192"/>
      <c r="AT931" s="192"/>
      <c r="AU931" s="46"/>
      <c r="AY931" s="192"/>
      <c r="AZ931" s="46"/>
      <c r="BA931" s="192"/>
      <c r="BB931" s="192"/>
      <c r="BC931" s="192"/>
      <c r="BD931" s="46"/>
      <c r="BH931" s="192"/>
      <c r="BI931" s="46"/>
      <c r="BJ931" s="192"/>
      <c r="BK931" s="192"/>
      <c r="BL931" s="192"/>
      <c r="BM931" s="46"/>
      <c r="BQ931" s="192"/>
      <c r="BR931" s="46"/>
      <c r="BS931" s="192"/>
      <c r="BT931" s="192"/>
      <c r="BU931" s="192"/>
      <c r="BV931" s="46"/>
      <c r="BZ931" s="192"/>
      <c r="CA931" s="46"/>
      <c r="CB931" s="192"/>
      <c r="CC931" s="192"/>
      <c r="CD931" s="192"/>
      <c r="CE931" s="46"/>
      <c r="CI931" s="192"/>
      <c r="CJ931" s="46"/>
      <c r="CK931" s="192"/>
      <c r="CL931" s="192"/>
      <c r="CM931" s="192"/>
      <c r="CN931" s="46"/>
      <c r="CR931" s="192"/>
      <c r="CS931" s="46"/>
      <c r="CT931" s="192"/>
      <c r="CU931" s="192"/>
      <c r="CV931" s="192"/>
      <c r="CW931" s="46"/>
    </row>
    <row r="932" spans="42:101">
      <c r="AP932" s="192"/>
      <c r="AQ932" s="46"/>
      <c r="AR932" s="192"/>
      <c r="AS932" s="192"/>
      <c r="AT932" s="192"/>
      <c r="AU932" s="46"/>
      <c r="AY932" s="192"/>
      <c r="AZ932" s="46"/>
      <c r="BA932" s="192"/>
      <c r="BB932" s="192"/>
      <c r="BC932" s="192"/>
      <c r="BD932" s="46"/>
      <c r="BH932" s="192"/>
      <c r="BI932" s="46"/>
      <c r="BJ932" s="192"/>
      <c r="BK932" s="192"/>
      <c r="BL932" s="192"/>
      <c r="BM932" s="46"/>
      <c r="BQ932" s="192"/>
      <c r="BR932" s="46"/>
      <c r="BS932" s="192"/>
      <c r="BT932" s="192"/>
      <c r="BU932" s="192"/>
      <c r="BV932" s="46"/>
      <c r="BZ932" s="192"/>
      <c r="CA932" s="46"/>
      <c r="CB932" s="192"/>
      <c r="CC932" s="192"/>
      <c r="CD932" s="192"/>
      <c r="CE932" s="46"/>
      <c r="CI932" s="192"/>
      <c r="CJ932" s="46"/>
      <c r="CK932" s="192"/>
      <c r="CL932" s="192"/>
      <c r="CM932" s="192"/>
      <c r="CN932" s="46"/>
      <c r="CR932" s="192"/>
      <c r="CS932" s="46"/>
      <c r="CT932" s="192"/>
      <c r="CU932" s="192"/>
      <c r="CV932" s="192"/>
      <c r="CW932" s="46"/>
    </row>
    <row r="933" spans="42:101">
      <c r="AP933" s="192"/>
      <c r="AQ933" s="46"/>
      <c r="AR933" s="192"/>
      <c r="AS933" s="192"/>
      <c r="AT933" s="192"/>
      <c r="AU933" s="46"/>
      <c r="AY933" s="192"/>
      <c r="AZ933" s="46"/>
      <c r="BA933" s="192"/>
      <c r="BB933" s="192"/>
      <c r="BC933" s="192"/>
      <c r="BD933" s="46"/>
      <c r="BH933" s="192"/>
      <c r="BI933" s="46"/>
      <c r="BJ933" s="192"/>
      <c r="BK933" s="192"/>
      <c r="BL933" s="192"/>
      <c r="BM933" s="46"/>
      <c r="BQ933" s="192"/>
      <c r="BR933" s="46"/>
      <c r="BS933" s="192"/>
      <c r="BT933" s="192"/>
      <c r="BU933" s="192"/>
      <c r="BV933" s="46"/>
      <c r="BZ933" s="192"/>
      <c r="CA933" s="46"/>
      <c r="CB933" s="192"/>
      <c r="CC933" s="192"/>
      <c r="CD933" s="192"/>
      <c r="CE933" s="46"/>
      <c r="CI933" s="192"/>
      <c r="CJ933" s="46"/>
      <c r="CK933" s="192"/>
      <c r="CL933" s="192"/>
      <c r="CM933" s="192"/>
      <c r="CN933" s="46"/>
      <c r="CR933" s="192"/>
      <c r="CS933" s="46"/>
      <c r="CT933" s="192"/>
      <c r="CU933" s="192"/>
      <c r="CV933" s="192"/>
      <c r="CW933" s="46"/>
    </row>
    <row r="934" spans="42:101">
      <c r="AP934" s="192"/>
      <c r="AQ934" s="46"/>
      <c r="AR934" s="192"/>
      <c r="AS934" s="192"/>
      <c r="AT934" s="192"/>
      <c r="AU934" s="46"/>
      <c r="AY934" s="192"/>
      <c r="AZ934" s="46"/>
      <c r="BA934" s="192"/>
      <c r="BB934" s="192"/>
      <c r="BC934" s="192"/>
      <c r="BD934" s="46"/>
      <c r="BH934" s="192"/>
      <c r="BI934" s="46"/>
      <c r="BJ934" s="192"/>
      <c r="BK934" s="192"/>
      <c r="BL934" s="192"/>
      <c r="BM934" s="46"/>
      <c r="BQ934" s="192"/>
      <c r="BR934" s="46"/>
      <c r="BS934" s="192"/>
      <c r="BT934" s="192"/>
      <c r="BU934" s="192"/>
      <c r="BV934" s="46"/>
      <c r="BZ934" s="192"/>
      <c r="CA934" s="46"/>
      <c r="CB934" s="192"/>
      <c r="CC934" s="192"/>
      <c r="CD934" s="192"/>
      <c r="CE934" s="46"/>
      <c r="CI934" s="192"/>
      <c r="CJ934" s="46"/>
      <c r="CK934" s="192"/>
      <c r="CL934" s="192"/>
      <c r="CM934" s="192"/>
      <c r="CN934" s="46"/>
      <c r="CR934" s="192"/>
      <c r="CS934" s="46"/>
      <c r="CT934" s="192"/>
      <c r="CU934" s="192"/>
      <c r="CV934" s="192"/>
      <c r="CW934" s="46"/>
    </row>
    <row r="935" spans="42:101">
      <c r="AP935" s="211"/>
      <c r="AQ935" s="46"/>
      <c r="AR935" s="192"/>
      <c r="AS935" s="192"/>
      <c r="AT935" s="192"/>
      <c r="AU935" s="46"/>
      <c r="AY935" s="192"/>
      <c r="AZ935" s="46"/>
      <c r="BA935" s="192"/>
      <c r="BB935" s="192"/>
      <c r="BC935" s="192"/>
      <c r="BD935" s="46"/>
      <c r="BH935" s="192"/>
      <c r="BI935" s="46"/>
      <c r="BJ935" s="192"/>
      <c r="BK935" s="192"/>
      <c r="BL935" s="192"/>
      <c r="BM935" s="46"/>
      <c r="BQ935" s="192"/>
      <c r="BR935" s="46"/>
      <c r="BS935" s="192"/>
      <c r="BT935" s="192"/>
      <c r="BU935" s="192"/>
      <c r="BV935" s="46"/>
      <c r="BZ935" s="192"/>
      <c r="CA935" s="46"/>
      <c r="CB935" s="192"/>
      <c r="CC935" s="192"/>
      <c r="CD935" s="192"/>
      <c r="CE935" s="46"/>
      <c r="CI935" s="192"/>
      <c r="CJ935" s="46"/>
      <c r="CK935" s="192"/>
      <c r="CL935" s="192"/>
      <c r="CM935" s="192"/>
      <c r="CN935" s="46"/>
      <c r="CR935" s="192"/>
      <c r="CS935" s="46"/>
      <c r="CT935" s="192"/>
      <c r="CU935" s="192"/>
      <c r="CV935" s="192"/>
      <c r="CW935" s="46"/>
    </row>
    <row r="936" spans="42:101">
      <c r="AP936" s="192"/>
      <c r="AQ936" s="46"/>
      <c r="AR936" s="192"/>
      <c r="AS936" s="192"/>
      <c r="AT936" s="192"/>
      <c r="AU936" s="46"/>
      <c r="AY936" s="192"/>
      <c r="AZ936" s="46"/>
      <c r="BA936" s="192"/>
      <c r="BB936" s="192"/>
      <c r="BC936" s="192"/>
      <c r="BD936" s="46"/>
      <c r="BH936" s="192"/>
      <c r="BI936" s="46"/>
      <c r="BJ936" s="192"/>
      <c r="BK936" s="192"/>
      <c r="BL936" s="192"/>
      <c r="BM936" s="46"/>
      <c r="BQ936" s="192"/>
      <c r="BR936" s="46"/>
      <c r="BS936" s="192"/>
      <c r="BT936" s="192"/>
      <c r="BU936" s="192"/>
      <c r="BV936" s="46"/>
      <c r="BZ936" s="192"/>
      <c r="CA936" s="46"/>
      <c r="CB936" s="192"/>
      <c r="CC936" s="192"/>
      <c r="CD936" s="192"/>
      <c r="CE936" s="46"/>
      <c r="CI936" s="192"/>
      <c r="CJ936" s="46"/>
      <c r="CK936" s="192"/>
      <c r="CL936" s="192"/>
      <c r="CM936" s="192"/>
      <c r="CN936" s="46"/>
      <c r="CR936" s="192"/>
      <c r="CS936" s="46"/>
      <c r="CT936" s="192"/>
      <c r="CU936" s="192"/>
      <c r="CV936" s="192"/>
      <c r="CW936" s="46"/>
    </row>
    <row r="937" spans="42:101">
      <c r="AP937" s="192"/>
      <c r="AQ937" s="46"/>
      <c r="AR937" s="192"/>
      <c r="AS937" s="192"/>
      <c r="AT937" s="192"/>
      <c r="AU937" s="46"/>
      <c r="AY937" s="192"/>
      <c r="AZ937" s="46"/>
      <c r="BA937" s="192"/>
      <c r="BB937" s="192"/>
      <c r="BC937" s="192"/>
      <c r="BD937" s="46"/>
      <c r="BH937" s="192"/>
      <c r="BI937" s="46"/>
      <c r="BJ937" s="192"/>
      <c r="BK937" s="192"/>
      <c r="BL937" s="192"/>
      <c r="BM937" s="46"/>
      <c r="BQ937" s="192"/>
      <c r="BR937" s="46"/>
      <c r="BS937" s="192"/>
      <c r="BT937" s="192"/>
      <c r="BU937" s="192"/>
      <c r="BV937" s="46"/>
      <c r="BZ937" s="192"/>
      <c r="CA937" s="46"/>
      <c r="CB937" s="192"/>
      <c r="CC937" s="192"/>
      <c r="CD937" s="192"/>
      <c r="CE937" s="46"/>
      <c r="CI937" s="192"/>
      <c r="CJ937" s="46"/>
      <c r="CK937" s="192"/>
      <c r="CL937" s="192"/>
      <c r="CM937" s="192"/>
      <c r="CN937" s="46"/>
      <c r="CR937" s="192"/>
      <c r="CS937" s="46"/>
      <c r="CT937" s="192"/>
      <c r="CU937" s="192"/>
      <c r="CV937" s="192"/>
      <c r="CW937" s="46"/>
    </row>
    <row r="938" spans="42:101">
      <c r="AP938" s="192"/>
      <c r="AQ938" s="46"/>
      <c r="AR938" s="192"/>
      <c r="AS938" s="192"/>
      <c r="AT938" s="192"/>
      <c r="AU938" s="46"/>
      <c r="AY938" s="192"/>
      <c r="AZ938" s="46"/>
      <c r="BA938" s="192"/>
      <c r="BB938" s="192"/>
      <c r="BC938" s="192"/>
      <c r="BD938" s="46"/>
      <c r="BH938" s="192"/>
      <c r="BI938" s="46"/>
      <c r="BJ938" s="192"/>
      <c r="BK938" s="192"/>
      <c r="BL938" s="192"/>
      <c r="BM938" s="46"/>
      <c r="BQ938" s="192"/>
      <c r="BR938" s="46"/>
      <c r="BS938" s="192"/>
      <c r="BT938" s="192"/>
      <c r="BU938" s="192"/>
      <c r="BV938" s="46"/>
      <c r="BZ938" s="192"/>
      <c r="CA938" s="46"/>
      <c r="CB938" s="192"/>
      <c r="CC938" s="192"/>
      <c r="CD938" s="192"/>
      <c r="CE938" s="46"/>
      <c r="CI938" s="192"/>
      <c r="CJ938" s="46"/>
      <c r="CK938" s="192"/>
      <c r="CL938" s="192"/>
      <c r="CM938" s="192"/>
      <c r="CN938" s="46"/>
      <c r="CR938" s="192"/>
      <c r="CS938" s="46"/>
      <c r="CT938" s="192"/>
      <c r="CU938" s="192"/>
      <c r="CV938" s="192"/>
      <c r="CW938" s="46"/>
    </row>
    <row r="939" spans="42:101">
      <c r="AP939" s="211"/>
      <c r="AQ939" s="46"/>
      <c r="AR939" s="192"/>
      <c r="AS939" s="192"/>
      <c r="AT939" s="192"/>
      <c r="AU939" s="46"/>
      <c r="AY939" s="192"/>
      <c r="AZ939" s="46"/>
      <c r="BA939" s="192"/>
      <c r="BB939" s="192"/>
      <c r="BC939" s="192"/>
      <c r="BD939" s="46"/>
      <c r="BH939" s="192"/>
      <c r="BI939" s="46"/>
      <c r="BJ939" s="192"/>
      <c r="BK939" s="192"/>
      <c r="BL939" s="192"/>
      <c r="BM939" s="46"/>
      <c r="BQ939" s="192"/>
      <c r="BR939" s="46"/>
      <c r="BS939" s="192"/>
      <c r="BT939" s="192"/>
      <c r="BU939" s="192"/>
      <c r="BV939" s="46"/>
      <c r="BZ939" s="192"/>
      <c r="CA939" s="46"/>
      <c r="CB939" s="192"/>
      <c r="CC939" s="192"/>
      <c r="CD939" s="192"/>
      <c r="CE939" s="46"/>
      <c r="CI939" s="192"/>
      <c r="CJ939" s="46"/>
      <c r="CK939" s="192"/>
      <c r="CL939" s="192"/>
      <c r="CM939" s="192"/>
      <c r="CN939" s="46"/>
      <c r="CR939" s="192"/>
      <c r="CS939" s="46"/>
      <c r="CT939" s="192"/>
      <c r="CU939" s="192"/>
      <c r="CV939" s="192"/>
      <c r="CW939" s="46"/>
    </row>
    <row r="940" spans="42:101">
      <c r="AP940" s="192"/>
      <c r="AQ940" s="46"/>
      <c r="AR940" s="192"/>
      <c r="AS940" s="192"/>
      <c r="AT940" s="192"/>
      <c r="AU940" s="46"/>
      <c r="AY940" s="192"/>
      <c r="AZ940" s="46"/>
      <c r="BA940" s="192"/>
      <c r="BB940" s="192"/>
      <c r="BC940" s="192"/>
      <c r="BD940" s="46"/>
      <c r="BH940" s="192"/>
      <c r="BI940" s="46"/>
      <c r="BJ940" s="192"/>
      <c r="BK940" s="192"/>
      <c r="BL940" s="192"/>
      <c r="BM940" s="46"/>
      <c r="BQ940" s="192"/>
      <c r="BR940" s="46"/>
      <c r="BS940" s="192"/>
      <c r="BT940" s="192"/>
      <c r="BU940" s="192"/>
      <c r="BV940" s="46"/>
      <c r="BZ940" s="192"/>
      <c r="CA940" s="46"/>
      <c r="CB940" s="192"/>
      <c r="CC940" s="192"/>
      <c r="CD940" s="192"/>
      <c r="CE940" s="46"/>
      <c r="CI940" s="192"/>
      <c r="CJ940" s="46"/>
      <c r="CK940" s="192"/>
      <c r="CL940" s="192"/>
      <c r="CM940" s="192"/>
      <c r="CN940" s="46"/>
      <c r="CR940" s="192"/>
      <c r="CS940" s="46"/>
      <c r="CT940" s="192"/>
      <c r="CU940" s="192"/>
      <c r="CV940" s="192"/>
      <c r="CW940" s="46"/>
    </row>
    <row r="941" spans="42:101">
      <c r="AP941" s="192"/>
      <c r="AQ941" s="46"/>
      <c r="AR941" s="192"/>
      <c r="AS941" s="192"/>
      <c r="AT941" s="192"/>
      <c r="AU941" s="46"/>
      <c r="AY941" s="192"/>
      <c r="AZ941" s="46"/>
      <c r="BA941" s="192"/>
      <c r="BB941" s="192"/>
      <c r="BC941" s="192"/>
      <c r="BD941" s="46"/>
      <c r="BH941" s="192"/>
      <c r="BI941" s="46"/>
      <c r="BJ941" s="192"/>
      <c r="BK941" s="192"/>
      <c r="BL941" s="192"/>
      <c r="BM941" s="46"/>
      <c r="BQ941" s="192"/>
      <c r="BR941" s="46"/>
      <c r="BS941" s="192"/>
      <c r="BT941" s="192"/>
      <c r="BU941" s="192"/>
      <c r="BV941" s="46"/>
      <c r="BZ941" s="192"/>
      <c r="CA941" s="46"/>
      <c r="CB941" s="192"/>
      <c r="CC941" s="192"/>
      <c r="CD941" s="192"/>
      <c r="CE941" s="46"/>
      <c r="CI941" s="192"/>
      <c r="CJ941" s="46"/>
      <c r="CK941" s="192"/>
      <c r="CL941" s="192"/>
      <c r="CM941" s="192"/>
      <c r="CN941" s="46"/>
      <c r="CR941" s="192"/>
      <c r="CS941" s="46"/>
      <c r="CT941" s="192"/>
      <c r="CU941" s="192"/>
      <c r="CV941" s="192"/>
      <c r="CW941" s="46"/>
    </row>
    <row r="942" spans="42:101">
      <c r="AP942" s="192"/>
      <c r="AQ942" s="46"/>
      <c r="AR942" s="192"/>
      <c r="AS942" s="192"/>
      <c r="AT942" s="192"/>
      <c r="AU942" s="46"/>
      <c r="AY942" s="192"/>
      <c r="AZ942" s="46"/>
      <c r="BA942" s="192"/>
      <c r="BB942" s="192"/>
      <c r="BC942" s="192"/>
      <c r="BD942" s="46"/>
      <c r="BH942" s="192"/>
      <c r="BI942" s="46"/>
      <c r="BJ942" s="192"/>
      <c r="BK942" s="192"/>
      <c r="BL942" s="192"/>
      <c r="BM942" s="46"/>
      <c r="BQ942" s="192"/>
      <c r="BR942" s="46"/>
      <c r="BS942" s="192"/>
      <c r="BT942" s="192"/>
      <c r="BU942" s="192"/>
      <c r="BV942" s="46"/>
      <c r="BZ942" s="192"/>
      <c r="CA942" s="46"/>
      <c r="CB942" s="192"/>
      <c r="CC942" s="192"/>
      <c r="CD942" s="192"/>
      <c r="CE942" s="46"/>
      <c r="CI942" s="192"/>
      <c r="CJ942" s="46"/>
      <c r="CK942" s="192"/>
      <c r="CL942" s="192"/>
      <c r="CM942" s="192"/>
      <c r="CN942" s="46"/>
      <c r="CR942" s="192"/>
      <c r="CS942" s="46"/>
      <c r="CT942" s="192"/>
      <c r="CU942" s="192"/>
      <c r="CV942" s="192"/>
      <c r="CW942" s="46"/>
    </row>
    <row r="943" spans="42:101">
      <c r="AP943" s="211"/>
      <c r="AQ943" s="46"/>
      <c r="AR943" s="192"/>
      <c r="AS943" s="192"/>
      <c r="AT943" s="192"/>
      <c r="AU943" s="46"/>
      <c r="AY943" s="192"/>
      <c r="AZ943" s="46"/>
      <c r="BA943" s="192"/>
      <c r="BB943" s="192"/>
      <c r="BC943" s="192"/>
      <c r="BD943" s="46"/>
      <c r="BH943" s="192"/>
      <c r="BI943" s="46"/>
      <c r="BJ943" s="192"/>
      <c r="BK943" s="192"/>
      <c r="BL943" s="192"/>
      <c r="BM943" s="46"/>
      <c r="BQ943" s="192"/>
      <c r="BR943" s="46"/>
      <c r="BS943" s="192"/>
      <c r="BT943" s="192"/>
      <c r="BU943" s="192"/>
      <c r="BV943" s="46"/>
      <c r="BZ943" s="192"/>
      <c r="CA943" s="46"/>
      <c r="CB943" s="192"/>
      <c r="CC943" s="192"/>
      <c r="CD943" s="192"/>
      <c r="CE943" s="46"/>
      <c r="CI943" s="192"/>
      <c r="CJ943" s="46"/>
      <c r="CK943" s="192"/>
      <c r="CL943" s="192"/>
      <c r="CM943" s="192"/>
      <c r="CN943" s="46"/>
      <c r="CR943" s="192"/>
      <c r="CS943" s="46"/>
      <c r="CT943" s="192"/>
      <c r="CU943" s="192"/>
      <c r="CV943" s="192"/>
      <c r="CW943" s="46"/>
    </row>
    <row r="944" spans="42:101">
      <c r="AP944" s="192"/>
      <c r="AQ944" s="46"/>
      <c r="AR944" s="46"/>
      <c r="AS944" s="192"/>
      <c r="AT944" s="192"/>
      <c r="AU944" s="46"/>
      <c r="AY944" s="192"/>
      <c r="AZ944" s="46"/>
      <c r="BA944" s="192"/>
      <c r="BB944" s="192"/>
      <c r="BC944" s="192"/>
      <c r="BD944" s="46"/>
      <c r="BH944" s="192"/>
      <c r="BI944" s="46"/>
      <c r="BJ944" s="192"/>
      <c r="BK944" s="192"/>
      <c r="BL944" s="192"/>
      <c r="BM944" s="46"/>
      <c r="BQ944" s="192"/>
      <c r="BR944" s="46"/>
      <c r="BS944" s="192"/>
      <c r="BT944" s="192"/>
      <c r="BU944" s="192"/>
      <c r="BV944" s="46"/>
      <c r="BZ944" s="192"/>
      <c r="CA944" s="46"/>
      <c r="CB944" s="192"/>
      <c r="CC944" s="192"/>
      <c r="CD944" s="192"/>
      <c r="CE944" s="46"/>
      <c r="CI944" s="192"/>
      <c r="CJ944" s="46"/>
      <c r="CK944" s="192"/>
      <c r="CL944" s="192"/>
      <c r="CM944" s="192"/>
      <c r="CN944" s="46"/>
      <c r="CR944" s="192"/>
      <c r="CS944" s="46"/>
      <c r="CT944" s="192"/>
      <c r="CU944" s="192"/>
      <c r="CV944" s="192"/>
      <c r="CW944" s="46"/>
    </row>
    <row r="945" spans="42:101">
      <c r="AP945" s="192"/>
      <c r="AQ945" s="46"/>
      <c r="AR945" s="46"/>
      <c r="AS945" s="192"/>
      <c r="AT945" s="192"/>
      <c r="AU945" s="46"/>
      <c r="AY945" s="192"/>
      <c r="AZ945" s="46"/>
      <c r="BA945" s="192"/>
      <c r="BB945" s="192"/>
      <c r="BC945" s="192"/>
      <c r="BD945" s="46"/>
      <c r="BH945" s="192"/>
      <c r="BI945" s="46"/>
      <c r="BJ945" s="192"/>
      <c r="BK945" s="192"/>
      <c r="BL945" s="192"/>
      <c r="BM945" s="46"/>
      <c r="BQ945" s="192"/>
      <c r="BR945" s="46"/>
      <c r="BS945" s="192"/>
      <c r="BT945" s="192"/>
      <c r="BU945" s="192"/>
      <c r="BV945" s="46"/>
      <c r="BZ945" s="192"/>
      <c r="CA945" s="46"/>
      <c r="CB945" s="192"/>
      <c r="CC945" s="192"/>
      <c r="CD945" s="192"/>
      <c r="CE945" s="46"/>
      <c r="CI945" s="192"/>
      <c r="CJ945" s="46"/>
      <c r="CK945" s="192"/>
      <c r="CL945" s="192"/>
      <c r="CM945" s="192"/>
      <c r="CN945" s="46"/>
      <c r="CR945" s="192"/>
      <c r="CS945" s="46"/>
      <c r="CT945" s="192"/>
      <c r="CU945" s="192"/>
      <c r="CV945" s="192"/>
      <c r="CW945" s="46"/>
    </row>
    <row r="946" spans="42:101">
      <c r="AP946" s="192"/>
      <c r="AQ946" s="46"/>
      <c r="AR946" s="46"/>
      <c r="AS946" s="192"/>
      <c r="AT946" s="192"/>
      <c r="AU946" s="46"/>
      <c r="AY946" s="192"/>
      <c r="AZ946" s="46"/>
      <c r="BA946" s="192"/>
      <c r="BB946" s="192"/>
      <c r="BC946" s="192"/>
      <c r="BD946" s="46"/>
      <c r="BH946" s="192"/>
      <c r="BI946" s="46"/>
      <c r="BJ946" s="192"/>
      <c r="BK946" s="192"/>
      <c r="BL946" s="192"/>
      <c r="BM946" s="46"/>
      <c r="BQ946" s="192"/>
      <c r="BR946" s="46"/>
      <c r="BS946" s="192"/>
      <c r="BT946" s="192"/>
      <c r="BU946" s="192"/>
      <c r="BV946" s="46"/>
      <c r="BZ946" s="192"/>
      <c r="CA946" s="46"/>
      <c r="CB946" s="192"/>
      <c r="CC946" s="192"/>
      <c r="CD946" s="192"/>
      <c r="CE946" s="46"/>
      <c r="CI946" s="192"/>
      <c r="CJ946" s="46"/>
      <c r="CK946" s="192"/>
      <c r="CL946" s="192"/>
      <c r="CM946" s="192"/>
      <c r="CN946" s="46"/>
      <c r="CR946" s="192"/>
      <c r="CS946" s="46"/>
      <c r="CT946" s="192"/>
      <c r="CU946" s="192"/>
      <c r="CV946" s="192"/>
      <c r="CW946" s="46"/>
    </row>
    <row r="947" spans="42:101">
      <c r="AP947" s="211"/>
      <c r="AQ947" s="46"/>
      <c r="AR947" s="46"/>
      <c r="AS947" s="192"/>
      <c r="AT947" s="192"/>
      <c r="AU947" s="46"/>
      <c r="AY947" s="192"/>
      <c r="AZ947" s="46"/>
      <c r="BA947" s="192"/>
      <c r="BB947" s="192"/>
      <c r="BC947" s="192"/>
      <c r="BD947" s="46"/>
      <c r="BH947" s="192"/>
      <c r="BI947" s="46"/>
      <c r="BJ947" s="192"/>
      <c r="BK947" s="192"/>
      <c r="BL947" s="192"/>
      <c r="BM947" s="46"/>
      <c r="BQ947" s="192"/>
      <c r="BR947" s="46"/>
      <c r="BS947" s="192"/>
      <c r="BT947" s="192"/>
      <c r="BU947" s="192"/>
      <c r="BV947" s="46"/>
      <c r="BZ947" s="192"/>
      <c r="CA947" s="46"/>
      <c r="CB947" s="192"/>
      <c r="CC947" s="192"/>
      <c r="CD947" s="192"/>
      <c r="CE947" s="46"/>
      <c r="CI947" s="192"/>
      <c r="CJ947" s="46"/>
      <c r="CK947" s="192"/>
      <c r="CL947" s="192"/>
      <c r="CM947" s="192"/>
      <c r="CN947" s="46"/>
      <c r="CR947" s="192"/>
      <c r="CS947" s="46"/>
      <c r="CT947" s="192"/>
      <c r="CU947" s="192"/>
      <c r="CV947" s="192"/>
      <c r="CW947" s="46"/>
    </row>
    <row r="948" spans="42:101">
      <c r="AP948" s="192"/>
      <c r="AQ948" s="46"/>
      <c r="AR948" s="46"/>
      <c r="AS948" s="192"/>
      <c r="AT948" s="192"/>
      <c r="AU948" s="46"/>
      <c r="AY948" s="192"/>
      <c r="AZ948" s="46"/>
      <c r="BA948" s="192"/>
      <c r="BB948" s="192"/>
      <c r="BC948" s="192"/>
      <c r="BD948" s="46"/>
      <c r="BH948" s="192"/>
      <c r="BI948" s="46"/>
      <c r="BJ948" s="192"/>
      <c r="BK948" s="192"/>
      <c r="BL948" s="192"/>
      <c r="BM948" s="46"/>
      <c r="BQ948" s="192"/>
      <c r="BR948" s="46"/>
      <c r="BS948" s="192"/>
      <c r="BT948" s="192"/>
      <c r="BU948" s="192"/>
      <c r="BV948" s="46"/>
      <c r="BZ948" s="192"/>
      <c r="CA948" s="46"/>
      <c r="CB948" s="192"/>
      <c r="CC948" s="192"/>
      <c r="CD948" s="192"/>
      <c r="CE948" s="46"/>
      <c r="CI948" s="192"/>
      <c r="CJ948" s="46"/>
      <c r="CK948" s="192"/>
      <c r="CL948" s="192"/>
      <c r="CM948" s="192"/>
      <c r="CN948" s="46"/>
      <c r="CR948" s="192"/>
      <c r="CS948" s="46"/>
      <c r="CT948" s="192"/>
      <c r="CU948" s="192"/>
      <c r="CV948" s="192"/>
      <c r="CW948" s="46"/>
    </row>
    <row r="949" spans="42:101">
      <c r="AP949" s="192"/>
      <c r="AQ949" s="46"/>
      <c r="AR949" s="46"/>
      <c r="AS949" s="192"/>
      <c r="AT949" s="192"/>
      <c r="AU949" s="46"/>
      <c r="AY949" s="192"/>
      <c r="AZ949" s="46"/>
      <c r="BA949" s="192"/>
      <c r="BB949" s="192"/>
      <c r="BC949" s="192"/>
      <c r="BD949" s="46"/>
      <c r="BH949" s="192"/>
      <c r="BI949" s="46"/>
      <c r="BJ949" s="192"/>
      <c r="BK949" s="192"/>
      <c r="BL949" s="192"/>
      <c r="BM949" s="46"/>
      <c r="BQ949" s="192"/>
      <c r="BR949" s="46"/>
      <c r="BS949" s="192"/>
      <c r="BT949" s="192"/>
      <c r="BU949" s="192"/>
      <c r="BV949" s="46"/>
      <c r="BZ949" s="192"/>
      <c r="CA949" s="46"/>
      <c r="CB949" s="192"/>
      <c r="CC949" s="192"/>
      <c r="CD949" s="192"/>
      <c r="CE949" s="46"/>
      <c r="CI949" s="192"/>
      <c r="CJ949" s="46"/>
      <c r="CK949" s="192"/>
      <c r="CL949" s="192"/>
      <c r="CM949" s="192"/>
      <c r="CN949" s="46"/>
      <c r="CR949" s="192"/>
      <c r="CS949" s="46"/>
      <c r="CT949" s="192"/>
      <c r="CU949" s="192"/>
      <c r="CV949" s="192"/>
      <c r="CW949" s="46"/>
    </row>
    <row r="950" spans="42:101">
      <c r="AP950" s="192"/>
      <c r="AQ950" s="46"/>
      <c r="AR950" s="46"/>
      <c r="AS950" s="192"/>
      <c r="AT950" s="192"/>
      <c r="AU950" s="46"/>
      <c r="AY950" s="192"/>
      <c r="AZ950" s="46"/>
      <c r="BA950" s="192"/>
      <c r="BB950" s="192"/>
      <c r="BC950" s="192"/>
      <c r="BD950" s="46"/>
      <c r="BH950" s="192"/>
      <c r="BI950" s="46"/>
      <c r="BJ950" s="192"/>
      <c r="BK950" s="192"/>
      <c r="BL950" s="192"/>
      <c r="BM950" s="46"/>
      <c r="BQ950" s="192"/>
      <c r="BR950" s="46"/>
      <c r="BS950" s="192"/>
      <c r="BT950" s="192"/>
      <c r="BU950" s="192"/>
      <c r="BV950" s="46"/>
      <c r="BZ950" s="192"/>
      <c r="CA950" s="46"/>
      <c r="CB950" s="192"/>
      <c r="CC950" s="192"/>
      <c r="CD950" s="192"/>
      <c r="CE950" s="46"/>
      <c r="CI950" s="192"/>
      <c r="CJ950" s="46"/>
      <c r="CK950" s="192"/>
      <c r="CL950" s="192"/>
      <c r="CM950" s="192"/>
      <c r="CN950" s="46"/>
      <c r="CR950" s="192"/>
      <c r="CS950" s="46"/>
      <c r="CT950" s="192"/>
      <c r="CU950" s="192"/>
      <c r="CV950" s="192"/>
      <c r="CW950" s="46"/>
    </row>
    <row r="951" spans="42:101">
      <c r="AP951" s="211"/>
      <c r="AQ951" s="46"/>
      <c r="AR951" s="46"/>
      <c r="AS951" s="192"/>
      <c r="AT951" s="192"/>
      <c r="AU951" s="46"/>
      <c r="AY951" s="192"/>
      <c r="AZ951" s="46"/>
      <c r="BA951" s="192"/>
      <c r="BB951" s="192"/>
      <c r="BC951" s="192"/>
      <c r="BD951" s="46"/>
      <c r="BH951" s="192"/>
      <c r="BI951" s="46"/>
      <c r="BJ951" s="192"/>
      <c r="BK951" s="192"/>
      <c r="BL951" s="192"/>
      <c r="BM951" s="46"/>
      <c r="BQ951" s="192"/>
      <c r="BR951" s="46"/>
      <c r="BS951" s="192"/>
      <c r="BT951" s="192"/>
      <c r="BU951" s="192"/>
      <c r="BV951" s="46"/>
      <c r="BZ951" s="192"/>
      <c r="CA951" s="46"/>
      <c r="CB951" s="192"/>
      <c r="CC951" s="192"/>
      <c r="CD951" s="192"/>
      <c r="CE951" s="46"/>
      <c r="CI951" s="192"/>
      <c r="CJ951" s="46"/>
      <c r="CK951" s="192"/>
      <c r="CL951" s="192"/>
      <c r="CM951" s="192"/>
      <c r="CN951" s="46"/>
      <c r="CR951" s="192"/>
      <c r="CS951" s="46"/>
      <c r="CT951" s="192"/>
      <c r="CU951" s="192"/>
      <c r="CV951" s="192"/>
      <c r="CW951" s="46"/>
    </row>
    <row r="952" spans="42:101">
      <c r="AP952" s="192"/>
      <c r="AQ952" s="46"/>
      <c r="AR952" s="46"/>
      <c r="AS952" s="192"/>
      <c r="AT952" s="192"/>
      <c r="AU952" s="46"/>
      <c r="AY952" s="192"/>
      <c r="AZ952" s="46"/>
      <c r="BA952" s="192"/>
      <c r="BB952" s="192"/>
      <c r="BC952" s="192"/>
      <c r="BD952" s="46"/>
      <c r="BH952" s="192"/>
      <c r="BI952" s="46"/>
      <c r="BJ952" s="192"/>
      <c r="BK952" s="192"/>
      <c r="BL952" s="192"/>
      <c r="BM952" s="46"/>
      <c r="BQ952" s="192"/>
      <c r="BR952" s="46"/>
      <c r="BS952" s="192"/>
      <c r="BT952" s="192"/>
      <c r="BU952" s="192"/>
      <c r="BV952" s="46"/>
      <c r="BZ952" s="192"/>
      <c r="CA952" s="46"/>
      <c r="CB952" s="192"/>
      <c r="CC952" s="192"/>
      <c r="CD952" s="192"/>
      <c r="CE952" s="46"/>
      <c r="CI952" s="192"/>
      <c r="CJ952" s="46"/>
      <c r="CK952" s="192"/>
      <c r="CL952" s="192"/>
      <c r="CM952" s="192"/>
      <c r="CN952" s="46"/>
      <c r="CR952" s="192"/>
      <c r="CS952" s="46"/>
      <c r="CT952" s="192"/>
      <c r="CU952" s="192"/>
      <c r="CV952" s="192"/>
      <c r="CW952" s="46"/>
    </row>
    <row r="953" spans="42:101">
      <c r="AP953" s="192"/>
      <c r="AQ953" s="46"/>
      <c r="AR953" s="46"/>
      <c r="AS953" s="192"/>
      <c r="AT953" s="192"/>
      <c r="AU953" s="46"/>
      <c r="AY953" s="192"/>
      <c r="AZ953" s="46"/>
      <c r="BA953" s="192"/>
      <c r="BB953" s="192"/>
      <c r="BC953" s="192"/>
      <c r="BD953" s="46"/>
      <c r="BH953" s="192"/>
      <c r="BI953" s="46"/>
      <c r="BJ953" s="192"/>
      <c r="BK953" s="192"/>
      <c r="BL953" s="192"/>
      <c r="BM953" s="46"/>
      <c r="BQ953" s="192"/>
      <c r="BR953" s="46"/>
      <c r="BS953" s="192"/>
      <c r="BT953" s="192"/>
      <c r="BU953" s="192"/>
      <c r="BV953" s="46"/>
      <c r="BZ953" s="192"/>
      <c r="CA953" s="46"/>
      <c r="CB953" s="192"/>
      <c r="CC953" s="192"/>
      <c r="CD953" s="192"/>
      <c r="CE953" s="46"/>
      <c r="CI953" s="192"/>
      <c r="CJ953" s="46"/>
      <c r="CK953" s="192"/>
      <c r="CL953" s="192"/>
      <c r="CM953" s="192"/>
      <c r="CN953" s="46"/>
      <c r="CR953" s="192"/>
      <c r="CS953" s="46"/>
      <c r="CT953" s="192"/>
      <c r="CU953" s="192"/>
      <c r="CV953" s="192"/>
      <c r="CW953" s="46"/>
    </row>
    <row r="954" spans="42:101">
      <c r="AP954" s="192"/>
      <c r="AQ954" s="46"/>
      <c r="AR954" s="46"/>
      <c r="AS954" s="192"/>
      <c r="AT954" s="192"/>
      <c r="AU954" s="46"/>
      <c r="AY954" s="192"/>
      <c r="AZ954" s="46"/>
      <c r="BA954" s="192"/>
      <c r="BB954" s="192"/>
      <c r="BC954" s="192"/>
      <c r="BD954" s="46"/>
      <c r="BH954" s="192"/>
      <c r="BI954" s="46"/>
      <c r="BJ954" s="192"/>
      <c r="BK954" s="192"/>
      <c r="BL954" s="192"/>
      <c r="BM954" s="46"/>
      <c r="BQ954" s="192"/>
      <c r="BR954" s="46"/>
      <c r="BS954" s="192"/>
      <c r="BT954" s="192"/>
      <c r="BU954" s="192"/>
      <c r="BV954" s="46"/>
      <c r="BZ954" s="192"/>
      <c r="CA954" s="46"/>
      <c r="CB954" s="192"/>
      <c r="CC954" s="192"/>
      <c r="CD954" s="192"/>
      <c r="CE954" s="46"/>
      <c r="CI954" s="192"/>
      <c r="CJ954" s="46"/>
      <c r="CK954" s="192"/>
      <c r="CL954" s="192"/>
      <c r="CM954" s="192"/>
      <c r="CN954" s="46"/>
      <c r="CR954" s="192"/>
      <c r="CS954" s="46"/>
      <c r="CT954" s="192"/>
      <c r="CU954" s="192"/>
      <c r="CV954" s="192"/>
      <c r="CW954" s="46"/>
    </row>
    <row r="955" spans="42:101">
      <c r="AP955" s="211"/>
      <c r="AQ955" s="46"/>
      <c r="AR955" s="46"/>
      <c r="AS955" s="192"/>
      <c r="AT955" s="192"/>
      <c r="AU955" s="46"/>
      <c r="AY955" s="192"/>
      <c r="AZ955" s="46"/>
      <c r="BA955" s="192"/>
      <c r="BB955" s="192"/>
      <c r="BC955" s="192"/>
      <c r="BD955" s="46"/>
      <c r="BH955" s="192"/>
      <c r="BI955" s="46"/>
      <c r="BJ955" s="192"/>
      <c r="BK955" s="192"/>
      <c r="BL955" s="192"/>
      <c r="BM955" s="46"/>
      <c r="BQ955" s="192"/>
      <c r="BR955" s="46"/>
      <c r="BS955" s="192"/>
      <c r="BT955" s="192"/>
      <c r="BU955" s="192"/>
      <c r="BV955" s="46"/>
      <c r="BZ955" s="192"/>
      <c r="CA955" s="46"/>
      <c r="CB955" s="192"/>
      <c r="CC955" s="192"/>
      <c r="CD955" s="192"/>
      <c r="CE955" s="46"/>
      <c r="CI955" s="192"/>
      <c r="CJ955" s="46"/>
      <c r="CK955" s="192"/>
      <c r="CL955" s="192"/>
      <c r="CM955" s="192"/>
      <c r="CN955" s="46"/>
      <c r="CR955" s="192"/>
      <c r="CS955" s="46"/>
      <c r="CT955" s="192"/>
      <c r="CU955" s="192"/>
      <c r="CV955" s="192"/>
      <c r="CW955" s="46"/>
    </row>
    <row r="956" spans="42:101">
      <c r="AP956" s="192"/>
      <c r="AQ956" s="46"/>
      <c r="AR956" s="46"/>
      <c r="AS956" s="192"/>
      <c r="AT956" s="192"/>
      <c r="AU956" s="46"/>
      <c r="AY956" s="192"/>
      <c r="AZ956" s="46"/>
      <c r="BA956" s="192"/>
      <c r="BB956" s="192"/>
      <c r="BC956" s="192"/>
      <c r="BD956" s="46"/>
      <c r="BH956" s="192"/>
      <c r="BI956" s="46"/>
      <c r="BJ956" s="192"/>
      <c r="BK956" s="192"/>
      <c r="BL956" s="192"/>
      <c r="BM956" s="46"/>
      <c r="BQ956" s="192"/>
      <c r="BR956" s="46"/>
      <c r="BS956" s="192"/>
      <c r="BT956" s="192"/>
      <c r="BU956" s="192"/>
      <c r="BV956" s="46"/>
      <c r="BZ956" s="192"/>
      <c r="CA956" s="46"/>
      <c r="CB956" s="192"/>
      <c r="CC956" s="192"/>
      <c r="CD956" s="192"/>
      <c r="CE956" s="46"/>
      <c r="CI956" s="192"/>
      <c r="CJ956" s="46"/>
      <c r="CK956" s="192"/>
      <c r="CL956" s="192"/>
      <c r="CM956" s="192"/>
      <c r="CN956" s="46"/>
      <c r="CR956" s="192"/>
      <c r="CS956" s="46"/>
      <c r="CT956" s="192"/>
      <c r="CU956" s="192"/>
      <c r="CV956" s="192"/>
      <c r="CW956" s="46"/>
    </row>
    <row r="957" spans="42:101">
      <c r="AP957" s="192"/>
      <c r="AQ957" s="46"/>
      <c r="AR957" s="46"/>
      <c r="AS957" s="192"/>
      <c r="AT957" s="192"/>
      <c r="AU957" s="46"/>
      <c r="AY957" s="192"/>
      <c r="AZ957" s="46"/>
      <c r="BA957" s="192"/>
      <c r="BB957" s="192"/>
      <c r="BC957" s="192"/>
      <c r="BD957" s="46"/>
      <c r="BH957" s="192"/>
      <c r="BI957" s="46"/>
      <c r="BJ957" s="192"/>
      <c r="BK957" s="192"/>
      <c r="BL957" s="192"/>
      <c r="BM957" s="46"/>
      <c r="BQ957" s="192"/>
      <c r="BR957" s="46"/>
      <c r="BS957" s="192"/>
      <c r="BT957" s="192"/>
      <c r="BU957" s="192"/>
      <c r="BV957" s="46"/>
      <c r="BZ957" s="192"/>
      <c r="CA957" s="46"/>
      <c r="CB957" s="192"/>
      <c r="CC957" s="192"/>
      <c r="CD957" s="192"/>
      <c r="CE957" s="46"/>
      <c r="CI957" s="192"/>
      <c r="CJ957" s="46"/>
      <c r="CK957" s="192"/>
      <c r="CL957" s="192"/>
      <c r="CM957" s="192"/>
      <c r="CN957" s="46"/>
      <c r="CR957" s="192"/>
      <c r="CS957" s="46"/>
      <c r="CT957" s="192"/>
      <c r="CU957" s="192"/>
      <c r="CV957" s="192"/>
      <c r="CW957" s="46"/>
    </row>
    <row r="958" spans="42:101">
      <c r="AP958" s="192"/>
      <c r="AQ958" s="46"/>
      <c r="AR958" s="46"/>
      <c r="AS958" s="192"/>
      <c r="AT958" s="192"/>
      <c r="AU958" s="46"/>
      <c r="AY958" s="192"/>
      <c r="AZ958" s="46"/>
      <c r="BA958" s="192"/>
      <c r="BB958" s="192"/>
      <c r="BC958" s="192"/>
      <c r="BD958" s="46"/>
      <c r="BH958" s="192"/>
      <c r="BI958" s="46"/>
      <c r="BJ958" s="192"/>
      <c r="BK958" s="192"/>
      <c r="BL958" s="192"/>
      <c r="BM958" s="46"/>
      <c r="BQ958" s="192"/>
      <c r="BR958" s="46"/>
      <c r="BS958" s="192"/>
      <c r="BT958" s="192"/>
      <c r="BU958" s="192"/>
      <c r="BV958" s="46"/>
      <c r="BZ958" s="192"/>
      <c r="CA958" s="46"/>
      <c r="CB958" s="192"/>
      <c r="CC958" s="192"/>
      <c r="CD958" s="192"/>
      <c r="CE958" s="46"/>
      <c r="CI958" s="192"/>
      <c r="CJ958" s="46"/>
      <c r="CK958" s="192"/>
      <c r="CL958" s="192"/>
      <c r="CM958" s="192"/>
      <c r="CN958" s="46"/>
      <c r="CR958" s="192"/>
      <c r="CS958" s="46"/>
      <c r="CT958" s="192"/>
      <c r="CU958" s="192"/>
      <c r="CV958" s="192"/>
      <c r="CW958" s="46"/>
    </row>
    <row r="959" spans="42:101">
      <c r="AP959" s="211"/>
      <c r="AQ959" s="46"/>
      <c r="AR959" s="46"/>
      <c r="AS959" s="192"/>
      <c r="AT959" s="192"/>
      <c r="AU959" s="46"/>
      <c r="AY959" s="192"/>
      <c r="AZ959" s="46"/>
      <c r="BA959" s="192"/>
      <c r="BB959" s="192"/>
      <c r="BC959" s="192"/>
      <c r="BD959" s="46"/>
      <c r="BH959" s="192"/>
      <c r="BI959" s="46"/>
      <c r="BJ959" s="192"/>
      <c r="BK959" s="192"/>
      <c r="BL959" s="192"/>
      <c r="BM959" s="46"/>
      <c r="BQ959" s="192"/>
      <c r="BR959" s="46"/>
      <c r="BS959" s="192"/>
      <c r="BT959" s="192"/>
      <c r="BU959" s="192"/>
      <c r="BV959" s="46"/>
      <c r="BZ959" s="192"/>
      <c r="CA959" s="46"/>
      <c r="CB959" s="192"/>
      <c r="CC959" s="192"/>
      <c r="CD959" s="192"/>
      <c r="CE959" s="46"/>
      <c r="CI959" s="192"/>
      <c r="CJ959" s="46"/>
      <c r="CK959" s="192"/>
      <c r="CL959" s="192"/>
      <c r="CM959" s="192"/>
      <c r="CN959" s="46"/>
      <c r="CR959" s="192"/>
      <c r="CS959" s="46"/>
      <c r="CT959" s="192"/>
      <c r="CU959" s="192"/>
      <c r="CV959" s="192"/>
      <c r="CW959" s="46"/>
    </row>
    <row r="960" spans="42:101">
      <c r="AP960" s="192"/>
      <c r="AQ960" s="46"/>
      <c r="AR960" s="46"/>
      <c r="AS960" s="192"/>
      <c r="AT960" s="192"/>
      <c r="AU960" s="46"/>
      <c r="AY960" s="192"/>
      <c r="AZ960" s="46"/>
      <c r="BA960" s="192"/>
      <c r="BB960" s="192"/>
      <c r="BC960" s="192"/>
      <c r="BD960" s="46"/>
      <c r="BH960" s="192"/>
      <c r="BI960" s="46"/>
      <c r="BJ960" s="192"/>
      <c r="BK960" s="192"/>
      <c r="BL960" s="192"/>
      <c r="BM960" s="46"/>
      <c r="BQ960" s="192"/>
      <c r="BR960" s="46"/>
      <c r="BS960" s="192"/>
      <c r="BT960" s="192"/>
      <c r="BU960" s="192"/>
      <c r="BV960" s="46"/>
      <c r="BZ960" s="192"/>
      <c r="CA960" s="46"/>
      <c r="CB960" s="192"/>
      <c r="CC960" s="192"/>
      <c r="CD960" s="192"/>
      <c r="CE960" s="46"/>
      <c r="CI960" s="192"/>
      <c r="CJ960" s="46"/>
      <c r="CK960" s="192"/>
      <c r="CL960" s="192"/>
      <c r="CM960" s="192"/>
      <c r="CN960" s="46"/>
      <c r="CR960" s="192"/>
      <c r="CS960" s="46"/>
      <c r="CT960" s="192"/>
      <c r="CU960" s="192"/>
      <c r="CV960" s="192"/>
      <c r="CW960" s="46"/>
    </row>
    <row r="961" spans="42:101">
      <c r="AP961" s="192"/>
      <c r="AQ961" s="46"/>
      <c r="AR961" s="46"/>
      <c r="AS961" s="192"/>
      <c r="AT961" s="192"/>
      <c r="AU961" s="46"/>
      <c r="AY961" s="192"/>
      <c r="AZ961" s="46"/>
      <c r="BA961" s="192"/>
      <c r="BB961" s="192"/>
      <c r="BC961" s="192"/>
      <c r="BD961" s="46"/>
      <c r="BH961" s="192"/>
      <c r="BI961" s="46"/>
      <c r="BJ961" s="192"/>
      <c r="BK961" s="192"/>
      <c r="BL961" s="192"/>
      <c r="BM961" s="46"/>
      <c r="BQ961" s="192"/>
      <c r="BR961" s="46"/>
      <c r="BS961" s="192"/>
      <c r="BT961" s="192"/>
      <c r="BU961" s="192"/>
      <c r="BV961" s="46"/>
      <c r="BZ961" s="192"/>
      <c r="CA961" s="46"/>
      <c r="CB961" s="192"/>
      <c r="CC961" s="192"/>
      <c r="CD961" s="192"/>
      <c r="CE961" s="46"/>
      <c r="CI961" s="192"/>
      <c r="CJ961" s="46"/>
      <c r="CK961" s="192"/>
      <c r="CL961" s="192"/>
      <c r="CM961" s="192"/>
      <c r="CN961" s="46"/>
      <c r="CR961" s="192"/>
      <c r="CS961" s="46"/>
      <c r="CT961" s="192"/>
      <c r="CU961" s="192"/>
      <c r="CV961" s="192"/>
      <c r="CW961" s="46"/>
    </row>
    <row r="962" spans="42:101">
      <c r="AP962" s="192"/>
      <c r="AQ962" s="46"/>
      <c r="AR962" s="46"/>
      <c r="AS962" s="192"/>
      <c r="AT962" s="192"/>
      <c r="AU962" s="46"/>
      <c r="AY962" s="192"/>
      <c r="AZ962" s="46"/>
      <c r="BA962" s="192"/>
      <c r="BB962" s="192"/>
      <c r="BC962" s="192"/>
      <c r="BD962" s="46"/>
      <c r="BH962" s="192"/>
      <c r="BI962" s="46"/>
      <c r="BJ962" s="192"/>
      <c r="BK962" s="192"/>
      <c r="BL962" s="192"/>
      <c r="BM962" s="46"/>
      <c r="BQ962" s="192"/>
      <c r="BR962" s="46"/>
      <c r="BS962" s="192"/>
      <c r="BT962" s="192"/>
      <c r="BU962" s="192"/>
      <c r="BV962" s="46"/>
      <c r="BZ962" s="192"/>
      <c r="CA962" s="46"/>
      <c r="CB962" s="192"/>
      <c r="CC962" s="192"/>
      <c r="CD962" s="192"/>
      <c r="CE962" s="46"/>
      <c r="CI962" s="192"/>
      <c r="CJ962" s="46"/>
      <c r="CK962" s="192"/>
      <c r="CL962" s="192"/>
      <c r="CM962" s="192"/>
      <c r="CN962" s="46"/>
      <c r="CR962" s="192"/>
      <c r="CS962" s="46"/>
      <c r="CT962" s="192"/>
      <c r="CU962" s="192"/>
      <c r="CV962" s="192"/>
      <c r="CW962" s="46"/>
    </row>
    <row r="963" spans="42:101">
      <c r="AP963" s="211"/>
      <c r="AQ963" s="46"/>
      <c r="AR963" s="46"/>
      <c r="AS963" s="192"/>
      <c r="AT963" s="192"/>
      <c r="AU963" s="46"/>
      <c r="AY963" s="192"/>
      <c r="AZ963" s="46"/>
      <c r="BA963" s="192"/>
      <c r="BB963" s="192"/>
      <c r="BC963" s="192"/>
      <c r="BD963" s="46"/>
      <c r="BH963" s="192"/>
      <c r="BI963" s="46"/>
      <c r="BJ963" s="192"/>
      <c r="BK963" s="192"/>
      <c r="BL963" s="192"/>
      <c r="BM963" s="46"/>
      <c r="BQ963" s="192"/>
      <c r="BR963" s="46"/>
      <c r="BS963" s="192"/>
      <c r="BT963" s="192"/>
      <c r="BU963" s="192"/>
      <c r="BV963" s="46"/>
      <c r="BZ963" s="192"/>
      <c r="CA963" s="46"/>
      <c r="CB963" s="192"/>
      <c r="CC963" s="192"/>
      <c r="CD963" s="192"/>
      <c r="CE963" s="46"/>
      <c r="CI963" s="192"/>
      <c r="CJ963" s="46"/>
      <c r="CK963" s="192"/>
      <c r="CL963" s="192"/>
      <c r="CM963" s="192"/>
      <c r="CN963" s="46"/>
      <c r="CR963" s="192"/>
      <c r="CS963" s="46"/>
      <c r="CT963" s="192"/>
      <c r="CU963" s="192"/>
      <c r="CV963" s="192"/>
      <c r="CW963" s="46"/>
    </row>
    <row r="964" spans="42:101">
      <c r="AP964" s="192"/>
      <c r="AQ964" s="46"/>
      <c r="AR964" s="46"/>
      <c r="AS964" s="192"/>
      <c r="AT964" s="192"/>
      <c r="AU964" s="46"/>
      <c r="AY964" s="192"/>
      <c r="AZ964" s="46"/>
      <c r="BA964" s="192"/>
      <c r="BB964" s="192"/>
      <c r="BC964" s="192"/>
      <c r="BD964" s="46"/>
      <c r="BH964" s="192"/>
      <c r="BI964" s="46"/>
      <c r="BJ964" s="192"/>
      <c r="BK964" s="192"/>
      <c r="BL964" s="192"/>
      <c r="BM964" s="46"/>
      <c r="BQ964" s="192"/>
      <c r="BR964" s="46"/>
      <c r="BS964" s="192"/>
      <c r="BT964" s="192"/>
      <c r="BU964" s="192"/>
      <c r="BV964" s="46"/>
      <c r="BZ964" s="192"/>
      <c r="CA964" s="46"/>
      <c r="CB964" s="192"/>
      <c r="CC964" s="192"/>
      <c r="CD964" s="192"/>
      <c r="CE964" s="46"/>
      <c r="CI964" s="192"/>
      <c r="CJ964" s="46"/>
      <c r="CK964" s="192"/>
      <c r="CL964" s="192"/>
      <c r="CM964" s="192"/>
      <c r="CN964" s="46"/>
      <c r="CR964" s="192"/>
      <c r="CS964" s="46"/>
      <c r="CT964" s="192"/>
      <c r="CU964" s="192"/>
      <c r="CV964" s="192"/>
      <c r="CW964" s="46"/>
    </row>
    <row r="965" spans="42:101">
      <c r="AP965" s="192"/>
      <c r="AQ965" s="46"/>
      <c r="AR965" s="46"/>
      <c r="AS965" s="192"/>
      <c r="AT965" s="192"/>
      <c r="AU965" s="46"/>
      <c r="AY965" s="192"/>
      <c r="AZ965" s="46"/>
      <c r="BA965" s="192"/>
      <c r="BB965" s="192"/>
      <c r="BC965" s="192"/>
      <c r="BD965" s="46"/>
      <c r="BH965" s="192"/>
      <c r="BI965" s="46"/>
      <c r="BJ965" s="192"/>
      <c r="BK965" s="192"/>
      <c r="BL965" s="192"/>
      <c r="BM965" s="46"/>
      <c r="BQ965" s="192"/>
      <c r="BR965" s="46"/>
      <c r="BS965" s="192"/>
      <c r="BT965" s="192"/>
      <c r="BU965" s="192"/>
      <c r="BV965" s="46"/>
      <c r="BZ965" s="192"/>
      <c r="CA965" s="46"/>
      <c r="CB965" s="192"/>
      <c r="CC965" s="192"/>
      <c r="CD965" s="192"/>
      <c r="CE965" s="46"/>
      <c r="CI965" s="192"/>
      <c r="CJ965" s="46"/>
      <c r="CK965" s="192"/>
      <c r="CL965" s="192"/>
      <c r="CM965" s="192"/>
      <c r="CN965" s="46"/>
      <c r="CR965" s="192"/>
      <c r="CS965" s="46"/>
      <c r="CT965" s="192"/>
      <c r="CU965" s="192"/>
      <c r="CV965" s="192"/>
      <c r="CW965" s="46"/>
    </row>
    <row r="966" spans="42:101">
      <c r="AP966" s="192"/>
      <c r="AQ966" s="46"/>
      <c r="AR966" s="46"/>
      <c r="AS966" s="192"/>
      <c r="AT966" s="192"/>
      <c r="AU966" s="46"/>
      <c r="AY966" s="192"/>
      <c r="AZ966" s="46"/>
      <c r="BA966" s="192"/>
      <c r="BB966" s="192"/>
      <c r="BC966" s="192"/>
      <c r="BD966" s="46"/>
      <c r="BH966" s="192"/>
      <c r="BI966" s="46"/>
      <c r="BJ966" s="192"/>
      <c r="BK966" s="192"/>
      <c r="BL966" s="192"/>
      <c r="BM966" s="46"/>
      <c r="BQ966" s="192"/>
      <c r="BR966" s="46"/>
      <c r="BS966" s="192"/>
      <c r="BT966" s="192"/>
      <c r="BU966" s="192"/>
      <c r="BV966" s="46"/>
      <c r="BZ966" s="192"/>
      <c r="CA966" s="46"/>
      <c r="CB966" s="192"/>
      <c r="CC966" s="192"/>
      <c r="CD966" s="192"/>
      <c r="CE966" s="46"/>
      <c r="CI966" s="192"/>
      <c r="CJ966" s="46"/>
      <c r="CK966" s="192"/>
      <c r="CL966" s="192"/>
      <c r="CM966" s="192"/>
      <c r="CN966" s="46"/>
      <c r="CR966" s="192"/>
      <c r="CS966" s="46"/>
      <c r="CT966" s="192"/>
      <c r="CU966" s="192"/>
      <c r="CV966" s="192"/>
      <c r="CW966" s="46"/>
    </row>
    <row r="967" spans="42:101">
      <c r="AP967" s="211"/>
      <c r="AQ967" s="46"/>
      <c r="AR967" s="46"/>
      <c r="AS967" s="192"/>
      <c r="AT967" s="192"/>
      <c r="AU967" s="46"/>
      <c r="AY967" s="192"/>
      <c r="AZ967" s="46"/>
      <c r="BA967" s="192"/>
      <c r="BB967" s="192"/>
      <c r="BC967" s="192"/>
      <c r="BD967" s="46"/>
      <c r="BH967" s="192"/>
      <c r="BI967" s="46"/>
      <c r="BJ967" s="192"/>
      <c r="BK967" s="192"/>
      <c r="BL967" s="192"/>
      <c r="BM967" s="46"/>
      <c r="BQ967" s="192"/>
      <c r="BR967" s="46"/>
      <c r="BS967" s="192"/>
      <c r="BT967" s="192"/>
      <c r="BU967" s="192"/>
      <c r="BV967" s="46"/>
      <c r="BZ967" s="192"/>
      <c r="CA967" s="46"/>
      <c r="CB967" s="192"/>
      <c r="CC967" s="192"/>
      <c r="CD967" s="192"/>
      <c r="CE967" s="46"/>
      <c r="CI967" s="192"/>
      <c r="CJ967" s="46"/>
      <c r="CK967" s="192"/>
      <c r="CL967" s="192"/>
      <c r="CM967" s="192"/>
      <c r="CN967" s="46"/>
      <c r="CR967" s="192"/>
      <c r="CS967" s="46"/>
      <c r="CT967" s="192"/>
      <c r="CU967" s="192"/>
      <c r="CV967" s="192"/>
      <c r="CW967" s="46"/>
    </row>
    <row r="968" spans="42:101">
      <c r="AP968" s="192"/>
      <c r="AQ968" s="46"/>
      <c r="AR968" s="46"/>
      <c r="AS968" s="192"/>
      <c r="AT968" s="192"/>
      <c r="AU968" s="46"/>
      <c r="AY968" s="192"/>
      <c r="AZ968" s="46"/>
      <c r="BA968" s="192"/>
      <c r="BB968" s="192"/>
      <c r="BC968" s="192"/>
      <c r="BD968" s="46"/>
      <c r="BH968" s="192"/>
      <c r="BI968" s="46"/>
      <c r="BJ968" s="192"/>
      <c r="BK968" s="192"/>
      <c r="BL968" s="192"/>
      <c r="BM968" s="46"/>
      <c r="BQ968" s="192"/>
      <c r="BR968" s="46"/>
      <c r="BS968" s="192"/>
      <c r="BT968" s="192"/>
      <c r="BU968" s="192"/>
      <c r="BV968" s="46"/>
      <c r="BZ968" s="192"/>
      <c r="CA968" s="46"/>
      <c r="CB968" s="192"/>
      <c r="CC968" s="192"/>
      <c r="CD968" s="192"/>
      <c r="CE968" s="46"/>
      <c r="CI968" s="192"/>
      <c r="CJ968" s="46"/>
      <c r="CK968" s="192"/>
      <c r="CL968" s="192"/>
      <c r="CM968" s="192"/>
      <c r="CN968" s="46"/>
      <c r="CR968" s="192"/>
      <c r="CS968" s="46"/>
      <c r="CT968" s="192"/>
      <c r="CU968" s="192"/>
      <c r="CV968" s="192"/>
      <c r="CW968" s="46"/>
    </row>
    <row r="969" spans="42:101">
      <c r="AP969" s="192"/>
      <c r="AQ969" s="46"/>
      <c r="AR969" s="46"/>
      <c r="AS969" s="192"/>
      <c r="AT969" s="192"/>
      <c r="AU969" s="46"/>
      <c r="AY969" s="192"/>
      <c r="AZ969" s="46"/>
      <c r="BA969" s="192"/>
      <c r="BB969" s="192"/>
      <c r="BC969" s="192"/>
      <c r="BD969" s="46"/>
      <c r="BH969" s="192"/>
      <c r="BI969" s="46"/>
      <c r="BJ969" s="192"/>
      <c r="BK969" s="192"/>
      <c r="BL969" s="192"/>
      <c r="BM969" s="46"/>
      <c r="BQ969" s="192"/>
      <c r="BR969" s="46"/>
      <c r="BS969" s="192"/>
      <c r="BT969" s="192"/>
      <c r="BU969" s="192"/>
      <c r="BV969" s="46"/>
      <c r="BZ969" s="192"/>
      <c r="CA969" s="46"/>
      <c r="CB969" s="192"/>
      <c r="CC969" s="192"/>
      <c r="CD969" s="192"/>
      <c r="CE969" s="46"/>
      <c r="CI969" s="192"/>
      <c r="CJ969" s="46"/>
      <c r="CK969" s="192"/>
      <c r="CL969" s="192"/>
      <c r="CM969" s="192"/>
      <c r="CN969" s="46"/>
      <c r="CR969" s="192"/>
      <c r="CS969" s="46"/>
      <c r="CT969" s="192"/>
      <c r="CU969" s="192"/>
      <c r="CV969" s="192"/>
      <c r="CW969" s="46"/>
    </row>
    <row r="970" spans="42:101">
      <c r="AP970" s="192"/>
      <c r="AQ970" s="46"/>
      <c r="AR970" s="46"/>
      <c r="AS970" s="192"/>
      <c r="AT970" s="192"/>
      <c r="AU970" s="46"/>
      <c r="AY970" s="192"/>
      <c r="AZ970" s="46"/>
      <c r="BA970" s="192"/>
      <c r="BB970" s="192"/>
      <c r="BC970" s="192"/>
      <c r="BD970" s="46"/>
      <c r="BH970" s="192"/>
      <c r="BI970" s="46"/>
      <c r="BJ970" s="192"/>
      <c r="BK970" s="192"/>
      <c r="BL970" s="192"/>
      <c r="BM970" s="46"/>
      <c r="BQ970" s="192"/>
      <c r="BR970" s="46"/>
      <c r="BS970" s="192"/>
      <c r="BT970" s="192"/>
      <c r="BU970" s="192"/>
      <c r="BV970" s="46"/>
      <c r="BZ970" s="192"/>
      <c r="CA970" s="46"/>
      <c r="CB970" s="192"/>
      <c r="CC970" s="192"/>
      <c r="CD970" s="192"/>
      <c r="CE970" s="46"/>
      <c r="CI970" s="192"/>
      <c r="CJ970" s="46"/>
      <c r="CK970" s="192"/>
      <c r="CL970" s="192"/>
      <c r="CM970" s="192"/>
      <c r="CN970" s="46"/>
      <c r="CR970" s="192"/>
      <c r="CS970" s="46"/>
      <c r="CT970" s="192"/>
      <c r="CU970" s="192"/>
      <c r="CV970" s="192"/>
      <c r="CW970" s="46"/>
    </row>
    <row r="971" spans="42:101">
      <c r="AP971" s="211"/>
      <c r="AQ971" s="46"/>
      <c r="AR971" s="46"/>
      <c r="AS971" s="192"/>
      <c r="AT971" s="192"/>
      <c r="AU971" s="46"/>
      <c r="AY971" s="192"/>
      <c r="AZ971" s="46"/>
      <c r="BA971" s="192"/>
      <c r="BB971" s="192"/>
      <c r="BC971" s="192"/>
      <c r="BD971" s="46"/>
      <c r="BH971" s="192"/>
      <c r="BI971" s="46"/>
      <c r="BJ971" s="192"/>
      <c r="BK971" s="192"/>
      <c r="BL971" s="192"/>
      <c r="BM971" s="46"/>
      <c r="BQ971" s="192"/>
      <c r="BR971" s="46"/>
      <c r="BS971" s="192"/>
      <c r="BT971" s="192"/>
      <c r="BU971" s="192"/>
      <c r="BV971" s="46"/>
      <c r="BZ971" s="192"/>
      <c r="CA971" s="46"/>
      <c r="CB971" s="192"/>
      <c r="CC971" s="192"/>
      <c r="CD971" s="192"/>
      <c r="CE971" s="46"/>
      <c r="CI971" s="192"/>
      <c r="CJ971" s="46"/>
      <c r="CK971" s="192"/>
      <c r="CL971" s="192"/>
      <c r="CM971" s="192"/>
      <c r="CN971" s="46"/>
      <c r="CR971" s="192"/>
      <c r="CS971" s="46"/>
      <c r="CT971" s="192"/>
      <c r="CU971" s="192"/>
      <c r="CV971" s="192"/>
      <c r="CW971" s="46"/>
    </row>
    <row r="972" spans="42:101">
      <c r="AP972" s="192"/>
      <c r="AQ972" s="46"/>
      <c r="AR972" s="46"/>
      <c r="AS972" s="192"/>
      <c r="AT972" s="192"/>
      <c r="AU972" s="46"/>
      <c r="AY972" s="192"/>
      <c r="AZ972" s="46"/>
      <c r="BA972" s="192"/>
      <c r="BB972" s="192"/>
      <c r="BC972" s="192"/>
      <c r="BD972" s="46"/>
      <c r="BH972" s="192"/>
      <c r="BI972" s="46"/>
      <c r="BJ972" s="192"/>
      <c r="BK972" s="192"/>
      <c r="BL972" s="192"/>
      <c r="BM972" s="46"/>
      <c r="BQ972" s="192"/>
      <c r="BR972" s="46"/>
      <c r="BS972" s="192"/>
      <c r="BT972" s="192"/>
      <c r="BU972" s="192"/>
      <c r="BV972" s="46"/>
      <c r="BZ972" s="192"/>
      <c r="CA972" s="46"/>
      <c r="CB972" s="192"/>
      <c r="CC972" s="192"/>
      <c r="CD972" s="192"/>
      <c r="CE972" s="46"/>
      <c r="CI972" s="192"/>
      <c r="CJ972" s="46"/>
      <c r="CK972" s="192"/>
      <c r="CL972" s="192"/>
      <c r="CM972" s="192"/>
      <c r="CN972" s="46"/>
      <c r="CR972" s="192"/>
      <c r="CS972" s="46"/>
      <c r="CT972" s="192"/>
      <c r="CU972" s="192"/>
      <c r="CV972" s="192"/>
      <c r="CW972" s="46"/>
    </row>
    <row r="973" spans="42:101">
      <c r="AP973" s="192"/>
      <c r="AQ973" s="46"/>
      <c r="AR973" s="46"/>
      <c r="AS973" s="192"/>
      <c r="AT973" s="192"/>
      <c r="AU973" s="46"/>
      <c r="AY973" s="192"/>
      <c r="AZ973" s="46"/>
      <c r="BA973" s="192"/>
      <c r="BB973" s="192"/>
      <c r="BC973" s="192"/>
      <c r="BD973" s="46"/>
      <c r="BH973" s="192"/>
      <c r="BI973" s="46"/>
      <c r="BJ973" s="192"/>
      <c r="BK973" s="192"/>
      <c r="BL973" s="192"/>
      <c r="BM973" s="46"/>
      <c r="BQ973" s="192"/>
      <c r="BR973" s="46"/>
      <c r="BS973" s="192"/>
      <c r="BT973" s="192"/>
      <c r="BU973" s="192"/>
      <c r="BV973" s="46"/>
      <c r="BZ973" s="192"/>
      <c r="CA973" s="46"/>
      <c r="CB973" s="192"/>
      <c r="CC973" s="192"/>
      <c r="CD973" s="192"/>
      <c r="CE973" s="46"/>
      <c r="CI973" s="192"/>
      <c r="CJ973" s="46"/>
      <c r="CK973" s="192"/>
      <c r="CL973" s="192"/>
      <c r="CM973" s="192"/>
      <c r="CN973" s="46"/>
      <c r="CR973" s="192"/>
      <c r="CS973" s="46"/>
      <c r="CT973" s="192"/>
      <c r="CU973" s="192"/>
      <c r="CV973" s="192"/>
      <c r="CW973" s="46"/>
    </row>
    <row r="974" spans="42:101">
      <c r="AP974" s="192"/>
      <c r="AQ974" s="46"/>
      <c r="AR974" s="46"/>
      <c r="AS974" s="192"/>
      <c r="AT974" s="192"/>
      <c r="AU974" s="46"/>
      <c r="AY974" s="192"/>
      <c r="AZ974" s="46"/>
      <c r="BA974" s="192"/>
      <c r="BB974" s="192"/>
      <c r="BC974" s="192"/>
      <c r="BD974" s="46"/>
      <c r="BH974" s="192"/>
      <c r="BI974" s="46"/>
      <c r="BJ974" s="192"/>
      <c r="BK974" s="192"/>
      <c r="BL974" s="192"/>
      <c r="BM974" s="46"/>
      <c r="BQ974" s="192"/>
      <c r="BR974" s="46"/>
      <c r="BS974" s="192"/>
      <c r="BT974" s="192"/>
      <c r="BU974" s="192"/>
      <c r="BV974" s="46"/>
      <c r="BZ974" s="192"/>
      <c r="CA974" s="46"/>
      <c r="CB974" s="192"/>
      <c r="CC974" s="192"/>
      <c r="CD974" s="192"/>
      <c r="CE974" s="46"/>
      <c r="CI974" s="192"/>
      <c r="CJ974" s="46"/>
      <c r="CK974" s="192"/>
      <c r="CL974" s="192"/>
      <c r="CM974" s="192"/>
      <c r="CN974" s="46"/>
      <c r="CR974" s="192"/>
      <c r="CS974" s="46"/>
      <c r="CT974" s="192"/>
      <c r="CU974" s="192"/>
      <c r="CV974" s="192"/>
      <c r="CW974" s="46"/>
    </row>
    <row r="975" spans="42:101">
      <c r="AP975" s="211"/>
      <c r="AQ975" s="46"/>
      <c r="AR975" s="46"/>
      <c r="AS975" s="192"/>
      <c r="AT975" s="192"/>
      <c r="AU975" s="46"/>
      <c r="AY975" s="192"/>
      <c r="AZ975" s="46"/>
      <c r="BA975" s="192"/>
      <c r="BB975" s="192"/>
      <c r="BC975" s="192"/>
      <c r="BD975" s="46"/>
      <c r="BH975" s="192"/>
      <c r="BI975" s="46"/>
      <c r="BJ975" s="192"/>
      <c r="BK975" s="192"/>
      <c r="BL975" s="192"/>
      <c r="BM975" s="46"/>
      <c r="BQ975" s="192"/>
      <c r="BR975" s="46"/>
      <c r="BS975" s="192"/>
      <c r="BT975" s="192"/>
      <c r="BU975" s="192"/>
      <c r="BV975" s="46"/>
      <c r="BZ975" s="192"/>
      <c r="CA975" s="46"/>
      <c r="CB975" s="192"/>
      <c r="CC975" s="192"/>
      <c r="CD975" s="192"/>
      <c r="CE975" s="46"/>
      <c r="CI975" s="192"/>
      <c r="CJ975" s="46"/>
      <c r="CK975" s="192"/>
      <c r="CL975" s="192"/>
      <c r="CM975" s="192"/>
      <c r="CN975" s="46"/>
      <c r="CR975" s="192"/>
      <c r="CS975" s="46"/>
      <c r="CT975" s="192"/>
      <c r="CU975" s="192"/>
      <c r="CV975" s="192"/>
      <c r="CW975" s="46"/>
    </row>
    <row r="976" spans="42:101">
      <c r="AP976" s="192"/>
      <c r="AQ976" s="46"/>
      <c r="AR976" s="46"/>
      <c r="AS976" s="192"/>
      <c r="AT976" s="192"/>
      <c r="AU976" s="46"/>
      <c r="AY976" s="192"/>
      <c r="AZ976" s="46"/>
      <c r="BA976" s="192"/>
      <c r="BB976" s="192"/>
      <c r="BC976" s="192"/>
      <c r="BD976" s="46"/>
      <c r="BH976" s="192"/>
      <c r="BI976" s="46"/>
      <c r="BJ976" s="192"/>
      <c r="BK976" s="192"/>
      <c r="BL976" s="192"/>
      <c r="BM976" s="46"/>
      <c r="BQ976" s="192"/>
      <c r="BR976" s="46"/>
      <c r="BS976" s="192"/>
      <c r="BT976" s="192"/>
      <c r="BU976" s="192"/>
      <c r="BV976" s="46"/>
      <c r="BZ976" s="192"/>
      <c r="CA976" s="46"/>
      <c r="CB976" s="192"/>
      <c r="CC976" s="192"/>
      <c r="CD976" s="192"/>
      <c r="CE976" s="46"/>
      <c r="CI976" s="192"/>
      <c r="CJ976" s="46"/>
      <c r="CK976" s="192"/>
      <c r="CL976" s="192"/>
      <c r="CM976" s="192"/>
      <c r="CN976" s="46"/>
      <c r="CR976" s="192"/>
      <c r="CS976" s="46"/>
      <c r="CT976" s="192"/>
      <c r="CU976" s="192"/>
      <c r="CV976" s="192"/>
      <c r="CW976" s="46"/>
    </row>
    <row r="977" spans="42:101">
      <c r="AP977" s="192"/>
      <c r="AQ977" s="46"/>
      <c r="AR977" s="46"/>
      <c r="AS977" s="192"/>
      <c r="AT977" s="192"/>
      <c r="AU977" s="46"/>
      <c r="AY977" s="192"/>
      <c r="AZ977" s="46"/>
      <c r="BA977" s="192"/>
      <c r="BB977" s="192"/>
      <c r="BC977" s="192"/>
      <c r="BD977" s="46"/>
      <c r="BH977" s="192"/>
      <c r="BI977" s="46"/>
      <c r="BJ977" s="192"/>
      <c r="BK977" s="192"/>
      <c r="BL977" s="192"/>
      <c r="BM977" s="46"/>
      <c r="BQ977" s="192"/>
      <c r="BR977" s="46"/>
      <c r="BS977" s="192"/>
      <c r="BT977" s="192"/>
      <c r="BU977" s="192"/>
      <c r="BV977" s="46"/>
      <c r="BZ977" s="192"/>
      <c r="CA977" s="46"/>
      <c r="CB977" s="192"/>
      <c r="CC977" s="192"/>
      <c r="CD977" s="192"/>
      <c r="CE977" s="46"/>
      <c r="CI977" s="192"/>
      <c r="CJ977" s="46"/>
      <c r="CK977" s="192"/>
      <c r="CL977" s="192"/>
      <c r="CM977" s="192"/>
      <c r="CN977" s="46"/>
      <c r="CR977" s="192"/>
      <c r="CS977" s="46"/>
      <c r="CT977" s="192"/>
      <c r="CU977" s="192"/>
      <c r="CV977" s="192"/>
      <c r="CW977" s="46"/>
    </row>
    <row r="978" spans="42:101">
      <c r="AP978" s="192"/>
      <c r="AQ978" s="46"/>
      <c r="AR978" s="46"/>
      <c r="AS978" s="192"/>
      <c r="AT978" s="192"/>
      <c r="AU978" s="46"/>
      <c r="AY978" s="192"/>
      <c r="AZ978" s="46"/>
      <c r="BA978" s="192"/>
      <c r="BB978" s="192"/>
      <c r="BC978" s="192"/>
      <c r="BD978" s="46"/>
      <c r="BH978" s="192"/>
      <c r="BI978" s="46"/>
      <c r="BJ978" s="192"/>
      <c r="BK978" s="192"/>
      <c r="BL978" s="192"/>
      <c r="BM978" s="46"/>
      <c r="BQ978" s="192"/>
      <c r="BR978" s="46"/>
      <c r="BS978" s="192"/>
      <c r="BT978" s="192"/>
      <c r="BU978" s="192"/>
      <c r="BV978" s="46"/>
      <c r="BZ978" s="192"/>
      <c r="CA978" s="46"/>
      <c r="CB978" s="192"/>
      <c r="CC978" s="192"/>
      <c r="CD978" s="192"/>
      <c r="CE978" s="46"/>
      <c r="CI978" s="192"/>
      <c r="CJ978" s="46"/>
      <c r="CK978" s="192"/>
      <c r="CL978" s="192"/>
      <c r="CM978" s="192"/>
      <c r="CN978" s="46"/>
      <c r="CR978" s="192"/>
      <c r="CS978" s="46"/>
      <c r="CT978" s="192"/>
      <c r="CU978" s="192"/>
      <c r="CV978" s="192"/>
      <c r="CW978" s="46"/>
    </row>
    <row r="979" spans="42:101">
      <c r="AP979" s="211"/>
      <c r="AQ979" s="46"/>
      <c r="AR979" s="46"/>
      <c r="AS979" s="192"/>
      <c r="AT979" s="192"/>
      <c r="AU979" s="46"/>
      <c r="AY979" s="192"/>
      <c r="AZ979" s="46"/>
      <c r="BA979" s="192"/>
      <c r="BB979" s="192"/>
      <c r="BC979" s="192"/>
      <c r="BD979" s="46"/>
      <c r="BH979" s="192"/>
      <c r="BI979" s="46"/>
      <c r="BJ979" s="192"/>
      <c r="BK979" s="192"/>
      <c r="BL979" s="192"/>
      <c r="BM979" s="46"/>
      <c r="BQ979" s="192"/>
      <c r="BR979" s="46"/>
      <c r="BS979" s="192"/>
      <c r="BT979" s="192"/>
      <c r="BU979" s="192"/>
      <c r="BV979" s="46"/>
      <c r="BZ979" s="192"/>
      <c r="CA979" s="46"/>
      <c r="CB979" s="192"/>
      <c r="CC979" s="192"/>
      <c r="CD979" s="192"/>
      <c r="CE979" s="46"/>
      <c r="CI979" s="192"/>
      <c r="CJ979" s="46"/>
      <c r="CK979" s="192"/>
      <c r="CL979" s="192"/>
      <c r="CM979" s="192"/>
      <c r="CN979" s="46"/>
      <c r="CR979" s="192"/>
      <c r="CS979" s="46"/>
      <c r="CT979" s="192"/>
      <c r="CU979" s="192"/>
      <c r="CV979" s="192"/>
      <c r="CW979" s="46"/>
    </row>
    <row r="980" spans="42:101">
      <c r="AP980" s="192"/>
      <c r="AQ980" s="46"/>
      <c r="AR980" s="46"/>
      <c r="AS980" s="192"/>
      <c r="AT980" s="192"/>
      <c r="AU980" s="46"/>
      <c r="AY980" s="192"/>
      <c r="AZ980" s="46"/>
      <c r="BA980" s="192"/>
      <c r="BB980" s="192"/>
      <c r="BC980" s="192"/>
      <c r="BD980" s="46"/>
      <c r="BH980" s="192"/>
      <c r="BI980" s="46"/>
      <c r="BJ980" s="192"/>
      <c r="BK980" s="192"/>
      <c r="BL980" s="192"/>
      <c r="BM980" s="46"/>
      <c r="BQ980" s="192"/>
      <c r="BR980" s="46"/>
      <c r="BS980" s="192"/>
      <c r="BT980" s="192"/>
      <c r="BU980" s="192"/>
      <c r="BV980" s="46"/>
      <c r="BZ980" s="192"/>
      <c r="CA980" s="46"/>
      <c r="CB980" s="192"/>
      <c r="CC980" s="192"/>
      <c r="CD980" s="192"/>
      <c r="CE980" s="46"/>
      <c r="CI980" s="192"/>
      <c r="CJ980" s="46"/>
      <c r="CK980" s="192"/>
      <c r="CL980" s="192"/>
      <c r="CM980" s="192"/>
      <c r="CN980" s="46"/>
      <c r="CR980" s="192"/>
      <c r="CS980" s="46"/>
      <c r="CT980" s="192"/>
      <c r="CU980" s="192"/>
      <c r="CV980" s="192"/>
      <c r="CW980" s="46"/>
    </row>
    <row r="981" spans="42:101">
      <c r="AP981" s="192"/>
      <c r="AQ981" s="46"/>
      <c r="AR981" s="46"/>
      <c r="AS981" s="192"/>
      <c r="AT981" s="192"/>
      <c r="AU981" s="46"/>
      <c r="AY981" s="192"/>
      <c r="AZ981" s="46"/>
      <c r="BA981" s="192"/>
      <c r="BB981" s="192"/>
      <c r="BC981" s="192"/>
      <c r="BD981" s="46"/>
      <c r="BH981" s="192"/>
      <c r="BI981" s="46"/>
      <c r="BJ981" s="192"/>
      <c r="BK981" s="192"/>
      <c r="BL981" s="192"/>
      <c r="BM981" s="46"/>
      <c r="BQ981" s="192"/>
      <c r="BR981" s="46"/>
      <c r="BS981" s="192"/>
      <c r="BT981" s="192"/>
      <c r="BU981" s="192"/>
      <c r="BV981" s="46"/>
      <c r="BZ981" s="192"/>
      <c r="CA981" s="46"/>
      <c r="CB981" s="192"/>
      <c r="CC981" s="192"/>
      <c r="CD981" s="192"/>
      <c r="CE981" s="46"/>
      <c r="CI981" s="192"/>
      <c r="CJ981" s="46"/>
      <c r="CK981" s="192"/>
      <c r="CL981" s="192"/>
      <c r="CM981" s="192"/>
      <c r="CN981" s="46"/>
      <c r="CR981" s="192"/>
      <c r="CS981" s="46"/>
      <c r="CT981" s="192"/>
      <c r="CU981" s="192"/>
      <c r="CV981" s="192"/>
      <c r="CW981" s="46"/>
    </row>
    <row r="982" spans="42:101">
      <c r="AP982" s="192"/>
      <c r="AQ982" s="46"/>
      <c r="AR982" s="46"/>
      <c r="AS982" s="192"/>
      <c r="AT982" s="192"/>
      <c r="AU982" s="46"/>
      <c r="AY982" s="192"/>
      <c r="AZ982" s="46"/>
      <c r="BA982" s="192"/>
      <c r="BB982" s="192"/>
      <c r="BC982" s="192"/>
      <c r="BD982" s="46"/>
      <c r="BH982" s="192"/>
      <c r="BI982" s="46"/>
      <c r="BJ982" s="192"/>
      <c r="BK982" s="192"/>
      <c r="BL982" s="192"/>
      <c r="BM982" s="46"/>
      <c r="BQ982" s="192"/>
      <c r="BR982" s="46"/>
      <c r="BS982" s="192"/>
      <c r="BT982" s="192"/>
      <c r="BU982" s="192"/>
      <c r="BV982" s="46"/>
      <c r="BZ982" s="192"/>
      <c r="CA982" s="46"/>
      <c r="CB982" s="192"/>
      <c r="CC982" s="192"/>
      <c r="CD982" s="192"/>
      <c r="CE982" s="46"/>
      <c r="CI982" s="192"/>
      <c r="CJ982" s="46"/>
      <c r="CK982" s="192"/>
      <c r="CL982" s="192"/>
      <c r="CM982" s="192"/>
      <c r="CN982" s="46"/>
      <c r="CR982" s="192"/>
      <c r="CS982" s="46"/>
      <c r="CT982" s="192"/>
      <c r="CU982" s="192"/>
      <c r="CV982" s="192"/>
      <c r="CW982" s="46"/>
    </row>
    <row r="983" spans="42:101">
      <c r="AP983" s="211"/>
      <c r="AQ983" s="46"/>
      <c r="AR983" s="46"/>
      <c r="AS983" s="192"/>
      <c r="AT983" s="192"/>
      <c r="AU983" s="46"/>
      <c r="AY983" s="192"/>
      <c r="AZ983" s="46"/>
      <c r="BA983" s="192"/>
      <c r="BB983" s="192"/>
      <c r="BC983" s="192"/>
      <c r="BD983" s="46"/>
      <c r="BH983" s="192"/>
      <c r="BI983" s="46"/>
      <c r="BJ983" s="192"/>
      <c r="BK983" s="192"/>
      <c r="BL983" s="192"/>
      <c r="BM983" s="46"/>
      <c r="BQ983" s="192"/>
      <c r="BR983" s="46"/>
      <c r="BS983" s="192"/>
      <c r="BT983" s="192"/>
      <c r="BU983" s="192"/>
      <c r="BV983" s="46"/>
      <c r="BZ983" s="192"/>
      <c r="CA983" s="46"/>
      <c r="CB983" s="192"/>
      <c r="CC983" s="192"/>
      <c r="CD983" s="192"/>
      <c r="CE983" s="46"/>
      <c r="CI983" s="192"/>
      <c r="CJ983" s="46"/>
      <c r="CK983" s="192"/>
      <c r="CL983" s="192"/>
      <c r="CM983" s="192"/>
      <c r="CN983" s="46"/>
      <c r="CR983" s="192"/>
      <c r="CS983" s="46"/>
      <c r="CT983" s="192"/>
      <c r="CU983" s="192"/>
      <c r="CV983" s="192"/>
      <c r="CW983" s="46"/>
    </row>
    <row r="984" spans="42:101">
      <c r="AP984" s="192"/>
      <c r="AQ984" s="46"/>
      <c r="AR984" s="46"/>
      <c r="AS984" s="192"/>
      <c r="AT984" s="192"/>
      <c r="AU984" s="46"/>
      <c r="AY984" s="192"/>
      <c r="AZ984" s="46"/>
      <c r="BA984" s="192"/>
      <c r="BB984" s="192"/>
      <c r="BC984" s="192"/>
      <c r="BD984" s="46"/>
      <c r="BH984" s="192"/>
      <c r="BI984" s="46"/>
      <c r="BJ984" s="192"/>
      <c r="BK984" s="192"/>
      <c r="BL984" s="192"/>
      <c r="BM984" s="46"/>
      <c r="BQ984" s="192"/>
      <c r="BR984" s="46"/>
      <c r="BS984" s="192"/>
      <c r="BT984" s="192"/>
      <c r="BU984" s="192"/>
      <c r="BV984" s="46"/>
      <c r="BZ984" s="192"/>
      <c r="CA984" s="46"/>
      <c r="CB984" s="192"/>
      <c r="CC984" s="192"/>
      <c r="CD984" s="192"/>
      <c r="CE984" s="46"/>
      <c r="CI984" s="192"/>
      <c r="CJ984" s="46"/>
      <c r="CK984" s="192"/>
      <c r="CL984" s="192"/>
      <c r="CM984" s="192"/>
      <c r="CN984" s="46"/>
      <c r="CR984" s="192"/>
      <c r="CS984" s="46"/>
      <c r="CT984" s="192"/>
      <c r="CU984" s="192"/>
      <c r="CV984" s="192"/>
      <c r="CW984" s="46"/>
    </row>
    <row r="985" spans="42:101">
      <c r="AP985" s="192"/>
      <c r="AQ985" s="46"/>
      <c r="AR985" s="46"/>
      <c r="AS985" s="192"/>
      <c r="AT985" s="192"/>
      <c r="AU985" s="46"/>
      <c r="AY985" s="192"/>
      <c r="AZ985" s="46"/>
      <c r="BA985" s="192"/>
      <c r="BB985" s="192"/>
      <c r="BC985" s="192"/>
      <c r="BD985" s="46"/>
      <c r="BH985" s="192"/>
      <c r="BI985" s="46"/>
      <c r="BJ985" s="192"/>
      <c r="BK985" s="192"/>
      <c r="BL985" s="192"/>
      <c r="BM985" s="46"/>
      <c r="BQ985" s="192"/>
      <c r="BR985" s="46"/>
      <c r="BS985" s="192"/>
      <c r="BT985" s="192"/>
      <c r="BU985" s="192"/>
      <c r="BV985" s="46"/>
      <c r="BZ985" s="192"/>
      <c r="CA985" s="46"/>
      <c r="CB985" s="192"/>
      <c r="CC985" s="192"/>
      <c r="CD985" s="192"/>
      <c r="CE985" s="46"/>
      <c r="CI985" s="192"/>
      <c r="CJ985" s="46"/>
      <c r="CK985" s="192"/>
      <c r="CL985" s="192"/>
      <c r="CM985" s="192"/>
      <c r="CN985" s="46"/>
      <c r="CR985" s="192"/>
      <c r="CS985" s="46"/>
      <c r="CT985" s="192"/>
      <c r="CU985" s="192"/>
      <c r="CV985" s="192"/>
      <c r="CW985" s="46"/>
    </row>
    <row r="986" spans="42:101">
      <c r="AP986" s="192"/>
      <c r="AQ986" s="46"/>
      <c r="AR986" s="46"/>
      <c r="AS986" s="192"/>
      <c r="AT986" s="192"/>
      <c r="AU986" s="46"/>
      <c r="AY986" s="192"/>
      <c r="AZ986" s="46"/>
      <c r="BA986" s="192"/>
      <c r="BB986" s="192"/>
      <c r="BC986" s="192"/>
      <c r="BD986" s="46"/>
      <c r="BH986" s="192"/>
      <c r="BI986" s="46"/>
      <c r="BJ986" s="192"/>
      <c r="BK986" s="192"/>
      <c r="BL986" s="192"/>
      <c r="BM986" s="46"/>
      <c r="BQ986" s="192"/>
      <c r="BR986" s="46"/>
      <c r="BS986" s="192"/>
      <c r="BT986" s="192"/>
      <c r="BU986" s="192"/>
      <c r="BV986" s="46"/>
      <c r="BZ986" s="192"/>
      <c r="CA986" s="46"/>
      <c r="CB986" s="192"/>
      <c r="CC986" s="192"/>
      <c r="CD986" s="192"/>
      <c r="CE986" s="46"/>
      <c r="CI986" s="192"/>
      <c r="CJ986" s="46"/>
      <c r="CK986" s="192"/>
      <c r="CL986" s="192"/>
      <c r="CM986" s="192"/>
      <c r="CN986" s="46"/>
      <c r="CR986" s="192"/>
      <c r="CS986" s="46"/>
      <c r="CT986" s="192"/>
      <c r="CU986" s="192"/>
      <c r="CV986" s="192"/>
      <c r="CW986" s="46"/>
    </row>
    <row r="987" spans="42:101">
      <c r="AP987" s="211"/>
      <c r="AQ987" s="46"/>
      <c r="AR987" s="46"/>
      <c r="AS987" s="192"/>
      <c r="AT987" s="192"/>
      <c r="AU987" s="46"/>
      <c r="AY987" s="192"/>
      <c r="AZ987" s="46"/>
      <c r="BA987" s="192"/>
      <c r="BB987" s="192"/>
      <c r="BC987" s="192"/>
      <c r="BD987" s="46"/>
      <c r="BH987" s="192"/>
      <c r="BI987" s="46"/>
      <c r="BJ987" s="192"/>
      <c r="BK987" s="192"/>
      <c r="BL987" s="192"/>
      <c r="BM987" s="46"/>
      <c r="BQ987" s="192"/>
      <c r="BR987" s="46"/>
      <c r="BS987" s="192"/>
      <c r="BT987" s="192"/>
      <c r="BU987" s="192"/>
      <c r="BV987" s="46"/>
      <c r="BZ987" s="192"/>
      <c r="CA987" s="46"/>
      <c r="CB987" s="192"/>
      <c r="CC987" s="192"/>
      <c r="CD987" s="192"/>
      <c r="CE987" s="46"/>
      <c r="CI987" s="192"/>
      <c r="CJ987" s="46"/>
      <c r="CK987" s="192"/>
      <c r="CL987" s="192"/>
      <c r="CM987" s="192"/>
      <c r="CN987" s="46"/>
      <c r="CR987" s="192"/>
      <c r="CS987" s="46"/>
      <c r="CT987" s="192"/>
      <c r="CU987" s="192"/>
      <c r="CV987" s="192"/>
      <c r="CW987" s="46"/>
    </row>
    <row r="988" spans="42:101">
      <c r="AP988" s="192"/>
      <c r="AQ988" s="46"/>
      <c r="AR988" s="46"/>
      <c r="AS988" s="192"/>
      <c r="AT988" s="192"/>
      <c r="AU988" s="46"/>
      <c r="AY988" s="192"/>
      <c r="AZ988" s="46"/>
      <c r="BA988" s="192"/>
      <c r="BB988" s="192"/>
      <c r="BC988" s="192"/>
      <c r="BD988" s="46"/>
      <c r="BH988" s="192"/>
      <c r="BI988" s="46"/>
      <c r="BJ988" s="192"/>
      <c r="BK988" s="192"/>
      <c r="BL988" s="192"/>
      <c r="BM988" s="46"/>
      <c r="BQ988" s="192"/>
      <c r="BR988" s="46"/>
      <c r="BS988" s="192"/>
      <c r="BT988" s="192"/>
      <c r="BU988" s="192"/>
      <c r="BV988" s="46"/>
      <c r="BZ988" s="192"/>
      <c r="CA988" s="46"/>
      <c r="CB988" s="192"/>
      <c r="CC988" s="192"/>
      <c r="CD988" s="192"/>
      <c r="CE988" s="46"/>
      <c r="CI988" s="192"/>
      <c r="CJ988" s="46"/>
      <c r="CK988" s="192"/>
      <c r="CL988" s="192"/>
      <c r="CM988" s="192"/>
      <c r="CN988" s="46"/>
      <c r="CR988" s="192"/>
      <c r="CS988" s="46"/>
      <c r="CT988" s="192"/>
      <c r="CU988" s="192"/>
      <c r="CV988" s="192"/>
      <c r="CW988" s="46"/>
    </row>
    <row r="989" spans="42:101">
      <c r="AP989" s="192"/>
      <c r="AQ989" s="46"/>
      <c r="AR989" s="46"/>
      <c r="AS989" s="192"/>
      <c r="AT989" s="192"/>
      <c r="AU989" s="46"/>
      <c r="AY989" s="192"/>
      <c r="AZ989" s="46"/>
      <c r="BA989" s="192"/>
      <c r="BB989" s="192"/>
      <c r="BC989" s="192"/>
      <c r="BD989" s="46"/>
      <c r="BH989" s="192"/>
      <c r="BI989" s="46"/>
      <c r="BJ989" s="192"/>
      <c r="BK989" s="192"/>
      <c r="BL989" s="192"/>
      <c r="BM989" s="46"/>
      <c r="BQ989" s="192"/>
      <c r="BR989" s="46"/>
      <c r="BS989" s="192"/>
      <c r="BT989" s="192"/>
      <c r="BU989" s="192"/>
      <c r="BV989" s="46"/>
      <c r="BZ989" s="192"/>
      <c r="CA989" s="46"/>
      <c r="CB989" s="192"/>
      <c r="CC989" s="192"/>
      <c r="CD989" s="192"/>
      <c r="CE989" s="46"/>
      <c r="CI989" s="192"/>
      <c r="CJ989" s="46"/>
      <c r="CK989" s="192"/>
      <c r="CL989" s="192"/>
      <c r="CM989" s="192"/>
      <c r="CN989" s="46"/>
      <c r="CR989" s="192"/>
      <c r="CS989" s="46"/>
      <c r="CT989" s="192"/>
      <c r="CU989" s="192"/>
      <c r="CV989" s="192"/>
      <c r="CW989" s="46"/>
    </row>
    <row r="990" spans="42:101">
      <c r="AP990" s="192"/>
      <c r="AQ990" s="46"/>
      <c r="AR990" s="46"/>
      <c r="AS990" s="192"/>
      <c r="AT990" s="192"/>
      <c r="AU990" s="46"/>
      <c r="AY990" s="192"/>
      <c r="AZ990" s="46"/>
      <c r="BA990" s="192"/>
      <c r="BB990" s="192"/>
      <c r="BC990" s="192"/>
      <c r="BD990" s="46"/>
      <c r="BH990" s="192"/>
      <c r="BI990" s="46"/>
      <c r="BJ990" s="192"/>
      <c r="BK990" s="192"/>
      <c r="BL990" s="192"/>
      <c r="BM990" s="46"/>
      <c r="BQ990" s="192"/>
      <c r="BR990" s="46"/>
      <c r="BS990" s="192"/>
      <c r="BT990" s="192"/>
      <c r="BU990" s="192"/>
      <c r="BV990" s="46"/>
      <c r="BZ990" s="192"/>
      <c r="CA990" s="46"/>
      <c r="CB990" s="192"/>
      <c r="CC990" s="192"/>
      <c r="CD990" s="192"/>
      <c r="CE990" s="46"/>
      <c r="CI990" s="192"/>
      <c r="CJ990" s="46"/>
      <c r="CK990" s="192"/>
      <c r="CL990" s="192"/>
      <c r="CM990" s="192"/>
      <c r="CN990" s="46"/>
      <c r="CR990" s="192"/>
      <c r="CS990" s="46"/>
      <c r="CT990" s="192"/>
      <c r="CU990" s="192"/>
      <c r="CV990" s="192"/>
      <c r="CW990" s="46"/>
    </row>
    <row r="991" spans="42:101">
      <c r="AP991" s="211"/>
      <c r="AQ991" s="46"/>
      <c r="AR991" s="46"/>
      <c r="AS991" s="192"/>
      <c r="AT991" s="192"/>
      <c r="AU991" s="46"/>
      <c r="AY991" s="192"/>
      <c r="AZ991" s="46"/>
      <c r="BA991" s="192"/>
      <c r="BB991" s="192"/>
      <c r="BC991" s="192"/>
      <c r="BD991" s="46"/>
      <c r="BH991" s="192"/>
      <c r="BI991" s="46"/>
      <c r="BJ991" s="192"/>
      <c r="BK991" s="192"/>
      <c r="BL991" s="192"/>
      <c r="BM991" s="46"/>
      <c r="BQ991" s="192"/>
      <c r="BR991" s="46"/>
      <c r="BS991" s="192"/>
      <c r="BT991" s="192"/>
      <c r="BU991" s="192"/>
      <c r="BV991" s="46"/>
      <c r="BZ991" s="192"/>
      <c r="CA991" s="46"/>
      <c r="CB991" s="192"/>
      <c r="CC991" s="192"/>
      <c r="CD991" s="192"/>
      <c r="CE991" s="46"/>
      <c r="CI991" s="192"/>
      <c r="CJ991" s="46"/>
      <c r="CK991" s="192"/>
      <c r="CL991" s="192"/>
      <c r="CM991" s="192"/>
      <c r="CN991" s="46"/>
      <c r="CR991" s="192"/>
      <c r="CS991" s="46"/>
      <c r="CT991" s="192"/>
      <c r="CU991" s="192"/>
      <c r="CV991" s="192"/>
      <c r="CW991" s="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T991"/>
  <sheetViews>
    <sheetView topLeftCell="AI526" zoomScale="45" zoomScaleNormal="45" workbookViewId="0">
      <selection activeCell="BK540" sqref="BK540"/>
    </sheetView>
  </sheetViews>
  <sheetFormatPr defaultColWidth="8.7265625" defaultRowHeight="12.5"/>
  <cols>
    <col min="1" max="2" width="9"/>
    <col min="3" max="3" width="12.81640625" customWidth="1"/>
    <col min="4" max="4" width="10.54296875" customWidth="1"/>
    <col min="5" max="5" width="9"/>
    <col min="6" max="10" width="12" customWidth="1"/>
    <col min="11" max="11" width="12" style="159" customWidth="1"/>
    <col min="12" max="12" width="18.54296875" style="159" customWidth="1"/>
    <col min="13" max="13" width="9" style="159"/>
    <col min="14" max="14" width="12.81640625" style="159"/>
    <col min="15" max="16" width="9" style="159"/>
    <col min="17" max="19" width="9"/>
    <col min="20" max="20" width="12" style="159" customWidth="1"/>
    <col min="21" max="21" width="18.54296875" style="159" customWidth="1"/>
    <col min="22" max="22" width="9" style="159"/>
    <col min="23" max="23" width="12.81640625" style="159"/>
    <col min="24" max="25" width="9" style="159"/>
    <col min="26" max="29" width="9"/>
    <col min="30" max="30" width="17" customWidth="1"/>
    <col min="31" max="31" width="9"/>
    <col min="32" max="32" width="12.81640625"/>
    <col min="33" max="37" width="9"/>
    <col min="38" max="38" width="14.6328125" style="159" customWidth="1"/>
    <col min="39" max="39" width="18.54296875" style="159" customWidth="1"/>
    <col min="40" max="40" width="9" style="159"/>
    <col min="41" max="41" width="12.81640625" style="159"/>
    <col min="42" max="42" width="9" style="159"/>
    <col min="43" max="43" width="12.81640625" style="159"/>
    <col min="44" max="47" width="9"/>
    <col min="48" max="48" width="17" customWidth="1"/>
    <col min="49" max="49" width="9"/>
    <col min="50" max="50" width="12.81640625"/>
    <col min="51" max="58" width="9"/>
    <col min="59" max="59" width="12.81640625"/>
    <col min="60" max="67" width="9"/>
    <col min="68" max="68" width="12.81640625"/>
    <col min="69" max="119" width="9"/>
  </cols>
  <sheetData>
    <row r="1" spans="2:49">
      <c r="H1" s="159"/>
      <c r="I1" s="159" t="s">
        <v>364</v>
      </c>
      <c r="AG1" t="s">
        <v>365</v>
      </c>
      <c r="AH1" t="s">
        <v>366</v>
      </c>
      <c r="AI1" t="s">
        <v>367</v>
      </c>
      <c r="AJ1" t="s">
        <v>368</v>
      </c>
      <c r="AK1" t="s">
        <v>369</v>
      </c>
      <c r="AL1" s="159" t="s">
        <v>370</v>
      </c>
      <c r="AM1" s="159" t="s">
        <v>371</v>
      </c>
      <c r="AN1" s="159" t="s">
        <v>372</v>
      </c>
      <c r="AO1" s="159" t="s">
        <v>373</v>
      </c>
      <c r="AU1" s="159" t="s">
        <v>374</v>
      </c>
    </row>
    <row r="2" spans="2:49">
      <c r="AG2">
        <f>AI2</f>
        <v>4</v>
      </c>
      <c r="AH2">
        <f>AK2</f>
        <v>7</v>
      </c>
      <c r="AI2">
        <f>AN2+4</f>
        <v>4</v>
      </c>
      <c r="AJ2">
        <f>AK2-1</f>
        <v>6</v>
      </c>
      <c r="AK2">
        <f>AM2</f>
        <v>7</v>
      </c>
      <c r="AL2" s="159">
        <f>AN2+4</f>
        <v>4</v>
      </c>
      <c r="AM2" s="159">
        <f>AN2+7</f>
        <v>7</v>
      </c>
      <c r="AN2" s="175">
        <v>0</v>
      </c>
      <c r="AO2" s="175">
        <v>180</v>
      </c>
      <c r="AP2" s="194">
        <f>SUM(AO2:AO25)</f>
        <v>4660</v>
      </c>
      <c r="AQ2" s="159">
        <f>AO2/AP2</f>
        <v>3.8626609442060103E-2</v>
      </c>
      <c r="AT2" s="78">
        <v>0</v>
      </c>
      <c r="AU2">
        <v>500</v>
      </c>
      <c r="AV2" s="195">
        <f>SUM(AU2:AU25)</f>
        <v>10880</v>
      </c>
      <c r="AW2">
        <f t="shared" ref="AW2:AW25" si="0">AU2/AV2</f>
        <v>4.5955882352941201E-2</v>
      </c>
    </row>
    <row r="3" spans="2:49">
      <c r="AG3">
        <f t="shared" ref="AG3:AG25" si="1">AI3</f>
        <v>5</v>
      </c>
      <c r="AH3">
        <f t="shared" ref="AH3:AH25" si="2">AK3</f>
        <v>8</v>
      </c>
      <c r="AI3">
        <f t="shared" ref="AI3:AI21" si="3">AN3+4</f>
        <v>5</v>
      </c>
      <c r="AJ3">
        <f t="shared" ref="AJ3:AJ18" si="4">AK3-1</f>
        <v>7</v>
      </c>
      <c r="AK3">
        <f t="shared" ref="AK3:AK25" si="5">AM3</f>
        <v>8</v>
      </c>
      <c r="AL3" s="159">
        <f t="shared" ref="AL3:AL21" si="6">AN3+4</f>
        <v>5</v>
      </c>
      <c r="AM3" s="159">
        <f t="shared" ref="AM3:AM18" si="7">AN3+7</f>
        <v>8</v>
      </c>
      <c r="AN3" s="175">
        <v>1</v>
      </c>
      <c r="AO3" s="175">
        <v>170</v>
      </c>
      <c r="AP3" s="159">
        <f>AP2</f>
        <v>4660</v>
      </c>
      <c r="AQ3" s="159">
        <f t="shared" ref="AQ3:AQ25" si="8">AO3/AP3</f>
        <v>3.6480686695278999E-2</v>
      </c>
      <c r="AT3" s="78">
        <v>1</v>
      </c>
      <c r="AU3">
        <v>410</v>
      </c>
      <c r="AV3">
        <f t="shared" ref="AV3:AV25" si="9">AV2</f>
        <v>10880</v>
      </c>
      <c r="AW3">
        <f t="shared" si="0"/>
        <v>3.7683823529411797E-2</v>
      </c>
    </row>
    <row r="4" spans="2:49">
      <c r="AG4">
        <f t="shared" si="1"/>
        <v>6</v>
      </c>
      <c r="AH4">
        <f t="shared" si="2"/>
        <v>9</v>
      </c>
      <c r="AI4">
        <f t="shared" si="3"/>
        <v>6</v>
      </c>
      <c r="AJ4">
        <f t="shared" si="4"/>
        <v>8</v>
      </c>
      <c r="AK4">
        <f t="shared" si="5"/>
        <v>9</v>
      </c>
      <c r="AL4" s="159">
        <f t="shared" si="6"/>
        <v>6</v>
      </c>
      <c r="AM4" s="159">
        <f t="shared" si="7"/>
        <v>9</v>
      </c>
      <c r="AN4" s="175">
        <v>2</v>
      </c>
      <c r="AO4" s="175">
        <v>160</v>
      </c>
      <c r="AP4" s="159">
        <f t="shared" ref="AP4:AP25" si="10">AP3</f>
        <v>4660</v>
      </c>
      <c r="AQ4" s="159">
        <f t="shared" si="8"/>
        <v>3.4334763948497903E-2</v>
      </c>
      <c r="AT4" s="78">
        <v>2</v>
      </c>
      <c r="AU4">
        <v>320</v>
      </c>
      <c r="AV4">
        <f t="shared" si="9"/>
        <v>10880</v>
      </c>
      <c r="AW4">
        <f t="shared" si="0"/>
        <v>2.9411764705882401E-2</v>
      </c>
    </row>
    <row r="5" spans="2:49" ht="13">
      <c r="C5" s="121"/>
      <c r="D5" s="121"/>
      <c r="E5" s="36"/>
      <c r="F5" s="36"/>
      <c r="J5" s="121"/>
      <c r="K5" s="173"/>
      <c r="T5" s="173"/>
      <c r="AG5">
        <f t="shared" si="1"/>
        <v>7</v>
      </c>
      <c r="AH5">
        <f t="shared" si="2"/>
        <v>10</v>
      </c>
      <c r="AI5">
        <f t="shared" si="3"/>
        <v>7</v>
      </c>
      <c r="AJ5">
        <f t="shared" si="4"/>
        <v>9</v>
      </c>
      <c r="AK5">
        <f t="shared" si="5"/>
        <v>10</v>
      </c>
      <c r="AL5" s="159">
        <f t="shared" si="6"/>
        <v>7</v>
      </c>
      <c r="AM5" s="159">
        <f t="shared" si="7"/>
        <v>10</v>
      </c>
      <c r="AN5" s="175">
        <v>3</v>
      </c>
      <c r="AO5" s="175">
        <v>170</v>
      </c>
      <c r="AP5" s="159">
        <f t="shared" si="10"/>
        <v>4660</v>
      </c>
      <c r="AQ5" s="159">
        <f t="shared" si="8"/>
        <v>3.6480686695278999E-2</v>
      </c>
      <c r="AT5" s="78">
        <v>3</v>
      </c>
      <c r="AU5">
        <v>290</v>
      </c>
      <c r="AV5">
        <f t="shared" si="9"/>
        <v>10880</v>
      </c>
      <c r="AW5">
        <f t="shared" si="0"/>
        <v>2.6654411764705899E-2</v>
      </c>
    </row>
    <row r="6" spans="2:49" s="78" customFormat="1" ht="14.5">
      <c r="B6" s="160"/>
      <c r="C6" s="160"/>
      <c r="D6" s="160"/>
      <c r="E6" s="161"/>
      <c r="F6" s="162"/>
      <c r="G6" s="162"/>
      <c r="H6" s="162"/>
      <c r="I6" s="162"/>
      <c r="J6" s="162"/>
      <c r="K6" s="174"/>
      <c r="L6" s="174"/>
      <c r="M6" s="175"/>
      <c r="N6" s="175"/>
      <c r="O6" s="175"/>
      <c r="P6" s="175"/>
      <c r="T6" s="174"/>
      <c r="U6" s="175"/>
      <c r="V6" s="175"/>
      <c r="W6" s="175"/>
      <c r="X6" s="175"/>
      <c r="Y6" s="175"/>
      <c r="AG6" s="78">
        <f t="shared" si="1"/>
        <v>8</v>
      </c>
      <c r="AH6" s="78">
        <f t="shared" si="2"/>
        <v>11</v>
      </c>
      <c r="AI6" s="78">
        <f t="shared" si="3"/>
        <v>8</v>
      </c>
      <c r="AJ6" s="78">
        <f t="shared" si="4"/>
        <v>10</v>
      </c>
      <c r="AK6" s="78">
        <f t="shared" si="5"/>
        <v>11</v>
      </c>
      <c r="AL6" s="175">
        <f t="shared" si="6"/>
        <v>8</v>
      </c>
      <c r="AM6" s="175">
        <f t="shared" si="7"/>
        <v>11</v>
      </c>
      <c r="AN6" s="175">
        <v>4</v>
      </c>
      <c r="AO6" s="175">
        <v>180</v>
      </c>
      <c r="AP6" s="175">
        <f t="shared" si="10"/>
        <v>4660</v>
      </c>
      <c r="AQ6" s="175">
        <f t="shared" si="8"/>
        <v>3.8626609442060103E-2</v>
      </c>
      <c r="AT6" s="78">
        <v>4</v>
      </c>
      <c r="AU6" s="78">
        <v>250</v>
      </c>
      <c r="AV6" s="78">
        <f t="shared" si="9"/>
        <v>10880</v>
      </c>
      <c r="AW6" s="78">
        <f t="shared" si="0"/>
        <v>2.29779411764706E-2</v>
      </c>
    </row>
    <row r="7" spans="2:49" s="78" customFormat="1">
      <c r="B7" s="163"/>
      <c r="C7" s="163"/>
      <c r="D7" s="163"/>
      <c r="E7" s="127"/>
      <c r="F7" s="127"/>
      <c r="G7" s="164"/>
      <c r="H7" s="165"/>
      <c r="I7" s="165"/>
      <c r="J7" s="165"/>
      <c r="K7" s="176"/>
      <c r="L7" s="175"/>
      <c r="M7" s="175"/>
      <c r="N7" s="175"/>
      <c r="O7" s="175"/>
      <c r="P7" s="175"/>
      <c r="T7" s="176"/>
      <c r="U7" s="175"/>
      <c r="V7" s="175"/>
      <c r="W7" s="175"/>
      <c r="X7" s="175"/>
      <c r="Y7" s="175"/>
      <c r="AG7" s="78">
        <f t="shared" si="1"/>
        <v>9</v>
      </c>
      <c r="AH7" s="78">
        <f t="shared" si="2"/>
        <v>12</v>
      </c>
      <c r="AI7" s="78">
        <f t="shared" si="3"/>
        <v>9</v>
      </c>
      <c r="AJ7" s="78">
        <f t="shared" si="4"/>
        <v>11</v>
      </c>
      <c r="AK7" s="78">
        <f t="shared" si="5"/>
        <v>12</v>
      </c>
      <c r="AL7" s="175">
        <f t="shared" si="6"/>
        <v>9</v>
      </c>
      <c r="AM7" s="175">
        <f t="shared" si="7"/>
        <v>12</v>
      </c>
      <c r="AN7" s="175">
        <v>5</v>
      </c>
      <c r="AO7" s="175">
        <v>170</v>
      </c>
      <c r="AP7" s="175">
        <f t="shared" si="10"/>
        <v>4660</v>
      </c>
      <c r="AQ7" s="175">
        <f t="shared" si="8"/>
        <v>3.6480686695278999E-2</v>
      </c>
      <c r="AT7" s="78">
        <v>5</v>
      </c>
      <c r="AU7" s="78">
        <v>200</v>
      </c>
      <c r="AV7" s="78">
        <f t="shared" si="9"/>
        <v>10880</v>
      </c>
      <c r="AW7" s="78">
        <f t="shared" si="0"/>
        <v>1.8382352941176499E-2</v>
      </c>
    </row>
    <row r="8" spans="2:49" s="78" customFormat="1">
      <c r="B8" s="166"/>
      <c r="C8" s="166"/>
      <c r="D8" s="166"/>
      <c r="E8" s="167"/>
      <c r="F8" s="132"/>
      <c r="G8" s="168"/>
      <c r="H8" s="169"/>
      <c r="I8" s="169"/>
      <c r="J8" s="169"/>
      <c r="K8" s="176"/>
      <c r="L8" s="175"/>
      <c r="M8" s="175"/>
      <c r="N8" s="175"/>
      <c r="O8" s="175"/>
      <c r="P8" s="175"/>
      <c r="T8" s="176"/>
      <c r="U8" s="175"/>
      <c r="V8" s="175"/>
      <c r="W8" s="175"/>
      <c r="X8" s="175"/>
      <c r="Y8" s="175"/>
      <c r="AG8" s="78">
        <f t="shared" si="1"/>
        <v>10</v>
      </c>
      <c r="AH8" s="78">
        <f t="shared" si="2"/>
        <v>13</v>
      </c>
      <c r="AI8" s="78">
        <f t="shared" si="3"/>
        <v>10</v>
      </c>
      <c r="AJ8" s="78">
        <f t="shared" si="4"/>
        <v>12</v>
      </c>
      <c r="AK8" s="78">
        <f t="shared" si="5"/>
        <v>13</v>
      </c>
      <c r="AL8" s="175">
        <f t="shared" si="6"/>
        <v>10</v>
      </c>
      <c r="AM8" s="175">
        <f t="shared" si="7"/>
        <v>13</v>
      </c>
      <c r="AN8" s="175">
        <v>6</v>
      </c>
      <c r="AO8" s="175">
        <v>180</v>
      </c>
      <c r="AP8" s="175">
        <f t="shared" si="10"/>
        <v>4660</v>
      </c>
      <c r="AQ8" s="175">
        <f t="shared" si="8"/>
        <v>3.8626609442060103E-2</v>
      </c>
      <c r="AT8" s="78">
        <v>6</v>
      </c>
      <c r="AU8" s="78">
        <v>180</v>
      </c>
      <c r="AV8" s="78">
        <f t="shared" si="9"/>
        <v>10880</v>
      </c>
      <c r="AW8" s="78">
        <f t="shared" si="0"/>
        <v>1.6544117647058799E-2</v>
      </c>
    </row>
    <row r="9" spans="2:49" s="78" customFormat="1">
      <c r="C9" s="32" t="s">
        <v>19</v>
      </c>
      <c r="D9" s="79"/>
      <c r="E9" s="135"/>
      <c r="F9" s="135"/>
      <c r="H9" s="79"/>
      <c r="I9" s="79"/>
      <c r="J9" s="149"/>
      <c r="K9" s="177"/>
      <c r="L9" s="175"/>
      <c r="M9" s="175"/>
      <c r="N9" s="175"/>
      <c r="O9" s="175"/>
      <c r="P9" s="175"/>
      <c r="T9" s="177"/>
      <c r="U9" s="175"/>
      <c r="V9" s="175"/>
      <c r="W9" s="175"/>
      <c r="X9" s="175"/>
      <c r="Y9" s="175"/>
      <c r="AG9" s="78">
        <f t="shared" si="1"/>
        <v>11</v>
      </c>
      <c r="AH9" s="78">
        <f t="shared" si="2"/>
        <v>14</v>
      </c>
      <c r="AI9" s="78">
        <f t="shared" si="3"/>
        <v>11</v>
      </c>
      <c r="AJ9" s="78">
        <f t="shared" si="4"/>
        <v>13</v>
      </c>
      <c r="AK9" s="78">
        <f t="shared" si="5"/>
        <v>14</v>
      </c>
      <c r="AL9" s="175">
        <f t="shared" si="6"/>
        <v>11</v>
      </c>
      <c r="AM9" s="175">
        <f t="shared" si="7"/>
        <v>14</v>
      </c>
      <c r="AN9" s="175">
        <v>7</v>
      </c>
      <c r="AO9" s="175">
        <v>170</v>
      </c>
      <c r="AP9" s="175">
        <f t="shared" si="10"/>
        <v>4660</v>
      </c>
      <c r="AQ9" s="175">
        <f t="shared" si="8"/>
        <v>3.6480686695278999E-2</v>
      </c>
      <c r="AT9" s="78">
        <v>7</v>
      </c>
      <c r="AU9" s="78">
        <v>160</v>
      </c>
      <c r="AV9" s="78">
        <f t="shared" si="9"/>
        <v>10880</v>
      </c>
      <c r="AW9" s="78">
        <f t="shared" si="0"/>
        <v>1.4705882352941201E-2</v>
      </c>
    </row>
    <row r="10" spans="2:49" s="78" customFormat="1">
      <c r="C10" s="32" t="s">
        <v>25</v>
      </c>
      <c r="D10" s="79"/>
      <c r="F10" s="135"/>
      <c r="H10" s="79"/>
      <c r="I10" s="79"/>
      <c r="J10" s="149"/>
      <c r="K10" s="177"/>
      <c r="L10" s="175"/>
      <c r="M10" s="175"/>
      <c r="N10" s="175"/>
      <c r="O10" s="175"/>
      <c r="P10" s="175"/>
      <c r="T10" s="177"/>
      <c r="U10" s="175"/>
      <c r="V10" s="175"/>
      <c r="W10" s="175"/>
      <c r="X10" s="175"/>
      <c r="Y10" s="175"/>
      <c r="AG10" s="78">
        <f t="shared" si="1"/>
        <v>12</v>
      </c>
      <c r="AH10" s="78">
        <f t="shared" si="2"/>
        <v>15</v>
      </c>
      <c r="AI10" s="78">
        <f t="shared" si="3"/>
        <v>12</v>
      </c>
      <c r="AJ10" s="78">
        <f t="shared" si="4"/>
        <v>14</v>
      </c>
      <c r="AK10" s="78">
        <f t="shared" si="5"/>
        <v>15</v>
      </c>
      <c r="AL10" s="175">
        <f t="shared" si="6"/>
        <v>12</v>
      </c>
      <c r="AM10" s="175">
        <f t="shared" si="7"/>
        <v>15</v>
      </c>
      <c r="AN10" s="175">
        <v>8</v>
      </c>
      <c r="AO10" s="175">
        <v>180</v>
      </c>
      <c r="AP10" s="175">
        <f t="shared" si="10"/>
        <v>4660</v>
      </c>
      <c r="AQ10" s="175">
        <f t="shared" si="8"/>
        <v>3.8626609442060103E-2</v>
      </c>
      <c r="AT10" s="78">
        <v>8</v>
      </c>
      <c r="AU10" s="78">
        <v>150</v>
      </c>
      <c r="AV10" s="78">
        <f t="shared" si="9"/>
        <v>10880</v>
      </c>
      <c r="AW10" s="78">
        <f t="shared" si="0"/>
        <v>1.3786764705882399E-2</v>
      </c>
    </row>
    <row r="11" spans="2:49" s="78" customFormat="1">
      <c r="C11" s="32" t="s">
        <v>27</v>
      </c>
      <c r="D11" s="79"/>
      <c r="E11" s="135"/>
      <c r="F11" s="135"/>
      <c r="H11" s="79"/>
      <c r="I11" s="79"/>
      <c r="J11" s="149"/>
      <c r="K11" s="177"/>
      <c r="L11" s="175"/>
      <c r="M11" s="175"/>
      <c r="N11" s="175"/>
      <c r="O11" s="175"/>
      <c r="P11" s="175"/>
      <c r="T11" s="177"/>
      <c r="U11" s="175"/>
      <c r="V11" s="175"/>
      <c r="W11" s="175"/>
      <c r="X11" s="175"/>
      <c r="Y11" s="175"/>
      <c r="AG11" s="78">
        <f t="shared" si="1"/>
        <v>13</v>
      </c>
      <c r="AH11" s="78">
        <f t="shared" si="2"/>
        <v>16</v>
      </c>
      <c r="AI11" s="78">
        <f t="shared" si="3"/>
        <v>13</v>
      </c>
      <c r="AJ11" s="78">
        <f t="shared" si="4"/>
        <v>15</v>
      </c>
      <c r="AK11" s="78">
        <f t="shared" si="5"/>
        <v>16</v>
      </c>
      <c r="AL11" s="175">
        <f t="shared" si="6"/>
        <v>13</v>
      </c>
      <c r="AM11" s="175">
        <f t="shared" si="7"/>
        <v>16</v>
      </c>
      <c r="AN11" s="175">
        <v>9</v>
      </c>
      <c r="AO11" s="175">
        <v>190</v>
      </c>
      <c r="AP11" s="175">
        <f t="shared" si="10"/>
        <v>4660</v>
      </c>
      <c r="AQ11" s="175">
        <f t="shared" si="8"/>
        <v>4.07725321888412E-2</v>
      </c>
      <c r="AT11" s="78">
        <v>9</v>
      </c>
      <c r="AU11" s="78">
        <v>200</v>
      </c>
      <c r="AV11" s="78">
        <f t="shared" si="9"/>
        <v>10880</v>
      </c>
      <c r="AW11" s="78">
        <f t="shared" si="0"/>
        <v>1.8382352941176499E-2</v>
      </c>
    </row>
    <row r="12" spans="2:49" s="78" customFormat="1">
      <c r="C12" s="32" t="s">
        <v>29</v>
      </c>
      <c r="D12" s="79"/>
      <c r="E12" s="135"/>
      <c r="F12" s="135"/>
      <c r="H12" s="79"/>
      <c r="I12" s="79"/>
      <c r="J12" s="149"/>
      <c r="K12" s="177"/>
      <c r="L12" s="175"/>
      <c r="M12" s="175"/>
      <c r="N12" s="175"/>
      <c r="O12" s="175"/>
      <c r="P12" s="175"/>
      <c r="T12" s="177"/>
      <c r="U12" s="175"/>
      <c r="V12" s="175"/>
      <c r="W12" s="175"/>
      <c r="X12" s="175"/>
      <c r="Y12" s="175"/>
      <c r="AG12" s="78">
        <f t="shared" si="1"/>
        <v>14</v>
      </c>
      <c r="AH12" s="78">
        <f t="shared" si="2"/>
        <v>17</v>
      </c>
      <c r="AI12" s="78">
        <f t="shared" si="3"/>
        <v>14</v>
      </c>
      <c r="AJ12" s="78">
        <f t="shared" si="4"/>
        <v>16</v>
      </c>
      <c r="AK12" s="78">
        <f t="shared" si="5"/>
        <v>17</v>
      </c>
      <c r="AL12" s="175">
        <f t="shared" si="6"/>
        <v>14</v>
      </c>
      <c r="AM12" s="175">
        <f t="shared" si="7"/>
        <v>17</v>
      </c>
      <c r="AN12" s="175">
        <v>10</v>
      </c>
      <c r="AO12" s="175">
        <v>190</v>
      </c>
      <c r="AP12" s="175">
        <f t="shared" si="10"/>
        <v>4660</v>
      </c>
      <c r="AQ12" s="175">
        <f t="shared" si="8"/>
        <v>4.07725321888412E-2</v>
      </c>
      <c r="AT12" s="78">
        <v>10</v>
      </c>
      <c r="AU12" s="78">
        <v>240</v>
      </c>
      <c r="AV12" s="78">
        <f t="shared" si="9"/>
        <v>10880</v>
      </c>
      <c r="AW12" s="78">
        <f t="shared" si="0"/>
        <v>2.2058823529411801E-2</v>
      </c>
    </row>
    <row r="13" spans="2:49" s="78" customFormat="1">
      <c r="C13" s="54" t="s">
        <v>31</v>
      </c>
      <c r="D13" s="79"/>
      <c r="F13" s="135"/>
      <c r="H13" s="79"/>
      <c r="I13" s="79"/>
      <c r="J13" s="149"/>
      <c r="K13" s="177"/>
      <c r="L13" s="175"/>
      <c r="M13" s="175"/>
      <c r="N13" s="175"/>
      <c r="O13" s="175"/>
      <c r="P13" s="175"/>
      <c r="T13" s="177"/>
      <c r="U13" s="175"/>
      <c r="V13" s="175"/>
      <c r="W13" s="175"/>
      <c r="X13" s="175"/>
      <c r="Y13" s="175"/>
      <c r="AG13" s="78">
        <f t="shared" si="1"/>
        <v>15</v>
      </c>
      <c r="AH13" s="78">
        <f t="shared" si="2"/>
        <v>18</v>
      </c>
      <c r="AI13" s="78">
        <f t="shared" si="3"/>
        <v>15</v>
      </c>
      <c r="AJ13" s="78">
        <f t="shared" si="4"/>
        <v>17</v>
      </c>
      <c r="AK13" s="78">
        <f t="shared" si="5"/>
        <v>18</v>
      </c>
      <c r="AL13" s="175">
        <f t="shared" si="6"/>
        <v>15</v>
      </c>
      <c r="AM13" s="175">
        <f t="shared" si="7"/>
        <v>18</v>
      </c>
      <c r="AN13" s="175">
        <v>11</v>
      </c>
      <c r="AO13" s="175">
        <v>190</v>
      </c>
      <c r="AP13" s="175">
        <f t="shared" si="10"/>
        <v>4660</v>
      </c>
      <c r="AQ13" s="175">
        <f t="shared" si="8"/>
        <v>4.07725321888412E-2</v>
      </c>
      <c r="AT13" s="78">
        <v>11</v>
      </c>
      <c r="AU13" s="78">
        <v>300</v>
      </c>
      <c r="AV13" s="78">
        <f t="shared" si="9"/>
        <v>10880</v>
      </c>
      <c r="AW13" s="78">
        <f t="shared" si="0"/>
        <v>2.7573529411764702E-2</v>
      </c>
    </row>
    <row r="14" spans="2:49" s="78" customFormat="1">
      <c r="C14" s="54" t="s">
        <v>33</v>
      </c>
      <c r="D14" s="79"/>
      <c r="F14" s="135"/>
      <c r="H14" s="79"/>
      <c r="I14" s="79"/>
      <c r="J14" s="149"/>
      <c r="K14" s="177"/>
      <c r="L14" s="175"/>
      <c r="M14" s="175"/>
      <c r="N14" s="175"/>
      <c r="O14" s="175"/>
      <c r="P14" s="175"/>
      <c r="T14" s="177"/>
      <c r="U14" s="175"/>
      <c r="V14" s="175"/>
      <c r="W14" s="175"/>
      <c r="X14" s="175"/>
      <c r="Y14" s="175"/>
      <c r="AG14" s="78">
        <f t="shared" si="1"/>
        <v>16</v>
      </c>
      <c r="AH14" s="78">
        <f t="shared" si="2"/>
        <v>19</v>
      </c>
      <c r="AI14" s="78">
        <f t="shared" si="3"/>
        <v>16</v>
      </c>
      <c r="AJ14" s="78">
        <f t="shared" si="4"/>
        <v>18</v>
      </c>
      <c r="AK14" s="78">
        <f t="shared" si="5"/>
        <v>19</v>
      </c>
      <c r="AL14" s="175">
        <f t="shared" si="6"/>
        <v>16</v>
      </c>
      <c r="AM14" s="175">
        <f t="shared" si="7"/>
        <v>19</v>
      </c>
      <c r="AN14" s="175">
        <v>12</v>
      </c>
      <c r="AO14" s="175">
        <v>200</v>
      </c>
      <c r="AP14" s="175">
        <f t="shared" si="10"/>
        <v>4660</v>
      </c>
      <c r="AQ14" s="175">
        <f t="shared" si="8"/>
        <v>4.2918454935622297E-2</v>
      </c>
      <c r="AT14" s="78">
        <v>12</v>
      </c>
      <c r="AU14" s="78">
        <v>400</v>
      </c>
      <c r="AV14" s="78">
        <f t="shared" si="9"/>
        <v>10880</v>
      </c>
      <c r="AW14" s="78">
        <f t="shared" si="0"/>
        <v>3.6764705882352901E-2</v>
      </c>
    </row>
    <row r="15" spans="2:49" s="78" customFormat="1">
      <c r="C15" s="54" t="s">
        <v>35</v>
      </c>
      <c r="D15" s="79"/>
      <c r="F15" s="135"/>
      <c r="H15" s="79"/>
      <c r="I15" s="79"/>
      <c r="J15" s="149"/>
      <c r="K15" s="177"/>
      <c r="L15" s="175"/>
      <c r="M15" s="175"/>
      <c r="N15" s="175"/>
      <c r="O15" s="175"/>
      <c r="P15" s="175"/>
      <c r="T15" s="177"/>
      <c r="U15" s="175"/>
      <c r="V15" s="175"/>
      <c r="W15" s="175"/>
      <c r="X15" s="175"/>
      <c r="Y15" s="175"/>
      <c r="AG15" s="78">
        <f t="shared" si="1"/>
        <v>17</v>
      </c>
      <c r="AH15" s="78">
        <f t="shared" si="2"/>
        <v>20</v>
      </c>
      <c r="AI15" s="78">
        <f t="shared" si="3"/>
        <v>17</v>
      </c>
      <c r="AJ15" s="78">
        <f t="shared" si="4"/>
        <v>19</v>
      </c>
      <c r="AK15" s="78">
        <f t="shared" si="5"/>
        <v>20</v>
      </c>
      <c r="AL15" s="175">
        <f t="shared" si="6"/>
        <v>17</v>
      </c>
      <c r="AM15" s="175">
        <f t="shared" si="7"/>
        <v>20</v>
      </c>
      <c r="AN15" s="175">
        <v>13</v>
      </c>
      <c r="AO15" s="175">
        <v>200</v>
      </c>
      <c r="AP15" s="175">
        <f t="shared" si="10"/>
        <v>4660</v>
      </c>
      <c r="AQ15" s="175">
        <f t="shared" si="8"/>
        <v>4.2918454935622297E-2</v>
      </c>
      <c r="AT15" s="78">
        <v>13</v>
      </c>
      <c r="AU15" s="78">
        <v>500</v>
      </c>
      <c r="AV15" s="78">
        <f t="shared" si="9"/>
        <v>10880</v>
      </c>
      <c r="AW15" s="78">
        <f t="shared" si="0"/>
        <v>4.5955882352941201E-2</v>
      </c>
    </row>
    <row r="16" spans="2:49" s="78" customFormat="1">
      <c r="C16" s="54" t="s">
        <v>37</v>
      </c>
      <c r="D16" s="79"/>
      <c r="F16" s="135"/>
      <c r="H16" s="79"/>
      <c r="I16" s="79"/>
      <c r="J16" s="149"/>
      <c r="K16" s="177"/>
      <c r="L16" s="175"/>
      <c r="M16" s="175"/>
      <c r="N16" s="175"/>
      <c r="O16" s="175"/>
      <c r="P16" s="175"/>
      <c r="T16" s="177"/>
      <c r="U16" s="175"/>
      <c r="V16" s="175"/>
      <c r="W16" s="175"/>
      <c r="X16" s="175"/>
      <c r="Y16" s="175"/>
      <c r="AG16" s="78">
        <f t="shared" si="1"/>
        <v>18</v>
      </c>
      <c r="AH16" s="78">
        <f t="shared" si="2"/>
        <v>21</v>
      </c>
      <c r="AI16" s="78">
        <f t="shared" si="3"/>
        <v>18</v>
      </c>
      <c r="AJ16" s="78">
        <f t="shared" si="4"/>
        <v>20</v>
      </c>
      <c r="AK16" s="78">
        <f t="shared" si="5"/>
        <v>21</v>
      </c>
      <c r="AL16" s="175">
        <f t="shared" si="6"/>
        <v>18</v>
      </c>
      <c r="AM16" s="175">
        <f t="shared" si="7"/>
        <v>21</v>
      </c>
      <c r="AN16" s="175">
        <v>14</v>
      </c>
      <c r="AO16" s="175">
        <v>210</v>
      </c>
      <c r="AP16" s="175">
        <f t="shared" si="10"/>
        <v>4660</v>
      </c>
      <c r="AQ16" s="175">
        <f t="shared" si="8"/>
        <v>4.50643776824034E-2</v>
      </c>
      <c r="AT16" s="78">
        <v>14</v>
      </c>
      <c r="AU16" s="78">
        <v>580</v>
      </c>
      <c r="AV16" s="78">
        <f t="shared" si="9"/>
        <v>10880</v>
      </c>
      <c r="AW16" s="78">
        <f t="shared" si="0"/>
        <v>5.3308823529411797E-2</v>
      </c>
    </row>
    <row r="17" spans="1:70" s="78" customFormat="1">
      <c r="C17" s="54"/>
      <c r="D17" s="79"/>
      <c r="F17" s="135"/>
      <c r="H17" s="79"/>
      <c r="I17" s="79"/>
      <c r="J17" s="149"/>
      <c r="K17" s="177"/>
      <c r="L17" s="175"/>
      <c r="M17" s="175"/>
      <c r="N17" s="175"/>
      <c r="O17" s="175"/>
      <c r="P17" s="175"/>
      <c r="T17" s="177"/>
      <c r="U17" s="175"/>
      <c r="V17" s="175"/>
      <c r="W17" s="175"/>
      <c r="X17" s="175"/>
      <c r="Y17" s="175"/>
      <c r="AG17" s="78">
        <f t="shared" si="1"/>
        <v>19</v>
      </c>
      <c r="AH17" s="78">
        <f t="shared" si="2"/>
        <v>22</v>
      </c>
      <c r="AI17" s="78">
        <f t="shared" si="3"/>
        <v>19</v>
      </c>
      <c r="AJ17" s="78">
        <f t="shared" si="4"/>
        <v>21</v>
      </c>
      <c r="AK17" s="78">
        <f t="shared" si="5"/>
        <v>22</v>
      </c>
      <c r="AL17" s="175">
        <f t="shared" si="6"/>
        <v>19</v>
      </c>
      <c r="AM17" s="175">
        <f t="shared" si="7"/>
        <v>22</v>
      </c>
      <c r="AN17" s="175">
        <v>15</v>
      </c>
      <c r="AO17" s="175">
        <v>210</v>
      </c>
      <c r="AP17" s="175">
        <f t="shared" si="10"/>
        <v>4660</v>
      </c>
      <c r="AQ17" s="175">
        <f t="shared" si="8"/>
        <v>4.50643776824034E-2</v>
      </c>
      <c r="AT17" s="78">
        <v>15</v>
      </c>
      <c r="AU17" s="78">
        <v>640</v>
      </c>
      <c r="AV17" s="78">
        <f t="shared" si="9"/>
        <v>10880</v>
      </c>
      <c r="AW17" s="78">
        <f t="shared" si="0"/>
        <v>5.8823529411764698E-2</v>
      </c>
    </row>
    <row r="18" spans="1:70" s="78" customFormat="1">
      <c r="C18" s="54"/>
      <c r="D18" s="79"/>
      <c r="K18" s="178"/>
      <c r="L18" s="175"/>
      <c r="M18" s="175"/>
      <c r="N18" s="175"/>
      <c r="O18" s="175"/>
      <c r="P18" s="175"/>
      <c r="T18" s="178"/>
      <c r="U18" s="175"/>
      <c r="V18" s="175"/>
      <c r="W18" s="175"/>
      <c r="X18" s="175"/>
      <c r="Y18" s="175"/>
      <c r="AG18" s="78">
        <f t="shared" si="1"/>
        <v>20</v>
      </c>
      <c r="AH18" s="78">
        <f t="shared" si="2"/>
        <v>23</v>
      </c>
      <c r="AI18" s="78">
        <f t="shared" si="3"/>
        <v>20</v>
      </c>
      <c r="AJ18" s="78">
        <f t="shared" si="4"/>
        <v>22</v>
      </c>
      <c r="AK18" s="78">
        <f t="shared" si="5"/>
        <v>23</v>
      </c>
      <c r="AL18" s="175">
        <f t="shared" si="6"/>
        <v>20</v>
      </c>
      <c r="AM18" s="175">
        <f t="shared" si="7"/>
        <v>23</v>
      </c>
      <c r="AN18" s="175">
        <v>16</v>
      </c>
      <c r="AO18" s="175">
        <v>220</v>
      </c>
      <c r="AP18" s="175">
        <f t="shared" si="10"/>
        <v>4660</v>
      </c>
      <c r="AQ18" s="175">
        <f t="shared" si="8"/>
        <v>4.7210300429184601E-2</v>
      </c>
      <c r="AT18" s="78">
        <v>16</v>
      </c>
      <c r="AU18" s="78">
        <v>700</v>
      </c>
      <c r="AV18" s="78">
        <f t="shared" si="9"/>
        <v>10880</v>
      </c>
      <c r="AW18" s="78">
        <f t="shared" si="0"/>
        <v>6.4338235294117599E-2</v>
      </c>
    </row>
    <row r="19" spans="1:70" s="78" customFormat="1">
      <c r="C19" s="54"/>
      <c r="K19" s="175"/>
      <c r="L19" s="175"/>
      <c r="M19" s="175"/>
      <c r="N19" s="175"/>
      <c r="O19" s="175"/>
      <c r="P19" s="175"/>
      <c r="T19" s="175"/>
      <c r="U19" s="175"/>
      <c r="V19" s="175"/>
      <c r="W19" s="175"/>
      <c r="X19" s="175"/>
      <c r="Y19" s="175"/>
      <c r="AG19" s="78">
        <f t="shared" si="1"/>
        <v>21</v>
      </c>
      <c r="AH19" s="78">
        <f t="shared" si="2"/>
        <v>0</v>
      </c>
      <c r="AI19" s="78">
        <f t="shared" si="3"/>
        <v>21</v>
      </c>
      <c r="AJ19" s="78">
        <v>23</v>
      </c>
      <c r="AK19" s="78">
        <f t="shared" si="5"/>
        <v>0</v>
      </c>
      <c r="AL19" s="175">
        <f t="shared" si="6"/>
        <v>21</v>
      </c>
      <c r="AM19" s="175">
        <v>0</v>
      </c>
      <c r="AN19" s="175">
        <v>17</v>
      </c>
      <c r="AO19" s="175">
        <v>230</v>
      </c>
      <c r="AP19" s="175">
        <f t="shared" si="10"/>
        <v>4660</v>
      </c>
      <c r="AQ19" s="175">
        <f t="shared" si="8"/>
        <v>4.9356223175965698E-2</v>
      </c>
      <c r="AT19" s="78">
        <v>17</v>
      </c>
      <c r="AU19" s="78">
        <v>740</v>
      </c>
      <c r="AV19" s="78">
        <f t="shared" si="9"/>
        <v>10880</v>
      </c>
      <c r="AW19" s="78">
        <f t="shared" si="0"/>
        <v>6.8014705882352894E-2</v>
      </c>
    </row>
    <row r="20" spans="1:70" s="78" customFormat="1">
      <c r="C20" s="54"/>
      <c r="K20" s="175"/>
      <c r="L20" s="175"/>
      <c r="M20" s="175"/>
      <c r="N20" s="175"/>
      <c r="O20" s="175"/>
      <c r="P20" s="175"/>
      <c r="T20" s="175"/>
      <c r="U20" s="175"/>
      <c r="V20" s="175"/>
      <c r="W20" s="175"/>
      <c r="X20" s="175"/>
      <c r="Y20" s="175"/>
      <c r="AG20" s="78">
        <f t="shared" si="1"/>
        <v>22</v>
      </c>
      <c r="AH20" s="78">
        <f t="shared" si="2"/>
        <v>1</v>
      </c>
      <c r="AI20" s="78">
        <f t="shared" si="3"/>
        <v>22</v>
      </c>
      <c r="AJ20" s="78">
        <v>0</v>
      </c>
      <c r="AK20" s="78">
        <f t="shared" si="5"/>
        <v>1</v>
      </c>
      <c r="AL20" s="175">
        <f t="shared" si="6"/>
        <v>22</v>
      </c>
      <c r="AM20" s="175">
        <v>1</v>
      </c>
      <c r="AN20" s="175">
        <v>18</v>
      </c>
      <c r="AO20" s="175">
        <v>220</v>
      </c>
      <c r="AP20" s="175">
        <f t="shared" si="10"/>
        <v>4660</v>
      </c>
      <c r="AQ20" s="175">
        <f t="shared" si="8"/>
        <v>4.7210300429184601E-2</v>
      </c>
      <c r="AT20" s="78">
        <v>18</v>
      </c>
      <c r="AU20" s="78">
        <v>780</v>
      </c>
      <c r="AV20" s="78">
        <f t="shared" si="9"/>
        <v>10880</v>
      </c>
      <c r="AW20" s="78">
        <f t="shared" si="0"/>
        <v>7.1691176470588203E-2</v>
      </c>
    </row>
    <row r="21" spans="1:70" s="78" customFormat="1">
      <c r="C21" s="54"/>
      <c r="K21" s="175"/>
      <c r="L21" s="175"/>
      <c r="M21" s="175"/>
      <c r="N21" s="175"/>
      <c r="O21" s="175"/>
      <c r="P21" s="175"/>
      <c r="T21" s="175"/>
      <c r="U21" s="175"/>
      <c r="V21" s="175"/>
      <c r="W21" s="175"/>
      <c r="X21" s="175"/>
      <c r="Y21" s="175"/>
      <c r="AG21" s="78">
        <f t="shared" si="1"/>
        <v>23</v>
      </c>
      <c r="AH21" s="78">
        <f t="shared" si="2"/>
        <v>2</v>
      </c>
      <c r="AI21" s="78">
        <f t="shared" si="3"/>
        <v>23</v>
      </c>
      <c r="AJ21" s="78">
        <v>1</v>
      </c>
      <c r="AK21" s="78">
        <f t="shared" si="5"/>
        <v>2</v>
      </c>
      <c r="AL21" s="175">
        <f t="shared" si="6"/>
        <v>23</v>
      </c>
      <c r="AM21" s="175">
        <v>2</v>
      </c>
      <c r="AN21" s="175">
        <v>19</v>
      </c>
      <c r="AO21" s="175">
        <v>220</v>
      </c>
      <c r="AP21" s="175">
        <f t="shared" si="10"/>
        <v>4660</v>
      </c>
      <c r="AQ21" s="175">
        <f t="shared" si="8"/>
        <v>4.7210300429184601E-2</v>
      </c>
      <c r="AT21" s="78">
        <v>19</v>
      </c>
      <c r="AU21" s="78">
        <v>790</v>
      </c>
      <c r="AV21" s="78">
        <f t="shared" si="9"/>
        <v>10880</v>
      </c>
      <c r="AW21" s="78">
        <f t="shared" si="0"/>
        <v>7.2610294117647106E-2</v>
      </c>
    </row>
    <row r="22" spans="1:70" s="78" customFormat="1">
      <c r="C22" s="54"/>
      <c r="K22" s="175"/>
      <c r="L22" s="175"/>
      <c r="M22" s="175"/>
      <c r="N22" s="175"/>
      <c r="O22" s="175"/>
      <c r="P22" s="175"/>
      <c r="T22" s="175"/>
      <c r="U22" s="175"/>
      <c r="V22" s="175"/>
      <c r="W22" s="175"/>
      <c r="X22" s="175"/>
      <c r="Y22" s="175"/>
      <c r="AG22" s="78">
        <f t="shared" si="1"/>
        <v>0</v>
      </c>
      <c r="AH22" s="78">
        <f t="shared" si="2"/>
        <v>3</v>
      </c>
      <c r="AI22" s="78">
        <v>0</v>
      </c>
      <c r="AJ22" s="78">
        <v>2</v>
      </c>
      <c r="AK22" s="78">
        <f t="shared" si="5"/>
        <v>3</v>
      </c>
      <c r="AL22" s="175">
        <v>0</v>
      </c>
      <c r="AM22" s="175">
        <v>3</v>
      </c>
      <c r="AN22" s="175">
        <v>20</v>
      </c>
      <c r="AO22" s="175">
        <v>230</v>
      </c>
      <c r="AP22" s="175">
        <f t="shared" si="10"/>
        <v>4660</v>
      </c>
      <c r="AQ22" s="175">
        <f t="shared" si="8"/>
        <v>4.9356223175965698E-2</v>
      </c>
      <c r="AT22" s="78">
        <v>20</v>
      </c>
      <c r="AU22" s="78">
        <v>710</v>
      </c>
      <c r="AV22" s="78">
        <f t="shared" si="9"/>
        <v>10880</v>
      </c>
      <c r="AW22" s="78">
        <f t="shared" si="0"/>
        <v>6.5257352941176502E-2</v>
      </c>
    </row>
    <row r="23" spans="1:70" s="78" customFormat="1" ht="13">
      <c r="B23" s="32"/>
      <c r="C23" s="54"/>
      <c r="D23" s="137"/>
      <c r="E23" s="54"/>
      <c r="F23" s="54"/>
      <c r="G23" s="32"/>
      <c r="H23" s="32"/>
      <c r="I23" s="32"/>
      <c r="J23" s="137"/>
      <c r="K23" s="175"/>
      <c r="L23" s="175"/>
      <c r="M23" s="175"/>
      <c r="N23" s="175"/>
      <c r="O23" s="175"/>
      <c r="P23" s="175"/>
      <c r="Q23" s="32"/>
      <c r="T23" s="175"/>
      <c r="U23" s="175"/>
      <c r="V23" s="175"/>
      <c r="W23" s="175"/>
      <c r="X23" s="175"/>
      <c r="Y23" s="175"/>
      <c r="AG23" s="78">
        <f t="shared" si="1"/>
        <v>1</v>
      </c>
      <c r="AH23" s="78">
        <f t="shared" si="2"/>
        <v>4</v>
      </c>
      <c r="AI23" s="78">
        <v>1</v>
      </c>
      <c r="AJ23" s="78">
        <v>3</v>
      </c>
      <c r="AK23" s="78">
        <f t="shared" si="5"/>
        <v>4</v>
      </c>
      <c r="AL23" s="175">
        <v>1</v>
      </c>
      <c r="AM23" s="175">
        <v>4</v>
      </c>
      <c r="AN23" s="175">
        <v>21</v>
      </c>
      <c r="AO23" s="175">
        <v>220</v>
      </c>
      <c r="AP23" s="175">
        <f t="shared" si="10"/>
        <v>4660</v>
      </c>
      <c r="AQ23" s="175">
        <f t="shared" si="8"/>
        <v>4.7210300429184601E-2</v>
      </c>
      <c r="AT23" s="78">
        <v>21</v>
      </c>
      <c r="AU23" s="78">
        <v>690</v>
      </c>
      <c r="AV23" s="78">
        <f t="shared" si="9"/>
        <v>10880</v>
      </c>
      <c r="AW23" s="78">
        <f t="shared" si="0"/>
        <v>6.3419117647058806E-2</v>
      </c>
    </row>
    <row r="24" spans="1:70" s="78" customFormat="1" ht="14.5">
      <c r="B24" s="138"/>
      <c r="C24" s="54"/>
      <c r="D24" s="138"/>
      <c r="E24" s="139"/>
      <c r="F24" s="140"/>
      <c r="G24" s="140"/>
      <c r="H24" s="140"/>
      <c r="I24" s="140"/>
      <c r="J24" s="140"/>
      <c r="K24" s="175"/>
      <c r="L24" s="175"/>
      <c r="M24" s="175"/>
      <c r="N24" s="175"/>
      <c r="O24" s="175"/>
      <c r="P24" s="175"/>
      <c r="Q24" s="32"/>
      <c r="T24" s="175"/>
      <c r="U24" s="175"/>
      <c r="V24" s="175"/>
      <c r="W24" s="175"/>
      <c r="X24" s="175"/>
      <c r="Y24" s="175"/>
      <c r="AG24" s="78">
        <f t="shared" si="1"/>
        <v>2</v>
      </c>
      <c r="AH24" s="78">
        <f t="shared" si="2"/>
        <v>5</v>
      </c>
      <c r="AI24" s="78">
        <v>2</v>
      </c>
      <c r="AJ24" s="78">
        <v>4</v>
      </c>
      <c r="AK24" s="78">
        <f t="shared" si="5"/>
        <v>5</v>
      </c>
      <c r="AL24" s="175">
        <v>2</v>
      </c>
      <c r="AM24" s="175">
        <v>5</v>
      </c>
      <c r="AN24" s="175">
        <v>22</v>
      </c>
      <c r="AO24" s="175">
        <v>190</v>
      </c>
      <c r="AP24" s="175">
        <f t="shared" si="10"/>
        <v>4660</v>
      </c>
      <c r="AQ24" s="175">
        <f t="shared" si="8"/>
        <v>4.07725321888412E-2</v>
      </c>
      <c r="AT24" s="78">
        <v>22</v>
      </c>
      <c r="AU24" s="78">
        <v>600</v>
      </c>
      <c r="AV24" s="78">
        <f t="shared" si="9"/>
        <v>10880</v>
      </c>
      <c r="AW24" s="78">
        <f t="shared" si="0"/>
        <v>5.5147058823529403E-2</v>
      </c>
    </row>
    <row r="25" spans="1:70" s="78" customFormat="1">
      <c r="B25" s="32"/>
      <c r="C25" s="54"/>
      <c r="D25" s="54"/>
      <c r="E25" s="141"/>
      <c r="F25" s="141"/>
      <c r="G25" s="141"/>
      <c r="H25" s="141"/>
      <c r="I25" s="141"/>
      <c r="J25" s="141"/>
      <c r="K25" s="179"/>
      <c r="L25" s="175"/>
      <c r="M25" s="175"/>
      <c r="N25" s="175"/>
      <c r="O25" s="175"/>
      <c r="P25" s="180"/>
      <c r="Q25" s="32"/>
      <c r="T25" s="179"/>
      <c r="U25" s="175"/>
      <c r="V25" s="175"/>
      <c r="W25" s="175"/>
      <c r="X25" s="175"/>
      <c r="Y25" s="175"/>
      <c r="AG25" s="78">
        <f t="shared" si="1"/>
        <v>3</v>
      </c>
      <c r="AH25" s="78">
        <f t="shared" si="2"/>
        <v>6</v>
      </c>
      <c r="AI25" s="78">
        <v>3</v>
      </c>
      <c r="AJ25" s="78">
        <v>5</v>
      </c>
      <c r="AK25" s="78">
        <f t="shared" si="5"/>
        <v>6</v>
      </c>
      <c r="AL25" s="175">
        <v>3</v>
      </c>
      <c r="AM25" s="175">
        <v>6</v>
      </c>
      <c r="AN25" s="175">
        <v>23</v>
      </c>
      <c r="AO25" s="175">
        <v>180</v>
      </c>
      <c r="AP25" s="175">
        <f t="shared" si="10"/>
        <v>4660</v>
      </c>
      <c r="AQ25" s="175">
        <f t="shared" si="8"/>
        <v>3.8626609442060103E-2</v>
      </c>
      <c r="AT25" s="78">
        <v>23</v>
      </c>
      <c r="AU25" s="78">
        <v>550</v>
      </c>
      <c r="AV25" s="78">
        <f t="shared" si="9"/>
        <v>10880</v>
      </c>
      <c r="AW25" s="78">
        <f t="shared" si="0"/>
        <v>5.0551470588235302E-2</v>
      </c>
    </row>
    <row r="26" spans="1:70" s="78" customFormat="1">
      <c r="C26" s="54"/>
      <c r="D26" s="79"/>
      <c r="F26" s="135"/>
      <c r="G26" s="135"/>
      <c r="H26" s="135"/>
      <c r="I26" s="135"/>
      <c r="J26" s="135"/>
      <c r="K26" s="179"/>
      <c r="L26" s="175"/>
      <c r="M26" s="175"/>
      <c r="N26" s="175"/>
      <c r="O26" s="175"/>
      <c r="P26" s="175"/>
      <c r="T26" s="179"/>
      <c r="U26" s="175"/>
      <c r="V26" s="175"/>
      <c r="W26" s="175"/>
      <c r="X26" s="175"/>
      <c r="Y26" s="175"/>
      <c r="AL26" s="175"/>
      <c r="AM26" s="175"/>
      <c r="AN26" s="175"/>
      <c r="AO26" s="175"/>
      <c r="AP26" s="175"/>
      <c r="AQ26" s="175"/>
    </row>
    <row r="27" spans="1:70" s="78" customFormat="1">
      <c r="C27" s="54"/>
      <c r="D27" s="79"/>
      <c r="E27" s="135"/>
      <c r="F27" s="135"/>
      <c r="G27" s="135"/>
      <c r="H27" s="135"/>
      <c r="I27" s="135"/>
      <c r="J27" s="135"/>
      <c r="K27" s="179"/>
      <c r="L27" s="179"/>
      <c r="M27" s="175"/>
      <c r="N27" s="175"/>
      <c r="O27" s="175"/>
      <c r="P27" s="175"/>
      <c r="T27" s="179"/>
      <c r="U27" s="175"/>
      <c r="V27" s="175"/>
      <c r="W27" s="175"/>
      <c r="X27" s="175"/>
      <c r="Y27" s="175"/>
      <c r="AL27" s="175"/>
      <c r="AM27" s="175"/>
      <c r="AN27" s="175"/>
      <c r="AO27" s="175"/>
      <c r="AP27" s="175"/>
      <c r="AQ27" s="175"/>
    </row>
    <row r="28" spans="1:70" s="78" customFormat="1" ht="13">
      <c r="B28" s="142"/>
      <c r="C28" s="54"/>
      <c r="E28" s="142"/>
      <c r="F28" s="142"/>
      <c r="G28" s="135"/>
      <c r="H28" s="135"/>
      <c r="I28" s="135"/>
      <c r="J28" s="135"/>
      <c r="K28" s="179"/>
      <c r="L28" s="179"/>
      <c r="M28" s="181" t="s">
        <v>338</v>
      </c>
      <c r="N28" s="175"/>
      <c r="O28" s="175"/>
      <c r="P28" s="175"/>
      <c r="T28" s="179"/>
      <c r="U28" s="179"/>
      <c r="V28" s="181" t="s">
        <v>338</v>
      </c>
      <c r="W28" s="175"/>
      <c r="X28" s="175"/>
      <c r="Y28" s="175"/>
      <c r="AC28" s="135"/>
      <c r="AD28" s="135"/>
      <c r="AE28" s="188" t="s">
        <v>338</v>
      </c>
      <c r="AL28" s="179"/>
      <c r="AM28" s="179"/>
      <c r="AN28" s="181" t="s">
        <v>338</v>
      </c>
      <c r="AO28" s="175"/>
      <c r="AP28" s="175"/>
      <c r="AQ28" s="175"/>
      <c r="AU28" s="135"/>
      <c r="AV28" s="135"/>
      <c r="AW28" s="188" t="s">
        <v>338</v>
      </c>
      <c r="BD28" s="135"/>
      <c r="BE28" s="135"/>
      <c r="BF28" s="188" t="s">
        <v>338</v>
      </c>
      <c r="BM28" s="135"/>
      <c r="BN28" s="135"/>
      <c r="BO28" s="188" t="s">
        <v>338</v>
      </c>
    </row>
    <row r="29" spans="1:70" ht="13">
      <c r="A29" s="170"/>
      <c r="B29" s="143"/>
      <c r="C29" s="143"/>
      <c r="D29" s="143"/>
      <c r="E29" s="143"/>
      <c r="F29" s="143"/>
      <c r="G29" s="135"/>
      <c r="H29" s="151"/>
      <c r="I29" s="151"/>
      <c r="J29" s="151"/>
      <c r="K29" s="182" t="s">
        <v>339</v>
      </c>
      <c r="L29" s="182" t="s">
        <v>3</v>
      </c>
      <c r="M29" s="182" t="s">
        <v>347</v>
      </c>
      <c r="N29" s="182">
        <v>2020</v>
      </c>
      <c r="O29" s="182" t="s">
        <v>2</v>
      </c>
      <c r="P29" s="159" t="s">
        <v>375</v>
      </c>
      <c r="T29" s="182" t="s">
        <v>339</v>
      </c>
      <c r="U29" s="182" t="s">
        <v>3</v>
      </c>
      <c r="V29" s="182" t="s">
        <v>347</v>
      </c>
      <c r="W29" s="182">
        <v>2020</v>
      </c>
      <c r="X29" s="182" t="s">
        <v>2</v>
      </c>
      <c r="Y29" s="159" t="s">
        <v>375</v>
      </c>
      <c r="AC29" s="189" t="s">
        <v>339</v>
      </c>
      <c r="AD29" s="189" t="s">
        <v>3</v>
      </c>
      <c r="AE29" s="189" t="s">
        <v>347</v>
      </c>
      <c r="AF29" s="189">
        <v>2020</v>
      </c>
      <c r="AG29" s="193" t="s">
        <v>2</v>
      </c>
      <c r="AH29" t="s">
        <v>375</v>
      </c>
      <c r="AL29" s="182" t="s">
        <v>339</v>
      </c>
      <c r="AM29" s="182" t="s">
        <v>3</v>
      </c>
      <c r="AN29" s="182" t="s">
        <v>347</v>
      </c>
      <c r="AO29" s="182">
        <v>2020</v>
      </c>
      <c r="AP29" s="182" t="s">
        <v>2</v>
      </c>
      <c r="AQ29" s="159" t="s">
        <v>375</v>
      </c>
      <c r="AU29" s="189" t="s">
        <v>339</v>
      </c>
      <c r="AV29" s="189" t="s">
        <v>3</v>
      </c>
      <c r="AW29" s="189" t="s">
        <v>347</v>
      </c>
      <c r="AX29" s="189">
        <v>2020</v>
      </c>
      <c r="AY29" s="193" t="s">
        <v>2</v>
      </c>
      <c r="AZ29" t="s">
        <v>375</v>
      </c>
      <c r="BD29" s="189" t="s">
        <v>339</v>
      </c>
      <c r="BE29" s="189" t="s">
        <v>3</v>
      </c>
      <c r="BF29" s="189" t="s">
        <v>347</v>
      </c>
      <c r="BG29" s="189">
        <v>2020</v>
      </c>
      <c r="BH29" s="193" t="s">
        <v>2</v>
      </c>
      <c r="BI29" t="s">
        <v>375</v>
      </c>
      <c r="BM29" s="189" t="s">
        <v>339</v>
      </c>
      <c r="BN29" s="189" t="s">
        <v>3</v>
      </c>
      <c r="BO29" s="189" t="s">
        <v>347</v>
      </c>
      <c r="BP29" s="189">
        <v>2020</v>
      </c>
      <c r="BQ29" s="193" t="s">
        <v>2</v>
      </c>
      <c r="BR29" t="s">
        <v>375</v>
      </c>
    </row>
    <row r="30" spans="1:70" ht="30.5">
      <c r="A30" s="170"/>
      <c r="B30" s="144"/>
      <c r="C30" s="144"/>
      <c r="D30" s="144"/>
      <c r="E30" s="144"/>
      <c r="F30" s="142"/>
      <c r="G30" s="135"/>
      <c r="H30" s="151"/>
      <c r="I30" s="151"/>
      <c r="J30" s="151"/>
      <c r="K30" s="183" t="s">
        <v>140</v>
      </c>
      <c r="L30" s="183" t="s">
        <v>348</v>
      </c>
      <c r="M30" s="184"/>
      <c r="N30" s="183"/>
      <c r="O30" s="185"/>
      <c r="T30" s="183" t="s">
        <v>140</v>
      </c>
      <c r="U30" s="183" t="s">
        <v>348</v>
      </c>
      <c r="V30" s="183"/>
      <c r="W30" s="183"/>
      <c r="X30" s="185"/>
      <c r="AC30" s="190" t="s">
        <v>140</v>
      </c>
      <c r="AD30" s="190" t="s">
        <v>348</v>
      </c>
      <c r="AE30" s="190"/>
      <c r="AF30" s="190"/>
      <c r="AG30" s="142"/>
      <c r="AL30" s="183" t="s">
        <v>140</v>
      </c>
      <c r="AM30" s="183" t="s">
        <v>348</v>
      </c>
      <c r="AN30" s="183"/>
      <c r="AO30" s="183"/>
      <c r="AP30" s="185"/>
      <c r="AU30" s="190" t="s">
        <v>140</v>
      </c>
      <c r="AV30" s="190" t="s">
        <v>348</v>
      </c>
      <c r="AW30" s="190"/>
      <c r="AX30" s="190"/>
      <c r="AY30" s="142"/>
      <c r="BD30" s="190" t="s">
        <v>140</v>
      </c>
      <c r="BE30" s="190" t="s">
        <v>348</v>
      </c>
      <c r="BF30" s="190"/>
      <c r="BG30" s="190"/>
      <c r="BH30" s="142"/>
      <c r="BM30" s="190" t="s">
        <v>140</v>
      </c>
      <c r="BN30" s="190" t="s">
        <v>348</v>
      </c>
      <c r="BO30" s="190"/>
      <c r="BP30" s="190"/>
      <c r="BQ30" s="142"/>
    </row>
    <row r="31" spans="1:70">
      <c r="A31" s="170"/>
      <c r="B31" s="144"/>
      <c r="C31" s="144"/>
      <c r="D31" s="144"/>
      <c r="E31" s="144"/>
      <c r="F31" s="142"/>
      <c r="G31" s="135"/>
      <c r="H31" s="151"/>
      <c r="I31" s="151"/>
      <c r="J31" s="151"/>
      <c r="K31" s="183" t="s">
        <v>349</v>
      </c>
      <c r="L31" s="183"/>
      <c r="M31" s="183"/>
      <c r="N31" s="183"/>
      <c r="O31" s="185"/>
      <c r="T31" s="183" t="s">
        <v>349</v>
      </c>
      <c r="U31" s="183"/>
      <c r="V31" s="183"/>
      <c r="W31" s="183"/>
      <c r="X31" s="185"/>
      <c r="AC31" s="191" t="s">
        <v>349</v>
      </c>
      <c r="AD31" s="191"/>
      <c r="AE31" s="191"/>
      <c r="AF31" s="191"/>
      <c r="AG31" s="142"/>
      <c r="AL31" s="183" t="s">
        <v>349</v>
      </c>
      <c r="AM31" s="183"/>
      <c r="AN31" s="183"/>
      <c r="AO31" s="183"/>
      <c r="AP31" s="185"/>
      <c r="AU31" s="191" t="s">
        <v>349</v>
      </c>
      <c r="AV31" s="191"/>
      <c r="AW31" s="191"/>
      <c r="AX31" s="191"/>
      <c r="AY31" s="142"/>
      <c r="BD31" s="191" t="s">
        <v>349</v>
      </c>
      <c r="BE31" s="191"/>
      <c r="BF31" s="191"/>
      <c r="BG31" s="191"/>
      <c r="BH31" s="142"/>
      <c r="BM31" s="191" t="s">
        <v>349</v>
      </c>
      <c r="BN31" s="191"/>
      <c r="BO31" s="191"/>
      <c r="BP31" s="191"/>
      <c r="BQ31" s="142"/>
    </row>
    <row r="32" spans="1:70">
      <c r="A32" s="170"/>
      <c r="B32" s="142"/>
      <c r="C32" s="32"/>
      <c r="D32" s="145"/>
      <c r="E32" s="145"/>
      <c r="F32" s="142"/>
      <c r="G32" s="135"/>
      <c r="H32" s="151"/>
      <c r="I32" s="151"/>
      <c r="J32" s="151"/>
      <c r="K32" s="186" t="s">
        <v>350</v>
      </c>
      <c r="L32" s="187" t="str">
        <f>C9</f>
        <v>R_ES-SD-SpHeat</v>
      </c>
      <c r="M32" s="157" t="s">
        <v>376</v>
      </c>
      <c r="N32" s="186">
        <v>0</v>
      </c>
      <c r="O32" s="186" t="s">
        <v>18</v>
      </c>
      <c r="P32" s="187" t="s">
        <v>195</v>
      </c>
      <c r="T32" s="186" t="s">
        <v>350</v>
      </c>
      <c r="U32" s="187" t="str">
        <f t="shared" ref="U32:U95" si="11">L32</f>
        <v>R_ES-SD-SpHeat</v>
      </c>
      <c r="V32" s="186" t="str">
        <f t="shared" ref="V32:V95" si="12">M32</f>
        <v>RH0_1</v>
      </c>
      <c r="W32" s="186">
        <v>0</v>
      </c>
      <c r="X32" s="186" t="s">
        <v>18</v>
      </c>
      <c r="Y32" s="187" t="s">
        <v>190</v>
      </c>
      <c r="AC32" s="186" t="s">
        <v>350</v>
      </c>
      <c r="AD32" s="46" t="str">
        <f t="shared" ref="AD32:AD95" si="13">U32</f>
        <v>R_ES-SD-SpHeat</v>
      </c>
      <c r="AE32" s="192" t="str">
        <f t="shared" ref="AE32:AE95" si="14">V32</f>
        <v>RH0_1</v>
      </c>
      <c r="AF32" s="192">
        <v>0</v>
      </c>
      <c r="AG32" s="192" t="s">
        <v>18</v>
      </c>
      <c r="AH32" s="46" t="s">
        <v>196</v>
      </c>
      <c r="AL32" s="186" t="s">
        <v>350</v>
      </c>
      <c r="AM32" s="187" t="str">
        <f t="shared" ref="AM32:AM95" si="15">AD32</f>
        <v>R_ES-SD-SpHeat</v>
      </c>
      <c r="AN32" s="186" t="str">
        <f t="shared" ref="AN32:AN95" si="16">AE32</f>
        <v>RH0_1</v>
      </c>
      <c r="AO32" s="186">
        <v>0</v>
      </c>
      <c r="AP32" s="186" t="s">
        <v>18</v>
      </c>
      <c r="AQ32" s="187" t="s">
        <v>193</v>
      </c>
      <c r="AU32" s="186" t="s">
        <v>350</v>
      </c>
      <c r="AV32" s="46" t="str">
        <f t="shared" ref="AV32:AV95" si="17">AM32</f>
        <v>R_ES-SD-SpHeat</v>
      </c>
      <c r="AW32" s="192" t="str">
        <f t="shared" ref="AW32:AW95" si="18">AN32</f>
        <v>RH0_1</v>
      </c>
      <c r="AX32" s="192">
        <f>W32</f>
        <v>0</v>
      </c>
      <c r="AY32" s="192" t="s">
        <v>18</v>
      </c>
      <c r="AZ32" s="46" t="s">
        <v>192</v>
      </c>
      <c r="BD32" s="186" t="s">
        <v>350</v>
      </c>
      <c r="BE32" s="46" t="str">
        <f t="shared" ref="BE32:BE95" si="19">AV32</f>
        <v>R_ES-SD-SpHeat</v>
      </c>
      <c r="BF32" s="192" t="str">
        <f t="shared" ref="BF32:BF95" si="20">AW32</f>
        <v>RH0_1</v>
      </c>
      <c r="BG32" s="192">
        <f>AF32</f>
        <v>0</v>
      </c>
      <c r="BH32" s="192" t="s">
        <v>18</v>
      </c>
      <c r="BI32" s="46" t="s">
        <v>194</v>
      </c>
      <c r="BM32" s="186" t="s">
        <v>350</v>
      </c>
      <c r="BN32" s="46" t="str">
        <f t="shared" ref="BN32:BN95" si="21">BE32</f>
        <v>R_ES-SD-SpHeat</v>
      </c>
      <c r="BO32" s="192" t="str">
        <f t="shared" ref="BO32:BO95" si="22">BF32</f>
        <v>RH0_1</v>
      </c>
      <c r="BP32" s="192">
        <f>AX32</f>
        <v>0</v>
      </c>
      <c r="BQ32" s="192" t="s">
        <v>18</v>
      </c>
      <c r="BR32" s="46" t="s">
        <v>191</v>
      </c>
    </row>
    <row r="33" spans="1:70">
      <c r="A33" s="170"/>
      <c r="B33" s="142"/>
      <c r="C33" s="32"/>
      <c r="D33" s="145"/>
      <c r="E33" s="145"/>
      <c r="F33" s="142"/>
      <c r="G33" s="135"/>
      <c r="H33" s="151"/>
      <c r="I33" s="151"/>
      <c r="J33" s="151"/>
      <c r="K33" s="186" t="s">
        <v>350</v>
      </c>
      <c r="L33" s="187" t="str">
        <f t="shared" ref="L33:L96" si="23">L32</f>
        <v>R_ES-SD-SpHeat</v>
      </c>
      <c r="M33" s="157" t="s">
        <v>377</v>
      </c>
      <c r="N33" s="186">
        <v>0</v>
      </c>
      <c r="O33" s="186" t="s">
        <v>18</v>
      </c>
      <c r="P33" s="187" t="s">
        <v>195</v>
      </c>
      <c r="T33" s="186" t="s">
        <v>350</v>
      </c>
      <c r="U33" s="187" t="str">
        <f t="shared" si="11"/>
        <v>R_ES-SD-SpHeat</v>
      </c>
      <c r="V33" s="186" t="str">
        <f t="shared" si="12"/>
        <v>RH2_3</v>
      </c>
      <c r="W33" s="186">
        <v>0</v>
      </c>
      <c r="X33" s="186" t="s">
        <v>18</v>
      </c>
      <c r="Y33" s="187" t="s">
        <v>190</v>
      </c>
      <c r="AC33" s="186" t="s">
        <v>350</v>
      </c>
      <c r="AD33" s="46" t="str">
        <f t="shared" si="13"/>
        <v>R_ES-SD-SpHeat</v>
      </c>
      <c r="AE33" s="192" t="str">
        <f t="shared" si="14"/>
        <v>RH2_3</v>
      </c>
      <c r="AF33" s="192">
        <v>0</v>
      </c>
      <c r="AG33" s="192" t="s">
        <v>18</v>
      </c>
      <c r="AH33" s="46" t="s">
        <v>196</v>
      </c>
      <c r="AL33" s="186" t="s">
        <v>350</v>
      </c>
      <c r="AM33" s="187" t="str">
        <f t="shared" si="15"/>
        <v>R_ES-SD-SpHeat</v>
      </c>
      <c r="AN33" s="186" t="str">
        <f t="shared" si="16"/>
        <v>RH2_3</v>
      </c>
      <c r="AO33" s="186">
        <v>0</v>
      </c>
      <c r="AP33" s="186" t="s">
        <v>18</v>
      </c>
      <c r="AQ33" s="187" t="s">
        <v>193</v>
      </c>
      <c r="AU33" s="186" t="s">
        <v>350</v>
      </c>
      <c r="AV33" s="46" t="str">
        <f t="shared" si="17"/>
        <v>R_ES-SD-SpHeat</v>
      </c>
      <c r="AW33" s="192" t="str">
        <f t="shared" si="18"/>
        <v>RH2_3</v>
      </c>
      <c r="AX33" s="192">
        <f t="shared" ref="AX33:AX96" si="24">W33</f>
        <v>0</v>
      </c>
      <c r="AY33" s="192" t="s">
        <v>18</v>
      </c>
      <c r="AZ33" s="46" t="s">
        <v>192</v>
      </c>
      <c r="BD33" s="186" t="s">
        <v>350</v>
      </c>
      <c r="BE33" s="46" t="str">
        <f t="shared" si="19"/>
        <v>R_ES-SD-SpHeat</v>
      </c>
      <c r="BF33" s="192" t="str">
        <f t="shared" si="20"/>
        <v>RH2_3</v>
      </c>
      <c r="BG33" s="192">
        <f t="shared" ref="BG33:BG96" si="25">AF33</f>
        <v>0</v>
      </c>
      <c r="BH33" s="192" t="s">
        <v>18</v>
      </c>
      <c r="BI33" s="46" t="s">
        <v>194</v>
      </c>
      <c r="BM33" s="186" t="s">
        <v>350</v>
      </c>
      <c r="BN33" s="46" t="str">
        <f t="shared" si="21"/>
        <v>R_ES-SD-SpHeat</v>
      </c>
      <c r="BO33" s="192" t="str">
        <f t="shared" si="22"/>
        <v>RH2_3</v>
      </c>
      <c r="BP33" s="192">
        <f t="shared" ref="BP33:BP96" si="26">AX33</f>
        <v>0</v>
      </c>
      <c r="BQ33" s="192" t="s">
        <v>18</v>
      </c>
      <c r="BR33" s="46" t="s">
        <v>191</v>
      </c>
    </row>
    <row r="34" spans="1:70">
      <c r="A34" s="170"/>
      <c r="B34" s="142"/>
      <c r="C34" s="32"/>
      <c r="D34" s="145"/>
      <c r="E34" s="145"/>
      <c r="F34" s="142"/>
      <c r="G34" s="171"/>
      <c r="H34" s="152"/>
      <c r="I34" s="152"/>
      <c r="J34" s="152"/>
      <c r="K34" s="186" t="s">
        <v>350</v>
      </c>
      <c r="L34" s="187" t="str">
        <f t="shared" si="23"/>
        <v>R_ES-SD-SpHeat</v>
      </c>
      <c r="M34" s="157" t="s">
        <v>378</v>
      </c>
      <c r="N34" s="186">
        <v>0</v>
      </c>
      <c r="O34" s="186" t="s">
        <v>18</v>
      </c>
      <c r="P34" s="187" t="s">
        <v>195</v>
      </c>
      <c r="T34" s="186" t="s">
        <v>350</v>
      </c>
      <c r="U34" s="187" t="str">
        <f t="shared" si="11"/>
        <v>R_ES-SD-SpHeat</v>
      </c>
      <c r="V34" s="186" t="str">
        <f t="shared" si="12"/>
        <v>RH4_5</v>
      </c>
      <c r="W34" s="186">
        <v>0</v>
      </c>
      <c r="X34" s="186" t="s">
        <v>18</v>
      </c>
      <c r="Y34" s="187" t="s">
        <v>190</v>
      </c>
      <c r="AC34" s="186" t="s">
        <v>350</v>
      </c>
      <c r="AD34" s="46" t="str">
        <f t="shared" si="13"/>
        <v>R_ES-SD-SpHeat</v>
      </c>
      <c r="AE34" s="192" t="str">
        <f t="shared" si="14"/>
        <v>RH4_5</v>
      </c>
      <c r="AF34" s="192">
        <v>0</v>
      </c>
      <c r="AG34" s="192" t="s">
        <v>18</v>
      </c>
      <c r="AH34" s="46" t="s">
        <v>196</v>
      </c>
      <c r="AL34" s="186" t="s">
        <v>350</v>
      </c>
      <c r="AM34" s="187" t="str">
        <f t="shared" si="15"/>
        <v>R_ES-SD-SpHeat</v>
      </c>
      <c r="AN34" s="186" t="str">
        <f t="shared" si="16"/>
        <v>RH4_5</v>
      </c>
      <c r="AO34" s="186">
        <v>0</v>
      </c>
      <c r="AP34" s="186" t="s">
        <v>18</v>
      </c>
      <c r="AQ34" s="187" t="s">
        <v>193</v>
      </c>
      <c r="AU34" s="186" t="s">
        <v>350</v>
      </c>
      <c r="AV34" s="46" t="str">
        <f t="shared" si="17"/>
        <v>R_ES-SD-SpHeat</v>
      </c>
      <c r="AW34" s="192" t="str">
        <f t="shared" si="18"/>
        <v>RH4_5</v>
      </c>
      <c r="AX34" s="192">
        <f t="shared" si="24"/>
        <v>0</v>
      </c>
      <c r="AY34" s="192" t="s">
        <v>18</v>
      </c>
      <c r="AZ34" s="46" t="s">
        <v>192</v>
      </c>
      <c r="BD34" s="186" t="s">
        <v>350</v>
      </c>
      <c r="BE34" s="46" t="str">
        <f t="shared" si="19"/>
        <v>R_ES-SD-SpHeat</v>
      </c>
      <c r="BF34" s="192" t="str">
        <f t="shared" si="20"/>
        <v>RH4_5</v>
      </c>
      <c r="BG34" s="192">
        <f t="shared" si="25"/>
        <v>0</v>
      </c>
      <c r="BH34" s="192" t="s">
        <v>18</v>
      </c>
      <c r="BI34" s="46" t="s">
        <v>194</v>
      </c>
      <c r="BM34" s="186" t="s">
        <v>350</v>
      </c>
      <c r="BN34" s="46" t="str">
        <f t="shared" si="21"/>
        <v>R_ES-SD-SpHeat</v>
      </c>
      <c r="BO34" s="192" t="str">
        <f t="shared" si="22"/>
        <v>RH4_5</v>
      </c>
      <c r="BP34" s="192">
        <f t="shared" si="26"/>
        <v>0</v>
      </c>
      <c r="BQ34" s="192" t="s">
        <v>18</v>
      </c>
      <c r="BR34" s="46" t="s">
        <v>191</v>
      </c>
    </row>
    <row r="35" spans="1:70">
      <c r="A35" s="170"/>
      <c r="B35" s="142"/>
      <c r="C35" s="32"/>
      <c r="D35" s="145"/>
      <c r="E35" s="145"/>
      <c r="F35" s="142"/>
      <c r="G35" s="171"/>
      <c r="H35" s="152"/>
      <c r="I35" s="152"/>
      <c r="J35" s="152"/>
      <c r="K35" s="186" t="s">
        <v>350</v>
      </c>
      <c r="L35" s="187" t="str">
        <f t="shared" si="23"/>
        <v>R_ES-SD-SpHeat</v>
      </c>
      <c r="M35" s="157" t="s">
        <v>379</v>
      </c>
      <c r="N35" s="186">
        <v>0</v>
      </c>
      <c r="O35" s="186" t="s">
        <v>18</v>
      </c>
      <c r="P35" s="187" t="s">
        <v>195</v>
      </c>
      <c r="T35" s="186" t="s">
        <v>350</v>
      </c>
      <c r="U35" s="187" t="str">
        <f t="shared" si="11"/>
        <v>R_ES-SD-SpHeat</v>
      </c>
      <c r="V35" s="186" t="str">
        <f t="shared" si="12"/>
        <v>RH6_7</v>
      </c>
      <c r="W35" s="186">
        <v>0</v>
      </c>
      <c r="X35" s="186" t="s">
        <v>18</v>
      </c>
      <c r="Y35" s="187" t="s">
        <v>190</v>
      </c>
      <c r="AC35" s="186" t="s">
        <v>350</v>
      </c>
      <c r="AD35" s="46" t="str">
        <f t="shared" si="13"/>
        <v>R_ES-SD-SpHeat</v>
      </c>
      <c r="AE35" s="192" t="str">
        <f t="shared" si="14"/>
        <v>RH6_7</v>
      </c>
      <c r="AF35" s="192">
        <v>0</v>
      </c>
      <c r="AG35" s="192" t="s">
        <v>18</v>
      </c>
      <c r="AH35" s="46" t="s">
        <v>196</v>
      </c>
      <c r="AL35" s="186" t="s">
        <v>350</v>
      </c>
      <c r="AM35" s="187" t="str">
        <f t="shared" si="15"/>
        <v>R_ES-SD-SpHeat</v>
      </c>
      <c r="AN35" s="186" t="str">
        <f t="shared" si="16"/>
        <v>RH6_7</v>
      </c>
      <c r="AO35" s="186">
        <v>0</v>
      </c>
      <c r="AP35" s="186" t="s">
        <v>18</v>
      </c>
      <c r="AQ35" s="187" t="s">
        <v>193</v>
      </c>
      <c r="AU35" s="186" t="s">
        <v>350</v>
      </c>
      <c r="AV35" s="46" t="str">
        <f t="shared" si="17"/>
        <v>R_ES-SD-SpHeat</v>
      </c>
      <c r="AW35" s="192" t="str">
        <f t="shared" si="18"/>
        <v>RH6_7</v>
      </c>
      <c r="AX35" s="192">
        <f t="shared" si="24"/>
        <v>0</v>
      </c>
      <c r="AY35" s="192" t="s">
        <v>18</v>
      </c>
      <c r="AZ35" s="46" t="s">
        <v>192</v>
      </c>
      <c r="BD35" s="186" t="s">
        <v>350</v>
      </c>
      <c r="BE35" s="46" t="str">
        <f t="shared" si="19"/>
        <v>R_ES-SD-SpHeat</v>
      </c>
      <c r="BF35" s="192" t="str">
        <f t="shared" si="20"/>
        <v>RH6_7</v>
      </c>
      <c r="BG35" s="192">
        <f t="shared" si="25"/>
        <v>0</v>
      </c>
      <c r="BH35" s="192" t="s">
        <v>18</v>
      </c>
      <c r="BI35" s="46" t="s">
        <v>194</v>
      </c>
      <c r="BM35" s="186" t="s">
        <v>350</v>
      </c>
      <c r="BN35" s="46" t="str">
        <f t="shared" si="21"/>
        <v>R_ES-SD-SpHeat</v>
      </c>
      <c r="BO35" s="192" t="str">
        <f t="shared" si="22"/>
        <v>RH6_7</v>
      </c>
      <c r="BP35" s="192">
        <f t="shared" si="26"/>
        <v>0</v>
      </c>
      <c r="BQ35" s="192" t="s">
        <v>18</v>
      </c>
      <c r="BR35" s="46" t="s">
        <v>191</v>
      </c>
    </row>
    <row r="36" spans="1:70">
      <c r="A36" s="170"/>
      <c r="B36" s="142"/>
      <c r="C36" s="32"/>
      <c r="D36" s="145"/>
      <c r="E36" s="145"/>
      <c r="F36" s="142"/>
      <c r="G36" s="171"/>
      <c r="H36" s="152"/>
      <c r="I36" s="152"/>
      <c r="J36" s="152"/>
      <c r="K36" s="186" t="s">
        <v>350</v>
      </c>
      <c r="L36" s="187" t="str">
        <f t="shared" si="23"/>
        <v>R_ES-SD-SpHeat</v>
      </c>
      <c r="M36" s="157" t="s">
        <v>380</v>
      </c>
      <c r="N36" s="186">
        <v>0</v>
      </c>
      <c r="O36" s="186" t="s">
        <v>18</v>
      </c>
      <c r="P36" s="187" t="s">
        <v>195</v>
      </c>
      <c r="T36" s="186" t="s">
        <v>350</v>
      </c>
      <c r="U36" s="187" t="str">
        <f t="shared" si="11"/>
        <v>R_ES-SD-SpHeat</v>
      </c>
      <c r="V36" s="186" t="str">
        <f t="shared" si="12"/>
        <v>RH8_9</v>
      </c>
      <c r="W36" s="186">
        <v>0</v>
      </c>
      <c r="X36" s="186" t="s">
        <v>18</v>
      </c>
      <c r="Y36" s="187" t="s">
        <v>190</v>
      </c>
      <c r="AC36" s="186" t="s">
        <v>350</v>
      </c>
      <c r="AD36" s="46" t="str">
        <f t="shared" si="13"/>
        <v>R_ES-SD-SpHeat</v>
      </c>
      <c r="AE36" s="192" t="str">
        <f t="shared" si="14"/>
        <v>RH8_9</v>
      </c>
      <c r="AF36" s="192">
        <v>0</v>
      </c>
      <c r="AG36" s="192" t="s">
        <v>18</v>
      </c>
      <c r="AH36" s="46" t="s">
        <v>196</v>
      </c>
      <c r="AL36" s="186" t="s">
        <v>350</v>
      </c>
      <c r="AM36" s="187" t="str">
        <f t="shared" si="15"/>
        <v>R_ES-SD-SpHeat</v>
      </c>
      <c r="AN36" s="186" t="str">
        <f t="shared" si="16"/>
        <v>RH8_9</v>
      </c>
      <c r="AO36" s="186">
        <v>0</v>
      </c>
      <c r="AP36" s="186" t="s">
        <v>18</v>
      </c>
      <c r="AQ36" s="187" t="s">
        <v>193</v>
      </c>
      <c r="AU36" s="186" t="s">
        <v>350</v>
      </c>
      <c r="AV36" s="46" t="str">
        <f t="shared" si="17"/>
        <v>R_ES-SD-SpHeat</v>
      </c>
      <c r="AW36" s="192" t="str">
        <f t="shared" si="18"/>
        <v>RH8_9</v>
      </c>
      <c r="AX36" s="192">
        <f t="shared" si="24"/>
        <v>0</v>
      </c>
      <c r="AY36" s="192" t="s">
        <v>18</v>
      </c>
      <c r="AZ36" s="46" t="s">
        <v>192</v>
      </c>
      <c r="BD36" s="186" t="s">
        <v>350</v>
      </c>
      <c r="BE36" s="46" t="str">
        <f t="shared" si="19"/>
        <v>R_ES-SD-SpHeat</v>
      </c>
      <c r="BF36" s="192" t="str">
        <f t="shared" si="20"/>
        <v>RH8_9</v>
      </c>
      <c r="BG36" s="192">
        <f t="shared" si="25"/>
        <v>0</v>
      </c>
      <c r="BH36" s="192" t="s">
        <v>18</v>
      </c>
      <c r="BI36" s="46" t="s">
        <v>194</v>
      </c>
      <c r="BM36" s="186" t="s">
        <v>350</v>
      </c>
      <c r="BN36" s="46" t="str">
        <f t="shared" si="21"/>
        <v>R_ES-SD-SpHeat</v>
      </c>
      <c r="BO36" s="192" t="str">
        <f t="shared" si="22"/>
        <v>RH8_9</v>
      </c>
      <c r="BP36" s="192">
        <f t="shared" si="26"/>
        <v>0</v>
      </c>
      <c r="BQ36" s="192" t="s">
        <v>18</v>
      </c>
      <c r="BR36" s="46" t="s">
        <v>191</v>
      </c>
    </row>
    <row r="37" spans="1:70">
      <c r="A37" s="170"/>
      <c r="B37" s="142"/>
      <c r="C37" s="32"/>
      <c r="D37" s="145"/>
      <c r="E37" s="145"/>
      <c r="F37" s="142"/>
      <c r="G37" s="78"/>
      <c r="K37" s="186" t="s">
        <v>350</v>
      </c>
      <c r="L37" s="187" t="str">
        <f t="shared" si="23"/>
        <v>R_ES-SD-SpHeat</v>
      </c>
      <c r="M37" s="157" t="s">
        <v>381</v>
      </c>
      <c r="N37" s="186">
        <v>0</v>
      </c>
      <c r="O37" s="186" t="s">
        <v>18</v>
      </c>
      <c r="P37" s="187" t="s">
        <v>195</v>
      </c>
      <c r="T37" s="186" t="s">
        <v>350</v>
      </c>
      <c r="U37" s="187" t="str">
        <f t="shared" si="11"/>
        <v>R_ES-SD-SpHeat</v>
      </c>
      <c r="V37" s="186" t="str">
        <f t="shared" si="12"/>
        <v>RH10_11</v>
      </c>
      <c r="W37" s="186">
        <v>0</v>
      </c>
      <c r="X37" s="186" t="s">
        <v>18</v>
      </c>
      <c r="Y37" s="187" t="s">
        <v>190</v>
      </c>
      <c r="AC37" s="186" t="s">
        <v>350</v>
      </c>
      <c r="AD37" s="46" t="str">
        <f t="shared" si="13"/>
        <v>R_ES-SD-SpHeat</v>
      </c>
      <c r="AE37" s="192" t="str">
        <f t="shared" si="14"/>
        <v>RH10_11</v>
      </c>
      <c r="AF37" s="192">
        <v>0</v>
      </c>
      <c r="AG37" s="192" t="s">
        <v>18</v>
      </c>
      <c r="AH37" s="46" t="s">
        <v>196</v>
      </c>
      <c r="AL37" s="186" t="s">
        <v>350</v>
      </c>
      <c r="AM37" s="187" t="str">
        <f t="shared" si="15"/>
        <v>R_ES-SD-SpHeat</v>
      </c>
      <c r="AN37" s="186" t="str">
        <f t="shared" si="16"/>
        <v>RH10_11</v>
      </c>
      <c r="AO37" s="186">
        <v>0</v>
      </c>
      <c r="AP37" s="186" t="s">
        <v>18</v>
      </c>
      <c r="AQ37" s="187" t="s">
        <v>193</v>
      </c>
      <c r="AU37" s="186" t="s">
        <v>350</v>
      </c>
      <c r="AV37" s="46" t="str">
        <f t="shared" si="17"/>
        <v>R_ES-SD-SpHeat</v>
      </c>
      <c r="AW37" s="192" t="str">
        <f t="shared" si="18"/>
        <v>RH10_11</v>
      </c>
      <c r="AX37" s="192">
        <f t="shared" si="24"/>
        <v>0</v>
      </c>
      <c r="AY37" s="192" t="s">
        <v>18</v>
      </c>
      <c r="AZ37" s="46" t="s">
        <v>192</v>
      </c>
      <c r="BD37" s="186" t="s">
        <v>350</v>
      </c>
      <c r="BE37" s="46" t="str">
        <f t="shared" si="19"/>
        <v>R_ES-SD-SpHeat</v>
      </c>
      <c r="BF37" s="192" t="str">
        <f t="shared" si="20"/>
        <v>RH10_11</v>
      </c>
      <c r="BG37" s="192">
        <f t="shared" si="25"/>
        <v>0</v>
      </c>
      <c r="BH37" s="192" t="s">
        <v>18</v>
      </c>
      <c r="BI37" s="46" t="s">
        <v>194</v>
      </c>
      <c r="BM37" s="186" t="s">
        <v>350</v>
      </c>
      <c r="BN37" s="46" t="str">
        <f t="shared" si="21"/>
        <v>R_ES-SD-SpHeat</v>
      </c>
      <c r="BO37" s="192" t="str">
        <f t="shared" si="22"/>
        <v>RH10_11</v>
      </c>
      <c r="BP37" s="192">
        <f t="shared" si="26"/>
        <v>0</v>
      </c>
      <c r="BQ37" s="192" t="s">
        <v>18</v>
      </c>
      <c r="BR37" s="46" t="s">
        <v>191</v>
      </c>
    </row>
    <row r="38" spans="1:70">
      <c r="A38" s="170"/>
      <c r="B38" s="142"/>
      <c r="C38" s="32"/>
      <c r="D38" s="145"/>
      <c r="E38" s="145"/>
      <c r="F38" s="142"/>
      <c r="G38" s="78"/>
      <c r="K38" s="186" t="s">
        <v>350</v>
      </c>
      <c r="L38" s="187" t="str">
        <f t="shared" si="23"/>
        <v>R_ES-SD-SpHeat</v>
      </c>
      <c r="M38" s="157" t="s">
        <v>382</v>
      </c>
      <c r="N38" s="186">
        <v>0</v>
      </c>
      <c r="O38" s="186" t="s">
        <v>18</v>
      </c>
      <c r="P38" s="187" t="s">
        <v>195</v>
      </c>
      <c r="T38" s="186" t="s">
        <v>350</v>
      </c>
      <c r="U38" s="187" t="str">
        <f t="shared" si="11"/>
        <v>R_ES-SD-SpHeat</v>
      </c>
      <c r="V38" s="186" t="str">
        <f t="shared" si="12"/>
        <v>RH12_13</v>
      </c>
      <c r="W38" s="186">
        <v>0</v>
      </c>
      <c r="X38" s="186" t="s">
        <v>18</v>
      </c>
      <c r="Y38" s="187" t="s">
        <v>190</v>
      </c>
      <c r="AC38" s="186" t="s">
        <v>350</v>
      </c>
      <c r="AD38" s="46" t="str">
        <f t="shared" si="13"/>
        <v>R_ES-SD-SpHeat</v>
      </c>
      <c r="AE38" s="192" t="str">
        <f t="shared" si="14"/>
        <v>RH12_13</v>
      </c>
      <c r="AF38" s="192">
        <v>0</v>
      </c>
      <c r="AG38" s="192" t="s">
        <v>18</v>
      </c>
      <c r="AH38" s="46" t="s">
        <v>196</v>
      </c>
      <c r="AL38" s="186" t="s">
        <v>350</v>
      </c>
      <c r="AM38" s="187" t="str">
        <f t="shared" si="15"/>
        <v>R_ES-SD-SpHeat</v>
      </c>
      <c r="AN38" s="186" t="str">
        <f t="shared" si="16"/>
        <v>RH12_13</v>
      </c>
      <c r="AO38" s="186">
        <v>0</v>
      </c>
      <c r="AP38" s="186" t="s">
        <v>18</v>
      </c>
      <c r="AQ38" s="187" t="s">
        <v>193</v>
      </c>
      <c r="AU38" s="186" t="s">
        <v>350</v>
      </c>
      <c r="AV38" s="46" t="str">
        <f t="shared" si="17"/>
        <v>R_ES-SD-SpHeat</v>
      </c>
      <c r="AW38" s="192" t="str">
        <f t="shared" si="18"/>
        <v>RH12_13</v>
      </c>
      <c r="AX38" s="192">
        <f t="shared" si="24"/>
        <v>0</v>
      </c>
      <c r="AY38" s="192" t="s">
        <v>18</v>
      </c>
      <c r="AZ38" s="46" t="s">
        <v>192</v>
      </c>
      <c r="BD38" s="186" t="s">
        <v>350</v>
      </c>
      <c r="BE38" s="46" t="str">
        <f t="shared" si="19"/>
        <v>R_ES-SD-SpHeat</v>
      </c>
      <c r="BF38" s="192" t="str">
        <f t="shared" si="20"/>
        <v>RH12_13</v>
      </c>
      <c r="BG38" s="192">
        <f t="shared" si="25"/>
        <v>0</v>
      </c>
      <c r="BH38" s="192" t="s">
        <v>18</v>
      </c>
      <c r="BI38" s="46" t="s">
        <v>194</v>
      </c>
      <c r="BM38" s="186" t="s">
        <v>350</v>
      </c>
      <c r="BN38" s="46" t="str">
        <f t="shared" si="21"/>
        <v>R_ES-SD-SpHeat</v>
      </c>
      <c r="BO38" s="192" t="str">
        <f t="shared" si="22"/>
        <v>RH12_13</v>
      </c>
      <c r="BP38" s="192">
        <f t="shared" si="26"/>
        <v>0</v>
      </c>
      <c r="BQ38" s="192" t="s">
        <v>18</v>
      </c>
      <c r="BR38" s="46" t="s">
        <v>191</v>
      </c>
    </row>
    <row r="39" spans="1:70">
      <c r="A39" s="170"/>
      <c r="B39" s="142"/>
      <c r="C39" s="32"/>
      <c r="D39" s="145"/>
      <c r="E39" s="145"/>
      <c r="F39" s="142"/>
      <c r="G39" s="78"/>
      <c r="K39" s="186" t="s">
        <v>350</v>
      </c>
      <c r="L39" s="187" t="str">
        <f t="shared" si="23"/>
        <v>R_ES-SD-SpHeat</v>
      </c>
      <c r="M39" s="157" t="s">
        <v>383</v>
      </c>
      <c r="N39" s="186">
        <v>0</v>
      </c>
      <c r="O39" s="186" t="s">
        <v>18</v>
      </c>
      <c r="P39" s="187" t="s">
        <v>195</v>
      </c>
      <c r="T39" s="186" t="s">
        <v>350</v>
      </c>
      <c r="U39" s="187" t="str">
        <f t="shared" si="11"/>
        <v>R_ES-SD-SpHeat</v>
      </c>
      <c r="V39" s="186" t="str">
        <f t="shared" si="12"/>
        <v>RH14_15</v>
      </c>
      <c r="W39" s="186">
        <v>0</v>
      </c>
      <c r="X39" s="186" t="s">
        <v>18</v>
      </c>
      <c r="Y39" s="187" t="s">
        <v>190</v>
      </c>
      <c r="AC39" s="186" t="s">
        <v>350</v>
      </c>
      <c r="AD39" s="46" t="str">
        <f t="shared" si="13"/>
        <v>R_ES-SD-SpHeat</v>
      </c>
      <c r="AE39" s="192" t="str">
        <f t="shared" si="14"/>
        <v>RH14_15</v>
      </c>
      <c r="AF39" s="192">
        <v>0</v>
      </c>
      <c r="AG39" s="192" t="s">
        <v>18</v>
      </c>
      <c r="AH39" s="46" t="s">
        <v>196</v>
      </c>
      <c r="AL39" s="186" t="s">
        <v>350</v>
      </c>
      <c r="AM39" s="187" t="str">
        <f t="shared" si="15"/>
        <v>R_ES-SD-SpHeat</v>
      </c>
      <c r="AN39" s="186" t="str">
        <f t="shared" si="16"/>
        <v>RH14_15</v>
      </c>
      <c r="AO39" s="186">
        <v>0</v>
      </c>
      <c r="AP39" s="186" t="s">
        <v>18</v>
      </c>
      <c r="AQ39" s="187" t="s">
        <v>193</v>
      </c>
      <c r="AU39" s="186" t="s">
        <v>350</v>
      </c>
      <c r="AV39" s="46" t="str">
        <f t="shared" si="17"/>
        <v>R_ES-SD-SpHeat</v>
      </c>
      <c r="AW39" s="192" t="str">
        <f t="shared" si="18"/>
        <v>RH14_15</v>
      </c>
      <c r="AX39" s="192">
        <f t="shared" si="24"/>
        <v>0</v>
      </c>
      <c r="AY39" s="192" t="s">
        <v>18</v>
      </c>
      <c r="AZ39" s="46" t="s">
        <v>192</v>
      </c>
      <c r="BD39" s="186" t="s">
        <v>350</v>
      </c>
      <c r="BE39" s="46" t="str">
        <f t="shared" si="19"/>
        <v>R_ES-SD-SpHeat</v>
      </c>
      <c r="BF39" s="192" t="str">
        <f t="shared" si="20"/>
        <v>RH14_15</v>
      </c>
      <c r="BG39" s="192">
        <f t="shared" si="25"/>
        <v>0</v>
      </c>
      <c r="BH39" s="192" t="s">
        <v>18</v>
      </c>
      <c r="BI39" s="46" t="s">
        <v>194</v>
      </c>
      <c r="BM39" s="186" t="s">
        <v>350</v>
      </c>
      <c r="BN39" s="46" t="str">
        <f t="shared" si="21"/>
        <v>R_ES-SD-SpHeat</v>
      </c>
      <c r="BO39" s="192" t="str">
        <f t="shared" si="22"/>
        <v>RH14_15</v>
      </c>
      <c r="BP39" s="192">
        <f t="shared" si="26"/>
        <v>0</v>
      </c>
      <c r="BQ39" s="192" t="s">
        <v>18</v>
      </c>
      <c r="BR39" s="46" t="s">
        <v>191</v>
      </c>
    </row>
    <row r="40" spans="1:70" ht="13">
      <c r="A40" s="170"/>
      <c r="B40" s="142"/>
      <c r="C40" s="32"/>
      <c r="D40" s="145"/>
      <c r="E40" s="145"/>
      <c r="F40" s="142"/>
      <c r="G40" s="78"/>
      <c r="J40" s="121"/>
      <c r="K40" s="186" t="s">
        <v>350</v>
      </c>
      <c r="L40" s="187" t="str">
        <f t="shared" si="23"/>
        <v>R_ES-SD-SpHeat</v>
      </c>
      <c r="M40" s="157" t="s">
        <v>384</v>
      </c>
      <c r="N40" s="186">
        <v>0</v>
      </c>
      <c r="O40" s="186" t="s">
        <v>18</v>
      </c>
      <c r="P40" s="187" t="s">
        <v>195</v>
      </c>
      <c r="T40" s="186" t="s">
        <v>350</v>
      </c>
      <c r="U40" s="187" t="str">
        <f t="shared" si="11"/>
        <v>R_ES-SD-SpHeat</v>
      </c>
      <c r="V40" s="186" t="str">
        <f t="shared" si="12"/>
        <v>RH16_17</v>
      </c>
      <c r="W40" s="186">
        <v>0</v>
      </c>
      <c r="X40" s="186" t="s">
        <v>18</v>
      </c>
      <c r="Y40" s="187" t="s">
        <v>190</v>
      </c>
      <c r="AC40" s="186" t="s">
        <v>350</v>
      </c>
      <c r="AD40" s="46" t="str">
        <f t="shared" si="13"/>
        <v>R_ES-SD-SpHeat</v>
      </c>
      <c r="AE40" s="192" t="str">
        <f t="shared" si="14"/>
        <v>RH16_17</v>
      </c>
      <c r="AF40" s="192">
        <v>0</v>
      </c>
      <c r="AG40" s="192" t="s">
        <v>18</v>
      </c>
      <c r="AH40" s="46" t="s">
        <v>196</v>
      </c>
      <c r="AL40" s="186" t="s">
        <v>350</v>
      </c>
      <c r="AM40" s="187" t="str">
        <f t="shared" si="15"/>
        <v>R_ES-SD-SpHeat</v>
      </c>
      <c r="AN40" s="186" t="str">
        <f t="shared" si="16"/>
        <v>RH16_17</v>
      </c>
      <c r="AO40" s="186">
        <v>0</v>
      </c>
      <c r="AP40" s="186" t="s">
        <v>18</v>
      </c>
      <c r="AQ40" s="187" t="s">
        <v>193</v>
      </c>
      <c r="AU40" s="186" t="s">
        <v>350</v>
      </c>
      <c r="AV40" s="46" t="str">
        <f t="shared" si="17"/>
        <v>R_ES-SD-SpHeat</v>
      </c>
      <c r="AW40" s="192" t="str">
        <f t="shared" si="18"/>
        <v>RH16_17</v>
      </c>
      <c r="AX40" s="192">
        <f t="shared" si="24"/>
        <v>0</v>
      </c>
      <c r="AY40" s="192" t="s">
        <v>18</v>
      </c>
      <c r="AZ40" s="46" t="s">
        <v>192</v>
      </c>
      <c r="BD40" s="186" t="s">
        <v>350</v>
      </c>
      <c r="BE40" s="46" t="str">
        <f t="shared" si="19"/>
        <v>R_ES-SD-SpHeat</v>
      </c>
      <c r="BF40" s="192" t="str">
        <f t="shared" si="20"/>
        <v>RH16_17</v>
      </c>
      <c r="BG40" s="192">
        <f t="shared" si="25"/>
        <v>0</v>
      </c>
      <c r="BH40" s="192" t="s">
        <v>18</v>
      </c>
      <c r="BI40" s="46" t="s">
        <v>194</v>
      </c>
      <c r="BM40" s="186" t="s">
        <v>350</v>
      </c>
      <c r="BN40" s="46" t="str">
        <f t="shared" si="21"/>
        <v>R_ES-SD-SpHeat</v>
      </c>
      <c r="BO40" s="192" t="str">
        <f t="shared" si="22"/>
        <v>RH16_17</v>
      </c>
      <c r="BP40" s="192">
        <f t="shared" si="26"/>
        <v>0</v>
      </c>
      <c r="BQ40" s="192" t="s">
        <v>18</v>
      </c>
      <c r="BR40" s="46" t="s">
        <v>191</v>
      </c>
    </row>
    <row r="41" spans="1:70" ht="14.5">
      <c r="A41" s="170"/>
      <c r="B41" s="142"/>
      <c r="C41" s="32"/>
      <c r="D41" s="145"/>
      <c r="E41" s="145"/>
      <c r="F41" s="142"/>
      <c r="G41" s="140"/>
      <c r="H41" s="140"/>
      <c r="I41" s="140"/>
      <c r="J41" s="140"/>
      <c r="K41" s="186" t="s">
        <v>350</v>
      </c>
      <c r="L41" s="187" t="str">
        <f t="shared" si="23"/>
        <v>R_ES-SD-SpHeat</v>
      </c>
      <c r="M41" s="157" t="s">
        <v>385</v>
      </c>
      <c r="N41" s="186">
        <v>0</v>
      </c>
      <c r="O41" s="186" t="s">
        <v>18</v>
      </c>
      <c r="P41" s="187" t="s">
        <v>195</v>
      </c>
      <c r="T41" s="186" t="s">
        <v>350</v>
      </c>
      <c r="U41" s="187" t="str">
        <f t="shared" si="11"/>
        <v>R_ES-SD-SpHeat</v>
      </c>
      <c r="V41" s="186" t="str">
        <f t="shared" si="12"/>
        <v>RH18_19</v>
      </c>
      <c r="W41" s="186">
        <v>0</v>
      </c>
      <c r="X41" s="186" t="s">
        <v>18</v>
      </c>
      <c r="Y41" s="187" t="s">
        <v>190</v>
      </c>
      <c r="AC41" s="186" t="s">
        <v>350</v>
      </c>
      <c r="AD41" s="46" t="str">
        <f t="shared" si="13"/>
        <v>R_ES-SD-SpHeat</v>
      </c>
      <c r="AE41" s="192" t="str">
        <f t="shared" si="14"/>
        <v>RH18_19</v>
      </c>
      <c r="AF41" s="192">
        <v>0</v>
      </c>
      <c r="AG41" s="192" t="s">
        <v>18</v>
      </c>
      <c r="AH41" s="46" t="s">
        <v>196</v>
      </c>
      <c r="AL41" s="186" t="s">
        <v>350</v>
      </c>
      <c r="AM41" s="187" t="str">
        <f t="shared" si="15"/>
        <v>R_ES-SD-SpHeat</v>
      </c>
      <c r="AN41" s="186" t="str">
        <f t="shared" si="16"/>
        <v>RH18_19</v>
      </c>
      <c r="AO41" s="186">
        <v>0</v>
      </c>
      <c r="AP41" s="186" t="s">
        <v>18</v>
      </c>
      <c r="AQ41" s="187" t="s">
        <v>193</v>
      </c>
      <c r="AU41" s="186" t="s">
        <v>350</v>
      </c>
      <c r="AV41" s="46" t="str">
        <f t="shared" si="17"/>
        <v>R_ES-SD-SpHeat</v>
      </c>
      <c r="AW41" s="192" t="str">
        <f t="shared" si="18"/>
        <v>RH18_19</v>
      </c>
      <c r="AX41" s="192">
        <f t="shared" si="24"/>
        <v>0</v>
      </c>
      <c r="AY41" s="192" t="s">
        <v>18</v>
      </c>
      <c r="AZ41" s="46" t="s">
        <v>192</v>
      </c>
      <c r="BD41" s="186" t="s">
        <v>350</v>
      </c>
      <c r="BE41" s="46" t="str">
        <f t="shared" si="19"/>
        <v>R_ES-SD-SpHeat</v>
      </c>
      <c r="BF41" s="192" t="str">
        <f t="shared" si="20"/>
        <v>RH18_19</v>
      </c>
      <c r="BG41" s="192">
        <f t="shared" si="25"/>
        <v>0</v>
      </c>
      <c r="BH41" s="192" t="s">
        <v>18</v>
      </c>
      <c r="BI41" s="46" t="s">
        <v>194</v>
      </c>
      <c r="BM41" s="186" t="s">
        <v>350</v>
      </c>
      <c r="BN41" s="46" t="str">
        <f t="shared" si="21"/>
        <v>R_ES-SD-SpHeat</v>
      </c>
      <c r="BO41" s="192" t="str">
        <f t="shared" si="22"/>
        <v>RH18_19</v>
      </c>
      <c r="BP41" s="192">
        <f t="shared" si="26"/>
        <v>0</v>
      </c>
      <c r="BQ41" s="192" t="s">
        <v>18</v>
      </c>
      <c r="BR41" s="46" t="s">
        <v>191</v>
      </c>
    </row>
    <row r="42" spans="1:70">
      <c r="A42" s="170"/>
      <c r="B42" s="142"/>
      <c r="C42" s="32"/>
      <c r="D42" s="145"/>
      <c r="E42" s="145"/>
      <c r="F42" s="142"/>
      <c r="G42" s="141"/>
      <c r="H42" s="141"/>
      <c r="I42" s="141"/>
      <c r="J42" s="141"/>
      <c r="K42" s="186" t="s">
        <v>350</v>
      </c>
      <c r="L42" s="187" t="str">
        <f t="shared" si="23"/>
        <v>R_ES-SD-SpHeat</v>
      </c>
      <c r="M42" s="157" t="s">
        <v>386</v>
      </c>
      <c r="N42" s="186">
        <v>0</v>
      </c>
      <c r="O42" s="186" t="s">
        <v>18</v>
      </c>
      <c r="P42" s="187" t="s">
        <v>195</v>
      </c>
      <c r="T42" s="186" t="s">
        <v>350</v>
      </c>
      <c r="U42" s="187" t="str">
        <f t="shared" si="11"/>
        <v>R_ES-SD-SpHeat</v>
      </c>
      <c r="V42" s="186" t="str">
        <f t="shared" si="12"/>
        <v>RH20_21</v>
      </c>
      <c r="W42" s="186">
        <v>0</v>
      </c>
      <c r="X42" s="186" t="s">
        <v>18</v>
      </c>
      <c r="Y42" s="187" t="s">
        <v>190</v>
      </c>
      <c r="AC42" s="186" t="s">
        <v>350</v>
      </c>
      <c r="AD42" s="46" t="str">
        <f t="shared" si="13"/>
        <v>R_ES-SD-SpHeat</v>
      </c>
      <c r="AE42" s="192" t="str">
        <f t="shared" si="14"/>
        <v>RH20_21</v>
      </c>
      <c r="AF42" s="192">
        <v>0</v>
      </c>
      <c r="AG42" s="192" t="s">
        <v>18</v>
      </c>
      <c r="AH42" s="46" t="s">
        <v>196</v>
      </c>
      <c r="AL42" s="186" t="s">
        <v>350</v>
      </c>
      <c r="AM42" s="187" t="str">
        <f t="shared" si="15"/>
        <v>R_ES-SD-SpHeat</v>
      </c>
      <c r="AN42" s="186" t="str">
        <f t="shared" si="16"/>
        <v>RH20_21</v>
      </c>
      <c r="AO42" s="186">
        <v>0</v>
      </c>
      <c r="AP42" s="186" t="s">
        <v>18</v>
      </c>
      <c r="AQ42" s="187" t="s">
        <v>193</v>
      </c>
      <c r="AU42" s="186" t="s">
        <v>350</v>
      </c>
      <c r="AV42" s="46" t="str">
        <f t="shared" si="17"/>
        <v>R_ES-SD-SpHeat</v>
      </c>
      <c r="AW42" s="192" t="str">
        <f t="shared" si="18"/>
        <v>RH20_21</v>
      </c>
      <c r="AX42" s="192">
        <f t="shared" si="24"/>
        <v>0</v>
      </c>
      <c r="AY42" s="192" t="s">
        <v>18</v>
      </c>
      <c r="AZ42" s="46" t="s">
        <v>192</v>
      </c>
      <c r="BD42" s="186" t="s">
        <v>350</v>
      </c>
      <c r="BE42" s="46" t="str">
        <f t="shared" si="19"/>
        <v>R_ES-SD-SpHeat</v>
      </c>
      <c r="BF42" s="192" t="str">
        <f t="shared" si="20"/>
        <v>RH20_21</v>
      </c>
      <c r="BG42" s="192">
        <f t="shared" si="25"/>
        <v>0</v>
      </c>
      <c r="BH42" s="192" t="s">
        <v>18</v>
      </c>
      <c r="BI42" s="46" t="s">
        <v>194</v>
      </c>
      <c r="BM42" s="186" t="s">
        <v>350</v>
      </c>
      <c r="BN42" s="46" t="str">
        <f t="shared" si="21"/>
        <v>R_ES-SD-SpHeat</v>
      </c>
      <c r="BO42" s="192" t="str">
        <f t="shared" si="22"/>
        <v>RH20_21</v>
      </c>
      <c r="BP42" s="192">
        <f t="shared" si="26"/>
        <v>0</v>
      </c>
      <c r="BQ42" s="192" t="s">
        <v>18</v>
      </c>
      <c r="BR42" s="46" t="s">
        <v>191</v>
      </c>
    </row>
    <row r="43" spans="1:70">
      <c r="A43" s="170"/>
      <c r="B43" s="142"/>
      <c r="C43" s="32"/>
      <c r="D43" s="145"/>
      <c r="E43" s="145"/>
      <c r="F43" s="142"/>
      <c r="G43" s="141"/>
      <c r="H43" s="141"/>
      <c r="I43" s="141"/>
      <c r="J43" s="141"/>
      <c r="K43" s="186" t="s">
        <v>350</v>
      </c>
      <c r="L43" s="187" t="str">
        <f t="shared" si="23"/>
        <v>R_ES-SD-SpHeat</v>
      </c>
      <c r="M43" s="157" t="s">
        <v>387</v>
      </c>
      <c r="N43" s="186">
        <v>0</v>
      </c>
      <c r="O43" s="186" t="s">
        <v>18</v>
      </c>
      <c r="P43" s="187" t="s">
        <v>195</v>
      </c>
      <c r="T43" s="186" t="s">
        <v>350</v>
      </c>
      <c r="U43" s="187" t="str">
        <f t="shared" si="11"/>
        <v>R_ES-SD-SpHeat</v>
      </c>
      <c r="V43" s="186" t="str">
        <f t="shared" si="12"/>
        <v>RH22_23</v>
      </c>
      <c r="W43" s="186">
        <v>0</v>
      </c>
      <c r="X43" s="186" t="s">
        <v>18</v>
      </c>
      <c r="Y43" s="187" t="s">
        <v>190</v>
      </c>
      <c r="AC43" s="186" t="s">
        <v>350</v>
      </c>
      <c r="AD43" s="46" t="str">
        <f t="shared" si="13"/>
        <v>R_ES-SD-SpHeat</v>
      </c>
      <c r="AE43" s="192" t="str">
        <f t="shared" si="14"/>
        <v>RH22_23</v>
      </c>
      <c r="AF43" s="192">
        <v>0</v>
      </c>
      <c r="AG43" s="192" t="s">
        <v>18</v>
      </c>
      <c r="AH43" s="46" t="s">
        <v>196</v>
      </c>
      <c r="AL43" s="186" t="s">
        <v>350</v>
      </c>
      <c r="AM43" s="187" t="str">
        <f t="shared" si="15"/>
        <v>R_ES-SD-SpHeat</v>
      </c>
      <c r="AN43" s="186" t="str">
        <f t="shared" si="16"/>
        <v>RH22_23</v>
      </c>
      <c r="AO43" s="186">
        <v>0</v>
      </c>
      <c r="AP43" s="186" t="s">
        <v>18</v>
      </c>
      <c r="AQ43" s="187" t="s">
        <v>193</v>
      </c>
      <c r="AU43" s="186" t="s">
        <v>350</v>
      </c>
      <c r="AV43" s="46" t="str">
        <f t="shared" si="17"/>
        <v>R_ES-SD-SpHeat</v>
      </c>
      <c r="AW43" s="192" t="str">
        <f t="shared" si="18"/>
        <v>RH22_23</v>
      </c>
      <c r="AX43" s="192">
        <f t="shared" si="24"/>
        <v>0</v>
      </c>
      <c r="AY43" s="192" t="s">
        <v>18</v>
      </c>
      <c r="AZ43" s="46" t="s">
        <v>192</v>
      </c>
      <c r="BD43" s="186" t="s">
        <v>350</v>
      </c>
      <c r="BE43" s="46" t="str">
        <f t="shared" si="19"/>
        <v>R_ES-SD-SpHeat</v>
      </c>
      <c r="BF43" s="192" t="str">
        <f t="shared" si="20"/>
        <v>RH22_23</v>
      </c>
      <c r="BG43" s="192">
        <f t="shared" si="25"/>
        <v>0</v>
      </c>
      <c r="BH43" s="192" t="s">
        <v>18</v>
      </c>
      <c r="BI43" s="46" t="s">
        <v>194</v>
      </c>
      <c r="BM43" s="186" t="s">
        <v>350</v>
      </c>
      <c r="BN43" s="46" t="str">
        <f t="shared" si="21"/>
        <v>R_ES-SD-SpHeat</v>
      </c>
      <c r="BO43" s="192" t="str">
        <f t="shared" si="22"/>
        <v>RH22_23</v>
      </c>
      <c r="BP43" s="192">
        <f t="shared" si="26"/>
        <v>0</v>
      </c>
      <c r="BQ43" s="192" t="s">
        <v>18</v>
      </c>
      <c r="BR43" s="46" t="s">
        <v>191</v>
      </c>
    </row>
    <row r="44" spans="1:70">
      <c r="A44" s="170"/>
      <c r="B44" s="142"/>
      <c r="C44" s="32"/>
      <c r="D44" s="145"/>
      <c r="E44" s="145"/>
      <c r="F44" s="142"/>
      <c r="G44" s="141"/>
      <c r="H44" s="141"/>
      <c r="I44" s="141"/>
      <c r="J44" s="141"/>
      <c r="K44" s="186" t="s">
        <v>140</v>
      </c>
      <c r="L44" s="187" t="str">
        <f t="shared" si="23"/>
        <v>R_ES-SD-SpHeat</v>
      </c>
      <c r="N44" s="186">
        <v>0</v>
      </c>
      <c r="O44" s="186" t="s">
        <v>18</v>
      </c>
      <c r="P44" s="187" t="s">
        <v>195</v>
      </c>
      <c r="T44" s="186" t="s">
        <v>140</v>
      </c>
      <c r="U44" s="187" t="str">
        <f t="shared" si="11"/>
        <v>R_ES-SD-SpHeat</v>
      </c>
      <c r="V44" s="186">
        <f t="shared" si="12"/>
        <v>0</v>
      </c>
      <c r="W44" s="186">
        <v>0</v>
      </c>
      <c r="X44" s="186" t="s">
        <v>18</v>
      </c>
      <c r="Y44" s="187" t="s">
        <v>190</v>
      </c>
      <c r="AC44" s="186" t="s">
        <v>140</v>
      </c>
      <c r="AD44" s="46" t="str">
        <f t="shared" si="13"/>
        <v>R_ES-SD-SpHeat</v>
      </c>
      <c r="AE44" s="192">
        <f t="shared" si="14"/>
        <v>0</v>
      </c>
      <c r="AF44" s="192">
        <v>0</v>
      </c>
      <c r="AG44" s="192" t="s">
        <v>18</v>
      </c>
      <c r="AH44" s="46" t="s">
        <v>196</v>
      </c>
      <c r="AL44" s="186" t="s">
        <v>140</v>
      </c>
      <c r="AM44" s="187" t="str">
        <f t="shared" si="15"/>
        <v>R_ES-SD-SpHeat</v>
      </c>
      <c r="AN44" s="186">
        <f t="shared" si="16"/>
        <v>0</v>
      </c>
      <c r="AO44" s="186">
        <v>0</v>
      </c>
      <c r="AP44" s="186" t="s">
        <v>18</v>
      </c>
      <c r="AQ44" s="187" t="s">
        <v>193</v>
      </c>
      <c r="AU44" s="186" t="s">
        <v>140</v>
      </c>
      <c r="AV44" s="46" t="str">
        <f t="shared" si="17"/>
        <v>R_ES-SD-SpHeat</v>
      </c>
      <c r="AW44" s="192">
        <f t="shared" si="18"/>
        <v>0</v>
      </c>
      <c r="AX44" s="192">
        <f t="shared" si="24"/>
        <v>0</v>
      </c>
      <c r="AY44" s="192" t="s">
        <v>18</v>
      </c>
      <c r="AZ44" s="46" t="s">
        <v>192</v>
      </c>
      <c r="BD44" s="186" t="s">
        <v>140</v>
      </c>
      <c r="BE44" s="46" t="str">
        <f t="shared" si="19"/>
        <v>R_ES-SD-SpHeat</v>
      </c>
      <c r="BF44" s="192">
        <f t="shared" si="20"/>
        <v>0</v>
      </c>
      <c r="BG44" s="192">
        <f t="shared" si="25"/>
        <v>0</v>
      </c>
      <c r="BH44" s="192" t="s">
        <v>18</v>
      </c>
      <c r="BI44" s="46" t="s">
        <v>194</v>
      </c>
      <c r="BM44" s="186" t="s">
        <v>140</v>
      </c>
      <c r="BN44" s="46" t="str">
        <f t="shared" si="21"/>
        <v>R_ES-SD-SpHeat</v>
      </c>
      <c r="BO44" s="192">
        <f t="shared" si="22"/>
        <v>0</v>
      </c>
      <c r="BP44" s="192">
        <f t="shared" si="26"/>
        <v>0</v>
      </c>
      <c r="BQ44" s="192" t="s">
        <v>18</v>
      </c>
      <c r="BR44" s="46" t="s">
        <v>191</v>
      </c>
    </row>
    <row r="45" spans="1:70">
      <c r="A45" s="170"/>
      <c r="B45" s="142"/>
      <c r="C45" s="32"/>
      <c r="D45" s="145"/>
      <c r="E45" s="145"/>
      <c r="F45" s="142"/>
      <c r="G45" s="141"/>
      <c r="H45" s="141"/>
      <c r="I45" s="141"/>
      <c r="J45" s="141"/>
      <c r="K45" s="186" t="s">
        <v>140</v>
      </c>
      <c r="L45" s="187" t="str">
        <f t="shared" si="23"/>
        <v>R_ES-SD-SpHeat</v>
      </c>
      <c r="N45" s="186">
        <v>0</v>
      </c>
      <c r="O45" s="186" t="s">
        <v>18</v>
      </c>
      <c r="P45" s="187" t="s">
        <v>195</v>
      </c>
      <c r="T45" s="186" t="s">
        <v>140</v>
      </c>
      <c r="U45" s="187" t="str">
        <f t="shared" si="11"/>
        <v>R_ES-SD-SpHeat</v>
      </c>
      <c r="V45" s="186">
        <f t="shared" si="12"/>
        <v>0</v>
      </c>
      <c r="W45" s="186">
        <v>0</v>
      </c>
      <c r="X45" s="186" t="s">
        <v>18</v>
      </c>
      <c r="Y45" s="187" t="s">
        <v>190</v>
      </c>
      <c r="AC45" s="186" t="s">
        <v>140</v>
      </c>
      <c r="AD45" s="46" t="str">
        <f t="shared" si="13"/>
        <v>R_ES-SD-SpHeat</v>
      </c>
      <c r="AE45" s="192">
        <f t="shared" si="14"/>
        <v>0</v>
      </c>
      <c r="AF45" s="192">
        <v>0</v>
      </c>
      <c r="AG45" s="192" t="s">
        <v>18</v>
      </c>
      <c r="AH45" s="46" t="s">
        <v>196</v>
      </c>
      <c r="AL45" s="186" t="s">
        <v>140</v>
      </c>
      <c r="AM45" s="187" t="str">
        <f t="shared" si="15"/>
        <v>R_ES-SD-SpHeat</v>
      </c>
      <c r="AN45" s="186">
        <f t="shared" si="16"/>
        <v>0</v>
      </c>
      <c r="AO45" s="186">
        <v>0</v>
      </c>
      <c r="AP45" s="186" t="s">
        <v>18</v>
      </c>
      <c r="AQ45" s="187" t="s">
        <v>193</v>
      </c>
      <c r="AU45" s="186" t="s">
        <v>140</v>
      </c>
      <c r="AV45" s="46" t="str">
        <f t="shared" si="17"/>
        <v>R_ES-SD-SpHeat</v>
      </c>
      <c r="AW45" s="192">
        <f t="shared" si="18"/>
        <v>0</v>
      </c>
      <c r="AX45" s="192">
        <f t="shared" si="24"/>
        <v>0</v>
      </c>
      <c r="AY45" s="192" t="s">
        <v>18</v>
      </c>
      <c r="AZ45" s="46" t="s">
        <v>192</v>
      </c>
      <c r="BD45" s="186" t="s">
        <v>140</v>
      </c>
      <c r="BE45" s="46" t="str">
        <f t="shared" si="19"/>
        <v>R_ES-SD-SpHeat</v>
      </c>
      <c r="BF45" s="192">
        <f t="shared" si="20"/>
        <v>0</v>
      </c>
      <c r="BG45" s="192">
        <f t="shared" si="25"/>
        <v>0</v>
      </c>
      <c r="BH45" s="192" t="s">
        <v>18</v>
      </c>
      <c r="BI45" s="46" t="s">
        <v>194</v>
      </c>
      <c r="BM45" s="186" t="s">
        <v>140</v>
      </c>
      <c r="BN45" s="46" t="str">
        <f t="shared" si="21"/>
        <v>R_ES-SD-SpHeat</v>
      </c>
      <c r="BO45" s="192">
        <f t="shared" si="22"/>
        <v>0</v>
      </c>
      <c r="BP45" s="192">
        <f t="shared" si="26"/>
        <v>0</v>
      </c>
      <c r="BQ45" s="192" t="s">
        <v>18</v>
      </c>
      <c r="BR45" s="46" t="s">
        <v>191</v>
      </c>
    </row>
    <row r="46" spans="1:70">
      <c r="A46" s="170"/>
      <c r="B46" s="142"/>
      <c r="C46" s="32"/>
      <c r="D46" s="145"/>
      <c r="E46" s="145"/>
      <c r="F46" s="142"/>
      <c r="G46" s="141"/>
      <c r="H46" s="141"/>
      <c r="I46" s="141"/>
      <c r="J46" s="141"/>
      <c r="K46" s="186" t="s">
        <v>140</v>
      </c>
      <c r="L46" s="187" t="str">
        <f t="shared" si="23"/>
        <v>R_ES-SD-SpHeat</v>
      </c>
      <c r="N46" s="186">
        <v>0</v>
      </c>
      <c r="O46" s="186" t="s">
        <v>18</v>
      </c>
      <c r="P46" s="187" t="s">
        <v>195</v>
      </c>
      <c r="T46" s="186" t="s">
        <v>140</v>
      </c>
      <c r="U46" s="187" t="str">
        <f t="shared" si="11"/>
        <v>R_ES-SD-SpHeat</v>
      </c>
      <c r="V46" s="186">
        <f t="shared" si="12"/>
        <v>0</v>
      </c>
      <c r="W46" s="186">
        <v>0</v>
      </c>
      <c r="X46" s="186" t="s">
        <v>18</v>
      </c>
      <c r="Y46" s="187" t="s">
        <v>190</v>
      </c>
      <c r="AC46" s="186" t="s">
        <v>140</v>
      </c>
      <c r="AD46" s="46" t="str">
        <f t="shared" si="13"/>
        <v>R_ES-SD-SpHeat</v>
      </c>
      <c r="AE46" s="192">
        <f t="shared" si="14"/>
        <v>0</v>
      </c>
      <c r="AF46" s="192">
        <v>0</v>
      </c>
      <c r="AG46" s="192" t="s">
        <v>18</v>
      </c>
      <c r="AH46" s="46" t="s">
        <v>196</v>
      </c>
      <c r="AL46" s="186" t="s">
        <v>140</v>
      </c>
      <c r="AM46" s="187" t="str">
        <f t="shared" si="15"/>
        <v>R_ES-SD-SpHeat</v>
      </c>
      <c r="AN46" s="186">
        <f t="shared" si="16"/>
        <v>0</v>
      </c>
      <c r="AO46" s="186">
        <v>0</v>
      </c>
      <c r="AP46" s="186" t="s">
        <v>18</v>
      </c>
      <c r="AQ46" s="187" t="s">
        <v>193</v>
      </c>
      <c r="AU46" s="186" t="s">
        <v>140</v>
      </c>
      <c r="AV46" s="46" t="str">
        <f t="shared" si="17"/>
        <v>R_ES-SD-SpHeat</v>
      </c>
      <c r="AW46" s="192">
        <f t="shared" si="18"/>
        <v>0</v>
      </c>
      <c r="AX46" s="192">
        <f t="shared" si="24"/>
        <v>0</v>
      </c>
      <c r="AY46" s="192" t="s">
        <v>18</v>
      </c>
      <c r="AZ46" s="46" t="s">
        <v>192</v>
      </c>
      <c r="BD46" s="186" t="s">
        <v>140</v>
      </c>
      <c r="BE46" s="46" t="str">
        <f t="shared" si="19"/>
        <v>R_ES-SD-SpHeat</v>
      </c>
      <c r="BF46" s="192">
        <f t="shared" si="20"/>
        <v>0</v>
      </c>
      <c r="BG46" s="192">
        <f t="shared" si="25"/>
        <v>0</v>
      </c>
      <c r="BH46" s="192" t="s">
        <v>18</v>
      </c>
      <c r="BI46" s="46" t="s">
        <v>194</v>
      </c>
      <c r="BM46" s="186" t="s">
        <v>140</v>
      </c>
      <c r="BN46" s="46" t="str">
        <f t="shared" si="21"/>
        <v>R_ES-SD-SpHeat</v>
      </c>
      <c r="BO46" s="192">
        <f t="shared" si="22"/>
        <v>0</v>
      </c>
      <c r="BP46" s="192">
        <f t="shared" si="26"/>
        <v>0</v>
      </c>
      <c r="BQ46" s="192" t="s">
        <v>18</v>
      </c>
      <c r="BR46" s="46" t="s">
        <v>191</v>
      </c>
    </row>
    <row r="47" spans="1:70">
      <c r="A47" s="170"/>
      <c r="B47" s="142"/>
      <c r="C47" s="32"/>
      <c r="D47" s="145"/>
      <c r="E47" s="145"/>
      <c r="F47" s="142"/>
      <c r="G47" s="141"/>
      <c r="H47" s="141"/>
      <c r="I47" s="141"/>
      <c r="J47" s="141"/>
      <c r="K47" s="186" t="s">
        <v>140</v>
      </c>
      <c r="L47" s="187" t="str">
        <f t="shared" si="23"/>
        <v>R_ES-SD-SpHeat</v>
      </c>
      <c r="N47" s="186">
        <v>0</v>
      </c>
      <c r="O47" s="186" t="s">
        <v>18</v>
      </c>
      <c r="P47" s="187" t="s">
        <v>195</v>
      </c>
      <c r="T47" s="186" t="s">
        <v>140</v>
      </c>
      <c r="U47" s="187" t="str">
        <f t="shared" si="11"/>
        <v>R_ES-SD-SpHeat</v>
      </c>
      <c r="V47" s="186">
        <f t="shared" si="12"/>
        <v>0</v>
      </c>
      <c r="W47" s="186">
        <v>0</v>
      </c>
      <c r="X47" s="186" t="s">
        <v>18</v>
      </c>
      <c r="Y47" s="187" t="s">
        <v>190</v>
      </c>
      <c r="AC47" s="186" t="s">
        <v>140</v>
      </c>
      <c r="AD47" s="46" t="str">
        <f t="shared" si="13"/>
        <v>R_ES-SD-SpHeat</v>
      </c>
      <c r="AE47" s="192">
        <f t="shared" si="14"/>
        <v>0</v>
      </c>
      <c r="AF47" s="192">
        <v>0</v>
      </c>
      <c r="AG47" s="192" t="s">
        <v>18</v>
      </c>
      <c r="AH47" s="46" t="s">
        <v>196</v>
      </c>
      <c r="AL47" s="186" t="s">
        <v>140</v>
      </c>
      <c r="AM47" s="187" t="str">
        <f t="shared" si="15"/>
        <v>R_ES-SD-SpHeat</v>
      </c>
      <c r="AN47" s="186">
        <f t="shared" si="16"/>
        <v>0</v>
      </c>
      <c r="AO47" s="186">
        <v>0</v>
      </c>
      <c r="AP47" s="186" t="s">
        <v>18</v>
      </c>
      <c r="AQ47" s="187" t="s">
        <v>193</v>
      </c>
      <c r="AU47" s="186" t="s">
        <v>140</v>
      </c>
      <c r="AV47" s="46" t="str">
        <f t="shared" si="17"/>
        <v>R_ES-SD-SpHeat</v>
      </c>
      <c r="AW47" s="192">
        <f t="shared" si="18"/>
        <v>0</v>
      </c>
      <c r="AX47" s="192">
        <f t="shared" si="24"/>
        <v>0</v>
      </c>
      <c r="AY47" s="192" t="s">
        <v>18</v>
      </c>
      <c r="AZ47" s="46" t="s">
        <v>192</v>
      </c>
      <c r="BD47" s="186" t="s">
        <v>140</v>
      </c>
      <c r="BE47" s="46" t="str">
        <f t="shared" si="19"/>
        <v>R_ES-SD-SpHeat</v>
      </c>
      <c r="BF47" s="192">
        <f t="shared" si="20"/>
        <v>0</v>
      </c>
      <c r="BG47" s="192">
        <f t="shared" si="25"/>
        <v>0</v>
      </c>
      <c r="BH47" s="192" t="s">
        <v>18</v>
      </c>
      <c r="BI47" s="46" t="s">
        <v>194</v>
      </c>
      <c r="BM47" s="186" t="s">
        <v>140</v>
      </c>
      <c r="BN47" s="46" t="str">
        <f t="shared" si="21"/>
        <v>R_ES-SD-SpHeat</v>
      </c>
      <c r="BO47" s="192">
        <f t="shared" si="22"/>
        <v>0</v>
      </c>
      <c r="BP47" s="192">
        <f t="shared" si="26"/>
        <v>0</v>
      </c>
      <c r="BQ47" s="192" t="s">
        <v>18</v>
      </c>
      <c r="BR47" s="46" t="s">
        <v>191</v>
      </c>
    </row>
    <row r="48" spans="1:70">
      <c r="A48" s="170"/>
      <c r="B48" s="142"/>
      <c r="C48" s="32"/>
      <c r="D48" s="145"/>
      <c r="E48" s="145"/>
      <c r="F48" s="142"/>
      <c r="G48" s="141"/>
      <c r="H48" s="141"/>
      <c r="I48" s="141"/>
      <c r="J48" s="141"/>
      <c r="K48" s="186" t="s">
        <v>140</v>
      </c>
      <c r="L48" s="187" t="str">
        <f t="shared" si="23"/>
        <v>R_ES-SD-SpHeat</v>
      </c>
      <c r="N48" s="186">
        <v>0</v>
      </c>
      <c r="O48" s="186" t="s">
        <v>18</v>
      </c>
      <c r="P48" s="187" t="s">
        <v>195</v>
      </c>
      <c r="T48" s="186" t="s">
        <v>140</v>
      </c>
      <c r="U48" s="187" t="str">
        <f t="shared" si="11"/>
        <v>R_ES-SD-SpHeat</v>
      </c>
      <c r="V48" s="186">
        <f t="shared" si="12"/>
        <v>0</v>
      </c>
      <c r="W48" s="186">
        <v>0</v>
      </c>
      <c r="X48" s="186" t="s">
        <v>18</v>
      </c>
      <c r="Y48" s="187" t="s">
        <v>190</v>
      </c>
      <c r="AC48" s="186" t="s">
        <v>140</v>
      </c>
      <c r="AD48" s="46" t="str">
        <f t="shared" si="13"/>
        <v>R_ES-SD-SpHeat</v>
      </c>
      <c r="AE48" s="192">
        <f t="shared" si="14"/>
        <v>0</v>
      </c>
      <c r="AF48" s="192">
        <v>0</v>
      </c>
      <c r="AG48" s="192" t="s">
        <v>18</v>
      </c>
      <c r="AH48" s="46" t="s">
        <v>196</v>
      </c>
      <c r="AL48" s="186" t="s">
        <v>140</v>
      </c>
      <c r="AM48" s="187" t="str">
        <f t="shared" si="15"/>
        <v>R_ES-SD-SpHeat</v>
      </c>
      <c r="AN48" s="186">
        <f t="shared" si="16"/>
        <v>0</v>
      </c>
      <c r="AO48" s="186">
        <v>0</v>
      </c>
      <c r="AP48" s="186" t="s">
        <v>18</v>
      </c>
      <c r="AQ48" s="187" t="s">
        <v>193</v>
      </c>
      <c r="AU48" s="186" t="s">
        <v>140</v>
      </c>
      <c r="AV48" s="46" t="str">
        <f t="shared" si="17"/>
        <v>R_ES-SD-SpHeat</v>
      </c>
      <c r="AW48" s="192">
        <f t="shared" si="18"/>
        <v>0</v>
      </c>
      <c r="AX48" s="192">
        <f t="shared" si="24"/>
        <v>0</v>
      </c>
      <c r="AY48" s="192" t="s">
        <v>18</v>
      </c>
      <c r="AZ48" s="46" t="s">
        <v>192</v>
      </c>
      <c r="BD48" s="186" t="s">
        <v>140</v>
      </c>
      <c r="BE48" s="46" t="str">
        <f t="shared" si="19"/>
        <v>R_ES-SD-SpHeat</v>
      </c>
      <c r="BF48" s="192">
        <f t="shared" si="20"/>
        <v>0</v>
      </c>
      <c r="BG48" s="192">
        <f t="shared" si="25"/>
        <v>0</v>
      </c>
      <c r="BH48" s="192" t="s">
        <v>18</v>
      </c>
      <c r="BI48" s="46" t="s">
        <v>194</v>
      </c>
      <c r="BM48" s="186" t="s">
        <v>140</v>
      </c>
      <c r="BN48" s="46" t="str">
        <f t="shared" si="21"/>
        <v>R_ES-SD-SpHeat</v>
      </c>
      <c r="BO48" s="192">
        <f t="shared" si="22"/>
        <v>0</v>
      </c>
      <c r="BP48" s="192">
        <f t="shared" si="26"/>
        <v>0</v>
      </c>
      <c r="BQ48" s="192" t="s">
        <v>18</v>
      </c>
      <c r="BR48" s="46" t="s">
        <v>191</v>
      </c>
    </row>
    <row r="49" spans="1:70">
      <c r="A49" s="170"/>
      <c r="B49" s="142"/>
      <c r="C49" s="32"/>
      <c r="D49" s="145"/>
      <c r="E49" s="145"/>
      <c r="F49" s="142"/>
      <c r="G49" s="141"/>
      <c r="H49" s="141"/>
      <c r="I49" s="141"/>
      <c r="J49" s="141"/>
      <c r="K49" s="186" t="s">
        <v>140</v>
      </c>
      <c r="L49" s="187" t="str">
        <f t="shared" si="23"/>
        <v>R_ES-SD-SpHeat</v>
      </c>
      <c r="N49" s="186">
        <v>0</v>
      </c>
      <c r="O49" s="186" t="s">
        <v>18</v>
      </c>
      <c r="P49" s="187" t="s">
        <v>195</v>
      </c>
      <c r="T49" s="186" t="s">
        <v>140</v>
      </c>
      <c r="U49" s="187" t="str">
        <f t="shared" si="11"/>
        <v>R_ES-SD-SpHeat</v>
      </c>
      <c r="V49" s="186">
        <f t="shared" si="12"/>
        <v>0</v>
      </c>
      <c r="W49" s="186">
        <v>0</v>
      </c>
      <c r="X49" s="186" t="s">
        <v>18</v>
      </c>
      <c r="Y49" s="187" t="s">
        <v>190</v>
      </c>
      <c r="AC49" s="186" t="s">
        <v>140</v>
      </c>
      <c r="AD49" s="46" t="str">
        <f t="shared" si="13"/>
        <v>R_ES-SD-SpHeat</v>
      </c>
      <c r="AE49" s="192">
        <f t="shared" si="14"/>
        <v>0</v>
      </c>
      <c r="AF49" s="192">
        <v>0</v>
      </c>
      <c r="AG49" s="192" t="s">
        <v>18</v>
      </c>
      <c r="AH49" s="46" t="s">
        <v>196</v>
      </c>
      <c r="AL49" s="186" t="s">
        <v>140</v>
      </c>
      <c r="AM49" s="187" t="str">
        <f t="shared" si="15"/>
        <v>R_ES-SD-SpHeat</v>
      </c>
      <c r="AN49" s="186">
        <f t="shared" si="16"/>
        <v>0</v>
      </c>
      <c r="AO49" s="186">
        <v>0</v>
      </c>
      <c r="AP49" s="186" t="s">
        <v>18</v>
      </c>
      <c r="AQ49" s="187" t="s">
        <v>193</v>
      </c>
      <c r="AU49" s="186" t="s">
        <v>140</v>
      </c>
      <c r="AV49" s="46" t="str">
        <f t="shared" si="17"/>
        <v>R_ES-SD-SpHeat</v>
      </c>
      <c r="AW49" s="192">
        <f t="shared" si="18"/>
        <v>0</v>
      </c>
      <c r="AX49" s="192">
        <f t="shared" si="24"/>
        <v>0</v>
      </c>
      <c r="AY49" s="192" t="s">
        <v>18</v>
      </c>
      <c r="AZ49" s="46" t="s">
        <v>192</v>
      </c>
      <c r="BD49" s="186" t="s">
        <v>140</v>
      </c>
      <c r="BE49" s="46" t="str">
        <f t="shared" si="19"/>
        <v>R_ES-SD-SpHeat</v>
      </c>
      <c r="BF49" s="192">
        <f t="shared" si="20"/>
        <v>0</v>
      </c>
      <c r="BG49" s="192">
        <f t="shared" si="25"/>
        <v>0</v>
      </c>
      <c r="BH49" s="192" t="s">
        <v>18</v>
      </c>
      <c r="BI49" s="46" t="s">
        <v>194</v>
      </c>
      <c r="BM49" s="186" t="s">
        <v>140</v>
      </c>
      <c r="BN49" s="46" t="str">
        <f t="shared" si="21"/>
        <v>R_ES-SD-SpHeat</v>
      </c>
      <c r="BO49" s="192">
        <f t="shared" si="22"/>
        <v>0</v>
      </c>
      <c r="BP49" s="192">
        <f t="shared" si="26"/>
        <v>0</v>
      </c>
      <c r="BQ49" s="192" t="s">
        <v>18</v>
      </c>
      <c r="BR49" s="46" t="s">
        <v>191</v>
      </c>
    </row>
    <row r="50" spans="1:70">
      <c r="A50" s="170"/>
      <c r="B50" s="142"/>
      <c r="C50" s="32"/>
      <c r="D50" s="145"/>
      <c r="E50" s="145"/>
      <c r="F50" s="142"/>
      <c r="G50" s="141"/>
      <c r="H50" s="141"/>
      <c r="I50" s="141"/>
      <c r="J50" s="141"/>
      <c r="K50" s="186" t="s">
        <v>140</v>
      </c>
      <c r="L50" s="187" t="str">
        <f t="shared" si="23"/>
        <v>R_ES-SD-SpHeat</v>
      </c>
      <c r="N50" s="186">
        <v>0</v>
      </c>
      <c r="O50" s="186" t="s">
        <v>18</v>
      </c>
      <c r="P50" s="187" t="s">
        <v>195</v>
      </c>
      <c r="T50" s="186" t="s">
        <v>140</v>
      </c>
      <c r="U50" s="187" t="str">
        <f t="shared" si="11"/>
        <v>R_ES-SD-SpHeat</v>
      </c>
      <c r="V50" s="186">
        <f t="shared" si="12"/>
        <v>0</v>
      </c>
      <c r="W50" s="186">
        <v>0</v>
      </c>
      <c r="X50" s="186" t="s">
        <v>18</v>
      </c>
      <c r="Y50" s="187" t="s">
        <v>190</v>
      </c>
      <c r="AC50" s="186" t="s">
        <v>140</v>
      </c>
      <c r="AD50" s="46" t="str">
        <f t="shared" si="13"/>
        <v>R_ES-SD-SpHeat</v>
      </c>
      <c r="AE50" s="192">
        <f t="shared" si="14"/>
        <v>0</v>
      </c>
      <c r="AF50" s="192">
        <v>0</v>
      </c>
      <c r="AG50" s="192" t="s">
        <v>18</v>
      </c>
      <c r="AH50" s="46" t="s">
        <v>196</v>
      </c>
      <c r="AL50" s="186" t="s">
        <v>140</v>
      </c>
      <c r="AM50" s="187" t="str">
        <f t="shared" si="15"/>
        <v>R_ES-SD-SpHeat</v>
      </c>
      <c r="AN50" s="186">
        <f t="shared" si="16"/>
        <v>0</v>
      </c>
      <c r="AO50" s="186">
        <v>0</v>
      </c>
      <c r="AP50" s="186" t="s">
        <v>18</v>
      </c>
      <c r="AQ50" s="187" t="s">
        <v>193</v>
      </c>
      <c r="AU50" s="186" t="s">
        <v>140</v>
      </c>
      <c r="AV50" s="46" t="str">
        <f t="shared" si="17"/>
        <v>R_ES-SD-SpHeat</v>
      </c>
      <c r="AW50" s="192">
        <f t="shared" si="18"/>
        <v>0</v>
      </c>
      <c r="AX50" s="192">
        <f t="shared" si="24"/>
        <v>0</v>
      </c>
      <c r="AY50" s="192" t="s">
        <v>18</v>
      </c>
      <c r="AZ50" s="46" t="s">
        <v>192</v>
      </c>
      <c r="BD50" s="186" t="s">
        <v>140</v>
      </c>
      <c r="BE50" s="46" t="str">
        <f t="shared" si="19"/>
        <v>R_ES-SD-SpHeat</v>
      </c>
      <c r="BF50" s="192">
        <f t="shared" si="20"/>
        <v>0</v>
      </c>
      <c r="BG50" s="192">
        <f t="shared" si="25"/>
        <v>0</v>
      </c>
      <c r="BH50" s="192" t="s">
        <v>18</v>
      </c>
      <c r="BI50" s="46" t="s">
        <v>194</v>
      </c>
      <c r="BM50" s="186" t="s">
        <v>140</v>
      </c>
      <c r="BN50" s="46" t="str">
        <f t="shared" si="21"/>
        <v>R_ES-SD-SpHeat</v>
      </c>
      <c r="BO50" s="192">
        <f t="shared" si="22"/>
        <v>0</v>
      </c>
      <c r="BP50" s="192">
        <f t="shared" si="26"/>
        <v>0</v>
      </c>
      <c r="BQ50" s="192" t="s">
        <v>18</v>
      </c>
      <c r="BR50" s="46" t="s">
        <v>191</v>
      </c>
    </row>
    <row r="51" spans="1:70">
      <c r="A51" s="170"/>
      <c r="B51" s="142"/>
      <c r="C51" s="32"/>
      <c r="D51" s="145"/>
      <c r="E51" s="145"/>
      <c r="F51" s="142"/>
      <c r="G51" s="78"/>
      <c r="K51" s="186" t="s">
        <v>140</v>
      </c>
      <c r="L51" s="187" t="str">
        <f t="shared" si="23"/>
        <v>R_ES-SD-SpHeat</v>
      </c>
      <c r="N51" s="186">
        <v>0</v>
      </c>
      <c r="O51" s="186" t="s">
        <v>18</v>
      </c>
      <c r="P51" s="187" t="s">
        <v>195</v>
      </c>
      <c r="T51" s="186" t="s">
        <v>140</v>
      </c>
      <c r="U51" s="187" t="str">
        <f t="shared" si="11"/>
        <v>R_ES-SD-SpHeat</v>
      </c>
      <c r="V51" s="186">
        <f t="shared" si="12"/>
        <v>0</v>
      </c>
      <c r="W51" s="186">
        <v>0</v>
      </c>
      <c r="X51" s="186" t="s">
        <v>18</v>
      </c>
      <c r="Y51" s="187" t="s">
        <v>190</v>
      </c>
      <c r="AC51" s="186" t="s">
        <v>140</v>
      </c>
      <c r="AD51" s="46" t="str">
        <f t="shared" si="13"/>
        <v>R_ES-SD-SpHeat</v>
      </c>
      <c r="AE51" s="192">
        <f t="shared" si="14"/>
        <v>0</v>
      </c>
      <c r="AF51" s="192">
        <v>0</v>
      </c>
      <c r="AG51" s="192" t="s">
        <v>18</v>
      </c>
      <c r="AH51" s="46" t="s">
        <v>196</v>
      </c>
      <c r="AL51" s="186" t="s">
        <v>140</v>
      </c>
      <c r="AM51" s="187" t="str">
        <f t="shared" si="15"/>
        <v>R_ES-SD-SpHeat</v>
      </c>
      <c r="AN51" s="186">
        <f t="shared" si="16"/>
        <v>0</v>
      </c>
      <c r="AO51" s="186">
        <v>0</v>
      </c>
      <c r="AP51" s="186" t="s">
        <v>18</v>
      </c>
      <c r="AQ51" s="187" t="s">
        <v>193</v>
      </c>
      <c r="AU51" s="186" t="s">
        <v>140</v>
      </c>
      <c r="AV51" s="46" t="str">
        <f t="shared" si="17"/>
        <v>R_ES-SD-SpHeat</v>
      </c>
      <c r="AW51" s="192">
        <f t="shared" si="18"/>
        <v>0</v>
      </c>
      <c r="AX51" s="192">
        <f t="shared" si="24"/>
        <v>0</v>
      </c>
      <c r="AY51" s="192" t="s">
        <v>18</v>
      </c>
      <c r="AZ51" s="46" t="s">
        <v>192</v>
      </c>
      <c r="BD51" s="186" t="s">
        <v>140</v>
      </c>
      <c r="BE51" s="46" t="str">
        <f t="shared" si="19"/>
        <v>R_ES-SD-SpHeat</v>
      </c>
      <c r="BF51" s="192">
        <f t="shared" si="20"/>
        <v>0</v>
      </c>
      <c r="BG51" s="192">
        <f t="shared" si="25"/>
        <v>0</v>
      </c>
      <c r="BH51" s="192" t="s">
        <v>18</v>
      </c>
      <c r="BI51" s="46" t="s">
        <v>194</v>
      </c>
      <c r="BM51" s="186" t="s">
        <v>140</v>
      </c>
      <c r="BN51" s="46" t="str">
        <f t="shared" si="21"/>
        <v>R_ES-SD-SpHeat</v>
      </c>
      <c r="BO51" s="192">
        <f t="shared" si="22"/>
        <v>0</v>
      </c>
      <c r="BP51" s="192">
        <f t="shared" si="26"/>
        <v>0</v>
      </c>
      <c r="BQ51" s="192" t="s">
        <v>18</v>
      </c>
      <c r="BR51" s="46" t="s">
        <v>191</v>
      </c>
    </row>
    <row r="52" spans="1:70">
      <c r="A52" s="170"/>
      <c r="B52" s="142"/>
      <c r="C52" s="32"/>
      <c r="D52" s="145"/>
      <c r="E52" s="145"/>
      <c r="F52" s="142"/>
      <c r="G52" s="78"/>
      <c r="K52" s="186" t="s">
        <v>140</v>
      </c>
      <c r="L52" s="187" t="str">
        <f t="shared" si="23"/>
        <v>R_ES-SD-SpHeat</v>
      </c>
      <c r="N52" s="186">
        <v>0</v>
      </c>
      <c r="O52" s="186" t="s">
        <v>18</v>
      </c>
      <c r="P52" s="187" t="s">
        <v>195</v>
      </c>
      <c r="T52" s="186" t="s">
        <v>140</v>
      </c>
      <c r="U52" s="187" t="str">
        <f t="shared" si="11"/>
        <v>R_ES-SD-SpHeat</v>
      </c>
      <c r="V52" s="186">
        <f t="shared" si="12"/>
        <v>0</v>
      </c>
      <c r="W52" s="186">
        <v>0</v>
      </c>
      <c r="X52" s="186" t="s">
        <v>18</v>
      </c>
      <c r="Y52" s="187" t="s">
        <v>190</v>
      </c>
      <c r="AC52" s="186" t="s">
        <v>140</v>
      </c>
      <c r="AD52" s="46" t="str">
        <f t="shared" si="13"/>
        <v>R_ES-SD-SpHeat</v>
      </c>
      <c r="AE52" s="192">
        <f t="shared" si="14"/>
        <v>0</v>
      </c>
      <c r="AF52" s="192">
        <v>0</v>
      </c>
      <c r="AG52" s="192" t="s">
        <v>18</v>
      </c>
      <c r="AH52" s="46" t="s">
        <v>196</v>
      </c>
      <c r="AL52" s="186" t="s">
        <v>140</v>
      </c>
      <c r="AM52" s="187" t="str">
        <f t="shared" si="15"/>
        <v>R_ES-SD-SpHeat</v>
      </c>
      <c r="AN52" s="186">
        <f t="shared" si="16"/>
        <v>0</v>
      </c>
      <c r="AO52" s="186">
        <v>0</v>
      </c>
      <c r="AP52" s="186" t="s">
        <v>18</v>
      </c>
      <c r="AQ52" s="187" t="s">
        <v>193</v>
      </c>
      <c r="AU52" s="186" t="s">
        <v>140</v>
      </c>
      <c r="AV52" s="46" t="str">
        <f t="shared" si="17"/>
        <v>R_ES-SD-SpHeat</v>
      </c>
      <c r="AW52" s="192">
        <f t="shared" si="18"/>
        <v>0</v>
      </c>
      <c r="AX52" s="192">
        <f t="shared" si="24"/>
        <v>0</v>
      </c>
      <c r="AY52" s="192" t="s">
        <v>18</v>
      </c>
      <c r="AZ52" s="46" t="s">
        <v>192</v>
      </c>
      <c r="BD52" s="186" t="s">
        <v>140</v>
      </c>
      <c r="BE52" s="46" t="str">
        <f t="shared" si="19"/>
        <v>R_ES-SD-SpHeat</v>
      </c>
      <c r="BF52" s="192">
        <f t="shared" si="20"/>
        <v>0</v>
      </c>
      <c r="BG52" s="192">
        <f t="shared" si="25"/>
        <v>0</v>
      </c>
      <c r="BH52" s="192" t="s">
        <v>18</v>
      </c>
      <c r="BI52" s="46" t="s">
        <v>194</v>
      </c>
      <c r="BM52" s="186" t="s">
        <v>140</v>
      </c>
      <c r="BN52" s="46" t="str">
        <f t="shared" si="21"/>
        <v>R_ES-SD-SpHeat</v>
      </c>
      <c r="BO52" s="192">
        <f t="shared" si="22"/>
        <v>0</v>
      </c>
      <c r="BP52" s="192">
        <f t="shared" si="26"/>
        <v>0</v>
      </c>
      <c r="BQ52" s="192" t="s">
        <v>18</v>
      </c>
      <c r="BR52" s="46" t="s">
        <v>191</v>
      </c>
    </row>
    <row r="53" spans="1:70">
      <c r="A53" s="170"/>
      <c r="B53" s="142"/>
      <c r="C53" s="32"/>
      <c r="D53" s="145"/>
      <c r="E53" s="145"/>
      <c r="F53" s="142"/>
      <c r="G53" s="78"/>
      <c r="K53" s="186" t="s">
        <v>140</v>
      </c>
      <c r="L53" s="187" t="str">
        <f t="shared" si="23"/>
        <v>R_ES-SD-SpHeat</v>
      </c>
      <c r="N53" s="186">
        <v>0</v>
      </c>
      <c r="O53" s="186" t="s">
        <v>18</v>
      </c>
      <c r="P53" s="187" t="s">
        <v>195</v>
      </c>
      <c r="T53" s="186" t="s">
        <v>140</v>
      </c>
      <c r="U53" s="187" t="str">
        <f t="shared" si="11"/>
        <v>R_ES-SD-SpHeat</v>
      </c>
      <c r="V53" s="186">
        <f t="shared" si="12"/>
        <v>0</v>
      </c>
      <c r="W53" s="186">
        <v>0</v>
      </c>
      <c r="X53" s="186" t="s">
        <v>18</v>
      </c>
      <c r="Y53" s="187" t="s">
        <v>190</v>
      </c>
      <c r="AC53" s="186" t="s">
        <v>140</v>
      </c>
      <c r="AD53" s="46" t="str">
        <f t="shared" si="13"/>
        <v>R_ES-SD-SpHeat</v>
      </c>
      <c r="AE53" s="192">
        <f t="shared" si="14"/>
        <v>0</v>
      </c>
      <c r="AF53" s="192">
        <v>0</v>
      </c>
      <c r="AG53" s="192" t="s">
        <v>18</v>
      </c>
      <c r="AH53" s="46" t="s">
        <v>196</v>
      </c>
      <c r="AL53" s="186" t="s">
        <v>140</v>
      </c>
      <c r="AM53" s="187" t="str">
        <f t="shared" si="15"/>
        <v>R_ES-SD-SpHeat</v>
      </c>
      <c r="AN53" s="186">
        <f t="shared" si="16"/>
        <v>0</v>
      </c>
      <c r="AO53" s="186">
        <v>0</v>
      </c>
      <c r="AP53" s="186" t="s">
        <v>18</v>
      </c>
      <c r="AQ53" s="187" t="s">
        <v>193</v>
      </c>
      <c r="AU53" s="186" t="s">
        <v>140</v>
      </c>
      <c r="AV53" s="46" t="str">
        <f t="shared" si="17"/>
        <v>R_ES-SD-SpHeat</v>
      </c>
      <c r="AW53" s="192">
        <f t="shared" si="18"/>
        <v>0</v>
      </c>
      <c r="AX53" s="192">
        <f t="shared" si="24"/>
        <v>0</v>
      </c>
      <c r="AY53" s="192" t="s">
        <v>18</v>
      </c>
      <c r="AZ53" s="46" t="s">
        <v>192</v>
      </c>
      <c r="BD53" s="186" t="s">
        <v>140</v>
      </c>
      <c r="BE53" s="46" t="str">
        <f t="shared" si="19"/>
        <v>R_ES-SD-SpHeat</v>
      </c>
      <c r="BF53" s="192">
        <f t="shared" si="20"/>
        <v>0</v>
      </c>
      <c r="BG53" s="192">
        <f t="shared" si="25"/>
        <v>0</v>
      </c>
      <c r="BH53" s="192" t="s">
        <v>18</v>
      </c>
      <c r="BI53" s="46" t="s">
        <v>194</v>
      </c>
      <c r="BM53" s="186" t="s">
        <v>140</v>
      </c>
      <c r="BN53" s="46" t="str">
        <f t="shared" si="21"/>
        <v>R_ES-SD-SpHeat</v>
      </c>
      <c r="BO53" s="192">
        <f t="shared" si="22"/>
        <v>0</v>
      </c>
      <c r="BP53" s="192">
        <f t="shared" si="26"/>
        <v>0</v>
      </c>
      <c r="BQ53" s="192" t="s">
        <v>18</v>
      </c>
      <c r="BR53" s="46" t="s">
        <v>191</v>
      </c>
    </row>
    <row r="54" spans="1:70">
      <c r="A54" s="170"/>
      <c r="B54" s="142"/>
      <c r="C54" s="32"/>
      <c r="D54" s="145"/>
      <c r="E54" s="145"/>
      <c r="F54" s="142"/>
      <c r="G54" s="78"/>
      <c r="K54" s="186" t="s">
        <v>140</v>
      </c>
      <c r="L54" s="187" t="str">
        <f t="shared" si="23"/>
        <v>R_ES-SD-SpHeat</v>
      </c>
      <c r="N54" s="186">
        <v>0</v>
      </c>
      <c r="O54" s="186" t="s">
        <v>18</v>
      </c>
      <c r="P54" s="187" t="s">
        <v>195</v>
      </c>
      <c r="T54" s="186" t="s">
        <v>140</v>
      </c>
      <c r="U54" s="187" t="str">
        <f t="shared" si="11"/>
        <v>R_ES-SD-SpHeat</v>
      </c>
      <c r="V54" s="186">
        <f t="shared" si="12"/>
        <v>0</v>
      </c>
      <c r="W54" s="186">
        <v>0</v>
      </c>
      <c r="X54" s="186" t="s">
        <v>18</v>
      </c>
      <c r="Y54" s="187" t="s">
        <v>190</v>
      </c>
      <c r="AC54" s="186" t="s">
        <v>140</v>
      </c>
      <c r="AD54" s="46" t="str">
        <f t="shared" si="13"/>
        <v>R_ES-SD-SpHeat</v>
      </c>
      <c r="AE54" s="192">
        <f t="shared" si="14"/>
        <v>0</v>
      </c>
      <c r="AF54" s="192">
        <v>0</v>
      </c>
      <c r="AG54" s="192" t="s">
        <v>18</v>
      </c>
      <c r="AH54" s="46" t="s">
        <v>196</v>
      </c>
      <c r="AL54" s="186" t="s">
        <v>140</v>
      </c>
      <c r="AM54" s="187" t="str">
        <f t="shared" si="15"/>
        <v>R_ES-SD-SpHeat</v>
      </c>
      <c r="AN54" s="186">
        <f t="shared" si="16"/>
        <v>0</v>
      </c>
      <c r="AO54" s="186">
        <v>0</v>
      </c>
      <c r="AP54" s="186" t="s">
        <v>18</v>
      </c>
      <c r="AQ54" s="187" t="s">
        <v>193</v>
      </c>
      <c r="AU54" s="186" t="s">
        <v>140</v>
      </c>
      <c r="AV54" s="46" t="str">
        <f t="shared" si="17"/>
        <v>R_ES-SD-SpHeat</v>
      </c>
      <c r="AW54" s="192">
        <f t="shared" si="18"/>
        <v>0</v>
      </c>
      <c r="AX54" s="192">
        <f t="shared" si="24"/>
        <v>0</v>
      </c>
      <c r="AY54" s="192" t="s">
        <v>18</v>
      </c>
      <c r="AZ54" s="46" t="s">
        <v>192</v>
      </c>
      <c r="BD54" s="186" t="s">
        <v>140</v>
      </c>
      <c r="BE54" s="46" t="str">
        <f t="shared" si="19"/>
        <v>R_ES-SD-SpHeat</v>
      </c>
      <c r="BF54" s="192">
        <f t="shared" si="20"/>
        <v>0</v>
      </c>
      <c r="BG54" s="192">
        <f t="shared" si="25"/>
        <v>0</v>
      </c>
      <c r="BH54" s="192" t="s">
        <v>18</v>
      </c>
      <c r="BI54" s="46" t="s">
        <v>194</v>
      </c>
      <c r="BM54" s="186" t="s">
        <v>140</v>
      </c>
      <c r="BN54" s="46" t="str">
        <f t="shared" si="21"/>
        <v>R_ES-SD-SpHeat</v>
      </c>
      <c r="BO54" s="192">
        <f t="shared" si="22"/>
        <v>0</v>
      </c>
      <c r="BP54" s="192">
        <f t="shared" si="26"/>
        <v>0</v>
      </c>
      <c r="BQ54" s="192" t="s">
        <v>18</v>
      </c>
      <c r="BR54" s="46" t="s">
        <v>191</v>
      </c>
    </row>
    <row r="55" spans="1:70">
      <c r="A55" s="170"/>
      <c r="B55" s="142"/>
      <c r="C55" s="32"/>
      <c r="D55" s="145"/>
      <c r="E55" s="145"/>
      <c r="F55" s="142"/>
      <c r="G55" s="78"/>
      <c r="K55" s="186" t="s">
        <v>140</v>
      </c>
      <c r="L55" s="187" t="str">
        <f t="shared" si="23"/>
        <v>R_ES-SD-SpHeat</v>
      </c>
      <c r="N55" s="186">
        <v>0</v>
      </c>
      <c r="O55" s="186" t="s">
        <v>18</v>
      </c>
      <c r="P55" s="187" t="s">
        <v>195</v>
      </c>
      <c r="T55" s="186" t="s">
        <v>140</v>
      </c>
      <c r="U55" s="187" t="str">
        <f t="shared" si="11"/>
        <v>R_ES-SD-SpHeat</v>
      </c>
      <c r="V55" s="186">
        <f t="shared" si="12"/>
        <v>0</v>
      </c>
      <c r="W55" s="186">
        <v>0</v>
      </c>
      <c r="X55" s="186" t="s">
        <v>18</v>
      </c>
      <c r="Y55" s="187" t="s">
        <v>190</v>
      </c>
      <c r="AC55" s="186" t="s">
        <v>140</v>
      </c>
      <c r="AD55" s="46" t="str">
        <f t="shared" si="13"/>
        <v>R_ES-SD-SpHeat</v>
      </c>
      <c r="AE55" s="192">
        <f t="shared" si="14"/>
        <v>0</v>
      </c>
      <c r="AF55" s="192">
        <v>0</v>
      </c>
      <c r="AG55" s="192" t="s">
        <v>18</v>
      </c>
      <c r="AH55" s="46" t="s">
        <v>196</v>
      </c>
      <c r="AL55" s="186" t="s">
        <v>140</v>
      </c>
      <c r="AM55" s="187" t="str">
        <f t="shared" si="15"/>
        <v>R_ES-SD-SpHeat</v>
      </c>
      <c r="AN55" s="186">
        <f t="shared" si="16"/>
        <v>0</v>
      </c>
      <c r="AO55" s="186">
        <v>0</v>
      </c>
      <c r="AP55" s="186" t="s">
        <v>18</v>
      </c>
      <c r="AQ55" s="187" t="s">
        <v>193</v>
      </c>
      <c r="AU55" s="186" t="s">
        <v>140</v>
      </c>
      <c r="AV55" s="46" t="str">
        <f t="shared" si="17"/>
        <v>R_ES-SD-SpHeat</v>
      </c>
      <c r="AW55" s="192">
        <f t="shared" si="18"/>
        <v>0</v>
      </c>
      <c r="AX55" s="192">
        <f t="shared" si="24"/>
        <v>0</v>
      </c>
      <c r="AY55" s="192" t="s">
        <v>18</v>
      </c>
      <c r="AZ55" s="46" t="s">
        <v>192</v>
      </c>
      <c r="BD55" s="186" t="s">
        <v>140</v>
      </c>
      <c r="BE55" s="46" t="str">
        <f t="shared" si="19"/>
        <v>R_ES-SD-SpHeat</v>
      </c>
      <c r="BF55" s="192">
        <f t="shared" si="20"/>
        <v>0</v>
      </c>
      <c r="BG55" s="192">
        <f t="shared" si="25"/>
        <v>0</v>
      </c>
      <c r="BH55" s="192" t="s">
        <v>18</v>
      </c>
      <c r="BI55" s="46" t="s">
        <v>194</v>
      </c>
      <c r="BM55" s="186" t="s">
        <v>140</v>
      </c>
      <c r="BN55" s="46" t="str">
        <f t="shared" si="21"/>
        <v>R_ES-SD-SpHeat</v>
      </c>
      <c r="BO55" s="192">
        <f t="shared" si="22"/>
        <v>0</v>
      </c>
      <c r="BP55" s="192">
        <f t="shared" si="26"/>
        <v>0</v>
      </c>
      <c r="BQ55" s="192" t="s">
        <v>18</v>
      </c>
      <c r="BR55" s="46" t="s">
        <v>191</v>
      </c>
    </row>
    <row r="56" spans="1:70">
      <c r="A56" s="170"/>
      <c r="B56" s="142"/>
      <c r="C56" s="32"/>
      <c r="D56" s="145"/>
      <c r="E56" s="145"/>
      <c r="F56" s="142"/>
      <c r="G56" s="78"/>
      <c r="K56" s="186" t="s">
        <v>350</v>
      </c>
      <c r="L56" s="187" t="str">
        <f t="shared" si="23"/>
        <v>R_ES-SD-SpHeat</v>
      </c>
      <c r="M56" s="157" t="s">
        <v>388</v>
      </c>
      <c r="N56" s="186">
        <v>0</v>
      </c>
      <c r="O56" s="186" t="s">
        <v>18</v>
      </c>
      <c r="P56" s="187" t="s">
        <v>195</v>
      </c>
      <c r="T56" s="186" t="s">
        <v>350</v>
      </c>
      <c r="U56" s="187" t="str">
        <f t="shared" si="11"/>
        <v>R_ES-SD-SpHeat</v>
      </c>
      <c r="V56" s="186" t="str">
        <f t="shared" si="12"/>
        <v>SH0_1</v>
      </c>
      <c r="W56" s="186">
        <v>0</v>
      </c>
      <c r="X56" s="186" t="s">
        <v>18</v>
      </c>
      <c r="Y56" s="187" t="s">
        <v>190</v>
      </c>
      <c r="AC56" s="186" t="s">
        <v>350</v>
      </c>
      <c r="AD56" s="46" t="str">
        <f t="shared" si="13"/>
        <v>R_ES-SD-SpHeat</v>
      </c>
      <c r="AE56" s="192" t="str">
        <f t="shared" si="14"/>
        <v>SH0_1</v>
      </c>
      <c r="AF56" s="192">
        <v>0</v>
      </c>
      <c r="AG56" s="192" t="s">
        <v>18</v>
      </c>
      <c r="AH56" s="46" t="s">
        <v>196</v>
      </c>
      <c r="AL56" s="186" t="s">
        <v>350</v>
      </c>
      <c r="AM56" s="187" t="str">
        <f t="shared" si="15"/>
        <v>R_ES-SD-SpHeat</v>
      </c>
      <c r="AN56" s="186" t="str">
        <f t="shared" si="16"/>
        <v>SH0_1</v>
      </c>
      <c r="AO56" s="186">
        <v>0</v>
      </c>
      <c r="AP56" s="186" t="s">
        <v>18</v>
      </c>
      <c r="AQ56" s="187" t="s">
        <v>193</v>
      </c>
      <c r="AU56" s="186" t="s">
        <v>350</v>
      </c>
      <c r="AV56" s="46" t="str">
        <f t="shared" si="17"/>
        <v>R_ES-SD-SpHeat</v>
      </c>
      <c r="AW56" s="192" t="str">
        <f t="shared" si="18"/>
        <v>SH0_1</v>
      </c>
      <c r="AX56" s="192">
        <f t="shared" si="24"/>
        <v>0</v>
      </c>
      <c r="AY56" s="192" t="s">
        <v>18</v>
      </c>
      <c r="AZ56" s="46" t="s">
        <v>192</v>
      </c>
      <c r="BD56" s="186" t="s">
        <v>350</v>
      </c>
      <c r="BE56" s="46" t="str">
        <f t="shared" si="19"/>
        <v>R_ES-SD-SpHeat</v>
      </c>
      <c r="BF56" s="192" t="str">
        <f t="shared" si="20"/>
        <v>SH0_1</v>
      </c>
      <c r="BG56" s="192">
        <f t="shared" si="25"/>
        <v>0</v>
      </c>
      <c r="BH56" s="192" t="s">
        <v>18</v>
      </c>
      <c r="BI56" s="46" t="s">
        <v>194</v>
      </c>
      <c r="BM56" s="186" t="s">
        <v>350</v>
      </c>
      <c r="BN56" s="46" t="str">
        <f t="shared" si="21"/>
        <v>R_ES-SD-SpHeat</v>
      </c>
      <c r="BO56" s="192" t="str">
        <f t="shared" si="22"/>
        <v>SH0_1</v>
      </c>
      <c r="BP56" s="192">
        <f t="shared" si="26"/>
        <v>0</v>
      </c>
      <c r="BQ56" s="192" t="s">
        <v>18</v>
      </c>
      <c r="BR56" s="46" t="s">
        <v>191</v>
      </c>
    </row>
    <row r="57" spans="1:70">
      <c r="B57" s="142"/>
      <c r="C57" s="78"/>
      <c r="D57" s="145"/>
      <c r="E57" s="145"/>
      <c r="F57" s="142"/>
      <c r="G57" s="78"/>
      <c r="K57" s="186" t="s">
        <v>350</v>
      </c>
      <c r="L57" s="187" t="str">
        <f t="shared" si="23"/>
        <v>R_ES-SD-SpHeat</v>
      </c>
      <c r="M57" s="157" t="s">
        <v>389</v>
      </c>
      <c r="N57" s="186">
        <v>0</v>
      </c>
      <c r="O57" s="186" t="s">
        <v>18</v>
      </c>
      <c r="P57" s="187" t="s">
        <v>195</v>
      </c>
      <c r="T57" s="186" t="s">
        <v>350</v>
      </c>
      <c r="U57" s="187" t="str">
        <f t="shared" si="11"/>
        <v>R_ES-SD-SpHeat</v>
      </c>
      <c r="V57" s="186" t="str">
        <f t="shared" si="12"/>
        <v>SH2_3</v>
      </c>
      <c r="W57" s="186">
        <v>0</v>
      </c>
      <c r="X57" s="186" t="s">
        <v>18</v>
      </c>
      <c r="Y57" s="187" t="s">
        <v>190</v>
      </c>
      <c r="AC57" s="186" t="s">
        <v>350</v>
      </c>
      <c r="AD57" s="46" t="str">
        <f t="shared" si="13"/>
        <v>R_ES-SD-SpHeat</v>
      </c>
      <c r="AE57" s="192" t="str">
        <f t="shared" si="14"/>
        <v>SH2_3</v>
      </c>
      <c r="AF57" s="192">
        <v>0</v>
      </c>
      <c r="AG57" s="192" t="s">
        <v>18</v>
      </c>
      <c r="AH57" s="46" t="s">
        <v>196</v>
      </c>
      <c r="AL57" s="186" t="s">
        <v>350</v>
      </c>
      <c r="AM57" s="187" t="str">
        <f t="shared" si="15"/>
        <v>R_ES-SD-SpHeat</v>
      </c>
      <c r="AN57" s="186" t="str">
        <f t="shared" si="16"/>
        <v>SH2_3</v>
      </c>
      <c r="AO57" s="186">
        <v>0</v>
      </c>
      <c r="AP57" s="186" t="s">
        <v>18</v>
      </c>
      <c r="AQ57" s="187" t="s">
        <v>193</v>
      </c>
      <c r="AU57" s="186" t="s">
        <v>350</v>
      </c>
      <c r="AV57" s="46" t="str">
        <f t="shared" si="17"/>
        <v>R_ES-SD-SpHeat</v>
      </c>
      <c r="AW57" s="192" t="str">
        <f t="shared" si="18"/>
        <v>SH2_3</v>
      </c>
      <c r="AX57" s="192">
        <f t="shared" si="24"/>
        <v>0</v>
      </c>
      <c r="AY57" s="192" t="s">
        <v>18</v>
      </c>
      <c r="AZ57" s="46" t="s">
        <v>192</v>
      </c>
      <c r="BD57" s="186" t="s">
        <v>350</v>
      </c>
      <c r="BE57" s="46" t="str">
        <f t="shared" si="19"/>
        <v>R_ES-SD-SpHeat</v>
      </c>
      <c r="BF57" s="192" t="str">
        <f t="shared" si="20"/>
        <v>SH2_3</v>
      </c>
      <c r="BG57" s="192">
        <f t="shared" si="25"/>
        <v>0</v>
      </c>
      <c r="BH57" s="192" t="s">
        <v>18</v>
      </c>
      <c r="BI57" s="46" t="s">
        <v>194</v>
      </c>
      <c r="BM57" s="186" t="s">
        <v>350</v>
      </c>
      <c r="BN57" s="46" t="str">
        <f t="shared" si="21"/>
        <v>R_ES-SD-SpHeat</v>
      </c>
      <c r="BO57" s="192" t="str">
        <f t="shared" si="22"/>
        <v>SH2_3</v>
      </c>
      <c r="BP57" s="192">
        <f t="shared" si="26"/>
        <v>0</v>
      </c>
      <c r="BQ57" s="192" t="s">
        <v>18</v>
      </c>
      <c r="BR57" s="46" t="s">
        <v>191</v>
      </c>
    </row>
    <row r="58" spans="1:70">
      <c r="B58" s="142"/>
      <c r="C58" s="78"/>
      <c r="D58" s="145"/>
      <c r="E58" s="145"/>
      <c r="F58" s="142"/>
      <c r="G58" s="78"/>
      <c r="K58" s="186" t="s">
        <v>350</v>
      </c>
      <c r="L58" s="187" t="str">
        <f t="shared" si="23"/>
        <v>R_ES-SD-SpHeat</v>
      </c>
      <c r="M58" s="157" t="s">
        <v>390</v>
      </c>
      <c r="N58" s="186">
        <v>0</v>
      </c>
      <c r="O58" s="186" t="s">
        <v>18</v>
      </c>
      <c r="P58" s="187" t="s">
        <v>195</v>
      </c>
      <c r="T58" s="186" t="s">
        <v>350</v>
      </c>
      <c r="U58" s="187" t="str">
        <f t="shared" si="11"/>
        <v>R_ES-SD-SpHeat</v>
      </c>
      <c r="V58" s="186" t="str">
        <f t="shared" si="12"/>
        <v>SH4_5</v>
      </c>
      <c r="W58" s="186">
        <v>0</v>
      </c>
      <c r="X58" s="186" t="s">
        <v>18</v>
      </c>
      <c r="Y58" s="187" t="s">
        <v>190</v>
      </c>
      <c r="AC58" s="186" t="s">
        <v>350</v>
      </c>
      <c r="AD58" s="46" t="str">
        <f t="shared" si="13"/>
        <v>R_ES-SD-SpHeat</v>
      </c>
      <c r="AE58" s="192" t="str">
        <f t="shared" si="14"/>
        <v>SH4_5</v>
      </c>
      <c r="AF58" s="192">
        <v>0</v>
      </c>
      <c r="AG58" s="192" t="s">
        <v>18</v>
      </c>
      <c r="AH58" s="46" t="s">
        <v>196</v>
      </c>
      <c r="AL58" s="186" t="s">
        <v>350</v>
      </c>
      <c r="AM58" s="187" t="str">
        <f t="shared" si="15"/>
        <v>R_ES-SD-SpHeat</v>
      </c>
      <c r="AN58" s="186" t="str">
        <f t="shared" si="16"/>
        <v>SH4_5</v>
      </c>
      <c r="AO58" s="186">
        <v>0</v>
      </c>
      <c r="AP58" s="186" t="s">
        <v>18</v>
      </c>
      <c r="AQ58" s="187" t="s">
        <v>193</v>
      </c>
      <c r="AU58" s="186" t="s">
        <v>350</v>
      </c>
      <c r="AV58" s="46" t="str">
        <f t="shared" si="17"/>
        <v>R_ES-SD-SpHeat</v>
      </c>
      <c r="AW58" s="192" t="str">
        <f t="shared" si="18"/>
        <v>SH4_5</v>
      </c>
      <c r="AX58" s="192">
        <f t="shared" si="24"/>
        <v>0</v>
      </c>
      <c r="AY58" s="192" t="s">
        <v>18</v>
      </c>
      <c r="AZ58" s="46" t="s">
        <v>192</v>
      </c>
      <c r="BD58" s="186" t="s">
        <v>350</v>
      </c>
      <c r="BE58" s="46" t="str">
        <f t="shared" si="19"/>
        <v>R_ES-SD-SpHeat</v>
      </c>
      <c r="BF58" s="192" t="str">
        <f t="shared" si="20"/>
        <v>SH4_5</v>
      </c>
      <c r="BG58" s="192">
        <f t="shared" si="25"/>
        <v>0</v>
      </c>
      <c r="BH58" s="192" t="s">
        <v>18</v>
      </c>
      <c r="BI58" s="46" t="s">
        <v>194</v>
      </c>
      <c r="BM58" s="186" t="s">
        <v>350</v>
      </c>
      <c r="BN58" s="46" t="str">
        <f t="shared" si="21"/>
        <v>R_ES-SD-SpHeat</v>
      </c>
      <c r="BO58" s="192" t="str">
        <f t="shared" si="22"/>
        <v>SH4_5</v>
      </c>
      <c r="BP58" s="192">
        <f t="shared" si="26"/>
        <v>0</v>
      </c>
      <c r="BQ58" s="192" t="s">
        <v>18</v>
      </c>
      <c r="BR58" s="46" t="s">
        <v>191</v>
      </c>
    </row>
    <row r="59" spans="1:70">
      <c r="B59" s="172"/>
      <c r="C59" s="78"/>
      <c r="D59" s="145"/>
      <c r="E59" s="145"/>
      <c r="F59" s="142"/>
      <c r="G59" s="78"/>
      <c r="K59" s="186" t="s">
        <v>350</v>
      </c>
      <c r="L59" s="187" t="str">
        <f t="shared" si="23"/>
        <v>R_ES-SD-SpHeat</v>
      </c>
      <c r="M59" s="157" t="s">
        <v>391</v>
      </c>
      <c r="N59" s="186">
        <v>0</v>
      </c>
      <c r="O59" s="186" t="s">
        <v>18</v>
      </c>
      <c r="P59" s="187" t="s">
        <v>195</v>
      </c>
      <c r="T59" s="186" t="s">
        <v>350</v>
      </c>
      <c r="U59" s="187" t="str">
        <f t="shared" si="11"/>
        <v>R_ES-SD-SpHeat</v>
      </c>
      <c r="V59" s="186" t="str">
        <f t="shared" si="12"/>
        <v>SH6_7</v>
      </c>
      <c r="W59" s="186">
        <v>0</v>
      </c>
      <c r="X59" s="186" t="s">
        <v>18</v>
      </c>
      <c r="Y59" s="187" t="s">
        <v>190</v>
      </c>
      <c r="AC59" s="186" t="s">
        <v>350</v>
      </c>
      <c r="AD59" s="46" t="str">
        <f t="shared" si="13"/>
        <v>R_ES-SD-SpHeat</v>
      </c>
      <c r="AE59" s="192" t="str">
        <f t="shared" si="14"/>
        <v>SH6_7</v>
      </c>
      <c r="AF59" s="192">
        <v>0</v>
      </c>
      <c r="AG59" s="192" t="s">
        <v>18</v>
      </c>
      <c r="AH59" s="46" t="s">
        <v>196</v>
      </c>
      <c r="AL59" s="186" t="s">
        <v>350</v>
      </c>
      <c r="AM59" s="187" t="str">
        <f t="shared" si="15"/>
        <v>R_ES-SD-SpHeat</v>
      </c>
      <c r="AN59" s="186" t="str">
        <f t="shared" si="16"/>
        <v>SH6_7</v>
      </c>
      <c r="AO59" s="186">
        <v>0</v>
      </c>
      <c r="AP59" s="186" t="s">
        <v>18</v>
      </c>
      <c r="AQ59" s="187" t="s">
        <v>193</v>
      </c>
      <c r="AU59" s="186" t="s">
        <v>350</v>
      </c>
      <c r="AV59" s="46" t="str">
        <f t="shared" si="17"/>
        <v>R_ES-SD-SpHeat</v>
      </c>
      <c r="AW59" s="192" t="str">
        <f t="shared" si="18"/>
        <v>SH6_7</v>
      </c>
      <c r="AX59" s="192">
        <f t="shared" si="24"/>
        <v>0</v>
      </c>
      <c r="AY59" s="192" t="s">
        <v>18</v>
      </c>
      <c r="AZ59" s="46" t="s">
        <v>192</v>
      </c>
      <c r="BD59" s="186" t="s">
        <v>350</v>
      </c>
      <c r="BE59" s="46" t="str">
        <f t="shared" si="19"/>
        <v>R_ES-SD-SpHeat</v>
      </c>
      <c r="BF59" s="192" t="str">
        <f t="shared" si="20"/>
        <v>SH6_7</v>
      </c>
      <c r="BG59" s="192">
        <f t="shared" si="25"/>
        <v>0</v>
      </c>
      <c r="BH59" s="192" t="s">
        <v>18</v>
      </c>
      <c r="BI59" s="46" t="s">
        <v>194</v>
      </c>
      <c r="BM59" s="186" t="s">
        <v>350</v>
      </c>
      <c r="BN59" s="46" t="str">
        <f t="shared" si="21"/>
        <v>R_ES-SD-SpHeat</v>
      </c>
      <c r="BO59" s="192" t="str">
        <f t="shared" si="22"/>
        <v>SH6_7</v>
      </c>
      <c r="BP59" s="192">
        <f t="shared" si="26"/>
        <v>0</v>
      </c>
      <c r="BQ59" s="192" t="s">
        <v>18</v>
      </c>
      <c r="BR59" s="46" t="s">
        <v>191</v>
      </c>
    </row>
    <row r="60" spans="1:70">
      <c r="B60" s="142"/>
      <c r="C60" s="78"/>
      <c r="D60" s="145"/>
      <c r="E60" s="145"/>
      <c r="F60" s="142"/>
      <c r="G60" s="78"/>
      <c r="K60" s="186" t="s">
        <v>350</v>
      </c>
      <c r="L60" s="187" t="str">
        <f t="shared" si="23"/>
        <v>R_ES-SD-SpHeat</v>
      </c>
      <c r="M60" s="157" t="s">
        <v>392</v>
      </c>
      <c r="N60" s="186">
        <v>0</v>
      </c>
      <c r="O60" s="186" t="s">
        <v>18</v>
      </c>
      <c r="P60" s="187" t="s">
        <v>195</v>
      </c>
      <c r="T60" s="186" t="s">
        <v>350</v>
      </c>
      <c r="U60" s="187" t="str">
        <f t="shared" si="11"/>
        <v>R_ES-SD-SpHeat</v>
      </c>
      <c r="V60" s="186" t="str">
        <f t="shared" si="12"/>
        <v>SH8_9</v>
      </c>
      <c r="W60" s="186">
        <v>0</v>
      </c>
      <c r="X60" s="186" t="s">
        <v>18</v>
      </c>
      <c r="Y60" s="187" t="s">
        <v>190</v>
      </c>
      <c r="AC60" s="186" t="s">
        <v>350</v>
      </c>
      <c r="AD60" s="46" t="str">
        <f t="shared" si="13"/>
        <v>R_ES-SD-SpHeat</v>
      </c>
      <c r="AE60" s="192" t="str">
        <f t="shared" si="14"/>
        <v>SH8_9</v>
      </c>
      <c r="AF60" s="192">
        <v>0</v>
      </c>
      <c r="AG60" s="192" t="s">
        <v>18</v>
      </c>
      <c r="AH60" s="46" t="s">
        <v>196</v>
      </c>
      <c r="AL60" s="186" t="s">
        <v>350</v>
      </c>
      <c r="AM60" s="187" t="str">
        <f t="shared" si="15"/>
        <v>R_ES-SD-SpHeat</v>
      </c>
      <c r="AN60" s="186" t="str">
        <f t="shared" si="16"/>
        <v>SH8_9</v>
      </c>
      <c r="AO60" s="186">
        <v>0</v>
      </c>
      <c r="AP60" s="186" t="s">
        <v>18</v>
      </c>
      <c r="AQ60" s="187" t="s">
        <v>193</v>
      </c>
      <c r="AU60" s="186" t="s">
        <v>350</v>
      </c>
      <c r="AV60" s="46" t="str">
        <f t="shared" si="17"/>
        <v>R_ES-SD-SpHeat</v>
      </c>
      <c r="AW60" s="192" t="str">
        <f t="shared" si="18"/>
        <v>SH8_9</v>
      </c>
      <c r="AX60" s="192">
        <f t="shared" si="24"/>
        <v>0</v>
      </c>
      <c r="AY60" s="192" t="s">
        <v>18</v>
      </c>
      <c r="AZ60" s="46" t="s">
        <v>192</v>
      </c>
      <c r="BD60" s="186" t="s">
        <v>350</v>
      </c>
      <c r="BE60" s="46" t="str">
        <f t="shared" si="19"/>
        <v>R_ES-SD-SpHeat</v>
      </c>
      <c r="BF60" s="192" t="str">
        <f t="shared" si="20"/>
        <v>SH8_9</v>
      </c>
      <c r="BG60" s="192">
        <f t="shared" si="25"/>
        <v>0</v>
      </c>
      <c r="BH60" s="192" t="s">
        <v>18</v>
      </c>
      <c r="BI60" s="46" t="s">
        <v>194</v>
      </c>
      <c r="BM60" s="186" t="s">
        <v>350</v>
      </c>
      <c r="BN60" s="46" t="str">
        <f t="shared" si="21"/>
        <v>R_ES-SD-SpHeat</v>
      </c>
      <c r="BO60" s="192" t="str">
        <f t="shared" si="22"/>
        <v>SH8_9</v>
      </c>
      <c r="BP60" s="192">
        <f t="shared" si="26"/>
        <v>0</v>
      </c>
      <c r="BQ60" s="192" t="s">
        <v>18</v>
      </c>
      <c r="BR60" s="46" t="s">
        <v>191</v>
      </c>
    </row>
    <row r="61" spans="1:70">
      <c r="B61" s="142"/>
      <c r="D61" s="145"/>
      <c r="E61" s="145"/>
      <c r="F61" s="142"/>
      <c r="K61" s="186" t="s">
        <v>350</v>
      </c>
      <c r="L61" s="187" t="str">
        <f t="shared" si="23"/>
        <v>R_ES-SD-SpHeat</v>
      </c>
      <c r="M61" s="157" t="s">
        <v>393</v>
      </c>
      <c r="N61" s="186">
        <v>0</v>
      </c>
      <c r="O61" s="186" t="s">
        <v>18</v>
      </c>
      <c r="P61" s="187" t="s">
        <v>195</v>
      </c>
      <c r="T61" s="186" t="s">
        <v>350</v>
      </c>
      <c r="U61" s="187" t="str">
        <f t="shared" si="11"/>
        <v>R_ES-SD-SpHeat</v>
      </c>
      <c r="V61" s="186" t="str">
        <f t="shared" si="12"/>
        <v>SH10_11</v>
      </c>
      <c r="W61" s="186">
        <v>0</v>
      </c>
      <c r="X61" s="186" t="s">
        <v>18</v>
      </c>
      <c r="Y61" s="187" t="s">
        <v>190</v>
      </c>
      <c r="AC61" s="186" t="s">
        <v>350</v>
      </c>
      <c r="AD61" s="46" t="str">
        <f t="shared" si="13"/>
        <v>R_ES-SD-SpHeat</v>
      </c>
      <c r="AE61" s="192" t="str">
        <f t="shared" si="14"/>
        <v>SH10_11</v>
      </c>
      <c r="AF61" s="192">
        <v>0</v>
      </c>
      <c r="AG61" s="192" t="s">
        <v>18</v>
      </c>
      <c r="AH61" s="46" t="s">
        <v>196</v>
      </c>
      <c r="AL61" s="186" t="s">
        <v>350</v>
      </c>
      <c r="AM61" s="187" t="str">
        <f t="shared" si="15"/>
        <v>R_ES-SD-SpHeat</v>
      </c>
      <c r="AN61" s="186" t="str">
        <f t="shared" si="16"/>
        <v>SH10_11</v>
      </c>
      <c r="AO61" s="186">
        <v>0</v>
      </c>
      <c r="AP61" s="186" t="s">
        <v>18</v>
      </c>
      <c r="AQ61" s="187" t="s">
        <v>193</v>
      </c>
      <c r="AU61" s="186" t="s">
        <v>350</v>
      </c>
      <c r="AV61" s="46" t="str">
        <f t="shared" si="17"/>
        <v>R_ES-SD-SpHeat</v>
      </c>
      <c r="AW61" s="192" t="str">
        <f t="shared" si="18"/>
        <v>SH10_11</v>
      </c>
      <c r="AX61" s="192">
        <f t="shared" si="24"/>
        <v>0</v>
      </c>
      <c r="AY61" s="192" t="s">
        <v>18</v>
      </c>
      <c r="AZ61" s="46" t="s">
        <v>192</v>
      </c>
      <c r="BD61" s="186" t="s">
        <v>350</v>
      </c>
      <c r="BE61" s="46" t="str">
        <f t="shared" si="19"/>
        <v>R_ES-SD-SpHeat</v>
      </c>
      <c r="BF61" s="192" t="str">
        <f t="shared" si="20"/>
        <v>SH10_11</v>
      </c>
      <c r="BG61" s="192">
        <f t="shared" si="25"/>
        <v>0</v>
      </c>
      <c r="BH61" s="192" t="s">
        <v>18</v>
      </c>
      <c r="BI61" s="46" t="s">
        <v>194</v>
      </c>
      <c r="BM61" s="186" t="s">
        <v>350</v>
      </c>
      <c r="BN61" s="46" t="str">
        <f t="shared" si="21"/>
        <v>R_ES-SD-SpHeat</v>
      </c>
      <c r="BO61" s="192" t="str">
        <f t="shared" si="22"/>
        <v>SH10_11</v>
      </c>
      <c r="BP61" s="192">
        <f t="shared" si="26"/>
        <v>0</v>
      </c>
      <c r="BQ61" s="192" t="s">
        <v>18</v>
      </c>
      <c r="BR61" s="46" t="s">
        <v>191</v>
      </c>
    </row>
    <row r="62" spans="1:70">
      <c r="B62" s="142"/>
      <c r="D62" s="145"/>
      <c r="E62" s="145"/>
      <c r="F62" s="142"/>
      <c r="K62" s="186" t="s">
        <v>350</v>
      </c>
      <c r="L62" s="187" t="str">
        <f t="shared" si="23"/>
        <v>R_ES-SD-SpHeat</v>
      </c>
      <c r="M62" s="157" t="s">
        <v>394</v>
      </c>
      <c r="N62" s="186">
        <v>0</v>
      </c>
      <c r="O62" s="186" t="s">
        <v>18</v>
      </c>
      <c r="P62" s="187" t="s">
        <v>195</v>
      </c>
      <c r="T62" s="186" t="s">
        <v>350</v>
      </c>
      <c r="U62" s="187" t="str">
        <f t="shared" si="11"/>
        <v>R_ES-SD-SpHeat</v>
      </c>
      <c r="V62" s="186" t="str">
        <f t="shared" si="12"/>
        <v>SH12_13</v>
      </c>
      <c r="W62" s="186">
        <v>0</v>
      </c>
      <c r="X62" s="186" t="s">
        <v>18</v>
      </c>
      <c r="Y62" s="187" t="s">
        <v>190</v>
      </c>
      <c r="AC62" s="186" t="s">
        <v>350</v>
      </c>
      <c r="AD62" s="46" t="str">
        <f t="shared" si="13"/>
        <v>R_ES-SD-SpHeat</v>
      </c>
      <c r="AE62" s="192" t="str">
        <f t="shared" si="14"/>
        <v>SH12_13</v>
      </c>
      <c r="AF62" s="192">
        <v>0</v>
      </c>
      <c r="AG62" s="192" t="s">
        <v>18</v>
      </c>
      <c r="AH62" s="46" t="s">
        <v>196</v>
      </c>
      <c r="AL62" s="186" t="s">
        <v>350</v>
      </c>
      <c r="AM62" s="187" t="str">
        <f t="shared" si="15"/>
        <v>R_ES-SD-SpHeat</v>
      </c>
      <c r="AN62" s="186" t="str">
        <f t="shared" si="16"/>
        <v>SH12_13</v>
      </c>
      <c r="AO62" s="186">
        <v>0</v>
      </c>
      <c r="AP62" s="186" t="s">
        <v>18</v>
      </c>
      <c r="AQ62" s="187" t="s">
        <v>193</v>
      </c>
      <c r="AU62" s="186" t="s">
        <v>350</v>
      </c>
      <c r="AV62" s="46" t="str">
        <f t="shared" si="17"/>
        <v>R_ES-SD-SpHeat</v>
      </c>
      <c r="AW62" s="192" t="str">
        <f t="shared" si="18"/>
        <v>SH12_13</v>
      </c>
      <c r="AX62" s="192">
        <f t="shared" si="24"/>
        <v>0</v>
      </c>
      <c r="AY62" s="192" t="s">
        <v>18</v>
      </c>
      <c r="AZ62" s="46" t="s">
        <v>192</v>
      </c>
      <c r="BD62" s="186" t="s">
        <v>350</v>
      </c>
      <c r="BE62" s="46" t="str">
        <f t="shared" si="19"/>
        <v>R_ES-SD-SpHeat</v>
      </c>
      <c r="BF62" s="192" t="str">
        <f t="shared" si="20"/>
        <v>SH12_13</v>
      </c>
      <c r="BG62" s="192">
        <f t="shared" si="25"/>
        <v>0</v>
      </c>
      <c r="BH62" s="192" t="s">
        <v>18</v>
      </c>
      <c r="BI62" s="46" t="s">
        <v>194</v>
      </c>
      <c r="BM62" s="186" t="s">
        <v>350</v>
      </c>
      <c r="BN62" s="46" t="str">
        <f t="shared" si="21"/>
        <v>R_ES-SD-SpHeat</v>
      </c>
      <c r="BO62" s="192" t="str">
        <f t="shared" si="22"/>
        <v>SH12_13</v>
      </c>
      <c r="BP62" s="192">
        <f t="shared" si="26"/>
        <v>0</v>
      </c>
      <c r="BQ62" s="192" t="s">
        <v>18</v>
      </c>
      <c r="BR62" s="46" t="s">
        <v>191</v>
      </c>
    </row>
    <row r="63" spans="1:70">
      <c r="B63" s="172"/>
      <c r="D63" s="145"/>
      <c r="E63" s="145"/>
      <c r="F63" s="142"/>
      <c r="K63" s="186" t="s">
        <v>350</v>
      </c>
      <c r="L63" s="187" t="str">
        <f t="shared" si="23"/>
        <v>R_ES-SD-SpHeat</v>
      </c>
      <c r="M63" s="157" t="s">
        <v>395</v>
      </c>
      <c r="N63" s="186">
        <v>0</v>
      </c>
      <c r="O63" s="186" t="s">
        <v>18</v>
      </c>
      <c r="P63" s="187" t="s">
        <v>195</v>
      </c>
      <c r="T63" s="186" t="s">
        <v>350</v>
      </c>
      <c r="U63" s="187" t="str">
        <f t="shared" si="11"/>
        <v>R_ES-SD-SpHeat</v>
      </c>
      <c r="V63" s="186" t="str">
        <f t="shared" si="12"/>
        <v>SH14_15</v>
      </c>
      <c r="W63" s="186">
        <v>0</v>
      </c>
      <c r="X63" s="186" t="s">
        <v>18</v>
      </c>
      <c r="Y63" s="187" t="s">
        <v>190</v>
      </c>
      <c r="AC63" s="186" t="s">
        <v>350</v>
      </c>
      <c r="AD63" s="46" t="str">
        <f t="shared" si="13"/>
        <v>R_ES-SD-SpHeat</v>
      </c>
      <c r="AE63" s="192" t="str">
        <f t="shared" si="14"/>
        <v>SH14_15</v>
      </c>
      <c r="AF63" s="192">
        <v>0</v>
      </c>
      <c r="AG63" s="192" t="s">
        <v>18</v>
      </c>
      <c r="AH63" s="46" t="s">
        <v>196</v>
      </c>
      <c r="AL63" s="186" t="s">
        <v>350</v>
      </c>
      <c r="AM63" s="187" t="str">
        <f t="shared" si="15"/>
        <v>R_ES-SD-SpHeat</v>
      </c>
      <c r="AN63" s="186" t="str">
        <f t="shared" si="16"/>
        <v>SH14_15</v>
      </c>
      <c r="AO63" s="186">
        <v>0</v>
      </c>
      <c r="AP63" s="186" t="s">
        <v>18</v>
      </c>
      <c r="AQ63" s="187" t="s">
        <v>193</v>
      </c>
      <c r="AU63" s="186" t="s">
        <v>350</v>
      </c>
      <c r="AV63" s="46" t="str">
        <f t="shared" si="17"/>
        <v>R_ES-SD-SpHeat</v>
      </c>
      <c r="AW63" s="192" t="str">
        <f t="shared" si="18"/>
        <v>SH14_15</v>
      </c>
      <c r="AX63" s="192">
        <f t="shared" si="24"/>
        <v>0</v>
      </c>
      <c r="AY63" s="192" t="s">
        <v>18</v>
      </c>
      <c r="AZ63" s="46" t="s">
        <v>192</v>
      </c>
      <c r="BD63" s="186" t="s">
        <v>350</v>
      </c>
      <c r="BE63" s="46" t="str">
        <f t="shared" si="19"/>
        <v>R_ES-SD-SpHeat</v>
      </c>
      <c r="BF63" s="192" t="str">
        <f t="shared" si="20"/>
        <v>SH14_15</v>
      </c>
      <c r="BG63" s="192">
        <f t="shared" si="25"/>
        <v>0</v>
      </c>
      <c r="BH63" s="192" t="s">
        <v>18</v>
      </c>
      <c r="BI63" s="46" t="s">
        <v>194</v>
      </c>
      <c r="BM63" s="186" t="s">
        <v>350</v>
      </c>
      <c r="BN63" s="46" t="str">
        <f t="shared" si="21"/>
        <v>R_ES-SD-SpHeat</v>
      </c>
      <c r="BO63" s="192" t="str">
        <f t="shared" si="22"/>
        <v>SH14_15</v>
      </c>
      <c r="BP63" s="192">
        <f t="shared" si="26"/>
        <v>0</v>
      </c>
      <c r="BQ63" s="192" t="s">
        <v>18</v>
      </c>
      <c r="BR63" s="46" t="s">
        <v>191</v>
      </c>
    </row>
    <row r="64" spans="1:70">
      <c r="B64" s="142"/>
      <c r="D64" s="145"/>
      <c r="E64" s="145"/>
      <c r="F64" s="142"/>
      <c r="K64" s="186" t="s">
        <v>350</v>
      </c>
      <c r="L64" s="187" t="str">
        <f t="shared" si="23"/>
        <v>R_ES-SD-SpHeat</v>
      </c>
      <c r="M64" s="157" t="s">
        <v>396</v>
      </c>
      <c r="N64" s="186">
        <v>0</v>
      </c>
      <c r="O64" s="186" t="s">
        <v>18</v>
      </c>
      <c r="P64" s="187" t="s">
        <v>195</v>
      </c>
      <c r="T64" s="186" t="s">
        <v>350</v>
      </c>
      <c r="U64" s="187" t="str">
        <f t="shared" si="11"/>
        <v>R_ES-SD-SpHeat</v>
      </c>
      <c r="V64" s="186" t="str">
        <f t="shared" si="12"/>
        <v>SH16_17</v>
      </c>
      <c r="W64" s="186">
        <v>0</v>
      </c>
      <c r="X64" s="186" t="s">
        <v>18</v>
      </c>
      <c r="Y64" s="187" t="s">
        <v>190</v>
      </c>
      <c r="AC64" s="186" t="s">
        <v>350</v>
      </c>
      <c r="AD64" s="46" t="str">
        <f t="shared" si="13"/>
        <v>R_ES-SD-SpHeat</v>
      </c>
      <c r="AE64" s="192" t="str">
        <f t="shared" si="14"/>
        <v>SH16_17</v>
      </c>
      <c r="AF64" s="192">
        <v>0</v>
      </c>
      <c r="AG64" s="192" t="s">
        <v>18</v>
      </c>
      <c r="AH64" s="46" t="s">
        <v>196</v>
      </c>
      <c r="AL64" s="186" t="s">
        <v>350</v>
      </c>
      <c r="AM64" s="187" t="str">
        <f t="shared" si="15"/>
        <v>R_ES-SD-SpHeat</v>
      </c>
      <c r="AN64" s="186" t="str">
        <f t="shared" si="16"/>
        <v>SH16_17</v>
      </c>
      <c r="AO64" s="186">
        <v>0</v>
      </c>
      <c r="AP64" s="186" t="s">
        <v>18</v>
      </c>
      <c r="AQ64" s="187" t="s">
        <v>193</v>
      </c>
      <c r="AU64" s="186" t="s">
        <v>350</v>
      </c>
      <c r="AV64" s="46" t="str">
        <f t="shared" si="17"/>
        <v>R_ES-SD-SpHeat</v>
      </c>
      <c r="AW64" s="192" t="str">
        <f t="shared" si="18"/>
        <v>SH16_17</v>
      </c>
      <c r="AX64" s="192">
        <f t="shared" si="24"/>
        <v>0</v>
      </c>
      <c r="AY64" s="192" t="s">
        <v>18</v>
      </c>
      <c r="AZ64" s="46" t="s">
        <v>192</v>
      </c>
      <c r="BD64" s="186" t="s">
        <v>350</v>
      </c>
      <c r="BE64" s="46" t="str">
        <f t="shared" si="19"/>
        <v>R_ES-SD-SpHeat</v>
      </c>
      <c r="BF64" s="192" t="str">
        <f t="shared" si="20"/>
        <v>SH16_17</v>
      </c>
      <c r="BG64" s="192">
        <f t="shared" si="25"/>
        <v>0</v>
      </c>
      <c r="BH64" s="192" t="s">
        <v>18</v>
      </c>
      <c r="BI64" s="46" t="s">
        <v>194</v>
      </c>
      <c r="BM64" s="186" t="s">
        <v>350</v>
      </c>
      <c r="BN64" s="46" t="str">
        <f t="shared" si="21"/>
        <v>R_ES-SD-SpHeat</v>
      </c>
      <c r="BO64" s="192" t="str">
        <f t="shared" si="22"/>
        <v>SH16_17</v>
      </c>
      <c r="BP64" s="192">
        <f t="shared" si="26"/>
        <v>0</v>
      </c>
      <c r="BQ64" s="192" t="s">
        <v>18</v>
      </c>
      <c r="BR64" s="46" t="s">
        <v>191</v>
      </c>
    </row>
    <row r="65" spans="2:70">
      <c r="B65" s="142"/>
      <c r="D65" s="145"/>
      <c r="E65" s="145"/>
      <c r="F65" s="142"/>
      <c r="K65" s="186" t="s">
        <v>350</v>
      </c>
      <c r="L65" s="187" t="str">
        <f t="shared" si="23"/>
        <v>R_ES-SD-SpHeat</v>
      </c>
      <c r="M65" s="157" t="s">
        <v>397</v>
      </c>
      <c r="N65" s="186">
        <v>0</v>
      </c>
      <c r="O65" s="186" t="s">
        <v>18</v>
      </c>
      <c r="P65" s="187" t="s">
        <v>195</v>
      </c>
      <c r="T65" s="186" t="s">
        <v>350</v>
      </c>
      <c r="U65" s="187" t="str">
        <f t="shared" si="11"/>
        <v>R_ES-SD-SpHeat</v>
      </c>
      <c r="V65" s="186" t="str">
        <f t="shared" si="12"/>
        <v>SH18_19</v>
      </c>
      <c r="W65" s="186">
        <v>0</v>
      </c>
      <c r="X65" s="186" t="s">
        <v>18</v>
      </c>
      <c r="Y65" s="187" t="s">
        <v>190</v>
      </c>
      <c r="AC65" s="186" t="s">
        <v>350</v>
      </c>
      <c r="AD65" s="46" t="str">
        <f t="shared" si="13"/>
        <v>R_ES-SD-SpHeat</v>
      </c>
      <c r="AE65" s="192" t="str">
        <f t="shared" si="14"/>
        <v>SH18_19</v>
      </c>
      <c r="AF65" s="192">
        <v>0</v>
      </c>
      <c r="AG65" s="192" t="s">
        <v>18</v>
      </c>
      <c r="AH65" s="46" t="s">
        <v>196</v>
      </c>
      <c r="AL65" s="186" t="s">
        <v>350</v>
      </c>
      <c r="AM65" s="187" t="str">
        <f t="shared" si="15"/>
        <v>R_ES-SD-SpHeat</v>
      </c>
      <c r="AN65" s="186" t="str">
        <f t="shared" si="16"/>
        <v>SH18_19</v>
      </c>
      <c r="AO65" s="186">
        <v>0</v>
      </c>
      <c r="AP65" s="186" t="s">
        <v>18</v>
      </c>
      <c r="AQ65" s="187" t="s">
        <v>193</v>
      </c>
      <c r="AU65" s="186" t="s">
        <v>350</v>
      </c>
      <c r="AV65" s="46" t="str">
        <f t="shared" si="17"/>
        <v>R_ES-SD-SpHeat</v>
      </c>
      <c r="AW65" s="192" t="str">
        <f t="shared" si="18"/>
        <v>SH18_19</v>
      </c>
      <c r="AX65" s="192">
        <f t="shared" si="24"/>
        <v>0</v>
      </c>
      <c r="AY65" s="192" t="s">
        <v>18</v>
      </c>
      <c r="AZ65" s="46" t="s">
        <v>192</v>
      </c>
      <c r="BD65" s="186" t="s">
        <v>350</v>
      </c>
      <c r="BE65" s="46" t="str">
        <f t="shared" si="19"/>
        <v>R_ES-SD-SpHeat</v>
      </c>
      <c r="BF65" s="192" t="str">
        <f t="shared" si="20"/>
        <v>SH18_19</v>
      </c>
      <c r="BG65" s="192">
        <f t="shared" si="25"/>
        <v>0</v>
      </c>
      <c r="BH65" s="192" t="s">
        <v>18</v>
      </c>
      <c r="BI65" s="46" t="s">
        <v>194</v>
      </c>
      <c r="BM65" s="186" t="s">
        <v>350</v>
      </c>
      <c r="BN65" s="46" t="str">
        <f t="shared" si="21"/>
        <v>R_ES-SD-SpHeat</v>
      </c>
      <c r="BO65" s="192" t="str">
        <f t="shared" si="22"/>
        <v>SH18_19</v>
      </c>
      <c r="BP65" s="192">
        <f t="shared" si="26"/>
        <v>0</v>
      </c>
      <c r="BQ65" s="192" t="s">
        <v>18</v>
      </c>
      <c r="BR65" s="46" t="s">
        <v>191</v>
      </c>
    </row>
    <row r="66" spans="2:70">
      <c r="B66" s="142"/>
      <c r="D66" s="145"/>
      <c r="E66" s="145"/>
      <c r="F66" s="142"/>
      <c r="K66" s="186" t="s">
        <v>350</v>
      </c>
      <c r="L66" s="187" t="str">
        <f t="shared" si="23"/>
        <v>R_ES-SD-SpHeat</v>
      </c>
      <c r="M66" s="157" t="s">
        <v>398</v>
      </c>
      <c r="N66" s="186">
        <v>0</v>
      </c>
      <c r="O66" s="186" t="s">
        <v>18</v>
      </c>
      <c r="P66" s="187" t="s">
        <v>195</v>
      </c>
      <c r="T66" s="186" t="s">
        <v>350</v>
      </c>
      <c r="U66" s="187" t="str">
        <f t="shared" si="11"/>
        <v>R_ES-SD-SpHeat</v>
      </c>
      <c r="V66" s="186" t="str">
        <f t="shared" si="12"/>
        <v>SH20_21</v>
      </c>
      <c r="W66" s="186">
        <v>0</v>
      </c>
      <c r="X66" s="186" t="s">
        <v>18</v>
      </c>
      <c r="Y66" s="187" t="s">
        <v>190</v>
      </c>
      <c r="AC66" s="186" t="s">
        <v>350</v>
      </c>
      <c r="AD66" s="46" t="str">
        <f t="shared" si="13"/>
        <v>R_ES-SD-SpHeat</v>
      </c>
      <c r="AE66" s="192" t="str">
        <f t="shared" si="14"/>
        <v>SH20_21</v>
      </c>
      <c r="AF66" s="192">
        <v>0</v>
      </c>
      <c r="AG66" s="192" t="s">
        <v>18</v>
      </c>
      <c r="AH66" s="46" t="s">
        <v>196</v>
      </c>
      <c r="AL66" s="186" t="s">
        <v>350</v>
      </c>
      <c r="AM66" s="187" t="str">
        <f t="shared" si="15"/>
        <v>R_ES-SD-SpHeat</v>
      </c>
      <c r="AN66" s="186" t="str">
        <f t="shared" si="16"/>
        <v>SH20_21</v>
      </c>
      <c r="AO66" s="186">
        <v>0</v>
      </c>
      <c r="AP66" s="186" t="s">
        <v>18</v>
      </c>
      <c r="AQ66" s="187" t="s">
        <v>193</v>
      </c>
      <c r="AU66" s="186" t="s">
        <v>350</v>
      </c>
      <c r="AV66" s="46" t="str">
        <f t="shared" si="17"/>
        <v>R_ES-SD-SpHeat</v>
      </c>
      <c r="AW66" s="192" t="str">
        <f t="shared" si="18"/>
        <v>SH20_21</v>
      </c>
      <c r="AX66" s="192">
        <f t="shared" si="24"/>
        <v>0</v>
      </c>
      <c r="AY66" s="192" t="s">
        <v>18</v>
      </c>
      <c r="AZ66" s="46" t="s">
        <v>192</v>
      </c>
      <c r="BD66" s="186" t="s">
        <v>350</v>
      </c>
      <c r="BE66" s="46" t="str">
        <f t="shared" si="19"/>
        <v>R_ES-SD-SpHeat</v>
      </c>
      <c r="BF66" s="192" t="str">
        <f t="shared" si="20"/>
        <v>SH20_21</v>
      </c>
      <c r="BG66" s="192">
        <f t="shared" si="25"/>
        <v>0</v>
      </c>
      <c r="BH66" s="192" t="s">
        <v>18</v>
      </c>
      <c r="BI66" s="46" t="s">
        <v>194</v>
      </c>
      <c r="BM66" s="186" t="s">
        <v>350</v>
      </c>
      <c r="BN66" s="46" t="str">
        <f t="shared" si="21"/>
        <v>R_ES-SD-SpHeat</v>
      </c>
      <c r="BO66" s="192" t="str">
        <f t="shared" si="22"/>
        <v>SH20_21</v>
      </c>
      <c r="BP66" s="192">
        <f t="shared" si="26"/>
        <v>0</v>
      </c>
      <c r="BQ66" s="192" t="s">
        <v>18</v>
      </c>
      <c r="BR66" s="46" t="s">
        <v>191</v>
      </c>
    </row>
    <row r="67" spans="2:70">
      <c r="B67" s="196"/>
      <c r="D67" s="197"/>
      <c r="E67" s="197"/>
      <c r="F67" s="198"/>
      <c r="K67" s="186" t="s">
        <v>350</v>
      </c>
      <c r="L67" s="187" t="str">
        <f t="shared" si="23"/>
        <v>R_ES-SD-SpHeat</v>
      </c>
      <c r="M67" s="157" t="s">
        <v>399</v>
      </c>
      <c r="N67" s="186">
        <v>0</v>
      </c>
      <c r="O67" s="186" t="s">
        <v>18</v>
      </c>
      <c r="P67" s="187" t="s">
        <v>195</v>
      </c>
      <c r="T67" s="186" t="s">
        <v>350</v>
      </c>
      <c r="U67" s="187" t="str">
        <f t="shared" si="11"/>
        <v>R_ES-SD-SpHeat</v>
      </c>
      <c r="V67" s="186" t="str">
        <f t="shared" si="12"/>
        <v>SH22_23</v>
      </c>
      <c r="W67" s="186">
        <v>0</v>
      </c>
      <c r="X67" s="186" t="s">
        <v>18</v>
      </c>
      <c r="Y67" s="187" t="s">
        <v>190</v>
      </c>
      <c r="AC67" s="186" t="s">
        <v>350</v>
      </c>
      <c r="AD67" s="46" t="str">
        <f t="shared" si="13"/>
        <v>R_ES-SD-SpHeat</v>
      </c>
      <c r="AE67" s="192" t="str">
        <f t="shared" si="14"/>
        <v>SH22_23</v>
      </c>
      <c r="AF67" s="192">
        <v>0</v>
      </c>
      <c r="AG67" s="192" t="s">
        <v>18</v>
      </c>
      <c r="AH67" s="46" t="s">
        <v>196</v>
      </c>
      <c r="AL67" s="186" t="s">
        <v>350</v>
      </c>
      <c r="AM67" s="187" t="str">
        <f t="shared" si="15"/>
        <v>R_ES-SD-SpHeat</v>
      </c>
      <c r="AN67" s="186" t="str">
        <f t="shared" si="16"/>
        <v>SH22_23</v>
      </c>
      <c r="AO67" s="186">
        <v>0</v>
      </c>
      <c r="AP67" s="186" t="s">
        <v>18</v>
      </c>
      <c r="AQ67" s="187" t="s">
        <v>193</v>
      </c>
      <c r="AU67" s="186" t="s">
        <v>350</v>
      </c>
      <c r="AV67" s="46" t="str">
        <f t="shared" si="17"/>
        <v>R_ES-SD-SpHeat</v>
      </c>
      <c r="AW67" s="192" t="str">
        <f t="shared" si="18"/>
        <v>SH22_23</v>
      </c>
      <c r="AX67" s="192">
        <f t="shared" si="24"/>
        <v>0</v>
      </c>
      <c r="AY67" s="192" t="s">
        <v>18</v>
      </c>
      <c r="AZ67" s="46" t="s">
        <v>192</v>
      </c>
      <c r="BD67" s="186" t="s">
        <v>350</v>
      </c>
      <c r="BE67" s="46" t="str">
        <f t="shared" si="19"/>
        <v>R_ES-SD-SpHeat</v>
      </c>
      <c r="BF67" s="192" t="str">
        <f t="shared" si="20"/>
        <v>SH22_23</v>
      </c>
      <c r="BG67" s="192">
        <f t="shared" si="25"/>
        <v>0</v>
      </c>
      <c r="BH67" s="192" t="s">
        <v>18</v>
      </c>
      <c r="BI67" s="46" t="s">
        <v>194</v>
      </c>
      <c r="BM67" s="186" t="s">
        <v>350</v>
      </c>
      <c r="BN67" s="46" t="str">
        <f t="shared" si="21"/>
        <v>R_ES-SD-SpHeat</v>
      </c>
      <c r="BO67" s="192" t="str">
        <f t="shared" si="22"/>
        <v>SH22_23</v>
      </c>
      <c r="BP67" s="192">
        <f t="shared" si="26"/>
        <v>0</v>
      </c>
      <c r="BQ67" s="192" t="s">
        <v>18</v>
      </c>
      <c r="BR67" s="46" t="s">
        <v>191</v>
      </c>
    </row>
    <row r="68" spans="2:70">
      <c r="B68" s="142"/>
      <c r="D68" s="145"/>
      <c r="E68" s="145"/>
      <c r="F68" s="142"/>
      <c r="K68" s="186" t="s">
        <v>140</v>
      </c>
      <c r="L68" s="187" t="str">
        <f t="shared" si="23"/>
        <v>R_ES-SD-SpHeat</v>
      </c>
      <c r="M68" s="157"/>
      <c r="N68" s="186">
        <v>0</v>
      </c>
      <c r="O68" s="186" t="s">
        <v>18</v>
      </c>
      <c r="P68" s="187" t="s">
        <v>195</v>
      </c>
      <c r="T68" s="186" t="s">
        <v>140</v>
      </c>
      <c r="U68" s="187" t="str">
        <f t="shared" si="11"/>
        <v>R_ES-SD-SpHeat</v>
      </c>
      <c r="V68" s="186">
        <f t="shared" si="12"/>
        <v>0</v>
      </c>
      <c r="W68" s="186">
        <v>0</v>
      </c>
      <c r="X68" s="186" t="s">
        <v>18</v>
      </c>
      <c r="Y68" s="187" t="s">
        <v>190</v>
      </c>
      <c r="AC68" s="186" t="s">
        <v>140</v>
      </c>
      <c r="AD68" s="46" t="str">
        <f t="shared" si="13"/>
        <v>R_ES-SD-SpHeat</v>
      </c>
      <c r="AE68" s="192">
        <f t="shared" si="14"/>
        <v>0</v>
      </c>
      <c r="AF68" s="192">
        <v>0</v>
      </c>
      <c r="AG68" s="192" t="s">
        <v>18</v>
      </c>
      <c r="AH68" s="46" t="s">
        <v>196</v>
      </c>
      <c r="AL68" s="186" t="s">
        <v>140</v>
      </c>
      <c r="AM68" s="187" t="str">
        <f t="shared" si="15"/>
        <v>R_ES-SD-SpHeat</v>
      </c>
      <c r="AN68" s="186">
        <f t="shared" si="16"/>
        <v>0</v>
      </c>
      <c r="AO68" s="186">
        <v>0</v>
      </c>
      <c r="AP68" s="186" t="s">
        <v>18</v>
      </c>
      <c r="AQ68" s="187" t="s">
        <v>193</v>
      </c>
      <c r="AU68" s="186" t="s">
        <v>140</v>
      </c>
      <c r="AV68" s="46" t="str">
        <f t="shared" si="17"/>
        <v>R_ES-SD-SpHeat</v>
      </c>
      <c r="AW68" s="192">
        <f t="shared" si="18"/>
        <v>0</v>
      </c>
      <c r="AX68" s="192">
        <f t="shared" si="24"/>
        <v>0</v>
      </c>
      <c r="AY68" s="192" t="s">
        <v>18</v>
      </c>
      <c r="AZ68" s="46" t="s">
        <v>192</v>
      </c>
      <c r="BD68" s="186" t="s">
        <v>140</v>
      </c>
      <c r="BE68" s="46" t="str">
        <f t="shared" si="19"/>
        <v>R_ES-SD-SpHeat</v>
      </c>
      <c r="BF68" s="192">
        <f t="shared" si="20"/>
        <v>0</v>
      </c>
      <c r="BG68" s="192">
        <f t="shared" si="25"/>
        <v>0</v>
      </c>
      <c r="BH68" s="192" t="s">
        <v>18</v>
      </c>
      <c r="BI68" s="46" t="s">
        <v>194</v>
      </c>
      <c r="BM68" s="186" t="s">
        <v>140</v>
      </c>
      <c r="BN68" s="46" t="str">
        <f t="shared" si="21"/>
        <v>R_ES-SD-SpHeat</v>
      </c>
      <c r="BO68" s="192">
        <f t="shared" si="22"/>
        <v>0</v>
      </c>
      <c r="BP68" s="192">
        <f t="shared" si="26"/>
        <v>0</v>
      </c>
      <c r="BQ68" s="192" t="s">
        <v>18</v>
      </c>
      <c r="BR68" s="46" t="s">
        <v>191</v>
      </c>
    </row>
    <row r="69" spans="2:70">
      <c r="B69" s="142"/>
      <c r="D69" s="145"/>
      <c r="E69" s="145"/>
      <c r="F69" s="142"/>
      <c r="K69" s="186" t="s">
        <v>140</v>
      </c>
      <c r="L69" s="187" t="str">
        <f t="shared" si="23"/>
        <v>R_ES-SD-SpHeat</v>
      </c>
      <c r="M69" s="157"/>
      <c r="N69" s="186">
        <v>0</v>
      </c>
      <c r="O69" s="186" t="s">
        <v>18</v>
      </c>
      <c r="P69" s="187" t="s">
        <v>195</v>
      </c>
      <c r="T69" s="186" t="s">
        <v>140</v>
      </c>
      <c r="U69" s="187" t="str">
        <f t="shared" si="11"/>
        <v>R_ES-SD-SpHeat</v>
      </c>
      <c r="V69" s="186">
        <f t="shared" si="12"/>
        <v>0</v>
      </c>
      <c r="W69" s="186">
        <v>0</v>
      </c>
      <c r="X69" s="186" t="s">
        <v>18</v>
      </c>
      <c r="Y69" s="187" t="s">
        <v>190</v>
      </c>
      <c r="AC69" s="186" t="s">
        <v>140</v>
      </c>
      <c r="AD69" s="46" t="str">
        <f t="shared" si="13"/>
        <v>R_ES-SD-SpHeat</v>
      </c>
      <c r="AE69" s="192">
        <f t="shared" si="14"/>
        <v>0</v>
      </c>
      <c r="AF69" s="192">
        <v>0</v>
      </c>
      <c r="AG69" s="192" t="s">
        <v>18</v>
      </c>
      <c r="AH69" s="46" t="s">
        <v>196</v>
      </c>
      <c r="AL69" s="186" t="s">
        <v>140</v>
      </c>
      <c r="AM69" s="187" t="str">
        <f t="shared" si="15"/>
        <v>R_ES-SD-SpHeat</v>
      </c>
      <c r="AN69" s="186">
        <f t="shared" si="16"/>
        <v>0</v>
      </c>
      <c r="AO69" s="186">
        <v>0</v>
      </c>
      <c r="AP69" s="186" t="s">
        <v>18</v>
      </c>
      <c r="AQ69" s="187" t="s">
        <v>193</v>
      </c>
      <c r="AU69" s="186" t="s">
        <v>140</v>
      </c>
      <c r="AV69" s="46" t="str">
        <f t="shared" si="17"/>
        <v>R_ES-SD-SpHeat</v>
      </c>
      <c r="AW69" s="192">
        <f t="shared" si="18"/>
        <v>0</v>
      </c>
      <c r="AX69" s="192">
        <f t="shared" si="24"/>
        <v>0</v>
      </c>
      <c r="AY69" s="192" t="s">
        <v>18</v>
      </c>
      <c r="AZ69" s="46" t="s">
        <v>192</v>
      </c>
      <c r="BD69" s="186" t="s">
        <v>140</v>
      </c>
      <c r="BE69" s="46" t="str">
        <f t="shared" si="19"/>
        <v>R_ES-SD-SpHeat</v>
      </c>
      <c r="BF69" s="192">
        <f t="shared" si="20"/>
        <v>0</v>
      </c>
      <c r="BG69" s="192">
        <f t="shared" si="25"/>
        <v>0</v>
      </c>
      <c r="BH69" s="192" t="s">
        <v>18</v>
      </c>
      <c r="BI69" s="46" t="s">
        <v>194</v>
      </c>
      <c r="BM69" s="186" t="s">
        <v>140</v>
      </c>
      <c r="BN69" s="46" t="str">
        <f t="shared" si="21"/>
        <v>R_ES-SD-SpHeat</v>
      </c>
      <c r="BO69" s="192">
        <f t="shared" si="22"/>
        <v>0</v>
      </c>
      <c r="BP69" s="192">
        <f t="shared" si="26"/>
        <v>0</v>
      </c>
      <c r="BQ69" s="192" t="s">
        <v>18</v>
      </c>
      <c r="BR69" s="46" t="s">
        <v>191</v>
      </c>
    </row>
    <row r="70" spans="2:70">
      <c r="B70" s="142"/>
      <c r="D70" s="145"/>
      <c r="E70" s="145"/>
      <c r="F70" s="142"/>
      <c r="K70" s="186" t="s">
        <v>140</v>
      </c>
      <c r="L70" s="187" t="str">
        <f t="shared" si="23"/>
        <v>R_ES-SD-SpHeat</v>
      </c>
      <c r="M70" s="157"/>
      <c r="N70" s="186">
        <v>0</v>
      </c>
      <c r="O70" s="186" t="s">
        <v>18</v>
      </c>
      <c r="P70" s="187" t="s">
        <v>195</v>
      </c>
      <c r="T70" s="186" t="s">
        <v>140</v>
      </c>
      <c r="U70" s="187" t="str">
        <f t="shared" si="11"/>
        <v>R_ES-SD-SpHeat</v>
      </c>
      <c r="V70" s="186">
        <f t="shared" si="12"/>
        <v>0</v>
      </c>
      <c r="W70" s="186">
        <v>0</v>
      </c>
      <c r="X70" s="186" t="s">
        <v>18</v>
      </c>
      <c r="Y70" s="187" t="s">
        <v>190</v>
      </c>
      <c r="AC70" s="186" t="s">
        <v>140</v>
      </c>
      <c r="AD70" s="46" t="str">
        <f t="shared" si="13"/>
        <v>R_ES-SD-SpHeat</v>
      </c>
      <c r="AE70" s="192">
        <f t="shared" si="14"/>
        <v>0</v>
      </c>
      <c r="AF70" s="192">
        <v>0</v>
      </c>
      <c r="AG70" s="192" t="s">
        <v>18</v>
      </c>
      <c r="AH70" s="46" t="s">
        <v>196</v>
      </c>
      <c r="AL70" s="186" t="s">
        <v>140</v>
      </c>
      <c r="AM70" s="187" t="str">
        <f t="shared" si="15"/>
        <v>R_ES-SD-SpHeat</v>
      </c>
      <c r="AN70" s="186">
        <f t="shared" si="16"/>
        <v>0</v>
      </c>
      <c r="AO70" s="186">
        <v>0</v>
      </c>
      <c r="AP70" s="186" t="s">
        <v>18</v>
      </c>
      <c r="AQ70" s="187" t="s">
        <v>193</v>
      </c>
      <c r="AU70" s="186" t="s">
        <v>140</v>
      </c>
      <c r="AV70" s="46" t="str">
        <f t="shared" si="17"/>
        <v>R_ES-SD-SpHeat</v>
      </c>
      <c r="AW70" s="192">
        <f t="shared" si="18"/>
        <v>0</v>
      </c>
      <c r="AX70" s="192">
        <f t="shared" si="24"/>
        <v>0</v>
      </c>
      <c r="AY70" s="192" t="s">
        <v>18</v>
      </c>
      <c r="AZ70" s="46" t="s">
        <v>192</v>
      </c>
      <c r="BD70" s="186" t="s">
        <v>140</v>
      </c>
      <c r="BE70" s="46" t="str">
        <f t="shared" si="19"/>
        <v>R_ES-SD-SpHeat</v>
      </c>
      <c r="BF70" s="192">
        <f t="shared" si="20"/>
        <v>0</v>
      </c>
      <c r="BG70" s="192">
        <f t="shared" si="25"/>
        <v>0</v>
      </c>
      <c r="BH70" s="192" t="s">
        <v>18</v>
      </c>
      <c r="BI70" s="46" t="s">
        <v>194</v>
      </c>
      <c r="BM70" s="186" t="s">
        <v>140</v>
      </c>
      <c r="BN70" s="46" t="str">
        <f t="shared" si="21"/>
        <v>R_ES-SD-SpHeat</v>
      </c>
      <c r="BO70" s="192">
        <f t="shared" si="22"/>
        <v>0</v>
      </c>
      <c r="BP70" s="192">
        <f t="shared" si="26"/>
        <v>0</v>
      </c>
      <c r="BQ70" s="192" t="s">
        <v>18</v>
      </c>
      <c r="BR70" s="46" t="s">
        <v>191</v>
      </c>
    </row>
    <row r="71" spans="2:70">
      <c r="B71" s="172"/>
      <c r="D71" s="145"/>
      <c r="E71" s="145"/>
      <c r="F71" s="142"/>
      <c r="K71" s="186" t="s">
        <v>140</v>
      </c>
      <c r="L71" s="187" t="str">
        <f t="shared" si="23"/>
        <v>R_ES-SD-SpHeat</v>
      </c>
      <c r="M71" s="157"/>
      <c r="N71" s="186">
        <v>0</v>
      </c>
      <c r="O71" s="186" t="s">
        <v>18</v>
      </c>
      <c r="P71" s="187" t="s">
        <v>195</v>
      </c>
      <c r="T71" s="186" t="s">
        <v>140</v>
      </c>
      <c r="U71" s="187" t="str">
        <f t="shared" si="11"/>
        <v>R_ES-SD-SpHeat</v>
      </c>
      <c r="V71" s="186">
        <f t="shared" si="12"/>
        <v>0</v>
      </c>
      <c r="W71" s="186">
        <v>0</v>
      </c>
      <c r="X71" s="186" t="s">
        <v>18</v>
      </c>
      <c r="Y71" s="187" t="s">
        <v>190</v>
      </c>
      <c r="AC71" s="186" t="s">
        <v>140</v>
      </c>
      <c r="AD71" s="46" t="str">
        <f t="shared" si="13"/>
        <v>R_ES-SD-SpHeat</v>
      </c>
      <c r="AE71" s="192">
        <f t="shared" si="14"/>
        <v>0</v>
      </c>
      <c r="AF71" s="192">
        <v>0</v>
      </c>
      <c r="AG71" s="192" t="s">
        <v>18</v>
      </c>
      <c r="AH71" s="46" t="s">
        <v>196</v>
      </c>
      <c r="AL71" s="186" t="s">
        <v>140</v>
      </c>
      <c r="AM71" s="187" t="str">
        <f t="shared" si="15"/>
        <v>R_ES-SD-SpHeat</v>
      </c>
      <c r="AN71" s="186">
        <f t="shared" si="16"/>
        <v>0</v>
      </c>
      <c r="AO71" s="186">
        <v>0</v>
      </c>
      <c r="AP71" s="186" t="s">
        <v>18</v>
      </c>
      <c r="AQ71" s="187" t="s">
        <v>193</v>
      </c>
      <c r="AU71" s="186" t="s">
        <v>140</v>
      </c>
      <c r="AV71" s="46" t="str">
        <f t="shared" si="17"/>
        <v>R_ES-SD-SpHeat</v>
      </c>
      <c r="AW71" s="192">
        <f t="shared" si="18"/>
        <v>0</v>
      </c>
      <c r="AX71" s="192">
        <f t="shared" si="24"/>
        <v>0</v>
      </c>
      <c r="AY71" s="192" t="s">
        <v>18</v>
      </c>
      <c r="AZ71" s="46" t="s">
        <v>192</v>
      </c>
      <c r="BD71" s="186" t="s">
        <v>140</v>
      </c>
      <c r="BE71" s="46" t="str">
        <f t="shared" si="19"/>
        <v>R_ES-SD-SpHeat</v>
      </c>
      <c r="BF71" s="192">
        <f t="shared" si="20"/>
        <v>0</v>
      </c>
      <c r="BG71" s="192">
        <f t="shared" si="25"/>
        <v>0</v>
      </c>
      <c r="BH71" s="192" t="s">
        <v>18</v>
      </c>
      <c r="BI71" s="46" t="s">
        <v>194</v>
      </c>
      <c r="BM71" s="186" t="s">
        <v>140</v>
      </c>
      <c r="BN71" s="46" t="str">
        <f t="shared" si="21"/>
        <v>R_ES-SD-SpHeat</v>
      </c>
      <c r="BO71" s="192">
        <f t="shared" si="22"/>
        <v>0</v>
      </c>
      <c r="BP71" s="192">
        <f t="shared" si="26"/>
        <v>0</v>
      </c>
      <c r="BQ71" s="192" t="s">
        <v>18</v>
      </c>
      <c r="BR71" s="46" t="s">
        <v>191</v>
      </c>
    </row>
    <row r="72" spans="2:70">
      <c r="B72" s="142"/>
      <c r="D72" s="145"/>
      <c r="E72" s="145"/>
      <c r="F72" s="142"/>
      <c r="K72" s="186" t="s">
        <v>140</v>
      </c>
      <c r="L72" s="187" t="str">
        <f t="shared" si="23"/>
        <v>R_ES-SD-SpHeat</v>
      </c>
      <c r="M72" s="157"/>
      <c r="N72" s="186">
        <v>0</v>
      </c>
      <c r="O72" s="186" t="s">
        <v>18</v>
      </c>
      <c r="P72" s="187" t="s">
        <v>195</v>
      </c>
      <c r="T72" s="186" t="s">
        <v>140</v>
      </c>
      <c r="U72" s="187" t="str">
        <f t="shared" si="11"/>
        <v>R_ES-SD-SpHeat</v>
      </c>
      <c r="V72" s="186">
        <f t="shared" si="12"/>
        <v>0</v>
      </c>
      <c r="W72" s="186">
        <v>0</v>
      </c>
      <c r="X72" s="186" t="s">
        <v>18</v>
      </c>
      <c r="Y72" s="187" t="s">
        <v>190</v>
      </c>
      <c r="AC72" s="186" t="s">
        <v>140</v>
      </c>
      <c r="AD72" s="46" t="str">
        <f t="shared" si="13"/>
        <v>R_ES-SD-SpHeat</v>
      </c>
      <c r="AE72" s="192">
        <f t="shared" si="14"/>
        <v>0</v>
      </c>
      <c r="AF72" s="192">
        <v>0</v>
      </c>
      <c r="AG72" s="192" t="s">
        <v>18</v>
      </c>
      <c r="AH72" s="46" t="s">
        <v>196</v>
      </c>
      <c r="AL72" s="186" t="s">
        <v>140</v>
      </c>
      <c r="AM72" s="187" t="str">
        <f t="shared" si="15"/>
        <v>R_ES-SD-SpHeat</v>
      </c>
      <c r="AN72" s="186">
        <f t="shared" si="16"/>
        <v>0</v>
      </c>
      <c r="AO72" s="186">
        <v>0</v>
      </c>
      <c r="AP72" s="186" t="s">
        <v>18</v>
      </c>
      <c r="AQ72" s="187" t="s">
        <v>193</v>
      </c>
      <c r="AU72" s="186" t="s">
        <v>140</v>
      </c>
      <c r="AV72" s="46" t="str">
        <f t="shared" si="17"/>
        <v>R_ES-SD-SpHeat</v>
      </c>
      <c r="AW72" s="192">
        <f t="shared" si="18"/>
        <v>0</v>
      </c>
      <c r="AX72" s="192">
        <f t="shared" si="24"/>
        <v>0</v>
      </c>
      <c r="AY72" s="192" t="s">
        <v>18</v>
      </c>
      <c r="AZ72" s="46" t="s">
        <v>192</v>
      </c>
      <c r="BD72" s="186" t="s">
        <v>140</v>
      </c>
      <c r="BE72" s="46" t="str">
        <f t="shared" si="19"/>
        <v>R_ES-SD-SpHeat</v>
      </c>
      <c r="BF72" s="192">
        <f t="shared" si="20"/>
        <v>0</v>
      </c>
      <c r="BG72" s="192">
        <f t="shared" si="25"/>
        <v>0</v>
      </c>
      <c r="BH72" s="192" t="s">
        <v>18</v>
      </c>
      <c r="BI72" s="46" t="s">
        <v>194</v>
      </c>
      <c r="BM72" s="186" t="s">
        <v>140</v>
      </c>
      <c r="BN72" s="46" t="str">
        <f t="shared" si="21"/>
        <v>R_ES-SD-SpHeat</v>
      </c>
      <c r="BO72" s="192">
        <f t="shared" si="22"/>
        <v>0</v>
      </c>
      <c r="BP72" s="192">
        <f t="shared" si="26"/>
        <v>0</v>
      </c>
      <c r="BQ72" s="192" t="s">
        <v>18</v>
      </c>
      <c r="BR72" s="46" t="s">
        <v>191</v>
      </c>
    </row>
    <row r="73" spans="2:70">
      <c r="B73" s="142"/>
      <c r="D73" s="145"/>
      <c r="E73" s="145"/>
      <c r="F73" s="142"/>
      <c r="K73" s="186" t="s">
        <v>140</v>
      </c>
      <c r="L73" s="187" t="str">
        <f t="shared" si="23"/>
        <v>R_ES-SD-SpHeat</v>
      </c>
      <c r="M73" s="157"/>
      <c r="N73" s="186">
        <v>0</v>
      </c>
      <c r="O73" s="186" t="s">
        <v>18</v>
      </c>
      <c r="P73" s="187" t="s">
        <v>195</v>
      </c>
      <c r="T73" s="186" t="s">
        <v>140</v>
      </c>
      <c r="U73" s="187" t="str">
        <f t="shared" si="11"/>
        <v>R_ES-SD-SpHeat</v>
      </c>
      <c r="V73" s="186">
        <f t="shared" si="12"/>
        <v>0</v>
      </c>
      <c r="W73" s="186">
        <v>0</v>
      </c>
      <c r="X73" s="186" t="s">
        <v>18</v>
      </c>
      <c r="Y73" s="187" t="s">
        <v>190</v>
      </c>
      <c r="AC73" s="186" t="s">
        <v>140</v>
      </c>
      <c r="AD73" s="46" t="str">
        <f t="shared" si="13"/>
        <v>R_ES-SD-SpHeat</v>
      </c>
      <c r="AE73" s="192">
        <f t="shared" si="14"/>
        <v>0</v>
      </c>
      <c r="AF73" s="192">
        <v>0</v>
      </c>
      <c r="AG73" s="192" t="s">
        <v>18</v>
      </c>
      <c r="AH73" s="46" t="s">
        <v>196</v>
      </c>
      <c r="AL73" s="186" t="s">
        <v>140</v>
      </c>
      <c r="AM73" s="187" t="str">
        <f t="shared" si="15"/>
        <v>R_ES-SD-SpHeat</v>
      </c>
      <c r="AN73" s="186">
        <f t="shared" si="16"/>
        <v>0</v>
      </c>
      <c r="AO73" s="186">
        <v>0</v>
      </c>
      <c r="AP73" s="186" t="s">
        <v>18</v>
      </c>
      <c r="AQ73" s="187" t="s">
        <v>193</v>
      </c>
      <c r="AU73" s="186" t="s">
        <v>140</v>
      </c>
      <c r="AV73" s="46" t="str">
        <f t="shared" si="17"/>
        <v>R_ES-SD-SpHeat</v>
      </c>
      <c r="AW73" s="192">
        <f t="shared" si="18"/>
        <v>0</v>
      </c>
      <c r="AX73" s="192">
        <f t="shared" si="24"/>
        <v>0</v>
      </c>
      <c r="AY73" s="192" t="s">
        <v>18</v>
      </c>
      <c r="AZ73" s="46" t="s">
        <v>192</v>
      </c>
      <c r="BD73" s="186" t="s">
        <v>140</v>
      </c>
      <c r="BE73" s="46" t="str">
        <f t="shared" si="19"/>
        <v>R_ES-SD-SpHeat</v>
      </c>
      <c r="BF73" s="192">
        <f t="shared" si="20"/>
        <v>0</v>
      </c>
      <c r="BG73" s="192">
        <f t="shared" si="25"/>
        <v>0</v>
      </c>
      <c r="BH73" s="192" t="s">
        <v>18</v>
      </c>
      <c r="BI73" s="46" t="s">
        <v>194</v>
      </c>
      <c r="BM73" s="186" t="s">
        <v>140</v>
      </c>
      <c r="BN73" s="46" t="str">
        <f t="shared" si="21"/>
        <v>R_ES-SD-SpHeat</v>
      </c>
      <c r="BO73" s="192">
        <f t="shared" si="22"/>
        <v>0</v>
      </c>
      <c r="BP73" s="192">
        <f t="shared" si="26"/>
        <v>0</v>
      </c>
      <c r="BQ73" s="192" t="s">
        <v>18</v>
      </c>
      <c r="BR73" s="46" t="s">
        <v>191</v>
      </c>
    </row>
    <row r="74" spans="2:70">
      <c r="B74" s="142"/>
      <c r="D74" s="145"/>
      <c r="E74" s="145"/>
      <c r="F74" s="142"/>
      <c r="K74" s="186" t="s">
        <v>140</v>
      </c>
      <c r="L74" s="187" t="str">
        <f t="shared" si="23"/>
        <v>R_ES-SD-SpHeat</v>
      </c>
      <c r="M74" s="157"/>
      <c r="N74" s="186">
        <v>0</v>
      </c>
      <c r="O74" s="186" t="s">
        <v>18</v>
      </c>
      <c r="P74" s="187" t="s">
        <v>195</v>
      </c>
      <c r="T74" s="186" t="s">
        <v>140</v>
      </c>
      <c r="U74" s="187" t="str">
        <f t="shared" si="11"/>
        <v>R_ES-SD-SpHeat</v>
      </c>
      <c r="V74" s="186">
        <f t="shared" si="12"/>
        <v>0</v>
      </c>
      <c r="W74" s="186">
        <v>0</v>
      </c>
      <c r="X74" s="186" t="s">
        <v>18</v>
      </c>
      <c r="Y74" s="187" t="s">
        <v>190</v>
      </c>
      <c r="AC74" s="186" t="s">
        <v>140</v>
      </c>
      <c r="AD74" s="46" t="str">
        <f t="shared" si="13"/>
        <v>R_ES-SD-SpHeat</v>
      </c>
      <c r="AE74" s="192">
        <f t="shared" si="14"/>
        <v>0</v>
      </c>
      <c r="AF74" s="192">
        <v>0</v>
      </c>
      <c r="AG74" s="192" t="s">
        <v>18</v>
      </c>
      <c r="AH74" s="46" t="s">
        <v>196</v>
      </c>
      <c r="AL74" s="186" t="s">
        <v>140</v>
      </c>
      <c r="AM74" s="187" t="str">
        <f t="shared" si="15"/>
        <v>R_ES-SD-SpHeat</v>
      </c>
      <c r="AN74" s="186">
        <f t="shared" si="16"/>
        <v>0</v>
      </c>
      <c r="AO74" s="186">
        <v>0</v>
      </c>
      <c r="AP74" s="186" t="s">
        <v>18</v>
      </c>
      <c r="AQ74" s="187" t="s">
        <v>193</v>
      </c>
      <c r="AU74" s="186" t="s">
        <v>140</v>
      </c>
      <c r="AV74" s="46" t="str">
        <f t="shared" si="17"/>
        <v>R_ES-SD-SpHeat</v>
      </c>
      <c r="AW74" s="192">
        <f t="shared" si="18"/>
        <v>0</v>
      </c>
      <c r="AX74" s="192">
        <f t="shared" si="24"/>
        <v>0</v>
      </c>
      <c r="AY74" s="192" t="s">
        <v>18</v>
      </c>
      <c r="AZ74" s="46" t="s">
        <v>192</v>
      </c>
      <c r="BD74" s="186" t="s">
        <v>140</v>
      </c>
      <c r="BE74" s="46" t="str">
        <f t="shared" si="19"/>
        <v>R_ES-SD-SpHeat</v>
      </c>
      <c r="BF74" s="192">
        <f t="shared" si="20"/>
        <v>0</v>
      </c>
      <c r="BG74" s="192">
        <f t="shared" si="25"/>
        <v>0</v>
      </c>
      <c r="BH74" s="192" t="s">
        <v>18</v>
      </c>
      <c r="BI74" s="46" t="s">
        <v>194</v>
      </c>
      <c r="BM74" s="186" t="s">
        <v>140</v>
      </c>
      <c r="BN74" s="46" t="str">
        <f t="shared" si="21"/>
        <v>R_ES-SD-SpHeat</v>
      </c>
      <c r="BO74" s="192">
        <f t="shared" si="22"/>
        <v>0</v>
      </c>
      <c r="BP74" s="192">
        <f t="shared" si="26"/>
        <v>0</v>
      </c>
      <c r="BQ74" s="192" t="s">
        <v>18</v>
      </c>
      <c r="BR74" s="46" t="s">
        <v>191</v>
      </c>
    </row>
    <row r="75" spans="2:70">
      <c r="B75" s="172"/>
      <c r="D75" s="145"/>
      <c r="E75" s="145"/>
      <c r="F75" s="142"/>
      <c r="K75" s="186" t="s">
        <v>140</v>
      </c>
      <c r="L75" s="187" t="str">
        <f t="shared" si="23"/>
        <v>R_ES-SD-SpHeat</v>
      </c>
      <c r="M75" s="157"/>
      <c r="N75" s="186">
        <v>0</v>
      </c>
      <c r="O75" s="186" t="s">
        <v>18</v>
      </c>
      <c r="P75" s="187" t="s">
        <v>195</v>
      </c>
      <c r="T75" s="186" t="s">
        <v>140</v>
      </c>
      <c r="U75" s="187" t="str">
        <f t="shared" si="11"/>
        <v>R_ES-SD-SpHeat</v>
      </c>
      <c r="V75" s="186">
        <f t="shared" si="12"/>
        <v>0</v>
      </c>
      <c r="W75" s="186">
        <v>0</v>
      </c>
      <c r="X75" s="186" t="s">
        <v>18</v>
      </c>
      <c r="Y75" s="187" t="s">
        <v>190</v>
      </c>
      <c r="AC75" s="186" t="s">
        <v>140</v>
      </c>
      <c r="AD75" s="46" t="str">
        <f t="shared" si="13"/>
        <v>R_ES-SD-SpHeat</v>
      </c>
      <c r="AE75" s="192">
        <f t="shared" si="14"/>
        <v>0</v>
      </c>
      <c r="AF75" s="192">
        <v>0</v>
      </c>
      <c r="AG75" s="192" t="s">
        <v>18</v>
      </c>
      <c r="AH75" s="46" t="s">
        <v>196</v>
      </c>
      <c r="AL75" s="186" t="s">
        <v>140</v>
      </c>
      <c r="AM75" s="187" t="str">
        <f t="shared" si="15"/>
        <v>R_ES-SD-SpHeat</v>
      </c>
      <c r="AN75" s="186">
        <f t="shared" si="16"/>
        <v>0</v>
      </c>
      <c r="AO75" s="186">
        <v>0</v>
      </c>
      <c r="AP75" s="186" t="s">
        <v>18</v>
      </c>
      <c r="AQ75" s="187" t="s">
        <v>193</v>
      </c>
      <c r="AU75" s="186" t="s">
        <v>140</v>
      </c>
      <c r="AV75" s="46" t="str">
        <f t="shared" si="17"/>
        <v>R_ES-SD-SpHeat</v>
      </c>
      <c r="AW75" s="192">
        <f t="shared" si="18"/>
        <v>0</v>
      </c>
      <c r="AX75" s="192">
        <f t="shared" si="24"/>
        <v>0</v>
      </c>
      <c r="AY75" s="192" t="s">
        <v>18</v>
      </c>
      <c r="AZ75" s="46" t="s">
        <v>192</v>
      </c>
      <c r="BD75" s="186" t="s">
        <v>140</v>
      </c>
      <c r="BE75" s="46" t="str">
        <f t="shared" si="19"/>
        <v>R_ES-SD-SpHeat</v>
      </c>
      <c r="BF75" s="192">
        <f t="shared" si="20"/>
        <v>0</v>
      </c>
      <c r="BG75" s="192">
        <f t="shared" si="25"/>
        <v>0</v>
      </c>
      <c r="BH75" s="192" t="s">
        <v>18</v>
      </c>
      <c r="BI75" s="46" t="s">
        <v>194</v>
      </c>
      <c r="BM75" s="186" t="s">
        <v>140</v>
      </c>
      <c r="BN75" s="46" t="str">
        <f t="shared" si="21"/>
        <v>R_ES-SD-SpHeat</v>
      </c>
      <c r="BO75" s="192">
        <f t="shared" si="22"/>
        <v>0</v>
      </c>
      <c r="BP75" s="192">
        <f t="shared" si="26"/>
        <v>0</v>
      </c>
      <c r="BQ75" s="192" t="s">
        <v>18</v>
      </c>
      <c r="BR75" s="46" t="s">
        <v>191</v>
      </c>
    </row>
    <row r="76" spans="2:70">
      <c r="B76" s="142"/>
      <c r="D76" s="145"/>
      <c r="E76" s="145"/>
      <c r="F76" s="142"/>
      <c r="K76" s="186" t="s">
        <v>140</v>
      </c>
      <c r="L76" s="187" t="str">
        <f t="shared" si="23"/>
        <v>R_ES-SD-SpHeat</v>
      </c>
      <c r="M76" s="157"/>
      <c r="N76" s="186">
        <v>0</v>
      </c>
      <c r="O76" s="186" t="s">
        <v>18</v>
      </c>
      <c r="P76" s="187" t="s">
        <v>195</v>
      </c>
      <c r="T76" s="186" t="s">
        <v>140</v>
      </c>
      <c r="U76" s="187" t="str">
        <f t="shared" si="11"/>
        <v>R_ES-SD-SpHeat</v>
      </c>
      <c r="V76" s="186">
        <f t="shared" si="12"/>
        <v>0</v>
      </c>
      <c r="W76" s="186">
        <v>0</v>
      </c>
      <c r="X76" s="186" t="s">
        <v>18</v>
      </c>
      <c r="Y76" s="187" t="s">
        <v>190</v>
      </c>
      <c r="AC76" s="186" t="s">
        <v>140</v>
      </c>
      <c r="AD76" s="46" t="str">
        <f t="shared" si="13"/>
        <v>R_ES-SD-SpHeat</v>
      </c>
      <c r="AE76" s="192">
        <f t="shared" si="14"/>
        <v>0</v>
      </c>
      <c r="AF76" s="192">
        <v>0</v>
      </c>
      <c r="AG76" s="192" t="s">
        <v>18</v>
      </c>
      <c r="AH76" s="46" t="s">
        <v>196</v>
      </c>
      <c r="AL76" s="186" t="s">
        <v>140</v>
      </c>
      <c r="AM76" s="187" t="str">
        <f t="shared" si="15"/>
        <v>R_ES-SD-SpHeat</v>
      </c>
      <c r="AN76" s="186">
        <f t="shared" si="16"/>
        <v>0</v>
      </c>
      <c r="AO76" s="186">
        <v>0</v>
      </c>
      <c r="AP76" s="186" t="s">
        <v>18</v>
      </c>
      <c r="AQ76" s="187" t="s">
        <v>193</v>
      </c>
      <c r="AU76" s="186" t="s">
        <v>140</v>
      </c>
      <c r="AV76" s="46" t="str">
        <f t="shared" si="17"/>
        <v>R_ES-SD-SpHeat</v>
      </c>
      <c r="AW76" s="192">
        <f t="shared" si="18"/>
        <v>0</v>
      </c>
      <c r="AX76" s="192">
        <f t="shared" si="24"/>
        <v>0</v>
      </c>
      <c r="AY76" s="192" t="s">
        <v>18</v>
      </c>
      <c r="AZ76" s="46" t="s">
        <v>192</v>
      </c>
      <c r="BD76" s="186" t="s">
        <v>140</v>
      </c>
      <c r="BE76" s="46" t="str">
        <f t="shared" si="19"/>
        <v>R_ES-SD-SpHeat</v>
      </c>
      <c r="BF76" s="192">
        <f t="shared" si="20"/>
        <v>0</v>
      </c>
      <c r="BG76" s="192">
        <f t="shared" si="25"/>
        <v>0</v>
      </c>
      <c r="BH76" s="192" t="s">
        <v>18</v>
      </c>
      <c r="BI76" s="46" t="s">
        <v>194</v>
      </c>
      <c r="BM76" s="186" t="s">
        <v>140</v>
      </c>
      <c r="BN76" s="46" t="str">
        <f t="shared" si="21"/>
        <v>R_ES-SD-SpHeat</v>
      </c>
      <c r="BO76" s="192">
        <f t="shared" si="22"/>
        <v>0</v>
      </c>
      <c r="BP76" s="192">
        <f t="shared" si="26"/>
        <v>0</v>
      </c>
      <c r="BQ76" s="192" t="s">
        <v>18</v>
      </c>
      <c r="BR76" s="46" t="s">
        <v>191</v>
      </c>
    </row>
    <row r="77" spans="2:70">
      <c r="B77" s="142"/>
      <c r="D77" s="145"/>
      <c r="E77" s="145"/>
      <c r="F77" s="142"/>
      <c r="K77" s="186" t="s">
        <v>140</v>
      </c>
      <c r="L77" s="187" t="str">
        <f t="shared" si="23"/>
        <v>R_ES-SD-SpHeat</v>
      </c>
      <c r="M77" s="157"/>
      <c r="N77" s="186">
        <v>0</v>
      </c>
      <c r="O77" s="186" t="s">
        <v>18</v>
      </c>
      <c r="P77" s="187" t="s">
        <v>195</v>
      </c>
      <c r="T77" s="186" t="s">
        <v>140</v>
      </c>
      <c r="U77" s="187" t="str">
        <f t="shared" si="11"/>
        <v>R_ES-SD-SpHeat</v>
      </c>
      <c r="V77" s="186">
        <f t="shared" si="12"/>
        <v>0</v>
      </c>
      <c r="W77" s="186">
        <v>0</v>
      </c>
      <c r="X77" s="186" t="s">
        <v>18</v>
      </c>
      <c r="Y77" s="187" t="s">
        <v>190</v>
      </c>
      <c r="AC77" s="186" t="s">
        <v>140</v>
      </c>
      <c r="AD77" s="46" t="str">
        <f t="shared" si="13"/>
        <v>R_ES-SD-SpHeat</v>
      </c>
      <c r="AE77" s="192">
        <f t="shared" si="14"/>
        <v>0</v>
      </c>
      <c r="AF77" s="192">
        <v>0</v>
      </c>
      <c r="AG77" s="192" t="s">
        <v>18</v>
      </c>
      <c r="AH77" s="46" t="s">
        <v>196</v>
      </c>
      <c r="AL77" s="186" t="s">
        <v>140</v>
      </c>
      <c r="AM77" s="187" t="str">
        <f t="shared" si="15"/>
        <v>R_ES-SD-SpHeat</v>
      </c>
      <c r="AN77" s="186">
        <f t="shared" si="16"/>
        <v>0</v>
      </c>
      <c r="AO77" s="186">
        <v>0</v>
      </c>
      <c r="AP77" s="186" t="s">
        <v>18</v>
      </c>
      <c r="AQ77" s="187" t="s">
        <v>193</v>
      </c>
      <c r="AU77" s="186" t="s">
        <v>140</v>
      </c>
      <c r="AV77" s="46" t="str">
        <f t="shared" si="17"/>
        <v>R_ES-SD-SpHeat</v>
      </c>
      <c r="AW77" s="192">
        <f t="shared" si="18"/>
        <v>0</v>
      </c>
      <c r="AX77" s="192">
        <f t="shared" si="24"/>
        <v>0</v>
      </c>
      <c r="AY77" s="192" t="s">
        <v>18</v>
      </c>
      <c r="AZ77" s="46" t="s">
        <v>192</v>
      </c>
      <c r="BD77" s="186" t="s">
        <v>140</v>
      </c>
      <c r="BE77" s="46" t="str">
        <f t="shared" si="19"/>
        <v>R_ES-SD-SpHeat</v>
      </c>
      <c r="BF77" s="192">
        <f t="shared" si="20"/>
        <v>0</v>
      </c>
      <c r="BG77" s="192">
        <f t="shared" si="25"/>
        <v>0</v>
      </c>
      <c r="BH77" s="192" t="s">
        <v>18</v>
      </c>
      <c r="BI77" s="46" t="s">
        <v>194</v>
      </c>
      <c r="BM77" s="186" t="s">
        <v>140</v>
      </c>
      <c r="BN77" s="46" t="str">
        <f t="shared" si="21"/>
        <v>R_ES-SD-SpHeat</v>
      </c>
      <c r="BO77" s="192">
        <f t="shared" si="22"/>
        <v>0</v>
      </c>
      <c r="BP77" s="192">
        <f t="shared" si="26"/>
        <v>0</v>
      </c>
      <c r="BQ77" s="192" t="s">
        <v>18</v>
      </c>
      <c r="BR77" s="46" t="s">
        <v>191</v>
      </c>
    </row>
    <row r="78" spans="2:70">
      <c r="B78" s="142"/>
      <c r="D78" s="145"/>
      <c r="E78" s="145"/>
      <c r="F78" s="142"/>
      <c r="K78" s="186" t="s">
        <v>140</v>
      </c>
      <c r="L78" s="187" t="str">
        <f t="shared" si="23"/>
        <v>R_ES-SD-SpHeat</v>
      </c>
      <c r="M78" s="157"/>
      <c r="N78" s="186">
        <v>0</v>
      </c>
      <c r="O78" s="186" t="s">
        <v>18</v>
      </c>
      <c r="P78" s="187" t="s">
        <v>195</v>
      </c>
      <c r="T78" s="186" t="s">
        <v>140</v>
      </c>
      <c r="U78" s="187" t="str">
        <f t="shared" si="11"/>
        <v>R_ES-SD-SpHeat</v>
      </c>
      <c r="V78" s="186">
        <f t="shared" si="12"/>
        <v>0</v>
      </c>
      <c r="W78" s="186">
        <v>0</v>
      </c>
      <c r="X78" s="186" t="s">
        <v>18</v>
      </c>
      <c r="Y78" s="187" t="s">
        <v>190</v>
      </c>
      <c r="AC78" s="186" t="s">
        <v>140</v>
      </c>
      <c r="AD78" s="46" t="str">
        <f t="shared" si="13"/>
        <v>R_ES-SD-SpHeat</v>
      </c>
      <c r="AE78" s="192">
        <f t="shared" si="14"/>
        <v>0</v>
      </c>
      <c r="AF78" s="192">
        <v>0</v>
      </c>
      <c r="AG78" s="192" t="s">
        <v>18</v>
      </c>
      <c r="AH78" s="46" t="s">
        <v>196</v>
      </c>
      <c r="AL78" s="186" t="s">
        <v>140</v>
      </c>
      <c r="AM78" s="187" t="str">
        <f t="shared" si="15"/>
        <v>R_ES-SD-SpHeat</v>
      </c>
      <c r="AN78" s="186">
        <f t="shared" si="16"/>
        <v>0</v>
      </c>
      <c r="AO78" s="186">
        <v>0</v>
      </c>
      <c r="AP78" s="186" t="s">
        <v>18</v>
      </c>
      <c r="AQ78" s="187" t="s">
        <v>193</v>
      </c>
      <c r="AU78" s="186" t="s">
        <v>140</v>
      </c>
      <c r="AV78" s="46" t="str">
        <f t="shared" si="17"/>
        <v>R_ES-SD-SpHeat</v>
      </c>
      <c r="AW78" s="192">
        <f t="shared" si="18"/>
        <v>0</v>
      </c>
      <c r="AX78" s="192">
        <f t="shared" si="24"/>
        <v>0</v>
      </c>
      <c r="AY78" s="192" t="s">
        <v>18</v>
      </c>
      <c r="AZ78" s="46" t="s">
        <v>192</v>
      </c>
      <c r="BD78" s="186" t="s">
        <v>140</v>
      </c>
      <c r="BE78" s="46" t="str">
        <f t="shared" si="19"/>
        <v>R_ES-SD-SpHeat</v>
      </c>
      <c r="BF78" s="192">
        <f t="shared" si="20"/>
        <v>0</v>
      </c>
      <c r="BG78" s="192">
        <f t="shared" si="25"/>
        <v>0</v>
      </c>
      <c r="BH78" s="192" t="s">
        <v>18</v>
      </c>
      <c r="BI78" s="46" t="s">
        <v>194</v>
      </c>
      <c r="BM78" s="186" t="s">
        <v>140</v>
      </c>
      <c r="BN78" s="46" t="str">
        <f t="shared" si="21"/>
        <v>R_ES-SD-SpHeat</v>
      </c>
      <c r="BO78" s="192">
        <f t="shared" si="22"/>
        <v>0</v>
      </c>
      <c r="BP78" s="192">
        <f t="shared" si="26"/>
        <v>0</v>
      </c>
      <c r="BQ78" s="192" t="s">
        <v>18</v>
      </c>
      <c r="BR78" s="46" t="s">
        <v>191</v>
      </c>
    </row>
    <row r="79" spans="2:70">
      <c r="B79" s="196"/>
      <c r="D79" s="197"/>
      <c r="E79" s="197"/>
      <c r="F79" s="198"/>
      <c r="K79" s="186" t="s">
        <v>140</v>
      </c>
      <c r="L79" s="187" t="str">
        <f t="shared" si="23"/>
        <v>R_ES-SD-SpHeat</v>
      </c>
      <c r="M79" s="157"/>
      <c r="N79" s="186">
        <v>0</v>
      </c>
      <c r="O79" s="186" t="s">
        <v>18</v>
      </c>
      <c r="P79" s="187" t="s">
        <v>195</v>
      </c>
      <c r="T79" s="186" t="s">
        <v>140</v>
      </c>
      <c r="U79" s="187" t="str">
        <f t="shared" si="11"/>
        <v>R_ES-SD-SpHeat</v>
      </c>
      <c r="V79" s="186">
        <f t="shared" si="12"/>
        <v>0</v>
      </c>
      <c r="W79" s="186">
        <v>0</v>
      </c>
      <c r="X79" s="186" t="s">
        <v>18</v>
      </c>
      <c r="Y79" s="187" t="s">
        <v>190</v>
      </c>
      <c r="AC79" s="186" t="s">
        <v>140</v>
      </c>
      <c r="AD79" s="46" t="str">
        <f t="shared" si="13"/>
        <v>R_ES-SD-SpHeat</v>
      </c>
      <c r="AE79" s="192">
        <f t="shared" si="14"/>
        <v>0</v>
      </c>
      <c r="AF79" s="192">
        <v>0</v>
      </c>
      <c r="AG79" s="192" t="s">
        <v>18</v>
      </c>
      <c r="AH79" s="46" t="s">
        <v>196</v>
      </c>
      <c r="AL79" s="186" t="s">
        <v>140</v>
      </c>
      <c r="AM79" s="187" t="str">
        <f t="shared" si="15"/>
        <v>R_ES-SD-SpHeat</v>
      </c>
      <c r="AN79" s="186">
        <f t="shared" si="16"/>
        <v>0</v>
      </c>
      <c r="AO79" s="186">
        <v>0</v>
      </c>
      <c r="AP79" s="186" t="s">
        <v>18</v>
      </c>
      <c r="AQ79" s="187" t="s">
        <v>193</v>
      </c>
      <c r="AU79" s="186" t="s">
        <v>140</v>
      </c>
      <c r="AV79" s="46" t="str">
        <f t="shared" si="17"/>
        <v>R_ES-SD-SpHeat</v>
      </c>
      <c r="AW79" s="192">
        <f t="shared" si="18"/>
        <v>0</v>
      </c>
      <c r="AX79" s="192">
        <f t="shared" si="24"/>
        <v>0</v>
      </c>
      <c r="AY79" s="192" t="s">
        <v>18</v>
      </c>
      <c r="AZ79" s="46" t="s">
        <v>192</v>
      </c>
      <c r="BD79" s="186" t="s">
        <v>140</v>
      </c>
      <c r="BE79" s="46" t="str">
        <f t="shared" si="19"/>
        <v>R_ES-SD-SpHeat</v>
      </c>
      <c r="BF79" s="192">
        <f t="shared" si="20"/>
        <v>0</v>
      </c>
      <c r="BG79" s="192">
        <f t="shared" si="25"/>
        <v>0</v>
      </c>
      <c r="BH79" s="192" t="s">
        <v>18</v>
      </c>
      <c r="BI79" s="46" t="s">
        <v>194</v>
      </c>
      <c r="BM79" s="186" t="s">
        <v>140</v>
      </c>
      <c r="BN79" s="46" t="str">
        <f t="shared" si="21"/>
        <v>R_ES-SD-SpHeat</v>
      </c>
      <c r="BO79" s="192">
        <f t="shared" si="22"/>
        <v>0</v>
      </c>
      <c r="BP79" s="192">
        <f t="shared" si="26"/>
        <v>0</v>
      </c>
      <c r="BQ79" s="192" t="s">
        <v>18</v>
      </c>
      <c r="BR79" s="46" t="s">
        <v>191</v>
      </c>
    </row>
    <row r="80" spans="2:70">
      <c r="B80" s="142"/>
      <c r="D80" s="145"/>
      <c r="E80" s="145"/>
      <c r="F80" s="142"/>
      <c r="K80" s="186" t="s">
        <v>350</v>
      </c>
      <c r="L80" s="187" t="str">
        <f t="shared" si="23"/>
        <v>R_ES-SD-SpHeat</v>
      </c>
      <c r="M80" s="157" t="s">
        <v>400</v>
      </c>
      <c r="N80" s="186">
        <v>0</v>
      </c>
      <c r="O80" s="186" t="s">
        <v>18</v>
      </c>
      <c r="P80" s="187" t="s">
        <v>195</v>
      </c>
      <c r="T80" s="186" t="s">
        <v>350</v>
      </c>
      <c r="U80" s="187" t="str">
        <f t="shared" si="11"/>
        <v>R_ES-SD-SpHeat</v>
      </c>
      <c r="V80" s="186" t="str">
        <f t="shared" si="12"/>
        <v>FH0_1</v>
      </c>
      <c r="W80" s="186">
        <v>0</v>
      </c>
      <c r="X80" s="186" t="s">
        <v>18</v>
      </c>
      <c r="Y80" s="187" t="s">
        <v>190</v>
      </c>
      <c r="AC80" s="186" t="s">
        <v>350</v>
      </c>
      <c r="AD80" s="46" t="str">
        <f t="shared" si="13"/>
        <v>R_ES-SD-SpHeat</v>
      </c>
      <c r="AE80" s="192" t="str">
        <f t="shared" si="14"/>
        <v>FH0_1</v>
      </c>
      <c r="AF80" s="192">
        <v>0</v>
      </c>
      <c r="AG80" s="192" t="s">
        <v>18</v>
      </c>
      <c r="AH80" s="46" t="s">
        <v>196</v>
      </c>
      <c r="AL80" s="186" t="s">
        <v>350</v>
      </c>
      <c r="AM80" s="187" t="str">
        <f t="shared" si="15"/>
        <v>R_ES-SD-SpHeat</v>
      </c>
      <c r="AN80" s="186" t="str">
        <f t="shared" si="16"/>
        <v>FH0_1</v>
      </c>
      <c r="AO80" s="186">
        <v>0</v>
      </c>
      <c r="AP80" s="186" t="s">
        <v>18</v>
      </c>
      <c r="AQ80" s="187" t="s">
        <v>193</v>
      </c>
      <c r="AU80" s="186" t="s">
        <v>350</v>
      </c>
      <c r="AV80" s="46" t="str">
        <f t="shared" si="17"/>
        <v>R_ES-SD-SpHeat</v>
      </c>
      <c r="AW80" s="192" t="str">
        <f t="shared" si="18"/>
        <v>FH0_1</v>
      </c>
      <c r="AX80" s="192">
        <f t="shared" si="24"/>
        <v>0</v>
      </c>
      <c r="AY80" s="192" t="s">
        <v>18</v>
      </c>
      <c r="AZ80" s="46" t="s">
        <v>192</v>
      </c>
      <c r="BD80" s="186" t="s">
        <v>350</v>
      </c>
      <c r="BE80" s="46" t="str">
        <f t="shared" si="19"/>
        <v>R_ES-SD-SpHeat</v>
      </c>
      <c r="BF80" s="192" t="str">
        <f t="shared" si="20"/>
        <v>FH0_1</v>
      </c>
      <c r="BG80" s="192">
        <f t="shared" si="25"/>
        <v>0</v>
      </c>
      <c r="BH80" s="192" t="s">
        <v>18</v>
      </c>
      <c r="BI80" s="46" t="s">
        <v>194</v>
      </c>
      <c r="BM80" s="186" t="s">
        <v>350</v>
      </c>
      <c r="BN80" s="46" t="str">
        <f t="shared" si="21"/>
        <v>R_ES-SD-SpHeat</v>
      </c>
      <c r="BO80" s="192" t="str">
        <f t="shared" si="22"/>
        <v>FH0_1</v>
      </c>
      <c r="BP80" s="192">
        <f t="shared" si="26"/>
        <v>0</v>
      </c>
      <c r="BQ80" s="192" t="s">
        <v>18</v>
      </c>
      <c r="BR80" s="46" t="s">
        <v>191</v>
      </c>
    </row>
    <row r="81" spans="2:70">
      <c r="B81" s="142"/>
      <c r="D81" s="145"/>
      <c r="E81" s="145"/>
      <c r="F81" s="142"/>
      <c r="K81" s="186" t="s">
        <v>350</v>
      </c>
      <c r="L81" s="187" t="str">
        <f t="shared" si="23"/>
        <v>R_ES-SD-SpHeat</v>
      </c>
      <c r="M81" s="157" t="s">
        <v>401</v>
      </c>
      <c r="N81" s="186">
        <v>0</v>
      </c>
      <c r="O81" s="186" t="s">
        <v>18</v>
      </c>
      <c r="P81" s="187" t="s">
        <v>195</v>
      </c>
      <c r="T81" s="186" t="s">
        <v>350</v>
      </c>
      <c r="U81" s="187" t="str">
        <f t="shared" si="11"/>
        <v>R_ES-SD-SpHeat</v>
      </c>
      <c r="V81" s="186" t="str">
        <f t="shared" si="12"/>
        <v>FH2_3</v>
      </c>
      <c r="W81" s="186">
        <v>0</v>
      </c>
      <c r="X81" s="186" t="s">
        <v>18</v>
      </c>
      <c r="Y81" s="187" t="s">
        <v>190</v>
      </c>
      <c r="AC81" s="186" t="s">
        <v>350</v>
      </c>
      <c r="AD81" s="46" t="str">
        <f t="shared" si="13"/>
        <v>R_ES-SD-SpHeat</v>
      </c>
      <c r="AE81" s="192" t="str">
        <f t="shared" si="14"/>
        <v>FH2_3</v>
      </c>
      <c r="AF81" s="192">
        <v>0</v>
      </c>
      <c r="AG81" s="192" t="s">
        <v>18</v>
      </c>
      <c r="AH81" s="46" t="s">
        <v>196</v>
      </c>
      <c r="AL81" s="186" t="s">
        <v>350</v>
      </c>
      <c r="AM81" s="187" t="str">
        <f t="shared" si="15"/>
        <v>R_ES-SD-SpHeat</v>
      </c>
      <c r="AN81" s="186" t="str">
        <f t="shared" si="16"/>
        <v>FH2_3</v>
      </c>
      <c r="AO81" s="186">
        <v>0</v>
      </c>
      <c r="AP81" s="186" t="s">
        <v>18</v>
      </c>
      <c r="AQ81" s="187" t="s">
        <v>193</v>
      </c>
      <c r="AU81" s="186" t="s">
        <v>350</v>
      </c>
      <c r="AV81" s="46" t="str">
        <f t="shared" si="17"/>
        <v>R_ES-SD-SpHeat</v>
      </c>
      <c r="AW81" s="192" t="str">
        <f t="shared" si="18"/>
        <v>FH2_3</v>
      </c>
      <c r="AX81" s="192">
        <f t="shared" si="24"/>
        <v>0</v>
      </c>
      <c r="AY81" s="192" t="s">
        <v>18</v>
      </c>
      <c r="AZ81" s="46" t="s">
        <v>192</v>
      </c>
      <c r="BD81" s="186" t="s">
        <v>350</v>
      </c>
      <c r="BE81" s="46" t="str">
        <f t="shared" si="19"/>
        <v>R_ES-SD-SpHeat</v>
      </c>
      <c r="BF81" s="192" t="str">
        <f t="shared" si="20"/>
        <v>FH2_3</v>
      </c>
      <c r="BG81" s="192">
        <f t="shared" si="25"/>
        <v>0</v>
      </c>
      <c r="BH81" s="192" t="s">
        <v>18</v>
      </c>
      <c r="BI81" s="46" t="s">
        <v>194</v>
      </c>
      <c r="BM81" s="186" t="s">
        <v>350</v>
      </c>
      <c r="BN81" s="46" t="str">
        <f t="shared" si="21"/>
        <v>R_ES-SD-SpHeat</v>
      </c>
      <c r="BO81" s="192" t="str">
        <f t="shared" si="22"/>
        <v>FH2_3</v>
      </c>
      <c r="BP81" s="192">
        <f t="shared" si="26"/>
        <v>0</v>
      </c>
      <c r="BQ81" s="192" t="s">
        <v>18</v>
      </c>
      <c r="BR81" s="46" t="s">
        <v>191</v>
      </c>
    </row>
    <row r="82" spans="2:70">
      <c r="B82" s="142"/>
      <c r="D82" s="145"/>
      <c r="E82" s="145"/>
      <c r="F82" s="142"/>
      <c r="K82" s="186" t="s">
        <v>350</v>
      </c>
      <c r="L82" s="187" t="str">
        <f t="shared" si="23"/>
        <v>R_ES-SD-SpHeat</v>
      </c>
      <c r="M82" s="157" t="s">
        <v>402</v>
      </c>
      <c r="N82" s="186">
        <v>0</v>
      </c>
      <c r="O82" s="186" t="s">
        <v>18</v>
      </c>
      <c r="P82" s="187" t="s">
        <v>195</v>
      </c>
      <c r="T82" s="186" t="s">
        <v>350</v>
      </c>
      <c r="U82" s="187" t="str">
        <f t="shared" si="11"/>
        <v>R_ES-SD-SpHeat</v>
      </c>
      <c r="V82" s="186" t="str">
        <f t="shared" si="12"/>
        <v>FH4_5</v>
      </c>
      <c r="W82" s="186">
        <v>0</v>
      </c>
      <c r="X82" s="186" t="s">
        <v>18</v>
      </c>
      <c r="Y82" s="187" t="s">
        <v>190</v>
      </c>
      <c r="AC82" s="186" t="s">
        <v>350</v>
      </c>
      <c r="AD82" s="46" t="str">
        <f t="shared" si="13"/>
        <v>R_ES-SD-SpHeat</v>
      </c>
      <c r="AE82" s="192" t="str">
        <f t="shared" si="14"/>
        <v>FH4_5</v>
      </c>
      <c r="AF82" s="192">
        <v>0</v>
      </c>
      <c r="AG82" s="192" t="s">
        <v>18</v>
      </c>
      <c r="AH82" s="46" t="s">
        <v>196</v>
      </c>
      <c r="AL82" s="186" t="s">
        <v>350</v>
      </c>
      <c r="AM82" s="187" t="str">
        <f t="shared" si="15"/>
        <v>R_ES-SD-SpHeat</v>
      </c>
      <c r="AN82" s="186" t="str">
        <f t="shared" si="16"/>
        <v>FH4_5</v>
      </c>
      <c r="AO82" s="186">
        <v>0</v>
      </c>
      <c r="AP82" s="186" t="s">
        <v>18</v>
      </c>
      <c r="AQ82" s="187" t="s">
        <v>193</v>
      </c>
      <c r="AU82" s="186" t="s">
        <v>350</v>
      </c>
      <c r="AV82" s="46" t="str">
        <f t="shared" si="17"/>
        <v>R_ES-SD-SpHeat</v>
      </c>
      <c r="AW82" s="192" t="str">
        <f t="shared" si="18"/>
        <v>FH4_5</v>
      </c>
      <c r="AX82" s="192">
        <f t="shared" si="24"/>
        <v>0</v>
      </c>
      <c r="AY82" s="192" t="s">
        <v>18</v>
      </c>
      <c r="AZ82" s="46" t="s">
        <v>192</v>
      </c>
      <c r="BD82" s="186" t="s">
        <v>350</v>
      </c>
      <c r="BE82" s="46" t="str">
        <f t="shared" si="19"/>
        <v>R_ES-SD-SpHeat</v>
      </c>
      <c r="BF82" s="192" t="str">
        <f t="shared" si="20"/>
        <v>FH4_5</v>
      </c>
      <c r="BG82" s="192">
        <f t="shared" si="25"/>
        <v>0</v>
      </c>
      <c r="BH82" s="192" t="s">
        <v>18</v>
      </c>
      <c r="BI82" s="46" t="s">
        <v>194</v>
      </c>
      <c r="BM82" s="186" t="s">
        <v>350</v>
      </c>
      <c r="BN82" s="46" t="str">
        <f t="shared" si="21"/>
        <v>R_ES-SD-SpHeat</v>
      </c>
      <c r="BO82" s="192" t="str">
        <f t="shared" si="22"/>
        <v>FH4_5</v>
      </c>
      <c r="BP82" s="192">
        <f t="shared" si="26"/>
        <v>0</v>
      </c>
      <c r="BQ82" s="192" t="s">
        <v>18</v>
      </c>
      <c r="BR82" s="46" t="s">
        <v>191</v>
      </c>
    </row>
    <row r="83" spans="2:70">
      <c r="B83" s="172"/>
      <c r="D83" s="145"/>
      <c r="E83" s="145"/>
      <c r="F83" s="142"/>
      <c r="K83" s="186" t="s">
        <v>350</v>
      </c>
      <c r="L83" s="187" t="str">
        <f t="shared" si="23"/>
        <v>R_ES-SD-SpHeat</v>
      </c>
      <c r="M83" s="157" t="s">
        <v>403</v>
      </c>
      <c r="N83" s="186">
        <v>0</v>
      </c>
      <c r="O83" s="186" t="s">
        <v>18</v>
      </c>
      <c r="P83" s="187" t="s">
        <v>195</v>
      </c>
      <c r="T83" s="186" t="s">
        <v>350</v>
      </c>
      <c r="U83" s="187" t="str">
        <f t="shared" si="11"/>
        <v>R_ES-SD-SpHeat</v>
      </c>
      <c r="V83" s="186" t="str">
        <f t="shared" si="12"/>
        <v>FH6_7</v>
      </c>
      <c r="W83" s="186">
        <v>0</v>
      </c>
      <c r="X83" s="186" t="s">
        <v>18</v>
      </c>
      <c r="Y83" s="187" t="s">
        <v>190</v>
      </c>
      <c r="AC83" s="186" t="s">
        <v>350</v>
      </c>
      <c r="AD83" s="46" t="str">
        <f t="shared" si="13"/>
        <v>R_ES-SD-SpHeat</v>
      </c>
      <c r="AE83" s="192" t="str">
        <f t="shared" si="14"/>
        <v>FH6_7</v>
      </c>
      <c r="AF83" s="192">
        <v>0</v>
      </c>
      <c r="AG83" s="192" t="s">
        <v>18</v>
      </c>
      <c r="AH83" s="46" t="s">
        <v>196</v>
      </c>
      <c r="AL83" s="186" t="s">
        <v>350</v>
      </c>
      <c r="AM83" s="187" t="str">
        <f t="shared" si="15"/>
        <v>R_ES-SD-SpHeat</v>
      </c>
      <c r="AN83" s="186" t="str">
        <f t="shared" si="16"/>
        <v>FH6_7</v>
      </c>
      <c r="AO83" s="186">
        <v>0</v>
      </c>
      <c r="AP83" s="186" t="s">
        <v>18</v>
      </c>
      <c r="AQ83" s="187" t="s">
        <v>193</v>
      </c>
      <c r="AU83" s="186" t="s">
        <v>350</v>
      </c>
      <c r="AV83" s="46" t="str">
        <f t="shared" si="17"/>
        <v>R_ES-SD-SpHeat</v>
      </c>
      <c r="AW83" s="192" t="str">
        <f t="shared" si="18"/>
        <v>FH6_7</v>
      </c>
      <c r="AX83" s="192">
        <f t="shared" si="24"/>
        <v>0</v>
      </c>
      <c r="AY83" s="192" t="s">
        <v>18</v>
      </c>
      <c r="AZ83" s="46" t="s">
        <v>192</v>
      </c>
      <c r="BD83" s="186" t="s">
        <v>350</v>
      </c>
      <c r="BE83" s="46" t="str">
        <f t="shared" si="19"/>
        <v>R_ES-SD-SpHeat</v>
      </c>
      <c r="BF83" s="192" t="str">
        <f t="shared" si="20"/>
        <v>FH6_7</v>
      </c>
      <c r="BG83" s="192">
        <f t="shared" si="25"/>
        <v>0</v>
      </c>
      <c r="BH83" s="192" t="s">
        <v>18</v>
      </c>
      <c r="BI83" s="46" t="s">
        <v>194</v>
      </c>
      <c r="BM83" s="186" t="s">
        <v>350</v>
      </c>
      <c r="BN83" s="46" t="str">
        <f t="shared" si="21"/>
        <v>R_ES-SD-SpHeat</v>
      </c>
      <c r="BO83" s="192" t="str">
        <f t="shared" si="22"/>
        <v>FH6_7</v>
      </c>
      <c r="BP83" s="192">
        <f t="shared" si="26"/>
        <v>0</v>
      </c>
      <c r="BQ83" s="192" t="s">
        <v>18</v>
      </c>
      <c r="BR83" s="46" t="s">
        <v>191</v>
      </c>
    </row>
    <row r="84" spans="2:70">
      <c r="B84" s="142"/>
      <c r="D84" s="145"/>
      <c r="E84" s="145"/>
      <c r="F84" s="142"/>
      <c r="K84" s="186" t="s">
        <v>350</v>
      </c>
      <c r="L84" s="187" t="str">
        <f t="shared" si="23"/>
        <v>R_ES-SD-SpHeat</v>
      </c>
      <c r="M84" s="157" t="s">
        <v>404</v>
      </c>
      <c r="N84" s="186">
        <v>0</v>
      </c>
      <c r="O84" s="186" t="s">
        <v>18</v>
      </c>
      <c r="P84" s="187" t="s">
        <v>195</v>
      </c>
      <c r="T84" s="186" t="s">
        <v>350</v>
      </c>
      <c r="U84" s="187" t="str">
        <f t="shared" si="11"/>
        <v>R_ES-SD-SpHeat</v>
      </c>
      <c r="V84" s="186" t="str">
        <f t="shared" si="12"/>
        <v>FH8_9</v>
      </c>
      <c r="W84" s="186">
        <v>0</v>
      </c>
      <c r="X84" s="186" t="s">
        <v>18</v>
      </c>
      <c r="Y84" s="187" t="s">
        <v>190</v>
      </c>
      <c r="AC84" s="186" t="s">
        <v>350</v>
      </c>
      <c r="AD84" s="46" t="str">
        <f t="shared" si="13"/>
        <v>R_ES-SD-SpHeat</v>
      </c>
      <c r="AE84" s="192" t="str">
        <f t="shared" si="14"/>
        <v>FH8_9</v>
      </c>
      <c r="AF84" s="192">
        <v>0</v>
      </c>
      <c r="AG84" s="192" t="s">
        <v>18</v>
      </c>
      <c r="AH84" s="46" t="s">
        <v>196</v>
      </c>
      <c r="AL84" s="186" t="s">
        <v>350</v>
      </c>
      <c r="AM84" s="187" t="str">
        <f t="shared" si="15"/>
        <v>R_ES-SD-SpHeat</v>
      </c>
      <c r="AN84" s="186" t="str">
        <f t="shared" si="16"/>
        <v>FH8_9</v>
      </c>
      <c r="AO84" s="186">
        <v>0</v>
      </c>
      <c r="AP84" s="186" t="s">
        <v>18</v>
      </c>
      <c r="AQ84" s="187" t="s">
        <v>193</v>
      </c>
      <c r="AU84" s="186" t="s">
        <v>350</v>
      </c>
      <c r="AV84" s="46" t="str">
        <f t="shared" si="17"/>
        <v>R_ES-SD-SpHeat</v>
      </c>
      <c r="AW84" s="192" t="str">
        <f t="shared" si="18"/>
        <v>FH8_9</v>
      </c>
      <c r="AX84" s="192">
        <f t="shared" si="24"/>
        <v>0</v>
      </c>
      <c r="AY84" s="192" t="s">
        <v>18</v>
      </c>
      <c r="AZ84" s="46" t="s">
        <v>192</v>
      </c>
      <c r="BD84" s="186" t="s">
        <v>350</v>
      </c>
      <c r="BE84" s="46" t="str">
        <f t="shared" si="19"/>
        <v>R_ES-SD-SpHeat</v>
      </c>
      <c r="BF84" s="192" t="str">
        <f t="shared" si="20"/>
        <v>FH8_9</v>
      </c>
      <c r="BG84" s="192">
        <f t="shared" si="25"/>
        <v>0</v>
      </c>
      <c r="BH84" s="192" t="s">
        <v>18</v>
      </c>
      <c r="BI84" s="46" t="s">
        <v>194</v>
      </c>
      <c r="BM84" s="186" t="s">
        <v>350</v>
      </c>
      <c r="BN84" s="46" t="str">
        <f t="shared" si="21"/>
        <v>R_ES-SD-SpHeat</v>
      </c>
      <c r="BO84" s="192" t="str">
        <f t="shared" si="22"/>
        <v>FH8_9</v>
      </c>
      <c r="BP84" s="192">
        <f t="shared" si="26"/>
        <v>0</v>
      </c>
      <c r="BQ84" s="192" t="s">
        <v>18</v>
      </c>
      <c r="BR84" s="46" t="s">
        <v>191</v>
      </c>
    </row>
    <row r="85" spans="2:70">
      <c r="B85" s="142"/>
      <c r="D85" s="145"/>
      <c r="E85" s="145"/>
      <c r="F85" s="142"/>
      <c r="K85" s="186" t="s">
        <v>350</v>
      </c>
      <c r="L85" s="187" t="str">
        <f t="shared" si="23"/>
        <v>R_ES-SD-SpHeat</v>
      </c>
      <c r="M85" s="157" t="s">
        <v>405</v>
      </c>
      <c r="N85" s="186">
        <v>0</v>
      </c>
      <c r="O85" s="186" t="s">
        <v>18</v>
      </c>
      <c r="P85" s="187" t="s">
        <v>195</v>
      </c>
      <c r="T85" s="186" t="s">
        <v>350</v>
      </c>
      <c r="U85" s="187" t="str">
        <f t="shared" si="11"/>
        <v>R_ES-SD-SpHeat</v>
      </c>
      <c r="V85" s="186" t="str">
        <f t="shared" si="12"/>
        <v>FH10_11</v>
      </c>
      <c r="W85" s="186">
        <v>0</v>
      </c>
      <c r="X85" s="186" t="s">
        <v>18</v>
      </c>
      <c r="Y85" s="187" t="s">
        <v>190</v>
      </c>
      <c r="AC85" s="186" t="s">
        <v>350</v>
      </c>
      <c r="AD85" s="46" t="str">
        <f t="shared" si="13"/>
        <v>R_ES-SD-SpHeat</v>
      </c>
      <c r="AE85" s="192" t="str">
        <f t="shared" si="14"/>
        <v>FH10_11</v>
      </c>
      <c r="AF85" s="192">
        <v>0</v>
      </c>
      <c r="AG85" s="192" t="s">
        <v>18</v>
      </c>
      <c r="AH85" s="46" t="s">
        <v>196</v>
      </c>
      <c r="AL85" s="186" t="s">
        <v>350</v>
      </c>
      <c r="AM85" s="187" t="str">
        <f t="shared" si="15"/>
        <v>R_ES-SD-SpHeat</v>
      </c>
      <c r="AN85" s="186" t="str">
        <f t="shared" si="16"/>
        <v>FH10_11</v>
      </c>
      <c r="AO85" s="186">
        <v>0</v>
      </c>
      <c r="AP85" s="186" t="s">
        <v>18</v>
      </c>
      <c r="AQ85" s="187" t="s">
        <v>193</v>
      </c>
      <c r="AU85" s="186" t="s">
        <v>350</v>
      </c>
      <c r="AV85" s="46" t="str">
        <f t="shared" si="17"/>
        <v>R_ES-SD-SpHeat</v>
      </c>
      <c r="AW85" s="192" t="str">
        <f t="shared" si="18"/>
        <v>FH10_11</v>
      </c>
      <c r="AX85" s="192">
        <f t="shared" si="24"/>
        <v>0</v>
      </c>
      <c r="AY85" s="192" t="s">
        <v>18</v>
      </c>
      <c r="AZ85" s="46" t="s">
        <v>192</v>
      </c>
      <c r="BD85" s="186" t="s">
        <v>350</v>
      </c>
      <c r="BE85" s="46" t="str">
        <f t="shared" si="19"/>
        <v>R_ES-SD-SpHeat</v>
      </c>
      <c r="BF85" s="192" t="str">
        <f t="shared" si="20"/>
        <v>FH10_11</v>
      </c>
      <c r="BG85" s="192">
        <f t="shared" si="25"/>
        <v>0</v>
      </c>
      <c r="BH85" s="192" t="s">
        <v>18</v>
      </c>
      <c r="BI85" s="46" t="s">
        <v>194</v>
      </c>
      <c r="BM85" s="186" t="s">
        <v>350</v>
      </c>
      <c r="BN85" s="46" t="str">
        <f t="shared" si="21"/>
        <v>R_ES-SD-SpHeat</v>
      </c>
      <c r="BO85" s="192" t="str">
        <f t="shared" si="22"/>
        <v>FH10_11</v>
      </c>
      <c r="BP85" s="192">
        <f t="shared" si="26"/>
        <v>0</v>
      </c>
      <c r="BQ85" s="192" t="s">
        <v>18</v>
      </c>
      <c r="BR85" s="46" t="s">
        <v>191</v>
      </c>
    </row>
    <row r="86" spans="2:70">
      <c r="B86" s="142"/>
      <c r="D86" s="145"/>
      <c r="E86" s="145"/>
      <c r="F86" s="142"/>
      <c r="K86" s="186" t="s">
        <v>350</v>
      </c>
      <c r="L86" s="187" t="str">
        <f t="shared" si="23"/>
        <v>R_ES-SD-SpHeat</v>
      </c>
      <c r="M86" s="157" t="s">
        <v>406</v>
      </c>
      <c r="N86" s="186">
        <v>0</v>
      </c>
      <c r="O86" s="186" t="s">
        <v>18</v>
      </c>
      <c r="P86" s="187" t="s">
        <v>195</v>
      </c>
      <c r="T86" s="186" t="s">
        <v>350</v>
      </c>
      <c r="U86" s="187" t="str">
        <f t="shared" si="11"/>
        <v>R_ES-SD-SpHeat</v>
      </c>
      <c r="V86" s="186" t="str">
        <f t="shared" si="12"/>
        <v>FH12_13</v>
      </c>
      <c r="W86" s="186">
        <v>0</v>
      </c>
      <c r="X86" s="186" t="s">
        <v>18</v>
      </c>
      <c r="Y86" s="187" t="s">
        <v>190</v>
      </c>
      <c r="AC86" s="186" t="s">
        <v>350</v>
      </c>
      <c r="AD86" s="46" t="str">
        <f t="shared" si="13"/>
        <v>R_ES-SD-SpHeat</v>
      </c>
      <c r="AE86" s="192" t="str">
        <f t="shared" si="14"/>
        <v>FH12_13</v>
      </c>
      <c r="AF86" s="192">
        <v>0</v>
      </c>
      <c r="AG86" s="192" t="s">
        <v>18</v>
      </c>
      <c r="AH86" s="46" t="s">
        <v>196</v>
      </c>
      <c r="AL86" s="186" t="s">
        <v>350</v>
      </c>
      <c r="AM86" s="187" t="str">
        <f t="shared" si="15"/>
        <v>R_ES-SD-SpHeat</v>
      </c>
      <c r="AN86" s="186" t="str">
        <f t="shared" si="16"/>
        <v>FH12_13</v>
      </c>
      <c r="AO86" s="186">
        <v>0</v>
      </c>
      <c r="AP86" s="186" t="s">
        <v>18</v>
      </c>
      <c r="AQ86" s="187" t="s">
        <v>193</v>
      </c>
      <c r="AU86" s="186" t="s">
        <v>350</v>
      </c>
      <c r="AV86" s="46" t="str">
        <f t="shared" si="17"/>
        <v>R_ES-SD-SpHeat</v>
      </c>
      <c r="AW86" s="192" t="str">
        <f t="shared" si="18"/>
        <v>FH12_13</v>
      </c>
      <c r="AX86" s="192">
        <f t="shared" si="24"/>
        <v>0</v>
      </c>
      <c r="AY86" s="192" t="s">
        <v>18</v>
      </c>
      <c r="AZ86" s="46" t="s">
        <v>192</v>
      </c>
      <c r="BD86" s="186" t="s">
        <v>350</v>
      </c>
      <c r="BE86" s="46" t="str">
        <f t="shared" si="19"/>
        <v>R_ES-SD-SpHeat</v>
      </c>
      <c r="BF86" s="192" t="str">
        <f t="shared" si="20"/>
        <v>FH12_13</v>
      </c>
      <c r="BG86" s="192">
        <f t="shared" si="25"/>
        <v>0</v>
      </c>
      <c r="BH86" s="192" t="s">
        <v>18</v>
      </c>
      <c r="BI86" s="46" t="s">
        <v>194</v>
      </c>
      <c r="BM86" s="186" t="s">
        <v>350</v>
      </c>
      <c r="BN86" s="46" t="str">
        <f t="shared" si="21"/>
        <v>R_ES-SD-SpHeat</v>
      </c>
      <c r="BO86" s="192" t="str">
        <f t="shared" si="22"/>
        <v>FH12_13</v>
      </c>
      <c r="BP86" s="192">
        <f t="shared" si="26"/>
        <v>0</v>
      </c>
      <c r="BQ86" s="192" t="s">
        <v>18</v>
      </c>
      <c r="BR86" s="46" t="s">
        <v>191</v>
      </c>
    </row>
    <row r="87" spans="2:70">
      <c r="B87" s="172"/>
      <c r="D87" s="145"/>
      <c r="E87" s="145"/>
      <c r="F87" s="142"/>
      <c r="K87" s="186" t="s">
        <v>350</v>
      </c>
      <c r="L87" s="187" t="str">
        <f t="shared" si="23"/>
        <v>R_ES-SD-SpHeat</v>
      </c>
      <c r="M87" s="157" t="s">
        <v>407</v>
      </c>
      <c r="N87" s="186">
        <v>0</v>
      </c>
      <c r="O87" s="186" t="s">
        <v>18</v>
      </c>
      <c r="P87" s="187" t="s">
        <v>195</v>
      </c>
      <c r="T87" s="186" t="s">
        <v>350</v>
      </c>
      <c r="U87" s="187" t="str">
        <f t="shared" si="11"/>
        <v>R_ES-SD-SpHeat</v>
      </c>
      <c r="V87" s="186" t="str">
        <f t="shared" si="12"/>
        <v>FH14_15</v>
      </c>
      <c r="W87" s="186">
        <v>0</v>
      </c>
      <c r="X87" s="186" t="s">
        <v>18</v>
      </c>
      <c r="Y87" s="187" t="s">
        <v>190</v>
      </c>
      <c r="AC87" s="186" t="s">
        <v>350</v>
      </c>
      <c r="AD87" s="46" t="str">
        <f t="shared" si="13"/>
        <v>R_ES-SD-SpHeat</v>
      </c>
      <c r="AE87" s="192" t="str">
        <f t="shared" si="14"/>
        <v>FH14_15</v>
      </c>
      <c r="AF87" s="192">
        <v>0</v>
      </c>
      <c r="AG87" s="192" t="s">
        <v>18</v>
      </c>
      <c r="AH87" s="46" t="s">
        <v>196</v>
      </c>
      <c r="AL87" s="186" t="s">
        <v>350</v>
      </c>
      <c r="AM87" s="187" t="str">
        <f t="shared" si="15"/>
        <v>R_ES-SD-SpHeat</v>
      </c>
      <c r="AN87" s="186" t="str">
        <f t="shared" si="16"/>
        <v>FH14_15</v>
      </c>
      <c r="AO87" s="186">
        <v>0</v>
      </c>
      <c r="AP87" s="186" t="s">
        <v>18</v>
      </c>
      <c r="AQ87" s="187" t="s">
        <v>193</v>
      </c>
      <c r="AU87" s="186" t="s">
        <v>350</v>
      </c>
      <c r="AV87" s="46" t="str">
        <f t="shared" si="17"/>
        <v>R_ES-SD-SpHeat</v>
      </c>
      <c r="AW87" s="192" t="str">
        <f t="shared" si="18"/>
        <v>FH14_15</v>
      </c>
      <c r="AX87" s="192">
        <f t="shared" si="24"/>
        <v>0</v>
      </c>
      <c r="AY87" s="192" t="s">
        <v>18</v>
      </c>
      <c r="AZ87" s="46" t="s">
        <v>192</v>
      </c>
      <c r="BD87" s="186" t="s">
        <v>350</v>
      </c>
      <c r="BE87" s="46" t="str">
        <f t="shared" si="19"/>
        <v>R_ES-SD-SpHeat</v>
      </c>
      <c r="BF87" s="192" t="str">
        <f t="shared" si="20"/>
        <v>FH14_15</v>
      </c>
      <c r="BG87" s="192">
        <f t="shared" si="25"/>
        <v>0</v>
      </c>
      <c r="BH87" s="192" t="s">
        <v>18</v>
      </c>
      <c r="BI87" s="46" t="s">
        <v>194</v>
      </c>
      <c r="BM87" s="186" t="s">
        <v>350</v>
      </c>
      <c r="BN87" s="46" t="str">
        <f t="shared" si="21"/>
        <v>R_ES-SD-SpHeat</v>
      </c>
      <c r="BO87" s="192" t="str">
        <f t="shared" si="22"/>
        <v>FH14_15</v>
      </c>
      <c r="BP87" s="192">
        <f t="shared" si="26"/>
        <v>0</v>
      </c>
      <c r="BQ87" s="192" t="s">
        <v>18</v>
      </c>
      <c r="BR87" s="46" t="s">
        <v>191</v>
      </c>
    </row>
    <row r="88" spans="2:70">
      <c r="B88" s="142"/>
      <c r="D88" s="145"/>
      <c r="E88" s="145"/>
      <c r="F88" s="142"/>
      <c r="K88" s="186" t="s">
        <v>350</v>
      </c>
      <c r="L88" s="187" t="str">
        <f t="shared" si="23"/>
        <v>R_ES-SD-SpHeat</v>
      </c>
      <c r="M88" s="157" t="s">
        <v>408</v>
      </c>
      <c r="N88" s="186">
        <v>0</v>
      </c>
      <c r="O88" s="186" t="s">
        <v>18</v>
      </c>
      <c r="P88" s="187" t="s">
        <v>195</v>
      </c>
      <c r="T88" s="186" t="s">
        <v>350</v>
      </c>
      <c r="U88" s="187" t="str">
        <f t="shared" si="11"/>
        <v>R_ES-SD-SpHeat</v>
      </c>
      <c r="V88" s="186" t="str">
        <f t="shared" si="12"/>
        <v>FH16_17</v>
      </c>
      <c r="W88" s="186">
        <v>0</v>
      </c>
      <c r="X88" s="186" t="s">
        <v>18</v>
      </c>
      <c r="Y88" s="187" t="s">
        <v>190</v>
      </c>
      <c r="AC88" s="186" t="s">
        <v>350</v>
      </c>
      <c r="AD88" s="46" t="str">
        <f t="shared" si="13"/>
        <v>R_ES-SD-SpHeat</v>
      </c>
      <c r="AE88" s="192" t="str">
        <f t="shared" si="14"/>
        <v>FH16_17</v>
      </c>
      <c r="AF88" s="192">
        <v>0</v>
      </c>
      <c r="AG88" s="192" t="s">
        <v>18</v>
      </c>
      <c r="AH88" s="46" t="s">
        <v>196</v>
      </c>
      <c r="AL88" s="186" t="s">
        <v>350</v>
      </c>
      <c r="AM88" s="187" t="str">
        <f t="shared" si="15"/>
        <v>R_ES-SD-SpHeat</v>
      </c>
      <c r="AN88" s="186" t="str">
        <f t="shared" si="16"/>
        <v>FH16_17</v>
      </c>
      <c r="AO88" s="186">
        <v>0</v>
      </c>
      <c r="AP88" s="186" t="s">
        <v>18</v>
      </c>
      <c r="AQ88" s="187" t="s">
        <v>193</v>
      </c>
      <c r="AU88" s="186" t="s">
        <v>350</v>
      </c>
      <c r="AV88" s="46" t="str">
        <f t="shared" si="17"/>
        <v>R_ES-SD-SpHeat</v>
      </c>
      <c r="AW88" s="192" t="str">
        <f t="shared" si="18"/>
        <v>FH16_17</v>
      </c>
      <c r="AX88" s="192">
        <f t="shared" si="24"/>
        <v>0</v>
      </c>
      <c r="AY88" s="192" t="s">
        <v>18</v>
      </c>
      <c r="AZ88" s="46" t="s">
        <v>192</v>
      </c>
      <c r="BD88" s="186" t="s">
        <v>350</v>
      </c>
      <c r="BE88" s="46" t="str">
        <f t="shared" si="19"/>
        <v>R_ES-SD-SpHeat</v>
      </c>
      <c r="BF88" s="192" t="str">
        <f t="shared" si="20"/>
        <v>FH16_17</v>
      </c>
      <c r="BG88" s="192">
        <f t="shared" si="25"/>
        <v>0</v>
      </c>
      <c r="BH88" s="192" t="s">
        <v>18</v>
      </c>
      <c r="BI88" s="46" t="s">
        <v>194</v>
      </c>
      <c r="BM88" s="186" t="s">
        <v>350</v>
      </c>
      <c r="BN88" s="46" t="str">
        <f t="shared" si="21"/>
        <v>R_ES-SD-SpHeat</v>
      </c>
      <c r="BO88" s="192" t="str">
        <f t="shared" si="22"/>
        <v>FH16_17</v>
      </c>
      <c r="BP88" s="192">
        <f t="shared" si="26"/>
        <v>0</v>
      </c>
      <c r="BQ88" s="192" t="s">
        <v>18</v>
      </c>
      <c r="BR88" s="46" t="s">
        <v>191</v>
      </c>
    </row>
    <row r="89" spans="2:70">
      <c r="B89" s="142"/>
      <c r="D89" s="145"/>
      <c r="E89" s="145"/>
      <c r="F89" s="142"/>
      <c r="K89" s="186" t="s">
        <v>350</v>
      </c>
      <c r="L89" s="187" t="str">
        <f t="shared" si="23"/>
        <v>R_ES-SD-SpHeat</v>
      </c>
      <c r="M89" s="157" t="s">
        <v>409</v>
      </c>
      <c r="N89" s="186">
        <v>0</v>
      </c>
      <c r="O89" s="186" t="s">
        <v>18</v>
      </c>
      <c r="P89" s="187" t="s">
        <v>195</v>
      </c>
      <c r="T89" s="186" t="s">
        <v>350</v>
      </c>
      <c r="U89" s="187" t="str">
        <f t="shared" si="11"/>
        <v>R_ES-SD-SpHeat</v>
      </c>
      <c r="V89" s="186" t="str">
        <f t="shared" si="12"/>
        <v>FH18_19</v>
      </c>
      <c r="W89" s="186">
        <v>0</v>
      </c>
      <c r="X89" s="186" t="s">
        <v>18</v>
      </c>
      <c r="Y89" s="187" t="s">
        <v>190</v>
      </c>
      <c r="AC89" s="186" t="s">
        <v>350</v>
      </c>
      <c r="AD89" s="46" t="str">
        <f t="shared" si="13"/>
        <v>R_ES-SD-SpHeat</v>
      </c>
      <c r="AE89" s="192" t="str">
        <f t="shared" si="14"/>
        <v>FH18_19</v>
      </c>
      <c r="AF89" s="192">
        <v>0</v>
      </c>
      <c r="AG89" s="192" t="s">
        <v>18</v>
      </c>
      <c r="AH89" s="46" t="s">
        <v>196</v>
      </c>
      <c r="AL89" s="186" t="s">
        <v>350</v>
      </c>
      <c r="AM89" s="187" t="str">
        <f t="shared" si="15"/>
        <v>R_ES-SD-SpHeat</v>
      </c>
      <c r="AN89" s="186" t="str">
        <f t="shared" si="16"/>
        <v>FH18_19</v>
      </c>
      <c r="AO89" s="186">
        <v>0</v>
      </c>
      <c r="AP89" s="186" t="s">
        <v>18</v>
      </c>
      <c r="AQ89" s="187" t="s">
        <v>193</v>
      </c>
      <c r="AU89" s="186" t="s">
        <v>350</v>
      </c>
      <c r="AV89" s="46" t="str">
        <f t="shared" si="17"/>
        <v>R_ES-SD-SpHeat</v>
      </c>
      <c r="AW89" s="192" t="str">
        <f t="shared" si="18"/>
        <v>FH18_19</v>
      </c>
      <c r="AX89" s="192">
        <f t="shared" si="24"/>
        <v>0</v>
      </c>
      <c r="AY89" s="192" t="s">
        <v>18</v>
      </c>
      <c r="AZ89" s="46" t="s">
        <v>192</v>
      </c>
      <c r="BD89" s="186" t="s">
        <v>350</v>
      </c>
      <c r="BE89" s="46" t="str">
        <f t="shared" si="19"/>
        <v>R_ES-SD-SpHeat</v>
      </c>
      <c r="BF89" s="192" t="str">
        <f t="shared" si="20"/>
        <v>FH18_19</v>
      </c>
      <c r="BG89" s="192">
        <f t="shared" si="25"/>
        <v>0</v>
      </c>
      <c r="BH89" s="192" t="s">
        <v>18</v>
      </c>
      <c r="BI89" s="46" t="s">
        <v>194</v>
      </c>
      <c r="BM89" s="186" t="s">
        <v>350</v>
      </c>
      <c r="BN89" s="46" t="str">
        <f t="shared" si="21"/>
        <v>R_ES-SD-SpHeat</v>
      </c>
      <c r="BO89" s="192" t="str">
        <f t="shared" si="22"/>
        <v>FH18_19</v>
      </c>
      <c r="BP89" s="192">
        <f t="shared" si="26"/>
        <v>0</v>
      </c>
      <c r="BQ89" s="192" t="s">
        <v>18</v>
      </c>
      <c r="BR89" s="46" t="s">
        <v>191</v>
      </c>
    </row>
    <row r="90" spans="2:70">
      <c r="B90" s="142"/>
      <c r="D90" s="145"/>
      <c r="E90" s="145"/>
      <c r="F90" s="142"/>
      <c r="K90" s="186" t="s">
        <v>350</v>
      </c>
      <c r="L90" s="187" t="str">
        <f t="shared" si="23"/>
        <v>R_ES-SD-SpHeat</v>
      </c>
      <c r="M90" s="157" t="s">
        <v>410</v>
      </c>
      <c r="N90" s="186">
        <v>0</v>
      </c>
      <c r="O90" s="186" t="s">
        <v>18</v>
      </c>
      <c r="P90" s="187" t="s">
        <v>195</v>
      </c>
      <c r="T90" s="186" t="s">
        <v>350</v>
      </c>
      <c r="U90" s="187" t="str">
        <f t="shared" si="11"/>
        <v>R_ES-SD-SpHeat</v>
      </c>
      <c r="V90" s="186" t="str">
        <f t="shared" si="12"/>
        <v>FH20_21</v>
      </c>
      <c r="W90" s="186">
        <v>0</v>
      </c>
      <c r="X90" s="186" t="s">
        <v>18</v>
      </c>
      <c r="Y90" s="187" t="s">
        <v>190</v>
      </c>
      <c r="AC90" s="186" t="s">
        <v>350</v>
      </c>
      <c r="AD90" s="46" t="str">
        <f t="shared" si="13"/>
        <v>R_ES-SD-SpHeat</v>
      </c>
      <c r="AE90" s="192" t="str">
        <f t="shared" si="14"/>
        <v>FH20_21</v>
      </c>
      <c r="AF90" s="192">
        <v>0</v>
      </c>
      <c r="AG90" s="192" t="s">
        <v>18</v>
      </c>
      <c r="AH90" s="46" t="s">
        <v>196</v>
      </c>
      <c r="AL90" s="186" t="s">
        <v>350</v>
      </c>
      <c r="AM90" s="187" t="str">
        <f t="shared" si="15"/>
        <v>R_ES-SD-SpHeat</v>
      </c>
      <c r="AN90" s="186" t="str">
        <f t="shared" si="16"/>
        <v>FH20_21</v>
      </c>
      <c r="AO90" s="186">
        <v>0</v>
      </c>
      <c r="AP90" s="186" t="s">
        <v>18</v>
      </c>
      <c r="AQ90" s="187" t="s">
        <v>193</v>
      </c>
      <c r="AU90" s="186" t="s">
        <v>350</v>
      </c>
      <c r="AV90" s="46" t="str">
        <f t="shared" si="17"/>
        <v>R_ES-SD-SpHeat</v>
      </c>
      <c r="AW90" s="192" t="str">
        <f t="shared" si="18"/>
        <v>FH20_21</v>
      </c>
      <c r="AX90" s="192">
        <f t="shared" si="24"/>
        <v>0</v>
      </c>
      <c r="AY90" s="192" t="s">
        <v>18</v>
      </c>
      <c r="AZ90" s="46" t="s">
        <v>192</v>
      </c>
      <c r="BD90" s="186" t="s">
        <v>350</v>
      </c>
      <c r="BE90" s="46" t="str">
        <f t="shared" si="19"/>
        <v>R_ES-SD-SpHeat</v>
      </c>
      <c r="BF90" s="192" t="str">
        <f t="shared" si="20"/>
        <v>FH20_21</v>
      </c>
      <c r="BG90" s="192">
        <f t="shared" si="25"/>
        <v>0</v>
      </c>
      <c r="BH90" s="192" t="s">
        <v>18</v>
      </c>
      <c r="BI90" s="46" t="s">
        <v>194</v>
      </c>
      <c r="BM90" s="186" t="s">
        <v>350</v>
      </c>
      <c r="BN90" s="46" t="str">
        <f t="shared" si="21"/>
        <v>R_ES-SD-SpHeat</v>
      </c>
      <c r="BO90" s="192" t="str">
        <f t="shared" si="22"/>
        <v>FH20_21</v>
      </c>
      <c r="BP90" s="192">
        <f t="shared" si="26"/>
        <v>0</v>
      </c>
      <c r="BQ90" s="192" t="s">
        <v>18</v>
      </c>
      <c r="BR90" s="46" t="s">
        <v>191</v>
      </c>
    </row>
    <row r="91" spans="2:70">
      <c r="B91" s="196"/>
      <c r="D91" s="197"/>
      <c r="E91" s="197"/>
      <c r="F91" s="198"/>
      <c r="K91" s="186" t="s">
        <v>350</v>
      </c>
      <c r="L91" s="187" t="str">
        <f t="shared" si="23"/>
        <v>R_ES-SD-SpHeat</v>
      </c>
      <c r="M91" s="157" t="s">
        <v>411</v>
      </c>
      <c r="N91" s="186">
        <v>0</v>
      </c>
      <c r="O91" s="186" t="s">
        <v>18</v>
      </c>
      <c r="P91" s="187" t="s">
        <v>195</v>
      </c>
      <c r="T91" s="186" t="s">
        <v>350</v>
      </c>
      <c r="U91" s="187" t="str">
        <f t="shared" si="11"/>
        <v>R_ES-SD-SpHeat</v>
      </c>
      <c r="V91" s="186" t="str">
        <f t="shared" si="12"/>
        <v>FH22_23</v>
      </c>
      <c r="W91" s="186">
        <v>0</v>
      </c>
      <c r="X91" s="186" t="s">
        <v>18</v>
      </c>
      <c r="Y91" s="187" t="s">
        <v>190</v>
      </c>
      <c r="AC91" s="186" t="s">
        <v>350</v>
      </c>
      <c r="AD91" s="46" t="str">
        <f t="shared" si="13"/>
        <v>R_ES-SD-SpHeat</v>
      </c>
      <c r="AE91" s="192" t="str">
        <f t="shared" si="14"/>
        <v>FH22_23</v>
      </c>
      <c r="AF91" s="192">
        <v>0</v>
      </c>
      <c r="AG91" s="192" t="s">
        <v>18</v>
      </c>
      <c r="AH91" s="46" t="s">
        <v>196</v>
      </c>
      <c r="AL91" s="186" t="s">
        <v>350</v>
      </c>
      <c r="AM91" s="187" t="str">
        <f t="shared" si="15"/>
        <v>R_ES-SD-SpHeat</v>
      </c>
      <c r="AN91" s="186" t="str">
        <f t="shared" si="16"/>
        <v>FH22_23</v>
      </c>
      <c r="AO91" s="186">
        <v>0</v>
      </c>
      <c r="AP91" s="186" t="s">
        <v>18</v>
      </c>
      <c r="AQ91" s="187" t="s">
        <v>193</v>
      </c>
      <c r="AU91" s="186" t="s">
        <v>350</v>
      </c>
      <c r="AV91" s="46" t="str">
        <f t="shared" si="17"/>
        <v>R_ES-SD-SpHeat</v>
      </c>
      <c r="AW91" s="192" t="str">
        <f t="shared" si="18"/>
        <v>FH22_23</v>
      </c>
      <c r="AX91" s="192">
        <f t="shared" si="24"/>
        <v>0</v>
      </c>
      <c r="AY91" s="192" t="s">
        <v>18</v>
      </c>
      <c r="AZ91" s="46" t="s">
        <v>192</v>
      </c>
      <c r="BD91" s="186" t="s">
        <v>350</v>
      </c>
      <c r="BE91" s="46" t="str">
        <f t="shared" si="19"/>
        <v>R_ES-SD-SpHeat</v>
      </c>
      <c r="BF91" s="192" t="str">
        <f t="shared" si="20"/>
        <v>FH22_23</v>
      </c>
      <c r="BG91" s="192">
        <f t="shared" si="25"/>
        <v>0</v>
      </c>
      <c r="BH91" s="192" t="s">
        <v>18</v>
      </c>
      <c r="BI91" s="46" t="s">
        <v>194</v>
      </c>
      <c r="BM91" s="186" t="s">
        <v>350</v>
      </c>
      <c r="BN91" s="46" t="str">
        <f t="shared" si="21"/>
        <v>R_ES-SD-SpHeat</v>
      </c>
      <c r="BO91" s="192" t="str">
        <f t="shared" si="22"/>
        <v>FH22_23</v>
      </c>
      <c r="BP91" s="192">
        <f t="shared" si="26"/>
        <v>0</v>
      </c>
      <c r="BQ91" s="192" t="s">
        <v>18</v>
      </c>
      <c r="BR91" s="46" t="s">
        <v>191</v>
      </c>
    </row>
    <row r="92" spans="2:70">
      <c r="B92" s="142"/>
      <c r="D92" s="145"/>
      <c r="E92" s="145"/>
      <c r="F92" s="142"/>
      <c r="K92" s="186" t="s">
        <v>140</v>
      </c>
      <c r="L92" s="187" t="str">
        <f t="shared" si="23"/>
        <v>R_ES-SD-SpHeat</v>
      </c>
      <c r="M92" s="187"/>
      <c r="N92" s="186">
        <v>0</v>
      </c>
      <c r="O92" s="186" t="s">
        <v>18</v>
      </c>
      <c r="P92" s="187" t="s">
        <v>195</v>
      </c>
      <c r="T92" s="186" t="s">
        <v>140</v>
      </c>
      <c r="U92" s="187" t="str">
        <f t="shared" si="11"/>
        <v>R_ES-SD-SpHeat</v>
      </c>
      <c r="V92" s="186">
        <f t="shared" si="12"/>
        <v>0</v>
      </c>
      <c r="W92" s="186">
        <v>0</v>
      </c>
      <c r="X92" s="186" t="s">
        <v>18</v>
      </c>
      <c r="Y92" s="187" t="s">
        <v>190</v>
      </c>
      <c r="AC92" s="186" t="s">
        <v>140</v>
      </c>
      <c r="AD92" s="46" t="str">
        <f t="shared" si="13"/>
        <v>R_ES-SD-SpHeat</v>
      </c>
      <c r="AE92" s="192">
        <f t="shared" si="14"/>
        <v>0</v>
      </c>
      <c r="AF92" s="192">
        <v>0</v>
      </c>
      <c r="AG92" s="192" t="s">
        <v>18</v>
      </c>
      <c r="AH92" s="46" t="s">
        <v>196</v>
      </c>
      <c r="AL92" s="186" t="s">
        <v>140</v>
      </c>
      <c r="AM92" s="187" t="str">
        <f t="shared" si="15"/>
        <v>R_ES-SD-SpHeat</v>
      </c>
      <c r="AN92" s="186">
        <f t="shared" si="16"/>
        <v>0</v>
      </c>
      <c r="AO92" s="186">
        <v>0</v>
      </c>
      <c r="AP92" s="186" t="s">
        <v>18</v>
      </c>
      <c r="AQ92" s="187" t="s">
        <v>193</v>
      </c>
      <c r="AU92" s="186" t="s">
        <v>140</v>
      </c>
      <c r="AV92" s="46" t="str">
        <f t="shared" si="17"/>
        <v>R_ES-SD-SpHeat</v>
      </c>
      <c r="AW92" s="192">
        <f t="shared" si="18"/>
        <v>0</v>
      </c>
      <c r="AX92" s="192">
        <f t="shared" si="24"/>
        <v>0</v>
      </c>
      <c r="AY92" s="192" t="s">
        <v>18</v>
      </c>
      <c r="AZ92" s="46" t="s">
        <v>192</v>
      </c>
      <c r="BD92" s="186" t="s">
        <v>140</v>
      </c>
      <c r="BE92" s="46" t="str">
        <f t="shared" si="19"/>
        <v>R_ES-SD-SpHeat</v>
      </c>
      <c r="BF92" s="192">
        <f t="shared" si="20"/>
        <v>0</v>
      </c>
      <c r="BG92" s="192">
        <f t="shared" si="25"/>
        <v>0</v>
      </c>
      <c r="BH92" s="192" t="s">
        <v>18</v>
      </c>
      <c r="BI92" s="46" t="s">
        <v>194</v>
      </c>
      <c r="BM92" s="186" t="s">
        <v>140</v>
      </c>
      <c r="BN92" s="46" t="str">
        <f t="shared" si="21"/>
        <v>R_ES-SD-SpHeat</v>
      </c>
      <c r="BO92" s="192">
        <f t="shared" si="22"/>
        <v>0</v>
      </c>
      <c r="BP92" s="192">
        <f t="shared" si="26"/>
        <v>0</v>
      </c>
      <c r="BQ92" s="192" t="s">
        <v>18</v>
      </c>
      <c r="BR92" s="46" t="s">
        <v>191</v>
      </c>
    </row>
    <row r="93" spans="2:70">
      <c r="B93" s="142"/>
      <c r="D93" s="145"/>
      <c r="E93" s="145"/>
      <c r="F93" s="142"/>
      <c r="K93" s="186" t="s">
        <v>140</v>
      </c>
      <c r="L93" s="187" t="str">
        <f t="shared" si="23"/>
        <v>R_ES-SD-SpHeat</v>
      </c>
      <c r="M93" s="187"/>
      <c r="N93" s="186">
        <v>0</v>
      </c>
      <c r="O93" s="186" t="s">
        <v>18</v>
      </c>
      <c r="P93" s="187" t="s">
        <v>195</v>
      </c>
      <c r="T93" s="186" t="s">
        <v>140</v>
      </c>
      <c r="U93" s="187" t="str">
        <f t="shared" si="11"/>
        <v>R_ES-SD-SpHeat</v>
      </c>
      <c r="V93" s="186">
        <f t="shared" si="12"/>
        <v>0</v>
      </c>
      <c r="W93" s="186">
        <v>0</v>
      </c>
      <c r="X93" s="186" t="s">
        <v>18</v>
      </c>
      <c r="Y93" s="187" t="s">
        <v>190</v>
      </c>
      <c r="AC93" s="186" t="s">
        <v>140</v>
      </c>
      <c r="AD93" s="46" t="str">
        <f t="shared" si="13"/>
        <v>R_ES-SD-SpHeat</v>
      </c>
      <c r="AE93" s="192">
        <f t="shared" si="14"/>
        <v>0</v>
      </c>
      <c r="AF93" s="192">
        <v>0</v>
      </c>
      <c r="AG93" s="192" t="s">
        <v>18</v>
      </c>
      <c r="AH93" s="46" t="s">
        <v>196</v>
      </c>
      <c r="AL93" s="186" t="s">
        <v>140</v>
      </c>
      <c r="AM93" s="187" t="str">
        <f t="shared" si="15"/>
        <v>R_ES-SD-SpHeat</v>
      </c>
      <c r="AN93" s="186">
        <f t="shared" si="16"/>
        <v>0</v>
      </c>
      <c r="AO93" s="186">
        <v>0</v>
      </c>
      <c r="AP93" s="186" t="s">
        <v>18</v>
      </c>
      <c r="AQ93" s="187" t="s">
        <v>193</v>
      </c>
      <c r="AU93" s="186" t="s">
        <v>140</v>
      </c>
      <c r="AV93" s="46" t="str">
        <f t="shared" si="17"/>
        <v>R_ES-SD-SpHeat</v>
      </c>
      <c r="AW93" s="192">
        <f t="shared" si="18"/>
        <v>0</v>
      </c>
      <c r="AX93" s="192">
        <f t="shared" si="24"/>
        <v>0</v>
      </c>
      <c r="AY93" s="192" t="s">
        <v>18</v>
      </c>
      <c r="AZ93" s="46" t="s">
        <v>192</v>
      </c>
      <c r="BD93" s="186" t="s">
        <v>140</v>
      </c>
      <c r="BE93" s="46" t="str">
        <f t="shared" si="19"/>
        <v>R_ES-SD-SpHeat</v>
      </c>
      <c r="BF93" s="192">
        <f t="shared" si="20"/>
        <v>0</v>
      </c>
      <c r="BG93" s="192">
        <f t="shared" si="25"/>
        <v>0</v>
      </c>
      <c r="BH93" s="192" t="s">
        <v>18</v>
      </c>
      <c r="BI93" s="46" t="s">
        <v>194</v>
      </c>
      <c r="BM93" s="186" t="s">
        <v>140</v>
      </c>
      <c r="BN93" s="46" t="str">
        <f t="shared" si="21"/>
        <v>R_ES-SD-SpHeat</v>
      </c>
      <c r="BO93" s="192">
        <f t="shared" si="22"/>
        <v>0</v>
      </c>
      <c r="BP93" s="192">
        <f t="shared" si="26"/>
        <v>0</v>
      </c>
      <c r="BQ93" s="192" t="s">
        <v>18</v>
      </c>
      <c r="BR93" s="46" t="s">
        <v>191</v>
      </c>
    </row>
    <row r="94" spans="2:70">
      <c r="B94" s="142"/>
      <c r="D94" s="145"/>
      <c r="E94" s="145"/>
      <c r="F94" s="142"/>
      <c r="K94" s="186" t="s">
        <v>140</v>
      </c>
      <c r="L94" s="187" t="str">
        <f t="shared" si="23"/>
        <v>R_ES-SD-SpHeat</v>
      </c>
      <c r="M94" s="187"/>
      <c r="N94" s="186">
        <v>0</v>
      </c>
      <c r="O94" s="186" t="s">
        <v>18</v>
      </c>
      <c r="P94" s="187" t="s">
        <v>195</v>
      </c>
      <c r="T94" s="186" t="s">
        <v>140</v>
      </c>
      <c r="U94" s="187" t="str">
        <f t="shared" si="11"/>
        <v>R_ES-SD-SpHeat</v>
      </c>
      <c r="V94" s="186">
        <f t="shared" si="12"/>
        <v>0</v>
      </c>
      <c r="W94" s="186">
        <v>0</v>
      </c>
      <c r="X94" s="186" t="s">
        <v>18</v>
      </c>
      <c r="Y94" s="187" t="s">
        <v>190</v>
      </c>
      <c r="AC94" s="186" t="s">
        <v>140</v>
      </c>
      <c r="AD94" s="46" t="str">
        <f t="shared" si="13"/>
        <v>R_ES-SD-SpHeat</v>
      </c>
      <c r="AE94" s="192">
        <f t="shared" si="14"/>
        <v>0</v>
      </c>
      <c r="AF94" s="192">
        <v>0</v>
      </c>
      <c r="AG94" s="192" t="s">
        <v>18</v>
      </c>
      <c r="AH94" s="46" t="s">
        <v>196</v>
      </c>
      <c r="AL94" s="186" t="s">
        <v>140</v>
      </c>
      <c r="AM94" s="187" t="str">
        <f t="shared" si="15"/>
        <v>R_ES-SD-SpHeat</v>
      </c>
      <c r="AN94" s="186">
        <f t="shared" si="16"/>
        <v>0</v>
      </c>
      <c r="AO94" s="186">
        <v>0</v>
      </c>
      <c r="AP94" s="186" t="s">
        <v>18</v>
      </c>
      <c r="AQ94" s="187" t="s">
        <v>193</v>
      </c>
      <c r="AU94" s="186" t="s">
        <v>140</v>
      </c>
      <c r="AV94" s="46" t="str">
        <f t="shared" si="17"/>
        <v>R_ES-SD-SpHeat</v>
      </c>
      <c r="AW94" s="192">
        <f t="shared" si="18"/>
        <v>0</v>
      </c>
      <c r="AX94" s="192">
        <f t="shared" si="24"/>
        <v>0</v>
      </c>
      <c r="AY94" s="192" t="s">
        <v>18</v>
      </c>
      <c r="AZ94" s="46" t="s">
        <v>192</v>
      </c>
      <c r="BD94" s="186" t="s">
        <v>140</v>
      </c>
      <c r="BE94" s="46" t="str">
        <f t="shared" si="19"/>
        <v>R_ES-SD-SpHeat</v>
      </c>
      <c r="BF94" s="192">
        <f t="shared" si="20"/>
        <v>0</v>
      </c>
      <c r="BG94" s="192">
        <f t="shared" si="25"/>
        <v>0</v>
      </c>
      <c r="BH94" s="192" t="s">
        <v>18</v>
      </c>
      <c r="BI94" s="46" t="s">
        <v>194</v>
      </c>
      <c r="BM94" s="186" t="s">
        <v>140</v>
      </c>
      <c r="BN94" s="46" t="str">
        <f t="shared" si="21"/>
        <v>R_ES-SD-SpHeat</v>
      </c>
      <c r="BO94" s="192">
        <f t="shared" si="22"/>
        <v>0</v>
      </c>
      <c r="BP94" s="192">
        <f t="shared" si="26"/>
        <v>0</v>
      </c>
      <c r="BQ94" s="192" t="s">
        <v>18</v>
      </c>
      <c r="BR94" s="46" t="s">
        <v>191</v>
      </c>
    </row>
    <row r="95" spans="2:70">
      <c r="B95" s="172"/>
      <c r="D95" s="145"/>
      <c r="E95" s="145"/>
      <c r="F95" s="142"/>
      <c r="K95" s="186" t="s">
        <v>140</v>
      </c>
      <c r="L95" s="187" t="str">
        <f t="shared" si="23"/>
        <v>R_ES-SD-SpHeat</v>
      </c>
      <c r="M95" s="187"/>
      <c r="N95" s="186">
        <v>0</v>
      </c>
      <c r="O95" s="186" t="s">
        <v>18</v>
      </c>
      <c r="P95" s="187" t="s">
        <v>195</v>
      </c>
      <c r="T95" s="186" t="s">
        <v>140</v>
      </c>
      <c r="U95" s="187" t="str">
        <f t="shared" si="11"/>
        <v>R_ES-SD-SpHeat</v>
      </c>
      <c r="V95" s="186">
        <f t="shared" si="12"/>
        <v>0</v>
      </c>
      <c r="W95" s="186">
        <v>0</v>
      </c>
      <c r="X95" s="186" t="s">
        <v>18</v>
      </c>
      <c r="Y95" s="187" t="s">
        <v>190</v>
      </c>
      <c r="AC95" s="186" t="s">
        <v>140</v>
      </c>
      <c r="AD95" s="46" t="str">
        <f t="shared" si="13"/>
        <v>R_ES-SD-SpHeat</v>
      </c>
      <c r="AE95" s="192">
        <f t="shared" si="14"/>
        <v>0</v>
      </c>
      <c r="AF95" s="192">
        <v>0</v>
      </c>
      <c r="AG95" s="192" t="s">
        <v>18</v>
      </c>
      <c r="AH95" s="46" t="s">
        <v>196</v>
      </c>
      <c r="AL95" s="186" t="s">
        <v>140</v>
      </c>
      <c r="AM95" s="187" t="str">
        <f t="shared" si="15"/>
        <v>R_ES-SD-SpHeat</v>
      </c>
      <c r="AN95" s="186">
        <f t="shared" si="16"/>
        <v>0</v>
      </c>
      <c r="AO95" s="186">
        <v>0</v>
      </c>
      <c r="AP95" s="186" t="s">
        <v>18</v>
      </c>
      <c r="AQ95" s="187" t="s">
        <v>193</v>
      </c>
      <c r="AU95" s="186" t="s">
        <v>140</v>
      </c>
      <c r="AV95" s="46" t="str">
        <f t="shared" si="17"/>
        <v>R_ES-SD-SpHeat</v>
      </c>
      <c r="AW95" s="192">
        <f t="shared" si="18"/>
        <v>0</v>
      </c>
      <c r="AX95" s="192">
        <f t="shared" si="24"/>
        <v>0</v>
      </c>
      <c r="AY95" s="192" t="s">
        <v>18</v>
      </c>
      <c r="AZ95" s="46" t="s">
        <v>192</v>
      </c>
      <c r="BD95" s="186" t="s">
        <v>140</v>
      </c>
      <c r="BE95" s="46" t="str">
        <f t="shared" si="19"/>
        <v>R_ES-SD-SpHeat</v>
      </c>
      <c r="BF95" s="192">
        <f t="shared" si="20"/>
        <v>0</v>
      </c>
      <c r="BG95" s="192">
        <f t="shared" si="25"/>
        <v>0</v>
      </c>
      <c r="BH95" s="192" t="s">
        <v>18</v>
      </c>
      <c r="BI95" s="46" t="s">
        <v>194</v>
      </c>
      <c r="BM95" s="186" t="s">
        <v>140</v>
      </c>
      <c r="BN95" s="46" t="str">
        <f t="shared" si="21"/>
        <v>R_ES-SD-SpHeat</v>
      </c>
      <c r="BO95" s="192">
        <f t="shared" si="22"/>
        <v>0</v>
      </c>
      <c r="BP95" s="192">
        <f t="shared" si="26"/>
        <v>0</v>
      </c>
      <c r="BQ95" s="192" t="s">
        <v>18</v>
      </c>
      <c r="BR95" s="46" t="s">
        <v>191</v>
      </c>
    </row>
    <row r="96" spans="2:70">
      <c r="B96" s="142"/>
      <c r="D96" s="145"/>
      <c r="E96" s="145"/>
      <c r="F96" s="142"/>
      <c r="K96" s="186" t="s">
        <v>140</v>
      </c>
      <c r="L96" s="187" t="str">
        <f t="shared" si="23"/>
        <v>R_ES-SD-SpHeat</v>
      </c>
      <c r="M96" s="187"/>
      <c r="N96" s="186">
        <v>0</v>
      </c>
      <c r="O96" s="186" t="s">
        <v>18</v>
      </c>
      <c r="P96" s="187" t="s">
        <v>195</v>
      </c>
      <c r="T96" s="186" t="s">
        <v>140</v>
      </c>
      <c r="U96" s="187" t="str">
        <f t="shared" ref="U96:V159" si="27">L96</f>
        <v>R_ES-SD-SpHeat</v>
      </c>
      <c r="V96" s="186">
        <f t="shared" si="27"/>
        <v>0</v>
      </c>
      <c r="W96" s="186">
        <v>0</v>
      </c>
      <c r="X96" s="186" t="s">
        <v>18</v>
      </c>
      <c r="Y96" s="187" t="s">
        <v>190</v>
      </c>
      <c r="AC96" s="186" t="s">
        <v>140</v>
      </c>
      <c r="AD96" s="46" t="str">
        <f t="shared" ref="AD96:AD159" si="28">U96</f>
        <v>R_ES-SD-SpHeat</v>
      </c>
      <c r="AE96" s="192">
        <f t="shared" ref="AE96:AE159" si="29">V96</f>
        <v>0</v>
      </c>
      <c r="AF96" s="192">
        <v>0</v>
      </c>
      <c r="AG96" s="192" t="s">
        <v>18</v>
      </c>
      <c r="AH96" s="46" t="s">
        <v>196</v>
      </c>
      <c r="AL96" s="186" t="s">
        <v>140</v>
      </c>
      <c r="AM96" s="187" t="str">
        <f t="shared" ref="AM96:AM159" si="30">AD96</f>
        <v>R_ES-SD-SpHeat</v>
      </c>
      <c r="AN96" s="186">
        <f t="shared" ref="AN96:AN159" si="31">AE96</f>
        <v>0</v>
      </c>
      <c r="AO96" s="186">
        <v>0</v>
      </c>
      <c r="AP96" s="186" t="s">
        <v>18</v>
      </c>
      <c r="AQ96" s="187" t="s">
        <v>193</v>
      </c>
      <c r="AU96" s="186" t="s">
        <v>140</v>
      </c>
      <c r="AV96" s="46" t="str">
        <f t="shared" ref="AV96:AV159" si="32">AM96</f>
        <v>R_ES-SD-SpHeat</v>
      </c>
      <c r="AW96" s="192">
        <f t="shared" ref="AW96:AW159" si="33">AN96</f>
        <v>0</v>
      </c>
      <c r="AX96" s="192">
        <f t="shared" si="24"/>
        <v>0</v>
      </c>
      <c r="AY96" s="192" t="s">
        <v>18</v>
      </c>
      <c r="AZ96" s="46" t="s">
        <v>192</v>
      </c>
      <c r="BD96" s="186" t="s">
        <v>140</v>
      </c>
      <c r="BE96" s="46" t="str">
        <f t="shared" ref="BE96:BE159" si="34">AV96</f>
        <v>R_ES-SD-SpHeat</v>
      </c>
      <c r="BF96" s="192">
        <f t="shared" ref="BF96:BF159" si="35">AW96</f>
        <v>0</v>
      </c>
      <c r="BG96" s="192">
        <f t="shared" si="25"/>
        <v>0</v>
      </c>
      <c r="BH96" s="192" t="s">
        <v>18</v>
      </c>
      <c r="BI96" s="46" t="s">
        <v>194</v>
      </c>
      <c r="BM96" s="186" t="s">
        <v>140</v>
      </c>
      <c r="BN96" s="46" t="str">
        <f t="shared" ref="BN96:BN159" si="36">BE96</f>
        <v>R_ES-SD-SpHeat</v>
      </c>
      <c r="BO96" s="192">
        <f t="shared" ref="BO96:BO159" si="37">BF96</f>
        <v>0</v>
      </c>
      <c r="BP96" s="192">
        <f t="shared" si="26"/>
        <v>0</v>
      </c>
      <c r="BQ96" s="192" t="s">
        <v>18</v>
      </c>
      <c r="BR96" s="46" t="s">
        <v>191</v>
      </c>
    </row>
    <row r="97" spans="2:72">
      <c r="B97" s="142"/>
      <c r="D97" s="145"/>
      <c r="E97" s="145"/>
      <c r="F97" s="142"/>
      <c r="K97" s="186" t="s">
        <v>140</v>
      </c>
      <c r="L97" s="187" t="str">
        <f t="shared" ref="L97:L127" si="38">L96</f>
        <v>R_ES-SD-SpHeat</v>
      </c>
      <c r="M97" s="187"/>
      <c r="N97" s="186">
        <v>0</v>
      </c>
      <c r="O97" s="186" t="s">
        <v>18</v>
      </c>
      <c r="P97" s="187" t="s">
        <v>195</v>
      </c>
      <c r="T97" s="186" t="s">
        <v>140</v>
      </c>
      <c r="U97" s="187" t="str">
        <f t="shared" si="27"/>
        <v>R_ES-SD-SpHeat</v>
      </c>
      <c r="V97" s="186">
        <f t="shared" si="27"/>
        <v>0</v>
      </c>
      <c r="W97" s="186">
        <v>0</v>
      </c>
      <c r="X97" s="186" t="s">
        <v>18</v>
      </c>
      <c r="Y97" s="187" t="s">
        <v>190</v>
      </c>
      <c r="AC97" s="186" t="s">
        <v>140</v>
      </c>
      <c r="AD97" s="46" t="str">
        <f t="shared" si="28"/>
        <v>R_ES-SD-SpHeat</v>
      </c>
      <c r="AE97" s="192">
        <f t="shared" si="29"/>
        <v>0</v>
      </c>
      <c r="AF97" s="192">
        <v>0</v>
      </c>
      <c r="AG97" s="192" t="s">
        <v>18</v>
      </c>
      <c r="AH97" s="46" t="s">
        <v>196</v>
      </c>
      <c r="AL97" s="186" t="s">
        <v>140</v>
      </c>
      <c r="AM97" s="187" t="str">
        <f t="shared" si="30"/>
        <v>R_ES-SD-SpHeat</v>
      </c>
      <c r="AN97" s="186">
        <f t="shared" si="31"/>
        <v>0</v>
      </c>
      <c r="AO97" s="186">
        <v>0</v>
      </c>
      <c r="AP97" s="186" t="s">
        <v>18</v>
      </c>
      <c r="AQ97" s="187" t="s">
        <v>193</v>
      </c>
      <c r="AU97" s="186" t="s">
        <v>140</v>
      </c>
      <c r="AV97" s="46" t="str">
        <f t="shared" si="32"/>
        <v>R_ES-SD-SpHeat</v>
      </c>
      <c r="AW97" s="192">
        <f t="shared" si="33"/>
        <v>0</v>
      </c>
      <c r="AX97" s="192">
        <f t="shared" ref="AX97:AX160" si="39">W97</f>
        <v>0</v>
      </c>
      <c r="AY97" s="192" t="s">
        <v>18</v>
      </c>
      <c r="AZ97" s="46" t="s">
        <v>192</v>
      </c>
      <c r="BD97" s="186" t="s">
        <v>140</v>
      </c>
      <c r="BE97" s="46" t="str">
        <f t="shared" si="34"/>
        <v>R_ES-SD-SpHeat</v>
      </c>
      <c r="BF97" s="192">
        <f t="shared" si="35"/>
        <v>0</v>
      </c>
      <c r="BG97" s="192">
        <f t="shared" ref="BG97:BG160" si="40">AF97</f>
        <v>0</v>
      </c>
      <c r="BH97" s="192" t="s">
        <v>18</v>
      </c>
      <c r="BI97" s="46" t="s">
        <v>194</v>
      </c>
      <c r="BM97" s="186" t="s">
        <v>140</v>
      </c>
      <c r="BN97" s="46" t="str">
        <f t="shared" si="36"/>
        <v>R_ES-SD-SpHeat</v>
      </c>
      <c r="BO97" s="192">
        <f t="shared" si="37"/>
        <v>0</v>
      </c>
      <c r="BP97" s="192">
        <f t="shared" ref="BP97:BP160" si="41">AX97</f>
        <v>0</v>
      </c>
      <c r="BQ97" s="192" t="s">
        <v>18</v>
      </c>
      <c r="BR97" s="46" t="s">
        <v>191</v>
      </c>
    </row>
    <row r="98" spans="2:72">
      <c r="B98" s="142"/>
      <c r="D98" s="145"/>
      <c r="E98" s="145"/>
      <c r="F98" s="142"/>
      <c r="K98" s="186" t="s">
        <v>140</v>
      </c>
      <c r="L98" s="187" t="str">
        <f t="shared" si="38"/>
        <v>R_ES-SD-SpHeat</v>
      </c>
      <c r="M98" s="187"/>
      <c r="N98" s="186">
        <v>0</v>
      </c>
      <c r="O98" s="186" t="s">
        <v>18</v>
      </c>
      <c r="P98" s="187" t="s">
        <v>195</v>
      </c>
      <c r="T98" s="186" t="s">
        <v>140</v>
      </c>
      <c r="U98" s="187" t="str">
        <f t="shared" si="27"/>
        <v>R_ES-SD-SpHeat</v>
      </c>
      <c r="V98" s="186">
        <f t="shared" si="27"/>
        <v>0</v>
      </c>
      <c r="W98" s="186">
        <v>0</v>
      </c>
      <c r="X98" s="186" t="s">
        <v>18</v>
      </c>
      <c r="Y98" s="187" t="s">
        <v>190</v>
      </c>
      <c r="AC98" s="186" t="s">
        <v>140</v>
      </c>
      <c r="AD98" s="46" t="str">
        <f t="shared" si="28"/>
        <v>R_ES-SD-SpHeat</v>
      </c>
      <c r="AE98" s="192">
        <f t="shared" si="29"/>
        <v>0</v>
      </c>
      <c r="AF98" s="192">
        <v>0</v>
      </c>
      <c r="AG98" s="192" t="s">
        <v>18</v>
      </c>
      <c r="AH98" s="46" t="s">
        <v>196</v>
      </c>
      <c r="AL98" s="186" t="s">
        <v>140</v>
      </c>
      <c r="AM98" s="187" t="str">
        <f t="shared" si="30"/>
        <v>R_ES-SD-SpHeat</v>
      </c>
      <c r="AN98" s="186">
        <f t="shared" si="31"/>
        <v>0</v>
      </c>
      <c r="AO98" s="186">
        <v>0</v>
      </c>
      <c r="AP98" s="186" t="s">
        <v>18</v>
      </c>
      <c r="AQ98" s="187" t="s">
        <v>193</v>
      </c>
      <c r="AU98" s="186" t="s">
        <v>140</v>
      </c>
      <c r="AV98" s="46" t="str">
        <f t="shared" si="32"/>
        <v>R_ES-SD-SpHeat</v>
      </c>
      <c r="AW98" s="192">
        <f t="shared" si="33"/>
        <v>0</v>
      </c>
      <c r="AX98" s="192">
        <f t="shared" si="39"/>
        <v>0</v>
      </c>
      <c r="AY98" s="192" t="s">
        <v>18</v>
      </c>
      <c r="AZ98" s="46" t="s">
        <v>192</v>
      </c>
      <c r="BD98" s="186" t="s">
        <v>140</v>
      </c>
      <c r="BE98" s="46" t="str">
        <f t="shared" si="34"/>
        <v>R_ES-SD-SpHeat</v>
      </c>
      <c r="BF98" s="192">
        <f t="shared" si="35"/>
        <v>0</v>
      </c>
      <c r="BG98" s="192">
        <f t="shared" si="40"/>
        <v>0</v>
      </c>
      <c r="BH98" s="192" t="s">
        <v>18</v>
      </c>
      <c r="BI98" s="46" t="s">
        <v>194</v>
      </c>
      <c r="BM98" s="186" t="s">
        <v>140</v>
      </c>
      <c r="BN98" s="46" t="str">
        <f t="shared" si="36"/>
        <v>R_ES-SD-SpHeat</v>
      </c>
      <c r="BO98" s="192">
        <f t="shared" si="37"/>
        <v>0</v>
      </c>
      <c r="BP98" s="192">
        <f t="shared" si="41"/>
        <v>0</v>
      </c>
      <c r="BQ98" s="192" t="s">
        <v>18</v>
      </c>
      <c r="BR98" s="46" t="s">
        <v>191</v>
      </c>
    </row>
    <row r="99" spans="2:72">
      <c r="B99" s="172"/>
      <c r="D99" s="145"/>
      <c r="E99" s="145"/>
      <c r="F99" s="142"/>
      <c r="K99" s="186" t="s">
        <v>140</v>
      </c>
      <c r="L99" s="187" t="str">
        <f t="shared" si="38"/>
        <v>R_ES-SD-SpHeat</v>
      </c>
      <c r="M99" s="187"/>
      <c r="N99" s="186">
        <v>0</v>
      </c>
      <c r="O99" s="186" t="s">
        <v>18</v>
      </c>
      <c r="P99" s="187" t="s">
        <v>195</v>
      </c>
      <c r="T99" s="186" t="s">
        <v>140</v>
      </c>
      <c r="U99" s="187" t="str">
        <f t="shared" si="27"/>
        <v>R_ES-SD-SpHeat</v>
      </c>
      <c r="V99" s="186">
        <f t="shared" si="27"/>
        <v>0</v>
      </c>
      <c r="W99" s="186">
        <v>0</v>
      </c>
      <c r="X99" s="186" t="s">
        <v>18</v>
      </c>
      <c r="Y99" s="187" t="s">
        <v>190</v>
      </c>
      <c r="AC99" s="186" t="s">
        <v>140</v>
      </c>
      <c r="AD99" s="46" t="str">
        <f t="shared" si="28"/>
        <v>R_ES-SD-SpHeat</v>
      </c>
      <c r="AE99" s="192">
        <f t="shared" si="29"/>
        <v>0</v>
      </c>
      <c r="AF99" s="192">
        <v>0</v>
      </c>
      <c r="AG99" s="192" t="s">
        <v>18</v>
      </c>
      <c r="AH99" s="46" t="s">
        <v>196</v>
      </c>
      <c r="AL99" s="186" t="s">
        <v>140</v>
      </c>
      <c r="AM99" s="187" t="str">
        <f t="shared" si="30"/>
        <v>R_ES-SD-SpHeat</v>
      </c>
      <c r="AN99" s="186">
        <f t="shared" si="31"/>
        <v>0</v>
      </c>
      <c r="AO99" s="186">
        <v>0</v>
      </c>
      <c r="AP99" s="186" t="s">
        <v>18</v>
      </c>
      <c r="AQ99" s="187" t="s">
        <v>193</v>
      </c>
      <c r="AU99" s="186" t="s">
        <v>140</v>
      </c>
      <c r="AV99" s="46" t="str">
        <f t="shared" si="32"/>
        <v>R_ES-SD-SpHeat</v>
      </c>
      <c r="AW99" s="192">
        <f t="shared" si="33"/>
        <v>0</v>
      </c>
      <c r="AX99" s="192">
        <f t="shared" si="39"/>
        <v>0</v>
      </c>
      <c r="AY99" s="192" t="s">
        <v>18</v>
      </c>
      <c r="AZ99" s="46" t="s">
        <v>192</v>
      </c>
      <c r="BD99" s="186" t="s">
        <v>140</v>
      </c>
      <c r="BE99" s="46" t="str">
        <f t="shared" si="34"/>
        <v>R_ES-SD-SpHeat</v>
      </c>
      <c r="BF99" s="192">
        <f t="shared" si="35"/>
        <v>0</v>
      </c>
      <c r="BG99" s="192">
        <f t="shared" si="40"/>
        <v>0</v>
      </c>
      <c r="BH99" s="192" t="s">
        <v>18</v>
      </c>
      <c r="BI99" s="46" t="s">
        <v>194</v>
      </c>
      <c r="BM99" s="186" t="s">
        <v>140</v>
      </c>
      <c r="BN99" s="46" t="str">
        <f t="shared" si="36"/>
        <v>R_ES-SD-SpHeat</v>
      </c>
      <c r="BO99" s="192">
        <f t="shared" si="37"/>
        <v>0</v>
      </c>
      <c r="BP99" s="192">
        <f t="shared" si="41"/>
        <v>0</v>
      </c>
      <c r="BQ99" s="192" t="s">
        <v>18</v>
      </c>
      <c r="BR99" s="46" t="s">
        <v>191</v>
      </c>
    </row>
    <row r="100" spans="2:72">
      <c r="B100" s="142"/>
      <c r="D100" s="145"/>
      <c r="E100" s="145"/>
      <c r="F100" s="142"/>
      <c r="K100" s="186" t="s">
        <v>140</v>
      </c>
      <c r="L100" s="187" t="str">
        <f t="shared" si="38"/>
        <v>R_ES-SD-SpHeat</v>
      </c>
      <c r="M100" s="187"/>
      <c r="N100" s="186">
        <v>0</v>
      </c>
      <c r="O100" s="186" t="s">
        <v>18</v>
      </c>
      <c r="P100" s="187" t="s">
        <v>195</v>
      </c>
      <c r="T100" s="186" t="s">
        <v>140</v>
      </c>
      <c r="U100" s="187" t="str">
        <f t="shared" si="27"/>
        <v>R_ES-SD-SpHeat</v>
      </c>
      <c r="V100" s="186">
        <f t="shared" si="27"/>
        <v>0</v>
      </c>
      <c r="W100" s="186">
        <v>0</v>
      </c>
      <c r="X100" s="186" t="s">
        <v>18</v>
      </c>
      <c r="Y100" s="187" t="s">
        <v>190</v>
      </c>
      <c r="AC100" s="186" t="s">
        <v>140</v>
      </c>
      <c r="AD100" s="46" t="str">
        <f t="shared" si="28"/>
        <v>R_ES-SD-SpHeat</v>
      </c>
      <c r="AE100" s="192">
        <f t="shared" si="29"/>
        <v>0</v>
      </c>
      <c r="AF100" s="192">
        <v>0</v>
      </c>
      <c r="AG100" s="192" t="s">
        <v>18</v>
      </c>
      <c r="AH100" s="46" t="s">
        <v>196</v>
      </c>
      <c r="AL100" s="186" t="s">
        <v>140</v>
      </c>
      <c r="AM100" s="187" t="str">
        <f t="shared" si="30"/>
        <v>R_ES-SD-SpHeat</v>
      </c>
      <c r="AN100" s="186">
        <f t="shared" si="31"/>
        <v>0</v>
      </c>
      <c r="AO100" s="186">
        <v>0</v>
      </c>
      <c r="AP100" s="186" t="s">
        <v>18</v>
      </c>
      <c r="AQ100" s="187" t="s">
        <v>193</v>
      </c>
      <c r="AU100" s="186" t="s">
        <v>140</v>
      </c>
      <c r="AV100" s="46" t="str">
        <f t="shared" si="32"/>
        <v>R_ES-SD-SpHeat</v>
      </c>
      <c r="AW100" s="192">
        <f t="shared" si="33"/>
        <v>0</v>
      </c>
      <c r="AX100" s="192">
        <f t="shared" si="39"/>
        <v>0</v>
      </c>
      <c r="AY100" s="192" t="s">
        <v>18</v>
      </c>
      <c r="AZ100" s="46" t="s">
        <v>192</v>
      </c>
      <c r="BD100" s="186" t="s">
        <v>140</v>
      </c>
      <c r="BE100" s="46" t="str">
        <f t="shared" si="34"/>
        <v>R_ES-SD-SpHeat</v>
      </c>
      <c r="BF100" s="192">
        <f t="shared" si="35"/>
        <v>0</v>
      </c>
      <c r="BG100" s="192">
        <f t="shared" si="40"/>
        <v>0</v>
      </c>
      <c r="BH100" s="192" t="s">
        <v>18</v>
      </c>
      <c r="BI100" s="46" t="s">
        <v>194</v>
      </c>
      <c r="BM100" s="186" t="s">
        <v>140</v>
      </c>
      <c r="BN100" s="46" t="str">
        <f t="shared" si="36"/>
        <v>R_ES-SD-SpHeat</v>
      </c>
      <c r="BO100" s="192">
        <f t="shared" si="37"/>
        <v>0</v>
      </c>
      <c r="BP100" s="192">
        <f t="shared" si="41"/>
        <v>0</v>
      </c>
      <c r="BQ100" s="192" t="s">
        <v>18</v>
      </c>
      <c r="BR100" s="46" t="s">
        <v>191</v>
      </c>
    </row>
    <row r="101" spans="2:72">
      <c r="B101" s="142"/>
      <c r="D101" s="145"/>
      <c r="E101" s="145"/>
      <c r="F101" s="142"/>
      <c r="K101" s="186" t="s">
        <v>140</v>
      </c>
      <c r="L101" s="187" t="str">
        <f t="shared" si="38"/>
        <v>R_ES-SD-SpHeat</v>
      </c>
      <c r="M101" s="187"/>
      <c r="N101" s="186">
        <v>0</v>
      </c>
      <c r="O101" s="186" t="s">
        <v>18</v>
      </c>
      <c r="P101" s="187" t="s">
        <v>195</v>
      </c>
      <c r="T101" s="186" t="s">
        <v>140</v>
      </c>
      <c r="U101" s="187" t="str">
        <f t="shared" si="27"/>
        <v>R_ES-SD-SpHeat</v>
      </c>
      <c r="V101" s="186">
        <f t="shared" si="27"/>
        <v>0</v>
      </c>
      <c r="W101" s="186">
        <v>0</v>
      </c>
      <c r="X101" s="186" t="s">
        <v>18</v>
      </c>
      <c r="Y101" s="187" t="s">
        <v>190</v>
      </c>
      <c r="AC101" s="186" t="s">
        <v>140</v>
      </c>
      <c r="AD101" s="46" t="str">
        <f t="shared" si="28"/>
        <v>R_ES-SD-SpHeat</v>
      </c>
      <c r="AE101" s="192">
        <f t="shared" si="29"/>
        <v>0</v>
      </c>
      <c r="AF101" s="192">
        <v>0</v>
      </c>
      <c r="AG101" s="192" t="s">
        <v>18</v>
      </c>
      <c r="AH101" s="46" t="s">
        <v>196</v>
      </c>
      <c r="AL101" s="186" t="s">
        <v>140</v>
      </c>
      <c r="AM101" s="187" t="str">
        <f t="shared" si="30"/>
        <v>R_ES-SD-SpHeat</v>
      </c>
      <c r="AN101" s="186">
        <f t="shared" si="31"/>
        <v>0</v>
      </c>
      <c r="AO101" s="186">
        <v>0</v>
      </c>
      <c r="AP101" s="186" t="s">
        <v>18</v>
      </c>
      <c r="AQ101" s="187" t="s">
        <v>193</v>
      </c>
      <c r="AU101" s="186" t="s">
        <v>140</v>
      </c>
      <c r="AV101" s="46" t="str">
        <f t="shared" si="32"/>
        <v>R_ES-SD-SpHeat</v>
      </c>
      <c r="AW101" s="192">
        <f t="shared" si="33"/>
        <v>0</v>
      </c>
      <c r="AX101" s="192">
        <f t="shared" si="39"/>
        <v>0</v>
      </c>
      <c r="AY101" s="192" t="s">
        <v>18</v>
      </c>
      <c r="AZ101" s="46" t="s">
        <v>192</v>
      </c>
      <c r="BD101" s="186" t="s">
        <v>140</v>
      </c>
      <c r="BE101" s="46" t="str">
        <f t="shared" si="34"/>
        <v>R_ES-SD-SpHeat</v>
      </c>
      <c r="BF101" s="192">
        <f t="shared" si="35"/>
        <v>0</v>
      </c>
      <c r="BG101" s="192">
        <f t="shared" si="40"/>
        <v>0</v>
      </c>
      <c r="BH101" s="192" t="s">
        <v>18</v>
      </c>
      <c r="BI101" s="46" t="s">
        <v>194</v>
      </c>
      <c r="BM101" s="186" t="s">
        <v>140</v>
      </c>
      <c r="BN101" s="46" t="str">
        <f t="shared" si="36"/>
        <v>R_ES-SD-SpHeat</v>
      </c>
      <c r="BO101" s="192">
        <f t="shared" si="37"/>
        <v>0</v>
      </c>
      <c r="BP101" s="192">
        <f t="shared" si="41"/>
        <v>0</v>
      </c>
      <c r="BQ101" s="192" t="s">
        <v>18</v>
      </c>
      <c r="BR101" s="46" t="s">
        <v>191</v>
      </c>
    </row>
    <row r="102" spans="2:72">
      <c r="B102" s="142"/>
      <c r="D102" s="145"/>
      <c r="E102" s="145"/>
      <c r="F102" s="142"/>
      <c r="K102" s="186" t="s">
        <v>140</v>
      </c>
      <c r="L102" s="187" t="str">
        <f t="shared" si="38"/>
        <v>R_ES-SD-SpHeat</v>
      </c>
      <c r="M102" s="187"/>
      <c r="N102" s="186">
        <v>0</v>
      </c>
      <c r="O102" s="186" t="s">
        <v>18</v>
      </c>
      <c r="P102" s="187" t="s">
        <v>195</v>
      </c>
      <c r="T102" s="186" t="s">
        <v>140</v>
      </c>
      <c r="U102" s="187" t="str">
        <f t="shared" si="27"/>
        <v>R_ES-SD-SpHeat</v>
      </c>
      <c r="V102" s="186">
        <f t="shared" si="27"/>
        <v>0</v>
      </c>
      <c r="W102" s="186">
        <v>0</v>
      </c>
      <c r="X102" s="186" t="s">
        <v>18</v>
      </c>
      <c r="Y102" s="187" t="s">
        <v>190</v>
      </c>
      <c r="AC102" s="186" t="s">
        <v>140</v>
      </c>
      <c r="AD102" s="46" t="str">
        <f t="shared" si="28"/>
        <v>R_ES-SD-SpHeat</v>
      </c>
      <c r="AE102" s="192">
        <f t="shared" si="29"/>
        <v>0</v>
      </c>
      <c r="AF102" s="192">
        <v>0</v>
      </c>
      <c r="AG102" s="192" t="s">
        <v>18</v>
      </c>
      <c r="AH102" s="46" t="s">
        <v>196</v>
      </c>
      <c r="AL102" s="186" t="s">
        <v>140</v>
      </c>
      <c r="AM102" s="187" t="str">
        <f t="shared" si="30"/>
        <v>R_ES-SD-SpHeat</v>
      </c>
      <c r="AN102" s="186">
        <f t="shared" si="31"/>
        <v>0</v>
      </c>
      <c r="AO102" s="186">
        <v>0</v>
      </c>
      <c r="AP102" s="186" t="s">
        <v>18</v>
      </c>
      <c r="AQ102" s="187" t="s">
        <v>193</v>
      </c>
      <c r="AU102" s="186" t="s">
        <v>140</v>
      </c>
      <c r="AV102" s="46" t="str">
        <f t="shared" si="32"/>
        <v>R_ES-SD-SpHeat</v>
      </c>
      <c r="AW102" s="192">
        <f t="shared" si="33"/>
        <v>0</v>
      </c>
      <c r="AX102" s="192">
        <f t="shared" si="39"/>
        <v>0</v>
      </c>
      <c r="AY102" s="192" t="s">
        <v>18</v>
      </c>
      <c r="AZ102" s="46" t="s">
        <v>192</v>
      </c>
      <c r="BD102" s="186" t="s">
        <v>140</v>
      </c>
      <c r="BE102" s="46" t="str">
        <f t="shared" si="34"/>
        <v>R_ES-SD-SpHeat</v>
      </c>
      <c r="BF102" s="192">
        <f t="shared" si="35"/>
        <v>0</v>
      </c>
      <c r="BG102" s="192">
        <f t="shared" si="40"/>
        <v>0</v>
      </c>
      <c r="BH102" s="192" t="s">
        <v>18</v>
      </c>
      <c r="BI102" s="46" t="s">
        <v>194</v>
      </c>
      <c r="BM102" s="186" t="s">
        <v>140</v>
      </c>
      <c r="BN102" s="46" t="str">
        <f t="shared" si="36"/>
        <v>R_ES-SD-SpHeat</v>
      </c>
      <c r="BO102" s="192">
        <f t="shared" si="37"/>
        <v>0</v>
      </c>
      <c r="BP102" s="192">
        <f t="shared" si="41"/>
        <v>0</v>
      </c>
      <c r="BQ102" s="192" t="s">
        <v>18</v>
      </c>
      <c r="BR102" s="46" t="s">
        <v>191</v>
      </c>
    </row>
    <row r="103" spans="2:72">
      <c r="B103" s="196"/>
      <c r="D103" s="197"/>
      <c r="E103" s="197"/>
      <c r="F103" s="198"/>
      <c r="K103" s="186" t="s">
        <v>140</v>
      </c>
      <c r="L103" s="187" t="str">
        <f t="shared" si="38"/>
        <v>R_ES-SD-SpHeat</v>
      </c>
      <c r="M103" s="187"/>
      <c r="N103" s="186">
        <v>0</v>
      </c>
      <c r="O103" s="186" t="s">
        <v>18</v>
      </c>
      <c r="P103" s="187" t="s">
        <v>195</v>
      </c>
      <c r="T103" s="186" t="s">
        <v>140</v>
      </c>
      <c r="U103" s="187" t="str">
        <f t="shared" si="27"/>
        <v>R_ES-SD-SpHeat</v>
      </c>
      <c r="V103" s="186">
        <f t="shared" si="27"/>
        <v>0</v>
      </c>
      <c r="W103" s="186">
        <v>0</v>
      </c>
      <c r="X103" s="186" t="s">
        <v>18</v>
      </c>
      <c r="Y103" s="187" t="s">
        <v>190</v>
      </c>
      <c r="AC103" s="186" t="s">
        <v>140</v>
      </c>
      <c r="AD103" s="46" t="str">
        <f t="shared" si="28"/>
        <v>R_ES-SD-SpHeat</v>
      </c>
      <c r="AE103" s="192">
        <f t="shared" si="29"/>
        <v>0</v>
      </c>
      <c r="AF103" s="192">
        <v>0</v>
      </c>
      <c r="AG103" s="192" t="s">
        <v>18</v>
      </c>
      <c r="AH103" s="46" t="s">
        <v>196</v>
      </c>
      <c r="AL103" s="186" t="s">
        <v>140</v>
      </c>
      <c r="AM103" s="187" t="str">
        <f t="shared" si="30"/>
        <v>R_ES-SD-SpHeat</v>
      </c>
      <c r="AN103" s="186">
        <f t="shared" si="31"/>
        <v>0</v>
      </c>
      <c r="AO103" s="186">
        <v>0</v>
      </c>
      <c r="AP103" s="186" t="s">
        <v>18</v>
      </c>
      <c r="AQ103" s="187" t="s">
        <v>193</v>
      </c>
      <c r="AU103" s="186" t="s">
        <v>140</v>
      </c>
      <c r="AV103" s="46" t="str">
        <f t="shared" si="32"/>
        <v>R_ES-SD-SpHeat</v>
      </c>
      <c r="AW103" s="192">
        <f t="shared" si="33"/>
        <v>0</v>
      </c>
      <c r="AX103" s="192">
        <f t="shared" si="39"/>
        <v>0</v>
      </c>
      <c r="AY103" s="192" t="s">
        <v>18</v>
      </c>
      <c r="AZ103" s="46" t="s">
        <v>192</v>
      </c>
      <c r="BD103" s="186" t="s">
        <v>140</v>
      </c>
      <c r="BE103" s="46" t="str">
        <f t="shared" si="34"/>
        <v>R_ES-SD-SpHeat</v>
      </c>
      <c r="BF103" s="192">
        <f t="shared" si="35"/>
        <v>0</v>
      </c>
      <c r="BG103" s="192">
        <f t="shared" si="40"/>
        <v>0</v>
      </c>
      <c r="BH103" s="192" t="s">
        <v>18</v>
      </c>
      <c r="BI103" s="46" t="s">
        <v>194</v>
      </c>
      <c r="BM103" s="186" t="s">
        <v>140</v>
      </c>
      <c r="BN103" s="46" t="str">
        <f t="shared" si="36"/>
        <v>R_ES-SD-SpHeat</v>
      </c>
      <c r="BO103" s="192">
        <f t="shared" si="37"/>
        <v>0</v>
      </c>
      <c r="BP103" s="192">
        <f t="shared" si="41"/>
        <v>0</v>
      </c>
      <c r="BQ103" s="192" t="s">
        <v>18</v>
      </c>
      <c r="BR103" s="46" t="s">
        <v>191</v>
      </c>
    </row>
    <row r="104" spans="2:72">
      <c r="B104" s="142"/>
      <c r="D104" s="145"/>
      <c r="E104" s="145"/>
      <c r="F104" s="142"/>
      <c r="K104" s="186" t="s">
        <v>350</v>
      </c>
      <c r="L104" s="187" t="str">
        <f t="shared" si="38"/>
        <v>R_ES-SD-SpHeat</v>
      </c>
      <c r="M104" s="157" t="s">
        <v>412</v>
      </c>
      <c r="N104" s="159">
        <f>R104+R105</f>
        <v>9.6566523605150306E-2</v>
      </c>
      <c r="O104" s="186" t="s">
        <v>18</v>
      </c>
      <c r="P104" s="187" t="s">
        <v>195</v>
      </c>
      <c r="R104" s="187">
        <f t="shared" ref="R104:R110" si="42">AQ19</f>
        <v>4.9356223175965698E-2</v>
      </c>
      <c r="T104" s="186" t="s">
        <v>350</v>
      </c>
      <c r="U104" s="187" t="str">
        <f t="shared" si="27"/>
        <v>R_ES-SD-SpHeat</v>
      </c>
      <c r="V104" s="186" t="str">
        <f t="shared" si="27"/>
        <v>WH0_1</v>
      </c>
      <c r="W104" s="159">
        <f>AA104+AA105</f>
        <v>9.6566523605150306E-2</v>
      </c>
      <c r="X104" s="186" t="s">
        <v>18</v>
      </c>
      <c r="Y104" s="187" t="s">
        <v>190</v>
      </c>
      <c r="AA104" s="187">
        <f>AQ22</f>
        <v>4.9356223175965698E-2</v>
      </c>
      <c r="AC104" s="186" t="s">
        <v>350</v>
      </c>
      <c r="AD104" s="46" t="str">
        <f t="shared" si="28"/>
        <v>R_ES-SD-SpHeat</v>
      </c>
      <c r="AE104" s="192" t="str">
        <f t="shared" si="29"/>
        <v>WH0_1</v>
      </c>
      <c r="AF104" s="159">
        <f>AJ104+AJ105</f>
        <v>9.6566523605150306E-2</v>
      </c>
      <c r="AG104" s="192" t="s">
        <v>18</v>
      </c>
      <c r="AH104" s="46" t="s">
        <v>196</v>
      </c>
      <c r="AJ104" s="46">
        <f t="shared" ref="AJ104:AJ127" si="43">R104</f>
        <v>4.9356223175965698E-2</v>
      </c>
      <c r="AL104" s="186" t="s">
        <v>350</v>
      </c>
      <c r="AM104" s="187" t="str">
        <f t="shared" si="30"/>
        <v>R_ES-SD-SpHeat</v>
      </c>
      <c r="AN104" s="186" t="str">
        <f t="shared" si="31"/>
        <v>WH0_1</v>
      </c>
      <c r="AO104" s="159">
        <f>AS104+AS105</f>
        <v>9.4420600858369202E-2</v>
      </c>
      <c r="AP104" s="186" t="s">
        <v>18</v>
      </c>
      <c r="AQ104" s="187" t="s">
        <v>193</v>
      </c>
      <c r="AS104" s="187">
        <f t="shared" ref="AS104:AS109" si="44">AQ20</f>
        <v>4.7210300429184601E-2</v>
      </c>
      <c r="AU104" s="186" t="s">
        <v>350</v>
      </c>
      <c r="AV104" s="46" t="str">
        <f t="shared" si="32"/>
        <v>R_ES-SD-SpHeat</v>
      </c>
      <c r="AW104" s="192" t="str">
        <f t="shared" si="33"/>
        <v>WH0_1</v>
      </c>
      <c r="AX104" s="159">
        <f>BB104+BB105</f>
        <v>9.6566523605150306E-2</v>
      </c>
      <c r="AY104" s="192" t="s">
        <v>18</v>
      </c>
      <c r="AZ104" s="46" t="s">
        <v>192</v>
      </c>
      <c r="BB104" s="192">
        <f t="shared" ref="BB104:BB127" si="45">AA104</f>
        <v>4.9356223175965698E-2</v>
      </c>
      <c r="BD104" s="186" t="s">
        <v>350</v>
      </c>
      <c r="BE104" s="46" t="str">
        <f t="shared" si="34"/>
        <v>R_ES-SD-SpHeat</v>
      </c>
      <c r="BF104" s="192" t="str">
        <f t="shared" si="35"/>
        <v>WH0_1</v>
      </c>
      <c r="BG104" s="159">
        <f>BK104+BK105</f>
        <v>9.6566523605150306E-2</v>
      </c>
      <c r="BH104" s="192" t="s">
        <v>18</v>
      </c>
      <c r="BI104" s="46" t="s">
        <v>194</v>
      </c>
      <c r="BK104" s="192">
        <f t="shared" ref="BK104:BK127" si="46">AJ104</f>
        <v>4.9356223175965698E-2</v>
      </c>
      <c r="BM104" s="186" t="s">
        <v>350</v>
      </c>
      <c r="BN104" s="46" t="str">
        <f t="shared" si="36"/>
        <v>R_ES-SD-SpHeat</v>
      </c>
      <c r="BO104" s="192" t="str">
        <f t="shared" si="37"/>
        <v>WH0_1</v>
      </c>
      <c r="BP104" s="192">
        <f t="shared" si="41"/>
        <v>9.6566523605150306E-2</v>
      </c>
      <c r="BQ104" s="192" t="s">
        <v>18</v>
      </c>
      <c r="BR104" s="46" t="s">
        <v>191</v>
      </c>
      <c r="BT104" s="192">
        <f t="shared" ref="BT104:BT127" si="47">BB104</f>
        <v>4.9356223175965698E-2</v>
      </c>
    </row>
    <row r="105" spans="2:72">
      <c r="B105" s="142"/>
      <c r="D105" s="145"/>
      <c r="E105" s="145"/>
      <c r="F105" s="142"/>
      <c r="K105" s="186" t="s">
        <v>350</v>
      </c>
      <c r="L105" s="187" t="str">
        <f t="shared" si="38"/>
        <v>R_ES-SD-SpHeat</v>
      </c>
      <c r="M105" s="157" t="s">
        <v>413</v>
      </c>
      <c r="N105" s="159">
        <f>R106+R107</f>
        <v>9.6566523605150306E-2</v>
      </c>
      <c r="O105" s="186" t="s">
        <v>18</v>
      </c>
      <c r="P105" s="187" t="s">
        <v>195</v>
      </c>
      <c r="R105" s="187">
        <f t="shared" si="42"/>
        <v>4.7210300429184601E-2</v>
      </c>
      <c r="T105" s="186" t="s">
        <v>350</v>
      </c>
      <c r="U105" s="187" t="str">
        <f t="shared" si="27"/>
        <v>R_ES-SD-SpHeat</v>
      </c>
      <c r="V105" s="186" t="str">
        <f t="shared" si="27"/>
        <v>WH2_3</v>
      </c>
      <c r="W105" s="159">
        <f>AA106+AA107</f>
        <v>7.9399141630901296E-2</v>
      </c>
      <c r="X105" s="186" t="s">
        <v>18</v>
      </c>
      <c r="Y105" s="187" t="s">
        <v>190</v>
      </c>
      <c r="AA105" s="187">
        <f>AQ23</f>
        <v>4.7210300429184601E-2</v>
      </c>
      <c r="AC105" s="186" t="s">
        <v>350</v>
      </c>
      <c r="AD105" s="46" t="str">
        <f t="shared" si="28"/>
        <v>R_ES-SD-SpHeat</v>
      </c>
      <c r="AE105" s="192" t="str">
        <f t="shared" si="29"/>
        <v>WH2_3</v>
      </c>
      <c r="AF105" s="159">
        <f>AJ106+AJ107</f>
        <v>9.6566523605150306E-2</v>
      </c>
      <c r="AG105" s="192" t="s">
        <v>18</v>
      </c>
      <c r="AH105" s="46" t="s">
        <v>196</v>
      </c>
      <c r="AJ105" s="46">
        <f t="shared" si="43"/>
        <v>4.7210300429184601E-2</v>
      </c>
      <c r="AL105" s="186" t="s">
        <v>350</v>
      </c>
      <c r="AM105" s="187" t="str">
        <f t="shared" si="30"/>
        <v>R_ES-SD-SpHeat</v>
      </c>
      <c r="AN105" s="186" t="str">
        <f t="shared" si="31"/>
        <v>WH2_3</v>
      </c>
      <c r="AO105" s="159">
        <f>AS106+AS107</f>
        <v>9.6566523605150306E-2</v>
      </c>
      <c r="AP105" s="186" t="s">
        <v>18</v>
      </c>
      <c r="AQ105" s="187" t="s">
        <v>193</v>
      </c>
      <c r="AS105" s="187">
        <f t="shared" si="44"/>
        <v>4.7210300429184601E-2</v>
      </c>
      <c r="AU105" s="186" t="s">
        <v>350</v>
      </c>
      <c r="AV105" s="46" t="str">
        <f t="shared" si="32"/>
        <v>R_ES-SD-SpHeat</v>
      </c>
      <c r="AW105" s="192" t="str">
        <f t="shared" si="33"/>
        <v>WH2_3</v>
      </c>
      <c r="AX105" s="159">
        <f>BB106+BB107</f>
        <v>7.9399141630901296E-2</v>
      </c>
      <c r="AY105" s="192" t="s">
        <v>18</v>
      </c>
      <c r="AZ105" s="46" t="s">
        <v>192</v>
      </c>
      <c r="BB105" s="192">
        <f t="shared" si="45"/>
        <v>4.7210300429184601E-2</v>
      </c>
      <c r="BD105" s="186" t="s">
        <v>350</v>
      </c>
      <c r="BE105" s="46" t="str">
        <f t="shared" si="34"/>
        <v>R_ES-SD-SpHeat</v>
      </c>
      <c r="BF105" s="192" t="str">
        <f t="shared" si="35"/>
        <v>WH2_3</v>
      </c>
      <c r="BG105" s="159">
        <f>BK106+BK107</f>
        <v>9.6566523605150306E-2</v>
      </c>
      <c r="BH105" s="192" t="s">
        <v>18</v>
      </c>
      <c r="BI105" s="46" t="s">
        <v>194</v>
      </c>
      <c r="BK105" s="192">
        <f t="shared" si="46"/>
        <v>4.7210300429184601E-2</v>
      </c>
      <c r="BM105" s="186" t="s">
        <v>350</v>
      </c>
      <c r="BN105" s="46" t="str">
        <f t="shared" si="36"/>
        <v>R_ES-SD-SpHeat</v>
      </c>
      <c r="BO105" s="192" t="str">
        <f t="shared" si="37"/>
        <v>WH2_3</v>
      </c>
      <c r="BP105" s="192">
        <f t="shared" si="41"/>
        <v>7.9399141630901296E-2</v>
      </c>
      <c r="BQ105" s="192" t="s">
        <v>18</v>
      </c>
      <c r="BR105" s="46" t="s">
        <v>191</v>
      </c>
      <c r="BT105" s="192">
        <f t="shared" si="47"/>
        <v>4.7210300429184601E-2</v>
      </c>
    </row>
    <row r="106" spans="2:72">
      <c r="B106" s="142"/>
      <c r="D106" s="145"/>
      <c r="E106" s="145"/>
      <c r="F106" s="142"/>
      <c r="K106" s="186" t="s">
        <v>350</v>
      </c>
      <c r="L106" s="187" t="str">
        <f t="shared" si="38"/>
        <v>R_ES-SD-SpHeat</v>
      </c>
      <c r="M106" s="157" t="s">
        <v>414</v>
      </c>
      <c r="N106" s="159">
        <f>R108+R109</f>
        <v>8.7982832618025794E-2</v>
      </c>
      <c r="O106" s="186" t="s">
        <v>18</v>
      </c>
      <c r="P106" s="187" t="s">
        <v>195</v>
      </c>
      <c r="R106" s="187">
        <f t="shared" si="42"/>
        <v>4.7210300429184601E-2</v>
      </c>
      <c r="T106" s="186" t="s">
        <v>350</v>
      </c>
      <c r="U106" s="187" t="str">
        <f t="shared" si="27"/>
        <v>R_ES-SD-SpHeat</v>
      </c>
      <c r="V106" s="186" t="str">
        <f t="shared" si="27"/>
        <v>WH4_5</v>
      </c>
      <c r="W106" s="159">
        <f>AA108+AA109</f>
        <v>7.5107296137339102E-2</v>
      </c>
      <c r="X106" s="186" t="s">
        <v>18</v>
      </c>
      <c r="Y106" s="187" t="s">
        <v>190</v>
      </c>
      <c r="AA106" s="187">
        <f>AQ24</f>
        <v>4.07725321888412E-2</v>
      </c>
      <c r="AC106" s="186" t="s">
        <v>350</v>
      </c>
      <c r="AD106" s="46" t="str">
        <f t="shared" si="28"/>
        <v>R_ES-SD-SpHeat</v>
      </c>
      <c r="AE106" s="192" t="str">
        <f t="shared" si="29"/>
        <v>WH4_5</v>
      </c>
      <c r="AF106" s="159">
        <f>AJ108+AJ109</f>
        <v>8.7982832618025794E-2</v>
      </c>
      <c r="AG106" s="192" t="s">
        <v>18</v>
      </c>
      <c r="AH106" s="46" t="s">
        <v>196</v>
      </c>
      <c r="AJ106" s="46">
        <f t="shared" si="43"/>
        <v>4.7210300429184601E-2</v>
      </c>
      <c r="AL106" s="186" t="s">
        <v>350</v>
      </c>
      <c r="AM106" s="187" t="str">
        <f t="shared" si="30"/>
        <v>R_ES-SD-SpHeat</v>
      </c>
      <c r="AN106" s="186" t="str">
        <f t="shared" si="31"/>
        <v>WH4_5</v>
      </c>
      <c r="AO106" s="159">
        <f>AS108+AS109</f>
        <v>7.9399141630901296E-2</v>
      </c>
      <c r="AP106" s="186" t="s">
        <v>18</v>
      </c>
      <c r="AQ106" s="187" t="s">
        <v>193</v>
      </c>
      <c r="AS106" s="187">
        <f t="shared" si="44"/>
        <v>4.9356223175965698E-2</v>
      </c>
      <c r="AU106" s="186" t="s">
        <v>350</v>
      </c>
      <c r="AV106" s="46" t="str">
        <f t="shared" si="32"/>
        <v>R_ES-SD-SpHeat</v>
      </c>
      <c r="AW106" s="192" t="str">
        <f t="shared" si="33"/>
        <v>WH4_5</v>
      </c>
      <c r="AX106" s="159">
        <f>BB108+BB109</f>
        <v>7.5107296137339102E-2</v>
      </c>
      <c r="AY106" s="192" t="s">
        <v>18</v>
      </c>
      <c r="AZ106" s="46" t="s">
        <v>192</v>
      </c>
      <c r="BB106" s="192">
        <f t="shared" si="45"/>
        <v>4.07725321888412E-2</v>
      </c>
      <c r="BD106" s="186" t="s">
        <v>350</v>
      </c>
      <c r="BE106" s="46" t="str">
        <f t="shared" si="34"/>
        <v>R_ES-SD-SpHeat</v>
      </c>
      <c r="BF106" s="192" t="str">
        <f t="shared" si="35"/>
        <v>WH4_5</v>
      </c>
      <c r="BG106" s="159">
        <f>BK108+BK109</f>
        <v>8.7982832618025794E-2</v>
      </c>
      <c r="BH106" s="192" t="s">
        <v>18</v>
      </c>
      <c r="BI106" s="46" t="s">
        <v>194</v>
      </c>
      <c r="BK106" s="192">
        <f t="shared" si="46"/>
        <v>4.7210300429184601E-2</v>
      </c>
      <c r="BM106" s="186" t="s">
        <v>350</v>
      </c>
      <c r="BN106" s="46" t="str">
        <f t="shared" si="36"/>
        <v>R_ES-SD-SpHeat</v>
      </c>
      <c r="BO106" s="192" t="str">
        <f t="shared" si="37"/>
        <v>WH4_5</v>
      </c>
      <c r="BP106" s="192">
        <f t="shared" si="41"/>
        <v>7.5107296137339102E-2</v>
      </c>
      <c r="BQ106" s="192" t="s">
        <v>18</v>
      </c>
      <c r="BR106" s="46" t="s">
        <v>191</v>
      </c>
      <c r="BT106" s="192">
        <f t="shared" si="47"/>
        <v>4.07725321888412E-2</v>
      </c>
    </row>
    <row r="107" spans="2:72">
      <c r="B107" s="172"/>
      <c r="D107" s="145"/>
      <c r="E107" s="145"/>
      <c r="F107" s="142"/>
      <c r="K107" s="186" t="s">
        <v>350</v>
      </c>
      <c r="L107" s="187" t="str">
        <f t="shared" si="38"/>
        <v>R_ES-SD-SpHeat</v>
      </c>
      <c r="M107" s="157" t="s">
        <v>415</v>
      </c>
      <c r="N107" s="159">
        <f>R110+R111</f>
        <v>7.7253218884120206E-2</v>
      </c>
      <c r="O107" s="186" t="s">
        <v>18</v>
      </c>
      <c r="P107" s="187" t="s">
        <v>195</v>
      </c>
      <c r="R107" s="187">
        <f t="shared" si="42"/>
        <v>4.9356223175965698E-2</v>
      </c>
      <c r="T107" s="186" t="s">
        <v>350</v>
      </c>
      <c r="U107" s="187" t="str">
        <f t="shared" si="27"/>
        <v>R_ES-SD-SpHeat</v>
      </c>
      <c r="V107" s="186" t="str">
        <f t="shared" si="27"/>
        <v>WH6_7</v>
      </c>
      <c r="W107" s="159">
        <f>AA110+AA111</f>
        <v>7.0815450643776895E-2</v>
      </c>
      <c r="X107" s="186" t="s">
        <v>18</v>
      </c>
      <c r="Y107" s="187" t="s">
        <v>190</v>
      </c>
      <c r="AA107" s="187">
        <f>AQ25</f>
        <v>3.8626609442060103E-2</v>
      </c>
      <c r="AC107" s="186" t="s">
        <v>350</v>
      </c>
      <c r="AD107" s="46" t="str">
        <f t="shared" si="28"/>
        <v>R_ES-SD-SpHeat</v>
      </c>
      <c r="AE107" s="192" t="str">
        <f t="shared" si="29"/>
        <v>WH6_7</v>
      </c>
      <c r="AF107" s="159">
        <f>AJ110+AJ111</f>
        <v>7.7253218884120206E-2</v>
      </c>
      <c r="AG107" s="192" t="s">
        <v>18</v>
      </c>
      <c r="AH107" s="46" t="s">
        <v>196</v>
      </c>
      <c r="AJ107" s="46">
        <f t="shared" si="43"/>
        <v>4.9356223175965698E-2</v>
      </c>
      <c r="AL107" s="186" t="s">
        <v>350</v>
      </c>
      <c r="AM107" s="187" t="str">
        <f t="shared" si="30"/>
        <v>R_ES-SD-SpHeat</v>
      </c>
      <c r="AN107" s="186" t="str">
        <f t="shared" si="31"/>
        <v>WH6_7</v>
      </c>
      <c r="AO107" s="159">
        <f>AS110+AS111</f>
        <v>7.5107296137339102E-2</v>
      </c>
      <c r="AP107" s="186" t="s">
        <v>18</v>
      </c>
      <c r="AQ107" s="187" t="s">
        <v>193</v>
      </c>
      <c r="AS107" s="187">
        <f t="shared" si="44"/>
        <v>4.7210300429184601E-2</v>
      </c>
      <c r="AU107" s="186" t="s">
        <v>350</v>
      </c>
      <c r="AV107" s="46" t="str">
        <f t="shared" si="32"/>
        <v>R_ES-SD-SpHeat</v>
      </c>
      <c r="AW107" s="192" t="str">
        <f t="shared" si="33"/>
        <v>WH6_7</v>
      </c>
      <c r="AX107" s="159">
        <f>BB110+BB111</f>
        <v>7.0815450643776895E-2</v>
      </c>
      <c r="AY107" s="192" t="s">
        <v>18</v>
      </c>
      <c r="AZ107" s="46" t="s">
        <v>192</v>
      </c>
      <c r="BB107" s="192">
        <f t="shared" si="45"/>
        <v>3.8626609442060103E-2</v>
      </c>
      <c r="BD107" s="186" t="s">
        <v>350</v>
      </c>
      <c r="BE107" s="46" t="str">
        <f t="shared" si="34"/>
        <v>R_ES-SD-SpHeat</v>
      </c>
      <c r="BF107" s="192" t="str">
        <f t="shared" si="35"/>
        <v>WH6_7</v>
      </c>
      <c r="BG107" s="159">
        <f>BK110+BK111</f>
        <v>7.7253218884120206E-2</v>
      </c>
      <c r="BH107" s="192" t="s">
        <v>18</v>
      </c>
      <c r="BI107" s="46" t="s">
        <v>194</v>
      </c>
      <c r="BK107" s="192">
        <f t="shared" si="46"/>
        <v>4.9356223175965698E-2</v>
      </c>
      <c r="BM107" s="186" t="s">
        <v>350</v>
      </c>
      <c r="BN107" s="46" t="str">
        <f t="shared" si="36"/>
        <v>R_ES-SD-SpHeat</v>
      </c>
      <c r="BO107" s="192" t="str">
        <f t="shared" si="37"/>
        <v>WH6_7</v>
      </c>
      <c r="BP107" s="192">
        <f t="shared" si="41"/>
        <v>7.0815450643776895E-2</v>
      </c>
      <c r="BQ107" s="192" t="s">
        <v>18</v>
      </c>
      <c r="BR107" s="46" t="s">
        <v>191</v>
      </c>
      <c r="BT107" s="192">
        <f t="shared" si="47"/>
        <v>3.8626609442060103E-2</v>
      </c>
    </row>
    <row r="108" spans="2:72">
      <c r="B108" s="142"/>
      <c r="D108" s="145"/>
      <c r="E108" s="145"/>
      <c r="F108" s="142"/>
      <c r="K108" s="186" t="s">
        <v>350</v>
      </c>
      <c r="L108" s="187" t="str">
        <f t="shared" si="38"/>
        <v>R_ES-SD-SpHeat</v>
      </c>
      <c r="M108" s="157" t="s">
        <v>416</v>
      </c>
      <c r="N108" s="159">
        <f>R112+R113</f>
        <v>7.0815450643776895E-2</v>
      </c>
      <c r="O108" s="186" t="s">
        <v>18</v>
      </c>
      <c r="P108" s="187" t="s">
        <v>195</v>
      </c>
      <c r="R108" s="187">
        <f t="shared" si="42"/>
        <v>4.7210300429184601E-2</v>
      </c>
      <c r="T108" s="186" t="s">
        <v>350</v>
      </c>
      <c r="U108" s="187" t="str">
        <f t="shared" si="27"/>
        <v>R_ES-SD-SpHeat</v>
      </c>
      <c r="V108" s="186" t="str">
        <f t="shared" si="27"/>
        <v>WH8_9</v>
      </c>
      <c r="W108" s="159">
        <f>AA112+AA113</f>
        <v>7.5107296137339102E-2</v>
      </c>
      <c r="X108" s="186" t="s">
        <v>18</v>
      </c>
      <c r="Y108" s="187" t="s">
        <v>190</v>
      </c>
      <c r="AA108" s="187">
        <f t="shared" ref="AA108:AA127" si="48">AQ2</f>
        <v>3.8626609442060103E-2</v>
      </c>
      <c r="AC108" s="186" t="s">
        <v>350</v>
      </c>
      <c r="AD108" s="46" t="str">
        <f t="shared" si="28"/>
        <v>R_ES-SD-SpHeat</v>
      </c>
      <c r="AE108" s="192" t="str">
        <f t="shared" si="29"/>
        <v>WH8_9</v>
      </c>
      <c r="AF108" s="159">
        <f>AJ112+AJ113</f>
        <v>7.0815450643776895E-2</v>
      </c>
      <c r="AG108" s="192" t="s">
        <v>18</v>
      </c>
      <c r="AH108" s="46" t="s">
        <v>196</v>
      </c>
      <c r="AJ108" s="46">
        <f t="shared" si="43"/>
        <v>4.7210300429184601E-2</v>
      </c>
      <c r="AL108" s="186" t="s">
        <v>350</v>
      </c>
      <c r="AM108" s="187" t="str">
        <f t="shared" si="30"/>
        <v>R_ES-SD-SpHeat</v>
      </c>
      <c r="AN108" s="186" t="str">
        <f t="shared" si="31"/>
        <v>WH8_9</v>
      </c>
      <c r="AO108" s="159">
        <f>AS112+AS113</f>
        <v>7.0815450643776895E-2</v>
      </c>
      <c r="AP108" s="186" t="s">
        <v>18</v>
      </c>
      <c r="AQ108" s="187" t="s">
        <v>193</v>
      </c>
      <c r="AS108" s="187">
        <f t="shared" si="44"/>
        <v>4.07725321888412E-2</v>
      </c>
      <c r="AU108" s="186" t="s">
        <v>350</v>
      </c>
      <c r="AV108" s="46" t="str">
        <f t="shared" si="32"/>
        <v>R_ES-SD-SpHeat</v>
      </c>
      <c r="AW108" s="192" t="str">
        <f t="shared" si="33"/>
        <v>WH8_9</v>
      </c>
      <c r="AX108" s="159">
        <f>BB112+BB113</f>
        <v>7.5107296137339102E-2</v>
      </c>
      <c r="AY108" s="192" t="s">
        <v>18</v>
      </c>
      <c r="AZ108" s="46" t="s">
        <v>192</v>
      </c>
      <c r="BB108" s="192">
        <f t="shared" si="45"/>
        <v>3.8626609442060103E-2</v>
      </c>
      <c r="BD108" s="186" t="s">
        <v>350</v>
      </c>
      <c r="BE108" s="46" t="str">
        <f t="shared" si="34"/>
        <v>R_ES-SD-SpHeat</v>
      </c>
      <c r="BF108" s="192" t="str">
        <f t="shared" si="35"/>
        <v>WH8_9</v>
      </c>
      <c r="BG108" s="159">
        <f>BK112+BK113</f>
        <v>7.0815450643776895E-2</v>
      </c>
      <c r="BH108" s="192" t="s">
        <v>18</v>
      </c>
      <c r="BI108" s="46" t="s">
        <v>194</v>
      </c>
      <c r="BK108" s="192">
        <f t="shared" si="46"/>
        <v>4.7210300429184601E-2</v>
      </c>
      <c r="BM108" s="186" t="s">
        <v>350</v>
      </c>
      <c r="BN108" s="46" t="str">
        <f t="shared" si="36"/>
        <v>R_ES-SD-SpHeat</v>
      </c>
      <c r="BO108" s="192" t="str">
        <f t="shared" si="37"/>
        <v>WH8_9</v>
      </c>
      <c r="BP108" s="192">
        <f t="shared" si="41"/>
        <v>7.5107296137339102E-2</v>
      </c>
      <c r="BQ108" s="192" t="s">
        <v>18</v>
      </c>
      <c r="BR108" s="46" t="s">
        <v>191</v>
      </c>
      <c r="BT108" s="192">
        <f t="shared" si="47"/>
        <v>3.8626609442060103E-2</v>
      </c>
    </row>
    <row r="109" spans="2:72">
      <c r="B109" s="142"/>
      <c r="D109" s="145"/>
      <c r="E109" s="145"/>
      <c r="F109" s="142"/>
      <c r="K109" s="186" t="s">
        <v>350</v>
      </c>
      <c r="L109" s="187" t="str">
        <f t="shared" si="38"/>
        <v>R_ES-SD-SpHeat</v>
      </c>
      <c r="M109" s="157" t="s">
        <v>417</v>
      </c>
      <c r="N109" s="159">
        <f>R114+R115</f>
        <v>7.5107296137339102E-2</v>
      </c>
      <c r="O109" s="186" t="s">
        <v>18</v>
      </c>
      <c r="P109" s="187" t="s">
        <v>195</v>
      </c>
      <c r="R109" s="187">
        <f t="shared" si="42"/>
        <v>4.07725321888412E-2</v>
      </c>
      <c r="T109" s="186" t="s">
        <v>350</v>
      </c>
      <c r="U109" s="187" t="str">
        <f t="shared" si="27"/>
        <v>R_ES-SD-SpHeat</v>
      </c>
      <c r="V109" s="186" t="str">
        <f t="shared" si="27"/>
        <v>WH10_11</v>
      </c>
      <c r="W109" s="159">
        <f>AA114+AA115</f>
        <v>7.5107296137339102E-2</v>
      </c>
      <c r="X109" s="186" t="s">
        <v>18</v>
      </c>
      <c r="Y109" s="187" t="s">
        <v>190</v>
      </c>
      <c r="AA109" s="187">
        <f t="shared" si="48"/>
        <v>3.6480686695278999E-2</v>
      </c>
      <c r="AC109" s="186" t="s">
        <v>350</v>
      </c>
      <c r="AD109" s="46" t="str">
        <f t="shared" si="28"/>
        <v>R_ES-SD-SpHeat</v>
      </c>
      <c r="AE109" s="192" t="str">
        <f t="shared" si="29"/>
        <v>WH10_11</v>
      </c>
      <c r="AF109" s="159">
        <f>AJ114+AJ115</f>
        <v>7.5107296137339102E-2</v>
      </c>
      <c r="AG109" s="192" t="s">
        <v>18</v>
      </c>
      <c r="AH109" s="46" t="s">
        <v>196</v>
      </c>
      <c r="AJ109" s="46">
        <f t="shared" si="43"/>
        <v>4.07725321888412E-2</v>
      </c>
      <c r="AL109" s="186" t="s">
        <v>350</v>
      </c>
      <c r="AM109" s="187" t="str">
        <f t="shared" si="30"/>
        <v>R_ES-SD-SpHeat</v>
      </c>
      <c r="AN109" s="186" t="str">
        <f t="shared" si="31"/>
        <v>WH10_11</v>
      </c>
      <c r="AO109" s="159">
        <f>AS114+AS115</f>
        <v>7.5107296137339102E-2</v>
      </c>
      <c r="AP109" s="186" t="s">
        <v>18</v>
      </c>
      <c r="AQ109" s="187" t="s">
        <v>193</v>
      </c>
      <c r="AS109" s="187">
        <f t="shared" si="44"/>
        <v>3.8626609442060103E-2</v>
      </c>
      <c r="AU109" s="186" t="s">
        <v>350</v>
      </c>
      <c r="AV109" s="46" t="str">
        <f t="shared" si="32"/>
        <v>R_ES-SD-SpHeat</v>
      </c>
      <c r="AW109" s="192" t="str">
        <f t="shared" si="33"/>
        <v>WH10_11</v>
      </c>
      <c r="AX109" s="159">
        <f>BB114+BB115</f>
        <v>7.5107296137339102E-2</v>
      </c>
      <c r="AY109" s="192" t="s">
        <v>18</v>
      </c>
      <c r="AZ109" s="46" t="s">
        <v>192</v>
      </c>
      <c r="BB109" s="192">
        <f t="shared" si="45"/>
        <v>3.6480686695278999E-2</v>
      </c>
      <c r="BD109" s="186" t="s">
        <v>350</v>
      </c>
      <c r="BE109" s="46" t="str">
        <f t="shared" si="34"/>
        <v>R_ES-SD-SpHeat</v>
      </c>
      <c r="BF109" s="192" t="str">
        <f t="shared" si="35"/>
        <v>WH10_11</v>
      </c>
      <c r="BG109" s="159">
        <f>BK114+BK115</f>
        <v>7.5107296137339102E-2</v>
      </c>
      <c r="BH109" s="192" t="s">
        <v>18</v>
      </c>
      <c r="BI109" s="46" t="s">
        <v>194</v>
      </c>
      <c r="BK109" s="192">
        <f t="shared" si="46"/>
        <v>4.07725321888412E-2</v>
      </c>
      <c r="BM109" s="186" t="s">
        <v>350</v>
      </c>
      <c r="BN109" s="46" t="str">
        <f t="shared" si="36"/>
        <v>R_ES-SD-SpHeat</v>
      </c>
      <c r="BO109" s="192" t="str">
        <f t="shared" si="37"/>
        <v>WH10_11</v>
      </c>
      <c r="BP109" s="192">
        <f t="shared" si="41"/>
        <v>7.5107296137339102E-2</v>
      </c>
      <c r="BQ109" s="192" t="s">
        <v>18</v>
      </c>
      <c r="BR109" s="46" t="s">
        <v>191</v>
      </c>
      <c r="BT109" s="192">
        <f t="shared" si="47"/>
        <v>3.6480686695278999E-2</v>
      </c>
    </row>
    <row r="110" spans="2:72">
      <c r="B110" s="142"/>
      <c r="D110" s="145"/>
      <c r="E110" s="145"/>
      <c r="F110" s="142"/>
      <c r="K110" s="186" t="s">
        <v>350</v>
      </c>
      <c r="L110" s="187" t="str">
        <f t="shared" si="38"/>
        <v>R_ES-SD-SpHeat</v>
      </c>
      <c r="M110" s="157" t="s">
        <v>418</v>
      </c>
      <c r="N110" s="159">
        <f>R116+R117</f>
        <v>7.5107296137339102E-2</v>
      </c>
      <c r="O110" s="186" t="s">
        <v>18</v>
      </c>
      <c r="P110" s="187" t="s">
        <v>195</v>
      </c>
      <c r="R110" s="187">
        <f t="shared" si="42"/>
        <v>3.8626609442060103E-2</v>
      </c>
      <c r="T110" s="186" t="s">
        <v>350</v>
      </c>
      <c r="U110" s="187" t="str">
        <f t="shared" si="27"/>
        <v>R_ES-SD-SpHeat</v>
      </c>
      <c r="V110" s="186" t="str">
        <f t="shared" si="27"/>
        <v>WH12_13</v>
      </c>
      <c r="W110" s="159">
        <f>AA116+AA117</f>
        <v>7.9399141630901296E-2</v>
      </c>
      <c r="X110" s="186" t="s">
        <v>18</v>
      </c>
      <c r="Y110" s="187" t="s">
        <v>190</v>
      </c>
      <c r="AA110" s="187">
        <f t="shared" si="48"/>
        <v>3.4334763948497903E-2</v>
      </c>
      <c r="AC110" s="186" t="s">
        <v>350</v>
      </c>
      <c r="AD110" s="46" t="str">
        <f t="shared" si="28"/>
        <v>R_ES-SD-SpHeat</v>
      </c>
      <c r="AE110" s="192" t="str">
        <f t="shared" si="29"/>
        <v>WH12_13</v>
      </c>
      <c r="AF110" s="159">
        <f>AJ116+AJ117</f>
        <v>7.5107296137339102E-2</v>
      </c>
      <c r="AG110" s="192" t="s">
        <v>18</v>
      </c>
      <c r="AH110" s="46" t="s">
        <v>196</v>
      </c>
      <c r="AJ110" s="46">
        <f t="shared" si="43"/>
        <v>3.8626609442060103E-2</v>
      </c>
      <c r="AL110" s="186" t="s">
        <v>350</v>
      </c>
      <c r="AM110" s="187" t="str">
        <f t="shared" si="30"/>
        <v>R_ES-SD-SpHeat</v>
      </c>
      <c r="AN110" s="186" t="str">
        <f t="shared" si="31"/>
        <v>WH12_13</v>
      </c>
      <c r="AO110" s="159">
        <f>AS116+AS117</f>
        <v>7.5107296137339102E-2</v>
      </c>
      <c r="AP110" s="186" t="s">
        <v>18</v>
      </c>
      <c r="AQ110" s="187" t="s">
        <v>193</v>
      </c>
      <c r="AS110" s="187">
        <f t="shared" ref="AS110:AS127" si="49">AQ2</f>
        <v>3.8626609442060103E-2</v>
      </c>
      <c r="AU110" s="186" t="s">
        <v>350</v>
      </c>
      <c r="AV110" s="46" t="str">
        <f t="shared" si="32"/>
        <v>R_ES-SD-SpHeat</v>
      </c>
      <c r="AW110" s="192" t="str">
        <f t="shared" si="33"/>
        <v>WH12_13</v>
      </c>
      <c r="AX110" s="159">
        <f>BB116+BB117</f>
        <v>7.9399141630901296E-2</v>
      </c>
      <c r="AY110" s="192" t="s">
        <v>18</v>
      </c>
      <c r="AZ110" s="46" t="s">
        <v>192</v>
      </c>
      <c r="BB110" s="192">
        <f t="shared" si="45"/>
        <v>3.4334763948497903E-2</v>
      </c>
      <c r="BD110" s="186" t="s">
        <v>350</v>
      </c>
      <c r="BE110" s="46" t="str">
        <f t="shared" si="34"/>
        <v>R_ES-SD-SpHeat</v>
      </c>
      <c r="BF110" s="192" t="str">
        <f t="shared" si="35"/>
        <v>WH12_13</v>
      </c>
      <c r="BG110" s="159">
        <f>BK116+BK117</f>
        <v>7.5107296137339102E-2</v>
      </c>
      <c r="BH110" s="192" t="s">
        <v>18</v>
      </c>
      <c r="BI110" s="46" t="s">
        <v>194</v>
      </c>
      <c r="BK110" s="192">
        <f t="shared" si="46"/>
        <v>3.8626609442060103E-2</v>
      </c>
      <c r="BM110" s="186" t="s">
        <v>350</v>
      </c>
      <c r="BN110" s="46" t="str">
        <f t="shared" si="36"/>
        <v>R_ES-SD-SpHeat</v>
      </c>
      <c r="BO110" s="192" t="str">
        <f t="shared" si="37"/>
        <v>WH12_13</v>
      </c>
      <c r="BP110" s="192">
        <f t="shared" si="41"/>
        <v>7.9399141630901296E-2</v>
      </c>
      <c r="BQ110" s="192" t="s">
        <v>18</v>
      </c>
      <c r="BR110" s="46" t="s">
        <v>191</v>
      </c>
      <c r="BT110" s="192">
        <f t="shared" si="47"/>
        <v>3.4334763948497903E-2</v>
      </c>
    </row>
    <row r="111" spans="2:72">
      <c r="B111" s="172"/>
      <c r="D111" s="145"/>
      <c r="E111" s="145"/>
      <c r="F111" s="142"/>
      <c r="K111" s="186" t="s">
        <v>350</v>
      </c>
      <c r="L111" s="187" t="str">
        <f t="shared" si="38"/>
        <v>R_ES-SD-SpHeat</v>
      </c>
      <c r="M111" s="157" t="s">
        <v>419</v>
      </c>
      <c r="N111" s="159">
        <f>R118+R119</f>
        <v>7.5107296137339102E-2</v>
      </c>
      <c r="O111" s="186" t="s">
        <v>18</v>
      </c>
      <c r="P111" s="187" t="s">
        <v>195</v>
      </c>
      <c r="R111" s="187">
        <f t="shared" ref="R111:R127" si="50">AQ2</f>
        <v>3.8626609442060103E-2</v>
      </c>
      <c r="T111" s="186" t="s">
        <v>350</v>
      </c>
      <c r="U111" s="187" t="str">
        <f t="shared" si="27"/>
        <v>R_ES-SD-SpHeat</v>
      </c>
      <c r="V111" s="186" t="str">
        <f t="shared" si="27"/>
        <v>WH14_15</v>
      </c>
      <c r="W111" s="159">
        <f>AA118+AA119</f>
        <v>8.15450643776824E-2</v>
      </c>
      <c r="X111" s="186" t="s">
        <v>18</v>
      </c>
      <c r="Y111" s="187" t="s">
        <v>190</v>
      </c>
      <c r="AA111" s="187">
        <f t="shared" si="48"/>
        <v>3.6480686695278999E-2</v>
      </c>
      <c r="AC111" s="186" t="s">
        <v>350</v>
      </c>
      <c r="AD111" s="46" t="str">
        <f t="shared" si="28"/>
        <v>R_ES-SD-SpHeat</v>
      </c>
      <c r="AE111" s="192" t="str">
        <f t="shared" si="29"/>
        <v>WH14_15</v>
      </c>
      <c r="AF111" s="159">
        <f>AJ118+AJ119</f>
        <v>7.5107296137339102E-2</v>
      </c>
      <c r="AG111" s="192" t="s">
        <v>18</v>
      </c>
      <c r="AH111" s="46" t="s">
        <v>196</v>
      </c>
      <c r="AJ111" s="46">
        <f t="shared" si="43"/>
        <v>3.8626609442060103E-2</v>
      </c>
      <c r="AL111" s="186" t="s">
        <v>350</v>
      </c>
      <c r="AM111" s="187" t="str">
        <f t="shared" si="30"/>
        <v>R_ES-SD-SpHeat</v>
      </c>
      <c r="AN111" s="186" t="str">
        <f t="shared" si="31"/>
        <v>WH14_15</v>
      </c>
      <c r="AO111" s="159">
        <f>AS118+AS119</f>
        <v>7.9399141630901296E-2</v>
      </c>
      <c r="AP111" s="186" t="s">
        <v>18</v>
      </c>
      <c r="AQ111" s="187" t="s">
        <v>193</v>
      </c>
      <c r="AS111" s="187">
        <f t="shared" si="49"/>
        <v>3.6480686695278999E-2</v>
      </c>
      <c r="AU111" s="186" t="s">
        <v>350</v>
      </c>
      <c r="AV111" s="46" t="str">
        <f t="shared" si="32"/>
        <v>R_ES-SD-SpHeat</v>
      </c>
      <c r="AW111" s="192" t="str">
        <f t="shared" si="33"/>
        <v>WH14_15</v>
      </c>
      <c r="AX111" s="159">
        <f>BB118+BB119</f>
        <v>8.15450643776824E-2</v>
      </c>
      <c r="AY111" s="192" t="s">
        <v>18</v>
      </c>
      <c r="AZ111" s="46" t="s">
        <v>192</v>
      </c>
      <c r="BB111" s="192">
        <f t="shared" si="45"/>
        <v>3.6480686695278999E-2</v>
      </c>
      <c r="BD111" s="186" t="s">
        <v>350</v>
      </c>
      <c r="BE111" s="46" t="str">
        <f t="shared" si="34"/>
        <v>R_ES-SD-SpHeat</v>
      </c>
      <c r="BF111" s="192" t="str">
        <f t="shared" si="35"/>
        <v>WH14_15</v>
      </c>
      <c r="BG111" s="159">
        <f>BK118+BK119</f>
        <v>7.5107296137339102E-2</v>
      </c>
      <c r="BH111" s="192" t="s">
        <v>18</v>
      </c>
      <c r="BI111" s="46" t="s">
        <v>194</v>
      </c>
      <c r="BK111" s="192">
        <f t="shared" si="46"/>
        <v>3.8626609442060103E-2</v>
      </c>
      <c r="BM111" s="186" t="s">
        <v>350</v>
      </c>
      <c r="BN111" s="46" t="str">
        <f t="shared" si="36"/>
        <v>R_ES-SD-SpHeat</v>
      </c>
      <c r="BO111" s="192" t="str">
        <f t="shared" si="37"/>
        <v>WH14_15</v>
      </c>
      <c r="BP111" s="192">
        <f t="shared" si="41"/>
        <v>8.15450643776824E-2</v>
      </c>
      <c r="BQ111" s="192" t="s">
        <v>18</v>
      </c>
      <c r="BR111" s="46" t="s">
        <v>191</v>
      </c>
      <c r="BT111" s="192">
        <f t="shared" si="47"/>
        <v>3.6480686695278999E-2</v>
      </c>
    </row>
    <row r="112" spans="2:72">
      <c r="B112" s="142"/>
      <c r="D112" s="145"/>
      <c r="E112" s="145"/>
      <c r="F112" s="142"/>
      <c r="K112" s="186" t="s">
        <v>350</v>
      </c>
      <c r="L112" s="187" t="str">
        <f t="shared" si="38"/>
        <v>R_ES-SD-SpHeat</v>
      </c>
      <c r="M112" s="157" t="s">
        <v>420</v>
      </c>
      <c r="N112" s="159">
        <f>R120+R121</f>
        <v>8.15450643776824E-2</v>
      </c>
      <c r="O112" s="186" t="s">
        <v>18</v>
      </c>
      <c r="P112" s="187" t="s">
        <v>195</v>
      </c>
      <c r="R112" s="187">
        <f t="shared" si="50"/>
        <v>3.6480686695278999E-2</v>
      </c>
      <c r="T112" s="186" t="s">
        <v>350</v>
      </c>
      <c r="U112" s="187" t="str">
        <f t="shared" si="27"/>
        <v>R_ES-SD-SpHeat</v>
      </c>
      <c r="V112" s="186" t="str">
        <f t="shared" si="27"/>
        <v>WH16_17</v>
      </c>
      <c r="W112" s="159">
        <f>AA120+AA121</f>
        <v>8.5836909871244593E-2</v>
      </c>
      <c r="X112" s="186" t="s">
        <v>18</v>
      </c>
      <c r="Y112" s="187" t="s">
        <v>190</v>
      </c>
      <c r="AA112" s="187">
        <f t="shared" si="48"/>
        <v>3.8626609442060103E-2</v>
      </c>
      <c r="AC112" s="186" t="s">
        <v>350</v>
      </c>
      <c r="AD112" s="46" t="str">
        <f t="shared" si="28"/>
        <v>R_ES-SD-SpHeat</v>
      </c>
      <c r="AE112" s="192" t="str">
        <f t="shared" si="29"/>
        <v>WH16_17</v>
      </c>
      <c r="AF112" s="159">
        <f>AJ120+AJ121</f>
        <v>8.15450643776824E-2</v>
      </c>
      <c r="AG112" s="192" t="s">
        <v>18</v>
      </c>
      <c r="AH112" s="46" t="s">
        <v>196</v>
      </c>
      <c r="AJ112" s="46">
        <f t="shared" si="43"/>
        <v>3.6480686695278999E-2</v>
      </c>
      <c r="AL112" s="186" t="s">
        <v>350</v>
      </c>
      <c r="AM112" s="187" t="str">
        <f t="shared" si="30"/>
        <v>R_ES-SD-SpHeat</v>
      </c>
      <c r="AN112" s="186" t="str">
        <f t="shared" si="31"/>
        <v>WH16_17</v>
      </c>
      <c r="AO112" s="159">
        <f>AS120+AS121</f>
        <v>8.15450643776824E-2</v>
      </c>
      <c r="AP112" s="186" t="s">
        <v>18</v>
      </c>
      <c r="AQ112" s="187" t="s">
        <v>193</v>
      </c>
      <c r="AS112" s="187">
        <f t="shared" si="49"/>
        <v>3.4334763948497903E-2</v>
      </c>
      <c r="AU112" s="186" t="s">
        <v>350</v>
      </c>
      <c r="AV112" s="46" t="str">
        <f t="shared" si="32"/>
        <v>R_ES-SD-SpHeat</v>
      </c>
      <c r="AW112" s="192" t="str">
        <f t="shared" si="33"/>
        <v>WH16_17</v>
      </c>
      <c r="AX112" s="159">
        <f>BB120+BB121</f>
        <v>8.5836909871244593E-2</v>
      </c>
      <c r="AY112" s="192" t="s">
        <v>18</v>
      </c>
      <c r="AZ112" s="46" t="s">
        <v>192</v>
      </c>
      <c r="BB112" s="192">
        <f t="shared" si="45"/>
        <v>3.8626609442060103E-2</v>
      </c>
      <c r="BD112" s="186" t="s">
        <v>350</v>
      </c>
      <c r="BE112" s="46" t="str">
        <f t="shared" si="34"/>
        <v>R_ES-SD-SpHeat</v>
      </c>
      <c r="BF112" s="192" t="str">
        <f t="shared" si="35"/>
        <v>WH16_17</v>
      </c>
      <c r="BG112" s="159">
        <f>BK120+BK121</f>
        <v>8.15450643776824E-2</v>
      </c>
      <c r="BH112" s="192" t="s">
        <v>18</v>
      </c>
      <c r="BI112" s="46" t="s">
        <v>194</v>
      </c>
      <c r="BK112" s="192">
        <f t="shared" si="46"/>
        <v>3.6480686695278999E-2</v>
      </c>
      <c r="BM112" s="186" t="s">
        <v>350</v>
      </c>
      <c r="BN112" s="46" t="str">
        <f t="shared" si="36"/>
        <v>R_ES-SD-SpHeat</v>
      </c>
      <c r="BO112" s="192" t="str">
        <f t="shared" si="37"/>
        <v>WH16_17</v>
      </c>
      <c r="BP112" s="192">
        <f t="shared" si="41"/>
        <v>8.5836909871244593E-2</v>
      </c>
      <c r="BQ112" s="192" t="s">
        <v>18</v>
      </c>
      <c r="BR112" s="46" t="s">
        <v>191</v>
      </c>
      <c r="BT112" s="192">
        <f t="shared" si="47"/>
        <v>3.8626609442060103E-2</v>
      </c>
    </row>
    <row r="113" spans="2:72">
      <c r="B113" s="142"/>
      <c r="D113" s="145"/>
      <c r="E113" s="145"/>
      <c r="F113" s="142"/>
      <c r="K113" s="186" t="s">
        <v>350</v>
      </c>
      <c r="L113" s="187" t="str">
        <f t="shared" si="38"/>
        <v>R_ES-SD-SpHeat</v>
      </c>
      <c r="M113" s="157" t="s">
        <v>421</v>
      </c>
      <c r="N113" s="159">
        <f>R122+R123</f>
        <v>8.3690987124463503E-2</v>
      </c>
      <c r="O113" s="186" t="s">
        <v>18</v>
      </c>
      <c r="P113" s="187" t="s">
        <v>195</v>
      </c>
      <c r="R113" s="187">
        <f t="shared" si="50"/>
        <v>3.4334763948497903E-2</v>
      </c>
      <c r="T113" s="186" t="s">
        <v>350</v>
      </c>
      <c r="U113" s="187" t="str">
        <f t="shared" si="27"/>
        <v>R_ES-SD-SpHeat</v>
      </c>
      <c r="V113" s="186" t="str">
        <f t="shared" si="27"/>
        <v>WH18_19</v>
      </c>
      <c r="W113" s="159">
        <f>AA122+AA123</f>
        <v>9.0128755364806801E-2</v>
      </c>
      <c r="X113" s="186" t="s">
        <v>18</v>
      </c>
      <c r="Y113" s="187" t="s">
        <v>190</v>
      </c>
      <c r="AA113" s="187">
        <f t="shared" si="48"/>
        <v>3.6480686695278999E-2</v>
      </c>
      <c r="AC113" s="186" t="s">
        <v>350</v>
      </c>
      <c r="AD113" s="46" t="str">
        <f t="shared" si="28"/>
        <v>R_ES-SD-SpHeat</v>
      </c>
      <c r="AE113" s="192" t="str">
        <f t="shared" si="29"/>
        <v>WH18_19</v>
      </c>
      <c r="AF113" s="159">
        <f>AJ122+AJ123</f>
        <v>8.3690987124463503E-2</v>
      </c>
      <c r="AG113" s="192" t="s">
        <v>18</v>
      </c>
      <c r="AH113" s="46" t="s">
        <v>196</v>
      </c>
      <c r="AJ113" s="46">
        <f t="shared" si="43"/>
        <v>3.4334763948497903E-2</v>
      </c>
      <c r="AL113" s="186" t="s">
        <v>350</v>
      </c>
      <c r="AM113" s="187" t="str">
        <f t="shared" si="30"/>
        <v>R_ES-SD-SpHeat</v>
      </c>
      <c r="AN113" s="186" t="str">
        <f t="shared" si="31"/>
        <v>WH18_19</v>
      </c>
      <c r="AO113" s="159">
        <f>AS122+AS123</f>
        <v>8.5836909871244593E-2</v>
      </c>
      <c r="AP113" s="186" t="s">
        <v>18</v>
      </c>
      <c r="AQ113" s="187" t="s">
        <v>193</v>
      </c>
      <c r="AS113" s="187">
        <f t="shared" si="49"/>
        <v>3.6480686695278999E-2</v>
      </c>
      <c r="AU113" s="186" t="s">
        <v>350</v>
      </c>
      <c r="AV113" s="46" t="str">
        <f t="shared" si="32"/>
        <v>R_ES-SD-SpHeat</v>
      </c>
      <c r="AW113" s="192" t="str">
        <f t="shared" si="33"/>
        <v>WH18_19</v>
      </c>
      <c r="AX113" s="159">
        <f>BB122+BB123</f>
        <v>9.0128755364806801E-2</v>
      </c>
      <c r="AY113" s="192" t="s">
        <v>18</v>
      </c>
      <c r="AZ113" s="46" t="s">
        <v>192</v>
      </c>
      <c r="BB113" s="192">
        <f t="shared" si="45"/>
        <v>3.6480686695278999E-2</v>
      </c>
      <c r="BD113" s="186" t="s">
        <v>350</v>
      </c>
      <c r="BE113" s="46" t="str">
        <f t="shared" si="34"/>
        <v>R_ES-SD-SpHeat</v>
      </c>
      <c r="BF113" s="192" t="str">
        <f t="shared" si="35"/>
        <v>WH18_19</v>
      </c>
      <c r="BG113" s="159">
        <f>BK122+BK123</f>
        <v>8.3690987124463503E-2</v>
      </c>
      <c r="BH113" s="192" t="s">
        <v>18</v>
      </c>
      <c r="BI113" s="46" t="s">
        <v>194</v>
      </c>
      <c r="BK113" s="192">
        <f t="shared" si="46"/>
        <v>3.4334763948497903E-2</v>
      </c>
      <c r="BM113" s="186" t="s">
        <v>350</v>
      </c>
      <c r="BN113" s="46" t="str">
        <f t="shared" si="36"/>
        <v>R_ES-SD-SpHeat</v>
      </c>
      <c r="BO113" s="192" t="str">
        <f t="shared" si="37"/>
        <v>WH18_19</v>
      </c>
      <c r="BP113" s="192">
        <f t="shared" si="41"/>
        <v>9.0128755364806801E-2</v>
      </c>
      <c r="BQ113" s="192" t="s">
        <v>18</v>
      </c>
      <c r="BR113" s="46" t="s">
        <v>191</v>
      </c>
      <c r="BT113" s="192">
        <f t="shared" si="47"/>
        <v>3.6480686695278999E-2</v>
      </c>
    </row>
    <row r="114" spans="2:72">
      <c r="B114" s="142"/>
      <c r="D114" s="145"/>
      <c r="E114" s="145"/>
      <c r="F114" s="142"/>
      <c r="K114" s="186" t="s">
        <v>350</v>
      </c>
      <c r="L114" s="187" t="str">
        <f t="shared" si="38"/>
        <v>R_ES-SD-SpHeat</v>
      </c>
      <c r="M114" s="157" t="s">
        <v>422</v>
      </c>
      <c r="N114" s="159">
        <f>R124+R125</f>
        <v>8.7982832618025697E-2</v>
      </c>
      <c r="O114" s="186" t="s">
        <v>18</v>
      </c>
      <c r="P114" s="187" t="s">
        <v>195</v>
      </c>
      <c r="R114" s="187">
        <f t="shared" si="50"/>
        <v>3.6480686695278999E-2</v>
      </c>
      <c r="T114" s="186" t="s">
        <v>350</v>
      </c>
      <c r="U114" s="187" t="str">
        <f t="shared" si="27"/>
        <v>R_ES-SD-SpHeat</v>
      </c>
      <c r="V114" s="186" t="str">
        <f t="shared" si="27"/>
        <v>WH20_21</v>
      </c>
      <c r="W114" s="159">
        <f>AA124+AA125</f>
        <v>9.6566523605150306E-2</v>
      </c>
      <c r="X114" s="186" t="s">
        <v>18</v>
      </c>
      <c r="Y114" s="187" t="s">
        <v>190</v>
      </c>
      <c r="AA114" s="187">
        <f t="shared" si="48"/>
        <v>3.8626609442060103E-2</v>
      </c>
      <c r="AC114" s="186" t="s">
        <v>350</v>
      </c>
      <c r="AD114" s="46" t="str">
        <f t="shared" si="28"/>
        <v>R_ES-SD-SpHeat</v>
      </c>
      <c r="AE114" s="192" t="str">
        <f t="shared" si="29"/>
        <v>WH20_21</v>
      </c>
      <c r="AF114" s="159">
        <f>AJ124+AJ125</f>
        <v>8.7982832618025697E-2</v>
      </c>
      <c r="AG114" s="192" t="s">
        <v>18</v>
      </c>
      <c r="AH114" s="46" t="s">
        <v>196</v>
      </c>
      <c r="AJ114" s="46">
        <f t="shared" si="43"/>
        <v>3.6480686695278999E-2</v>
      </c>
      <c r="AL114" s="186" t="s">
        <v>350</v>
      </c>
      <c r="AM114" s="187" t="str">
        <f t="shared" si="30"/>
        <v>R_ES-SD-SpHeat</v>
      </c>
      <c r="AN114" s="186" t="str">
        <f t="shared" si="31"/>
        <v>WH20_21</v>
      </c>
      <c r="AO114" s="159">
        <f>AS124+AS125</f>
        <v>9.0128755364806801E-2</v>
      </c>
      <c r="AP114" s="186" t="s">
        <v>18</v>
      </c>
      <c r="AQ114" s="187" t="s">
        <v>193</v>
      </c>
      <c r="AS114" s="187">
        <f t="shared" si="49"/>
        <v>3.8626609442060103E-2</v>
      </c>
      <c r="AU114" s="186" t="s">
        <v>350</v>
      </c>
      <c r="AV114" s="46" t="str">
        <f t="shared" si="32"/>
        <v>R_ES-SD-SpHeat</v>
      </c>
      <c r="AW114" s="192" t="str">
        <f t="shared" si="33"/>
        <v>WH20_21</v>
      </c>
      <c r="AX114" s="159">
        <f>BB124+BB125</f>
        <v>9.6566523605150306E-2</v>
      </c>
      <c r="AY114" s="192" t="s">
        <v>18</v>
      </c>
      <c r="AZ114" s="46" t="s">
        <v>192</v>
      </c>
      <c r="BB114" s="192">
        <f t="shared" si="45"/>
        <v>3.8626609442060103E-2</v>
      </c>
      <c r="BD114" s="186" t="s">
        <v>350</v>
      </c>
      <c r="BE114" s="46" t="str">
        <f t="shared" si="34"/>
        <v>R_ES-SD-SpHeat</v>
      </c>
      <c r="BF114" s="192" t="str">
        <f t="shared" si="35"/>
        <v>WH20_21</v>
      </c>
      <c r="BG114" s="159">
        <f>BK124+BK125</f>
        <v>8.7982832618025697E-2</v>
      </c>
      <c r="BH114" s="192" t="s">
        <v>18</v>
      </c>
      <c r="BI114" s="46" t="s">
        <v>194</v>
      </c>
      <c r="BK114" s="192">
        <f t="shared" si="46"/>
        <v>3.6480686695278999E-2</v>
      </c>
      <c r="BM114" s="186" t="s">
        <v>350</v>
      </c>
      <c r="BN114" s="46" t="str">
        <f t="shared" si="36"/>
        <v>R_ES-SD-SpHeat</v>
      </c>
      <c r="BO114" s="192" t="str">
        <f t="shared" si="37"/>
        <v>WH20_21</v>
      </c>
      <c r="BP114" s="192">
        <f t="shared" si="41"/>
        <v>9.6566523605150306E-2</v>
      </c>
      <c r="BQ114" s="192" t="s">
        <v>18</v>
      </c>
      <c r="BR114" s="46" t="s">
        <v>191</v>
      </c>
      <c r="BT114" s="192">
        <f t="shared" si="47"/>
        <v>3.8626609442060103E-2</v>
      </c>
    </row>
    <row r="115" spans="2:72">
      <c r="B115" s="196"/>
      <c r="D115" s="197"/>
      <c r="E115" s="197"/>
      <c r="F115" s="198"/>
      <c r="K115" s="186" t="s">
        <v>350</v>
      </c>
      <c r="L115" s="187" t="str">
        <f t="shared" si="38"/>
        <v>R_ES-SD-SpHeat</v>
      </c>
      <c r="M115" s="157" t="s">
        <v>423</v>
      </c>
      <c r="N115" s="159">
        <f>R126+R127</f>
        <v>9.2274678111588002E-2</v>
      </c>
      <c r="O115" s="186" t="s">
        <v>18</v>
      </c>
      <c r="P115" s="187" t="s">
        <v>195</v>
      </c>
      <c r="R115" s="187">
        <f t="shared" si="50"/>
        <v>3.8626609442060103E-2</v>
      </c>
      <c r="T115" s="186" t="s">
        <v>350</v>
      </c>
      <c r="U115" s="187" t="str">
        <f t="shared" si="27"/>
        <v>R_ES-SD-SpHeat</v>
      </c>
      <c r="V115" s="186" t="str">
        <f t="shared" si="27"/>
        <v>WH22_23</v>
      </c>
      <c r="W115" s="159">
        <f>AA126+AA127</f>
        <v>9.4420600858369202E-2</v>
      </c>
      <c r="X115" s="186" t="s">
        <v>18</v>
      </c>
      <c r="Y115" s="187" t="s">
        <v>190</v>
      </c>
      <c r="AA115" s="187">
        <f t="shared" si="48"/>
        <v>3.6480686695278999E-2</v>
      </c>
      <c r="AC115" s="186" t="s">
        <v>350</v>
      </c>
      <c r="AD115" s="46" t="str">
        <f t="shared" si="28"/>
        <v>R_ES-SD-SpHeat</v>
      </c>
      <c r="AE115" s="192" t="str">
        <f t="shared" si="29"/>
        <v>WH22_23</v>
      </c>
      <c r="AF115" s="159">
        <f>AJ126+AJ127</f>
        <v>9.2274678111588002E-2</v>
      </c>
      <c r="AG115" s="192" t="s">
        <v>18</v>
      </c>
      <c r="AH115" s="46" t="s">
        <v>196</v>
      </c>
      <c r="AJ115" s="46">
        <f t="shared" si="43"/>
        <v>3.8626609442060103E-2</v>
      </c>
      <c r="AL115" s="186" t="s">
        <v>350</v>
      </c>
      <c r="AM115" s="187" t="str">
        <f t="shared" si="30"/>
        <v>R_ES-SD-SpHeat</v>
      </c>
      <c r="AN115" s="186" t="str">
        <f t="shared" si="31"/>
        <v>WH22_23</v>
      </c>
      <c r="AO115" s="159">
        <f>AS126+AS127</f>
        <v>9.6566523605150306E-2</v>
      </c>
      <c r="AP115" s="186" t="s">
        <v>18</v>
      </c>
      <c r="AQ115" s="187" t="s">
        <v>193</v>
      </c>
      <c r="AS115" s="187">
        <f t="shared" si="49"/>
        <v>3.6480686695278999E-2</v>
      </c>
      <c r="AU115" s="186" t="s">
        <v>350</v>
      </c>
      <c r="AV115" s="46" t="str">
        <f t="shared" si="32"/>
        <v>R_ES-SD-SpHeat</v>
      </c>
      <c r="AW115" s="192" t="str">
        <f t="shared" si="33"/>
        <v>WH22_23</v>
      </c>
      <c r="AX115" s="159">
        <f>BB126+BB127</f>
        <v>9.4420600858369202E-2</v>
      </c>
      <c r="AY115" s="192" t="s">
        <v>18</v>
      </c>
      <c r="AZ115" s="46" t="s">
        <v>192</v>
      </c>
      <c r="BB115" s="192">
        <f t="shared" si="45"/>
        <v>3.6480686695278999E-2</v>
      </c>
      <c r="BD115" s="186" t="s">
        <v>350</v>
      </c>
      <c r="BE115" s="46" t="str">
        <f t="shared" si="34"/>
        <v>R_ES-SD-SpHeat</v>
      </c>
      <c r="BF115" s="192" t="str">
        <f t="shared" si="35"/>
        <v>WH22_23</v>
      </c>
      <c r="BG115" s="159">
        <f>BK126+BK127</f>
        <v>9.2274678111588002E-2</v>
      </c>
      <c r="BH115" s="192" t="s">
        <v>18</v>
      </c>
      <c r="BI115" s="46" t="s">
        <v>194</v>
      </c>
      <c r="BK115" s="192">
        <f t="shared" si="46"/>
        <v>3.8626609442060103E-2</v>
      </c>
      <c r="BM115" s="186" t="s">
        <v>350</v>
      </c>
      <c r="BN115" s="46" t="str">
        <f t="shared" si="36"/>
        <v>R_ES-SD-SpHeat</v>
      </c>
      <c r="BO115" s="192" t="str">
        <f t="shared" si="37"/>
        <v>WH22_23</v>
      </c>
      <c r="BP115" s="192">
        <f t="shared" si="41"/>
        <v>9.4420600858369202E-2</v>
      </c>
      <c r="BQ115" s="192" t="s">
        <v>18</v>
      </c>
      <c r="BR115" s="46" t="s">
        <v>191</v>
      </c>
      <c r="BT115" s="192">
        <f t="shared" si="47"/>
        <v>3.6480686695278999E-2</v>
      </c>
    </row>
    <row r="116" spans="2:72">
      <c r="B116" s="142"/>
      <c r="D116" s="145"/>
      <c r="E116" s="145"/>
      <c r="F116" s="142"/>
      <c r="K116" s="186" t="s">
        <v>140</v>
      </c>
      <c r="L116" s="187" t="str">
        <f t="shared" si="38"/>
        <v>R_ES-SD-SpHeat</v>
      </c>
      <c r="M116" s="187"/>
      <c r="O116" s="186" t="s">
        <v>18</v>
      </c>
      <c r="P116" s="187" t="s">
        <v>195</v>
      </c>
      <c r="R116" s="187">
        <f t="shared" si="50"/>
        <v>3.6480686695278999E-2</v>
      </c>
      <c r="T116" s="186" t="s">
        <v>140</v>
      </c>
      <c r="U116" s="187" t="str">
        <f t="shared" si="27"/>
        <v>R_ES-SD-SpHeat</v>
      </c>
      <c r="V116" s="186">
        <f t="shared" si="27"/>
        <v>0</v>
      </c>
      <c r="X116" s="186" t="s">
        <v>18</v>
      </c>
      <c r="Y116" s="187" t="s">
        <v>190</v>
      </c>
      <c r="AA116" s="187">
        <f t="shared" si="48"/>
        <v>3.8626609442060103E-2</v>
      </c>
      <c r="AC116" s="186" t="s">
        <v>140</v>
      </c>
      <c r="AD116" s="46" t="str">
        <f t="shared" si="28"/>
        <v>R_ES-SD-SpHeat</v>
      </c>
      <c r="AE116" s="192">
        <f t="shared" si="29"/>
        <v>0</v>
      </c>
      <c r="AG116" s="192" t="s">
        <v>18</v>
      </c>
      <c r="AH116" s="46" t="s">
        <v>196</v>
      </c>
      <c r="AJ116" s="46">
        <f t="shared" si="43"/>
        <v>3.6480686695278999E-2</v>
      </c>
      <c r="AL116" s="186" t="s">
        <v>140</v>
      </c>
      <c r="AM116" s="187" t="str">
        <f t="shared" si="30"/>
        <v>R_ES-SD-SpHeat</v>
      </c>
      <c r="AN116" s="186">
        <f t="shared" si="31"/>
        <v>0</v>
      </c>
      <c r="AP116" s="186" t="s">
        <v>18</v>
      </c>
      <c r="AQ116" s="187" t="s">
        <v>193</v>
      </c>
      <c r="AS116" s="187">
        <f t="shared" si="49"/>
        <v>3.8626609442060103E-2</v>
      </c>
      <c r="AU116" s="186" t="s">
        <v>140</v>
      </c>
      <c r="AV116" s="46" t="str">
        <f t="shared" si="32"/>
        <v>R_ES-SD-SpHeat</v>
      </c>
      <c r="AW116" s="192">
        <f t="shared" si="33"/>
        <v>0</v>
      </c>
      <c r="AY116" s="192" t="s">
        <v>18</v>
      </c>
      <c r="AZ116" s="46" t="s">
        <v>192</v>
      </c>
      <c r="BB116" s="192">
        <f t="shared" si="45"/>
        <v>3.8626609442060103E-2</v>
      </c>
      <c r="BD116" s="186" t="s">
        <v>140</v>
      </c>
      <c r="BE116" s="46" t="str">
        <f t="shared" si="34"/>
        <v>R_ES-SD-SpHeat</v>
      </c>
      <c r="BF116" s="192">
        <f t="shared" si="35"/>
        <v>0</v>
      </c>
      <c r="BH116" s="192" t="s">
        <v>18</v>
      </c>
      <c r="BI116" s="46" t="s">
        <v>194</v>
      </c>
      <c r="BK116" s="192">
        <f t="shared" si="46"/>
        <v>3.6480686695278999E-2</v>
      </c>
      <c r="BM116" s="186" t="s">
        <v>140</v>
      </c>
      <c r="BN116" s="46" t="str">
        <f t="shared" si="36"/>
        <v>R_ES-SD-SpHeat</v>
      </c>
      <c r="BO116" s="192">
        <f t="shared" si="37"/>
        <v>0</v>
      </c>
      <c r="BP116" s="192">
        <f t="shared" si="41"/>
        <v>0</v>
      </c>
      <c r="BQ116" s="192" t="s">
        <v>18</v>
      </c>
      <c r="BR116" s="46" t="s">
        <v>191</v>
      </c>
      <c r="BT116" s="192">
        <f t="shared" si="47"/>
        <v>3.8626609442060103E-2</v>
      </c>
    </row>
    <row r="117" spans="2:72">
      <c r="B117" s="142"/>
      <c r="D117" s="145"/>
      <c r="E117" s="145"/>
      <c r="F117" s="142"/>
      <c r="K117" s="186" t="s">
        <v>140</v>
      </c>
      <c r="L117" s="187" t="str">
        <f t="shared" si="38"/>
        <v>R_ES-SD-SpHeat</v>
      </c>
      <c r="M117" s="187"/>
      <c r="O117" s="186" t="s">
        <v>18</v>
      </c>
      <c r="P117" s="187" t="s">
        <v>195</v>
      </c>
      <c r="R117" s="187">
        <f t="shared" si="50"/>
        <v>3.8626609442060103E-2</v>
      </c>
      <c r="T117" s="186" t="s">
        <v>140</v>
      </c>
      <c r="U117" s="187" t="str">
        <f t="shared" si="27"/>
        <v>R_ES-SD-SpHeat</v>
      </c>
      <c r="V117" s="186">
        <f t="shared" si="27"/>
        <v>0</v>
      </c>
      <c r="X117" s="186" t="s">
        <v>18</v>
      </c>
      <c r="Y117" s="187" t="s">
        <v>190</v>
      </c>
      <c r="AA117" s="187">
        <f t="shared" si="48"/>
        <v>4.07725321888412E-2</v>
      </c>
      <c r="AC117" s="186" t="s">
        <v>140</v>
      </c>
      <c r="AD117" s="46" t="str">
        <f t="shared" si="28"/>
        <v>R_ES-SD-SpHeat</v>
      </c>
      <c r="AE117" s="192">
        <f t="shared" si="29"/>
        <v>0</v>
      </c>
      <c r="AG117" s="192" t="s">
        <v>18</v>
      </c>
      <c r="AH117" s="46" t="s">
        <v>196</v>
      </c>
      <c r="AJ117" s="46">
        <f t="shared" si="43"/>
        <v>3.8626609442060103E-2</v>
      </c>
      <c r="AL117" s="186" t="s">
        <v>140</v>
      </c>
      <c r="AM117" s="187" t="str">
        <f t="shared" si="30"/>
        <v>R_ES-SD-SpHeat</v>
      </c>
      <c r="AN117" s="186">
        <f t="shared" si="31"/>
        <v>0</v>
      </c>
      <c r="AP117" s="186" t="s">
        <v>18</v>
      </c>
      <c r="AQ117" s="187" t="s">
        <v>193</v>
      </c>
      <c r="AS117" s="187">
        <f t="shared" si="49"/>
        <v>3.6480686695278999E-2</v>
      </c>
      <c r="AU117" s="186" t="s">
        <v>140</v>
      </c>
      <c r="AV117" s="46" t="str">
        <f t="shared" si="32"/>
        <v>R_ES-SD-SpHeat</v>
      </c>
      <c r="AW117" s="192">
        <f t="shared" si="33"/>
        <v>0</v>
      </c>
      <c r="AY117" s="192" t="s">
        <v>18</v>
      </c>
      <c r="AZ117" s="46" t="s">
        <v>192</v>
      </c>
      <c r="BB117" s="192">
        <f t="shared" si="45"/>
        <v>4.07725321888412E-2</v>
      </c>
      <c r="BD117" s="186" t="s">
        <v>140</v>
      </c>
      <c r="BE117" s="46" t="str">
        <f t="shared" si="34"/>
        <v>R_ES-SD-SpHeat</v>
      </c>
      <c r="BF117" s="192">
        <f t="shared" si="35"/>
        <v>0</v>
      </c>
      <c r="BH117" s="192" t="s">
        <v>18</v>
      </c>
      <c r="BI117" s="46" t="s">
        <v>194</v>
      </c>
      <c r="BK117" s="192">
        <f t="shared" si="46"/>
        <v>3.8626609442060103E-2</v>
      </c>
      <c r="BM117" s="186" t="s">
        <v>140</v>
      </c>
      <c r="BN117" s="46" t="str">
        <f t="shared" si="36"/>
        <v>R_ES-SD-SpHeat</v>
      </c>
      <c r="BO117" s="192">
        <f t="shared" si="37"/>
        <v>0</v>
      </c>
      <c r="BP117" s="192">
        <f t="shared" si="41"/>
        <v>0</v>
      </c>
      <c r="BQ117" s="192" t="s">
        <v>18</v>
      </c>
      <c r="BR117" s="46" t="s">
        <v>191</v>
      </c>
      <c r="BT117" s="192">
        <f t="shared" si="47"/>
        <v>4.07725321888412E-2</v>
      </c>
    </row>
    <row r="118" spans="2:72">
      <c r="B118" s="142"/>
      <c r="D118" s="145"/>
      <c r="E118" s="145"/>
      <c r="F118" s="142"/>
      <c r="K118" s="186" t="s">
        <v>140</v>
      </c>
      <c r="L118" s="187" t="str">
        <f t="shared" si="38"/>
        <v>R_ES-SD-SpHeat</v>
      </c>
      <c r="M118" s="187"/>
      <c r="O118" s="186" t="s">
        <v>18</v>
      </c>
      <c r="P118" s="187" t="s">
        <v>195</v>
      </c>
      <c r="R118" s="187">
        <f t="shared" si="50"/>
        <v>3.6480686695278999E-2</v>
      </c>
      <c r="T118" s="186" t="s">
        <v>140</v>
      </c>
      <c r="U118" s="187" t="str">
        <f t="shared" si="27"/>
        <v>R_ES-SD-SpHeat</v>
      </c>
      <c r="V118" s="186">
        <f t="shared" si="27"/>
        <v>0</v>
      </c>
      <c r="X118" s="186" t="s">
        <v>18</v>
      </c>
      <c r="Y118" s="187" t="s">
        <v>190</v>
      </c>
      <c r="AA118" s="187">
        <f t="shared" si="48"/>
        <v>4.07725321888412E-2</v>
      </c>
      <c r="AC118" s="186" t="s">
        <v>140</v>
      </c>
      <c r="AD118" s="46" t="str">
        <f t="shared" si="28"/>
        <v>R_ES-SD-SpHeat</v>
      </c>
      <c r="AE118" s="192">
        <f t="shared" si="29"/>
        <v>0</v>
      </c>
      <c r="AG118" s="192" t="s">
        <v>18</v>
      </c>
      <c r="AH118" s="46" t="s">
        <v>196</v>
      </c>
      <c r="AJ118" s="46">
        <f t="shared" si="43"/>
        <v>3.6480686695278999E-2</v>
      </c>
      <c r="AL118" s="186" t="s">
        <v>140</v>
      </c>
      <c r="AM118" s="187" t="str">
        <f t="shared" si="30"/>
        <v>R_ES-SD-SpHeat</v>
      </c>
      <c r="AN118" s="186">
        <f t="shared" si="31"/>
        <v>0</v>
      </c>
      <c r="AP118" s="186" t="s">
        <v>18</v>
      </c>
      <c r="AQ118" s="187" t="s">
        <v>193</v>
      </c>
      <c r="AS118" s="187">
        <f t="shared" si="49"/>
        <v>3.8626609442060103E-2</v>
      </c>
      <c r="AU118" s="186" t="s">
        <v>140</v>
      </c>
      <c r="AV118" s="46" t="str">
        <f t="shared" si="32"/>
        <v>R_ES-SD-SpHeat</v>
      </c>
      <c r="AW118" s="192">
        <f t="shared" si="33"/>
        <v>0</v>
      </c>
      <c r="AY118" s="192" t="s">
        <v>18</v>
      </c>
      <c r="AZ118" s="46" t="s">
        <v>192</v>
      </c>
      <c r="BB118" s="192">
        <f t="shared" si="45"/>
        <v>4.07725321888412E-2</v>
      </c>
      <c r="BD118" s="186" t="s">
        <v>140</v>
      </c>
      <c r="BE118" s="46" t="str">
        <f t="shared" si="34"/>
        <v>R_ES-SD-SpHeat</v>
      </c>
      <c r="BF118" s="192">
        <f t="shared" si="35"/>
        <v>0</v>
      </c>
      <c r="BH118" s="192" t="s">
        <v>18</v>
      </c>
      <c r="BI118" s="46" t="s">
        <v>194</v>
      </c>
      <c r="BK118" s="192">
        <f t="shared" si="46"/>
        <v>3.6480686695278999E-2</v>
      </c>
      <c r="BM118" s="186" t="s">
        <v>140</v>
      </c>
      <c r="BN118" s="46" t="str">
        <f t="shared" si="36"/>
        <v>R_ES-SD-SpHeat</v>
      </c>
      <c r="BO118" s="192">
        <f t="shared" si="37"/>
        <v>0</v>
      </c>
      <c r="BP118" s="192">
        <f t="shared" si="41"/>
        <v>0</v>
      </c>
      <c r="BQ118" s="192" t="s">
        <v>18</v>
      </c>
      <c r="BR118" s="46" t="s">
        <v>191</v>
      </c>
      <c r="BT118" s="192">
        <f t="shared" si="47"/>
        <v>4.07725321888412E-2</v>
      </c>
    </row>
    <row r="119" spans="2:72">
      <c r="B119" s="172"/>
      <c r="D119" s="145"/>
      <c r="E119" s="145"/>
      <c r="F119" s="142"/>
      <c r="K119" s="186" t="s">
        <v>140</v>
      </c>
      <c r="L119" s="187" t="str">
        <f t="shared" si="38"/>
        <v>R_ES-SD-SpHeat</v>
      </c>
      <c r="M119" s="187"/>
      <c r="O119" s="186" t="s">
        <v>18</v>
      </c>
      <c r="P119" s="187" t="s">
        <v>195</v>
      </c>
      <c r="R119" s="187">
        <f t="shared" si="50"/>
        <v>3.8626609442060103E-2</v>
      </c>
      <c r="T119" s="186" t="s">
        <v>140</v>
      </c>
      <c r="U119" s="187" t="str">
        <f t="shared" si="27"/>
        <v>R_ES-SD-SpHeat</v>
      </c>
      <c r="V119" s="186">
        <f t="shared" si="27"/>
        <v>0</v>
      </c>
      <c r="X119" s="186" t="s">
        <v>18</v>
      </c>
      <c r="Y119" s="187" t="s">
        <v>190</v>
      </c>
      <c r="AA119" s="187">
        <f t="shared" si="48"/>
        <v>4.07725321888412E-2</v>
      </c>
      <c r="AC119" s="186" t="s">
        <v>140</v>
      </c>
      <c r="AD119" s="46" t="str">
        <f t="shared" si="28"/>
        <v>R_ES-SD-SpHeat</v>
      </c>
      <c r="AE119" s="192">
        <f t="shared" si="29"/>
        <v>0</v>
      </c>
      <c r="AG119" s="192" t="s">
        <v>18</v>
      </c>
      <c r="AH119" s="46" t="s">
        <v>196</v>
      </c>
      <c r="AJ119" s="46">
        <f t="shared" si="43"/>
        <v>3.8626609442060103E-2</v>
      </c>
      <c r="AL119" s="186" t="s">
        <v>140</v>
      </c>
      <c r="AM119" s="187" t="str">
        <f t="shared" si="30"/>
        <v>R_ES-SD-SpHeat</v>
      </c>
      <c r="AN119" s="186">
        <f t="shared" si="31"/>
        <v>0</v>
      </c>
      <c r="AP119" s="186" t="s">
        <v>18</v>
      </c>
      <c r="AQ119" s="187" t="s">
        <v>193</v>
      </c>
      <c r="AS119" s="187">
        <f t="shared" si="49"/>
        <v>4.07725321888412E-2</v>
      </c>
      <c r="AU119" s="186" t="s">
        <v>140</v>
      </c>
      <c r="AV119" s="46" t="str">
        <f t="shared" si="32"/>
        <v>R_ES-SD-SpHeat</v>
      </c>
      <c r="AW119" s="192">
        <f t="shared" si="33"/>
        <v>0</v>
      </c>
      <c r="AY119" s="192" t="s">
        <v>18</v>
      </c>
      <c r="AZ119" s="46" t="s">
        <v>192</v>
      </c>
      <c r="BB119" s="192">
        <f t="shared" si="45"/>
        <v>4.07725321888412E-2</v>
      </c>
      <c r="BD119" s="186" t="s">
        <v>140</v>
      </c>
      <c r="BE119" s="46" t="str">
        <f t="shared" si="34"/>
        <v>R_ES-SD-SpHeat</v>
      </c>
      <c r="BF119" s="192">
        <f t="shared" si="35"/>
        <v>0</v>
      </c>
      <c r="BH119" s="192" t="s">
        <v>18</v>
      </c>
      <c r="BI119" s="46" t="s">
        <v>194</v>
      </c>
      <c r="BK119" s="192">
        <f t="shared" si="46"/>
        <v>3.8626609442060103E-2</v>
      </c>
      <c r="BM119" s="186" t="s">
        <v>140</v>
      </c>
      <c r="BN119" s="46" t="str">
        <f t="shared" si="36"/>
        <v>R_ES-SD-SpHeat</v>
      </c>
      <c r="BO119" s="192">
        <f t="shared" si="37"/>
        <v>0</v>
      </c>
      <c r="BP119" s="192">
        <f t="shared" si="41"/>
        <v>0</v>
      </c>
      <c r="BQ119" s="192" t="s">
        <v>18</v>
      </c>
      <c r="BR119" s="46" t="s">
        <v>191</v>
      </c>
      <c r="BT119" s="192">
        <f t="shared" si="47"/>
        <v>4.07725321888412E-2</v>
      </c>
    </row>
    <row r="120" spans="2:72">
      <c r="B120" s="142"/>
      <c r="D120" s="145"/>
      <c r="E120" s="145"/>
      <c r="F120" s="142"/>
      <c r="K120" s="186" t="s">
        <v>140</v>
      </c>
      <c r="L120" s="187" t="str">
        <f t="shared" si="38"/>
        <v>R_ES-SD-SpHeat</v>
      </c>
      <c r="M120" s="187"/>
      <c r="O120" s="186" t="s">
        <v>18</v>
      </c>
      <c r="P120" s="187" t="s">
        <v>195</v>
      </c>
      <c r="R120" s="187">
        <f t="shared" si="50"/>
        <v>4.07725321888412E-2</v>
      </c>
      <c r="T120" s="186" t="s">
        <v>140</v>
      </c>
      <c r="U120" s="187" t="str">
        <f t="shared" si="27"/>
        <v>R_ES-SD-SpHeat</v>
      </c>
      <c r="V120" s="186">
        <f t="shared" si="27"/>
        <v>0</v>
      </c>
      <c r="X120" s="186" t="s">
        <v>18</v>
      </c>
      <c r="Y120" s="187" t="s">
        <v>190</v>
      </c>
      <c r="AA120" s="187">
        <f t="shared" si="48"/>
        <v>4.2918454935622297E-2</v>
      </c>
      <c r="AC120" s="186" t="s">
        <v>140</v>
      </c>
      <c r="AD120" s="46" t="str">
        <f t="shared" si="28"/>
        <v>R_ES-SD-SpHeat</v>
      </c>
      <c r="AE120" s="192">
        <f t="shared" si="29"/>
        <v>0</v>
      </c>
      <c r="AG120" s="192" t="s">
        <v>18</v>
      </c>
      <c r="AH120" s="46" t="s">
        <v>196</v>
      </c>
      <c r="AJ120" s="46">
        <f t="shared" si="43"/>
        <v>4.07725321888412E-2</v>
      </c>
      <c r="AL120" s="186" t="s">
        <v>140</v>
      </c>
      <c r="AM120" s="187" t="str">
        <f t="shared" si="30"/>
        <v>R_ES-SD-SpHeat</v>
      </c>
      <c r="AN120" s="186">
        <f t="shared" si="31"/>
        <v>0</v>
      </c>
      <c r="AP120" s="186" t="s">
        <v>18</v>
      </c>
      <c r="AQ120" s="187" t="s">
        <v>193</v>
      </c>
      <c r="AS120" s="187">
        <f t="shared" si="49"/>
        <v>4.07725321888412E-2</v>
      </c>
      <c r="AU120" s="186" t="s">
        <v>140</v>
      </c>
      <c r="AV120" s="46" t="str">
        <f t="shared" si="32"/>
        <v>R_ES-SD-SpHeat</v>
      </c>
      <c r="AW120" s="192">
        <f t="shared" si="33"/>
        <v>0</v>
      </c>
      <c r="AY120" s="192" t="s">
        <v>18</v>
      </c>
      <c r="AZ120" s="46" t="s">
        <v>192</v>
      </c>
      <c r="BB120" s="192">
        <f t="shared" si="45"/>
        <v>4.2918454935622297E-2</v>
      </c>
      <c r="BD120" s="186" t="s">
        <v>140</v>
      </c>
      <c r="BE120" s="46" t="str">
        <f t="shared" si="34"/>
        <v>R_ES-SD-SpHeat</v>
      </c>
      <c r="BF120" s="192">
        <f t="shared" si="35"/>
        <v>0</v>
      </c>
      <c r="BH120" s="192" t="s">
        <v>18</v>
      </c>
      <c r="BI120" s="46" t="s">
        <v>194</v>
      </c>
      <c r="BK120" s="192">
        <f t="shared" si="46"/>
        <v>4.07725321888412E-2</v>
      </c>
      <c r="BM120" s="186" t="s">
        <v>140</v>
      </c>
      <c r="BN120" s="46" t="str">
        <f t="shared" si="36"/>
        <v>R_ES-SD-SpHeat</v>
      </c>
      <c r="BO120" s="192">
        <f t="shared" si="37"/>
        <v>0</v>
      </c>
      <c r="BP120" s="192">
        <f t="shared" si="41"/>
        <v>0</v>
      </c>
      <c r="BQ120" s="192" t="s">
        <v>18</v>
      </c>
      <c r="BR120" s="46" t="s">
        <v>191</v>
      </c>
      <c r="BT120" s="192">
        <f t="shared" si="47"/>
        <v>4.2918454935622297E-2</v>
      </c>
    </row>
    <row r="121" spans="2:72">
      <c r="B121" s="142"/>
      <c r="D121" s="145"/>
      <c r="E121" s="145"/>
      <c r="F121" s="142"/>
      <c r="K121" s="186" t="s">
        <v>140</v>
      </c>
      <c r="L121" s="187" t="str">
        <f t="shared" si="38"/>
        <v>R_ES-SD-SpHeat</v>
      </c>
      <c r="M121" s="187"/>
      <c r="O121" s="186" t="s">
        <v>18</v>
      </c>
      <c r="P121" s="187" t="s">
        <v>195</v>
      </c>
      <c r="R121" s="187">
        <f t="shared" si="50"/>
        <v>4.07725321888412E-2</v>
      </c>
      <c r="T121" s="186" t="s">
        <v>140</v>
      </c>
      <c r="U121" s="187" t="str">
        <f t="shared" si="27"/>
        <v>R_ES-SD-SpHeat</v>
      </c>
      <c r="V121" s="186">
        <f t="shared" si="27"/>
        <v>0</v>
      </c>
      <c r="X121" s="186" t="s">
        <v>18</v>
      </c>
      <c r="Y121" s="187" t="s">
        <v>190</v>
      </c>
      <c r="AA121" s="187">
        <f t="shared" si="48"/>
        <v>4.2918454935622297E-2</v>
      </c>
      <c r="AC121" s="186" t="s">
        <v>140</v>
      </c>
      <c r="AD121" s="46" t="str">
        <f t="shared" si="28"/>
        <v>R_ES-SD-SpHeat</v>
      </c>
      <c r="AE121" s="192">
        <f t="shared" si="29"/>
        <v>0</v>
      </c>
      <c r="AG121" s="192" t="s">
        <v>18</v>
      </c>
      <c r="AH121" s="46" t="s">
        <v>196</v>
      </c>
      <c r="AJ121" s="46">
        <f t="shared" si="43"/>
        <v>4.07725321888412E-2</v>
      </c>
      <c r="AL121" s="186" t="s">
        <v>140</v>
      </c>
      <c r="AM121" s="187" t="str">
        <f t="shared" si="30"/>
        <v>R_ES-SD-SpHeat</v>
      </c>
      <c r="AN121" s="186">
        <f t="shared" si="31"/>
        <v>0</v>
      </c>
      <c r="AP121" s="186" t="s">
        <v>18</v>
      </c>
      <c r="AQ121" s="187" t="s">
        <v>193</v>
      </c>
      <c r="AS121" s="187">
        <f t="shared" si="49"/>
        <v>4.07725321888412E-2</v>
      </c>
      <c r="AU121" s="186" t="s">
        <v>140</v>
      </c>
      <c r="AV121" s="46" t="str">
        <f t="shared" si="32"/>
        <v>R_ES-SD-SpHeat</v>
      </c>
      <c r="AW121" s="192">
        <f t="shared" si="33"/>
        <v>0</v>
      </c>
      <c r="AY121" s="192" t="s">
        <v>18</v>
      </c>
      <c r="AZ121" s="46" t="s">
        <v>192</v>
      </c>
      <c r="BB121" s="192">
        <f t="shared" si="45"/>
        <v>4.2918454935622297E-2</v>
      </c>
      <c r="BD121" s="186" t="s">
        <v>140</v>
      </c>
      <c r="BE121" s="46" t="str">
        <f t="shared" si="34"/>
        <v>R_ES-SD-SpHeat</v>
      </c>
      <c r="BF121" s="192">
        <f t="shared" si="35"/>
        <v>0</v>
      </c>
      <c r="BH121" s="192" t="s">
        <v>18</v>
      </c>
      <c r="BI121" s="46" t="s">
        <v>194</v>
      </c>
      <c r="BK121" s="192">
        <f t="shared" si="46"/>
        <v>4.07725321888412E-2</v>
      </c>
      <c r="BM121" s="186" t="s">
        <v>140</v>
      </c>
      <c r="BN121" s="46" t="str">
        <f t="shared" si="36"/>
        <v>R_ES-SD-SpHeat</v>
      </c>
      <c r="BO121" s="192">
        <f t="shared" si="37"/>
        <v>0</v>
      </c>
      <c r="BP121" s="192">
        <f t="shared" si="41"/>
        <v>0</v>
      </c>
      <c r="BQ121" s="192" t="s">
        <v>18</v>
      </c>
      <c r="BR121" s="46" t="s">
        <v>191</v>
      </c>
      <c r="BT121" s="192">
        <f t="shared" si="47"/>
        <v>4.2918454935622297E-2</v>
      </c>
    </row>
    <row r="122" spans="2:72">
      <c r="B122" s="142"/>
      <c r="D122" s="145"/>
      <c r="E122" s="145"/>
      <c r="F122" s="142"/>
      <c r="K122" s="186" t="s">
        <v>140</v>
      </c>
      <c r="L122" s="187" t="str">
        <f t="shared" si="38"/>
        <v>R_ES-SD-SpHeat</v>
      </c>
      <c r="M122" s="187"/>
      <c r="O122" s="186" t="s">
        <v>18</v>
      </c>
      <c r="P122" s="187" t="s">
        <v>195</v>
      </c>
      <c r="R122" s="187">
        <f t="shared" si="50"/>
        <v>4.07725321888412E-2</v>
      </c>
      <c r="T122" s="186" t="s">
        <v>140</v>
      </c>
      <c r="U122" s="187" t="str">
        <f t="shared" si="27"/>
        <v>R_ES-SD-SpHeat</v>
      </c>
      <c r="V122" s="186">
        <f t="shared" si="27"/>
        <v>0</v>
      </c>
      <c r="X122" s="186" t="s">
        <v>18</v>
      </c>
      <c r="Y122" s="187" t="s">
        <v>190</v>
      </c>
      <c r="AA122" s="187">
        <f t="shared" si="48"/>
        <v>4.50643776824034E-2</v>
      </c>
      <c r="AC122" s="186" t="s">
        <v>140</v>
      </c>
      <c r="AD122" s="46" t="str">
        <f t="shared" si="28"/>
        <v>R_ES-SD-SpHeat</v>
      </c>
      <c r="AE122" s="192">
        <f t="shared" si="29"/>
        <v>0</v>
      </c>
      <c r="AG122" s="192" t="s">
        <v>18</v>
      </c>
      <c r="AH122" s="46" t="s">
        <v>196</v>
      </c>
      <c r="AJ122" s="46">
        <f t="shared" si="43"/>
        <v>4.07725321888412E-2</v>
      </c>
      <c r="AL122" s="186" t="s">
        <v>140</v>
      </c>
      <c r="AM122" s="187" t="str">
        <f t="shared" si="30"/>
        <v>R_ES-SD-SpHeat</v>
      </c>
      <c r="AN122" s="186">
        <f t="shared" si="31"/>
        <v>0</v>
      </c>
      <c r="AP122" s="186" t="s">
        <v>18</v>
      </c>
      <c r="AQ122" s="187" t="s">
        <v>193</v>
      </c>
      <c r="AS122" s="187">
        <f t="shared" si="49"/>
        <v>4.2918454935622297E-2</v>
      </c>
      <c r="AU122" s="186" t="s">
        <v>140</v>
      </c>
      <c r="AV122" s="46" t="str">
        <f t="shared" si="32"/>
        <v>R_ES-SD-SpHeat</v>
      </c>
      <c r="AW122" s="192">
        <f t="shared" si="33"/>
        <v>0</v>
      </c>
      <c r="AY122" s="192" t="s">
        <v>18</v>
      </c>
      <c r="AZ122" s="46" t="s">
        <v>192</v>
      </c>
      <c r="BB122" s="192">
        <f t="shared" si="45"/>
        <v>4.50643776824034E-2</v>
      </c>
      <c r="BD122" s="186" t="s">
        <v>140</v>
      </c>
      <c r="BE122" s="46" t="str">
        <f t="shared" si="34"/>
        <v>R_ES-SD-SpHeat</v>
      </c>
      <c r="BF122" s="192">
        <f t="shared" si="35"/>
        <v>0</v>
      </c>
      <c r="BH122" s="192" t="s">
        <v>18</v>
      </c>
      <c r="BI122" s="46" t="s">
        <v>194</v>
      </c>
      <c r="BK122" s="192">
        <f t="shared" si="46"/>
        <v>4.07725321888412E-2</v>
      </c>
      <c r="BM122" s="186" t="s">
        <v>140</v>
      </c>
      <c r="BN122" s="46" t="str">
        <f t="shared" si="36"/>
        <v>R_ES-SD-SpHeat</v>
      </c>
      <c r="BO122" s="192">
        <f t="shared" si="37"/>
        <v>0</v>
      </c>
      <c r="BP122" s="192">
        <f t="shared" si="41"/>
        <v>0</v>
      </c>
      <c r="BQ122" s="192" t="s">
        <v>18</v>
      </c>
      <c r="BR122" s="46" t="s">
        <v>191</v>
      </c>
      <c r="BT122" s="192">
        <f t="shared" si="47"/>
        <v>4.50643776824034E-2</v>
      </c>
    </row>
    <row r="123" spans="2:72">
      <c r="B123" s="172"/>
      <c r="D123" s="145"/>
      <c r="E123" s="145"/>
      <c r="F123" s="142"/>
      <c r="K123" s="186" t="s">
        <v>140</v>
      </c>
      <c r="L123" s="187" t="str">
        <f t="shared" si="38"/>
        <v>R_ES-SD-SpHeat</v>
      </c>
      <c r="M123" s="187"/>
      <c r="O123" s="186" t="s">
        <v>18</v>
      </c>
      <c r="P123" s="187" t="s">
        <v>195</v>
      </c>
      <c r="R123" s="187">
        <f t="shared" si="50"/>
        <v>4.2918454935622297E-2</v>
      </c>
      <c r="T123" s="186" t="s">
        <v>140</v>
      </c>
      <c r="U123" s="187" t="str">
        <f t="shared" si="27"/>
        <v>R_ES-SD-SpHeat</v>
      </c>
      <c r="V123" s="186">
        <f t="shared" si="27"/>
        <v>0</v>
      </c>
      <c r="X123" s="186" t="s">
        <v>18</v>
      </c>
      <c r="Y123" s="187" t="s">
        <v>190</v>
      </c>
      <c r="AA123" s="187">
        <f t="shared" si="48"/>
        <v>4.50643776824034E-2</v>
      </c>
      <c r="AC123" s="186" t="s">
        <v>140</v>
      </c>
      <c r="AD123" s="46" t="str">
        <f t="shared" si="28"/>
        <v>R_ES-SD-SpHeat</v>
      </c>
      <c r="AE123" s="192">
        <f t="shared" si="29"/>
        <v>0</v>
      </c>
      <c r="AG123" s="192" t="s">
        <v>18</v>
      </c>
      <c r="AH123" s="46" t="s">
        <v>196</v>
      </c>
      <c r="AJ123" s="46">
        <f t="shared" si="43"/>
        <v>4.2918454935622297E-2</v>
      </c>
      <c r="AL123" s="186" t="s">
        <v>140</v>
      </c>
      <c r="AM123" s="187" t="str">
        <f t="shared" si="30"/>
        <v>R_ES-SD-SpHeat</v>
      </c>
      <c r="AN123" s="186">
        <f t="shared" si="31"/>
        <v>0</v>
      </c>
      <c r="AP123" s="186" t="s">
        <v>18</v>
      </c>
      <c r="AQ123" s="187" t="s">
        <v>193</v>
      </c>
      <c r="AS123" s="187">
        <f t="shared" si="49"/>
        <v>4.2918454935622297E-2</v>
      </c>
      <c r="AU123" s="186" t="s">
        <v>140</v>
      </c>
      <c r="AV123" s="46" t="str">
        <f t="shared" si="32"/>
        <v>R_ES-SD-SpHeat</v>
      </c>
      <c r="AW123" s="192">
        <f t="shared" si="33"/>
        <v>0</v>
      </c>
      <c r="AY123" s="192" t="s">
        <v>18</v>
      </c>
      <c r="AZ123" s="46" t="s">
        <v>192</v>
      </c>
      <c r="BB123" s="192">
        <f t="shared" si="45"/>
        <v>4.50643776824034E-2</v>
      </c>
      <c r="BD123" s="186" t="s">
        <v>140</v>
      </c>
      <c r="BE123" s="46" t="str">
        <f t="shared" si="34"/>
        <v>R_ES-SD-SpHeat</v>
      </c>
      <c r="BF123" s="192">
        <f t="shared" si="35"/>
        <v>0</v>
      </c>
      <c r="BH123" s="192" t="s">
        <v>18</v>
      </c>
      <c r="BI123" s="46" t="s">
        <v>194</v>
      </c>
      <c r="BK123" s="192">
        <f t="shared" si="46"/>
        <v>4.2918454935622297E-2</v>
      </c>
      <c r="BM123" s="186" t="s">
        <v>140</v>
      </c>
      <c r="BN123" s="46" t="str">
        <f t="shared" si="36"/>
        <v>R_ES-SD-SpHeat</v>
      </c>
      <c r="BO123" s="192">
        <f t="shared" si="37"/>
        <v>0</v>
      </c>
      <c r="BP123" s="192">
        <f t="shared" si="41"/>
        <v>0</v>
      </c>
      <c r="BQ123" s="192" t="s">
        <v>18</v>
      </c>
      <c r="BR123" s="46" t="s">
        <v>191</v>
      </c>
      <c r="BT123" s="192">
        <f t="shared" si="47"/>
        <v>4.50643776824034E-2</v>
      </c>
    </row>
    <row r="124" spans="2:72">
      <c r="B124" s="142"/>
      <c r="D124" s="145"/>
      <c r="E124" s="145"/>
      <c r="F124" s="142"/>
      <c r="K124" s="186" t="s">
        <v>140</v>
      </c>
      <c r="L124" s="187" t="str">
        <f t="shared" si="38"/>
        <v>R_ES-SD-SpHeat</v>
      </c>
      <c r="M124" s="187"/>
      <c r="O124" s="186" t="s">
        <v>18</v>
      </c>
      <c r="P124" s="187" t="s">
        <v>195</v>
      </c>
      <c r="R124" s="187">
        <f t="shared" si="50"/>
        <v>4.2918454935622297E-2</v>
      </c>
      <c r="T124" s="186" t="s">
        <v>140</v>
      </c>
      <c r="U124" s="187" t="str">
        <f t="shared" si="27"/>
        <v>R_ES-SD-SpHeat</v>
      </c>
      <c r="V124" s="186">
        <f t="shared" si="27"/>
        <v>0</v>
      </c>
      <c r="X124" s="186" t="s">
        <v>18</v>
      </c>
      <c r="Y124" s="187" t="s">
        <v>190</v>
      </c>
      <c r="AA124" s="187">
        <f t="shared" si="48"/>
        <v>4.7210300429184601E-2</v>
      </c>
      <c r="AC124" s="186" t="s">
        <v>140</v>
      </c>
      <c r="AD124" s="46" t="str">
        <f t="shared" si="28"/>
        <v>R_ES-SD-SpHeat</v>
      </c>
      <c r="AE124" s="192">
        <f t="shared" si="29"/>
        <v>0</v>
      </c>
      <c r="AG124" s="192" t="s">
        <v>18</v>
      </c>
      <c r="AH124" s="46" t="s">
        <v>196</v>
      </c>
      <c r="AJ124" s="46">
        <f t="shared" si="43"/>
        <v>4.2918454935622297E-2</v>
      </c>
      <c r="AL124" s="186" t="s">
        <v>140</v>
      </c>
      <c r="AM124" s="187" t="str">
        <f t="shared" si="30"/>
        <v>R_ES-SD-SpHeat</v>
      </c>
      <c r="AN124" s="186">
        <f t="shared" si="31"/>
        <v>0</v>
      </c>
      <c r="AP124" s="186" t="s">
        <v>18</v>
      </c>
      <c r="AQ124" s="187" t="s">
        <v>193</v>
      </c>
      <c r="AS124" s="187">
        <f t="shared" si="49"/>
        <v>4.50643776824034E-2</v>
      </c>
      <c r="AU124" s="186" t="s">
        <v>140</v>
      </c>
      <c r="AV124" s="46" t="str">
        <f t="shared" si="32"/>
        <v>R_ES-SD-SpHeat</v>
      </c>
      <c r="AW124" s="192">
        <f t="shared" si="33"/>
        <v>0</v>
      </c>
      <c r="AY124" s="192" t="s">
        <v>18</v>
      </c>
      <c r="AZ124" s="46" t="s">
        <v>192</v>
      </c>
      <c r="BB124" s="192">
        <f t="shared" si="45"/>
        <v>4.7210300429184601E-2</v>
      </c>
      <c r="BD124" s="186" t="s">
        <v>140</v>
      </c>
      <c r="BE124" s="46" t="str">
        <f t="shared" si="34"/>
        <v>R_ES-SD-SpHeat</v>
      </c>
      <c r="BF124" s="192">
        <f t="shared" si="35"/>
        <v>0</v>
      </c>
      <c r="BH124" s="192" t="s">
        <v>18</v>
      </c>
      <c r="BI124" s="46" t="s">
        <v>194</v>
      </c>
      <c r="BK124" s="192">
        <f t="shared" si="46"/>
        <v>4.2918454935622297E-2</v>
      </c>
      <c r="BM124" s="186" t="s">
        <v>140</v>
      </c>
      <c r="BN124" s="46" t="str">
        <f t="shared" si="36"/>
        <v>R_ES-SD-SpHeat</v>
      </c>
      <c r="BO124" s="192">
        <f t="shared" si="37"/>
        <v>0</v>
      </c>
      <c r="BP124" s="192">
        <f t="shared" si="41"/>
        <v>0</v>
      </c>
      <c r="BQ124" s="192" t="s">
        <v>18</v>
      </c>
      <c r="BR124" s="46" t="s">
        <v>191</v>
      </c>
      <c r="BT124" s="192">
        <f t="shared" si="47"/>
        <v>4.7210300429184601E-2</v>
      </c>
    </row>
    <row r="125" spans="2:72">
      <c r="B125" s="142"/>
      <c r="D125" s="145"/>
      <c r="E125" s="145"/>
      <c r="F125" s="142"/>
      <c r="K125" s="186" t="s">
        <v>140</v>
      </c>
      <c r="L125" s="187" t="str">
        <f t="shared" si="38"/>
        <v>R_ES-SD-SpHeat</v>
      </c>
      <c r="M125" s="187"/>
      <c r="O125" s="186" t="s">
        <v>18</v>
      </c>
      <c r="P125" s="187" t="s">
        <v>195</v>
      </c>
      <c r="R125" s="187">
        <f t="shared" si="50"/>
        <v>4.50643776824034E-2</v>
      </c>
      <c r="T125" s="186" t="s">
        <v>140</v>
      </c>
      <c r="U125" s="187" t="str">
        <f t="shared" si="27"/>
        <v>R_ES-SD-SpHeat</v>
      </c>
      <c r="V125" s="186">
        <f t="shared" si="27"/>
        <v>0</v>
      </c>
      <c r="X125" s="186" t="s">
        <v>18</v>
      </c>
      <c r="Y125" s="187" t="s">
        <v>190</v>
      </c>
      <c r="AA125" s="187">
        <f t="shared" si="48"/>
        <v>4.9356223175965698E-2</v>
      </c>
      <c r="AC125" s="186" t="s">
        <v>140</v>
      </c>
      <c r="AD125" s="46" t="str">
        <f t="shared" si="28"/>
        <v>R_ES-SD-SpHeat</v>
      </c>
      <c r="AE125" s="192">
        <f t="shared" si="29"/>
        <v>0</v>
      </c>
      <c r="AG125" s="192" t="s">
        <v>18</v>
      </c>
      <c r="AH125" s="46" t="s">
        <v>196</v>
      </c>
      <c r="AJ125" s="46">
        <f t="shared" si="43"/>
        <v>4.50643776824034E-2</v>
      </c>
      <c r="AL125" s="186" t="s">
        <v>140</v>
      </c>
      <c r="AM125" s="187" t="str">
        <f t="shared" si="30"/>
        <v>R_ES-SD-SpHeat</v>
      </c>
      <c r="AN125" s="186">
        <f t="shared" si="31"/>
        <v>0</v>
      </c>
      <c r="AP125" s="186" t="s">
        <v>18</v>
      </c>
      <c r="AQ125" s="187" t="s">
        <v>193</v>
      </c>
      <c r="AS125" s="187">
        <f t="shared" si="49"/>
        <v>4.50643776824034E-2</v>
      </c>
      <c r="AU125" s="186" t="s">
        <v>140</v>
      </c>
      <c r="AV125" s="46" t="str">
        <f t="shared" si="32"/>
        <v>R_ES-SD-SpHeat</v>
      </c>
      <c r="AW125" s="192">
        <f t="shared" si="33"/>
        <v>0</v>
      </c>
      <c r="AY125" s="192" t="s">
        <v>18</v>
      </c>
      <c r="AZ125" s="46" t="s">
        <v>192</v>
      </c>
      <c r="BB125" s="192">
        <f t="shared" si="45"/>
        <v>4.9356223175965698E-2</v>
      </c>
      <c r="BD125" s="186" t="s">
        <v>140</v>
      </c>
      <c r="BE125" s="46" t="str">
        <f t="shared" si="34"/>
        <v>R_ES-SD-SpHeat</v>
      </c>
      <c r="BF125" s="192">
        <f t="shared" si="35"/>
        <v>0</v>
      </c>
      <c r="BH125" s="192" t="s">
        <v>18</v>
      </c>
      <c r="BI125" s="46" t="s">
        <v>194</v>
      </c>
      <c r="BK125" s="192">
        <f t="shared" si="46"/>
        <v>4.50643776824034E-2</v>
      </c>
      <c r="BM125" s="186" t="s">
        <v>140</v>
      </c>
      <c r="BN125" s="46" t="str">
        <f t="shared" si="36"/>
        <v>R_ES-SD-SpHeat</v>
      </c>
      <c r="BO125" s="192">
        <f t="shared" si="37"/>
        <v>0</v>
      </c>
      <c r="BP125" s="192">
        <f t="shared" si="41"/>
        <v>0</v>
      </c>
      <c r="BQ125" s="192" t="s">
        <v>18</v>
      </c>
      <c r="BR125" s="46" t="s">
        <v>191</v>
      </c>
      <c r="BT125" s="192">
        <f t="shared" si="47"/>
        <v>4.9356223175965698E-2</v>
      </c>
    </row>
    <row r="126" spans="2:72">
      <c r="B126" s="142"/>
      <c r="D126" s="145"/>
      <c r="E126" s="145"/>
      <c r="F126" s="142"/>
      <c r="K126" s="186" t="s">
        <v>140</v>
      </c>
      <c r="L126" s="187" t="str">
        <f t="shared" si="38"/>
        <v>R_ES-SD-SpHeat</v>
      </c>
      <c r="M126" s="187"/>
      <c r="O126" s="186" t="s">
        <v>18</v>
      </c>
      <c r="P126" s="187" t="s">
        <v>195</v>
      </c>
      <c r="R126" s="187">
        <f t="shared" si="50"/>
        <v>4.50643776824034E-2</v>
      </c>
      <c r="T126" s="186" t="s">
        <v>140</v>
      </c>
      <c r="U126" s="187" t="str">
        <f t="shared" si="27"/>
        <v>R_ES-SD-SpHeat</v>
      </c>
      <c r="V126" s="186">
        <f t="shared" si="27"/>
        <v>0</v>
      </c>
      <c r="X126" s="186" t="s">
        <v>18</v>
      </c>
      <c r="Y126" s="187" t="s">
        <v>190</v>
      </c>
      <c r="AA126" s="187">
        <f t="shared" si="48"/>
        <v>4.7210300429184601E-2</v>
      </c>
      <c r="AC126" s="186" t="s">
        <v>140</v>
      </c>
      <c r="AD126" s="46" t="str">
        <f t="shared" si="28"/>
        <v>R_ES-SD-SpHeat</v>
      </c>
      <c r="AE126" s="192">
        <f t="shared" si="29"/>
        <v>0</v>
      </c>
      <c r="AG126" s="192" t="s">
        <v>18</v>
      </c>
      <c r="AH126" s="46" t="s">
        <v>196</v>
      </c>
      <c r="AJ126" s="46">
        <f t="shared" si="43"/>
        <v>4.50643776824034E-2</v>
      </c>
      <c r="AL126" s="186" t="s">
        <v>140</v>
      </c>
      <c r="AM126" s="187" t="str">
        <f t="shared" si="30"/>
        <v>R_ES-SD-SpHeat</v>
      </c>
      <c r="AN126" s="186">
        <f t="shared" si="31"/>
        <v>0</v>
      </c>
      <c r="AP126" s="186" t="s">
        <v>18</v>
      </c>
      <c r="AQ126" s="187" t="s">
        <v>193</v>
      </c>
      <c r="AS126" s="187">
        <f t="shared" si="49"/>
        <v>4.7210300429184601E-2</v>
      </c>
      <c r="AU126" s="186" t="s">
        <v>140</v>
      </c>
      <c r="AV126" s="46" t="str">
        <f t="shared" si="32"/>
        <v>R_ES-SD-SpHeat</v>
      </c>
      <c r="AW126" s="192">
        <f t="shared" si="33"/>
        <v>0</v>
      </c>
      <c r="AY126" s="192" t="s">
        <v>18</v>
      </c>
      <c r="AZ126" s="46" t="s">
        <v>192</v>
      </c>
      <c r="BB126" s="192">
        <f t="shared" si="45"/>
        <v>4.7210300429184601E-2</v>
      </c>
      <c r="BD126" s="186" t="s">
        <v>140</v>
      </c>
      <c r="BE126" s="46" t="str">
        <f t="shared" si="34"/>
        <v>R_ES-SD-SpHeat</v>
      </c>
      <c r="BF126" s="192">
        <f t="shared" si="35"/>
        <v>0</v>
      </c>
      <c r="BH126" s="192" t="s">
        <v>18</v>
      </c>
      <c r="BI126" s="46" t="s">
        <v>194</v>
      </c>
      <c r="BK126" s="192">
        <f t="shared" si="46"/>
        <v>4.50643776824034E-2</v>
      </c>
      <c r="BM126" s="186" t="s">
        <v>140</v>
      </c>
      <c r="BN126" s="46" t="str">
        <f t="shared" si="36"/>
        <v>R_ES-SD-SpHeat</v>
      </c>
      <c r="BO126" s="192">
        <f t="shared" si="37"/>
        <v>0</v>
      </c>
      <c r="BP126" s="192">
        <f t="shared" si="41"/>
        <v>0</v>
      </c>
      <c r="BQ126" s="192" t="s">
        <v>18</v>
      </c>
      <c r="BR126" s="46" t="s">
        <v>191</v>
      </c>
      <c r="BT126" s="192">
        <f t="shared" si="47"/>
        <v>4.7210300429184601E-2</v>
      </c>
    </row>
    <row r="127" spans="2:72">
      <c r="B127" s="196"/>
      <c r="D127" s="197"/>
      <c r="E127" s="197"/>
      <c r="F127" s="198"/>
      <c r="K127" s="186" t="s">
        <v>140</v>
      </c>
      <c r="L127" s="187" t="str">
        <f t="shared" si="38"/>
        <v>R_ES-SD-SpHeat</v>
      </c>
      <c r="M127" s="187"/>
      <c r="O127" s="186" t="s">
        <v>18</v>
      </c>
      <c r="P127" s="187" t="s">
        <v>195</v>
      </c>
      <c r="R127" s="187">
        <f t="shared" si="50"/>
        <v>4.7210300429184601E-2</v>
      </c>
      <c r="T127" s="186" t="s">
        <v>140</v>
      </c>
      <c r="U127" s="187" t="str">
        <f t="shared" si="27"/>
        <v>R_ES-SD-SpHeat</v>
      </c>
      <c r="V127" s="186">
        <f t="shared" si="27"/>
        <v>0</v>
      </c>
      <c r="X127" s="186" t="s">
        <v>18</v>
      </c>
      <c r="Y127" s="187" t="s">
        <v>190</v>
      </c>
      <c r="AA127" s="187">
        <f t="shared" si="48"/>
        <v>4.7210300429184601E-2</v>
      </c>
      <c r="AC127" s="186" t="s">
        <v>140</v>
      </c>
      <c r="AD127" s="46" t="str">
        <f t="shared" si="28"/>
        <v>R_ES-SD-SpHeat</v>
      </c>
      <c r="AE127" s="192">
        <f t="shared" si="29"/>
        <v>0</v>
      </c>
      <c r="AG127" s="192" t="s">
        <v>18</v>
      </c>
      <c r="AH127" s="46" t="s">
        <v>196</v>
      </c>
      <c r="AJ127" s="46">
        <f t="shared" si="43"/>
        <v>4.7210300429184601E-2</v>
      </c>
      <c r="AL127" s="186" t="s">
        <v>140</v>
      </c>
      <c r="AM127" s="187" t="str">
        <f t="shared" si="30"/>
        <v>R_ES-SD-SpHeat</v>
      </c>
      <c r="AN127" s="186">
        <f t="shared" si="31"/>
        <v>0</v>
      </c>
      <c r="AP127" s="186" t="s">
        <v>18</v>
      </c>
      <c r="AQ127" s="187" t="s">
        <v>193</v>
      </c>
      <c r="AS127" s="187">
        <f t="shared" si="49"/>
        <v>4.9356223175965698E-2</v>
      </c>
      <c r="AU127" s="186" t="s">
        <v>140</v>
      </c>
      <c r="AV127" s="46" t="str">
        <f t="shared" si="32"/>
        <v>R_ES-SD-SpHeat</v>
      </c>
      <c r="AW127" s="192">
        <f t="shared" si="33"/>
        <v>0</v>
      </c>
      <c r="AY127" s="192" t="s">
        <v>18</v>
      </c>
      <c r="AZ127" s="46" t="s">
        <v>192</v>
      </c>
      <c r="BB127" s="192">
        <f t="shared" si="45"/>
        <v>4.7210300429184601E-2</v>
      </c>
      <c r="BD127" s="186" t="s">
        <v>140</v>
      </c>
      <c r="BE127" s="46" t="str">
        <f t="shared" si="34"/>
        <v>R_ES-SD-SpHeat</v>
      </c>
      <c r="BF127" s="192">
        <f t="shared" si="35"/>
        <v>0</v>
      </c>
      <c r="BH127" s="192" t="s">
        <v>18</v>
      </c>
      <c r="BI127" s="46" t="s">
        <v>194</v>
      </c>
      <c r="BK127" s="192">
        <f t="shared" si="46"/>
        <v>4.7210300429184601E-2</v>
      </c>
      <c r="BM127" s="186" t="s">
        <v>140</v>
      </c>
      <c r="BN127" s="46" t="str">
        <f t="shared" si="36"/>
        <v>R_ES-SD-SpHeat</v>
      </c>
      <c r="BO127" s="192">
        <f t="shared" si="37"/>
        <v>0</v>
      </c>
      <c r="BP127" s="192">
        <f t="shared" si="41"/>
        <v>0</v>
      </c>
      <c r="BQ127" s="192" t="s">
        <v>18</v>
      </c>
      <c r="BR127" s="46" t="s">
        <v>191</v>
      </c>
      <c r="BT127" s="192">
        <f t="shared" si="47"/>
        <v>4.7210300429184601E-2</v>
      </c>
    </row>
    <row r="128" spans="2:72">
      <c r="B128" s="142"/>
      <c r="D128" s="145"/>
      <c r="E128" s="145"/>
      <c r="F128" s="142"/>
      <c r="K128" s="186" t="s">
        <v>350</v>
      </c>
      <c r="L128" s="187" t="str">
        <f>C10</f>
        <v>R_ES-SA-SpHeat</v>
      </c>
      <c r="M128" s="186" t="str">
        <f>M32</f>
        <v>RH0_1</v>
      </c>
      <c r="N128" s="186">
        <f>N32</f>
        <v>0</v>
      </c>
      <c r="O128" s="186" t="s">
        <v>18</v>
      </c>
      <c r="P128" s="187" t="s">
        <v>195</v>
      </c>
      <c r="T128" s="186" t="s">
        <v>350</v>
      </c>
      <c r="U128" s="187" t="str">
        <f t="shared" si="27"/>
        <v>R_ES-SA-SpHeat</v>
      </c>
      <c r="V128" s="186" t="str">
        <f t="shared" si="27"/>
        <v>RH0_1</v>
      </c>
      <c r="W128" s="186">
        <f t="shared" ref="W128:W191" si="51">W32</f>
        <v>0</v>
      </c>
      <c r="X128" s="186" t="s">
        <v>18</v>
      </c>
      <c r="Y128" s="187" t="s">
        <v>190</v>
      </c>
      <c r="AC128" s="186" t="s">
        <v>350</v>
      </c>
      <c r="AD128" s="46" t="str">
        <f t="shared" si="28"/>
        <v>R_ES-SA-SpHeat</v>
      </c>
      <c r="AE128" s="192" t="str">
        <f t="shared" si="29"/>
        <v>RH0_1</v>
      </c>
      <c r="AF128" s="46">
        <f t="shared" ref="AF128:AF191" si="52">N128</f>
        <v>0</v>
      </c>
      <c r="AG128" s="192" t="s">
        <v>18</v>
      </c>
      <c r="AH128" s="46" t="s">
        <v>196</v>
      </c>
      <c r="AL128" s="186" t="s">
        <v>350</v>
      </c>
      <c r="AM128" s="187" t="str">
        <f t="shared" si="30"/>
        <v>R_ES-SA-SpHeat</v>
      </c>
      <c r="AN128" s="186" t="str">
        <f t="shared" si="31"/>
        <v>RH0_1</v>
      </c>
      <c r="AO128" s="186">
        <f t="shared" ref="AO128:AO191" si="53">AO32</f>
        <v>0</v>
      </c>
      <c r="AP128" s="186" t="s">
        <v>18</v>
      </c>
      <c r="AQ128" s="187" t="s">
        <v>193</v>
      </c>
      <c r="AU128" s="186" t="s">
        <v>350</v>
      </c>
      <c r="AV128" s="46" t="str">
        <f t="shared" si="32"/>
        <v>R_ES-SA-SpHeat</v>
      </c>
      <c r="AW128" s="192" t="str">
        <f t="shared" si="33"/>
        <v>RH0_1</v>
      </c>
      <c r="AX128" s="192">
        <f t="shared" si="39"/>
        <v>0</v>
      </c>
      <c r="AY128" s="192" t="s">
        <v>18</v>
      </c>
      <c r="AZ128" s="46" t="s">
        <v>192</v>
      </c>
      <c r="BD128" s="186" t="s">
        <v>350</v>
      </c>
      <c r="BE128" s="46" t="str">
        <f t="shared" si="34"/>
        <v>R_ES-SA-SpHeat</v>
      </c>
      <c r="BF128" s="192" t="str">
        <f t="shared" si="35"/>
        <v>RH0_1</v>
      </c>
      <c r="BG128" s="192">
        <f t="shared" si="40"/>
        <v>0</v>
      </c>
      <c r="BH128" s="192" t="s">
        <v>18</v>
      </c>
      <c r="BI128" s="46" t="s">
        <v>194</v>
      </c>
      <c r="BM128" s="186" t="s">
        <v>350</v>
      </c>
      <c r="BN128" s="46" t="str">
        <f t="shared" si="36"/>
        <v>R_ES-SA-SpHeat</v>
      </c>
      <c r="BO128" s="192" t="str">
        <f t="shared" si="37"/>
        <v>RH0_1</v>
      </c>
      <c r="BP128" s="192">
        <f t="shared" si="41"/>
        <v>0</v>
      </c>
      <c r="BQ128" s="192" t="s">
        <v>18</v>
      </c>
      <c r="BR128" s="46" t="s">
        <v>191</v>
      </c>
    </row>
    <row r="129" spans="2:70">
      <c r="B129" s="142"/>
      <c r="D129" s="145"/>
      <c r="E129" s="145"/>
      <c r="F129" s="142"/>
      <c r="K129" s="186" t="s">
        <v>350</v>
      </c>
      <c r="L129" s="187" t="str">
        <f t="shared" ref="L129:L192" si="54">L128</f>
        <v>R_ES-SA-SpHeat</v>
      </c>
      <c r="M129" s="186" t="str">
        <f t="shared" ref="M129:N129" si="55">M33</f>
        <v>RH2_3</v>
      </c>
      <c r="N129" s="186">
        <f t="shared" si="55"/>
        <v>0</v>
      </c>
      <c r="O129" s="186" t="s">
        <v>18</v>
      </c>
      <c r="P129" s="187" t="s">
        <v>195</v>
      </c>
      <c r="T129" s="186" t="s">
        <v>350</v>
      </c>
      <c r="U129" s="187" t="str">
        <f t="shared" si="27"/>
        <v>R_ES-SA-SpHeat</v>
      </c>
      <c r="V129" s="186" t="str">
        <f t="shared" si="27"/>
        <v>RH2_3</v>
      </c>
      <c r="W129" s="186">
        <f t="shared" si="51"/>
        <v>0</v>
      </c>
      <c r="X129" s="186" t="s">
        <v>18</v>
      </c>
      <c r="Y129" s="187" t="s">
        <v>190</v>
      </c>
      <c r="AC129" s="186" t="s">
        <v>350</v>
      </c>
      <c r="AD129" s="46" t="str">
        <f t="shared" si="28"/>
        <v>R_ES-SA-SpHeat</v>
      </c>
      <c r="AE129" s="192" t="str">
        <f t="shared" si="29"/>
        <v>RH2_3</v>
      </c>
      <c r="AF129" s="46">
        <f t="shared" si="52"/>
        <v>0</v>
      </c>
      <c r="AG129" s="192" t="s">
        <v>18</v>
      </c>
      <c r="AH129" s="46" t="s">
        <v>196</v>
      </c>
      <c r="AL129" s="186" t="s">
        <v>350</v>
      </c>
      <c r="AM129" s="187" t="str">
        <f t="shared" si="30"/>
        <v>R_ES-SA-SpHeat</v>
      </c>
      <c r="AN129" s="186" t="str">
        <f t="shared" si="31"/>
        <v>RH2_3</v>
      </c>
      <c r="AO129" s="186">
        <f t="shared" si="53"/>
        <v>0</v>
      </c>
      <c r="AP129" s="186" t="s">
        <v>18</v>
      </c>
      <c r="AQ129" s="187" t="s">
        <v>193</v>
      </c>
      <c r="AU129" s="186" t="s">
        <v>350</v>
      </c>
      <c r="AV129" s="46" t="str">
        <f t="shared" si="32"/>
        <v>R_ES-SA-SpHeat</v>
      </c>
      <c r="AW129" s="192" t="str">
        <f t="shared" si="33"/>
        <v>RH2_3</v>
      </c>
      <c r="AX129" s="192">
        <f t="shared" si="39"/>
        <v>0</v>
      </c>
      <c r="AY129" s="192" t="s">
        <v>18</v>
      </c>
      <c r="AZ129" s="46" t="s">
        <v>192</v>
      </c>
      <c r="BD129" s="186" t="s">
        <v>350</v>
      </c>
      <c r="BE129" s="46" t="str">
        <f t="shared" si="34"/>
        <v>R_ES-SA-SpHeat</v>
      </c>
      <c r="BF129" s="192" t="str">
        <f t="shared" si="35"/>
        <v>RH2_3</v>
      </c>
      <c r="BG129" s="192">
        <f t="shared" si="40"/>
        <v>0</v>
      </c>
      <c r="BH129" s="192" t="s">
        <v>18</v>
      </c>
      <c r="BI129" s="46" t="s">
        <v>194</v>
      </c>
      <c r="BM129" s="186" t="s">
        <v>350</v>
      </c>
      <c r="BN129" s="46" t="str">
        <f t="shared" si="36"/>
        <v>R_ES-SA-SpHeat</v>
      </c>
      <c r="BO129" s="192" t="str">
        <f t="shared" si="37"/>
        <v>RH2_3</v>
      </c>
      <c r="BP129" s="192">
        <f t="shared" si="41"/>
        <v>0</v>
      </c>
      <c r="BQ129" s="192" t="s">
        <v>18</v>
      </c>
      <c r="BR129" s="46" t="s">
        <v>191</v>
      </c>
    </row>
    <row r="130" spans="2:70">
      <c r="B130" s="142"/>
      <c r="D130" s="145"/>
      <c r="E130" s="145"/>
      <c r="F130" s="142"/>
      <c r="K130" s="186" t="s">
        <v>350</v>
      </c>
      <c r="L130" s="187" t="str">
        <f t="shared" si="54"/>
        <v>R_ES-SA-SpHeat</v>
      </c>
      <c r="M130" s="186" t="str">
        <f t="shared" ref="M130:N130" si="56">M34</f>
        <v>RH4_5</v>
      </c>
      <c r="N130" s="186">
        <f t="shared" si="56"/>
        <v>0</v>
      </c>
      <c r="O130" s="186" t="s">
        <v>18</v>
      </c>
      <c r="P130" s="187" t="s">
        <v>195</v>
      </c>
      <c r="T130" s="186" t="s">
        <v>350</v>
      </c>
      <c r="U130" s="187" t="str">
        <f t="shared" si="27"/>
        <v>R_ES-SA-SpHeat</v>
      </c>
      <c r="V130" s="186" t="str">
        <f t="shared" si="27"/>
        <v>RH4_5</v>
      </c>
      <c r="W130" s="186">
        <f t="shared" si="51"/>
        <v>0</v>
      </c>
      <c r="X130" s="186" t="s">
        <v>18</v>
      </c>
      <c r="Y130" s="187" t="s">
        <v>190</v>
      </c>
      <c r="AC130" s="186" t="s">
        <v>350</v>
      </c>
      <c r="AD130" s="46" t="str">
        <f t="shared" si="28"/>
        <v>R_ES-SA-SpHeat</v>
      </c>
      <c r="AE130" s="192" t="str">
        <f t="shared" si="29"/>
        <v>RH4_5</v>
      </c>
      <c r="AF130" s="46">
        <f t="shared" si="52"/>
        <v>0</v>
      </c>
      <c r="AG130" s="192" t="s">
        <v>18</v>
      </c>
      <c r="AH130" s="46" t="s">
        <v>196</v>
      </c>
      <c r="AL130" s="186" t="s">
        <v>350</v>
      </c>
      <c r="AM130" s="187" t="str">
        <f t="shared" si="30"/>
        <v>R_ES-SA-SpHeat</v>
      </c>
      <c r="AN130" s="186" t="str">
        <f t="shared" si="31"/>
        <v>RH4_5</v>
      </c>
      <c r="AO130" s="186">
        <f t="shared" si="53"/>
        <v>0</v>
      </c>
      <c r="AP130" s="186" t="s">
        <v>18</v>
      </c>
      <c r="AQ130" s="187" t="s">
        <v>193</v>
      </c>
      <c r="AU130" s="186" t="s">
        <v>350</v>
      </c>
      <c r="AV130" s="46" t="str">
        <f t="shared" si="32"/>
        <v>R_ES-SA-SpHeat</v>
      </c>
      <c r="AW130" s="192" t="str">
        <f t="shared" si="33"/>
        <v>RH4_5</v>
      </c>
      <c r="AX130" s="192">
        <f t="shared" si="39"/>
        <v>0</v>
      </c>
      <c r="AY130" s="192" t="s">
        <v>18</v>
      </c>
      <c r="AZ130" s="46" t="s">
        <v>192</v>
      </c>
      <c r="BD130" s="186" t="s">
        <v>350</v>
      </c>
      <c r="BE130" s="46" t="str">
        <f t="shared" si="34"/>
        <v>R_ES-SA-SpHeat</v>
      </c>
      <c r="BF130" s="192" t="str">
        <f t="shared" si="35"/>
        <v>RH4_5</v>
      </c>
      <c r="BG130" s="192">
        <f t="shared" si="40"/>
        <v>0</v>
      </c>
      <c r="BH130" s="192" t="s">
        <v>18</v>
      </c>
      <c r="BI130" s="46" t="s">
        <v>194</v>
      </c>
      <c r="BM130" s="186" t="s">
        <v>350</v>
      </c>
      <c r="BN130" s="46" t="str">
        <f t="shared" si="36"/>
        <v>R_ES-SA-SpHeat</v>
      </c>
      <c r="BO130" s="192" t="str">
        <f t="shared" si="37"/>
        <v>RH4_5</v>
      </c>
      <c r="BP130" s="192">
        <f t="shared" si="41"/>
        <v>0</v>
      </c>
      <c r="BQ130" s="192" t="s">
        <v>18</v>
      </c>
      <c r="BR130" s="46" t="s">
        <v>191</v>
      </c>
    </row>
    <row r="131" spans="2:70">
      <c r="B131" s="172"/>
      <c r="D131" s="145"/>
      <c r="E131" s="145"/>
      <c r="F131" s="142"/>
      <c r="K131" s="186" t="s">
        <v>350</v>
      </c>
      <c r="L131" s="187" t="str">
        <f t="shared" si="54"/>
        <v>R_ES-SA-SpHeat</v>
      </c>
      <c r="M131" s="186" t="str">
        <f t="shared" ref="M131:N131" si="57">M35</f>
        <v>RH6_7</v>
      </c>
      <c r="N131" s="186">
        <f t="shared" si="57"/>
        <v>0</v>
      </c>
      <c r="O131" s="186" t="s">
        <v>18</v>
      </c>
      <c r="P131" s="187" t="s">
        <v>195</v>
      </c>
      <c r="T131" s="186" t="s">
        <v>350</v>
      </c>
      <c r="U131" s="187" t="str">
        <f t="shared" si="27"/>
        <v>R_ES-SA-SpHeat</v>
      </c>
      <c r="V131" s="186" t="str">
        <f t="shared" si="27"/>
        <v>RH6_7</v>
      </c>
      <c r="W131" s="186">
        <f t="shared" si="51"/>
        <v>0</v>
      </c>
      <c r="X131" s="186" t="s">
        <v>18</v>
      </c>
      <c r="Y131" s="187" t="s">
        <v>190</v>
      </c>
      <c r="AC131" s="186" t="s">
        <v>350</v>
      </c>
      <c r="AD131" s="46" t="str">
        <f t="shared" si="28"/>
        <v>R_ES-SA-SpHeat</v>
      </c>
      <c r="AE131" s="192" t="str">
        <f t="shared" si="29"/>
        <v>RH6_7</v>
      </c>
      <c r="AF131" s="46">
        <f t="shared" si="52"/>
        <v>0</v>
      </c>
      <c r="AG131" s="192" t="s">
        <v>18</v>
      </c>
      <c r="AH131" s="46" t="s">
        <v>196</v>
      </c>
      <c r="AL131" s="186" t="s">
        <v>350</v>
      </c>
      <c r="AM131" s="187" t="str">
        <f t="shared" si="30"/>
        <v>R_ES-SA-SpHeat</v>
      </c>
      <c r="AN131" s="186" t="str">
        <f t="shared" si="31"/>
        <v>RH6_7</v>
      </c>
      <c r="AO131" s="186">
        <f t="shared" si="53"/>
        <v>0</v>
      </c>
      <c r="AP131" s="186" t="s">
        <v>18</v>
      </c>
      <c r="AQ131" s="187" t="s">
        <v>193</v>
      </c>
      <c r="AU131" s="186" t="s">
        <v>350</v>
      </c>
      <c r="AV131" s="46" t="str">
        <f t="shared" si="32"/>
        <v>R_ES-SA-SpHeat</v>
      </c>
      <c r="AW131" s="192" t="str">
        <f t="shared" si="33"/>
        <v>RH6_7</v>
      </c>
      <c r="AX131" s="192">
        <f t="shared" si="39"/>
        <v>0</v>
      </c>
      <c r="AY131" s="192" t="s">
        <v>18</v>
      </c>
      <c r="AZ131" s="46" t="s">
        <v>192</v>
      </c>
      <c r="BD131" s="186" t="s">
        <v>350</v>
      </c>
      <c r="BE131" s="46" t="str">
        <f t="shared" si="34"/>
        <v>R_ES-SA-SpHeat</v>
      </c>
      <c r="BF131" s="192" t="str">
        <f t="shared" si="35"/>
        <v>RH6_7</v>
      </c>
      <c r="BG131" s="192">
        <f t="shared" si="40"/>
        <v>0</v>
      </c>
      <c r="BH131" s="192" t="s">
        <v>18</v>
      </c>
      <c r="BI131" s="46" t="s">
        <v>194</v>
      </c>
      <c r="BM131" s="186" t="s">
        <v>350</v>
      </c>
      <c r="BN131" s="46" t="str">
        <f t="shared" si="36"/>
        <v>R_ES-SA-SpHeat</v>
      </c>
      <c r="BO131" s="192" t="str">
        <f t="shared" si="37"/>
        <v>RH6_7</v>
      </c>
      <c r="BP131" s="192">
        <f t="shared" si="41"/>
        <v>0</v>
      </c>
      <c r="BQ131" s="192" t="s">
        <v>18</v>
      </c>
      <c r="BR131" s="46" t="s">
        <v>191</v>
      </c>
    </row>
    <row r="132" spans="2:70">
      <c r="B132" s="142"/>
      <c r="D132" s="145"/>
      <c r="E132" s="145"/>
      <c r="F132" s="142"/>
      <c r="K132" s="186" t="s">
        <v>350</v>
      </c>
      <c r="L132" s="187" t="str">
        <f t="shared" si="54"/>
        <v>R_ES-SA-SpHeat</v>
      </c>
      <c r="M132" s="186" t="str">
        <f t="shared" ref="M132:N132" si="58">M36</f>
        <v>RH8_9</v>
      </c>
      <c r="N132" s="186">
        <f t="shared" si="58"/>
        <v>0</v>
      </c>
      <c r="O132" s="186" t="s">
        <v>18</v>
      </c>
      <c r="P132" s="187" t="s">
        <v>195</v>
      </c>
      <c r="T132" s="186" t="s">
        <v>350</v>
      </c>
      <c r="U132" s="187" t="str">
        <f t="shared" si="27"/>
        <v>R_ES-SA-SpHeat</v>
      </c>
      <c r="V132" s="186" t="str">
        <f t="shared" si="27"/>
        <v>RH8_9</v>
      </c>
      <c r="W132" s="186">
        <f t="shared" si="51"/>
        <v>0</v>
      </c>
      <c r="X132" s="186" t="s">
        <v>18</v>
      </c>
      <c r="Y132" s="187" t="s">
        <v>190</v>
      </c>
      <c r="AC132" s="186" t="s">
        <v>350</v>
      </c>
      <c r="AD132" s="46" t="str">
        <f t="shared" si="28"/>
        <v>R_ES-SA-SpHeat</v>
      </c>
      <c r="AE132" s="192" t="str">
        <f t="shared" si="29"/>
        <v>RH8_9</v>
      </c>
      <c r="AF132" s="46">
        <f t="shared" si="52"/>
        <v>0</v>
      </c>
      <c r="AG132" s="192" t="s">
        <v>18</v>
      </c>
      <c r="AH132" s="46" t="s">
        <v>196</v>
      </c>
      <c r="AL132" s="186" t="s">
        <v>350</v>
      </c>
      <c r="AM132" s="187" t="str">
        <f t="shared" si="30"/>
        <v>R_ES-SA-SpHeat</v>
      </c>
      <c r="AN132" s="186" t="str">
        <f t="shared" si="31"/>
        <v>RH8_9</v>
      </c>
      <c r="AO132" s="186">
        <f t="shared" si="53"/>
        <v>0</v>
      </c>
      <c r="AP132" s="186" t="s">
        <v>18</v>
      </c>
      <c r="AQ132" s="187" t="s">
        <v>193</v>
      </c>
      <c r="AU132" s="186" t="s">
        <v>350</v>
      </c>
      <c r="AV132" s="46" t="str">
        <f t="shared" si="32"/>
        <v>R_ES-SA-SpHeat</v>
      </c>
      <c r="AW132" s="192" t="str">
        <f t="shared" si="33"/>
        <v>RH8_9</v>
      </c>
      <c r="AX132" s="192">
        <f t="shared" si="39"/>
        <v>0</v>
      </c>
      <c r="AY132" s="192" t="s">
        <v>18</v>
      </c>
      <c r="AZ132" s="46" t="s">
        <v>192</v>
      </c>
      <c r="BD132" s="186" t="s">
        <v>350</v>
      </c>
      <c r="BE132" s="46" t="str">
        <f t="shared" si="34"/>
        <v>R_ES-SA-SpHeat</v>
      </c>
      <c r="BF132" s="192" t="str">
        <f t="shared" si="35"/>
        <v>RH8_9</v>
      </c>
      <c r="BG132" s="192">
        <f t="shared" si="40"/>
        <v>0</v>
      </c>
      <c r="BH132" s="192" t="s">
        <v>18</v>
      </c>
      <c r="BI132" s="46" t="s">
        <v>194</v>
      </c>
      <c r="BM132" s="186" t="s">
        <v>350</v>
      </c>
      <c r="BN132" s="46" t="str">
        <f t="shared" si="36"/>
        <v>R_ES-SA-SpHeat</v>
      </c>
      <c r="BO132" s="192" t="str">
        <f t="shared" si="37"/>
        <v>RH8_9</v>
      </c>
      <c r="BP132" s="192">
        <f t="shared" si="41"/>
        <v>0</v>
      </c>
      <c r="BQ132" s="192" t="s">
        <v>18</v>
      </c>
      <c r="BR132" s="46" t="s">
        <v>191</v>
      </c>
    </row>
    <row r="133" spans="2:70">
      <c r="B133" s="142"/>
      <c r="D133" s="145"/>
      <c r="E133" s="145"/>
      <c r="F133" s="142"/>
      <c r="K133" s="186" t="s">
        <v>350</v>
      </c>
      <c r="L133" s="187" t="str">
        <f t="shared" si="54"/>
        <v>R_ES-SA-SpHeat</v>
      </c>
      <c r="M133" s="186" t="str">
        <f t="shared" ref="M133:N133" si="59">M37</f>
        <v>RH10_11</v>
      </c>
      <c r="N133" s="186">
        <f t="shared" si="59"/>
        <v>0</v>
      </c>
      <c r="O133" s="186" t="s">
        <v>18</v>
      </c>
      <c r="P133" s="187" t="s">
        <v>195</v>
      </c>
      <c r="T133" s="186" t="s">
        <v>350</v>
      </c>
      <c r="U133" s="187" t="str">
        <f t="shared" si="27"/>
        <v>R_ES-SA-SpHeat</v>
      </c>
      <c r="V133" s="186" t="str">
        <f t="shared" si="27"/>
        <v>RH10_11</v>
      </c>
      <c r="W133" s="186">
        <f t="shared" si="51"/>
        <v>0</v>
      </c>
      <c r="X133" s="186" t="s">
        <v>18</v>
      </c>
      <c r="Y133" s="187" t="s">
        <v>190</v>
      </c>
      <c r="AC133" s="186" t="s">
        <v>350</v>
      </c>
      <c r="AD133" s="46" t="str">
        <f t="shared" si="28"/>
        <v>R_ES-SA-SpHeat</v>
      </c>
      <c r="AE133" s="192" t="str">
        <f t="shared" si="29"/>
        <v>RH10_11</v>
      </c>
      <c r="AF133" s="46">
        <f t="shared" si="52"/>
        <v>0</v>
      </c>
      <c r="AG133" s="192" t="s">
        <v>18</v>
      </c>
      <c r="AH133" s="46" t="s">
        <v>196</v>
      </c>
      <c r="AL133" s="186" t="s">
        <v>350</v>
      </c>
      <c r="AM133" s="187" t="str">
        <f t="shared" si="30"/>
        <v>R_ES-SA-SpHeat</v>
      </c>
      <c r="AN133" s="186" t="str">
        <f t="shared" si="31"/>
        <v>RH10_11</v>
      </c>
      <c r="AO133" s="186">
        <f t="shared" si="53"/>
        <v>0</v>
      </c>
      <c r="AP133" s="186" t="s">
        <v>18</v>
      </c>
      <c r="AQ133" s="187" t="s">
        <v>193</v>
      </c>
      <c r="AU133" s="186" t="s">
        <v>350</v>
      </c>
      <c r="AV133" s="46" t="str">
        <f t="shared" si="32"/>
        <v>R_ES-SA-SpHeat</v>
      </c>
      <c r="AW133" s="192" t="str">
        <f t="shared" si="33"/>
        <v>RH10_11</v>
      </c>
      <c r="AX133" s="192">
        <f t="shared" si="39"/>
        <v>0</v>
      </c>
      <c r="AY133" s="192" t="s">
        <v>18</v>
      </c>
      <c r="AZ133" s="46" t="s">
        <v>192</v>
      </c>
      <c r="BD133" s="186" t="s">
        <v>350</v>
      </c>
      <c r="BE133" s="46" t="str">
        <f t="shared" si="34"/>
        <v>R_ES-SA-SpHeat</v>
      </c>
      <c r="BF133" s="192" t="str">
        <f t="shared" si="35"/>
        <v>RH10_11</v>
      </c>
      <c r="BG133" s="192">
        <f t="shared" si="40"/>
        <v>0</v>
      </c>
      <c r="BH133" s="192" t="s">
        <v>18</v>
      </c>
      <c r="BI133" s="46" t="s">
        <v>194</v>
      </c>
      <c r="BM133" s="186" t="s">
        <v>350</v>
      </c>
      <c r="BN133" s="46" t="str">
        <f t="shared" si="36"/>
        <v>R_ES-SA-SpHeat</v>
      </c>
      <c r="BO133" s="192" t="str">
        <f t="shared" si="37"/>
        <v>RH10_11</v>
      </c>
      <c r="BP133" s="192">
        <f t="shared" si="41"/>
        <v>0</v>
      </c>
      <c r="BQ133" s="192" t="s">
        <v>18</v>
      </c>
      <c r="BR133" s="46" t="s">
        <v>191</v>
      </c>
    </row>
    <row r="134" spans="2:70">
      <c r="B134" s="142"/>
      <c r="D134" s="145"/>
      <c r="E134" s="145"/>
      <c r="F134" s="142"/>
      <c r="K134" s="186" t="s">
        <v>350</v>
      </c>
      <c r="L134" s="187" t="str">
        <f t="shared" si="54"/>
        <v>R_ES-SA-SpHeat</v>
      </c>
      <c r="M134" s="186" t="str">
        <f t="shared" ref="M134:N134" si="60">M38</f>
        <v>RH12_13</v>
      </c>
      <c r="N134" s="186">
        <f t="shared" si="60"/>
        <v>0</v>
      </c>
      <c r="O134" s="186" t="s">
        <v>18</v>
      </c>
      <c r="P134" s="187" t="s">
        <v>195</v>
      </c>
      <c r="T134" s="186" t="s">
        <v>350</v>
      </c>
      <c r="U134" s="187" t="str">
        <f t="shared" si="27"/>
        <v>R_ES-SA-SpHeat</v>
      </c>
      <c r="V134" s="186" t="str">
        <f t="shared" si="27"/>
        <v>RH12_13</v>
      </c>
      <c r="W134" s="186">
        <f t="shared" si="51"/>
        <v>0</v>
      </c>
      <c r="X134" s="186" t="s">
        <v>18</v>
      </c>
      <c r="Y134" s="187" t="s">
        <v>190</v>
      </c>
      <c r="AC134" s="186" t="s">
        <v>350</v>
      </c>
      <c r="AD134" s="46" t="str">
        <f t="shared" si="28"/>
        <v>R_ES-SA-SpHeat</v>
      </c>
      <c r="AE134" s="192" t="str">
        <f t="shared" si="29"/>
        <v>RH12_13</v>
      </c>
      <c r="AF134" s="46">
        <f t="shared" si="52"/>
        <v>0</v>
      </c>
      <c r="AG134" s="192" t="s">
        <v>18</v>
      </c>
      <c r="AH134" s="46" t="s">
        <v>196</v>
      </c>
      <c r="AL134" s="186" t="s">
        <v>350</v>
      </c>
      <c r="AM134" s="187" t="str">
        <f t="shared" si="30"/>
        <v>R_ES-SA-SpHeat</v>
      </c>
      <c r="AN134" s="186" t="str">
        <f t="shared" si="31"/>
        <v>RH12_13</v>
      </c>
      <c r="AO134" s="186">
        <f t="shared" si="53"/>
        <v>0</v>
      </c>
      <c r="AP134" s="186" t="s">
        <v>18</v>
      </c>
      <c r="AQ134" s="187" t="s">
        <v>193</v>
      </c>
      <c r="AU134" s="186" t="s">
        <v>350</v>
      </c>
      <c r="AV134" s="46" t="str">
        <f t="shared" si="32"/>
        <v>R_ES-SA-SpHeat</v>
      </c>
      <c r="AW134" s="192" t="str">
        <f t="shared" si="33"/>
        <v>RH12_13</v>
      </c>
      <c r="AX134" s="192">
        <f t="shared" si="39"/>
        <v>0</v>
      </c>
      <c r="AY134" s="192" t="s">
        <v>18</v>
      </c>
      <c r="AZ134" s="46" t="s">
        <v>192</v>
      </c>
      <c r="BD134" s="186" t="s">
        <v>350</v>
      </c>
      <c r="BE134" s="46" t="str">
        <f t="shared" si="34"/>
        <v>R_ES-SA-SpHeat</v>
      </c>
      <c r="BF134" s="192" t="str">
        <f t="shared" si="35"/>
        <v>RH12_13</v>
      </c>
      <c r="BG134" s="192">
        <f t="shared" si="40"/>
        <v>0</v>
      </c>
      <c r="BH134" s="192" t="s">
        <v>18</v>
      </c>
      <c r="BI134" s="46" t="s">
        <v>194</v>
      </c>
      <c r="BM134" s="186" t="s">
        <v>350</v>
      </c>
      <c r="BN134" s="46" t="str">
        <f t="shared" si="36"/>
        <v>R_ES-SA-SpHeat</v>
      </c>
      <c r="BO134" s="192" t="str">
        <f t="shared" si="37"/>
        <v>RH12_13</v>
      </c>
      <c r="BP134" s="192">
        <f t="shared" si="41"/>
        <v>0</v>
      </c>
      <c r="BQ134" s="192" t="s">
        <v>18</v>
      </c>
      <c r="BR134" s="46" t="s">
        <v>191</v>
      </c>
    </row>
    <row r="135" spans="2:70">
      <c r="B135" s="172"/>
      <c r="D135" s="145"/>
      <c r="E135" s="145"/>
      <c r="F135" s="142"/>
      <c r="K135" s="186" t="s">
        <v>350</v>
      </c>
      <c r="L135" s="187" t="str">
        <f t="shared" si="54"/>
        <v>R_ES-SA-SpHeat</v>
      </c>
      <c r="M135" s="186" t="str">
        <f t="shared" ref="M135:N135" si="61">M39</f>
        <v>RH14_15</v>
      </c>
      <c r="N135" s="186">
        <f t="shared" si="61"/>
        <v>0</v>
      </c>
      <c r="O135" s="186" t="s">
        <v>18</v>
      </c>
      <c r="P135" s="187" t="s">
        <v>195</v>
      </c>
      <c r="T135" s="186" t="s">
        <v>350</v>
      </c>
      <c r="U135" s="187" t="str">
        <f t="shared" si="27"/>
        <v>R_ES-SA-SpHeat</v>
      </c>
      <c r="V135" s="186" t="str">
        <f t="shared" si="27"/>
        <v>RH14_15</v>
      </c>
      <c r="W135" s="186">
        <f t="shared" si="51"/>
        <v>0</v>
      </c>
      <c r="X135" s="186" t="s">
        <v>18</v>
      </c>
      <c r="Y135" s="187" t="s">
        <v>190</v>
      </c>
      <c r="AC135" s="186" t="s">
        <v>350</v>
      </c>
      <c r="AD135" s="46" t="str">
        <f t="shared" si="28"/>
        <v>R_ES-SA-SpHeat</v>
      </c>
      <c r="AE135" s="192" t="str">
        <f t="shared" si="29"/>
        <v>RH14_15</v>
      </c>
      <c r="AF135" s="46">
        <f t="shared" si="52"/>
        <v>0</v>
      </c>
      <c r="AG135" s="192" t="s">
        <v>18</v>
      </c>
      <c r="AH135" s="46" t="s">
        <v>196</v>
      </c>
      <c r="AL135" s="186" t="s">
        <v>350</v>
      </c>
      <c r="AM135" s="187" t="str">
        <f t="shared" si="30"/>
        <v>R_ES-SA-SpHeat</v>
      </c>
      <c r="AN135" s="186" t="str">
        <f t="shared" si="31"/>
        <v>RH14_15</v>
      </c>
      <c r="AO135" s="186">
        <f t="shared" si="53"/>
        <v>0</v>
      </c>
      <c r="AP135" s="186" t="s">
        <v>18</v>
      </c>
      <c r="AQ135" s="187" t="s">
        <v>193</v>
      </c>
      <c r="AU135" s="186" t="s">
        <v>350</v>
      </c>
      <c r="AV135" s="46" t="str">
        <f t="shared" si="32"/>
        <v>R_ES-SA-SpHeat</v>
      </c>
      <c r="AW135" s="192" t="str">
        <f t="shared" si="33"/>
        <v>RH14_15</v>
      </c>
      <c r="AX135" s="192">
        <f t="shared" si="39"/>
        <v>0</v>
      </c>
      <c r="AY135" s="192" t="s">
        <v>18</v>
      </c>
      <c r="AZ135" s="46" t="s">
        <v>192</v>
      </c>
      <c r="BD135" s="186" t="s">
        <v>350</v>
      </c>
      <c r="BE135" s="46" t="str">
        <f t="shared" si="34"/>
        <v>R_ES-SA-SpHeat</v>
      </c>
      <c r="BF135" s="192" t="str">
        <f t="shared" si="35"/>
        <v>RH14_15</v>
      </c>
      <c r="BG135" s="192">
        <f t="shared" si="40"/>
        <v>0</v>
      </c>
      <c r="BH135" s="192" t="s">
        <v>18</v>
      </c>
      <c r="BI135" s="46" t="s">
        <v>194</v>
      </c>
      <c r="BM135" s="186" t="s">
        <v>350</v>
      </c>
      <c r="BN135" s="46" t="str">
        <f t="shared" si="36"/>
        <v>R_ES-SA-SpHeat</v>
      </c>
      <c r="BO135" s="192" t="str">
        <f t="shared" si="37"/>
        <v>RH14_15</v>
      </c>
      <c r="BP135" s="192">
        <f t="shared" si="41"/>
        <v>0</v>
      </c>
      <c r="BQ135" s="192" t="s">
        <v>18</v>
      </c>
      <c r="BR135" s="46" t="s">
        <v>191</v>
      </c>
    </row>
    <row r="136" spans="2:70">
      <c r="B136" s="142"/>
      <c r="D136" s="145"/>
      <c r="E136" s="145"/>
      <c r="F136" s="142"/>
      <c r="K136" s="186" t="s">
        <v>350</v>
      </c>
      <c r="L136" s="187" t="str">
        <f t="shared" si="54"/>
        <v>R_ES-SA-SpHeat</v>
      </c>
      <c r="M136" s="186" t="str">
        <f t="shared" ref="M136:N136" si="62">M40</f>
        <v>RH16_17</v>
      </c>
      <c r="N136" s="186">
        <f t="shared" si="62"/>
        <v>0</v>
      </c>
      <c r="O136" s="186" t="s">
        <v>18</v>
      </c>
      <c r="P136" s="187" t="s">
        <v>195</v>
      </c>
      <c r="T136" s="186" t="s">
        <v>350</v>
      </c>
      <c r="U136" s="187" t="str">
        <f t="shared" si="27"/>
        <v>R_ES-SA-SpHeat</v>
      </c>
      <c r="V136" s="186" t="str">
        <f t="shared" si="27"/>
        <v>RH16_17</v>
      </c>
      <c r="W136" s="186">
        <f t="shared" si="51"/>
        <v>0</v>
      </c>
      <c r="X136" s="186" t="s">
        <v>18</v>
      </c>
      <c r="Y136" s="187" t="s">
        <v>190</v>
      </c>
      <c r="AC136" s="186" t="s">
        <v>350</v>
      </c>
      <c r="AD136" s="46" t="str">
        <f t="shared" si="28"/>
        <v>R_ES-SA-SpHeat</v>
      </c>
      <c r="AE136" s="192" t="str">
        <f t="shared" si="29"/>
        <v>RH16_17</v>
      </c>
      <c r="AF136" s="46">
        <f t="shared" si="52"/>
        <v>0</v>
      </c>
      <c r="AG136" s="192" t="s">
        <v>18</v>
      </c>
      <c r="AH136" s="46" t="s">
        <v>196</v>
      </c>
      <c r="AL136" s="186" t="s">
        <v>350</v>
      </c>
      <c r="AM136" s="187" t="str">
        <f t="shared" si="30"/>
        <v>R_ES-SA-SpHeat</v>
      </c>
      <c r="AN136" s="186" t="str">
        <f t="shared" si="31"/>
        <v>RH16_17</v>
      </c>
      <c r="AO136" s="186">
        <f t="shared" si="53"/>
        <v>0</v>
      </c>
      <c r="AP136" s="186" t="s">
        <v>18</v>
      </c>
      <c r="AQ136" s="187" t="s">
        <v>193</v>
      </c>
      <c r="AU136" s="186" t="s">
        <v>350</v>
      </c>
      <c r="AV136" s="46" t="str">
        <f t="shared" si="32"/>
        <v>R_ES-SA-SpHeat</v>
      </c>
      <c r="AW136" s="192" t="str">
        <f t="shared" si="33"/>
        <v>RH16_17</v>
      </c>
      <c r="AX136" s="192">
        <f t="shared" si="39"/>
        <v>0</v>
      </c>
      <c r="AY136" s="192" t="s">
        <v>18</v>
      </c>
      <c r="AZ136" s="46" t="s">
        <v>192</v>
      </c>
      <c r="BD136" s="186" t="s">
        <v>350</v>
      </c>
      <c r="BE136" s="46" t="str">
        <f t="shared" si="34"/>
        <v>R_ES-SA-SpHeat</v>
      </c>
      <c r="BF136" s="192" t="str">
        <f t="shared" si="35"/>
        <v>RH16_17</v>
      </c>
      <c r="BG136" s="192">
        <f t="shared" si="40"/>
        <v>0</v>
      </c>
      <c r="BH136" s="192" t="s">
        <v>18</v>
      </c>
      <c r="BI136" s="46" t="s">
        <v>194</v>
      </c>
      <c r="BM136" s="186" t="s">
        <v>350</v>
      </c>
      <c r="BN136" s="46" t="str">
        <f t="shared" si="36"/>
        <v>R_ES-SA-SpHeat</v>
      </c>
      <c r="BO136" s="192" t="str">
        <f t="shared" si="37"/>
        <v>RH16_17</v>
      </c>
      <c r="BP136" s="192">
        <f t="shared" si="41"/>
        <v>0</v>
      </c>
      <c r="BQ136" s="192" t="s">
        <v>18</v>
      </c>
      <c r="BR136" s="46" t="s">
        <v>191</v>
      </c>
    </row>
    <row r="137" spans="2:70">
      <c r="B137" s="142"/>
      <c r="D137" s="145"/>
      <c r="E137" s="145"/>
      <c r="F137" s="142"/>
      <c r="K137" s="186" t="s">
        <v>350</v>
      </c>
      <c r="L137" s="187" t="str">
        <f t="shared" si="54"/>
        <v>R_ES-SA-SpHeat</v>
      </c>
      <c r="M137" s="186" t="str">
        <f t="shared" ref="M137:N137" si="63">M41</f>
        <v>RH18_19</v>
      </c>
      <c r="N137" s="186">
        <f t="shared" si="63"/>
        <v>0</v>
      </c>
      <c r="O137" s="186" t="s">
        <v>18</v>
      </c>
      <c r="P137" s="187" t="s">
        <v>195</v>
      </c>
      <c r="T137" s="186" t="s">
        <v>350</v>
      </c>
      <c r="U137" s="187" t="str">
        <f t="shared" si="27"/>
        <v>R_ES-SA-SpHeat</v>
      </c>
      <c r="V137" s="186" t="str">
        <f t="shared" si="27"/>
        <v>RH18_19</v>
      </c>
      <c r="W137" s="186">
        <f t="shared" si="51"/>
        <v>0</v>
      </c>
      <c r="X137" s="186" t="s">
        <v>18</v>
      </c>
      <c r="Y137" s="187" t="s">
        <v>190</v>
      </c>
      <c r="AC137" s="186" t="s">
        <v>350</v>
      </c>
      <c r="AD137" s="46" t="str">
        <f t="shared" si="28"/>
        <v>R_ES-SA-SpHeat</v>
      </c>
      <c r="AE137" s="192" t="str">
        <f t="shared" si="29"/>
        <v>RH18_19</v>
      </c>
      <c r="AF137" s="46">
        <f t="shared" si="52"/>
        <v>0</v>
      </c>
      <c r="AG137" s="192" t="s">
        <v>18</v>
      </c>
      <c r="AH137" s="46" t="s">
        <v>196</v>
      </c>
      <c r="AL137" s="186" t="s">
        <v>350</v>
      </c>
      <c r="AM137" s="187" t="str">
        <f t="shared" si="30"/>
        <v>R_ES-SA-SpHeat</v>
      </c>
      <c r="AN137" s="186" t="str">
        <f t="shared" si="31"/>
        <v>RH18_19</v>
      </c>
      <c r="AO137" s="186">
        <f t="shared" si="53"/>
        <v>0</v>
      </c>
      <c r="AP137" s="186" t="s">
        <v>18</v>
      </c>
      <c r="AQ137" s="187" t="s">
        <v>193</v>
      </c>
      <c r="AU137" s="186" t="s">
        <v>350</v>
      </c>
      <c r="AV137" s="46" t="str">
        <f t="shared" si="32"/>
        <v>R_ES-SA-SpHeat</v>
      </c>
      <c r="AW137" s="192" t="str">
        <f t="shared" si="33"/>
        <v>RH18_19</v>
      </c>
      <c r="AX137" s="192">
        <f t="shared" si="39"/>
        <v>0</v>
      </c>
      <c r="AY137" s="192" t="s">
        <v>18</v>
      </c>
      <c r="AZ137" s="46" t="s">
        <v>192</v>
      </c>
      <c r="BD137" s="186" t="s">
        <v>350</v>
      </c>
      <c r="BE137" s="46" t="str">
        <f t="shared" si="34"/>
        <v>R_ES-SA-SpHeat</v>
      </c>
      <c r="BF137" s="192" t="str">
        <f t="shared" si="35"/>
        <v>RH18_19</v>
      </c>
      <c r="BG137" s="192">
        <f t="shared" si="40"/>
        <v>0</v>
      </c>
      <c r="BH137" s="192" t="s">
        <v>18</v>
      </c>
      <c r="BI137" s="46" t="s">
        <v>194</v>
      </c>
      <c r="BM137" s="186" t="s">
        <v>350</v>
      </c>
      <c r="BN137" s="46" t="str">
        <f t="shared" si="36"/>
        <v>R_ES-SA-SpHeat</v>
      </c>
      <c r="BO137" s="192" t="str">
        <f t="shared" si="37"/>
        <v>RH18_19</v>
      </c>
      <c r="BP137" s="192">
        <f t="shared" si="41"/>
        <v>0</v>
      </c>
      <c r="BQ137" s="192" t="s">
        <v>18</v>
      </c>
      <c r="BR137" s="46" t="s">
        <v>191</v>
      </c>
    </row>
    <row r="138" spans="2:70">
      <c r="B138" s="142"/>
      <c r="D138" s="145"/>
      <c r="E138" s="145"/>
      <c r="F138" s="142"/>
      <c r="K138" s="186" t="s">
        <v>350</v>
      </c>
      <c r="L138" s="187" t="str">
        <f t="shared" si="54"/>
        <v>R_ES-SA-SpHeat</v>
      </c>
      <c r="M138" s="186" t="str">
        <f t="shared" ref="M138:N138" si="64">M42</f>
        <v>RH20_21</v>
      </c>
      <c r="N138" s="186">
        <f t="shared" si="64"/>
        <v>0</v>
      </c>
      <c r="O138" s="186" t="s">
        <v>18</v>
      </c>
      <c r="P138" s="187" t="s">
        <v>195</v>
      </c>
      <c r="T138" s="186" t="s">
        <v>350</v>
      </c>
      <c r="U138" s="187" t="str">
        <f t="shared" si="27"/>
        <v>R_ES-SA-SpHeat</v>
      </c>
      <c r="V138" s="186" t="str">
        <f t="shared" si="27"/>
        <v>RH20_21</v>
      </c>
      <c r="W138" s="186">
        <f t="shared" si="51"/>
        <v>0</v>
      </c>
      <c r="X138" s="186" t="s">
        <v>18</v>
      </c>
      <c r="Y138" s="187" t="s">
        <v>190</v>
      </c>
      <c r="AC138" s="186" t="s">
        <v>350</v>
      </c>
      <c r="AD138" s="46" t="str">
        <f t="shared" si="28"/>
        <v>R_ES-SA-SpHeat</v>
      </c>
      <c r="AE138" s="192" t="str">
        <f t="shared" si="29"/>
        <v>RH20_21</v>
      </c>
      <c r="AF138" s="46">
        <f t="shared" si="52"/>
        <v>0</v>
      </c>
      <c r="AG138" s="192" t="s">
        <v>18</v>
      </c>
      <c r="AH138" s="46" t="s">
        <v>196</v>
      </c>
      <c r="AL138" s="186" t="s">
        <v>350</v>
      </c>
      <c r="AM138" s="187" t="str">
        <f t="shared" si="30"/>
        <v>R_ES-SA-SpHeat</v>
      </c>
      <c r="AN138" s="186" t="str">
        <f t="shared" si="31"/>
        <v>RH20_21</v>
      </c>
      <c r="AO138" s="186">
        <f t="shared" si="53"/>
        <v>0</v>
      </c>
      <c r="AP138" s="186" t="s">
        <v>18</v>
      </c>
      <c r="AQ138" s="187" t="s">
        <v>193</v>
      </c>
      <c r="AU138" s="186" t="s">
        <v>350</v>
      </c>
      <c r="AV138" s="46" t="str">
        <f t="shared" si="32"/>
        <v>R_ES-SA-SpHeat</v>
      </c>
      <c r="AW138" s="192" t="str">
        <f t="shared" si="33"/>
        <v>RH20_21</v>
      </c>
      <c r="AX138" s="192">
        <f t="shared" si="39"/>
        <v>0</v>
      </c>
      <c r="AY138" s="192" t="s">
        <v>18</v>
      </c>
      <c r="AZ138" s="46" t="s">
        <v>192</v>
      </c>
      <c r="BD138" s="186" t="s">
        <v>350</v>
      </c>
      <c r="BE138" s="46" t="str">
        <f t="shared" si="34"/>
        <v>R_ES-SA-SpHeat</v>
      </c>
      <c r="BF138" s="192" t="str">
        <f t="shared" si="35"/>
        <v>RH20_21</v>
      </c>
      <c r="BG138" s="192">
        <f t="shared" si="40"/>
        <v>0</v>
      </c>
      <c r="BH138" s="192" t="s">
        <v>18</v>
      </c>
      <c r="BI138" s="46" t="s">
        <v>194</v>
      </c>
      <c r="BM138" s="186" t="s">
        <v>350</v>
      </c>
      <c r="BN138" s="46" t="str">
        <f t="shared" si="36"/>
        <v>R_ES-SA-SpHeat</v>
      </c>
      <c r="BO138" s="192" t="str">
        <f t="shared" si="37"/>
        <v>RH20_21</v>
      </c>
      <c r="BP138" s="192">
        <f t="shared" si="41"/>
        <v>0</v>
      </c>
      <c r="BQ138" s="192" t="s">
        <v>18</v>
      </c>
      <c r="BR138" s="46" t="s">
        <v>191</v>
      </c>
    </row>
    <row r="139" spans="2:70">
      <c r="B139" s="196"/>
      <c r="D139" s="197"/>
      <c r="E139" s="197"/>
      <c r="F139" s="198"/>
      <c r="K139" s="186" t="s">
        <v>350</v>
      </c>
      <c r="L139" s="187" t="str">
        <f t="shared" si="54"/>
        <v>R_ES-SA-SpHeat</v>
      </c>
      <c r="M139" s="186" t="str">
        <f t="shared" ref="M139:N139" si="65">M43</f>
        <v>RH22_23</v>
      </c>
      <c r="N139" s="186">
        <f t="shared" si="65"/>
        <v>0</v>
      </c>
      <c r="O139" s="186" t="s">
        <v>18</v>
      </c>
      <c r="P139" s="187" t="s">
        <v>195</v>
      </c>
      <c r="T139" s="186" t="s">
        <v>350</v>
      </c>
      <c r="U139" s="187" t="str">
        <f t="shared" si="27"/>
        <v>R_ES-SA-SpHeat</v>
      </c>
      <c r="V139" s="186" t="str">
        <f t="shared" si="27"/>
        <v>RH22_23</v>
      </c>
      <c r="W139" s="186">
        <f t="shared" si="51"/>
        <v>0</v>
      </c>
      <c r="X139" s="186" t="s">
        <v>18</v>
      </c>
      <c r="Y139" s="187" t="s">
        <v>190</v>
      </c>
      <c r="AC139" s="186" t="s">
        <v>350</v>
      </c>
      <c r="AD139" s="46" t="str">
        <f t="shared" si="28"/>
        <v>R_ES-SA-SpHeat</v>
      </c>
      <c r="AE139" s="192" t="str">
        <f t="shared" si="29"/>
        <v>RH22_23</v>
      </c>
      <c r="AF139" s="46">
        <f t="shared" si="52"/>
        <v>0</v>
      </c>
      <c r="AG139" s="192" t="s">
        <v>18</v>
      </c>
      <c r="AH139" s="46" t="s">
        <v>196</v>
      </c>
      <c r="AL139" s="186" t="s">
        <v>350</v>
      </c>
      <c r="AM139" s="187" t="str">
        <f t="shared" si="30"/>
        <v>R_ES-SA-SpHeat</v>
      </c>
      <c r="AN139" s="186" t="str">
        <f t="shared" si="31"/>
        <v>RH22_23</v>
      </c>
      <c r="AO139" s="186">
        <f t="shared" si="53"/>
        <v>0</v>
      </c>
      <c r="AP139" s="186" t="s">
        <v>18</v>
      </c>
      <c r="AQ139" s="187" t="s">
        <v>193</v>
      </c>
      <c r="AU139" s="186" t="s">
        <v>350</v>
      </c>
      <c r="AV139" s="46" t="str">
        <f t="shared" si="32"/>
        <v>R_ES-SA-SpHeat</v>
      </c>
      <c r="AW139" s="192" t="str">
        <f t="shared" si="33"/>
        <v>RH22_23</v>
      </c>
      <c r="AX139" s="192">
        <f t="shared" si="39"/>
        <v>0</v>
      </c>
      <c r="AY139" s="192" t="s">
        <v>18</v>
      </c>
      <c r="AZ139" s="46" t="s">
        <v>192</v>
      </c>
      <c r="BD139" s="186" t="s">
        <v>350</v>
      </c>
      <c r="BE139" s="46" t="str">
        <f t="shared" si="34"/>
        <v>R_ES-SA-SpHeat</v>
      </c>
      <c r="BF139" s="192" t="str">
        <f t="shared" si="35"/>
        <v>RH22_23</v>
      </c>
      <c r="BG139" s="192">
        <f t="shared" si="40"/>
        <v>0</v>
      </c>
      <c r="BH139" s="192" t="s">
        <v>18</v>
      </c>
      <c r="BI139" s="46" t="s">
        <v>194</v>
      </c>
      <c r="BM139" s="186" t="s">
        <v>350</v>
      </c>
      <c r="BN139" s="46" t="str">
        <f t="shared" si="36"/>
        <v>R_ES-SA-SpHeat</v>
      </c>
      <c r="BO139" s="192" t="str">
        <f t="shared" si="37"/>
        <v>RH22_23</v>
      </c>
      <c r="BP139" s="192">
        <f t="shared" si="41"/>
        <v>0</v>
      </c>
      <c r="BQ139" s="192" t="s">
        <v>18</v>
      </c>
      <c r="BR139" s="46" t="s">
        <v>191</v>
      </c>
    </row>
    <row r="140" spans="2:70">
      <c r="B140" s="142"/>
      <c r="D140" s="145"/>
      <c r="E140" s="145"/>
      <c r="F140" s="142"/>
      <c r="K140" s="186" t="s">
        <v>140</v>
      </c>
      <c r="L140" s="187" t="str">
        <f t="shared" si="54"/>
        <v>R_ES-SA-SpHeat</v>
      </c>
      <c r="M140" s="186">
        <f t="shared" ref="M140:N140" si="66">M44</f>
        <v>0</v>
      </c>
      <c r="N140" s="186">
        <f t="shared" si="66"/>
        <v>0</v>
      </c>
      <c r="O140" s="186" t="s">
        <v>18</v>
      </c>
      <c r="P140" s="187" t="s">
        <v>195</v>
      </c>
      <c r="T140" s="186" t="s">
        <v>140</v>
      </c>
      <c r="U140" s="187" t="str">
        <f t="shared" si="27"/>
        <v>R_ES-SA-SpHeat</v>
      </c>
      <c r="V140" s="186">
        <f t="shared" si="27"/>
        <v>0</v>
      </c>
      <c r="W140" s="186">
        <f t="shared" si="51"/>
        <v>0</v>
      </c>
      <c r="X140" s="186" t="s">
        <v>18</v>
      </c>
      <c r="Y140" s="187" t="s">
        <v>190</v>
      </c>
      <c r="AC140" s="186" t="s">
        <v>140</v>
      </c>
      <c r="AD140" s="46" t="str">
        <f t="shared" si="28"/>
        <v>R_ES-SA-SpHeat</v>
      </c>
      <c r="AE140" s="192">
        <f t="shared" si="29"/>
        <v>0</v>
      </c>
      <c r="AF140" s="46">
        <f t="shared" si="52"/>
        <v>0</v>
      </c>
      <c r="AG140" s="192" t="s">
        <v>18</v>
      </c>
      <c r="AH140" s="46" t="s">
        <v>196</v>
      </c>
      <c r="AL140" s="186" t="s">
        <v>140</v>
      </c>
      <c r="AM140" s="187" t="str">
        <f t="shared" si="30"/>
        <v>R_ES-SA-SpHeat</v>
      </c>
      <c r="AN140" s="186">
        <f t="shared" si="31"/>
        <v>0</v>
      </c>
      <c r="AO140" s="186">
        <f t="shared" si="53"/>
        <v>0</v>
      </c>
      <c r="AP140" s="186" t="s">
        <v>18</v>
      </c>
      <c r="AQ140" s="187" t="s">
        <v>193</v>
      </c>
      <c r="AU140" s="186" t="s">
        <v>140</v>
      </c>
      <c r="AV140" s="46" t="str">
        <f t="shared" si="32"/>
        <v>R_ES-SA-SpHeat</v>
      </c>
      <c r="AW140" s="192">
        <f t="shared" si="33"/>
        <v>0</v>
      </c>
      <c r="AX140" s="192">
        <f t="shared" si="39"/>
        <v>0</v>
      </c>
      <c r="AY140" s="192" t="s">
        <v>18</v>
      </c>
      <c r="AZ140" s="46" t="s">
        <v>192</v>
      </c>
      <c r="BD140" s="186" t="s">
        <v>140</v>
      </c>
      <c r="BE140" s="46" t="str">
        <f t="shared" si="34"/>
        <v>R_ES-SA-SpHeat</v>
      </c>
      <c r="BF140" s="192">
        <f t="shared" si="35"/>
        <v>0</v>
      </c>
      <c r="BG140" s="192">
        <f t="shared" si="40"/>
        <v>0</v>
      </c>
      <c r="BH140" s="192" t="s">
        <v>18</v>
      </c>
      <c r="BI140" s="46" t="s">
        <v>194</v>
      </c>
      <c r="BM140" s="186" t="s">
        <v>140</v>
      </c>
      <c r="BN140" s="46" t="str">
        <f t="shared" si="36"/>
        <v>R_ES-SA-SpHeat</v>
      </c>
      <c r="BO140" s="192">
        <f t="shared" si="37"/>
        <v>0</v>
      </c>
      <c r="BP140" s="192">
        <f t="shared" si="41"/>
        <v>0</v>
      </c>
      <c r="BQ140" s="192" t="s">
        <v>18</v>
      </c>
      <c r="BR140" s="46" t="s">
        <v>191</v>
      </c>
    </row>
    <row r="141" spans="2:70">
      <c r="B141" s="142"/>
      <c r="D141" s="145"/>
      <c r="E141" s="145"/>
      <c r="F141" s="142"/>
      <c r="K141" s="186" t="s">
        <v>140</v>
      </c>
      <c r="L141" s="187" t="str">
        <f t="shared" si="54"/>
        <v>R_ES-SA-SpHeat</v>
      </c>
      <c r="M141" s="186">
        <f t="shared" ref="M141:N141" si="67">M45</f>
        <v>0</v>
      </c>
      <c r="N141" s="186">
        <f t="shared" si="67"/>
        <v>0</v>
      </c>
      <c r="O141" s="186" t="s">
        <v>18</v>
      </c>
      <c r="P141" s="187" t="s">
        <v>195</v>
      </c>
      <c r="T141" s="186" t="s">
        <v>140</v>
      </c>
      <c r="U141" s="187" t="str">
        <f t="shared" si="27"/>
        <v>R_ES-SA-SpHeat</v>
      </c>
      <c r="V141" s="186">
        <f t="shared" si="27"/>
        <v>0</v>
      </c>
      <c r="W141" s="186">
        <f t="shared" si="51"/>
        <v>0</v>
      </c>
      <c r="X141" s="186" t="s">
        <v>18</v>
      </c>
      <c r="Y141" s="187" t="s">
        <v>190</v>
      </c>
      <c r="AC141" s="186" t="s">
        <v>140</v>
      </c>
      <c r="AD141" s="46" t="str">
        <f t="shared" si="28"/>
        <v>R_ES-SA-SpHeat</v>
      </c>
      <c r="AE141" s="192">
        <f t="shared" si="29"/>
        <v>0</v>
      </c>
      <c r="AF141" s="46">
        <f t="shared" si="52"/>
        <v>0</v>
      </c>
      <c r="AG141" s="192" t="s">
        <v>18</v>
      </c>
      <c r="AH141" s="46" t="s">
        <v>196</v>
      </c>
      <c r="AL141" s="186" t="s">
        <v>140</v>
      </c>
      <c r="AM141" s="187" t="str">
        <f t="shared" si="30"/>
        <v>R_ES-SA-SpHeat</v>
      </c>
      <c r="AN141" s="186">
        <f t="shared" si="31"/>
        <v>0</v>
      </c>
      <c r="AO141" s="186">
        <f t="shared" si="53"/>
        <v>0</v>
      </c>
      <c r="AP141" s="186" t="s">
        <v>18</v>
      </c>
      <c r="AQ141" s="187" t="s">
        <v>193</v>
      </c>
      <c r="AU141" s="186" t="s">
        <v>140</v>
      </c>
      <c r="AV141" s="46" t="str">
        <f t="shared" si="32"/>
        <v>R_ES-SA-SpHeat</v>
      </c>
      <c r="AW141" s="192">
        <f t="shared" si="33"/>
        <v>0</v>
      </c>
      <c r="AX141" s="192">
        <f t="shared" si="39"/>
        <v>0</v>
      </c>
      <c r="AY141" s="192" t="s">
        <v>18</v>
      </c>
      <c r="AZ141" s="46" t="s">
        <v>192</v>
      </c>
      <c r="BD141" s="186" t="s">
        <v>140</v>
      </c>
      <c r="BE141" s="46" t="str">
        <f t="shared" si="34"/>
        <v>R_ES-SA-SpHeat</v>
      </c>
      <c r="BF141" s="192">
        <f t="shared" si="35"/>
        <v>0</v>
      </c>
      <c r="BG141" s="192">
        <f t="shared" si="40"/>
        <v>0</v>
      </c>
      <c r="BH141" s="192" t="s">
        <v>18</v>
      </c>
      <c r="BI141" s="46" t="s">
        <v>194</v>
      </c>
      <c r="BM141" s="186" t="s">
        <v>140</v>
      </c>
      <c r="BN141" s="46" t="str">
        <f t="shared" si="36"/>
        <v>R_ES-SA-SpHeat</v>
      </c>
      <c r="BO141" s="192">
        <f t="shared" si="37"/>
        <v>0</v>
      </c>
      <c r="BP141" s="192">
        <f t="shared" si="41"/>
        <v>0</v>
      </c>
      <c r="BQ141" s="192" t="s">
        <v>18</v>
      </c>
      <c r="BR141" s="46" t="s">
        <v>191</v>
      </c>
    </row>
    <row r="142" spans="2:70">
      <c r="B142" s="142"/>
      <c r="D142" s="145"/>
      <c r="E142" s="145"/>
      <c r="F142" s="142"/>
      <c r="K142" s="186" t="s">
        <v>140</v>
      </c>
      <c r="L142" s="187" t="str">
        <f t="shared" si="54"/>
        <v>R_ES-SA-SpHeat</v>
      </c>
      <c r="M142" s="186">
        <f t="shared" ref="M142:N142" si="68">M46</f>
        <v>0</v>
      </c>
      <c r="N142" s="186">
        <f t="shared" si="68"/>
        <v>0</v>
      </c>
      <c r="O142" s="186" t="s">
        <v>18</v>
      </c>
      <c r="P142" s="187" t="s">
        <v>195</v>
      </c>
      <c r="T142" s="186" t="s">
        <v>140</v>
      </c>
      <c r="U142" s="187" t="str">
        <f t="shared" si="27"/>
        <v>R_ES-SA-SpHeat</v>
      </c>
      <c r="V142" s="186">
        <f t="shared" si="27"/>
        <v>0</v>
      </c>
      <c r="W142" s="186">
        <f t="shared" si="51"/>
        <v>0</v>
      </c>
      <c r="X142" s="186" t="s">
        <v>18</v>
      </c>
      <c r="Y142" s="187" t="s">
        <v>190</v>
      </c>
      <c r="AC142" s="186" t="s">
        <v>140</v>
      </c>
      <c r="AD142" s="46" t="str">
        <f t="shared" si="28"/>
        <v>R_ES-SA-SpHeat</v>
      </c>
      <c r="AE142" s="192">
        <f t="shared" si="29"/>
        <v>0</v>
      </c>
      <c r="AF142" s="46">
        <f t="shared" si="52"/>
        <v>0</v>
      </c>
      <c r="AG142" s="192" t="s">
        <v>18</v>
      </c>
      <c r="AH142" s="46" t="s">
        <v>196</v>
      </c>
      <c r="AL142" s="186" t="s">
        <v>140</v>
      </c>
      <c r="AM142" s="187" t="str">
        <f t="shared" si="30"/>
        <v>R_ES-SA-SpHeat</v>
      </c>
      <c r="AN142" s="186">
        <f t="shared" si="31"/>
        <v>0</v>
      </c>
      <c r="AO142" s="186">
        <f t="shared" si="53"/>
        <v>0</v>
      </c>
      <c r="AP142" s="186" t="s">
        <v>18</v>
      </c>
      <c r="AQ142" s="187" t="s">
        <v>193</v>
      </c>
      <c r="AU142" s="186" t="s">
        <v>140</v>
      </c>
      <c r="AV142" s="46" t="str">
        <f t="shared" si="32"/>
        <v>R_ES-SA-SpHeat</v>
      </c>
      <c r="AW142" s="192">
        <f t="shared" si="33"/>
        <v>0</v>
      </c>
      <c r="AX142" s="192">
        <f t="shared" si="39"/>
        <v>0</v>
      </c>
      <c r="AY142" s="192" t="s">
        <v>18</v>
      </c>
      <c r="AZ142" s="46" t="s">
        <v>192</v>
      </c>
      <c r="BD142" s="186" t="s">
        <v>140</v>
      </c>
      <c r="BE142" s="46" t="str">
        <f t="shared" si="34"/>
        <v>R_ES-SA-SpHeat</v>
      </c>
      <c r="BF142" s="192">
        <f t="shared" si="35"/>
        <v>0</v>
      </c>
      <c r="BG142" s="192">
        <f t="shared" si="40"/>
        <v>0</v>
      </c>
      <c r="BH142" s="192" t="s">
        <v>18</v>
      </c>
      <c r="BI142" s="46" t="s">
        <v>194</v>
      </c>
      <c r="BM142" s="186" t="s">
        <v>140</v>
      </c>
      <c r="BN142" s="46" t="str">
        <f t="shared" si="36"/>
        <v>R_ES-SA-SpHeat</v>
      </c>
      <c r="BO142" s="192">
        <f t="shared" si="37"/>
        <v>0</v>
      </c>
      <c r="BP142" s="192">
        <f t="shared" si="41"/>
        <v>0</v>
      </c>
      <c r="BQ142" s="192" t="s">
        <v>18</v>
      </c>
      <c r="BR142" s="46" t="s">
        <v>191</v>
      </c>
    </row>
    <row r="143" spans="2:70">
      <c r="B143" s="172"/>
      <c r="D143" s="145"/>
      <c r="E143" s="145"/>
      <c r="F143" s="142"/>
      <c r="K143" s="186" t="s">
        <v>140</v>
      </c>
      <c r="L143" s="187" t="str">
        <f t="shared" si="54"/>
        <v>R_ES-SA-SpHeat</v>
      </c>
      <c r="M143" s="186">
        <f t="shared" ref="M143:N143" si="69">M47</f>
        <v>0</v>
      </c>
      <c r="N143" s="186">
        <f t="shared" si="69"/>
        <v>0</v>
      </c>
      <c r="O143" s="186" t="s">
        <v>18</v>
      </c>
      <c r="P143" s="187" t="s">
        <v>195</v>
      </c>
      <c r="T143" s="186" t="s">
        <v>140</v>
      </c>
      <c r="U143" s="187" t="str">
        <f t="shared" si="27"/>
        <v>R_ES-SA-SpHeat</v>
      </c>
      <c r="V143" s="186">
        <f t="shared" si="27"/>
        <v>0</v>
      </c>
      <c r="W143" s="186">
        <f t="shared" si="51"/>
        <v>0</v>
      </c>
      <c r="X143" s="186" t="s">
        <v>18</v>
      </c>
      <c r="Y143" s="187" t="s">
        <v>190</v>
      </c>
      <c r="AC143" s="186" t="s">
        <v>140</v>
      </c>
      <c r="AD143" s="46" t="str">
        <f t="shared" si="28"/>
        <v>R_ES-SA-SpHeat</v>
      </c>
      <c r="AE143" s="192">
        <f t="shared" si="29"/>
        <v>0</v>
      </c>
      <c r="AF143" s="46">
        <f t="shared" si="52"/>
        <v>0</v>
      </c>
      <c r="AG143" s="192" t="s">
        <v>18</v>
      </c>
      <c r="AH143" s="46" t="s">
        <v>196</v>
      </c>
      <c r="AL143" s="186" t="s">
        <v>140</v>
      </c>
      <c r="AM143" s="187" t="str">
        <f t="shared" si="30"/>
        <v>R_ES-SA-SpHeat</v>
      </c>
      <c r="AN143" s="186">
        <f t="shared" si="31"/>
        <v>0</v>
      </c>
      <c r="AO143" s="186">
        <f t="shared" si="53"/>
        <v>0</v>
      </c>
      <c r="AP143" s="186" t="s">
        <v>18</v>
      </c>
      <c r="AQ143" s="187" t="s">
        <v>193</v>
      </c>
      <c r="AU143" s="186" t="s">
        <v>140</v>
      </c>
      <c r="AV143" s="46" t="str">
        <f t="shared" si="32"/>
        <v>R_ES-SA-SpHeat</v>
      </c>
      <c r="AW143" s="192">
        <f t="shared" si="33"/>
        <v>0</v>
      </c>
      <c r="AX143" s="192">
        <f t="shared" si="39"/>
        <v>0</v>
      </c>
      <c r="AY143" s="192" t="s">
        <v>18</v>
      </c>
      <c r="AZ143" s="46" t="s">
        <v>192</v>
      </c>
      <c r="BD143" s="186" t="s">
        <v>140</v>
      </c>
      <c r="BE143" s="46" t="str">
        <f t="shared" si="34"/>
        <v>R_ES-SA-SpHeat</v>
      </c>
      <c r="BF143" s="192">
        <f t="shared" si="35"/>
        <v>0</v>
      </c>
      <c r="BG143" s="192">
        <f t="shared" si="40"/>
        <v>0</v>
      </c>
      <c r="BH143" s="192" t="s">
        <v>18</v>
      </c>
      <c r="BI143" s="46" t="s">
        <v>194</v>
      </c>
      <c r="BM143" s="186" t="s">
        <v>140</v>
      </c>
      <c r="BN143" s="46" t="str">
        <f t="shared" si="36"/>
        <v>R_ES-SA-SpHeat</v>
      </c>
      <c r="BO143" s="192">
        <f t="shared" si="37"/>
        <v>0</v>
      </c>
      <c r="BP143" s="192">
        <f t="shared" si="41"/>
        <v>0</v>
      </c>
      <c r="BQ143" s="192" t="s">
        <v>18</v>
      </c>
      <c r="BR143" s="46" t="s">
        <v>191</v>
      </c>
    </row>
    <row r="144" spans="2:70">
      <c r="B144" s="142"/>
      <c r="D144" s="145"/>
      <c r="E144" s="145"/>
      <c r="F144" s="142"/>
      <c r="K144" s="186" t="s">
        <v>140</v>
      </c>
      <c r="L144" s="187" t="str">
        <f t="shared" si="54"/>
        <v>R_ES-SA-SpHeat</v>
      </c>
      <c r="M144" s="186">
        <f t="shared" ref="M144:N144" si="70">M48</f>
        <v>0</v>
      </c>
      <c r="N144" s="186">
        <f t="shared" si="70"/>
        <v>0</v>
      </c>
      <c r="O144" s="186" t="s">
        <v>18</v>
      </c>
      <c r="P144" s="187" t="s">
        <v>195</v>
      </c>
      <c r="T144" s="186" t="s">
        <v>140</v>
      </c>
      <c r="U144" s="187" t="str">
        <f t="shared" si="27"/>
        <v>R_ES-SA-SpHeat</v>
      </c>
      <c r="V144" s="186">
        <f t="shared" si="27"/>
        <v>0</v>
      </c>
      <c r="W144" s="186">
        <f t="shared" si="51"/>
        <v>0</v>
      </c>
      <c r="X144" s="186" t="s">
        <v>18</v>
      </c>
      <c r="Y144" s="187" t="s">
        <v>190</v>
      </c>
      <c r="AC144" s="186" t="s">
        <v>140</v>
      </c>
      <c r="AD144" s="46" t="str">
        <f t="shared" si="28"/>
        <v>R_ES-SA-SpHeat</v>
      </c>
      <c r="AE144" s="192">
        <f t="shared" si="29"/>
        <v>0</v>
      </c>
      <c r="AF144" s="46">
        <f t="shared" si="52"/>
        <v>0</v>
      </c>
      <c r="AG144" s="192" t="s">
        <v>18</v>
      </c>
      <c r="AH144" s="46" t="s">
        <v>196</v>
      </c>
      <c r="AL144" s="186" t="s">
        <v>140</v>
      </c>
      <c r="AM144" s="187" t="str">
        <f t="shared" si="30"/>
        <v>R_ES-SA-SpHeat</v>
      </c>
      <c r="AN144" s="186">
        <f t="shared" si="31"/>
        <v>0</v>
      </c>
      <c r="AO144" s="186">
        <f t="shared" si="53"/>
        <v>0</v>
      </c>
      <c r="AP144" s="186" t="s">
        <v>18</v>
      </c>
      <c r="AQ144" s="187" t="s">
        <v>193</v>
      </c>
      <c r="AU144" s="186" t="s">
        <v>140</v>
      </c>
      <c r="AV144" s="46" t="str">
        <f t="shared" si="32"/>
        <v>R_ES-SA-SpHeat</v>
      </c>
      <c r="AW144" s="192">
        <f t="shared" si="33"/>
        <v>0</v>
      </c>
      <c r="AX144" s="192">
        <f t="shared" si="39"/>
        <v>0</v>
      </c>
      <c r="AY144" s="192" t="s">
        <v>18</v>
      </c>
      <c r="AZ144" s="46" t="s">
        <v>192</v>
      </c>
      <c r="BD144" s="186" t="s">
        <v>140</v>
      </c>
      <c r="BE144" s="46" t="str">
        <f t="shared" si="34"/>
        <v>R_ES-SA-SpHeat</v>
      </c>
      <c r="BF144" s="192">
        <f t="shared" si="35"/>
        <v>0</v>
      </c>
      <c r="BG144" s="192">
        <f t="shared" si="40"/>
        <v>0</v>
      </c>
      <c r="BH144" s="192" t="s">
        <v>18</v>
      </c>
      <c r="BI144" s="46" t="s">
        <v>194</v>
      </c>
      <c r="BM144" s="186" t="s">
        <v>140</v>
      </c>
      <c r="BN144" s="46" t="str">
        <f t="shared" si="36"/>
        <v>R_ES-SA-SpHeat</v>
      </c>
      <c r="BO144" s="192">
        <f t="shared" si="37"/>
        <v>0</v>
      </c>
      <c r="BP144" s="192">
        <f t="shared" si="41"/>
        <v>0</v>
      </c>
      <c r="BQ144" s="192" t="s">
        <v>18</v>
      </c>
      <c r="BR144" s="46" t="s">
        <v>191</v>
      </c>
    </row>
    <row r="145" spans="2:70">
      <c r="B145" s="142"/>
      <c r="D145" s="145"/>
      <c r="E145" s="145"/>
      <c r="F145" s="142"/>
      <c r="K145" s="186" t="s">
        <v>140</v>
      </c>
      <c r="L145" s="187" t="str">
        <f t="shared" si="54"/>
        <v>R_ES-SA-SpHeat</v>
      </c>
      <c r="M145" s="186">
        <f t="shared" ref="M145:N145" si="71">M49</f>
        <v>0</v>
      </c>
      <c r="N145" s="186">
        <f t="shared" si="71"/>
        <v>0</v>
      </c>
      <c r="O145" s="186" t="s">
        <v>18</v>
      </c>
      <c r="P145" s="187" t="s">
        <v>195</v>
      </c>
      <c r="T145" s="186" t="s">
        <v>140</v>
      </c>
      <c r="U145" s="187" t="str">
        <f t="shared" si="27"/>
        <v>R_ES-SA-SpHeat</v>
      </c>
      <c r="V145" s="186">
        <f t="shared" si="27"/>
        <v>0</v>
      </c>
      <c r="W145" s="186">
        <f t="shared" si="51"/>
        <v>0</v>
      </c>
      <c r="X145" s="186" t="s">
        <v>18</v>
      </c>
      <c r="Y145" s="187" t="s">
        <v>190</v>
      </c>
      <c r="AC145" s="186" t="s">
        <v>140</v>
      </c>
      <c r="AD145" s="46" t="str">
        <f t="shared" si="28"/>
        <v>R_ES-SA-SpHeat</v>
      </c>
      <c r="AE145" s="192">
        <f t="shared" si="29"/>
        <v>0</v>
      </c>
      <c r="AF145" s="46">
        <f t="shared" si="52"/>
        <v>0</v>
      </c>
      <c r="AG145" s="192" t="s">
        <v>18</v>
      </c>
      <c r="AH145" s="46" t="s">
        <v>196</v>
      </c>
      <c r="AL145" s="186" t="s">
        <v>140</v>
      </c>
      <c r="AM145" s="187" t="str">
        <f t="shared" si="30"/>
        <v>R_ES-SA-SpHeat</v>
      </c>
      <c r="AN145" s="186">
        <f t="shared" si="31"/>
        <v>0</v>
      </c>
      <c r="AO145" s="186">
        <f t="shared" si="53"/>
        <v>0</v>
      </c>
      <c r="AP145" s="186" t="s">
        <v>18</v>
      </c>
      <c r="AQ145" s="187" t="s">
        <v>193</v>
      </c>
      <c r="AU145" s="186" t="s">
        <v>140</v>
      </c>
      <c r="AV145" s="46" t="str">
        <f t="shared" si="32"/>
        <v>R_ES-SA-SpHeat</v>
      </c>
      <c r="AW145" s="192">
        <f t="shared" si="33"/>
        <v>0</v>
      </c>
      <c r="AX145" s="192">
        <f t="shared" si="39"/>
        <v>0</v>
      </c>
      <c r="AY145" s="192" t="s">
        <v>18</v>
      </c>
      <c r="AZ145" s="46" t="s">
        <v>192</v>
      </c>
      <c r="BD145" s="186" t="s">
        <v>140</v>
      </c>
      <c r="BE145" s="46" t="str">
        <f t="shared" si="34"/>
        <v>R_ES-SA-SpHeat</v>
      </c>
      <c r="BF145" s="192">
        <f t="shared" si="35"/>
        <v>0</v>
      </c>
      <c r="BG145" s="192">
        <f t="shared" si="40"/>
        <v>0</v>
      </c>
      <c r="BH145" s="192" t="s">
        <v>18</v>
      </c>
      <c r="BI145" s="46" t="s">
        <v>194</v>
      </c>
      <c r="BM145" s="186" t="s">
        <v>140</v>
      </c>
      <c r="BN145" s="46" t="str">
        <f t="shared" si="36"/>
        <v>R_ES-SA-SpHeat</v>
      </c>
      <c r="BO145" s="192">
        <f t="shared" si="37"/>
        <v>0</v>
      </c>
      <c r="BP145" s="192">
        <f t="shared" si="41"/>
        <v>0</v>
      </c>
      <c r="BQ145" s="192" t="s">
        <v>18</v>
      </c>
      <c r="BR145" s="46" t="s">
        <v>191</v>
      </c>
    </row>
    <row r="146" spans="2:70">
      <c r="B146" s="142"/>
      <c r="D146" s="145"/>
      <c r="E146" s="145"/>
      <c r="F146" s="142"/>
      <c r="K146" s="186" t="s">
        <v>140</v>
      </c>
      <c r="L146" s="187" t="str">
        <f t="shared" si="54"/>
        <v>R_ES-SA-SpHeat</v>
      </c>
      <c r="M146" s="186">
        <f t="shared" ref="M146:N146" si="72">M50</f>
        <v>0</v>
      </c>
      <c r="N146" s="186">
        <f t="shared" si="72"/>
        <v>0</v>
      </c>
      <c r="O146" s="186" t="s">
        <v>18</v>
      </c>
      <c r="P146" s="187" t="s">
        <v>195</v>
      </c>
      <c r="T146" s="186" t="s">
        <v>140</v>
      </c>
      <c r="U146" s="187" t="str">
        <f t="shared" si="27"/>
        <v>R_ES-SA-SpHeat</v>
      </c>
      <c r="V146" s="186">
        <f t="shared" si="27"/>
        <v>0</v>
      </c>
      <c r="W146" s="186">
        <f t="shared" si="51"/>
        <v>0</v>
      </c>
      <c r="X146" s="186" t="s">
        <v>18</v>
      </c>
      <c r="Y146" s="187" t="s">
        <v>190</v>
      </c>
      <c r="AC146" s="186" t="s">
        <v>140</v>
      </c>
      <c r="AD146" s="46" t="str">
        <f t="shared" si="28"/>
        <v>R_ES-SA-SpHeat</v>
      </c>
      <c r="AE146" s="192">
        <f t="shared" si="29"/>
        <v>0</v>
      </c>
      <c r="AF146" s="46">
        <f t="shared" si="52"/>
        <v>0</v>
      </c>
      <c r="AG146" s="192" t="s">
        <v>18</v>
      </c>
      <c r="AH146" s="46" t="s">
        <v>196</v>
      </c>
      <c r="AL146" s="186" t="s">
        <v>140</v>
      </c>
      <c r="AM146" s="187" t="str">
        <f t="shared" si="30"/>
        <v>R_ES-SA-SpHeat</v>
      </c>
      <c r="AN146" s="186">
        <f t="shared" si="31"/>
        <v>0</v>
      </c>
      <c r="AO146" s="186">
        <f t="shared" si="53"/>
        <v>0</v>
      </c>
      <c r="AP146" s="186" t="s">
        <v>18</v>
      </c>
      <c r="AQ146" s="187" t="s">
        <v>193</v>
      </c>
      <c r="AU146" s="186" t="s">
        <v>140</v>
      </c>
      <c r="AV146" s="46" t="str">
        <f t="shared" si="32"/>
        <v>R_ES-SA-SpHeat</v>
      </c>
      <c r="AW146" s="192">
        <f t="shared" si="33"/>
        <v>0</v>
      </c>
      <c r="AX146" s="192">
        <f t="shared" si="39"/>
        <v>0</v>
      </c>
      <c r="AY146" s="192" t="s">
        <v>18</v>
      </c>
      <c r="AZ146" s="46" t="s">
        <v>192</v>
      </c>
      <c r="BD146" s="186" t="s">
        <v>140</v>
      </c>
      <c r="BE146" s="46" t="str">
        <f t="shared" si="34"/>
        <v>R_ES-SA-SpHeat</v>
      </c>
      <c r="BF146" s="192">
        <f t="shared" si="35"/>
        <v>0</v>
      </c>
      <c r="BG146" s="192">
        <f t="shared" si="40"/>
        <v>0</v>
      </c>
      <c r="BH146" s="192" t="s">
        <v>18</v>
      </c>
      <c r="BI146" s="46" t="s">
        <v>194</v>
      </c>
      <c r="BM146" s="186" t="s">
        <v>140</v>
      </c>
      <c r="BN146" s="46" t="str">
        <f t="shared" si="36"/>
        <v>R_ES-SA-SpHeat</v>
      </c>
      <c r="BO146" s="192">
        <f t="shared" si="37"/>
        <v>0</v>
      </c>
      <c r="BP146" s="192">
        <f t="shared" si="41"/>
        <v>0</v>
      </c>
      <c r="BQ146" s="192" t="s">
        <v>18</v>
      </c>
      <c r="BR146" s="46" t="s">
        <v>191</v>
      </c>
    </row>
    <row r="147" spans="2:70">
      <c r="B147" s="172"/>
      <c r="D147" s="145"/>
      <c r="E147" s="145"/>
      <c r="F147" s="142"/>
      <c r="K147" s="186" t="s">
        <v>140</v>
      </c>
      <c r="L147" s="187" t="str">
        <f t="shared" si="54"/>
        <v>R_ES-SA-SpHeat</v>
      </c>
      <c r="M147" s="186">
        <f t="shared" ref="M147:N147" si="73">M51</f>
        <v>0</v>
      </c>
      <c r="N147" s="186">
        <f t="shared" si="73"/>
        <v>0</v>
      </c>
      <c r="O147" s="186" t="s">
        <v>18</v>
      </c>
      <c r="P147" s="187" t="s">
        <v>195</v>
      </c>
      <c r="T147" s="186" t="s">
        <v>140</v>
      </c>
      <c r="U147" s="187" t="str">
        <f t="shared" si="27"/>
        <v>R_ES-SA-SpHeat</v>
      </c>
      <c r="V147" s="186">
        <f t="shared" si="27"/>
        <v>0</v>
      </c>
      <c r="W147" s="186">
        <f t="shared" si="51"/>
        <v>0</v>
      </c>
      <c r="X147" s="186" t="s">
        <v>18</v>
      </c>
      <c r="Y147" s="187" t="s">
        <v>190</v>
      </c>
      <c r="AC147" s="186" t="s">
        <v>140</v>
      </c>
      <c r="AD147" s="46" t="str">
        <f t="shared" si="28"/>
        <v>R_ES-SA-SpHeat</v>
      </c>
      <c r="AE147" s="192">
        <f t="shared" si="29"/>
        <v>0</v>
      </c>
      <c r="AF147" s="46">
        <f t="shared" si="52"/>
        <v>0</v>
      </c>
      <c r="AG147" s="192" t="s">
        <v>18</v>
      </c>
      <c r="AH147" s="46" t="s">
        <v>196</v>
      </c>
      <c r="AL147" s="186" t="s">
        <v>140</v>
      </c>
      <c r="AM147" s="187" t="str">
        <f t="shared" si="30"/>
        <v>R_ES-SA-SpHeat</v>
      </c>
      <c r="AN147" s="186">
        <f t="shared" si="31"/>
        <v>0</v>
      </c>
      <c r="AO147" s="186">
        <f t="shared" si="53"/>
        <v>0</v>
      </c>
      <c r="AP147" s="186" t="s">
        <v>18</v>
      </c>
      <c r="AQ147" s="187" t="s">
        <v>193</v>
      </c>
      <c r="AU147" s="186" t="s">
        <v>140</v>
      </c>
      <c r="AV147" s="46" t="str">
        <f t="shared" si="32"/>
        <v>R_ES-SA-SpHeat</v>
      </c>
      <c r="AW147" s="192">
        <f t="shared" si="33"/>
        <v>0</v>
      </c>
      <c r="AX147" s="192">
        <f t="shared" si="39"/>
        <v>0</v>
      </c>
      <c r="AY147" s="192" t="s">
        <v>18</v>
      </c>
      <c r="AZ147" s="46" t="s">
        <v>192</v>
      </c>
      <c r="BD147" s="186" t="s">
        <v>140</v>
      </c>
      <c r="BE147" s="46" t="str">
        <f t="shared" si="34"/>
        <v>R_ES-SA-SpHeat</v>
      </c>
      <c r="BF147" s="192">
        <f t="shared" si="35"/>
        <v>0</v>
      </c>
      <c r="BG147" s="192">
        <f t="shared" si="40"/>
        <v>0</v>
      </c>
      <c r="BH147" s="192" t="s">
        <v>18</v>
      </c>
      <c r="BI147" s="46" t="s">
        <v>194</v>
      </c>
      <c r="BM147" s="186" t="s">
        <v>140</v>
      </c>
      <c r="BN147" s="46" t="str">
        <f t="shared" si="36"/>
        <v>R_ES-SA-SpHeat</v>
      </c>
      <c r="BO147" s="192">
        <f t="shared" si="37"/>
        <v>0</v>
      </c>
      <c r="BP147" s="192">
        <f t="shared" si="41"/>
        <v>0</v>
      </c>
      <c r="BQ147" s="192" t="s">
        <v>18</v>
      </c>
      <c r="BR147" s="46" t="s">
        <v>191</v>
      </c>
    </row>
    <row r="148" spans="2:70">
      <c r="B148" s="142"/>
      <c r="D148" s="145"/>
      <c r="E148" s="145"/>
      <c r="F148" s="142"/>
      <c r="K148" s="186" t="s">
        <v>140</v>
      </c>
      <c r="L148" s="187" t="str">
        <f t="shared" si="54"/>
        <v>R_ES-SA-SpHeat</v>
      </c>
      <c r="M148" s="186">
        <f t="shared" ref="M148:N148" si="74">M52</f>
        <v>0</v>
      </c>
      <c r="N148" s="186">
        <f t="shared" si="74"/>
        <v>0</v>
      </c>
      <c r="O148" s="186" t="s">
        <v>18</v>
      </c>
      <c r="P148" s="187" t="s">
        <v>195</v>
      </c>
      <c r="T148" s="186" t="s">
        <v>140</v>
      </c>
      <c r="U148" s="187" t="str">
        <f t="shared" si="27"/>
        <v>R_ES-SA-SpHeat</v>
      </c>
      <c r="V148" s="186">
        <f t="shared" si="27"/>
        <v>0</v>
      </c>
      <c r="W148" s="186">
        <f t="shared" si="51"/>
        <v>0</v>
      </c>
      <c r="X148" s="186" t="s">
        <v>18</v>
      </c>
      <c r="Y148" s="187" t="s">
        <v>190</v>
      </c>
      <c r="AC148" s="186" t="s">
        <v>140</v>
      </c>
      <c r="AD148" s="46" t="str">
        <f t="shared" si="28"/>
        <v>R_ES-SA-SpHeat</v>
      </c>
      <c r="AE148" s="192">
        <f t="shared" si="29"/>
        <v>0</v>
      </c>
      <c r="AF148" s="46">
        <f t="shared" si="52"/>
        <v>0</v>
      </c>
      <c r="AG148" s="192" t="s">
        <v>18</v>
      </c>
      <c r="AH148" s="46" t="s">
        <v>196</v>
      </c>
      <c r="AL148" s="186" t="s">
        <v>140</v>
      </c>
      <c r="AM148" s="187" t="str">
        <f t="shared" si="30"/>
        <v>R_ES-SA-SpHeat</v>
      </c>
      <c r="AN148" s="186">
        <f t="shared" si="31"/>
        <v>0</v>
      </c>
      <c r="AO148" s="186">
        <f t="shared" si="53"/>
        <v>0</v>
      </c>
      <c r="AP148" s="186" t="s">
        <v>18</v>
      </c>
      <c r="AQ148" s="187" t="s">
        <v>193</v>
      </c>
      <c r="AU148" s="186" t="s">
        <v>140</v>
      </c>
      <c r="AV148" s="46" t="str">
        <f t="shared" si="32"/>
        <v>R_ES-SA-SpHeat</v>
      </c>
      <c r="AW148" s="192">
        <f t="shared" si="33"/>
        <v>0</v>
      </c>
      <c r="AX148" s="192">
        <f t="shared" si="39"/>
        <v>0</v>
      </c>
      <c r="AY148" s="192" t="s">
        <v>18</v>
      </c>
      <c r="AZ148" s="46" t="s">
        <v>192</v>
      </c>
      <c r="BD148" s="186" t="s">
        <v>140</v>
      </c>
      <c r="BE148" s="46" t="str">
        <f t="shared" si="34"/>
        <v>R_ES-SA-SpHeat</v>
      </c>
      <c r="BF148" s="192">
        <f t="shared" si="35"/>
        <v>0</v>
      </c>
      <c r="BG148" s="192">
        <f t="shared" si="40"/>
        <v>0</v>
      </c>
      <c r="BH148" s="192" t="s">
        <v>18</v>
      </c>
      <c r="BI148" s="46" t="s">
        <v>194</v>
      </c>
      <c r="BM148" s="186" t="s">
        <v>140</v>
      </c>
      <c r="BN148" s="46" t="str">
        <f t="shared" si="36"/>
        <v>R_ES-SA-SpHeat</v>
      </c>
      <c r="BO148" s="192">
        <f t="shared" si="37"/>
        <v>0</v>
      </c>
      <c r="BP148" s="192">
        <f t="shared" si="41"/>
        <v>0</v>
      </c>
      <c r="BQ148" s="192" t="s">
        <v>18</v>
      </c>
      <c r="BR148" s="46" t="s">
        <v>191</v>
      </c>
    </row>
    <row r="149" spans="2:70">
      <c r="B149" s="142"/>
      <c r="D149" s="145"/>
      <c r="E149" s="145"/>
      <c r="F149" s="142"/>
      <c r="K149" s="186" t="s">
        <v>140</v>
      </c>
      <c r="L149" s="187" t="str">
        <f t="shared" si="54"/>
        <v>R_ES-SA-SpHeat</v>
      </c>
      <c r="M149" s="186">
        <f t="shared" ref="M149:N149" si="75">M53</f>
        <v>0</v>
      </c>
      <c r="N149" s="186">
        <f t="shared" si="75"/>
        <v>0</v>
      </c>
      <c r="O149" s="186" t="s">
        <v>18</v>
      </c>
      <c r="P149" s="187" t="s">
        <v>195</v>
      </c>
      <c r="T149" s="186" t="s">
        <v>140</v>
      </c>
      <c r="U149" s="187" t="str">
        <f t="shared" si="27"/>
        <v>R_ES-SA-SpHeat</v>
      </c>
      <c r="V149" s="186">
        <f t="shared" si="27"/>
        <v>0</v>
      </c>
      <c r="W149" s="186">
        <f t="shared" si="51"/>
        <v>0</v>
      </c>
      <c r="X149" s="186" t="s">
        <v>18</v>
      </c>
      <c r="Y149" s="187" t="s">
        <v>190</v>
      </c>
      <c r="AC149" s="186" t="s">
        <v>140</v>
      </c>
      <c r="AD149" s="46" t="str">
        <f t="shared" si="28"/>
        <v>R_ES-SA-SpHeat</v>
      </c>
      <c r="AE149" s="192">
        <f t="shared" si="29"/>
        <v>0</v>
      </c>
      <c r="AF149" s="46">
        <f t="shared" si="52"/>
        <v>0</v>
      </c>
      <c r="AG149" s="192" t="s">
        <v>18</v>
      </c>
      <c r="AH149" s="46" t="s">
        <v>196</v>
      </c>
      <c r="AL149" s="186" t="s">
        <v>140</v>
      </c>
      <c r="AM149" s="187" t="str">
        <f t="shared" si="30"/>
        <v>R_ES-SA-SpHeat</v>
      </c>
      <c r="AN149" s="186">
        <f t="shared" si="31"/>
        <v>0</v>
      </c>
      <c r="AO149" s="186">
        <f t="shared" si="53"/>
        <v>0</v>
      </c>
      <c r="AP149" s="186" t="s">
        <v>18</v>
      </c>
      <c r="AQ149" s="187" t="s">
        <v>193</v>
      </c>
      <c r="AU149" s="186" t="s">
        <v>140</v>
      </c>
      <c r="AV149" s="46" t="str">
        <f t="shared" si="32"/>
        <v>R_ES-SA-SpHeat</v>
      </c>
      <c r="AW149" s="192">
        <f t="shared" si="33"/>
        <v>0</v>
      </c>
      <c r="AX149" s="192">
        <f t="shared" si="39"/>
        <v>0</v>
      </c>
      <c r="AY149" s="192" t="s">
        <v>18</v>
      </c>
      <c r="AZ149" s="46" t="s">
        <v>192</v>
      </c>
      <c r="BD149" s="186" t="s">
        <v>140</v>
      </c>
      <c r="BE149" s="46" t="str">
        <f t="shared" si="34"/>
        <v>R_ES-SA-SpHeat</v>
      </c>
      <c r="BF149" s="192">
        <f t="shared" si="35"/>
        <v>0</v>
      </c>
      <c r="BG149" s="192">
        <f t="shared" si="40"/>
        <v>0</v>
      </c>
      <c r="BH149" s="192" t="s">
        <v>18</v>
      </c>
      <c r="BI149" s="46" t="s">
        <v>194</v>
      </c>
      <c r="BM149" s="186" t="s">
        <v>140</v>
      </c>
      <c r="BN149" s="46" t="str">
        <f t="shared" si="36"/>
        <v>R_ES-SA-SpHeat</v>
      </c>
      <c r="BO149" s="192">
        <f t="shared" si="37"/>
        <v>0</v>
      </c>
      <c r="BP149" s="192">
        <f t="shared" si="41"/>
        <v>0</v>
      </c>
      <c r="BQ149" s="192" t="s">
        <v>18</v>
      </c>
      <c r="BR149" s="46" t="s">
        <v>191</v>
      </c>
    </row>
    <row r="150" spans="2:70">
      <c r="B150" s="142"/>
      <c r="D150" s="145"/>
      <c r="E150" s="145"/>
      <c r="F150" s="142"/>
      <c r="K150" s="186" t="s">
        <v>140</v>
      </c>
      <c r="L150" s="187" t="str">
        <f t="shared" si="54"/>
        <v>R_ES-SA-SpHeat</v>
      </c>
      <c r="M150" s="186">
        <f t="shared" ref="M150:N150" si="76">M54</f>
        <v>0</v>
      </c>
      <c r="N150" s="186">
        <f t="shared" si="76"/>
        <v>0</v>
      </c>
      <c r="O150" s="186" t="s">
        <v>18</v>
      </c>
      <c r="P150" s="187" t="s">
        <v>195</v>
      </c>
      <c r="T150" s="186" t="s">
        <v>140</v>
      </c>
      <c r="U150" s="187" t="str">
        <f t="shared" si="27"/>
        <v>R_ES-SA-SpHeat</v>
      </c>
      <c r="V150" s="186">
        <f t="shared" si="27"/>
        <v>0</v>
      </c>
      <c r="W150" s="186">
        <f t="shared" si="51"/>
        <v>0</v>
      </c>
      <c r="X150" s="186" t="s">
        <v>18</v>
      </c>
      <c r="Y150" s="187" t="s">
        <v>190</v>
      </c>
      <c r="AC150" s="186" t="s">
        <v>140</v>
      </c>
      <c r="AD150" s="46" t="str">
        <f t="shared" si="28"/>
        <v>R_ES-SA-SpHeat</v>
      </c>
      <c r="AE150" s="192">
        <f t="shared" si="29"/>
        <v>0</v>
      </c>
      <c r="AF150" s="46">
        <f t="shared" si="52"/>
        <v>0</v>
      </c>
      <c r="AG150" s="192" t="s">
        <v>18</v>
      </c>
      <c r="AH150" s="46" t="s">
        <v>196</v>
      </c>
      <c r="AL150" s="186" t="s">
        <v>140</v>
      </c>
      <c r="AM150" s="187" t="str">
        <f t="shared" si="30"/>
        <v>R_ES-SA-SpHeat</v>
      </c>
      <c r="AN150" s="186">
        <f t="shared" si="31"/>
        <v>0</v>
      </c>
      <c r="AO150" s="186">
        <f t="shared" si="53"/>
        <v>0</v>
      </c>
      <c r="AP150" s="186" t="s">
        <v>18</v>
      </c>
      <c r="AQ150" s="187" t="s">
        <v>193</v>
      </c>
      <c r="AU150" s="186" t="s">
        <v>140</v>
      </c>
      <c r="AV150" s="46" t="str">
        <f t="shared" si="32"/>
        <v>R_ES-SA-SpHeat</v>
      </c>
      <c r="AW150" s="192">
        <f t="shared" si="33"/>
        <v>0</v>
      </c>
      <c r="AX150" s="192">
        <f t="shared" si="39"/>
        <v>0</v>
      </c>
      <c r="AY150" s="192" t="s">
        <v>18</v>
      </c>
      <c r="AZ150" s="46" t="s">
        <v>192</v>
      </c>
      <c r="BD150" s="186" t="s">
        <v>140</v>
      </c>
      <c r="BE150" s="46" t="str">
        <f t="shared" si="34"/>
        <v>R_ES-SA-SpHeat</v>
      </c>
      <c r="BF150" s="192">
        <f t="shared" si="35"/>
        <v>0</v>
      </c>
      <c r="BG150" s="192">
        <f t="shared" si="40"/>
        <v>0</v>
      </c>
      <c r="BH150" s="192" t="s">
        <v>18</v>
      </c>
      <c r="BI150" s="46" t="s">
        <v>194</v>
      </c>
      <c r="BM150" s="186" t="s">
        <v>140</v>
      </c>
      <c r="BN150" s="46" t="str">
        <f t="shared" si="36"/>
        <v>R_ES-SA-SpHeat</v>
      </c>
      <c r="BO150" s="192">
        <f t="shared" si="37"/>
        <v>0</v>
      </c>
      <c r="BP150" s="192">
        <f t="shared" si="41"/>
        <v>0</v>
      </c>
      <c r="BQ150" s="192" t="s">
        <v>18</v>
      </c>
      <c r="BR150" s="46" t="s">
        <v>191</v>
      </c>
    </row>
    <row r="151" spans="2:70">
      <c r="B151" s="196"/>
      <c r="D151" s="197"/>
      <c r="E151" s="197"/>
      <c r="F151" s="198"/>
      <c r="K151" s="186" t="s">
        <v>140</v>
      </c>
      <c r="L151" s="187" t="str">
        <f t="shared" si="54"/>
        <v>R_ES-SA-SpHeat</v>
      </c>
      <c r="M151" s="186">
        <f t="shared" ref="M151:N151" si="77">M55</f>
        <v>0</v>
      </c>
      <c r="N151" s="186">
        <f t="shared" si="77"/>
        <v>0</v>
      </c>
      <c r="O151" s="186" t="s">
        <v>18</v>
      </c>
      <c r="P151" s="187" t="s">
        <v>195</v>
      </c>
      <c r="T151" s="186" t="s">
        <v>140</v>
      </c>
      <c r="U151" s="187" t="str">
        <f t="shared" si="27"/>
        <v>R_ES-SA-SpHeat</v>
      </c>
      <c r="V151" s="186">
        <f t="shared" si="27"/>
        <v>0</v>
      </c>
      <c r="W151" s="186">
        <f t="shared" si="51"/>
        <v>0</v>
      </c>
      <c r="X151" s="186" t="s">
        <v>18</v>
      </c>
      <c r="Y151" s="187" t="s">
        <v>190</v>
      </c>
      <c r="AC151" s="186" t="s">
        <v>140</v>
      </c>
      <c r="AD151" s="46" t="str">
        <f t="shared" si="28"/>
        <v>R_ES-SA-SpHeat</v>
      </c>
      <c r="AE151" s="192">
        <f t="shared" si="29"/>
        <v>0</v>
      </c>
      <c r="AF151" s="46">
        <f t="shared" si="52"/>
        <v>0</v>
      </c>
      <c r="AG151" s="192" t="s">
        <v>18</v>
      </c>
      <c r="AH151" s="46" t="s">
        <v>196</v>
      </c>
      <c r="AL151" s="186" t="s">
        <v>140</v>
      </c>
      <c r="AM151" s="187" t="str">
        <f t="shared" si="30"/>
        <v>R_ES-SA-SpHeat</v>
      </c>
      <c r="AN151" s="186">
        <f t="shared" si="31"/>
        <v>0</v>
      </c>
      <c r="AO151" s="186">
        <f t="shared" si="53"/>
        <v>0</v>
      </c>
      <c r="AP151" s="186" t="s">
        <v>18</v>
      </c>
      <c r="AQ151" s="187" t="s">
        <v>193</v>
      </c>
      <c r="AU151" s="186" t="s">
        <v>140</v>
      </c>
      <c r="AV151" s="46" t="str">
        <f t="shared" si="32"/>
        <v>R_ES-SA-SpHeat</v>
      </c>
      <c r="AW151" s="192">
        <f t="shared" si="33"/>
        <v>0</v>
      </c>
      <c r="AX151" s="192">
        <f t="shared" si="39"/>
        <v>0</v>
      </c>
      <c r="AY151" s="192" t="s">
        <v>18</v>
      </c>
      <c r="AZ151" s="46" t="s">
        <v>192</v>
      </c>
      <c r="BD151" s="186" t="s">
        <v>140</v>
      </c>
      <c r="BE151" s="46" t="str">
        <f t="shared" si="34"/>
        <v>R_ES-SA-SpHeat</v>
      </c>
      <c r="BF151" s="192">
        <f t="shared" si="35"/>
        <v>0</v>
      </c>
      <c r="BG151" s="192">
        <f t="shared" si="40"/>
        <v>0</v>
      </c>
      <c r="BH151" s="192" t="s">
        <v>18</v>
      </c>
      <c r="BI151" s="46" t="s">
        <v>194</v>
      </c>
      <c r="BM151" s="186" t="s">
        <v>140</v>
      </c>
      <c r="BN151" s="46" t="str">
        <f t="shared" si="36"/>
        <v>R_ES-SA-SpHeat</v>
      </c>
      <c r="BO151" s="192">
        <f t="shared" si="37"/>
        <v>0</v>
      </c>
      <c r="BP151" s="192">
        <f t="shared" si="41"/>
        <v>0</v>
      </c>
      <c r="BQ151" s="192" t="s">
        <v>18</v>
      </c>
      <c r="BR151" s="46" t="s">
        <v>191</v>
      </c>
    </row>
    <row r="152" spans="2:70">
      <c r="K152" s="186" t="s">
        <v>350</v>
      </c>
      <c r="L152" s="187" t="str">
        <f t="shared" si="54"/>
        <v>R_ES-SA-SpHeat</v>
      </c>
      <c r="M152" s="186" t="str">
        <f t="shared" ref="M152:N152" si="78">M56</f>
        <v>SH0_1</v>
      </c>
      <c r="N152" s="186">
        <f t="shared" si="78"/>
        <v>0</v>
      </c>
      <c r="O152" s="186" t="s">
        <v>18</v>
      </c>
      <c r="P152" s="187" t="s">
        <v>195</v>
      </c>
      <c r="T152" s="186" t="s">
        <v>350</v>
      </c>
      <c r="U152" s="187" t="str">
        <f t="shared" si="27"/>
        <v>R_ES-SA-SpHeat</v>
      </c>
      <c r="V152" s="186" t="str">
        <f t="shared" si="27"/>
        <v>SH0_1</v>
      </c>
      <c r="W152" s="186">
        <f t="shared" si="51"/>
        <v>0</v>
      </c>
      <c r="X152" s="186" t="s">
        <v>18</v>
      </c>
      <c r="Y152" s="187" t="s">
        <v>190</v>
      </c>
      <c r="AC152" s="186" t="s">
        <v>350</v>
      </c>
      <c r="AD152" s="46" t="str">
        <f t="shared" si="28"/>
        <v>R_ES-SA-SpHeat</v>
      </c>
      <c r="AE152" s="192" t="str">
        <f t="shared" si="29"/>
        <v>SH0_1</v>
      </c>
      <c r="AF152" s="46">
        <f t="shared" si="52"/>
        <v>0</v>
      </c>
      <c r="AG152" s="192" t="s">
        <v>18</v>
      </c>
      <c r="AH152" s="46" t="s">
        <v>196</v>
      </c>
      <c r="AL152" s="186" t="s">
        <v>350</v>
      </c>
      <c r="AM152" s="187" t="str">
        <f t="shared" si="30"/>
        <v>R_ES-SA-SpHeat</v>
      </c>
      <c r="AN152" s="186" t="str">
        <f t="shared" si="31"/>
        <v>SH0_1</v>
      </c>
      <c r="AO152" s="186">
        <f t="shared" si="53"/>
        <v>0</v>
      </c>
      <c r="AP152" s="186" t="s">
        <v>18</v>
      </c>
      <c r="AQ152" s="187" t="s">
        <v>193</v>
      </c>
      <c r="AU152" s="186" t="s">
        <v>350</v>
      </c>
      <c r="AV152" s="46" t="str">
        <f t="shared" si="32"/>
        <v>R_ES-SA-SpHeat</v>
      </c>
      <c r="AW152" s="192" t="str">
        <f t="shared" si="33"/>
        <v>SH0_1</v>
      </c>
      <c r="AX152" s="192">
        <f t="shared" si="39"/>
        <v>0</v>
      </c>
      <c r="AY152" s="192" t="s">
        <v>18</v>
      </c>
      <c r="AZ152" s="46" t="s">
        <v>192</v>
      </c>
      <c r="BD152" s="186" t="s">
        <v>350</v>
      </c>
      <c r="BE152" s="46" t="str">
        <f t="shared" si="34"/>
        <v>R_ES-SA-SpHeat</v>
      </c>
      <c r="BF152" s="192" t="str">
        <f t="shared" si="35"/>
        <v>SH0_1</v>
      </c>
      <c r="BG152" s="192">
        <f t="shared" si="40"/>
        <v>0</v>
      </c>
      <c r="BH152" s="192" t="s">
        <v>18</v>
      </c>
      <c r="BI152" s="46" t="s">
        <v>194</v>
      </c>
      <c r="BM152" s="186" t="s">
        <v>350</v>
      </c>
      <c r="BN152" s="46" t="str">
        <f t="shared" si="36"/>
        <v>R_ES-SA-SpHeat</v>
      </c>
      <c r="BO152" s="192" t="str">
        <f t="shared" si="37"/>
        <v>SH0_1</v>
      </c>
      <c r="BP152" s="192">
        <f t="shared" si="41"/>
        <v>0</v>
      </c>
      <c r="BQ152" s="192" t="s">
        <v>18</v>
      </c>
      <c r="BR152" s="46" t="s">
        <v>191</v>
      </c>
    </row>
    <row r="153" spans="2:70">
      <c r="K153" s="186" t="s">
        <v>350</v>
      </c>
      <c r="L153" s="187" t="str">
        <f t="shared" si="54"/>
        <v>R_ES-SA-SpHeat</v>
      </c>
      <c r="M153" s="186" t="str">
        <f t="shared" ref="M153:N153" si="79">M57</f>
        <v>SH2_3</v>
      </c>
      <c r="N153" s="186">
        <f t="shared" si="79"/>
        <v>0</v>
      </c>
      <c r="O153" s="186" t="s">
        <v>18</v>
      </c>
      <c r="P153" s="187" t="s">
        <v>195</v>
      </c>
      <c r="T153" s="186" t="s">
        <v>350</v>
      </c>
      <c r="U153" s="187" t="str">
        <f t="shared" si="27"/>
        <v>R_ES-SA-SpHeat</v>
      </c>
      <c r="V153" s="186" t="str">
        <f t="shared" si="27"/>
        <v>SH2_3</v>
      </c>
      <c r="W153" s="186">
        <f t="shared" si="51"/>
        <v>0</v>
      </c>
      <c r="X153" s="186" t="s">
        <v>18</v>
      </c>
      <c r="Y153" s="187" t="s">
        <v>190</v>
      </c>
      <c r="AC153" s="186" t="s">
        <v>350</v>
      </c>
      <c r="AD153" s="46" t="str">
        <f t="shared" si="28"/>
        <v>R_ES-SA-SpHeat</v>
      </c>
      <c r="AE153" s="192" t="str">
        <f t="shared" si="29"/>
        <v>SH2_3</v>
      </c>
      <c r="AF153" s="46">
        <f t="shared" si="52"/>
        <v>0</v>
      </c>
      <c r="AG153" s="192" t="s">
        <v>18</v>
      </c>
      <c r="AH153" s="46" t="s">
        <v>196</v>
      </c>
      <c r="AL153" s="186" t="s">
        <v>350</v>
      </c>
      <c r="AM153" s="187" t="str">
        <f t="shared" si="30"/>
        <v>R_ES-SA-SpHeat</v>
      </c>
      <c r="AN153" s="186" t="str">
        <f t="shared" si="31"/>
        <v>SH2_3</v>
      </c>
      <c r="AO153" s="186">
        <f t="shared" si="53"/>
        <v>0</v>
      </c>
      <c r="AP153" s="186" t="s">
        <v>18</v>
      </c>
      <c r="AQ153" s="187" t="s">
        <v>193</v>
      </c>
      <c r="AU153" s="186" t="s">
        <v>350</v>
      </c>
      <c r="AV153" s="46" t="str">
        <f t="shared" si="32"/>
        <v>R_ES-SA-SpHeat</v>
      </c>
      <c r="AW153" s="192" t="str">
        <f t="shared" si="33"/>
        <v>SH2_3</v>
      </c>
      <c r="AX153" s="192">
        <f t="shared" si="39"/>
        <v>0</v>
      </c>
      <c r="AY153" s="192" t="s">
        <v>18</v>
      </c>
      <c r="AZ153" s="46" t="s">
        <v>192</v>
      </c>
      <c r="BD153" s="186" t="s">
        <v>350</v>
      </c>
      <c r="BE153" s="46" t="str">
        <f t="shared" si="34"/>
        <v>R_ES-SA-SpHeat</v>
      </c>
      <c r="BF153" s="192" t="str">
        <f t="shared" si="35"/>
        <v>SH2_3</v>
      </c>
      <c r="BG153" s="192">
        <f t="shared" si="40"/>
        <v>0</v>
      </c>
      <c r="BH153" s="192" t="s">
        <v>18</v>
      </c>
      <c r="BI153" s="46" t="s">
        <v>194</v>
      </c>
      <c r="BM153" s="186" t="s">
        <v>350</v>
      </c>
      <c r="BN153" s="46" t="str">
        <f t="shared" si="36"/>
        <v>R_ES-SA-SpHeat</v>
      </c>
      <c r="BO153" s="192" t="str">
        <f t="shared" si="37"/>
        <v>SH2_3</v>
      </c>
      <c r="BP153" s="192">
        <f t="shared" si="41"/>
        <v>0</v>
      </c>
      <c r="BQ153" s="192" t="s">
        <v>18</v>
      </c>
      <c r="BR153" s="46" t="s">
        <v>191</v>
      </c>
    </row>
    <row r="154" spans="2:70">
      <c r="K154" s="186" t="s">
        <v>350</v>
      </c>
      <c r="L154" s="187" t="str">
        <f t="shared" si="54"/>
        <v>R_ES-SA-SpHeat</v>
      </c>
      <c r="M154" s="186" t="str">
        <f t="shared" ref="M154:N154" si="80">M58</f>
        <v>SH4_5</v>
      </c>
      <c r="N154" s="186">
        <f t="shared" si="80"/>
        <v>0</v>
      </c>
      <c r="O154" s="186" t="s">
        <v>18</v>
      </c>
      <c r="P154" s="187" t="s">
        <v>195</v>
      </c>
      <c r="T154" s="186" t="s">
        <v>350</v>
      </c>
      <c r="U154" s="187" t="str">
        <f t="shared" si="27"/>
        <v>R_ES-SA-SpHeat</v>
      </c>
      <c r="V154" s="186" t="str">
        <f t="shared" si="27"/>
        <v>SH4_5</v>
      </c>
      <c r="W154" s="186">
        <f t="shared" si="51"/>
        <v>0</v>
      </c>
      <c r="X154" s="186" t="s">
        <v>18</v>
      </c>
      <c r="Y154" s="187" t="s">
        <v>190</v>
      </c>
      <c r="AC154" s="186" t="s">
        <v>350</v>
      </c>
      <c r="AD154" s="46" t="str">
        <f t="shared" si="28"/>
        <v>R_ES-SA-SpHeat</v>
      </c>
      <c r="AE154" s="192" t="str">
        <f t="shared" si="29"/>
        <v>SH4_5</v>
      </c>
      <c r="AF154" s="46">
        <f t="shared" si="52"/>
        <v>0</v>
      </c>
      <c r="AG154" s="192" t="s">
        <v>18</v>
      </c>
      <c r="AH154" s="46" t="s">
        <v>196</v>
      </c>
      <c r="AL154" s="186" t="s">
        <v>350</v>
      </c>
      <c r="AM154" s="187" t="str">
        <f t="shared" si="30"/>
        <v>R_ES-SA-SpHeat</v>
      </c>
      <c r="AN154" s="186" t="str">
        <f t="shared" si="31"/>
        <v>SH4_5</v>
      </c>
      <c r="AO154" s="186">
        <f t="shared" si="53"/>
        <v>0</v>
      </c>
      <c r="AP154" s="186" t="s">
        <v>18</v>
      </c>
      <c r="AQ154" s="187" t="s">
        <v>193</v>
      </c>
      <c r="AU154" s="186" t="s">
        <v>350</v>
      </c>
      <c r="AV154" s="46" t="str">
        <f t="shared" si="32"/>
        <v>R_ES-SA-SpHeat</v>
      </c>
      <c r="AW154" s="192" t="str">
        <f t="shared" si="33"/>
        <v>SH4_5</v>
      </c>
      <c r="AX154" s="192">
        <f t="shared" si="39"/>
        <v>0</v>
      </c>
      <c r="AY154" s="192" t="s">
        <v>18</v>
      </c>
      <c r="AZ154" s="46" t="s">
        <v>192</v>
      </c>
      <c r="BD154" s="186" t="s">
        <v>350</v>
      </c>
      <c r="BE154" s="46" t="str">
        <f t="shared" si="34"/>
        <v>R_ES-SA-SpHeat</v>
      </c>
      <c r="BF154" s="192" t="str">
        <f t="shared" si="35"/>
        <v>SH4_5</v>
      </c>
      <c r="BG154" s="192">
        <f t="shared" si="40"/>
        <v>0</v>
      </c>
      <c r="BH154" s="192" t="s">
        <v>18</v>
      </c>
      <c r="BI154" s="46" t="s">
        <v>194</v>
      </c>
      <c r="BM154" s="186" t="s">
        <v>350</v>
      </c>
      <c r="BN154" s="46" t="str">
        <f t="shared" si="36"/>
        <v>R_ES-SA-SpHeat</v>
      </c>
      <c r="BO154" s="192" t="str">
        <f t="shared" si="37"/>
        <v>SH4_5</v>
      </c>
      <c r="BP154" s="192">
        <f t="shared" si="41"/>
        <v>0</v>
      </c>
      <c r="BQ154" s="192" t="s">
        <v>18</v>
      </c>
      <c r="BR154" s="46" t="s">
        <v>191</v>
      </c>
    </row>
    <row r="155" spans="2:70">
      <c r="K155" s="186" t="s">
        <v>350</v>
      </c>
      <c r="L155" s="187" t="str">
        <f t="shared" si="54"/>
        <v>R_ES-SA-SpHeat</v>
      </c>
      <c r="M155" s="186" t="str">
        <f t="shared" ref="M155:N155" si="81">M59</f>
        <v>SH6_7</v>
      </c>
      <c r="N155" s="186">
        <f t="shared" si="81"/>
        <v>0</v>
      </c>
      <c r="O155" s="186" t="s">
        <v>18</v>
      </c>
      <c r="P155" s="187" t="s">
        <v>195</v>
      </c>
      <c r="T155" s="186" t="s">
        <v>350</v>
      </c>
      <c r="U155" s="187" t="str">
        <f t="shared" si="27"/>
        <v>R_ES-SA-SpHeat</v>
      </c>
      <c r="V155" s="186" t="str">
        <f t="shared" si="27"/>
        <v>SH6_7</v>
      </c>
      <c r="W155" s="186">
        <f t="shared" si="51"/>
        <v>0</v>
      </c>
      <c r="X155" s="186" t="s">
        <v>18</v>
      </c>
      <c r="Y155" s="187" t="s">
        <v>190</v>
      </c>
      <c r="AC155" s="186" t="s">
        <v>350</v>
      </c>
      <c r="AD155" s="46" t="str">
        <f t="shared" si="28"/>
        <v>R_ES-SA-SpHeat</v>
      </c>
      <c r="AE155" s="192" t="str">
        <f t="shared" si="29"/>
        <v>SH6_7</v>
      </c>
      <c r="AF155" s="46">
        <f t="shared" si="52"/>
        <v>0</v>
      </c>
      <c r="AG155" s="192" t="s">
        <v>18</v>
      </c>
      <c r="AH155" s="46" t="s">
        <v>196</v>
      </c>
      <c r="AL155" s="186" t="s">
        <v>350</v>
      </c>
      <c r="AM155" s="187" t="str">
        <f t="shared" si="30"/>
        <v>R_ES-SA-SpHeat</v>
      </c>
      <c r="AN155" s="186" t="str">
        <f t="shared" si="31"/>
        <v>SH6_7</v>
      </c>
      <c r="AO155" s="186">
        <f t="shared" si="53"/>
        <v>0</v>
      </c>
      <c r="AP155" s="186" t="s">
        <v>18</v>
      </c>
      <c r="AQ155" s="187" t="s">
        <v>193</v>
      </c>
      <c r="AU155" s="186" t="s">
        <v>350</v>
      </c>
      <c r="AV155" s="46" t="str">
        <f t="shared" si="32"/>
        <v>R_ES-SA-SpHeat</v>
      </c>
      <c r="AW155" s="192" t="str">
        <f t="shared" si="33"/>
        <v>SH6_7</v>
      </c>
      <c r="AX155" s="192">
        <f t="shared" si="39"/>
        <v>0</v>
      </c>
      <c r="AY155" s="192" t="s">
        <v>18</v>
      </c>
      <c r="AZ155" s="46" t="s">
        <v>192</v>
      </c>
      <c r="BD155" s="186" t="s">
        <v>350</v>
      </c>
      <c r="BE155" s="46" t="str">
        <f t="shared" si="34"/>
        <v>R_ES-SA-SpHeat</v>
      </c>
      <c r="BF155" s="192" t="str">
        <f t="shared" si="35"/>
        <v>SH6_7</v>
      </c>
      <c r="BG155" s="192">
        <f t="shared" si="40"/>
        <v>0</v>
      </c>
      <c r="BH155" s="192" t="s">
        <v>18</v>
      </c>
      <c r="BI155" s="46" t="s">
        <v>194</v>
      </c>
      <c r="BM155" s="186" t="s">
        <v>350</v>
      </c>
      <c r="BN155" s="46" t="str">
        <f t="shared" si="36"/>
        <v>R_ES-SA-SpHeat</v>
      </c>
      <c r="BO155" s="192" t="str">
        <f t="shared" si="37"/>
        <v>SH6_7</v>
      </c>
      <c r="BP155" s="192">
        <f t="shared" si="41"/>
        <v>0</v>
      </c>
      <c r="BQ155" s="192" t="s">
        <v>18</v>
      </c>
      <c r="BR155" s="46" t="s">
        <v>191</v>
      </c>
    </row>
    <row r="156" spans="2:70">
      <c r="K156" s="186" t="s">
        <v>350</v>
      </c>
      <c r="L156" s="187" t="str">
        <f t="shared" si="54"/>
        <v>R_ES-SA-SpHeat</v>
      </c>
      <c r="M156" s="186" t="str">
        <f t="shared" ref="M156:N156" si="82">M60</f>
        <v>SH8_9</v>
      </c>
      <c r="N156" s="186">
        <f t="shared" si="82"/>
        <v>0</v>
      </c>
      <c r="O156" s="186" t="s">
        <v>18</v>
      </c>
      <c r="P156" s="187" t="s">
        <v>195</v>
      </c>
      <c r="T156" s="186" t="s">
        <v>350</v>
      </c>
      <c r="U156" s="187" t="str">
        <f t="shared" si="27"/>
        <v>R_ES-SA-SpHeat</v>
      </c>
      <c r="V156" s="186" t="str">
        <f t="shared" si="27"/>
        <v>SH8_9</v>
      </c>
      <c r="W156" s="186">
        <f t="shared" si="51"/>
        <v>0</v>
      </c>
      <c r="X156" s="186" t="s">
        <v>18</v>
      </c>
      <c r="Y156" s="187" t="s">
        <v>190</v>
      </c>
      <c r="AC156" s="186" t="s">
        <v>350</v>
      </c>
      <c r="AD156" s="46" t="str">
        <f t="shared" si="28"/>
        <v>R_ES-SA-SpHeat</v>
      </c>
      <c r="AE156" s="192" t="str">
        <f t="shared" si="29"/>
        <v>SH8_9</v>
      </c>
      <c r="AF156" s="46">
        <f t="shared" si="52"/>
        <v>0</v>
      </c>
      <c r="AG156" s="192" t="s">
        <v>18</v>
      </c>
      <c r="AH156" s="46" t="s">
        <v>196</v>
      </c>
      <c r="AL156" s="186" t="s">
        <v>350</v>
      </c>
      <c r="AM156" s="187" t="str">
        <f t="shared" si="30"/>
        <v>R_ES-SA-SpHeat</v>
      </c>
      <c r="AN156" s="186" t="str">
        <f t="shared" si="31"/>
        <v>SH8_9</v>
      </c>
      <c r="AO156" s="186">
        <f t="shared" si="53"/>
        <v>0</v>
      </c>
      <c r="AP156" s="186" t="s">
        <v>18</v>
      </c>
      <c r="AQ156" s="187" t="s">
        <v>193</v>
      </c>
      <c r="AU156" s="186" t="s">
        <v>350</v>
      </c>
      <c r="AV156" s="46" t="str">
        <f t="shared" si="32"/>
        <v>R_ES-SA-SpHeat</v>
      </c>
      <c r="AW156" s="192" t="str">
        <f t="shared" si="33"/>
        <v>SH8_9</v>
      </c>
      <c r="AX156" s="192">
        <f t="shared" si="39"/>
        <v>0</v>
      </c>
      <c r="AY156" s="192" t="s">
        <v>18</v>
      </c>
      <c r="AZ156" s="46" t="s">
        <v>192</v>
      </c>
      <c r="BD156" s="186" t="s">
        <v>350</v>
      </c>
      <c r="BE156" s="46" t="str">
        <f t="shared" si="34"/>
        <v>R_ES-SA-SpHeat</v>
      </c>
      <c r="BF156" s="192" t="str">
        <f t="shared" si="35"/>
        <v>SH8_9</v>
      </c>
      <c r="BG156" s="192">
        <f t="shared" si="40"/>
        <v>0</v>
      </c>
      <c r="BH156" s="192" t="s">
        <v>18</v>
      </c>
      <c r="BI156" s="46" t="s">
        <v>194</v>
      </c>
      <c r="BM156" s="186" t="s">
        <v>350</v>
      </c>
      <c r="BN156" s="46" t="str">
        <f t="shared" si="36"/>
        <v>R_ES-SA-SpHeat</v>
      </c>
      <c r="BO156" s="192" t="str">
        <f t="shared" si="37"/>
        <v>SH8_9</v>
      </c>
      <c r="BP156" s="192">
        <f t="shared" si="41"/>
        <v>0</v>
      </c>
      <c r="BQ156" s="192" t="s">
        <v>18</v>
      </c>
      <c r="BR156" s="46" t="s">
        <v>191</v>
      </c>
    </row>
    <row r="157" spans="2:70">
      <c r="K157" s="186" t="s">
        <v>350</v>
      </c>
      <c r="L157" s="187" t="str">
        <f t="shared" si="54"/>
        <v>R_ES-SA-SpHeat</v>
      </c>
      <c r="M157" s="186" t="str">
        <f t="shared" ref="M157:N157" si="83">M61</f>
        <v>SH10_11</v>
      </c>
      <c r="N157" s="186">
        <f t="shared" si="83"/>
        <v>0</v>
      </c>
      <c r="O157" s="186" t="s">
        <v>18</v>
      </c>
      <c r="P157" s="187" t="s">
        <v>195</v>
      </c>
      <c r="T157" s="186" t="s">
        <v>350</v>
      </c>
      <c r="U157" s="187" t="str">
        <f t="shared" si="27"/>
        <v>R_ES-SA-SpHeat</v>
      </c>
      <c r="V157" s="186" t="str">
        <f t="shared" si="27"/>
        <v>SH10_11</v>
      </c>
      <c r="W157" s="186">
        <f t="shared" si="51"/>
        <v>0</v>
      </c>
      <c r="X157" s="186" t="s">
        <v>18</v>
      </c>
      <c r="Y157" s="187" t="s">
        <v>190</v>
      </c>
      <c r="AC157" s="186" t="s">
        <v>350</v>
      </c>
      <c r="AD157" s="46" t="str">
        <f t="shared" si="28"/>
        <v>R_ES-SA-SpHeat</v>
      </c>
      <c r="AE157" s="192" t="str">
        <f t="shared" si="29"/>
        <v>SH10_11</v>
      </c>
      <c r="AF157" s="46">
        <f t="shared" si="52"/>
        <v>0</v>
      </c>
      <c r="AG157" s="192" t="s">
        <v>18</v>
      </c>
      <c r="AH157" s="46" t="s">
        <v>196</v>
      </c>
      <c r="AL157" s="186" t="s">
        <v>350</v>
      </c>
      <c r="AM157" s="187" t="str">
        <f t="shared" si="30"/>
        <v>R_ES-SA-SpHeat</v>
      </c>
      <c r="AN157" s="186" t="str">
        <f t="shared" si="31"/>
        <v>SH10_11</v>
      </c>
      <c r="AO157" s="186">
        <f t="shared" si="53"/>
        <v>0</v>
      </c>
      <c r="AP157" s="186" t="s">
        <v>18</v>
      </c>
      <c r="AQ157" s="187" t="s">
        <v>193</v>
      </c>
      <c r="AU157" s="186" t="s">
        <v>350</v>
      </c>
      <c r="AV157" s="46" t="str">
        <f t="shared" si="32"/>
        <v>R_ES-SA-SpHeat</v>
      </c>
      <c r="AW157" s="192" t="str">
        <f t="shared" si="33"/>
        <v>SH10_11</v>
      </c>
      <c r="AX157" s="192">
        <f t="shared" si="39"/>
        <v>0</v>
      </c>
      <c r="AY157" s="192" t="s">
        <v>18</v>
      </c>
      <c r="AZ157" s="46" t="s">
        <v>192</v>
      </c>
      <c r="BD157" s="186" t="s">
        <v>350</v>
      </c>
      <c r="BE157" s="46" t="str">
        <f t="shared" si="34"/>
        <v>R_ES-SA-SpHeat</v>
      </c>
      <c r="BF157" s="192" t="str">
        <f t="shared" si="35"/>
        <v>SH10_11</v>
      </c>
      <c r="BG157" s="192">
        <f t="shared" si="40"/>
        <v>0</v>
      </c>
      <c r="BH157" s="192" t="s">
        <v>18</v>
      </c>
      <c r="BI157" s="46" t="s">
        <v>194</v>
      </c>
      <c r="BM157" s="186" t="s">
        <v>350</v>
      </c>
      <c r="BN157" s="46" t="str">
        <f t="shared" si="36"/>
        <v>R_ES-SA-SpHeat</v>
      </c>
      <c r="BO157" s="192" t="str">
        <f t="shared" si="37"/>
        <v>SH10_11</v>
      </c>
      <c r="BP157" s="192">
        <f t="shared" si="41"/>
        <v>0</v>
      </c>
      <c r="BQ157" s="192" t="s">
        <v>18</v>
      </c>
      <c r="BR157" s="46" t="s">
        <v>191</v>
      </c>
    </row>
    <row r="158" spans="2:70">
      <c r="K158" s="186" t="s">
        <v>350</v>
      </c>
      <c r="L158" s="187" t="str">
        <f t="shared" si="54"/>
        <v>R_ES-SA-SpHeat</v>
      </c>
      <c r="M158" s="186" t="str">
        <f t="shared" ref="M158:N158" si="84">M62</f>
        <v>SH12_13</v>
      </c>
      <c r="N158" s="186">
        <f t="shared" si="84"/>
        <v>0</v>
      </c>
      <c r="O158" s="186" t="s">
        <v>18</v>
      </c>
      <c r="P158" s="187" t="s">
        <v>195</v>
      </c>
      <c r="T158" s="186" t="s">
        <v>350</v>
      </c>
      <c r="U158" s="187" t="str">
        <f t="shared" si="27"/>
        <v>R_ES-SA-SpHeat</v>
      </c>
      <c r="V158" s="186" t="str">
        <f t="shared" si="27"/>
        <v>SH12_13</v>
      </c>
      <c r="W158" s="186">
        <f t="shared" si="51"/>
        <v>0</v>
      </c>
      <c r="X158" s="186" t="s">
        <v>18</v>
      </c>
      <c r="Y158" s="187" t="s">
        <v>190</v>
      </c>
      <c r="AC158" s="186" t="s">
        <v>350</v>
      </c>
      <c r="AD158" s="46" t="str">
        <f t="shared" si="28"/>
        <v>R_ES-SA-SpHeat</v>
      </c>
      <c r="AE158" s="192" t="str">
        <f t="shared" si="29"/>
        <v>SH12_13</v>
      </c>
      <c r="AF158" s="46">
        <f t="shared" si="52"/>
        <v>0</v>
      </c>
      <c r="AG158" s="192" t="s">
        <v>18</v>
      </c>
      <c r="AH158" s="46" t="s">
        <v>196</v>
      </c>
      <c r="AL158" s="186" t="s">
        <v>350</v>
      </c>
      <c r="AM158" s="187" t="str">
        <f t="shared" si="30"/>
        <v>R_ES-SA-SpHeat</v>
      </c>
      <c r="AN158" s="186" t="str">
        <f t="shared" si="31"/>
        <v>SH12_13</v>
      </c>
      <c r="AO158" s="186">
        <f t="shared" si="53"/>
        <v>0</v>
      </c>
      <c r="AP158" s="186" t="s">
        <v>18</v>
      </c>
      <c r="AQ158" s="187" t="s">
        <v>193</v>
      </c>
      <c r="AU158" s="186" t="s">
        <v>350</v>
      </c>
      <c r="AV158" s="46" t="str">
        <f t="shared" si="32"/>
        <v>R_ES-SA-SpHeat</v>
      </c>
      <c r="AW158" s="192" t="str">
        <f t="shared" si="33"/>
        <v>SH12_13</v>
      </c>
      <c r="AX158" s="192">
        <f t="shared" si="39"/>
        <v>0</v>
      </c>
      <c r="AY158" s="192" t="s">
        <v>18</v>
      </c>
      <c r="AZ158" s="46" t="s">
        <v>192</v>
      </c>
      <c r="BD158" s="186" t="s">
        <v>350</v>
      </c>
      <c r="BE158" s="46" t="str">
        <f t="shared" si="34"/>
        <v>R_ES-SA-SpHeat</v>
      </c>
      <c r="BF158" s="192" t="str">
        <f t="shared" si="35"/>
        <v>SH12_13</v>
      </c>
      <c r="BG158" s="192">
        <f t="shared" si="40"/>
        <v>0</v>
      </c>
      <c r="BH158" s="192" t="s">
        <v>18</v>
      </c>
      <c r="BI158" s="46" t="s">
        <v>194</v>
      </c>
      <c r="BM158" s="186" t="s">
        <v>350</v>
      </c>
      <c r="BN158" s="46" t="str">
        <f t="shared" si="36"/>
        <v>R_ES-SA-SpHeat</v>
      </c>
      <c r="BO158" s="192" t="str">
        <f t="shared" si="37"/>
        <v>SH12_13</v>
      </c>
      <c r="BP158" s="192">
        <f t="shared" si="41"/>
        <v>0</v>
      </c>
      <c r="BQ158" s="192" t="s">
        <v>18</v>
      </c>
      <c r="BR158" s="46" t="s">
        <v>191</v>
      </c>
    </row>
    <row r="159" spans="2:70">
      <c r="K159" s="186" t="s">
        <v>350</v>
      </c>
      <c r="L159" s="187" t="str">
        <f t="shared" si="54"/>
        <v>R_ES-SA-SpHeat</v>
      </c>
      <c r="M159" s="186" t="str">
        <f t="shared" ref="M159:N159" si="85">M63</f>
        <v>SH14_15</v>
      </c>
      <c r="N159" s="186">
        <f t="shared" si="85"/>
        <v>0</v>
      </c>
      <c r="O159" s="186" t="s">
        <v>18</v>
      </c>
      <c r="P159" s="187" t="s">
        <v>195</v>
      </c>
      <c r="T159" s="186" t="s">
        <v>350</v>
      </c>
      <c r="U159" s="187" t="str">
        <f t="shared" si="27"/>
        <v>R_ES-SA-SpHeat</v>
      </c>
      <c r="V159" s="186" t="str">
        <f t="shared" si="27"/>
        <v>SH14_15</v>
      </c>
      <c r="W159" s="186">
        <f t="shared" si="51"/>
        <v>0</v>
      </c>
      <c r="X159" s="186" t="s">
        <v>18</v>
      </c>
      <c r="Y159" s="187" t="s">
        <v>190</v>
      </c>
      <c r="AC159" s="186" t="s">
        <v>350</v>
      </c>
      <c r="AD159" s="46" t="str">
        <f t="shared" si="28"/>
        <v>R_ES-SA-SpHeat</v>
      </c>
      <c r="AE159" s="192" t="str">
        <f t="shared" si="29"/>
        <v>SH14_15</v>
      </c>
      <c r="AF159" s="46">
        <f t="shared" si="52"/>
        <v>0</v>
      </c>
      <c r="AG159" s="192" t="s">
        <v>18</v>
      </c>
      <c r="AH159" s="46" t="s">
        <v>196</v>
      </c>
      <c r="AL159" s="186" t="s">
        <v>350</v>
      </c>
      <c r="AM159" s="187" t="str">
        <f t="shared" si="30"/>
        <v>R_ES-SA-SpHeat</v>
      </c>
      <c r="AN159" s="186" t="str">
        <f t="shared" si="31"/>
        <v>SH14_15</v>
      </c>
      <c r="AO159" s="186">
        <f t="shared" si="53"/>
        <v>0</v>
      </c>
      <c r="AP159" s="186" t="s">
        <v>18</v>
      </c>
      <c r="AQ159" s="187" t="s">
        <v>193</v>
      </c>
      <c r="AU159" s="186" t="s">
        <v>350</v>
      </c>
      <c r="AV159" s="46" t="str">
        <f t="shared" si="32"/>
        <v>R_ES-SA-SpHeat</v>
      </c>
      <c r="AW159" s="192" t="str">
        <f t="shared" si="33"/>
        <v>SH14_15</v>
      </c>
      <c r="AX159" s="192">
        <f t="shared" si="39"/>
        <v>0</v>
      </c>
      <c r="AY159" s="192" t="s">
        <v>18</v>
      </c>
      <c r="AZ159" s="46" t="s">
        <v>192</v>
      </c>
      <c r="BD159" s="186" t="s">
        <v>350</v>
      </c>
      <c r="BE159" s="46" t="str">
        <f t="shared" si="34"/>
        <v>R_ES-SA-SpHeat</v>
      </c>
      <c r="BF159" s="192" t="str">
        <f t="shared" si="35"/>
        <v>SH14_15</v>
      </c>
      <c r="BG159" s="192">
        <f t="shared" si="40"/>
        <v>0</v>
      </c>
      <c r="BH159" s="192" t="s">
        <v>18</v>
      </c>
      <c r="BI159" s="46" t="s">
        <v>194</v>
      </c>
      <c r="BM159" s="186" t="s">
        <v>350</v>
      </c>
      <c r="BN159" s="46" t="str">
        <f t="shared" si="36"/>
        <v>R_ES-SA-SpHeat</v>
      </c>
      <c r="BO159" s="192" t="str">
        <f t="shared" si="37"/>
        <v>SH14_15</v>
      </c>
      <c r="BP159" s="192">
        <f t="shared" si="41"/>
        <v>0</v>
      </c>
      <c r="BQ159" s="192" t="s">
        <v>18</v>
      </c>
      <c r="BR159" s="46" t="s">
        <v>191</v>
      </c>
    </row>
    <row r="160" spans="2:70">
      <c r="K160" s="186" t="s">
        <v>350</v>
      </c>
      <c r="L160" s="187" t="str">
        <f t="shared" si="54"/>
        <v>R_ES-SA-SpHeat</v>
      </c>
      <c r="M160" s="186" t="str">
        <f t="shared" ref="M160:N160" si="86">M64</f>
        <v>SH16_17</v>
      </c>
      <c r="N160" s="186">
        <f t="shared" si="86"/>
        <v>0</v>
      </c>
      <c r="O160" s="186" t="s">
        <v>18</v>
      </c>
      <c r="P160" s="187" t="s">
        <v>195</v>
      </c>
      <c r="T160" s="186" t="s">
        <v>350</v>
      </c>
      <c r="U160" s="187" t="str">
        <f t="shared" ref="U160:V223" si="87">L160</f>
        <v>R_ES-SA-SpHeat</v>
      </c>
      <c r="V160" s="186" t="str">
        <f t="shared" si="87"/>
        <v>SH16_17</v>
      </c>
      <c r="W160" s="186">
        <f t="shared" si="51"/>
        <v>0</v>
      </c>
      <c r="X160" s="186" t="s">
        <v>18</v>
      </c>
      <c r="Y160" s="187" t="s">
        <v>190</v>
      </c>
      <c r="AC160" s="186" t="s">
        <v>350</v>
      </c>
      <c r="AD160" s="46" t="str">
        <f t="shared" ref="AD160:AD223" si="88">U160</f>
        <v>R_ES-SA-SpHeat</v>
      </c>
      <c r="AE160" s="192" t="str">
        <f t="shared" ref="AE160:AE223" si="89">V160</f>
        <v>SH16_17</v>
      </c>
      <c r="AF160" s="46">
        <f t="shared" si="52"/>
        <v>0</v>
      </c>
      <c r="AG160" s="192" t="s">
        <v>18</v>
      </c>
      <c r="AH160" s="46" t="s">
        <v>196</v>
      </c>
      <c r="AL160" s="186" t="s">
        <v>350</v>
      </c>
      <c r="AM160" s="187" t="str">
        <f t="shared" ref="AM160:AM223" si="90">AD160</f>
        <v>R_ES-SA-SpHeat</v>
      </c>
      <c r="AN160" s="186" t="str">
        <f t="shared" ref="AN160:AN223" si="91">AE160</f>
        <v>SH16_17</v>
      </c>
      <c r="AO160" s="186">
        <f t="shared" si="53"/>
        <v>0</v>
      </c>
      <c r="AP160" s="186" t="s">
        <v>18</v>
      </c>
      <c r="AQ160" s="187" t="s">
        <v>193</v>
      </c>
      <c r="AU160" s="186" t="s">
        <v>350</v>
      </c>
      <c r="AV160" s="46" t="str">
        <f t="shared" ref="AV160:AV223" si="92">AM160</f>
        <v>R_ES-SA-SpHeat</v>
      </c>
      <c r="AW160" s="192" t="str">
        <f t="shared" ref="AW160:AW223" si="93">AN160</f>
        <v>SH16_17</v>
      </c>
      <c r="AX160" s="192">
        <f t="shared" si="39"/>
        <v>0</v>
      </c>
      <c r="AY160" s="192" t="s">
        <v>18</v>
      </c>
      <c r="AZ160" s="46" t="s">
        <v>192</v>
      </c>
      <c r="BD160" s="186" t="s">
        <v>350</v>
      </c>
      <c r="BE160" s="46" t="str">
        <f t="shared" ref="BE160:BE223" si="94">AV160</f>
        <v>R_ES-SA-SpHeat</v>
      </c>
      <c r="BF160" s="192" t="str">
        <f t="shared" ref="BF160:BF223" si="95">AW160</f>
        <v>SH16_17</v>
      </c>
      <c r="BG160" s="192">
        <f t="shared" si="40"/>
        <v>0</v>
      </c>
      <c r="BH160" s="192" t="s">
        <v>18</v>
      </c>
      <c r="BI160" s="46" t="s">
        <v>194</v>
      </c>
      <c r="BM160" s="186" t="s">
        <v>350</v>
      </c>
      <c r="BN160" s="46" t="str">
        <f t="shared" ref="BN160:BN223" si="96">BE160</f>
        <v>R_ES-SA-SpHeat</v>
      </c>
      <c r="BO160" s="192" t="str">
        <f t="shared" ref="BO160:BO223" si="97">BF160</f>
        <v>SH16_17</v>
      </c>
      <c r="BP160" s="192">
        <f t="shared" si="41"/>
        <v>0</v>
      </c>
      <c r="BQ160" s="192" t="s">
        <v>18</v>
      </c>
      <c r="BR160" s="46" t="s">
        <v>191</v>
      </c>
    </row>
    <row r="161" spans="11:70">
      <c r="K161" s="186" t="s">
        <v>350</v>
      </c>
      <c r="L161" s="187" t="str">
        <f t="shared" si="54"/>
        <v>R_ES-SA-SpHeat</v>
      </c>
      <c r="M161" s="186" t="str">
        <f t="shared" ref="M161:N161" si="98">M65</f>
        <v>SH18_19</v>
      </c>
      <c r="N161" s="186">
        <f t="shared" si="98"/>
        <v>0</v>
      </c>
      <c r="O161" s="186" t="s">
        <v>18</v>
      </c>
      <c r="P161" s="187" t="s">
        <v>195</v>
      </c>
      <c r="T161" s="186" t="s">
        <v>350</v>
      </c>
      <c r="U161" s="187" t="str">
        <f t="shared" si="87"/>
        <v>R_ES-SA-SpHeat</v>
      </c>
      <c r="V161" s="186" t="str">
        <f t="shared" si="87"/>
        <v>SH18_19</v>
      </c>
      <c r="W161" s="186">
        <f t="shared" si="51"/>
        <v>0</v>
      </c>
      <c r="X161" s="186" t="s">
        <v>18</v>
      </c>
      <c r="Y161" s="187" t="s">
        <v>190</v>
      </c>
      <c r="AC161" s="186" t="s">
        <v>350</v>
      </c>
      <c r="AD161" s="46" t="str">
        <f t="shared" si="88"/>
        <v>R_ES-SA-SpHeat</v>
      </c>
      <c r="AE161" s="192" t="str">
        <f t="shared" si="89"/>
        <v>SH18_19</v>
      </c>
      <c r="AF161" s="46">
        <f t="shared" si="52"/>
        <v>0</v>
      </c>
      <c r="AG161" s="192" t="s">
        <v>18</v>
      </c>
      <c r="AH161" s="46" t="s">
        <v>196</v>
      </c>
      <c r="AL161" s="186" t="s">
        <v>350</v>
      </c>
      <c r="AM161" s="187" t="str">
        <f t="shared" si="90"/>
        <v>R_ES-SA-SpHeat</v>
      </c>
      <c r="AN161" s="186" t="str">
        <f t="shared" si="91"/>
        <v>SH18_19</v>
      </c>
      <c r="AO161" s="186">
        <f t="shared" si="53"/>
        <v>0</v>
      </c>
      <c r="AP161" s="186" t="s">
        <v>18</v>
      </c>
      <c r="AQ161" s="187" t="s">
        <v>193</v>
      </c>
      <c r="AU161" s="186" t="s">
        <v>350</v>
      </c>
      <c r="AV161" s="46" t="str">
        <f t="shared" si="92"/>
        <v>R_ES-SA-SpHeat</v>
      </c>
      <c r="AW161" s="192" t="str">
        <f t="shared" si="93"/>
        <v>SH18_19</v>
      </c>
      <c r="AX161" s="192">
        <f t="shared" ref="AX161:AX224" si="99">W161</f>
        <v>0</v>
      </c>
      <c r="AY161" s="192" t="s">
        <v>18</v>
      </c>
      <c r="AZ161" s="46" t="s">
        <v>192</v>
      </c>
      <c r="BD161" s="186" t="s">
        <v>350</v>
      </c>
      <c r="BE161" s="46" t="str">
        <f t="shared" si="94"/>
        <v>R_ES-SA-SpHeat</v>
      </c>
      <c r="BF161" s="192" t="str">
        <f t="shared" si="95"/>
        <v>SH18_19</v>
      </c>
      <c r="BG161" s="192">
        <f t="shared" ref="BG161:BG224" si="100">AF161</f>
        <v>0</v>
      </c>
      <c r="BH161" s="192" t="s">
        <v>18</v>
      </c>
      <c r="BI161" s="46" t="s">
        <v>194</v>
      </c>
      <c r="BM161" s="186" t="s">
        <v>350</v>
      </c>
      <c r="BN161" s="46" t="str">
        <f t="shared" si="96"/>
        <v>R_ES-SA-SpHeat</v>
      </c>
      <c r="BO161" s="192" t="str">
        <f t="shared" si="97"/>
        <v>SH18_19</v>
      </c>
      <c r="BP161" s="192">
        <f t="shared" ref="BP161:BP224" si="101">AX161</f>
        <v>0</v>
      </c>
      <c r="BQ161" s="192" t="s">
        <v>18</v>
      </c>
      <c r="BR161" s="46" t="s">
        <v>191</v>
      </c>
    </row>
    <row r="162" spans="11:70">
      <c r="K162" s="186" t="s">
        <v>350</v>
      </c>
      <c r="L162" s="187" t="str">
        <f t="shared" si="54"/>
        <v>R_ES-SA-SpHeat</v>
      </c>
      <c r="M162" s="186" t="str">
        <f t="shared" ref="M162:N162" si="102">M66</f>
        <v>SH20_21</v>
      </c>
      <c r="N162" s="186">
        <f t="shared" si="102"/>
        <v>0</v>
      </c>
      <c r="O162" s="186" t="s">
        <v>18</v>
      </c>
      <c r="P162" s="187" t="s">
        <v>195</v>
      </c>
      <c r="T162" s="186" t="s">
        <v>350</v>
      </c>
      <c r="U162" s="187" t="str">
        <f t="shared" si="87"/>
        <v>R_ES-SA-SpHeat</v>
      </c>
      <c r="V162" s="186" t="str">
        <f t="shared" si="87"/>
        <v>SH20_21</v>
      </c>
      <c r="W162" s="186">
        <f t="shared" si="51"/>
        <v>0</v>
      </c>
      <c r="X162" s="186" t="s">
        <v>18</v>
      </c>
      <c r="Y162" s="187" t="s">
        <v>190</v>
      </c>
      <c r="AC162" s="186" t="s">
        <v>350</v>
      </c>
      <c r="AD162" s="46" t="str">
        <f t="shared" si="88"/>
        <v>R_ES-SA-SpHeat</v>
      </c>
      <c r="AE162" s="192" t="str">
        <f t="shared" si="89"/>
        <v>SH20_21</v>
      </c>
      <c r="AF162" s="46">
        <f t="shared" si="52"/>
        <v>0</v>
      </c>
      <c r="AG162" s="192" t="s">
        <v>18</v>
      </c>
      <c r="AH162" s="46" t="s">
        <v>196</v>
      </c>
      <c r="AL162" s="186" t="s">
        <v>350</v>
      </c>
      <c r="AM162" s="187" t="str">
        <f t="shared" si="90"/>
        <v>R_ES-SA-SpHeat</v>
      </c>
      <c r="AN162" s="186" t="str">
        <f t="shared" si="91"/>
        <v>SH20_21</v>
      </c>
      <c r="AO162" s="186">
        <f t="shared" si="53"/>
        <v>0</v>
      </c>
      <c r="AP162" s="186" t="s">
        <v>18</v>
      </c>
      <c r="AQ162" s="187" t="s">
        <v>193</v>
      </c>
      <c r="AU162" s="186" t="s">
        <v>350</v>
      </c>
      <c r="AV162" s="46" t="str">
        <f t="shared" si="92"/>
        <v>R_ES-SA-SpHeat</v>
      </c>
      <c r="AW162" s="192" t="str">
        <f t="shared" si="93"/>
        <v>SH20_21</v>
      </c>
      <c r="AX162" s="192">
        <f t="shared" si="99"/>
        <v>0</v>
      </c>
      <c r="AY162" s="192" t="s">
        <v>18</v>
      </c>
      <c r="AZ162" s="46" t="s">
        <v>192</v>
      </c>
      <c r="BD162" s="186" t="s">
        <v>350</v>
      </c>
      <c r="BE162" s="46" t="str">
        <f t="shared" si="94"/>
        <v>R_ES-SA-SpHeat</v>
      </c>
      <c r="BF162" s="192" t="str">
        <f t="shared" si="95"/>
        <v>SH20_21</v>
      </c>
      <c r="BG162" s="192">
        <f t="shared" si="100"/>
        <v>0</v>
      </c>
      <c r="BH162" s="192" t="s">
        <v>18</v>
      </c>
      <c r="BI162" s="46" t="s">
        <v>194</v>
      </c>
      <c r="BM162" s="186" t="s">
        <v>350</v>
      </c>
      <c r="BN162" s="46" t="str">
        <f t="shared" si="96"/>
        <v>R_ES-SA-SpHeat</v>
      </c>
      <c r="BO162" s="192" t="str">
        <f t="shared" si="97"/>
        <v>SH20_21</v>
      </c>
      <c r="BP162" s="192">
        <f t="shared" si="101"/>
        <v>0</v>
      </c>
      <c r="BQ162" s="192" t="s">
        <v>18</v>
      </c>
      <c r="BR162" s="46" t="s">
        <v>191</v>
      </c>
    </row>
    <row r="163" spans="11:70">
      <c r="K163" s="186" t="s">
        <v>350</v>
      </c>
      <c r="L163" s="187" t="str">
        <f t="shared" si="54"/>
        <v>R_ES-SA-SpHeat</v>
      </c>
      <c r="M163" s="186" t="str">
        <f t="shared" ref="M163:N163" si="103">M67</f>
        <v>SH22_23</v>
      </c>
      <c r="N163" s="186">
        <f t="shared" si="103"/>
        <v>0</v>
      </c>
      <c r="O163" s="186" t="s">
        <v>18</v>
      </c>
      <c r="P163" s="187" t="s">
        <v>195</v>
      </c>
      <c r="T163" s="186" t="s">
        <v>350</v>
      </c>
      <c r="U163" s="187" t="str">
        <f t="shared" si="87"/>
        <v>R_ES-SA-SpHeat</v>
      </c>
      <c r="V163" s="186" t="str">
        <f t="shared" si="87"/>
        <v>SH22_23</v>
      </c>
      <c r="W163" s="186">
        <f t="shared" si="51"/>
        <v>0</v>
      </c>
      <c r="X163" s="186" t="s">
        <v>18</v>
      </c>
      <c r="Y163" s="187" t="s">
        <v>190</v>
      </c>
      <c r="AC163" s="186" t="s">
        <v>350</v>
      </c>
      <c r="AD163" s="46" t="str">
        <f t="shared" si="88"/>
        <v>R_ES-SA-SpHeat</v>
      </c>
      <c r="AE163" s="192" t="str">
        <f t="shared" si="89"/>
        <v>SH22_23</v>
      </c>
      <c r="AF163" s="46">
        <f t="shared" si="52"/>
        <v>0</v>
      </c>
      <c r="AG163" s="192" t="s">
        <v>18</v>
      </c>
      <c r="AH163" s="46" t="s">
        <v>196</v>
      </c>
      <c r="AL163" s="186" t="s">
        <v>350</v>
      </c>
      <c r="AM163" s="187" t="str">
        <f t="shared" si="90"/>
        <v>R_ES-SA-SpHeat</v>
      </c>
      <c r="AN163" s="186" t="str">
        <f t="shared" si="91"/>
        <v>SH22_23</v>
      </c>
      <c r="AO163" s="186">
        <f t="shared" si="53"/>
        <v>0</v>
      </c>
      <c r="AP163" s="186" t="s">
        <v>18</v>
      </c>
      <c r="AQ163" s="187" t="s">
        <v>193</v>
      </c>
      <c r="AU163" s="186" t="s">
        <v>350</v>
      </c>
      <c r="AV163" s="46" t="str">
        <f t="shared" si="92"/>
        <v>R_ES-SA-SpHeat</v>
      </c>
      <c r="AW163" s="192" t="str">
        <f t="shared" si="93"/>
        <v>SH22_23</v>
      </c>
      <c r="AX163" s="192">
        <f t="shared" si="99"/>
        <v>0</v>
      </c>
      <c r="AY163" s="192" t="s">
        <v>18</v>
      </c>
      <c r="AZ163" s="46" t="s">
        <v>192</v>
      </c>
      <c r="BD163" s="186" t="s">
        <v>350</v>
      </c>
      <c r="BE163" s="46" t="str">
        <f t="shared" si="94"/>
        <v>R_ES-SA-SpHeat</v>
      </c>
      <c r="BF163" s="192" t="str">
        <f t="shared" si="95"/>
        <v>SH22_23</v>
      </c>
      <c r="BG163" s="192">
        <f t="shared" si="100"/>
        <v>0</v>
      </c>
      <c r="BH163" s="192" t="s">
        <v>18</v>
      </c>
      <c r="BI163" s="46" t="s">
        <v>194</v>
      </c>
      <c r="BM163" s="186" t="s">
        <v>350</v>
      </c>
      <c r="BN163" s="46" t="str">
        <f t="shared" si="96"/>
        <v>R_ES-SA-SpHeat</v>
      </c>
      <c r="BO163" s="192" t="str">
        <f t="shared" si="97"/>
        <v>SH22_23</v>
      </c>
      <c r="BP163" s="192">
        <f t="shared" si="101"/>
        <v>0</v>
      </c>
      <c r="BQ163" s="192" t="s">
        <v>18</v>
      </c>
      <c r="BR163" s="46" t="s">
        <v>191</v>
      </c>
    </row>
    <row r="164" spans="11:70">
      <c r="K164" s="186" t="s">
        <v>140</v>
      </c>
      <c r="L164" s="187" t="str">
        <f t="shared" si="54"/>
        <v>R_ES-SA-SpHeat</v>
      </c>
      <c r="M164" s="186">
        <f t="shared" ref="M164:N164" si="104">M68</f>
        <v>0</v>
      </c>
      <c r="N164" s="186">
        <f t="shared" si="104"/>
        <v>0</v>
      </c>
      <c r="O164" s="186" t="s">
        <v>18</v>
      </c>
      <c r="P164" s="187" t="s">
        <v>195</v>
      </c>
      <c r="T164" s="186" t="s">
        <v>140</v>
      </c>
      <c r="U164" s="187" t="str">
        <f t="shared" si="87"/>
        <v>R_ES-SA-SpHeat</v>
      </c>
      <c r="V164" s="186">
        <f t="shared" si="87"/>
        <v>0</v>
      </c>
      <c r="W164" s="186">
        <f t="shared" si="51"/>
        <v>0</v>
      </c>
      <c r="X164" s="186" t="s">
        <v>18</v>
      </c>
      <c r="Y164" s="187" t="s">
        <v>190</v>
      </c>
      <c r="AC164" s="186" t="s">
        <v>140</v>
      </c>
      <c r="AD164" s="46" t="str">
        <f t="shared" si="88"/>
        <v>R_ES-SA-SpHeat</v>
      </c>
      <c r="AE164" s="192">
        <f t="shared" si="89"/>
        <v>0</v>
      </c>
      <c r="AF164" s="46">
        <f t="shared" si="52"/>
        <v>0</v>
      </c>
      <c r="AG164" s="192" t="s">
        <v>18</v>
      </c>
      <c r="AH164" s="46" t="s">
        <v>196</v>
      </c>
      <c r="AL164" s="186" t="s">
        <v>140</v>
      </c>
      <c r="AM164" s="187" t="str">
        <f t="shared" si="90"/>
        <v>R_ES-SA-SpHeat</v>
      </c>
      <c r="AN164" s="186">
        <f t="shared" si="91"/>
        <v>0</v>
      </c>
      <c r="AO164" s="186">
        <f t="shared" si="53"/>
        <v>0</v>
      </c>
      <c r="AP164" s="186" t="s">
        <v>18</v>
      </c>
      <c r="AQ164" s="187" t="s">
        <v>193</v>
      </c>
      <c r="AU164" s="186" t="s">
        <v>140</v>
      </c>
      <c r="AV164" s="46" t="str">
        <f t="shared" si="92"/>
        <v>R_ES-SA-SpHeat</v>
      </c>
      <c r="AW164" s="192">
        <f t="shared" si="93"/>
        <v>0</v>
      </c>
      <c r="AX164" s="192">
        <f t="shared" si="99"/>
        <v>0</v>
      </c>
      <c r="AY164" s="192" t="s">
        <v>18</v>
      </c>
      <c r="AZ164" s="46" t="s">
        <v>192</v>
      </c>
      <c r="BD164" s="186" t="s">
        <v>140</v>
      </c>
      <c r="BE164" s="46" t="str">
        <f t="shared" si="94"/>
        <v>R_ES-SA-SpHeat</v>
      </c>
      <c r="BF164" s="192">
        <f t="shared" si="95"/>
        <v>0</v>
      </c>
      <c r="BG164" s="192">
        <f t="shared" si="100"/>
        <v>0</v>
      </c>
      <c r="BH164" s="192" t="s">
        <v>18</v>
      </c>
      <c r="BI164" s="46" t="s">
        <v>194</v>
      </c>
      <c r="BM164" s="186" t="s">
        <v>140</v>
      </c>
      <c r="BN164" s="46" t="str">
        <f t="shared" si="96"/>
        <v>R_ES-SA-SpHeat</v>
      </c>
      <c r="BO164" s="192">
        <f t="shared" si="97"/>
        <v>0</v>
      </c>
      <c r="BP164" s="192">
        <f t="shared" si="101"/>
        <v>0</v>
      </c>
      <c r="BQ164" s="192" t="s">
        <v>18</v>
      </c>
      <c r="BR164" s="46" t="s">
        <v>191</v>
      </c>
    </row>
    <row r="165" spans="11:70">
      <c r="K165" s="186" t="s">
        <v>140</v>
      </c>
      <c r="L165" s="187" t="str">
        <f t="shared" si="54"/>
        <v>R_ES-SA-SpHeat</v>
      </c>
      <c r="M165" s="186">
        <f t="shared" ref="M165:N165" si="105">M69</f>
        <v>0</v>
      </c>
      <c r="N165" s="186">
        <f t="shared" si="105"/>
        <v>0</v>
      </c>
      <c r="O165" s="186" t="s">
        <v>18</v>
      </c>
      <c r="P165" s="187" t="s">
        <v>195</v>
      </c>
      <c r="T165" s="186" t="s">
        <v>140</v>
      </c>
      <c r="U165" s="187" t="str">
        <f t="shared" si="87"/>
        <v>R_ES-SA-SpHeat</v>
      </c>
      <c r="V165" s="186">
        <f t="shared" si="87"/>
        <v>0</v>
      </c>
      <c r="W165" s="186">
        <f t="shared" si="51"/>
        <v>0</v>
      </c>
      <c r="X165" s="186" t="s">
        <v>18</v>
      </c>
      <c r="Y165" s="187" t="s">
        <v>190</v>
      </c>
      <c r="AC165" s="186" t="s">
        <v>140</v>
      </c>
      <c r="AD165" s="46" t="str">
        <f t="shared" si="88"/>
        <v>R_ES-SA-SpHeat</v>
      </c>
      <c r="AE165" s="192">
        <f t="shared" si="89"/>
        <v>0</v>
      </c>
      <c r="AF165" s="46">
        <f t="shared" si="52"/>
        <v>0</v>
      </c>
      <c r="AG165" s="192" t="s">
        <v>18</v>
      </c>
      <c r="AH165" s="46" t="s">
        <v>196</v>
      </c>
      <c r="AL165" s="186" t="s">
        <v>140</v>
      </c>
      <c r="AM165" s="187" t="str">
        <f t="shared" si="90"/>
        <v>R_ES-SA-SpHeat</v>
      </c>
      <c r="AN165" s="186">
        <f t="shared" si="91"/>
        <v>0</v>
      </c>
      <c r="AO165" s="186">
        <f t="shared" si="53"/>
        <v>0</v>
      </c>
      <c r="AP165" s="186" t="s">
        <v>18</v>
      </c>
      <c r="AQ165" s="187" t="s">
        <v>193</v>
      </c>
      <c r="AU165" s="186" t="s">
        <v>140</v>
      </c>
      <c r="AV165" s="46" t="str">
        <f t="shared" si="92"/>
        <v>R_ES-SA-SpHeat</v>
      </c>
      <c r="AW165" s="192">
        <f t="shared" si="93"/>
        <v>0</v>
      </c>
      <c r="AX165" s="192">
        <f t="shared" si="99"/>
        <v>0</v>
      </c>
      <c r="AY165" s="192" t="s">
        <v>18</v>
      </c>
      <c r="AZ165" s="46" t="s">
        <v>192</v>
      </c>
      <c r="BD165" s="186" t="s">
        <v>140</v>
      </c>
      <c r="BE165" s="46" t="str">
        <f t="shared" si="94"/>
        <v>R_ES-SA-SpHeat</v>
      </c>
      <c r="BF165" s="192">
        <f t="shared" si="95"/>
        <v>0</v>
      </c>
      <c r="BG165" s="192">
        <f t="shared" si="100"/>
        <v>0</v>
      </c>
      <c r="BH165" s="192" t="s">
        <v>18</v>
      </c>
      <c r="BI165" s="46" t="s">
        <v>194</v>
      </c>
      <c r="BM165" s="186" t="s">
        <v>140</v>
      </c>
      <c r="BN165" s="46" t="str">
        <f t="shared" si="96"/>
        <v>R_ES-SA-SpHeat</v>
      </c>
      <c r="BO165" s="192">
        <f t="shared" si="97"/>
        <v>0</v>
      </c>
      <c r="BP165" s="192">
        <f t="shared" si="101"/>
        <v>0</v>
      </c>
      <c r="BQ165" s="192" t="s">
        <v>18</v>
      </c>
      <c r="BR165" s="46" t="s">
        <v>191</v>
      </c>
    </row>
    <row r="166" spans="11:70">
      <c r="K166" s="186" t="s">
        <v>140</v>
      </c>
      <c r="L166" s="187" t="str">
        <f t="shared" si="54"/>
        <v>R_ES-SA-SpHeat</v>
      </c>
      <c r="M166" s="186">
        <f t="shared" ref="M166:N166" si="106">M70</f>
        <v>0</v>
      </c>
      <c r="N166" s="186">
        <f t="shared" si="106"/>
        <v>0</v>
      </c>
      <c r="O166" s="186" t="s">
        <v>18</v>
      </c>
      <c r="P166" s="187" t="s">
        <v>195</v>
      </c>
      <c r="T166" s="186" t="s">
        <v>140</v>
      </c>
      <c r="U166" s="187" t="str">
        <f t="shared" si="87"/>
        <v>R_ES-SA-SpHeat</v>
      </c>
      <c r="V166" s="186">
        <f t="shared" si="87"/>
        <v>0</v>
      </c>
      <c r="W166" s="186">
        <f t="shared" si="51"/>
        <v>0</v>
      </c>
      <c r="X166" s="186" t="s">
        <v>18</v>
      </c>
      <c r="Y166" s="187" t="s">
        <v>190</v>
      </c>
      <c r="AC166" s="186" t="s">
        <v>140</v>
      </c>
      <c r="AD166" s="46" t="str">
        <f t="shared" si="88"/>
        <v>R_ES-SA-SpHeat</v>
      </c>
      <c r="AE166" s="192">
        <f t="shared" si="89"/>
        <v>0</v>
      </c>
      <c r="AF166" s="46">
        <f t="shared" si="52"/>
        <v>0</v>
      </c>
      <c r="AG166" s="192" t="s">
        <v>18</v>
      </c>
      <c r="AH166" s="46" t="s">
        <v>196</v>
      </c>
      <c r="AL166" s="186" t="s">
        <v>140</v>
      </c>
      <c r="AM166" s="187" t="str">
        <f t="shared" si="90"/>
        <v>R_ES-SA-SpHeat</v>
      </c>
      <c r="AN166" s="186">
        <f t="shared" si="91"/>
        <v>0</v>
      </c>
      <c r="AO166" s="186">
        <f t="shared" si="53"/>
        <v>0</v>
      </c>
      <c r="AP166" s="186" t="s">
        <v>18</v>
      </c>
      <c r="AQ166" s="187" t="s">
        <v>193</v>
      </c>
      <c r="AU166" s="186" t="s">
        <v>140</v>
      </c>
      <c r="AV166" s="46" t="str">
        <f t="shared" si="92"/>
        <v>R_ES-SA-SpHeat</v>
      </c>
      <c r="AW166" s="192">
        <f t="shared" si="93"/>
        <v>0</v>
      </c>
      <c r="AX166" s="192">
        <f t="shared" si="99"/>
        <v>0</v>
      </c>
      <c r="AY166" s="192" t="s">
        <v>18</v>
      </c>
      <c r="AZ166" s="46" t="s">
        <v>192</v>
      </c>
      <c r="BD166" s="186" t="s">
        <v>140</v>
      </c>
      <c r="BE166" s="46" t="str">
        <f t="shared" si="94"/>
        <v>R_ES-SA-SpHeat</v>
      </c>
      <c r="BF166" s="192">
        <f t="shared" si="95"/>
        <v>0</v>
      </c>
      <c r="BG166" s="192">
        <f t="shared" si="100"/>
        <v>0</v>
      </c>
      <c r="BH166" s="192" t="s">
        <v>18</v>
      </c>
      <c r="BI166" s="46" t="s">
        <v>194</v>
      </c>
      <c r="BM166" s="186" t="s">
        <v>140</v>
      </c>
      <c r="BN166" s="46" t="str">
        <f t="shared" si="96"/>
        <v>R_ES-SA-SpHeat</v>
      </c>
      <c r="BO166" s="192">
        <f t="shared" si="97"/>
        <v>0</v>
      </c>
      <c r="BP166" s="192">
        <f t="shared" si="101"/>
        <v>0</v>
      </c>
      <c r="BQ166" s="192" t="s">
        <v>18</v>
      </c>
      <c r="BR166" s="46" t="s">
        <v>191</v>
      </c>
    </row>
    <row r="167" spans="11:70">
      <c r="K167" s="186" t="s">
        <v>140</v>
      </c>
      <c r="L167" s="187" t="str">
        <f t="shared" si="54"/>
        <v>R_ES-SA-SpHeat</v>
      </c>
      <c r="M167" s="186">
        <f t="shared" ref="M167:N167" si="107">M71</f>
        <v>0</v>
      </c>
      <c r="N167" s="186">
        <f t="shared" si="107"/>
        <v>0</v>
      </c>
      <c r="O167" s="186" t="s">
        <v>18</v>
      </c>
      <c r="P167" s="187" t="s">
        <v>195</v>
      </c>
      <c r="T167" s="186" t="s">
        <v>140</v>
      </c>
      <c r="U167" s="187" t="str">
        <f t="shared" si="87"/>
        <v>R_ES-SA-SpHeat</v>
      </c>
      <c r="V167" s="186">
        <f t="shared" si="87"/>
        <v>0</v>
      </c>
      <c r="W167" s="186">
        <f t="shared" si="51"/>
        <v>0</v>
      </c>
      <c r="X167" s="186" t="s">
        <v>18</v>
      </c>
      <c r="Y167" s="187" t="s">
        <v>190</v>
      </c>
      <c r="AC167" s="186" t="s">
        <v>140</v>
      </c>
      <c r="AD167" s="46" t="str">
        <f t="shared" si="88"/>
        <v>R_ES-SA-SpHeat</v>
      </c>
      <c r="AE167" s="192">
        <f t="shared" si="89"/>
        <v>0</v>
      </c>
      <c r="AF167" s="46">
        <f t="shared" si="52"/>
        <v>0</v>
      </c>
      <c r="AG167" s="192" t="s">
        <v>18</v>
      </c>
      <c r="AH167" s="46" t="s">
        <v>196</v>
      </c>
      <c r="AL167" s="186" t="s">
        <v>140</v>
      </c>
      <c r="AM167" s="187" t="str">
        <f t="shared" si="90"/>
        <v>R_ES-SA-SpHeat</v>
      </c>
      <c r="AN167" s="186">
        <f t="shared" si="91"/>
        <v>0</v>
      </c>
      <c r="AO167" s="186">
        <f t="shared" si="53"/>
        <v>0</v>
      </c>
      <c r="AP167" s="186" t="s">
        <v>18</v>
      </c>
      <c r="AQ167" s="187" t="s">
        <v>193</v>
      </c>
      <c r="AU167" s="186" t="s">
        <v>140</v>
      </c>
      <c r="AV167" s="46" t="str">
        <f t="shared" si="92"/>
        <v>R_ES-SA-SpHeat</v>
      </c>
      <c r="AW167" s="192">
        <f t="shared" si="93"/>
        <v>0</v>
      </c>
      <c r="AX167" s="192">
        <f t="shared" si="99"/>
        <v>0</v>
      </c>
      <c r="AY167" s="192" t="s">
        <v>18</v>
      </c>
      <c r="AZ167" s="46" t="s">
        <v>192</v>
      </c>
      <c r="BD167" s="186" t="s">
        <v>140</v>
      </c>
      <c r="BE167" s="46" t="str">
        <f t="shared" si="94"/>
        <v>R_ES-SA-SpHeat</v>
      </c>
      <c r="BF167" s="192">
        <f t="shared" si="95"/>
        <v>0</v>
      </c>
      <c r="BG167" s="192">
        <f t="shared" si="100"/>
        <v>0</v>
      </c>
      <c r="BH167" s="192" t="s">
        <v>18</v>
      </c>
      <c r="BI167" s="46" t="s">
        <v>194</v>
      </c>
      <c r="BM167" s="186" t="s">
        <v>140</v>
      </c>
      <c r="BN167" s="46" t="str">
        <f t="shared" si="96"/>
        <v>R_ES-SA-SpHeat</v>
      </c>
      <c r="BO167" s="192">
        <f t="shared" si="97"/>
        <v>0</v>
      </c>
      <c r="BP167" s="192">
        <f t="shared" si="101"/>
        <v>0</v>
      </c>
      <c r="BQ167" s="192" t="s">
        <v>18</v>
      </c>
      <c r="BR167" s="46" t="s">
        <v>191</v>
      </c>
    </row>
    <row r="168" spans="11:70">
      <c r="K168" s="186" t="s">
        <v>140</v>
      </c>
      <c r="L168" s="187" t="str">
        <f t="shared" si="54"/>
        <v>R_ES-SA-SpHeat</v>
      </c>
      <c r="M168" s="186">
        <f t="shared" ref="M168:N168" si="108">M72</f>
        <v>0</v>
      </c>
      <c r="N168" s="186">
        <f t="shared" si="108"/>
        <v>0</v>
      </c>
      <c r="O168" s="186" t="s">
        <v>18</v>
      </c>
      <c r="P168" s="187" t="s">
        <v>195</v>
      </c>
      <c r="T168" s="186" t="s">
        <v>140</v>
      </c>
      <c r="U168" s="187" t="str">
        <f t="shared" si="87"/>
        <v>R_ES-SA-SpHeat</v>
      </c>
      <c r="V168" s="186">
        <f t="shared" si="87"/>
        <v>0</v>
      </c>
      <c r="W168" s="186">
        <f t="shared" si="51"/>
        <v>0</v>
      </c>
      <c r="X168" s="186" t="s">
        <v>18</v>
      </c>
      <c r="Y168" s="187" t="s">
        <v>190</v>
      </c>
      <c r="AC168" s="186" t="s">
        <v>140</v>
      </c>
      <c r="AD168" s="46" t="str">
        <f t="shared" si="88"/>
        <v>R_ES-SA-SpHeat</v>
      </c>
      <c r="AE168" s="192">
        <f t="shared" si="89"/>
        <v>0</v>
      </c>
      <c r="AF168" s="46">
        <f t="shared" si="52"/>
        <v>0</v>
      </c>
      <c r="AG168" s="192" t="s">
        <v>18</v>
      </c>
      <c r="AH168" s="46" t="s">
        <v>196</v>
      </c>
      <c r="AL168" s="186" t="s">
        <v>140</v>
      </c>
      <c r="AM168" s="187" t="str">
        <f t="shared" si="90"/>
        <v>R_ES-SA-SpHeat</v>
      </c>
      <c r="AN168" s="186">
        <f t="shared" si="91"/>
        <v>0</v>
      </c>
      <c r="AO168" s="186">
        <f t="shared" si="53"/>
        <v>0</v>
      </c>
      <c r="AP168" s="186" t="s">
        <v>18</v>
      </c>
      <c r="AQ168" s="187" t="s">
        <v>193</v>
      </c>
      <c r="AU168" s="186" t="s">
        <v>140</v>
      </c>
      <c r="AV168" s="46" t="str">
        <f t="shared" si="92"/>
        <v>R_ES-SA-SpHeat</v>
      </c>
      <c r="AW168" s="192">
        <f t="shared" si="93"/>
        <v>0</v>
      </c>
      <c r="AX168" s="192">
        <f t="shared" si="99"/>
        <v>0</v>
      </c>
      <c r="AY168" s="192" t="s">
        <v>18</v>
      </c>
      <c r="AZ168" s="46" t="s">
        <v>192</v>
      </c>
      <c r="BD168" s="186" t="s">
        <v>140</v>
      </c>
      <c r="BE168" s="46" t="str">
        <f t="shared" si="94"/>
        <v>R_ES-SA-SpHeat</v>
      </c>
      <c r="BF168" s="192">
        <f t="shared" si="95"/>
        <v>0</v>
      </c>
      <c r="BG168" s="192">
        <f t="shared" si="100"/>
        <v>0</v>
      </c>
      <c r="BH168" s="192" t="s">
        <v>18</v>
      </c>
      <c r="BI168" s="46" t="s">
        <v>194</v>
      </c>
      <c r="BM168" s="186" t="s">
        <v>140</v>
      </c>
      <c r="BN168" s="46" t="str">
        <f t="shared" si="96"/>
        <v>R_ES-SA-SpHeat</v>
      </c>
      <c r="BO168" s="192">
        <f t="shared" si="97"/>
        <v>0</v>
      </c>
      <c r="BP168" s="192">
        <f t="shared" si="101"/>
        <v>0</v>
      </c>
      <c r="BQ168" s="192" t="s">
        <v>18</v>
      </c>
      <c r="BR168" s="46" t="s">
        <v>191</v>
      </c>
    </row>
    <row r="169" spans="11:70">
      <c r="K169" s="186" t="s">
        <v>140</v>
      </c>
      <c r="L169" s="187" t="str">
        <f t="shared" si="54"/>
        <v>R_ES-SA-SpHeat</v>
      </c>
      <c r="M169" s="186">
        <f t="shared" ref="M169:N169" si="109">M73</f>
        <v>0</v>
      </c>
      <c r="N169" s="186">
        <f t="shared" si="109"/>
        <v>0</v>
      </c>
      <c r="O169" s="186" t="s">
        <v>18</v>
      </c>
      <c r="P169" s="187" t="s">
        <v>195</v>
      </c>
      <c r="T169" s="186" t="s">
        <v>140</v>
      </c>
      <c r="U169" s="187" t="str">
        <f t="shared" si="87"/>
        <v>R_ES-SA-SpHeat</v>
      </c>
      <c r="V169" s="186">
        <f t="shared" si="87"/>
        <v>0</v>
      </c>
      <c r="W169" s="186">
        <f t="shared" si="51"/>
        <v>0</v>
      </c>
      <c r="X169" s="186" t="s">
        <v>18</v>
      </c>
      <c r="Y169" s="187" t="s">
        <v>190</v>
      </c>
      <c r="AC169" s="186" t="s">
        <v>140</v>
      </c>
      <c r="AD169" s="46" t="str">
        <f t="shared" si="88"/>
        <v>R_ES-SA-SpHeat</v>
      </c>
      <c r="AE169" s="192">
        <f t="shared" si="89"/>
        <v>0</v>
      </c>
      <c r="AF169" s="46">
        <f t="shared" si="52"/>
        <v>0</v>
      </c>
      <c r="AG169" s="192" t="s">
        <v>18</v>
      </c>
      <c r="AH169" s="46" t="s">
        <v>196</v>
      </c>
      <c r="AL169" s="186" t="s">
        <v>140</v>
      </c>
      <c r="AM169" s="187" t="str">
        <f t="shared" si="90"/>
        <v>R_ES-SA-SpHeat</v>
      </c>
      <c r="AN169" s="186">
        <f t="shared" si="91"/>
        <v>0</v>
      </c>
      <c r="AO169" s="186">
        <f t="shared" si="53"/>
        <v>0</v>
      </c>
      <c r="AP169" s="186" t="s">
        <v>18</v>
      </c>
      <c r="AQ169" s="187" t="s">
        <v>193</v>
      </c>
      <c r="AU169" s="186" t="s">
        <v>140</v>
      </c>
      <c r="AV169" s="46" t="str">
        <f t="shared" si="92"/>
        <v>R_ES-SA-SpHeat</v>
      </c>
      <c r="AW169" s="192">
        <f t="shared" si="93"/>
        <v>0</v>
      </c>
      <c r="AX169" s="192">
        <f t="shared" si="99"/>
        <v>0</v>
      </c>
      <c r="AY169" s="192" t="s">
        <v>18</v>
      </c>
      <c r="AZ169" s="46" t="s">
        <v>192</v>
      </c>
      <c r="BD169" s="186" t="s">
        <v>140</v>
      </c>
      <c r="BE169" s="46" t="str">
        <f t="shared" si="94"/>
        <v>R_ES-SA-SpHeat</v>
      </c>
      <c r="BF169" s="192">
        <f t="shared" si="95"/>
        <v>0</v>
      </c>
      <c r="BG169" s="192">
        <f t="shared" si="100"/>
        <v>0</v>
      </c>
      <c r="BH169" s="192" t="s">
        <v>18</v>
      </c>
      <c r="BI169" s="46" t="s">
        <v>194</v>
      </c>
      <c r="BM169" s="186" t="s">
        <v>140</v>
      </c>
      <c r="BN169" s="46" t="str">
        <f t="shared" si="96"/>
        <v>R_ES-SA-SpHeat</v>
      </c>
      <c r="BO169" s="192">
        <f t="shared" si="97"/>
        <v>0</v>
      </c>
      <c r="BP169" s="192">
        <f t="shared" si="101"/>
        <v>0</v>
      </c>
      <c r="BQ169" s="192" t="s">
        <v>18</v>
      </c>
      <c r="BR169" s="46" t="s">
        <v>191</v>
      </c>
    </row>
    <row r="170" spans="11:70">
      <c r="K170" s="186" t="s">
        <v>140</v>
      </c>
      <c r="L170" s="187" t="str">
        <f t="shared" si="54"/>
        <v>R_ES-SA-SpHeat</v>
      </c>
      <c r="M170" s="186">
        <f t="shared" ref="M170:N170" si="110">M74</f>
        <v>0</v>
      </c>
      <c r="N170" s="186">
        <f t="shared" si="110"/>
        <v>0</v>
      </c>
      <c r="O170" s="186" t="s">
        <v>18</v>
      </c>
      <c r="P170" s="187" t="s">
        <v>195</v>
      </c>
      <c r="T170" s="186" t="s">
        <v>140</v>
      </c>
      <c r="U170" s="187" t="str">
        <f t="shared" si="87"/>
        <v>R_ES-SA-SpHeat</v>
      </c>
      <c r="V170" s="186">
        <f t="shared" si="87"/>
        <v>0</v>
      </c>
      <c r="W170" s="186">
        <f t="shared" si="51"/>
        <v>0</v>
      </c>
      <c r="X170" s="186" t="s">
        <v>18</v>
      </c>
      <c r="Y170" s="187" t="s">
        <v>190</v>
      </c>
      <c r="AC170" s="186" t="s">
        <v>140</v>
      </c>
      <c r="AD170" s="46" t="str">
        <f t="shared" si="88"/>
        <v>R_ES-SA-SpHeat</v>
      </c>
      <c r="AE170" s="192">
        <f t="shared" si="89"/>
        <v>0</v>
      </c>
      <c r="AF170" s="46">
        <f t="shared" si="52"/>
        <v>0</v>
      </c>
      <c r="AG170" s="192" t="s">
        <v>18</v>
      </c>
      <c r="AH170" s="46" t="s">
        <v>196</v>
      </c>
      <c r="AL170" s="186" t="s">
        <v>140</v>
      </c>
      <c r="AM170" s="187" t="str">
        <f t="shared" si="90"/>
        <v>R_ES-SA-SpHeat</v>
      </c>
      <c r="AN170" s="186">
        <f t="shared" si="91"/>
        <v>0</v>
      </c>
      <c r="AO170" s="186">
        <f t="shared" si="53"/>
        <v>0</v>
      </c>
      <c r="AP170" s="186" t="s">
        <v>18</v>
      </c>
      <c r="AQ170" s="187" t="s">
        <v>193</v>
      </c>
      <c r="AU170" s="186" t="s">
        <v>140</v>
      </c>
      <c r="AV170" s="46" t="str">
        <f t="shared" si="92"/>
        <v>R_ES-SA-SpHeat</v>
      </c>
      <c r="AW170" s="192">
        <f t="shared" si="93"/>
        <v>0</v>
      </c>
      <c r="AX170" s="192">
        <f t="shared" si="99"/>
        <v>0</v>
      </c>
      <c r="AY170" s="192" t="s">
        <v>18</v>
      </c>
      <c r="AZ170" s="46" t="s">
        <v>192</v>
      </c>
      <c r="BD170" s="186" t="s">
        <v>140</v>
      </c>
      <c r="BE170" s="46" t="str">
        <f t="shared" si="94"/>
        <v>R_ES-SA-SpHeat</v>
      </c>
      <c r="BF170" s="192">
        <f t="shared" si="95"/>
        <v>0</v>
      </c>
      <c r="BG170" s="192">
        <f t="shared" si="100"/>
        <v>0</v>
      </c>
      <c r="BH170" s="192" t="s">
        <v>18</v>
      </c>
      <c r="BI170" s="46" t="s">
        <v>194</v>
      </c>
      <c r="BM170" s="186" t="s">
        <v>140</v>
      </c>
      <c r="BN170" s="46" t="str">
        <f t="shared" si="96"/>
        <v>R_ES-SA-SpHeat</v>
      </c>
      <c r="BO170" s="192">
        <f t="shared" si="97"/>
        <v>0</v>
      </c>
      <c r="BP170" s="192">
        <f t="shared" si="101"/>
        <v>0</v>
      </c>
      <c r="BQ170" s="192" t="s">
        <v>18</v>
      </c>
      <c r="BR170" s="46" t="s">
        <v>191</v>
      </c>
    </row>
    <row r="171" spans="11:70">
      <c r="K171" s="186" t="s">
        <v>140</v>
      </c>
      <c r="L171" s="187" t="str">
        <f t="shared" si="54"/>
        <v>R_ES-SA-SpHeat</v>
      </c>
      <c r="M171" s="186">
        <f t="shared" ref="M171:N171" si="111">M75</f>
        <v>0</v>
      </c>
      <c r="N171" s="186">
        <f t="shared" si="111"/>
        <v>0</v>
      </c>
      <c r="O171" s="186" t="s">
        <v>18</v>
      </c>
      <c r="P171" s="187" t="s">
        <v>195</v>
      </c>
      <c r="T171" s="186" t="s">
        <v>140</v>
      </c>
      <c r="U171" s="187" t="str">
        <f t="shared" si="87"/>
        <v>R_ES-SA-SpHeat</v>
      </c>
      <c r="V171" s="186">
        <f t="shared" si="87"/>
        <v>0</v>
      </c>
      <c r="W171" s="186">
        <f t="shared" si="51"/>
        <v>0</v>
      </c>
      <c r="X171" s="186" t="s">
        <v>18</v>
      </c>
      <c r="Y171" s="187" t="s">
        <v>190</v>
      </c>
      <c r="AC171" s="186" t="s">
        <v>140</v>
      </c>
      <c r="AD171" s="46" t="str">
        <f t="shared" si="88"/>
        <v>R_ES-SA-SpHeat</v>
      </c>
      <c r="AE171" s="192">
        <f t="shared" si="89"/>
        <v>0</v>
      </c>
      <c r="AF171" s="46">
        <f t="shared" si="52"/>
        <v>0</v>
      </c>
      <c r="AG171" s="192" t="s">
        <v>18</v>
      </c>
      <c r="AH171" s="46" t="s">
        <v>196</v>
      </c>
      <c r="AL171" s="186" t="s">
        <v>140</v>
      </c>
      <c r="AM171" s="187" t="str">
        <f t="shared" si="90"/>
        <v>R_ES-SA-SpHeat</v>
      </c>
      <c r="AN171" s="186">
        <f t="shared" si="91"/>
        <v>0</v>
      </c>
      <c r="AO171" s="186">
        <f t="shared" si="53"/>
        <v>0</v>
      </c>
      <c r="AP171" s="186" t="s">
        <v>18</v>
      </c>
      <c r="AQ171" s="187" t="s">
        <v>193</v>
      </c>
      <c r="AU171" s="186" t="s">
        <v>140</v>
      </c>
      <c r="AV171" s="46" t="str">
        <f t="shared" si="92"/>
        <v>R_ES-SA-SpHeat</v>
      </c>
      <c r="AW171" s="192">
        <f t="shared" si="93"/>
        <v>0</v>
      </c>
      <c r="AX171" s="192">
        <f t="shared" si="99"/>
        <v>0</v>
      </c>
      <c r="AY171" s="192" t="s">
        <v>18</v>
      </c>
      <c r="AZ171" s="46" t="s">
        <v>192</v>
      </c>
      <c r="BD171" s="186" t="s">
        <v>140</v>
      </c>
      <c r="BE171" s="46" t="str">
        <f t="shared" si="94"/>
        <v>R_ES-SA-SpHeat</v>
      </c>
      <c r="BF171" s="192">
        <f t="shared" si="95"/>
        <v>0</v>
      </c>
      <c r="BG171" s="192">
        <f t="shared" si="100"/>
        <v>0</v>
      </c>
      <c r="BH171" s="192" t="s">
        <v>18</v>
      </c>
      <c r="BI171" s="46" t="s">
        <v>194</v>
      </c>
      <c r="BM171" s="186" t="s">
        <v>140</v>
      </c>
      <c r="BN171" s="46" t="str">
        <f t="shared" si="96"/>
        <v>R_ES-SA-SpHeat</v>
      </c>
      <c r="BO171" s="192">
        <f t="shared" si="97"/>
        <v>0</v>
      </c>
      <c r="BP171" s="192">
        <f t="shared" si="101"/>
        <v>0</v>
      </c>
      <c r="BQ171" s="192" t="s">
        <v>18</v>
      </c>
      <c r="BR171" s="46" t="s">
        <v>191</v>
      </c>
    </row>
    <row r="172" spans="11:70">
      <c r="K172" s="186" t="s">
        <v>140</v>
      </c>
      <c r="L172" s="187" t="str">
        <f t="shared" si="54"/>
        <v>R_ES-SA-SpHeat</v>
      </c>
      <c r="M172" s="186">
        <f t="shared" ref="M172:N172" si="112">M76</f>
        <v>0</v>
      </c>
      <c r="N172" s="186">
        <f t="shared" si="112"/>
        <v>0</v>
      </c>
      <c r="O172" s="186" t="s">
        <v>18</v>
      </c>
      <c r="P172" s="187" t="s">
        <v>195</v>
      </c>
      <c r="T172" s="186" t="s">
        <v>140</v>
      </c>
      <c r="U172" s="187" t="str">
        <f t="shared" si="87"/>
        <v>R_ES-SA-SpHeat</v>
      </c>
      <c r="V172" s="186">
        <f t="shared" si="87"/>
        <v>0</v>
      </c>
      <c r="W172" s="186">
        <f t="shared" si="51"/>
        <v>0</v>
      </c>
      <c r="X172" s="186" t="s">
        <v>18</v>
      </c>
      <c r="Y172" s="187" t="s">
        <v>190</v>
      </c>
      <c r="AC172" s="186" t="s">
        <v>140</v>
      </c>
      <c r="AD172" s="46" t="str">
        <f t="shared" si="88"/>
        <v>R_ES-SA-SpHeat</v>
      </c>
      <c r="AE172" s="192">
        <f t="shared" si="89"/>
        <v>0</v>
      </c>
      <c r="AF172" s="46">
        <f t="shared" si="52"/>
        <v>0</v>
      </c>
      <c r="AG172" s="192" t="s">
        <v>18</v>
      </c>
      <c r="AH172" s="46" t="s">
        <v>196</v>
      </c>
      <c r="AL172" s="186" t="s">
        <v>140</v>
      </c>
      <c r="AM172" s="187" t="str">
        <f t="shared" si="90"/>
        <v>R_ES-SA-SpHeat</v>
      </c>
      <c r="AN172" s="186">
        <f t="shared" si="91"/>
        <v>0</v>
      </c>
      <c r="AO172" s="186">
        <f t="shared" si="53"/>
        <v>0</v>
      </c>
      <c r="AP172" s="186" t="s">
        <v>18</v>
      </c>
      <c r="AQ172" s="187" t="s">
        <v>193</v>
      </c>
      <c r="AU172" s="186" t="s">
        <v>140</v>
      </c>
      <c r="AV172" s="46" t="str">
        <f t="shared" si="92"/>
        <v>R_ES-SA-SpHeat</v>
      </c>
      <c r="AW172" s="192">
        <f t="shared" si="93"/>
        <v>0</v>
      </c>
      <c r="AX172" s="192">
        <f t="shared" si="99"/>
        <v>0</v>
      </c>
      <c r="AY172" s="192" t="s">
        <v>18</v>
      </c>
      <c r="AZ172" s="46" t="s">
        <v>192</v>
      </c>
      <c r="BD172" s="186" t="s">
        <v>140</v>
      </c>
      <c r="BE172" s="46" t="str">
        <f t="shared" si="94"/>
        <v>R_ES-SA-SpHeat</v>
      </c>
      <c r="BF172" s="192">
        <f t="shared" si="95"/>
        <v>0</v>
      </c>
      <c r="BG172" s="192">
        <f t="shared" si="100"/>
        <v>0</v>
      </c>
      <c r="BH172" s="192" t="s">
        <v>18</v>
      </c>
      <c r="BI172" s="46" t="s">
        <v>194</v>
      </c>
      <c r="BM172" s="186" t="s">
        <v>140</v>
      </c>
      <c r="BN172" s="46" t="str">
        <f t="shared" si="96"/>
        <v>R_ES-SA-SpHeat</v>
      </c>
      <c r="BO172" s="192">
        <f t="shared" si="97"/>
        <v>0</v>
      </c>
      <c r="BP172" s="192">
        <f t="shared" si="101"/>
        <v>0</v>
      </c>
      <c r="BQ172" s="192" t="s">
        <v>18</v>
      </c>
      <c r="BR172" s="46" t="s">
        <v>191</v>
      </c>
    </row>
    <row r="173" spans="11:70">
      <c r="K173" s="186" t="s">
        <v>140</v>
      </c>
      <c r="L173" s="187" t="str">
        <f t="shared" si="54"/>
        <v>R_ES-SA-SpHeat</v>
      </c>
      <c r="M173" s="186">
        <f t="shared" ref="M173:N173" si="113">M77</f>
        <v>0</v>
      </c>
      <c r="N173" s="186">
        <f t="shared" si="113"/>
        <v>0</v>
      </c>
      <c r="O173" s="186" t="s">
        <v>18</v>
      </c>
      <c r="P173" s="187" t="s">
        <v>195</v>
      </c>
      <c r="T173" s="186" t="s">
        <v>140</v>
      </c>
      <c r="U173" s="187" t="str">
        <f t="shared" si="87"/>
        <v>R_ES-SA-SpHeat</v>
      </c>
      <c r="V173" s="186">
        <f t="shared" si="87"/>
        <v>0</v>
      </c>
      <c r="W173" s="186">
        <f t="shared" si="51"/>
        <v>0</v>
      </c>
      <c r="X173" s="186" t="s">
        <v>18</v>
      </c>
      <c r="Y173" s="187" t="s">
        <v>190</v>
      </c>
      <c r="AC173" s="186" t="s">
        <v>140</v>
      </c>
      <c r="AD173" s="46" t="str">
        <f t="shared" si="88"/>
        <v>R_ES-SA-SpHeat</v>
      </c>
      <c r="AE173" s="192">
        <f t="shared" si="89"/>
        <v>0</v>
      </c>
      <c r="AF173" s="46">
        <f t="shared" si="52"/>
        <v>0</v>
      </c>
      <c r="AG173" s="192" t="s">
        <v>18</v>
      </c>
      <c r="AH173" s="46" t="s">
        <v>196</v>
      </c>
      <c r="AL173" s="186" t="s">
        <v>140</v>
      </c>
      <c r="AM173" s="187" t="str">
        <f t="shared" si="90"/>
        <v>R_ES-SA-SpHeat</v>
      </c>
      <c r="AN173" s="186">
        <f t="shared" si="91"/>
        <v>0</v>
      </c>
      <c r="AO173" s="186">
        <f t="shared" si="53"/>
        <v>0</v>
      </c>
      <c r="AP173" s="186" t="s">
        <v>18</v>
      </c>
      <c r="AQ173" s="187" t="s">
        <v>193</v>
      </c>
      <c r="AU173" s="186" t="s">
        <v>140</v>
      </c>
      <c r="AV173" s="46" t="str">
        <f t="shared" si="92"/>
        <v>R_ES-SA-SpHeat</v>
      </c>
      <c r="AW173" s="192">
        <f t="shared" si="93"/>
        <v>0</v>
      </c>
      <c r="AX173" s="192">
        <f t="shared" si="99"/>
        <v>0</v>
      </c>
      <c r="AY173" s="192" t="s">
        <v>18</v>
      </c>
      <c r="AZ173" s="46" t="s">
        <v>192</v>
      </c>
      <c r="BD173" s="186" t="s">
        <v>140</v>
      </c>
      <c r="BE173" s="46" t="str">
        <f t="shared" si="94"/>
        <v>R_ES-SA-SpHeat</v>
      </c>
      <c r="BF173" s="192">
        <f t="shared" si="95"/>
        <v>0</v>
      </c>
      <c r="BG173" s="192">
        <f t="shared" si="100"/>
        <v>0</v>
      </c>
      <c r="BH173" s="192" t="s">
        <v>18</v>
      </c>
      <c r="BI173" s="46" t="s">
        <v>194</v>
      </c>
      <c r="BM173" s="186" t="s">
        <v>140</v>
      </c>
      <c r="BN173" s="46" t="str">
        <f t="shared" si="96"/>
        <v>R_ES-SA-SpHeat</v>
      </c>
      <c r="BO173" s="192">
        <f t="shared" si="97"/>
        <v>0</v>
      </c>
      <c r="BP173" s="192">
        <f t="shared" si="101"/>
        <v>0</v>
      </c>
      <c r="BQ173" s="192" t="s">
        <v>18</v>
      </c>
      <c r="BR173" s="46" t="s">
        <v>191</v>
      </c>
    </row>
    <row r="174" spans="11:70">
      <c r="K174" s="186" t="s">
        <v>140</v>
      </c>
      <c r="L174" s="187" t="str">
        <f t="shared" si="54"/>
        <v>R_ES-SA-SpHeat</v>
      </c>
      <c r="M174" s="186">
        <f t="shared" ref="M174:N174" si="114">M78</f>
        <v>0</v>
      </c>
      <c r="N174" s="186">
        <f t="shared" si="114"/>
        <v>0</v>
      </c>
      <c r="O174" s="186" t="s">
        <v>18</v>
      </c>
      <c r="P174" s="187" t="s">
        <v>195</v>
      </c>
      <c r="T174" s="186" t="s">
        <v>140</v>
      </c>
      <c r="U174" s="187" t="str">
        <f t="shared" si="87"/>
        <v>R_ES-SA-SpHeat</v>
      </c>
      <c r="V174" s="186">
        <f t="shared" si="87"/>
        <v>0</v>
      </c>
      <c r="W174" s="186">
        <f t="shared" si="51"/>
        <v>0</v>
      </c>
      <c r="X174" s="186" t="s">
        <v>18</v>
      </c>
      <c r="Y174" s="187" t="s">
        <v>190</v>
      </c>
      <c r="AC174" s="186" t="s">
        <v>140</v>
      </c>
      <c r="AD174" s="46" t="str">
        <f t="shared" si="88"/>
        <v>R_ES-SA-SpHeat</v>
      </c>
      <c r="AE174" s="192">
        <f t="shared" si="89"/>
        <v>0</v>
      </c>
      <c r="AF174" s="46">
        <f t="shared" si="52"/>
        <v>0</v>
      </c>
      <c r="AG174" s="192" t="s">
        <v>18</v>
      </c>
      <c r="AH174" s="46" t="s">
        <v>196</v>
      </c>
      <c r="AL174" s="186" t="s">
        <v>140</v>
      </c>
      <c r="AM174" s="187" t="str">
        <f t="shared" si="90"/>
        <v>R_ES-SA-SpHeat</v>
      </c>
      <c r="AN174" s="186">
        <f t="shared" si="91"/>
        <v>0</v>
      </c>
      <c r="AO174" s="186">
        <f t="shared" si="53"/>
        <v>0</v>
      </c>
      <c r="AP174" s="186" t="s">
        <v>18</v>
      </c>
      <c r="AQ174" s="187" t="s">
        <v>193</v>
      </c>
      <c r="AU174" s="186" t="s">
        <v>140</v>
      </c>
      <c r="AV174" s="46" t="str">
        <f t="shared" si="92"/>
        <v>R_ES-SA-SpHeat</v>
      </c>
      <c r="AW174" s="192">
        <f t="shared" si="93"/>
        <v>0</v>
      </c>
      <c r="AX174" s="192">
        <f t="shared" si="99"/>
        <v>0</v>
      </c>
      <c r="AY174" s="192" t="s">
        <v>18</v>
      </c>
      <c r="AZ174" s="46" t="s">
        <v>192</v>
      </c>
      <c r="BD174" s="186" t="s">
        <v>140</v>
      </c>
      <c r="BE174" s="46" t="str">
        <f t="shared" si="94"/>
        <v>R_ES-SA-SpHeat</v>
      </c>
      <c r="BF174" s="192">
        <f t="shared" si="95"/>
        <v>0</v>
      </c>
      <c r="BG174" s="192">
        <f t="shared" si="100"/>
        <v>0</v>
      </c>
      <c r="BH174" s="192" t="s">
        <v>18</v>
      </c>
      <c r="BI174" s="46" t="s">
        <v>194</v>
      </c>
      <c r="BM174" s="186" t="s">
        <v>140</v>
      </c>
      <c r="BN174" s="46" t="str">
        <f t="shared" si="96"/>
        <v>R_ES-SA-SpHeat</v>
      </c>
      <c r="BO174" s="192">
        <f t="shared" si="97"/>
        <v>0</v>
      </c>
      <c r="BP174" s="192">
        <f t="shared" si="101"/>
        <v>0</v>
      </c>
      <c r="BQ174" s="192" t="s">
        <v>18</v>
      </c>
      <c r="BR174" s="46" t="s">
        <v>191</v>
      </c>
    </row>
    <row r="175" spans="11:70">
      <c r="K175" s="186" t="s">
        <v>140</v>
      </c>
      <c r="L175" s="187" t="str">
        <f t="shared" si="54"/>
        <v>R_ES-SA-SpHeat</v>
      </c>
      <c r="M175" s="186">
        <f t="shared" ref="M175:N175" si="115">M79</f>
        <v>0</v>
      </c>
      <c r="N175" s="186">
        <f t="shared" si="115"/>
        <v>0</v>
      </c>
      <c r="O175" s="186" t="s">
        <v>18</v>
      </c>
      <c r="P175" s="187" t="s">
        <v>195</v>
      </c>
      <c r="T175" s="186" t="s">
        <v>140</v>
      </c>
      <c r="U175" s="187" t="str">
        <f t="shared" si="87"/>
        <v>R_ES-SA-SpHeat</v>
      </c>
      <c r="V175" s="186">
        <f t="shared" si="87"/>
        <v>0</v>
      </c>
      <c r="W175" s="186">
        <f t="shared" si="51"/>
        <v>0</v>
      </c>
      <c r="X175" s="186" t="s">
        <v>18</v>
      </c>
      <c r="Y175" s="187" t="s">
        <v>190</v>
      </c>
      <c r="AC175" s="186" t="s">
        <v>140</v>
      </c>
      <c r="AD175" s="46" t="str">
        <f t="shared" si="88"/>
        <v>R_ES-SA-SpHeat</v>
      </c>
      <c r="AE175" s="192">
        <f t="shared" si="89"/>
        <v>0</v>
      </c>
      <c r="AF175" s="46">
        <f t="shared" si="52"/>
        <v>0</v>
      </c>
      <c r="AG175" s="192" t="s">
        <v>18</v>
      </c>
      <c r="AH175" s="46" t="s">
        <v>196</v>
      </c>
      <c r="AL175" s="186" t="s">
        <v>140</v>
      </c>
      <c r="AM175" s="187" t="str">
        <f t="shared" si="90"/>
        <v>R_ES-SA-SpHeat</v>
      </c>
      <c r="AN175" s="186">
        <f t="shared" si="91"/>
        <v>0</v>
      </c>
      <c r="AO175" s="186">
        <f t="shared" si="53"/>
        <v>0</v>
      </c>
      <c r="AP175" s="186" t="s">
        <v>18</v>
      </c>
      <c r="AQ175" s="187" t="s">
        <v>193</v>
      </c>
      <c r="AU175" s="186" t="s">
        <v>140</v>
      </c>
      <c r="AV175" s="46" t="str">
        <f t="shared" si="92"/>
        <v>R_ES-SA-SpHeat</v>
      </c>
      <c r="AW175" s="192">
        <f t="shared" si="93"/>
        <v>0</v>
      </c>
      <c r="AX175" s="192">
        <f t="shared" si="99"/>
        <v>0</v>
      </c>
      <c r="AY175" s="192" t="s">
        <v>18</v>
      </c>
      <c r="AZ175" s="46" t="s">
        <v>192</v>
      </c>
      <c r="BD175" s="186" t="s">
        <v>140</v>
      </c>
      <c r="BE175" s="46" t="str">
        <f t="shared" si="94"/>
        <v>R_ES-SA-SpHeat</v>
      </c>
      <c r="BF175" s="192">
        <f t="shared" si="95"/>
        <v>0</v>
      </c>
      <c r="BG175" s="192">
        <f t="shared" si="100"/>
        <v>0</v>
      </c>
      <c r="BH175" s="192" t="s">
        <v>18</v>
      </c>
      <c r="BI175" s="46" t="s">
        <v>194</v>
      </c>
      <c r="BM175" s="186" t="s">
        <v>140</v>
      </c>
      <c r="BN175" s="46" t="str">
        <f t="shared" si="96"/>
        <v>R_ES-SA-SpHeat</v>
      </c>
      <c r="BO175" s="192">
        <f t="shared" si="97"/>
        <v>0</v>
      </c>
      <c r="BP175" s="192">
        <f t="shared" si="101"/>
        <v>0</v>
      </c>
      <c r="BQ175" s="192" t="s">
        <v>18</v>
      </c>
      <c r="BR175" s="46" t="s">
        <v>191</v>
      </c>
    </row>
    <row r="176" spans="11:70">
      <c r="K176" s="186" t="s">
        <v>350</v>
      </c>
      <c r="L176" s="187" t="str">
        <f t="shared" si="54"/>
        <v>R_ES-SA-SpHeat</v>
      </c>
      <c r="M176" s="186" t="str">
        <f t="shared" ref="M176:N176" si="116">M80</f>
        <v>FH0_1</v>
      </c>
      <c r="N176" s="186">
        <f t="shared" si="116"/>
        <v>0</v>
      </c>
      <c r="O176" s="186" t="s">
        <v>18</v>
      </c>
      <c r="P176" s="187" t="s">
        <v>195</v>
      </c>
      <c r="T176" s="186" t="s">
        <v>350</v>
      </c>
      <c r="U176" s="187" t="str">
        <f t="shared" si="87"/>
        <v>R_ES-SA-SpHeat</v>
      </c>
      <c r="V176" s="186" t="str">
        <f t="shared" si="87"/>
        <v>FH0_1</v>
      </c>
      <c r="W176" s="186">
        <f t="shared" si="51"/>
        <v>0</v>
      </c>
      <c r="X176" s="186" t="s">
        <v>18</v>
      </c>
      <c r="Y176" s="187" t="s">
        <v>190</v>
      </c>
      <c r="AC176" s="186" t="s">
        <v>350</v>
      </c>
      <c r="AD176" s="46" t="str">
        <f t="shared" si="88"/>
        <v>R_ES-SA-SpHeat</v>
      </c>
      <c r="AE176" s="192" t="str">
        <f t="shared" si="89"/>
        <v>FH0_1</v>
      </c>
      <c r="AF176" s="46">
        <f t="shared" si="52"/>
        <v>0</v>
      </c>
      <c r="AG176" s="192" t="s">
        <v>18</v>
      </c>
      <c r="AH176" s="46" t="s">
        <v>196</v>
      </c>
      <c r="AL176" s="186" t="s">
        <v>350</v>
      </c>
      <c r="AM176" s="187" t="str">
        <f t="shared" si="90"/>
        <v>R_ES-SA-SpHeat</v>
      </c>
      <c r="AN176" s="186" t="str">
        <f t="shared" si="91"/>
        <v>FH0_1</v>
      </c>
      <c r="AO176" s="186">
        <f t="shared" si="53"/>
        <v>0</v>
      </c>
      <c r="AP176" s="186" t="s">
        <v>18</v>
      </c>
      <c r="AQ176" s="187" t="s">
        <v>193</v>
      </c>
      <c r="AU176" s="186" t="s">
        <v>350</v>
      </c>
      <c r="AV176" s="46" t="str">
        <f t="shared" si="92"/>
        <v>R_ES-SA-SpHeat</v>
      </c>
      <c r="AW176" s="192" t="str">
        <f t="shared" si="93"/>
        <v>FH0_1</v>
      </c>
      <c r="AX176" s="192">
        <f t="shared" si="99"/>
        <v>0</v>
      </c>
      <c r="AY176" s="192" t="s">
        <v>18</v>
      </c>
      <c r="AZ176" s="46" t="s">
        <v>192</v>
      </c>
      <c r="BD176" s="186" t="s">
        <v>350</v>
      </c>
      <c r="BE176" s="46" t="str">
        <f t="shared" si="94"/>
        <v>R_ES-SA-SpHeat</v>
      </c>
      <c r="BF176" s="192" t="str">
        <f t="shared" si="95"/>
        <v>FH0_1</v>
      </c>
      <c r="BG176" s="192">
        <f t="shared" si="100"/>
        <v>0</v>
      </c>
      <c r="BH176" s="192" t="s">
        <v>18</v>
      </c>
      <c r="BI176" s="46" t="s">
        <v>194</v>
      </c>
      <c r="BM176" s="186" t="s">
        <v>350</v>
      </c>
      <c r="BN176" s="46" t="str">
        <f t="shared" si="96"/>
        <v>R_ES-SA-SpHeat</v>
      </c>
      <c r="BO176" s="192" t="str">
        <f t="shared" si="97"/>
        <v>FH0_1</v>
      </c>
      <c r="BP176" s="192">
        <f t="shared" si="101"/>
        <v>0</v>
      </c>
      <c r="BQ176" s="192" t="s">
        <v>18</v>
      </c>
      <c r="BR176" s="46" t="s">
        <v>191</v>
      </c>
    </row>
    <row r="177" spans="11:70">
      <c r="K177" s="186" t="s">
        <v>350</v>
      </c>
      <c r="L177" s="187" t="str">
        <f t="shared" si="54"/>
        <v>R_ES-SA-SpHeat</v>
      </c>
      <c r="M177" s="186" t="str">
        <f t="shared" ref="M177:N177" si="117">M81</f>
        <v>FH2_3</v>
      </c>
      <c r="N177" s="186">
        <f t="shared" si="117"/>
        <v>0</v>
      </c>
      <c r="O177" s="186" t="s">
        <v>18</v>
      </c>
      <c r="P177" s="187" t="s">
        <v>195</v>
      </c>
      <c r="T177" s="186" t="s">
        <v>350</v>
      </c>
      <c r="U177" s="187" t="str">
        <f t="shared" si="87"/>
        <v>R_ES-SA-SpHeat</v>
      </c>
      <c r="V177" s="186" t="str">
        <f t="shared" si="87"/>
        <v>FH2_3</v>
      </c>
      <c r="W177" s="186">
        <f t="shared" si="51"/>
        <v>0</v>
      </c>
      <c r="X177" s="186" t="s">
        <v>18</v>
      </c>
      <c r="Y177" s="187" t="s">
        <v>190</v>
      </c>
      <c r="AC177" s="186" t="s">
        <v>350</v>
      </c>
      <c r="AD177" s="46" t="str">
        <f t="shared" si="88"/>
        <v>R_ES-SA-SpHeat</v>
      </c>
      <c r="AE177" s="192" t="str">
        <f t="shared" si="89"/>
        <v>FH2_3</v>
      </c>
      <c r="AF177" s="46">
        <f t="shared" si="52"/>
        <v>0</v>
      </c>
      <c r="AG177" s="192" t="s">
        <v>18</v>
      </c>
      <c r="AH177" s="46" t="s">
        <v>196</v>
      </c>
      <c r="AL177" s="186" t="s">
        <v>350</v>
      </c>
      <c r="AM177" s="187" t="str">
        <f t="shared" si="90"/>
        <v>R_ES-SA-SpHeat</v>
      </c>
      <c r="AN177" s="186" t="str">
        <f t="shared" si="91"/>
        <v>FH2_3</v>
      </c>
      <c r="AO177" s="186">
        <f t="shared" si="53"/>
        <v>0</v>
      </c>
      <c r="AP177" s="186" t="s">
        <v>18</v>
      </c>
      <c r="AQ177" s="187" t="s">
        <v>193</v>
      </c>
      <c r="AU177" s="186" t="s">
        <v>350</v>
      </c>
      <c r="AV177" s="46" t="str">
        <f t="shared" si="92"/>
        <v>R_ES-SA-SpHeat</v>
      </c>
      <c r="AW177" s="192" t="str">
        <f t="shared" si="93"/>
        <v>FH2_3</v>
      </c>
      <c r="AX177" s="192">
        <f t="shared" si="99"/>
        <v>0</v>
      </c>
      <c r="AY177" s="192" t="s">
        <v>18</v>
      </c>
      <c r="AZ177" s="46" t="s">
        <v>192</v>
      </c>
      <c r="BD177" s="186" t="s">
        <v>350</v>
      </c>
      <c r="BE177" s="46" t="str">
        <f t="shared" si="94"/>
        <v>R_ES-SA-SpHeat</v>
      </c>
      <c r="BF177" s="192" t="str">
        <f t="shared" si="95"/>
        <v>FH2_3</v>
      </c>
      <c r="BG177" s="192">
        <f t="shared" si="100"/>
        <v>0</v>
      </c>
      <c r="BH177" s="192" t="s">
        <v>18</v>
      </c>
      <c r="BI177" s="46" t="s">
        <v>194</v>
      </c>
      <c r="BM177" s="186" t="s">
        <v>350</v>
      </c>
      <c r="BN177" s="46" t="str">
        <f t="shared" si="96"/>
        <v>R_ES-SA-SpHeat</v>
      </c>
      <c r="BO177" s="192" t="str">
        <f t="shared" si="97"/>
        <v>FH2_3</v>
      </c>
      <c r="BP177" s="192">
        <f t="shared" si="101"/>
        <v>0</v>
      </c>
      <c r="BQ177" s="192" t="s">
        <v>18</v>
      </c>
      <c r="BR177" s="46" t="s">
        <v>191</v>
      </c>
    </row>
    <row r="178" spans="11:70">
      <c r="K178" s="186" t="s">
        <v>350</v>
      </c>
      <c r="L178" s="187" t="str">
        <f t="shared" si="54"/>
        <v>R_ES-SA-SpHeat</v>
      </c>
      <c r="M178" s="186" t="str">
        <f t="shared" ref="M178:N178" si="118">M82</f>
        <v>FH4_5</v>
      </c>
      <c r="N178" s="186">
        <f t="shared" si="118"/>
        <v>0</v>
      </c>
      <c r="O178" s="186" t="s">
        <v>18</v>
      </c>
      <c r="P178" s="187" t="s">
        <v>195</v>
      </c>
      <c r="T178" s="186" t="s">
        <v>350</v>
      </c>
      <c r="U178" s="187" t="str">
        <f t="shared" si="87"/>
        <v>R_ES-SA-SpHeat</v>
      </c>
      <c r="V178" s="186" t="str">
        <f t="shared" si="87"/>
        <v>FH4_5</v>
      </c>
      <c r="W178" s="186">
        <f t="shared" si="51"/>
        <v>0</v>
      </c>
      <c r="X178" s="186" t="s">
        <v>18</v>
      </c>
      <c r="Y178" s="187" t="s">
        <v>190</v>
      </c>
      <c r="AC178" s="186" t="s">
        <v>350</v>
      </c>
      <c r="AD178" s="46" t="str">
        <f t="shared" si="88"/>
        <v>R_ES-SA-SpHeat</v>
      </c>
      <c r="AE178" s="192" t="str">
        <f t="shared" si="89"/>
        <v>FH4_5</v>
      </c>
      <c r="AF178" s="46">
        <f t="shared" si="52"/>
        <v>0</v>
      </c>
      <c r="AG178" s="192" t="s">
        <v>18</v>
      </c>
      <c r="AH178" s="46" t="s">
        <v>196</v>
      </c>
      <c r="AL178" s="186" t="s">
        <v>350</v>
      </c>
      <c r="AM178" s="187" t="str">
        <f t="shared" si="90"/>
        <v>R_ES-SA-SpHeat</v>
      </c>
      <c r="AN178" s="186" t="str">
        <f t="shared" si="91"/>
        <v>FH4_5</v>
      </c>
      <c r="AO178" s="186">
        <f t="shared" si="53"/>
        <v>0</v>
      </c>
      <c r="AP178" s="186" t="s">
        <v>18</v>
      </c>
      <c r="AQ178" s="187" t="s">
        <v>193</v>
      </c>
      <c r="AU178" s="186" t="s">
        <v>350</v>
      </c>
      <c r="AV178" s="46" t="str">
        <f t="shared" si="92"/>
        <v>R_ES-SA-SpHeat</v>
      </c>
      <c r="AW178" s="192" t="str">
        <f t="shared" si="93"/>
        <v>FH4_5</v>
      </c>
      <c r="AX178" s="192">
        <f t="shared" si="99"/>
        <v>0</v>
      </c>
      <c r="AY178" s="192" t="s">
        <v>18</v>
      </c>
      <c r="AZ178" s="46" t="s">
        <v>192</v>
      </c>
      <c r="BD178" s="186" t="s">
        <v>350</v>
      </c>
      <c r="BE178" s="46" t="str">
        <f t="shared" si="94"/>
        <v>R_ES-SA-SpHeat</v>
      </c>
      <c r="BF178" s="192" t="str">
        <f t="shared" si="95"/>
        <v>FH4_5</v>
      </c>
      <c r="BG178" s="192">
        <f t="shared" si="100"/>
        <v>0</v>
      </c>
      <c r="BH178" s="192" t="s">
        <v>18</v>
      </c>
      <c r="BI178" s="46" t="s">
        <v>194</v>
      </c>
      <c r="BM178" s="186" t="s">
        <v>350</v>
      </c>
      <c r="BN178" s="46" t="str">
        <f t="shared" si="96"/>
        <v>R_ES-SA-SpHeat</v>
      </c>
      <c r="BO178" s="192" t="str">
        <f t="shared" si="97"/>
        <v>FH4_5</v>
      </c>
      <c r="BP178" s="192">
        <f t="shared" si="101"/>
        <v>0</v>
      </c>
      <c r="BQ178" s="192" t="s">
        <v>18</v>
      </c>
      <c r="BR178" s="46" t="s">
        <v>191</v>
      </c>
    </row>
    <row r="179" spans="11:70">
      <c r="K179" s="186" t="s">
        <v>350</v>
      </c>
      <c r="L179" s="187" t="str">
        <f t="shared" si="54"/>
        <v>R_ES-SA-SpHeat</v>
      </c>
      <c r="M179" s="186" t="str">
        <f t="shared" ref="M179:N179" si="119">M83</f>
        <v>FH6_7</v>
      </c>
      <c r="N179" s="186">
        <f t="shared" si="119"/>
        <v>0</v>
      </c>
      <c r="O179" s="186" t="s">
        <v>18</v>
      </c>
      <c r="P179" s="187" t="s">
        <v>195</v>
      </c>
      <c r="T179" s="186" t="s">
        <v>350</v>
      </c>
      <c r="U179" s="187" t="str">
        <f t="shared" si="87"/>
        <v>R_ES-SA-SpHeat</v>
      </c>
      <c r="V179" s="186" t="str">
        <f t="shared" si="87"/>
        <v>FH6_7</v>
      </c>
      <c r="W179" s="186">
        <f t="shared" si="51"/>
        <v>0</v>
      </c>
      <c r="X179" s="186" t="s">
        <v>18</v>
      </c>
      <c r="Y179" s="187" t="s">
        <v>190</v>
      </c>
      <c r="AC179" s="186" t="s">
        <v>350</v>
      </c>
      <c r="AD179" s="46" t="str">
        <f t="shared" si="88"/>
        <v>R_ES-SA-SpHeat</v>
      </c>
      <c r="AE179" s="192" t="str">
        <f t="shared" si="89"/>
        <v>FH6_7</v>
      </c>
      <c r="AF179" s="46">
        <f t="shared" si="52"/>
        <v>0</v>
      </c>
      <c r="AG179" s="192" t="s">
        <v>18</v>
      </c>
      <c r="AH179" s="46" t="s">
        <v>196</v>
      </c>
      <c r="AL179" s="186" t="s">
        <v>350</v>
      </c>
      <c r="AM179" s="187" t="str">
        <f t="shared" si="90"/>
        <v>R_ES-SA-SpHeat</v>
      </c>
      <c r="AN179" s="186" t="str">
        <f t="shared" si="91"/>
        <v>FH6_7</v>
      </c>
      <c r="AO179" s="186">
        <f t="shared" si="53"/>
        <v>0</v>
      </c>
      <c r="AP179" s="186" t="s">
        <v>18</v>
      </c>
      <c r="AQ179" s="187" t="s">
        <v>193</v>
      </c>
      <c r="AU179" s="186" t="s">
        <v>350</v>
      </c>
      <c r="AV179" s="46" t="str">
        <f t="shared" si="92"/>
        <v>R_ES-SA-SpHeat</v>
      </c>
      <c r="AW179" s="192" t="str">
        <f t="shared" si="93"/>
        <v>FH6_7</v>
      </c>
      <c r="AX179" s="192">
        <f t="shared" si="99"/>
        <v>0</v>
      </c>
      <c r="AY179" s="192" t="s">
        <v>18</v>
      </c>
      <c r="AZ179" s="46" t="s">
        <v>192</v>
      </c>
      <c r="BD179" s="186" t="s">
        <v>350</v>
      </c>
      <c r="BE179" s="46" t="str">
        <f t="shared" si="94"/>
        <v>R_ES-SA-SpHeat</v>
      </c>
      <c r="BF179" s="192" t="str">
        <f t="shared" si="95"/>
        <v>FH6_7</v>
      </c>
      <c r="BG179" s="192">
        <f t="shared" si="100"/>
        <v>0</v>
      </c>
      <c r="BH179" s="192" t="s">
        <v>18</v>
      </c>
      <c r="BI179" s="46" t="s">
        <v>194</v>
      </c>
      <c r="BM179" s="186" t="s">
        <v>350</v>
      </c>
      <c r="BN179" s="46" t="str">
        <f t="shared" si="96"/>
        <v>R_ES-SA-SpHeat</v>
      </c>
      <c r="BO179" s="192" t="str">
        <f t="shared" si="97"/>
        <v>FH6_7</v>
      </c>
      <c r="BP179" s="192">
        <f t="shared" si="101"/>
        <v>0</v>
      </c>
      <c r="BQ179" s="192" t="s">
        <v>18</v>
      </c>
      <c r="BR179" s="46" t="s">
        <v>191</v>
      </c>
    </row>
    <row r="180" spans="11:70">
      <c r="K180" s="186" t="s">
        <v>350</v>
      </c>
      <c r="L180" s="187" t="str">
        <f t="shared" si="54"/>
        <v>R_ES-SA-SpHeat</v>
      </c>
      <c r="M180" s="186" t="str">
        <f t="shared" ref="M180:N180" si="120">M84</f>
        <v>FH8_9</v>
      </c>
      <c r="N180" s="186">
        <f t="shared" si="120"/>
        <v>0</v>
      </c>
      <c r="O180" s="186" t="s">
        <v>18</v>
      </c>
      <c r="P180" s="187" t="s">
        <v>195</v>
      </c>
      <c r="T180" s="186" t="s">
        <v>350</v>
      </c>
      <c r="U180" s="187" t="str">
        <f t="shared" si="87"/>
        <v>R_ES-SA-SpHeat</v>
      </c>
      <c r="V180" s="186" t="str">
        <f t="shared" si="87"/>
        <v>FH8_9</v>
      </c>
      <c r="W180" s="186">
        <f t="shared" si="51"/>
        <v>0</v>
      </c>
      <c r="X180" s="186" t="s">
        <v>18</v>
      </c>
      <c r="Y180" s="187" t="s">
        <v>190</v>
      </c>
      <c r="AC180" s="186" t="s">
        <v>350</v>
      </c>
      <c r="AD180" s="46" t="str">
        <f t="shared" si="88"/>
        <v>R_ES-SA-SpHeat</v>
      </c>
      <c r="AE180" s="192" t="str">
        <f t="shared" si="89"/>
        <v>FH8_9</v>
      </c>
      <c r="AF180" s="46">
        <f t="shared" si="52"/>
        <v>0</v>
      </c>
      <c r="AG180" s="192" t="s">
        <v>18</v>
      </c>
      <c r="AH180" s="46" t="s">
        <v>196</v>
      </c>
      <c r="AL180" s="186" t="s">
        <v>350</v>
      </c>
      <c r="AM180" s="187" t="str">
        <f t="shared" si="90"/>
        <v>R_ES-SA-SpHeat</v>
      </c>
      <c r="AN180" s="186" t="str">
        <f t="shared" si="91"/>
        <v>FH8_9</v>
      </c>
      <c r="AO180" s="186">
        <f t="shared" si="53"/>
        <v>0</v>
      </c>
      <c r="AP180" s="186" t="s">
        <v>18</v>
      </c>
      <c r="AQ180" s="187" t="s">
        <v>193</v>
      </c>
      <c r="AU180" s="186" t="s">
        <v>350</v>
      </c>
      <c r="AV180" s="46" t="str">
        <f t="shared" si="92"/>
        <v>R_ES-SA-SpHeat</v>
      </c>
      <c r="AW180" s="192" t="str">
        <f t="shared" si="93"/>
        <v>FH8_9</v>
      </c>
      <c r="AX180" s="192">
        <f t="shared" si="99"/>
        <v>0</v>
      </c>
      <c r="AY180" s="192" t="s">
        <v>18</v>
      </c>
      <c r="AZ180" s="46" t="s">
        <v>192</v>
      </c>
      <c r="BD180" s="186" t="s">
        <v>350</v>
      </c>
      <c r="BE180" s="46" t="str">
        <f t="shared" si="94"/>
        <v>R_ES-SA-SpHeat</v>
      </c>
      <c r="BF180" s="192" t="str">
        <f t="shared" si="95"/>
        <v>FH8_9</v>
      </c>
      <c r="BG180" s="192">
        <f t="shared" si="100"/>
        <v>0</v>
      </c>
      <c r="BH180" s="192" t="s">
        <v>18</v>
      </c>
      <c r="BI180" s="46" t="s">
        <v>194</v>
      </c>
      <c r="BM180" s="186" t="s">
        <v>350</v>
      </c>
      <c r="BN180" s="46" t="str">
        <f t="shared" si="96"/>
        <v>R_ES-SA-SpHeat</v>
      </c>
      <c r="BO180" s="192" t="str">
        <f t="shared" si="97"/>
        <v>FH8_9</v>
      </c>
      <c r="BP180" s="192">
        <f t="shared" si="101"/>
        <v>0</v>
      </c>
      <c r="BQ180" s="192" t="s">
        <v>18</v>
      </c>
      <c r="BR180" s="46" t="s">
        <v>191</v>
      </c>
    </row>
    <row r="181" spans="11:70">
      <c r="K181" s="186" t="s">
        <v>350</v>
      </c>
      <c r="L181" s="187" t="str">
        <f t="shared" si="54"/>
        <v>R_ES-SA-SpHeat</v>
      </c>
      <c r="M181" s="186" t="str">
        <f t="shared" ref="M181:N181" si="121">M85</f>
        <v>FH10_11</v>
      </c>
      <c r="N181" s="186">
        <f t="shared" si="121"/>
        <v>0</v>
      </c>
      <c r="O181" s="186" t="s">
        <v>18</v>
      </c>
      <c r="P181" s="187" t="s">
        <v>195</v>
      </c>
      <c r="T181" s="186" t="s">
        <v>350</v>
      </c>
      <c r="U181" s="187" t="str">
        <f t="shared" si="87"/>
        <v>R_ES-SA-SpHeat</v>
      </c>
      <c r="V181" s="186" t="str">
        <f t="shared" si="87"/>
        <v>FH10_11</v>
      </c>
      <c r="W181" s="186">
        <f t="shared" si="51"/>
        <v>0</v>
      </c>
      <c r="X181" s="186" t="s">
        <v>18</v>
      </c>
      <c r="Y181" s="187" t="s">
        <v>190</v>
      </c>
      <c r="AC181" s="186" t="s">
        <v>350</v>
      </c>
      <c r="AD181" s="46" t="str">
        <f t="shared" si="88"/>
        <v>R_ES-SA-SpHeat</v>
      </c>
      <c r="AE181" s="192" t="str">
        <f t="shared" si="89"/>
        <v>FH10_11</v>
      </c>
      <c r="AF181" s="46">
        <f t="shared" si="52"/>
        <v>0</v>
      </c>
      <c r="AG181" s="192" t="s">
        <v>18</v>
      </c>
      <c r="AH181" s="46" t="s">
        <v>196</v>
      </c>
      <c r="AL181" s="186" t="s">
        <v>350</v>
      </c>
      <c r="AM181" s="187" t="str">
        <f t="shared" si="90"/>
        <v>R_ES-SA-SpHeat</v>
      </c>
      <c r="AN181" s="186" t="str">
        <f t="shared" si="91"/>
        <v>FH10_11</v>
      </c>
      <c r="AO181" s="186">
        <f t="shared" si="53"/>
        <v>0</v>
      </c>
      <c r="AP181" s="186" t="s">
        <v>18</v>
      </c>
      <c r="AQ181" s="187" t="s">
        <v>193</v>
      </c>
      <c r="AU181" s="186" t="s">
        <v>350</v>
      </c>
      <c r="AV181" s="46" t="str">
        <f t="shared" si="92"/>
        <v>R_ES-SA-SpHeat</v>
      </c>
      <c r="AW181" s="192" t="str">
        <f t="shared" si="93"/>
        <v>FH10_11</v>
      </c>
      <c r="AX181" s="192">
        <f t="shared" si="99"/>
        <v>0</v>
      </c>
      <c r="AY181" s="192" t="s">
        <v>18</v>
      </c>
      <c r="AZ181" s="46" t="s">
        <v>192</v>
      </c>
      <c r="BD181" s="186" t="s">
        <v>350</v>
      </c>
      <c r="BE181" s="46" t="str">
        <f t="shared" si="94"/>
        <v>R_ES-SA-SpHeat</v>
      </c>
      <c r="BF181" s="192" t="str">
        <f t="shared" si="95"/>
        <v>FH10_11</v>
      </c>
      <c r="BG181" s="192">
        <f t="shared" si="100"/>
        <v>0</v>
      </c>
      <c r="BH181" s="192" t="s">
        <v>18</v>
      </c>
      <c r="BI181" s="46" t="s">
        <v>194</v>
      </c>
      <c r="BM181" s="186" t="s">
        <v>350</v>
      </c>
      <c r="BN181" s="46" t="str">
        <f t="shared" si="96"/>
        <v>R_ES-SA-SpHeat</v>
      </c>
      <c r="BO181" s="192" t="str">
        <f t="shared" si="97"/>
        <v>FH10_11</v>
      </c>
      <c r="BP181" s="192">
        <f t="shared" si="101"/>
        <v>0</v>
      </c>
      <c r="BQ181" s="192" t="s">
        <v>18</v>
      </c>
      <c r="BR181" s="46" t="s">
        <v>191</v>
      </c>
    </row>
    <row r="182" spans="11:70">
      <c r="K182" s="186" t="s">
        <v>350</v>
      </c>
      <c r="L182" s="187" t="str">
        <f t="shared" si="54"/>
        <v>R_ES-SA-SpHeat</v>
      </c>
      <c r="M182" s="186" t="str">
        <f t="shared" ref="M182:N182" si="122">M86</f>
        <v>FH12_13</v>
      </c>
      <c r="N182" s="186">
        <f t="shared" si="122"/>
        <v>0</v>
      </c>
      <c r="O182" s="186" t="s">
        <v>18</v>
      </c>
      <c r="P182" s="187" t="s">
        <v>195</v>
      </c>
      <c r="T182" s="186" t="s">
        <v>350</v>
      </c>
      <c r="U182" s="187" t="str">
        <f t="shared" si="87"/>
        <v>R_ES-SA-SpHeat</v>
      </c>
      <c r="V182" s="186" t="str">
        <f t="shared" si="87"/>
        <v>FH12_13</v>
      </c>
      <c r="W182" s="186">
        <f t="shared" si="51"/>
        <v>0</v>
      </c>
      <c r="X182" s="186" t="s">
        <v>18</v>
      </c>
      <c r="Y182" s="187" t="s">
        <v>190</v>
      </c>
      <c r="AC182" s="186" t="s">
        <v>350</v>
      </c>
      <c r="AD182" s="46" t="str">
        <f t="shared" si="88"/>
        <v>R_ES-SA-SpHeat</v>
      </c>
      <c r="AE182" s="192" t="str">
        <f t="shared" si="89"/>
        <v>FH12_13</v>
      </c>
      <c r="AF182" s="46">
        <f t="shared" si="52"/>
        <v>0</v>
      </c>
      <c r="AG182" s="192" t="s">
        <v>18</v>
      </c>
      <c r="AH182" s="46" t="s">
        <v>196</v>
      </c>
      <c r="AL182" s="186" t="s">
        <v>350</v>
      </c>
      <c r="AM182" s="187" t="str">
        <f t="shared" si="90"/>
        <v>R_ES-SA-SpHeat</v>
      </c>
      <c r="AN182" s="186" t="str">
        <f t="shared" si="91"/>
        <v>FH12_13</v>
      </c>
      <c r="AO182" s="186">
        <f t="shared" si="53"/>
        <v>0</v>
      </c>
      <c r="AP182" s="186" t="s">
        <v>18</v>
      </c>
      <c r="AQ182" s="187" t="s">
        <v>193</v>
      </c>
      <c r="AU182" s="186" t="s">
        <v>350</v>
      </c>
      <c r="AV182" s="46" t="str">
        <f t="shared" si="92"/>
        <v>R_ES-SA-SpHeat</v>
      </c>
      <c r="AW182" s="192" t="str">
        <f t="shared" si="93"/>
        <v>FH12_13</v>
      </c>
      <c r="AX182" s="192">
        <f t="shared" si="99"/>
        <v>0</v>
      </c>
      <c r="AY182" s="192" t="s">
        <v>18</v>
      </c>
      <c r="AZ182" s="46" t="s">
        <v>192</v>
      </c>
      <c r="BD182" s="186" t="s">
        <v>350</v>
      </c>
      <c r="BE182" s="46" t="str">
        <f t="shared" si="94"/>
        <v>R_ES-SA-SpHeat</v>
      </c>
      <c r="BF182" s="192" t="str">
        <f t="shared" si="95"/>
        <v>FH12_13</v>
      </c>
      <c r="BG182" s="192">
        <f t="shared" si="100"/>
        <v>0</v>
      </c>
      <c r="BH182" s="192" t="s">
        <v>18</v>
      </c>
      <c r="BI182" s="46" t="s">
        <v>194</v>
      </c>
      <c r="BM182" s="186" t="s">
        <v>350</v>
      </c>
      <c r="BN182" s="46" t="str">
        <f t="shared" si="96"/>
        <v>R_ES-SA-SpHeat</v>
      </c>
      <c r="BO182" s="192" t="str">
        <f t="shared" si="97"/>
        <v>FH12_13</v>
      </c>
      <c r="BP182" s="192">
        <f t="shared" si="101"/>
        <v>0</v>
      </c>
      <c r="BQ182" s="192" t="s">
        <v>18</v>
      </c>
      <c r="BR182" s="46" t="s">
        <v>191</v>
      </c>
    </row>
    <row r="183" spans="11:70">
      <c r="K183" s="186" t="s">
        <v>350</v>
      </c>
      <c r="L183" s="187" t="str">
        <f t="shared" si="54"/>
        <v>R_ES-SA-SpHeat</v>
      </c>
      <c r="M183" s="186" t="str">
        <f t="shared" ref="M183:N183" si="123">M87</f>
        <v>FH14_15</v>
      </c>
      <c r="N183" s="186">
        <f t="shared" si="123"/>
        <v>0</v>
      </c>
      <c r="O183" s="186" t="s">
        <v>18</v>
      </c>
      <c r="P183" s="187" t="s">
        <v>195</v>
      </c>
      <c r="T183" s="186" t="s">
        <v>350</v>
      </c>
      <c r="U183" s="187" t="str">
        <f t="shared" si="87"/>
        <v>R_ES-SA-SpHeat</v>
      </c>
      <c r="V183" s="186" t="str">
        <f t="shared" si="87"/>
        <v>FH14_15</v>
      </c>
      <c r="W183" s="186">
        <f t="shared" si="51"/>
        <v>0</v>
      </c>
      <c r="X183" s="186" t="s">
        <v>18</v>
      </c>
      <c r="Y183" s="187" t="s">
        <v>190</v>
      </c>
      <c r="AC183" s="186" t="s">
        <v>350</v>
      </c>
      <c r="AD183" s="46" t="str">
        <f t="shared" si="88"/>
        <v>R_ES-SA-SpHeat</v>
      </c>
      <c r="AE183" s="192" t="str">
        <f t="shared" si="89"/>
        <v>FH14_15</v>
      </c>
      <c r="AF183" s="46">
        <f t="shared" si="52"/>
        <v>0</v>
      </c>
      <c r="AG183" s="192" t="s">
        <v>18</v>
      </c>
      <c r="AH183" s="46" t="s">
        <v>196</v>
      </c>
      <c r="AL183" s="186" t="s">
        <v>350</v>
      </c>
      <c r="AM183" s="187" t="str">
        <f t="shared" si="90"/>
        <v>R_ES-SA-SpHeat</v>
      </c>
      <c r="AN183" s="186" t="str">
        <f t="shared" si="91"/>
        <v>FH14_15</v>
      </c>
      <c r="AO183" s="186">
        <f t="shared" si="53"/>
        <v>0</v>
      </c>
      <c r="AP183" s="186" t="s">
        <v>18</v>
      </c>
      <c r="AQ183" s="187" t="s">
        <v>193</v>
      </c>
      <c r="AU183" s="186" t="s">
        <v>350</v>
      </c>
      <c r="AV183" s="46" t="str">
        <f t="shared" si="92"/>
        <v>R_ES-SA-SpHeat</v>
      </c>
      <c r="AW183" s="192" t="str">
        <f t="shared" si="93"/>
        <v>FH14_15</v>
      </c>
      <c r="AX183" s="192">
        <f t="shared" si="99"/>
        <v>0</v>
      </c>
      <c r="AY183" s="192" t="s">
        <v>18</v>
      </c>
      <c r="AZ183" s="46" t="s">
        <v>192</v>
      </c>
      <c r="BD183" s="186" t="s">
        <v>350</v>
      </c>
      <c r="BE183" s="46" t="str">
        <f t="shared" si="94"/>
        <v>R_ES-SA-SpHeat</v>
      </c>
      <c r="BF183" s="192" t="str">
        <f t="shared" si="95"/>
        <v>FH14_15</v>
      </c>
      <c r="BG183" s="192">
        <f t="shared" si="100"/>
        <v>0</v>
      </c>
      <c r="BH183" s="192" t="s">
        <v>18</v>
      </c>
      <c r="BI183" s="46" t="s">
        <v>194</v>
      </c>
      <c r="BM183" s="186" t="s">
        <v>350</v>
      </c>
      <c r="BN183" s="46" t="str">
        <f t="shared" si="96"/>
        <v>R_ES-SA-SpHeat</v>
      </c>
      <c r="BO183" s="192" t="str">
        <f t="shared" si="97"/>
        <v>FH14_15</v>
      </c>
      <c r="BP183" s="192">
        <f t="shared" si="101"/>
        <v>0</v>
      </c>
      <c r="BQ183" s="192" t="s">
        <v>18</v>
      </c>
      <c r="BR183" s="46" t="s">
        <v>191</v>
      </c>
    </row>
    <row r="184" spans="11:70">
      <c r="K184" s="186" t="s">
        <v>350</v>
      </c>
      <c r="L184" s="187" t="str">
        <f t="shared" si="54"/>
        <v>R_ES-SA-SpHeat</v>
      </c>
      <c r="M184" s="186" t="str">
        <f t="shared" ref="M184:N184" si="124">M88</f>
        <v>FH16_17</v>
      </c>
      <c r="N184" s="186">
        <f t="shared" si="124"/>
        <v>0</v>
      </c>
      <c r="O184" s="186" t="s">
        <v>18</v>
      </c>
      <c r="P184" s="187" t="s">
        <v>195</v>
      </c>
      <c r="T184" s="186" t="s">
        <v>350</v>
      </c>
      <c r="U184" s="187" t="str">
        <f t="shared" si="87"/>
        <v>R_ES-SA-SpHeat</v>
      </c>
      <c r="V184" s="186" t="str">
        <f t="shared" si="87"/>
        <v>FH16_17</v>
      </c>
      <c r="W184" s="186">
        <f t="shared" si="51"/>
        <v>0</v>
      </c>
      <c r="X184" s="186" t="s">
        <v>18</v>
      </c>
      <c r="Y184" s="187" t="s">
        <v>190</v>
      </c>
      <c r="AC184" s="186" t="s">
        <v>350</v>
      </c>
      <c r="AD184" s="46" t="str">
        <f t="shared" si="88"/>
        <v>R_ES-SA-SpHeat</v>
      </c>
      <c r="AE184" s="192" t="str">
        <f t="shared" si="89"/>
        <v>FH16_17</v>
      </c>
      <c r="AF184" s="46">
        <f t="shared" si="52"/>
        <v>0</v>
      </c>
      <c r="AG184" s="192" t="s">
        <v>18</v>
      </c>
      <c r="AH184" s="46" t="s">
        <v>196</v>
      </c>
      <c r="AL184" s="186" t="s">
        <v>350</v>
      </c>
      <c r="AM184" s="187" t="str">
        <f t="shared" si="90"/>
        <v>R_ES-SA-SpHeat</v>
      </c>
      <c r="AN184" s="186" t="str">
        <f t="shared" si="91"/>
        <v>FH16_17</v>
      </c>
      <c r="AO184" s="186">
        <f t="shared" si="53"/>
        <v>0</v>
      </c>
      <c r="AP184" s="186" t="s">
        <v>18</v>
      </c>
      <c r="AQ184" s="187" t="s">
        <v>193</v>
      </c>
      <c r="AU184" s="186" t="s">
        <v>350</v>
      </c>
      <c r="AV184" s="46" t="str">
        <f t="shared" si="92"/>
        <v>R_ES-SA-SpHeat</v>
      </c>
      <c r="AW184" s="192" t="str">
        <f t="shared" si="93"/>
        <v>FH16_17</v>
      </c>
      <c r="AX184" s="192">
        <f t="shared" si="99"/>
        <v>0</v>
      </c>
      <c r="AY184" s="192" t="s">
        <v>18</v>
      </c>
      <c r="AZ184" s="46" t="s">
        <v>192</v>
      </c>
      <c r="BD184" s="186" t="s">
        <v>350</v>
      </c>
      <c r="BE184" s="46" t="str">
        <f t="shared" si="94"/>
        <v>R_ES-SA-SpHeat</v>
      </c>
      <c r="BF184" s="192" t="str">
        <f t="shared" si="95"/>
        <v>FH16_17</v>
      </c>
      <c r="BG184" s="192">
        <f t="shared" si="100"/>
        <v>0</v>
      </c>
      <c r="BH184" s="192" t="s">
        <v>18</v>
      </c>
      <c r="BI184" s="46" t="s">
        <v>194</v>
      </c>
      <c r="BM184" s="186" t="s">
        <v>350</v>
      </c>
      <c r="BN184" s="46" t="str">
        <f t="shared" si="96"/>
        <v>R_ES-SA-SpHeat</v>
      </c>
      <c r="BO184" s="192" t="str">
        <f t="shared" si="97"/>
        <v>FH16_17</v>
      </c>
      <c r="BP184" s="192">
        <f t="shared" si="101"/>
        <v>0</v>
      </c>
      <c r="BQ184" s="192" t="s">
        <v>18</v>
      </c>
      <c r="BR184" s="46" t="s">
        <v>191</v>
      </c>
    </row>
    <row r="185" spans="11:70">
      <c r="K185" s="186" t="s">
        <v>350</v>
      </c>
      <c r="L185" s="187" t="str">
        <f t="shared" si="54"/>
        <v>R_ES-SA-SpHeat</v>
      </c>
      <c r="M185" s="186" t="str">
        <f t="shared" ref="M185:N185" si="125">M89</f>
        <v>FH18_19</v>
      </c>
      <c r="N185" s="186">
        <f t="shared" si="125"/>
        <v>0</v>
      </c>
      <c r="O185" s="186" t="s">
        <v>18</v>
      </c>
      <c r="P185" s="187" t="s">
        <v>195</v>
      </c>
      <c r="T185" s="186" t="s">
        <v>350</v>
      </c>
      <c r="U185" s="187" t="str">
        <f t="shared" si="87"/>
        <v>R_ES-SA-SpHeat</v>
      </c>
      <c r="V185" s="186" t="str">
        <f t="shared" si="87"/>
        <v>FH18_19</v>
      </c>
      <c r="W185" s="186">
        <f t="shared" si="51"/>
        <v>0</v>
      </c>
      <c r="X185" s="186" t="s">
        <v>18</v>
      </c>
      <c r="Y185" s="187" t="s">
        <v>190</v>
      </c>
      <c r="AC185" s="186" t="s">
        <v>350</v>
      </c>
      <c r="AD185" s="46" t="str">
        <f t="shared" si="88"/>
        <v>R_ES-SA-SpHeat</v>
      </c>
      <c r="AE185" s="192" t="str">
        <f t="shared" si="89"/>
        <v>FH18_19</v>
      </c>
      <c r="AF185" s="46">
        <f t="shared" si="52"/>
        <v>0</v>
      </c>
      <c r="AG185" s="192" t="s">
        <v>18</v>
      </c>
      <c r="AH185" s="46" t="s">
        <v>196</v>
      </c>
      <c r="AL185" s="186" t="s">
        <v>350</v>
      </c>
      <c r="AM185" s="187" t="str">
        <f t="shared" si="90"/>
        <v>R_ES-SA-SpHeat</v>
      </c>
      <c r="AN185" s="186" t="str">
        <f t="shared" si="91"/>
        <v>FH18_19</v>
      </c>
      <c r="AO185" s="186">
        <f t="shared" si="53"/>
        <v>0</v>
      </c>
      <c r="AP185" s="186" t="s">
        <v>18</v>
      </c>
      <c r="AQ185" s="187" t="s">
        <v>193</v>
      </c>
      <c r="AU185" s="186" t="s">
        <v>350</v>
      </c>
      <c r="AV185" s="46" t="str">
        <f t="shared" si="92"/>
        <v>R_ES-SA-SpHeat</v>
      </c>
      <c r="AW185" s="192" t="str">
        <f t="shared" si="93"/>
        <v>FH18_19</v>
      </c>
      <c r="AX185" s="192">
        <f t="shared" si="99"/>
        <v>0</v>
      </c>
      <c r="AY185" s="192" t="s">
        <v>18</v>
      </c>
      <c r="AZ185" s="46" t="s">
        <v>192</v>
      </c>
      <c r="BD185" s="186" t="s">
        <v>350</v>
      </c>
      <c r="BE185" s="46" t="str">
        <f t="shared" si="94"/>
        <v>R_ES-SA-SpHeat</v>
      </c>
      <c r="BF185" s="192" t="str">
        <f t="shared" si="95"/>
        <v>FH18_19</v>
      </c>
      <c r="BG185" s="192">
        <f t="shared" si="100"/>
        <v>0</v>
      </c>
      <c r="BH185" s="192" t="s">
        <v>18</v>
      </c>
      <c r="BI185" s="46" t="s">
        <v>194</v>
      </c>
      <c r="BM185" s="186" t="s">
        <v>350</v>
      </c>
      <c r="BN185" s="46" t="str">
        <f t="shared" si="96"/>
        <v>R_ES-SA-SpHeat</v>
      </c>
      <c r="BO185" s="192" t="str">
        <f t="shared" si="97"/>
        <v>FH18_19</v>
      </c>
      <c r="BP185" s="192">
        <f t="shared" si="101"/>
        <v>0</v>
      </c>
      <c r="BQ185" s="192" t="s">
        <v>18</v>
      </c>
      <c r="BR185" s="46" t="s">
        <v>191</v>
      </c>
    </row>
    <row r="186" spans="11:70">
      <c r="K186" s="186" t="s">
        <v>350</v>
      </c>
      <c r="L186" s="187" t="str">
        <f t="shared" si="54"/>
        <v>R_ES-SA-SpHeat</v>
      </c>
      <c r="M186" s="186" t="str">
        <f t="shared" ref="M186:N186" si="126">M90</f>
        <v>FH20_21</v>
      </c>
      <c r="N186" s="186">
        <f t="shared" si="126"/>
        <v>0</v>
      </c>
      <c r="O186" s="186" t="s">
        <v>18</v>
      </c>
      <c r="P186" s="187" t="s">
        <v>195</v>
      </c>
      <c r="T186" s="186" t="s">
        <v>350</v>
      </c>
      <c r="U186" s="187" t="str">
        <f t="shared" si="87"/>
        <v>R_ES-SA-SpHeat</v>
      </c>
      <c r="V186" s="186" t="str">
        <f t="shared" si="87"/>
        <v>FH20_21</v>
      </c>
      <c r="W186" s="186">
        <f t="shared" si="51"/>
        <v>0</v>
      </c>
      <c r="X186" s="186" t="s">
        <v>18</v>
      </c>
      <c r="Y186" s="187" t="s">
        <v>190</v>
      </c>
      <c r="AC186" s="186" t="s">
        <v>350</v>
      </c>
      <c r="AD186" s="46" t="str">
        <f t="shared" si="88"/>
        <v>R_ES-SA-SpHeat</v>
      </c>
      <c r="AE186" s="192" t="str">
        <f t="shared" si="89"/>
        <v>FH20_21</v>
      </c>
      <c r="AF186" s="46">
        <f t="shared" si="52"/>
        <v>0</v>
      </c>
      <c r="AG186" s="192" t="s">
        <v>18</v>
      </c>
      <c r="AH186" s="46" t="s">
        <v>196</v>
      </c>
      <c r="AL186" s="186" t="s">
        <v>350</v>
      </c>
      <c r="AM186" s="187" t="str">
        <f t="shared" si="90"/>
        <v>R_ES-SA-SpHeat</v>
      </c>
      <c r="AN186" s="186" t="str">
        <f t="shared" si="91"/>
        <v>FH20_21</v>
      </c>
      <c r="AO186" s="186">
        <f t="shared" si="53"/>
        <v>0</v>
      </c>
      <c r="AP186" s="186" t="s">
        <v>18</v>
      </c>
      <c r="AQ186" s="187" t="s">
        <v>193</v>
      </c>
      <c r="AU186" s="186" t="s">
        <v>350</v>
      </c>
      <c r="AV186" s="46" t="str">
        <f t="shared" si="92"/>
        <v>R_ES-SA-SpHeat</v>
      </c>
      <c r="AW186" s="192" t="str">
        <f t="shared" si="93"/>
        <v>FH20_21</v>
      </c>
      <c r="AX186" s="192">
        <f t="shared" si="99"/>
        <v>0</v>
      </c>
      <c r="AY186" s="192" t="s">
        <v>18</v>
      </c>
      <c r="AZ186" s="46" t="s">
        <v>192</v>
      </c>
      <c r="BD186" s="186" t="s">
        <v>350</v>
      </c>
      <c r="BE186" s="46" t="str">
        <f t="shared" si="94"/>
        <v>R_ES-SA-SpHeat</v>
      </c>
      <c r="BF186" s="192" t="str">
        <f t="shared" si="95"/>
        <v>FH20_21</v>
      </c>
      <c r="BG186" s="192">
        <f t="shared" si="100"/>
        <v>0</v>
      </c>
      <c r="BH186" s="192" t="s">
        <v>18</v>
      </c>
      <c r="BI186" s="46" t="s">
        <v>194</v>
      </c>
      <c r="BM186" s="186" t="s">
        <v>350</v>
      </c>
      <c r="BN186" s="46" t="str">
        <f t="shared" si="96"/>
        <v>R_ES-SA-SpHeat</v>
      </c>
      <c r="BO186" s="192" t="str">
        <f t="shared" si="97"/>
        <v>FH20_21</v>
      </c>
      <c r="BP186" s="192">
        <f t="shared" si="101"/>
        <v>0</v>
      </c>
      <c r="BQ186" s="192" t="s">
        <v>18</v>
      </c>
      <c r="BR186" s="46" t="s">
        <v>191</v>
      </c>
    </row>
    <row r="187" spans="11:70">
      <c r="K187" s="186" t="s">
        <v>350</v>
      </c>
      <c r="L187" s="187" t="str">
        <f t="shared" si="54"/>
        <v>R_ES-SA-SpHeat</v>
      </c>
      <c r="M187" s="186" t="str">
        <f t="shared" ref="M187:N187" si="127">M91</f>
        <v>FH22_23</v>
      </c>
      <c r="N187" s="186">
        <f t="shared" si="127"/>
        <v>0</v>
      </c>
      <c r="O187" s="186" t="s">
        <v>18</v>
      </c>
      <c r="P187" s="187" t="s">
        <v>195</v>
      </c>
      <c r="T187" s="186" t="s">
        <v>350</v>
      </c>
      <c r="U187" s="187" t="str">
        <f t="shared" si="87"/>
        <v>R_ES-SA-SpHeat</v>
      </c>
      <c r="V187" s="186" t="str">
        <f t="shared" si="87"/>
        <v>FH22_23</v>
      </c>
      <c r="W187" s="186">
        <f t="shared" si="51"/>
        <v>0</v>
      </c>
      <c r="X187" s="186" t="s">
        <v>18</v>
      </c>
      <c r="Y187" s="187" t="s">
        <v>190</v>
      </c>
      <c r="AC187" s="186" t="s">
        <v>350</v>
      </c>
      <c r="AD187" s="46" t="str">
        <f t="shared" si="88"/>
        <v>R_ES-SA-SpHeat</v>
      </c>
      <c r="AE187" s="192" t="str">
        <f t="shared" si="89"/>
        <v>FH22_23</v>
      </c>
      <c r="AF187" s="46">
        <f t="shared" si="52"/>
        <v>0</v>
      </c>
      <c r="AG187" s="192" t="s">
        <v>18</v>
      </c>
      <c r="AH187" s="46" t="s">
        <v>196</v>
      </c>
      <c r="AL187" s="186" t="s">
        <v>350</v>
      </c>
      <c r="AM187" s="187" t="str">
        <f t="shared" si="90"/>
        <v>R_ES-SA-SpHeat</v>
      </c>
      <c r="AN187" s="186" t="str">
        <f t="shared" si="91"/>
        <v>FH22_23</v>
      </c>
      <c r="AO187" s="186">
        <f t="shared" si="53"/>
        <v>0</v>
      </c>
      <c r="AP187" s="186" t="s">
        <v>18</v>
      </c>
      <c r="AQ187" s="187" t="s">
        <v>193</v>
      </c>
      <c r="AU187" s="186" t="s">
        <v>350</v>
      </c>
      <c r="AV187" s="46" t="str">
        <f t="shared" si="92"/>
        <v>R_ES-SA-SpHeat</v>
      </c>
      <c r="AW187" s="192" t="str">
        <f t="shared" si="93"/>
        <v>FH22_23</v>
      </c>
      <c r="AX187" s="192">
        <f t="shared" si="99"/>
        <v>0</v>
      </c>
      <c r="AY187" s="192" t="s">
        <v>18</v>
      </c>
      <c r="AZ187" s="46" t="s">
        <v>192</v>
      </c>
      <c r="BD187" s="186" t="s">
        <v>350</v>
      </c>
      <c r="BE187" s="46" t="str">
        <f t="shared" si="94"/>
        <v>R_ES-SA-SpHeat</v>
      </c>
      <c r="BF187" s="192" t="str">
        <f t="shared" si="95"/>
        <v>FH22_23</v>
      </c>
      <c r="BG187" s="192">
        <f t="shared" si="100"/>
        <v>0</v>
      </c>
      <c r="BH187" s="192" t="s">
        <v>18</v>
      </c>
      <c r="BI187" s="46" t="s">
        <v>194</v>
      </c>
      <c r="BM187" s="186" t="s">
        <v>350</v>
      </c>
      <c r="BN187" s="46" t="str">
        <f t="shared" si="96"/>
        <v>R_ES-SA-SpHeat</v>
      </c>
      <c r="BO187" s="192" t="str">
        <f t="shared" si="97"/>
        <v>FH22_23</v>
      </c>
      <c r="BP187" s="192">
        <f t="shared" si="101"/>
        <v>0</v>
      </c>
      <c r="BQ187" s="192" t="s">
        <v>18</v>
      </c>
      <c r="BR187" s="46" t="s">
        <v>191</v>
      </c>
    </row>
    <row r="188" spans="11:70">
      <c r="K188" s="186" t="s">
        <v>140</v>
      </c>
      <c r="L188" s="187" t="str">
        <f t="shared" si="54"/>
        <v>R_ES-SA-SpHeat</v>
      </c>
      <c r="M188" s="186">
        <f t="shared" ref="M188:N188" si="128">M92</f>
        <v>0</v>
      </c>
      <c r="N188" s="186">
        <f t="shared" si="128"/>
        <v>0</v>
      </c>
      <c r="O188" s="186" t="s">
        <v>18</v>
      </c>
      <c r="P188" s="187" t="s">
        <v>195</v>
      </c>
      <c r="T188" s="186" t="s">
        <v>140</v>
      </c>
      <c r="U188" s="187" t="str">
        <f t="shared" si="87"/>
        <v>R_ES-SA-SpHeat</v>
      </c>
      <c r="V188" s="186">
        <f t="shared" si="87"/>
        <v>0</v>
      </c>
      <c r="W188" s="186">
        <f t="shared" si="51"/>
        <v>0</v>
      </c>
      <c r="X188" s="186" t="s">
        <v>18</v>
      </c>
      <c r="Y188" s="187" t="s">
        <v>190</v>
      </c>
      <c r="AC188" s="186" t="s">
        <v>140</v>
      </c>
      <c r="AD188" s="46" t="str">
        <f t="shared" si="88"/>
        <v>R_ES-SA-SpHeat</v>
      </c>
      <c r="AE188" s="192">
        <f t="shared" si="89"/>
        <v>0</v>
      </c>
      <c r="AF188" s="46">
        <f t="shared" si="52"/>
        <v>0</v>
      </c>
      <c r="AG188" s="192" t="s">
        <v>18</v>
      </c>
      <c r="AH188" s="46" t="s">
        <v>196</v>
      </c>
      <c r="AL188" s="186" t="s">
        <v>140</v>
      </c>
      <c r="AM188" s="187" t="str">
        <f t="shared" si="90"/>
        <v>R_ES-SA-SpHeat</v>
      </c>
      <c r="AN188" s="186">
        <f t="shared" si="91"/>
        <v>0</v>
      </c>
      <c r="AO188" s="186">
        <f t="shared" si="53"/>
        <v>0</v>
      </c>
      <c r="AP188" s="186" t="s">
        <v>18</v>
      </c>
      <c r="AQ188" s="187" t="s">
        <v>193</v>
      </c>
      <c r="AU188" s="186" t="s">
        <v>140</v>
      </c>
      <c r="AV188" s="46" t="str">
        <f t="shared" si="92"/>
        <v>R_ES-SA-SpHeat</v>
      </c>
      <c r="AW188" s="192">
        <f t="shared" si="93"/>
        <v>0</v>
      </c>
      <c r="AX188" s="192">
        <f t="shared" si="99"/>
        <v>0</v>
      </c>
      <c r="AY188" s="192" t="s">
        <v>18</v>
      </c>
      <c r="AZ188" s="46" t="s">
        <v>192</v>
      </c>
      <c r="BD188" s="186" t="s">
        <v>140</v>
      </c>
      <c r="BE188" s="46" t="str">
        <f t="shared" si="94"/>
        <v>R_ES-SA-SpHeat</v>
      </c>
      <c r="BF188" s="192">
        <f t="shared" si="95"/>
        <v>0</v>
      </c>
      <c r="BG188" s="192">
        <f t="shared" si="100"/>
        <v>0</v>
      </c>
      <c r="BH188" s="192" t="s">
        <v>18</v>
      </c>
      <c r="BI188" s="46" t="s">
        <v>194</v>
      </c>
      <c r="BM188" s="186" t="s">
        <v>140</v>
      </c>
      <c r="BN188" s="46" t="str">
        <f t="shared" si="96"/>
        <v>R_ES-SA-SpHeat</v>
      </c>
      <c r="BO188" s="192">
        <f t="shared" si="97"/>
        <v>0</v>
      </c>
      <c r="BP188" s="192">
        <f t="shared" si="101"/>
        <v>0</v>
      </c>
      <c r="BQ188" s="192" t="s">
        <v>18</v>
      </c>
      <c r="BR188" s="46" t="s">
        <v>191</v>
      </c>
    </row>
    <row r="189" spans="11:70">
      <c r="K189" s="186" t="s">
        <v>140</v>
      </c>
      <c r="L189" s="187" t="str">
        <f t="shared" si="54"/>
        <v>R_ES-SA-SpHeat</v>
      </c>
      <c r="M189" s="186">
        <f t="shared" ref="M189:N189" si="129">M93</f>
        <v>0</v>
      </c>
      <c r="N189" s="186">
        <f t="shared" si="129"/>
        <v>0</v>
      </c>
      <c r="O189" s="186" t="s">
        <v>18</v>
      </c>
      <c r="P189" s="187" t="s">
        <v>195</v>
      </c>
      <c r="T189" s="186" t="s">
        <v>140</v>
      </c>
      <c r="U189" s="187" t="str">
        <f t="shared" si="87"/>
        <v>R_ES-SA-SpHeat</v>
      </c>
      <c r="V189" s="186">
        <f t="shared" si="87"/>
        <v>0</v>
      </c>
      <c r="W189" s="186">
        <f t="shared" si="51"/>
        <v>0</v>
      </c>
      <c r="X189" s="186" t="s">
        <v>18</v>
      </c>
      <c r="Y189" s="187" t="s">
        <v>190</v>
      </c>
      <c r="AC189" s="186" t="s">
        <v>140</v>
      </c>
      <c r="AD189" s="46" t="str">
        <f t="shared" si="88"/>
        <v>R_ES-SA-SpHeat</v>
      </c>
      <c r="AE189" s="192">
        <f t="shared" si="89"/>
        <v>0</v>
      </c>
      <c r="AF189" s="46">
        <f t="shared" si="52"/>
        <v>0</v>
      </c>
      <c r="AG189" s="192" t="s">
        <v>18</v>
      </c>
      <c r="AH189" s="46" t="s">
        <v>196</v>
      </c>
      <c r="AL189" s="186" t="s">
        <v>140</v>
      </c>
      <c r="AM189" s="187" t="str">
        <f t="shared" si="90"/>
        <v>R_ES-SA-SpHeat</v>
      </c>
      <c r="AN189" s="186">
        <f t="shared" si="91"/>
        <v>0</v>
      </c>
      <c r="AO189" s="186">
        <f t="shared" si="53"/>
        <v>0</v>
      </c>
      <c r="AP189" s="186" t="s">
        <v>18</v>
      </c>
      <c r="AQ189" s="187" t="s">
        <v>193</v>
      </c>
      <c r="AU189" s="186" t="s">
        <v>140</v>
      </c>
      <c r="AV189" s="46" t="str">
        <f t="shared" si="92"/>
        <v>R_ES-SA-SpHeat</v>
      </c>
      <c r="AW189" s="192">
        <f t="shared" si="93"/>
        <v>0</v>
      </c>
      <c r="AX189" s="192">
        <f t="shared" si="99"/>
        <v>0</v>
      </c>
      <c r="AY189" s="192" t="s">
        <v>18</v>
      </c>
      <c r="AZ189" s="46" t="s">
        <v>192</v>
      </c>
      <c r="BD189" s="186" t="s">
        <v>140</v>
      </c>
      <c r="BE189" s="46" t="str">
        <f t="shared" si="94"/>
        <v>R_ES-SA-SpHeat</v>
      </c>
      <c r="BF189" s="192">
        <f t="shared" si="95"/>
        <v>0</v>
      </c>
      <c r="BG189" s="192">
        <f t="shared" si="100"/>
        <v>0</v>
      </c>
      <c r="BH189" s="192" t="s">
        <v>18</v>
      </c>
      <c r="BI189" s="46" t="s">
        <v>194</v>
      </c>
      <c r="BM189" s="186" t="s">
        <v>140</v>
      </c>
      <c r="BN189" s="46" t="str">
        <f t="shared" si="96"/>
        <v>R_ES-SA-SpHeat</v>
      </c>
      <c r="BO189" s="192">
        <f t="shared" si="97"/>
        <v>0</v>
      </c>
      <c r="BP189" s="192">
        <f t="shared" si="101"/>
        <v>0</v>
      </c>
      <c r="BQ189" s="192" t="s">
        <v>18</v>
      </c>
      <c r="BR189" s="46" t="s">
        <v>191</v>
      </c>
    </row>
    <row r="190" spans="11:70">
      <c r="K190" s="186" t="s">
        <v>140</v>
      </c>
      <c r="L190" s="187" t="str">
        <f t="shared" si="54"/>
        <v>R_ES-SA-SpHeat</v>
      </c>
      <c r="M190" s="186">
        <f t="shared" ref="M190:N190" si="130">M94</f>
        <v>0</v>
      </c>
      <c r="N190" s="186">
        <f t="shared" si="130"/>
        <v>0</v>
      </c>
      <c r="O190" s="186" t="s">
        <v>18</v>
      </c>
      <c r="P190" s="187" t="s">
        <v>195</v>
      </c>
      <c r="T190" s="186" t="s">
        <v>140</v>
      </c>
      <c r="U190" s="187" t="str">
        <f t="shared" si="87"/>
        <v>R_ES-SA-SpHeat</v>
      </c>
      <c r="V190" s="186">
        <f t="shared" si="87"/>
        <v>0</v>
      </c>
      <c r="W190" s="186">
        <f t="shared" si="51"/>
        <v>0</v>
      </c>
      <c r="X190" s="186" t="s">
        <v>18</v>
      </c>
      <c r="Y190" s="187" t="s">
        <v>190</v>
      </c>
      <c r="AC190" s="186" t="s">
        <v>140</v>
      </c>
      <c r="AD190" s="46" t="str">
        <f t="shared" si="88"/>
        <v>R_ES-SA-SpHeat</v>
      </c>
      <c r="AE190" s="192">
        <f t="shared" si="89"/>
        <v>0</v>
      </c>
      <c r="AF190" s="46">
        <f t="shared" si="52"/>
        <v>0</v>
      </c>
      <c r="AG190" s="192" t="s">
        <v>18</v>
      </c>
      <c r="AH190" s="46" t="s">
        <v>196</v>
      </c>
      <c r="AL190" s="186" t="s">
        <v>140</v>
      </c>
      <c r="AM190" s="187" t="str">
        <f t="shared" si="90"/>
        <v>R_ES-SA-SpHeat</v>
      </c>
      <c r="AN190" s="186">
        <f t="shared" si="91"/>
        <v>0</v>
      </c>
      <c r="AO190" s="186">
        <f t="shared" si="53"/>
        <v>0</v>
      </c>
      <c r="AP190" s="186" t="s">
        <v>18</v>
      </c>
      <c r="AQ190" s="187" t="s">
        <v>193</v>
      </c>
      <c r="AU190" s="186" t="s">
        <v>140</v>
      </c>
      <c r="AV190" s="46" t="str">
        <f t="shared" si="92"/>
        <v>R_ES-SA-SpHeat</v>
      </c>
      <c r="AW190" s="192">
        <f t="shared" si="93"/>
        <v>0</v>
      </c>
      <c r="AX190" s="192">
        <f t="shared" si="99"/>
        <v>0</v>
      </c>
      <c r="AY190" s="192" t="s">
        <v>18</v>
      </c>
      <c r="AZ190" s="46" t="s">
        <v>192</v>
      </c>
      <c r="BD190" s="186" t="s">
        <v>140</v>
      </c>
      <c r="BE190" s="46" t="str">
        <f t="shared" si="94"/>
        <v>R_ES-SA-SpHeat</v>
      </c>
      <c r="BF190" s="192">
        <f t="shared" si="95"/>
        <v>0</v>
      </c>
      <c r="BG190" s="192">
        <f t="shared" si="100"/>
        <v>0</v>
      </c>
      <c r="BH190" s="192" t="s">
        <v>18</v>
      </c>
      <c r="BI190" s="46" t="s">
        <v>194</v>
      </c>
      <c r="BM190" s="186" t="s">
        <v>140</v>
      </c>
      <c r="BN190" s="46" t="str">
        <f t="shared" si="96"/>
        <v>R_ES-SA-SpHeat</v>
      </c>
      <c r="BO190" s="192">
        <f t="shared" si="97"/>
        <v>0</v>
      </c>
      <c r="BP190" s="192">
        <f t="shared" si="101"/>
        <v>0</v>
      </c>
      <c r="BQ190" s="192" t="s">
        <v>18</v>
      </c>
      <c r="BR190" s="46" t="s">
        <v>191</v>
      </c>
    </row>
    <row r="191" spans="11:70">
      <c r="K191" s="186" t="s">
        <v>140</v>
      </c>
      <c r="L191" s="187" t="str">
        <f t="shared" si="54"/>
        <v>R_ES-SA-SpHeat</v>
      </c>
      <c r="M191" s="186">
        <f t="shared" ref="M191:N191" si="131">M95</f>
        <v>0</v>
      </c>
      <c r="N191" s="186">
        <f t="shared" si="131"/>
        <v>0</v>
      </c>
      <c r="O191" s="186" t="s">
        <v>18</v>
      </c>
      <c r="P191" s="187" t="s">
        <v>195</v>
      </c>
      <c r="T191" s="186" t="s">
        <v>140</v>
      </c>
      <c r="U191" s="187" t="str">
        <f t="shared" si="87"/>
        <v>R_ES-SA-SpHeat</v>
      </c>
      <c r="V191" s="186">
        <f t="shared" si="87"/>
        <v>0</v>
      </c>
      <c r="W191" s="186">
        <f t="shared" si="51"/>
        <v>0</v>
      </c>
      <c r="X191" s="186" t="s">
        <v>18</v>
      </c>
      <c r="Y191" s="187" t="s">
        <v>190</v>
      </c>
      <c r="AC191" s="186" t="s">
        <v>140</v>
      </c>
      <c r="AD191" s="46" t="str">
        <f t="shared" si="88"/>
        <v>R_ES-SA-SpHeat</v>
      </c>
      <c r="AE191" s="192">
        <f t="shared" si="89"/>
        <v>0</v>
      </c>
      <c r="AF191" s="46">
        <f t="shared" si="52"/>
        <v>0</v>
      </c>
      <c r="AG191" s="192" t="s">
        <v>18</v>
      </c>
      <c r="AH191" s="46" t="s">
        <v>196</v>
      </c>
      <c r="AL191" s="186" t="s">
        <v>140</v>
      </c>
      <c r="AM191" s="187" t="str">
        <f t="shared" si="90"/>
        <v>R_ES-SA-SpHeat</v>
      </c>
      <c r="AN191" s="186">
        <f t="shared" si="91"/>
        <v>0</v>
      </c>
      <c r="AO191" s="186">
        <f t="shared" si="53"/>
        <v>0</v>
      </c>
      <c r="AP191" s="186" t="s">
        <v>18</v>
      </c>
      <c r="AQ191" s="187" t="s">
        <v>193</v>
      </c>
      <c r="AU191" s="186" t="s">
        <v>140</v>
      </c>
      <c r="AV191" s="46" t="str">
        <f t="shared" si="92"/>
        <v>R_ES-SA-SpHeat</v>
      </c>
      <c r="AW191" s="192">
        <f t="shared" si="93"/>
        <v>0</v>
      </c>
      <c r="AX191" s="192">
        <f t="shared" si="99"/>
        <v>0</v>
      </c>
      <c r="AY191" s="192" t="s">
        <v>18</v>
      </c>
      <c r="AZ191" s="46" t="s">
        <v>192</v>
      </c>
      <c r="BD191" s="186" t="s">
        <v>140</v>
      </c>
      <c r="BE191" s="46" t="str">
        <f t="shared" si="94"/>
        <v>R_ES-SA-SpHeat</v>
      </c>
      <c r="BF191" s="192">
        <f t="shared" si="95"/>
        <v>0</v>
      </c>
      <c r="BG191" s="192">
        <f t="shared" si="100"/>
        <v>0</v>
      </c>
      <c r="BH191" s="192" t="s">
        <v>18</v>
      </c>
      <c r="BI191" s="46" t="s">
        <v>194</v>
      </c>
      <c r="BM191" s="186" t="s">
        <v>140</v>
      </c>
      <c r="BN191" s="46" t="str">
        <f t="shared" si="96"/>
        <v>R_ES-SA-SpHeat</v>
      </c>
      <c r="BO191" s="192">
        <f t="shared" si="97"/>
        <v>0</v>
      </c>
      <c r="BP191" s="192">
        <f t="shared" si="101"/>
        <v>0</v>
      </c>
      <c r="BQ191" s="192" t="s">
        <v>18</v>
      </c>
      <c r="BR191" s="46" t="s">
        <v>191</v>
      </c>
    </row>
    <row r="192" spans="11:70">
      <c r="K192" s="186" t="s">
        <v>140</v>
      </c>
      <c r="L192" s="187" t="str">
        <f t="shared" si="54"/>
        <v>R_ES-SA-SpHeat</v>
      </c>
      <c r="M192" s="186">
        <f t="shared" ref="M192:N192" si="132">M96</f>
        <v>0</v>
      </c>
      <c r="N192" s="186">
        <f t="shared" si="132"/>
        <v>0</v>
      </c>
      <c r="O192" s="186" t="s">
        <v>18</v>
      </c>
      <c r="P192" s="187" t="s">
        <v>195</v>
      </c>
      <c r="T192" s="186" t="s">
        <v>140</v>
      </c>
      <c r="U192" s="187" t="str">
        <f t="shared" si="87"/>
        <v>R_ES-SA-SpHeat</v>
      </c>
      <c r="V192" s="186">
        <f t="shared" si="87"/>
        <v>0</v>
      </c>
      <c r="W192" s="186">
        <f t="shared" ref="W192:W255" si="133">W96</f>
        <v>0</v>
      </c>
      <c r="X192" s="186" t="s">
        <v>18</v>
      </c>
      <c r="Y192" s="187" t="s">
        <v>190</v>
      </c>
      <c r="AC192" s="186" t="s">
        <v>140</v>
      </c>
      <c r="AD192" s="46" t="str">
        <f t="shared" si="88"/>
        <v>R_ES-SA-SpHeat</v>
      </c>
      <c r="AE192" s="192">
        <f t="shared" si="89"/>
        <v>0</v>
      </c>
      <c r="AF192" s="46">
        <f t="shared" ref="AF192:AF255" si="134">N192</f>
        <v>0</v>
      </c>
      <c r="AG192" s="192" t="s">
        <v>18</v>
      </c>
      <c r="AH192" s="46" t="s">
        <v>196</v>
      </c>
      <c r="AL192" s="186" t="s">
        <v>140</v>
      </c>
      <c r="AM192" s="187" t="str">
        <f t="shared" si="90"/>
        <v>R_ES-SA-SpHeat</v>
      </c>
      <c r="AN192" s="186">
        <f t="shared" si="91"/>
        <v>0</v>
      </c>
      <c r="AO192" s="186">
        <f t="shared" ref="AO192:AO255" si="135">AO96</f>
        <v>0</v>
      </c>
      <c r="AP192" s="186" t="s">
        <v>18</v>
      </c>
      <c r="AQ192" s="187" t="s">
        <v>193</v>
      </c>
      <c r="AU192" s="186" t="s">
        <v>140</v>
      </c>
      <c r="AV192" s="46" t="str">
        <f t="shared" si="92"/>
        <v>R_ES-SA-SpHeat</v>
      </c>
      <c r="AW192" s="192">
        <f t="shared" si="93"/>
        <v>0</v>
      </c>
      <c r="AX192" s="192">
        <f t="shared" si="99"/>
        <v>0</v>
      </c>
      <c r="AY192" s="192" t="s">
        <v>18</v>
      </c>
      <c r="AZ192" s="46" t="s">
        <v>192</v>
      </c>
      <c r="BD192" s="186" t="s">
        <v>140</v>
      </c>
      <c r="BE192" s="46" t="str">
        <f t="shared" si="94"/>
        <v>R_ES-SA-SpHeat</v>
      </c>
      <c r="BF192" s="192">
        <f t="shared" si="95"/>
        <v>0</v>
      </c>
      <c r="BG192" s="192">
        <f t="shared" si="100"/>
        <v>0</v>
      </c>
      <c r="BH192" s="192" t="s">
        <v>18</v>
      </c>
      <c r="BI192" s="46" t="s">
        <v>194</v>
      </c>
      <c r="BM192" s="186" t="s">
        <v>140</v>
      </c>
      <c r="BN192" s="46" t="str">
        <f t="shared" si="96"/>
        <v>R_ES-SA-SpHeat</v>
      </c>
      <c r="BO192" s="192">
        <f t="shared" si="97"/>
        <v>0</v>
      </c>
      <c r="BP192" s="192">
        <f t="shared" si="101"/>
        <v>0</v>
      </c>
      <c r="BQ192" s="192" t="s">
        <v>18</v>
      </c>
      <c r="BR192" s="46" t="s">
        <v>191</v>
      </c>
    </row>
    <row r="193" spans="11:70">
      <c r="K193" s="186" t="s">
        <v>140</v>
      </c>
      <c r="L193" s="187" t="str">
        <f t="shared" ref="L193:L223" si="136">L192</f>
        <v>R_ES-SA-SpHeat</v>
      </c>
      <c r="M193" s="186">
        <f t="shared" ref="M193:N193" si="137">M97</f>
        <v>0</v>
      </c>
      <c r="N193" s="186">
        <f t="shared" si="137"/>
        <v>0</v>
      </c>
      <c r="O193" s="186" t="s">
        <v>18</v>
      </c>
      <c r="P193" s="187" t="s">
        <v>195</v>
      </c>
      <c r="T193" s="186" t="s">
        <v>140</v>
      </c>
      <c r="U193" s="187" t="str">
        <f t="shared" si="87"/>
        <v>R_ES-SA-SpHeat</v>
      </c>
      <c r="V193" s="186">
        <f t="shared" si="87"/>
        <v>0</v>
      </c>
      <c r="W193" s="186">
        <f t="shared" si="133"/>
        <v>0</v>
      </c>
      <c r="X193" s="186" t="s">
        <v>18</v>
      </c>
      <c r="Y193" s="187" t="s">
        <v>190</v>
      </c>
      <c r="AC193" s="186" t="s">
        <v>140</v>
      </c>
      <c r="AD193" s="46" t="str">
        <f t="shared" si="88"/>
        <v>R_ES-SA-SpHeat</v>
      </c>
      <c r="AE193" s="192">
        <f t="shared" si="89"/>
        <v>0</v>
      </c>
      <c r="AF193" s="46">
        <f t="shared" si="134"/>
        <v>0</v>
      </c>
      <c r="AG193" s="192" t="s">
        <v>18</v>
      </c>
      <c r="AH193" s="46" t="s">
        <v>196</v>
      </c>
      <c r="AL193" s="186" t="s">
        <v>140</v>
      </c>
      <c r="AM193" s="187" t="str">
        <f t="shared" si="90"/>
        <v>R_ES-SA-SpHeat</v>
      </c>
      <c r="AN193" s="186">
        <f t="shared" si="91"/>
        <v>0</v>
      </c>
      <c r="AO193" s="186">
        <f t="shared" si="135"/>
        <v>0</v>
      </c>
      <c r="AP193" s="186" t="s">
        <v>18</v>
      </c>
      <c r="AQ193" s="187" t="s">
        <v>193</v>
      </c>
      <c r="AU193" s="186" t="s">
        <v>140</v>
      </c>
      <c r="AV193" s="46" t="str">
        <f t="shared" si="92"/>
        <v>R_ES-SA-SpHeat</v>
      </c>
      <c r="AW193" s="192">
        <f t="shared" si="93"/>
        <v>0</v>
      </c>
      <c r="AX193" s="192">
        <f t="shared" si="99"/>
        <v>0</v>
      </c>
      <c r="AY193" s="192" t="s">
        <v>18</v>
      </c>
      <c r="AZ193" s="46" t="s">
        <v>192</v>
      </c>
      <c r="BD193" s="186" t="s">
        <v>140</v>
      </c>
      <c r="BE193" s="46" t="str">
        <f t="shared" si="94"/>
        <v>R_ES-SA-SpHeat</v>
      </c>
      <c r="BF193" s="192">
        <f t="shared" si="95"/>
        <v>0</v>
      </c>
      <c r="BG193" s="192">
        <f t="shared" si="100"/>
        <v>0</v>
      </c>
      <c r="BH193" s="192" t="s">
        <v>18</v>
      </c>
      <c r="BI193" s="46" t="s">
        <v>194</v>
      </c>
      <c r="BM193" s="186" t="s">
        <v>140</v>
      </c>
      <c r="BN193" s="46" t="str">
        <f t="shared" si="96"/>
        <v>R_ES-SA-SpHeat</v>
      </c>
      <c r="BO193" s="192">
        <f t="shared" si="97"/>
        <v>0</v>
      </c>
      <c r="BP193" s="192">
        <f t="shared" si="101"/>
        <v>0</v>
      </c>
      <c r="BQ193" s="192" t="s">
        <v>18</v>
      </c>
      <c r="BR193" s="46" t="s">
        <v>191</v>
      </c>
    </row>
    <row r="194" spans="11:70">
      <c r="K194" s="186" t="s">
        <v>140</v>
      </c>
      <c r="L194" s="187" t="str">
        <f t="shared" si="136"/>
        <v>R_ES-SA-SpHeat</v>
      </c>
      <c r="M194" s="186">
        <f t="shared" ref="M194:N194" si="138">M98</f>
        <v>0</v>
      </c>
      <c r="N194" s="186">
        <f t="shared" si="138"/>
        <v>0</v>
      </c>
      <c r="O194" s="186" t="s">
        <v>18</v>
      </c>
      <c r="P194" s="187" t="s">
        <v>195</v>
      </c>
      <c r="T194" s="186" t="s">
        <v>140</v>
      </c>
      <c r="U194" s="187" t="str">
        <f t="shared" si="87"/>
        <v>R_ES-SA-SpHeat</v>
      </c>
      <c r="V194" s="186">
        <f t="shared" si="87"/>
        <v>0</v>
      </c>
      <c r="W194" s="186">
        <f t="shared" si="133"/>
        <v>0</v>
      </c>
      <c r="X194" s="186" t="s">
        <v>18</v>
      </c>
      <c r="Y194" s="187" t="s">
        <v>190</v>
      </c>
      <c r="AC194" s="186" t="s">
        <v>140</v>
      </c>
      <c r="AD194" s="46" t="str">
        <f t="shared" si="88"/>
        <v>R_ES-SA-SpHeat</v>
      </c>
      <c r="AE194" s="192">
        <f t="shared" si="89"/>
        <v>0</v>
      </c>
      <c r="AF194" s="46">
        <f t="shared" si="134"/>
        <v>0</v>
      </c>
      <c r="AG194" s="192" t="s">
        <v>18</v>
      </c>
      <c r="AH194" s="46" t="s">
        <v>196</v>
      </c>
      <c r="AL194" s="186" t="s">
        <v>140</v>
      </c>
      <c r="AM194" s="187" t="str">
        <f t="shared" si="90"/>
        <v>R_ES-SA-SpHeat</v>
      </c>
      <c r="AN194" s="186">
        <f t="shared" si="91"/>
        <v>0</v>
      </c>
      <c r="AO194" s="186">
        <f t="shared" si="135"/>
        <v>0</v>
      </c>
      <c r="AP194" s="186" t="s">
        <v>18</v>
      </c>
      <c r="AQ194" s="187" t="s">
        <v>193</v>
      </c>
      <c r="AU194" s="186" t="s">
        <v>140</v>
      </c>
      <c r="AV194" s="46" t="str">
        <f t="shared" si="92"/>
        <v>R_ES-SA-SpHeat</v>
      </c>
      <c r="AW194" s="192">
        <f t="shared" si="93"/>
        <v>0</v>
      </c>
      <c r="AX194" s="192">
        <f t="shared" si="99"/>
        <v>0</v>
      </c>
      <c r="AY194" s="192" t="s">
        <v>18</v>
      </c>
      <c r="AZ194" s="46" t="s">
        <v>192</v>
      </c>
      <c r="BD194" s="186" t="s">
        <v>140</v>
      </c>
      <c r="BE194" s="46" t="str">
        <f t="shared" si="94"/>
        <v>R_ES-SA-SpHeat</v>
      </c>
      <c r="BF194" s="192">
        <f t="shared" si="95"/>
        <v>0</v>
      </c>
      <c r="BG194" s="192">
        <f t="shared" si="100"/>
        <v>0</v>
      </c>
      <c r="BH194" s="192" t="s">
        <v>18</v>
      </c>
      <c r="BI194" s="46" t="s">
        <v>194</v>
      </c>
      <c r="BM194" s="186" t="s">
        <v>140</v>
      </c>
      <c r="BN194" s="46" t="str">
        <f t="shared" si="96"/>
        <v>R_ES-SA-SpHeat</v>
      </c>
      <c r="BO194" s="192">
        <f t="shared" si="97"/>
        <v>0</v>
      </c>
      <c r="BP194" s="192">
        <f t="shared" si="101"/>
        <v>0</v>
      </c>
      <c r="BQ194" s="192" t="s">
        <v>18</v>
      </c>
      <c r="BR194" s="46" t="s">
        <v>191</v>
      </c>
    </row>
    <row r="195" spans="11:70">
      <c r="K195" s="186" t="s">
        <v>140</v>
      </c>
      <c r="L195" s="187" t="str">
        <f t="shared" si="136"/>
        <v>R_ES-SA-SpHeat</v>
      </c>
      <c r="M195" s="186">
        <f t="shared" ref="M195:N195" si="139">M99</f>
        <v>0</v>
      </c>
      <c r="N195" s="186">
        <f t="shared" si="139"/>
        <v>0</v>
      </c>
      <c r="O195" s="186" t="s">
        <v>18</v>
      </c>
      <c r="P195" s="187" t="s">
        <v>195</v>
      </c>
      <c r="T195" s="186" t="s">
        <v>140</v>
      </c>
      <c r="U195" s="187" t="str">
        <f t="shared" si="87"/>
        <v>R_ES-SA-SpHeat</v>
      </c>
      <c r="V195" s="186">
        <f t="shared" si="87"/>
        <v>0</v>
      </c>
      <c r="W195" s="186">
        <f t="shared" si="133"/>
        <v>0</v>
      </c>
      <c r="X195" s="186" t="s">
        <v>18</v>
      </c>
      <c r="Y195" s="187" t="s">
        <v>190</v>
      </c>
      <c r="AC195" s="186" t="s">
        <v>140</v>
      </c>
      <c r="AD195" s="46" t="str">
        <f t="shared" si="88"/>
        <v>R_ES-SA-SpHeat</v>
      </c>
      <c r="AE195" s="192">
        <f t="shared" si="89"/>
        <v>0</v>
      </c>
      <c r="AF195" s="46">
        <f t="shared" si="134"/>
        <v>0</v>
      </c>
      <c r="AG195" s="192" t="s">
        <v>18</v>
      </c>
      <c r="AH195" s="46" t="s">
        <v>196</v>
      </c>
      <c r="AL195" s="186" t="s">
        <v>140</v>
      </c>
      <c r="AM195" s="187" t="str">
        <f t="shared" si="90"/>
        <v>R_ES-SA-SpHeat</v>
      </c>
      <c r="AN195" s="186">
        <f t="shared" si="91"/>
        <v>0</v>
      </c>
      <c r="AO195" s="186">
        <f t="shared" si="135"/>
        <v>0</v>
      </c>
      <c r="AP195" s="186" t="s">
        <v>18</v>
      </c>
      <c r="AQ195" s="187" t="s">
        <v>193</v>
      </c>
      <c r="AU195" s="186" t="s">
        <v>140</v>
      </c>
      <c r="AV195" s="46" t="str">
        <f t="shared" si="92"/>
        <v>R_ES-SA-SpHeat</v>
      </c>
      <c r="AW195" s="192">
        <f t="shared" si="93"/>
        <v>0</v>
      </c>
      <c r="AX195" s="192">
        <f t="shared" si="99"/>
        <v>0</v>
      </c>
      <c r="AY195" s="192" t="s">
        <v>18</v>
      </c>
      <c r="AZ195" s="46" t="s">
        <v>192</v>
      </c>
      <c r="BD195" s="186" t="s">
        <v>140</v>
      </c>
      <c r="BE195" s="46" t="str">
        <f t="shared" si="94"/>
        <v>R_ES-SA-SpHeat</v>
      </c>
      <c r="BF195" s="192">
        <f t="shared" si="95"/>
        <v>0</v>
      </c>
      <c r="BG195" s="192">
        <f t="shared" si="100"/>
        <v>0</v>
      </c>
      <c r="BH195" s="192" t="s">
        <v>18</v>
      </c>
      <c r="BI195" s="46" t="s">
        <v>194</v>
      </c>
      <c r="BM195" s="186" t="s">
        <v>140</v>
      </c>
      <c r="BN195" s="46" t="str">
        <f t="shared" si="96"/>
        <v>R_ES-SA-SpHeat</v>
      </c>
      <c r="BO195" s="192">
        <f t="shared" si="97"/>
        <v>0</v>
      </c>
      <c r="BP195" s="192">
        <f t="shared" si="101"/>
        <v>0</v>
      </c>
      <c r="BQ195" s="192" t="s">
        <v>18</v>
      </c>
      <c r="BR195" s="46" t="s">
        <v>191</v>
      </c>
    </row>
    <row r="196" spans="11:70">
      <c r="K196" s="186" t="s">
        <v>140</v>
      </c>
      <c r="L196" s="187" t="str">
        <f t="shared" si="136"/>
        <v>R_ES-SA-SpHeat</v>
      </c>
      <c r="M196" s="186">
        <f t="shared" ref="M196:N196" si="140">M100</f>
        <v>0</v>
      </c>
      <c r="N196" s="186">
        <f t="shared" si="140"/>
        <v>0</v>
      </c>
      <c r="O196" s="186" t="s">
        <v>18</v>
      </c>
      <c r="P196" s="187" t="s">
        <v>195</v>
      </c>
      <c r="T196" s="186" t="s">
        <v>140</v>
      </c>
      <c r="U196" s="187" t="str">
        <f t="shared" si="87"/>
        <v>R_ES-SA-SpHeat</v>
      </c>
      <c r="V196" s="186">
        <f t="shared" si="87"/>
        <v>0</v>
      </c>
      <c r="W196" s="186">
        <f t="shared" si="133"/>
        <v>0</v>
      </c>
      <c r="X196" s="186" t="s">
        <v>18</v>
      </c>
      <c r="Y196" s="187" t="s">
        <v>190</v>
      </c>
      <c r="AC196" s="186" t="s">
        <v>140</v>
      </c>
      <c r="AD196" s="46" t="str">
        <f t="shared" si="88"/>
        <v>R_ES-SA-SpHeat</v>
      </c>
      <c r="AE196" s="192">
        <f t="shared" si="89"/>
        <v>0</v>
      </c>
      <c r="AF196" s="46">
        <f t="shared" si="134"/>
        <v>0</v>
      </c>
      <c r="AG196" s="192" t="s">
        <v>18</v>
      </c>
      <c r="AH196" s="46" t="s">
        <v>196</v>
      </c>
      <c r="AL196" s="186" t="s">
        <v>140</v>
      </c>
      <c r="AM196" s="187" t="str">
        <f t="shared" si="90"/>
        <v>R_ES-SA-SpHeat</v>
      </c>
      <c r="AN196" s="186">
        <f t="shared" si="91"/>
        <v>0</v>
      </c>
      <c r="AO196" s="186">
        <f t="shared" si="135"/>
        <v>0</v>
      </c>
      <c r="AP196" s="186" t="s">
        <v>18</v>
      </c>
      <c r="AQ196" s="187" t="s">
        <v>193</v>
      </c>
      <c r="AU196" s="186" t="s">
        <v>140</v>
      </c>
      <c r="AV196" s="46" t="str">
        <f t="shared" si="92"/>
        <v>R_ES-SA-SpHeat</v>
      </c>
      <c r="AW196" s="192">
        <f t="shared" si="93"/>
        <v>0</v>
      </c>
      <c r="AX196" s="192">
        <f t="shared" si="99"/>
        <v>0</v>
      </c>
      <c r="AY196" s="192" t="s">
        <v>18</v>
      </c>
      <c r="AZ196" s="46" t="s">
        <v>192</v>
      </c>
      <c r="BD196" s="186" t="s">
        <v>140</v>
      </c>
      <c r="BE196" s="46" t="str">
        <f t="shared" si="94"/>
        <v>R_ES-SA-SpHeat</v>
      </c>
      <c r="BF196" s="192">
        <f t="shared" si="95"/>
        <v>0</v>
      </c>
      <c r="BG196" s="192">
        <f t="shared" si="100"/>
        <v>0</v>
      </c>
      <c r="BH196" s="192" t="s">
        <v>18</v>
      </c>
      <c r="BI196" s="46" t="s">
        <v>194</v>
      </c>
      <c r="BM196" s="186" t="s">
        <v>140</v>
      </c>
      <c r="BN196" s="46" t="str">
        <f t="shared" si="96"/>
        <v>R_ES-SA-SpHeat</v>
      </c>
      <c r="BO196" s="192">
        <f t="shared" si="97"/>
        <v>0</v>
      </c>
      <c r="BP196" s="192">
        <f t="shared" si="101"/>
        <v>0</v>
      </c>
      <c r="BQ196" s="192" t="s">
        <v>18</v>
      </c>
      <c r="BR196" s="46" t="s">
        <v>191</v>
      </c>
    </row>
    <row r="197" spans="11:70">
      <c r="K197" s="186" t="s">
        <v>140</v>
      </c>
      <c r="L197" s="187" t="str">
        <f t="shared" si="136"/>
        <v>R_ES-SA-SpHeat</v>
      </c>
      <c r="M197" s="186">
        <f t="shared" ref="M197:N197" si="141">M101</f>
        <v>0</v>
      </c>
      <c r="N197" s="186">
        <f t="shared" si="141"/>
        <v>0</v>
      </c>
      <c r="O197" s="186" t="s">
        <v>18</v>
      </c>
      <c r="P197" s="187" t="s">
        <v>195</v>
      </c>
      <c r="T197" s="186" t="s">
        <v>140</v>
      </c>
      <c r="U197" s="187" t="str">
        <f t="shared" si="87"/>
        <v>R_ES-SA-SpHeat</v>
      </c>
      <c r="V197" s="186">
        <f t="shared" si="87"/>
        <v>0</v>
      </c>
      <c r="W197" s="186">
        <f t="shared" si="133"/>
        <v>0</v>
      </c>
      <c r="X197" s="186" t="s">
        <v>18</v>
      </c>
      <c r="Y197" s="187" t="s">
        <v>190</v>
      </c>
      <c r="AC197" s="186" t="s">
        <v>140</v>
      </c>
      <c r="AD197" s="46" t="str">
        <f t="shared" si="88"/>
        <v>R_ES-SA-SpHeat</v>
      </c>
      <c r="AE197" s="192">
        <f t="shared" si="89"/>
        <v>0</v>
      </c>
      <c r="AF197" s="46">
        <f t="shared" si="134"/>
        <v>0</v>
      </c>
      <c r="AG197" s="192" t="s">
        <v>18</v>
      </c>
      <c r="AH197" s="46" t="s">
        <v>196</v>
      </c>
      <c r="AL197" s="186" t="s">
        <v>140</v>
      </c>
      <c r="AM197" s="187" t="str">
        <f t="shared" si="90"/>
        <v>R_ES-SA-SpHeat</v>
      </c>
      <c r="AN197" s="186">
        <f t="shared" si="91"/>
        <v>0</v>
      </c>
      <c r="AO197" s="186">
        <f t="shared" si="135"/>
        <v>0</v>
      </c>
      <c r="AP197" s="186" t="s">
        <v>18</v>
      </c>
      <c r="AQ197" s="187" t="s">
        <v>193</v>
      </c>
      <c r="AU197" s="186" t="s">
        <v>140</v>
      </c>
      <c r="AV197" s="46" t="str">
        <f t="shared" si="92"/>
        <v>R_ES-SA-SpHeat</v>
      </c>
      <c r="AW197" s="192">
        <f t="shared" si="93"/>
        <v>0</v>
      </c>
      <c r="AX197" s="192">
        <f t="shared" si="99"/>
        <v>0</v>
      </c>
      <c r="AY197" s="192" t="s">
        <v>18</v>
      </c>
      <c r="AZ197" s="46" t="s">
        <v>192</v>
      </c>
      <c r="BD197" s="186" t="s">
        <v>140</v>
      </c>
      <c r="BE197" s="46" t="str">
        <f t="shared" si="94"/>
        <v>R_ES-SA-SpHeat</v>
      </c>
      <c r="BF197" s="192">
        <f t="shared" si="95"/>
        <v>0</v>
      </c>
      <c r="BG197" s="192">
        <f t="shared" si="100"/>
        <v>0</v>
      </c>
      <c r="BH197" s="192" t="s">
        <v>18</v>
      </c>
      <c r="BI197" s="46" t="s">
        <v>194</v>
      </c>
      <c r="BM197" s="186" t="s">
        <v>140</v>
      </c>
      <c r="BN197" s="46" t="str">
        <f t="shared" si="96"/>
        <v>R_ES-SA-SpHeat</v>
      </c>
      <c r="BO197" s="192">
        <f t="shared" si="97"/>
        <v>0</v>
      </c>
      <c r="BP197" s="192">
        <f t="shared" si="101"/>
        <v>0</v>
      </c>
      <c r="BQ197" s="192" t="s">
        <v>18</v>
      </c>
      <c r="BR197" s="46" t="s">
        <v>191</v>
      </c>
    </row>
    <row r="198" spans="11:70">
      <c r="K198" s="186" t="s">
        <v>140</v>
      </c>
      <c r="L198" s="187" t="str">
        <f t="shared" si="136"/>
        <v>R_ES-SA-SpHeat</v>
      </c>
      <c r="M198" s="186">
        <f t="shared" ref="M198:N198" si="142">M102</f>
        <v>0</v>
      </c>
      <c r="N198" s="186">
        <f t="shared" si="142"/>
        <v>0</v>
      </c>
      <c r="O198" s="186" t="s">
        <v>18</v>
      </c>
      <c r="P198" s="187" t="s">
        <v>195</v>
      </c>
      <c r="T198" s="186" t="s">
        <v>140</v>
      </c>
      <c r="U198" s="187" t="str">
        <f t="shared" si="87"/>
        <v>R_ES-SA-SpHeat</v>
      </c>
      <c r="V198" s="186">
        <f t="shared" si="87"/>
        <v>0</v>
      </c>
      <c r="W198" s="186">
        <f t="shared" si="133"/>
        <v>0</v>
      </c>
      <c r="X198" s="186" t="s">
        <v>18</v>
      </c>
      <c r="Y198" s="187" t="s">
        <v>190</v>
      </c>
      <c r="AC198" s="186" t="s">
        <v>140</v>
      </c>
      <c r="AD198" s="46" t="str">
        <f t="shared" si="88"/>
        <v>R_ES-SA-SpHeat</v>
      </c>
      <c r="AE198" s="192">
        <f t="shared" si="89"/>
        <v>0</v>
      </c>
      <c r="AF198" s="46">
        <f t="shared" si="134"/>
        <v>0</v>
      </c>
      <c r="AG198" s="192" t="s">
        <v>18</v>
      </c>
      <c r="AH198" s="46" t="s">
        <v>196</v>
      </c>
      <c r="AL198" s="186" t="s">
        <v>140</v>
      </c>
      <c r="AM198" s="187" t="str">
        <f t="shared" si="90"/>
        <v>R_ES-SA-SpHeat</v>
      </c>
      <c r="AN198" s="186">
        <f t="shared" si="91"/>
        <v>0</v>
      </c>
      <c r="AO198" s="186">
        <f t="shared" si="135"/>
        <v>0</v>
      </c>
      <c r="AP198" s="186" t="s">
        <v>18</v>
      </c>
      <c r="AQ198" s="187" t="s">
        <v>193</v>
      </c>
      <c r="AU198" s="186" t="s">
        <v>140</v>
      </c>
      <c r="AV198" s="46" t="str">
        <f t="shared" si="92"/>
        <v>R_ES-SA-SpHeat</v>
      </c>
      <c r="AW198" s="192">
        <f t="shared" si="93"/>
        <v>0</v>
      </c>
      <c r="AX198" s="192">
        <f t="shared" si="99"/>
        <v>0</v>
      </c>
      <c r="AY198" s="192" t="s">
        <v>18</v>
      </c>
      <c r="AZ198" s="46" t="s">
        <v>192</v>
      </c>
      <c r="BD198" s="186" t="s">
        <v>140</v>
      </c>
      <c r="BE198" s="46" t="str">
        <f t="shared" si="94"/>
        <v>R_ES-SA-SpHeat</v>
      </c>
      <c r="BF198" s="192">
        <f t="shared" si="95"/>
        <v>0</v>
      </c>
      <c r="BG198" s="192">
        <f t="shared" si="100"/>
        <v>0</v>
      </c>
      <c r="BH198" s="192" t="s">
        <v>18</v>
      </c>
      <c r="BI198" s="46" t="s">
        <v>194</v>
      </c>
      <c r="BM198" s="186" t="s">
        <v>140</v>
      </c>
      <c r="BN198" s="46" t="str">
        <f t="shared" si="96"/>
        <v>R_ES-SA-SpHeat</v>
      </c>
      <c r="BO198" s="192">
        <f t="shared" si="97"/>
        <v>0</v>
      </c>
      <c r="BP198" s="192">
        <f t="shared" si="101"/>
        <v>0</v>
      </c>
      <c r="BQ198" s="192" t="s">
        <v>18</v>
      </c>
      <c r="BR198" s="46" t="s">
        <v>191</v>
      </c>
    </row>
    <row r="199" spans="11:70">
      <c r="K199" s="186" t="s">
        <v>140</v>
      </c>
      <c r="L199" s="187" t="str">
        <f t="shared" si="136"/>
        <v>R_ES-SA-SpHeat</v>
      </c>
      <c r="M199" s="186">
        <f t="shared" ref="M199:N199" si="143">M103</f>
        <v>0</v>
      </c>
      <c r="N199" s="186">
        <f t="shared" si="143"/>
        <v>0</v>
      </c>
      <c r="O199" s="186" t="s">
        <v>18</v>
      </c>
      <c r="P199" s="187" t="s">
        <v>195</v>
      </c>
      <c r="T199" s="186" t="s">
        <v>140</v>
      </c>
      <c r="U199" s="187" t="str">
        <f t="shared" si="87"/>
        <v>R_ES-SA-SpHeat</v>
      </c>
      <c r="V199" s="186">
        <f t="shared" si="87"/>
        <v>0</v>
      </c>
      <c r="W199" s="186">
        <f t="shared" si="133"/>
        <v>0</v>
      </c>
      <c r="X199" s="186" t="s">
        <v>18</v>
      </c>
      <c r="Y199" s="187" t="s">
        <v>190</v>
      </c>
      <c r="AC199" s="186" t="s">
        <v>140</v>
      </c>
      <c r="AD199" s="46" t="str">
        <f t="shared" si="88"/>
        <v>R_ES-SA-SpHeat</v>
      </c>
      <c r="AE199" s="192">
        <f t="shared" si="89"/>
        <v>0</v>
      </c>
      <c r="AF199" s="46">
        <f t="shared" si="134"/>
        <v>0</v>
      </c>
      <c r="AG199" s="192" t="s">
        <v>18</v>
      </c>
      <c r="AH199" s="46" t="s">
        <v>196</v>
      </c>
      <c r="AL199" s="186" t="s">
        <v>140</v>
      </c>
      <c r="AM199" s="187" t="str">
        <f t="shared" si="90"/>
        <v>R_ES-SA-SpHeat</v>
      </c>
      <c r="AN199" s="186">
        <f t="shared" si="91"/>
        <v>0</v>
      </c>
      <c r="AO199" s="186">
        <f t="shared" si="135"/>
        <v>0</v>
      </c>
      <c r="AP199" s="186" t="s">
        <v>18</v>
      </c>
      <c r="AQ199" s="187" t="s">
        <v>193</v>
      </c>
      <c r="AU199" s="186" t="s">
        <v>140</v>
      </c>
      <c r="AV199" s="46" t="str">
        <f t="shared" si="92"/>
        <v>R_ES-SA-SpHeat</v>
      </c>
      <c r="AW199" s="192">
        <f t="shared" si="93"/>
        <v>0</v>
      </c>
      <c r="AX199" s="192">
        <f t="shared" si="99"/>
        <v>0</v>
      </c>
      <c r="AY199" s="192" t="s">
        <v>18</v>
      </c>
      <c r="AZ199" s="46" t="s">
        <v>192</v>
      </c>
      <c r="BD199" s="186" t="s">
        <v>140</v>
      </c>
      <c r="BE199" s="46" t="str">
        <f t="shared" si="94"/>
        <v>R_ES-SA-SpHeat</v>
      </c>
      <c r="BF199" s="192">
        <f t="shared" si="95"/>
        <v>0</v>
      </c>
      <c r="BG199" s="192">
        <f t="shared" si="100"/>
        <v>0</v>
      </c>
      <c r="BH199" s="192" t="s">
        <v>18</v>
      </c>
      <c r="BI199" s="46" t="s">
        <v>194</v>
      </c>
      <c r="BM199" s="186" t="s">
        <v>140</v>
      </c>
      <c r="BN199" s="46" t="str">
        <f t="shared" si="96"/>
        <v>R_ES-SA-SpHeat</v>
      </c>
      <c r="BO199" s="192">
        <f t="shared" si="97"/>
        <v>0</v>
      </c>
      <c r="BP199" s="192">
        <f t="shared" si="101"/>
        <v>0</v>
      </c>
      <c r="BQ199" s="192" t="s">
        <v>18</v>
      </c>
      <c r="BR199" s="46" t="s">
        <v>191</v>
      </c>
    </row>
    <row r="200" spans="11:70">
      <c r="K200" s="186" t="s">
        <v>350</v>
      </c>
      <c r="L200" s="187" t="str">
        <f t="shared" si="136"/>
        <v>R_ES-SA-SpHeat</v>
      </c>
      <c r="M200" s="186" t="str">
        <f t="shared" ref="M200:N200" si="144">M104</f>
        <v>WH0_1</v>
      </c>
      <c r="N200" s="186">
        <f t="shared" si="144"/>
        <v>9.6566523605150306E-2</v>
      </c>
      <c r="O200" s="186" t="s">
        <v>18</v>
      </c>
      <c r="P200" s="187" t="s">
        <v>195</v>
      </c>
      <c r="T200" s="186" t="s">
        <v>350</v>
      </c>
      <c r="U200" s="187" t="str">
        <f t="shared" si="87"/>
        <v>R_ES-SA-SpHeat</v>
      </c>
      <c r="V200" s="186" t="str">
        <f t="shared" si="87"/>
        <v>WH0_1</v>
      </c>
      <c r="W200" s="186">
        <f t="shared" ref="W200" si="145">W104</f>
        <v>9.6566523605150306E-2</v>
      </c>
      <c r="X200" s="186" t="s">
        <v>18</v>
      </c>
      <c r="Y200" s="187" t="s">
        <v>190</v>
      </c>
      <c r="AA200" s="186">
        <f t="shared" ref="AA200:AA223" si="146">AA104</f>
        <v>4.9356223175965698E-2</v>
      </c>
      <c r="AC200" s="186" t="s">
        <v>350</v>
      </c>
      <c r="AD200" s="46" t="str">
        <f t="shared" si="88"/>
        <v>R_ES-SA-SpHeat</v>
      </c>
      <c r="AE200" s="192" t="str">
        <f t="shared" si="89"/>
        <v>WH0_1</v>
      </c>
      <c r="AF200" s="46">
        <f t="shared" si="134"/>
        <v>9.6566523605150306E-2</v>
      </c>
      <c r="AG200" s="192" t="s">
        <v>18</v>
      </c>
      <c r="AH200" s="46" t="s">
        <v>196</v>
      </c>
      <c r="AL200" s="186" t="s">
        <v>350</v>
      </c>
      <c r="AM200" s="187" t="str">
        <f t="shared" si="90"/>
        <v>R_ES-SA-SpHeat</v>
      </c>
      <c r="AN200" s="186" t="str">
        <f t="shared" si="91"/>
        <v>WH0_1</v>
      </c>
      <c r="AO200" s="159">
        <f>AS200+AS201</f>
        <v>9.4420600858369202E-2</v>
      </c>
      <c r="AP200" s="186" t="s">
        <v>18</v>
      </c>
      <c r="AQ200" s="187" t="s">
        <v>193</v>
      </c>
      <c r="AS200" s="186">
        <f t="shared" ref="AS200:AS223" si="147">AS104</f>
        <v>4.7210300429184601E-2</v>
      </c>
      <c r="AU200" s="186" t="s">
        <v>350</v>
      </c>
      <c r="AV200" s="46" t="str">
        <f t="shared" si="92"/>
        <v>R_ES-SA-SpHeat</v>
      </c>
      <c r="AW200" s="192" t="str">
        <f t="shared" si="93"/>
        <v>WH0_1</v>
      </c>
      <c r="AX200" s="159">
        <f>BB200+BB201</f>
        <v>9.6566523605150306E-2</v>
      </c>
      <c r="AY200" s="192" t="s">
        <v>18</v>
      </c>
      <c r="AZ200" s="46" t="s">
        <v>192</v>
      </c>
      <c r="BB200" s="192">
        <f t="shared" ref="BB200:BB223" si="148">AA200</f>
        <v>4.9356223175965698E-2</v>
      </c>
      <c r="BD200" s="186" t="s">
        <v>350</v>
      </c>
      <c r="BE200" s="46" t="str">
        <f t="shared" si="94"/>
        <v>R_ES-SA-SpHeat</v>
      </c>
      <c r="BF200" s="192" t="str">
        <f t="shared" si="95"/>
        <v>WH0_1</v>
      </c>
      <c r="BG200" s="192">
        <f t="shared" si="100"/>
        <v>9.6566523605150306E-2</v>
      </c>
      <c r="BH200" s="192" t="s">
        <v>18</v>
      </c>
      <c r="BI200" s="46" t="s">
        <v>194</v>
      </c>
      <c r="BM200" s="186" t="s">
        <v>350</v>
      </c>
      <c r="BN200" s="46" t="str">
        <f t="shared" si="96"/>
        <v>R_ES-SA-SpHeat</v>
      </c>
      <c r="BO200" s="192" t="str">
        <f t="shared" si="97"/>
        <v>WH0_1</v>
      </c>
      <c r="BP200" s="192">
        <f t="shared" si="101"/>
        <v>9.6566523605150306E-2</v>
      </c>
      <c r="BQ200" s="192" t="s">
        <v>18</v>
      </c>
      <c r="BR200" s="46" t="s">
        <v>191</v>
      </c>
    </row>
    <row r="201" spans="11:70">
      <c r="K201" s="186" t="s">
        <v>350</v>
      </c>
      <c r="L201" s="187" t="str">
        <f t="shared" si="136"/>
        <v>R_ES-SA-SpHeat</v>
      </c>
      <c r="M201" s="186" t="str">
        <f t="shared" ref="M201:N201" si="149">M105</f>
        <v>WH2_3</v>
      </c>
      <c r="N201" s="186">
        <f t="shared" si="149"/>
        <v>9.6566523605150306E-2</v>
      </c>
      <c r="O201" s="186" t="s">
        <v>18</v>
      </c>
      <c r="P201" s="187" t="s">
        <v>195</v>
      </c>
      <c r="T201" s="186" t="s">
        <v>350</v>
      </c>
      <c r="U201" s="187" t="str">
        <f t="shared" si="87"/>
        <v>R_ES-SA-SpHeat</v>
      </c>
      <c r="V201" s="186" t="str">
        <f t="shared" si="87"/>
        <v>WH2_3</v>
      </c>
      <c r="W201" s="186">
        <f t="shared" ref="W201" si="150">W105</f>
        <v>7.9399141630901296E-2</v>
      </c>
      <c r="X201" s="186" t="s">
        <v>18</v>
      </c>
      <c r="Y201" s="187" t="s">
        <v>190</v>
      </c>
      <c r="AA201" s="186">
        <f t="shared" si="146"/>
        <v>4.7210300429184601E-2</v>
      </c>
      <c r="AC201" s="186" t="s">
        <v>350</v>
      </c>
      <c r="AD201" s="46" t="str">
        <f t="shared" si="88"/>
        <v>R_ES-SA-SpHeat</v>
      </c>
      <c r="AE201" s="192" t="str">
        <f t="shared" si="89"/>
        <v>WH2_3</v>
      </c>
      <c r="AF201" s="46">
        <f t="shared" si="134"/>
        <v>9.6566523605150306E-2</v>
      </c>
      <c r="AG201" s="192" t="s">
        <v>18</v>
      </c>
      <c r="AH201" s="46" t="s">
        <v>196</v>
      </c>
      <c r="AL201" s="186" t="s">
        <v>350</v>
      </c>
      <c r="AM201" s="187" t="str">
        <f t="shared" si="90"/>
        <v>R_ES-SA-SpHeat</v>
      </c>
      <c r="AN201" s="186" t="str">
        <f t="shared" si="91"/>
        <v>WH2_3</v>
      </c>
      <c r="AO201" s="159">
        <f>AS202+AS203</f>
        <v>9.6566523605150306E-2</v>
      </c>
      <c r="AP201" s="186" t="s">
        <v>18</v>
      </c>
      <c r="AQ201" s="187" t="s">
        <v>193</v>
      </c>
      <c r="AS201" s="186">
        <f t="shared" si="147"/>
        <v>4.7210300429184601E-2</v>
      </c>
      <c r="AU201" s="186" t="s">
        <v>350</v>
      </c>
      <c r="AV201" s="46" t="str">
        <f t="shared" si="92"/>
        <v>R_ES-SA-SpHeat</v>
      </c>
      <c r="AW201" s="192" t="str">
        <f t="shared" si="93"/>
        <v>WH2_3</v>
      </c>
      <c r="AX201" s="159">
        <f>BB202+BB203</f>
        <v>7.9399141630901296E-2</v>
      </c>
      <c r="AY201" s="192" t="s">
        <v>18</v>
      </c>
      <c r="AZ201" s="46" t="s">
        <v>192</v>
      </c>
      <c r="BB201" s="192">
        <f t="shared" si="148"/>
        <v>4.7210300429184601E-2</v>
      </c>
      <c r="BD201" s="186" t="s">
        <v>350</v>
      </c>
      <c r="BE201" s="46" t="str">
        <f t="shared" si="94"/>
        <v>R_ES-SA-SpHeat</v>
      </c>
      <c r="BF201" s="192" t="str">
        <f t="shared" si="95"/>
        <v>WH2_3</v>
      </c>
      <c r="BG201" s="192">
        <f t="shared" si="100"/>
        <v>9.6566523605150306E-2</v>
      </c>
      <c r="BH201" s="192" t="s">
        <v>18</v>
      </c>
      <c r="BI201" s="46" t="s">
        <v>194</v>
      </c>
      <c r="BM201" s="186" t="s">
        <v>350</v>
      </c>
      <c r="BN201" s="46" t="str">
        <f t="shared" si="96"/>
        <v>R_ES-SA-SpHeat</v>
      </c>
      <c r="BO201" s="192" t="str">
        <f t="shared" si="97"/>
        <v>WH2_3</v>
      </c>
      <c r="BP201" s="192">
        <f t="shared" si="101"/>
        <v>7.9399141630901296E-2</v>
      </c>
      <c r="BQ201" s="192" t="s">
        <v>18</v>
      </c>
      <c r="BR201" s="46" t="s">
        <v>191</v>
      </c>
    </row>
    <row r="202" spans="11:70">
      <c r="K202" s="186" t="s">
        <v>350</v>
      </c>
      <c r="L202" s="187" t="str">
        <f t="shared" si="136"/>
        <v>R_ES-SA-SpHeat</v>
      </c>
      <c r="M202" s="186" t="str">
        <f t="shared" ref="M202:N202" si="151">M106</f>
        <v>WH4_5</v>
      </c>
      <c r="N202" s="186">
        <f t="shared" si="151"/>
        <v>8.7982832618025794E-2</v>
      </c>
      <c r="O202" s="186" t="s">
        <v>18</v>
      </c>
      <c r="P202" s="187" t="s">
        <v>195</v>
      </c>
      <c r="T202" s="186" t="s">
        <v>350</v>
      </c>
      <c r="U202" s="187" t="str">
        <f t="shared" si="87"/>
        <v>R_ES-SA-SpHeat</v>
      </c>
      <c r="V202" s="186" t="str">
        <f t="shared" si="87"/>
        <v>WH4_5</v>
      </c>
      <c r="W202" s="186">
        <f t="shared" ref="W202" si="152">W106</f>
        <v>7.5107296137339102E-2</v>
      </c>
      <c r="X202" s="186" t="s">
        <v>18</v>
      </c>
      <c r="Y202" s="187" t="s">
        <v>190</v>
      </c>
      <c r="AA202" s="186">
        <f t="shared" si="146"/>
        <v>4.07725321888412E-2</v>
      </c>
      <c r="AC202" s="186" t="s">
        <v>350</v>
      </c>
      <c r="AD202" s="46" t="str">
        <f t="shared" si="88"/>
        <v>R_ES-SA-SpHeat</v>
      </c>
      <c r="AE202" s="192" t="str">
        <f t="shared" si="89"/>
        <v>WH4_5</v>
      </c>
      <c r="AF202" s="46">
        <f t="shared" si="134"/>
        <v>8.7982832618025794E-2</v>
      </c>
      <c r="AG202" s="192" t="s">
        <v>18</v>
      </c>
      <c r="AH202" s="46" t="s">
        <v>196</v>
      </c>
      <c r="AL202" s="186" t="s">
        <v>350</v>
      </c>
      <c r="AM202" s="187" t="str">
        <f t="shared" si="90"/>
        <v>R_ES-SA-SpHeat</v>
      </c>
      <c r="AN202" s="186" t="str">
        <f t="shared" si="91"/>
        <v>WH4_5</v>
      </c>
      <c r="AO202" s="159">
        <f>AS204+AS205</f>
        <v>7.9399141630901296E-2</v>
      </c>
      <c r="AP202" s="186" t="s">
        <v>18</v>
      </c>
      <c r="AQ202" s="187" t="s">
        <v>193</v>
      </c>
      <c r="AS202" s="186">
        <f t="shared" si="147"/>
        <v>4.9356223175965698E-2</v>
      </c>
      <c r="AU202" s="186" t="s">
        <v>350</v>
      </c>
      <c r="AV202" s="46" t="str">
        <f t="shared" si="92"/>
        <v>R_ES-SA-SpHeat</v>
      </c>
      <c r="AW202" s="192" t="str">
        <f t="shared" si="93"/>
        <v>WH4_5</v>
      </c>
      <c r="AX202" s="159">
        <f>BB204+BB205</f>
        <v>7.5107296137339102E-2</v>
      </c>
      <c r="AY202" s="192" t="s">
        <v>18</v>
      </c>
      <c r="AZ202" s="46" t="s">
        <v>192</v>
      </c>
      <c r="BB202" s="192">
        <f t="shared" si="148"/>
        <v>4.07725321888412E-2</v>
      </c>
      <c r="BD202" s="186" t="s">
        <v>350</v>
      </c>
      <c r="BE202" s="46" t="str">
        <f t="shared" si="94"/>
        <v>R_ES-SA-SpHeat</v>
      </c>
      <c r="BF202" s="192" t="str">
        <f t="shared" si="95"/>
        <v>WH4_5</v>
      </c>
      <c r="BG202" s="192">
        <f t="shared" si="100"/>
        <v>8.7982832618025794E-2</v>
      </c>
      <c r="BH202" s="192" t="s">
        <v>18</v>
      </c>
      <c r="BI202" s="46" t="s">
        <v>194</v>
      </c>
      <c r="BM202" s="186" t="s">
        <v>350</v>
      </c>
      <c r="BN202" s="46" t="str">
        <f t="shared" si="96"/>
        <v>R_ES-SA-SpHeat</v>
      </c>
      <c r="BO202" s="192" t="str">
        <f t="shared" si="97"/>
        <v>WH4_5</v>
      </c>
      <c r="BP202" s="192">
        <f t="shared" si="101"/>
        <v>7.5107296137339102E-2</v>
      </c>
      <c r="BQ202" s="192" t="s">
        <v>18</v>
      </c>
      <c r="BR202" s="46" t="s">
        <v>191</v>
      </c>
    </row>
    <row r="203" spans="11:70">
      <c r="K203" s="186" t="s">
        <v>350</v>
      </c>
      <c r="L203" s="187" t="str">
        <f t="shared" si="136"/>
        <v>R_ES-SA-SpHeat</v>
      </c>
      <c r="M203" s="186" t="str">
        <f t="shared" ref="M203:N203" si="153">M107</f>
        <v>WH6_7</v>
      </c>
      <c r="N203" s="186">
        <f t="shared" si="153"/>
        <v>7.7253218884120206E-2</v>
      </c>
      <c r="O203" s="186" t="s">
        <v>18</v>
      </c>
      <c r="P203" s="187" t="s">
        <v>195</v>
      </c>
      <c r="T203" s="186" t="s">
        <v>350</v>
      </c>
      <c r="U203" s="187" t="str">
        <f t="shared" si="87"/>
        <v>R_ES-SA-SpHeat</v>
      </c>
      <c r="V203" s="186" t="str">
        <f t="shared" si="87"/>
        <v>WH6_7</v>
      </c>
      <c r="W203" s="186">
        <f t="shared" ref="W203" si="154">W107</f>
        <v>7.0815450643776895E-2</v>
      </c>
      <c r="X203" s="186" t="s">
        <v>18</v>
      </c>
      <c r="Y203" s="187" t="s">
        <v>190</v>
      </c>
      <c r="AA203" s="186">
        <f t="shared" si="146"/>
        <v>3.8626609442060103E-2</v>
      </c>
      <c r="AC203" s="186" t="s">
        <v>350</v>
      </c>
      <c r="AD203" s="46" t="str">
        <f t="shared" si="88"/>
        <v>R_ES-SA-SpHeat</v>
      </c>
      <c r="AE203" s="192" t="str">
        <f t="shared" si="89"/>
        <v>WH6_7</v>
      </c>
      <c r="AF203" s="46">
        <f t="shared" si="134"/>
        <v>7.7253218884120206E-2</v>
      </c>
      <c r="AG203" s="192" t="s">
        <v>18</v>
      </c>
      <c r="AH203" s="46" t="s">
        <v>196</v>
      </c>
      <c r="AL203" s="186" t="s">
        <v>350</v>
      </c>
      <c r="AM203" s="187" t="str">
        <f t="shared" si="90"/>
        <v>R_ES-SA-SpHeat</v>
      </c>
      <c r="AN203" s="186" t="str">
        <f t="shared" si="91"/>
        <v>WH6_7</v>
      </c>
      <c r="AO203" s="159">
        <f>AS206+AS207</f>
        <v>7.5107296137339102E-2</v>
      </c>
      <c r="AP203" s="186" t="s">
        <v>18</v>
      </c>
      <c r="AQ203" s="187" t="s">
        <v>193</v>
      </c>
      <c r="AS203" s="186">
        <f t="shared" si="147"/>
        <v>4.7210300429184601E-2</v>
      </c>
      <c r="AU203" s="186" t="s">
        <v>350</v>
      </c>
      <c r="AV203" s="46" t="str">
        <f t="shared" si="92"/>
        <v>R_ES-SA-SpHeat</v>
      </c>
      <c r="AW203" s="192" t="str">
        <f t="shared" si="93"/>
        <v>WH6_7</v>
      </c>
      <c r="AX203" s="159">
        <f>BB206+BB207</f>
        <v>7.0815450643776895E-2</v>
      </c>
      <c r="AY203" s="192" t="s">
        <v>18</v>
      </c>
      <c r="AZ203" s="46" t="s">
        <v>192</v>
      </c>
      <c r="BB203" s="192">
        <f t="shared" si="148"/>
        <v>3.8626609442060103E-2</v>
      </c>
      <c r="BD203" s="186" t="s">
        <v>350</v>
      </c>
      <c r="BE203" s="46" t="str">
        <f t="shared" si="94"/>
        <v>R_ES-SA-SpHeat</v>
      </c>
      <c r="BF203" s="192" t="str">
        <f t="shared" si="95"/>
        <v>WH6_7</v>
      </c>
      <c r="BG203" s="192">
        <f t="shared" si="100"/>
        <v>7.7253218884120206E-2</v>
      </c>
      <c r="BH203" s="192" t="s">
        <v>18</v>
      </c>
      <c r="BI203" s="46" t="s">
        <v>194</v>
      </c>
      <c r="BM203" s="186" t="s">
        <v>350</v>
      </c>
      <c r="BN203" s="46" t="str">
        <f t="shared" si="96"/>
        <v>R_ES-SA-SpHeat</v>
      </c>
      <c r="BO203" s="192" t="str">
        <f t="shared" si="97"/>
        <v>WH6_7</v>
      </c>
      <c r="BP203" s="192">
        <f t="shared" si="101"/>
        <v>7.0815450643776895E-2</v>
      </c>
      <c r="BQ203" s="192" t="s">
        <v>18</v>
      </c>
      <c r="BR203" s="46" t="s">
        <v>191</v>
      </c>
    </row>
    <row r="204" spans="11:70">
      <c r="K204" s="186" t="s">
        <v>350</v>
      </c>
      <c r="L204" s="187" t="str">
        <f t="shared" si="136"/>
        <v>R_ES-SA-SpHeat</v>
      </c>
      <c r="M204" s="186" t="str">
        <f t="shared" ref="M204:N204" si="155">M108</f>
        <v>WH8_9</v>
      </c>
      <c r="N204" s="186">
        <f t="shared" si="155"/>
        <v>7.0815450643776895E-2</v>
      </c>
      <c r="O204" s="186" t="s">
        <v>18</v>
      </c>
      <c r="P204" s="187" t="s">
        <v>195</v>
      </c>
      <c r="T204" s="186" t="s">
        <v>350</v>
      </c>
      <c r="U204" s="187" t="str">
        <f t="shared" si="87"/>
        <v>R_ES-SA-SpHeat</v>
      </c>
      <c r="V204" s="186" t="str">
        <f t="shared" si="87"/>
        <v>WH8_9</v>
      </c>
      <c r="W204" s="186">
        <f t="shared" ref="W204" si="156">W108</f>
        <v>7.5107296137339102E-2</v>
      </c>
      <c r="X204" s="186" t="s">
        <v>18</v>
      </c>
      <c r="Y204" s="187" t="s">
        <v>190</v>
      </c>
      <c r="AA204" s="186">
        <f t="shared" si="146"/>
        <v>3.8626609442060103E-2</v>
      </c>
      <c r="AC204" s="186" t="s">
        <v>350</v>
      </c>
      <c r="AD204" s="46" t="str">
        <f t="shared" si="88"/>
        <v>R_ES-SA-SpHeat</v>
      </c>
      <c r="AE204" s="192" t="str">
        <f t="shared" si="89"/>
        <v>WH8_9</v>
      </c>
      <c r="AF204" s="46">
        <f t="shared" si="134"/>
        <v>7.0815450643776895E-2</v>
      </c>
      <c r="AG204" s="192" t="s">
        <v>18</v>
      </c>
      <c r="AH204" s="46" t="s">
        <v>196</v>
      </c>
      <c r="AL204" s="186" t="s">
        <v>350</v>
      </c>
      <c r="AM204" s="187" t="str">
        <f t="shared" si="90"/>
        <v>R_ES-SA-SpHeat</v>
      </c>
      <c r="AN204" s="186" t="str">
        <f t="shared" si="91"/>
        <v>WH8_9</v>
      </c>
      <c r="AO204" s="159">
        <f>AS208+AS209</f>
        <v>7.0815450643776895E-2</v>
      </c>
      <c r="AP204" s="186" t="s">
        <v>18</v>
      </c>
      <c r="AQ204" s="187" t="s">
        <v>193</v>
      </c>
      <c r="AS204" s="186">
        <f t="shared" si="147"/>
        <v>4.07725321888412E-2</v>
      </c>
      <c r="AU204" s="186" t="s">
        <v>350</v>
      </c>
      <c r="AV204" s="46" t="str">
        <f t="shared" si="92"/>
        <v>R_ES-SA-SpHeat</v>
      </c>
      <c r="AW204" s="192" t="str">
        <f t="shared" si="93"/>
        <v>WH8_9</v>
      </c>
      <c r="AX204" s="159">
        <f>BB208+BB209</f>
        <v>7.5107296137339102E-2</v>
      </c>
      <c r="AY204" s="192" t="s">
        <v>18</v>
      </c>
      <c r="AZ204" s="46" t="s">
        <v>192</v>
      </c>
      <c r="BB204" s="192">
        <f t="shared" si="148"/>
        <v>3.8626609442060103E-2</v>
      </c>
      <c r="BD204" s="186" t="s">
        <v>350</v>
      </c>
      <c r="BE204" s="46" t="str">
        <f t="shared" si="94"/>
        <v>R_ES-SA-SpHeat</v>
      </c>
      <c r="BF204" s="192" t="str">
        <f t="shared" si="95"/>
        <v>WH8_9</v>
      </c>
      <c r="BG204" s="192">
        <f t="shared" si="100"/>
        <v>7.0815450643776895E-2</v>
      </c>
      <c r="BH204" s="192" t="s">
        <v>18</v>
      </c>
      <c r="BI204" s="46" t="s">
        <v>194</v>
      </c>
      <c r="BM204" s="186" t="s">
        <v>350</v>
      </c>
      <c r="BN204" s="46" t="str">
        <f t="shared" si="96"/>
        <v>R_ES-SA-SpHeat</v>
      </c>
      <c r="BO204" s="192" t="str">
        <f t="shared" si="97"/>
        <v>WH8_9</v>
      </c>
      <c r="BP204" s="192">
        <f t="shared" si="101"/>
        <v>7.5107296137339102E-2</v>
      </c>
      <c r="BQ204" s="192" t="s">
        <v>18</v>
      </c>
      <c r="BR204" s="46" t="s">
        <v>191</v>
      </c>
    </row>
    <row r="205" spans="11:70">
      <c r="K205" s="186" t="s">
        <v>350</v>
      </c>
      <c r="L205" s="187" t="str">
        <f t="shared" si="136"/>
        <v>R_ES-SA-SpHeat</v>
      </c>
      <c r="M205" s="186" t="str">
        <f t="shared" ref="M205:N205" si="157">M109</f>
        <v>WH10_11</v>
      </c>
      <c r="N205" s="186">
        <f t="shared" si="157"/>
        <v>7.5107296137339102E-2</v>
      </c>
      <c r="O205" s="186" t="s">
        <v>18</v>
      </c>
      <c r="P205" s="187" t="s">
        <v>195</v>
      </c>
      <c r="T205" s="186" t="s">
        <v>350</v>
      </c>
      <c r="U205" s="187" t="str">
        <f t="shared" si="87"/>
        <v>R_ES-SA-SpHeat</v>
      </c>
      <c r="V205" s="186" t="str">
        <f t="shared" si="87"/>
        <v>WH10_11</v>
      </c>
      <c r="W205" s="186">
        <f t="shared" ref="W205" si="158">W109</f>
        <v>7.5107296137339102E-2</v>
      </c>
      <c r="X205" s="186" t="s">
        <v>18</v>
      </c>
      <c r="Y205" s="187" t="s">
        <v>190</v>
      </c>
      <c r="AA205" s="186">
        <f t="shared" si="146"/>
        <v>3.6480686695278999E-2</v>
      </c>
      <c r="AC205" s="186" t="s">
        <v>350</v>
      </c>
      <c r="AD205" s="46" t="str">
        <f t="shared" si="88"/>
        <v>R_ES-SA-SpHeat</v>
      </c>
      <c r="AE205" s="192" t="str">
        <f t="shared" si="89"/>
        <v>WH10_11</v>
      </c>
      <c r="AF205" s="46">
        <f t="shared" si="134"/>
        <v>7.5107296137339102E-2</v>
      </c>
      <c r="AG205" s="192" t="s">
        <v>18</v>
      </c>
      <c r="AH205" s="46" t="s">
        <v>196</v>
      </c>
      <c r="AL205" s="186" t="s">
        <v>350</v>
      </c>
      <c r="AM205" s="187" t="str">
        <f t="shared" si="90"/>
        <v>R_ES-SA-SpHeat</v>
      </c>
      <c r="AN205" s="186" t="str">
        <f t="shared" si="91"/>
        <v>WH10_11</v>
      </c>
      <c r="AO205" s="159">
        <f>AS210+AS211</f>
        <v>7.5107296137339102E-2</v>
      </c>
      <c r="AP205" s="186" t="s">
        <v>18</v>
      </c>
      <c r="AQ205" s="187" t="s">
        <v>193</v>
      </c>
      <c r="AS205" s="186">
        <f t="shared" si="147"/>
        <v>3.8626609442060103E-2</v>
      </c>
      <c r="AU205" s="186" t="s">
        <v>350</v>
      </c>
      <c r="AV205" s="46" t="str">
        <f t="shared" si="92"/>
        <v>R_ES-SA-SpHeat</v>
      </c>
      <c r="AW205" s="192" t="str">
        <f t="shared" si="93"/>
        <v>WH10_11</v>
      </c>
      <c r="AX205" s="159">
        <f>BB210+BB211</f>
        <v>7.5107296137339102E-2</v>
      </c>
      <c r="AY205" s="192" t="s">
        <v>18</v>
      </c>
      <c r="AZ205" s="46" t="s">
        <v>192</v>
      </c>
      <c r="BB205" s="192">
        <f t="shared" si="148"/>
        <v>3.6480686695278999E-2</v>
      </c>
      <c r="BD205" s="186" t="s">
        <v>350</v>
      </c>
      <c r="BE205" s="46" t="str">
        <f t="shared" si="94"/>
        <v>R_ES-SA-SpHeat</v>
      </c>
      <c r="BF205" s="192" t="str">
        <f t="shared" si="95"/>
        <v>WH10_11</v>
      </c>
      <c r="BG205" s="192">
        <f t="shared" si="100"/>
        <v>7.5107296137339102E-2</v>
      </c>
      <c r="BH205" s="192" t="s">
        <v>18</v>
      </c>
      <c r="BI205" s="46" t="s">
        <v>194</v>
      </c>
      <c r="BM205" s="186" t="s">
        <v>350</v>
      </c>
      <c r="BN205" s="46" t="str">
        <f t="shared" si="96"/>
        <v>R_ES-SA-SpHeat</v>
      </c>
      <c r="BO205" s="192" t="str">
        <f t="shared" si="97"/>
        <v>WH10_11</v>
      </c>
      <c r="BP205" s="192">
        <f t="shared" si="101"/>
        <v>7.5107296137339102E-2</v>
      </c>
      <c r="BQ205" s="192" t="s">
        <v>18</v>
      </c>
      <c r="BR205" s="46" t="s">
        <v>191</v>
      </c>
    </row>
    <row r="206" spans="11:70">
      <c r="K206" s="186" t="s">
        <v>350</v>
      </c>
      <c r="L206" s="187" t="str">
        <f t="shared" si="136"/>
        <v>R_ES-SA-SpHeat</v>
      </c>
      <c r="M206" s="186" t="str">
        <f t="shared" ref="M206:N206" si="159">M110</f>
        <v>WH12_13</v>
      </c>
      <c r="N206" s="186">
        <f t="shared" si="159"/>
        <v>7.5107296137339102E-2</v>
      </c>
      <c r="O206" s="186" t="s">
        <v>18</v>
      </c>
      <c r="P206" s="187" t="s">
        <v>195</v>
      </c>
      <c r="T206" s="186" t="s">
        <v>350</v>
      </c>
      <c r="U206" s="187" t="str">
        <f t="shared" si="87"/>
        <v>R_ES-SA-SpHeat</v>
      </c>
      <c r="V206" s="186" t="str">
        <f t="shared" si="87"/>
        <v>WH12_13</v>
      </c>
      <c r="W206" s="186">
        <f t="shared" ref="W206" si="160">W110</f>
        <v>7.9399141630901296E-2</v>
      </c>
      <c r="X206" s="186" t="s">
        <v>18</v>
      </c>
      <c r="Y206" s="187" t="s">
        <v>190</v>
      </c>
      <c r="AA206" s="186">
        <f t="shared" si="146"/>
        <v>3.4334763948497903E-2</v>
      </c>
      <c r="AC206" s="186" t="s">
        <v>350</v>
      </c>
      <c r="AD206" s="46" t="str">
        <f t="shared" si="88"/>
        <v>R_ES-SA-SpHeat</v>
      </c>
      <c r="AE206" s="192" t="str">
        <f t="shared" si="89"/>
        <v>WH12_13</v>
      </c>
      <c r="AF206" s="46">
        <f t="shared" si="134"/>
        <v>7.5107296137339102E-2</v>
      </c>
      <c r="AG206" s="192" t="s">
        <v>18</v>
      </c>
      <c r="AH206" s="46" t="s">
        <v>196</v>
      </c>
      <c r="AL206" s="186" t="s">
        <v>350</v>
      </c>
      <c r="AM206" s="187" t="str">
        <f t="shared" si="90"/>
        <v>R_ES-SA-SpHeat</v>
      </c>
      <c r="AN206" s="186" t="str">
        <f t="shared" si="91"/>
        <v>WH12_13</v>
      </c>
      <c r="AO206" s="159">
        <f>AS212+AS213</f>
        <v>7.5107296137339102E-2</v>
      </c>
      <c r="AP206" s="186" t="s">
        <v>18</v>
      </c>
      <c r="AQ206" s="187" t="s">
        <v>193</v>
      </c>
      <c r="AS206" s="186">
        <f t="shared" si="147"/>
        <v>3.8626609442060103E-2</v>
      </c>
      <c r="AU206" s="186" t="s">
        <v>350</v>
      </c>
      <c r="AV206" s="46" t="str">
        <f t="shared" si="92"/>
        <v>R_ES-SA-SpHeat</v>
      </c>
      <c r="AW206" s="192" t="str">
        <f t="shared" si="93"/>
        <v>WH12_13</v>
      </c>
      <c r="AX206" s="159">
        <f>BB212+BB213</f>
        <v>7.9399141630901296E-2</v>
      </c>
      <c r="AY206" s="192" t="s">
        <v>18</v>
      </c>
      <c r="AZ206" s="46" t="s">
        <v>192</v>
      </c>
      <c r="BB206" s="192">
        <f t="shared" si="148"/>
        <v>3.4334763948497903E-2</v>
      </c>
      <c r="BD206" s="186" t="s">
        <v>350</v>
      </c>
      <c r="BE206" s="46" t="str">
        <f t="shared" si="94"/>
        <v>R_ES-SA-SpHeat</v>
      </c>
      <c r="BF206" s="192" t="str">
        <f t="shared" si="95"/>
        <v>WH12_13</v>
      </c>
      <c r="BG206" s="192">
        <f t="shared" si="100"/>
        <v>7.5107296137339102E-2</v>
      </c>
      <c r="BH206" s="192" t="s">
        <v>18</v>
      </c>
      <c r="BI206" s="46" t="s">
        <v>194</v>
      </c>
      <c r="BM206" s="186" t="s">
        <v>350</v>
      </c>
      <c r="BN206" s="46" t="str">
        <f t="shared" si="96"/>
        <v>R_ES-SA-SpHeat</v>
      </c>
      <c r="BO206" s="192" t="str">
        <f t="shared" si="97"/>
        <v>WH12_13</v>
      </c>
      <c r="BP206" s="192">
        <f t="shared" si="101"/>
        <v>7.9399141630901296E-2</v>
      </c>
      <c r="BQ206" s="192" t="s">
        <v>18</v>
      </c>
      <c r="BR206" s="46" t="s">
        <v>191</v>
      </c>
    </row>
    <row r="207" spans="11:70">
      <c r="K207" s="186" t="s">
        <v>350</v>
      </c>
      <c r="L207" s="187" t="str">
        <f t="shared" si="136"/>
        <v>R_ES-SA-SpHeat</v>
      </c>
      <c r="M207" s="186" t="str">
        <f t="shared" ref="M207:N207" si="161">M111</f>
        <v>WH14_15</v>
      </c>
      <c r="N207" s="186">
        <f t="shared" si="161"/>
        <v>7.5107296137339102E-2</v>
      </c>
      <c r="O207" s="186" t="s">
        <v>18</v>
      </c>
      <c r="P207" s="187" t="s">
        <v>195</v>
      </c>
      <c r="T207" s="186" t="s">
        <v>350</v>
      </c>
      <c r="U207" s="187" t="str">
        <f t="shared" si="87"/>
        <v>R_ES-SA-SpHeat</v>
      </c>
      <c r="V207" s="186" t="str">
        <f t="shared" si="87"/>
        <v>WH14_15</v>
      </c>
      <c r="W207" s="186">
        <f t="shared" ref="W207" si="162">W111</f>
        <v>8.15450643776824E-2</v>
      </c>
      <c r="X207" s="186" t="s">
        <v>18</v>
      </c>
      <c r="Y207" s="187" t="s">
        <v>190</v>
      </c>
      <c r="AA207" s="186">
        <f t="shared" si="146"/>
        <v>3.6480686695278999E-2</v>
      </c>
      <c r="AC207" s="186" t="s">
        <v>350</v>
      </c>
      <c r="AD207" s="46" t="str">
        <f t="shared" si="88"/>
        <v>R_ES-SA-SpHeat</v>
      </c>
      <c r="AE207" s="192" t="str">
        <f t="shared" si="89"/>
        <v>WH14_15</v>
      </c>
      <c r="AF207" s="46">
        <f t="shared" si="134"/>
        <v>7.5107296137339102E-2</v>
      </c>
      <c r="AG207" s="192" t="s">
        <v>18</v>
      </c>
      <c r="AH207" s="46" t="s">
        <v>196</v>
      </c>
      <c r="AL207" s="186" t="s">
        <v>350</v>
      </c>
      <c r="AM207" s="187" t="str">
        <f t="shared" si="90"/>
        <v>R_ES-SA-SpHeat</v>
      </c>
      <c r="AN207" s="186" t="str">
        <f t="shared" si="91"/>
        <v>WH14_15</v>
      </c>
      <c r="AO207" s="159">
        <f>AS214+AS215</f>
        <v>7.9399141630901296E-2</v>
      </c>
      <c r="AP207" s="186" t="s">
        <v>18</v>
      </c>
      <c r="AQ207" s="187" t="s">
        <v>193</v>
      </c>
      <c r="AS207" s="186">
        <f t="shared" si="147"/>
        <v>3.6480686695278999E-2</v>
      </c>
      <c r="AU207" s="186" t="s">
        <v>350</v>
      </c>
      <c r="AV207" s="46" t="str">
        <f t="shared" si="92"/>
        <v>R_ES-SA-SpHeat</v>
      </c>
      <c r="AW207" s="192" t="str">
        <f t="shared" si="93"/>
        <v>WH14_15</v>
      </c>
      <c r="AX207" s="159">
        <f>BB214+BB215</f>
        <v>8.15450643776824E-2</v>
      </c>
      <c r="AY207" s="192" t="s">
        <v>18</v>
      </c>
      <c r="AZ207" s="46" t="s">
        <v>192</v>
      </c>
      <c r="BB207" s="192">
        <f t="shared" si="148"/>
        <v>3.6480686695278999E-2</v>
      </c>
      <c r="BD207" s="186" t="s">
        <v>350</v>
      </c>
      <c r="BE207" s="46" t="str">
        <f t="shared" si="94"/>
        <v>R_ES-SA-SpHeat</v>
      </c>
      <c r="BF207" s="192" t="str">
        <f t="shared" si="95"/>
        <v>WH14_15</v>
      </c>
      <c r="BG207" s="192">
        <f t="shared" si="100"/>
        <v>7.5107296137339102E-2</v>
      </c>
      <c r="BH207" s="192" t="s">
        <v>18</v>
      </c>
      <c r="BI207" s="46" t="s">
        <v>194</v>
      </c>
      <c r="BM207" s="186" t="s">
        <v>350</v>
      </c>
      <c r="BN207" s="46" t="str">
        <f t="shared" si="96"/>
        <v>R_ES-SA-SpHeat</v>
      </c>
      <c r="BO207" s="192" t="str">
        <f t="shared" si="97"/>
        <v>WH14_15</v>
      </c>
      <c r="BP207" s="192">
        <f t="shared" si="101"/>
        <v>8.15450643776824E-2</v>
      </c>
      <c r="BQ207" s="192" t="s">
        <v>18</v>
      </c>
      <c r="BR207" s="46" t="s">
        <v>191</v>
      </c>
    </row>
    <row r="208" spans="11:70">
      <c r="K208" s="186" t="s">
        <v>350</v>
      </c>
      <c r="L208" s="187" t="str">
        <f t="shared" si="136"/>
        <v>R_ES-SA-SpHeat</v>
      </c>
      <c r="M208" s="186" t="str">
        <f t="shared" ref="M208:N208" si="163">M112</f>
        <v>WH16_17</v>
      </c>
      <c r="N208" s="186">
        <f t="shared" si="163"/>
        <v>8.15450643776824E-2</v>
      </c>
      <c r="O208" s="186" t="s">
        <v>18</v>
      </c>
      <c r="P208" s="187" t="s">
        <v>195</v>
      </c>
      <c r="T208" s="186" t="s">
        <v>350</v>
      </c>
      <c r="U208" s="187" t="str">
        <f t="shared" si="87"/>
        <v>R_ES-SA-SpHeat</v>
      </c>
      <c r="V208" s="186" t="str">
        <f t="shared" si="87"/>
        <v>WH16_17</v>
      </c>
      <c r="W208" s="186">
        <f t="shared" ref="W208" si="164">W112</f>
        <v>8.5836909871244593E-2</v>
      </c>
      <c r="X208" s="186" t="s">
        <v>18</v>
      </c>
      <c r="Y208" s="187" t="s">
        <v>190</v>
      </c>
      <c r="AA208" s="186">
        <f t="shared" si="146"/>
        <v>3.8626609442060103E-2</v>
      </c>
      <c r="AC208" s="186" t="s">
        <v>350</v>
      </c>
      <c r="AD208" s="46" t="str">
        <f t="shared" si="88"/>
        <v>R_ES-SA-SpHeat</v>
      </c>
      <c r="AE208" s="192" t="str">
        <f t="shared" si="89"/>
        <v>WH16_17</v>
      </c>
      <c r="AF208" s="46">
        <f t="shared" si="134"/>
        <v>8.15450643776824E-2</v>
      </c>
      <c r="AG208" s="192" t="s">
        <v>18</v>
      </c>
      <c r="AH208" s="46" t="s">
        <v>196</v>
      </c>
      <c r="AL208" s="186" t="s">
        <v>350</v>
      </c>
      <c r="AM208" s="187" t="str">
        <f t="shared" si="90"/>
        <v>R_ES-SA-SpHeat</v>
      </c>
      <c r="AN208" s="186" t="str">
        <f t="shared" si="91"/>
        <v>WH16_17</v>
      </c>
      <c r="AO208" s="159">
        <f>AS216+AS217</f>
        <v>8.15450643776824E-2</v>
      </c>
      <c r="AP208" s="186" t="s">
        <v>18</v>
      </c>
      <c r="AQ208" s="187" t="s">
        <v>193</v>
      </c>
      <c r="AS208" s="186">
        <f t="shared" si="147"/>
        <v>3.4334763948497903E-2</v>
      </c>
      <c r="AU208" s="186" t="s">
        <v>350</v>
      </c>
      <c r="AV208" s="46" t="str">
        <f t="shared" si="92"/>
        <v>R_ES-SA-SpHeat</v>
      </c>
      <c r="AW208" s="192" t="str">
        <f t="shared" si="93"/>
        <v>WH16_17</v>
      </c>
      <c r="AX208" s="159">
        <f>BB216+BB217</f>
        <v>8.5836909871244593E-2</v>
      </c>
      <c r="AY208" s="192" t="s">
        <v>18</v>
      </c>
      <c r="AZ208" s="46" t="s">
        <v>192</v>
      </c>
      <c r="BB208" s="192">
        <f t="shared" si="148"/>
        <v>3.8626609442060103E-2</v>
      </c>
      <c r="BD208" s="186" t="s">
        <v>350</v>
      </c>
      <c r="BE208" s="46" t="str">
        <f t="shared" si="94"/>
        <v>R_ES-SA-SpHeat</v>
      </c>
      <c r="BF208" s="192" t="str">
        <f t="shared" si="95"/>
        <v>WH16_17</v>
      </c>
      <c r="BG208" s="192">
        <f t="shared" si="100"/>
        <v>8.15450643776824E-2</v>
      </c>
      <c r="BH208" s="192" t="s">
        <v>18</v>
      </c>
      <c r="BI208" s="46" t="s">
        <v>194</v>
      </c>
      <c r="BM208" s="186" t="s">
        <v>350</v>
      </c>
      <c r="BN208" s="46" t="str">
        <f t="shared" si="96"/>
        <v>R_ES-SA-SpHeat</v>
      </c>
      <c r="BO208" s="192" t="str">
        <f t="shared" si="97"/>
        <v>WH16_17</v>
      </c>
      <c r="BP208" s="192">
        <f t="shared" si="101"/>
        <v>8.5836909871244593E-2</v>
      </c>
      <c r="BQ208" s="192" t="s">
        <v>18</v>
      </c>
      <c r="BR208" s="46" t="s">
        <v>191</v>
      </c>
    </row>
    <row r="209" spans="11:70">
      <c r="K209" s="186" t="s">
        <v>350</v>
      </c>
      <c r="L209" s="187" t="str">
        <f t="shared" si="136"/>
        <v>R_ES-SA-SpHeat</v>
      </c>
      <c r="M209" s="186" t="str">
        <f t="shared" ref="M209:N209" si="165">M113</f>
        <v>WH18_19</v>
      </c>
      <c r="N209" s="186">
        <f t="shared" si="165"/>
        <v>8.3690987124463503E-2</v>
      </c>
      <c r="O209" s="186" t="s">
        <v>18</v>
      </c>
      <c r="P209" s="187" t="s">
        <v>195</v>
      </c>
      <c r="T209" s="186" t="s">
        <v>350</v>
      </c>
      <c r="U209" s="187" t="str">
        <f t="shared" si="87"/>
        <v>R_ES-SA-SpHeat</v>
      </c>
      <c r="V209" s="186" t="str">
        <f t="shared" si="87"/>
        <v>WH18_19</v>
      </c>
      <c r="W209" s="186">
        <f t="shared" ref="W209" si="166">W113</f>
        <v>9.0128755364806801E-2</v>
      </c>
      <c r="X209" s="186" t="s">
        <v>18</v>
      </c>
      <c r="Y209" s="187" t="s">
        <v>190</v>
      </c>
      <c r="AA209" s="186">
        <f t="shared" si="146"/>
        <v>3.6480686695278999E-2</v>
      </c>
      <c r="AC209" s="186" t="s">
        <v>350</v>
      </c>
      <c r="AD209" s="46" t="str">
        <f t="shared" si="88"/>
        <v>R_ES-SA-SpHeat</v>
      </c>
      <c r="AE209" s="192" t="str">
        <f t="shared" si="89"/>
        <v>WH18_19</v>
      </c>
      <c r="AF209" s="46">
        <f t="shared" si="134"/>
        <v>8.3690987124463503E-2</v>
      </c>
      <c r="AG209" s="192" t="s">
        <v>18</v>
      </c>
      <c r="AH209" s="46" t="s">
        <v>196</v>
      </c>
      <c r="AL209" s="186" t="s">
        <v>350</v>
      </c>
      <c r="AM209" s="187" t="str">
        <f t="shared" si="90"/>
        <v>R_ES-SA-SpHeat</v>
      </c>
      <c r="AN209" s="186" t="str">
        <f t="shared" si="91"/>
        <v>WH18_19</v>
      </c>
      <c r="AO209" s="159">
        <f>AS218+AS219</f>
        <v>8.5836909871244593E-2</v>
      </c>
      <c r="AP209" s="186" t="s">
        <v>18</v>
      </c>
      <c r="AQ209" s="187" t="s">
        <v>193</v>
      </c>
      <c r="AS209" s="186">
        <f t="shared" si="147"/>
        <v>3.6480686695278999E-2</v>
      </c>
      <c r="AU209" s="186" t="s">
        <v>350</v>
      </c>
      <c r="AV209" s="46" t="str">
        <f t="shared" si="92"/>
        <v>R_ES-SA-SpHeat</v>
      </c>
      <c r="AW209" s="192" t="str">
        <f t="shared" si="93"/>
        <v>WH18_19</v>
      </c>
      <c r="AX209" s="159">
        <f>BB218+BB219</f>
        <v>9.0128755364806801E-2</v>
      </c>
      <c r="AY209" s="192" t="s">
        <v>18</v>
      </c>
      <c r="AZ209" s="46" t="s">
        <v>192</v>
      </c>
      <c r="BB209" s="192">
        <f t="shared" si="148"/>
        <v>3.6480686695278999E-2</v>
      </c>
      <c r="BD209" s="186" t="s">
        <v>350</v>
      </c>
      <c r="BE209" s="46" t="str">
        <f t="shared" si="94"/>
        <v>R_ES-SA-SpHeat</v>
      </c>
      <c r="BF209" s="192" t="str">
        <f t="shared" si="95"/>
        <v>WH18_19</v>
      </c>
      <c r="BG209" s="192">
        <f t="shared" si="100"/>
        <v>8.3690987124463503E-2</v>
      </c>
      <c r="BH209" s="192" t="s">
        <v>18</v>
      </c>
      <c r="BI209" s="46" t="s">
        <v>194</v>
      </c>
      <c r="BM209" s="186" t="s">
        <v>350</v>
      </c>
      <c r="BN209" s="46" t="str">
        <f t="shared" si="96"/>
        <v>R_ES-SA-SpHeat</v>
      </c>
      <c r="BO209" s="192" t="str">
        <f t="shared" si="97"/>
        <v>WH18_19</v>
      </c>
      <c r="BP209" s="192">
        <f t="shared" si="101"/>
        <v>9.0128755364806801E-2</v>
      </c>
      <c r="BQ209" s="192" t="s">
        <v>18</v>
      </c>
      <c r="BR209" s="46" t="s">
        <v>191</v>
      </c>
    </row>
    <row r="210" spans="11:70">
      <c r="K210" s="186" t="s">
        <v>350</v>
      </c>
      <c r="L210" s="187" t="str">
        <f t="shared" si="136"/>
        <v>R_ES-SA-SpHeat</v>
      </c>
      <c r="M210" s="186" t="str">
        <f t="shared" ref="M210:N210" si="167">M114</f>
        <v>WH20_21</v>
      </c>
      <c r="N210" s="186">
        <f t="shared" si="167"/>
        <v>8.7982832618025697E-2</v>
      </c>
      <c r="O210" s="186" t="s">
        <v>18</v>
      </c>
      <c r="P210" s="187" t="s">
        <v>195</v>
      </c>
      <c r="T210" s="186" t="s">
        <v>350</v>
      </c>
      <c r="U210" s="187" t="str">
        <f t="shared" si="87"/>
        <v>R_ES-SA-SpHeat</v>
      </c>
      <c r="V210" s="186" t="str">
        <f t="shared" si="87"/>
        <v>WH20_21</v>
      </c>
      <c r="W210" s="186">
        <f t="shared" ref="W210" si="168">W114</f>
        <v>9.6566523605150306E-2</v>
      </c>
      <c r="X210" s="186" t="s">
        <v>18</v>
      </c>
      <c r="Y210" s="187" t="s">
        <v>190</v>
      </c>
      <c r="AA210" s="186">
        <f t="shared" si="146"/>
        <v>3.8626609442060103E-2</v>
      </c>
      <c r="AC210" s="186" t="s">
        <v>350</v>
      </c>
      <c r="AD210" s="46" t="str">
        <f t="shared" si="88"/>
        <v>R_ES-SA-SpHeat</v>
      </c>
      <c r="AE210" s="192" t="str">
        <f t="shared" si="89"/>
        <v>WH20_21</v>
      </c>
      <c r="AF210" s="46">
        <f t="shared" si="134"/>
        <v>8.7982832618025697E-2</v>
      </c>
      <c r="AG210" s="192" t="s">
        <v>18</v>
      </c>
      <c r="AH210" s="46" t="s">
        <v>196</v>
      </c>
      <c r="AL210" s="186" t="s">
        <v>350</v>
      </c>
      <c r="AM210" s="187" t="str">
        <f t="shared" si="90"/>
        <v>R_ES-SA-SpHeat</v>
      </c>
      <c r="AN210" s="186" t="str">
        <f t="shared" si="91"/>
        <v>WH20_21</v>
      </c>
      <c r="AO210" s="159">
        <f>AS220+AS221</f>
        <v>9.0128755364806801E-2</v>
      </c>
      <c r="AP210" s="186" t="s">
        <v>18</v>
      </c>
      <c r="AQ210" s="187" t="s">
        <v>193</v>
      </c>
      <c r="AS210" s="186">
        <f t="shared" si="147"/>
        <v>3.8626609442060103E-2</v>
      </c>
      <c r="AU210" s="186" t="s">
        <v>350</v>
      </c>
      <c r="AV210" s="46" t="str">
        <f t="shared" si="92"/>
        <v>R_ES-SA-SpHeat</v>
      </c>
      <c r="AW210" s="192" t="str">
        <f t="shared" si="93"/>
        <v>WH20_21</v>
      </c>
      <c r="AX210" s="159">
        <f>BB220+BB221</f>
        <v>9.6566523605150306E-2</v>
      </c>
      <c r="AY210" s="192" t="s">
        <v>18</v>
      </c>
      <c r="AZ210" s="46" t="s">
        <v>192</v>
      </c>
      <c r="BB210" s="192">
        <f t="shared" si="148"/>
        <v>3.8626609442060103E-2</v>
      </c>
      <c r="BD210" s="186" t="s">
        <v>350</v>
      </c>
      <c r="BE210" s="46" t="str">
        <f t="shared" si="94"/>
        <v>R_ES-SA-SpHeat</v>
      </c>
      <c r="BF210" s="192" t="str">
        <f t="shared" si="95"/>
        <v>WH20_21</v>
      </c>
      <c r="BG210" s="192">
        <f t="shared" si="100"/>
        <v>8.7982832618025697E-2</v>
      </c>
      <c r="BH210" s="192" t="s">
        <v>18</v>
      </c>
      <c r="BI210" s="46" t="s">
        <v>194</v>
      </c>
      <c r="BM210" s="186" t="s">
        <v>350</v>
      </c>
      <c r="BN210" s="46" t="str">
        <f t="shared" si="96"/>
        <v>R_ES-SA-SpHeat</v>
      </c>
      <c r="BO210" s="192" t="str">
        <f t="shared" si="97"/>
        <v>WH20_21</v>
      </c>
      <c r="BP210" s="192">
        <f t="shared" si="101"/>
        <v>9.6566523605150306E-2</v>
      </c>
      <c r="BQ210" s="192" t="s">
        <v>18</v>
      </c>
      <c r="BR210" s="46" t="s">
        <v>191</v>
      </c>
    </row>
    <row r="211" spans="11:70">
      <c r="K211" s="186" t="s">
        <v>350</v>
      </c>
      <c r="L211" s="187" t="str">
        <f t="shared" si="136"/>
        <v>R_ES-SA-SpHeat</v>
      </c>
      <c r="M211" s="186" t="str">
        <f t="shared" ref="M211:N211" si="169">M115</f>
        <v>WH22_23</v>
      </c>
      <c r="N211" s="186">
        <f t="shared" si="169"/>
        <v>9.2274678111588002E-2</v>
      </c>
      <c r="O211" s="186" t="s">
        <v>18</v>
      </c>
      <c r="P211" s="187" t="s">
        <v>195</v>
      </c>
      <c r="T211" s="186" t="s">
        <v>350</v>
      </c>
      <c r="U211" s="187" t="str">
        <f t="shared" si="87"/>
        <v>R_ES-SA-SpHeat</v>
      </c>
      <c r="V211" s="186" t="str">
        <f t="shared" si="87"/>
        <v>WH22_23</v>
      </c>
      <c r="W211" s="186">
        <f t="shared" ref="W211" si="170">W115</f>
        <v>9.4420600858369202E-2</v>
      </c>
      <c r="X211" s="186" t="s">
        <v>18</v>
      </c>
      <c r="Y211" s="187" t="s">
        <v>190</v>
      </c>
      <c r="AA211" s="186">
        <f t="shared" si="146"/>
        <v>3.6480686695278999E-2</v>
      </c>
      <c r="AC211" s="186" t="s">
        <v>350</v>
      </c>
      <c r="AD211" s="46" t="str">
        <f t="shared" si="88"/>
        <v>R_ES-SA-SpHeat</v>
      </c>
      <c r="AE211" s="192" t="str">
        <f t="shared" si="89"/>
        <v>WH22_23</v>
      </c>
      <c r="AF211" s="46">
        <f t="shared" si="134"/>
        <v>9.2274678111588002E-2</v>
      </c>
      <c r="AG211" s="192" t="s">
        <v>18</v>
      </c>
      <c r="AH211" s="46" t="s">
        <v>196</v>
      </c>
      <c r="AL211" s="186" t="s">
        <v>350</v>
      </c>
      <c r="AM211" s="187" t="str">
        <f t="shared" si="90"/>
        <v>R_ES-SA-SpHeat</v>
      </c>
      <c r="AN211" s="186" t="str">
        <f t="shared" si="91"/>
        <v>WH22_23</v>
      </c>
      <c r="AO211" s="159">
        <f>AS222+AS223</f>
        <v>9.6566523605150306E-2</v>
      </c>
      <c r="AP211" s="186" t="s">
        <v>18</v>
      </c>
      <c r="AQ211" s="187" t="s">
        <v>193</v>
      </c>
      <c r="AS211" s="186">
        <f t="shared" si="147"/>
        <v>3.6480686695278999E-2</v>
      </c>
      <c r="AU211" s="186" t="s">
        <v>350</v>
      </c>
      <c r="AV211" s="46" t="str">
        <f t="shared" si="92"/>
        <v>R_ES-SA-SpHeat</v>
      </c>
      <c r="AW211" s="192" t="str">
        <f t="shared" si="93"/>
        <v>WH22_23</v>
      </c>
      <c r="AX211" s="159">
        <f>BB222+BB223</f>
        <v>9.4420600858369202E-2</v>
      </c>
      <c r="AY211" s="192" t="s">
        <v>18</v>
      </c>
      <c r="AZ211" s="46" t="s">
        <v>192</v>
      </c>
      <c r="BB211" s="192">
        <f t="shared" si="148"/>
        <v>3.6480686695278999E-2</v>
      </c>
      <c r="BD211" s="186" t="s">
        <v>350</v>
      </c>
      <c r="BE211" s="46" t="str">
        <f t="shared" si="94"/>
        <v>R_ES-SA-SpHeat</v>
      </c>
      <c r="BF211" s="192" t="str">
        <f t="shared" si="95"/>
        <v>WH22_23</v>
      </c>
      <c r="BG211" s="192">
        <f t="shared" si="100"/>
        <v>9.2274678111588002E-2</v>
      </c>
      <c r="BH211" s="192" t="s">
        <v>18</v>
      </c>
      <c r="BI211" s="46" t="s">
        <v>194</v>
      </c>
      <c r="BM211" s="186" t="s">
        <v>350</v>
      </c>
      <c r="BN211" s="46" t="str">
        <f t="shared" si="96"/>
        <v>R_ES-SA-SpHeat</v>
      </c>
      <c r="BO211" s="192" t="str">
        <f t="shared" si="97"/>
        <v>WH22_23</v>
      </c>
      <c r="BP211" s="192">
        <f t="shared" si="101"/>
        <v>9.4420600858369202E-2</v>
      </c>
      <c r="BQ211" s="192" t="s">
        <v>18</v>
      </c>
      <c r="BR211" s="46" t="s">
        <v>191</v>
      </c>
    </row>
    <row r="212" spans="11:70">
      <c r="K212" s="186" t="s">
        <v>140</v>
      </c>
      <c r="L212" s="187" t="str">
        <f t="shared" si="136"/>
        <v>R_ES-SA-SpHeat</v>
      </c>
      <c r="M212" s="186">
        <f t="shared" ref="M212:N212" si="171">M116</f>
        <v>0</v>
      </c>
      <c r="N212" s="186">
        <f t="shared" si="171"/>
        <v>0</v>
      </c>
      <c r="O212" s="186" t="s">
        <v>18</v>
      </c>
      <c r="P212" s="187" t="s">
        <v>195</v>
      </c>
      <c r="T212" s="186" t="s">
        <v>140</v>
      </c>
      <c r="U212" s="187" t="str">
        <f t="shared" si="87"/>
        <v>R_ES-SA-SpHeat</v>
      </c>
      <c r="V212" s="186">
        <f t="shared" si="87"/>
        <v>0</v>
      </c>
      <c r="X212" s="186" t="s">
        <v>18</v>
      </c>
      <c r="Y212" s="187" t="s">
        <v>190</v>
      </c>
      <c r="AA212" s="186">
        <f t="shared" si="146"/>
        <v>3.8626609442060103E-2</v>
      </c>
      <c r="AC212" s="186" t="s">
        <v>140</v>
      </c>
      <c r="AD212" s="46" t="str">
        <f t="shared" si="88"/>
        <v>R_ES-SA-SpHeat</v>
      </c>
      <c r="AE212" s="192">
        <f t="shared" si="89"/>
        <v>0</v>
      </c>
      <c r="AF212" s="46">
        <f t="shared" si="134"/>
        <v>0</v>
      </c>
      <c r="AG212" s="192" t="s">
        <v>18</v>
      </c>
      <c r="AH212" s="46" t="s">
        <v>196</v>
      </c>
      <c r="AL212" s="186" t="s">
        <v>140</v>
      </c>
      <c r="AM212" s="187" t="str">
        <f t="shared" si="90"/>
        <v>R_ES-SA-SpHeat</v>
      </c>
      <c r="AN212" s="186">
        <f t="shared" si="91"/>
        <v>0</v>
      </c>
      <c r="AP212" s="186" t="s">
        <v>18</v>
      </c>
      <c r="AQ212" s="187" t="s">
        <v>193</v>
      </c>
      <c r="AS212" s="186">
        <f t="shared" si="147"/>
        <v>3.8626609442060103E-2</v>
      </c>
      <c r="AU212" s="186" t="s">
        <v>140</v>
      </c>
      <c r="AV212" s="46" t="str">
        <f t="shared" si="92"/>
        <v>R_ES-SA-SpHeat</v>
      </c>
      <c r="AW212" s="192">
        <f t="shared" si="93"/>
        <v>0</v>
      </c>
      <c r="AY212" s="192" t="s">
        <v>18</v>
      </c>
      <c r="AZ212" s="46" t="s">
        <v>192</v>
      </c>
      <c r="BB212" s="192">
        <f t="shared" si="148"/>
        <v>3.8626609442060103E-2</v>
      </c>
      <c r="BD212" s="186" t="s">
        <v>140</v>
      </c>
      <c r="BE212" s="46" t="str">
        <f t="shared" si="94"/>
        <v>R_ES-SA-SpHeat</v>
      </c>
      <c r="BF212" s="192">
        <f t="shared" si="95"/>
        <v>0</v>
      </c>
      <c r="BG212" s="192">
        <f t="shared" si="100"/>
        <v>0</v>
      </c>
      <c r="BH212" s="192" t="s">
        <v>18</v>
      </c>
      <c r="BI212" s="46" t="s">
        <v>194</v>
      </c>
      <c r="BM212" s="186" t="s">
        <v>140</v>
      </c>
      <c r="BN212" s="46" t="str">
        <f t="shared" si="96"/>
        <v>R_ES-SA-SpHeat</v>
      </c>
      <c r="BO212" s="192">
        <f t="shared" si="97"/>
        <v>0</v>
      </c>
      <c r="BP212" s="192">
        <f t="shared" si="101"/>
        <v>0</v>
      </c>
      <c r="BQ212" s="192" t="s">
        <v>18</v>
      </c>
      <c r="BR212" s="46" t="s">
        <v>191</v>
      </c>
    </row>
    <row r="213" spans="11:70">
      <c r="K213" s="186" t="s">
        <v>140</v>
      </c>
      <c r="L213" s="187" t="str">
        <f t="shared" si="136"/>
        <v>R_ES-SA-SpHeat</v>
      </c>
      <c r="M213" s="186">
        <f t="shared" ref="M213:N213" si="172">M117</f>
        <v>0</v>
      </c>
      <c r="N213" s="186">
        <f t="shared" si="172"/>
        <v>0</v>
      </c>
      <c r="O213" s="186" t="s">
        <v>18</v>
      </c>
      <c r="P213" s="187" t="s">
        <v>195</v>
      </c>
      <c r="T213" s="186" t="s">
        <v>140</v>
      </c>
      <c r="U213" s="187" t="str">
        <f t="shared" si="87"/>
        <v>R_ES-SA-SpHeat</v>
      </c>
      <c r="V213" s="186">
        <f t="shared" si="87"/>
        <v>0</v>
      </c>
      <c r="X213" s="186" t="s">
        <v>18</v>
      </c>
      <c r="Y213" s="187" t="s">
        <v>190</v>
      </c>
      <c r="AA213" s="186">
        <f t="shared" si="146"/>
        <v>4.07725321888412E-2</v>
      </c>
      <c r="AC213" s="186" t="s">
        <v>140</v>
      </c>
      <c r="AD213" s="46" t="str">
        <f t="shared" si="88"/>
        <v>R_ES-SA-SpHeat</v>
      </c>
      <c r="AE213" s="192">
        <f t="shared" si="89"/>
        <v>0</v>
      </c>
      <c r="AF213" s="46">
        <f t="shared" si="134"/>
        <v>0</v>
      </c>
      <c r="AG213" s="192" t="s">
        <v>18</v>
      </c>
      <c r="AH213" s="46" t="s">
        <v>196</v>
      </c>
      <c r="AL213" s="186" t="s">
        <v>140</v>
      </c>
      <c r="AM213" s="187" t="str">
        <f t="shared" si="90"/>
        <v>R_ES-SA-SpHeat</v>
      </c>
      <c r="AN213" s="186">
        <f t="shared" si="91"/>
        <v>0</v>
      </c>
      <c r="AP213" s="186" t="s">
        <v>18</v>
      </c>
      <c r="AQ213" s="187" t="s">
        <v>193</v>
      </c>
      <c r="AS213" s="186">
        <f t="shared" si="147"/>
        <v>3.6480686695278999E-2</v>
      </c>
      <c r="AU213" s="186" t="s">
        <v>140</v>
      </c>
      <c r="AV213" s="46" t="str">
        <f t="shared" si="92"/>
        <v>R_ES-SA-SpHeat</v>
      </c>
      <c r="AW213" s="192">
        <f t="shared" si="93"/>
        <v>0</v>
      </c>
      <c r="AY213" s="192" t="s">
        <v>18</v>
      </c>
      <c r="AZ213" s="46" t="s">
        <v>192</v>
      </c>
      <c r="BB213" s="192">
        <f t="shared" si="148"/>
        <v>4.07725321888412E-2</v>
      </c>
      <c r="BD213" s="186" t="s">
        <v>140</v>
      </c>
      <c r="BE213" s="46" t="str">
        <f t="shared" si="94"/>
        <v>R_ES-SA-SpHeat</v>
      </c>
      <c r="BF213" s="192">
        <f t="shared" si="95"/>
        <v>0</v>
      </c>
      <c r="BG213" s="192">
        <f t="shared" si="100"/>
        <v>0</v>
      </c>
      <c r="BH213" s="192" t="s">
        <v>18</v>
      </c>
      <c r="BI213" s="46" t="s">
        <v>194</v>
      </c>
      <c r="BM213" s="186" t="s">
        <v>140</v>
      </c>
      <c r="BN213" s="46" t="str">
        <f t="shared" si="96"/>
        <v>R_ES-SA-SpHeat</v>
      </c>
      <c r="BO213" s="192">
        <f t="shared" si="97"/>
        <v>0</v>
      </c>
      <c r="BP213" s="192">
        <f t="shared" si="101"/>
        <v>0</v>
      </c>
      <c r="BQ213" s="192" t="s">
        <v>18</v>
      </c>
      <c r="BR213" s="46" t="s">
        <v>191</v>
      </c>
    </row>
    <row r="214" spans="11:70">
      <c r="K214" s="186" t="s">
        <v>140</v>
      </c>
      <c r="L214" s="187" t="str">
        <f t="shared" si="136"/>
        <v>R_ES-SA-SpHeat</v>
      </c>
      <c r="M214" s="186">
        <f t="shared" ref="M214:N214" si="173">M118</f>
        <v>0</v>
      </c>
      <c r="N214" s="186">
        <f t="shared" si="173"/>
        <v>0</v>
      </c>
      <c r="O214" s="186" t="s">
        <v>18</v>
      </c>
      <c r="P214" s="187" t="s">
        <v>195</v>
      </c>
      <c r="T214" s="186" t="s">
        <v>140</v>
      </c>
      <c r="U214" s="187" t="str">
        <f t="shared" si="87"/>
        <v>R_ES-SA-SpHeat</v>
      </c>
      <c r="V214" s="186">
        <f t="shared" si="87"/>
        <v>0</v>
      </c>
      <c r="X214" s="186" t="s">
        <v>18</v>
      </c>
      <c r="Y214" s="187" t="s">
        <v>190</v>
      </c>
      <c r="AA214" s="186">
        <f t="shared" si="146"/>
        <v>4.07725321888412E-2</v>
      </c>
      <c r="AC214" s="186" t="s">
        <v>140</v>
      </c>
      <c r="AD214" s="46" t="str">
        <f t="shared" si="88"/>
        <v>R_ES-SA-SpHeat</v>
      </c>
      <c r="AE214" s="192">
        <f t="shared" si="89"/>
        <v>0</v>
      </c>
      <c r="AF214" s="46">
        <f t="shared" si="134"/>
        <v>0</v>
      </c>
      <c r="AG214" s="192" t="s">
        <v>18</v>
      </c>
      <c r="AH214" s="46" t="s">
        <v>196</v>
      </c>
      <c r="AL214" s="186" t="s">
        <v>140</v>
      </c>
      <c r="AM214" s="187" t="str">
        <f t="shared" si="90"/>
        <v>R_ES-SA-SpHeat</v>
      </c>
      <c r="AN214" s="186">
        <f t="shared" si="91"/>
        <v>0</v>
      </c>
      <c r="AP214" s="186" t="s">
        <v>18</v>
      </c>
      <c r="AQ214" s="187" t="s">
        <v>193</v>
      </c>
      <c r="AS214" s="186">
        <f t="shared" si="147"/>
        <v>3.8626609442060103E-2</v>
      </c>
      <c r="AU214" s="186" t="s">
        <v>140</v>
      </c>
      <c r="AV214" s="46" t="str">
        <f t="shared" si="92"/>
        <v>R_ES-SA-SpHeat</v>
      </c>
      <c r="AW214" s="192">
        <f t="shared" si="93"/>
        <v>0</v>
      </c>
      <c r="AY214" s="192" t="s">
        <v>18</v>
      </c>
      <c r="AZ214" s="46" t="s">
        <v>192</v>
      </c>
      <c r="BB214" s="192">
        <f t="shared" si="148"/>
        <v>4.07725321888412E-2</v>
      </c>
      <c r="BD214" s="186" t="s">
        <v>140</v>
      </c>
      <c r="BE214" s="46" t="str">
        <f t="shared" si="94"/>
        <v>R_ES-SA-SpHeat</v>
      </c>
      <c r="BF214" s="192">
        <f t="shared" si="95"/>
        <v>0</v>
      </c>
      <c r="BG214" s="192">
        <f t="shared" si="100"/>
        <v>0</v>
      </c>
      <c r="BH214" s="192" t="s">
        <v>18</v>
      </c>
      <c r="BI214" s="46" t="s">
        <v>194</v>
      </c>
      <c r="BM214" s="186" t="s">
        <v>140</v>
      </c>
      <c r="BN214" s="46" t="str">
        <f t="shared" si="96"/>
        <v>R_ES-SA-SpHeat</v>
      </c>
      <c r="BO214" s="192">
        <f t="shared" si="97"/>
        <v>0</v>
      </c>
      <c r="BP214" s="192">
        <f t="shared" si="101"/>
        <v>0</v>
      </c>
      <c r="BQ214" s="192" t="s">
        <v>18</v>
      </c>
      <c r="BR214" s="46" t="s">
        <v>191</v>
      </c>
    </row>
    <row r="215" spans="11:70">
      <c r="K215" s="186" t="s">
        <v>140</v>
      </c>
      <c r="L215" s="187" t="str">
        <f t="shared" si="136"/>
        <v>R_ES-SA-SpHeat</v>
      </c>
      <c r="M215" s="186">
        <f t="shared" ref="M215:N215" si="174">M119</f>
        <v>0</v>
      </c>
      <c r="N215" s="186">
        <f t="shared" si="174"/>
        <v>0</v>
      </c>
      <c r="O215" s="186" t="s">
        <v>18</v>
      </c>
      <c r="P215" s="187" t="s">
        <v>195</v>
      </c>
      <c r="T215" s="186" t="s">
        <v>140</v>
      </c>
      <c r="U215" s="187" t="str">
        <f t="shared" si="87"/>
        <v>R_ES-SA-SpHeat</v>
      </c>
      <c r="V215" s="186">
        <f t="shared" si="87"/>
        <v>0</v>
      </c>
      <c r="X215" s="186" t="s">
        <v>18</v>
      </c>
      <c r="Y215" s="187" t="s">
        <v>190</v>
      </c>
      <c r="AA215" s="186">
        <f t="shared" si="146"/>
        <v>4.07725321888412E-2</v>
      </c>
      <c r="AC215" s="186" t="s">
        <v>140</v>
      </c>
      <c r="AD215" s="46" t="str">
        <f t="shared" si="88"/>
        <v>R_ES-SA-SpHeat</v>
      </c>
      <c r="AE215" s="192">
        <f t="shared" si="89"/>
        <v>0</v>
      </c>
      <c r="AF215" s="46">
        <f t="shared" si="134"/>
        <v>0</v>
      </c>
      <c r="AG215" s="192" t="s">
        <v>18</v>
      </c>
      <c r="AH215" s="46" t="s">
        <v>196</v>
      </c>
      <c r="AL215" s="186" t="s">
        <v>140</v>
      </c>
      <c r="AM215" s="187" t="str">
        <f t="shared" si="90"/>
        <v>R_ES-SA-SpHeat</v>
      </c>
      <c r="AN215" s="186">
        <f t="shared" si="91"/>
        <v>0</v>
      </c>
      <c r="AP215" s="186" t="s">
        <v>18</v>
      </c>
      <c r="AQ215" s="187" t="s">
        <v>193</v>
      </c>
      <c r="AS215" s="186">
        <f t="shared" si="147"/>
        <v>4.07725321888412E-2</v>
      </c>
      <c r="AU215" s="186" t="s">
        <v>140</v>
      </c>
      <c r="AV215" s="46" t="str">
        <f t="shared" si="92"/>
        <v>R_ES-SA-SpHeat</v>
      </c>
      <c r="AW215" s="192">
        <f t="shared" si="93"/>
        <v>0</v>
      </c>
      <c r="AY215" s="192" t="s">
        <v>18</v>
      </c>
      <c r="AZ215" s="46" t="s">
        <v>192</v>
      </c>
      <c r="BB215" s="192">
        <f t="shared" si="148"/>
        <v>4.07725321888412E-2</v>
      </c>
      <c r="BD215" s="186" t="s">
        <v>140</v>
      </c>
      <c r="BE215" s="46" t="str">
        <f t="shared" si="94"/>
        <v>R_ES-SA-SpHeat</v>
      </c>
      <c r="BF215" s="192">
        <f t="shared" si="95"/>
        <v>0</v>
      </c>
      <c r="BG215" s="192">
        <f t="shared" si="100"/>
        <v>0</v>
      </c>
      <c r="BH215" s="192" t="s">
        <v>18</v>
      </c>
      <c r="BI215" s="46" t="s">
        <v>194</v>
      </c>
      <c r="BM215" s="186" t="s">
        <v>140</v>
      </c>
      <c r="BN215" s="46" t="str">
        <f t="shared" si="96"/>
        <v>R_ES-SA-SpHeat</v>
      </c>
      <c r="BO215" s="192">
        <f t="shared" si="97"/>
        <v>0</v>
      </c>
      <c r="BP215" s="192">
        <f t="shared" si="101"/>
        <v>0</v>
      </c>
      <c r="BQ215" s="192" t="s">
        <v>18</v>
      </c>
      <c r="BR215" s="46" t="s">
        <v>191</v>
      </c>
    </row>
    <row r="216" spans="11:70">
      <c r="K216" s="186" t="s">
        <v>140</v>
      </c>
      <c r="L216" s="187" t="str">
        <f t="shared" si="136"/>
        <v>R_ES-SA-SpHeat</v>
      </c>
      <c r="M216" s="186">
        <f t="shared" ref="M216:N216" si="175">M120</f>
        <v>0</v>
      </c>
      <c r="N216" s="186">
        <f t="shared" si="175"/>
        <v>0</v>
      </c>
      <c r="O216" s="186" t="s">
        <v>18</v>
      </c>
      <c r="P216" s="187" t="s">
        <v>195</v>
      </c>
      <c r="T216" s="186" t="s">
        <v>140</v>
      </c>
      <c r="U216" s="187" t="str">
        <f t="shared" si="87"/>
        <v>R_ES-SA-SpHeat</v>
      </c>
      <c r="V216" s="186">
        <f t="shared" si="87"/>
        <v>0</v>
      </c>
      <c r="X216" s="186" t="s">
        <v>18</v>
      </c>
      <c r="Y216" s="187" t="s">
        <v>190</v>
      </c>
      <c r="AA216" s="186">
        <f t="shared" si="146"/>
        <v>4.2918454935622297E-2</v>
      </c>
      <c r="AC216" s="186" t="s">
        <v>140</v>
      </c>
      <c r="AD216" s="46" t="str">
        <f t="shared" si="88"/>
        <v>R_ES-SA-SpHeat</v>
      </c>
      <c r="AE216" s="192">
        <f t="shared" si="89"/>
        <v>0</v>
      </c>
      <c r="AF216" s="46">
        <f t="shared" si="134"/>
        <v>0</v>
      </c>
      <c r="AG216" s="192" t="s">
        <v>18</v>
      </c>
      <c r="AH216" s="46" t="s">
        <v>196</v>
      </c>
      <c r="AL216" s="186" t="s">
        <v>140</v>
      </c>
      <c r="AM216" s="187" t="str">
        <f t="shared" si="90"/>
        <v>R_ES-SA-SpHeat</v>
      </c>
      <c r="AN216" s="186">
        <f t="shared" si="91"/>
        <v>0</v>
      </c>
      <c r="AP216" s="186" t="s">
        <v>18</v>
      </c>
      <c r="AQ216" s="187" t="s">
        <v>193</v>
      </c>
      <c r="AS216" s="186">
        <f t="shared" si="147"/>
        <v>4.07725321888412E-2</v>
      </c>
      <c r="AU216" s="186" t="s">
        <v>140</v>
      </c>
      <c r="AV216" s="46" t="str">
        <f t="shared" si="92"/>
        <v>R_ES-SA-SpHeat</v>
      </c>
      <c r="AW216" s="192">
        <f t="shared" si="93"/>
        <v>0</v>
      </c>
      <c r="AY216" s="192" t="s">
        <v>18</v>
      </c>
      <c r="AZ216" s="46" t="s">
        <v>192</v>
      </c>
      <c r="BB216" s="192">
        <f t="shared" si="148"/>
        <v>4.2918454935622297E-2</v>
      </c>
      <c r="BD216" s="186" t="s">
        <v>140</v>
      </c>
      <c r="BE216" s="46" t="str">
        <f t="shared" si="94"/>
        <v>R_ES-SA-SpHeat</v>
      </c>
      <c r="BF216" s="192">
        <f t="shared" si="95"/>
        <v>0</v>
      </c>
      <c r="BG216" s="192">
        <f t="shared" si="100"/>
        <v>0</v>
      </c>
      <c r="BH216" s="192" t="s">
        <v>18</v>
      </c>
      <c r="BI216" s="46" t="s">
        <v>194</v>
      </c>
      <c r="BM216" s="186" t="s">
        <v>140</v>
      </c>
      <c r="BN216" s="46" t="str">
        <f t="shared" si="96"/>
        <v>R_ES-SA-SpHeat</v>
      </c>
      <c r="BO216" s="192">
        <f t="shared" si="97"/>
        <v>0</v>
      </c>
      <c r="BP216" s="192">
        <f t="shared" si="101"/>
        <v>0</v>
      </c>
      <c r="BQ216" s="192" t="s">
        <v>18</v>
      </c>
      <c r="BR216" s="46" t="s">
        <v>191</v>
      </c>
    </row>
    <row r="217" spans="11:70">
      <c r="K217" s="186" t="s">
        <v>140</v>
      </c>
      <c r="L217" s="187" t="str">
        <f t="shared" si="136"/>
        <v>R_ES-SA-SpHeat</v>
      </c>
      <c r="M217" s="186">
        <f t="shared" ref="M217:N217" si="176">M121</f>
        <v>0</v>
      </c>
      <c r="N217" s="186">
        <f t="shared" si="176"/>
        <v>0</v>
      </c>
      <c r="O217" s="186" t="s">
        <v>18</v>
      </c>
      <c r="P217" s="187" t="s">
        <v>195</v>
      </c>
      <c r="T217" s="186" t="s">
        <v>140</v>
      </c>
      <c r="U217" s="187" t="str">
        <f t="shared" si="87"/>
        <v>R_ES-SA-SpHeat</v>
      </c>
      <c r="V217" s="186">
        <f t="shared" si="87"/>
        <v>0</v>
      </c>
      <c r="X217" s="186" t="s">
        <v>18</v>
      </c>
      <c r="Y217" s="187" t="s">
        <v>190</v>
      </c>
      <c r="AA217" s="186">
        <f t="shared" si="146"/>
        <v>4.2918454935622297E-2</v>
      </c>
      <c r="AC217" s="186" t="s">
        <v>140</v>
      </c>
      <c r="AD217" s="46" t="str">
        <f t="shared" si="88"/>
        <v>R_ES-SA-SpHeat</v>
      </c>
      <c r="AE217" s="192">
        <f t="shared" si="89"/>
        <v>0</v>
      </c>
      <c r="AF217" s="46">
        <f t="shared" si="134"/>
        <v>0</v>
      </c>
      <c r="AG217" s="192" t="s">
        <v>18</v>
      </c>
      <c r="AH217" s="46" t="s">
        <v>196</v>
      </c>
      <c r="AL217" s="186" t="s">
        <v>140</v>
      </c>
      <c r="AM217" s="187" t="str">
        <f t="shared" si="90"/>
        <v>R_ES-SA-SpHeat</v>
      </c>
      <c r="AN217" s="186">
        <f t="shared" si="91"/>
        <v>0</v>
      </c>
      <c r="AP217" s="186" t="s">
        <v>18</v>
      </c>
      <c r="AQ217" s="187" t="s">
        <v>193</v>
      </c>
      <c r="AS217" s="186">
        <f t="shared" si="147"/>
        <v>4.07725321888412E-2</v>
      </c>
      <c r="AU217" s="186" t="s">
        <v>140</v>
      </c>
      <c r="AV217" s="46" t="str">
        <f t="shared" si="92"/>
        <v>R_ES-SA-SpHeat</v>
      </c>
      <c r="AW217" s="192">
        <f t="shared" si="93"/>
        <v>0</v>
      </c>
      <c r="AY217" s="192" t="s">
        <v>18</v>
      </c>
      <c r="AZ217" s="46" t="s">
        <v>192</v>
      </c>
      <c r="BB217" s="192">
        <f t="shared" si="148"/>
        <v>4.2918454935622297E-2</v>
      </c>
      <c r="BD217" s="186" t="s">
        <v>140</v>
      </c>
      <c r="BE217" s="46" t="str">
        <f t="shared" si="94"/>
        <v>R_ES-SA-SpHeat</v>
      </c>
      <c r="BF217" s="192">
        <f t="shared" si="95"/>
        <v>0</v>
      </c>
      <c r="BG217" s="192">
        <f t="shared" si="100"/>
        <v>0</v>
      </c>
      <c r="BH217" s="192" t="s">
        <v>18</v>
      </c>
      <c r="BI217" s="46" t="s">
        <v>194</v>
      </c>
      <c r="BM217" s="186" t="s">
        <v>140</v>
      </c>
      <c r="BN217" s="46" t="str">
        <f t="shared" si="96"/>
        <v>R_ES-SA-SpHeat</v>
      </c>
      <c r="BO217" s="192">
        <f t="shared" si="97"/>
        <v>0</v>
      </c>
      <c r="BP217" s="192">
        <f t="shared" si="101"/>
        <v>0</v>
      </c>
      <c r="BQ217" s="192" t="s">
        <v>18</v>
      </c>
      <c r="BR217" s="46" t="s">
        <v>191</v>
      </c>
    </row>
    <row r="218" spans="11:70">
      <c r="K218" s="186" t="s">
        <v>140</v>
      </c>
      <c r="L218" s="187" t="str">
        <f t="shared" si="136"/>
        <v>R_ES-SA-SpHeat</v>
      </c>
      <c r="M218" s="186">
        <f t="shared" ref="M218:N218" si="177">M122</f>
        <v>0</v>
      </c>
      <c r="N218" s="186">
        <f t="shared" si="177"/>
        <v>0</v>
      </c>
      <c r="O218" s="186" t="s">
        <v>18</v>
      </c>
      <c r="P218" s="187" t="s">
        <v>195</v>
      </c>
      <c r="T218" s="186" t="s">
        <v>140</v>
      </c>
      <c r="U218" s="187" t="str">
        <f t="shared" si="87"/>
        <v>R_ES-SA-SpHeat</v>
      </c>
      <c r="V218" s="186">
        <f t="shared" si="87"/>
        <v>0</v>
      </c>
      <c r="X218" s="186" t="s">
        <v>18</v>
      </c>
      <c r="Y218" s="187" t="s">
        <v>190</v>
      </c>
      <c r="AA218" s="186">
        <f t="shared" si="146"/>
        <v>4.50643776824034E-2</v>
      </c>
      <c r="AC218" s="186" t="s">
        <v>140</v>
      </c>
      <c r="AD218" s="46" t="str">
        <f t="shared" si="88"/>
        <v>R_ES-SA-SpHeat</v>
      </c>
      <c r="AE218" s="192">
        <f t="shared" si="89"/>
        <v>0</v>
      </c>
      <c r="AF218" s="46">
        <f t="shared" si="134"/>
        <v>0</v>
      </c>
      <c r="AG218" s="192" t="s">
        <v>18</v>
      </c>
      <c r="AH218" s="46" t="s">
        <v>196</v>
      </c>
      <c r="AL218" s="186" t="s">
        <v>140</v>
      </c>
      <c r="AM218" s="187" t="str">
        <f t="shared" si="90"/>
        <v>R_ES-SA-SpHeat</v>
      </c>
      <c r="AN218" s="186">
        <f t="shared" si="91"/>
        <v>0</v>
      </c>
      <c r="AP218" s="186" t="s">
        <v>18</v>
      </c>
      <c r="AQ218" s="187" t="s">
        <v>193</v>
      </c>
      <c r="AS218" s="186">
        <f t="shared" si="147"/>
        <v>4.2918454935622297E-2</v>
      </c>
      <c r="AU218" s="186" t="s">
        <v>140</v>
      </c>
      <c r="AV218" s="46" t="str">
        <f t="shared" si="92"/>
        <v>R_ES-SA-SpHeat</v>
      </c>
      <c r="AW218" s="192">
        <f t="shared" si="93"/>
        <v>0</v>
      </c>
      <c r="AY218" s="192" t="s">
        <v>18</v>
      </c>
      <c r="AZ218" s="46" t="s">
        <v>192</v>
      </c>
      <c r="BB218" s="192">
        <f t="shared" si="148"/>
        <v>4.50643776824034E-2</v>
      </c>
      <c r="BD218" s="186" t="s">
        <v>140</v>
      </c>
      <c r="BE218" s="46" t="str">
        <f t="shared" si="94"/>
        <v>R_ES-SA-SpHeat</v>
      </c>
      <c r="BF218" s="192">
        <f t="shared" si="95"/>
        <v>0</v>
      </c>
      <c r="BG218" s="192">
        <f t="shared" si="100"/>
        <v>0</v>
      </c>
      <c r="BH218" s="192" t="s">
        <v>18</v>
      </c>
      <c r="BI218" s="46" t="s">
        <v>194</v>
      </c>
      <c r="BM218" s="186" t="s">
        <v>140</v>
      </c>
      <c r="BN218" s="46" t="str">
        <f t="shared" si="96"/>
        <v>R_ES-SA-SpHeat</v>
      </c>
      <c r="BO218" s="192">
        <f t="shared" si="97"/>
        <v>0</v>
      </c>
      <c r="BP218" s="192">
        <f t="shared" si="101"/>
        <v>0</v>
      </c>
      <c r="BQ218" s="192" t="s">
        <v>18</v>
      </c>
      <c r="BR218" s="46" t="s">
        <v>191</v>
      </c>
    </row>
    <row r="219" spans="11:70">
      <c r="K219" s="186" t="s">
        <v>140</v>
      </c>
      <c r="L219" s="187" t="str">
        <f t="shared" si="136"/>
        <v>R_ES-SA-SpHeat</v>
      </c>
      <c r="M219" s="186">
        <f t="shared" ref="M219:N219" si="178">M123</f>
        <v>0</v>
      </c>
      <c r="N219" s="186">
        <f t="shared" si="178"/>
        <v>0</v>
      </c>
      <c r="O219" s="186" t="s">
        <v>18</v>
      </c>
      <c r="P219" s="187" t="s">
        <v>195</v>
      </c>
      <c r="T219" s="186" t="s">
        <v>140</v>
      </c>
      <c r="U219" s="187" t="str">
        <f t="shared" si="87"/>
        <v>R_ES-SA-SpHeat</v>
      </c>
      <c r="V219" s="186">
        <f t="shared" si="87"/>
        <v>0</v>
      </c>
      <c r="X219" s="186" t="s">
        <v>18</v>
      </c>
      <c r="Y219" s="187" t="s">
        <v>190</v>
      </c>
      <c r="AA219" s="186">
        <f t="shared" si="146"/>
        <v>4.50643776824034E-2</v>
      </c>
      <c r="AC219" s="186" t="s">
        <v>140</v>
      </c>
      <c r="AD219" s="46" t="str">
        <f t="shared" si="88"/>
        <v>R_ES-SA-SpHeat</v>
      </c>
      <c r="AE219" s="192">
        <f t="shared" si="89"/>
        <v>0</v>
      </c>
      <c r="AF219" s="46">
        <f t="shared" si="134"/>
        <v>0</v>
      </c>
      <c r="AG219" s="192" t="s">
        <v>18</v>
      </c>
      <c r="AH219" s="46" t="s">
        <v>196</v>
      </c>
      <c r="AL219" s="186" t="s">
        <v>140</v>
      </c>
      <c r="AM219" s="187" t="str">
        <f t="shared" si="90"/>
        <v>R_ES-SA-SpHeat</v>
      </c>
      <c r="AN219" s="186">
        <f t="shared" si="91"/>
        <v>0</v>
      </c>
      <c r="AP219" s="186" t="s">
        <v>18</v>
      </c>
      <c r="AQ219" s="187" t="s">
        <v>193</v>
      </c>
      <c r="AS219" s="186">
        <f t="shared" si="147"/>
        <v>4.2918454935622297E-2</v>
      </c>
      <c r="AU219" s="186" t="s">
        <v>140</v>
      </c>
      <c r="AV219" s="46" t="str">
        <f t="shared" si="92"/>
        <v>R_ES-SA-SpHeat</v>
      </c>
      <c r="AW219" s="192">
        <f t="shared" si="93"/>
        <v>0</v>
      </c>
      <c r="AY219" s="192" t="s">
        <v>18</v>
      </c>
      <c r="AZ219" s="46" t="s">
        <v>192</v>
      </c>
      <c r="BB219" s="192">
        <f t="shared" si="148"/>
        <v>4.50643776824034E-2</v>
      </c>
      <c r="BD219" s="186" t="s">
        <v>140</v>
      </c>
      <c r="BE219" s="46" t="str">
        <f t="shared" si="94"/>
        <v>R_ES-SA-SpHeat</v>
      </c>
      <c r="BF219" s="192">
        <f t="shared" si="95"/>
        <v>0</v>
      </c>
      <c r="BG219" s="192">
        <f t="shared" si="100"/>
        <v>0</v>
      </c>
      <c r="BH219" s="192" t="s">
        <v>18</v>
      </c>
      <c r="BI219" s="46" t="s">
        <v>194</v>
      </c>
      <c r="BM219" s="186" t="s">
        <v>140</v>
      </c>
      <c r="BN219" s="46" t="str">
        <f t="shared" si="96"/>
        <v>R_ES-SA-SpHeat</v>
      </c>
      <c r="BO219" s="192">
        <f t="shared" si="97"/>
        <v>0</v>
      </c>
      <c r="BP219" s="192">
        <f t="shared" si="101"/>
        <v>0</v>
      </c>
      <c r="BQ219" s="192" t="s">
        <v>18</v>
      </c>
      <c r="BR219" s="46" t="s">
        <v>191</v>
      </c>
    </row>
    <row r="220" spans="11:70">
      <c r="K220" s="186" t="s">
        <v>140</v>
      </c>
      <c r="L220" s="187" t="str">
        <f t="shared" si="136"/>
        <v>R_ES-SA-SpHeat</v>
      </c>
      <c r="M220" s="186">
        <f t="shared" ref="M220:N220" si="179">M124</f>
        <v>0</v>
      </c>
      <c r="N220" s="186">
        <f t="shared" si="179"/>
        <v>0</v>
      </c>
      <c r="O220" s="186" t="s">
        <v>18</v>
      </c>
      <c r="P220" s="187" t="s">
        <v>195</v>
      </c>
      <c r="T220" s="186" t="s">
        <v>140</v>
      </c>
      <c r="U220" s="187" t="str">
        <f t="shared" si="87"/>
        <v>R_ES-SA-SpHeat</v>
      </c>
      <c r="V220" s="186">
        <f t="shared" si="87"/>
        <v>0</v>
      </c>
      <c r="X220" s="186" t="s">
        <v>18</v>
      </c>
      <c r="Y220" s="187" t="s">
        <v>190</v>
      </c>
      <c r="AA220" s="186">
        <f t="shared" si="146"/>
        <v>4.7210300429184601E-2</v>
      </c>
      <c r="AC220" s="186" t="s">
        <v>140</v>
      </c>
      <c r="AD220" s="46" t="str">
        <f t="shared" si="88"/>
        <v>R_ES-SA-SpHeat</v>
      </c>
      <c r="AE220" s="192">
        <f t="shared" si="89"/>
        <v>0</v>
      </c>
      <c r="AF220" s="46">
        <f t="shared" si="134"/>
        <v>0</v>
      </c>
      <c r="AG220" s="192" t="s">
        <v>18</v>
      </c>
      <c r="AH220" s="46" t="s">
        <v>196</v>
      </c>
      <c r="AL220" s="186" t="s">
        <v>140</v>
      </c>
      <c r="AM220" s="187" t="str">
        <f t="shared" si="90"/>
        <v>R_ES-SA-SpHeat</v>
      </c>
      <c r="AN220" s="186">
        <f t="shared" si="91"/>
        <v>0</v>
      </c>
      <c r="AP220" s="186" t="s">
        <v>18</v>
      </c>
      <c r="AQ220" s="187" t="s">
        <v>193</v>
      </c>
      <c r="AS220" s="186">
        <f t="shared" si="147"/>
        <v>4.50643776824034E-2</v>
      </c>
      <c r="AU220" s="186" t="s">
        <v>140</v>
      </c>
      <c r="AV220" s="46" t="str">
        <f t="shared" si="92"/>
        <v>R_ES-SA-SpHeat</v>
      </c>
      <c r="AW220" s="192">
        <f t="shared" si="93"/>
        <v>0</v>
      </c>
      <c r="AY220" s="192" t="s">
        <v>18</v>
      </c>
      <c r="AZ220" s="46" t="s">
        <v>192</v>
      </c>
      <c r="BB220" s="192">
        <f t="shared" si="148"/>
        <v>4.7210300429184601E-2</v>
      </c>
      <c r="BD220" s="186" t="s">
        <v>140</v>
      </c>
      <c r="BE220" s="46" t="str">
        <f t="shared" si="94"/>
        <v>R_ES-SA-SpHeat</v>
      </c>
      <c r="BF220" s="192">
        <f t="shared" si="95"/>
        <v>0</v>
      </c>
      <c r="BG220" s="192">
        <f t="shared" si="100"/>
        <v>0</v>
      </c>
      <c r="BH220" s="192" t="s">
        <v>18</v>
      </c>
      <c r="BI220" s="46" t="s">
        <v>194</v>
      </c>
      <c r="BM220" s="186" t="s">
        <v>140</v>
      </c>
      <c r="BN220" s="46" t="str">
        <f t="shared" si="96"/>
        <v>R_ES-SA-SpHeat</v>
      </c>
      <c r="BO220" s="192">
        <f t="shared" si="97"/>
        <v>0</v>
      </c>
      <c r="BP220" s="192">
        <f t="shared" si="101"/>
        <v>0</v>
      </c>
      <c r="BQ220" s="192" t="s">
        <v>18</v>
      </c>
      <c r="BR220" s="46" t="s">
        <v>191</v>
      </c>
    </row>
    <row r="221" spans="11:70">
      <c r="K221" s="186" t="s">
        <v>140</v>
      </c>
      <c r="L221" s="187" t="str">
        <f t="shared" si="136"/>
        <v>R_ES-SA-SpHeat</v>
      </c>
      <c r="M221" s="186">
        <f t="shared" ref="M221:N221" si="180">M125</f>
        <v>0</v>
      </c>
      <c r="N221" s="186">
        <f t="shared" si="180"/>
        <v>0</v>
      </c>
      <c r="O221" s="186" t="s">
        <v>18</v>
      </c>
      <c r="P221" s="187" t="s">
        <v>195</v>
      </c>
      <c r="T221" s="186" t="s">
        <v>140</v>
      </c>
      <c r="U221" s="187" t="str">
        <f t="shared" si="87"/>
        <v>R_ES-SA-SpHeat</v>
      </c>
      <c r="V221" s="186">
        <f t="shared" si="87"/>
        <v>0</v>
      </c>
      <c r="X221" s="186" t="s">
        <v>18</v>
      </c>
      <c r="Y221" s="187" t="s">
        <v>190</v>
      </c>
      <c r="AA221" s="186">
        <f t="shared" si="146"/>
        <v>4.9356223175965698E-2</v>
      </c>
      <c r="AC221" s="186" t="s">
        <v>140</v>
      </c>
      <c r="AD221" s="46" t="str">
        <f t="shared" si="88"/>
        <v>R_ES-SA-SpHeat</v>
      </c>
      <c r="AE221" s="192">
        <f t="shared" si="89"/>
        <v>0</v>
      </c>
      <c r="AF221" s="46">
        <f t="shared" si="134"/>
        <v>0</v>
      </c>
      <c r="AG221" s="192" t="s">
        <v>18</v>
      </c>
      <c r="AH221" s="46" t="s">
        <v>196</v>
      </c>
      <c r="AL221" s="186" t="s">
        <v>140</v>
      </c>
      <c r="AM221" s="187" t="str">
        <f t="shared" si="90"/>
        <v>R_ES-SA-SpHeat</v>
      </c>
      <c r="AN221" s="186">
        <f t="shared" si="91"/>
        <v>0</v>
      </c>
      <c r="AP221" s="186" t="s">
        <v>18</v>
      </c>
      <c r="AQ221" s="187" t="s">
        <v>193</v>
      </c>
      <c r="AS221" s="186">
        <f t="shared" si="147"/>
        <v>4.50643776824034E-2</v>
      </c>
      <c r="AU221" s="186" t="s">
        <v>140</v>
      </c>
      <c r="AV221" s="46" t="str">
        <f t="shared" si="92"/>
        <v>R_ES-SA-SpHeat</v>
      </c>
      <c r="AW221" s="192">
        <f t="shared" si="93"/>
        <v>0</v>
      </c>
      <c r="AY221" s="192" t="s">
        <v>18</v>
      </c>
      <c r="AZ221" s="46" t="s">
        <v>192</v>
      </c>
      <c r="BB221" s="192">
        <f t="shared" si="148"/>
        <v>4.9356223175965698E-2</v>
      </c>
      <c r="BD221" s="186" t="s">
        <v>140</v>
      </c>
      <c r="BE221" s="46" t="str">
        <f t="shared" si="94"/>
        <v>R_ES-SA-SpHeat</v>
      </c>
      <c r="BF221" s="192">
        <f t="shared" si="95"/>
        <v>0</v>
      </c>
      <c r="BG221" s="192">
        <f t="shared" si="100"/>
        <v>0</v>
      </c>
      <c r="BH221" s="192" t="s">
        <v>18</v>
      </c>
      <c r="BI221" s="46" t="s">
        <v>194</v>
      </c>
      <c r="BM221" s="186" t="s">
        <v>140</v>
      </c>
      <c r="BN221" s="46" t="str">
        <f t="shared" si="96"/>
        <v>R_ES-SA-SpHeat</v>
      </c>
      <c r="BO221" s="192">
        <f t="shared" si="97"/>
        <v>0</v>
      </c>
      <c r="BP221" s="192">
        <f t="shared" si="101"/>
        <v>0</v>
      </c>
      <c r="BQ221" s="192" t="s">
        <v>18</v>
      </c>
      <c r="BR221" s="46" t="s">
        <v>191</v>
      </c>
    </row>
    <row r="222" spans="11:70">
      <c r="K222" s="186" t="s">
        <v>140</v>
      </c>
      <c r="L222" s="187" t="str">
        <f t="shared" si="136"/>
        <v>R_ES-SA-SpHeat</v>
      </c>
      <c r="M222" s="186">
        <f t="shared" ref="M222:N222" si="181">M126</f>
        <v>0</v>
      </c>
      <c r="N222" s="186">
        <f t="shared" si="181"/>
        <v>0</v>
      </c>
      <c r="O222" s="186" t="s">
        <v>18</v>
      </c>
      <c r="P222" s="187" t="s">
        <v>195</v>
      </c>
      <c r="T222" s="186" t="s">
        <v>140</v>
      </c>
      <c r="U222" s="187" t="str">
        <f t="shared" si="87"/>
        <v>R_ES-SA-SpHeat</v>
      </c>
      <c r="V222" s="186">
        <f t="shared" si="87"/>
        <v>0</v>
      </c>
      <c r="X222" s="186" t="s">
        <v>18</v>
      </c>
      <c r="Y222" s="187" t="s">
        <v>190</v>
      </c>
      <c r="AA222" s="186">
        <f t="shared" si="146"/>
        <v>4.7210300429184601E-2</v>
      </c>
      <c r="AC222" s="186" t="s">
        <v>140</v>
      </c>
      <c r="AD222" s="46" t="str">
        <f t="shared" si="88"/>
        <v>R_ES-SA-SpHeat</v>
      </c>
      <c r="AE222" s="192">
        <f t="shared" si="89"/>
        <v>0</v>
      </c>
      <c r="AF222" s="46">
        <f t="shared" si="134"/>
        <v>0</v>
      </c>
      <c r="AG222" s="192" t="s">
        <v>18</v>
      </c>
      <c r="AH222" s="46" t="s">
        <v>196</v>
      </c>
      <c r="AL222" s="186" t="s">
        <v>140</v>
      </c>
      <c r="AM222" s="187" t="str">
        <f t="shared" si="90"/>
        <v>R_ES-SA-SpHeat</v>
      </c>
      <c r="AN222" s="186">
        <f t="shared" si="91"/>
        <v>0</v>
      </c>
      <c r="AP222" s="186" t="s">
        <v>18</v>
      </c>
      <c r="AQ222" s="187" t="s">
        <v>193</v>
      </c>
      <c r="AS222" s="186">
        <f t="shared" si="147"/>
        <v>4.7210300429184601E-2</v>
      </c>
      <c r="AU222" s="186" t="s">
        <v>140</v>
      </c>
      <c r="AV222" s="46" t="str">
        <f t="shared" si="92"/>
        <v>R_ES-SA-SpHeat</v>
      </c>
      <c r="AW222" s="192">
        <f t="shared" si="93"/>
        <v>0</v>
      </c>
      <c r="AY222" s="192" t="s">
        <v>18</v>
      </c>
      <c r="AZ222" s="46" t="s">
        <v>192</v>
      </c>
      <c r="BB222" s="192">
        <f t="shared" si="148"/>
        <v>4.7210300429184601E-2</v>
      </c>
      <c r="BD222" s="186" t="s">
        <v>140</v>
      </c>
      <c r="BE222" s="46" t="str">
        <f t="shared" si="94"/>
        <v>R_ES-SA-SpHeat</v>
      </c>
      <c r="BF222" s="192">
        <f t="shared" si="95"/>
        <v>0</v>
      </c>
      <c r="BG222" s="192">
        <f t="shared" si="100"/>
        <v>0</v>
      </c>
      <c r="BH222" s="192" t="s">
        <v>18</v>
      </c>
      <c r="BI222" s="46" t="s">
        <v>194</v>
      </c>
      <c r="BM222" s="186" t="s">
        <v>140</v>
      </c>
      <c r="BN222" s="46" t="str">
        <f t="shared" si="96"/>
        <v>R_ES-SA-SpHeat</v>
      </c>
      <c r="BO222" s="192">
        <f t="shared" si="97"/>
        <v>0</v>
      </c>
      <c r="BP222" s="192">
        <f t="shared" si="101"/>
        <v>0</v>
      </c>
      <c r="BQ222" s="192" t="s">
        <v>18</v>
      </c>
      <c r="BR222" s="46" t="s">
        <v>191</v>
      </c>
    </row>
    <row r="223" spans="11:70">
      <c r="K223" s="186" t="s">
        <v>140</v>
      </c>
      <c r="L223" s="187" t="str">
        <f t="shared" si="136"/>
        <v>R_ES-SA-SpHeat</v>
      </c>
      <c r="M223" s="186">
        <f t="shared" ref="M223:N223" si="182">M127</f>
        <v>0</v>
      </c>
      <c r="N223" s="186">
        <f t="shared" si="182"/>
        <v>0</v>
      </c>
      <c r="O223" s="186" t="s">
        <v>18</v>
      </c>
      <c r="P223" s="187" t="s">
        <v>195</v>
      </c>
      <c r="T223" s="186" t="s">
        <v>140</v>
      </c>
      <c r="U223" s="187" t="str">
        <f t="shared" si="87"/>
        <v>R_ES-SA-SpHeat</v>
      </c>
      <c r="V223" s="186">
        <f t="shared" si="87"/>
        <v>0</v>
      </c>
      <c r="X223" s="186" t="s">
        <v>18</v>
      </c>
      <c r="Y223" s="187" t="s">
        <v>190</v>
      </c>
      <c r="AA223" s="186">
        <f t="shared" si="146"/>
        <v>4.7210300429184601E-2</v>
      </c>
      <c r="AC223" s="186" t="s">
        <v>140</v>
      </c>
      <c r="AD223" s="46" t="str">
        <f t="shared" si="88"/>
        <v>R_ES-SA-SpHeat</v>
      </c>
      <c r="AE223" s="192">
        <f t="shared" si="89"/>
        <v>0</v>
      </c>
      <c r="AF223" s="46">
        <f t="shared" si="134"/>
        <v>0</v>
      </c>
      <c r="AG223" s="192" t="s">
        <v>18</v>
      </c>
      <c r="AH223" s="46" t="s">
        <v>196</v>
      </c>
      <c r="AL223" s="186" t="s">
        <v>140</v>
      </c>
      <c r="AM223" s="187" t="str">
        <f t="shared" si="90"/>
        <v>R_ES-SA-SpHeat</v>
      </c>
      <c r="AN223" s="186">
        <f t="shared" si="91"/>
        <v>0</v>
      </c>
      <c r="AP223" s="186" t="s">
        <v>18</v>
      </c>
      <c r="AQ223" s="187" t="s">
        <v>193</v>
      </c>
      <c r="AS223" s="186">
        <f t="shared" si="147"/>
        <v>4.9356223175965698E-2</v>
      </c>
      <c r="AU223" s="186" t="s">
        <v>140</v>
      </c>
      <c r="AV223" s="46" t="str">
        <f t="shared" si="92"/>
        <v>R_ES-SA-SpHeat</v>
      </c>
      <c r="AW223" s="192">
        <f t="shared" si="93"/>
        <v>0</v>
      </c>
      <c r="AY223" s="192" t="s">
        <v>18</v>
      </c>
      <c r="AZ223" s="46" t="s">
        <v>192</v>
      </c>
      <c r="BB223" s="192">
        <f t="shared" si="148"/>
        <v>4.7210300429184601E-2</v>
      </c>
      <c r="BD223" s="186" t="s">
        <v>140</v>
      </c>
      <c r="BE223" s="46" t="str">
        <f t="shared" si="94"/>
        <v>R_ES-SA-SpHeat</v>
      </c>
      <c r="BF223" s="192">
        <f t="shared" si="95"/>
        <v>0</v>
      </c>
      <c r="BG223" s="192">
        <f t="shared" si="100"/>
        <v>0</v>
      </c>
      <c r="BH223" s="192" t="s">
        <v>18</v>
      </c>
      <c r="BI223" s="46" t="s">
        <v>194</v>
      </c>
      <c r="BM223" s="186" t="s">
        <v>140</v>
      </c>
      <c r="BN223" s="46" t="str">
        <f t="shared" si="96"/>
        <v>R_ES-SA-SpHeat</v>
      </c>
      <c r="BO223" s="192">
        <f t="shared" si="97"/>
        <v>0</v>
      </c>
      <c r="BP223" s="192">
        <f t="shared" si="101"/>
        <v>0</v>
      </c>
      <c r="BQ223" s="192" t="s">
        <v>18</v>
      </c>
      <c r="BR223" s="46" t="s">
        <v>191</v>
      </c>
    </row>
    <row r="224" spans="11:70">
      <c r="K224" s="186" t="s">
        <v>350</v>
      </c>
      <c r="L224" s="187" t="str">
        <f>C11</f>
        <v>R_ES-AP-SpHeat</v>
      </c>
      <c r="M224" s="186" t="str">
        <f>M128</f>
        <v>RH0_1</v>
      </c>
      <c r="N224" s="186">
        <f>N128</f>
        <v>0</v>
      </c>
      <c r="O224" s="186" t="s">
        <v>18</v>
      </c>
      <c r="P224" s="187" t="s">
        <v>195</v>
      </c>
      <c r="T224" s="186" t="s">
        <v>350</v>
      </c>
      <c r="U224" s="187" t="str">
        <f t="shared" ref="U224:V287" si="183">L224</f>
        <v>R_ES-AP-SpHeat</v>
      </c>
      <c r="V224" s="186" t="str">
        <f t="shared" si="183"/>
        <v>RH0_1</v>
      </c>
      <c r="W224" s="186">
        <f t="shared" si="133"/>
        <v>0</v>
      </c>
      <c r="X224" s="186" t="s">
        <v>18</v>
      </c>
      <c r="Y224" s="187" t="s">
        <v>190</v>
      </c>
      <c r="AC224" s="186" t="s">
        <v>350</v>
      </c>
      <c r="AD224" s="46" t="str">
        <f t="shared" ref="AD224:AD287" si="184">U224</f>
        <v>R_ES-AP-SpHeat</v>
      </c>
      <c r="AE224" s="192" t="str">
        <f t="shared" ref="AE224:AE287" si="185">V224</f>
        <v>RH0_1</v>
      </c>
      <c r="AF224" s="46">
        <f t="shared" si="134"/>
        <v>0</v>
      </c>
      <c r="AG224" s="192" t="s">
        <v>18</v>
      </c>
      <c r="AH224" s="46" t="s">
        <v>196</v>
      </c>
      <c r="AL224" s="186" t="s">
        <v>350</v>
      </c>
      <c r="AM224" s="187" t="str">
        <f t="shared" ref="AM224:AM287" si="186">AD224</f>
        <v>R_ES-AP-SpHeat</v>
      </c>
      <c r="AN224" s="186" t="str">
        <f t="shared" ref="AN224:AN287" si="187">AE224</f>
        <v>RH0_1</v>
      </c>
      <c r="AO224" s="186">
        <f t="shared" si="135"/>
        <v>0</v>
      </c>
      <c r="AP224" s="186" t="s">
        <v>18</v>
      </c>
      <c r="AQ224" s="187" t="s">
        <v>193</v>
      </c>
      <c r="AU224" s="186" t="s">
        <v>350</v>
      </c>
      <c r="AV224" s="46" t="str">
        <f t="shared" ref="AV224:AV287" si="188">AM224</f>
        <v>R_ES-AP-SpHeat</v>
      </c>
      <c r="AW224" s="192" t="str">
        <f t="shared" ref="AW224:AW287" si="189">AN224</f>
        <v>RH0_1</v>
      </c>
      <c r="AX224" s="192">
        <f t="shared" si="99"/>
        <v>0</v>
      </c>
      <c r="AY224" s="192" t="s">
        <v>18</v>
      </c>
      <c r="AZ224" s="46" t="s">
        <v>192</v>
      </c>
      <c r="BD224" s="186" t="s">
        <v>350</v>
      </c>
      <c r="BE224" s="46" t="str">
        <f t="shared" ref="BE224:BE287" si="190">AV224</f>
        <v>R_ES-AP-SpHeat</v>
      </c>
      <c r="BF224" s="192" t="str">
        <f t="shared" ref="BF224:BF287" si="191">AW224</f>
        <v>RH0_1</v>
      </c>
      <c r="BG224" s="192">
        <f t="shared" si="100"/>
        <v>0</v>
      </c>
      <c r="BH224" s="192" t="s">
        <v>18</v>
      </c>
      <c r="BI224" s="46" t="s">
        <v>194</v>
      </c>
      <c r="BM224" s="186" t="s">
        <v>350</v>
      </c>
      <c r="BN224" s="46" t="str">
        <f t="shared" ref="BN224:BN287" si="192">BE224</f>
        <v>R_ES-AP-SpHeat</v>
      </c>
      <c r="BO224" s="192" t="str">
        <f t="shared" ref="BO224:BO287" si="193">BF224</f>
        <v>RH0_1</v>
      </c>
      <c r="BP224" s="192">
        <f t="shared" si="101"/>
        <v>0</v>
      </c>
      <c r="BQ224" s="192" t="s">
        <v>18</v>
      </c>
      <c r="BR224" s="46" t="s">
        <v>191</v>
      </c>
    </row>
    <row r="225" spans="11:70">
      <c r="K225" s="186" t="s">
        <v>350</v>
      </c>
      <c r="L225" s="187" t="str">
        <f t="shared" ref="L225:L288" si="194">L224</f>
        <v>R_ES-AP-SpHeat</v>
      </c>
      <c r="M225" s="186" t="str">
        <f t="shared" ref="M225:N225" si="195">M129</f>
        <v>RH2_3</v>
      </c>
      <c r="N225" s="186">
        <f t="shared" si="195"/>
        <v>0</v>
      </c>
      <c r="O225" s="186" t="s">
        <v>18</v>
      </c>
      <c r="P225" s="187" t="s">
        <v>195</v>
      </c>
      <c r="T225" s="186" t="s">
        <v>350</v>
      </c>
      <c r="U225" s="187" t="str">
        <f t="shared" si="183"/>
        <v>R_ES-AP-SpHeat</v>
      </c>
      <c r="V225" s="186" t="str">
        <f t="shared" si="183"/>
        <v>RH2_3</v>
      </c>
      <c r="W225" s="186">
        <f t="shared" si="133"/>
        <v>0</v>
      </c>
      <c r="X225" s="186" t="s">
        <v>18</v>
      </c>
      <c r="Y225" s="187" t="s">
        <v>190</v>
      </c>
      <c r="AC225" s="186" t="s">
        <v>350</v>
      </c>
      <c r="AD225" s="46" t="str">
        <f t="shared" si="184"/>
        <v>R_ES-AP-SpHeat</v>
      </c>
      <c r="AE225" s="192" t="str">
        <f t="shared" si="185"/>
        <v>RH2_3</v>
      </c>
      <c r="AF225" s="46">
        <f t="shared" si="134"/>
        <v>0</v>
      </c>
      <c r="AG225" s="192" t="s">
        <v>18</v>
      </c>
      <c r="AH225" s="46" t="s">
        <v>196</v>
      </c>
      <c r="AL225" s="186" t="s">
        <v>350</v>
      </c>
      <c r="AM225" s="187" t="str">
        <f t="shared" si="186"/>
        <v>R_ES-AP-SpHeat</v>
      </c>
      <c r="AN225" s="186" t="str">
        <f t="shared" si="187"/>
        <v>RH2_3</v>
      </c>
      <c r="AO225" s="186">
        <f t="shared" si="135"/>
        <v>0</v>
      </c>
      <c r="AP225" s="186" t="s">
        <v>18</v>
      </c>
      <c r="AQ225" s="187" t="s">
        <v>193</v>
      </c>
      <c r="AU225" s="186" t="s">
        <v>350</v>
      </c>
      <c r="AV225" s="46" t="str">
        <f t="shared" si="188"/>
        <v>R_ES-AP-SpHeat</v>
      </c>
      <c r="AW225" s="192" t="str">
        <f t="shared" si="189"/>
        <v>RH2_3</v>
      </c>
      <c r="AX225" s="192">
        <f t="shared" ref="AX225:AX288" si="196">W225</f>
        <v>0</v>
      </c>
      <c r="AY225" s="192" t="s">
        <v>18</v>
      </c>
      <c r="AZ225" s="46" t="s">
        <v>192</v>
      </c>
      <c r="BD225" s="186" t="s">
        <v>350</v>
      </c>
      <c r="BE225" s="46" t="str">
        <f t="shared" si="190"/>
        <v>R_ES-AP-SpHeat</v>
      </c>
      <c r="BF225" s="192" t="str">
        <f t="shared" si="191"/>
        <v>RH2_3</v>
      </c>
      <c r="BG225" s="192">
        <f t="shared" ref="BG225:BG288" si="197">AF225</f>
        <v>0</v>
      </c>
      <c r="BH225" s="192" t="s">
        <v>18</v>
      </c>
      <c r="BI225" s="46" t="s">
        <v>194</v>
      </c>
      <c r="BM225" s="186" t="s">
        <v>350</v>
      </c>
      <c r="BN225" s="46" t="str">
        <f t="shared" si="192"/>
        <v>R_ES-AP-SpHeat</v>
      </c>
      <c r="BO225" s="192" t="str">
        <f t="shared" si="193"/>
        <v>RH2_3</v>
      </c>
      <c r="BP225" s="192">
        <f t="shared" ref="BP225:BP288" si="198">AX225</f>
        <v>0</v>
      </c>
      <c r="BQ225" s="192" t="s">
        <v>18</v>
      </c>
      <c r="BR225" s="46" t="s">
        <v>191</v>
      </c>
    </row>
    <row r="226" spans="11:70">
      <c r="K226" s="186" t="s">
        <v>350</v>
      </c>
      <c r="L226" s="187" t="str">
        <f t="shared" si="194"/>
        <v>R_ES-AP-SpHeat</v>
      </c>
      <c r="M226" s="186" t="str">
        <f t="shared" ref="M226:N226" si="199">M130</f>
        <v>RH4_5</v>
      </c>
      <c r="N226" s="186">
        <f t="shared" si="199"/>
        <v>0</v>
      </c>
      <c r="O226" s="186" t="s">
        <v>18</v>
      </c>
      <c r="P226" s="187" t="s">
        <v>195</v>
      </c>
      <c r="T226" s="186" t="s">
        <v>350</v>
      </c>
      <c r="U226" s="187" t="str">
        <f t="shared" si="183"/>
        <v>R_ES-AP-SpHeat</v>
      </c>
      <c r="V226" s="186" t="str">
        <f t="shared" si="183"/>
        <v>RH4_5</v>
      </c>
      <c r="W226" s="186">
        <f t="shared" si="133"/>
        <v>0</v>
      </c>
      <c r="X226" s="186" t="s">
        <v>18</v>
      </c>
      <c r="Y226" s="187" t="s">
        <v>190</v>
      </c>
      <c r="AC226" s="186" t="s">
        <v>350</v>
      </c>
      <c r="AD226" s="46" t="str">
        <f t="shared" si="184"/>
        <v>R_ES-AP-SpHeat</v>
      </c>
      <c r="AE226" s="192" t="str">
        <f t="shared" si="185"/>
        <v>RH4_5</v>
      </c>
      <c r="AF226" s="46">
        <f t="shared" si="134"/>
        <v>0</v>
      </c>
      <c r="AG226" s="192" t="s">
        <v>18</v>
      </c>
      <c r="AH226" s="46" t="s">
        <v>196</v>
      </c>
      <c r="AL226" s="186" t="s">
        <v>350</v>
      </c>
      <c r="AM226" s="187" t="str">
        <f t="shared" si="186"/>
        <v>R_ES-AP-SpHeat</v>
      </c>
      <c r="AN226" s="186" t="str">
        <f t="shared" si="187"/>
        <v>RH4_5</v>
      </c>
      <c r="AO226" s="186">
        <f t="shared" si="135"/>
        <v>0</v>
      </c>
      <c r="AP226" s="186" t="s">
        <v>18</v>
      </c>
      <c r="AQ226" s="187" t="s">
        <v>193</v>
      </c>
      <c r="AU226" s="186" t="s">
        <v>350</v>
      </c>
      <c r="AV226" s="46" t="str">
        <f t="shared" si="188"/>
        <v>R_ES-AP-SpHeat</v>
      </c>
      <c r="AW226" s="192" t="str">
        <f t="shared" si="189"/>
        <v>RH4_5</v>
      </c>
      <c r="AX226" s="192">
        <f t="shared" si="196"/>
        <v>0</v>
      </c>
      <c r="AY226" s="192" t="s">
        <v>18</v>
      </c>
      <c r="AZ226" s="46" t="s">
        <v>192</v>
      </c>
      <c r="BD226" s="186" t="s">
        <v>350</v>
      </c>
      <c r="BE226" s="46" t="str">
        <f t="shared" si="190"/>
        <v>R_ES-AP-SpHeat</v>
      </c>
      <c r="BF226" s="192" t="str">
        <f t="shared" si="191"/>
        <v>RH4_5</v>
      </c>
      <c r="BG226" s="192">
        <f t="shared" si="197"/>
        <v>0</v>
      </c>
      <c r="BH226" s="192" t="s">
        <v>18</v>
      </c>
      <c r="BI226" s="46" t="s">
        <v>194</v>
      </c>
      <c r="BM226" s="186" t="s">
        <v>350</v>
      </c>
      <c r="BN226" s="46" t="str">
        <f t="shared" si="192"/>
        <v>R_ES-AP-SpHeat</v>
      </c>
      <c r="BO226" s="192" t="str">
        <f t="shared" si="193"/>
        <v>RH4_5</v>
      </c>
      <c r="BP226" s="192">
        <f t="shared" si="198"/>
        <v>0</v>
      </c>
      <c r="BQ226" s="192" t="s">
        <v>18</v>
      </c>
      <c r="BR226" s="46" t="s">
        <v>191</v>
      </c>
    </row>
    <row r="227" spans="11:70">
      <c r="K227" s="186" t="s">
        <v>350</v>
      </c>
      <c r="L227" s="187" t="str">
        <f t="shared" si="194"/>
        <v>R_ES-AP-SpHeat</v>
      </c>
      <c r="M227" s="186" t="str">
        <f t="shared" ref="M227:N227" si="200">M131</f>
        <v>RH6_7</v>
      </c>
      <c r="N227" s="186">
        <f t="shared" si="200"/>
        <v>0</v>
      </c>
      <c r="O227" s="186" t="s">
        <v>18</v>
      </c>
      <c r="P227" s="187" t="s">
        <v>195</v>
      </c>
      <c r="T227" s="186" t="s">
        <v>350</v>
      </c>
      <c r="U227" s="187" t="str">
        <f t="shared" si="183"/>
        <v>R_ES-AP-SpHeat</v>
      </c>
      <c r="V227" s="186" t="str">
        <f t="shared" si="183"/>
        <v>RH6_7</v>
      </c>
      <c r="W227" s="186">
        <f t="shared" si="133"/>
        <v>0</v>
      </c>
      <c r="X227" s="186" t="s">
        <v>18</v>
      </c>
      <c r="Y227" s="187" t="s">
        <v>190</v>
      </c>
      <c r="AC227" s="186" t="s">
        <v>350</v>
      </c>
      <c r="AD227" s="46" t="str">
        <f t="shared" si="184"/>
        <v>R_ES-AP-SpHeat</v>
      </c>
      <c r="AE227" s="192" t="str">
        <f t="shared" si="185"/>
        <v>RH6_7</v>
      </c>
      <c r="AF227" s="46">
        <f t="shared" si="134"/>
        <v>0</v>
      </c>
      <c r="AG227" s="192" t="s">
        <v>18</v>
      </c>
      <c r="AH227" s="46" t="s">
        <v>196</v>
      </c>
      <c r="AL227" s="186" t="s">
        <v>350</v>
      </c>
      <c r="AM227" s="187" t="str">
        <f t="shared" si="186"/>
        <v>R_ES-AP-SpHeat</v>
      </c>
      <c r="AN227" s="186" t="str">
        <f t="shared" si="187"/>
        <v>RH6_7</v>
      </c>
      <c r="AO227" s="186">
        <f t="shared" si="135"/>
        <v>0</v>
      </c>
      <c r="AP227" s="186" t="s">
        <v>18</v>
      </c>
      <c r="AQ227" s="187" t="s">
        <v>193</v>
      </c>
      <c r="AU227" s="186" t="s">
        <v>350</v>
      </c>
      <c r="AV227" s="46" t="str">
        <f t="shared" si="188"/>
        <v>R_ES-AP-SpHeat</v>
      </c>
      <c r="AW227" s="192" t="str">
        <f t="shared" si="189"/>
        <v>RH6_7</v>
      </c>
      <c r="AX227" s="192">
        <f t="shared" si="196"/>
        <v>0</v>
      </c>
      <c r="AY227" s="192" t="s">
        <v>18</v>
      </c>
      <c r="AZ227" s="46" t="s">
        <v>192</v>
      </c>
      <c r="BD227" s="186" t="s">
        <v>350</v>
      </c>
      <c r="BE227" s="46" t="str">
        <f t="shared" si="190"/>
        <v>R_ES-AP-SpHeat</v>
      </c>
      <c r="BF227" s="192" t="str">
        <f t="shared" si="191"/>
        <v>RH6_7</v>
      </c>
      <c r="BG227" s="192">
        <f t="shared" si="197"/>
        <v>0</v>
      </c>
      <c r="BH227" s="192" t="s">
        <v>18</v>
      </c>
      <c r="BI227" s="46" t="s">
        <v>194</v>
      </c>
      <c r="BM227" s="186" t="s">
        <v>350</v>
      </c>
      <c r="BN227" s="46" t="str">
        <f t="shared" si="192"/>
        <v>R_ES-AP-SpHeat</v>
      </c>
      <c r="BO227" s="192" t="str">
        <f t="shared" si="193"/>
        <v>RH6_7</v>
      </c>
      <c r="BP227" s="192">
        <f t="shared" si="198"/>
        <v>0</v>
      </c>
      <c r="BQ227" s="192" t="s">
        <v>18</v>
      </c>
      <c r="BR227" s="46" t="s">
        <v>191</v>
      </c>
    </row>
    <row r="228" spans="11:70">
      <c r="K228" s="186" t="s">
        <v>350</v>
      </c>
      <c r="L228" s="187" t="str">
        <f t="shared" si="194"/>
        <v>R_ES-AP-SpHeat</v>
      </c>
      <c r="M228" s="186" t="str">
        <f t="shared" ref="M228:N228" si="201">M132</f>
        <v>RH8_9</v>
      </c>
      <c r="N228" s="186">
        <f t="shared" si="201"/>
        <v>0</v>
      </c>
      <c r="O228" s="186" t="s">
        <v>18</v>
      </c>
      <c r="P228" s="187" t="s">
        <v>195</v>
      </c>
      <c r="T228" s="186" t="s">
        <v>350</v>
      </c>
      <c r="U228" s="187" t="str">
        <f t="shared" si="183"/>
        <v>R_ES-AP-SpHeat</v>
      </c>
      <c r="V228" s="186" t="str">
        <f t="shared" si="183"/>
        <v>RH8_9</v>
      </c>
      <c r="W228" s="186">
        <f t="shared" si="133"/>
        <v>0</v>
      </c>
      <c r="X228" s="186" t="s">
        <v>18</v>
      </c>
      <c r="Y228" s="187" t="s">
        <v>190</v>
      </c>
      <c r="AC228" s="186" t="s">
        <v>350</v>
      </c>
      <c r="AD228" s="46" t="str">
        <f t="shared" si="184"/>
        <v>R_ES-AP-SpHeat</v>
      </c>
      <c r="AE228" s="192" t="str">
        <f t="shared" si="185"/>
        <v>RH8_9</v>
      </c>
      <c r="AF228" s="46">
        <f t="shared" si="134"/>
        <v>0</v>
      </c>
      <c r="AG228" s="192" t="s">
        <v>18</v>
      </c>
      <c r="AH228" s="46" t="s">
        <v>196</v>
      </c>
      <c r="AL228" s="186" t="s">
        <v>350</v>
      </c>
      <c r="AM228" s="187" t="str">
        <f t="shared" si="186"/>
        <v>R_ES-AP-SpHeat</v>
      </c>
      <c r="AN228" s="186" t="str">
        <f t="shared" si="187"/>
        <v>RH8_9</v>
      </c>
      <c r="AO228" s="186">
        <f t="shared" si="135"/>
        <v>0</v>
      </c>
      <c r="AP228" s="186" t="s">
        <v>18</v>
      </c>
      <c r="AQ228" s="187" t="s">
        <v>193</v>
      </c>
      <c r="AU228" s="186" t="s">
        <v>350</v>
      </c>
      <c r="AV228" s="46" t="str">
        <f t="shared" si="188"/>
        <v>R_ES-AP-SpHeat</v>
      </c>
      <c r="AW228" s="192" t="str">
        <f t="shared" si="189"/>
        <v>RH8_9</v>
      </c>
      <c r="AX228" s="192">
        <f t="shared" si="196"/>
        <v>0</v>
      </c>
      <c r="AY228" s="192" t="s">
        <v>18</v>
      </c>
      <c r="AZ228" s="46" t="s">
        <v>192</v>
      </c>
      <c r="BD228" s="186" t="s">
        <v>350</v>
      </c>
      <c r="BE228" s="46" t="str">
        <f t="shared" si="190"/>
        <v>R_ES-AP-SpHeat</v>
      </c>
      <c r="BF228" s="192" t="str">
        <f t="shared" si="191"/>
        <v>RH8_9</v>
      </c>
      <c r="BG228" s="192">
        <f t="shared" si="197"/>
        <v>0</v>
      </c>
      <c r="BH228" s="192" t="s">
        <v>18</v>
      </c>
      <c r="BI228" s="46" t="s">
        <v>194</v>
      </c>
      <c r="BM228" s="186" t="s">
        <v>350</v>
      </c>
      <c r="BN228" s="46" t="str">
        <f t="shared" si="192"/>
        <v>R_ES-AP-SpHeat</v>
      </c>
      <c r="BO228" s="192" t="str">
        <f t="shared" si="193"/>
        <v>RH8_9</v>
      </c>
      <c r="BP228" s="192">
        <f t="shared" si="198"/>
        <v>0</v>
      </c>
      <c r="BQ228" s="192" t="s">
        <v>18</v>
      </c>
      <c r="BR228" s="46" t="s">
        <v>191</v>
      </c>
    </row>
    <row r="229" spans="11:70">
      <c r="K229" s="186" t="s">
        <v>350</v>
      </c>
      <c r="L229" s="187" t="str">
        <f t="shared" si="194"/>
        <v>R_ES-AP-SpHeat</v>
      </c>
      <c r="M229" s="186" t="str">
        <f t="shared" ref="M229:N229" si="202">M133</f>
        <v>RH10_11</v>
      </c>
      <c r="N229" s="186">
        <f t="shared" si="202"/>
        <v>0</v>
      </c>
      <c r="O229" s="186" t="s">
        <v>18</v>
      </c>
      <c r="P229" s="187" t="s">
        <v>195</v>
      </c>
      <c r="T229" s="186" t="s">
        <v>350</v>
      </c>
      <c r="U229" s="187" t="str">
        <f t="shared" si="183"/>
        <v>R_ES-AP-SpHeat</v>
      </c>
      <c r="V229" s="186" t="str">
        <f t="shared" si="183"/>
        <v>RH10_11</v>
      </c>
      <c r="W229" s="186">
        <f t="shared" si="133"/>
        <v>0</v>
      </c>
      <c r="X229" s="186" t="s">
        <v>18</v>
      </c>
      <c r="Y229" s="187" t="s">
        <v>190</v>
      </c>
      <c r="AC229" s="186" t="s">
        <v>350</v>
      </c>
      <c r="AD229" s="46" t="str">
        <f t="shared" si="184"/>
        <v>R_ES-AP-SpHeat</v>
      </c>
      <c r="AE229" s="192" t="str">
        <f t="shared" si="185"/>
        <v>RH10_11</v>
      </c>
      <c r="AF229" s="46">
        <f t="shared" si="134"/>
        <v>0</v>
      </c>
      <c r="AG229" s="192" t="s">
        <v>18</v>
      </c>
      <c r="AH229" s="46" t="s">
        <v>196</v>
      </c>
      <c r="AL229" s="186" t="s">
        <v>350</v>
      </c>
      <c r="AM229" s="187" t="str">
        <f t="shared" si="186"/>
        <v>R_ES-AP-SpHeat</v>
      </c>
      <c r="AN229" s="186" t="str">
        <f t="shared" si="187"/>
        <v>RH10_11</v>
      </c>
      <c r="AO229" s="186">
        <f t="shared" si="135"/>
        <v>0</v>
      </c>
      <c r="AP229" s="186" t="s">
        <v>18</v>
      </c>
      <c r="AQ229" s="187" t="s">
        <v>193</v>
      </c>
      <c r="AU229" s="186" t="s">
        <v>350</v>
      </c>
      <c r="AV229" s="46" t="str">
        <f t="shared" si="188"/>
        <v>R_ES-AP-SpHeat</v>
      </c>
      <c r="AW229" s="192" t="str">
        <f t="shared" si="189"/>
        <v>RH10_11</v>
      </c>
      <c r="AX229" s="192">
        <f t="shared" si="196"/>
        <v>0</v>
      </c>
      <c r="AY229" s="192" t="s">
        <v>18</v>
      </c>
      <c r="AZ229" s="46" t="s">
        <v>192</v>
      </c>
      <c r="BD229" s="186" t="s">
        <v>350</v>
      </c>
      <c r="BE229" s="46" t="str">
        <f t="shared" si="190"/>
        <v>R_ES-AP-SpHeat</v>
      </c>
      <c r="BF229" s="192" t="str">
        <f t="shared" si="191"/>
        <v>RH10_11</v>
      </c>
      <c r="BG229" s="192">
        <f t="shared" si="197"/>
        <v>0</v>
      </c>
      <c r="BH229" s="192" t="s">
        <v>18</v>
      </c>
      <c r="BI229" s="46" t="s">
        <v>194</v>
      </c>
      <c r="BM229" s="186" t="s">
        <v>350</v>
      </c>
      <c r="BN229" s="46" t="str">
        <f t="shared" si="192"/>
        <v>R_ES-AP-SpHeat</v>
      </c>
      <c r="BO229" s="192" t="str">
        <f t="shared" si="193"/>
        <v>RH10_11</v>
      </c>
      <c r="BP229" s="192">
        <f t="shared" si="198"/>
        <v>0</v>
      </c>
      <c r="BQ229" s="192" t="s">
        <v>18</v>
      </c>
      <c r="BR229" s="46" t="s">
        <v>191</v>
      </c>
    </row>
    <row r="230" spans="11:70">
      <c r="K230" s="186" t="s">
        <v>350</v>
      </c>
      <c r="L230" s="187" t="str">
        <f t="shared" si="194"/>
        <v>R_ES-AP-SpHeat</v>
      </c>
      <c r="M230" s="186" t="str">
        <f t="shared" ref="M230:N230" si="203">M134</f>
        <v>RH12_13</v>
      </c>
      <c r="N230" s="186">
        <f t="shared" si="203"/>
        <v>0</v>
      </c>
      <c r="O230" s="186" t="s">
        <v>18</v>
      </c>
      <c r="P230" s="187" t="s">
        <v>195</v>
      </c>
      <c r="T230" s="186" t="s">
        <v>350</v>
      </c>
      <c r="U230" s="187" t="str">
        <f t="shared" si="183"/>
        <v>R_ES-AP-SpHeat</v>
      </c>
      <c r="V230" s="186" t="str">
        <f t="shared" si="183"/>
        <v>RH12_13</v>
      </c>
      <c r="W230" s="186">
        <f t="shared" si="133"/>
        <v>0</v>
      </c>
      <c r="X230" s="186" t="s">
        <v>18</v>
      </c>
      <c r="Y230" s="187" t="s">
        <v>190</v>
      </c>
      <c r="AC230" s="186" t="s">
        <v>350</v>
      </c>
      <c r="AD230" s="46" t="str">
        <f t="shared" si="184"/>
        <v>R_ES-AP-SpHeat</v>
      </c>
      <c r="AE230" s="192" t="str">
        <f t="shared" si="185"/>
        <v>RH12_13</v>
      </c>
      <c r="AF230" s="46">
        <f t="shared" si="134"/>
        <v>0</v>
      </c>
      <c r="AG230" s="192" t="s">
        <v>18</v>
      </c>
      <c r="AH230" s="46" t="s">
        <v>196</v>
      </c>
      <c r="AL230" s="186" t="s">
        <v>350</v>
      </c>
      <c r="AM230" s="187" t="str">
        <f t="shared" si="186"/>
        <v>R_ES-AP-SpHeat</v>
      </c>
      <c r="AN230" s="186" t="str">
        <f t="shared" si="187"/>
        <v>RH12_13</v>
      </c>
      <c r="AO230" s="186">
        <f t="shared" si="135"/>
        <v>0</v>
      </c>
      <c r="AP230" s="186" t="s">
        <v>18</v>
      </c>
      <c r="AQ230" s="187" t="s">
        <v>193</v>
      </c>
      <c r="AU230" s="186" t="s">
        <v>350</v>
      </c>
      <c r="AV230" s="46" t="str">
        <f t="shared" si="188"/>
        <v>R_ES-AP-SpHeat</v>
      </c>
      <c r="AW230" s="192" t="str">
        <f t="shared" si="189"/>
        <v>RH12_13</v>
      </c>
      <c r="AX230" s="192">
        <f t="shared" si="196"/>
        <v>0</v>
      </c>
      <c r="AY230" s="192" t="s">
        <v>18</v>
      </c>
      <c r="AZ230" s="46" t="s">
        <v>192</v>
      </c>
      <c r="BD230" s="186" t="s">
        <v>350</v>
      </c>
      <c r="BE230" s="46" t="str">
        <f t="shared" si="190"/>
        <v>R_ES-AP-SpHeat</v>
      </c>
      <c r="BF230" s="192" t="str">
        <f t="shared" si="191"/>
        <v>RH12_13</v>
      </c>
      <c r="BG230" s="192">
        <f t="shared" si="197"/>
        <v>0</v>
      </c>
      <c r="BH230" s="192" t="s">
        <v>18</v>
      </c>
      <c r="BI230" s="46" t="s">
        <v>194</v>
      </c>
      <c r="BM230" s="186" t="s">
        <v>350</v>
      </c>
      <c r="BN230" s="46" t="str">
        <f t="shared" si="192"/>
        <v>R_ES-AP-SpHeat</v>
      </c>
      <c r="BO230" s="192" t="str">
        <f t="shared" si="193"/>
        <v>RH12_13</v>
      </c>
      <c r="BP230" s="192">
        <f t="shared" si="198"/>
        <v>0</v>
      </c>
      <c r="BQ230" s="192" t="s">
        <v>18</v>
      </c>
      <c r="BR230" s="46" t="s">
        <v>191</v>
      </c>
    </row>
    <row r="231" spans="11:70">
      <c r="K231" s="186" t="s">
        <v>350</v>
      </c>
      <c r="L231" s="187" t="str">
        <f t="shared" si="194"/>
        <v>R_ES-AP-SpHeat</v>
      </c>
      <c r="M231" s="186" t="str">
        <f t="shared" ref="M231:N231" si="204">M135</f>
        <v>RH14_15</v>
      </c>
      <c r="N231" s="186">
        <f t="shared" si="204"/>
        <v>0</v>
      </c>
      <c r="O231" s="186" t="s">
        <v>18</v>
      </c>
      <c r="P231" s="187" t="s">
        <v>195</v>
      </c>
      <c r="T231" s="186" t="s">
        <v>350</v>
      </c>
      <c r="U231" s="187" t="str">
        <f t="shared" si="183"/>
        <v>R_ES-AP-SpHeat</v>
      </c>
      <c r="V231" s="186" t="str">
        <f t="shared" si="183"/>
        <v>RH14_15</v>
      </c>
      <c r="W231" s="186">
        <f t="shared" si="133"/>
        <v>0</v>
      </c>
      <c r="X231" s="186" t="s">
        <v>18</v>
      </c>
      <c r="Y231" s="187" t="s">
        <v>190</v>
      </c>
      <c r="AC231" s="186" t="s">
        <v>350</v>
      </c>
      <c r="AD231" s="46" t="str">
        <f t="shared" si="184"/>
        <v>R_ES-AP-SpHeat</v>
      </c>
      <c r="AE231" s="192" t="str">
        <f t="shared" si="185"/>
        <v>RH14_15</v>
      </c>
      <c r="AF231" s="46">
        <f t="shared" si="134"/>
        <v>0</v>
      </c>
      <c r="AG231" s="192" t="s">
        <v>18</v>
      </c>
      <c r="AH231" s="46" t="s">
        <v>196</v>
      </c>
      <c r="AL231" s="186" t="s">
        <v>350</v>
      </c>
      <c r="AM231" s="187" t="str">
        <f t="shared" si="186"/>
        <v>R_ES-AP-SpHeat</v>
      </c>
      <c r="AN231" s="186" t="str">
        <f t="shared" si="187"/>
        <v>RH14_15</v>
      </c>
      <c r="AO231" s="186">
        <f t="shared" si="135"/>
        <v>0</v>
      </c>
      <c r="AP231" s="186" t="s">
        <v>18</v>
      </c>
      <c r="AQ231" s="187" t="s">
        <v>193</v>
      </c>
      <c r="AU231" s="186" t="s">
        <v>350</v>
      </c>
      <c r="AV231" s="46" t="str">
        <f t="shared" si="188"/>
        <v>R_ES-AP-SpHeat</v>
      </c>
      <c r="AW231" s="192" t="str">
        <f t="shared" si="189"/>
        <v>RH14_15</v>
      </c>
      <c r="AX231" s="192">
        <f t="shared" si="196"/>
        <v>0</v>
      </c>
      <c r="AY231" s="192" t="s">
        <v>18</v>
      </c>
      <c r="AZ231" s="46" t="s">
        <v>192</v>
      </c>
      <c r="BD231" s="186" t="s">
        <v>350</v>
      </c>
      <c r="BE231" s="46" t="str">
        <f t="shared" si="190"/>
        <v>R_ES-AP-SpHeat</v>
      </c>
      <c r="BF231" s="192" t="str">
        <f t="shared" si="191"/>
        <v>RH14_15</v>
      </c>
      <c r="BG231" s="192">
        <f t="shared" si="197"/>
        <v>0</v>
      </c>
      <c r="BH231" s="192" t="s">
        <v>18</v>
      </c>
      <c r="BI231" s="46" t="s">
        <v>194</v>
      </c>
      <c r="BM231" s="186" t="s">
        <v>350</v>
      </c>
      <c r="BN231" s="46" t="str">
        <f t="shared" si="192"/>
        <v>R_ES-AP-SpHeat</v>
      </c>
      <c r="BO231" s="192" t="str">
        <f t="shared" si="193"/>
        <v>RH14_15</v>
      </c>
      <c r="BP231" s="192">
        <f t="shared" si="198"/>
        <v>0</v>
      </c>
      <c r="BQ231" s="192" t="s">
        <v>18</v>
      </c>
      <c r="BR231" s="46" t="s">
        <v>191</v>
      </c>
    </row>
    <row r="232" spans="11:70">
      <c r="K232" s="186" t="s">
        <v>350</v>
      </c>
      <c r="L232" s="187" t="str">
        <f t="shared" si="194"/>
        <v>R_ES-AP-SpHeat</v>
      </c>
      <c r="M232" s="186" t="str">
        <f t="shared" ref="M232:N232" si="205">M136</f>
        <v>RH16_17</v>
      </c>
      <c r="N232" s="186">
        <f t="shared" si="205"/>
        <v>0</v>
      </c>
      <c r="O232" s="186" t="s">
        <v>18</v>
      </c>
      <c r="P232" s="187" t="s">
        <v>195</v>
      </c>
      <c r="T232" s="186" t="s">
        <v>350</v>
      </c>
      <c r="U232" s="187" t="str">
        <f t="shared" si="183"/>
        <v>R_ES-AP-SpHeat</v>
      </c>
      <c r="V232" s="186" t="str">
        <f t="shared" si="183"/>
        <v>RH16_17</v>
      </c>
      <c r="W232" s="186">
        <f t="shared" si="133"/>
        <v>0</v>
      </c>
      <c r="X232" s="186" t="s">
        <v>18</v>
      </c>
      <c r="Y232" s="187" t="s">
        <v>190</v>
      </c>
      <c r="AC232" s="186" t="s">
        <v>350</v>
      </c>
      <c r="AD232" s="46" t="str">
        <f t="shared" si="184"/>
        <v>R_ES-AP-SpHeat</v>
      </c>
      <c r="AE232" s="192" t="str">
        <f t="shared" si="185"/>
        <v>RH16_17</v>
      </c>
      <c r="AF232" s="46">
        <f t="shared" si="134"/>
        <v>0</v>
      </c>
      <c r="AG232" s="192" t="s">
        <v>18</v>
      </c>
      <c r="AH232" s="46" t="s">
        <v>196</v>
      </c>
      <c r="AL232" s="186" t="s">
        <v>350</v>
      </c>
      <c r="AM232" s="187" t="str">
        <f t="shared" si="186"/>
        <v>R_ES-AP-SpHeat</v>
      </c>
      <c r="AN232" s="186" t="str">
        <f t="shared" si="187"/>
        <v>RH16_17</v>
      </c>
      <c r="AO232" s="186">
        <f t="shared" si="135"/>
        <v>0</v>
      </c>
      <c r="AP232" s="186" t="s">
        <v>18</v>
      </c>
      <c r="AQ232" s="187" t="s">
        <v>193</v>
      </c>
      <c r="AU232" s="186" t="s">
        <v>350</v>
      </c>
      <c r="AV232" s="46" t="str">
        <f t="shared" si="188"/>
        <v>R_ES-AP-SpHeat</v>
      </c>
      <c r="AW232" s="192" t="str">
        <f t="shared" si="189"/>
        <v>RH16_17</v>
      </c>
      <c r="AX232" s="192">
        <f t="shared" si="196"/>
        <v>0</v>
      </c>
      <c r="AY232" s="192" t="s">
        <v>18</v>
      </c>
      <c r="AZ232" s="46" t="s">
        <v>192</v>
      </c>
      <c r="BD232" s="186" t="s">
        <v>350</v>
      </c>
      <c r="BE232" s="46" t="str">
        <f t="shared" si="190"/>
        <v>R_ES-AP-SpHeat</v>
      </c>
      <c r="BF232" s="192" t="str">
        <f t="shared" si="191"/>
        <v>RH16_17</v>
      </c>
      <c r="BG232" s="192">
        <f t="shared" si="197"/>
        <v>0</v>
      </c>
      <c r="BH232" s="192" t="s">
        <v>18</v>
      </c>
      <c r="BI232" s="46" t="s">
        <v>194</v>
      </c>
      <c r="BM232" s="186" t="s">
        <v>350</v>
      </c>
      <c r="BN232" s="46" t="str">
        <f t="shared" si="192"/>
        <v>R_ES-AP-SpHeat</v>
      </c>
      <c r="BO232" s="192" t="str">
        <f t="shared" si="193"/>
        <v>RH16_17</v>
      </c>
      <c r="BP232" s="192">
        <f t="shared" si="198"/>
        <v>0</v>
      </c>
      <c r="BQ232" s="192" t="s">
        <v>18</v>
      </c>
      <c r="BR232" s="46" t="s">
        <v>191</v>
      </c>
    </row>
    <row r="233" spans="11:70">
      <c r="K233" s="186" t="s">
        <v>350</v>
      </c>
      <c r="L233" s="187" t="str">
        <f t="shared" si="194"/>
        <v>R_ES-AP-SpHeat</v>
      </c>
      <c r="M233" s="186" t="str">
        <f t="shared" ref="M233:N233" si="206">M137</f>
        <v>RH18_19</v>
      </c>
      <c r="N233" s="186">
        <f t="shared" si="206"/>
        <v>0</v>
      </c>
      <c r="O233" s="186" t="s">
        <v>18</v>
      </c>
      <c r="P233" s="187" t="s">
        <v>195</v>
      </c>
      <c r="T233" s="186" t="s">
        <v>350</v>
      </c>
      <c r="U233" s="187" t="str">
        <f t="shared" si="183"/>
        <v>R_ES-AP-SpHeat</v>
      </c>
      <c r="V233" s="186" t="str">
        <f t="shared" si="183"/>
        <v>RH18_19</v>
      </c>
      <c r="W233" s="186">
        <f t="shared" si="133"/>
        <v>0</v>
      </c>
      <c r="X233" s="186" t="s">
        <v>18</v>
      </c>
      <c r="Y233" s="187" t="s">
        <v>190</v>
      </c>
      <c r="AC233" s="186" t="s">
        <v>350</v>
      </c>
      <c r="AD233" s="46" t="str">
        <f t="shared" si="184"/>
        <v>R_ES-AP-SpHeat</v>
      </c>
      <c r="AE233" s="192" t="str">
        <f t="shared" si="185"/>
        <v>RH18_19</v>
      </c>
      <c r="AF233" s="46">
        <f t="shared" si="134"/>
        <v>0</v>
      </c>
      <c r="AG233" s="192" t="s">
        <v>18</v>
      </c>
      <c r="AH233" s="46" t="s">
        <v>196</v>
      </c>
      <c r="AL233" s="186" t="s">
        <v>350</v>
      </c>
      <c r="AM233" s="187" t="str">
        <f t="shared" si="186"/>
        <v>R_ES-AP-SpHeat</v>
      </c>
      <c r="AN233" s="186" t="str">
        <f t="shared" si="187"/>
        <v>RH18_19</v>
      </c>
      <c r="AO233" s="186">
        <f t="shared" si="135"/>
        <v>0</v>
      </c>
      <c r="AP233" s="186" t="s">
        <v>18</v>
      </c>
      <c r="AQ233" s="187" t="s">
        <v>193</v>
      </c>
      <c r="AU233" s="186" t="s">
        <v>350</v>
      </c>
      <c r="AV233" s="46" t="str">
        <f t="shared" si="188"/>
        <v>R_ES-AP-SpHeat</v>
      </c>
      <c r="AW233" s="192" t="str">
        <f t="shared" si="189"/>
        <v>RH18_19</v>
      </c>
      <c r="AX233" s="192">
        <f t="shared" si="196"/>
        <v>0</v>
      </c>
      <c r="AY233" s="192" t="s">
        <v>18</v>
      </c>
      <c r="AZ233" s="46" t="s">
        <v>192</v>
      </c>
      <c r="BD233" s="186" t="s">
        <v>350</v>
      </c>
      <c r="BE233" s="46" t="str">
        <f t="shared" si="190"/>
        <v>R_ES-AP-SpHeat</v>
      </c>
      <c r="BF233" s="192" t="str">
        <f t="shared" si="191"/>
        <v>RH18_19</v>
      </c>
      <c r="BG233" s="192">
        <f t="shared" si="197"/>
        <v>0</v>
      </c>
      <c r="BH233" s="192" t="s">
        <v>18</v>
      </c>
      <c r="BI233" s="46" t="s">
        <v>194</v>
      </c>
      <c r="BM233" s="186" t="s">
        <v>350</v>
      </c>
      <c r="BN233" s="46" t="str">
        <f t="shared" si="192"/>
        <v>R_ES-AP-SpHeat</v>
      </c>
      <c r="BO233" s="192" t="str">
        <f t="shared" si="193"/>
        <v>RH18_19</v>
      </c>
      <c r="BP233" s="192">
        <f t="shared" si="198"/>
        <v>0</v>
      </c>
      <c r="BQ233" s="192" t="s">
        <v>18</v>
      </c>
      <c r="BR233" s="46" t="s">
        <v>191</v>
      </c>
    </row>
    <row r="234" spans="11:70">
      <c r="K234" s="186" t="s">
        <v>350</v>
      </c>
      <c r="L234" s="187" t="str">
        <f t="shared" si="194"/>
        <v>R_ES-AP-SpHeat</v>
      </c>
      <c r="M234" s="186" t="str">
        <f t="shared" ref="M234:N234" si="207">M138</f>
        <v>RH20_21</v>
      </c>
      <c r="N234" s="186">
        <f t="shared" si="207"/>
        <v>0</v>
      </c>
      <c r="O234" s="186" t="s">
        <v>18</v>
      </c>
      <c r="P234" s="187" t="s">
        <v>195</v>
      </c>
      <c r="T234" s="186" t="s">
        <v>350</v>
      </c>
      <c r="U234" s="187" t="str">
        <f t="shared" si="183"/>
        <v>R_ES-AP-SpHeat</v>
      </c>
      <c r="V234" s="186" t="str">
        <f t="shared" si="183"/>
        <v>RH20_21</v>
      </c>
      <c r="W234" s="186">
        <f t="shared" si="133"/>
        <v>0</v>
      </c>
      <c r="X234" s="186" t="s">
        <v>18</v>
      </c>
      <c r="Y234" s="187" t="s">
        <v>190</v>
      </c>
      <c r="AC234" s="186" t="s">
        <v>350</v>
      </c>
      <c r="AD234" s="46" t="str">
        <f t="shared" si="184"/>
        <v>R_ES-AP-SpHeat</v>
      </c>
      <c r="AE234" s="192" t="str">
        <f t="shared" si="185"/>
        <v>RH20_21</v>
      </c>
      <c r="AF234" s="46">
        <f t="shared" si="134"/>
        <v>0</v>
      </c>
      <c r="AG234" s="192" t="s">
        <v>18</v>
      </c>
      <c r="AH234" s="46" t="s">
        <v>196</v>
      </c>
      <c r="AL234" s="186" t="s">
        <v>350</v>
      </c>
      <c r="AM234" s="187" t="str">
        <f t="shared" si="186"/>
        <v>R_ES-AP-SpHeat</v>
      </c>
      <c r="AN234" s="186" t="str">
        <f t="shared" si="187"/>
        <v>RH20_21</v>
      </c>
      <c r="AO234" s="186">
        <f t="shared" si="135"/>
        <v>0</v>
      </c>
      <c r="AP234" s="186" t="s">
        <v>18</v>
      </c>
      <c r="AQ234" s="187" t="s">
        <v>193</v>
      </c>
      <c r="AU234" s="186" t="s">
        <v>350</v>
      </c>
      <c r="AV234" s="46" t="str">
        <f t="shared" si="188"/>
        <v>R_ES-AP-SpHeat</v>
      </c>
      <c r="AW234" s="192" t="str">
        <f t="shared" si="189"/>
        <v>RH20_21</v>
      </c>
      <c r="AX234" s="192">
        <f t="shared" si="196"/>
        <v>0</v>
      </c>
      <c r="AY234" s="192" t="s">
        <v>18</v>
      </c>
      <c r="AZ234" s="46" t="s">
        <v>192</v>
      </c>
      <c r="BD234" s="186" t="s">
        <v>350</v>
      </c>
      <c r="BE234" s="46" t="str">
        <f t="shared" si="190"/>
        <v>R_ES-AP-SpHeat</v>
      </c>
      <c r="BF234" s="192" t="str">
        <f t="shared" si="191"/>
        <v>RH20_21</v>
      </c>
      <c r="BG234" s="192">
        <f t="shared" si="197"/>
        <v>0</v>
      </c>
      <c r="BH234" s="192" t="s">
        <v>18</v>
      </c>
      <c r="BI234" s="46" t="s">
        <v>194</v>
      </c>
      <c r="BM234" s="186" t="s">
        <v>350</v>
      </c>
      <c r="BN234" s="46" t="str">
        <f t="shared" si="192"/>
        <v>R_ES-AP-SpHeat</v>
      </c>
      <c r="BO234" s="192" t="str">
        <f t="shared" si="193"/>
        <v>RH20_21</v>
      </c>
      <c r="BP234" s="192">
        <f t="shared" si="198"/>
        <v>0</v>
      </c>
      <c r="BQ234" s="192" t="s">
        <v>18</v>
      </c>
      <c r="BR234" s="46" t="s">
        <v>191</v>
      </c>
    </row>
    <row r="235" spans="11:70">
      <c r="K235" s="186" t="s">
        <v>350</v>
      </c>
      <c r="L235" s="187" t="str">
        <f t="shared" si="194"/>
        <v>R_ES-AP-SpHeat</v>
      </c>
      <c r="M235" s="186" t="str">
        <f t="shared" ref="M235:N235" si="208">M139</f>
        <v>RH22_23</v>
      </c>
      <c r="N235" s="186">
        <f t="shared" si="208"/>
        <v>0</v>
      </c>
      <c r="O235" s="186" t="s">
        <v>18</v>
      </c>
      <c r="P235" s="187" t="s">
        <v>195</v>
      </c>
      <c r="T235" s="186" t="s">
        <v>350</v>
      </c>
      <c r="U235" s="187" t="str">
        <f t="shared" si="183"/>
        <v>R_ES-AP-SpHeat</v>
      </c>
      <c r="V235" s="186" t="str">
        <f t="shared" si="183"/>
        <v>RH22_23</v>
      </c>
      <c r="W235" s="186">
        <f t="shared" si="133"/>
        <v>0</v>
      </c>
      <c r="X235" s="186" t="s">
        <v>18</v>
      </c>
      <c r="Y235" s="187" t="s">
        <v>190</v>
      </c>
      <c r="AC235" s="186" t="s">
        <v>350</v>
      </c>
      <c r="AD235" s="46" t="str">
        <f t="shared" si="184"/>
        <v>R_ES-AP-SpHeat</v>
      </c>
      <c r="AE235" s="192" t="str">
        <f t="shared" si="185"/>
        <v>RH22_23</v>
      </c>
      <c r="AF235" s="46">
        <f t="shared" si="134"/>
        <v>0</v>
      </c>
      <c r="AG235" s="192" t="s">
        <v>18</v>
      </c>
      <c r="AH235" s="46" t="s">
        <v>196</v>
      </c>
      <c r="AL235" s="186" t="s">
        <v>350</v>
      </c>
      <c r="AM235" s="187" t="str">
        <f t="shared" si="186"/>
        <v>R_ES-AP-SpHeat</v>
      </c>
      <c r="AN235" s="186" t="str">
        <f t="shared" si="187"/>
        <v>RH22_23</v>
      </c>
      <c r="AO235" s="186">
        <f t="shared" si="135"/>
        <v>0</v>
      </c>
      <c r="AP235" s="186" t="s">
        <v>18</v>
      </c>
      <c r="AQ235" s="187" t="s">
        <v>193</v>
      </c>
      <c r="AU235" s="186" t="s">
        <v>350</v>
      </c>
      <c r="AV235" s="46" t="str">
        <f t="shared" si="188"/>
        <v>R_ES-AP-SpHeat</v>
      </c>
      <c r="AW235" s="192" t="str">
        <f t="shared" si="189"/>
        <v>RH22_23</v>
      </c>
      <c r="AX235" s="192">
        <f t="shared" si="196"/>
        <v>0</v>
      </c>
      <c r="AY235" s="192" t="s">
        <v>18</v>
      </c>
      <c r="AZ235" s="46" t="s">
        <v>192</v>
      </c>
      <c r="BD235" s="186" t="s">
        <v>350</v>
      </c>
      <c r="BE235" s="46" t="str">
        <f t="shared" si="190"/>
        <v>R_ES-AP-SpHeat</v>
      </c>
      <c r="BF235" s="192" t="str">
        <f t="shared" si="191"/>
        <v>RH22_23</v>
      </c>
      <c r="BG235" s="192">
        <f t="shared" si="197"/>
        <v>0</v>
      </c>
      <c r="BH235" s="192" t="s">
        <v>18</v>
      </c>
      <c r="BI235" s="46" t="s">
        <v>194</v>
      </c>
      <c r="BM235" s="186" t="s">
        <v>350</v>
      </c>
      <c r="BN235" s="46" t="str">
        <f t="shared" si="192"/>
        <v>R_ES-AP-SpHeat</v>
      </c>
      <c r="BO235" s="192" t="str">
        <f t="shared" si="193"/>
        <v>RH22_23</v>
      </c>
      <c r="BP235" s="192">
        <f t="shared" si="198"/>
        <v>0</v>
      </c>
      <c r="BQ235" s="192" t="s">
        <v>18</v>
      </c>
      <c r="BR235" s="46" t="s">
        <v>191</v>
      </c>
    </row>
    <row r="236" spans="11:70">
      <c r="K236" s="186" t="s">
        <v>140</v>
      </c>
      <c r="L236" s="187" t="str">
        <f t="shared" si="194"/>
        <v>R_ES-AP-SpHeat</v>
      </c>
      <c r="M236" s="186">
        <f t="shared" ref="M236:N236" si="209">M140</f>
        <v>0</v>
      </c>
      <c r="N236" s="186">
        <f t="shared" si="209"/>
        <v>0</v>
      </c>
      <c r="O236" s="186" t="s">
        <v>18</v>
      </c>
      <c r="P236" s="187" t="s">
        <v>195</v>
      </c>
      <c r="T236" s="186" t="s">
        <v>140</v>
      </c>
      <c r="U236" s="187" t="str">
        <f t="shared" si="183"/>
        <v>R_ES-AP-SpHeat</v>
      </c>
      <c r="V236" s="186">
        <f t="shared" si="183"/>
        <v>0</v>
      </c>
      <c r="W236" s="186">
        <f t="shared" si="133"/>
        <v>0</v>
      </c>
      <c r="X236" s="186" t="s">
        <v>18</v>
      </c>
      <c r="Y236" s="187" t="s">
        <v>190</v>
      </c>
      <c r="AC236" s="186" t="s">
        <v>140</v>
      </c>
      <c r="AD236" s="46" t="str">
        <f t="shared" si="184"/>
        <v>R_ES-AP-SpHeat</v>
      </c>
      <c r="AE236" s="192">
        <f t="shared" si="185"/>
        <v>0</v>
      </c>
      <c r="AF236" s="46">
        <f t="shared" si="134"/>
        <v>0</v>
      </c>
      <c r="AG236" s="192" t="s">
        <v>18</v>
      </c>
      <c r="AH236" s="46" t="s">
        <v>196</v>
      </c>
      <c r="AL236" s="186" t="s">
        <v>140</v>
      </c>
      <c r="AM236" s="187" t="str">
        <f t="shared" si="186"/>
        <v>R_ES-AP-SpHeat</v>
      </c>
      <c r="AN236" s="186">
        <f t="shared" si="187"/>
        <v>0</v>
      </c>
      <c r="AO236" s="186">
        <f t="shared" si="135"/>
        <v>0</v>
      </c>
      <c r="AP236" s="186" t="s">
        <v>18</v>
      </c>
      <c r="AQ236" s="187" t="s">
        <v>193</v>
      </c>
      <c r="AU236" s="186" t="s">
        <v>140</v>
      </c>
      <c r="AV236" s="46" t="str">
        <f t="shared" si="188"/>
        <v>R_ES-AP-SpHeat</v>
      </c>
      <c r="AW236" s="192">
        <f t="shared" si="189"/>
        <v>0</v>
      </c>
      <c r="AX236" s="192">
        <f t="shared" si="196"/>
        <v>0</v>
      </c>
      <c r="AY236" s="192" t="s">
        <v>18</v>
      </c>
      <c r="AZ236" s="46" t="s">
        <v>192</v>
      </c>
      <c r="BD236" s="186" t="s">
        <v>140</v>
      </c>
      <c r="BE236" s="46" t="str">
        <f t="shared" si="190"/>
        <v>R_ES-AP-SpHeat</v>
      </c>
      <c r="BF236" s="192">
        <f t="shared" si="191"/>
        <v>0</v>
      </c>
      <c r="BG236" s="192">
        <f t="shared" si="197"/>
        <v>0</v>
      </c>
      <c r="BH236" s="192" t="s">
        <v>18</v>
      </c>
      <c r="BI236" s="46" t="s">
        <v>194</v>
      </c>
      <c r="BM236" s="186" t="s">
        <v>140</v>
      </c>
      <c r="BN236" s="46" t="str">
        <f t="shared" si="192"/>
        <v>R_ES-AP-SpHeat</v>
      </c>
      <c r="BO236" s="192">
        <f t="shared" si="193"/>
        <v>0</v>
      </c>
      <c r="BP236" s="192">
        <f t="shared" si="198"/>
        <v>0</v>
      </c>
      <c r="BQ236" s="192" t="s">
        <v>18</v>
      </c>
      <c r="BR236" s="46" t="s">
        <v>191</v>
      </c>
    </row>
    <row r="237" spans="11:70">
      <c r="K237" s="186" t="s">
        <v>140</v>
      </c>
      <c r="L237" s="187" t="str">
        <f t="shared" si="194"/>
        <v>R_ES-AP-SpHeat</v>
      </c>
      <c r="M237" s="186">
        <f t="shared" ref="M237:N237" si="210">M141</f>
        <v>0</v>
      </c>
      <c r="N237" s="186">
        <f t="shared" si="210"/>
        <v>0</v>
      </c>
      <c r="O237" s="186" t="s">
        <v>18</v>
      </c>
      <c r="P237" s="187" t="s">
        <v>195</v>
      </c>
      <c r="T237" s="186" t="s">
        <v>140</v>
      </c>
      <c r="U237" s="187" t="str">
        <f t="shared" si="183"/>
        <v>R_ES-AP-SpHeat</v>
      </c>
      <c r="V237" s="186">
        <f t="shared" si="183"/>
        <v>0</v>
      </c>
      <c r="W237" s="186">
        <f t="shared" si="133"/>
        <v>0</v>
      </c>
      <c r="X237" s="186" t="s">
        <v>18</v>
      </c>
      <c r="Y237" s="187" t="s">
        <v>190</v>
      </c>
      <c r="AC237" s="186" t="s">
        <v>140</v>
      </c>
      <c r="AD237" s="46" t="str">
        <f t="shared" si="184"/>
        <v>R_ES-AP-SpHeat</v>
      </c>
      <c r="AE237" s="192">
        <f t="shared" si="185"/>
        <v>0</v>
      </c>
      <c r="AF237" s="46">
        <f t="shared" si="134"/>
        <v>0</v>
      </c>
      <c r="AG237" s="192" t="s">
        <v>18</v>
      </c>
      <c r="AH237" s="46" t="s">
        <v>196</v>
      </c>
      <c r="AL237" s="186" t="s">
        <v>140</v>
      </c>
      <c r="AM237" s="187" t="str">
        <f t="shared" si="186"/>
        <v>R_ES-AP-SpHeat</v>
      </c>
      <c r="AN237" s="186">
        <f t="shared" si="187"/>
        <v>0</v>
      </c>
      <c r="AO237" s="186">
        <f t="shared" si="135"/>
        <v>0</v>
      </c>
      <c r="AP237" s="186" t="s">
        <v>18</v>
      </c>
      <c r="AQ237" s="187" t="s">
        <v>193</v>
      </c>
      <c r="AU237" s="186" t="s">
        <v>140</v>
      </c>
      <c r="AV237" s="46" t="str">
        <f t="shared" si="188"/>
        <v>R_ES-AP-SpHeat</v>
      </c>
      <c r="AW237" s="192">
        <f t="shared" si="189"/>
        <v>0</v>
      </c>
      <c r="AX237" s="192">
        <f t="shared" si="196"/>
        <v>0</v>
      </c>
      <c r="AY237" s="192" t="s">
        <v>18</v>
      </c>
      <c r="AZ237" s="46" t="s">
        <v>192</v>
      </c>
      <c r="BD237" s="186" t="s">
        <v>140</v>
      </c>
      <c r="BE237" s="46" t="str">
        <f t="shared" si="190"/>
        <v>R_ES-AP-SpHeat</v>
      </c>
      <c r="BF237" s="192">
        <f t="shared" si="191"/>
        <v>0</v>
      </c>
      <c r="BG237" s="192">
        <f t="shared" si="197"/>
        <v>0</v>
      </c>
      <c r="BH237" s="192" t="s">
        <v>18</v>
      </c>
      <c r="BI237" s="46" t="s">
        <v>194</v>
      </c>
      <c r="BM237" s="186" t="s">
        <v>140</v>
      </c>
      <c r="BN237" s="46" t="str">
        <f t="shared" si="192"/>
        <v>R_ES-AP-SpHeat</v>
      </c>
      <c r="BO237" s="192">
        <f t="shared" si="193"/>
        <v>0</v>
      </c>
      <c r="BP237" s="192">
        <f t="shared" si="198"/>
        <v>0</v>
      </c>
      <c r="BQ237" s="192" t="s">
        <v>18</v>
      </c>
      <c r="BR237" s="46" t="s">
        <v>191</v>
      </c>
    </row>
    <row r="238" spans="11:70">
      <c r="K238" s="186" t="s">
        <v>140</v>
      </c>
      <c r="L238" s="187" t="str">
        <f t="shared" si="194"/>
        <v>R_ES-AP-SpHeat</v>
      </c>
      <c r="M238" s="186">
        <f t="shared" ref="M238:N238" si="211">M142</f>
        <v>0</v>
      </c>
      <c r="N238" s="186">
        <f t="shared" si="211"/>
        <v>0</v>
      </c>
      <c r="O238" s="186" t="s">
        <v>18</v>
      </c>
      <c r="P238" s="187" t="s">
        <v>195</v>
      </c>
      <c r="T238" s="186" t="s">
        <v>140</v>
      </c>
      <c r="U238" s="187" t="str">
        <f t="shared" si="183"/>
        <v>R_ES-AP-SpHeat</v>
      </c>
      <c r="V238" s="186">
        <f t="shared" si="183"/>
        <v>0</v>
      </c>
      <c r="W238" s="186">
        <f t="shared" si="133"/>
        <v>0</v>
      </c>
      <c r="X238" s="186" t="s">
        <v>18</v>
      </c>
      <c r="Y238" s="187" t="s">
        <v>190</v>
      </c>
      <c r="AC238" s="186" t="s">
        <v>140</v>
      </c>
      <c r="AD238" s="46" t="str">
        <f t="shared" si="184"/>
        <v>R_ES-AP-SpHeat</v>
      </c>
      <c r="AE238" s="192">
        <f t="shared" si="185"/>
        <v>0</v>
      </c>
      <c r="AF238" s="46">
        <f t="shared" si="134"/>
        <v>0</v>
      </c>
      <c r="AG238" s="192" t="s">
        <v>18</v>
      </c>
      <c r="AH238" s="46" t="s">
        <v>196</v>
      </c>
      <c r="AL238" s="186" t="s">
        <v>140</v>
      </c>
      <c r="AM238" s="187" t="str">
        <f t="shared" si="186"/>
        <v>R_ES-AP-SpHeat</v>
      </c>
      <c r="AN238" s="186">
        <f t="shared" si="187"/>
        <v>0</v>
      </c>
      <c r="AO238" s="186">
        <f t="shared" si="135"/>
        <v>0</v>
      </c>
      <c r="AP238" s="186" t="s">
        <v>18</v>
      </c>
      <c r="AQ238" s="187" t="s">
        <v>193</v>
      </c>
      <c r="AU238" s="186" t="s">
        <v>140</v>
      </c>
      <c r="AV238" s="46" t="str">
        <f t="shared" si="188"/>
        <v>R_ES-AP-SpHeat</v>
      </c>
      <c r="AW238" s="192">
        <f t="shared" si="189"/>
        <v>0</v>
      </c>
      <c r="AX238" s="192">
        <f t="shared" si="196"/>
        <v>0</v>
      </c>
      <c r="AY238" s="192" t="s">
        <v>18</v>
      </c>
      <c r="AZ238" s="46" t="s">
        <v>192</v>
      </c>
      <c r="BD238" s="186" t="s">
        <v>140</v>
      </c>
      <c r="BE238" s="46" t="str">
        <f t="shared" si="190"/>
        <v>R_ES-AP-SpHeat</v>
      </c>
      <c r="BF238" s="192">
        <f t="shared" si="191"/>
        <v>0</v>
      </c>
      <c r="BG238" s="192">
        <f t="shared" si="197"/>
        <v>0</v>
      </c>
      <c r="BH238" s="192" t="s">
        <v>18</v>
      </c>
      <c r="BI238" s="46" t="s">
        <v>194</v>
      </c>
      <c r="BM238" s="186" t="s">
        <v>140</v>
      </c>
      <c r="BN238" s="46" t="str">
        <f t="shared" si="192"/>
        <v>R_ES-AP-SpHeat</v>
      </c>
      <c r="BO238" s="192">
        <f t="shared" si="193"/>
        <v>0</v>
      </c>
      <c r="BP238" s="192">
        <f t="shared" si="198"/>
        <v>0</v>
      </c>
      <c r="BQ238" s="192" t="s">
        <v>18</v>
      </c>
      <c r="BR238" s="46" t="s">
        <v>191</v>
      </c>
    </row>
    <row r="239" spans="11:70">
      <c r="K239" s="186" t="s">
        <v>140</v>
      </c>
      <c r="L239" s="187" t="str">
        <f t="shared" si="194"/>
        <v>R_ES-AP-SpHeat</v>
      </c>
      <c r="M239" s="186">
        <f t="shared" ref="M239:N239" si="212">M143</f>
        <v>0</v>
      </c>
      <c r="N239" s="186">
        <f t="shared" si="212"/>
        <v>0</v>
      </c>
      <c r="O239" s="186" t="s">
        <v>18</v>
      </c>
      <c r="P239" s="187" t="s">
        <v>195</v>
      </c>
      <c r="T239" s="186" t="s">
        <v>140</v>
      </c>
      <c r="U239" s="187" t="str">
        <f t="shared" si="183"/>
        <v>R_ES-AP-SpHeat</v>
      </c>
      <c r="V239" s="186">
        <f t="shared" si="183"/>
        <v>0</v>
      </c>
      <c r="W239" s="186">
        <f t="shared" si="133"/>
        <v>0</v>
      </c>
      <c r="X239" s="186" t="s">
        <v>18</v>
      </c>
      <c r="Y239" s="187" t="s">
        <v>190</v>
      </c>
      <c r="AC239" s="186" t="s">
        <v>140</v>
      </c>
      <c r="AD239" s="46" t="str">
        <f t="shared" si="184"/>
        <v>R_ES-AP-SpHeat</v>
      </c>
      <c r="AE239" s="192">
        <f t="shared" si="185"/>
        <v>0</v>
      </c>
      <c r="AF239" s="46">
        <f t="shared" si="134"/>
        <v>0</v>
      </c>
      <c r="AG239" s="192" t="s">
        <v>18</v>
      </c>
      <c r="AH239" s="46" t="s">
        <v>196</v>
      </c>
      <c r="AL239" s="186" t="s">
        <v>140</v>
      </c>
      <c r="AM239" s="187" t="str">
        <f t="shared" si="186"/>
        <v>R_ES-AP-SpHeat</v>
      </c>
      <c r="AN239" s="186">
        <f t="shared" si="187"/>
        <v>0</v>
      </c>
      <c r="AO239" s="186">
        <f t="shared" si="135"/>
        <v>0</v>
      </c>
      <c r="AP239" s="186" t="s">
        <v>18</v>
      </c>
      <c r="AQ239" s="187" t="s">
        <v>193</v>
      </c>
      <c r="AU239" s="186" t="s">
        <v>140</v>
      </c>
      <c r="AV239" s="46" t="str">
        <f t="shared" si="188"/>
        <v>R_ES-AP-SpHeat</v>
      </c>
      <c r="AW239" s="192">
        <f t="shared" si="189"/>
        <v>0</v>
      </c>
      <c r="AX239" s="192">
        <f t="shared" si="196"/>
        <v>0</v>
      </c>
      <c r="AY239" s="192" t="s">
        <v>18</v>
      </c>
      <c r="AZ239" s="46" t="s">
        <v>192</v>
      </c>
      <c r="BD239" s="186" t="s">
        <v>140</v>
      </c>
      <c r="BE239" s="46" t="str">
        <f t="shared" si="190"/>
        <v>R_ES-AP-SpHeat</v>
      </c>
      <c r="BF239" s="192">
        <f t="shared" si="191"/>
        <v>0</v>
      </c>
      <c r="BG239" s="192">
        <f t="shared" si="197"/>
        <v>0</v>
      </c>
      <c r="BH239" s="192" t="s">
        <v>18</v>
      </c>
      <c r="BI239" s="46" t="s">
        <v>194</v>
      </c>
      <c r="BM239" s="186" t="s">
        <v>140</v>
      </c>
      <c r="BN239" s="46" t="str">
        <f t="shared" si="192"/>
        <v>R_ES-AP-SpHeat</v>
      </c>
      <c r="BO239" s="192">
        <f t="shared" si="193"/>
        <v>0</v>
      </c>
      <c r="BP239" s="192">
        <f t="shared" si="198"/>
        <v>0</v>
      </c>
      <c r="BQ239" s="192" t="s">
        <v>18</v>
      </c>
      <c r="BR239" s="46" t="s">
        <v>191</v>
      </c>
    </row>
    <row r="240" spans="11:70">
      <c r="K240" s="186" t="s">
        <v>140</v>
      </c>
      <c r="L240" s="187" t="str">
        <f t="shared" si="194"/>
        <v>R_ES-AP-SpHeat</v>
      </c>
      <c r="M240" s="186">
        <f t="shared" ref="M240:N240" si="213">M144</f>
        <v>0</v>
      </c>
      <c r="N240" s="186">
        <f t="shared" si="213"/>
        <v>0</v>
      </c>
      <c r="O240" s="186" t="s">
        <v>18</v>
      </c>
      <c r="P240" s="187" t="s">
        <v>195</v>
      </c>
      <c r="T240" s="186" t="s">
        <v>140</v>
      </c>
      <c r="U240" s="187" t="str">
        <f t="shared" si="183"/>
        <v>R_ES-AP-SpHeat</v>
      </c>
      <c r="V240" s="186">
        <f t="shared" si="183"/>
        <v>0</v>
      </c>
      <c r="W240" s="186">
        <f t="shared" si="133"/>
        <v>0</v>
      </c>
      <c r="X240" s="186" t="s">
        <v>18</v>
      </c>
      <c r="Y240" s="187" t="s">
        <v>190</v>
      </c>
      <c r="AC240" s="186" t="s">
        <v>140</v>
      </c>
      <c r="AD240" s="46" t="str">
        <f t="shared" si="184"/>
        <v>R_ES-AP-SpHeat</v>
      </c>
      <c r="AE240" s="192">
        <f t="shared" si="185"/>
        <v>0</v>
      </c>
      <c r="AF240" s="46">
        <f t="shared" si="134"/>
        <v>0</v>
      </c>
      <c r="AG240" s="192" t="s">
        <v>18</v>
      </c>
      <c r="AH240" s="46" t="s">
        <v>196</v>
      </c>
      <c r="AL240" s="186" t="s">
        <v>140</v>
      </c>
      <c r="AM240" s="187" t="str">
        <f t="shared" si="186"/>
        <v>R_ES-AP-SpHeat</v>
      </c>
      <c r="AN240" s="186">
        <f t="shared" si="187"/>
        <v>0</v>
      </c>
      <c r="AO240" s="186">
        <f t="shared" si="135"/>
        <v>0</v>
      </c>
      <c r="AP240" s="186" t="s">
        <v>18</v>
      </c>
      <c r="AQ240" s="187" t="s">
        <v>193</v>
      </c>
      <c r="AU240" s="186" t="s">
        <v>140</v>
      </c>
      <c r="AV240" s="46" t="str">
        <f t="shared" si="188"/>
        <v>R_ES-AP-SpHeat</v>
      </c>
      <c r="AW240" s="192">
        <f t="shared" si="189"/>
        <v>0</v>
      </c>
      <c r="AX240" s="192">
        <f t="shared" si="196"/>
        <v>0</v>
      </c>
      <c r="AY240" s="192" t="s">
        <v>18</v>
      </c>
      <c r="AZ240" s="46" t="s">
        <v>192</v>
      </c>
      <c r="BD240" s="186" t="s">
        <v>140</v>
      </c>
      <c r="BE240" s="46" t="str">
        <f t="shared" si="190"/>
        <v>R_ES-AP-SpHeat</v>
      </c>
      <c r="BF240" s="192">
        <f t="shared" si="191"/>
        <v>0</v>
      </c>
      <c r="BG240" s="192">
        <f t="shared" si="197"/>
        <v>0</v>
      </c>
      <c r="BH240" s="192" t="s">
        <v>18</v>
      </c>
      <c r="BI240" s="46" t="s">
        <v>194</v>
      </c>
      <c r="BM240" s="186" t="s">
        <v>140</v>
      </c>
      <c r="BN240" s="46" t="str">
        <f t="shared" si="192"/>
        <v>R_ES-AP-SpHeat</v>
      </c>
      <c r="BO240" s="192">
        <f t="shared" si="193"/>
        <v>0</v>
      </c>
      <c r="BP240" s="192">
        <f t="shared" si="198"/>
        <v>0</v>
      </c>
      <c r="BQ240" s="192" t="s">
        <v>18</v>
      </c>
      <c r="BR240" s="46" t="s">
        <v>191</v>
      </c>
    </row>
    <row r="241" spans="11:70">
      <c r="K241" s="186" t="s">
        <v>140</v>
      </c>
      <c r="L241" s="187" t="str">
        <f t="shared" si="194"/>
        <v>R_ES-AP-SpHeat</v>
      </c>
      <c r="M241" s="186">
        <f t="shared" ref="M241:N241" si="214">M145</f>
        <v>0</v>
      </c>
      <c r="N241" s="186">
        <f t="shared" si="214"/>
        <v>0</v>
      </c>
      <c r="O241" s="186" t="s">
        <v>18</v>
      </c>
      <c r="P241" s="187" t="s">
        <v>195</v>
      </c>
      <c r="T241" s="186" t="s">
        <v>140</v>
      </c>
      <c r="U241" s="187" t="str">
        <f t="shared" si="183"/>
        <v>R_ES-AP-SpHeat</v>
      </c>
      <c r="V241" s="186">
        <f t="shared" si="183"/>
        <v>0</v>
      </c>
      <c r="W241" s="186">
        <f t="shared" si="133"/>
        <v>0</v>
      </c>
      <c r="X241" s="186" t="s">
        <v>18</v>
      </c>
      <c r="Y241" s="187" t="s">
        <v>190</v>
      </c>
      <c r="AC241" s="186" t="s">
        <v>140</v>
      </c>
      <c r="AD241" s="46" t="str">
        <f t="shared" si="184"/>
        <v>R_ES-AP-SpHeat</v>
      </c>
      <c r="AE241" s="192">
        <f t="shared" si="185"/>
        <v>0</v>
      </c>
      <c r="AF241" s="46">
        <f t="shared" si="134"/>
        <v>0</v>
      </c>
      <c r="AG241" s="192" t="s">
        <v>18</v>
      </c>
      <c r="AH241" s="46" t="s">
        <v>196</v>
      </c>
      <c r="AL241" s="186" t="s">
        <v>140</v>
      </c>
      <c r="AM241" s="187" t="str">
        <f t="shared" si="186"/>
        <v>R_ES-AP-SpHeat</v>
      </c>
      <c r="AN241" s="186">
        <f t="shared" si="187"/>
        <v>0</v>
      </c>
      <c r="AO241" s="186">
        <f t="shared" si="135"/>
        <v>0</v>
      </c>
      <c r="AP241" s="186" t="s">
        <v>18</v>
      </c>
      <c r="AQ241" s="187" t="s">
        <v>193</v>
      </c>
      <c r="AU241" s="186" t="s">
        <v>140</v>
      </c>
      <c r="AV241" s="46" t="str">
        <f t="shared" si="188"/>
        <v>R_ES-AP-SpHeat</v>
      </c>
      <c r="AW241" s="192">
        <f t="shared" si="189"/>
        <v>0</v>
      </c>
      <c r="AX241" s="192">
        <f t="shared" si="196"/>
        <v>0</v>
      </c>
      <c r="AY241" s="192" t="s">
        <v>18</v>
      </c>
      <c r="AZ241" s="46" t="s">
        <v>192</v>
      </c>
      <c r="BD241" s="186" t="s">
        <v>140</v>
      </c>
      <c r="BE241" s="46" t="str">
        <f t="shared" si="190"/>
        <v>R_ES-AP-SpHeat</v>
      </c>
      <c r="BF241" s="192">
        <f t="shared" si="191"/>
        <v>0</v>
      </c>
      <c r="BG241" s="192">
        <f t="shared" si="197"/>
        <v>0</v>
      </c>
      <c r="BH241" s="192" t="s">
        <v>18</v>
      </c>
      <c r="BI241" s="46" t="s">
        <v>194</v>
      </c>
      <c r="BM241" s="186" t="s">
        <v>140</v>
      </c>
      <c r="BN241" s="46" t="str">
        <f t="shared" si="192"/>
        <v>R_ES-AP-SpHeat</v>
      </c>
      <c r="BO241" s="192">
        <f t="shared" si="193"/>
        <v>0</v>
      </c>
      <c r="BP241" s="192">
        <f t="shared" si="198"/>
        <v>0</v>
      </c>
      <c r="BQ241" s="192" t="s">
        <v>18</v>
      </c>
      <c r="BR241" s="46" t="s">
        <v>191</v>
      </c>
    </row>
    <row r="242" spans="11:70">
      <c r="K242" s="186" t="s">
        <v>140</v>
      </c>
      <c r="L242" s="187" t="str">
        <f t="shared" si="194"/>
        <v>R_ES-AP-SpHeat</v>
      </c>
      <c r="M242" s="186">
        <f t="shared" ref="M242:N242" si="215">M146</f>
        <v>0</v>
      </c>
      <c r="N242" s="186">
        <f t="shared" si="215"/>
        <v>0</v>
      </c>
      <c r="O242" s="186" t="s">
        <v>18</v>
      </c>
      <c r="P242" s="187" t="s">
        <v>195</v>
      </c>
      <c r="T242" s="186" t="s">
        <v>140</v>
      </c>
      <c r="U242" s="187" t="str">
        <f t="shared" si="183"/>
        <v>R_ES-AP-SpHeat</v>
      </c>
      <c r="V242" s="186">
        <f t="shared" si="183"/>
        <v>0</v>
      </c>
      <c r="W242" s="186">
        <f t="shared" si="133"/>
        <v>0</v>
      </c>
      <c r="X242" s="186" t="s">
        <v>18</v>
      </c>
      <c r="Y242" s="187" t="s">
        <v>190</v>
      </c>
      <c r="AC242" s="186" t="s">
        <v>140</v>
      </c>
      <c r="AD242" s="46" t="str">
        <f t="shared" si="184"/>
        <v>R_ES-AP-SpHeat</v>
      </c>
      <c r="AE242" s="192">
        <f t="shared" si="185"/>
        <v>0</v>
      </c>
      <c r="AF242" s="46">
        <f t="shared" si="134"/>
        <v>0</v>
      </c>
      <c r="AG242" s="192" t="s">
        <v>18</v>
      </c>
      <c r="AH242" s="46" t="s">
        <v>196</v>
      </c>
      <c r="AL242" s="186" t="s">
        <v>140</v>
      </c>
      <c r="AM242" s="187" t="str">
        <f t="shared" si="186"/>
        <v>R_ES-AP-SpHeat</v>
      </c>
      <c r="AN242" s="186">
        <f t="shared" si="187"/>
        <v>0</v>
      </c>
      <c r="AO242" s="186">
        <f t="shared" si="135"/>
        <v>0</v>
      </c>
      <c r="AP242" s="186" t="s">
        <v>18</v>
      </c>
      <c r="AQ242" s="187" t="s">
        <v>193</v>
      </c>
      <c r="AU242" s="186" t="s">
        <v>140</v>
      </c>
      <c r="AV242" s="46" t="str">
        <f t="shared" si="188"/>
        <v>R_ES-AP-SpHeat</v>
      </c>
      <c r="AW242" s="192">
        <f t="shared" si="189"/>
        <v>0</v>
      </c>
      <c r="AX242" s="192">
        <f t="shared" si="196"/>
        <v>0</v>
      </c>
      <c r="AY242" s="192" t="s">
        <v>18</v>
      </c>
      <c r="AZ242" s="46" t="s">
        <v>192</v>
      </c>
      <c r="BD242" s="186" t="s">
        <v>140</v>
      </c>
      <c r="BE242" s="46" t="str">
        <f t="shared" si="190"/>
        <v>R_ES-AP-SpHeat</v>
      </c>
      <c r="BF242" s="192">
        <f t="shared" si="191"/>
        <v>0</v>
      </c>
      <c r="BG242" s="192">
        <f t="shared" si="197"/>
        <v>0</v>
      </c>
      <c r="BH242" s="192" t="s">
        <v>18</v>
      </c>
      <c r="BI242" s="46" t="s">
        <v>194</v>
      </c>
      <c r="BM242" s="186" t="s">
        <v>140</v>
      </c>
      <c r="BN242" s="46" t="str">
        <f t="shared" si="192"/>
        <v>R_ES-AP-SpHeat</v>
      </c>
      <c r="BO242" s="192">
        <f t="shared" si="193"/>
        <v>0</v>
      </c>
      <c r="BP242" s="192">
        <f t="shared" si="198"/>
        <v>0</v>
      </c>
      <c r="BQ242" s="192" t="s">
        <v>18</v>
      </c>
      <c r="BR242" s="46" t="s">
        <v>191</v>
      </c>
    </row>
    <row r="243" spans="11:70">
      <c r="K243" s="186" t="s">
        <v>140</v>
      </c>
      <c r="L243" s="187" t="str">
        <f t="shared" si="194"/>
        <v>R_ES-AP-SpHeat</v>
      </c>
      <c r="M243" s="186">
        <f t="shared" ref="M243:N243" si="216">M147</f>
        <v>0</v>
      </c>
      <c r="N243" s="186">
        <f t="shared" si="216"/>
        <v>0</v>
      </c>
      <c r="O243" s="186" t="s">
        <v>18</v>
      </c>
      <c r="P243" s="187" t="s">
        <v>195</v>
      </c>
      <c r="T243" s="186" t="s">
        <v>140</v>
      </c>
      <c r="U243" s="187" t="str">
        <f t="shared" si="183"/>
        <v>R_ES-AP-SpHeat</v>
      </c>
      <c r="V243" s="186">
        <f t="shared" si="183"/>
        <v>0</v>
      </c>
      <c r="W243" s="186">
        <f t="shared" si="133"/>
        <v>0</v>
      </c>
      <c r="X243" s="186" t="s">
        <v>18</v>
      </c>
      <c r="Y243" s="187" t="s">
        <v>190</v>
      </c>
      <c r="AC243" s="186" t="s">
        <v>140</v>
      </c>
      <c r="AD243" s="46" t="str">
        <f t="shared" si="184"/>
        <v>R_ES-AP-SpHeat</v>
      </c>
      <c r="AE243" s="192">
        <f t="shared" si="185"/>
        <v>0</v>
      </c>
      <c r="AF243" s="46">
        <f t="shared" si="134"/>
        <v>0</v>
      </c>
      <c r="AG243" s="192" t="s">
        <v>18</v>
      </c>
      <c r="AH243" s="46" t="s">
        <v>196</v>
      </c>
      <c r="AL243" s="186" t="s">
        <v>140</v>
      </c>
      <c r="AM243" s="187" t="str">
        <f t="shared" si="186"/>
        <v>R_ES-AP-SpHeat</v>
      </c>
      <c r="AN243" s="186">
        <f t="shared" si="187"/>
        <v>0</v>
      </c>
      <c r="AO243" s="186">
        <f t="shared" si="135"/>
        <v>0</v>
      </c>
      <c r="AP243" s="186" t="s">
        <v>18</v>
      </c>
      <c r="AQ243" s="187" t="s">
        <v>193</v>
      </c>
      <c r="AU243" s="186" t="s">
        <v>140</v>
      </c>
      <c r="AV243" s="46" t="str">
        <f t="shared" si="188"/>
        <v>R_ES-AP-SpHeat</v>
      </c>
      <c r="AW243" s="192">
        <f t="shared" si="189"/>
        <v>0</v>
      </c>
      <c r="AX243" s="192">
        <f t="shared" si="196"/>
        <v>0</v>
      </c>
      <c r="AY243" s="192" t="s">
        <v>18</v>
      </c>
      <c r="AZ243" s="46" t="s">
        <v>192</v>
      </c>
      <c r="BD243" s="186" t="s">
        <v>140</v>
      </c>
      <c r="BE243" s="46" t="str">
        <f t="shared" si="190"/>
        <v>R_ES-AP-SpHeat</v>
      </c>
      <c r="BF243" s="192">
        <f t="shared" si="191"/>
        <v>0</v>
      </c>
      <c r="BG243" s="192">
        <f t="shared" si="197"/>
        <v>0</v>
      </c>
      <c r="BH243" s="192" t="s">
        <v>18</v>
      </c>
      <c r="BI243" s="46" t="s">
        <v>194</v>
      </c>
      <c r="BM243" s="186" t="s">
        <v>140</v>
      </c>
      <c r="BN243" s="46" t="str">
        <f t="shared" si="192"/>
        <v>R_ES-AP-SpHeat</v>
      </c>
      <c r="BO243" s="192">
        <f t="shared" si="193"/>
        <v>0</v>
      </c>
      <c r="BP243" s="192">
        <f t="shared" si="198"/>
        <v>0</v>
      </c>
      <c r="BQ243" s="192" t="s">
        <v>18</v>
      </c>
      <c r="BR243" s="46" t="s">
        <v>191</v>
      </c>
    </row>
    <row r="244" spans="11:70">
      <c r="K244" s="186" t="s">
        <v>140</v>
      </c>
      <c r="L244" s="187" t="str">
        <f t="shared" si="194"/>
        <v>R_ES-AP-SpHeat</v>
      </c>
      <c r="M244" s="186">
        <f t="shared" ref="M244:N244" si="217">M148</f>
        <v>0</v>
      </c>
      <c r="N244" s="186">
        <f t="shared" si="217"/>
        <v>0</v>
      </c>
      <c r="O244" s="186" t="s">
        <v>18</v>
      </c>
      <c r="P244" s="187" t="s">
        <v>195</v>
      </c>
      <c r="T244" s="186" t="s">
        <v>140</v>
      </c>
      <c r="U244" s="187" t="str">
        <f t="shared" si="183"/>
        <v>R_ES-AP-SpHeat</v>
      </c>
      <c r="V244" s="186">
        <f t="shared" si="183"/>
        <v>0</v>
      </c>
      <c r="W244" s="186">
        <f t="shared" si="133"/>
        <v>0</v>
      </c>
      <c r="X244" s="186" t="s">
        <v>18</v>
      </c>
      <c r="Y244" s="187" t="s">
        <v>190</v>
      </c>
      <c r="AC244" s="186" t="s">
        <v>140</v>
      </c>
      <c r="AD244" s="46" t="str">
        <f t="shared" si="184"/>
        <v>R_ES-AP-SpHeat</v>
      </c>
      <c r="AE244" s="192">
        <f t="shared" si="185"/>
        <v>0</v>
      </c>
      <c r="AF244" s="46">
        <f t="shared" si="134"/>
        <v>0</v>
      </c>
      <c r="AG244" s="192" t="s">
        <v>18</v>
      </c>
      <c r="AH244" s="46" t="s">
        <v>196</v>
      </c>
      <c r="AL244" s="186" t="s">
        <v>140</v>
      </c>
      <c r="AM244" s="187" t="str">
        <f t="shared" si="186"/>
        <v>R_ES-AP-SpHeat</v>
      </c>
      <c r="AN244" s="186">
        <f t="shared" si="187"/>
        <v>0</v>
      </c>
      <c r="AO244" s="186">
        <f t="shared" si="135"/>
        <v>0</v>
      </c>
      <c r="AP244" s="186" t="s">
        <v>18</v>
      </c>
      <c r="AQ244" s="187" t="s">
        <v>193</v>
      </c>
      <c r="AU244" s="186" t="s">
        <v>140</v>
      </c>
      <c r="AV244" s="46" t="str">
        <f t="shared" si="188"/>
        <v>R_ES-AP-SpHeat</v>
      </c>
      <c r="AW244" s="192">
        <f t="shared" si="189"/>
        <v>0</v>
      </c>
      <c r="AX244" s="192">
        <f t="shared" si="196"/>
        <v>0</v>
      </c>
      <c r="AY244" s="192" t="s">
        <v>18</v>
      </c>
      <c r="AZ244" s="46" t="s">
        <v>192</v>
      </c>
      <c r="BD244" s="186" t="s">
        <v>140</v>
      </c>
      <c r="BE244" s="46" t="str">
        <f t="shared" si="190"/>
        <v>R_ES-AP-SpHeat</v>
      </c>
      <c r="BF244" s="192">
        <f t="shared" si="191"/>
        <v>0</v>
      </c>
      <c r="BG244" s="192">
        <f t="shared" si="197"/>
        <v>0</v>
      </c>
      <c r="BH244" s="192" t="s">
        <v>18</v>
      </c>
      <c r="BI244" s="46" t="s">
        <v>194</v>
      </c>
      <c r="BM244" s="186" t="s">
        <v>140</v>
      </c>
      <c r="BN244" s="46" t="str">
        <f t="shared" si="192"/>
        <v>R_ES-AP-SpHeat</v>
      </c>
      <c r="BO244" s="192">
        <f t="shared" si="193"/>
        <v>0</v>
      </c>
      <c r="BP244" s="192">
        <f t="shared" si="198"/>
        <v>0</v>
      </c>
      <c r="BQ244" s="192" t="s">
        <v>18</v>
      </c>
      <c r="BR244" s="46" t="s">
        <v>191</v>
      </c>
    </row>
    <row r="245" spans="11:70">
      <c r="K245" s="186" t="s">
        <v>140</v>
      </c>
      <c r="L245" s="187" t="str">
        <f t="shared" si="194"/>
        <v>R_ES-AP-SpHeat</v>
      </c>
      <c r="M245" s="186">
        <f t="shared" ref="M245:N245" si="218">M149</f>
        <v>0</v>
      </c>
      <c r="N245" s="186">
        <f t="shared" si="218"/>
        <v>0</v>
      </c>
      <c r="O245" s="186" t="s">
        <v>18</v>
      </c>
      <c r="P245" s="187" t="s">
        <v>195</v>
      </c>
      <c r="T245" s="186" t="s">
        <v>140</v>
      </c>
      <c r="U245" s="187" t="str">
        <f t="shared" si="183"/>
        <v>R_ES-AP-SpHeat</v>
      </c>
      <c r="V245" s="186">
        <f t="shared" si="183"/>
        <v>0</v>
      </c>
      <c r="W245" s="186">
        <f t="shared" si="133"/>
        <v>0</v>
      </c>
      <c r="X245" s="186" t="s">
        <v>18</v>
      </c>
      <c r="Y245" s="187" t="s">
        <v>190</v>
      </c>
      <c r="AC245" s="186" t="s">
        <v>140</v>
      </c>
      <c r="AD245" s="46" t="str">
        <f t="shared" si="184"/>
        <v>R_ES-AP-SpHeat</v>
      </c>
      <c r="AE245" s="192">
        <f t="shared" si="185"/>
        <v>0</v>
      </c>
      <c r="AF245" s="46">
        <f t="shared" si="134"/>
        <v>0</v>
      </c>
      <c r="AG245" s="192" t="s">
        <v>18</v>
      </c>
      <c r="AH245" s="46" t="s">
        <v>196</v>
      </c>
      <c r="AL245" s="186" t="s">
        <v>140</v>
      </c>
      <c r="AM245" s="187" t="str">
        <f t="shared" si="186"/>
        <v>R_ES-AP-SpHeat</v>
      </c>
      <c r="AN245" s="186">
        <f t="shared" si="187"/>
        <v>0</v>
      </c>
      <c r="AO245" s="186">
        <f t="shared" si="135"/>
        <v>0</v>
      </c>
      <c r="AP245" s="186" t="s">
        <v>18</v>
      </c>
      <c r="AQ245" s="187" t="s">
        <v>193</v>
      </c>
      <c r="AU245" s="186" t="s">
        <v>140</v>
      </c>
      <c r="AV245" s="46" t="str">
        <f t="shared" si="188"/>
        <v>R_ES-AP-SpHeat</v>
      </c>
      <c r="AW245" s="192">
        <f t="shared" si="189"/>
        <v>0</v>
      </c>
      <c r="AX245" s="192">
        <f t="shared" si="196"/>
        <v>0</v>
      </c>
      <c r="AY245" s="192" t="s">
        <v>18</v>
      </c>
      <c r="AZ245" s="46" t="s">
        <v>192</v>
      </c>
      <c r="BD245" s="186" t="s">
        <v>140</v>
      </c>
      <c r="BE245" s="46" t="str">
        <f t="shared" si="190"/>
        <v>R_ES-AP-SpHeat</v>
      </c>
      <c r="BF245" s="192">
        <f t="shared" si="191"/>
        <v>0</v>
      </c>
      <c r="BG245" s="192">
        <f t="shared" si="197"/>
        <v>0</v>
      </c>
      <c r="BH245" s="192" t="s">
        <v>18</v>
      </c>
      <c r="BI245" s="46" t="s">
        <v>194</v>
      </c>
      <c r="BM245" s="186" t="s">
        <v>140</v>
      </c>
      <c r="BN245" s="46" t="str">
        <f t="shared" si="192"/>
        <v>R_ES-AP-SpHeat</v>
      </c>
      <c r="BO245" s="192">
        <f t="shared" si="193"/>
        <v>0</v>
      </c>
      <c r="BP245" s="192">
        <f t="shared" si="198"/>
        <v>0</v>
      </c>
      <c r="BQ245" s="192" t="s">
        <v>18</v>
      </c>
      <c r="BR245" s="46" t="s">
        <v>191</v>
      </c>
    </row>
    <row r="246" spans="11:70">
      <c r="K246" s="186" t="s">
        <v>140</v>
      </c>
      <c r="L246" s="187" t="str">
        <f t="shared" si="194"/>
        <v>R_ES-AP-SpHeat</v>
      </c>
      <c r="M246" s="186">
        <f t="shared" ref="M246:N246" si="219">M150</f>
        <v>0</v>
      </c>
      <c r="N246" s="186">
        <f t="shared" si="219"/>
        <v>0</v>
      </c>
      <c r="O246" s="186" t="s">
        <v>18</v>
      </c>
      <c r="P246" s="187" t="s">
        <v>195</v>
      </c>
      <c r="T246" s="186" t="s">
        <v>140</v>
      </c>
      <c r="U246" s="187" t="str">
        <f t="shared" si="183"/>
        <v>R_ES-AP-SpHeat</v>
      </c>
      <c r="V246" s="186">
        <f t="shared" si="183"/>
        <v>0</v>
      </c>
      <c r="W246" s="186">
        <f t="shared" si="133"/>
        <v>0</v>
      </c>
      <c r="X246" s="186" t="s">
        <v>18</v>
      </c>
      <c r="Y246" s="187" t="s">
        <v>190</v>
      </c>
      <c r="AC246" s="186" t="s">
        <v>140</v>
      </c>
      <c r="AD246" s="46" t="str">
        <f t="shared" si="184"/>
        <v>R_ES-AP-SpHeat</v>
      </c>
      <c r="AE246" s="192">
        <f t="shared" si="185"/>
        <v>0</v>
      </c>
      <c r="AF246" s="46">
        <f t="shared" si="134"/>
        <v>0</v>
      </c>
      <c r="AG246" s="192" t="s">
        <v>18</v>
      </c>
      <c r="AH246" s="46" t="s">
        <v>196</v>
      </c>
      <c r="AL246" s="186" t="s">
        <v>140</v>
      </c>
      <c r="AM246" s="187" t="str">
        <f t="shared" si="186"/>
        <v>R_ES-AP-SpHeat</v>
      </c>
      <c r="AN246" s="186">
        <f t="shared" si="187"/>
        <v>0</v>
      </c>
      <c r="AO246" s="186">
        <f t="shared" si="135"/>
        <v>0</v>
      </c>
      <c r="AP246" s="186" t="s">
        <v>18</v>
      </c>
      <c r="AQ246" s="187" t="s">
        <v>193</v>
      </c>
      <c r="AU246" s="186" t="s">
        <v>140</v>
      </c>
      <c r="AV246" s="46" t="str">
        <f t="shared" si="188"/>
        <v>R_ES-AP-SpHeat</v>
      </c>
      <c r="AW246" s="192">
        <f t="shared" si="189"/>
        <v>0</v>
      </c>
      <c r="AX246" s="192">
        <f t="shared" si="196"/>
        <v>0</v>
      </c>
      <c r="AY246" s="192" t="s">
        <v>18</v>
      </c>
      <c r="AZ246" s="46" t="s">
        <v>192</v>
      </c>
      <c r="BD246" s="186" t="s">
        <v>140</v>
      </c>
      <c r="BE246" s="46" t="str">
        <f t="shared" si="190"/>
        <v>R_ES-AP-SpHeat</v>
      </c>
      <c r="BF246" s="192">
        <f t="shared" si="191"/>
        <v>0</v>
      </c>
      <c r="BG246" s="192">
        <f t="shared" si="197"/>
        <v>0</v>
      </c>
      <c r="BH246" s="192" t="s">
        <v>18</v>
      </c>
      <c r="BI246" s="46" t="s">
        <v>194</v>
      </c>
      <c r="BM246" s="186" t="s">
        <v>140</v>
      </c>
      <c r="BN246" s="46" t="str">
        <f t="shared" si="192"/>
        <v>R_ES-AP-SpHeat</v>
      </c>
      <c r="BO246" s="192">
        <f t="shared" si="193"/>
        <v>0</v>
      </c>
      <c r="BP246" s="192">
        <f t="shared" si="198"/>
        <v>0</v>
      </c>
      <c r="BQ246" s="192" t="s">
        <v>18</v>
      </c>
      <c r="BR246" s="46" t="s">
        <v>191</v>
      </c>
    </row>
    <row r="247" spans="11:70">
      <c r="K247" s="186" t="s">
        <v>140</v>
      </c>
      <c r="L247" s="187" t="str">
        <f t="shared" si="194"/>
        <v>R_ES-AP-SpHeat</v>
      </c>
      <c r="M247" s="186">
        <f t="shared" ref="M247:N247" si="220">M151</f>
        <v>0</v>
      </c>
      <c r="N247" s="186">
        <f t="shared" si="220"/>
        <v>0</v>
      </c>
      <c r="O247" s="186" t="s">
        <v>18</v>
      </c>
      <c r="P247" s="187" t="s">
        <v>195</v>
      </c>
      <c r="T247" s="186" t="s">
        <v>140</v>
      </c>
      <c r="U247" s="187" t="str">
        <f t="shared" si="183"/>
        <v>R_ES-AP-SpHeat</v>
      </c>
      <c r="V247" s="186">
        <f t="shared" si="183"/>
        <v>0</v>
      </c>
      <c r="W247" s="186">
        <f t="shared" si="133"/>
        <v>0</v>
      </c>
      <c r="X247" s="186" t="s">
        <v>18</v>
      </c>
      <c r="Y247" s="187" t="s">
        <v>190</v>
      </c>
      <c r="AC247" s="186" t="s">
        <v>140</v>
      </c>
      <c r="AD247" s="46" t="str">
        <f t="shared" si="184"/>
        <v>R_ES-AP-SpHeat</v>
      </c>
      <c r="AE247" s="192">
        <f t="shared" si="185"/>
        <v>0</v>
      </c>
      <c r="AF247" s="46">
        <f t="shared" si="134"/>
        <v>0</v>
      </c>
      <c r="AG247" s="192" t="s">
        <v>18</v>
      </c>
      <c r="AH247" s="46" t="s">
        <v>196</v>
      </c>
      <c r="AL247" s="186" t="s">
        <v>140</v>
      </c>
      <c r="AM247" s="187" t="str">
        <f t="shared" si="186"/>
        <v>R_ES-AP-SpHeat</v>
      </c>
      <c r="AN247" s="186">
        <f t="shared" si="187"/>
        <v>0</v>
      </c>
      <c r="AO247" s="186">
        <f t="shared" si="135"/>
        <v>0</v>
      </c>
      <c r="AP247" s="186" t="s">
        <v>18</v>
      </c>
      <c r="AQ247" s="187" t="s">
        <v>193</v>
      </c>
      <c r="AU247" s="186" t="s">
        <v>140</v>
      </c>
      <c r="AV247" s="46" t="str">
        <f t="shared" si="188"/>
        <v>R_ES-AP-SpHeat</v>
      </c>
      <c r="AW247" s="192">
        <f t="shared" si="189"/>
        <v>0</v>
      </c>
      <c r="AX247" s="192">
        <f t="shared" si="196"/>
        <v>0</v>
      </c>
      <c r="AY247" s="192" t="s">
        <v>18</v>
      </c>
      <c r="AZ247" s="46" t="s">
        <v>192</v>
      </c>
      <c r="BD247" s="186" t="s">
        <v>140</v>
      </c>
      <c r="BE247" s="46" t="str">
        <f t="shared" si="190"/>
        <v>R_ES-AP-SpHeat</v>
      </c>
      <c r="BF247" s="192">
        <f t="shared" si="191"/>
        <v>0</v>
      </c>
      <c r="BG247" s="192">
        <f t="shared" si="197"/>
        <v>0</v>
      </c>
      <c r="BH247" s="192" t="s">
        <v>18</v>
      </c>
      <c r="BI247" s="46" t="s">
        <v>194</v>
      </c>
      <c r="BM247" s="186" t="s">
        <v>140</v>
      </c>
      <c r="BN247" s="46" t="str">
        <f t="shared" si="192"/>
        <v>R_ES-AP-SpHeat</v>
      </c>
      <c r="BO247" s="192">
        <f t="shared" si="193"/>
        <v>0</v>
      </c>
      <c r="BP247" s="192">
        <f t="shared" si="198"/>
        <v>0</v>
      </c>
      <c r="BQ247" s="192" t="s">
        <v>18</v>
      </c>
      <c r="BR247" s="46" t="s">
        <v>191</v>
      </c>
    </row>
    <row r="248" spans="11:70">
      <c r="K248" s="186" t="s">
        <v>350</v>
      </c>
      <c r="L248" s="187" t="str">
        <f t="shared" si="194"/>
        <v>R_ES-AP-SpHeat</v>
      </c>
      <c r="M248" s="186" t="str">
        <f t="shared" ref="M248:N248" si="221">M152</f>
        <v>SH0_1</v>
      </c>
      <c r="N248" s="186">
        <f t="shared" si="221"/>
        <v>0</v>
      </c>
      <c r="O248" s="186" t="s">
        <v>18</v>
      </c>
      <c r="P248" s="187" t="s">
        <v>195</v>
      </c>
      <c r="T248" s="186" t="s">
        <v>350</v>
      </c>
      <c r="U248" s="187" t="str">
        <f t="shared" si="183"/>
        <v>R_ES-AP-SpHeat</v>
      </c>
      <c r="V248" s="186" t="str">
        <f t="shared" si="183"/>
        <v>SH0_1</v>
      </c>
      <c r="W248" s="186">
        <f t="shared" si="133"/>
        <v>0</v>
      </c>
      <c r="X248" s="186" t="s">
        <v>18</v>
      </c>
      <c r="Y248" s="187" t="s">
        <v>190</v>
      </c>
      <c r="AC248" s="186" t="s">
        <v>350</v>
      </c>
      <c r="AD248" s="46" t="str">
        <f t="shared" si="184"/>
        <v>R_ES-AP-SpHeat</v>
      </c>
      <c r="AE248" s="192" t="str">
        <f t="shared" si="185"/>
        <v>SH0_1</v>
      </c>
      <c r="AF248" s="46">
        <f t="shared" si="134"/>
        <v>0</v>
      </c>
      <c r="AG248" s="192" t="s">
        <v>18</v>
      </c>
      <c r="AH248" s="46" t="s">
        <v>196</v>
      </c>
      <c r="AL248" s="186" t="s">
        <v>350</v>
      </c>
      <c r="AM248" s="187" t="str">
        <f t="shared" si="186"/>
        <v>R_ES-AP-SpHeat</v>
      </c>
      <c r="AN248" s="186" t="str">
        <f t="shared" si="187"/>
        <v>SH0_1</v>
      </c>
      <c r="AO248" s="186">
        <f t="shared" si="135"/>
        <v>0</v>
      </c>
      <c r="AP248" s="186" t="s">
        <v>18</v>
      </c>
      <c r="AQ248" s="187" t="s">
        <v>193</v>
      </c>
      <c r="AU248" s="186" t="s">
        <v>350</v>
      </c>
      <c r="AV248" s="46" t="str">
        <f t="shared" si="188"/>
        <v>R_ES-AP-SpHeat</v>
      </c>
      <c r="AW248" s="192" t="str">
        <f t="shared" si="189"/>
        <v>SH0_1</v>
      </c>
      <c r="AX248" s="192">
        <f t="shared" si="196"/>
        <v>0</v>
      </c>
      <c r="AY248" s="192" t="s">
        <v>18</v>
      </c>
      <c r="AZ248" s="46" t="s">
        <v>192</v>
      </c>
      <c r="BD248" s="186" t="s">
        <v>350</v>
      </c>
      <c r="BE248" s="46" t="str">
        <f t="shared" si="190"/>
        <v>R_ES-AP-SpHeat</v>
      </c>
      <c r="BF248" s="192" t="str">
        <f t="shared" si="191"/>
        <v>SH0_1</v>
      </c>
      <c r="BG248" s="192">
        <f t="shared" si="197"/>
        <v>0</v>
      </c>
      <c r="BH248" s="192" t="s">
        <v>18</v>
      </c>
      <c r="BI248" s="46" t="s">
        <v>194</v>
      </c>
      <c r="BM248" s="186" t="s">
        <v>350</v>
      </c>
      <c r="BN248" s="46" t="str">
        <f t="shared" si="192"/>
        <v>R_ES-AP-SpHeat</v>
      </c>
      <c r="BO248" s="192" t="str">
        <f t="shared" si="193"/>
        <v>SH0_1</v>
      </c>
      <c r="BP248" s="192">
        <f t="shared" si="198"/>
        <v>0</v>
      </c>
      <c r="BQ248" s="192" t="s">
        <v>18</v>
      </c>
      <c r="BR248" s="46" t="s">
        <v>191</v>
      </c>
    </row>
    <row r="249" spans="11:70">
      <c r="K249" s="186" t="s">
        <v>350</v>
      </c>
      <c r="L249" s="187" t="str">
        <f t="shared" si="194"/>
        <v>R_ES-AP-SpHeat</v>
      </c>
      <c r="M249" s="186" t="str">
        <f t="shared" ref="M249:N249" si="222">M153</f>
        <v>SH2_3</v>
      </c>
      <c r="N249" s="186">
        <f t="shared" si="222"/>
        <v>0</v>
      </c>
      <c r="O249" s="186" t="s">
        <v>18</v>
      </c>
      <c r="P249" s="187" t="s">
        <v>195</v>
      </c>
      <c r="T249" s="186" t="s">
        <v>350</v>
      </c>
      <c r="U249" s="187" t="str">
        <f t="shared" si="183"/>
        <v>R_ES-AP-SpHeat</v>
      </c>
      <c r="V249" s="186" t="str">
        <f t="shared" si="183"/>
        <v>SH2_3</v>
      </c>
      <c r="W249" s="186">
        <f t="shared" si="133"/>
        <v>0</v>
      </c>
      <c r="X249" s="186" t="s">
        <v>18</v>
      </c>
      <c r="Y249" s="187" t="s">
        <v>190</v>
      </c>
      <c r="AC249" s="186" t="s">
        <v>350</v>
      </c>
      <c r="AD249" s="46" t="str">
        <f t="shared" si="184"/>
        <v>R_ES-AP-SpHeat</v>
      </c>
      <c r="AE249" s="192" t="str">
        <f t="shared" si="185"/>
        <v>SH2_3</v>
      </c>
      <c r="AF249" s="46">
        <f t="shared" si="134"/>
        <v>0</v>
      </c>
      <c r="AG249" s="192" t="s">
        <v>18</v>
      </c>
      <c r="AH249" s="46" t="s">
        <v>196</v>
      </c>
      <c r="AL249" s="186" t="s">
        <v>350</v>
      </c>
      <c r="AM249" s="187" t="str">
        <f t="shared" si="186"/>
        <v>R_ES-AP-SpHeat</v>
      </c>
      <c r="AN249" s="186" t="str">
        <f t="shared" si="187"/>
        <v>SH2_3</v>
      </c>
      <c r="AO249" s="186">
        <f t="shared" si="135"/>
        <v>0</v>
      </c>
      <c r="AP249" s="186" t="s">
        <v>18</v>
      </c>
      <c r="AQ249" s="187" t="s">
        <v>193</v>
      </c>
      <c r="AU249" s="186" t="s">
        <v>350</v>
      </c>
      <c r="AV249" s="46" t="str">
        <f t="shared" si="188"/>
        <v>R_ES-AP-SpHeat</v>
      </c>
      <c r="AW249" s="192" t="str">
        <f t="shared" si="189"/>
        <v>SH2_3</v>
      </c>
      <c r="AX249" s="192">
        <f t="shared" si="196"/>
        <v>0</v>
      </c>
      <c r="AY249" s="192" t="s">
        <v>18</v>
      </c>
      <c r="AZ249" s="46" t="s">
        <v>192</v>
      </c>
      <c r="BD249" s="186" t="s">
        <v>350</v>
      </c>
      <c r="BE249" s="46" t="str">
        <f t="shared" si="190"/>
        <v>R_ES-AP-SpHeat</v>
      </c>
      <c r="BF249" s="192" t="str">
        <f t="shared" si="191"/>
        <v>SH2_3</v>
      </c>
      <c r="BG249" s="192">
        <f t="shared" si="197"/>
        <v>0</v>
      </c>
      <c r="BH249" s="192" t="s">
        <v>18</v>
      </c>
      <c r="BI249" s="46" t="s">
        <v>194</v>
      </c>
      <c r="BM249" s="186" t="s">
        <v>350</v>
      </c>
      <c r="BN249" s="46" t="str">
        <f t="shared" si="192"/>
        <v>R_ES-AP-SpHeat</v>
      </c>
      <c r="BO249" s="192" t="str">
        <f t="shared" si="193"/>
        <v>SH2_3</v>
      </c>
      <c r="BP249" s="192">
        <f t="shared" si="198"/>
        <v>0</v>
      </c>
      <c r="BQ249" s="192" t="s">
        <v>18</v>
      </c>
      <c r="BR249" s="46" t="s">
        <v>191</v>
      </c>
    </row>
    <row r="250" spans="11:70">
      <c r="K250" s="186" t="s">
        <v>350</v>
      </c>
      <c r="L250" s="187" t="str">
        <f t="shared" si="194"/>
        <v>R_ES-AP-SpHeat</v>
      </c>
      <c r="M250" s="186" t="str">
        <f t="shared" ref="M250:N250" si="223">M154</f>
        <v>SH4_5</v>
      </c>
      <c r="N250" s="186">
        <f t="shared" si="223"/>
        <v>0</v>
      </c>
      <c r="O250" s="186" t="s">
        <v>18</v>
      </c>
      <c r="P250" s="187" t="s">
        <v>195</v>
      </c>
      <c r="T250" s="186" t="s">
        <v>350</v>
      </c>
      <c r="U250" s="187" t="str">
        <f t="shared" si="183"/>
        <v>R_ES-AP-SpHeat</v>
      </c>
      <c r="V250" s="186" t="str">
        <f t="shared" si="183"/>
        <v>SH4_5</v>
      </c>
      <c r="W250" s="186">
        <f t="shared" si="133"/>
        <v>0</v>
      </c>
      <c r="X250" s="186" t="s">
        <v>18</v>
      </c>
      <c r="Y250" s="187" t="s">
        <v>190</v>
      </c>
      <c r="AC250" s="186" t="s">
        <v>350</v>
      </c>
      <c r="AD250" s="46" t="str">
        <f t="shared" si="184"/>
        <v>R_ES-AP-SpHeat</v>
      </c>
      <c r="AE250" s="192" t="str">
        <f t="shared" si="185"/>
        <v>SH4_5</v>
      </c>
      <c r="AF250" s="46">
        <f t="shared" si="134"/>
        <v>0</v>
      </c>
      <c r="AG250" s="192" t="s">
        <v>18</v>
      </c>
      <c r="AH250" s="46" t="s">
        <v>196</v>
      </c>
      <c r="AL250" s="186" t="s">
        <v>350</v>
      </c>
      <c r="AM250" s="187" t="str">
        <f t="shared" si="186"/>
        <v>R_ES-AP-SpHeat</v>
      </c>
      <c r="AN250" s="186" t="str">
        <f t="shared" si="187"/>
        <v>SH4_5</v>
      </c>
      <c r="AO250" s="186">
        <f t="shared" si="135"/>
        <v>0</v>
      </c>
      <c r="AP250" s="186" t="s">
        <v>18</v>
      </c>
      <c r="AQ250" s="187" t="s">
        <v>193</v>
      </c>
      <c r="AU250" s="186" t="s">
        <v>350</v>
      </c>
      <c r="AV250" s="46" t="str">
        <f t="shared" si="188"/>
        <v>R_ES-AP-SpHeat</v>
      </c>
      <c r="AW250" s="192" t="str">
        <f t="shared" si="189"/>
        <v>SH4_5</v>
      </c>
      <c r="AX250" s="192">
        <f t="shared" si="196"/>
        <v>0</v>
      </c>
      <c r="AY250" s="192" t="s">
        <v>18</v>
      </c>
      <c r="AZ250" s="46" t="s">
        <v>192</v>
      </c>
      <c r="BD250" s="186" t="s">
        <v>350</v>
      </c>
      <c r="BE250" s="46" t="str">
        <f t="shared" si="190"/>
        <v>R_ES-AP-SpHeat</v>
      </c>
      <c r="BF250" s="192" t="str">
        <f t="shared" si="191"/>
        <v>SH4_5</v>
      </c>
      <c r="BG250" s="192">
        <f t="shared" si="197"/>
        <v>0</v>
      </c>
      <c r="BH250" s="192" t="s">
        <v>18</v>
      </c>
      <c r="BI250" s="46" t="s">
        <v>194</v>
      </c>
      <c r="BM250" s="186" t="s">
        <v>350</v>
      </c>
      <c r="BN250" s="46" t="str">
        <f t="shared" si="192"/>
        <v>R_ES-AP-SpHeat</v>
      </c>
      <c r="BO250" s="192" t="str">
        <f t="shared" si="193"/>
        <v>SH4_5</v>
      </c>
      <c r="BP250" s="192">
        <f t="shared" si="198"/>
        <v>0</v>
      </c>
      <c r="BQ250" s="192" t="s">
        <v>18</v>
      </c>
      <c r="BR250" s="46" t="s">
        <v>191</v>
      </c>
    </row>
    <row r="251" spans="11:70">
      <c r="K251" s="186" t="s">
        <v>350</v>
      </c>
      <c r="L251" s="187" t="str">
        <f t="shared" si="194"/>
        <v>R_ES-AP-SpHeat</v>
      </c>
      <c r="M251" s="186" t="str">
        <f t="shared" ref="M251:N251" si="224">M155</f>
        <v>SH6_7</v>
      </c>
      <c r="N251" s="186">
        <f t="shared" si="224"/>
        <v>0</v>
      </c>
      <c r="O251" s="186" t="s">
        <v>18</v>
      </c>
      <c r="P251" s="187" t="s">
        <v>195</v>
      </c>
      <c r="T251" s="186" t="s">
        <v>350</v>
      </c>
      <c r="U251" s="187" t="str">
        <f t="shared" si="183"/>
        <v>R_ES-AP-SpHeat</v>
      </c>
      <c r="V251" s="186" t="str">
        <f t="shared" si="183"/>
        <v>SH6_7</v>
      </c>
      <c r="W251" s="186">
        <f t="shared" si="133"/>
        <v>0</v>
      </c>
      <c r="X251" s="186" t="s">
        <v>18</v>
      </c>
      <c r="Y251" s="187" t="s">
        <v>190</v>
      </c>
      <c r="AC251" s="186" t="s">
        <v>350</v>
      </c>
      <c r="AD251" s="46" t="str">
        <f t="shared" si="184"/>
        <v>R_ES-AP-SpHeat</v>
      </c>
      <c r="AE251" s="192" t="str">
        <f t="shared" si="185"/>
        <v>SH6_7</v>
      </c>
      <c r="AF251" s="46">
        <f t="shared" si="134"/>
        <v>0</v>
      </c>
      <c r="AG251" s="192" t="s">
        <v>18</v>
      </c>
      <c r="AH251" s="46" t="s">
        <v>196</v>
      </c>
      <c r="AL251" s="186" t="s">
        <v>350</v>
      </c>
      <c r="AM251" s="187" t="str">
        <f t="shared" si="186"/>
        <v>R_ES-AP-SpHeat</v>
      </c>
      <c r="AN251" s="186" t="str">
        <f t="shared" si="187"/>
        <v>SH6_7</v>
      </c>
      <c r="AO251" s="186">
        <f t="shared" si="135"/>
        <v>0</v>
      </c>
      <c r="AP251" s="186" t="s">
        <v>18</v>
      </c>
      <c r="AQ251" s="187" t="s">
        <v>193</v>
      </c>
      <c r="AU251" s="186" t="s">
        <v>350</v>
      </c>
      <c r="AV251" s="46" t="str">
        <f t="shared" si="188"/>
        <v>R_ES-AP-SpHeat</v>
      </c>
      <c r="AW251" s="192" t="str">
        <f t="shared" si="189"/>
        <v>SH6_7</v>
      </c>
      <c r="AX251" s="192">
        <f t="shared" si="196"/>
        <v>0</v>
      </c>
      <c r="AY251" s="192" t="s">
        <v>18</v>
      </c>
      <c r="AZ251" s="46" t="s">
        <v>192</v>
      </c>
      <c r="BD251" s="186" t="s">
        <v>350</v>
      </c>
      <c r="BE251" s="46" t="str">
        <f t="shared" si="190"/>
        <v>R_ES-AP-SpHeat</v>
      </c>
      <c r="BF251" s="192" t="str">
        <f t="shared" si="191"/>
        <v>SH6_7</v>
      </c>
      <c r="BG251" s="192">
        <f t="shared" si="197"/>
        <v>0</v>
      </c>
      <c r="BH251" s="192" t="s">
        <v>18</v>
      </c>
      <c r="BI251" s="46" t="s">
        <v>194</v>
      </c>
      <c r="BM251" s="186" t="s">
        <v>350</v>
      </c>
      <c r="BN251" s="46" t="str">
        <f t="shared" si="192"/>
        <v>R_ES-AP-SpHeat</v>
      </c>
      <c r="BO251" s="192" t="str">
        <f t="shared" si="193"/>
        <v>SH6_7</v>
      </c>
      <c r="BP251" s="192">
        <f t="shared" si="198"/>
        <v>0</v>
      </c>
      <c r="BQ251" s="192" t="s">
        <v>18</v>
      </c>
      <c r="BR251" s="46" t="s">
        <v>191</v>
      </c>
    </row>
    <row r="252" spans="11:70">
      <c r="K252" s="186" t="s">
        <v>350</v>
      </c>
      <c r="L252" s="187" t="str">
        <f t="shared" si="194"/>
        <v>R_ES-AP-SpHeat</v>
      </c>
      <c r="M252" s="186" t="str">
        <f t="shared" ref="M252:N252" si="225">M156</f>
        <v>SH8_9</v>
      </c>
      <c r="N252" s="186">
        <f t="shared" si="225"/>
        <v>0</v>
      </c>
      <c r="O252" s="186" t="s">
        <v>18</v>
      </c>
      <c r="P252" s="187" t="s">
        <v>195</v>
      </c>
      <c r="T252" s="186" t="s">
        <v>350</v>
      </c>
      <c r="U252" s="187" t="str">
        <f t="shared" si="183"/>
        <v>R_ES-AP-SpHeat</v>
      </c>
      <c r="V252" s="186" t="str">
        <f t="shared" si="183"/>
        <v>SH8_9</v>
      </c>
      <c r="W252" s="186">
        <f t="shared" si="133"/>
        <v>0</v>
      </c>
      <c r="X252" s="186" t="s">
        <v>18</v>
      </c>
      <c r="Y252" s="187" t="s">
        <v>190</v>
      </c>
      <c r="AC252" s="186" t="s">
        <v>350</v>
      </c>
      <c r="AD252" s="46" t="str">
        <f t="shared" si="184"/>
        <v>R_ES-AP-SpHeat</v>
      </c>
      <c r="AE252" s="192" t="str">
        <f t="shared" si="185"/>
        <v>SH8_9</v>
      </c>
      <c r="AF252" s="46">
        <f t="shared" si="134"/>
        <v>0</v>
      </c>
      <c r="AG252" s="192" t="s">
        <v>18</v>
      </c>
      <c r="AH252" s="46" t="s">
        <v>196</v>
      </c>
      <c r="AL252" s="186" t="s">
        <v>350</v>
      </c>
      <c r="AM252" s="187" t="str">
        <f t="shared" si="186"/>
        <v>R_ES-AP-SpHeat</v>
      </c>
      <c r="AN252" s="186" t="str">
        <f t="shared" si="187"/>
        <v>SH8_9</v>
      </c>
      <c r="AO252" s="186">
        <f t="shared" si="135"/>
        <v>0</v>
      </c>
      <c r="AP252" s="186" t="s">
        <v>18</v>
      </c>
      <c r="AQ252" s="187" t="s">
        <v>193</v>
      </c>
      <c r="AU252" s="186" t="s">
        <v>350</v>
      </c>
      <c r="AV252" s="46" t="str">
        <f t="shared" si="188"/>
        <v>R_ES-AP-SpHeat</v>
      </c>
      <c r="AW252" s="192" t="str">
        <f t="shared" si="189"/>
        <v>SH8_9</v>
      </c>
      <c r="AX252" s="192">
        <f t="shared" si="196"/>
        <v>0</v>
      </c>
      <c r="AY252" s="192" t="s">
        <v>18</v>
      </c>
      <c r="AZ252" s="46" t="s">
        <v>192</v>
      </c>
      <c r="BD252" s="186" t="s">
        <v>350</v>
      </c>
      <c r="BE252" s="46" t="str">
        <f t="shared" si="190"/>
        <v>R_ES-AP-SpHeat</v>
      </c>
      <c r="BF252" s="192" t="str">
        <f t="shared" si="191"/>
        <v>SH8_9</v>
      </c>
      <c r="BG252" s="192">
        <f t="shared" si="197"/>
        <v>0</v>
      </c>
      <c r="BH252" s="192" t="s">
        <v>18</v>
      </c>
      <c r="BI252" s="46" t="s">
        <v>194</v>
      </c>
      <c r="BM252" s="186" t="s">
        <v>350</v>
      </c>
      <c r="BN252" s="46" t="str">
        <f t="shared" si="192"/>
        <v>R_ES-AP-SpHeat</v>
      </c>
      <c r="BO252" s="192" t="str">
        <f t="shared" si="193"/>
        <v>SH8_9</v>
      </c>
      <c r="BP252" s="192">
        <f t="shared" si="198"/>
        <v>0</v>
      </c>
      <c r="BQ252" s="192" t="s">
        <v>18</v>
      </c>
      <c r="BR252" s="46" t="s">
        <v>191</v>
      </c>
    </row>
    <row r="253" spans="11:70">
      <c r="K253" s="186" t="s">
        <v>350</v>
      </c>
      <c r="L253" s="187" t="str">
        <f t="shared" si="194"/>
        <v>R_ES-AP-SpHeat</v>
      </c>
      <c r="M253" s="186" t="str">
        <f t="shared" ref="M253:N253" si="226">M157</f>
        <v>SH10_11</v>
      </c>
      <c r="N253" s="186">
        <f t="shared" si="226"/>
        <v>0</v>
      </c>
      <c r="O253" s="186" t="s">
        <v>18</v>
      </c>
      <c r="P253" s="187" t="s">
        <v>195</v>
      </c>
      <c r="T253" s="186" t="s">
        <v>350</v>
      </c>
      <c r="U253" s="187" t="str">
        <f t="shared" si="183"/>
        <v>R_ES-AP-SpHeat</v>
      </c>
      <c r="V253" s="186" t="str">
        <f t="shared" si="183"/>
        <v>SH10_11</v>
      </c>
      <c r="W253" s="186">
        <f t="shared" si="133"/>
        <v>0</v>
      </c>
      <c r="X253" s="186" t="s">
        <v>18</v>
      </c>
      <c r="Y253" s="187" t="s">
        <v>190</v>
      </c>
      <c r="AC253" s="186" t="s">
        <v>350</v>
      </c>
      <c r="AD253" s="46" t="str">
        <f t="shared" si="184"/>
        <v>R_ES-AP-SpHeat</v>
      </c>
      <c r="AE253" s="192" t="str">
        <f t="shared" si="185"/>
        <v>SH10_11</v>
      </c>
      <c r="AF253" s="46">
        <f t="shared" si="134"/>
        <v>0</v>
      </c>
      <c r="AG253" s="192" t="s">
        <v>18</v>
      </c>
      <c r="AH253" s="46" t="s">
        <v>196</v>
      </c>
      <c r="AL253" s="186" t="s">
        <v>350</v>
      </c>
      <c r="AM253" s="187" t="str">
        <f t="shared" si="186"/>
        <v>R_ES-AP-SpHeat</v>
      </c>
      <c r="AN253" s="186" t="str">
        <f t="shared" si="187"/>
        <v>SH10_11</v>
      </c>
      <c r="AO253" s="186">
        <f t="shared" si="135"/>
        <v>0</v>
      </c>
      <c r="AP253" s="186" t="s">
        <v>18</v>
      </c>
      <c r="AQ253" s="187" t="s">
        <v>193</v>
      </c>
      <c r="AU253" s="186" t="s">
        <v>350</v>
      </c>
      <c r="AV253" s="46" t="str">
        <f t="shared" si="188"/>
        <v>R_ES-AP-SpHeat</v>
      </c>
      <c r="AW253" s="192" t="str">
        <f t="shared" si="189"/>
        <v>SH10_11</v>
      </c>
      <c r="AX253" s="192">
        <f t="shared" si="196"/>
        <v>0</v>
      </c>
      <c r="AY253" s="192" t="s">
        <v>18</v>
      </c>
      <c r="AZ253" s="46" t="s">
        <v>192</v>
      </c>
      <c r="BD253" s="186" t="s">
        <v>350</v>
      </c>
      <c r="BE253" s="46" t="str">
        <f t="shared" si="190"/>
        <v>R_ES-AP-SpHeat</v>
      </c>
      <c r="BF253" s="192" t="str">
        <f t="shared" si="191"/>
        <v>SH10_11</v>
      </c>
      <c r="BG253" s="192">
        <f t="shared" si="197"/>
        <v>0</v>
      </c>
      <c r="BH253" s="192" t="s">
        <v>18</v>
      </c>
      <c r="BI253" s="46" t="s">
        <v>194</v>
      </c>
      <c r="BM253" s="186" t="s">
        <v>350</v>
      </c>
      <c r="BN253" s="46" t="str">
        <f t="shared" si="192"/>
        <v>R_ES-AP-SpHeat</v>
      </c>
      <c r="BO253" s="192" t="str">
        <f t="shared" si="193"/>
        <v>SH10_11</v>
      </c>
      <c r="BP253" s="192">
        <f t="shared" si="198"/>
        <v>0</v>
      </c>
      <c r="BQ253" s="192" t="s">
        <v>18</v>
      </c>
      <c r="BR253" s="46" t="s">
        <v>191</v>
      </c>
    </row>
    <row r="254" spans="11:70">
      <c r="K254" s="186" t="s">
        <v>350</v>
      </c>
      <c r="L254" s="187" t="str">
        <f t="shared" si="194"/>
        <v>R_ES-AP-SpHeat</v>
      </c>
      <c r="M254" s="186" t="str">
        <f t="shared" ref="M254:N254" si="227">M158</f>
        <v>SH12_13</v>
      </c>
      <c r="N254" s="186">
        <f t="shared" si="227"/>
        <v>0</v>
      </c>
      <c r="O254" s="186" t="s">
        <v>18</v>
      </c>
      <c r="P254" s="187" t="s">
        <v>195</v>
      </c>
      <c r="T254" s="186" t="s">
        <v>350</v>
      </c>
      <c r="U254" s="187" t="str">
        <f t="shared" si="183"/>
        <v>R_ES-AP-SpHeat</v>
      </c>
      <c r="V254" s="186" t="str">
        <f t="shared" si="183"/>
        <v>SH12_13</v>
      </c>
      <c r="W254" s="186">
        <f t="shared" si="133"/>
        <v>0</v>
      </c>
      <c r="X254" s="186" t="s">
        <v>18</v>
      </c>
      <c r="Y254" s="187" t="s">
        <v>190</v>
      </c>
      <c r="AC254" s="186" t="s">
        <v>350</v>
      </c>
      <c r="AD254" s="46" t="str">
        <f t="shared" si="184"/>
        <v>R_ES-AP-SpHeat</v>
      </c>
      <c r="AE254" s="192" t="str">
        <f t="shared" si="185"/>
        <v>SH12_13</v>
      </c>
      <c r="AF254" s="46">
        <f t="shared" si="134"/>
        <v>0</v>
      </c>
      <c r="AG254" s="192" t="s">
        <v>18</v>
      </c>
      <c r="AH254" s="46" t="s">
        <v>196</v>
      </c>
      <c r="AL254" s="186" t="s">
        <v>350</v>
      </c>
      <c r="AM254" s="187" t="str">
        <f t="shared" si="186"/>
        <v>R_ES-AP-SpHeat</v>
      </c>
      <c r="AN254" s="186" t="str">
        <f t="shared" si="187"/>
        <v>SH12_13</v>
      </c>
      <c r="AO254" s="186">
        <f t="shared" si="135"/>
        <v>0</v>
      </c>
      <c r="AP254" s="186" t="s">
        <v>18</v>
      </c>
      <c r="AQ254" s="187" t="s">
        <v>193</v>
      </c>
      <c r="AU254" s="186" t="s">
        <v>350</v>
      </c>
      <c r="AV254" s="46" t="str">
        <f t="shared" si="188"/>
        <v>R_ES-AP-SpHeat</v>
      </c>
      <c r="AW254" s="192" t="str">
        <f t="shared" si="189"/>
        <v>SH12_13</v>
      </c>
      <c r="AX254" s="192">
        <f t="shared" si="196"/>
        <v>0</v>
      </c>
      <c r="AY254" s="192" t="s">
        <v>18</v>
      </c>
      <c r="AZ254" s="46" t="s">
        <v>192</v>
      </c>
      <c r="BD254" s="186" t="s">
        <v>350</v>
      </c>
      <c r="BE254" s="46" t="str">
        <f t="shared" si="190"/>
        <v>R_ES-AP-SpHeat</v>
      </c>
      <c r="BF254" s="192" t="str">
        <f t="shared" si="191"/>
        <v>SH12_13</v>
      </c>
      <c r="BG254" s="192">
        <f t="shared" si="197"/>
        <v>0</v>
      </c>
      <c r="BH254" s="192" t="s">
        <v>18</v>
      </c>
      <c r="BI254" s="46" t="s">
        <v>194</v>
      </c>
      <c r="BM254" s="186" t="s">
        <v>350</v>
      </c>
      <c r="BN254" s="46" t="str">
        <f t="shared" si="192"/>
        <v>R_ES-AP-SpHeat</v>
      </c>
      <c r="BO254" s="192" t="str">
        <f t="shared" si="193"/>
        <v>SH12_13</v>
      </c>
      <c r="BP254" s="192">
        <f t="shared" si="198"/>
        <v>0</v>
      </c>
      <c r="BQ254" s="192" t="s">
        <v>18</v>
      </c>
      <c r="BR254" s="46" t="s">
        <v>191</v>
      </c>
    </row>
    <row r="255" spans="11:70">
      <c r="K255" s="186" t="s">
        <v>350</v>
      </c>
      <c r="L255" s="187" t="str">
        <f t="shared" si="194"/>
        <v>R_ES-AP-SpHeat</v>
      </c>
      <c r="M255" s="186" t="str">
        <f t="shared" ref="M255:N255" si="228">M159</f>
        <v>SH14_15</v>
      </c>
      <c r="N255" s="186">
        <f t="shared" si="228"/>
        <v>0</v>
      </c>
      <c r="O255" s="186" t="s">
        <v>18</v>
      </c>
      <c r="P255" s="187" t="s">
        <v>195</v>
      </c>
      <c r="T255" s="186" t="s">
        <v>350</v>
      </c>
      <c r="U255" s="187" t="str">
        <f t="shared" si="183"/>
        <v>R_ES-AP-SpHeat</v>
      </c>
      <c r="V255" s="186" t="str">
        <f t="shared" si="183"/>
        <v>SH14_15</v>
      </c>
      <c r="W255" s="186">
        <f t="shared" si="133"/>
        <v>0</v>
      </c>
      <c r="X255" s="186" t="s">
        <v>18</v>
      </c>
      <c r="Y255" s="187" t="s">
        <v>190</v>
      </c>
      <c r="AC255" s="186" t="s">
        <v>350</v>
      </c>
      <c r="AD255" s="46" t="str">
        <f t="shared" si="184"/>
        <v>R_ES-AP-SpHeat</v>
      </c>
      <c r="AE255" s="192" t="str">
        <f t="shared" si="185"/>
        <v>SH14_15</v>
      </c>
      <c r="AF255" s="46">
        <f t="shared" si="134"/>
        <v>0</v>
      </c>
      <c r="AG255" s="192" t="s">
        <v>18</v>
      </c>
      <c r="AH255" s="46" t="s">
        <v>196</v>
      </c>
      <c r="AL255" s="186" t="s">
        <v>350</v>
      </c>
      <c r="AM255" s="187" t="str">
        <f t="shared" si="186"/>
        <v>R_ES-AP-SpHeat</v>
      </c>
      <c r="AN255" s="186" t="str">
        <f t="shared" si="187"/>
        <v>SH14_15</v>
      </c>
      <c r="AO255" s="186">
        <f t="shared" si="135"/>
        <v>0</v>
      </c>
      <c r="AP255" s="186" t="s">
        <v>18</v>
      </c>
      <c r="AQ255" s="187" t="s">
        <v>193</v>
      </c>
      <c r="AU255" s="186" t="s">
        <v>350</v>
      </c>
      <c r="AV255" s="46" t="str">
        <f t="shared" si="188"/>
        <v>R_ES-AP-SpHeat</v>
      </c>
      <c r="AW255" s="192" t="str">
        <f t="shared" si="189"/>
        <v>SH14_15</v>
      </c>
      <c r="AX255" s="192">
        <f t="shared" si="196"/>
        <v>0</v>
      </c>
      <c r="AY255" s="192" t="s">
        <v>18</v>
      </c>
      <c r="AZ255" s="46" t="s">
        <v>192</v>
      </c>
      <c r="BD255" s="186" t="s">
        <v>350</v>
      </c>
      <c r="BE255" s="46" t="str">
        <f t="shared" si="190"/>
        <v>R_ES-AP-SpHeat</v>
      </c>
      <c r="BF255" s="192" t="str">
        <f t="shared" si="191"/>
        <v>SH14_15</v>
      </c>
      <c r="BG255" s="192">
        <f t="shared" si="197"/>
        <v>0</v>
      </c>
      <c r="BH255" s="192" t="s">
        <v>18</v>
      </c>
      <c r="BI255" s="46" t="s">
        <v>194</v>
      </c>
      <c r="BM255" s="186" t="s">
        <v>350</v>
      </c>
      <c r="BN255" s="46" t="str">
        <f t="shared" si="192"/>
        <v>R_ES-AP-SpHeat</v>
      </c>
      <c r="BO255" s="192" t="str">
        <f t="shared" si="193"/>
        <v>SH14_15</v>
      </c>
      <c r="BP255" s="192">
        <f t="shared" si="198"/>
        <v>0</v>
      </c>
      <c r="BQ255" s="192" t="s">
        <v>18</v>
      </c>
      <c r="BR255" s="46" t="s">
        <v>191</v>
      </c>
    </row>
    <row r="256" spans="11:70">
      <c r="K256" s="186" t="s">
        <v>350</v>
      </c>
      <c r="L256" s="187" t="str">
        <f t="shared" si="194"/>
        <v>R_ES-AP-SpHeat</v>
      </c>
      <c r="M256" s="186" t="str">
        <f t="shared" ref="M256:N256" si="229">M160</f>
        <v>SH16_17</v>
      </c>
      <c r="N256" s="186">
        <f t="shared" si="229"/>
        <v>0</v>
      </c>
      <c r="O256" s="186" t="s">
        <v>18</v>
      </c>
      <c r="P256" s="187" t="s">
        <v>195</v>
      </c>
      <c r="T256" s="186" t="s">
        <v>350</v>
      </c>
      <c r="U256" s="187" t="str">
        <f t="shared" si="183"/>
        <v>R_ES-AP-SpHeat</v>
      </c>
      <c r="V256" s="186" t="str">
        <f t="shared" si="183"/>
        <v>SH16_17</v>
      </c>
      <c r="W256" s="186">
        <f t="shared" ref="W256:W307" si="230">W160</f>
        <v>0</v>
      </c>
      <c r="X256" s="186" t="s">
        <v>18</v>
      </c>
      <c r="Y256" s="187" t="s">
        <v>190</v>
      </c>
      <c r="AC256" s="186" t="s">
        <v>350</v>
      </c>
      <c r="AD256" s="46" t="str">
        <f t="shared" si="184"/>
        <v>R_ES-AP-SpHeat</v>
      </c>
      <c r="AE256" s="192" t="str">
        <f t="shared" si="185"/>
        <v>SH16_17</v>
      </c>
      <c r="AF256" s="46">
        <f t="shared" ref="AF256:AF319" si="231">N256</f>
        <v>0</v>
      </c>
      <c r="AG256" s="192" t="s">
        <v>18</v>
      </c>
      <c r="AH256" s="46" t="s">
        <v>196</v>
      </c>
      <c r="AL256" s="186" t="s">
        <v>350</v>
      </c>
      <c r="AM256" s="187" t="str">
        <f t="shared" si="186"/>
        <v>R_ES-AP-SpHeat</v>
      </c>
      <c r="AN256" s="186" t="str">
        <f t="shared" si="187"/>
        <v>SH16_17</v>
      </c>
      <c r="AO256" s="186">
        <f t="shared" ref="AO256:AO295" si="232">AO160</f>
        <v>0</v>
      </c>
      <c r="AP256" s="186" t="s">
        <v>18</v>
      </c>
      <c r="AQ256" s="187" t="s">
        <v>193</v>
      </c>
      <c r="AU256" s="186" t="s">
        <v>350</v>
      </c>
      <c r="AV256" s="46" t="str">
        <f t="shared" si="188"/>
        <v>R_ES-AP-SpHeat</v>
      </c>
      <c r="AW256" s="192" t="str">
        <f t="shared" si="189"/>
        <v>SH16_17</v>
      </c>
      <c r="AX256" s="192">
        <f t="shared" si="196"/>
        <v>0</v>
      </c>
      <c r="AY256" s="192" t="s">
        <v>18</v>
      </c>
      <c r="AZ256" s="46" t="s">
        <v>192</v>
      </c>
      <c r="BD256" s="186" t="s">
        <v>350</v>
      </c>
      <c r="BE256" s="46" t="str">
        <f t="shared" si="190"/>
        <v>R_ES-AP-SpHeat</v>
      </c>
      <c r="BF256" s="192" t="str">
        <f t="shared" si="191"/>
        <v>SH16_17</v>
      </c>
      <c r="BG256" s="192">
        <f t="shared" si="197"/>
        <v>0</v>
      </c>
      <c r="BH256" s="192" t="s">
        <v>18</v>
      </c>
      <c r="BI256" s="46" t="s">
        <v>194</v>
      </c>
      <c r="BM256" s="186" t="s">
        <v>350</v>
      </c>
      <c r="BN256" s="46" t="str">
        <f t="shared" si="192"/>
        <v>R_ES-AP-SpHeat</v>
      </c>
      <c r="BO256" s="192" t="str">
        <f t="shared" si="193"/>
        <v>SH16_17</v>
      </c>
      <c r="BP256" s="192">
        <f t="shared" si="198"/>
        <v>0</v>
      </c>
      <c r="BQ256" s="192" t="s">
        <v>18</v>
      </c>
      <c r="BR256" s="46" t="s">
        <v>191</v>
      </c>
    </row>
    <row r="257" spans="11:70">
      <c r="K257" s="186" t="s">
        <v>350</v>
      </c>
      <c r="L257" s="187" t="str">
        <f t="shared" si="194"/>
        <v>R_ES-AP-SpHeat</v>
      </c>
      <c r="M257" s="186" t="str">
        <f t="shared" ref="M257:N257" si="233">M161</f>
        <v>SH18_19</v>
      </c>
      <c r="N257" s="186">
        <f t="shared" si="233"/>
        <v>0</v>
      </c>
      <c r="O257" s="186" t="s">
        <v>18</v>
      </c>
      <c r="P257" s="187" t="s">
        <v>195</v>
      </c>
      <c r="T257" s="186" t="s">
        <v>350</v>
      </c>
      <c r="U257" s="187" t="str">
        <f t="shared" si="183"/>
        <v>R_ES-AP-SpHeat</v>
      </c>
      <c r="V257" s="186" t="str">
        <f t="shared" si="183"/>
        <v>SH18_19</v>
      </c>
      <c r="W257" s="186">
        <f t="shared" si="230"/>
        <v>0</v>
      </c>
      <c r="X257" s="186" t="s">
        <v>18</v>
      </c>
      <c r="Y257" s="187" t="s">
        <v>190</v>
      </c>
      <c r="AC257" s="186" t="s">
        <v>350</v>
      </c>
      <c r="AD257" s="46" t="str">
        <f t="shared" si="184"/>
        <v>R_ES-AP-SpHeat</v>
      </c>
      <c r="AE257" s="192" t="str">
        <f t="shared" si="185"/>
        <v>SH18_19</v>
      </c>
      <c r="AF257" s="46">
        <f t="shared" si="231"/>
        <v>0</v>
      </c>
      <c r="AG257" s="192" t="s">
        <v>18</v>
      </c>
      <c r="AH257" s="46" t="s">
        <v>196</v>
      </c>
      <c r="AL257" s="186" t="s">
        <v>350</v>
      </c>
      <c r="AM257" s="187" t="str">
        <f t="shared" si="186"/>
        <v>R_ES-AP-SpHeat</v>
      </c>
      <c r="AN257" s="186" t="str">
        <f t="shared" si="187"/>
        <v>SH18_19</v>
      </c>
      <c r="AO257" s="186">
        <f t="shared" si="232"/>
        <v>0</v>
      </c>
      <c r="AP257" s="186" t="s">
        <v>18</v>
      </c>
      <c r="AQ257" s="187" t="s">
        <v>193</v>
      </c>
      <c r="AU257" s="186" t="s">
        <v>350</v>
      </c>
      <c r="AV257" s="46" t="str">
        <f t="shared" si="188"/>
        <v>R_ES-AP-SpHeat</v>
      </c>
      <c r="AW257" s="192" t="str">
        <f t="shared" si="189"/>
        <v>SH18_19</v>
      </c>
      <c r="AX257" s="192">
        <f t="shared" si="196"/>
        <v>0</v>
      </c>
      <c r="AY257" s="192" t="s">
        <v>18</v>
      </c>
      <c r="AZ257" s="46" t="s">
        <v>192</v>
      </c>
      <c r="BD257" s="186" t="s">
        <v>350</v>
      </c>
      <c r="BE257" s="46" t="str">
        <f t="shared" si="190"/>
        <v>R_ES-AP-SpHeat</v>
      </c>
      <c r="BF257" s="192" t="str">
        <f t="shared" si="191"/>
        <v>SH18_19</v>
      </c>
      <c r="BG257" s="192">
        <f t="shared" si="197"/>
        <v>0</v>
      </c>
      <c r="BH257" s="192" t="s">
        <v>18</v>
      </c>
      <c r="BI257" s="46" t="s">
        <v>194</v>
      </c>
      <c r="BM257" s="186" t="s">
        <v>350</v>
      </c>
      <c r="BN257" s="46" t="str">
        <f t="shared" si="192"/>
        <v>R_ES-AP-SpHeat</v>
      </c>
      <c r="BO257" s="192" t="str">
        <f t="shared" si="193"/>
        <v>SH18_19</v>
      </c>
      <c r="BP257" s="192">
        <f t="shared" si="198"/>
        <v>0</v>
      </c>
      <c r="BQ257" s="192" t="s">
        <v>18</v>
      </c>
      <c r="BR257" s="46" t="s">
        <v>191</v>
      </c>
    </row>
    <row r="258" spans="11:70">
      <c r="K258" s="186" t="s">
        <v>350</v>
      </c>
      <c r="L258" s="187" t="str">
        <f t="shared" si="194"/>
        <v>R_ES-AP-SpHeat</v>
      </c>
      <c r="M258" s="186" t="str">
        <f t="shared" ref="M258:N258" si="234">M162</f>
        <v>SH20_21</v>
      </c>
      <c r="N258" s="186">
        <f t="shared" si="234"/>
        <v>0</v>
      </c>
      <c r="O258" s="186" t="s">
        <v>18</v>
      </c>
      <c r="P258" s="187" t="s">
        <v>195</v>
      </c>
      <c r="T258" s="186" t="s">
        <v>350</v>
      </c>
      <c r="U258" s="187" t="str">
        <f t="shared" si="183"/>
        <v>R_ES-AP-SpHeat</v>
      </c>
      <c r="V258" s="186" t="str">
        <f t="shared" si="183"/>
        <v>SH20_21</v>
      </c>
      <c r="W258" s="186">
        <f t="shared" si="230"/>
        <v>0</v>
      </c>
      <c r="X258" s="186" t="s">
        <v>18</v>
      </c>
      <c r="Y258" s="187" t="s">
        <v>190</v>
      </c>
      <c r="AC258" s="186" t="s">
        <v>350</v>
      </c>
      <c r="AD258" s="46" t="str">
        <f t="shared" si="184"/>
        <v>R_ES-AP-SpHeat</v>
      </c>
      <c r="AE258" s="192" t="str">
        <f t="shared" si="185"/>
        <v>SH20_21</v>
      </c>
      <c r="AF258" s="46">
        <f t="shared" si="231"/>
        <v>0</v>
      </c>
      <c r="AG258" s="192" t="s">
        <v>18</v>
      </c>
      <c r="AH258" s="46" t="s">
        <v>196</v>
      </c>
      <c r="AL258" s="186" t="s">
        <v>350</v>
      </c>
      <c r="AM258" s="187" t="str">
        <f t="shared" si="186"/>
        <v>R_ES-AP-SpHeat</v>
      </c>
      <c r="AN258" s="186" t="str">
        <f t="shared" si="187"/>
        <v>SH20_21</v>
      </c>
      <c r="AO258" s="186">
        <f t="shared" si="232"/>
        <v>0</v>
      </c>
      <c r="AP258" s="186" t="s">
        <v>18</v>
      </c>
      <c r="AQ258" s="187" t="s">
        <v>193</v>
      </c>
      <c r="AU258" s="186" t="s">
        <v>350</v>
      </c>
      <c r="AV258" s="46" t="str">
        <f t="shared" si="188"/>
        <v>R_ES-AP-SpHeat</v>
      </c>
      <c r="AW258" s="192" t="str">
        <f t="shared" si="189"/>
        <v>SH20_21</v>
      </c>
      <c r="AX258" s="192">
        <f t="shared" si="196"/>
        <v>0</v>
      </c>
      <c r="AY258" s="192" t="s">
        <v>18</v>
      </c>
      <c r="AZ258" s="46" t="s">
        <v>192</v>
      </c>
      <c r="BD258" s="186" t="s">
        <v>350</v>
      </c>
      <c r="BE258" s="46" t="str">
        <f t="shared" si="190"/>
        <v>R_ES-AP-SpHeat</v>
      </c>
      <c r="BF258" s="192" t="str">
        <f t="shared" si="191"/>
        <v>SH20_21</v>
      </c>
      <c r="BG258" s="192">
        <f t="shared" si="197"/>
        <v>0</v>
      </c>
      <c r="BH258" s="192" t="s">
        <v>18</v>
      </c>
      <c r="BI258" s="46" t="s">
        <v>194</v>
      </c>
      <c r="BM258" s="186" t="s">
        <v>350</v>
      </c>
      <c r="BN258" s="46" t="str">
        <f t="shared" si="192"/>
        <v>R_ES-AP-SpHeat</v>
      </c>
      <c r="BO258" s="192" t="str">
        <f t="shared" si="193"/>
        <v>SH20_21</v>
      </c>
      <c r="BP258" s="192">
        <f t="shared" si="198"/>
        <v>0</v>
      </c>
      <c r="BQ258" s="192" t="s">
        <v>18</v>
      </c>
      <c r="BR258" s="46" t="s">
        <v>191</v>
      </c>
    </row>
    <row r="259" spans="11:70">
      <c r="K259" s="186" t="s">
        <v>350</v>
      </c>
      <c r="L259" s="187" t="str">
        <f t="shared" si="194"/>
        <v>R_ES-AP-SpHeat</v>
      </c>
      <c r="M259" s="186" t="str">
        <f t="shared" ref="M259:N259" si="235">M163</f>
        <v>SH22_23</v>
      </c>
      <c r="N259" s="186">
        <f t="shared" si="235"/>
        <v>0</v>
      </c>
      <c r="O259" s="186" t="s">
        <v>18</v>
      </c>
      <c r="P259" s="187" t="s">
        <v>195</v>
      </c>
      <c r="T259" s="186" t="s">
        <v>350</v>
      </c>
      <c r="U259" s="187" t="str">
        <f t="shared" si="183"/>
        <v>R_ES-AP-SpHeat</v>
      </c>
      <c r="V259" s="186" t="str">
        <f t="shared" si="183"/>
        <v>SH22_23</v>
      </c>
      <c r="W259" s="186">
        <f t="shared" si="230"/>
        <v>0</v>
      </c>
      <c r="X259" s="186" t="s">
        <v>18</v>
      </c>
      <c r="Y259" s="187" t="s">
        <v>190</v>
      </c>
      <c r="AC259" s="186" t="s">
        <v>350</v>
      </c>
      <c r="AD259" s="46" t="str">
        <f t="shared" si="184"/>
        <v>R_ES-AP-SpHeat</v>
      </c>
      <c r="AE259" s="192" t="str">
        <f t="shared" si="185"/>
        <v>SH22_23</v>
      </c>
      <c r="AF259" s="46">
        <f t="shared" si="231"/>
        <v>0</v>
      </c>
      <c r="AG259" s="192" t="s">
        <v>18</v>
      </c>
      <c r="AH259" s="46" t="s">
        <v>196</v>
      </c>
      <c r="AL259" s="186" t="s">
        <v>350</v>
      </c>
      <c r="AM259" s="187" t="str">
        <f t="shared" si="186"/>
        <v>R_ES-AP-SpHeat</v>
      </c>
      <c r="AN259" s="186" t="str">
        <f t="shared" si="187"/>
        <v>SH22_23</v>
      </c>
      <c r="AO259" s="186">
        <f t="shared" si="232"/>
        <v>0</v>
      </c>
      <c r="AP259" s="186" t="s">
        <v>18</v>
      </c>
      <c r="AQ259" s="187" t="s">
        <v>193</v>
      </c>
      <c r="AU259" s="186" t="s">
        <v>350</v>
      </c>
      <c r="AV259" s="46" t="str">
        <f t="shared" si="188"/>
        <v>R_ES-AP-SpHeat</v>
      </c>
      <c r="AW259" s="192" t="str">
        <f t="shared" si="189"/>
        <v>SH22_23</v>
      </c>
      <c r="AX259" s="192">
        <f t="shared" si="196"/>
        <v>0</v>
      </c>
      <c r="AY259" s="192" t="s">
        <v>18</v>
      </c>
      <c r="AZ259" s="46" t="s">
        <v>192</v>
      </c>
      <c r="BD259" s="186" t="s">
        <v>350</v>
      </c>
      <c r="BE259" s="46" t="str">
        <f t="shared" si="190"/>
        <v>R_ES-AP-SpHeat</v>
      </c>
      <c r="BF259" s="192" t="str">
        <f t="shared" si="191"/>
        <v>SH22_23</v>
      </c>
      <c r="BG259" s="192">
        <f t="shared" si="197"/>
        <v>0</v>
      </c>
      <c r="BH259" s="192" t="s">
        <v>18</v>
      </c>
      <c r="BI259" s="46" t="s">
        <v>194</v>
      </c>
      <c r="BM259" s="186" t="s">
        <v>350</v>
      </c>
      <c r="BN259" s="46" t="str">
        <f t="shared" si="192"/>
        <v>R_ES-AP-SpHeat</v>
      </c>
      <c r="BO259" s="192" t="str">
        <f t="shared" si="193"/>
        <v>SH22_23</v>
      </c>
      <c r="BP259" s="192">
        <f t="shared" si="198"/>
        <v>0</v>
      </c>
      <c r="BQ259" s="192" t="s">
        <v>18</v>
      </c>
      <c r="BR259" s="46" t="s">
        <v>191</v>
      </c>
    </row>
    <row r="260" spans="11:70">
      <c r="K260" s="186" t="s">
        <v>140</v>
      </c>
      <c r="L260" s="187" t="str">
        <f t="shared" si="194"/>
        <v>R_ES-AP-SpHeat</v>
      </c>
      <c r="M260" s="186">
        <f t="shared" ref="M260:N260" si="236">M164</f>
        <v>0</v>
      </c>
      <c r="N260" s="186">
        <f t="shared" si="236"/>
        <v>0</v>
      </c>
      <c r="O260" s="186" t="s">
        <v>18</v>
      </c>
      <c r="P260" s="187" t="s">
        <v>195</v>
      </c>
      <c r="T260" s="186" t="s">
        <v>140</v>
      </c>
      <c r="U260" s="187" t="str">
        <f t="shared" si="183"/>
        <v>R_ES-AP-SpHeat</v>
      </c>
      <c r="V260" s="186">
        <f t="shared" si="183"/>
        <v>0</v>
      </c>
      <c r="W260" s="186">
        <f t="shared" si="230"/>
        <v>0</v>
      </c>
      <c r="X260" s="186" t="s">
        <v>18</v>
      </c>
      <c r="Y260" s="187" t="s">
        <v>190</v>
      </c>
      <c r="AC260" s="186" t="s">
        <v>140</v>
      </c>
      <c r="AD260" s="46" t="str">
        <f t="shared" si="184"/>
        <v>R_ES-AP-SpHeat</v>
      </c>
      <c r="AE260" s="192">
        <f t="shared" si="185"/>
        <v>0</v>
      </c>
      <c r="AF260" s="46">
        <f t="shared" si="231"/>
        <v>0</v>
      </c>
      <c r="AG260" s="192" t="s">
        <v>18</v>
      </c>
      <c r="AH260" s="46" t="s">
        <v>196</v>
      </c>
      <c r="AL260" s="186" t="s">
        <v>140</v>
      </c>
      <c r="AM260" s="187" t="str">
        <f t="shared" si="186"/>
        <v>R_ES-AP-SpHeat</v>
      </c>
      <c r="AN260" s="186">
        <f t="shared" si="187"/>
        <v>0</v>
      </c>
      <c r="AO260" s="186">
        <f t="shared" si="232"/>
        <v>0</v>
      </c>
      <c r="AP260" s="186" t="s">
        <v>18</v>
      </c>
      <c r="AQ260" s="187" t="s">
        <v>193</v>
      </c>
      <c r="AU260" s="186" t="s">
        <v>140</v>
      </c>
      <c r="AV260" s="46" t="str">
        <f t="shared" si="188"/>
        <v>R_ES-AP-SpHeat</v>
      </c>
      <c r="AW260" s="192">
        <f t="shared" si="189"/>
        <v>0</v>
      </c>
      <c r="AX260" s="192">
        <f t="shared" si="196"/>
        <v>0</v>
      </c>
      <c r="AY260" s="192" t="s">
        <v>18</v>
      </c>
      <c r="AZ260" s="46" t="s">
        <v>192</v>
      </c>
      <c r="BD260" s="186" t="s">
        <v>140</v>
      </c>
      <c r="BE260" s="46" t="str">
        <f t="shared" si="190"/>
        <v>R_ES-AP-SpHeat</v>
      </c>
      <c r="BF260" s="192">
        <f t="shared" si="191"/>
        <v>0</v>
      </c>
      <c r="BG260" s="192">
        <f t="shared" si="197"/>
        <v>0</v>
      </c>
      <c r="BH260" s="192" t="s">
        <v>18</v>
      </c>
      <c r="BI260" s="46" t="s">
        <v>194</v>
      </c>
      <c r="BM260" s="186" t="s">
        <v>140</v>
      </c>
      <c r="BN260" s="46" t="str">
        <f t="shared" si="192"/>
        <v>R_ES-AP-SpHeat</v>
      </c>
      <c r="BO260" s="192">
        <f t="shared" si="193"/>
        <v>0</v>
      </c>
      <c r="BP260" s="192">
        <f t="shared" si="198"/>
        <v>0</v>
      </c>
      <c r="BQ260" s="192" t="s">
        <v>18</v>
      </c>
      <c r="BR260" s="46" t="s">
        <v>191</v>
      </c>
    </row>
    <row r="261" spans="11:70">
      <c r="K261" s="186" t="s">
        <v>140</v>
      </c>
      <c r="L261" s="187" t="str">
        <f t="shared" si="194"/>
        <v>R_ES-AP-SpHeat</v>
      </c>
      <c r="M261" s="186">
        <f t="shared" ref="M261:N261" si="237">M165</f>
        <v>0</v>
      </c>
      <c r="N261" s="186">
        <f t="shared" si="237"/>
        <v>0</v>
      </c>
      <c r="O261" s="186" t="s">
        <v>18</v>
      </c>
      <c r="P261" s="187" t="s">
        <v>195</v>
      </c>
      <c r="T261" s="186" t="s">
        <v>140</v>
      </c>
      <c r="U261" s="187" t="str">
        <f t="shared" si="183"/>
        <v>R_ES-AP-SpHeat</v>
      </c>
      <c r="V261" s="186">
        <f t="shared" si="183"/>
        <v>0</v>
      </c>
      <c r="W261" s="186">
        <f t="shared" si="230"/>
        <v>0</v>
      </c>
      <c r="X261" s="186" t="s">
        <v>18</v>
      </c>
      <c r="Y261" s="187" t="s">
        <v>190</v>
      </c>
      <c r="AC261" s="186" t="s">
        <v>140</v>
      </c>
      <c r="AD261" s="46" t="str">
        <f t="shared" si="184"/>
        <v>R_ES-AP-SpHeat</v>
      </c>
      <c r="AE261" s="192">
        <f t="shared" si="185"/>
        <v>0</v>
      </c>
      <c r="AF261" s="46">
        <f t="shared" si="231"/>
        <v>0</v>
      </c>
      <c r="AG261" s="192" t="s">
        <v>18</v>
      </c>
      <c r="AH261" s="46" t="s">
        <v>196</v>
      </c>
      <c r="AL261" s="186" t="s">
        <v>140</v>
      </c>
      <c r="AM261" s="187" t="str">
        <f t="shared" si="186"/>
        <v>R_ES-AP-SpHeat</v>
      </c>
      <c r="AN261" s="186">
        <f t="shared" si="187"/>
        <v>0</v>
      </c>
      <c r="AO261" s="186">
        <f t="shared" si="232"/>
        <v>0</v>
      </c>
      <c r="AP261" s="186" t="s">
        <v>18</v>
      </c>
      <c r="AQ261" s="187" t="s">
        <v>193</v>
      </c>
      <c r="AU261" s="186" t="s">
        <v>140</v>
      </c>
      <c r="AV261" s="46" t="str">
        <f t="shared" si="188"/>
        <v>R_ES-AP-SpHeat</v>
      </c>
      <c r="AW261" s="192">
        <f t="shared" si="189"/>
        <v>0</v>
      </c>
      <c r="AX261" s="192">
        <f t="shared" si="196"/>
        <v>0</v>
      </c>
      <c r="AY261" s="192" t="s">
        <v>18</v>
      </c>
      <c r="AZ261" s="46" t="s">
        <v>192</v>
      </c>
      <c r="BD261" s="186" t="s">
        <v>140</v>
      </c>
      <c r="BE261" s="46" t="str">
        <f t="shared" si="190"/>
        <v>R_ES-AP-SpHeat</v>
      </c>
      <c r="BF261" s="192">
        <f t="shared" si="191"/>
        <v>0</v>
      </c>
      <c r="BG261" s="192">
        <f t="shared" si="197"/>
        <v>0</v>
      </c>
      <c r="BH261" s="192" t="s">
        <v>18</v>
      </c>
      <c r="BI261" s="46" t="s">
        <v>194</v>
      </c>
      <c r="BM261" s="186" t="s">
        <v>140</v>
      </c>
      <c r="BN261" s="46" t="str">
        <f t="shared" si="192"/>
        <v>R_ES-AP-SpHeat</v>
      </c>
      <c r="BO261" s="192">
        <f t="shared" si="193"/>
        <v>0</v>
      </c>
      <c r="BP261" s="192">
        <f t="shared" si="198"/>
        <v>0</v>
      </c>
      <c r="BQ261" s="192" t="s">
        <v>18</v>
      </c>
      <c r="BR261" s="46" t="s">
        <v>191</v>
      </c>
    </row>
    <row r="262" spans="11:70">
      <c r="K262" s="186" t="s">
        <v>140</v>
      </c>
      <c r="L262" s="187" t="str">
        <f t="shared" si="194"/>
        <v>R_ES-AP-SpHeat</v>
      </c>
      <c r="M262" s="186">
        <f t="shared" ref="M262:N262" si="238">M166</f>
        <v>0</v>
      </c>
      <c r="N262" s="186">
        <f t="shared" si="238"/>
        <v>0</v>
      </c>
      <c r="O262" s="186" t="s">
        <v>18</v>
      </c>
      <c r="P262" s="187" t="s">
        <v>195</v>
      </c>
      <c r="T262" s="186" t="s">
        <v>140</v>
      </c>
      <c r="U262" s="187" t="str">
        <f t="shared" si="183"/>
        <v>R_ES-AP-SpHeat</v>
      </c>
      <c r="V262" s="186">
        <f t="shared" si="183"/>
        <v>0</v>
      </c>
      <c r="W262" s="186">
        <f t="shared" si="230"/>
        <v>0</v>
      </c>
      <c r="X262" s="186" t="s">
        <v>18</v>
      </c>
      <c r="Y262" s="187" t="s">
        <v>190</v>
      </c>
      <c r="AC262" s="186" t="s">
        <v>140</v>
      </c>
      <c r="AD262" s="46" t="str">
        <f t="shared" si="184"/>
        <v>R_ES-AP-SpHeat</v>
      </c>
      <c r="AE262" s="192">
        <f t="shared" si="185"/>
        <v>0</v>
      </c>
      <c r="AF262" s="46">
        <f t="shared" si="231"/>
        <v>0</v>
      </c>
      <c r="AG262" s="192" t="s">
        <v>18</v>
      </c>
      <c r="AH262" s="46" t="s">
        <v>196</v>
      </c>
      <c r="AL262" s="186" t="s">
        <v>140</v>
      </c>
      <c r="AM262" s="187" t="str">
        <f t="shared" si="186"/>
        <v>R_ES-AP-SpHeat</v>
      </c>
      <c r="AN262" s="186">
        <f t="shared" si="187"/>
        <v>0</v>
      </c>
      <c r="AO262" s="186">
        <f t="shared" si="232"/>
        <v>0</v>
      </c>
      <c r="AP262" s="186" t="s">
        <v>18</v>
      </c>
      <c r="AQ262" s="187" t="s">
        <v>193</v>
      </c>
      <c r="AU262" s="186" t="s">
        <v>140</v>
      </c>
      <c r="AV262" s="46" t="str">
        <f t="shared" si="188"/>
        <v>R_ES-AP-SpHeat</v>
      </c>
      <c r="AW262" s="192">
        <f t="shared" si="189"/>
        <v>0</v>
      </c>
      <c r="AX262" s="192">
        <f t="shared" si="196"/>
        <v>0</v>
      </c>
      <c r="AY262" s="192" t="s">
        <v>18</v>
      </c>
      <c r="AZ262" s="46" t="s">
        <v>192</v>
      </c>
      <c r="BD262" s="186" t="s">
        <v>140</v>
      </c>
      <c r="BE262" s="46" t="str">
        <f t="shared" si="190"/>
        <v>R_ES-AP-SpHeat</v>
      </c>
      <c r="BF262" s="192">
        <f t="shared" si="191"/>
        <v>0</v>
      </c>
      <c r="BG262" s="192">
        <f t="shared" si="197"/>
        <v>0</v>
      </c>
      <c r="BH262" s="192" t="s">
        <v>18</v>
      </c>
      <c r="BI262" s="46" t="s">
        <v>194</v>
      </c>
      <c r="BM262" s="186" t="s">
        <v>140</v>
      </c>
      <c r="BN262" s="46" t="str">
        <f t="shared" si="192"/>
        <v>R_ES-AP-SpHeat</v>
      </c>
      <c r="BO262" s="192">
        <f t="shared" si="193"/>
        <v>0</v>
      </c>
      <c r="BP262" s="192">
        <f t="shared" si="198"/>
        <v>0</v>
      </c>
      <c r="BQ262" s="192" t="s">
        <v>18</v>
      </c>
      <c r="BR262" s="46" t="s">
        <v>191</v>
      </c>
    </row>
    <row r="263" spans="11:70">
      <c r="K263" s="186" t="s">
        <v>140</v>
      </c>
      <c r="L263" s="187" t="str">
        <f t="shared" si="194"/>
        <v>R_ES-AP-SpHeat</v>
      </c>
      <c r="M263" s="186">
        <f t="shared" ref="M263:N263" si="239">M167</f>
        <v>0</v>
      </c>
      <c r="N263" s="186">
        <f t="shared" si="239"/>
        <v>0</v>
      </c>
      <c r="O263" s="186" t="s">
        <v>18</v>
      </c>
      <c r="P263" s="187" t="s">
        <v>195</v>
      </c>
      <c r="T263" s="186" t="s">
        <v>140</v>
      </c>
      <c r="U263" s="187" t="str">
        <f t="shared" si="183"/>
        <v>R_ES-AP-SpHeat</v>
      </c>
      <c r="V263" s="186">
        <f t="shared" si="183"/>
        <v>0</v>
      </c>
      <c r="W263" s="186">
        <f t="shared" si="230"/>
        <v>0</v>
      </c>
      <c r="X263" s="186" t="s">
        <v>18</v>
      </c>
      <c r="Y263" s="187" t="s">
        <v>190</v>
      </c>
      <c r="AC263" s="186" t="s">
        <v>140</v>
      </c>
      <c r="AD263" s="46" t="str">
        <f t="shared" si="184"/>
        <v>R_ES-AP-SpHeat</v>
      </c>
      <c r="AE263" s="192">
        <f t="shared" si="185"/>
        <v>0</v>
      </c>
      <c r="AF263" s="46">
        <f t="shared" si="231"/>
        <v>0</v>
      </c>
      <c r="AG263" s="192" t="s">
        <v>18</v>
      </c>
      <c r="AH263" s="46" t="s">
        <v>196</v>
      </c>
      <c r="AL263" s="186" t="s">
        <v>140</v>
      </c>
      <c r="AM263" s="187" t="str">
        <f t="shared" si="186"/>
        <v>R_ES-AP-SpHeat</v>
      </c>
      <c r="AN263" s="186">
        <f t="shared" si="187"/>
        <v>0</v>
      </c>
      <c r="AO263" s="186">
        <f t="shared" si="232"/>
        <v>0</v>
      </c>
      <c r="AP263" s="186" t="s">
        <v>18</v>
      </c>
      <c r="AQ263" s="187" t="s">
        <v>193</v>
      </c>
      <c r="AU263" s="186" t="s">
        <v>140</v>
      </c>
      <c r="AV263" s="46" t="str">
        <f t="shared" si="188"/>
        <v>R_ES-AP-SpHeat</v>
      </c>
      <c r="AW263" s="192">
        <f t="shared" si="189"/>
        <v>0</v>
      </c>
      <c r="AX263" s="192">
        <f t="shared" si="196"/>
        <v>0</v>
      </c>
      <c r="AY263" s="192" t="s">
        <v>18</v>
      </c>
      <c r="AZ263" s="46" t="s">
        <v>192</v>
      </c>
      <c r="BD263" s="186" t="s">
        <v>140</v>
      </c>
      <c r="BE263" s="46" t="str">
        <f t="shared" si="190"/>
        <v>R_ES-AP-SpHeat</v>
      </c>
      <c r="BF263" s="192">
        <f t="shared" si="191"/>
        <v>0</v>
      </c>
      <c r="BG263" s="192">
        <f t="shared" si="197"/>
        <v>0</v>
      </c>
      <c r="BH263" s="192" t="s">
        <v>18</v>
      </c>
      <c r="BI263" s="46" t="s">
        <v>194</v>
      </c>
      <c r="BM263" s="186" t="s">
        <v>140</v>
      </c>
      <c r="BN263" s="46" t="str">
        <f t="shared" si="192"/>
        <v>R_ES-AP-SpHeat</v>
      </c>
      <c r="BO263" s="192">
        <f t="shared" si="193"/>
        <v>0</v>
      </c>
      <c r="BP263" s="192">
        <f t="shared" si="198"/>
        <v>0</v>
      </c>
      <c r="BQ263" s="192" t="s">
        <v>18</v>
      </c>
      <c r="BR263" s="46" t="s">
        <v>191</v>
      </c>
    </row>
    <row r="264" spans="11:70">
      <c r="K264" s="186" t="s">
        <v>140</v>
      </c>
      <c r="L264" s="187" t="str">
        <f t="shared" si="194"/>
        <v>R_ES-AP-SpHeat</v>
      </c>
      <c r="M264" s="186">
        <f t="shared" ref="M264:N264" si="240">M168</f>
        <v>0</v>
      </c>
      <c r="N264" s="186">
        <f t="shared" si="240"/>
        <v>0</v>
      </c>
      <c r="O264" s="186" t="s">
        <v>18</v>
      </c>
      <c r="P264" s="187" t="s">
        <v>195</v>
      </c>
      <c r="T264" s="186" t="s">
        <v>140</v>
      </c>
      <c r="U264" s="187" t="str">
        <f t="shared" si="183"/>
        <v>R_ES-AP-SpHeat</v>
      </c>
      <c r="V264" s="186">
        <f t="shared" si="183"/>
        <v>0</v>
      </c>
      <c r="W264" s="186">
        <f t="shared" si="230"/>
        <v>0</v>
      </c>
      <c r="X264" s="186" t="s">
        <v>18</v>
      </c>
      <c r="Y264" s="187" t="s">
        <v>190</v>
      </c>
      <c r="AC264" s="186" t="s">
        <v>140</v>
      </c>
      <c r="AD264" s="46" t="str">
        <f t="shared" si="184"/>
        <v>R_ES-AP-SpHeat</v>
      </c>
      <c r="AE264" s="192">
        <f t="shared" si="185"/>
        <v>0</v>
      </c>
      <c r="AF264" s="46">
        <f t="shared" si="231"/>
        <v>0</v>
      </c>
      <c r="AG264" s="192" t="s">
        <v>18</v>
      </c>
      <c r="AH264" s="46" t="s">
        <v>196</v>
      </c>
      <c r="AL264" s="186" t="s">
        <v>140</v>
      </c>
      <c r="AM264" s="187" t="str">
        <f t="shared" si="186"/>
        <v>R_ES-AP-SpHeat</v>
      </c>
      <c r="AN264" s="186">
        <f t="shared" si="187"/>
        <v>0</v>
      </c>
      <c r="AO264" s="186">
        <f t="shared" si="232"/>
        <v>0</v>
      </c>
      <c r="AP264" s="186" t="s">
        <v>18</v>
      </c>
      <c r="AQ264" s="187" t="s">
        <v>193</v>
      </c>
      <c r="AU264" s="186" t="s">
        <v>140</v>
      </c>
      <c r="AV264" s="46" t="str">
        <f t="shared" si="188"/>
        <v>R_ES-AP-SpHeat</v>
      </c>
      <c r="AW264" s="192">
        <f t="shared" si="189"/>
        <v>0</v>
      </c>
      <c r="AX264" s="192">
        <f t="shared" si="196"/>
        <v>0</v>
      </c>
      <c r="AY264" s="192" t="s">
        <v>18</v>
      </c>
      <c r="AZ264" s="46" t="s">
        <v>192</v>
      </c>
      <c r="BD264" s="186" t="s">
        <v>140</v>
      </c>
      <c r="BE264" s="46" t="str">
        <f t="shared" si="190"/>
        <v>R_ES-AP-SpHeat</v>
      </c>
      <c r="BF264" s="192">
        <f t="shared" si="191"/>
        <v>0</v>
      </c>
      <c r="BG264" s="192">
        <f t="shared" si="197"/>
        <v>0</v>
      </c>
      <c r="BH264" s="192" t="s">
        <v>18</v>
      </c>
      <c r="BI264" s="46" t="s">
        <v>194</v>
      </c>
      <c r="BM264" s="186" t="s">
        <v>140</v>
      </c>
      <c r="BN264" s="46" t="str">
        <f t="shared" si="192"/>
        <v>R_ES-AP-SpHeat</v>
      </c>
      <c r="BO264" s="192">
        <f t="shared" si="193"/>
        <v>0</v>
      </c>
      <c r="BP264" s="192">
        <f t="shared" si="198"/>
        <v>0</v>
      </c>
      <c r="BQ264" s="192" t="s">
        <v>18</v>
      </c>
      <c r="BR264" s="46" t="s">
        <v>191</v>
      </c>
    </row>
    <row r="265" spans="11:70">
      <c r="K265" s="186" t="s">
        <v>140</v>
      </c>
      <c r="L265" s="187" t="str">
        <f t="shared" si="194"/>
        <v>R_ES-AP-SpHeat</v>
      </c>
      <c r="M265" s="186">
        <f t="shared" ref="M265:N265" si="241">M169</f>
        <v>0</v>
      </c>
      <c r="N265" s="186">
        <f t="shared" si="241"/>
        <v>0</v>
      </c>
      <c r="O265" s="186" t="s">
        <v>18</v>
      </c>
      <c r="P265" s="187" t="s">
        <v>195</v>
      </c>
      <c r="T265" s="186" t="s">
        <v>140</v>
      </c>
      <c r="U265" s="187" t="str">
        <f t="shared" si="183"/>
        <v>R_ES-AP-SpHeat</v>
      </c>
      <c r="V265" s="186">
        <f t="shared" si="183"/>
        <v>0</v>
      </c>
      <c r="W265" s="186">
        <f t="shared" si="230"/>
        <v>0</v>
      </c>
      <c r="X265" s="186" t="s">
        <v>18</v>
      </c>
      <c r="Y265" s="187" t="s">
        <v>190</v>
      </c>
      <c r="AC265" s="186" t="s">
        <v>140</v>
      </c>
      <c r="AD265" s="46" t="str">
        <f t="shared" si="184"/>
        <v>R_ES-AP-SpHeat</v>
      </c>
      <c r="AE265" s="192">
        <f t="shared" si="185"/>
        <v>0</v>
      </c>
      <c r="AF265" s="46">
        <f t="shared" si="231"/>
        <v>0</v>
      </c>
      <c r="AG265" s="192" t="s">
        <v>18</v>
      </c>
      <c r="AH265" s="46" t="s">
        <v>196</v>
      </c>
      <c r="AL265" s="186" t="s">
        <v>140</v>
      </c>
      <c r="AM265" s="187" t="str">
        <f t="shared" si="186"/>
        <v>R_ES-AP-SpHeat</v>
      </c>
      <c r="AN265" s="186">
        <f t="shared" si="187"/>
        <v>0</v>
      </c>
      <c r="AO265" s="186">
        <f t="shared" si="232"/>
        <v>0</v>
      </c>
      <c r="AP265" s="186" t="s">
        <v>18</v>
      </c>
      <c r="AQ265" s="187" t="s">
        <v>193</v>
      </c>
      <c r="AU265" s="186" t="s">
        <v>140</v>
      </c>
      <c r="AV265" s="46" t="str">
        <f t="shared" si="188"/>
        <v>R_ES-AP-SpHeat</v>
      </c>
      <c r="AW265" s="192">
        <f t="shared" si="189"/>
        <v>0</v>
      </c>
      <c r="AX265" s="192">
        <f t="shared" si="196"/>
        <v>0</v>
      </c>
      <c r="AY265" s="192" t="s">
        <v>18</v>
      </c>
      <c r="AZ265" s="46" t="s">
        <v>192</v>
      </c>
      <c r="BD265" s="186" t="s">
        <v>140</v>
      </c>
      <c r="BE265" s="46" t="str">
        <f t="shared" si="190"/>
        <v>R_ES-AP-SpHeat</v>
      </c>
      <c r="BF265" s="192">
        <f t="shared" si="191"/>
        <v>0</v>
      </c>
      <c r="BG265" s="192">
        <f t="shared" si="197"/>
        <v>0</v>
      </c>
      <c r="BH265" s="192" t="s">
        <v>18</v>
      </c>
      <c r="BI265" s="46" t="s">
        <v>194</v>
      </c>
      <c r="BM265" s="186" t="s">
        <v>140</v>
      </c>
      <c r="BN265" s="46" t="str">
        <f t="shared" si="192"/>
        <v>R_ES-AP-SpHeat</v>
      </c>
      <c r="BO265" s="192">
        <f t="shared" si="193"/>
        <v>0</v>
      </c>
      <c r="BP265" s="192">
        <f t="shared" si="198"/>
        <v>0</v>
      </c>
      <c r="BQ265" s="192" t="s">
        <v>18</v>
      </c>
      <c r="BR265" s="46" t="s">
        <v>191</v>
      </c>
    </row>
    <row r="266" spans="11:70">
      <c r="K266" s="186" t="s">
        <v>140</v>
      </c>
      <c r="L266" s="187" t="str">
        <f t="shared" si="194"/>
        <v>R_ES-AP-SpHeat</v>
      </c>
      <c r="M266" s="186">
        <f t="shared" ref="M266:N266" si="242">M170</f>
        <v>0</v>
      </c>
      <c r="N266" s="186">
        <f t="shared" si="242"/>
        <v>0</v>
      </c>
      <c r="O266" s="186" t="s">
        <v>18</v>
      </c>
      <c r="P266" s="187" t="s">
        <v>195</v>
      </c>
      <c r="T266" s="186" t="s">
        <v>140</v>
      </c>
      <c r="U266" s="187" t="str">
        <f t="shared" si="183"/>
        <v>R_ES-AP-SpHeat</v>
      </c>
      <c r="V266" s="186">
        <f t="shared" si="183"/>
        <v>0</v>
      </c>
      <c r="W266" s="186">
        <f t="shared" si="230"/>
        <v>0</v>
      </c>
      <c r="X266" s="186" t="s">
        <v>18</v>
      </c>
      <c r="Y266" s="187" t="s">
        <v>190</v>
      </c>
      <c r="AC266" s="186" t="s">
        <v>140</v>
      </c>
      <c r="AD266" s="46" t="str">
        <f t="shared" si="184"/>
        <v>R_ES-AP-SpHeat</v>
      </c>
      <c r="AE266" s="192">
        <f t="shared" si="185"/>
        <v>0</v>
      </c>
      <c r="AF266" s="46">
        <f t="shared" si="231"/>
        <v>0</v>
      </c>
      <c r="AG266" s="192" t="s">
        <v>18</v>
      </c>
      <c r="AH266" s="46" t="s">
        <v>196</v>
      </c>
      <c r="AL266" s="186" t="s">
        <v>140</v>
      </c>
      <c r="AM266" s="187" t="str">
        <f t="shared" si="186"/>
        <v>R_ES-AP-SpHeat</v>
      </c>
      <c r="AN266" s="186">
        <f t="shared" si="187"/>
        <v>0</v>
      </c>
      <c r="AO266" s="186">
        <f t="shared" si="232"/>
        <v>0</v>
      </c>
      <c r="AP266" s="186" t="s">
        <v>18</v>
      </c>
      <c r="AQ266" s="187" t="s">
        <v>193</v>
      </c>
      <c r="AU266" s="186" t="s">
        <v>140</v>
      </c>
      <c r="AV266" s="46" t="str">
        <f t="shared" si="188"/>
        <v>R_ES-AP-SpHeat</v>
      </c>
      <c r="AW266" s="192">
        <f t="shared" si="189"/>
        <v>0</v>
      </c>
      <c r="AX266" s="192">
        <f t="shared" si="196"/>
        <v>0</v>
      </c>
      <c r="AY266" s="192" t="s">
        <v>18</v>
      </c>
      <c r="AZ266" s="46" t="s">
        <v>192</v>
      </c>
      <c r="BD266" s="186" t="s">
        <v>140</v>
      </c>
      <c r="BE266" s="46" t="str">
        <f t="shared" si="190"/>
        <v>R_ES-AP-SpHeat</v>
      </c>
      <c r="BF266" s="192">
        <f t="shared" si="191"/>
        <v>0</v>
      </c>
      <c r="BG266" s="192">
        <f t="shared" si="197"/>
        <v>0</v>
      </c>
      <c r="BH266" s="192" t="s">
        <v>18</v>
      </c>
      <c r="BI266" s="46" t="s">
        <v>194</v>
      </c>
      <c r="BM266" s="186" t="s">
        <v>140</v>
      </c>
      <c r="BN266" s="46" t="str">
        <f t="shared" si="192"/>
        <v>R_ES-AP-SpHeat</v>
      </c>
      <c r="BO266" s="192">
        <f t="shared" si="193"/>
        <v>0</v>
      </c>
      <c r="BP266" s="192">
        <f t="shared" si="198"/>
        <v>0</v>
      </c>
      <c r="BQ266" s="192" t="s">
        <v>18</v>
      </c>
      <c r="BR266" s="46" t="s">
        <v>191</v>
      </c>
    </row>
    <row r="267" spans="11:70">
      <c r="K267" s="186" t="s">
        <v>140</v>
      </c>
      <c r="L267" s="187" t="str">
        <f t="shared" si="194"/>
        <v>R_ES-AP-SpHeat</v>
      </c>
      <c r="M267" s="186">
        <f t="shared" ref="M267:N267" si="243">M171</f>
        <v>0</v>
      </c>
      <c r="N267" s="186">
        <f t="shared" si="243"/>
        <v>0</v>
      </c>
      <c r="O267" s="186" t="s">
        <v>18</v>
      </c>
      <c r="P267" s="187" t="s">
        <v>195</v>
      </c>
      <c r="T267" s="186" t="s">
        <v>140</v>
      </c>
      <c r="U267" s="187" t="str">
        <f t="shared" si="183"/>
        <v>R_ES-AP-SpHeat</v>
      </c>
      <c r="V267" s="186">
        <f t="shared" si="183"/>
        <v>0</v>
      </c>
      <c r="W267" s="186">
        <f t="shared" si="230"/>
        <v>0</v>
      </c>
      <c r="X267" s="186" t="s">
        <v>18</v>
      </c>
      <c r="Y267" s="187" t="s">
        <v>190</v>
      </c>
      <c r="AC267" s="186" t="s">
        <v>140</v>
      </c>
      <c r="AD267" s="46" t="str">
        <f t="shared" si="184"/>
        <v>R_ES-AP-SpHeat</v>
      </c>
      <c r="AE267" s="192">
        <f t="shared" si="185"/>
        <v>0</v>
      </c>
      <c r="AF267" s="46">
        <f t="shared" si="231"/>
        <v>0</v>
      </c>
      <c r="AG267" s="192" t="s">
        <v>18</v>
      </c>
      <c r="AH267" s="46" t="s">
        <v>196</v>
      </c>
      <c r="AL267" s="186" t="s">
        <v>140</v>
      </c>
      <c r="AM267" s="187" t="str">
        <f t="shared" si="186"/>
        <v>R_ES-AP-SpHeat</v>
      </c>
      <c r="AN267" s="186">
        <f t="shared" si="187"/>
        <v>0</v>
      </c>
      <c r="AO267" s="186">
        <f t="shared" si="232"/>
        <v>0</v>
      </c>
      <c r="AP267" s="186" t="s">
        <v>18</v>
      </c>
      <c r="AQ267" s="187" t="s">
        <v>193</v>
      </c>
      <c r="AU267" s="186" t="s">
        <v>140</v>
      </c>
      <c r="AV267" s="46" t="str">
        <f t="shared" si="188"/>
        <v>R_ES-AP-SpHeat</v>
      </c>
      <c r="AW267" s="192">
        <f t="shared" si="189"/>
        <v>0</v>
      </c>
      <c r="AX267" s="192">
        <f t="shared" si="196"/>
        <v>0</v>
      </c>
      <c r="AY267" s="192" t="s">
        <v>18</v>
      </c>
      <c r="AZ267" s="46" t="s">
        <v>192</v>
      </c>
      <c r="BD267" s="186" t="s">
        <v>140</v>
      </c>
      <c r="BE267" s="46" t="str">
        <f t="shared" si="190"/>
        <v>R_ES-AP-SpHeat</v>
      </c>
      <c r="BF267" s="192">
        <f t="shared" si="191"/>
        <v>0</v>
      </c>
      <c r="BG267" s="192">
        <f t="shared" si="197"/>
        <v>0</v>
      </c>
      <c r="BH267" s="192" t="s">
        <v>18</v>
      </c>
      <c r="BI267" s="46" t="s">
        <v>194</v>
      </c>
      <c r="BM267" s="186" t="s">
        <v>140</v>
      </c>
      <c r="BN267" s="46" t="str">
        <f t="shared" si="192"/>
        <v>R_ES-AP-SpHeat</v>
      </c>
      <c r="BO267" s="192">
        <f t="shared" si="193"/>
        <v>0</v>
      </c>
      <c r="BP267" s="192">
        <f t="shared" si="198"/>
        <v>0</v>
      </c>
      <c r="BQ267" s="192" t="s">
        <v>18</v>
      </c>
      <c r="BR267" s="46" t="s">
        <v>191</v>
      </c>
    </row>
    <row r="268" spans="11:70">
      <c r="K268" s="186" t="s">
        <v>140</v>
      </c>
      <c r="L268" s="187" t="str">
        <f t="shared" si="194"/>
        <v>R_ES-AP-SpHeat</v>
      </c>
      <c r="M268" s="186">
        <f t="shared" ref="M268:N268" si="244">M172</f>
        <v>0</v>
      </c>
      <c r="N268" s="186">
        <f t="shared" si="244"/>
        <v>0</v>
      </c>
      <c r="O268" s="186" t="s">
        <v>18</v>
      </c>
      <c r="P268" s="187" t="s">
        <v>195</v>
      </c>
      <c r="T268" s="186" t="s">
        <v>140</v>
      </c>
      <c r="U268" s="187" t="str">
        <f t="shared" si="183"/>
        <v>R_ES-AP-SpHeat</v>
      </c>
      <c r="V268" s="186">
        <f t="shared" si="183"/>
        <v>0</v>
      </c>
      <c r="W268" s="186">
        <f t="shared" si="230"/>
        <v>0</v>
      </c>
      <c r="X268" s="186" t="s">
        <v>18</v>
      </c>
      <c r="Y268" s="187" t="s">
        <v>190</v>
      </c>
      <c r="AC268" s="186" t="s">
        <v>140</v>
      </c>
      <c r="AD268" s="46" t="str">
        <f t="shared" si="184"/>
        <v>R_ES-AP-SpHeat</v>
      </c>
      <c r="AE268" s="192">
        <f t="shared" si="185"/>
        <v>0</v>
      </c>
      <c r="AF268" s="46">
        <f t="shared" si="231"/>
        <v>0</v>
      </c>
      <c r="AG268" s="192" t="s">
        <v>18</v>
      </c>
      <c r="AH268" s="46" t="s">
        <v>196</v>
      </c>
      <c r="AL268" s="186" t="s">
        <v>140</v>
      </c>
      <c r="AM268" s="187" t="str">
        <f t="shared" si="186"/>
        <v>R_ES-AP-SpHeat</v>
      </c>
      <c r="AN268" s="186">
        <f t="shared" si="187"/>
        <v>0</v>
      </c>
      <c r="AO268" s="186">
        <f t="shared" si="232"/>
        <v>0</v>
      </c>
      <c r="AP268" s="186" t="s">
        <v>18</v>
      </c>
      <c r="AQ268" s="187" t="s">
        <v>193</v>
      </c>
      <c r="AU268" s="186" t="s">
        <v>140</v>
      </c>
      <c r="AV268" s="46" t="str">
        <f t="shared" si="188"/>
        <v>R_ES-AP-SpHeat</v>
      </c>
      <c r="AW268" s="192">
        <f t="shared" si="189"/>
        <v>0</v>
      </c>
      <c r="AX268" s="192">
        <f t="shared" si="196"/>
        <v>0</v>
      </c>
      <c r="AY268" s="192" t="s">
        <v>18</v>
      </c>
      <c r="AZ268" s="46" t="s">
        <v>192</v>
      </c>
      <c r="BD268" s="186" t="s">
        <v>140</v>
      </c>
      <c r="BE268" s="46" t="str">
        <f t="shared" si="190"/>
        <v>R_ES-AP-SpHeat</v>
      </c>
      <c r="BF268" s="192">
        <f t="shared" si="191"/>
        <v>0</v>
      </c>
      <c r="BG268" s="192">
        <f t="shared" si="197"/>
        <v>0</v>
      </c>
      <c r="BH268" s="192" t="s">
        <v>18</v>
      </c>
      <c r="BI268" s="46" t="s">
        <v>194</v>
      </c>
      <c r="BM268" s="186" t="s">
        <v>140</v>
      </c>
      <c r="BN268" s="46" t="str">
        <f t="shared" si="192"/>
        <v>R_ES-AP-SpHeat</v>
      </c>
      <c r="BO268" s="192">
        <f t="shared" si="193"/>
        <v>0</v>
      </c>
      <c r="BP268" s="192">
        <f t="shared" si="198"/>
        <v>0</v>
      </c>
      <c r="BQ268" s="192" t="s">
        <v>18</v>
      </c>
      <c r="BR268" s="46" t="s">
        <v>191</v>
      </c>
    </row>
    <row r="269" spans="11:70">
      <c r="K269" s="186" t="s">
        <v>140</v>
      </c>
      <c r="L269" s="187" t="str">
        <f t="shared" si="194"/>
        <v>R_ES-AP-SpHeat</v>
      </c>
      <c r="M269" s="186">
        <f t="shared" ref="M269:N269" si="245">M173</f>
        <v>0</v>
      </c>
      <c r="N269" s="186">
        <f t="shared" si="245"/>
        <v>0</v>
      </c>
      <c r="O269" s="186" t="s">
        <v>18</v>
      </c>
      <c r="P269" s="187" t="s">
        <v>195</v>
      </c>
      <c r="T269" s="186" t="s">
        <v>140</v>
      </c>
      <c r="U269" s="187" t="str">
        <f t="shared" si="183"/>
        <v>R_ES-AP-SpHeat</v>
      </c>
      <c r="V269" s="186">
        <f t="shared" si="183"/>
        <v>0</v>
      </c>
      <c r="W269" s="186">
        <f t="shared" si="230"/>
        <v>0</v>
      </c>
      <c r="X269" s="186" t="s">
        <v>18</v>
      </c>
      <c r="Y269" s="187" t="s">
        <v>190</v>
      </c>
      <c r="AC269" s="186" t="s">
        <v>140</v>
      </c>
      <c r="AD269" s="46" t="str">
        <f t="shared" si="184"/>
        <v>R_ES-AP-SpHeat</v>
      </c>
      <c r="AE269" s="192">
        <f t="shared" si="185"/>
        <v>0</v>
      </c>
      <c r="AF269" s="46">
        <f t="shared" si="231"/>
        <v>0</v>
      </c>
      <c r="AG269" s="192" t="s">
        <v>18</v>
      </c>
      <c r="AH269" s="46" t="s">
        <v>196</v>
      </c>
      <c r="AL269" s="186" t="s">
        <v>140</v>
      </c>
      <c r="AM269" s="187" t="str">
        <f t="shared" si="186"/>
        <v>R_ES-AP-SpHeat</v>
      </c>
      <c r="AN269" s="186">
        <f t="shared" si="187"/>
        <v>0</v>
      </c>
      <c r="AO269" s="186">
        <f t="shared" si="232"/>
        <v>0</v>
      </c>
      <c r="AP269" s="186" t="s">
        <v>18</v>
      </c>
      <c r="AQ269" s="187" t="s">
        <v>193</v>
      </c>
      <c r="AU269" s="186" t="s">
        <v>140</v>
      </c>
      <c r="AV269" s="46" t="str">
        <f t="shared" si="188"/>
        <v>R_ES-AP-SpHeat</v>
      </c>
      <c r="AW269" s="192">
        <f t="shared" si="189"/>
        <v>0</v>
      </c>
      <c r="AX269" s="192">
        <f t="shared" si="196"/>
        <v>0</v>
      </c>
      <c r="AY269" s="192" t="s">
        <v>18</v>
      </c>
      <c r="AZ269" s="46" t="s">
        <v>192</v>
      </c>
      <c r="BD269" s="186" t="s">
        <v>140</v>
      </c>
      <c r="BE269" s="46" t="str">
        <f t="shared" si="190"/>
        <v>R_ES-AP-SpHeat</v>
      </c>
      <c r="BF269" s="192">
        <f t="shared" si="191"/>
        <v>0</v>
      </c>
      <c r="BG269" s="192">
        <f t="shared" si="197"/>
        <v>0</v>
      </c>
      <c r="BH269" s="192" t="s">
        <v>18</v>
      </c>
      <c r="BI269" s="46" t="s">
        <v>194</v>
      </c>
      <c r="BM269" s="186" t="s">
        <v>140</v>
      </c>
      <c r="BN269" s="46" t="str">
        <f t="shared" si="192"/>
        <v>R_ES-AP-SpHeat</v>
      </c>
      <c r="BO269" s="192">
        <f t="shared" si="193"/>
        <v>0</v>
      </c>
      <c r="BP269" s="192">
        <f t="shared" si="198"/>
        <v>0</v>
      </c>
      <c r="BQ269" s="192" t="s">
        <v>18</v>
      </c>
      <c r="BR269" s="46" t="s">
        <v>191</v>
      </c>
    </row>
    <row r="270" spans="11:70">
      <c r="K270" s="186" t="s">
        <v>140</v>
      </c>
      <c r="L270" s="187" t="str">
        <f t="shared" si="194"/>
        <v>R_ES-AP-SpHeat</v>
      </c>
      <c r="M270" s="186">
        <f t="shared" ref="M270:N270" si="246">M174</f>
        <v>0</v>
      </c>
      <c r="N270" s="186">
        <f t="shared" si="246"/>
        <v>0</v>
      </c>
      <c r="O270" s="186" t="s">
        <v>18</v>
      </c>
      <c r="P270" s="187" t="s">
        <v>195</v>
      </c>
      <c r="T270" s="186" t="s">
        <v>140</v>
      </c>
      <c r="U270" s="187" t="str">
        <f t="shared" si="183"/>
        <v>R_ES-AP-SpHeat</v>
      </c>
      <c r="V270" s="186">
        <f t="shared" si="183"/>
        <v>0</v>
      </c>
      <c r="W270" s="186">
        <f t="shared" si="230"/>
        <v>0</v>
      </c>
      <c r="X270" s="186" t="s">
        <v>18</v>
      </c>
      <c r="Y270" s="187" t="s">
        <v>190</v>
      </c>
      <c r="AC270" s="186" t="s">
        <v>140</v>
      </c>
      <c r="AD270" s="46" t="str">
        <f t="shared" si="184"/>
        <v>R_ES-AP-SpHeat</v>
      </c>
      <c r="AE270" s="192">
        <f t="shared" si="185"/>
        <v>0</v>
      </c>
      <c r="AF270" s="46">
        <f t="shared" si="231"/>
        <v>0</v>
      </c>
      <c r="AG270" s="192" t="s">
        <v>18</v>
      </c>
      <c r="AH270" s="46" t="s">
        <v>196</v>
      </c>
      <c r="AL270" s="186" t="s">
        <v>140</v>
      </c>
      <c r="AM270" s="187" t="str">
        <f t="shared" si="186"/>
        <v>R_ES-AP-SpHeat</v>
      </c>
      <c r="AN270" s="186">
        <f t="shared" si="187"/>
        <v>0</v>
      </c>
      <c r="AO270" s="186">
        <f t="shared" si="232"/>
        <v>0</v>
      </c>
      <c r="AP270" s="186" t="s">
        <v>18</v>
      </c>
      <c r="AQ270" s="187" t="s">
        <v>193</v>
      </c>
      <c r="AU270" s="186" t="s">
        <v>140</v>
      </c>
      <c r="AV270" s="46" t="str">
        <f t="shared" si="188"/>
        <v>R_ES-AP-SpHeat</v>
      </c>
      <c r="AW270" s="192">
        <f t="shared" si="189"/>
        <v>0</v>
      </c>
      <c r="AX270" s="192">
        <f t="shared" si="196"/>
        <v>0</v>
      </c>
      <c r="AY270" s="192" t="s">
        <v>18</v>
      </c>
      <c r="AZ270" s="46" t="s">
        <v>192</v>
      </c>
      <c r="BD270" s="186" t="s">
        <v>140</v>
      </c>
      <c r="BE270" s="46" t="str">
        <f t="shared" si="190"/>
        <v>R_ES-AP-SpHeat</v>
      </c>
      <c r="BF270" s="192">
        <f t="shared" si="191"/>
        <v>0</v>
      </c>
      <c r="BG270" s="192">
        <f t="shared" si="197"/>
        <v>0</v>
      </c>
      <c r="BH270" s="192" t="s">
        <v>18</v>
      </c>
      <c r="BI270" s="46" t="s">
        <v>194</v>
      </c>
      <c r="BM270" s="186" t="s">
        <v>140</v>
      </c>
      <c r="BN270" s="46" t="str">
        <f t="shared" si="192"/>
        <v>R_ES-AP-SpHeat</v>
      </c>
      <c r="BO270" s="192">
        <f t="shared" si="193"/>
        <v>0</v>
      </c>
      <c r="BP270" s="192">
        <f t="shared" si="198"/>
        <v>0</v>
      </c>
      <c r="BQ270" s="192" t="s">
        <v>18</v>
      </c>
      <c r="BR270" s="46" t="s">
        <v>191</v>
      </c>
    </row>
    <row r="271" spans="11:70">
      <c r="K271" s="186" t="s">
        <v>140</v>
      </c>
      <c r="L271" s="187" t="str">
        <f t="shared" si="194"/>
        <v>R_ES-AP-SpHeat</v>
      </c>
      <c r="M271" s="186">
        <f t="shared" ref="M271:N271" si="247">M175</f>
        <v>0</v>
      </c>
      <c r="N271" s="186">
        <f t="shared" si="247"/>
        <v>0</v>
      </c>
      <c r="O271" s="186" t="s">
        <v>18</v>
      </c>
      <c r="P271" s="187" t="s">
        <v>195</v>
      </c>
      <c r="T271" s="186" t="s">
        <v>140</v>
      </c>
      <c r="U271" s="187" t="str">
        <f t="shared" si="183"/>
        <v>R_ES-AP-SpHeat</v>
      </c>
      <c r="V271" s="186">
        <f t="shared" si="183"/>
        <v>0</v>
      </c>
      <c r="W271" s="186">
        <f t="shared" si="230"/>
        <v>0</v>
      </c>
      <c r="X271" s="186" t="s">
        <v>18</v>
      </c>
      <c r="Y271" s="187" t="s">
        <v>190</v>
      </c>
      <c r="AC271" s="186" t="s">
        <v>140</v>
      </c>
      <c r="AD271" s="46" t="str">
        <f t="shared" si="184"/>
        <v>R_ES-AP-SpHeat</v>
      </c>
      <c r="AE271" s="192">
        <f t="shared" si="185"/>
        <v>0</v>
      </c>
      <c r="AF271" s="46">
        <f t="shared" si="231"/>
        <v>0</v>
      </c>
      <c r="AG271" s="192" t="s">
        <v>18</v>
      </c>
      <c r="AH271" s="46" t="s">
        <v>196</v>
      </c>
      <c r="AL271" s="186" t="s">
        <v>140</v>
      </c>
      <c r="AM271" s="187" t="str">
        <f t="shared" si="186"/>
        <v>R_ES-AP-SpHeat</v>
      </c>
      <c r="AN271" s="186">
        <f t="shared" si="187"/>
        <v>0</v>
      </c>
      <c r="AO271" s="186">
        <f t="shared" si="232"/>
        <v>0</v>
      </c>
      <c r="AP271" s="186" t="s">
        <v>18</v>
      </c>
      <c r="AQ271" s="187" t="s">
        <v>193</v>
      </c>
      <c r="AU271" s="186" t="s">
        <v>140</v>
      </c>
      <c r="AV271" s="46" t="str">
        <f t="shared" si="188"/>
        <v>R_ES-AP-SpHeat</v>
      </c>
      <c r="AW271" s="192">
        <f t="shared" si="189"/>
        <v>0</v>
      </c>
      <c r="AX271" s="192">
        <f t="shared" si="196"/>
        <v>0</v>
      </c>
      <c r="AY271" s="192" t="s">
        <v>18</v>
      </c>
      <c r="AZ271" s="46" t="s">
        <v>192</v>
      </c>
      <c r="BD271" s="186" t="s">
        <v>140</v>
      </c>
      <c r="BE271" s="46" t="str">
        <f t="shared" si="190"/>
        <v>R_ES-AP-SpHeat</v>
      </c>
      <c r="BF271" s="192">
        <f t="shared" si="191"/>
        <v>0</v>
      </c>
      <c r="BG271" s="192">
        <f t="shared" si="197"/>
        <v>0</v>
      </c>
      <c r="BH271" s="192" t="s">
        <v>18</v>
      </c>
      <c r="BI271" s="46" t="s">
        <v>194</v>
      </c>
      <c r="BM271" s="186" t="s">
        <v>140</v>
      </c>
      <c r="BN271" s="46" t="str">
        <f t="shared" si="192"/>
        <v>R_ES-AP-SpHeat</v>
      </c>
      <c r="BO271" s="192">
        <f t="shared" si="193"/>
        <v>0</v>
      </c>
      <c r="BP271" s="192">
        <f t="shared" si="198"/>
        <v>0</v>
      </c>
      <c r="BQ271" s="192" t="s">
        <v>18</v>
      </c>
      <c r="BR271" s="46" t="s">
        <v>191</v>
      </c>
    </row>
    <row r="272" spans="11:70">
      <c r="K272" s="186" t="s">
        <v>350</v>
      </c>
      <c r="L272" s="187" t="str">
        <f t="shared" si="194"/>
        <v>R_ES-AP-SpHeat</v>
      </c>
      <c r="M272" s="186" t="str">
        <f t="shared" ref="M272:N272" si="248">M176</f>
        <v>FH0_1</v>
      </c>
      <c r="N272" s="186">
        <f t="shared" si="248"/>
        <v>0</v>
      </c>
      <c r="O272" s="186" t="s">
        <v>18</v>
      </c>
      <c r="P272" s="187" t="s">
        <v>195</v>
      </c>
      <c r="T272" s="186" t="s">
        <v>350</v>
      </c>
      <c r="U272" s="187" t="str">
        <f t="shared" si="183"/>
        <v>R_ES-AP-SpHeat</v>
      </c>
      <c r="V272" s="186" t="str">
        <f t="shared" si="183"/>
        <v>FH0_1</v>
      </c>
      <c r="W272" s="186">
        <f t="shared" si="230"/>
        <v>0</v>
      </c>
      <c r="X272" s="186" t="s">
        <v>18</v>
      </c>
      <c r="Y272" s="187" t="s">
        <v>190</v>
      </c>
      <c r="AC272" s="186" t="s">
        <v>350</v>
      </c>
      <c r="AD272" s="46" t="str">
        <f t="shared" si="184"/>
        <v>R_ES-AP-SpHeat</v>
      </c>
      <c r="AE272" s="192" t="str">
        <f t="shared" si="185"/>
        <v>FH0_1</v>
      </c>
      <c r="AF272" s="46">
        <f t="shared" si="231"/>
        <v>0</v>
      </c>
      <c r="AG272" s="192" t="s">
        <v>18</v>
      </c>
      <c r="AH272" s="46" t="s">
        <v>196</v>
      </c>
      <c r="AL272" s="186" t="s">
        <v>350</v>
      </c>
      <c r="AM272" s="187" t="str">
        <f t="shared" si="186"/>
        <v>R_ES-AP-SpHeat</v>
      </c>
      <c r="AN272" s="186" t="str">
        <f t="shared" si="187"/>
        <v>FH0_1</v>
      </c>
      <c r="AO272" s="186">
        <f t="shared" si="232"/>
        <v>0</v>
      </c>
      <c r="AP272" s="186" t="s">
        <v>18</v>
      </c>
      <c r="AQ272" s="187" t="s">
        <v>193</v>
      </c>
      <c r="AU272" s="186" t="s">
        <v>350</v>
      </c>
      <c r="AV272" s="46" t="str">
        <f t="shared" si="188"/>
        <v>R_ES-AP-SpHeat</v>
      </c>
      <c r="AW272" s="192" t="str">
        <f t="shared" si="189"/>
        <v>FH0_1</v>
      </c>
      <c r="AX272" s="192">
        <f t="shared" si="196"/>
        <v>0</v>
      </c>
      <c r="AY272" s="192" t="s">
        <v>18</v>
      </c>
      <c r="AZ272" s="46" t="s">
        <v>192</v>
      </c>
      <c r="BD272" s="186" t="s">
        <v>350</v>
      </c>
      <c r="BE272" s="46" t="str">
        <f t="shared" si="190"/>
        <v>R_ES-AP-SpHeat</v>
      </c>
      <c r="BF272" s="192" t="str">
        <f t="shared" si="191"/>
        <v>FH0_1</v>
      </c>
      <c r="BG272" s="192">
        <f t="shared" si="197"/>
        <v>0</v>
      </c>
      <c r="BH272" s="192" t="s">
        <v>18</v>
      </c>
      <c r="BI272" s="46" t="s">
        <v>194</v>
      </c>
      <c r="BM272" s="186" t="s">
        <v>350</v>
      </c>
      <c r="BN272" s="46" t="str">
        <f t="shared" si="192"/>
        <v>R_ES-AP-SpHeat</v>
      </c>
      <c r="BO272" s="192" t="str">
        <f t="shared" si="193"/>
        <v>FH0_1</v>
      </c>
      <c r="BP272" s="192">
        <f t="shared" si="198"/>
        <v>0</v>
      </c>
      <c r="BQ272" s="192" t="s">
        <v>18</v>
      </c>
      <c r="BR272" s="46" t="s">
        <v>191</v>
      </c>
    </row>
    <row r="273" spans="11:70">
      <c r="K273" s="186" t="s">
        <v>350</v>
      </c>
      <c r="L273" s="187" t="str">
        <f t="shared" si="194"/>
        <v>R_ES-AP-SpHeat</v>
      </c>
      <c r="M273" s="186" t="str">
        <f t="shared" ref="M273:N273" si="249">M177</f>
        <v>FH2_3</v>
      </c>
      <c r="N273" s="186">
        <f t="shared" si="249"/>
        <v>0</v>
      </c>
      <c r="O273" s="186" t="s">
        <v>18</v>
      </c>
      <c r="P273" s="187" t="s">
        <v>195</v>
      </c>
      <c r="T273" s="186" t="s">
        <v>350</v>
      </c>
      <c r="U273" s="187" t="str">
        <f t="shared" si="183"/>
        <v>R_ES-AP-SpHeat</v>
      </c>
      <c r="V273" s="186" t="str">
        <f t="shared" si="183"/>
        <v>FH2_3</v>
      </c>
      <c r="W273" s="186">
        <f t="shared" si="230"/>
        <v>0</v>
      </c>
      <c r="X273" s="186" t="s">
        <v>18</v>
      </c>
      <c r="Y273" s="187" t="s">
        <v>190</v>
      </c>
      <c r="AC273" s="186" t="s">
        <v>350</v>
      </c>
      <c r="AD273" s="46" t="str">
        <f t="shared" si="184"/>
        <v>R_ES-AP-SpHeat</v>
      </c>
      <c r="AE273" s="192" t="str">
        <f t="shared" si="185"/>
        <v>FH2_3</v>
      </c>
      <c r="AF273" s="46">
        <f t="shared" si="231"/>
        <v>0</v>
      </c>
      <c r="AG273" s="192" t="s">
        <v>18</v>
      </c>
      <c r="AH273" s="46" t="s">
        <v>196</v>
      </c>
      <c r="AL273" s="186" t="s">
        <v>350</v>
      </c>
      <c r="AM273" s="187" t="str">
        <f t="shared" si="186"/>
        <v>R_ES-AP-SpHeat</v>
      </c>
      <c r="AN273" s="186" t="str">
        <f t="shared" si="187"/>
        <v>FH2_3</v>
      </c>
      <c r="AO273" s="186">
        <f t="shared" si="232"/>
        <v>0</v>
      </c>
      <c r="AP273" s="186" t="s">
        <v>18</v>
      </c>
      <c r="AQ273" s="187" t="s">
        <v>193</v>
      </c>
      <c r="AU273" s="186" t="s">
        <v>350</v>
      </c>
      <c r="AV273" s="46" t="str">
        <f t="shared" si="188"/>
        <v>R_ES-AP-SpHeat</v>
      </c>
      <c r="AW273" s="192" t="str">
        <f t="shared" si="189"/>
        <v>FH2_3</v>
      </c>
      <c r="AX273" s="192">
        <f t="shared" si="196"/>
        <v>0</v>
      </c>
      <c r="AY273" s="192" t="s">
        <v>18</v>
      </c>
      <c r="AZ273" s="46" t="s">
        <v>192</v>
      </c>
      <c r="BD273" s="186" t="s">
        <v>350</v>
      </c>
      <c r="BE273" s="46" t="str">
        <f t="shared" si="190"/>
        <v>R_ES-AP-SpHeat</v>
      </c>
      <c r="BF273" s="192" t="str">
        <f t="shared" si="191"/>
        <v>FH2_3</v>
      </c>
      <c r="BG273" s="192">
        <f t="shared" si="197"/>
        <v>0</v>
      </c>
      <c r="BH273" s="192" t="s">
        <v>18</v>
      </c>
      <c r="BI273" s="46" t="s">
        <v>194</v>
      </c>
      <c r="BM273" s="186" t="s">
        <v>350</v>
      </c>
      <c r="BN273" s="46" t="str">
        <f t="shared" si="192"/>
        <v>R_ES-AP-SpHeat</v>
      </c>
      <c r="BO273" s="192" t="str">
        <f t="shared" si="193"/>
        <v>FH2_3</v>
      </c>
      <c r="BP273" s="192">
        <f t="shared" si="198"/>
        <v>0</v>
      </c>
      <c r="BQ273" s="192" t="s">
        <v>18</v>
      </c>
      <c r="BR273" s="46" t="s">
        <v>191</v>
      </c>
    </row>
    <row r="274" spans="11:70">
      <c r="K274" s="186" t="s">
        <v>350</v>
      </c>
      <c r="L274" s="187" t="str">
        <f t="shared" si="194"/>
        <v>R_ES-AP-SpHeat</v>
      </c>
      <c r="M274" s="186" t="str">
        <f t="shared" ref="M274:N274" si="250">M178</f>
        <v>FH4_5</v>
      </c>
      <c r="N274" s="186">
        <f t="shared" si="250"/>
        <v>0</v>
      </c>
      <c r="O274" s="186" t="s">
        <v>18</v>
      </c>
      <c r="P274" s="187" t="s">
        <v>195</v>
      </c>
      <c r="T274" s="186" t="s">
        <v>350</v>
      </c>
      <c r="U274" s="187" t="str">
        <f t="shared" si="183"/>
        <v>R_ES-AP-SpHeat</v>
      </c>
      <c r="V274" s="186" t="str">
        <f t="shared" si="183"/>
        <v>FH4_5</v>
      </c>
      <c r="W274" s="186">
        <f t="shared" si="230"/>
        <v>0</v>
      </c>
      <c r="X274" s="186" t="s">
        <v>18</v>
      </c>
      <c r="Y274" s="187" t="s">
        <v>190</v>
      </c>
      <c r="AC274" s="186" t="s">
        <v>350</v>
      </c>
      <c r="AD274" s="46" t="str">
        <f t="shared" si="184"/>
        <v>R_ES-AP-SpHeat</v>
      </c>
      <c r="AE274" s="192" t="str">
        <f t="shared" si="185"/>
        <v>FH4_5</v>
      </c>
      <c r="AF274" s="46">
        <f t="shared" si="231"/>
        <v>0</v>
      </c>
      <c r="AG274" s="192" t="s">
        <v>18</v>
      </c>
      <c r="AH274" s="46" t="s">
        <v>196</v>
      </c>
      <c r="AL274" s="186" t="s">
        <v>350</v>
      </c>
      <c r="AM274" s="187" t="str">
        <f t="shared" si="186"/>
        <v>R_ES-AP-SpHeat</v>
      </c>
      <c r="AN274" s="186" t="str">
        <f t="shared" si="187"/>
        <v>FH4_5</v>
      </c>
      <c r="AO274" s="186">
        <f t="shared" si="232"/>
        <v>0</v>
      </c>
      <c r="AP274" s="186" t="s">
        <v>18</v>
      </c>
      <c r="AQ274" s="187" t="s">
        <v>193</v>
      </c>
      <c r="AU274" s="186" t="s">
        <v>350</v>
      </c>
      <c r="AV274" s="46" t="str">
        <f t="shared" si="188"/>
        <v>R_ES-AP-SpHeat</v>
      </c>
      <c r="AW274" s="192" t="str">
        <f t="shared" si="189"/>
        <v>FH4_5</v>
      </c>
      <c r="AX274" s="192">
        <f t="shared" si="196"/>
        <v>0</v>
      </c>
      <c r="AY274" s="192" t="s">
        <v>18</v>
      </c>
      <c r="AZ274" s="46" t="s">
        <v>192</v>
      </c>
      <c r="BD274" s="186" t="s">
        <v>350</v>
      </c>
      <c r="BE274" s="46" t="str">
        <f t="shared" si="190"/>
        <v>R_ES-AP-SpHeat</v>
      </c>
      <c r="BF274" s="192" t="str">
        <f t="shared" si="191"/>
        <v>FH4_5</v>
      </c>
      <c r="BG274" s="192">
        <f t="shared" si="197"/>
        <v>0</v>
      </c>
      <c r="BH274" s="192" t="s">
        <v>18</v>
      </c>
      <c r="BI274" s="46" t="s">
        <v>194</v>
      </c>
      <c r="BM274" s="186" t="s">
        <v>350</v>
      </c>
      <c r="BN274" s="46" t="str">
        <f t="shared" si="192"/>
        <v>R_ES-AP-SpHeat</v>
      </c>
      <c r="BO274" s="192" t="str">
        <f t="shared" si="193"/>
        <v>FH4_5</v>
      </c>
      <c r="BP274" s="192">
        <f t="shared" si="198"/>
        <v>0</v>
      </c>
      <c r="BQ274" s="192" t="s">
        <v>18</v>
      </c>
      <c r="BR274" s="46" t="s">
        <v>191</v>
      </c>
    </row>
    <row r="275" spans="11:70">
      <c r="K275" s="186" t="s">
        <v>350</v>
      </c>
      <c r="L275" s="187" t="str">
        <f t="shared" si="194"/>
        <v>R_ES-AP-SpHeat</v>
      </c>
      <c r="M275" s="186" t="str">
        <f t="shared" ref="M275:N275" si="251">M179</f>
        <v>FH6_7</v>
      </c>
      <c r="N275" s="186">
        <f t="shared" si="251"/>
        <v>0</v>
      </c>
      <c r="O275" s="186" t="s">
        <v>18</v>
      </c>
      <c r="P275" s="187" t="s">
        <v>195</v>
      </c>
      <c r="T275" s="186" t="s">
        <v>350</v>
      </c>
      <c r="U275" s="187" t="str">
        <f t="shared" si="183"/>
        <v>R_ES-AP-SpHeat</v>
      </c>
      <c r="V275" s="186" t="str">
        <f t="shared" si="183"/>
        <v>FH6_7</v>
      </c>
      <c r="W275" s="186">
        <f t="shared" si="230"/>
        <v>0</v>
      </c>
      <c r="X275" s="186" t="s">
        <v>18</v>
      </c>
      <c r="Y275" s="187" t="s">
        <v>190</v>
      </c>
      <c r="AC275" s="186" t="s">
        <v>350</v>
      </c>
      <c r="AD275" s="46" t="str">
        <f t="shared" si="184"/>
        <v>R_ES-AP-SpHeat</v>
      </c>
      <c r="AE275" s="192" t="str">
        <f t="shared" si="185"/>
        <v>FH6_7</v>
      </c>
      <c r="AF275" s="46">
        <f t="shared" si="231"/>
        <v>0</v>
      </c>
      <c r="AG275" s="192" t="s">
        <v>18</v>
      </c>
      <c r="AH275" s="46" t="s">
        <v>196</v>
      </c>
      <c r="AL275" s="186" t="s">
        <v>350</v>
      </c>
      <c r="AM275" s="187" t="str">
        <f t="shared" si="186"/>
        <v>R_ES-AP-SpHeat</v>
      </c>
      <c r="AN275" s="186" t="str">
        <f t="shared" si="187"/>
        <v>FH6_7</v>
      </c>
      <c r="AO275" s="186">
        <f t="shared" si="232"/>
        <v>0</v>
      </c>
      <c r="AP275" s="186" t="s">
        <v>18</v>
      </c>
      <c r="AQ275" s="187" t="s">
        <v>193</v>
      </c>
      <c r="AU275" s="186" t="s">
        <v>350</v>
      </c>
      <c r="AV275" s="46" t="str">
        <f t="shared" si="188"/>
        <v>R_ES-AP-SpHeat</v>
      </c>
      <c r="AW275" s="192" t="str">
        <f t="shared" si="189"/>
        <v>FH6_7</v>
      </c>
      <c r="AX275" s="192">
        <f t="shared" si="196"/>
        <v>0</v>
      </c>
      <c r="AY275" s="192" t="s">
        <v>18</v>
      </c>
      <c r="AZ275" s="46" t="s">
        <v>192</v>
      </c>
      <c r="BD275" s="186" t="s">
        <v>350</v>
      </c>
      <c r="BE275" s="46" t="str">
        <f t="shared" si="190"/>
        <v>R_ES-AP-SpHeat</v>
      </c>
      <c r="BF275" s="192" t="str">
        <f t="shared" si="191"/>
        <v>FH6_7</v>
      </c>
      <c r="BG275" s="192">
        <f t="shared" si="197"/>
        <v>0</v>
      </c>
      <c r="BH275" s="192" t="s">
        <v>18</v>
      </c>
      <c r="BI275" s="46" t="s">
        <v>194</v>
      </c>
      <c r="BM275" s="186" t="s">
        <v>350</v>
      </c>
      <c r="BN275" s="46" t="str">
        <f t="shared" si="192"/>
        <v>R_ES-AP-SpHeat</v>
      </c>
      <c r="BO275" s="192" t="str">
        <f t="shared" si="193"/>
        <v>FH6_7</v>
      </c>
      <c r="BP275" s="192">
        <f t="shared" si="198"/>
        <v>0</v>
      </c>
      <c r="BQ275" s="192" t="s">
        <v>18</v>
      </c>
      <c r="BR275" s="46" t="s">
        <v>191</v>
      </c>
    </row>
    <row r="276" spans="11:70">
      <c r="K276" s="186" t="s">
        <v>350</v>
      </c>
      <c r="L276" s="187" t="str">
        <f t="shared" si="194"/>
        <v>R_ES-AP-SpHeat</v>
      </c>
      <c r="M276" s="186" t="str">
        <f t="shared" ref="M276:N276" si="252">M180</f>
        <v>FH8_9</v>
      </c>
      <c r="N276" s="186">
        <f t="shared" si="252"/>
        <v>0</v>
      </c>
      <c r="O276" s="186" t="s">
        <v>18</v>
      </c>
      <c r="P276" s="187" t="s">
        <v>195</v>
      </c>
      <c r="T276" s="186" t="s">
        <v>350</v>
      </c>
      <c r="U276" s="187" t="str">
        <f t="shared" si="183"/>
        <v>R_ES-AP-SpHeat</v>
      </c>
      <c r="V276" s="186" t="str">
        <f t="shared" si="183"/>
        <v>FH8_9</v>
      </c>
      <c r="W276" s="186">
        <f t="shared" si="230"/>
        <v>0</v>
      </c>
      <c r="X276" s="186" t="s">
        <v>18</v>
      </c>
      <c r="Y276" s="187" t="s">
        <v>190</v>
      </c>
      <c r="AC276" s="186" t="s">
        <v>350</v>
      </c>
      <c r="AD276" s="46" t="str">
        <f t="shared" si="184"/>
        <v>R_ES-AP-SpHeat</v>
      </c>
      <c r="AE276" s="192" t="str">
        <f t="shared" si="185"/>
        <v>FH8_9</v>
      </c>
      <c r="AF276" s="46">
        <f t="shared" si="231"/>
        <v>0</v>
      </c>
      <c r="AG276" s="192" t="s">
        <v>18</v>
      </c>
      <c r="AH276" s="46" t="s">
        <v>196</v>
      </c>
      <c r="AL276" s="186" t="s">
        <v>350</v>
      </c>
      <c r="AM276" s="187" t="str">
        <f t="shared" si="186"/>
        <v>R_ES-AP-SpHeat</v>
      </c>
      <c r="AN276" s="186" t="str">
        <f t="shared" si="187"/>
        <v>FH8_9</v>
      </c>
      <c r="AO276" s="186">
        <f t="shared" si="232"/>
        <v>0</v>
      </c>
      <c r="AP276" s="186" t="s">
        <v>18</v>
      </c>
      <c r="AQ276" s="187" t="s">
        <v>193</v>
      </c>
      <c r="AU276" s="186" t="s">
        <v>350</v>
      </c>
      <c r="AV276" s="46" t="str">
        <f t="shared" si="188"/>
        <v>R_ES-AP-SpHeat</v>
      </c>
      <c r="AW276" s="192" t="str">
        <f t="shared" si="189"/>
        <v>FH8_9</v>
      </c>
      <c r="AX276" s="192">
        <f t="shared" si="196"/>
        <v>0</v>
      </c>
      <c r="AY276" s="192" t="s">
        <v>18</v>
      </c>
      <c r="AZ276" s="46" t="s">
        <v>192</v>
      </c>
      <c r="BD276" s="186" t="s">
        <v>350</v>
      </c>
      <c r="BE276" s="46" t="str">
        <f t="shared" si="190"/>
        <v>R_ES-AP-SpHeat</v>
      </c>
      <c r="BF276" s="192" t="str">
        <f t="shared" si="191"/>
        <v>FH8_9</v>
      </c>
      <c r="BG276" s="192">
        <f t="shared" si="197"/>
        <v>0</v>
      </c>
      <c r="BH276" s="192" t="s">
        <v>18</v>
      </c>
      <c r="BI276" s="46" t="s">
        <v>194</v>
      </c>
      <c r="BM276" s="186" t="s">
        <v>350</v>
      </c>
      <c r="BN276" s="46" t="str">
        <f t="shared" si="192"/>
        <v>R_ES-AP-SpHeat</v>
      </c>
      <c r="BO276" s="192" t="str">
        <f t="shared" si="193"/>
        <v>FH8_9</v>
      </c>
      <c r="BP276" s="192">
        <f t="shared" si="198"/>
        <v>0</v>
      </c>
      <c r="BQ276" s="192" t="s">
        <v>18</v>
      </c>
      <c r="BR276" s="46" t="s">
        <v>191</v>
      </c>
    </row>
    <row r="277" spans="11:70">
      <c r="K277" s="186" t="s">
        <v>350</v>
      </c>
      <c r="L277" s="187" t="str">
        <f t="shared" si="194"/>
        <v>R_ES-AP-SpHeat</v>
      </c>
      <c r="M277" s="186" t="str">
        <f t="shared" ref="M277:N277" si="253">M181</f>
        <v>FH10_11</v>
      </c>
      <c r="N277" s="186">
        <f t="shared" si="253"/>
        <v>0</v>
      </c>
      <c r="O277" s="186" t="s">
        <v>18</v>
      </c>
      <c r="P277" s="187" t="s">
        <v>195</v>
      </c>
      <c r="T277" s="186" t="s">
        <v>350</v>
      </c>
      <c r="U277" s="187" t="str">
        <f t="shared" si="183"/>
        <v>R_ES-AP-SpHeat</v>
      </c>
      <c r="V277" s="186" t="str">
        <f t="shared" si="183"/>
        <v>FH10_11</v>
      </c>
      <c r="W277" s="186">
        <f t="shared" si="230"/>
        <v>0</v>
      </c>
      <c r="X277" s="186" t="s">
        <v>18</v>
      </c>
      <c r="Y277" s="187" t="s">
        <v>190</v>
      </c>
      <c r="AC277" s="186" t="s">
        <v>350</v>
      </c>
      <c r="AD277" s="46" t="str">
        <f t="shared" si="184"/>
        <v>R_ES-AP-SpHeat</v>
      </c>
      <c r="AE277" s="192" t="str">
        <f t="shared" si="185"/>
        <v>FH10_11</v>
      </c>
      <c r="AF277" s="46">
        <f t="shared" si="231"/>
        <v>0</v>
      </c>
      <c r="AG277" s="192" t="s">
        <v>18</v>
      </c>
      <c r="AH277" s="46" t="s">
        <v>196</v>
      </c>
      <c r="AL277" s="186" t="s">
        <v>350</v>
      </c>
      <c r="AM277" s="187" t="str">
        <f t="shared" si="186"/>
        <v>R_ES-AP-SpHeat</v>
      </c>
      <c r="AN277" s="186" t="str">
        <f t="shared" si="187"/>
        <v>FH10_11</v>
      </c>
      <c r="AO277" s="186">
        <f t="shared" si="232"/>
        <v>0</v>
      </c>
      <c r="AP277" s="186" t="s">
        <v>18</v>
      </c>
      <c r="AQ277" s="187" t="s">
        <v>193</v>
      </c>
      <c r="AU277" s="186" t="s">
        <v>350</v>
      </c>
      <c r="AV277" s="46" t="str">
        <f t="shared" si="188"/>
        <v>R_ES-AP-SpHeat</v>
      </c>
      <c r="AW277" s="192" t="str">
        <f t="shared" si="189"/>
        <v>FH10_11</v>
      </c>
      <c r="AX277" s="192">
        <f t="shared" si="196"/>
        <v>0</v>
      </c>
      <c r="AY277" s="192" t="s">
        <v>18</v>
      </c>
      <c r="AZ277" s="46" t="s">
        <v>192</v>
      </c>
      <c r="BD277" s="186" t="s">
        <v>350</v>
      </c>
      <c r="BE277" s="46" t="str">
        <f t="shared" si="190"/>
        <v>R_ES-AP-SpHeat</v>
      </c>
      <c r="BF277" s="192" t="str">
        <f t="shared" si="191"/>
        <v>FH10_11</v>
      </c>
      <c r="BG277" s="192">
        <f t="shared" si="197"/>
        <v>0</v>
      </c>
      <c r="BH277" s="192" t="s">
        <v>18</v>
      </c>
      <c r="BI277" s="46" t="s">
        <v>194</v>
      </c>
      <c r="BM277" s="186" t="s">
        <v>350</v>
      </c>
      <c r="BN277" s="46" t="str">
        <f t="shared" si="192"/>
        <v>R_ES-AP-SpHeat</v>
      </c>
      <c r="BO277" s="192" t="str">
        <f t="shared" si="193"/>
        <v>FH10_11</v>
      </c>
      <c r="BP277" s="192">
        <f t="shared" si="198"/>
        <v>0</v>
      </c>
      <c r="BQ277" s="192" t="s">
        <v>18</v>
      </c>
      <c r="BR277" s="46" t="s">
        <v>191</v>
      </c>
    </row>
    <row r="278" spans="11:70">
      <c r="K278" s="186" t="s">
        <v>350</v>
      </c>
      <c r="L278" s="187" t="str">
        <f t="shared" si="194"/>
        <v>R_ES-AP-SpHeat</v>
      </c>
      <c r="M278" s="186" t="str">
        <f t="shared" ref="M278:N278" si="254">M182</f>
        <v>FH12_13</v>
      </c>
      <c r="N278" s="186">
        <f t="shared" si="254"/>
        <v>0</v>
      </c>
      <c r="O278" s="186" t="s">
        <v>18</v>
      </c>
      <c r="P278" s="187" t="s">
        <v>195</v>
      </c>
      <c r="T278" s="186" t="s">
        <v>350</v>
      </c>
      <c r="U278" s="187" t="str">
        <f t="shared" si="183"/>
        <v>R_ES-AP-SpHeat</v>
      </c>
      <c r="V278" s="186" t="str">
        <f t="shared" si="183"/>
        <v>FH12_13</v>
      </c>
      <c r="W278" s="186">
        <f t="shared" si="230"/>
        <v>0</v>
      </c>
      <c r="X278" s="186" t="s">
        <v>18</v>
      </c>
      <c r="Y278" s="187" t="s">
        <v>190</v>
      </c>
      <c r="AC278" s="186" t="s">
        <v>350</v>
      </c>
      <c r="AD278" s="46" t="str">
        <f t="shared" si="184"/>
        <v>R_ES-AP-SpHeat</v>
      </c>
      <c r="AE278" s="192" t="str">
        <f t="shared" si="185"/>
        <v>FH12_13</v>
      </c>
      <c r="AF278" s="46">
        <f t="shared" si="231"/>
        <v>0</v>
      </c>
      <c r="AG278" s="192" t="s">
        <v>18</v>
      </c>
      <c r="AH278" s="46" t="s">
        <v>196</v>
      </c>
      <c r="AL278" s="186" t="s">
        <v>350</v>
      </c>
      <c r="AM278" s="187" t="str">
        <f t="shared" si="186"/>
        <v>R_ES-AP-SpHeat</v>
      </c>
      <c r="AN278" s="186" t="str">
        <f t="shared" si="187"/>
        <v>FH12_13</v>
      </c>
      <c r="AO278" s="186">
        <f t="shared" si="232"/>
        <v>0</v>
      </c>
      <c r="AP278" s="186" t="s">
        <v>18</v>
      </c>
      <c r="AQ278" s="187" t="s">
        <v>193</v>
      </c>
      <c r="AU278" s="186" t="s">
        <v>350</v>
      </c>
      <c r="AV278" s="46" t="str">
        <f t="shared" si="188"/>
        <v>R_ES-AP-SpHeat</v>
      </c>
      <c r="AW278" s="192" t="str">
        <f t="shared" si="189"/>
        <v>FH12_13</v>
      </c>
      <c r="AX278" s="192">
        <f t="shared" si="196"/>
        <v>0</v>
      </c>
      <c r="AY278" s="192" t="s">
        <v>18</v>
      </c>
      <c r="AZ278" s="46" t="s">
        <v>192</v>
      </c>
      <c r="BD278" s="186" t="s">
        <v>350</v>
      </c>
      <c r="BE278" s="46" t="str">
        <f t="shared" si="190"/>
        <v>R_ES-AP-SpHeat</v>
      </c>
      <c r="BF278" s="192" t="str">
        <f t="shared" si="191"/>
        <v>FH12_13</v>
      </c>
      <c r="BG278" s="192">
        <f t="shared" si="197"/>
        <v>0</v>
      </c>
      <c r="BH278" s="192" t="s">
        <v>18</v>
      </c>
      <c r="BI278" s="46" t="s">
        <v>194</v>
      </c>
      <c r="BM278" s="186" t="s">
        <v>350</v>
      </c>
      <c r="BN278" s="46" t="str">
        <f t="shared" si="192"/>
        <v>R_ES-AP-SpHeat</v>
      </c>
      <c r="BO278" s="192" t="str">
        <f t="shared" si="193"/>
        <v>FH12_13</v>
      </c>
      <c r="BP278" s="192">
        <f t="shared" si="198"/>
        <v>0</v>
      </c>
      <c r="BQ278" s="192" t="s">
        <v>18</v>
      </c>
      <c r="BR278" s="46" t="s">
        <v>191</v>
      </c>
    </row>
    <row r="279" spans="11:70">
      <c r="K279" s="186" t="s">
        <v>350</v>
      </c>
      <c r="L279" s="187" t="str">
        <f t="shared" si="194"/>
        <v>R_ES-AP-SpHeat</v>
      </c>
      <c r="M279" s="186" t="str">
        <f t="shared" ref="M279:N279" si="255">M183</f>
        <v>FH14_15</v>
      </c>
      <c r="N279" s="186">
        <f t="shared" si="255"/>
        <v>0</v>
      </c>
      <c r="O279" s="186" t="s">
        <v>18</v>
      </c>
      <c r="P279" s="187" t="s">
        <v>195</v>
      </c>
      <c r="T279" s="186" t="s">
        <v>350</v>
      </c>
      <c r="U279" s="187" t="str">
        <f t="shared" si="183"/>
        <v>R_ES-AP-SpHeat</v>
      </c>
      <c r="V279" s="186" t="str">
        <f t="shared" si="183"/>
        <v>FH14_15</v>
      </c>
      <c r="W279" s="186">
        <f t="shared" si="230"/>
        <v>0</v>
      </c>
      <c r="X279" s="186" t="s">
        <v>18</v>
      </c>
      <c r="Y279" s="187" t="s">
        <v>190</v>
      </c>
      <c r="AC279" s="186" t="s">
        <v>350</v>
      </c>
      <c r="AD279" s="46" t="str">
        <f t="shared" si="184"/>
        <v>R_ES-AP-SpHeat</v>
      </c>
      <c r="AE279" s="192" t="str">
        <f t="shared" si="185"/>
        <v>FH14_15</v>
      </c>
      <c r="AF279" s="46">
        <f t="shared" si="231"/>
        <v>0</v>
      </c>
      <c r="AG279" s="192" t="s">
        <v>18</v>
      </c>
      <c r="AH279" s="46" t="s">
        <v>196</v>
      </c>
      <c r="AL279" s="186" t="s">
        <v>350</v>
      </c>
      <c r="AM279" s="187" t="str">
        <f t="shared" si="186"/>
        <v>R_ES-AP-SpHeat</v>
      </c>
      <c r="AN279" s="186" t="str">
        <f t="shared" si="187"/>
        <v>FH14_15</v>
      </c>
      <c r="AO279" s="186">
        <f t="shared" si="232"/>
        <v>0</v>
      </c>
      <c r="AP279" s="186" t="s">
        <v>18</v>
      </c>
      <c r="AQ279" s="187" t="s">
        <v>193</v>
      </c>
      <c r="AU279" s="186" t="s">
        <v>350</v>
      </c>
      <c r="AV279" s="46" t="str">
        <f t="shared" si="188"/>
        <v>R_ES-AP-SpHeat</v>
      </c>
      <c r="AW279" s="192" t="str">
        <f t="shared" si="189"/>
        <v>FH14_15</v>
      </c>
      <c r="AX279" s="192">
        <f t="shared" si="196"/>
        <v>0</v>
      </c>
      <c r="AY279" s="192" t="s">
        <v>18</v>
      </c>
      <c r="AZ279" s="46" t="s">
        <v>192</v>
      </c>
      <c r="BD279" s="186" t="s">
        <v>350</v>
      </c>
      <c r="BE279" s="46" t="str">
        <f t="shared" si="190"/>
        <v>R_ES-AP-SpHeat</v>
      </c>
      <c r="BF279" s="192" t="str">
        <f t="shared" si="191"/>
        <v>FH14_15</v>
      </c>
      <c r="BG279" s="192">
        <f t="shared" si="197"/>
        <v>0</v>
      </c>
      <c r="BH279" s="192" t="s">
        <v>18</v>
      </c>
      <c r="BI279" s="46" t="s">
        <v>194</v>
      </c>
      <c r="BM279" s="186" t="s">
        <v>350</v>
      </c>
      <c r="BN279" s="46" t="str">
        <f t="shared" si="192"/>
        <v>R_ES-AP-SpHeat</v>
      </c>
      <c r="BO279" s="192" t="str">
        <f t="shared" si="193"/>
        <v>FH14_15</v>
      </c>
      <c r="BP279" s="192">
        <f t="shared" si="198"/>
        <v>0</v>
      </c>
      <c r="BQ279" s="192" t="s">
        <v>18</v>
      </c>
      <c r="BR279" s="46" t="s">
        <v>191</v>
      </c>
    </row>
    <row r="280" spans="11:70">
      <c r="K280" s="186" t="s">
        <v>350</v>
      </c>
      <c r="L280" s="187" t="str">
        <f t="shared" si="194"/>
        <v>R_ES-AP-SpHeat</v>
      </c>
      <c r="M280" s="186" t="str">
        <f t="shared" ref="M280:N280" si="256">M184</f>
        <v>FH16_17</v>
      </c>
      <c r="N280" s="186">
        <f t="shared" si="256"/>
        <v>0</v>
      </c>
      <c r="O280" s="186" t="s">
        <v>18</v>
      </c>
      <c r="P280" s="187" t="s">
        <v>195</v>
      </c>
      <c r="T280" s="186" t="s">
        <v>350</v>
      </c>
      <c r="U280" s="187" t="str">
        <f t="shared" si="183"/>
        <v>R_ES-AP-SpHeat</v>
      </c>
      <c r="V280" s="186" t="str">
        <f t="shared" si="183"/>
        <v>FH16_17</v>
      </c>
      <c r="W280" s="186">
        <f t="shared" si="230"/>
        <v>0</v>
      </c>
      <c r="X280" s="186" t="s">
        <v>18</v>
      </c>
      <c r="Y280" s="187" t="s">
        <v>190</v>
      </c>
      <c r="AC280" s="186" t="s">
        <v>350</v>
      </c>
      <c r="AD280" s="46" t="str">
        <f t="shared" si="184"/>
        <v>R_ES-AP-SpHeat</v>
      </c>
      <c r="AE280" s="192" t="str">
        <f t="shared" si="185"/>
        <v>FH16_17</v>
      </c>
      <c r="AF280" s="46">
        <f t="shared" si="231"/>
        <v>0</v>
      </c>
      <c r="AG280" s="192" t="s">
        <v>18</v>
      </c>
      <c r="AH280" s="46" t="s">
        <v>196</v>
      </c>
      <c r="AL280" s="186" t="s">
        <v>350</v>
      </c>
      <c r="AM280" s="187" t="str">
        <f t="shared" si="186"/>
        <v>R_ES-AP-SpHeat</v>
      </c>
      <c r="AN280" s="186" t="str">
        <f t="shared" si="187"/>
        <v>FH16_17</v>
      </c>
      <c r="AO280" s="186">
        <f t="shared" si="232"/>
        <v>0</v>
      </c>
      <c r="AP280" s="186" t="s">
        <v>18</v>
      </c>
      <c r="AQ280" s="187" t="s">
        <v>193</v>
      </c>
      <c r="AU280" s="186" t="s">
        <v>350</v>
      </c>
      <c r="AV280" s="46" t="str">
        <f t="shared" si="188"/>
        <v>R_ES-AP-SpHeat</v>
      </c>
      <c r="AW280" s="192" t="str">
        <f t="shared" si="189"/>
        <v>FH16_17</v>
      </c>
      <c r="AX280" s="192">
        <f t="shared" si="196"/>
        <v>0</v>
      </c>
      <c r="AY280" s="192" t="s">
        <v>18</v>
      </c>
      <c r="AZ280" s="46" t="s">
        <v>192</v>
      </c>
      <c r="BD280" s="186" t="s">
        <v>350</v>
      </c>
      <c r="BE280" s="46" t="str">
        <f t="shared" si="190"/>
        <v>R_ES-AP-SpHeat</v>
      </c>
      <c r="BF280" s="192" t="str">
        <f t="shared" si="191"/>
        <v>FH16_17</v>
      </c>
      <c r="BG280" s="192">
        <f t="shared" si="197"/>
        <v>0</v>
      </c>
      <c r="BH280" s="192" t="s">
        <v>18</v>
      </c>
      <c r="BI280" s="46" t="s">
        <v>194</v>
      </c>
      <c r="BM280" s="186" t="s">
        <v>350</v>
      </c>
      <c r="BN280" s="46" t="str">
        <f t="shared" si="192"/>
        <v>R_ES-AP-SpHeat</v>
      </c>
      <c r="BO280" s="192" t="str">
        <f t="shared" si="193"/>
        <v>FH16_17</v>
      </c>
      <c r="BP280" s="192">
        <f t="shared" si="198"/>
        <v>0</v>
      </c>
      <c r="BQ280" s="192" t="s">
        <v>18</v>
      </c>
      <c r="BR280" s="46" t="s">
        <v>191</v>
      </c>
    </row>
    <row r="281" spans="11:70">
      <c r="K281" s="186" t="s">
        <v>350</v>
      </c>
      <c r="L281" s="187" t="str">
        <f t="shared" si="194"/>
        <v>R_ES-AP-SpHeat</v>
      </c>
      <c r="M281" s="186" t="str">
        <f t="shared" ref="M281:N281" si="257">M185</f>
        <v>FH18_19</v>
      </c>
      <c r="N281" s="186">
        <f t="shared" si="257"/>
        <v>0</v>
      </c>
      <c r="O281" s="186" t="s">
        <v>18</v>
      </c>
      <c r="P281" s="187" t="s">
        <v>195</v>
      </c>
      <c r="T281" s="186" t="s">
        <v>350</v>
      </c>
      <c r="U281" s="187" t="str">
        <f t="shared" si="183"/>
        <v>R_ES-AP-SpHeat</v>
      </c>
      <c r="V281" s="186" t="str">
        <f t="shared" si="183"/>
        <v>FH18_19</v>
      </c>
      <c r="W281" s="186">
        <f t="shared" si="230"/>
        <v>0</v>
      </c>
      <c r="X281" s="186" t="s">
        <v>18</v>
      </c>
      <c r="Y281" s="187" t="s">
        <v>190</v>
      </c>
      <c r="AC281" s="186" t="s">
        <v>350</v>
      </c>
      <c r="AD281" s="46" t="str">
        <f t="shared" si="184"/>
        <v>R_ES-AP-SpHeat</v>
      </c>
      <c r="AE281" s="192" t="str">
        <f t="shared" si="185"/>
        <v>FH18_19</v>
      </c>
      <c r="AF281" s="46">
        <f t="shared" si="231"/>
        <v>0</v>
      </c>
      <c r="AG281" s="192" t="s">
        <v>18</v>
      </c>
      <c r="AH281" s="46" t="s">
        <v>196</v>
      </c>
      <c r="AL281" s="186" t="s">
        <v>350</v>
      </c>
      <c r="AM281" s="187" t="str">
        <f t="shared" si="186"/>
        <v>R_ES-AP-SpHeat</v>
      </c>
      <c r="AN281" s="186" t="str">
        <f t="shared" si="187"/>
        <v>FH18_19</v>
      </c>
      <c r="AO281" s="186">
        <f t="shared" si="232"/>
        <v>0</v>
      </c>
      <c r="AP281" s="186" t="s">
        <v>18</v>
      </c>
      <c r="AQ281" s="187" t="s">
        <v>193</v>
      </c>
      <c r="AU281" s="186" t="s">
        <v>350</v>
      </c>
      <c r="AV281" s="46" t="str">
        <f t="shared" si="188"/>
        <v>R_ES-AP-SpHeat</v>
      </c>
      <c r="AW281" s="192" t="str">
        <f t="shared" si="189"/>
        <v>FH18_19</v>
      </c>
      <c r="AX281" s="192">
        <f t="shared" si="196"/>
        <v>0</v>
      </c>
      <c r="AY281" s="192" t="s">
        <v>18</v>
      </c>
      <c r="AZ281" s="46" t="s">
        <v>192</v>
      </c>
      <c r="BD281" s="186" t="s">
        <v>350</v>
      </c>
      <c r="BE281" s="46" t="str">
        <f t="shared" si="190"/>
        <v>R_ES-AP-SpHeat</v>
      </c>
      <c r="BF281" s="192" t="str">
        <f t="shared" si="191"/>
        <v>FH18_19</v>
      </c>
      <c r="BG281" s="192">
        <f t="shared" si="197"/>
        <v>0</v>
      </c>
      <c r="BH281" s="192" t="s">
        <v>18</v>
      </c>
      <c r="BI281" s="46" t="s">
        <v>194</v>
      </c>
      <c r="BM281" s="186" t="s">
        <v>350</v>
      </c>
      <c r="BN281" s="46" t="str">
        <f t="shared" si="192"/>
        <v>R_ES-AP-SpHeat</v>
      </c>
      <c r="BO281" s="192" t="str">
        <f t="shared" si="193"/>
        <v>FH18_19</v>
      </c>
      <c r="BP281" s="192">
        <f t="shared" si="198"/>
        <v>0</v>
      </c>
      <c r="BQ281" s="192" t="s">
        <v>18</v>
      </c>
      <c r="BR281" s="46" t="s">
        <v>191</v>
      </c>
    </row>
    <row r="282" spans="11:70">
      <c r="K282" s="186" t="s">
        <v>350</v>
      </c>
      <c r="L282" s="187" t="str">
        <f t="shared" si="194"/>
        <v>R_ES-AP-SpHeat</v>
      </c>
      <c r="M282" s="186" t="str">
        <f t="shared" ref="M282:N282" si="258">M186</f>
        <v>FH20_21</v>
      </c>
      <c r="N282" s="186">
        <f t="shared" si="258"/>
        <v>0</v>
      </c>
      <c r="O282" s="186" t="s">
        <v>18</v>
      </c>
      <c r="P282" s="187" t="s">
        <v>195</v>
      </c>
      <c r="T282" s="186" t="s">
        <v>350</v>
      </c>
      <c r="U282" s="187" t="str">
        <f t="shared" si="183"/>
        <v>R_ES-AP-SpHeat</v>
      </c>
      <c r="V282" s="186" t="str">
        <f t="shared" si="183"/>
        <v>FH20_21</v>
      </c>
      <c r="W282" s="186">
        <f t="shared" si="230"/>
        <v>0</v>
      </c>
      <c r="X282" s="186" t="s">
        <v>18</v>
      </c>
      <c r="Y282" s="187" t="s">
        <v>190</v>
      </c>
      <c r="AC282" s="186" t="s">
        <v>350</v>
      </c>
      <c r="AD282" s="46" t="str">
        <f t="shared" si="184"/>
        <v>R_ES-AP-SpHeat</v>
      </c>
      <c r="AE282" s="192" t="str">
        <f t="shared" si="185"/>
        <v>FH20_21</v>
      </c>
      <c r="AF282" s="46">
        <f t="shared" si="231"/>
        <v>0</v>
      </c>
      <c r="AG282" s="192" t="s">
        <v>18</v>
      </c>
      <c r="AH282" s="46" t="s">
        <v>196</v>
      </c>
      <c r="AL282" s="186" t="s">
        <v>350</v>
      </c>
      <c r="AM282" s="187" t="str">
        <f t="shared" si="186"/>
        <v>R_ES-AP-SpHeat</v>
      </c>
      <c r="AN282" s="186" t="str">
        <f t="shared" si="187"/>
        <v>FH20_21</v>
      </c>
      <c r="AO282" s="186">
        <f t="shared" si="232"/>
        <v>0</v>
      </c>
      <c r="AP282" s="186" t="s">
        <v>18</v>
      </c>
      <c r="AQ282" s="187" t="s">
        <v>193</v>
      </c>
      <c r="AU282" s="186" t="s">
        <v>350</v>
      </c>
      <c r="AV282" s="46" t="str">
        <f t="shared" si="188"/>
        <v>R_ES-AP-SpHeat</v>
      </c>
      <c r="AW282" s="192" t="str">
        <f t="shared" si="189"/>
        <v>FH20_21</v>
      </c>
      <c r="AX282" s="192">
        <f t="shared" si="196"/>
        <v>0</v>
      </c>
      <c r="AY282" s="192" t="s">
        <v>18</v>
      </c>
      <c r="AZ282" s="46" t="s">
        <v>192</v>
      </c>
      <c r="BD282" s="186" t="s">
        <v>350</v>
      </c>
      <c r="BE282" s="46" t="str">
        <f t="shared" si="190"/>
        <v>R_ES-AP-SpHeat</v>
      </c>
      <c r="BF282" s="192" t="str">
        <f t="shared" si="191"/>
        <v>FH20_21</v>
      </c>
      <c r="BG282" s="192">
        <f t="shared" si="197"/>
        <v>0</v>
      </c>
      <c r="BH282" s="192" t="s">
        <v>18</v>
      </c>
      <c r="BI282" s="46" t="s">
        <v>194</v>
      </c>
      <c r="BM282" s="186" t="s">
        <v>350</v>
      </c>
      <c r="BN282" s="46" t="str">
        <f t="shared" si="192"/>
        <v>R_ES-AP-SpHeat</v>
      </c>
      <c r="BO282" s="192" t="str">
        <f t="shared" si="193"/>
        <v>FH20_21</v>
      </c>
      <c r="BP282" s="192">
        <f t="shared" si="198"/>
        <v>0</v>
      </c>
      <c r="BQ282" s="192" t="s">
        <v>18</v>
      </c>
      <c r="BR282" s="46" t="s">
        <v>191</v>
      </c>
    </row>
    <row r="283" spans="11:70">
      <c r="K283" s="186" t="s">
        <v>350</v>
      </c>
      <c r="L283" s="187" t="str">
        <f t="shared" si="194"/>
        <v>R_ES-AP-SpHeat</v>
      </c>
      <c r="M283" s="186" t="str">
        <f t="shared" ref="M283:N283" si="259">M187</f>
        <v>FH22_23</v>
      </c>
      <c r="N283" s="186">
        <f t="shared" si="259"/>
        <v>0</v>
      </c>
      <c r="O283" s="186" t="s">
        <v>18</v>
      </c>
      <c r="P283" s="187" t="s">
        <v>195</v>
      </c>
      <c r="T283" s="186" t="s">
        <v>350</v>
      </c>
      <c r="U283" s="187" t="str">
        <f t="shared" si="183"/>
        <v>R_ES-AP-SpHeat</v>
      </c>
      <c r="V283" s="186" t="str">
        <f t="shared" si="183"/>
        <v>FH22_23</v>
      </c>
      <c r="W283" s="186">
        <f t="shared" si="230"/>
        <v>0</v>
      </c>
      <c r="X283" s="186" t="s">
        <v>18</v>
      </c>
      <c r="Y283" s="187" t="s">
        <v>190</v>
      </c>
      <c r="AC283" s="186" t="s">
        <v>350</v>
      </c>
      <c r="AD283" s="46" t="str">
        <f t="shared" si="184"/>
        <v>R_ES-AP-SpHeat</v>
      </c>
      <c r="AE283" s="192" t="str">
        <f t="shared" si="185"/>
        <v>FH22_23</v>
      </c>
      <c r="AF283" s="46">
        <f t="shared" si="231"/>
        <v>0</v>
      </c>
      <c r="AG283" s="192" t="s">
        <v>18</v>
      </c>
      <c r="AH283" s="46" t="s">
        <v>196</v>
      </c>
      <c r="AL283" s="186" t="s">
        <v>350</v>
      </c>
      <c r="AM283" s="187" t="str">
        <f t="shared" si="186"/>
        <v>R_ES-AP-SpHeat</v>
      </c>
      <c r="AN283" s="186" t="str">
        <f t="shared" si="187"/>
        <v>FH22_23</v>
      </c>
      <c r="AO283" s="186">
        <f t="shared" si="232"/>
        <v>0</v>
      </c>
      <c r="AP283" s="186" t="s">
        <v>18</v>
      </c>
      <c r="AQ283" s="187" t="s">
        <v>193</v>
      </c>
      <c r="AU283" s="186" t="s">
        <v>350</v>
      </c>
      <c r="AV283" s="46" t="str">
        <f t="shared" si="188"/>
        <v>R_ES-AP-SpHeat</v>
      </c>
      <c r="AW283" s="192" t="str">
        <f t="shared" si="189"/>
        <v>FH22_23</v>
      </c>
      <c r="AX283" s="192">
        <f t="shared" si="196"/>
        <v>0</v>
      </c>
      <c r="AY283" s="192" t="s">
        <v>18</v>
      </c>
      <c r="AZ283" s="46" t="s">
        <v>192</v>
      </c>
      <c r="BD283" s="186" t="s">
        <v>350</v>
      </c>
      <c r="BE283" s="46" t="str">
        <f t="shared" si="190"/>
        <v>R_ES-AP-SpHeat</v>
      </c>
      <c r="BF283" s="192" t="str">
        <f t="shared" si="191"/>
        <v>FH22_23</v>
      </c>
      <c r="BG283" s="192">
        <f t="shared" si="197"/>
        <v>0</v>
      </c>
      <c r="BH283" s="192" t="s">
        <v>18</v>
      </c>
      <c r="BI283" s="46" t="s">
        <v>194</v>
      </c>
      <c r="BM283" s="186" t="s">
        <v>350</v>
      </c>
      <c r="BN283" s="46" t="str">
        <f t="shared" si="192"/>
        <v>R_ES-AP-SpHeat</v>
      </c>
      <c r="BO283" s="192" t="str">
        <f t="shared" si="193"/>
        <v>FH22_23</v>
      </c>
      <c r="BP283" s="192">
        <f t="shared" si="198"/>
        <v>0</v>
      </c>
      <c r="BQ283" s="192" t="s">
        <v>18</v>
      </c>
      <c r="BR283" s="46" t="s">
        <v>191</v>
      </c>
    </row>
    <row r="284" spans="11:70">
      <c r="K284" s="186" t="s">
        <v>140</v>
      </c>
      <c r="L284" s="187" t="str">
        <f t="shared" si="194"/>
        <v>R_ES-AP-SpHeat</v>
      </c>
      <c r="M284" s="186">
        <f t="shared" ref="M284:N284" si="260">M188</f>
        <v>0</v>
      </c>
      <c r="N284" s="186">
        <f t="shared" si="260"/>
        <v>0</v>
      </c>
      <c r="O284" s="186" t="s">
        <v>18</v>
      </c>
      <c r="P284" s="187" t="s">
        <v>195</v>
      </c>
      <c r="T284" s="186" t="s">
        <v>140</v>
      </c>
      <c r="U284" s="187" t="str">
        <f t="shared" si="183"/>
        <v>R_ES-AP-SpHeat</v>
      </c>
      <c r="V284" s="186">
        <f t="shared" si="183"/>
        <v>0</v>
      </c>
      <c r="W284" s="186">
        <f t="shared" si="230"/>
        <v>0</v>
      </c>
      <c r="X284" s="186" t="s">
        <v>18</v>
      </c>
      <c r="Y284" s="187" t="s">
        <v>190</v>
      </c>
      <c r="AC284" s="186" t="s">
        <v>140</v>
      </c>
      <c r="AD284" s="46" t="str">
        <f t="shared" si="184"/>
        <v>R_ES-AP-SpHeat</v>
      </c>
      <c r="AE284" s="192">
        <f t="shared" si="185"/>
        <v>0</v>
      </c>
      <c r="AF284" s="46">
        <f t="shared" si="231"/>
        <v>0</v>
      </c>
      <c r="AG284" s="192" t="s">
        <v>18</v>
      </c>
      <c r="AH284" s="46" t="s">
        <v>196</v>
      </c>
      <c r="AL284" s="186" t="s">
        <v>140</v>
      </c>
      <c r="AM284" s="187" t="str">
        <f t="shared" si="186"/>
        <v>R_ES-AP-SpHeat</v>
      </c>
      <c r="AN284" s="186">
        <f t="shared" si="187"/>
        <v>0</v>
      </c>
      <c r="AO284" s="186">
        <f t="shared" si="232"/>
        <v>0</v>
      </c>
      <c r="AP284" s="186" t="s">
        <v>18</v>
      </c>
      <c r="AQ284" s="187" t="s">
        <v>193</v>
      </c>
      <c r="AU284" s="186" t="s">
        <v>140</v>
      </c>
      <c r="AV284" s="46" t="str">
        <f t="shared" si="188"/>
        <v>R_ES-AP-SpHeat</v>
      </c>
      <c r="AW284" s="192">
        <f t="shared" si="189"/>
        <v>0</v>
      </c>
      <c r="AX284" s="192">
        <f t="shared" si="196"/>
        <v>0</v>
      </c>
      <c r="AY284" s="192" t="s">
        <v>18</v>
      </c>
      <c r="AZ284" s="46" t="s">
        <v>192</v>
      </c>
      <c r="BD284" s="186" t="s">
        <v>140</v>
      </c>
      <c r="BE284" s="46" t="str">
        <f t="shared" si="190"/>
        <v>R_ES-AP-SpHeat</v>
      </c>
      <c r="BF284" s="192">
        <f t="shared" si="191"/>
        <v>0</v>
      </c>
      <c r="BG284" s="192">
        <f t="shared" si="197"/>
        <v>0</v>
      </c>
      <c r="BH284" s="192" t="s">
        <v>18</v>
      </c>
      <c r="BI284" s="46" t="s">
        <v>194</v>
      </c>
      <c r="BM284" s="186" t="s">
        <v>140</v>
      </c>
      <c r="BN284" s="46" t="str">
        <f t="shared" si="192"/>
        <v>R_ES-AP-SpHeat</v>
      </c>
      <c r="BO284" s="192">
        <f t="shared" si="193"/>
        <v>0</v>
      </c>
      <c r="BP284" s="192">
        <f t="shared" si="198"/>
        <v>0</v>
      </c>
      <c r="BQ284" s="192" t="s">
        <v>18</v>
      </c>
      <c r="BR284" s="46" t="s">
        <v>191</v>
      </c>
    </row>
    <row r="285" spans="11:70">
      <c r="K285" s="186" t="s">
        <v>140</v>
      </c>
      <c r="L285" s="187" t="str">
        <f t="shared" si="194"/>
        <v>R_ES-AP-SpHeat</v>
      </c>
      <c r="M285" s="186">
        <f t="shared" ref="M285:N285" si="261">M189</f>
        <v>0</v>
      </c>
      <c r="N285" s="186">
        <f t="shared" si="261"/>
        <v>0</v>
      </c>
      <c r="O285" s="186" t="s">
        <v>18</v>
      </c>
      <c r="P285" s="187" t="s">
        <v>195</v>
      </c>
      <c r="T285" s="186" t="s">
        <v>140</v>
      </c>
      <c r="U285" s="187" t="str">
        <f t="shared" si="183"/>
        <v>R_ES-AP-SpHeat</v>
      </c>
      <c r="V285" s="186">
        <f t="shared" si="183"/>
        <v>0</v>
      </c>
      <c r="W285" s="186">
        <f t="shared" si="230"/>
        <v>0</v>
      </c>
      <c r="X285" s="186" t="s">
        <v>18</v>
      </c>
      <c r="Y285" s="187" t="s">
        <v>190</v>
      </c>
      <c r="AC285" s="186" t="s">
        <v>140</v>
      </c>
      <c r="AD285" s="46" t="str">
        <f t="shared" si="184"/>
        <v>R_ES-AP-SpHeat</v>
      </c>
      <c r="AE285" s="192">
        <f t="shared" si="185"/>
        <v>0</v>
      </c>
      <c r="AF285" s="46">
        <f t="shared" si="231"/>
        <v>0</v>
      </c>
      <c r="AG285" s="192" t="s">
        <v>18</v>
      </c>
      <c r="AH285" s="46" t="s">
        <v>196</v>
      </c>
      <c r="AL285" s="186" t="s">
        <v>140</v>
      </c>
      <c r="AM285" s="187" t="str">
        <f t="shared" si="186"/>
        <v>R_ES-AP-SpHeat</v>
      </c>
      <c r="AN285" s="186">
        <f t="shared" si="187"/>
        <v>0</v>
      </c>
      <c r="AO285" s="186">
        <f t="shared" si="232"/>
        <v>0</v>
      </c>
      <c r="AP285" s="186" t="s">
        <v>18</v>
      </c>
      <c r="AQ285" s="187" t="s">
        <v>193</v>
      </c>
      <c r="AU285" s="186" t="s">
        <v>140</v>
      </c>
      <c r="AV285" s="46" t="str">
        <f t="shared" si="188"/>
        <v>R_ES-AP-SpHeat</v>
      </c>
      <c r="AW285" s="192">
        <f t="shared" si="189"/>
        <v>0</v>
      </c>
      <c r="AX285" s="192">
        <f t="shared" si="196"/>
        <v>0</v>
      </c>
      <c r="AY285" s="192" t="s">
        <v>18</v>
      </c>
      <c r="AZ285" s="46" t="s">
        <v>192</v>
      </c>
      <c r="BD285" s="186" t="s">
        <v>140</v>
      </c>
      <c r="BE285" s="46" t="str">
        <f t="shared" si="190"/>
        <v>R_ES-AP-SpHeat</v>
      </c>
      <c r="BF285" s="192">
        <f t="shared" si="191"/>
        <v>0</v>
      </c>
      <c r="BG285" s="192">
        <f t="shared" si="197"/>
        <v>0</v>
      </c>
      <c r="BH285" s="192" t="s">
        <v>18</v>
      </c>
      <c r="BI285" s="46" t="s">
        <v>194</v>
      </c>
      <c r="BM285" s="186" t="s">
        <v>140</v>
      </c>
      <c r="BN285" s="46" t="str">
        <f t="shared" si="192"/>
        <v>R_ES-AP-SpHeat</v>
      </c>
      <c r="BO285" s="192">
        <f t="shared" si="193"/>
        <v>0</v>
      </c>
      <c r="BP285" s="192">
        <f t="shared" si="198"/>
        <v>0</v>
      </c>
      <c r="BQ285" s="192" t="s">
        <v>18</v>
      </c>
      <c r="BR285" s="46" t="s">
        <v>191</v>
      </c>
    </row>
    <row r="286" spans="11:70">
      <c r="K286" s="186" t="s">
        <v>140</v>
      </c>
      <c r="L286" s="187" t="str">
        <f t="shared" si="194"/>
        <v>R_ES-AP-SpHeat</v>
      </c>
      <c r="M286" s="186">
        <f t="shared" ref="M286:N286" si="262">M190</f>
        <v>0</v>
      </c>
      <c r="N286" s="186">
        <f t="shared" si="262"/>
        <v>0</v>
      </c>
      <c r="O286" s="186" t="s">
        <v>18</v>
      </c>
      <c r="P286" s="187" t="s">
        <v>195</v>
      </c>
      <c r="T286" s="186" t="s">
        <v>140</v>
      </c>
      <c r="U286" s="187" t="str">
        <f t="shared" si="183"/>
        <v>R_ES-AP-SpHeat</v>
      </c>
      <c r="V286" s="186">
        <f t="shared" si="183"/>
        <v>0</v>
      </c>
      <c r="W286" s="186">
        <f t="shared" si="230"/>
        <v>0</v>
      </c>
      <c r="X286" s="186" t="s">
        <v>18</v>
      </c>
      <c r="Y286" s="187" t="s">
        <v>190</v>
      </c>
      <c r="AC286" s="186" t="s">
        <v>140</v>
      </c>
      <c r="AD286" s="46" t="str">
        <f t="shared" si="184"/>
        <v>R_ES-AP-SpHeat</v>
      </c>
      <c r="AE286" s="192">
        <f t="shared" si="185"/>
        <v>0</v>
      </c>
      <c r="AF286" s="46">
        <f t="shared" si="231"/>
        <v>0</v>
      </c>
      <c r="AG286" s="192" t="s">
        <v>18</v>
      </c>
      <c r="AH286" s="46" t="s">
        <v>196</v>
      </c>
      <c r="AL286" s="186" t="s">
        <v>140</v>
      </c>
      <c r="AM286" s="187" t="str">
        <f t="shared" si="186"/>
        <v>R_ES-AP-SpHeat</v>
      </c>
      <c r="AN286" s="186">
        <f t="shared" si="187"/>
        <v>0</v>
      </c>
      <c r="AO286" s="186">
        <f t="shared" si="232"/>
        <v>0</v>
      </c>
      <c r="AP286" s="186" t="s">
        <v>18</v>
      </c>
      <c r="AQ286" s="187" t="s">
        <v>193</v>
      </c>
      <c r="AU286" s="186" t="s">
        <v>140</v>
      </c>
      <c r="AV286" s="46" t="str">
        <f t="shared" si="188"/>
        <v>R_ES-AP-SpHeat</v>
      </c>
      <c r="AW286" s="192">
        <f t="shared" si="189"/>
        <v>0</v>
      </c>
      <c r="AX286" s="192">
        <f t="shared" si="196"/>
        <v>0</v>
      </c>
      <c r="AY286" s="192" t="s">
        <v>18</v>
      </c>
      <c r="AZ286" s="46" t="s">
        <v>192</v>
      </c>
      <c r="BD286" s="186" t="s">
        <v>140</v>
      </c>
      <c r="BE286" s="46" t="str">
        <f t="shared" si="190"/>
        <v>R_ES-AP-SpHeat</v>
      </c>
      <c r="BF286" s="192">
        <f t="shared" si="191"/>
        <v>0</v>
      </c>
      <c r="BG286" s="192">
        <f t="shared" si="197"/>
        <v>0</v>
      </c>
      <c r="BH286" s="192" t="s">
        <v>18</v>
      </c>
      <c r="BI286" s="46" t="s">
        <v>194</v>
      </c>
      <c r="BM286" s="186" t="s">
        <v>140</v>
      </c>
      <c r="BN286" s="46" t="str">
        <f t="shared" si="192"/>
        <v>R_ES-AP-SpHeat</v>
      </c>
      <c r="BO286" s="192">
        <f t="shared" si="193"/>
        <v>0</v>
      </c>
      <c r="BP286" s="192">
        <f t="shared" si="198"/>
        <v>0</v>
      </c>
      <c r="BQ286" s="192" t="s">
        <v>18</v>
      </c>
      <c r="BR286" s="46" t="s">
        <v>191</v>
      </c>
    </row>
    <row r="287" spans="11:70">
      <c r="K287" s="186" t="s">
        <v>140</v>
      </c>
      <c r="L287" s="187" t="str">
        <f t="shared" si="194"/>
        <v>R_ES-AP-SpHeat</v>
      </c>
      <c r="M287" s="186">
        <f t="shared" ref="M287:N287" si="263">M191</f>
        <v>0</v>
      </c>
      <c r="N287" s="186">
        <f t="shared" si="263"/>
        <v>0</v>
      </c>
      <c r="O287" s="186" t="s">
        <v>18</v>
      </c>
      <c r="P287" s="187" t="s">
        <v>195</v>
      </c>
      <c r="T287" s="186" t="s">
        <v>140</v>
      </c>
      <c r="U287" s="187" t="str">
        <f t="shared" si="183"/>
        <v>R_ES-AP-SpHeat</v>
      </c>
      <c r="V287" s="186">
        <f t="shared" si="183"/>
        <v>0</v>
      </c>
      <c r="W287" s="186">
        <f t="shared" si="230"/>
        <v>0</v>
      </c>
      <c r="X287" s="186" t="s">
        <v>18</v>
      </c>
      <c r="Y287" s="187" t="s">
        <v>190</v>
      </c>
      <c r="AC287" s="186" t="s">
        <v>140</v>
      </c>
      <c r="AD287" s="46" t="str">
        <f t="shared" si="184"/>
        <v>R_ES-AP-SpHeat</v>
      </c>
      <c r="AE287" s="192">
        <f t="shared" si="185"/>
        <v>0</v>
      </c>
      <c r="AF287" s="46">
        <f t="shared" si="231"/>
        <v>0</v>
      </c>
      <c r="AG287" s="192" t="s">
        <v>18</v>
      </c>
      <c r="AH287" s="46" t="s">
        <v>196</v>
      </c>
      <c r="AL287" s="186" t="s">
        <v>140</v>
      </c>
      <c r="AM287" s="187" t="str">
        <f t="shared" si="186"/>
        <v>R_ES-AP-SpHeat</v>
      </c>
      <c r="AN287" s="186">
        <f t="shared" si="187"/>
        <v>0</v>
      </c>
      <c r="AO287" s="186">
        <f t="shared" si="232"/>
        <v>0</v>
      </c>
      <c r="AP287" s="186" t="s">
        <v>18</v>
      </c>
      <c r="AQ287" s="187" t="s">
        <v>193</v>
      </c>
      <c r="AU287" s="186" t="s">
        <v>140</v>
      </c>
      <c r="AV287" s="46" t="str">
        <f t="shared" si="188"/>
        <v>R_ES-AP-SpHeat</v>
      </c>
      <c r="AW287" s="192">
        <f t="shared" si="189"/>
        <v>0</v>
      </c>
      <c r="AX287" s="192">
        <f t="shared" si="196"/>
        <v>0</v>
      </c>
      <c r="AY287" s="192" t="s">
        <v>18</v>
      </c>
      <c r="AZ287" s="46" t="s">
        <v>192</v>
      </c>
      <c r="BD287" s="186" t="s">
        <v>140</v>
      </c>
      <c r="BE287" s="46" t="str">
        <f t="shared" si="190"/>
        <v>R_ES-AP-SpHeat</v>
      </c>
      <c r="BF287" s="192">
        <f t="shared" si="191"/>
        <v>0</v>
      </c>
      <c r="BG287" s="192">
        <f t="shared" si="197"/>
        <v>0</v>
      </c>
      <c r="BH287" s="192" t="s">
        <v>18</v>
      </c>
      <c r="BI287" s="46" t="s">
        <v>194</v>
      </c>
      <c r="BM287" s="186" t="s">
        <v>140</v>
      </c>
      <c r="BN287" s="46" t="str">
        <f t="shared" si="192"/>
        <v>R_ES-AP-SpHeat</v>
      </c>
      <c r="BO287" s="192">
        <f t="shared" si="193"/>
        <v>0</v>
      </c>
      <c r="BP287" s="192">
        <f t="shared" si="198"/>
        <v>0</v>
      </c>
      <c r="BQ287" s="192" t="s">
        <v>18</v>
      </c>
      <c r="BR287" s="46" t="s">
        <v>191</v>
      </c>
    </row>
    <row r="288" spans="11:70">
      <c r="K288" s="186" t="s">
        <v>140</v>
      </c>
      <c r="L288" s="187" t="str">
        <f t="shared" si="194"/>
        <v>R_ES-AP-SpHeat</v>
      </c>
      <c r="M288" s="186">
        <f t="shared" ref="M288:N288" si="264">M192</f>
        <v>0</v>
      </c>
      <c r="N288" s="186">
        <f t="shared" si="264"/>
        <v>0</v>
      </c>
      <c r="O288" s="186" t="s">
        <v>18</v>
      </c>
      <c r="P288" s="187" t="s">
        <v>195</v>
      </c>
      <c r="T288" s="186" t="s">
        <v>140</v>
      </c>
      <c r="U288" s="187" t="str">
        <f t="shared" ref="U288:V351" si="265">L288</f>
        <v>R_ES-AP-SpHeat</v>
      </c>
      <c r="V288" s="186">
        <f t="shared" si="265"/>
        <v>0</v>
      </c>
      <c r="W288" s="186">
        <f t="shared" si="230"/>
        <v>0</v>
      </c>
      <c r="X288" s="186" t="s">
        <v>18</v>
      </c>
      <c r="Y288" s="187" t="s">
        <v>190</v>
      </c>
      <c r="AC288" s="186" t="s">
        <v>140</v>
      </c>
      <c r="AD288" s="46" t="str">
        <f t="shared" ref="AD288:AD351" si="266">U288</f>
        <v>R_ES-AP-SpHeat</v>
      </c>
      <c r="AE288" s="192">
        <f t="shared" ref="AE288:AE351" si="267">V288</f>
        <v>0</v>
      </c>
      <c r="AF288" s="46">
        <f t="shared" si="231"/>
        <v>0</v>
      </c>
      <c r="AG288" s="192" t="s">
        <v>18</v>
      </c>
      <c r="AH288" s="46" t="s">
        <v>196</v>
      </c>
      <c r="AL288" s="186" t="s">
        <v>140</v>
      </c>
      <c r="AM288" s="187" t="str">
        <f t="shared" ref="AM288:AM351" si="268">AD288</f>
        <v>R_ES-AP-SpHeat</v>
      </c>
      <c r="AN288" s="186">
        <f t="shared" ref="AN288:AN351" si="269">AE288</f>
        <v>0</v>
      </c>
      <c r="AO288" s="186">
        <f t="shared" si="232"/>
        <v>0</v>
      </c>
      <c r="AP288" s="186" t="s">
        <v>18</v>
      </c>
      <c r="AQ288" s="187" t="s">
        <v>193</v>
      </c>
      <c r="AU288" s="186" t="s">
        <v>140</v>
      </c>
      <c r="AV288" s="46" t="str">
        <f t="shared" ref="AV288:AV351" si="270">AM288</f>
        <v>R_ES-AP-SpHeat</v>
      </c>
      <c r="AW288" s="192">
        <f t="shared" ref="AW288:AW351" si="271">AN288</f>
        <v>0</v>
      </c>
      <c r="AX288" s="192">
        <f t="shared" si="196"/>
        <v>0</v>
      </c>
      <c r="AY288" s="192" t="s">
        <v>18</v>
      </c>
      <c r="AZ288" s="46" t="s">
        <v>192</v>
      </c>
      <c r="BD288" s="186" t="s">
        <v>140</v>
      </c>
      <c r="BE288" s="46" t="str">
        <f t="shared" ref="BE288:BE351" si="272">AV288</f>
        <v>R_ES-AP-SpHeat</v>
      </c>
      <c r="BF288" s="192">
        <f t="shared" ref="BF288:BF351" si="273">AW288</f>
        <v>0</v>
      </c>
      <c r="BG288" s="192">
        <f t="shared" si="197"/>
        <v>0</v>
      </c>
      <c r="BH288" s="192" t="s">
        <v>18</v>
      </c>
      <c r="BI288" s="46" t="s">
        <v>194</v>
      </c>
      <c r="BM288" s="186" t="s">
        <v>140</v>
      </c>
      <c r="BN288" s="46" t="str">
        <f t="shared" ref="BN288:BN351" si="274">BE288</f>
        <v>R_ES-AP-SpHeat</v>
      </c>
      <c r="BO288" s="192">
        <f t="shared" ref="BO288:BO351" si="275">BF288</f>
        <v>0</v>
      </c>
      <c r="BP288" s="192">
        <f t="shared" si="198"/>
        <v>0</v>
      </c>
      <c r="BQ288" s="192" t="s">
        <v>18</v>
      </c>
      <c r="BR288" s="46" t="s">
        <v>191</v>
      </c>
    </row>
    <row r="289" spans="11:70">
      <c r="K289" s="186" t="s">
        <v>140</v>
      </c>
      <c r="L289" s="187" t="str">
        <f t="shared" ref="L289:L319" si="276">L288</f>
        <v>R_ES-AP-SpHeat</v>
      </c>
      <c r="M289" s="186">
        <f t="shared" ref="M289:N289" si="277">M193</f>
        <v>0</v>
      </c>
      <c r="N289" s="186">
        <f t="shared" si="277"/>
        <v>0</v>
      </c>
      <c r="O289" s="186" t="s">
        <v>18</v>
      </c>
      <c r="P289" s="187" t="s">
        <v>195</v>
      </c>
      <c r="T289" s="186" t="s">
        <v>140</v>
      </c>
      <c r="U289" s="187" t="str">
        <f t="shared" si="265"/>
        <v>R_ES-AP-SpHeat</v>
      </c>
      <c r="V289" s="186">
        <f t="shared" si="265"/>
        <v>0</v>
      </c>
      <c r="W289" s="186">
        <f t="shared" si="230"/>
        <v>0</v>
      </c>
      <c r="X289" s="186" t="s">
        <v>18</v>
      </c>
      <c r="Y289" s="187" t="s">
        <v>190</v>
      </c>
      <c r="AC289" s="186" t="s">
        <v>140</v>
      </c>
      <c r="AD289" s="46" t="str">
        <f t="shared" si="266"/>
        <v>R_ES-AP-SpHeat</v>
      </c>
      <c r="AE289" s="192">
        <f t="shared" si="267"/>
        <v>0</v>
      </c>
      <c r="AF289" s="46">
        <f t="shared" si="231"/>
        <v>0</v>
      </c>
      <c r="AG289" s="192" t="s">
        <v>18</v>
      </c>
      <c r="AH289" s="46" t="s">
        <v>196</v>
      </c>
      <c r="AL289" s="186" t="s">
        <v>140</v>
      </c>
      <c r="AM289" s="187" t="str">
        <f t="shared" si="268"/>
        <v>R_ES-AP-SpHeat</v>
      </c>
      <c r="AN289" s="186">
        <f t="shared" si="269"/>
        <v>0</v>
      </c>
      <c r="AO289" s="186">
        <f t="shared" si="232"/>
        <v>0</v>
      </c>
      <c r="AP289" s="186" t="s">
        <v>18</v>
      </c>
      <c r="AQ289" s="187" t="s">
        <v>193</v>
      </c>
      <c r="AU289" s="186" t="s">
        <v>140</v>
      </c>
      <c r="AV289" s="46" t="str">
        <f t="shared" si="270"/>
        <v>R_ES-AP-SpHeat</v>
      </c>
      <c r="AW289" s="192">
        <f t="shared" si="271"/>
        <v>0</v>
      </c>
      <c r="AX289" s="192">
        <f t="shared" ref="AX289:AX352" si="278">W289</f>
        <v>0</v>
      </c>
      <c r="AY289" s="192" t="s">
        <v>18</v>
      </c>
      <c r="AZ289" s="46" t="s">
        <v>192</v>
      </c>
      <c r="BD289" s="186" t="s">
        <v>140</v>
      </c>
      <c r="BE289" s="46" t="str">
        <f t="shared" si="272"/>
        <v>R_ES-AP-SpHeat</v>
      </c>
      <c r="BF289" s="192">
        <f t="shared" si="273"/>
        <v>0</v>
      </c>
      <c r="BG289" s="192">
        <f t="shared" ref="BG289:BG352" si="279">AF289</f>
        <v>0</v>
      </c>
      <c r="BH289" s="192" t="s">
        <v>18</v>
      </c>
      <c r="BI289" s="46" t="s">
        <v>194</v>
      </c>
      <c r="BM289" s="186" t="s">
        <v>140</v>
      </c>
      <c r="BN289" s="46" t="str">
        <f t="shared" si="274"/>
        <v>R_ES-AP-SpHeat</v>
      </c>
      <c r="BO289" s="192">
        <f t="shared" si="275"/>
        <v>0</v>
      </c>
      <c r="BP289" s="192">
        <f t="shared" ref="BP289:BP352" si="280">AX289</f>
        <v>0</v>
      </c>
      <c r="BQ289" s="192" t="s">
        <v>18</v>
      </c>
      <c r="BR289" s="46" t="s">
        <v>191</v>
      </c>
    </row>
    <row r="290" spans="11:70">
      <c r="K290" s="186" t="s">
        <v>140</v>
      </c>
      <c r="L290" s="187" t="str">
        <f t="shared" si="276"/>
        <v>R_ES-AP-SpHeat</v>
      </c>
      <c r="M290" s="186">
        <f t="shared" ref="M290:N290" si="281">M194</f>
        <v>0</v>
      </c>
      <c r="N290" s="186">
        <f t="shared" si="281"/>
        <v>0</v>
      </c>
      <c r="O290" s="186" t="s">
        <v>18</v>
      </c>
      <c r="P290" s="187" t="s">
        <v>195</v>
      </c>
      <c r="T290" s="186" t="s">
        <v>140</v>
      </c>
      <c r="U290" s="187" t="str">
        <f t="shared" si="265"/>
        <v>R_ES-AP-SpHeat</v>
      </c>
      <c r="V290" s="186">
        <f t="shared" si="265"/>
        <v>0</v>
      </c>
      <c r="W290" s="186">
        <f t="shared" si="230"/>
        <v>0</v>
      </c>
      <c r="X290" s="186" t="s">
        <v>18</v>
      </c>
      <c r="Y290" s="187" t="s">
        <v>190</v>
      </c>
      <c r="AC290" s="186" t="s">
        <v>140</v>
      </c>
      <c r="AD290" s="46" t="str">
        <f t="shared" si="266"/>
        <v>R_ES-AP-SpHeat</v>
      </c>
      <c r="AE290" s="192">
        <f t="shared" si="267"/>
        <v>0</v>
      </c>
      <c r="AF290" s="46">
        <f t="shared" si="231"/>
        <v>0</v>
      </c>
      <c r="AG290" s="192" t="s">
        <v>18</v>
      </c>
      <c r="AH290" s="46" t="s">
        <v>196</v>
      </c>
      <c r="AL290" s="186" t="s">
        <v>140</v>
      </c>
      <c r="AM290" s="187" t="str">
        <f t="shared" si="268"/>
        <v>R_ES-AP-SpHeat</v>
      </c>
      <c r="AN290" s="186">
        <f t="shared" si="269"/>
        <v>0</v>
      </c>
      <c r="AO290" s="186">
        <f t="shared" si="232"/>
        <v>0</v>
      </c>
      <c r="AP290" s="186" t="s">
        <v>18</v>
      </c>
      <c r="AQ290" s="187" t="s">
        <v>193</v>
      </c>
      <c r="AU290" s="186" t="s">
        <v>140</v>
      </c>
      <c r="AV290" s="46" t="str">
        <f t="shared" si="270"/>
        <v>R_ES-AP-SpHeat</v>
      </c>
      <c r="AW290" s="192">
        <f t="shared" si="271"/>
        <v>0</v>
      </c>
      <c r="AX290" s="192">
        <f t="shared" si="278"/>
        <v>0</v>
      </c>
      <c r="AY290" s="192" t="s">
        <v>18</v>
      </c>
      <c r="AZ290" s="46" t="s">
        <v>192</v>
      </c>
      <c r="BD290" s="186" t="s">
        <v>140</v>
      </c>
      <c r="BE290" s="46" t="str">
        <f t="shared" si="272"/>
        <v>R_ES-AP-SpHeat</v>
      </c>
      <c r="BF290" s="192">
        <f t="shared" si="273"/>
        <v>0</v>
      </c>
      <c r="BG290" s="192">
        <f t="shared" si="279"/>
        <v>0</v>
      </c>
      <c r="BH290" s="192" t="s">
        <v>18</v>
      </c>
      <c r="BI290" s="46" t="s">
        <v>194</v>
      </c>
      <c r="BM290" s="186" t="s">
        <v>140</v>
      </c>
      <c r="BN290" s="46" t="str">
        <f t="shared" si="274"/>
        <v>R_ES-AP-SpHeat</v>
      </c>
      <c r="BO290" s="192">
        <f t="shared" si="275"/>
        <v>0</v>
      </c>
      <c r="BP290" s="192">
        <f t="shared" si="280"/>
        <v>0</v>
      </c>
      <c r="BQ290" s="192" t="s">
        <v>18</v>
      </c>
      <c r="BR290" s="46" t="s">
        <v>191</v>
      </c>
    </row>
    <row r="291" spans="11:70">
      <c r="K291" s="186" t="s">
        <v>140</v>
      </c>
      <c r="L291" s="187" t="str">
        <f t="shared" si="276"/>
        <v>R_ES-AP-SpHeat</v>
      </c>
      <c r="M291" s="186">
        <f t="shared" ref="M291:N291" si="282">M195</f>
        <v>0</v>
      </c>
      <c r="N291" s="186">
        <f t="shared" si="282"/>
        <v>0</v>
      </c>
      <c r="O291" s="186" t="s">
        <v>18</v>
      </c>
      <c r="P291" s="187" t="s">
        <v>195</v>
      </c>
      <c r="T291" s="186" t="s">
        <v>140</v>
      </c>
      <c r="U291" s="187" t="str">
        <f t="shared" si="265"/>
        <v>R_ES-AP-SpHeat</v>
      </c>
      <c r="V291" s="186">
        <f t="shared" si="265"/>
        <v>0</v>
      </c>
      <c r="W291" s="186">
        <f t="shared" si="230"/>
        <v>0</v>
      </c>
      <c r="X291" s="186" t="s">
        <v>18</v>
      </c>
      <c r="Y291" s="187" t="s">
        <v>190</v>
      </c>
      <c r="AC291" s="186" t="s">
        <v>140</v>
      </c>
      <c r="AD291" s="46" t="str">
        <f t="shared" si="266"/>
        <v>R_ES-AP-SpHeat</v>
      </c>
      <c r="AE291" s="192">
        <f t="shared" si="267"/>
        <v>0</v>
      </c>
      <c r="AF291" s="46">
        <f t="shared" si="231"/>
        <v>0</v>
      </c>
      <c r="AG291" s="192" t="s">
        <v>18</v>
      </c>
      <c r="AH291" s="46" t="s">
        <v>196</v>
      </c>
      <c r="AL291" s="186" t="s">
        <v>140</v>
      </c>
      <c r="AM291" s="187" t="str">
        <f t="shared" si="268"/>
        <v>R_ES-AP-SpHeat</v>
      </c>
      <c r="AN291" s="186">
        <f t="shared" si="269"/>
        <v>0</v>
      </c>
      <c r="AO291" s="186">
        <f t="shared" si="232"/>
        <v>0</v>
      </c>
      <c r="AP291" s="186" t="s">
        <v>18</v>
      </c>
      <c r="AQ291" s="187" t="s">
        <v>193</v>
      </c>
      <c r="AU291" s="186" t="s">
        <v>140</v>
      </c>
      <c r="AV291" s="46" t="str">
        <f t="shared" si="270"/>
        <v>R_ES-AP-SpHeat</v>
      </c>
      <c r="AW291" s="192">
        <f t="shared" si="271"/>
        <v>0</v>
      </c>
      <c r="AX291" s="192">
        <f t="shared" si="278"/>
        <v>0</v>
      </c>
      <c r="AY291" s="192" t="s">
        <v>18</v>
      </c>
      <c r="AZ291" s="46" t="s">
        <v>192</v>
      </c>
      <c r="BD291" s="186" t="s">
        <v>140</v>
      </c>
      <c r="BE291" s="46" t="str">
        <f t="shared" si="272"/>
        <v>R_ES-AP-SpHeat</v>
      </c>
      <c r="BF291" s="192">
        <f t="shared" si="273"/>
        <v>0</v>
      </c>
      <c r="BG291" s="192">
        <f t="shared" si="279"/>
        <v>0</v>
      </c>
      <c r="BH291" s="192" t="s">
        <v>18</v>
      </c>
      <c r="BI291" s="46" t="s">
        <v>194</v>
      </c>
      <c r="BM291" s="186" t="s">
        <v>140</v>
      </c>
      <c r="BN291" s="46" t="str">
        <f t="shared" si="274"/>
        <v>R_ES-AP-SpHeat</v>
      </c>
      <c r="BO291" s="192">
        <f t="shared" si="275"/>
        <v>0</v>
      </c>
      <c r="BP291" s="192">
        <f t="shared" si="280"/>
        <v>0</v>
      </c>
      <c r="BQ291" s="192" t="s">
        <v>18</v>
      </c>
      <c r="BR291" s="46" t="s">
        <v>191</v>
      </c>
    </row>
    <row r="292" spans="11:70">
      <c r="K292" s="186" t="s">
        <v>140</v>
      </c>
      <c r="L292" s="187" t="str">
        <f t="shared" si="276"/>
        <v>R_ES-AP-SpHeat</v>
      </c>
      <c r="M292" s="186">
        <f t="shared" ref="M292:N292" si="283">M196</f>
        <v>0</v>
      </c>
      <c r="N292" s="186">
        <f t="shared" si="283"/>
        <v>0</v>
      </c>
      <c r="O292" s="186" t="s">
        <v>18</v>
      </c>
      <c r="P292" s="187" t="s">
        <v>195</v>
      </c>
      <c r="T292" s="186" t="s">
        <v>140</v>
      </c>
      <c r="U292" s="187" t="str">
        <f t="shared" si="265"/>
        <v>R_ES-AP-SpHeat</v>
      </c>
      <c r="V292" s="186">
        <f t="shared" si="265"/>
        <v>0</v>
      </c>
      <c r="W292" s="186">
        <f t="shared" si="230"/>
        <v>0</v>
      </c>
      <c r="X292" s="186" t="s">
        <v>18</v>
      </c>
      <c r="Y292" s="187" t="s">
        <v>190</v>
      </c>
      <c r="AC292" s="186" t="s">
        <v>140</v>
      </c>
      <c r="AD292" s="46" t="str">
        <f t="shared" si="266"/>
        <v>R_ES-AP-SpHeat</v>
      </c>
      <c r="AE292" s="192">
        <f t="shared" si="267"/>
        <v>0</v>
      </c>
      <c r="AF292" s="46">
        <f t="shared" si="231"/>
        <v>0</v>
      </c>
      <c r="AG292" s="192" t="s">
        <v>18</v>
      </c>
      <c r="AH292" s="46" t="s">
        <v>196</v>
      </c>
      <c r="AL292" s="186" t="s">
        <v>140</v>
      </c>
      <c r="AM292" s="187" t="str">
        <f t="shared" si="268"/>
        <v>R_ES-AP-SpHeat</v>
      </c>
      <c r="AN292" s="186">
        <f t="shared" si="269"/>
        <v>0</v>
      </c>
      <c r="AO292" s="186">
        <f t="shared" si="232"/>
        <v>0</v>
      </c>
      <c r="AP292" s="186" t="s">
        <v>18</v>
      </c>
      <c r="AQ292" s="187" t="s">
        <v>193</v>
      </c>
      <c r="AU292" s="186" t="s">
        <v>140</v>
      </c>
      <c r="AV292" s="46" t="str">
        <f t="shared" si="270"/>
        <v>R_ES-AP-SpHeat</v>
      </c>
      <c r="AW292" s="192">
        <f t="shared" si="271"/>
        <v>0</v>
      </c>
      <c r="AX292" s="192">
        <f t="shared" si="278"/>
        <v>0</v>
      </c>
      <c r="AY292" s="192" t="s">
        <v>18</v>
      </c>
      <c r="AZ292" s="46" t="s">
        <v>192</v>
      </c>
      <c r="BD292" s="186" t="s">
        <v>140</v>
      </c>
      <c r="BE292" s="46" t="str">
        <f t="shared" si="272"/>
        <v>R_ES-AP-SpHeat</v>
      </c>
      <c r="BF292" s="192">
        <f t="shared" si="273"/>
        <v>0</v>
      </c>
      <c r="BG292" s="192">
        <f t="shared" si="279"/>
        <v>0</v>
      </c>
      <c r="BH292" s="192" t="s">
        <v>18</v>
      </c>
      <c r="BI292" s="46" t="s">
        <v>194</v>
      </c>
      <c r="BM292" s="186" t="s">
        <v>140</v>
      </c>
      <c r="BN292" s="46" t="str">
        <f t="shared" si="274"/>
        <v>R_ES-AP-SpHeat</v>
      </c>
      <c r="BO292" s="192">
        <f t="shared" si="275"/>
        <v>0</v>
      </c>
      <c r="BP292" s="192">
        <f t="shared" si="280"/>
        <v>0</v>
      </c>
      <c r="BQ292" s="192" t="s">
        <v>18</v>
      </c>
      <c r="BR292" s="46" t="s">
        <v>191</v>
      </c>
    </row>
    <row r="293" spans="11:70">
      <c r="K293" s="186" t="s">
        <v>140</v>
      </c>
      <c r="L293" s="187" t="str">
        <f t="shared" si="276"/>
        <v>R_ES-AP-SpHeat</v>
      </c>
      <c r="M293" s="186">
        <f t="shared" ref="M293:N293" si="284">M197</f>
        <v>0</v>
      </c>
      <c r="N293" s="186">
        <f t="shared" si="284"/>
        <v>0</v>
      </c>
      <c r="O293" s="186" t="s">
        <v>18</v>
      </c>
      <c r="P293" s="187" t="s">
        <v>195</v>
      </c>
      <c r="T293" s="186" t="s">
        <v>140</v>
      </c>
      <c r="U293" s="187" t="str">
        <f t="shared" si="265"/>
        <v>R_ES-AP-SpHeat</v>
      </c>
      <c r="V293" s="186">
        <f t="shared" si="265"/>
        <v>0</v>
      </c>
      <c r="W293" s="186">
        <f t="shared" si="230"/>
        <v>0</v>
      </c>
      <c r="X293" s="186" t="s">
        <v>18</v>
      </c>
      <c r="Y293" s="187" t="s">
        <v>190</v>
      </c>
      <c r="AC293" s="186" t="s">
        <v>140</v>
      </c>
      <c r="AD293" s="46" t="str">
        <f t="shared" si="266"/>
        <v>R_ES-AP-SpHeat</v>
      </c>
      <c r="AE293" s="192">
        <f t="shared" si="267"/>
        <v>0</v>
      </c>
      <c r="AF293" s="46">
        <f t="shared" si="231"/>
        <v>0</v>
      </c>
      <c r="AG293" s="192" t="s">
        <v>18</v>
      </c>
      <c r="AH293" s="46" t="s">
        <v>196</v>
      </c>
      <c r="AL293" s="186" t="s">
        <v>140</v>
      </c>
      <c r="AM293" s="187" t="str">
        <f t="shared" si="268"/>
        <v>R_ES-AP-SpHeat</v>
      </c>
      <c r="AN293" s="186">
        <f t="shared" si="269"/>
        <v>0</v>
      </c>
      <c r="AO293" s="186">
        <f t="shared" si="232"/>
        <v>0</v>
      </c>
      <c r="AP293" s="186" t="s">
        <v>18</v>
      </c>
      <c r="AQ293" s="187" t="s">
        <v>193</v>
      </c>
      <c r="AU293" s="186" t="s">
        <v>140</v>
      </c>
      <c r="AV293" s="46" t="str">
        <f t="shared" si="270"/>
        <v>R_ES-AP-SpHeat</v>
      </c>
      <c r="AW293" s="192">
        <f t="shared" si="271"/>
        <v>0</v>
      </c>
      <c r="AX293" s="192">
        <f t="shared" si="278"/>
        <v>0</v>
      </c>
      <c r="AY293" s="192" t="s">
        <v>18</v>
      </c>
      <c r="AZ293" s="46" t="s">
        <v>192</v>
      </c>
      <c r="BD293" s="186" t="s">
        <v>140</v>
      </c>
      <c r="BE293" s="46" t="str">
        <f t="shared" si="272"/>
        <v>R_ES-AP-SpHeat</v>
      </c>
      <c r="BF293" s="192">
        <f t="shared" si="273"/>
        <v>0</v>
      </c>
      <c r="BG293" s="192">
        <f t="shared" si="279"/>
        <v>0</v>
      </c>
      <c r="BH293" s="192" t="s">
        <v>18</v>
      </c>
      <c r="BI293" s="46" t="s">
        <v>194</v>
      </c>
      <c r="BM293" s="186" t="s">
        <v>140</v>
      </c>
      <c r="BN293" s="46" t="str">
        <f t="shared" si="274"/>
        <v>R_ES-AP-SpHeat</v>
      </c>
      <c r="BO293" s="192">
        <f t="shared" si="275"/>
        <v>0</v>
      </c>
      <c r="BP293" s="192">
        <f t="shared" si="280"/>
        <v>0</v>
      </c>
      <c r="BQ293" s="192" t="s">
        <v>18</v>
      </c>
      <c r="BR293" s="46" t="s">
        <v>191</v>
      </c>
    </row>
    <row r="294" spans="11:70">
      <c r="K294" s="186" t="s">
        <v>140</v>
      </c>
      <c r="L294" s="187" t="str">
        <f t="shared" si="276"/>
        <v>R_ES-AP-SpHeat</v>
      </c>
      <c r="M294" s="186">
        <f t="shared" ref="M294:N294" si="285">M198</f>
        <v>0</v>
      </c>
      <c r="N294" s="186">
        <f t="shared" si="285"/>
        <v>0</v>
      </c>
      <c r="O294" s="186" t="s">
        <v>18</v>
      </c>
      <c r="P294" s="187" t="s">
        <v>195</v>
      </c>
      <c r="T294" s="186" t="s">
        <v>140</v>
      </c>
      <c r="U294" s="187" t="str">
        <f t="shared" si="265"/>
        <v>R_ES-AP-SpHeat</v>
      </c>
      <c r="V294" s="186">
        <f t="shared" si="265"/>
        <v>0</v>
      </c>
      <c r="W294" s="186">
        <f t="shared" si="230"/>
        <v>0</v>
      </c>
      <c r="X294" s="186" t="s">
        <v>18</v>
      </c>
      <c r="Y294" s="187" t="s">
        <v>190</v>
      </c>
      <c r="AC294" s="186" t="s">
        <v>140</v>
      </c>
      <c r="AD294" s="46" t="str">
        <f t="shared" si="266"/>
        <v>R_ES-AP-SpHeat</v>
      </c>
      <c r="AE294" s="192">
        <f t="shared" si="267"/>
        <v>0</v>
      </c>
      <c r="AF294" s="46">
        <f t="shared" si="231"/>
        <v>0</v>
      </c>
      <c r="AG294" s="192" t="s">
        <v>18</v>
      </c>
      <c r="AH294" s="46" t="s">
        <v>196</v>
      </c>
      <c r="AL294" s="186" t="s">
        <v>140</v>
      </c>
      <c r="AM294" s="187" t="str">
        <f t="shared" si="268"/>
        <v>R_ES-AP-SpHeat</v>
      </c>
      <c r="AN294" s="186">
        <f t="shared" si="269"/>
        <v>0</v>
      </c>
      <c r="AO294" s="186">
        <f t="shared" si="232"/>
        <v>0</v>
      </c>
      <c r="AP294" s="186" t="s">
        <v>18</v>
      </c>
      <c r="AQ294" s="187" t="s">
        <v>193</v>
      </c>
      <c r="AU294" s="186" t="s">
        <v>140</v>
      </c>
      <c r="AV294" s="46" t="str">
        <f t="shared" si="270"/>
        <v>R_ES-AP-SpHeat</v>
      </c>
      <c r="AW294" s="192">
        <f t="shared" si="271"/>
        <v>0</v>
      </c>
      <c r="AX294" s="192">
        <f t="shared" si="278"/>
        <v>0</v>
      </c>
      <c r="AY294" s="192" t="s">
        <v>18</v>
      </c>
      <c r="AZ294" s="46" t="s">
        <v>192</v>
      </c>
      <c r="BD294" s="186" t="s">
        <v>140</v>
      </c>
      <c r="BE294" s="46" t="str">
        <f t="shared" si="272"/>
        <v>R_ES-AP-SpHeat</v>
      </c>
      <c r="BF294" s="192">
        <f t="shared" si="273"/>
        <v>0</v>
      </c>
      <c r="BG294" s="192">
        <f t="shared" si="279"/>
        <v>0</v>
      </c>
      <c r="BH294" s="192" t="s">
        <v>18</v>
      </c>
      <c r="BI294" s="46" t="s">
        <v>194</v>
      </c>
      <c r="BM294" s="186" t="s">
        <v>140</v>
      </c>
      <c r="BN294" s="46" t="str">
        <f t="shared" si="274"/>
        <v>R_ES-AP-SpHeat</v>
      </c>
      <c r="BO294" s="192">
        <f t="shared" si="275"/>
        <v>0</v>
      </c>
      <c r="BP294" s="192">
        <f t="shared" si="280"/>
        <v>0</v>
      </c>
      <c r="BQ294" s="192" t="s">
        <v>18</v>
      </c>
      <c r="BR294" s="46" t="s">
        <v>191</v>
      </c>
    </row>
    <row r="295" spans="11:70">
      <c r="K295" s="186" t="s">
        <v>140</v>
      </c>
      <c r="L295" s="187" t="str">
        <f t="shared" si="276"/>
        <v>R_ES-AP-SpHeat</v>
      </c>
      <c r="M295" s="186">
        <f t="shared" ref="M295:N295" si="286">M199</f>
        <v>0</v>
      </c>
      <c r="N295" s="186">
        <f t="shared" si="286"/>
        <v>0</v>
      </c>
      <c r="O295" s="186" t="s">
        <v>18</v>
      </c>
      <c r="P295" s="187" t="s">
        <v>195</v>
      </c>
      <c r="T295" s="186" t="s">
        <v>140</v>
      </c>
      <c r="U295" s="187" t="str">
        <f t="shared" si="265"/>
        <v>R_ES-AP-SpHeat</v>
      </c>
      <c r="V295" s="186">
        <f t="shared" si="265"/>
        <v>0</v>
      </c>
      <c r="W295" s="186">
        <f t="shared" si="230"/>
        <v>0</v>
      </c>
      <c r="X295" s="186" t="s">
        <v>18</v>
      </c>
      <c r="Y295" s="187" t="s">
        <v>190</v>
      </c>
      <c r="AC295" s="186" t="s">
        <v>140</v>
      </c>
      <c r="AD295" s="46" t="str">
        <f t="shared" si="266"/>
        <v>R_ES-AP-SpHeat</v>
      </c>
      <c r="AE295" s="192">
        <f t="shared" si="267"/>
        <v>0</v>
      </c>
      <c r="AF295" s="46">
        <f t="shared" si="231"/>
        <v>0</v>
      </c>
      <c r="AG295" s="192" t="s">
        <v>18</v>
      </c>
      <c r="AH295" s="46" t="s">
        <v>196</v>
      </c>
      <c r="AL295" s="186" t="s">
        <v>140</v>
      </c>
      <c r="AM295" s="187" t="str">
        <f t="shared" si="268"/>
        <v>R_ES-AP-SpHeat</v>
      </c>
      <c r="AN295" s="186">
        <f t="shared" si="269"/>
        <v>0</v>
      </c>
      <c r="AO295" s="186">
        <f t="shared" si="232"/>
        <v>0</v>
      </c>
      <c r="AP295" s="186" t="s">
        <v>18</v>
      </c>
      <c r="AQ295" s="187" t="s">
        <v>193</v>
      </c>
      <c r="AU295" s="186" t="s">
        <v>140</v>
      </c>
      <c r="AV295" s="46" t="str">
        <f t="shared" si="270"/>
        <v>R_ES-AP-SpHeat</v>
      </c>
      <c r="AW295" s="192">
        <f t="shared" si="271"/>
        <v>0</v>
      </c>
      <c r="AX295" s="192">
        <f t="shared" si="278"/>
        <v>0</v>
      </c>
      <c r="AY295" s="192" t="s">
        <v>18</v>
      </c>
      <c r="AZ295" s="46" t="s">
        <v>192</v>
      </c>
      <c r="BD295" s="186" t="s">
        <v>140</v>
      </c>
      <c r="BE295" s="46" t="str">
        <f t="shared" si="272"/>
        <v>R_ES-AP-SpHeat</v>
      </c>
      <c r="BF295" s="192">
        <f t="shared" si="273"/>
        <v>0</v>
      </c>
      <c r="BG295" s="192">
        <f t="shared" si="279"/>
        <v>0</v>
      </c>
      <c r="BH295" s="192" t="s">
        <v>18</v>
      </c>
      <c r="BI295" s="46" t="s">
        <v>194</v>
      </c>
      <c r="BM295" s="186" t="s">
        <v>140</v>
      </c>
      <c r="BN295" s="46" t="str">
        <f t="shared" si="274"/>
        <v>R_ES-AP-SpHeat</v>
      </c>
      <c r="BO295" s="192">
        <f t="shared" si="275"/>
        <v>0</v>
      </c>
      <c r="BP295" s="192">
        <f t="shared" si="280"/>
        <v>0</v>
      </c>
      <c r="BQ295" s="192" t="s">
        <v>18</v>
      </c>
      <c r="BR295" s="46" t="s">
        <v>191</v>
      </c>
    </row>
    <row r="296" spans="11:70">
      <c r="K296" s="186" t="s">
        <v>350</v>
      </c>
      <c r="L296" s="187" t="str">
        <f t="shared" si="276"/>
        <v>R_ES-AP-SpHeat</v>
      </c>
      <c r="M296" s="186" t="str">
        <f t="shared" ref="M296:N296" si="287">M200</f>
        <v>WH0_1</v>
      </c>
      <c r="N296" s="186">
        <f t="shared" si="287"/>
        <v>9.6566523605150306E-2</v>
      </c>
      <c r="O296" s="186" t="s">
        <v>18</v>
      </c>
      <c r="P296" s="187" t="s">
        <v>195</v>
      </c>
      <c r="T296" s="186" t="s">
        <v>350</v>
      </c>
      <c r="U296" s="187" t="str">
        <f t="shared" si="265"/>
        <v>R_ES-AP-SpHeat</v>
      </c>
      <c r="V296" s="186" t="str">
        <f t="shared" si="265"/>
        <v>WH0_1</v>
      </c>
      <c r="W296" s="186">
        <f t="shared" si="230"/>
        <v>9.6566523605150306E-2</v>
      </c>
      <c r="X296" s="186" t="s">
        <v>18</v>
      </c>
      <c r="Y296" s="187" t="s">
        <v>190</v>
      </c>
      <c r="AA296" s="186">
        <f t="shared" ref="AA296:AA319" si="288">AA200</f>
        <v>4.9356223175965698E-2</v>
      </c>
      <c r="AC296" s="186" t="s">
        <v>350</v>
      </c>
      <c r="AD296" s="46" t="str">
        <f t="shared" si="266"/>
        <v>R_ES-AP-SpHeat</v>
      </c>
      <c r="AE296" s="192" t="str">
        <f t="shared" si="267"/>
        <v>WH0_1</v>
      </c>
      <c r="AF296" s="46">
        <f t="shared" si="231"/>
        <v>9.6566523605150306E-2</v>
      </c>
      <c r="AG296" s="192" t="s">
        <v>18</v>
      </c>
      <c r="AH296" s="46" t="s">
        <v>196</v>
      </c>
      <c r="AL296" s="186" t="s">
        <v>350</v>
      </c>
      <c r="AM296" s="187" t="str">
        <f t="shared" si="268"/>
        <v>R_ES-AP-SpHeat</v>
      </c>
      <c r="AN296" s="186" t="str">
        <f t="shared" si="269"/>
        <v>WH0_1</v>
      </c>
      <c r="AO296" s="159">
        <f>AS296+AS297</f>
        <v>9.4420600858369202E-2</v>
      </c>
      <c r="AP296" s="186" t="s">
        <v>18</v>
      </c>
      <c r="AQ296" s="187" t="s">
        <v>193</v>
      </c>
      <c r="AS296" s="186">
        <f t="shared" ref="AS296:AS319" si="289">AS200</f>
        <v>4.7210300429184601E-2</v>
      </c>
      <c r="AU296" s="186" t="s">
        <v>350</v>
      </c>
      <c r="AV296" s="46" t="str">
        <f t="shared" si="270"/>
        <v>R_ES-AP-SpHeat</v>
      </c>
      <c r="AW296" s="192" t="str">
        <f t="shared" si="271"/>
        <v>WH0_1</v>
      </c>
      <c r="AX296" s="159">
        <f>BB296+BB297</f>
        <v>9.6566523605150306E-2</v>
      </c>
      <c r="AY296" s="192" t="s">
        <v>18</v>
      </c>
      <c r="AZ296" s="46" t="s">
        <v>192</v>
      </c>
      <c r="BB296" s="192">
        <f t="shared" ref="BB296:BB319" si="290">AA296</f>
        <v>4.9356223175965698E-2</v>
      </c>
      <c r="BD296" s="186" t="s">
        <v>350</v>
      </c>
      <c r="BE296" s="46" t="str">
        <f t="shared" si="272"/>
        <v>R_ES-AP-SpHeat</v>
      </c>
      <c r="BF296" s="192" t="str">
        <f t="shared" si="273"/>
        <v>WH0_1</v>
      </c>
      <c r="BG296" s="192">
        <f t="shared" si="279"/>
        <v>9.6566523605150306E-2</v>
      </c>
      <c r="BH296" s="192" t="s">
        <v>18</v>
      </c>
      <c r="BI296" s="46" t="s">
        <v>194</v>
      </c>
      <c r="BM296" s="186" t="s">
        <v>350</v>
      </c>
      <c r="BN296" s="46" t="str">
        <f t="shared" si="274"/>
        <v>R_ES-AP-SpHeat</v>
      </c>
      <c r="BO296" s="192" t="str">
        <f t="shared" si="275"/>
        <v>WH0_1</v>
      </c>
      <c r="BP296" s="192">
        <f t="shared" si="280"/>
        <v>9.6566523605150306E-2</v>
      </c>
      <c r="BQ296" s="192" t="s">
        <v>18</v>
      </c>
      <c r="BR296" s="46" t="s">
        <v>191</v>
      </c>
    </row>
    <row r="297" spans="11:70">
      <c r="K297" s="186" t="s">
        <v>350</v>
      </c>
      <c r="L297" s="187" t="str">
        <f t="shared" si="276"/>
        <v>R_ES-AP-SpHeat</v>
      </c>
      <c r="M297" s="186" t="str">
        <f t="shared" ref="M297:N297" si="291">M201</f>
        <v>WH2_3</v>
      </c>
      <c r="N297" s="186">
        <f t="shared" si="291"/>
        <v>9.6566523605150306E-2</v>
      </c>
      <c r="O297" s="186" t="s">
        <v>18</v>
      </c>
      <c r="P297" s="187" t="s">
        <v>195</v>
      </c>
      <c r="T297" s="186" t="s">
        <v>350</v>
      </c>
      <c r="U297" s="187" t="str">
        <f t="shared" si="265"/>
        <v>R_ES-AP-SpHeat</v>
      </c>
      <c r="V297" s="186" t="str">
        <f t="shared" si="265"/>
        <v>WH2_3</v>
      </c>
      <c r="W297" s="186">
        <f t="shared" si="230"/>
        <v>7.9399141630901296E-2</v>
      </c>
      <c r="X297" s="186" t="s">
        <v>18</v>
      </c>
      <c r="Y297" s="187" t="s">
        <v>190</v>
      </c>
      <c r="AA297" s="186">
        <f t="shared" si="288"/>
        <v>4.7210300429184601E-2</v>
      </c>
      <c r="AC297" s="186" t="s">
        <v>350</v>
      </c>
      <c r="AD297" s="46" t="str">
        <f t="shared" si="266"/>
        <v>R_ES-AP-SpHeat</v>
      </c>
      <c r="AE297" s="192" t="str">
        <f t="shared" si="267"/>
        <v>WH2_3</v>
      </c>
      <c r="AF297" s="46">
        <f t="shared" si="231"/>
        <v>9.6566523605150306E-2</v>
      </c>
      <c r="AG297" s="192" t="s">
        <v>18</v>
      </c>
      <c r="AH297" s="46" t="s">
        <v>196</v>
      </c>
      <c r="AL297" s="186" t="s">
        <v>350</v>
      </c>
      <c r="AM297" s="187" t="str">
        <f t="shared" si="268"/>
        <v>R_ES-AP-SpHeat</v>
      </c>
      <c r="AN297" s="186" t="str">
        <f t="shared" si="269"/>
        <v>WH2_3</v>
      </c>
      <c r="AO297" s="159">
        <f>AS298+AS299</f>
        <v>9.6566523605150306E-2</v>
      </c>
      <c r="AP297" s="186" t="s">
        <v>18</v>
      </c>
      <c r="AQ297" s="187" t="s">
        <v>193</v>
      </c>
      <c r="AS297" s="186">
        <f t="shared" si="289"/>
        <v>4.7210300429184601E-2</v>
      </c>
      <c r="AU297" s="186" t="s">
        <v>350</v>
      </c>
      <c r="AV297" s="46" t="str">
        <f t="shared" si="270"/>
        <v>R_ES-AP-SpHeat</v>
      </c>
      <c r="AW297" s="192" t="str">
        <f t="shared" si="271"/>
        <v>WH2_3</v>
      </c>
      <c r="AX297" s="159">
        <f>BB298+BB299</f>
        <v>7.9399141630901296E-2</v>
      </c>
      <c r="AY297" s="192" t="s">
        <v>18</v>
      </c>
      <c r="AZ297" s="46" t="s">
        <v>192</v>
      </c>
      <c r="BB297" s="192">
        <f t="shared" si="290"/>
        <v>4.7210300429184601E-2</v>
      </c>
      <c r="BD297" s="186" t="s">
        <v>350</v>
      </c>
      <c r="BE297" s="46" t="str">
        <f t="shared" si="272"/>
        <v>R_ES-AP-SpHeat</v>
      </c>
      <c r="BF297" s="192" t="str">
        <f t="shared" si="273"/>
        <v>WH2_3</v>
      </c>
      <c r="BG297" s="192">
        <f t="shared" si="279"/>
        <v>9.6566523605150306E-2</v>
      </c>
      <c r="BH297" s="192" t="s">
        <v>18</v>
      </c>
      <c r="BI297" s="46" t="s">
        <v>194</v>
      </c>
      <c r="BM297" s="186" t="s">
        <v>350</v>
      </c>
      <c r="BN297" s="46" t="str">
        <f t="shared" si="274"/>
        <v>R_ES-AP-SpHeat</v>
      </c>
      <c r="BO297" s="192" t="str">
        <f t="shared" si="275"/>
        <v>WH2_3</v>
      </c>
      <c r="BP297" s="192">
        <f t="shared" si="280"/>
        <v>7.9399141630901296E-2</v>
      </c>
      <c r="BQ297" s="192" t="s">
        <v>18</v>
      </c>
      <c r="BR297" s="46" t="s">
        <v>191</v>
      </c>
    </row>
    <row r="298" spans="11:70">
      <c r="K298" s="186" t="s">
        <v>350</v>
      </c>
      <c r="L298" s="187" t="str">
        <f t="shared" si="276"/>
        <v>R_ES-AP-SpHeat</v>
      </c>
      <c r="M298" s="186" t="str">
        <f t="shared" ref="M298:N298" si="292">M202</f>
        <v>WH4_5</v>
      </c>
      <c r="N298" s="186">
        <f t="shared" si="292"/>
        <v>8.7982832618025794E-2</v>
      </c>
      <c r="O298" s="186" t="s">
        <v>18</v>
      </c>
      <c r="P298" s="187" t="s">
        <v>195</v>
      </c>
      <c r="T298" s="186" t="s">
        <v>350</v>
      </c>
      <c r="U298" s="187" t="str">
        <f t="shared" si="265"/>
        <v>R_ES-AP-SpHeat</v>
      </c>
      <c r="V298" s="186" t="str">
        <f t="shared" si="265"/>
        <v>WH4_5</v>
      </c>
      <c r="W298" s="186">
        <f t="shared" si="230"/>
        <v>7.5107296137339102E-2</v>
      </c>
      <c r="X298" s="186" t="s">
        <v>18</v>
      </c>
      <c r="Y298" s="187" t="s">
        <v>190</v>
      </c>
      <c r="AA298" s="186">
        <f t="shared" si="288"/>
        <v>4.07725321888412E-2</v>
      </c>
      <c r="AC298" s="186" t="s">
        <v>350</v>
      </c>
      <c r="AD298" s="46" t="str">
        <f t="shared" si="266"/>
        <v>R_ES-AP-SpHeat</v>
      </c>
      <c r="AE298" s="192" t="str">
        <f t="shared" si="267"/>
        <v>WH4_5</v>
      </c>
      <c r="AF298" s="46">
        <f t="shared" si="231"/>
        <v>8.7982832618025794E-2</v>
      </c>
      <c r="AG298" s="192" t="s">
        <v>18</v>
      </c>
      <c r="AH298" s="46" t="s">
        <v>196</v>
      </c>
      <c r="AL298" s="186" t="s">
        <v>350</v>
      </c>
      <c r="AM298" s="187" t="str">
        <f t="shared" si="268"/>
        <v>R_ES-AP-SpHeat</v>
      </c>
      <c r="AN298" s="186" t="str">
        <f t="shared" si="269"/>
        <v>WH4_5</v>
      </c>
      <c r="AO298" s="159">
        <f>AS300+AS301</f>
        <v>7.9399141630901296E-2</v>
      </c>
      <c r="AP298" s="186" t="s">
        <v>18</v>
      </c>
      <c r="AQ298" s="187" t="s">
        <v>193</v>
      </c>
      <c r="AS298" s="186">
        <f t="shared" si="289"/>
        <v>4.9356223175965698E-2</v>
      </c>
      <c r="AU298" s="186" t="s">
        <v>350</v>
      </c>
      <c r="AV298" s="46" t="str">
        <f t="shared" si="270"/>
        <v>R_ES-AP-SpHeat</v>
      </c>
      <c r="AW298" s="192" t="str">
        <f t="shared" si="271"/>
        <v>WH4_5</v>
      </c>
      <c r="AX298" s="159">
        <f>BB300+BB301</f>
        <v>7.5107296137339102E-2</v>
      </c>
      <c r="AY298" s="192" t="s">
        <v>18</v>
      </c>
      <c r="AZ298" s="46" t="s">
        <v>192</v>
      </c>
      <c r="BB298" s="192">
        <f t="shared" si="290"/>
        <v>4.07725321888412E-2</v>
      </c>
      <c r="BD298" s="186" t="s">
        <v>350</v>
      </c>
      <c r="BE298" s="46" t="str">
        <f t="shared" si="272"/>
        <v>R_ES-AP-SpHeat</v>
      </c>
      <c r="BF298" s="192" t="str">
        <f t="shared" si="273"/>
        <v>WH4_5</v>
      </c>
      <c r="BG298" s="192">
        <f t="shared" si="279"/>
        <v>8.7982832618025794E-2</v>
      </c>
      <c r="BH298" s="192" t="s">
        <v>18</v>
      </c>
      <c r="BI298" s="46" t="s">
        <v>194</v>
      </c>
      <c r="BM298" s="186" t="s">
        <v>350</v>
      </c>
      <c r="BN298" s="46" t="str">
        <f t="shared" si="274"/>
        <v>R_ES-AP-SpHeat</v>
      </c>
      <c r="BO298" s="192" t="str">
        <f t="shared" si="275"/>
        <v>WH4_5</v>
      </c>
      <c r="BP298" s="192">
        <f t="shared" si="280"/>
        <v>7.5107296137339102E-2</v>
      </c>
      <c r="BQ298" s="192" t="s">
        <v>18</v>
      </c>
      <c r="BR298" s="46" t="s">
        <v>191</v>
      </c>
    </row>
    <row r="299" spans="11:70">
      <c r="K299" s="186" t="s">
        <v>350</v>
      </c>
      <c r="L299" s="187" t="str">
        <f t="shared" si="276"/>
        <v>R_ES-AP-SpHeat</v>
      </c>
      <c r="M299" s="186" t="str">
        <f t="shared" ref="M299:N299" si="293">M203</f>
        <v>WH6_7</v>
      </c>
      <c r="N299" s="186">
        <f t="shared" si="293"/>
        <v>7.7253218884120206E-2</v>
      </c>
      <c r="O299" s="186" t="s">
        <v>18</v>
      </c>
      <c r="P299" s="187" t="s">
        <v>195</v>
      </c>
      <c r="T299" s="186" t="s">
        <v>350</v>
      </c>
      <c r="U299" s="187" t="str">
        <f t="shared" si="265"/>
        <v>R_ES-AP-SpHeat</v>
      </c>
      <c r="V299" s="186" t="str">
        <f t="shared" si="265"/>
        <v>WH6_7</v>
      </c>
      <c r="W299" s="186">
        <f t="shared" si="230"/>
        <v>7.0815450643776895E-2</v>
      </c>
      <c r="X299" s="186" t="s">
        <v>18</v>
      </c>
      <c r="Y299" s="187" t="s">
        <v>190</v>
      </c>
      <c r="AA299" s="186">
        <f t="shared" si="288"/>
        <v>3.8626609442060103E-2</v>
      </c>
      <c r="AC299" s="186" t="s">
        <v>350</v>
      </c>
      <c r="AD299" s="46" t="str">
        <f t="shared" si="266"/>
        <v>R_ES-AP-SpHeat</v>
      </c>
      <c r="AE299" s="192" t="str">
        <f t="shared" si="267"/>
        <v>WH6_7</v>
      </c>
      <c r="AF299" s="46">
        <f t="shared" si="231"/>
        <v>7.7253218884120206E-2</v>
      </c>
      <c r="AG299" s="192" t="s">
        <v>18</v>
      </c>
      <c r="AH299" s="46" t="s">
        <v>196</v>
      </c>
      <c r="AL299" s="186" t="s">
        <v>350</v>
      </c>
      <c r="AM299" s="187" t="str">
        <f t="shared" si="268"/>
        <v>R_ES-AP-SpHeat</v>
      </c>
      <c r="AN299" s="186" t="str">
        <f t="shared" si="269"/>
        <v>WH6_7</v>
      </c>
      <c r="AO299" s="159">
        <f>AS302+AS303</f>
        <v>7.5107296137339102E-2</v>
      </c>
      <c r="AP299" s="186" t="s">
        <v>18</v>
      </c>
      <c r="AQ299" s="187" t="s">
        <v>193</v>
      </c>
      <c r="AS299" s="186">
        <f t="shared" si="289"/>
        <v>4.7210300429184601E-2</v>
      </c>
      <c r="AU299" s="186" t="s">
        <v>350</v>
      </c>
      <c r="AV299" s="46" t="str">
        <f t="shared" si="270"/>
        <v>R_ES-AP-SpHeat</v>
      </c>
      <c r="AW299" s="192" t="str">
        <f t="shared" si="271"/>
        <v>WH6_7</v>
      </c>
      <c r="AX299" s="159">
        <f>BB302+BB303</f>
        <v>7.0815450643776895E-2</v>
      </c>
      <c r="AY299" s="192" t="s">
        <v>18</v>
      </c>
      <c r="AZ299" s="46" t="s">
        <v>192</v>
      </c>
      <c r="BB299" s="192">
        <f t="shared" si="290"/>
        <v>3.8626609442060103E-2</v>
      </c>
      <c r="BD299" s="186" t="s">
        <v>350</v>
      </c>
      <c r="BE299" s="46" t="str">
        <f t="shared" si="272"/>
        <v>R_ES-AP-SpHeat</v>
      </c>
      <c r="BF299" s="192" t="str">
        <f t="shared" si="273"/>
        <v>WH6_7</v>
      </c>
      <c r="BG299" s="192">
        <f t="shared" si="279"/>
        <v>7.7253218884120206E-2</v>
      </c>
      <c r="BH299" s="192" t="s">
        <v>18</v>
      </c>
      <c r="BI299" s="46" t="s">
        <v>194</v>
      </c>
      <c r="BM299" s="186" t="s">
        <v>350</v>
      </c>
      <c r="BN299" s="46" t="str">
        <f t="shared" si="274"/>
        <v>R_ES-AP-SpHeat</v>
      </c>
      <c r="BO299" s="192" t="str">
        <f t="shared" si="275"/>
        <v>WH6_7</v>
      </c>
      <c r="BP299" s="192">
        <f t="shared" si="280"/>
        <v>7.0815450643776895E-2</v>
      </c>
      <c r="BQ299" s="192" t="s">
        <v>18</v>
      </c>
      <c r="BR299" s="46" t="s">
        <v>191</v>
      </c>
    </row>
    <row r="300" spans="11:70">
      <c r="K300" s="186" t="s">
        <v>350</v>
      </c>
      <c r="L300" s="187" t="str">
        <f t="shared" si="276"/>
        <v>R_ES-AP-SpHeat</v>
      </c>
      <c r="M300" s="186" t="str">
        <f t="shared" ref="M300:N300" si="294">M204</f>
        <v>WH8_9</v>
      </c>
      <c r="N300" s="186">
        <f t="shared" si="294"/>
        <v>7.0815450643776895E-2</v>
      </c>
      <c r="O300" s="186" t="s">
        <v>18</v>
      </c>
      <c r="P300" s="187" t="s">
        <v>195</v>
      </c>
      <c r="T300" s="186" t="s">
        <v>350</v>
      </c>
      <c r="U300" s="187" t="str">
        <f t="shared" si="265"/>
        <v>R_ES-AP-SpHeat</v>
      </c>
      <c r="V300" s="186" t="str">
        <f t="shared" si="265"/>
        <v>WH8_9</v>
      </c>
      <c r="W300" s="186">
        <f t="shared" si="230"/>
        <v>7.5107296137339102E-2</v>
      </c>
      <c r="X300" s="186" t="s">
        <v>18</v>
      </c>
      <c r="Y300" s="187" t="s">
        <v>190</v>
      </c>
      <c r="AA300" s="186">
        <f t="shared" si="288"/>
        <v>3.8626609442060103E-2</v>
      </c>
      <c r="AC300" s="186" t="s">
        <v>350</v>
      </c>
      <c r="AD300" s="46" t="str">
        <f t="shared" si="266"/>
        <v>R_ES-AP-SpHeat</v>
      </c>
      <c r="AE300" s="192" t="str">
        <f t="shared" si="267"/>
        <v>WH8_9</v>
      </c>
      <c r="AF300" s="46">
        <f t="shared" si="231"/>
        <v>7.0815450643776895E-2</v>
      </c>
      <c r="AG300" s="192" t="s">
        <v>18</v>
      </c>
      <c r="AH300" s="46" t="s">
        <v>196</v>
      </c>
      <c r="AL300" s="186" t="s">
        <v>350</v>
      </c>
      <c r="AM300" s="187" t="str">
        <f t="shared" si="268"/>
        <v>R_ES-AP-SpHeat</v>
      </c>
      <c r="AN300" s="186" t="str">
        <f t="shared" si="269"/>
        <v>WH8_9</v>
      </c>
      <c r="AO300" s="159">
        <f>AS304+AS305</f>
        <v>7.0815450643776895E-2</v>
      </c>
      <c r="AP300" s="186" t="s">
        <v>18</v>
      </c>
      <c r="AQ300" s="187" t="s">
        <v>193</v>
      </c>
      <c r="AS300" s="186">
        <f t="shared" si="289"/>
        <v>4.07725321888412E-2</v>
      </c>
      <c r="AU300" s="186" t="s">
        <v>350</v>
      </c>
      <c r="AV300" s="46" t="str">
        <f t="shared" si="270"/>
        <v>R_ES-AP-SpHeat</v>
      </c>
      <c r="AW300" s="192" t="str">
        <f t="shared" si="271"/>
        <v>WH8_9</v>
      </c>
      <c r="AX300" s="159">
        <f>BB304+BB305</f>
        <v>7.5107296137339102E-2</v>
      </c>
      <c r="AY300" s="192" t="s">
        <v>18</v>
      </c>
      <c r="AZ300" s="46" t="s">
        <v>192</v>
      </c>
      <c r="BB300" s="192">
        <f t="shared" si="290"/>
        <v>3.8626609442060103E-2</v>
      </c>
      <c r="BD300" s="186" t="s">
        <v>350</v>
      </c>
      <c r="BE300" s="46" t="str">
        <f t="shared" si="272"/>
        <v>R_ES-AP-SpHeat</v>
      </c>
      <c r="BF300" s="192" t="str">
        <f t="shared" si="273"/>
        <v>WH8_9</v>
      </c>
      <c r="BG300" s="192">
        <f t="shared" si="279"/>
        <v>7.0815450643776895E-2</v>
      </c>
      <c r="BH300" s="192" t="s">
        <v>18</v>
      </c>
      <c r="BI300" s="46" t="s">
        <v>194</v>
      </c>
      <c r="BM300" s="186" t="s">
        <v>350</v>
      </c>
      <c r="BN300" s="46" t="str">
        <f t="shared" si="274"/>
        <v>R_ES-AP-SpHeat</v>
      </c>
      <c r="BO300" s="192" t="str">
        <f t="shared" si="275"/>
        <v>WH8_9</v>
      </c>
      <c r="BP300" s="192">
        <f t="shared" si="280"/>
        <v>7.5107296137339102E-2</v>
      </c>
      <c r="BQ300" s="192" t="s">
        <v>18</v>
      </c>
      <c r="BR300" s="46" t="s">
        <v>191</v>
      </c>
    </row>
    <row r="301" spans="11:70">
      <c r="K301" s="186" t="s">
        <v>350</v>
      </c>
      <c r="L301" s="187" t="str">
        <f t="shared" si="276"/>
        <v>R_ES-AP-SpHeat</v>
      </c>
      <c r="M301" s="186" t="str">
        <f t="shared" ref="M301:N301" si="295">M205</f>
        <v>WH10_11</v>
      </c>
      <c r="N301" s="186">
        <f t="shared" si="295"/>
        <v>7.5107296137339102E-2</v>
      </c>
      <c r="O301" s="186" t="s">
        <v>18</v>
      </c>
      <c r="P301" s="187" t="s">
        <v>195</v>
      </c>
      <c r="T301" s="186" t="s">
        <v>350</v>
      </c>
      <c r="U301" s="187" t="str">
        <f t="shared" si="265"/>
        <v>R_ES-AP-SpHeat</v>
      </c>
      <c r="V301" s="186" t="str">
        <f t="shared" si="265"/>
        <v>WH10_11</v>
      </c>
      <c r="W301" s="186">
        <f t="shared" si="230"/>
        <v>7.5107296137339102E-2</v>
      </c>
      <c r="X301" s="186" t="s">
        <v>18</v>
      </c>
      <c r="Y301" s="187" t="s">
        <v>190</v>
      </c>
      <c r="AA301" s="186">
        <f t="shared" si="288"/>
        <v>3.6480686695278999E-2</v>
      </c>
      <c r="AC301" s="186" t="s">
        <v>350</v>
      </c>
      <c r="AD301" s="46" t="str">
        <f t="shared" si="266"/>
        <v>R_ES-AP-SpHeat</v>
      </c>
      <c r="AE301" s="192" t="str">
        <f t="shared" si="267"/>
        <v>WH10_11</v>
      </c>
      <c r="AF301" s="46">
        <f t="shared" si="231"/>
        <v>7.5107296137339102E-2</v>
      </c>
      <c r="AG301" s="192" t="s">
        <v>18</v>
      </c>
      <c r="AH301" s="46" t="s">
        <v>196</v>
      </c>
      <c r="AL301" s="186" t="s">
        <v>350</v>
      </c>
      <c r="AM301" s="187" t="str">
        <f t="shared" si="268"/>
        <v>R_ES-AP-SpHeat</v>
      </c>
      <c r="AN301" s="186" t="str">
        <f t="shared" si="269"/>
        <v>WH10_11</v>
      </c>
      <c r="AO301" s="159">
        <f>AS306+AS307</f>
        <v>7.5107296137339102E-2</v>
      </c>
      <c r="AP301" s="186" t="s">
        <v>18</v>
      </c>
      <c r="AQ301" s="187" t="s">
        <v>193</v>
      </c>
      <c r="AS301" s="186">
        <f t="shared" si="289"/>
        <v>3.8626609442060103E-2</v>
      </c>
      <c r="AU301" s="186" t="s">
        <v>350</v>
      </c>
      <c r="AV301" s="46" t="str">
        <f t="shared" si="270"/>
        <v>R_ES-AP-SpHeat</v>
      </c>
      <c r="AW301" s="192" t="str">
        <f t="shared" si="271"/>
        <v>WH10_11</v>
      </c>
      <c r="AX301" s="159">
        <f>BB306+BB307</f>
        <v>7.5107296137339102E-2</v>
      </c>
      <c r="AY301" s="192" t="s">
        <v>18</v>
      </c>
      <c r="AZ301" s="46" t="s">
        <v>192</v>
      </c>
      <c r="BB301" s="192">
        <f t="shared" si="290"/>
        <v>3.6480686695278999E-2</v>
      </c>
      <c r="BD301" s="186" t="s">
        <v>350</v>
      </c>
      <c r="BE301" s="46" t="str">
        <f t="shared" si="272"/>
        <v>R_ES-AP-SpHeat</v>
      </c>
      <c r="BF301" s="192" t="str">
        <f t="shared" si="273"/>
        <v>WH10_11</v>
      </c>
      <c r="BG301" s="192">
        <f t="shared" si="279"/>
        <v>7.5107296137339102E-2</v>
      </c>
      <c r="BH301" s="192" t="s">
        <v>18</v>
      </c>
      <c r="BI301" s="46" t="s">
        <v>194</v>
      </c>
      <c r="BM301" s="186" t="s">
        <v>350</v>
      </c>
      <c r="BN301" s="46" t="str">
        <f t="shared" si="274"/>
        <v>R_ES-AP-SpHeat</v>
      </c>
      <c r="BO301" s="192" t="str">
        <f t="shared" si="275"/>
        <v>WH10_11</v>
      </c>
      <c r="BP301" s="192">
        <f t="shared" si="280"/>
        <v>7.5107296137339102E-2</v>
      </c>
      <c r="BQ301" s="192" t="s">
        <v>18</v>
      </c>
      <c r="BR301" s="46" t="s">
        <v>191</v>
      </c>
    </row>
    <row r="302" spans="11:70">
      <c r="K302" s="186" t="s">
        <v>350</v>
      </c>
      <c r="L302" s="187" t="str">
        <f t="shared" si="276"/>
        <v>R_ES-AP-SpHeat</v>
      </c>
      <c r="M302" s="186" t="str">
        <f t="shared" ref="M302:N302" si="296">M206</f>
        <v>WH12_13</v>
      </c>
      <c r="N302" s="186">
        <f t="shared" si="296"/>
        <v>7.5107296137339102E-2</v>
      </c>
      <c r="O302" s="186" t="s">
        <v>18</v>
      </c>
      <c r="P302" s="187" t="s">
        <v>195</v>
      </c>
      <c r="T302" s="186" t="s">
        <v>350</v>
      </c>
      <c r="U302" s="187" t="str">
        <f t="shared" si="265"/>
        <v>R_ES-AP-SpHeat</v>
      </c>
      <c r="V302" s="186" t="str">
        <f t="shared" si="265"/>
        <v>WH12_13</v>
      </c>
      <c r="W302" s="186">
        <f t="shared" si="230"/>
        <v>7.9399141630901296E-2</v>
      </c>
      <c r="X302" s="186" t="s">
        <v>18</v>
      </c>
      <c r="Y302" s="187" t="s">
        <v>190</v>
      </c>
      <c r="AA302" s="186">
        <f t="shared" si="288"/>
        <v>3.4334763948497903E-2</v>
      </c>
      <c r="AC302" s="186" t="s">
        <v>350</v>
      </c>
      <c r="AD302" s="46" t="str">
        <f t="shared" si="266"/>
        <v>R_ES-AP-SpHeat</v>
      </c>
      <c r="AE302" s="192" t="str">
        <f t="shared" si="267"/>
        <v>WH12_13</v>
      </c>
      <c r="AF302" s="46">
        <f t="shared" si="231"/>
        <v>7.5107296137339102E-2</v>
      </c>
      <c r="AG302" s="192" t="s">
        <v>18</v>
      </c>
      <c r="AH302" s="46" t="s">
        <v>196</v>
      </c>
      <c r="AL302" s="186" t="s">
        <v>350</v>
      </c>
      <c r="AM302" s="187" t="str">
        <f t="shared" si="268"/>
        <v>R_ES-AP-SpHeat</v>
      </c>
      <c r="AN302" s="186" t="str">
        <f t="shared" si="269"/>
        <v>WH12_13</v>
      </c>
      <c r="AO302" s="159">
        <f>AS308+AS309</f>
        <v>7.5107296137339102E-2</v>
      </c>
      <c r="AP302" s="186" t="s">
        <v>18</v>
      </c>
      <c r="AQ302" s="187" t="s">
        <v>193</v>
      </c>
      <c r="AS302" s="186">
        <f t="shared" si="289"/>
        <v>3.8626609442060103E-2</v>
      </c>
      <c r="AU302" s="186" t="s">
        <v>350</v>
      </c>
      <c r="AV302" s="46" t="str">
        <f t="shared" si="270"/>
        <v>R_ES-AP-SpHeat</v>
      </c>
      <c r="AW302" s="192" t="str">
        <f t="shared" si="271"/>
        <v>WH12_13</v>
      </c>
      <c r="AX302" s="159">
        <f>BB308+BB309</f>
        <v>7.9399141630901296E-2</v>
      </c>
      <c r="AY302" s="192" t="s">
        <v>18</v>
      </c>
      <c r="AZ302" s="46" t="s">
        <v>192</v>
      </c>
      <c r="BB302" s="192">
        <f t="shared" si="290"/>
        <v>3.4334763948497903E-2</v>
      </c>
      <c r="BD302" s="186" t="s">
        <v>350</v>
      </c>
      <c r="BE302" s="46" t="str">
        <f t="shared" si="272"/>
        <v>R_ES-AP-SpHeat</v>
      </c>
      <c r="BF302" s="192" t="str">
        <f t="shared" si="273"/>
        <v>WH12_13</v>
      </c>
      <c r="BG302" s="192">
        <f t="shared" si="279"/>
        <v>7.5107296137339102E-2</v>
      </c>
      <c r="BH302" s="192" t="s">
        <v>18</v>
      </c>
      <c r="BI302" s="46" t="s">
        <v>194</v>
      </c>
      <c r="BM302" s="186" t="s">
        <v>350</v>
      </c>
      <c r="BN302" s="46" t="str">
        <f t="shared" si="274"/>
        <v>R_ES-AP-SpHeat</v>
      </c>
      <c r="BO302" s="192" t="str">
        <f t="shared" si="275"/>
        <v>WH12_13</v>
      </c>
      <c r="BP302" s="192">
        <f t="shared" si="280"/>
        <v>7.9399141630901296E-2</v>
      </c>
      <c r="BQ302" s="192" t="s">
        <v>18</v>
      </c>
      <c r="BR302" s="46" t="s">
        <v>191</v>
      </c>
    </row>
    <row r="303" spans="11:70">
      <c r="K303" s="186" t="s">
        <v>350</v>
      </c>
      <c r="L303" s="187" t="str">
        <f t="shared" si="276"/>
        <v>R_ES-AP-SpHeat</v>
      </c>
      <c r="M303" s="186" t="str">
        <f t="shared" ref="M303:N303" si="297">M207</f>
        <v>WH14_15</v>
      </c>
      <c r="N303" s="186">
        <f t="shared" si="297"/>
        <v>7.5107296137339102E-2</v>
      </c>
      <c r="O303" s="186" t="s">
        <v>18</v>
      </c>
      <c r="P303" s="187" t="s">
        <v>195</v>
      </c>
      <c r="T303" s="186" t="s">
        <v>350</v>
      </c>
      <c r="U303" s="187" t="str">
        <f t="shared" si="265"/>
        <v>R_ES-AP-SpHeat</v>
      </c>
      <c r="V303" s="186" t="str">
        <f t="shared" si="265"/>
        <v>WH14_15</v>
      </c>
      <c r="W303" s="186">
        <f t="shared" si="230"/>
        <v>8.15450643776824E-2</v>
      </c>
      <c r="X303" s="186" t="s">
        <v>18</v>
      </c>
      <c r="Y303" s="187" t="s">
        <v>190</v>
      </c>
      <c r="AA303" s="186">
        <f t="shared" si="288"/>
        <v>3.6480686695278999E-2</v>
      </c>
      <c r="AC303" s="186" t="s">
        <v>350</v>
      </c>
      <c r="AD303" s="46" t="str">
        <f t="shared" si="266"/>
        <v>R_ES-AP-SpHeat</v>
      </c>
      <c r="AE303" s="192" t="str">
        <f t="shared" si="267"/>
        <v>WH14_15</v>
      </c>
      <c r="AF303" s="46">
        <f t="shared" si="231"/>
        <v>7.5107296137339102E-2</v>
      </c>
      <c r="AG303" s="192" t="s">
        <v>18</v>
      </c>
      <c r="AH303" s="46" t="s">
        <v>196</v>
      </c>
      <c r="AL303" s="186" t="s">
        <v>350</v>
      </c>
      <c r="AM303" s="187" t="str">
        <f t="shared" si="268"/>
        <v>R_ES-AP-SpHeat</v>
      </c>
      <c r="AN303" s="186" t="str">
        <f t="shared" si="269"/>
        <v>WH14_15</v>
      </c>
      <c r="AO303" s="159">
        <f>AS310+AS311</f>
        <v>7.9399141630901296E-2</v>
      </c>
      <c r="AP303" s="186" t="s">
        <v>18</v>
      </c>
      <c r="AQ303" s="187" t="s">
        <v>193</v>
      </c>
      <c r="AS303" s="186">
        <f t="shared" si="289"/>
        <v>3.6480686695278999E-2</v>
      </c>
      <c r="AU303" s="186" t="s">
        <v>350</v>
      </c>
      <c r="AV303" s="46" t="str">
        <f t="shared" si="270"/>
        <v>R_ES-AP-SpHeat</v>
      </c>
      <c r="AW303" s="192" t="str">
        <f t="shared" si="271"/>
        <v>WH14_15</v>
      </c>
      <c r="AX303" s="159">
        <f>BB310+BB311</f>
        <v>8.15450643776824E-2</v>
      </c>
      <c r="AY303" s="192" t="s">
        <v>18</v>
      </c>
      <c r="AZ303" s="46" t="s">
        <v>192</v>
      </c>
      <c r="BB303" s="192">
        <f t="shared" si="290"/>
        <v>3.6480686695278999E-2</v>
      </c>
      <c r="BD303" s="186" t="s">
        <v>350</v>
      </c>
      <c r="BE303" s="46" t="str">
        <f t="shared" si="272"/>
        <v>R_ES-AP-SpHeat</v>
      </c>
      <c r="BF303" s="192" t="str">
        <f t="shared" si="273"/>
        <v>WH14_15</v>
      </c>
      <c r="BG303" s="192">
        <f t="shared" si="279"/>
        <v>7.5107296137339102E-2</v>
      </c>
      <c r="BH303" s="192" t="s">
        <v>18</v>
      </c>
      <c r="BI303" s="46" t="s">
        <v>194</v>
      </c>
      <c r="BM303" s="186" t="s">
        <v>350</v>
      </c>
      <c r="BN303" s="46" t="str">
        <f t="shared" si="274"/>
        <v>R_ES-AP-SpHeat</v>
      </c>
      <c r="BO303" s="192" t="str">
        <f t="shared" si="275"/>
        <v>WH14_15</v>
      </c>
      <c r="BP303" s="192">
        <f t="shared" si="280"/>
        <v>8.15450643776824E-2</v>
      </c>
      <c r="BQ303" s="192" t="s">
        <v>18</v>
      </c>
      <c r="BR303" s="46" t="s">
        <v>191</v>
      </c>
    </row>
    <row r="304" spans="11:70">
      <c r="K304" s="186" t="s">
        <v>350</v>
      </c>
      <c r="L304" s="187" t="str">
        <f t="shared" si="276"/>
        <v>R_ES-AP-SpHeat</v>
      </c>
      <c r="M304" s="186" t="str">
        <f t="shared" ref="M304:N304" si="298">M208</f>
        <v>WH16_17</v>
      </c>
      <c r="N304" s="186">
        <f t="shared" si="298"/>
        <v>8.15450643776824E-2</v>
      </c>
      <c r="O304" s="186" t="s">
        <v>18</v>
      </c>
      <c r="P304" s="187" t="s">
        <v>195</v>
      </c>
      <c r="T304" s="186" t="s">
        <v>350</v>
      </c>
      <c r="U304" s="187" t="str">
        <f t="shared" si="265"/>
        <v>R_ES-AP-SpHeat</v>
      </c>
      <c r="V304" s="186" t="str">
        <f t="shared" si="265"/>
        <v>WH16_17</v>
      </c>
      <c r="W304" s="186">
        <f t="shared" si="230"/>
        <v>8.5836909871244593E-2</v>
      </c>
      <c r="X304" s="186" t="s">
        <v>18</v>
      </c>
      <c r="Y304" s="187" t="s">
        <v>190</v>
      </c>
      <c r="AA304" s="186">
        <f t="shared" si="288"/>
        <v>3.8626609442060103E-2</v>
      </c>
      <c r="AC304" s="186" t="s">
        <v>350</v>
      </c>
      <c r="AD304" s="46" t="str">
        <f t="shared" si="266"/>
        <v>R_ES-AP-SpHeat</v>
      </c>
      <c r="AE304" s="192" t="str">
        <f t="shared" si="267"/>
        <v>WH16_17</v>
      </c>
      <c r="AF304" s="46">
        <f t="shared" si="231"/>
        <v>8.15450643776824E-2</v>
      </c>
      <c r="AG304" s="192" t="s">
        <v>18</v>
      </c>
      <c r="AH304" s="46" t="s">
        <v>196</v>
      </c>
      <c r="AL304" s="186" t="s">
        <v>350</v>
      </c>
      <c r="AM304" s="187" t="str">
        <f t="shared" si="268"/>
        <v>R_ES-AP-SpHeat</v>
      </c>
      <c r="AN304" s="186" t="str">
        <f t="shared" si="269"/>
        <v>WH16_17</v>
      </c>
      <c r="AO304" s="159">
        <f>AS312+AS313</f>
        <v>8.15450643776824E-2</v>
      </c>
      <c r="AP304" s="186" t="s">
        <v>18</v>
      </c>
      <c r="AQ304" s="187" t="s">
        <v>193</v>
      </c>
      <c r="AS304" s="186">
        <f t="shared" si="289"/>
        <v>3.4334763948497903E-2</v>
      </c>
      <c r="AU304" s="186" t="s">
        <v>350</v>
      </c>
      <c r="AV304" s="46" t="str">
        <f t="shared" si="270"/>
        <v>R_ES-AP-SpHeat</v>
      </c>
      <c r="AW304" s="192" t="str">
        <f t="shared" si="271"/>
        <v>WH16_17</v>
      </c>
      <c r="AX304" s="159">
        <f>BB312+BB313</f>
        <v>8.5836909871244593E-2</v>
      </c>
      <c r="AY304" s="192" t="s">
        <v>18</v>
      </c>
      <c r="AZ304" s="46" t="s">
        <v>192</v>
      </c>
      <c r="BB304" s="192">
        <f t="shared" si="290"/>
        <v>3.8626609442060103E-2</v>
      </c>
      <c r="BD304" s="186" t="s">
        <v>350</v>
      </c>
      <c r="BE304" s="46" t="str">
        <f t="shared" si="272"/>
        <v>R_ES-AP-SpHeat</v>
      </c>
      <c r="BF304" s="192" t="str">
        <f t="shared" si="273"/>
        <v>WH16_17</v>
      </c>
      <c r="BG304" s="192">
        <f t="shared" si="279"/>
        <v>8.15450643776824E-2</v>
      </c>
      <c r="BH304" s="192" t="s">
        <v>18</v>
      </c>
      <c r="BI304" s="46" t="s">
        <v>194</v>
      </c>
      <c r="BM304" s="186" t="s">
        <v>350</v>
      </c>
      <c r="BN304" s="46" t="str">
        <f t="shared" si="274"/>
        <v>R_ES-AP-SpHeat</v>
      </c>
      <c r="BO304" s="192" t="str">
        <f t="shared" si="275"/>
        <v>WH16_17</v>
      </c>
      <c r="BP304" s="192">
        <f t="shared" si="280"/>
        <v>8.5836909871244593E-2</v>
      </c>
      <c r="BQ304" s="192" t="s">
        <v>18</v>
      </c>
      <c r="BR304" s="46" t="s">
        <v>191</v>
      </c>
    </row>
    <row r="305" spans="11:70">
      <c r="K305" s="186" t="s">
        <v>350</v>
      </c>
      <c r="L305" s="187" t="str">
        <f t="shared" si="276"/>
        <v>R_ES-AP-SpHeat</v>
      </c>
      <c r="M305" s="186" t="str">
        <f t="shared" ref="M305:N305" si="299">M209</f>
        <v>WH18_19</v>
      </c>
      <c r="N305" s="186">
        <f t="shared" si="299"/>
        <v>8.3690987124463503E-2</v>
      </c>
      <c r="O305" s="186" t="s">
        <v>18</v>
      </c>
      <c r="P305" s="187" t="s">
        <v>195</v>
      </c>
      <c r="T305" s="186" t="s">
        <v>350</v>
      </c>
      <c r="U305" s="187" t="str">
        <f t="shared" si="265"/>
        <v>R_ES-AP-SpHeat</v>
      </c>
      <c r="V305" s="186" t="str">
        <f t="shared" si="265"/>
        <v>WH18_19</v>
      </c>
      <c r="W305" s="186">
        <f t="shared" si="230"/>
        <v>9.0128755364806801E-2</v>
      </c>
      <c r="X305" s="186" t="s">
        <v>18</v>
      </c>
      <c r="Y305" s="187" t="s">
        <v>190</v>
      </c>
      <c r="AA305" s="186">
        <f t="shared" si="288"/>
        <v>3.6480686695278999E-2</v>
      </c>
      <c r="AC305" s="186" t="s">
        <v>350</v>
      </c>
      <c r="AD305" s="46" t="str">
        <f t="shared" si="266"/>
        <v>R_ES-AP-SpHeat</v>
      </c>
      <c r="AE305" s="192" t="str">
        <f t="shared" si="267"/>
        <v>WH18_19</v>
      </c>
      <c r="AF305" s="46">
        <f t="shared" si="231"/>
        <v>8.3690987124463503E-2</v>
      </c>
      <c r="AG305" s="192" t="s">
        <v>18</v>
      </c>
      <c r="AH305" s="46" t="s">
        <v>196</v>
      </c>
      <c r="AL305" s="186" t="s">
        <v>350</v>
      </c>
      <c r="AM305" s="187" t="str">
        <f t="shared" si="268"/>
        <v>R_ES-AP-SpHeat</v>
      </c>
      <c r="AN305" s="186" t="str">
        <f t="shared" si="269"/>
        <v>WH18_19</v>
      </c>
      <c r="AO305" s="159">
        <f>AS314+AS315</f>
        <v>8.5836909871244593E-2</v>
      </c>
      <c r="AP305" s="186" t="s">
        <v>18</v>
      </c>
      <c r="AQ305" s="187" t="s">
        <v>193</v>
      </c>
      <c r="AS305" s="186">
        <f t="shared" si="289"/>
        <v>3.6480686695278999E-2</v>
      </c>
      <c r="AU305" s="186" t="s">
        <v>350</v>
      </c>
      <c r="AV305" s="46" t="str">
        <f t="shared" si="270"/>
        <v>R_ES-AP-SpHeat</v>
      </c>
      <c r="AW305" s="192" t="str">
        <f t="shared" si="271"/>
        <v>WH18_19</v>
      </c>
      <c r="AX305" s="159">
        <f>BB314+BB315</f>
        <v>9.0128755364806801E-2</v>
      </c>
      <c r="AY305" s="192" t="s">
        <v>18</v>
      </c>
      <c r="AZ305" s="46" t="s">
        <v>192</v>
      </c>
      <c r="BB305" s="192">
        <f t="shared" si="290"/>
        <v>3.6480686695278999E-2</v>
      </c>
      <c r="BD305" s="186" t="s">
        <v>350</v>
      </c>
      <c r="BE305" s="46" t="str">
        <f t="shared" si="272"/>
        <v>R_ES-AP-SpHeat</v>
      </c>
      <c r="BF305" s="192" t="str">
        <f t="shared" si="273"/>
        <v>WH18_19</v>
      </c>
      <c r="BG305" s="192">
        <f t="shared" si="279"/>
        <v>8.3690987124463503E-2</v>
      </c>
      <c r="BH305" s="192" t="s">
        <v>18</v>
      </c>
      <c r="BI305" s="46" t="s">
        <v>194</v>
      </c>
      <c r="BM305" s="186" t="s">
        <v>350</v>
      </c>
      <c r="BN305" s="46" t="str">
        <f t="shared" si="274"/>
        <v>R_ES-AP-SpHeat</v>
      </c>
      <c r="BO305" s="192" t="str">
        <f t="shared" si="275"/>
        <v>WH18_19</v>
      </c>
      <c r="BP305" s="192">
        <f t="shared" si="280"/>
        <v>9.0128755364806801E-2</v>
      </c>
      <c r="BQ305" s="192" t="s">
        <v>18</v>
      </c>
      <c r="BR305" s="46" t="s">
        <v>191</v>
      </c>
    </row>
    <row r="306" spans="11:70">
      <c r="K306" s="186" t="s">
        <v>350</v>
      </c>
      <c r="L306" s="187" t="str">
        <f t="shared" si="276"/>
        <v>R_ES-AP-SpHeat</v>
      </c>
      <c r="M306" s="186" t="str">
        <f t="shared" ref="M306:N306" si="300">M210</f>
        <v>WH20_21</v>
      </c>
      <c r="N306" s="186">
        <f t="shared" si="300"/>
        <v>8.7982832618025697E-2</v>
      </c>
      <c r="O306" s="186" t="s">
        <v>18</v>
      </c>
      <c r="P306" s="187" t="s">
        <v>195</v>
      </c>
      <c r="T306" s="186" t="s">
        <v>350</v>
      </c>
      <c r="U306" s="187" t="str">
        <f t="shared" si="265"/>
        <v>R_ES-AP-SpHeat</v>
      </c>
      <c r="V306" s="186" t="str">
        <f t="shared" si="265"/>
        <v>WH20_21</v>
      </c>
      <c r="W306" s="186">
        <f t="shared" si="230"/>
        <v>9.6566523605150306E-2</v>
      </c>
      <c r="X306" s="186" t="s">
        <v>18</v>
      </c>
      <c r="Y306" s="187" t="s">
        <v>190</v>
      </c>
      <c r="AA306" s="186">
        <f t="shared" si="288"/>
        <v>3.8626609442060103E-2</v>
      </c>
      <c r="AC306" s="186" t="s">
        <v>350</v>
      </c>
      <c r="AD306" s="46" t="str">
        <f t="shared" si="266"/>
        <v>R_ES-AP-SpHeat</v>
      </c>
      <c r="AE306" s="192" t="str">
        <f t="shared" si="267"/>
        <v>WH20_21</v>
      </c>
      <c r="AF306" s="46">
        <f t="shared" si="231"/>
        <v>8.7982832618025697E-2</v>
      </c>
      <c r="AG306" s="192" t="s">
        <v>18</v>
      </c>
      <c r="AH306" s="46" t="s">
        <v>196</v>
      </c>
      <c r="AL306" s="186" t="s">
        <v>350</v>
      </c>
      <c r="AM306" s="187" t="str">
        <f t="shared" si="268"/>
        <v>R_ES-AP-SpHeat</v>
      </c>
      <c r="AN306" s="186" t="str">
        <f t="shared" si="269"/>
        <v>WH20_21</v>
      </c>
      <c r="AO306" s="159">
        <f>AS316+AS317</f>
        <v>9.0128755364806801E-2</v>
      </c>
      <c r="AP306" s="186" t="s">
        <v>18</v>
      </c>
      <c r="AQ306" s="187" t="s">
        <v>193</v>
      </c>
      <c r="AS306" s="186">
        <f t="shared" si="289"/>
        <v>3.8626609442060103E-2</v>
      </c>
      <c r="AU306" s="186" t="s">
        <v>350</v>
      </c>
      <c r="AV306" s="46" t="str">
        <f t="shared" si="270"/>
        <v>R_ES-AP-SpHeat</v>
      </c>
      <c r="AW306" s="192" t="str">
        <f t="shared" si="271"/>
        <v>WH20_21</v>
      </c>
      <c r="AX306" s="159">
        <f>BB316+BB317</f>
        <v>9.6566523605150306E-2</v>
      </c>
      <c r="AY306" s="192" t="s">
        <v>18</v>
      </c>
      <c r="AZ306" s="46" t="s">
        <v>192</v>
      </c>
      <c r="BB306" s="192">
        <f t="shared" si="290"/>
        <v>3.8626609442060103E-2</v>
      </c>
      <c r="BD306" s="186" t="s">
        <v>350</v>
      </c>
      <c r="BE306" s="46" t="str">
        <f t="shared" si="272"/>
        <v>R_ES-AP-SpHeat</v>
      </c>
      <c r="BF306" s="192" t="str">
        <f t="shared" si="273"/>
        <v>WH20_21</v>
      </c>
      <c r="BG306" s="192">
        <f t="shared" si="279"/>
        <v>8.7982832618025697E-2</v>
      </c>
      <c r="BH306" s="192" t="s">
        <v>18</v>
      </c>
      <c r="BI306" s="46" t="s">
        <v>194</v>
      </c>
      <c r="BM306" s="186" t="s">
        <v>350</v>
      </c>
      <c r="BN306" s="46" t="str">
        <f t="shared" si="274"/>
        <v>R_ES-AP-SpHeat</v>
      </c>
      <c r="BO306" s="192" t="str">
        <f t="shared" si="275"/>
        <v>WH20_21</v>
      </c>
      <c r="BP306" s="192">
        <f t="shared" si="280"/>
        <v>9.6566523605150306E-2</v>
      </c>
      <c r="BQ306" s="192" t="s">
        <v>18</v>
      </c>
      <c r="BR306" s="46" t="s">
        <v>191</v>
      </c>
    </row>
    <row r="307" spans="11:70">
      <c r="K307" s="186" t="s">
        <v>350</v>
      </c>
      <c r="L307" s="187" t="str">
        <f t="shared" si="276"/>
        <v>R_ES-AP-SpHeat</v>
      </c>
      <c r="M307" s="186" t="str">
        <f t="shared" ref="M307:N307" si="301">M211</f>
        <v>WH22_23</v>
      </c>
      <c r="N307" s="186">
        <f t="shared" si="301"/>
        <v>9.2274678111588002E-2</v>
      </c>
      <c r="O307" s="186" t="s">
        <v>18</v>
      </c>
      <c r="P307" s="187" t="s">
        <v>195</v>
      </c>
      <c r="T307" s="186" t="s">
        <v>350</v>
      </c>
      <c r="U307" s="187" t="str">
        <f t="shared" si="265"/>
        <v>R_ES-AP-SpHeat</v>
      </c>
      <c r="V307" s="186" t="str">
        <f t="shared" si="265"/>
        <v>WH22_23</v>
      </c>
      <c r="W307" s="186">
        <f t="shared" si="230"/>
        <v>9.4420600858369202E-2</v>
      </c>
      <c r="X307" s="186" t="s">
        <v>18</v>
      </c>
      <c r="Y307" s="187" t="s">
        <v>190</v>
      </c>
      <c r="AA307" s="186">
        <f t="shared" si="288"/>
        <v>3.6480686695278999E-2</v>
      </c>
      <c r="AC307" s="186" t="s">
        <v>350</v>
      </c>
      <c r="AD307" s="46" t="str">
        <f t="shared" si="266"/>
        <v>R_ES-AP-SpHeat</v>
      </c>
      <c r="AE307" s="192" t="str">
        <f t="shared" si="267"/>
        <v>WH22_23</v>
      </c>
      <c r="AF307" s="46">
        <f t="shared" si="231"/>
        <v>9.2274678111588002E-2</v>
      </c>
      <c r="AG307" s="192" t="s">
        <v>18</v>
      </c>
      <c r="AH307" s="46" t="s">
        <v>196</v>
      </c>
      <c r="AL307" s="186" t="s">
        <v>350</v>
      </c>
      <c r="AM307" s="187" t="str">
        <f t="shared" si="268"/>
        <v>R_ES-AP-SpHeat</v>
      </c>
      <c r="AN307" s="186" t="str">
        <f t="shared" si="269"/>
        <v>WH22_23</v>
      </c>
      <c r="AO307" s="159">
        <f>AS318+AS319</f>
        <v>9.6566523605150306E-2</v>
      </c>
      <c r="AP307" s="186" t="s">
        <v>18</v>
      </c>
      <c r="AQ307" s="187" t="s">
        <v>193</v>
      </c>
      <c r="AS307" s="186">
        <f t="shared" si="289"/>
        <v>3.6480686695278999E-2</v>
      </c>
      <c r="AU307" s="186" t="s">
        <v>350</v>
      </c>
      <c r="AV307" s="46" t="str">
        <f t="shared" si="270"/>
        <v>R_ES-AP-SpHeat</v>
      </c>
      <c r="AW307" s="192" t="str">
        <f t="shared" si="271"/>
        <v>WH22_23</v>
      </c>
      <c r="AX307" s="159">
        <f>BB318+BB319</f>
        <v>9.4420600858369202E-2</v>
      </c>
      <c r="AY307" s="192" t="s">
        <v>18</v>
      </c>
      <c r="AZ307" s="46" t="s">
        <v>192</v>
      </c>
      <c r="BB307" s="192">
        <f t="shared" si="290"/>
        <v>3.6480686695278999E-2</v>
      </c>
      <c r="BD307" s="186" t="s">
        <v>350</v>
      </c>
      <c r="BE307" s="46" t="str">
        <f t="shared" si="272"/>
        <v>R_ES-AP-SpHeat</v>
      </c>
      <c r="BF307" s="192" t="str">
        <f t="shared" si="273"/>
        <v>WH22_23</v>
      </c>
      <c r="BG307" s="192">
        <f t="shared" si="279"/>
        <v>9.2274678111588002E-2</v>
      </c>
      <c r="BH307" s="192" t="s">
        <v>18</v>
      </c>
      <c r="BI307" s="46" t="s">
        <v>194</v>
      </c>
      <c r="BM307" s="186" t="s">
        <v>350</v>
      </c>
      <c r="BN307" s="46" t="str">
        <f t="shared" si="274"/>
        <v>R_ES-AP-SpHeat</v>
      </c>
      <c r="BO307" s="192" t="str">
        <f t="shared" si="275"/>
        <v>WH22_23</v>
      </c>
      <c r="BP307" s="192">
        <f t="shared" si="280"/>
        <v>9.4420600858369202E-2</v>
      </c>
      <c r="BQ307" s="192" t="s">
        <v>18</v>
      </c>
      <c r="BR307" s="46" t="s">
        <v>191</v>
      </c>
    </row>
    <row r="308" spans="11:70">
      <c r="K308" s="186" t="s">
        <v>140</v>
      </c>
      <c r="L308" s="187" t="str">
        <f t="shared" si="276"/>
        <v>R_ES-AP-SpHeat</v>
      </c>
      <c r="M308" s="186">
        <f t="shared" ref="M308:N308" si="302">M212</f>
        <v>0</v>
      </c>
      <c r="N308" s="186">
        <f t="shared" si="302"/>
        <v>0</v>
      </c>
      <c r="O308" s="186" t="s">
        <v>18</v>
      </c>
      <c r="P308" s="187" t="s">
        <v>195</v>
      </c>
      <c r="T308" s="186" t="s">
        <v>140</v>
      </c>
      <c r="U308" s="187" t="str">
        <f t="shared" si="265"/>
        <v>R_ES-AP-SpHeat</v>
      </c>
      <c r="V308" s="186">
        <f t="shared" si="265"/>
        <v>0</v>
      </c>
      <c r="X308" s="186" t="s">
        <v>18</v>
      </c>
      <c r="Y308" s="187" t="s">
        <v>190</v>
      </c>
      <c r="AA308" s="186">
        <f t="shared" si="288"/>
        <v>3.8626609442060103E-2</v>
      </c>
      <c r="AC308" s="186" t="s">
        <v>140</v>
      </c>
      <c r="AD308" s="46" t="str">
        <f t="shared" si="266"/>
        <v>R_ES-AP-SpHeat</v>
      </c>
      <c r="AE308" s="192">
        <f t="shared" si="267"/>
        <v>0</v>
      </c>
      <c r="AF308" s="46">
        <f t="shared" si="231"/>
        <v>0</v>
      </c>
      <c r="AG308" s="192" t="s">
        <v>18</v>
      </c>
      <c r="AH308" s="46" t="s">
        <v>196</v>
      </c>
      <c r="AL308" s="186" t="s">
        <v>140</v>
      </c>
      <c r="AM308" s="187" t="str">
        <f t="shared" si="268"/>
        <v>R_ES-AP-SpHeat</v>
      </c>
      <c r="AN308" s="186">
        <f t="shared" si="269"/>
        <v>0</v>
      </c>
      <c r="AP308" s="186" t="s">
        <v>18</v>
      </c>
      <c r="AQ308" s="187" t="s">
        <v>193</v>
      </c>
      <c r="AS308" s="186">
        <f t="shared" si="289"/>
        <v>3.8626609442060103E-2</v>
      </c>
      <c r="AU308" s="186" t="s">
        <v>140</v>
      </c>
      <c r="AV308" s="46" t="str">
        <f t="shared" si="270"/>
        <v>R_ES-AP-SpHeat</v>
      </c>
      <c r="AW308" s="192">
        <f t="shared" si="271"/>
        <v>0</v>
      </c>
      <c r="AY308" s="192" t="s">
        <v>18</v>
      </c>
      <c r="AZ308" s="46" t="s">
        <v>192</v>
      </c>
      <c r="BB308" s="192">
        <f t="shared" si="290"/>
        <v>3.8626609442060103E-2</v>
      </c>
      <c r="BD308" s="186" t="s">
        <v>140</v>
      </c>
      <c r="BE308" s="46" t="str">
        <f t="shared" si="272"/>
        <v>R_ES-AP-SpHeat</v>
      </c>
      <c r="BF308" s="192">
        <f t="shared" si="273"/>
        <v>0</v>
      </c>
      <c r="BG308" s="192">
        <f t="shared" si="279"/>
        <v>0</v>
      </c>
      <c r="BH308" s="192" t="s">
        <v>18</v>
      </c>
      <c r="BI308" s="46" t="s">
        <v>194</v>
      </c>
      <c r="BM308" s="186" t="s">
        <v>140</v>
      </c>
      <c r="BN308" s="46" t="str">
        <f t="shared" si="274"/>
        <v>R_ES-AP-SpHeat</v>
      </c>
      <c r="BO308" s="192">
        <f t="shared" si="275"/>
        <v>0</v>
      </c>
      <c r="BP308" s="192">
        <f t="shared" si="280"/>
        <v>0</v>
      </c>
      <c r="BQ308" s="192" t="s">
        <v>18</v>
      </c>
      <c r="BR308" s="46" t="s">
        <v>191</v>
      </c>
    </row>
    <row r="309" spans="11:70">
      <c r="K309" s="186" t="s">
        <v>140</v>
      </c>
      <c r="L309" s="187" t="str">
        <f t="shared" si="276"/>
        <v>R_ES-AP-SpHeat</v>
      </c>
      <c r="M309" s="186">
        <f t="shared" ref="M309:N309" si="303">M213</f>
        <v>0</v>
      </c>
      <c r="N309" s="186">
        <f t="shared" si="303"/>
        <v>0</v>
      </c>
      <c r="O309" s="186" t="s">
        <v>18</v>
      </c>
      <c r="P309" s="187" t="s">
        <v>195</v>
      </c>
      <c r="T309" s="186" t="s">
        <v>140</v>
      </c>
      <c r="U309" s="187" t="str">
        <f t="shared" si="265"/>
        <v>R_ES-AP-SpHeat</v>
      </c>
      <c r="V309" s="186">
        <f t="shared" si="265"/>
        <v>0</v>
      </c>
      <c r="X309" s="186" t="s">
        <v>18</v>
      </c>
      <c r="Y309" s="187" t="s">
        <v>190</v>
      </c>
      <c r="AA309" s="186">
        <f t="shared" si="288"/>
        <v>4.07725321888412E-2</v>
      </c>
      <c r="AC309" s="186" t="s">
        <v>140</v>
      </c>
      <c r="AD309" s="46" t="str">
        <f t="shared" si="266"/>
        <v>R_ES-AP-SpHeat</v>
      </c>
      <c r="AE309" s="192">
        <f t="shared" si="267"/>
        <v>0</v>
      </c>
      <c r="AF309" s="46">
        <f t="shared" si="231"/>
        <v>0</v>
      </c>
      <c r="AG309" s="192" t="s">
        <v>18</v>
      </c>
      <c r="AH309" s="46" t="s">
        <v>196</v>
      </c>
      <c r="AL309" s="186" t="s">
        <v>140</v>
      </c>
      <c r="AM309" s="187" t="str">
        <f t="shared" si="268"/>
        <v>R_ES-AP-SpHeat</v>
      </c>
      <c r="AN309" s="186">
        <f t="shared" si="269"/>
        <v>0</v>
      </c>
      <c r="AP309" s="186" t="s">
        <v>18</v>
      </c>
      <c r="AQ309" s="187" t="s">
        <v>193</v>
      </c>
      <c r="AS309" s="186">
        <f t="shared" si="289"/>
        <v>3.6480686695278999E-2</v>
      </c>
      <c r="AU309" s="186" t="s">
        <v>140</v>
      </c>
      <c r="AV309" s="46" t="str">
        <f t="shared" si="270"/>
        <v>R_ES-AP-SpHeat</v>
      </c>
      <c r="AW309" s="192">
        <f t="shared" si="271"/>
        <v>0</v>
      </c>
      <c r="AY309" s="192" t="s">
        <v>18</v>
      </c>
      <c r="AZ309" s="46" t="s">
        <v>192</v>
      </c>
      <c r="BB309" s="192">
        <f t="shared" si="290"/>
        <v>4.07725321888412E-2</v>
      </c>
      <c r="BD309" s="186" t="s">
        <v>140</v>
      </c>
      <c r="BE309" s="46" t="str">
        <f t="shared" si="272"/>
        <v>R_ES-AP-SpHeat</v>
      </c>
      <c r="BF309" s="192">
        <f t="shared" si="273"/>
        <v>0</v>
      </c>
      <c r="BG309" s="192">
        <f t="shared" si="279"/>
        <v>0</v>
      </c>
      <c r="BH309" s="192" t="s">
        <v>18</v>
      </c>
      <c r="BI309" s="46" t="s">
        <v>194</v>
      </c>
      <c r="BM309" s="186" t="s">
        <v>140</v>
      </c>
      <c r="BN309" s="46" t="str">
        <f t="shared" si="274"/>
        <v>R_ES-AP-SpHeat</v>
      </c>
      <c r="BO309" s="192">
        <f t="shared" si="275"/>
        <v>0</v>
      </c>
      <c r="BP309" s="192">
        <f t="shared" si="280"/>
        <v>0</v>
      </c>
      <c r="BQ309" s="192" t="s">
        <v>18</v>
      </c>
      <c r="BR309" s="46" t="s">
        <v>191</v>
      </c>
    </row>
    <row r="310" spans="11:70">
      <c r="K310" s="186" t="s">
        <v>140</v>
      </c>
      <c r="L310" s="187" t="str">
        <f t="shared" si="276"/>
        <v>R_ES-AP-SpHeat</v>
      </c>
      <c r="M310" s="186">
        <f t="shared" ref="M310:N310" si="304">M214</f>
        <v>0</v>
      </c>
      <c r="N310" s="186">
        <f t="shared" si="304"/>
        <v>0</v>
      </c>
      <c r="O310" s="186" t="s">
        <v>18</v>
      </c>
      <c r="P310" s="187" t="s">
        <v>195</v>
      </c>
      <c r="T310" s="186" t="s">
        <v>140</v>
      </c>
      <c r="U310" s="187" t="str">
        <f t="shared" si="265"/>
        <v>R_ES-AP-SpHeat</v>
      </c>
      <c r="V310" s="186">
        <f t="shared" si="265"/>
        <v>0</v>
      </c>
      <c r="X310" s="186" t="s">
        <v>18</v>
      </c>
      <c r="Y310" s="187" t="s">
        <v>190</v>
      </c>
      <c r="AA310" s="186">
        <f t="shared" si="288"/>
        <v>4.07725321888412E-2</v>
      </c>
      <c r="AC310" s="186" t="s">
        <v>140</v>
      </c>
      <c r="AD310" s="46" t="str">
        <f t="shared" si="266"/>
        <v>R_ES-AP-SpHeat</v>
      </c>
      <c r="AE310" s="192">
        <f t="shared" si="267"/>
        <v>0</v>
      </c>
      <c r="AF310" s="46">
        <f t="shared" si="231"/>
        <v>0</v>
      </c>
      <c r="AG310" s="192" t="s">
        <v>18</v>
      </c>
      <c r="AH310" s="46" t="s">
        <v>196</v>
      </c>
      <c r="AL310" s="186" t="s">
        <v>140</v>
      </c>
      <c r="AM310" s="187" t="str">
        <f t="shared" si="268"/>
        <v>R_ES-AP-SpHeat</v>
      </c>
      <c r="AN310" s="186">
        <f t="shared" si="269"/>
        <v>0</v>
      </c>
      <c r="AP310" s="186" t="s">
        <v>18</v>
      </c>
      <c r="AQ310" s="187" t="s">
        <v>193</v>
      </c>
      <c r="AS310" s="186">
        <f t="shared" si="289"/>
        <v>3.8626609442060103E-2</v>
      </c>
      <c r="AU310" s="186" t="s">
        <v>140</v>
      </c>
      <c r="AV310" s="46" t="str">
        <f t="shared" si="270"/>
        <v>R_ES-AP-SpHeat</v>
      </c>
      <c r="AW310" s="192">
        <f t="shared" si="271"/>
        <v>0</v>
      </c>
      <c r="AY310" s="192" t="s">
        <v>18</v>
      </c>
      <c r="AZ310" s="46" t="s">
        <v>192</v>
      </c>
      <c r="BB310" s="192">
        <f t="shared" si="290"/>
        <v>4.07725321888412E-2</v>
      </c>
      <c r="BD310" s="186" t="s">
        <v>140</v>
      </c>
      <c r="BE310" s="46" t="str">
        <f t="shared" si="272"/>
        <v>R_ES-AP-SpHeat</v>
      </c>
      <c r="BF310" s="192">
        <f t="shared" si="273"/>
        <v>0</v>
      </c>
      <c r="BG310" s="192">
        <f t="shared" si="279"/>
        <v>0</v>
      </c>
      <c r="BH310" s="192" t="s">
        <v>18</v>
      </c>
      <c r="BI310" s="46" t="s">
        <v>194</v>
      </c>
      <c r="BM310" s="186" t="s">
        <v>140</v>
      </c>
      <c r="BN310" s="46" t="str">
        <f t="shared" si="274"/>
        <v>R_ES-AP-SpHeat</v>
      </c>
      <c r="BO310" s="192">
        <f t="shared" si="275"/>
        <v>0</v>
      </c>
      <c r="BP310" s="192">
        <f t="shared" si="280"/>
        <v>0</v>
      </c>
      <c r="BQ310" s="192" t="s">
        <v>18</v>
      </c>
      <c r="BR310" s="46" t="s">
        <v>191</v>
      </c>
    </row>
    <row r="311" spans="11:70">
      <c r="K311" s="186" t="s">
        <v>140</v>
      </c>
      <c r="L311" s="187" t="str">
        <f t="shared" si="276"/>
        <v>R_ES-AP-SpHeat</v>
      </c>
      <c r="M311" s="186">
        <f t="shared" ref="M311:N311" si="305">M215</f>
        <v>0</v>
      </c>
      <c r="N311" s="186">
        <f t="shared" si="305"/>
        <v>0</v>
      </c>
      <c r="O311" s="186" t="s">
        <v>18</v>
      </c>
      <c r="P311" s="187" t="s">
        <v>195</v>
      </c>
      <c r="T311" s="186" t="s">
        <v>140</v>
      </c>
      <c r="U311" s="187" t="str">
        <f t="shared" si="265"/>
        <v>R_ES-AP-SpHeat</v>
      </c>
      <c r="V311" s="186">
        <f t="shared" si="265"/>
        <v>0</v>
      </c>
      <c r="X311" s="186" t="s">
        <v>18</v>
      </c>
      <c r="Y311" s="187" t="s">
        <v>190</v>
      </c>
      <c r="AA311" s="186">
        <f t="shared" si="288"/>
        <v>4.07725321888412E-2</v>
      </c>
      <c r="AC311" s="186" t="s">
        <v>140</v>
      </c>
      <c r="AD311" s="46" t="str">
        <f t="shared" si="266"/>
        <v>R_ES-AP-SpHeat</v>
      </c>
      <c r="AE311" s="192">
        <f t="shared" si="267"/>
        <v>0</v>
      </c>
      <c r="AF311" s="46">
        <f t="shared" si="231"/>
        <v>0</v>
      </c>
      <c r="AG311" s="192" t="s">
        <v>18</v>
      </c>
      <c r="AH311" s="46" t="s">
        <v>196</v>
      </c>
      <c r="AL311" s="186" t="s">
        <v>140</v>
      </c>
      <c r="AM311" s="187" t="str">
        <f t="shared" si="268"/>
        <v>R_ES-AP-SpHeat</v>
      </c>
      <c r="AN311" s="186">
        <f t="shared" si="269"/>
        <v>0</v>
      </c>
      <c r="AP311" s="186" t="s">
        <v>18</v>
      </c>
      <c r="AQ311" s="187" t="s">
        <v>193</v>
      </c>
      <c r="AS311" s="186">
        <f t="shared" si="289"/>
        <v>4.07725321888412E-2</v>
      </c>
      <c r="AU311" s="186" t="s">
        <v>140</v>
      </c>
      <c r="AV311" s="46" t="str">
        <f t="shared" si="270"/>
        <v>R_ES-AP-SpHeat</v>
      </c>
      <c r="AW311" s="192">
        <f t="shared" si="271"/>
        <v>0</v>
      </c>
      <c r="AY311" s="192" t="s">
        <v>18</v>
      </c>
      <c r="AZ311" s="46" t="s">
        <v>192</v>
      </c>
      <c r="BB311" s="192">
        <f t="shared" si="290"/>
        <v>4.07725321888412E-2</v>
      </c>
      <c r="BD311" s="186" t="s">
        <v>140</v>
      </c>
      <c r="BE311" s="46" t="str">
        <f t="shared" si="272"/>
        <v>R_ES-AP-SpHeat</v>
      </c>
      <c r="BF311" s="192">
        <f t="shared" si="273"/>
        <v>0</v>
      </c>
      <c r="BG311" s="192">
        <f t="shared" si="279"/>
        <v>0</v>
      </c>
      <c r="BH311" s="192" t="s">
        <v>18</v>
      </c>
      <c r="BI311" s="46" t="s">
        <v>194</v>
      </c>
      <c r="BM311" s="186" t="s">
        <v>140</v>
      </c>
      <c r="BN311" s="46" t="str">
        <f t="shared" si="274"/>
        <v>R_ES-AP-SpHeat</v>
      </c>
      <c r="BO311" s="192">
        <f t="shared" si="275"/>
        <v>0</v>
      </c>
      <c r="BP311" s="192">
        <f t="shared" si="280"/>
        <v>0</v>
      </c>
      <c r="BQ311" s="192" t="s">
        <v>18</v>
      </c>
      <c r="BR311" s="46" t="s">
        <v>191</v>
      </c>
    </row>
    <row r="312" spans="11:70">
      <c r="K312" s="186" t="s">
        <v>140</v>
      </c>
      <c r="L312" s="187" t="str">
        <f t="shared" si="276"/>
        <v>R_ES-AP-SpHeat</v>
      </c>
      <c r="M312" s="186">
        <f t="shared" ref="M312:N312" si="306">M216</f>
        <v>0</v>
      </c>
      <c r="N312" s="186">
        <f t="shared" si="306"/>
        <v>0</v>
      </c>
      <c r="O312" s="186" t="s">
        <v>18</v>
      </c>
      <c r="P312" s="187" t="s">
        <v>195</v>
      </c>
      <c r="T312" s="186" t="s">
        <v>140</v>
      </c>
      <c r="U312" s="187" t="str">
        <f t="shared" si="265"/>
        <v>R_ES-AP-SpHeat</v>
      </c>
      <c r="V312" s="186">
        <f t="shared" si="265"/>
        <v>0</v>
      </c>
      <c r="X312" s="186" t="s">
        <v>18</v>
      </c>
      <c r="Y312" s="187" t="s">
        <v>190</v>
      </c>
      <c r="AA312" s="186">
        <f t="shared" si="288"/>
        <v>4.2918454935622297E-2</v>
      </c>
      <c r="AC312" s="186" t="s">
        <v>140</v>
      </c>
      <c r="AD312" s="46" t="str">
        <f t="shared" si="266"/>
        <v>R_ES-AP-SpHeat</v>
      </c>
      <c r="AE312" s="192">
        <f t="shared" si="267"/>
        <v>0</v>
      </c>
      <c r="AF312" s="46">
        <f t="shared" si="231"/>
        <v>0</v>
      </c>
      <c r="AG312" s="192" t="s">
        <v>18</v>
      </c>
      <c r="AH312" s="46" t="s">
        <v>196</v>
      </c>
      <c r="AL312" s="186" t="s">
        <v>140</v>
      </c>
      <c r="AM312" s="187" t="str">
        <f t="shared" si="268"/>
        <v>R_ES-AP-SpHeat</v>
      </c>
      <c r="AN312" s="186">
        <f t="shared" si="269"/>
        <v>0</v>
      </c>
      <c r="AP312" s="186" t="s">
        <v>18</v>
      </c>
      <c r="AQ312" s="187" t="s">
        <v>193</v>
      </c>
      <c r="AS312" s="186">
        <f t="shared" si="289"/>
        <v>4.07725321888412E-2</v>
      </c>
      <c r="AU312" s="186" t="s">
        <v>140</v>
      </c>
      <c r="AV312" s="46" t="str">
        <f t="shared" si="270"/>
        <v>R_ES-AP-SpHeat</v>
      </c>
      <c r="AW312" s="192">
        <f t="shared" si="271"/>
        <v>0</v>
      </c>
      <c r="AY312" s="192" t="s">
        <v>18</v>
      </c>
      <c r="AZ312" s="46" t="s">
        <v>192</v>
      </c>
      <c r="BB312" s="192">
        <f t="shared" si="290"/>
        <v>4.2918454935622297E-2</v>
      </c>
      <c r="BD312" s="186" t="s">
        <v>140</v>
      </c>
      <c r="BE312" s="46" t="str">
        <f t="shared" si="272"/>
        <v>R_ES-AP-SpHeat</v>
      </c>
      <c r="BF312" s="192">
        <f t="shared" si="273"/>
        <v>0</v>
      </c>
      <c r="BG312" s="192">
        <f t="shared" si="279"/>
        <v>0</v>
      </c>
      <c r="BH312" s="192" t="s">
        <v>18</v>
      </c>
      <c r="BI312" s="46" t="s">
        <v>194</v>
      </c>
      <c r="BM312" s="186" t="s">
        <v>140</v>
      </c>
      <c r="BN312" s="46" t="str">
        <f t="shared" si="274"/>
        <v>R_ES-AP-SpHeat</v>
      </c>
      <c r="BO312" s="192">
        <f t="shared" si="275"/>
        <v>0</v>
      </c>
      <c r="BP312" s="192">
        <f t="shared" si="280"/>
        <v>0</v>
      </c>
      <c r="BQ312" s="192" t="s">
        <v>18</v>
      </c>
      <c r="BR312" s="46" t="s">
        <v>191</v>
      </c>
    </row>
    <row r="313" spans="11:70">
      <c r="K313" s="186" t="s">
        <v>140</v>
      </c>
      <c r="L313" s="187" t="str">
        <f t="shared" si="276"/>
        <v>R_ES-AP-SpHeat</v>
      </c>
      <c r="M313" s="186">
        <f t="shared" ref="M313:N313" si="307">M217</f>
        <v>0</v>
      </c>
      <c r="N313" s="186">
        <f t="shared" si="307"/>
        <v>0</v>
      </c>
      <c r="O313" s="186" t="s">
        <v>18</v>
      </c>
      <c r="P313" s="187" t="s">
        <v>195</v>
      </c>
      <c r="T313" s="186" t="s">
        <v>140</v>
      </c>
      <c r="U313" s="187" t="str">
        <f t="shared" si="265"/>
        <v>R_ES-AP-SpHeat</v>
      </c>
      <c r="V313" s="186">
        <f t="shared" si="265"/>
        <v>0</v>
      </c>
      <c r="X313" s="186" t="s">
        <v>18</v>
      </c>
      <c r="Y313" s="187" t="s">
        <v>190</v>
      </c>
      <c r="AA313" s="186">
        <f t="shared" si="288"/>
        <v>4.2918454935622297E-2</v>
      </c>
      <c r="AC313" s="186" t="s">
        <v>140</v>
      </c>
      <c r="AD313" s="46" t="str">
        <f t="shared" si="266"/>
        <v>R_ES-AP-SpHeat</v>
      </c>
      <c r="AE313" s="192">
        <f t="shared" si="267"/>
        <v>0</v>
      </c>
      <c r="AF313" s="46">
        <f t="shared" si="231"/>
        <v>0</v>
      </c>
      <c r="AG313" s="192" t="s">
        <v>18</v>
      </c>
      <c r="AH313" s="46" t="s">
        <v>196</v>
      </c>
      <c r="AL313" s="186" t="s">
        <v>140</v>
      </c>
      <c r="AM313" s="187" t="str">
        <f t="shared" si="268"/>
        <v>R_ES-AP-SpHeat</v>
      </c>
      <c r="AN313" s="186">
        <f t="shared" si="269"/>
        <v>0</v>
      </c>
      <c r="AP313" s="186" t="s">
        <v>18</v>
      </c>
      <c r="AQ313" s="187" t="s">
        <v>193</v>
      </c>
      <c r="AS313" s="186">
        <f t="shared" si="289"/>
        <v>4.07725321888412E-2</v>
      </c>
      <c r="AU313" s="186" t="s">
        <v>140</v>
      </c>
      <c r="AV313" s="46" t="str">
        <f t="shared" si="270"/>
        <v>R_ES-AP-SpHeat</v>
      </c>
      <c r="AW313" s="192">
        <f t="shared" si="271"/>
        <v>0</v>
      </c>
      <c r="AY313" s="192" t="s">
        <v>18</v>
      </c>
      <c r="AZ313" s="46" t="s">
        <v>192</v>
      </c>
      <c r="BB313" s="192">
        <f t="shared" si="290"/>
        <v>4.2918454935622297E-2</v>
      </c>
      <c r="BD313" s="186" t="s">
        <v>140</v>
      </c>
      <c r="BE313" s="46" t="str">
        <f t="shared" si="272"/>
        <v>R_ES-AP-SpHeat</v>
      </c>
      <c r="BF313" s="192">
        <f t="shared" si="273"/>
        <v>0</v>
      </c>
      <c r="BG313" s="192">
        <f t="shared" si="279"/>
        <v>0</v>
      </c>
      <c r="BH313" s="192" t="s">
        <v>18</v>
      </c>
      <c r="BI313" s="46" t="s">
        <v>194</v>
      </c>
      <c r="BM313" s="186" t="s">
        <v>140</v>
      </c>
      <c r="BN313" s="46" t="str">
        <f t="shared" si="274"/>
        <v>R_ES-AP-SpHeat</v>
      </c>
      <c r="BO313" s="192">
        <f t="shared" si="275"/>
        <v>0</v>
      </c>
      <c r="BP313" s="192">
        <f t="shared" si="280"/>
        <v>0</v>
      </c>
      <c r="BQ313" s="192" t="s">
        <v>18</v>
      </c>
      <c r="BR313" s="46" t="s">
        <v>191</v>
      </c>
    </row>
    <row r="314" spans="11:70">
      <c r="K314" s="186" t="s">
        <v>140</v>
      </c>
      <c r="L314" s="187" t="str">
        <f t="shared" si="276"/>
        <v>R_ES-AP-SpHeat</v>
      </c>
      <c r="M314" s="186">
        <f t="shared" ref="M314:N314" si="308">M218</f>
        <v>0</v>
      </c>
      <c r="N314" s="186">
        <f t="shared" si="308"/>
        <v>0</v>
      </c>
      <c r="O314" s="186" t="s">
        <v>18</v>
      </c>
      <c r="P314" s="187" t="s">
        <v>195</v>
      </c>
      <c r="T314" s="186" t="s">
        <v>140</v>
      </c>
      <c r="U314" s="187" t="str">
        <f t="shared" si="265"/>
        <v>R_ES-AP-SpHeat</v>
      </c>
      <c r="V314" s="186">
        <f t="shared" si="265"/>
        <v>0</v>
      </c>
      <c r="X314" s="186" t="s">
        <v>18</v>
      </c>
      <c r="Y314" s="187" t="s">
        <v>190</v>
      </c>
      <c r="AA314" s="186">
        <f t="shared" si="288"/>
        <v>4.50643776824034E-2</v>
      </c>
      <c r="AC314" s="186" t="s">
        <v>140</v>
      </c>
      <c r="AD314" s="46" t="str">
        <f t="shared" si="266"/>
        <v>R_ES-AP-SpHeat</v>
      </c>
      <c r="AE314" s="192">
        <f t="shared" si="267"/>
        <v>0</v>
      </c>
      <c r="AF314" s="46">
        <f t="shared" si="231"/>
        <v>0</v>
      </c>
      <c r="AG314" s="192" t="s">
        <v>18</v>
      </c>
      <c r="AH314" s="46" t="s">
        <v>196</v>
      </c>
      <c r="AL314" s="186" t="s">
        <v>140</v>
      </c>
      <c r="AM314" s="187" t="str">
        <f t="shared" si="268"/>
        <v>R_ES-AP-SpHeat</v>
      </c>
      <c r="AN314" s="186">
        <f t="shared" si="269"/>
        <v>0</v>
      </c>
      <c r="AP314" s="186" t="s">
        <v>18</v>
      </c>
      <c r="AQ314" s="187" t="s">
        <v>193</v>
      </c>
      <c r="AS314" s="186">
        <f t="shared" si="289"/>
        <v>4.2918454935622297E-2</v>
      </c>
      <c r="AU314" s="186" t="s">
        <v>140</v>
      </c>
      <c r="AV314" s="46" t="str">
        <f t="shared" si="270"/>
        <v>R_ES-AP-SpHeat</v>
      </c>
      <c r="AW314" s="192">
        <f t="shared" si="271"/>
        <v>0</v>
      </c>
      <c r="AY314" s="192" t="s">
        <v>18</v>
      </c>
      <c r="AZ314" s="46" t="s">
        <v>192</v>
      </c>
      <c r="BB314" s="192">
        <f t="shared" si="290"/>
        <v>4.50643776824034E-2</v>
      </c>
      <c r="BD314" s="186" t="s">
        <v>140</v>
      </c>
      <c r="BE314" s="46" t="str">
        <f t="shared" si="272"/>
        <v>R_ES-AP-SpHeat</v>
      </c>
      <c r="BF314" s="192">
        <f t="shared" si="273"/>
        <v>0</v>
      </c>
      <c r="BG314" s="192">
        <f t="shared" si="279"/>
        <v>0</v>
      </c>
      <c r="BH314" s="192" t="s">
        <v>18</v>
      </c>
      <c r="BI314" s="46" t="s">
        <v>194</v>
      </c>
      <c r="BM314" s="186" t="s">
        <v>140</v>
      </c>
      <c r="BN314" s="46" t="str">
        <f t="shared" si="274"/>
        <v>R_ES-AP-SpHeat</v>
      </c>
      <c r="BO314" s="192">
        <f t="shared" si="275"/>
        <v>0</v>
      </c>
      <c r="BP314" s="192">
        <f t="shared" si="280"/>
        <v>0</v>
      </c>
      <c r="BQ314" s="192" t="s">
        <v>18</v>
      </c>
      <c r="BR314" s="46" t="s">
        <v>191</v>
      </c>
    </row>
    <row r="315" spans="11:70">
      <c r="K315" s="186" t="s">
        <v>140</v>
      </c>
      <c r="L315" s="187" t="str">
        <f t="shared" si="276"/>
        <v>R_ES-AP-SpHeat</v>
      </c>
      <c r="M315" s="186">
        <f t="shared" ref="M315:N315" si="309">M219</f>
        <v>0</v>
      </c>
      <c r="N315" s="186">
        <f t="shared" si="309"/>
        <v>0</v>
      </c>
      <c r="O315" s="186" t="s">
        <v>18</v>
      </c>
      <c r="P315" s="187" t="s">
        <v>195</v>
      </c>
      <c r="T315" s="186" t="s">
        <v>140</v>
      </c>
      <c r="U315" s="187" t="str">
        <f t="shared" si="265"/>
        <v>R_ES-AP-SpHeat</v>
      </c>
      <c r="V315" s="186">
        <f t="shared" si="265"/>
        <v>0</v>
      </c>
      <c r="X315" s="186" t="s">
        <v>18</v>
      </c>
      <c r="Y315" s="187" t="s">
        <v>190</v>
      </c>
      <c r="AA315" s="186">
        <f t="shared" si="288"/>
        <v>4.50643776824034E-2</v>
      </c>
      <c r="AC315" s="186" t="s">
        <v>140</v>
      </c>
      <c r="AD315" s="46" t="str">
        <f t="shared" si="266"/>
        <v>R_ES-AP-SpHeat</v>
      </c>
      <c r="AE315" s="192">
        <f t="shared" si="267"/>
        <v>0</v>
      </c>
      <c r="AF315" s="46">
        <f t="shared" si="231"/>
        <v>0</v>
      </c>
      <c r="AG315" s="192" t="s">
        <v>18</v>
      </c>
      <c r="AH315" s="46" t="s">
        <v>196</v>
      </c>
      <c r="AL315" s="186" t="s">
        <v>140</v>
      </c>
      <c r="AM315" s="187" t="str">
        <f t="shared" si="268"/>
        <v>R_ES-AP-SpHeat</v>
      </c>
      <c r="AN315" s="186">
        <f t="shared" si="269"/>
        <v>0</v>
      </c>
      <c r="AP315" s="186" t="s">
        <v>18</v>
      </c>
      <c r="AQ315" s="187" t="s">
        <v>193</v>
      </c>
      <c r="AS315" s="186">
        <f t="shared" si="289"/>
        <v>4.2918454935622297E-2</v>
      </c>
      <c r="AU315" s="186" t="s">
        <v>140</v>
      </c>
      <c r="AV315" s="46" t="str">
        <f t="shared" si="270"/>
        <v>R_ES-AP-SpHeat</v>
      </c>
      <c r="AW315" s="192">
        <f t="shared" si="271"/>
        <v>0</v>
      </c>
      <c r="AY315" s="192" t="s">
        <v>18</v>
      </c>
      <c r="AZ315" s="46" t="s">
        <v>192</v>
      </c>
      <c r="BB315" s="192">
        <f t="shared" si="290"/>
        <v>4.50643776824034E-2</v>
      </c>
      <c r="BD315" s="186" t="s">
        <v>140</v>
      </c>
      <c r="BE315" s="46" t="str">
        <f t="shared" si="272"/>
        <v>R_ES-AP-SpHeat</v>
      </c>
      <c r="BF315" s="192">
        <f t="shared" si="273"/>
        <v>0</v>
      </c>
      <c r="BG315" s="192">
        <f t="shared" si="279"/>
        <v>0</v>
      </c>
      <c r="BH315" s="192" t="s">
        <v>18</v>
      </c>
      <c r="BI315" s="46" t="s">
        <v>194</v>
      </c>
      <c r="BM315" s="186" t="s">
        <v>140</v>
      </c>
      <c r="BN315" s="46" t="str">
        <f t="shared" si="274"/>
        <v>R_ES-AP-SpHeat</v>
      </c>
      <c r="BO315" s="192">
        <f t="shared" si="275"/>
        <v>0</v>
      </c>
      <c r="BP315" s="192">
        <f t="shared" si="280"/>
        <v>0</v>
      </c>
      <c r="BQ315" s="192" t="s">
        <v>18</v>
      </c>
      <c r="BR315" s="46" t="s">
        <v>191</v>
      </c>
    </row>
    <row r="316" spans="11:70">
      <c r="K316" s="186" t="s">
        <v>140</v>
      </c>
      <c r="L316" s="187" t="str">
        <f t="shared" si="276"/>
        <v>R_ES-AP-SpHeat</v>
      </c>
      <c r="M316" s="186">
        <f t="shared" ref="M316:N316" si="310">M220</f>
        <v>0</v>
      </c>
      <c r="N316" s="186">
        <f t="shared" si="310"/>
        <v>0</v>
      </c>
      <c r="O316" s="186" t="s">
        <v>18</v>
      </c>
      <c r="P316" s="187" t="s">
        <v>195</v>
      </c>
      <c r="T316" s="186" t="s">
        <v>140</v>
      </c>
      <c r="U316" s="187" t="str">
        <f t="shared" si="265"/>
        <v>R_ES-AP-SpHeat</v>
      </c>
      <c r="V316" s="186">
        <f t="shared" si="265"/>
        <v>0</v>
      </c>
      <c r="X316" s="186" t="s">
        <v>18</v>
      </c>
      <c r="Y316" s="187" t="s">
        <v>190</v>
      </c>
      <c r="AA316" s="186">
        <f t="shared" si="288"/>
        <v>4.7210300429184601E-2</v>
      </c>
      <c r="AC316" s="186" t="s">
        <v>140</v>
      </c>
      <c r="AD316" s="46" t="str">
        <f t="shared" si="266"/>
        <v>R_ES-AP-SpHeat</v>
      </c>
      <c r="AE316" s="192">
        <f t="shared" si="267"/>
        <v>0</v>
      </c>
      <c r="AF316" s="46">
        <f t="shared" si="231"/>
        <v>0</v>
      </c>
      <c r="AG316" s="192" t="s">
        <v>18</v>
      </c>
      <c r="AH316" s="46" t="s">
        <v>196</v>
      </c>
      <c r="AL316" s="186" t="s">
        <v>140</v>
      </c>
      <c r="AM316" s="187" t="str">
        <f t="shared" si="268"/>
        <v>R_ES-AP-SpHeat</v>
      </c>
      <c r="AN316" s="186">
        <f t="shared" si="269"/>
        <v>0</v>
      </c>
      <c r="AP316" s="186" t="s">
        <v>18</v>
      </c>
      <c r="AQ316" s="187" t="s">
        <v>193</v>
      </c>
      <c r="AS316" s="186">
        <f t="shared" si="289"/>
        <v>4.50643776824034E-2</v>
      </c>
      <c r="AU316" s="186" t="s">
        <v>140</v>
      </c>
      <c r="AV316" s="46" t="str">
        <f t="shared" si="270"/>
        <v>R_ES-AP-SpHeat</v>
      </c>
      <c r="AW316" s="192">
        <f t="shared" si="271"/>
        <v>0</v>
      </c>
      <c r="AY316" s="192" t="s">
        <v>18</v>
      </c>
      <c r="AZ316" s="46" t="s">
        <v>192</v>
      </c>
      <c r="BB316" s="192">
        <f t="shared" si="290"/>
        <v>4.7210300429184601E-2</v>
      </c>
      <c r="BD316" s="186" t="s">
        <v>140</v>
      </c>
      <c r="BE316" s="46" t="str">
        <f t="shared" si="272"/>
        <v>R_ES-AP-SpHeat</v>
      </c>
      <c r="BF316" s="192">
        <f t="shared" si="273"/>
        <v>0</v>
      </c>
      <c r="BG316" s="192">
        <f t="shared" si="279"/>
        <v>0</v>
      </c>
      <c r="BH316" s="192" t="s">
        <v>18</v>
      </c>
      <c r="BI316" s="46" t="s">
        <v>194</v>
      </c>
      <c r="BM316" s="186" t="s">
        <v>140</v>
      </c>
      <c r="BN316" s="46" t="str">
        <f t="shared" si="274"/>
        <v>R_ES-AP-SpHeat</v>
      </c>
      <c r="BO316" s="192">
        <f t="shared" si="275"/>
        <v>0</v>
      </c>
      <c r="BP316" s="192">
        <f t="shared" si="280"/>
        <v>0</v>
      </c>
      <c r="BQ316" s="192" t="s">
        <v>18</v>
      </c>
      <c r="BR316" s="46" t="s">
        <v>191</v>
      </c>
    </row>
    <row r="317" spans="11:70">
      <c r="K317" s="186" t="s">
        <v>140</v>
      </c>
      <c r="L317" s="187" t="str">
        <f t="shared" si="276"/>
        <v>R_ES-AP-SpHeat</v>
      </c>
      <c r="M317" s="186">
        <f t="shared" ref="M317:N317" si="311">M221</f>
        <v>0</v>
      </c>
      <c r="N317" s="186">
        <f t="shared" si="311"/>
        <v>0</v>
      </c>
      <c r="O317" s="186" t="s">
        <v>18</v>
      </c>
      <c r="P317" s="187" t="s">
        <v>195</v>
      </c>
      <c r="T317" s="186" t="s">
        <v>140</v>
      </c>
      <c r="U317" s="187" t="str">
        <f t="shared" si="265"/>
        <v>R_ES-AP-SpHeat</v>
      </c>
      <c r="V317" s="186">
        <f t="shared" si="265"/>
        <v>0</v>
      </c>
      <c r="X317" s="186" t="s">
        <v>18</v>
      </c>
      <c r="Y317" s="187" t="s">
        <v>190</v>
      </c>
      <c r="AA317" s="186">
        <f t="shared" si="288"/>
        <v>4.9356223175965698E-2</v>
      </c>
      <c r="AC317" s="186" t="s">
        <v>140</v>
      </c>
      <c r="AD317" s="46" t="str">
        <f t="shared" si="266"/>
        <v>R_ES-AP-SpHeat</v>
      </c>
      <c r="AE317" s="192">
        <f t="shared" si="267"/>
        <v>0</v>
      </c>
      <c r="AF317" s="46">
        <f t="shared" si="231"/>
        <v>0</v>
      </c>
      <c r="AG317" s="192" t="s">
        <v>18</v>
      </c>
      <c r="AH317" s="46" t="s">
        <v>196</v>
      </c>
      <c r="AL317" s="186" t="s">
        <v>140</v>
      </c>
      <c r="AM317" s="187" t="str">
        <f t="shared" si="268"/>
        <v>R_ES-AP-SpHeat</v>
      </c>
      <c r="AN317" s="186">
        <f t="shared" si="269"/>
        <v>0</v>
      </c>
      <c r="AP317" s="186" t="s">
        <v>18</v>
      </c>
      <c r="AQ317" s="187" t="s">
        <v>193</v>
      </c>
      <c r="AS317" s="186">
        <f t="shared" si="289"/>
        <v>4.50643776824034E-2</v>
      </c>
      <c r="AU317" s="186" t="s">
        <v>140</v>
      </c>
      <c r="AV317" s="46" t="str">
        <f t="shared" si="270"/>
        <v>R_ES-AP-SpHeat</v>
      </c>
      <c r="AW317" s="192">
        <f t="shared" si="271"/>
        <v>0</v>
      </c>
      <c r="AY317" s="192" t="s">
        <v>18</v>
      </c>
      <c r="AZ317" s="46" t="s">
        <v>192</v>
      </c>
      <c r="BB317" s="192">
        <f t="shared" si="290"/>
        <v>4.9356223175965698E-2</v>
      </c>
      <c r="BD317" s="186" t="s">
        <v>140</v>
      </c>
      <c r="BE317" s="46" t="str">
        <f t="shared" si="272"/>
        <v>R_ES-AP-SpHeat</v>
      </c>
      <c r="BF317" s="192">
        <f t="shared" si="273"/>
        <v>0</v>
      </c>
      <c r="BG317" s="192">
        <f t="shared" si="279"/>
        <v>0</v>
      </c>
      <c r="BH317" s="192" t="s">
        <v>18</v>
      </c>
      <c r="BI317" s="46" t="s">
        <v>194</v>
      </c>
      <c r="BM317" s="186" t="s">
        <v>140</v>
      </c>
      <c r="BN317" s="46" t="str">
        <f t="shared" si="274"/>
        <v>R_ES-AP-SpHeat</v>
      </c>
      <c r="BO317" s="192">
        <f t="shared" si="275"/>
        <v>0</v>
      </c>
      <c r="BP317" s="192">
        <f t="shared" si="280"/>
        <v>0</v>
      </c>
      <c r="BQ317" s="192" t="s">
        <v>18</v>
      </c>
      <c r="BR317" s="46" t="s">
        <v>191</v>
      </c>
    </row>
    <row r="318" spans="11:70">
      <c r="K318" s="186" t="s">
        <v>140</v>
      </c>
      <c r="L318" s="187" t="str">
        <f t="shared" si="276"/>
        <v>R_ES-AP-SpHeat</v>
      </c>
      <c r="M318" s="186">
        <f t="shared" ref="M318:N318" si="312">M222</f>
        <v>0</v>
      </c>
      <c r="N318" s="186">
        <f t="shared" si="312"/>
        <v>0</v>
      </c>
      <c r="O318" s="186" t="s">
        <v>18</v>
      </c>
      <c r="P318" s="187" t="s">
        <v>195</v>
      </c>
      <c r="T318" s="186" t="s">
        <v>140</v>
      </c>
      <c r="U318" s="187" t="str">
        <f t="shared" si="265"/>
        <v>R_ES-AP-SpHeat</v>
      </c>
      <c r="V318" s="186">
        <f t="shared" si="265"/>
        <v>0</v>
      </c>
      <c r="X318" s="186" t="s">
        <v>18</v>
      </c>
      <c r="Y318" s="187" t="s">
        <v>190</v>
      </c>
      <c r="AA318" s="186">
        <f t="shared" si="288"/>
        <v>4.7210300429184601E-2</v>
      </c>
      <c r="AC318" s="186" t="s">
        <v>140</v>
      </c>
      <c r="AD318" s="46" t="str">
        <f t="shared" si="266"/>
        <v>R_ES-AP-SpHeat</v>
      </c>
      <c r="AE318" s="192">
        <f t="shared" si="267"/>
        <v>0</v>
      </c>
      <c r="AF318" s="46">
        <f t="shared" si="231"/>
        <v>0</v>
      </c>
      <c r="AG318" s="192" t="s">
        <v>18</v>
      </c>
      <c r="AH318" s="46" t="s">
        <v>196</v>
      </c>
      <c r="AL318" s="186" t="s">
        <v>140</v>
      </c>
      <c r="AM318" s="187" t="str">
        <f t="shared" si="268"/>
        <v>R_ES-AP-SpHeat</v>
      </c>
      <c r="AN318" s="186">
        <f t="shared" si="269"/>
        <v>0</v>
      </c>
      <c r="AP318" s="186" t="s">
        <v>18</v>
      </c>
      <c r="AQ318" s="187" t="s">
        <v>193</v>
      </c>
      <c r="AS318" s="186">
        <f t="shared" si="289"/>
        <v>4.7210300429184601E-2</v>
      </c>
      <c r="AU318" s="186" t="s">
        <v>140</v>
      </c>
      <c r="AV318" s="46" t="str">
        <f t="shared" si="270"/>
        <v>R_ES-AP-SpHeat</v>
      </c>
      <c r="AW318" s="192">
        <f t="shared" si="271"/>
        <v>0</v>
      </c>
      <c r="AY318" s="192" t="s">
        <v>18</v>
      </c>
      <c r="AZ318" s="46" t="s">
        <v>192</v>
      </c>
      <c r="BB318" s="192">
        <f t="shared" si="290"/>
        <v>4.7210300429184601E-2</v>
      </c>
      <c r="BD318" s="186" t="s">
        <v>140</v>
      </c>
      <c r="BE318" s="46" t="str">
        <f t="shared" si="272"/>
        <v>R_ES-AP-SpHeat</v>
      </c>
      <c r="BF318" s="192">
        <f t="shared" si="273"/>
        <v>0</v>
      </c>
      <c r="BG318" s="192">
        <f t="shared" si="279"/>
        <v>0</v>
      </c>
      <c r="BH318" s="192" t="s">
        <v>18</v>
      </c>
      <c r="BI318" s="46" t="s">
        <v>194</v>
      </c>
      <c r="BM318" s="186" t="s">
        <v>140</v>
      </c>
      <c r="BN318" s="46" t="str">
        <f t="shared" si="274"/>
        <v>R_ES-AP-SpHeat</v>
      </c>
      <c r="BO318" s="192">
        <f t="shared" si="275"/>
        <v>0</v>
      </c>
      <c r="BP318" s="192">
        <f t="shared" si="280"/>
        <v>0</v>
      </c>
      <c r="BQ318" s="192" t="s">
        <v>18</v>
      </c>
      <c r="BR318" s="46" t="s">
        <v>191</v>
      </c>
    </row>
    <row r="319" spans="11:70">
      <c r="K319" s="186" t="s">
        <v>140</v>
      </c>
      <c r="L319" s="187" t="str">
        <f t="shared" si="276"/>
        <v>R_ES-AP-SpHeat</v>
      </c>
      <c r="M319" s="186">
        <f t="shared" ref="M319:N319" si="313">M223</f>
        <v>0</v>
      </c>
      <c r="N319" s="186">
        <f t="shared" si="313"/>
        <v>0</v>
      </c>
      <c r="O319" s="186" t="s">
        <v>18</v>
      </c>
      <c r="P319" s="187" t="s">
        <v>195</v>
      </c>
      <c r="T319" s="186" t="s">
        <v>140</v>
      </c>
      <c r="U319" s="187" t="str">
        <f t="shared" si="265"/>
        <v>R_ES-AP-SpHeat</v>
      </c>
      <c r="V319" s="186">
        <f t="shared" si="265"/>
        <v>0</v>
      </c>
      <c r="X319" s="186" t="s">
        <v>18</v>
      </c>
      <c r="Y319" s="187" t="s">
        <v>190</v>
      </c>
      <c r="AA319" s="186">
        <f t="shared" si="288"/>
        <v>4.7210300429184601E-2</v>
      </c>
      <c r="AC319" s="186" t="s">
        <v>140</v>
      </c>
      <c r="AD319" s="46" t="str">
        <f t="shared" si="266"/>
        <v>R_ES-AP-SpHeat</v>
      </c>
      <c r="AE319" s="192">
        <f t="shared" si="267"/>
        <v>0</v>
      </c>
      <c r="AF319" s="46">
        <f t="shared" si="231"/>
        <v>0</v>
      </c>
      <c r="AG319" s="192" t="s">
        <v>18</v>
      </c>
      <c r="AH319" s="46" t="s">
        <v>196</v>
      </c>
      <c r="AL319" s="186" t="s">
        <v>140</v>
      </c>
      <c r="AM319" s="187" t="str">
        <f t="shared" si="268"/>
        <v>R_ES-AP-SpHeat</v>
      </c>
      <c r="AN319" s="186">
        <f t="shared" si="269"/>
        <v>0</v>
      </c>
      <c r="AP319" s="186" t="s">
        <v>18</v>
      </c>
      <c r="AQ319" s="187" t="s">
        <v>193</v>
      </c>
      <c r="AS319" s="186">
        <f t="shared" si="289"/>
        <v>4.9356223175965698E-2</v>
      </c>
      <c r="AU319" s="186" t="s">
        <v>140</v>
      </c>
      <c r="AV319" s="46" t="str">
        <f t="shared" si="270"/>
        <v>R_ES-AP-SpHeat</v>
      </c>
      <c r="AW319" s="192">
        <f t="shared" si="271"/>
        <v>0</v>
      </c>
      <c r="AY319" s="192" t="s">
        <v>18</v>
      </c>
      <c r="AZ319" s="46" t="s">
        <v>192</v>
      </c>
      <c r="BB319" s="192">
        <f t="shared" si="290"/>
        <v>4.7210300429184601E-2</v>
      </c>
      <c r="BD319" s="186" t="s">
        <v>140</v>
      </c>
      <c r="BE319" s="46" t="str">
        <f t="shared" si="272"/>
        <v>R_ES-AP-SpHeat</v>
      </c>
      <c r="BF319" s="192">
        <f t="shared" si="273"/>
        <v>0</v>
      </c>
      <c r="BG319" s="192">
        <f t="shared" si="279"/>
        <v>0</v>
      </c>
      <c r="BH319" s="192" t="s">
        <v>18</v>
      </c>
      <c r="BI319" s="46" t="s">
        <v>194</v>
      </c>
      <c r="BM319" s="186" t="s">
        <v>140</v>
      </c>
      <c r="BN319" s="46" t="str">
        <f t="shared" si="274"/>
        <v>R_ES-AP-SpHeat</v>
      </c>
      <c r="BO319" s="192">
        <f t="shared" si="275"/>
        <v>0</v>
      </c>
      <c r="BP319" s="192">
        <f t="shared" si="280"/>
        <v>0</v>
      </c>
      <c r="BQ319" s="192" t="s">
        <v>18</v>
      </c>
      <c r="BR319" s="46" t="s">
        <v>191</v>
      </c>
    </row>
    <row r="320" spans="11:70">
      <c r="K320" s="186" t="s">
        <v>350</v>
      </c>
      <c r="L320" s="187" t="str">
        <f>C12</f>
        <v>R_ES-MOB-SpHeat</v>
      </c>
      <c r="M320" s="186" t="str">
        <f>M224</f>
        <v>RH0_1</v>
      </c>
      <c r="N320" s="186">
        <f>N224</f>
        <v>0</v>
      </c>
      <c r="O320" s="186" t="s">
        <v>18</v>
      </c>
      <c r="P320" s="187" t="s">
        <v>195</v>
      </c>
      <c r="T320" s="186" t="s">
        <v>350</v>
      </c>
      <c r="U320" s="187" t="str">
        <f t="shared" si="265"/>
        <v>R_ES-MOB-SpHeat</v>
      </c>
      <c r="V320" s="186" t="str">
        <f t="shared" si="265"/>
        <v>RH0_1</v>
      </c>
      <c r="W320" s="186">
        <f t="shared" ref="W320:W383" si="314">W224</f>
        <v>0</v>
      </c>
      <c r="X320" s="186" t="s">
        <v>18</v>
      </c>
      <c r="Y320" s="187" t="s">
        <v>190</v>
      </c>
      <c r="AC320" s="186" t="s">
        <v>350</v>
      </c>
      <c r="AD320" s="46" t="str">
        <f t="shared" si="266"/>
        <v>R_ES-MOB-SpHeat</v>
      </c>
      <c r="AE320" s="192" t="str">
        <f t="shared" si="267"/>
        <v>RH0_1</v>
      </c>
      <c r="AF320" s="46">
        <f t="shared" ref="AF320:AF383" si="315">N320</f>
        <v>0</v>
      </c>
      <c r="AG320" s="192" t="s">
        <v>18</v>
      </c>
      <c r="AH320" s="46" t="s">
        <v>196</v>
      </c>
      <c r="AL320" s="186" t="s">
        <v>350</v>
      </c>
      <c r="AM320" s="187" t="str">
        <f t="shared" si="268"/>
        <v>R_ES-MOB-SpHeat</v>
      </c>
      <c r="AN320" s="186" t="str">
        <f t="shared" si="269"/>
        <v>RH0_1</v>
      </c>
      <c r="AO320" s="186">
        <f t="shared" ref="AO320:AO383" si="316">AO224</f>
        <v>0</v>
      </c>
      <c r="AP320" s="186" t="s">
        <v>18</v>
      </c>
      <c r="AQ320" s="187" t="s">
        <v>193</v>
      </c>
      <c r="AU320" s="186" t="s">
        <v>350</v>
      </c>
      <c r="AV320" s="46" t="str">
        <f t="shared" si="270"/>
        <v>R_ES-MOB-SpHeat</v>
      </c>
      <c r="AW320" s="192" t="str">
        <f t="shared" si="271"/>
        <v>RH0_1</v>
      </c>
      <c r="AX320" s="192">
        <f t="shared" si="278"/>
        <v>0</v>
      </c>
      <c r="AY320" s="192" t="s">
        <v>18</v>
      </c>
      <c r="AZ320" s="46" t="s">
        <v>192</v>
      </c>
      <c r="BD320" s="186" t="s">
        <v>350</v>
      </c>
      <c r="BE320" s="46" t="str">
        <f t="shared" si="272"/>
        <v>R_ES-MOB-SpHeat</v>
      </c>
      <c r="BF320" s="192" t="str">
        <f t="shared" si="273"/>
        <v>RH0_1</v>
      </c>
      <c r="BG320" s="192">
        <f t="shared" si="279"/>
        <v>0</v>
      </c>
      <c r="BH320" s="192" t="s">
        <v>18</v>
      </c>
      <c r="BI320" s="46" t="s">
        <v>194</v>
      </c>
      <c r="BM320" s="186" t="s">
        <v>350</v>
      </c>
      <c r="BN320" s="46" t="str">
        <f t="shared" si="274"/>
        <v>R_ES-MOB-SpHeat</v>
      </c>
      <c r="BO320" s="192" t="str">
        <f t="shared" si="275"/>
        <v>RH0_1</v>
      </c>
      <c r="BP320" s="192">
        <f t="shared" si="280"/>
        <v>0</v>
      </c>
      <c r="BQ320" s="192" t="s">
        <v>18</v>
      </c>
      <c r="BR320" s="46" t="s">
        <v>191</v>
      </c>
    </row>
    <row r="321" spans="11:70">
      <c r="K321" s="186" t="s">
        <v>350</v>
      </c>
      <c r="L321" s="187" t="str">
        <f t="shared" ref="L321:L384" si="317">L320</f>
        <v>R_ES-MOB-SpHeat</v>
      </c>
      <c r="M321" s="186" t="str">
        <f t="shared" ref="M321:N321" si="318">M225</f>
        <v>RH2_3</v>
      </c>
      <c r="N321" s="186">
        <f t="shared" si="318"/>
        <v>0</v>
      </c>
      <c r="O321" s="186" t="s">
        <v>18</v>
      </c>
      <c r="P321" s="187" t="s">
        <v>195</v>
      </c>
      <c r="T321" s="186" t="s">
        <v>350</v>
      </c>
      <c r="U321" s="187" t="str">
        <f t="shared" si="265"/>
        <v>R_ES-MOB-SpHeat</v>
      </c>
      <c r="V321" s="186" t="str">
        <f t="shared" si="265"/>
        <v>RH2_3</v>
      </c>
      <c r="W321" s="186">
        <f t="shared" si="314"/>
        <v>0</v>
      </c>
      <c r="X321" s="186" t="s">
        <v>18</v>
      </c>
      <c r="Y321" s="187" t="s">
        <v>190</v>
      </c>
      <c r="AC321" s="186" t="s">
        <v>350</v>
      </c>
      <c r="AD321" s="46" t="str">
        <f t="shared" si="266"/>
        <v>R_ES-MOB-SpHeat</v>
      </c>
      <c r="AE321" s="192" t="str">
        <f t="shared" si="267"/>
        <v>RH2_3</v>
      </c>
      <c r="AF321" s="46">
        <f t="shared" si="315"/>
        <v>0</v>
      </c>
      <c r="AG321" s="192" t="s">
        <v>18</v>
      </c>
      <c r="AH321" s="46" t="s">
        <v>196</v>
      </c>
      <c r="AL321" s="186" t="s">
        <v>350</v>
      </c>
      <c r="AM321" s="187" t="str">
        <f t="shared" si="268"/>
        <v>R_ES-MOB-SpHeat</v>
      </c>
      <c r="AN321" s="186" t="str">
        <f t="shared" si="269"/>
        <v>RH2_3</v>
      </c>
      <c r="AO321" s="186">
        <f t="shared" si="316"/>
        <v>0</v>
      </c>
      <c r="AP321" s="186" t="s">
        <v>18</v>
      </c>
      <c r="AQ321" s="187" t="s">
        <v>193</v>
      </c>
      <c r="AU321" s="186" t="s">
        <v>350</v>
      </c>
      <c r="AV321" s="46" t="str">
        <f t="shared" si="270"/>
        <v>R_ES-MOB-SpHeat</v>
      </c>
      <c r="AW321" s="192" t="str">
        <f t="shared" si="271"/>
        <v>RH2_3</v>
      </c>
      <c r="AX321" s="192">
        <f t="shared" si="278"/>
        <v>0</v>
      </c>
      <c r="AY321" s="192" t="s">
        <v>18</v>
      </c>
      <c r="AZ321" s="46" t="s">
        <v>192</v>
      </c>
      <c r="BD321" s="186" t="s">
        <v>350</v>
      </c>
      <c r="BE321" s="46" t="str">
        <f t="shared" si="272"/>
        <v>R_ES-MOB-SpHeat</v>
      </c>
      <c r="BF321" s="192" t="str">
        <f t="shared" si="273"/>
        <v>RH2_3</v>
      </c>
      <c r="BG321" s="192">
        <f t="shared" si="279"/>
        <v>0</v>
      </c>
      <c r="BH321" s="192" t="s">
        <v>18</v>
      </c>
      <c r="BI321" s="46" t="s">
        <v>194</v>
      </c>
      <c r="BM321" s="186" t="s">
        <v>350</v>
      </c>
      <c r="BN321" s="46" t="str">
        <f t="shared" si="274"/>
        <v>R_ES-MOB-SpHeat</v>
      </c>
      <c r="BO321" s="192" t="str">
        <f t="shared" si="275"/>
        <v>RH2_3</v>
      </c>
      <c r="BP321" s="192">
        <f t="shared" si="280"/>
        <v>0</v>
      </c>
      <c r="BQ321" s="192" t="s">
        <v>18</v>
      </c>
      <c r="BR321" s="46" t="s">
        <v>191</v>
      </c>
    </row>
    <row r="322" spans="11:70">
      <c r="K322" s="186" t="s">
        <v>350</v>
      </c>
      <c r="L322" s="187" t="str">
        <f t="shared" si="317"/>
        <v>R_ES-MOB-SpHeat</v>
      </c>
      <c r="M322" s="186" t="str">
        <f t="shared" ref="M322:N322" si="319">M226</f>
        <v>RH4_5</v>
      </c>
      <c r="N322" s="186">
        <f t="shared" si="319"/>
        <v>0</v>
      </c>
      <c r="O322" s="186" t="s">
        <v>18</v>
      </c>
      <c r="P322" s="187" t="s">
        <v>195</v>
      </c>
      <c r="T322" s="186" t="s">
        <v>350</v>
      </c>
      <c r="U322" s="187" t="str">
        <f t="shared" si="265"/>
        <v>R_ES-MOB-SpHeat</v>
      </c>
      <c r="V322" s="186" t="str">
        <f t="shared" si="265"/>
        <v>RH4_5</v>
      </c>
      <c r="W322" s="186">
        <f t="shared" si="314"/>
        <v>0</v>
      </c>
      <c r="X322" s="186" t="s">
        <v>18</v>
      </c>
      <c r="Y322" s="187" t="s">
        <v>190</v>
      </c>
      <c r="AC322" s="186" t="s">
        <v>350</v>
      </c>
      <c r="AD322" s="46" t="str">
        <f t="shared" si="266"/>
        <v>R_ES-MOB-SpHeat</v>
      </c>
      <c r="AE322" s="192" t="str">
        <f t="shared" si="267"/>
        <v>RH4_5</v>
      </c>
      <c r="AF322" s="46">
        <f t="shared" si="315"/>
        <v>0</v>
      </c>
      <c r="AG322" s="192" t="s">
        <v>18</v>
      </c>
      <c r="AH322" s="46" t="s">
        <v>196</v>
      </c>
      <c r="AL322" s="186" t="s">
        <v>350</v>
      </c>
      <c r="AM322" s="187" t="str">
        <f t="shared" si="268"/>
        <v>R_ES-MOB-SpHeat</v>
      </c>
      <c r="AN322" s="186" t="str">
        <f t="shared" si="269"/>
        <v>RH4_5</v>
      </c>
      <c r="AO322" s="186">
        <f t="shared" si="316"/>
        <v>0</v>
      </c>
      <c r="AP322" s="186" t="s">
        <v>18</v>
      </c>
      <c r="AQ322" s="187" t="s">
        <v>193</v>
      </c>
      <c r="AU322" s="186" t="s">
        <v>350</v>
      </c>
      <c r="AV322" s="46" t="str">
        <f t="shared" si="270"/>
        <v>R_ES-MOB-SpHeat</v>
      </c>
      <c r="AW322" s="192" t="str">
        <f t="shared" si="271"/>
        <v>RH4_5</v>
      </c>
      <c r="AX322" s="192">
        <f t="shared" si="278"/>
        <v>0</v>
      </c>
      <c r="AY322" s="192" t="s">
        <v>18</v>
      </c>
      <c r="AZ322" s="46" t="s">
        <v>192</v>
      </c>
      <c r="BD322" s="186" t="s">
        <v>350</v>
      </c>
      <c r="BE322" s="46" t="str">
        <f t="shared" si="272"/>
        <v>R_ES-MOB-SpHeat</v>
      </c>
      <c r="BF322" s="192" t="str">
        <f t="shared" si="273"/>
        <v>RH4_5</v>
      </c>
      <c r="BG322" s="192">
        <f t="shared" si="279"/>
        <v>0</v>
      </c>
      <c r="BH322" s="192" t="s">
        <v>18</v>
      </c>
      <c r="BI322" s="46" t="s">
        <v>194</v>
      </c>
      <c r="BM322" s="186" t="s">
        <v>350</v>
      </c>
      <c r="BN322" s="46" t="str">
        <f t="shared" si="274"/>
        <v>R_ES-MOB-SpHeat</v>
      </c>
      <c r="BO322" s="192" t="str">
        <f t="shared" si="275"/>
        <v>RH4_5</v>
      </c>
      <c r="BP322" s="192">
        <f t="shared" si="280"/>
        <v>0</v>
      </c>
      <c r="BQ322" s="192" t="s">
        <v>18</v>
      </c>
      <c r="BR322" s="46" t="s">
        <v>191</v>
      </c>
    </row>
    <row r="323" spans="11:70">
      <c r="K323" s="186" t="s">
        <v>350</v>
      </c>
      <c r="L323" s="187" t="str">
        <f t="shared" si="317"/>
        <v>R_ES-MOB-SpHeat</v>
      </c>
      <c r="M323" s="186" t="str">
        <f t="shared" ref="M323:N323" si="320">M227</f>
        <v>RH6_7</v>
      </c>
      <c r="N323" s="186">
        <f t="shared" si="320"/>
        <v>0</v>
      </c>
      <c r="O323" s="186" t="s">
        <v>18</v>
      </c>
      <c r="P323" s="187" t="s">
        <v>195</v>
      </c>
      <c r="T323" s="186" t="s">
        <v>350</v>
      </c>
      <c r="U323" s="187" t="str">
        <f t="shared" si="265"/>
        <v>R_ES-MOB-SpHeat</v>
      </c>
      <c r="V323" s="186" t="str">
        <f t="shared" si="265"/>
        <v>RH6_7</v>
      </c>
      <c r="W323" s="186">
        <f t="shared" si="314"/>
        <v>0</v>
      </c>
      <c r="X323" s="186" t="s">
        <v>18</v>
      </c>
      <c r="Y323" s="187" t="s">
        <v>190</v>
      </c>
      <c r="AC323" s="186" t="s">
        <v>350</v>
      </c>
      <c r="AD323" s="46" t="str">
        <f t="shared" si="266"/>
        <v>R_ES-MOB-SpHeat</v>
      </c>
      <c r="AE323" s="192" t="str">
        <f t="shared" si="267"/>
        <v>RH6_7</v>
      </c>
      <c r="AF323" s="46">
        <f t="shared" si="315"/>
        <v>0</v>
      </c>
      <c r="AG323" s="192" t="s">
        <v>18</v>
      </c>
      <c r="AH323" s="46" t="s">
        <v>196</v>
      </c>
      <c r="AL323" s="186" t="s">
        <v>350</v>
      </c>
      <c r="AM323" s="187" t="str">
        <f t="shared" si="268"/>
        <v>R_ES-MOB-SpHeat</v>
      </c>
      <c r="AN323" s="186" t="str">
        <f t="shared" si="269"/>
        <v>RH6_7</v>
      </c>
      <c r="AO323" s="186">
        <f t="shared" si="316"/>
        <v>0</v>
      </c>
      <c r="AP323" s="186" t="s">
        <v>18</v>
      </c>
      <c r="AQ323" s="187" t="s">
        <v>193</v>
      </c>
      <c r="AU323" s="186" t="s">
        <v>350</v>
      </c>
      <c r="AV323" s="46" t="str">
        <f t="shared" si="270"/>
        <v>R_ES-MOB-SpHeat</v>
      </c>
      <c r="AW323" s="192" t="str">
        <f t="shared" si="271"/>
        <v>RH6_7</v>
      </c>
      <c r="AX323" s="192">
        <f t="shared" si="278"/>
        <v>0</v>
      </c>
      <c r="AY323" s="192" t="s">
        <v>18</v>
      </c>
      <c r="AZ323" s="46" t="s">
        <v>192</v>
      </c>
      <c r="BD323" s="186" t="s">
        <v>350</v>
      </c>
      <c r="BE323" s="46" t="str">
        <f t="shared" si="272"/>
        <v>R_ES-MOB-SpHeat</v>
      </c>
      <c r="BF323" s="192" t="str">
        <f t="shared" si="273"/>
        <v>RH6_7</v>
      </c>
      <c r="BG323" s="192">
        <f t="shared" si="279"/>
        <v>0</v>
      </c>
      <c r="BH323" s="192" t="s">
        <v>18</v>
      </c>
      <c r="BI323" s="46" t="s">
        <v>194</v>
      </c>
      <c r="BM323" s="186" t="s">
        <v>350</v>
      </c>
      <c r="BN323" s="46" t="str">
        <f t="shared" si="274"/>
        <v>R_ES-MOB-SpHeat</v>
      </c>
      <c r="BO323" s="192" t="str">
        <f t="shared" si="275"/>
        <v>RH6_7</v>
      </c>
      <c r="BP323" s="192">
        <f t="shared" si="280"/>
        <v>0</v>
      </c>
      <c r="BQ323" s="192" t="s">
        <v>18</v>
      </c>
      <c r="BR323" s="46" t="s">
        <v>191</v>
      </c>
    </row>
    <row r="324" spans="11:70">
      <c r="K324" s="186" t="s">
        <v>350</v>
      </c>
      <c r="L324" s="187" t="str">
        <f t="shared" si="317"/>
        <v>R_ES-MOB-SpHeat</v>
      </c>
      <c r="M324" s="186" t="str">
        <f t="shared" ref="M324:N324" si="321">M228</f>
        <v>RH8_9</v>
      </c>
      <c r="N324" s="186">
        <f t="shared" si="321"/>
        <v>0</v>
      </c>
      <c r="O324" s="186" t="s">
        <v>18</v>
      </c>
      <c r="P324" s="187" t="s">
        <v>195</v>
      </c>
      <c r="T324" s="186" t="s">
        <v>350</v>
      </c>
      <c r="U324" s="187" t="str">
        <f t="shared" si="265"/>
        <v>R_ES-MOB-SpHeat</v>
      </c>
      <c r="V324" s="186" t="str">
        <f t="shared" si="265"/>
        <v>RH8_9</v>
      </c>
      <c r="W324" s="186">
        <f t="shared" si="314"/>
        <v>0</v>
      </c>
      <c r="X324" s="186" t="s">
        <v>18</v>
      </c>
      <c r="Y324" s="187" t="s">
        <v>190</v>
      </c>
      <c r="AC324" s="186" t="s">
        <v>350</v>
      </c>
      <c r="AD324" s="46" t="str">
        <f t="shared" si="266"/>
        <v>R_ES-MOB-SpHeat</v>
      </c>
      <c r="AE324" s="192" t="str">
        <f t="shared" si="267"/>
        <v>RH8_9</v>
      </c>
      <c r="AF324" s="46">
        <f t="shared" si="315"/>
        <v>0</v>
      </c>
      <c r="AG324" s="192" t="s">
        <v>18</v>
      </c>
      <c r="AH324" s="46" t="s">
        <v>196</v>
      </c>
      <c r="AL324" s="186" t="s">
        <v>350</v>
      </c>
      <c r="AM324" s="187" t="str">
        <f t="shared" si="268"/>
        <v>R_ES-MOB-SpHeat</v>
      </c>
      <c r="AN324" s="186" t="str">
        <f t="shared" si="269"/>
        <v>RH8_9</v>
      </c>
      <c r="AO324" s="186">
        <f t="shared" si="316"/>
        <v>0</v>
      </c>
      <c r="AP324" s="186" t="s">
        <v>18</v>
      </c>
      <c r="AQ324" s="187" t="s">
        <v>193</v>
      </c>
      <c r="AU324" s="186" t="s">
        <v>350</v>
      </c>
      <c r="AV324" s="46" t="str">
        <f t="shared" si="270"/>
        <v>R_ES-MOB-SpHeat</v>
      </c>
      <c r="AW324" s="192" t="str">
        <f t="shared" si="271"/>
        <v>RH8_9</v>
      </c>
      <c r="AX324" s="192">
        <f t="shared" si="278"/>
        <v>0</v>
      </c>
      <c r="AY324" s="192" t="s">
        <v>18</v>
      </c>
      <c r="AZ324" s="46" t="s">
        <v>192</v>
      </c>
      <c r="BD324" s="186" t="s">
        <v>350</v>
      </c>
      <c r="BE324" s="46" t="str">
        <f t="shared" si="272"/>
        <v>R_ES-MOB-SpHeat</v>
      </c>
      <c r="BF324" s="192" t="str">
        <f t="shared" si="273"/>
        <v>RH8_9</v>
      </c>
      <c r="BG324" s="192">
        <f t="shared" si="279"/>
        <v>0</v>
      </c>
      <c r="BH324" s="192" t="s">
        <v>18</v>
      </c>
      <c r="BI324" s="46" t="s">
        <v>194</v>
      </c>
      <c r="BM324" s="186" t="s">
        <v>350</v>
      </c>
      <c r="BN324" s="46" t="str">
        <f t="shared" si="274"/>
        <v>R_ES-MOB-SpHeat</v>
      </c>
      <c r="BO324" s="192" t="str">
        <f t="shared" si="275"/>
        <v>RH8_9</v>
      </c>
      <c r="BP324" s="192">
        <f t="shared" si="280"/>
        <v>0</v>
      </c>
      <c r="BQ324" s="192" t="s">
        <v>18</v>
      </c>
      <c r="BR324" s="46" t="s">
        <v>191</v>
      </c>
    </row>
    <row r="325" spans="11:70">
      <c r="K325" s="186" t="s">
        <v>350</v>
      </c>
      <c r="L325" s="187" t="str">
        <f t="shared" si="317"/>
        <v>R_ES-MOB-SpHeat</v>
      </c>
      <c r="M325" s="186" t="str">
        <f t="shared" ref="M325:N325" si="322">M229</f>
        <v>RH10_11</v>
      </c>
      <c r="N325" s="186">
        <f t="shared" si="322"/>
        <v>0</v>
      </c>
      <c r="O325" s="186" t="s">
        <v>18</v>
      </c>
      <c r="P325" s="187" t="s">
        <v>195</v>
      </c>
      <c r="T325" s="186" t="s">
        <v>350</v>
      </c>
      <c r="U325" s="187" t="str">
        <f t="shared" si="265"/>
        <v>R_ES-MOB-SpHeat</v>
      </c>
      <c r="V325" s="186" t="str">
        <f t="shared" si="265"/>
        <v>RH10_11</v>
      </c>
      <c r="W325" s="186">
        <f t="shared" si="314"/>
        <v>0</v>
      </c>
      <c r="X325" s="186" t="s">
        <v>18</v>
      </c>
      <c r="Y325" s="187" t="s">
        <v>190</v>
      </c>
      <c r="AC325" s="186" t="s">
        <v>350</v>
      </c>
      <c r="AD325" s="46" t="str">
        <f t="shared" si="266"/>
        <v>R_ES-MOB-SpHeat</v>
      </c>
      <c r="AE325" s="192" t="str">
        <f t="shared" si="267"/>
        <v>RH10_11</v>
      </c>
      <c r="AF325" s="46">
        <f t="shared" si="315"/>
        <v>0</v>
      </c>
      <c r="AG325" s="192" t="s">
        <v>18</v>
      </c>
      <c r="AH325" s="46" t="s">
        <v>196</v>
      </c>
      <c r="AL325" s="186" t="s">
        <v>350</v>
      </c>
      <c r="AM325" s="187" t="str">
        <f t="shared" si="268"/>
        <v>R_ES-MOB-SpHeat</v>
      </c>
      <c r="AN325" s="186" t="str">
        <f t="shared" si="269"/>
        <v>RH10_11</v>
      </c>
      <c r="AO325" s="186">
        <f t="shared" si="316"/>
        <v>0</v>
      </c>
      <c r="AP325" s="186" t="s">
        <v>18</v>
      </c>
      <c r="AQ325" s="187" t="s">
        <v>193</v>
      </c>
      <c r="AU325" s="186" t="s">
        <v>350</v>
      </c>
      <c r="AV325" s="46" t="str">
        <f t="shared" si="270"/>
        <v>R_ES-MOB-SpHeat</v>
      </c>
      <c r="AW325" s="192" t="str">
        <f t="shared" si="271"/>
        <v>RH10_11</v>
      </c>
      <c r="AX325" s="192">
        <f t="shared" si="278"/>
        <v>0</v>
      </c>
      <c r="AY325" s="192" t="s">
        <v>18</v>
      </c>
      <c r="AZ325" s="46" t="s">
        <v>192</v>
      </c>
      <c r="BD325" s="186" t="s">
        <v>350</v>
      </c>
      <c r="BE325" s="46" t="str">
        <f t="shared" si="272"/>
        <v>R_ES-MOB-SpHeat</v>
      </c>
      <c r="BF325" s="192" t="str">
        <f t="shared" si="273"/>
        <v>RH10_11</v>
      </c>
      <c r="BG325" s="192">
        <f t="shared" si="279"/>
        <v>0</v>
      </c>
      <c r="BH325" s="192" t="s">
        <v>18</v>
      </c>
      <c r="BI325" s="46" t="s">
        <v>194</v>
      </c>
      <c r="BM325" s="186" t="s">
        <v>350</v>
      </c>
      <c r="BN325" s="46" t="str">
        <f t="shared" si="274"/>
        <v>R_ES-MOB-SpHeat</v>
      </c>
      <c r="BO325" s="192" t="str">
        <f t="shared" si="275"/>
        <v>RH10_11</v>
      </c>
      <c r="BP325" s="192">
        <f t="shared" si="280"/>
        <v>0</v>
      </c>
      <c r="BQ325" s="192" t="s">
        <v>18</v>
      </c>
      <c r="BR325" s="46" t="s">
        <v>191</v>
      </c>
    </row>
    <row r="326" spans="11:70">
      <c r="K326" s="186" t="s">
        <v>350</v>
      </c>
      <c r="L326" s="187" t="str">
        <f t="shared" si="317"/>
        <v>R_ES-MOB-SpHeat</v>
      </c>
      <c r="M326" s="186" t="str">
        <f t="shared" ref="M326:N326" si="323">M230</f>
        <v>RH12_13</v>
      </c>
      <c r="N326" s="186">
        <f t="shared" si="323"/>
        <v>0</v>
      </c>
      <c r="O326" s="186" t="s">
        <v>18</v>
      </c>
      <c r="P326" s="187" t="s">
        <v>195</v>
      </c>
      <c r="T326" s="186" t="s">
        <v>350</v>
      </c>
      <c r="U326" s="187" t="str">
        <f t="shared" si="265"/>
        <v>R_ES-MOB-SpHeat</v>
      </c>
      <c r="V326" s="186" t="str">
        <f t="shared" si="265"/>
        <v>RH12_13</v>
      </c>
      <c r="W326" s="186">
        <f t="shared" si="314"/>
        <v>0</v>
      </c>
      <c r="X326" s="186" t="s">
        <v>18</v>
      </c>
      <c r="Y326" s="187" t="s">
        <v>190</v>
      </c>
      <c r="AC326" s="186" t="s">
        <v>350</v>
      </c>
      <c r="AD326" s="46" t="str">
        <f t="shared" si="266"/>
        <v>R_ES-MOB-SpHeat</v>
      </c>
      <c r="AE326" s="192" t="str">
        <f t="shared" si="267"/>
        <v>RH12_13</v>
      </c>
      <c r="AF326" s="46">
        <f t="shared" si="315"/>
        <v>0</v>
      </c>
      <c r="AG326" s="192" t="s">
        <v>18</v>
      </c>
      <c r="AH326" s="46" t="s">
        <v>196</v>
      </c>
      <c r="AL326" s="186" t="s">
        <v>350</v>
      </c>
      <c r="AM326" s="187" t="str">
        <f t="shared" si="268"/>
        <v>R_ES-MOB-SpHeat</v>
      </c>
      <c r="AN326" s="186" t="str">
        <f t="shared" si="269"/>
        <v>RH12_13</v>
      </c>
      <c r="AO326" s="186">
        <f t="shared" si="316"/>
        <v>0</v>
      </c>
      <c r="AP326" s="186" t="s">
        <v>18</v>
      </c>
      <c r="AQ326" s="187" t="s">
        <v>193</v>
      </c>
      <c r="AU326" s="186" t="s">
        <v>350</v>
      </c>
      <c r="AV326" s="46" t="str">
        <f t="shared" si="270"/>
        <v>R_ES-MOB-SpHeat</v>
      </c>
      <c r="AW326" s="192" t="str">
        <f t="shared" si="271"/>
        <v>RH12_13</v>
      </c>
      <c r="AX326" s="192">
        <f t="shared" si="278"/>
        <v>0</v>
      </c>
      <c r="AY326" s="192" t="s">
        <v>18</v>
      </c>
      <c r="AZ326" s="46" t="s">
        <v>192</v>
      </c>
      <c r="BD326" s="186" t="s">
        <v>350</v>
      </c>
      <c r="BE326" s="46" t="str">
        <f t="shared" si="272"/>
        <v>R_ES-MOB-SpHeat</v>
      </c>
      <c r="BF326" s="192" t="str">
        <f t="shared" si="273"/>
        <v>RH12_13</v>
      </c>
      <c r="BG326" s="192">
        <f t="shared" si="279"/>
        <v>0</v>
      </c>
      <c r="BH326" s="192" t="s">
        <v>18</v>
      </c>
      <c r="BI326" s="46" t="s">
        <v>194</v>
      </c>
      <c r="BM326" s="186" t="s">
        <v>350</v>
      </c>
      <c r="BN326" s="46" t="str">
        <f t="shared" si="274"/>
        <v>R_ES-MOB-SpHeat</v>
      </c>
      <c r="BO326" s="192" t="str">
        <f t="shared" si="275"/>
        <v>RH12_13</v>
      </c>
      <c r="BP326" s="192">
        <f t="shared" si="280"/>
        <v>0</v>
      </c>
      <c r="BQ326" s="192" t="s">
        <v>18</v>
      </c>
      <c r="BR326" s="46" t="s">
        <v>191</v>
      </c>
    </row>
    <row r="327" spans="11:70">
      <c r="K327" s="186" t="s">
        <v>350</v>
      </c>
      <c r="L327" s="187" t="str">
        <f t="shared" si="317"/>
        <v>R_ES-MOB-SpHeat</v>
      </c>
      <c r="M327" s="186" t="str">
        <f t="shared" ref="M327:N327" si="324">M231</f>
        <v>RH14_15</v>
      </c>
      <c r="N327" s="186">
        <f t="shared" si="324"/>
        <v>0</v>
      </c>
      <c r="O327" s="186" t="s">
        <v>18</v>
      </c>
      <c r="P327" s="187" t="s">
        <v>195</v>
      </c>
      <c r="T327" s="186" t="s">
        <v>350</v>
      </c>
      <c r="U327" s="187" t="str">
        <f t="shared" si="265"/>
        <v>R_ES-MOB-SpHeat</v>
      </c>
      <c r="V327" s="186" t="str">
        <f t="shared" si="265"/>
        <v>RH14_15</v>
      </c>
      <c r="W327" s="186">
        <f t="shared" si="314"/>
        <v>0</v>
      </c>
      <c r="X327" s="186" t="s">
        <v>18</v>
      </c>
      <c r="Y327" s="187" t="s">
        <v>190</v>
      </c>
      <c r="AC327" s="186" t="s">
        <v>350</v>
      </c>
      <c r="AD327" s="46" t="str">
        <f t="shared" si="266"/>
        <v>R_ES-MOB-SpHeat</v>
      </c>
      <c r="AE327" s="192" t="str">
        <f t="shared" si="267"/>
        <v>RH14_15</v>
      </c>
      <c r="AF327" s="46">
        <f t="shared" si="315"/>
        <v>0</v>
      </c>
      <c r="AG327" s="192" t="s">
        <v>18</v>
      </c>
      <c r="AH327" s="46" t="s">
        <v>196</v>
      </c>
      <c r="AL327" s="186" t="s">
        <v>350</v>
      </c>
      <c r="AM327" s="187" t="str">
        <f t="shared" si="268"/>
        <v>R_ES-MOB-SpHeat</v>
      </c>
      <c r="AN327" s="186" t="str">
        <f t="shared" si="269"/>
        <v>RH14_15</v>
      </c>
      <c r="AO327" s="186">
        <f t="shared" si="316"/>
        <v>0</v>
      </c>
      <c r="AP327" s="186" t="s">
        <v>18</v>
      </c>
      <c r="AQ327" s="187" t="s">
        <v>193</v>
      </c>
      <c r="AU327" s="186" t="s">
        <v>350</v>
      </c>
      <c r="AV327" s="46" t="str">
        <f t="shared" si="270"/>
        <v>R_ES-MOB-SpHeat</v>
      </c>
      <c r="AW327" s="192" t="str">
        <f t="shared" si="271"/>
        <v>RH14_15</v>
      </c>
      <c r="AX327" s="192">
        <f t="shared" si="278"/>
        <v>0</v>
      </c>
      <c r="AY327" s="192" t="s">
        <v>18</v>
      </c>
      <c r="AZ327" s="46" t="s">
        <v>192</v>
      </c>
      <c r="BD327" s="186" t="s">
        <v>350</v>
      </c>
      <c r="BE327" s="46" t="str">
        <f t="shared" si="272"/>
        <v>R_ES-MOB-SpHeat</v>
      </c>
      <c r="BF327" s="192" t="str">
        <f t="shared" si="273"/>
        <v>RH14_15</v>
      </c>
      <c r="BG327" s="192">
        <f t="shared" si="279"/>
        <v>0</v>
      </c>
      <c r="BH327" s="192" t="s">
        <v>18</v>
      </c>
      <c r="BI327" s="46" t="s">
        <v>194</v>
      </c>
      <c r="BM327" s="186" t="s">
        <v>350</v>
      </c>
      <c r="BN327" s="46" t="str">
        <f t="shared" si="274"/>
        <v>R_ES-MOB-SpHeat</v>
      </c>
      <c r="BO327" s="192" t="str">
        <f t="shared" si="275"/>
        <v>RH14_15</v>
      </c>
      <c r="BP327" s="192">
        <f t="shared" si="280"/>
        <v>0</v>
      </c>
      <c r="BQ327" s="192" t="s">
        <v>18</v>
      </c>
      <c r="BR327" s="46" t="s">
        <v>191</v>
      </c>
    </row>
    <row r="328" spans="11:70">
      <c r="K328" s="186" t="s">
        <v>350</v>
      </c>
      <c r="L328" s="187" t="str">
        <f t="shared" si="317"/>
        <v>R_ES-MOB-SpHeat</v>
      </c>
      <c r="M328" s="186" t="str">
        <f t="shared" ref="M328:N328" si="325">M232</f>
        <v>RH16_17</v>
      </c>
      <c r="N328" s="186">
        <f t="shared" si="325"/>
        <v>0</v>
      </c>
      <c r="O328" s="186" t="s">
        <v>18</v>
      </c>
      <c r="P328" s="187" t="s">
        <v>195</v>
      </c>
      <c r="T328" s="186" t="s">
        <v>350</v>
      </c>
      <c r="U328" s="187" t="str">
        <f t="shared" si="265"/>
        <v>R_ES-MOB-SpHeat</v>
      </c>
      <c r="V328" s="186" t="str">
        <f t="shared" si="265"/>
        <v>RH16_17</v>
      </c>
      <c r="W328" s="186">
        <f t="shared" si="314"/>
        <v>0</v>
      </c>
      <c r="X328" s="186" t="s">
        <v>18</v>
      </c>
      <c r="Y328" s="187" t="s">
        <v>190</v>
      </c>
      <c r="AC328" s="186" t="s">
        <v>350</v>
      </c>
      <c r="AD328" s="46" t="str">
        <f t="shared" si="266"/>
        <v>R_ES-MOB-SpHeat</v>
      </c>
      <c r="AE328" s="192" t="str">
        <f t="shared" si="267"/>
        <v>RH16_17</v>
      </c>
      <c r="AF328" s="46">
        <f t="shared" si="315"/>
        <v>0</v>
      </c>
      <c r="AG328" s="192" t="s">
        <v>18</v>
      </c>
      <c r="AH328" s="46" t="s">
        <v>196</v>
      </c>
      <c r="AL328" s="186" t="s">
        <v>350</v>
      </c>
      <c r="AM328" s="187" t="str">
        <f t="shared" si="268"/>
        <v>R_ES-MOB-SpHeat</v>
      </c>
      <c r="AN328" s="186" t="str">
        <f t="shared" si="269"/>
        <v>RH16_17</v>
      </c>
      <c r="AO328" s="186">
        <f t="shared" si="316"/>
        <v>0</v>
      </c>
      <c r="AP328" s="186" t="s">
        <v>18</v>
      </c>
      <c r="AQ328" s="187" t="s">
        <v>193</v>
      </c>
      <c r="AU328" s="186" t="s">
        <v>350</v>
      </c>
      <c r="AV328" s="46" t="str">
        <f t="shared" si="270"/>
        <v>R_ES-MOB-SpHeat</v>
      </c>
      <c r="AW328" s="192" t="str">
        <f t="shared" si="271"/>
        <v>RH16_17</v>
      </c>
      <c r="AX328" s="192">
        <f t="shared" si="278"/>
        <v>0</v>
      </c>
      <c r="AY328" s="192" t="s">
        <v>18</v>
      </c>
      <c r="AZ328" s="46" t="s">
        <v>192</v>
      </c>
      <c r="BD328" s="186" t="s">
        <v>350</v>
      </c>
      <c r="BE328" s="46" t="str">
        <f t="shared" si="272"/>
        <v>R_ES-MOB-SpHeat</v>
      </c>
      <c r="BF328" s="192" t="str">
        <f t="shared" si="273"/>
        <v>RH16_17</v>
      </c>
      <c r="BG328" s="192">
        <f t="shared" si="279"/>
        <v>0</v>
      </c>
      <c r="BH328" s="192" t="s">
        <v>18</v>
      </c>
      <c r="BI328" s="46" t="s">
        <v>194</v>
      </c>
      <c r="BM328" s="186" t="s">
        <v>350</v>
      </c>
      <c r="BN328" s="46" t="str">
        <f t="shared" si="274"/>
        <v>R_ES-MOB-SpHeat</v>
      </c>
      <c r="BO328" s="192" t="str">
        <f t="shared" si="275"/>
        <v>RH16_17</v>
      </c>
      <c r="BP328" s="192">
        <f t="shared" si="280"/>
        <v>0</v>
      </c>
      <c r="BQ328" s="192" t="s">
        <v>18</v>
      </c>
      <c r="BR328" s="46" t="s">
        <v>191</v>
      </c>
    </row>
    <row r="329" spans="11:70">
      <c r="K329" s="186" t="s">
        <v>350</v>
      </c>
      <c r="L329" s="187" t="str">
        <f t="shared" si="317"/>
        <v>R_ES-MOB-SpHeat</v>
      </c>
      <c r="M329" s="186" t="str">
        <f t="shared" ref="M329:N329" si="326">M233</f>
        <v>RH18_19</v>
      </c>
      <c r="N329" s="186">
        <f t="shared" si="326"/>
        <v>0</v>
      </c>
      <c r="O329" s="186" t="s">
        <v>18</v>
      </c>
      <c r="P329" s="187" t="s">
        <v>195</v>
      </c>
      <c r="T329" s="186" t="s">
        <v>350</v>
      </c>
      <c r="U329" s="187" t="str">
        <f t="shared" si="265"/>
        <v>R_ES-MOB-SpHeat</v>
      </c>
      <c r="V329" s="186" t="str">
        <f t="shared" si="265"/>
        <v>RH18_19</v>
      </c>
      <c r="W329" s="186">
        <f t="shared" si="314"/>
        <v>0</v>
      </c>
      <c r="X329" s="186" t="s">
        <v>18</v>
      </c>
      <c r="Y329" s="187" t="s">
        <v>190</v>
      </c>
      <c r="AC329" s="186" t="s">
        <v>350</v>
      </c>
      <c r="AD329" s="46" t="str">
        <f t="shared" si="266"/>
        <v>R_ES-MOB-SpHeat</v>
      </c>
      <c r="AE329" s="192" t="str">
        <f t="shared" si="267"/>
        <v>RH18_19</v>
      </c>
      <c r="AF329" s="46">
        <f t="shared" si="315"/>
        <v>0</v>
      </c>
      <c r="AG329" s="192" t="s">
        <v>18</v>
      </c>
      <c r="AH329" s="46" t="s">
        <v>196</v>
      </c>
      <c r="AL329" s="186" t="s">
        <v>350</v>
      </c>
      <c r="AM329" s="187" t="str">
        <f t="shared" si="268"/>
        <v>R_ES-MOB-SpHeat</v>
      </c>
      <c r="AN329" s="186" t="str">
        <f t="shared" si="269"/>
        <v>RH18_19</v>
      </c>
      <c r="AO329" s="186">
        <f t="shared" si="316"/>
        <v>0</v>
      </c>
      <c r="AP329" s="186" t="s">
        <v>18</v>
      </c>
      <c r="AQ329" s="187" t="s">
        <v>193</v>
      </c>
      <c r="AU329" s="186" t="s">
        <v>350</v>
      </c>
      <c r="AV329" s="46" t="str">
        <f t="shared" si="270"/>
        <v>R_ES-MOB-SpHeat</v>
      </c>
      <c r="AW329" s="192" t="str">
        <f t="shared" si="271"/>
        <v>RH18_19</v>
      </c>
      <c r="AX329" s="192">
        <f t="shared" si="278"/>
        <v>0</v>
      </c>
      <c r="AY329" s="192" t="s">
        <v>18</v>
      </c>
      <c r="AZ329" s="46" t="s">
        <v>192</v>
      </c>
      <c r="BD329" s="186" t="s">
        <v>350</v>
      </c>
      <c r="BE329" s="46" t="str">
        <f t="shared" si="272"/>
        <v>R_ES-MOB-SpHeat</v>
      </c>
      <c r="BF329" s="192" t="str">
        <f t="shared" si="273"/>
        <v>RH18_19</v>
      </c>
      <c r="BG329" s="192">
        <f t="shared" si="279"/>
        <v>0</v>
      </c>
      <c r="BH329" s="192" t="s">
        <v>18</v>
      </c>
      <c r="BI329" s="46" t="s">
        <v>194</v>
      </c>
      <c r="BM329" s="186" t="s">
        <v>350</v>
      </c>
      <c r="BN329" s="46" t="str">
        <f t="shared" si="274"/>
        <v>R_ES-MOB-SpHeat</v>
      </c>
      <c r="BO329" s="192" t="str">
        <f t="shared" si="275"/>
        <v>RH18_19</v>
      </c>
      <c r="BP329" s="192">
        <f t="shared" si="280"/>
        <v>0</v>
      </c>
      <c r="BQ329" s="192" t="s">
        <v>18</v>
      </c>
      <c r="BR329" s="46" t="s">
        <v>191</v>
      </c>
    </row>
    <row r="330" spans="11:70">
      <c r="K330" s="186" t="s">
        <v>350</v>
      </c>
      <c r="L330" s="187" t="str">
        <f t="shared" si="317"/>
        <v>R_ES-MOB-SpHeat</v>
      </c>
      <c r="M330" s="186" t="str">
        <f t="shared" ref="M330:N330" si="327">M234</f>
        <v>RH20_21</v>
      </c>
      <c r="N330" s="186">
        <f t="shared" si="327"/>
        <v>0</v>
      </c>
      <c r="O330" s="186" t="s">
        <v>18</v>
      </c>
      <c r="P330" s="187" t="s">
        <v>195</v>
      </c>
      <c r="T330" s="186" t="s">
        <v>350</v>
      </c>
      <c r="U330" s="187" t="str">
        <f t="shared" si="265"/>
        <v>R_ES-MOB-SpHeat</v>
      </c>
      <c r="V330" s="186" t="str">
        <f t="shared" si="265"/>
        <v>RH20_21</v>
      </c>
      <c r="W330" s="186">
        <f t="shared" si="314"/>
        <v>0</v>
      </c>
      <c r="X330" s="186" t="s">
        <v>18</v>
      </c>
      <c r="Y330" s="187" t="s">
        <v>190</v>
      </c>
      <c r="AC330" s="186" t="s">
        <v>350</v>
      </c>
      <c r="AD330" s="46" t="str">
        <f t="shared" si="266"/>
        <v>R_ES-MOB-SpHeat</v>
      </c>
      <c r="AE330" s="192" t="str">
        <f t="shared" si="267"/>
        <v>RH20_21</v>
      </c>
      <c r="AF330" s="46">
        <f t="shared" si="315"/>
        <v>0</v>
      </c>
      <c r="AG330" s="192" t="s">
        <v>18</v>
      </c>
      <c r="AH330" s="46" t="s">
        <v>196</v>
      </c>
      <c r="AL330" s="186" t="s">
        <v>350</v>
      </c>
      <c r="AM330" s="187" t="str">
        <f t="shared" si="268"/>
        <v>R_ES-MOB-SpHeat</v>
      </c>
      <c r="AN330" s="186" t="str">
        <f t="shared" si="269"/>
        <v>RH20_21</v>
      </c>
      <c r="AO330" s="186">
        <f t="shared" si="316"/>
        <v>0</v>
      </c>
      <c r="AP330" s="186" t="s">
        <v>18</v>
      </c>
      <c r="AQ330" s="187" t="s">
        <v>193</v>
      </c>
      <c r="AU330" s="186" t="s">
        <v>350</v>
      </c>
      <c r="AV330" s="46" t="str">
        <f t="shared" si="270"/>
        <v>R_ES-MOB-SpHeat</v>
      </c>
      <c r="AW330" s="192" t="str">
        <f t="shared" si="271"/>
        <v>RH20_21</v>
      </c>
      <c r="AX330" s="192">
        <f t="shared" si="278"/>
        <v>0</v>
      </c>
      <c r="AY330" s="192" t="s">
        <v>18</v>
      </c>
      <c r="AZ330" s="46" t="s">
        <v>192</v>
      </c>
      <c r="BD330" s="186" t="s">
        <v>350</v>
      </c>
      <c r="BE330" s="46" t="str">
        <f t="shared" si="272"/>
        <v>R_ES-MOB-SpHeat</v>
      </c>
      <c r="BF330" s="192" t="str">
        <f t="shared" si="273"/>
        <v>RH20_21</v>
      </c>
      <c r="BG330" s="192">
        <f t="shared" si="279"/>
        <v>0</v>
      </c>
      <c r="BH330" s="192" t="s">
        <v>18</v>
      </c>
      <c r="BI330" s="46" t="s">
        <v>194</v>
      </c>
      <c r="BM330" s="186" t="s">
        <v>350</v>
      </c>
      <c r="BN330" s="46" t="str">
        <f t="shared" si="274"/>
        <v>R_ES-MOB-SpHeat</v>
      </c>
      <c r="BO330" s="192" t="str">
        <f t="shared" si="275"/>
        <v>RH20_21</v>
      </c>
      <c r="BP330" s="192">
        <f t="shared" si="280"/>
        <v>0</v>
      </c>
      <c r="BQ330" s="192" t="s">
        <v>18</v>
      </c>
      <c r="BR330" s="46" t="s">
        <v>191</v>
      </c>
    </row>
    <row r="331" spans="11:70">
      <c r="K331" s="186" t="s">
        <v>350</v>
      </c>
      <c r="L331" s="187" t="str">
        <f t="shared" si="317"/>
        <v>R_ES-MOB-SpHeat</v>
      </c>
      <c r="M331" s="186" t="str">
        <f t="shared" ref="M331:N331" si="328">M235</f>
        <v>RH22_23</v>
      </c>
      <c r="N331" s="186">
        <f t="shared" si="328"/>
        <v>0</v>
      </c>
      <c r="O331" s="186" t="s">
        <v>18</v>
      </c>
      <c r="P331" s="187" t="s">
        <v>195</v>
      </c>
      <c r="T331" s="186" t="s">
        <v>350</v>
      </c>
      <c r="U331" s="187" t="str">
        <f t="shared" si="265"/>
        <v>R_ES-MOB-SpHeat</v>
      </c>
      <c r="V331" s="186" t="str">
        <f t="shared" si="265"/>
        <v>RH22_23</v>
      </c>
      <c r="W331" s="186">
        <f t="shared" si="314"/>
        <v>0</v>
      </c>
      <c r="X331" s="186" t="s">
        <v>18</v>
      </c>
      <c r="Y331" s="187" t="s">
        <v>190</v>
      </c>
      <c r="AC331" s="186" t="s">
        <v>350</v>
      </c>
      <c r="AD331" s="46" t="str">
        <f t="shared" si="266"/>
        <v>R_ES-MOB-SpHeat</v>
      </c>
      <c r="AE331" s="192" t="str">
        <f t="shared" si="267"/>
        <v>RH22_23</v>
      </c>
      <c r="AF331" s="46">
        <f t="shared" si="315"/>
        <v>0</v>
      </c>
      <c r="AG331" s="192" t="s">
        <v>18</v>
      </c>
      <c r="AH331" s="46" t="s">
        <v>196</v>
      </c>
      <c r="AL331" s="186" t="s">
        <v>350</v>
      </c>
      <c r="AM331" s="187" t="str">
        <f t="shared" si="268"/>
        <v>R_ES-MOB-SpHeat</v>
      </c>
      <c r="AN331" s="186" t="str">
        <f t="shared" si="269"/>
        <v>RH22_23</v>
      </c>
      <c r="AO331" s="186">
        <f t="shared" si="316"/>
        <v>0</v>
      </c>
      <c r="AP331" s="186" t="s">
        <v>18</v>
      </c>
      <c r="AQ331" s="187" t="s">
        <v>193</v>
      </c>
      <c r="AU331" s="186" t="s">
        <v>350</v>
      </c>
      <c r="AV331" s="46" t="str">
        <f t="shared" si="270"/>
        <v>R_ES-MOB-SpHeat</v>
      </c>
      <c r="AW331" s="192" t="str">
        <f t="shared" si="271"/>
        <v>RH22_23</v>
      </c>
      <c r="AX331" s="192">
        <f t="shared" si="278"/>
        <v>0</v>
      </c>
      <c r="AY331" s="192" t="s">
        <v>18</v>
      </c>
      <c r="AZ331" s="46" t="s">
        <v>192</v>
      </c>
      <c r="BD331" s="186" t="s">
        <v>350</v>
      </c>
      <c r="BE331" s="46" t="str">
        <f t="shared" si="272"/>
        <v>R_ES-MOB-SpHeat</v>
      </c>
      <c r="BF331" s="192" t="str">
        <f t="shared" si="273"/>
        <v>RH22_23</v>
      </c>
      <c r="BG331" s="192">
        <f t="shared" si="279"/>
        <v>0</v>
      </c>
      <c r="BH331" s="192" t="s">
        <v>18</v>
      </c>
      <c r="BI331" s="46" t="s">
        <v>194</v>
      </c>
      <c r="BM331" s="186" t="s">
        <v>350</v>
      </c>
      <c r="BN331" s="46" t="str">
        <f t="shared" si="274"/>
        <v>R_ES-MOB-SpHeat</v>
      </c>
      <c r="BO331" s="192" t="str">
        <f t="shared" si="275"/>
        <v>RH22_23</v>
      </c>
      <c r="BP331" s="192">
        <f t="shared" si="280"/>
        <v>0</v>
      </c>
      <c r="BQ331" s="192" t="s">
        <v>18</v>
      </c>
      <c r="BR331" s="46" t="s">
        <v>191</v>
      </c>
    </row>
    <row r="332" spans="11:70">
      <c r="K332" s="186" t="s">
        <v>140</v>
      </c>
      <c r="L332" s="187" t="str">
        <f t="shared" si="317"/>
        <v>R_ES-MOB-SpHeat</v>
      </c>
      <c r="M332" s="186">
        <f t="shared" ref="M332:N332" si="329">M236</f>
        <v>0</v>
      </c>
      <c r="N332" s="186">
        <f t="shared" si="329"/>
        <v>0</v>
      </c>
      <c r="O332" s="186" t="s">
        <v>18</v>
      </c>
      <c r="P332" s="187" t="s">
        <v>195</v>
      </c>
      <c r="T332" s="186" t="s">
        <v>140</v>
      </c>
      <c r="U332" s="187" t="str">
        <f t="shared" si="265"/>
        <v>R_ES-MOB-SpHeat</v>
      </c>
      <c r="V332" s="186">
        <f t="shared" si="265"/>
        <v>0</v>
      </c>
      <c r="W332" s="186">
        <f t="shared" si="314"/>
        <v>0</v>
      </c>
      <c r="X332" s="186" t="s">
        <v>18</v>
      </c>
      <c r="Y332" s="187" t="s">
        <v>190</v>
      </c>
      <c r="AC332" s="186" t="s">
        <v>140</v>
      </c>
      <c r="AD332" s="46" t="str">
        <f t="shared" si="266"/>
        <v>R_ES-MOB-SpHeat</v>
      </c>
      <c r="AE332" s="192">
        <f t="shared" si="267"/>
        <v>0</v>
      </c>
      <c r="AF332" s="46">
        <f t="shared" si="315"/>
        <v>0</v>
      </c>
      <c r="AG332" s="192" t="s">
        <v>18</v>
      </c>
      <c r="AH332" s="46" t="s">
        <v>196</v>
      </c>
      <c r="AL332" s="186" t="s">
        <v>140</v>
      </c>
      <c r="AM332" s="187" t="str">
        <f t="shared" si="268"/>
        <v>R_ES-MOB-SpHeat</v>
      </c>
      <c r="AN332" s="186">
        <f t="shared" si="269"/>
        <v>0</v>
      </c>
      <c r="AO332" s="186">
        <f t="shared" si="316"/>
        <v>0</v>
      </c>
      <c r="AP332" s="186" t="s">
        <v>18</v>
      </c>
      <c r="AQ332" s="187" t="s">
        <v>193</v>
      </c>
      <c r="AU332" s="186" t="s">
        <v>140</v>
      </c>
      <c r="AV332" s="46" t="str">
        <f t="shared" si="270"/>
        <v>R_ES-MOB-SpHeat</v>
      </c>
      <c r="AW332" s="192">
        <f t="shared" si="271"/>
        <v>0</v>
      </c>
      <c r="AX332" s="192">
        <f t="shared" si="278"/>
        <v>0</v>
      </c>
      <c r="AY332" s="192" t="s">
        <v>18</v>
      </c>
      <c r="AZ332" s="46" t="s">
        <v>192</v>
      </c>
      <c r="BD332" s="186" t="s">
        <v>140</v>
      </c>
      <c r="BE332" s="46" t="str">
        <f t="shared" si="272"/>
        <v>R_ES-MOB-SpHeat</v>
      </c>
      <c r="BF332" s="192">
        <f t="shared" si="273"/>
        <v>0</v>
      </c>
      <c r="BG332" s="192">
        <f t="shared" si="279"/>
        <v>0</v>
      </c>
      <c r="BH332" s="192" t="s">
        <v>18</v>
      </c>
      <c r="BI332" s="46" t="s">
        <v>194</v>
      </c>
      <c r="BM332" s="186" t="s">
        <v>140</v>
      </c>
      <c r="BN332" s="46" t="str">
        <f t="shared" si="274"/>
        <v>R_ES-MOB-SpHeat</v>
      </c>
      <c r="BO332" s="192">
        <f t="shared" si="275"/>
        <v>0</v>
      </c>
      <c r="BP332" s="192">
        <f t="shared" si="280"/>
        <v>0</v>
      </c>
      <c r="BQ332" s="192" t="s">
        <v>18</v>
      </c>
      <c r="BR332" s="46" t="s">
        <v>191</v>
      </c>
    </row>
    <row r="333" spans="11:70">
      <c r="K333" s="186" t="s">
        <v>140</v>
      </c>
      <c r="L333" s="187" t="str">
        <f t="shared" si="317"/>
        <v>R_ES-MOB-SpHeat</v>
      </c>
      <c r="M333" s="186">
        <f t="shared" ref="M333:N333" si="330">M237</f>
        <v>0</v>
      </c>
      <c r="N333" s="186">
        <f t="shared" si="330"/>
        <v>0</v>
      </c>
      <c r="O333" s="186" t="s">
        <v>18</v>
      </c>
      <c r="P333" s="187" t="s">
        <v>195</v>
      </c>
      <c r="T333" s="186" t="s">
        <v>140</v>
      </c>
      <c r="U333" s="187" t="str">
        <f t="shared" si="265"/>
        <v>R_ES-MOB-SpHeat</v>
      </c>
      <c r="V333" s="186">
        <f t="shared" si="265"/>
        <v>0</v>
      </c>
      <c r="W333" s="186">
        <f t="shared" si="314"/>
        <v>0</v>
      </c>
      <c r="X333" s="186" t="s">
        <v>18</v>
      </c>
      <c r="Y333" s="187" t="s">
        <v>190</v>
      </c>
      <c r="AC333" s="186" t="s">
        <v>140</v>
      </c>
      <c r="AD333" s="46" t="str">
        <f t="shared" si="266"/>
        <v>R_ES-MOB-SpHeat</v>
      </c>
      <c r="AE333" s="192">
        <f t="shared" si="267"/>
        <v>0</v>
      </c>
      <c r="AF333" s="46">
        <f t="shared" si="315"/>
        <v>0</v>
      </c>
      <c r="AG333" s="192" t="s">
        <v>18</v>
      </c>
      <c r="AH333" s="46" t="s">
        <v>196</v>
      </c>
      <c r="AL333" s="186" t="s">
        <v>140</v>
      </c>
      <c r="AM333" s="187" t="str">
        <f t="shared" si="268"/>
        <v>R_ES-MOB-SpHeat</v>
      </c>
      <c r="AN333" s="186">
        <f t="shared" si="269"/>
        <v>0</v>
      </c>
      <c r="AO333" s="186">
        <f t="shared" si="316"/>
        <v>0</v>
      </c>
      <c r="AP333" s="186" t="s">
        <v>18</v>
      </c>
      <c r="AQ333" s="187" t="s">
        <v>193</v>
      </c>
      <c r="AU333" s="186" t="s">
        <v>140</v>
      </c>
      <c r="AV333" s="46" t="str">
        <f t="shared" si="270"/>
        <v>R_ES-MOB-SpHeat</v>
      </c>
      <c r="AW333" s="192">
        <f t="shared" si="271"/>
        <v>0</v>
      </c>
      <c r="AX333" s="192">
        <f t="shared" si="278"/>
        <v>0</v>
      </c>
      <c r="AY333" s="192" t="s">
        <v>18</v>
      </c>
      <c r="AZ333" s="46" t="s">
        <v>192</v>
      </c>
      <c r="BD333" s="186" t="s">
        <v>140</v>
      </c>
      <c r="BE333" s="46" t="str">
        <f t="shared" si="272"/>
        <v>R_ES-MOB-SpHeat</v>
      </c>
      <c r="BF333" s="192">
        <f t="shared" si="273"/>
        <v>0</v>
      </c>
      <c r="BG333" s="192">
        <f t="shared" si="279"/>
        <v>0</v>
      </c>
      <c r="BH333" s="192" t="s">
        <v>18</v>
      </c>
      <c r="BI333" s="46" t="s">
        <v>194</v>
      </c>
      <c r="BM333" s="186" t="s">
        <v>140</v>
      </c>
      <c r="BN333" s="46" t="str">
        <f t="shared" si="274"/>
        <v>R_ES-MOB-SpHeat</v>
      </c>
      <c r="BO333" s="192">
        <f t="shared" si="275"/>
        <v>0</v>
      </c>
      <c r="BP333" s="192">
        <f t="shared" si="280"/>
        <v>0</v>
      </c>
      <c r="BQ333" s="192" t="s">
        <v>18</v>
      </c>
      <c r="BR333" s="46" t="s">
        <v>191</v>
      </c>
    </row>
    <row r="334" spans="11:70">
      <c r="K334" s="186" t="s">
        <v>140</v>
      </c>
      <c r="L334" s="187" t="str">
        <f t="shared" si="317"/>
        <v>R_ES-MOB-SpHeat</v>
      </c>
      <c r="M334" s="186">
        <f t="shared" ref="M334:N334" si="331">M238</f>
        <v>0</v>
      </c>
      <c r="N334" s="186">
        <f t="shared" si="331"/>
        <v>0</v>
      </c>
      <c r="O334" s="186" t="s">
        <v>18</v>
      </c>
      <c r="P334" s="187" t="s">
        <v>195</v>
      </c>
      <c r="T334" s="186" t="s">
        <v>140</v>
      </c>
      <c r="U334" s="187" t="str">
        <f t="shared" si="265"/>
        <v>R_ES-MOB-SpHeat</v>
      </c>
      <c r="V334" s="186">
        <f t="shared" si="265"/>
        <v>0</v>
      </c>
      <c r="W334" s="186">
        <f t="shared" si="314"/>
        <v>0</v>
      </c>
      <c r="X334" s="186" t="s">
        <v>18</v>
      </c>
      <c r="Y334" s="187" t="s">
        <v>190</v>
      </c>
      <c r="AC334" s="186" t="s">
        <v>140</v>
      </c>
      <c r="AD334" s="46" t="str">
        <f t="shared" si="266"/>
        <v>R_ES-MOB-SpHeat</v>
      </c>
      <c r="AE334" s="192">
        <f t="shared" si="267"/>
        <v>0</v>
      </c>
      <c r="AF334" s="46">
        <f t="shared" si="315"/>
        <v>0</v>
      </c>
      <c r="AG334" s="192" t="s">
        <v>18</v>
      </c>
      <c r="AH334" s="46" t="s">
        <v>196</v>
      </c>
      <c r="AL334" s="186" t="s">
        <v>140</v>
      </c>
      <c r="AM334" s="187" t="str">
        <f t="shared" si="268"/>
        <v>R_ES-MOB-SpHeat</v>
      </c>
      <c r="AN334" s="186">
        <f t="shared" si="269"/>
        <v>0</v>
      </c>
      <c r="AO334" s="186">
        <f t="shared" si="316"/>
        <v>0</v>
      </c>
      <c r="AP334" s="186" t="s">
        <v>18</v>
      </c>
      <c r="AQ334" s="187" t="s">
        <v>193</v>
      </c>
      <c r="AU334" s="186" t="s">
        <v>140</v>
      </c>
      <c r="AV334" s="46" t="str">
        <f t="shared" si="270"/>
        <v>R_ES-MOB-SpHeat</v>
      </c>
      <c r="AW334" s="192">
        <f t="shared" si="271"/>
        <v>0</v>
      </c>
      <c r="AX334" s="192">
        <f t="shared" si="278"/>
        <v>0</v>
      </c>
      <c r="AY334" s="192" t="s">
        <v>18</v>
      </c>
      <c r="AZ334" s="46" t="s">
        <v>192</v>
      </c>
      <c r="BD334" s="186" t="s">
        <v>140</v>
      </c>
      <c r="BE334" s="46" t="str">
        <f t="shared" si="272"/>
        <v>R_ES-MOB-SpHeat</v>
      </c>
      <c r="BF334" s="192">
        <f t="shared" si="273"/>
        <v>0</v>
      </c>
      <c r="BG334" s="192">
        <f t="shared" si="279"/>
        <v>0</v>
      </c>
      <c r="BH334" s="192" t="s">
        <v>18</v>
      </c>
      <c r="BI334" s="46" t="s">
        <v>194</v>
      </c>
      <c r="BM334" s="186" t="s">
        <v>140</v>
      </c>
      <c r="BN334" s="46" t="str">
        <f t="shared" si="274"/>
        <v>R_ES-MOB-SpHeat</v>
      </c>
      <c r="BO334" s="192">
        <f t="shared" si="275"/>
        <v>0</v>
      </c>
      <c r="BP334" s="192">
        <f t="shared" si="280"/>
        <v>0</v>
      </c>
      <c r="BQ334" s="192" t="s">
        <v>18</v>
      </c>
      <c r="BR334" s="46" t="s">
        <v>191</v>
      </c>
    </row>
    <row r="335" spans="11:70">
      <c r="K335" s="186" t="s">
        <v>140</v>
      </c>
      <c r="L335" s="187" t="str">
        <f t="shared" si="317"/>
        <v>R_ES-MOB-SpHeat</v>
      </c>
      <c r="M335" s="186">
        <f t="shared" ref="M335:N335" si="332">M239</f>
        <v>0</v>
      </c>
      <c r="N335" s="186">
        <f t="shared" si="332"/>
        <v>0</v>
      </c>
      <c r="O335" s="186" t="s">
        <v>18</v>
      </c>
      <c r="P335" s="187" t="s">
        <v>195</v>
      </c>
      <c r="T335" s="186" t="s">
        <v>140</v>
      </c>
      <c r="U335" s="187" t="str">
        <f t="shared" si="265"/>
        <v>R_ES-MOB-SpHeat</v>
      </c>
      <c r="V335" s="186">
        <f t="shared" si="265"/>
        <v>0</v>
      </c>
      <c r="W335" s="186">
        <f t="shared" si="314"/>
        <v>0</v>
      </c>
      <c r="X335" s="186" t="s">
        <v>18</v>
      </c>
      <c r="Y335" s="187" t="s">
        <v>190</v>
      </c>
      <c r="AC335" s="186" t="s">
        <v>140</v>
      </c>
      <c r="AD335" s="46" t="str">
        <f t="shared" si="266"/>
        <v>R_ES-MOB-SpHeat</v>
      </c>
      <c r="AE335" s="192">
        <f t="shared" si="267"/>
        <v>0</v>
      </c>
      <c r="AF335" s="46">
        <f t="shared" si="315"/>
        <v>0</v>
      </c>
      <c r="AG335" s="192" t="s">
        <v>18</v>
      </c>
      <c r="AH335" s="46" t="s">
        <v>196</v>
      </c>
      <c r="AL335" s="186" t="s">
        <v>140</v>
      </c>
      <c r="AM335" s="187" t="str">
        <f t="shared" si="268"/>
        <v>R_ES-MOB-SpHeat</v>
      </c>
      <c r="AN335" s="186">
        <f t="shared" si="269"/>
        <v>0</v>
      </c>
      <c r="AO335" s="186">
        <f t="shared" si="316"/>
        <v>0</v>
      </c>
      <c r="AP335" s="186" t="s">
        <v>18</v>
      </c>
      <c r="AQ335" s="187" t="s">
        <v>193</v>
      </c>
      <c r="AU335" s="186" t="s">
        <v>140</v>
      </c>
      <c r="AV335" s="46" t="str">
        <f t="shared" si="270"/>
        <v>R_ES-MOB-SpHeat</v>
      </c>
      <c r="AW335" s="192">
        <f t="shared" si="271"/>
        <v>0</v>
      </c>
      <c r="AX335" s="192">
        <f t="shared" si="278"/>
        <v>0</v>
      </c>
      <c r="AY335" s="192" t="s">
        <v>18</v>
      </c>
      <c r="AZ335" s="46" t="s">
        <v>192</v>
      </c>
      <c r="BD335" s="186" t="s">
        <v>140</v>
      </c>
      <c r="BE335" s="46" t="str">
        <f t="shared" si="272"/>
        <v>R_ES-MOB-SpHeat</v>
      </c>
      <c r="BF335" s="192">
        <f t="shared" si="273"/>
        <v>0</v>
      </c>
      <c r="BG335" s="192">
        <f t="shared" si="279"/>
        <v>0</v>
      </c>
      <c r="BH335" s="192" t="s">
        <v>18</v>
      </c>
      <c r="BI335" s="46" t="s">
        <v>194</v>
      </c>
      <c r="BM335" s="186" t="s">
        <v>140</v>
      </c>
      <c r="BN335" s="46" t="str">
        <f t="shared" si="274"/>
        <v>R_ES-MOB-SpHeat</v>
      </c>
      <c r="BO335" s="192">
        <f t="shared" si="275"/>
        <v>0</v>
      </c>
      <c r="BP335" s="192">
        <f t="shared" si="280"/>
        <v>0</v>
      </c>
      <c r="BQ335" s="192" t="s">
        <v>18</v>
      </c>
      <c r="BR335" s="46" t="s">
        <v>191</v>
      </c>
    </row>
    <row r="336" spans="11:70">
      <c r="K336" s="186" t="s">
        <v>140</v>
      </c>
      <c r="L336" s="187" t="str">
        <f t="shared" si="317"/>
        <v>R_ES-MOB-SpHeat</v>
      </c>
      <c r="M336" s="186">
        <f t="shared" ref="M336:N336" si="333">M240</f>
        <v>0</v>
      </c>
      <c r="N336" s="186">
        <f t="shared" si="333"/>
        <v>0</v>
      </c>
      <c r="O336" s="186" t="s">
        <v>18</v>
      </c>
      <c r="P336" s="187" t="s">
        <v>195</v>
      </c>
      <c r="T336" s="186" t="s">
        <v>140</v>
      </c>
      <c r="U336" s="187" t="str">
        <f t="shared" si="265"/>
        <v>R_ES-MOB-SpHeat</v>
      </c>
      <c r="V336" s="186">
        <f t="shared" si="265"/>
        <v>0</v>
      </c>
      <c r="W336" s="186">
        <f t="shared" si="314"/>
        <v>0</v>
      </c>
      <c r="X336" s="186" t="s">
        <v>18</v>
      </c>
      <c r="Y336" s="187" t="s">
        <v>190</v>
      </c>
      <c r="AC336" s="186" t="s">
        <v>140</v>
      </c>
      <c r="AD336" s="46" t="str">
        <f t="shared" si="266"/>
        <v>R_ES-MOB-SpHeat</v>
      </c>
      <c r="AE336" s="192">
        <f t="shared" si="267"/>
        <v>0</v>
      </c>
      <c r="AF336" s="46">
        <f t="shared" si="315"/>
        <v>0</v>
      </c>
      <c r="AG336" s="192" t="s">
        <v>18</v>
      </c>
      <c r="AH336" s="46" t="s">
        <v>196</v>
      </c>
      <c r="AL336" s="186" t="s">
        <v>140</v>
      </c>
      <c r="AM336" s="187" t="str">
        <f t="shared" si="268"/>
        <v>R_ES-MOB-SpHeat</v>
      </c>
      <c r="AN336" s="186">
        <f t="shared" si="269"/>
        <v>0</v>
      </c>
      <c r="AO336" s="186">
        <f t="shared" si="316"/>
        <v>0</v>
      </c>
      <c r="AP336" s="186" t="s">
        <v>18</v>
      </c>
      <c r="AQ336" s="187" t="s">
        <v>193</v>
      </c>
      <c r="AU336" s="186" t="s">
        <v>140</v>
      </c>
      <c r="AV336" s="46" t="str">
        <f t="shared" si="270"/>
        <v>R_ES-MOB-SpHeat</v>
      </c>
      <c r="AW336" s="192">
        <f t="shared" si="271"/>
        <v>0</v>
      </c>
      <c r="AX336" s="192">
        <f t="shared" si="278"/>
        <v>0</v>
      </c>
      <c r="AY336" s="192" t="s">
        <v>18</v>
      </c>
      <c r="AZ336" s="46" t="s">
        <v>192</v>
      </c>
      <c r="BD336" s="186" t="s">
        <v>140</v>
      </c>
      <c r="BE336" s="46" t="str">
        <f t="shared" si="272"/>
        <v>R_ES-MOB-SpHeat</v>
      </c>
      <c r="BF336" s="192">
        <f t="shared" si="273"/>
        <v>0</v>
      </c>
      <c r="BG336" s="192">
        <f t="shared" si="279"/>
        <v>0</v>
      </c>
      <c r="BH336" s="192" t="s">
        <v>18</v>
      </c>
      <c r="BI336" s="46" t="s">
        <v>194</v>
      </c>
      <c r="BM336" s="186" t="s">
        <v>140</v>
      </c>
      <c r="BN336" s="46" t="str">
        <f t="shared" si="274"/>
        <v>R_ES-MOB-SpHeat</v>
      </c>
      <c r="BO336" s="192">
        <f t="shared" si="275"/>
        <v>0</v>
      </c>
      <c r="BP336" s="192">
        <f t="shared" si="280"/>
        <v>0</v>
      </c>
      <c r="BQ336" s="192" t="s">
        <v>18</v>
      </c>
      <c r="BR336" s="46" t="s">
        <v>191</v>
      </c>
    </row>
    <row r="337" spans="11:70">
      <c r="K337" s="186" t="s">
        <v>140</v>
      </c>
      <c r="L337" s="187" t="str">
        <f t="shared" si="317"/>
        <v>R_ES-MOB-SpHeat</v>
      </c>
      <c r="M337" s="186">
        <f t="shared" ref="M337:N337" si="334">M241</f>
        <v>0</v>
      </c>
      <c r="N337" s="186">
        <f t="shared" si="334"/>
        <v>0</v>
      </c>
      <c r="O337" s="186" t="s">
        <v>18</v>
      </c>
      <c r="P337" s="187" t="s">
        <v>195</v>
      </c>
      <c r="T337" s="186" t="s">
        <v>140</v>
      </c>
      <c r="U337" s="187" t="str">
        <f t="shared" si="265"/>
        <v>R_ES-MOB-SpHeat</v>
      </c>
      <c r="V337" s="186">
        <f t="shared" si="265"/>
        <v>0</v>
      </c>
      <c r="W337" s="186">
        <f t="shared" si="314"/>
        <v>0</v>
      </c>
      <c r="X337" s="186" t="s">
        <v>18</v>
      </c>
      <c r="Y337" s="187" t="s">
        <v>190</v>
      </c>
      <c r="AC337" s="186" t="s">
        <v>140</v>
      </c>
      <c r="AD337" s="46" t="str">
        <f t="shared" si="266"/>
        <v>R_ES-MOB-SpHeat</v>
      </c>
      <c r="AE337" s="192">
        <f t="shared" si="267"/>
        <v>0</v>
      </c>
      <c r="AF337" s="46">
        <f t="shared" si="315"/>
        <v>0</v>
      </c>
      <c r="AG337" s="192" t="s">
        <v>18</v>
      </c>
      <c r="AH337" s="46" t="s">
        <v>196</v>
      </c>
      <c r="AL337" s="186" t="s">
        <v>140</v>
      </c>
      <c r="AM337" s="187" t="str">
        <f t="shared" si="268"/>
        <v>R_ES-MOB-SpHeat</v>
      </c>
      <c r="AN337" s="186">
        <f t="shared" si="269"/>
        <v>0</v>
      </c>
      <c r="AO337" s="186">
        <f t="shared" si="316"/>
        <v>0</v>
      </c>
      <c r="AP337" s="186" t="s">
        <v>18</v>
      </c>
      <c r="AQ337" s="187" t="s">
        <v>193</v>
      </c>
      <c r="AU337" s="186" t="s">
        <v>140</v>
      </c>
      <c r="AV337" s="46" t="str">
        <f t="shared" si="270"/>
        <v>R_ES-MOB-SpHeat</v>
      </c>
      <c r="AW337" s="192">
        <f t="shared" si="271"/>
        <v>0</v>
      </c>
      <c r="AX337" s="192">
        <f t="shared" si="278"/>
        <v>0</v>
      </c>
      <c r="AY337" s="192" t="s">
        <v>18</v>
      </c>
      <c r="AZ337" s="46" t="s">
        <v>192</v>
      </c>
      <c r="BD337" s="186" t="s">
        <v>140</v>
      </c>
      <c r="BE337" s="46" t="str">
        <f t="shared" si="272"/>
        <v>R_ES-MOB-SpHeat</v>
      </c>
      <c r="BF337" s="192">
        <f t="shared" si="273"/>
        <v>0</v>
      </c>
      <c r="BG337" s="192">
        <f t="shared" si="279"/>
        <v>0</v>
      </c>
      <c r="BH337" s="192" t="s">
        <v>18</v>
      </c>
      <c r="BI337" s="46" t="s">
        <v>194</v>
      </c>
      <c r="BM337" s="186" t="s">
        <v>140</v>
      </c>
      <c r="BN337" s="46" t="str">
        <f t="shared" si="274"/>
        <v>R_ES-MOB-SpHeat</v>
      </c>
      <c r="BO337" s="192">
        <f t="shared" si="275"/>
        <v>0</v>
      </c>
      <c r="BP337" s="192">
        <f t="shared" si="280"/>
        <v>0</v>
      </c>
      <c r="BQ337" s="192" t="s">
        <v>18</v>
      </c>
      <c r="BR337" s="46" t="s">
        <v>191</v>
      </c>
    </row>
    <row r="338" spans="11:70">
      <c r="K338" s="186" t="s">
        <v>140</v>
      </c>
      <c r="L338" s="187" t="str">
        <f t="shared" si="317"/>
        <v>R_ES-MOB-SpHeat</v>
      </c>
      <c r="M338" s="186">
        <f t="shared" ref="M338:N338" si="335">M242</f>
        <v>0</v>
      </c>
      <c r="N338" s="186">
        <f t="shared" si="335"/>
        <v>0</v>
      </c>
      <c r="O338" s="186" t="s">
        <v>18</v>
      </c>
      <c r="P338" s="187" t="s">
        <v>195</v>
      </c>
      <c r="T338" s="186" t="s">
        <v>140</v>
      </c>
      <c r="U338" s="187" t="str">
        <f t="shared" si="265"/>
        <v>R_ES-MOB-SpHeat</v>
      </c>
      <c r="V338" s="186">
        <f t="shared" si="265"/>
        <v>0</v>
      </c>
      <c r="W338" s="186">
        <f t="shared" si="314"/>
        <v>0</v>
      </c>
      <c r="X338" s="186" t="s">
        <v>18</v>
      </c>
      <c r="Y338" s="187" t="s">
        <v>190</v>
      </c>
      <c r="AC338" s="186" t="s">
        <v>140</v>
      </c>
      <c r="AD338" s="46" t="str">
        <f t="shared" si="266"/>
        <v>R_ES-MOB-SpHeat</v>
      </c>
      <c r="AE338" s="192">
        <f t="shared" si="267"/>
        <v>0</v>
      </c>
      <c r="AF338" s="46">
        <f t="shared" si="315"/>
        <v>0</v>
      </c>
      <c r="AG338" s="192" t="s">
        <v>18</v>
      </c>
      <c r="AH338" s="46" t="s">
        <v>196</v>
      </c>
      <c r="AL338" s="186" t="s">
        <v>140</v>
      </c>
      <c r="AM338" s="187" t="str">
        <f t="shared" si="268"/>
        <v>R_ES-MOB-SpHeat</v>
      </c>
      <c r="AN338" s="186">
        <f t="shared" si="269"/>
        <v>0</v>
      </c>
      <c r="AO338" s="186">
        <f t="shared" si="316"/>
        <v>0</v>
      </c>
      <c r="AP338" s="186" t="s">
        <v>18</v>
      </c>
      <c r="AQ338" s="187" t="s">
        <v>193</v>
      </c>
      <c r="AU338" s="186" t="s">
        <v>140</v>
      </c>
      <c r="AV338" s="46" t="str">
        <f t="shared" si="270"/>
        <v>R_ES-MOB-SpHeat</v>
      </c>
      <c r="AW338" s="192">
        <f t="shared" si="271"/>
        <v>0</v>
      </c>
      <c r="AX338" s="192">
        <f t="shared" si="278"/>
        <v>0</v>
      </c>
      <c r="AY338" s="192" t="s">
        <v>18</v>
      </c>
      <c r="AZ338" s="46" t="s">
        <v>192</v>
      </c>
      <c r="BD338" s="186" t="s">
        <v>140</v>
      </c>
      <c r="BE338" s="46" t="str">
        <f t="shared" si="272"/>
        <v>R_ES-MOB-SpHeat</v>
      </c>
      <c r="BF338" s="192">
        <f t="shared" si="273"/>
        <v>0</v>
      </c>
      <c r="BG338" s="192">
        <f t="shared" si="279"/>
        <v>0</v>
      </c>
      <c r="BH338" s="192" t="s">
        <v>18</v>
      </c>
      <c r="BI338" s="46" t="s">
        <v>194</v>
      </c>
      <c r="BM338" s="186" t="s">
        <v>140</v>
      </c>
      <c r="BN338" s="46" t="str">
        <f t="shared" si="274"/>
        <v>R_ES-MOB-SpHeat</v>
      </c>
      <c r="BO338" s="192">
        <f t="shared" si="275"/>
        <v>0</v>
      </c>
      <c r="BP338" s="192">
        <f t="shared" si="280"/>
        <v>0</v>
      </c>
      <c r="BQ338" s="192" t="s">
        <v>18</v>
      </c>
      <c r="BR338" s="46" t="s">
        <v>191</v>
      </c>
    </row>
    <row r="339" spans="11:70">
      <c r="K339" s="186" t="s">
        <v>140</v>
      </c>
      <c r="L339" s="187" t="str">
        <f t="shared" si="317"/>
        <v>R_ES-MOB-SpHeat</v>
      </c>
      <c r="M339" s="186">
        <f t="shared" ref="M339:N339" si="336">M243</f>
        <v>0</v>
      </c>
      <c r="N339" s="186">
        <f t="shared" si="336"/>
        <v>0</v>
      </c>
      <c r="O339" s="186" t="s">
        <v>18</v>
      </c>
      <c r="P339" s="187" t="s">
        <v>195</v>
      </c>
      <c r="T339" s="186" t="s">
        <v>140</v>
      </c>
      <c r="U339" s="187" t="str">
        <f t="shared" si="265"/>
        <v>R_ES-MOB-SpHeat</v>
      </c>
      <c r="V339" s="186">
        <f t="shared" si="265"/>
        <v>0</v>
      </c>
      <c r="W339" s="186">
        <f t="shared" si="314"/>
        <v>0</v>
      </c>
      <c r="X339" s="186" t="s">
        <v>18</v>
      </c>
      <c r="Y339" s="187" t="s">
        <v>190</v>
      </c>
      <c r="AC339" s="186" t="s">
        <v>140</v>
      </c>
      <c r="AD339" s="46" t="str">
        <f t="shared" si="266"/>
        <v>R_ES-MOB-SpHeat</v>
      </c>
      <c r="AE339" s="192">
        <f t="shared" si="267"/>
        <v>0</v>
      </c>
      <c r="AF339" s="46">
        <f t="shared" si="315"/>
        <v>0</v>
      </c>
      <c r="AG339" s="192" t="s">
        <v>18</v>
      </c>
      <c r="AH339" s="46" t="s">
        <v>196</v>
      </c>
      <c r="AL339" s="186" t="s">
        <v>140</v>
      </c>
      <c r="AM339" s="187" t="str">
        <f t="shared" si="268"/>
        <v>R_ES-MOB-SpHeat</v>
      </c>
      <c r="AN339" s="186">
        <f t="shared" si="269"/>
        <v>0</v>
      </c>
      <c r="AO339" s="186">
        <f t="shared" si="316"/>
        <v>0</v>
      </c>
      <c r="AP339" s="186" t="s">
        <v>18</v>
      </c>
      <c r="AQ339" s="187" t="s">
        <v>193</v>
      </c>
      <c r="AU339" s="186" t="s">
        <v>140</v>
      </c>
      <c r="AV339" s="46" t="str">
        <f t="shared" si="270"/>
        <v>R_ES-MOB-SpHeat</v>
      </c>
      <c r="AW339" s="192">
        <f t="shared" si="271"/>
        <v>0</v>
      </c>
      <c r="AX339" s="192">
        <f t="shared" si="278"/>
        <v>0</v>
      </c>
      <c r="AY339" s="192" t="s">
        <v>18</v>
      </c>
      <c r="AZ339" s="46" t="s">
        <v>192</v>
      </c>
      <c r="BD339" s="186" t="s">
        <v>140</v>
      </c>
      <c r="BE339" s="46" t="str">
        <f t="shared" si="272"/>
        <v>R_ES-MOB-SpHeat</v>
      </c>
      <c r="BF339" s="192">
        <f t="shared" si="273"/>
        <v>0</v>
      </c>
      <c r="BG339" s="192">
        <f t="shared" si="279"/>
        <v>0</v>
      </c>
      <c r="BH339" s="192" t="s">
        <v>18</v>
      </c>
      <c r="BI339" s="46" t="s">
        <v>194</v>
      </c>
      <c r="BM339" s="186" t="s">
        <v>140</v>
      </c>
      <c r="BN339" s="46" t="str">
        <f t="shared" si="274"/>
        <v>R_ES-MOB-SpHeat</v>
      </c>
      <c r="BO339" s="192">
        <f t="shared" si="275"/>
        <v>0</v>
      </c>
      <c r="BP339" s="192">
        <f t="shared" si="280"/>
        <v>0</v>
      </c>
      <c r="BQ339" s="192" t="s">
        <v>18</v>
      </c>
      <c r="BR339" s="46" t="s">
        <v>191</v>
      </c>
    </row>
    <row r="340" spans="11:70">
      <c r="K340" s="186" t="s">
        <v>140</v>
      </c>
      <c r="L340" s="187" t="str">
        <f t="shared" si="317"/>
        <v>R_ES-MOB-SpHeat</v>
      </c>
      <c r="M340" s="186">
        <f t="shared" ref="M340:N340" si="337">M244</f>
        <v>0</v>
      </c>
      <c r="N340" s="186">
        <f t="shared" si="337"/>
        <v>0</v>
      </c>
      <c r="O340" s="186" t="s">
        <v>18</v>
      </c>
      <c r="P340" s="187" t="s">
        <v>195</v>
      </c>
      <c r="T340" s="186" t="s">
        <v>140</v>
      </c>
      <c r="U340" s="187" t="str">
        <f t="shared" si="265"/>
        <v>R_ES-MOB-SpHeat</v>
      </c>
      <c r="V340" s="186">
        <f t="shared" si="265"/>
        <v>0</v>
      </c>
      <c r="W340" s="186">
        <f t="shared" si="314"/>
        <v>0</v>
      </c>
      <c r="X340" s="186" t="s">
        <v>18</v>
      </c>
      <c r="Y340" s="187" t="s">
        <v>190</v>
      </c>
      <c r="AC340" s="186" t="s">
        <v>140</v>
      </c>
      <c r="AD340" s="46" t="str">
        <f t="shared" si="266"/>
        <v>R_ES-MOB-SpHeat</v>
      </c>
      <c r="AE340" s="192">
        <f t="shared" si="267"/>
        <v>0</v>
      </c>
      <c r="AF340" s="46">
        <f t="shared" si="315"/>
        <v>0</v>
      </c>
      <c r="AG340" s="192" t="s">
        <v>18</v>
      </c>
      <c r="AH340" s="46" t="s">
        <v>196</v>
      </c>
      <c r="AL340" s="186" t="s">
        <v>140</v>
      </c>
      <c r="AM340" s="187" t="str">
        <f t="shared" si="268"/>
        <v>R_ES-MOB-SpHeat</v>
      </c>
      <c r="AN340" s="186">
        <f t="shared" si="269"/>
        <v>0</v>
      </c>
      <c r="AO340" s="186">
        <f t="shared" si="316"/>
        <v>0</v>
      </c>
      <c r="AP340" s="186" t="s">
        <v>18</v>
      </c>
      <c r="AQ340" s="187" t="s">
        <v>193</v>
      </c>
      <c r="AU340" s="186" t="s">
        <v>140</v>
      </c>
      <c r="AV340" s="46" t="str">
        <f t="shared" si="270"/>
        <v>R_ES-MOB-SpHeat</v>
      </c>
      <c r="AW340" s="192">
        <f t="shared" si="271"/>
        <v>0</v>
      </c>
      <c r="AX340" s="192">
        <f t="shared" si="278"/>
        <v>0</v>
      </c>
      <c r="AY340" s="192" t="s">
        <v>18</v>
      </c>
      <c r="AZ340" s="46" t="s">
        <v>192</v>
      </c>
      <c r="BD340" s="186" t="s">
        <v>140</v>
      </c>
      <c r="BE340" s="46" t="str">
        <f t="shared" si="272"/>
        <v>R_ES-MOB-SpHeat</v>
      </c>
      <c r="BF340" s="192">
        <f t="shared" si="273"/>
        <v>0</v>
      </c>
      <c r="BG340" s="192">
        <f t="shared" si="279"/>
        <v>0</v>
      </c>
      <c r="BH340" s="192" t="s">
        <v>18</v>
      </c>
      <c r="BI340" s="46" t="s">
        <v>194</v>
      </c>
      <c r="BM340" s="186" t="s">
        <v>140</v>
      </c>
      <c r="BN340" s="46" t="str">
        <f t="shared" si="274"/>
        <v>R_ES-MOB-SpHeat</v>
      </c>
      <c r="BO340" s="192">
        <f t="shared" si="275"/>
        <v>0</v>
      </c>
      <c r="BP340" s="192">
        <f t="shared" si="280"/>
        <v>0</v>
      </c>
      <c r="BQ340" s="192" t="s">
        <v>18</v>
      </c>
      <c r="BR340" s="46" t="s">
        <v>191</v>
      </c>
    </row>
    <row r="341" spans="11:70">
      <c r="K341" s="186" t="s">
        <v>140</v>
      </c>
      <c r="L341" s="187" t="str">
        <f t="shared" si="317"/>
        <v>R_ES-MOB-SpHeat</v>
      </c>
      <c r="M341" s="186">
        <f t="shared" ref="M341:N341" si="338">M245</f>
        <v>0</v>
      </c>
      <c r="N341" s="186">
        <f t="shared" si="338"/>
        <v>0</v>
      </c>
      <c r="O341" s="186" t="s">
        <v>18</v>
      </c>
      <c r="P341" s="187" t="s">
        <v>195</v>
      </c>
      <c r="T341" s="186" t="s">
        <v>140</v>
      </c>
      <c r="U341" s="187" t="str">
        <f t="shared" si="265"/>
        <v>R_ES-MOB-SpHeat</v>
      </c>
      <c r="V341" s="186">
        <f t="shared" si="265"/>
        <v>0</v>
      </c>
      <c r="W341" s="186">
        <f t="shared" si="314"/>
        <v>0</v>
      </c>
      <c r="X341" s="186" t="s">
        <v>18</v>
      </c>
      <c r="Y341" s="187" t="s">
        <v>190</v>
      </c>
      <c r="AC341" s="186" t="s">
        <v>140</v>
      </c>
      <c r="AD341" s="46" t="str">
        <f t="shared" si="266"/>
        <v>R_ES-MOB-SpHeat</v>
      </c>
      <c r="AE341" s="192">
        <f t="shared" si="267"/>
        <v>0</v>
      </c>
      <c r="AF341" s="46">
        <f t="shared" si="315"/>
        <v>0</v>
      </c>
      <c r="AG341" s="192" t="s">
        <v>18</v>
      </c>
      <c r="AH341" s="46" t="s">
        <v>196</v>
      </c>
      <c r="AL341" s="186" t="s">
        <v>140</v>
      </c>
      <c r="AM341" s="187" t="str">
        <f t="shared" si="268"/>
        <v>R_ES-MOB-SpHeat</v>
      </c>
      <c r="AN341" s="186">
        <f t="shared" si="269"/>
        <v>0</v>
      </c>
      <c r="AO341" s="186">
        <f t="shared" si="316"/>
        <v>0</v>
      </c>
      <c r="AP341" s="186" t="s">
        <v>18</v>
      </c>
      <c r="AQ341" s="187" t="s">
        <v>193</v>
      </c>
      <c r="AU341" s="186" t="s">
        <v>140</v>
      </c>
      <c r="AV341" s="46" t="str">
        <f t="shared" si="270"/>
        <v>R_ES-MOB-SpHeat</v>
      </c>
      <c r="AW341" s="192">
        <f t="shared" si="271"/>
        <v>0</v>
      </c>
      <c r="AX341" s="192">
        <f t="shared" si="278"/>
        <v>0</v>
      </c>
      <c r="AY341" s="192" t="s">
        <v>18</v>
      </c>
      <c r="AZ341" s="46" t="s">
        <v>192</v>
      </c>
      <c r="BD341" s="186" t="s">
        <v>140</v>
      </c>
      <c r="BE341" s="46" t="str">
        <f t="shared" si="272"/>
        <v>R_ES-MOB-SpHeat</v>
      </c>
      <c r="BF341" s="192">
        <f t="shared" si="273"/>
        <v>0</v>
      </c>
      <c r="BG341" s="192">
        <f t="shared" si="279"/>
        <v>0</v>
      </c>
      <c r="BH341" s="192" t="s">
        <v>18</v>
      </c>
      <c r="BI341" s="46" t="s">
        <v>194</v>
      </c>
      <c r="BM341" s="186" t="s">
        <v>140</v>
      </c>
      <c r="BN341" s="46" t="str">
        <f t="shared" si="274"/>
        <v>R_ES-MOB-SpHeat</v>
      </c>
      <c r="BO341" s="192">
        <f t="shared" si="275"/>
        <v>0</v>
      </c>
      <c r="BP341" s="192">
        <f t="shared" si="280"/>
        <v>0</v>
      </c>
      <c r="BQ341" s="192" t="s">
        <v>18</v>
      </c>
      <c r="BR341" s="46" t="s">
        <v>191</v>
      </c>
    </row>
    <row r="342" spans="11:70">
      <c r="K342" s="186" t="s">
        <v>140</v>
      </c>
      <c r="L342" s="187" t="str">
        <f t="shared" si="317"/>
        <v>R_ES-MOB-SpHeat</v>
      </c>
      <c r="M342" s="186">
        <f t="shared" ref="M342:N342" si="339">M246</f>
        <v>0</v>
      </c>
      <c r="N342" s="186">
        <f t="shared" si="339"/>
        <v>0</v>
      </c>
      <c r="O342" s="186" t="s">
        <v>18</v>
      </c>
      <c r="P342" s="187" t="s">
        <v>195</v>
      </c>
      <c r="T342" s="186" t="s">
        <v>140</v>
      </c>
      <c r="U342" s="187" t="str">
        <f t="shared" si="265"/>
        <v>R_ES-MOB-SpHeat</v>
      </c>
      <c r="V342" s="186">
        <f t="shared" si="265"/>
        <v>0</v>
      </c>
      <c r="W342" s="186">
        <f t="shared" si="314"/>
        <v>0</v>
      </c>
      <c r="X342" s="186" t="s">
        <v>18</v>
      </c>
      <c r="Y342" s="187" t="s">
        <v>190</v>
      </c>
      <c r="AC342" s="186" t="s">
        <v>140</v>
      </c>
      <c r="AD342" s="46" t="str">
        <f t="shared" si="266"/>
        <v>R_ES-MOB-SpHeat</v>
      </c>
      <c r="AE342" s="192">
        <f t="shared" si="267"/>
        <v>0</v>
      </c>
      <c r="AF342" s="46">
        <f t="shared" si="315"/>
        <v>0</v>
      </c>
      <c r="AG342" s="192" t="s">
        <v>18</v>
      </c>
      <c r="AH342" s="46" t="s">
        <v>196</v>
      </c>
      <c r="AL342" s="186" t="s">
        <v>140</v>
      </c>
      <c r="AM342" s="187" t="str">
        <f t="shared" si="268"/>
        <v>R_ES-MOB-SpHeat</v>
      </c>
      <c r="AN342" s="186">
        <f t="shared" si="269"/>
        <v>0</v>
      </c>
      <c r="AO342" s="186">
        <f t="shared" si="316"/>
        <v>0</v>
      </c>
      <c r="AP342" s="186" t="s">
        <v>18</v>
      </c>
      <c r="AQ342" s="187" t="s">
        <v>193</v>
      </c>
      <c r="AU342" s="186" t="s">
        <v>140</v>
      </c>
      <c r="AV342" s="46" t="str">
        <f t="shared" si="270"/>
        <v>R_ES-MOB-SpHeat</v>
      </c>
      <c r="AW342" s="192">
        <f t="shared" si="271"/>
        <v>0</v>
      </c>
      <c r="AX342" s="192">
        <f t="shared" si="278"/>
        <v>0</v>
      </c>
      <c r="AY342" s="192" t="s">
        <v>18</v>
      </c>
      <c r="AZ342" s="46" t="s">
        <v>192</v>
      </c>
      <c r="BD342" s="186" t="s">
        <v>140</v>
      </c>
      <c r="BE342" s="46" t="str">
        <f t="shared" si="272"/>
        <v>R_ES-MOB-SpHeat</v>
      </c>
      <c r="BF342" s="192">
        <f t="shared" si="273"/>
        <v>0</v>
      </c>
      <c r="BG342" s="192">
        <f t="shared" si="279"/>
        <v>0</v>
      </c>
      <c r="BH342" s="192" t="s">
        <v>18</v>
      </c>
      <c r="BI342" s="46" t="s">
        <v>194</v>
      </c>
      <c r="BM342" s="186" t="s">
        <v>140</v>
      </c>
      <c r="BN342" s="46" t="str">
        <f t="shared" si="274"/>
        <v>R_ES-MOB-SpHeat</v>
      </c>
      <c r="BO342" s="192">
        <f t="shared" si="275"/>
        <v>0</v>
      </c>
      <c r="BP342" s="192">
        <f t="shared" si="280"/>
        <v>0</v>
      </c>
      <c r="BQ342" s="192" t="s">
        <v>18</v>
      </c>
      <c r="BR342" s="46" t="s">
        <v>191</v>
      </c>
    </row>
    <row r="343" spans="11:70">
      <c r="K343" s="186" t="s">
        <v>140</v>
      </c>
      <c r="L343" s="187" t="str">
        <f t="shared" si="317"/>
        <v>R_ES-MOB-SpHeat</v>
      </c>
      <c r="M343" s="186">
        <f t="shared" ref="M343:N343" si="340">M247</f>
        <v>0</v>
      </c>
      <c r="N343" s="186">
        <f t="shared" si="340"/>
        <v>0</v>
      </c>
      <c r="O343" s="186" t="s">
        <v>18</v>
      </c>
      <c r="P343" s="187" t="s">
        <v>195</v>
      </c>
      <c r="T343" s="186" t="s">
        <v>140</v>
      </c>
      <c r="U343" s="187" t="str">
        <f t="shared" si="265"/>
        <v>R_ES-MOB-SpHeat</v>
      </c>
      <c r="V343" s="186">
        <f t="shared" si="265"/>
        <v>0</v>
      </c>
      <c r="W343" s="186">
        <f t="shared" si="314"/>
        <v>0</v>
      </c>
      <c r="X343" s="186" t="s">
        <v>18</v>
      </c>
      <c r="Y343" s="187" t="s">
        <v>190</v>
      </c>
      <c r="AC343" s="186" t="s">
        <v>140</v>
      </c>
      <c r="AD343" s="46" t="str">
        <f t="shared" si="266"/>
        <v>R_ES-MOB-SpHeat</v>
      </c>
      <c r="AE343" s="192">
        <f t="shared" si="267"/>
        <v>0</v>
      </c>
      <c r="AF343" s="46">
        <f t="shared" si="315"/>
        <v>0</v>
      </c>
      <c r="AG343" s="192" t="s">
        <v>18</v>
      </c>
      <c r="AH343" s="46" t="s">
        <v>196</v>
      </c>
      <c r="AL343" s="186" t="s">
        <v>140</v>
      </c>
      <c r="AM343" s="187" t="str">
        <f t="shared" si="268"/>
        <v>R_ES-MOB-SpHeat</v>
      </c>
      <c r="AN343" s="186">
        <f t="shared" si="269"/>
        <v>0</v>
      </c>
      <c r="AO343" s="186">
        <f t="shared" si="316"/>
        <v>0</v>
      </c>
      <c r="AP343" s="186" t="s">
        <v>18</v>
      </c>
      <c r="AQ343" s="187" t="s">
        <v>193</v>
      </c>
      <c r="AU343" s="186" t="s">
        <v>140</v>
      </c>
      <c r="AV343" s="46" t="str">
        <f t="shared" si="270"/>
        <v>R_ES-MOB-SpHeat</v>
      </c>
      <c r="AW343" s="192">
        <f t="shared" si="271"/>
        <v>0</v>
      </c>
      <c r="AX343" s="192">
        <f t="shared" si="278"/>
        <v>0</v>
      </c>
      <c r="AY343" s="192" t="s">
        <v>18</v>
      </c>
      <c r="AZ343" s="46" t="s">
        <v>192</v>
      </c>
      <c r="BD343" s="186" t="s">
        <v>140</v>
      </c>
      <c r="BE343" s="46" t="str">
        <f t="shared" si="272"/>
        <v>R_ES-MOB-SpHeat</v>
      </c>
      <c r="BF343" s="192">
        <f t="shared" si="273"/>
        <v>0</v>
      </c>
      <c r="BG343" s="192">
        <f t="shared" si="279"/>
        <v>0</v>
      </c>
      <c r="BH343" s="192" t="s">
        <v>18</v>
      </c>
      <c r="BI343" s="46" t="s">
        <v>194</v>
      </c>
      <c r="BM343" s="186" t="s">
        <v>140</v>
      </c>
      <c r="BN343" s="46" t="str">
        <f t="shared" si="274"/>
        <v>R_ES-MOB-SpHeat</v>
      </c>
      <c r="BO343" s="192">
        <f t="shared" si="275"/>
        <v>0</v>
      </c>
      <c r="BP343" s="192">
        <f t="shared" si="280"/>
        <v>0</v>
      </c>
      <c r="BQ343" s="192" t="s">
        <v>18</v>
      </c>
      <c r="BR343" s="46" t="s">
        <v>191</v>
      </c>
    </row>
    <row r="344" spans="11:70">
      <c r="K344" s="186" t="s">
        <v>350</v>
      </c>
      <c r="L344" s="187" t="str">
        <f t="shared" si="317"/>
        <v>R_ES-MOB-SpHeat</v>
      </c>
      <c r="M344" s="186" t="str">
        <f t="shared" ref="M344:N344" si="341">M248</f>
        <v>SH0_1</v>
      </c>
      <c r="N344" s="186">
        <f t="shared" si="341"/>
        <v>0</v>
      </c>
      <c r="O344" s="186" t="s">
        <v>18</v>
      </c>
      <c r="P344" s="187" t="s">
        <v>195</v>
      </c>
      <c r="T344" s="186" t="s">
        <v>350</v>
      </c>
      <c r="U344" s="187" t="str">
        <f t="shared" si="265"/>
        <v>R_ES-MOB-SpHeat</v>
      </c>
      <c r="V344" s="186" t="str">
        <f t="shared" si="265"/>
        <v>SH0_1</v>
      </c>
      <c r="W344" s="186">
        <f t="shared" si="314"/>
        <v>0</v>
      </c>
      <c r="X344" s="186" t="s">
        <v>18</v>
      </c>
      <c r="Y344" s="187" t="s">
        <v>190</v>
      </c>
      <c r="AC344" s="186" t="s">
        <v>350</v>
      </c>
      <c r="AD344" s="46" t="str">
        <f t="shared" si="266"/>
        <v>R_ES-MOB-SpHeat</v>
      </c>
      <c r="AE344" s="192" t="str">
        <f t="shared" si="267"/>
        <v>SH0_1</v>
      </c>
      <c r="AF344" s="46">
        <f t="shared" si="315"/>
        <v>0</v>
      </c>
      <c r="AG344" s="192" t="s">
        <v>18</v>
      </c>
      <c r="AH344" s="46" t="s">
        <v>196</v>
      </c>
      <c r="AL344" s="186" t="s">
        <v>350</v>
      </c>
      <c r="AM344" s="187" t="str">
        <f t="shared" si="268"/>
        <v>R_ES-MOB-SpHeat</v>
      </c>
      <c r="AN344" s="186" t="str">
        <f t="shared" si="269"/>
        <v>SH0_1</v>
      </c>
      <c r="AO344" s="186">
        <f t="shared" si="316"/>
        <v>0</v>
      </c>
      <c r="AP344" s="186" t="s">
        <v>18</v>
      </c>
      <c r="AQ344" s="187" t="s">
        <v>193</v>
      </c>
      <c r="AU344" s="186" t="s">
        <v>350</v>
      </c>
      <c r="AV344" s="46" t="str">
        <f t="shared" si="270"/>
        <v>R_ES-MOB-SpHeat</v>
      </c>
      <c r="AW344" s="192" t="str">
        <f t="shared" si="271"/>
        <v>SH0_1</v>
      </c>
      <c r="AX344" s="192">
        <f t="shared" si="278"/>
        <v>0</v>
      </c>
      <c r="AY344" s="192" t="s">
        <v>18</v>
      </c>
      <c r="AZ344" s="46" t="s">
        <v>192</v>
      </c>
      <c r="BD344" s="186" t="s">
        <v>350</v>
      </c>
      <c r="BE344" s="46" t="str">
        <f t="shared" si="272"/>
        <v>R_ES-MOB-SpHeat</v>
      </c>
      <c r="BF344" s="192" t="str">
        <f t="shared" si="273"/>
        <v>SH0_1</v>
      </c>
      <c r="BG344" s="192">
        <f t="shared" si="279"/>
        <v>0</v>
      </c>
      <c r="BH344" s="192" t="s">
        <v>18</v>
      </c>
      <c r="BI344" s="46" t="s">
        <v>194</v>
      </c>
      <c r="BM344" s="186" t="s">
        <v>350</v>
      </c>
      <c r="BN344" s="46" t="str">
        <f t="shared" si="274"/>
        <v>R_ES-MOB-SpHeat</v>
      </c>
      <c r="BO344" s="192" t="str">
        <f t="shared" si="275"/>
        <v>SH0_1</v>
      </c>
      <c r="BP344" s="192">
        <f t="shared" si="280"/>
        <v>0</v>
      </c>
      <c r="BQ344" s="192" t="s">
        <v>18</v>
      </c>
      <c r="BR344" s="46" t="s">
        <v>191</v>
      </c>
    </row>
    <row r="345" spans="11:70">
      <c r="K345" s="186" t="s">
        <v>350</v>
      </c>
      <c r="L345" s="187" t="str">
        <f t="shared" si="317"/>
        <v>R_ES-MOB-SpHeat</v>
      </c>
      <c r="M345" s="186" t="str">
        <f t="shared" ref="M345:N345" si="342">M249</f>
        <v>SH2_3</v>
      </c>
      <c r="N345" s="186">
        <f t="shared" si="342"/>
        <v>0</v>
      </c>
      <c r="O345" s="186" t="s">
        <v>18</v>
      </c>
      <c r="P345" s="187" t="s">
        <v>195</v>
      </c>
      <c r="T345" s="186" t="s">
        <v>350</v>
      </c>
      <c r="U345" s="187" t="str">
        <f t="shared" si="265"/>
        <v>R_ES-MOB-SpHeat</v>
      </c>
      <c r="V345" s="186" t="str">
        <f t="shared" si="265"/>
        <v>SH2_3</v>
      </c>
      <c r="W345" s="186">
        <f t="shared" si="314"/>
        <v>0</v>
      </c>
      <c r="X345" s="186" t="s">
        <v>18</v>
      </c>
      <c r="Y345" s="187" t="s">
        <v>190</v>
      </c>
      <c r="AC345" s="186" t="s">
        <v>350</v>
      </c>
      <c r="AD345" s="46" t="str">
        <f t="shared" si="266"/>
        <v>R_ES-MOB-SpHeat</v>
      </c>
      <c r="AE345" s="192" t="str">
        <f t="shared" si="267"/>
        <v>SH2_3</v>
      </c>
      <c r="AF345" s="46">
        <f t="shared" si="315"/>
        <v>0</v>
      </c>
      <c r="AG345" s="192" t="s">
        <v>18</v>
      </c>
      <c r="AH345" s="46" t="s">
        <v>196</v>
      </c>
      <c r="AL345" s="186" t="s">
        <v>350</v>
      </c>
      <c r="AM345" s="187" t="str">
        <f t="shared" si="268"/>
        <v>R_ES-MOB-SpHeat</v>
      </c>
      <c r="AN345" s="186" t="str">
        <f t="shared" si="269"/>
        <v>SH2_3</v>
      </c>
      <c r="AO345" s="186">
        <f t="shared" si="316"/>
        <v>0</v>
      </c>
      <c r="AP345" s="186" t="s">
        <v>18</v>
      </c>
      <c r="AQ345" s="187" t="s">
        <v>193</v>
      </c>
      <c r="AU345" s="186" t="s">
        <v>350</v>
      </c>
      <c r="AV345" s="46" t="str">
        <f t="shared" si="270"/>
        <v>R_ES-MOB-SpHeat</v>
      </c>
      <c r="AW345" s="192" t="str">
        <f t="shared" si="271"/>
        <v>SH2_3</v>
      </c>
      <c r="AX345" s="192">
        <f t="shared" si="278"/>
        <v>0</v>
      </c>
      <c r="AY345" s="192" t="s">
        <v>18</v>
      </c>
      <c r="AZ345" s="46" t="s">
        <v>192</v>
      </c>
      <c r="BD345" s="186" t="s">
        <v>350</v>
      </c>
      <c r="BE345" s="46" t="str">
        <f t="shared" si="272"/>
        <v>R_ES-MOB-SpHeat</v>
      </c>
      <c r="BF345" s="192" t="str">
        <f t="shared" si="273"/>
        <v>SH2_3</v>
      </c>
      <c r="BG345" s="192">
        <f t="shared" si="279"/>
        <v>0</v>
      </c>
      <c r="BH345" s="192" t="s">
        <v>18</v>
      </c>
      <c r="BI345" s="46" t="s">
        <v>194</v>
      </c>
      <c r="BM345" s="186" t="s">
        <v>350</v>
      </c>
      <c r="BN345" s="46" t="str">
        <f t="shared" si="274"/>
        <v>R_ES-MOB-SpHeat</v>
      </c>
      <c r="BO345" s="192" t="str">
        <f t="shared" si="275"/>
        <v>SH2_3</v>
      </c>
      <c r="BP345" s="192">
        <f t="shared" si="280"/>
        <v>0</v>
      </c>
      <c r="BQ345" s="192" t="s">
        <v>18</v>
      </c>
      <c r="BR345" s="46" t="s">
        <v>191</v>
      </c>
    </row>
    <row r="346" spans="11:70">
      <c r="K346" s="186" t="s">
        <v>350</v>
      </c>
      <c r="L346" s="187" t="str">
        <f t="shared" si="317"/>
        <v>R_ES-MOB-SpHeat</v>
      </c>
      <c r="M346" s="186" t="str">
        <f t="shared" ref="M346:N346" si="343">M250</f>
        <v>SH4_5</v>
      </c>
      <c r="N346" s="186">
        <f t="shared" si="343"/>
        <v>0</v>
      </c>
      <c r="O346" s="186" t="s">
        <v>18</v>
      </c>
      <c r="P346" s="187" t="s">
        <v>195</v>
      </c>
      <c r="T346" s="186" t="s">
        <v>350</v>
      </c>
      <c r="U346" s="187" t="str">
        <f t="shared" si="265"/>
        <v>R_ES-MOB-SpHeat</v>
      </c>
      <c r="V346" s="186" t="str">
        <f t="shared" si="265"/>
        <v>SH4_5</v>
      </c>
      <c r="W346" s="186">
        <f t="shared" si="314"/>
        <v>0</v>
      </c>
      <c r="X346" s="186" t="s">
        <v>18</v>
      </c>
      <c r="Y346" s="187" t="s">
        <v>190</v>
      </c>
      <c r="AC346" s="186" t="s">
        <v>350</v>
      </c>
      <c r="AD346" s="46" t="str">
        <f t="shared" si="266"/>
        <v>R_ES-MOB-SpHeat</v>
      </c>
      <c r="AE346" s="192" t="str">
        <f t="shared" si="267"/>
        <v>SH4_5</v>
      </c>
      <c r="AF346" s="46">
        <f t="shared" si="315"/>
        <v>0</v>
      </c>
      <c r="AG346" s="192" t="s">
        <v>18</v>
      </c>
      <c r="AH346" s="46" t="s">
        <v>196</v>
      </c>
      <c r="AL346" s="186" t="s">
        <v>350</v>
      </c>
      <c r="AM346" s="187" t="str">
        <f t="shared" si="268"/>
        <v>R_ES-MOB-SpHeat</v>
      </c>
      <c r="AN346" s="186" t="str">
        <f t="shared" si="269"/>
        <v>SH4_5</v>
      </c>
      <c r="AO346" s="186">
        <f t="shared" si="316"/>
        <v>0</v>
      </c>
      <c r="AP346" s="186" t="s">
        <v>18</v>
      </c>
      <c r="AQ346" s="187" t="s">
        <v>193</v>
      </c>
      <c r="AU346" s="186" t="s">
        <v>350</v>
      </c>
      <c r="AV346" s="46" t="str">
        <f t="shared" si="270"/>
        <v>R_ES-MOB-SpHeat</v>
      </c>
      <c r="AW346" s="192" t="str">
        <f t="shared" si="271"/>
        <v>SH4_5</v>
      </c>
      <c r="AX346" s="192">
        <f t="shared" si="278"/>
        <v>0</v>
      </c>
      <c r="AY346" s="192" t="s">
        <v>18</v>
      </c>
      <c r="AZ346" s="46" t="s">
        <v>192</v>
      </c>
      <c r="BD346" s="186" t="s">
        <v>350</v>
      </c>
      <c r="BE346" s="46" t="str">
        <f t="shared" si="272"/>
        <v>R_ES-MOB-SpHeat</v>
      </c>
      <c r="BF346" s="192" t="str">
        <f t="shared" si="273"/>
        <v>SH4_5</v>
      </c>
      <c r="BG346" s="192">
        <f t="shared" si="279"/>
        <v>0</v>
      </c>
      <c r="BH346" s="192" t="s">
        <v>18</v>
      </c>
      <c r="BI346" s="46" t="s">
        <v>194</v>
      </c>
      <c r="BM346" s="186" t="s">
        <v>350</v>
      </c>
      <c r="BN346" s="46" t="str">
        <f t="shared" si="274"/>
        <v>R_ES-MOB-SpHeat</v>
      </c>
      <c r="BO346" s="192" t="str">
        <f t="shared" si="275"/>
        <v>SH4_5</v>
      </c>
      <c r="BP346" s="192">
        <f t="shared" si="280"/>
        <v>0</v>
      </c>
      <c r="BQ346" s="192" t="s">
        <v>18</v>
      </c>
      <c r="BR346" s="46" t="s">
        <v>191</v>
      </c>
    </row>
    <row r="347" spans="11:70">
      <c r="K347" s="186" t="s">
        <v>350</v>
      </c>
      <c r="L347" s="187" t="str">
        <f t="shared" si="317"/>
        <v>R_ES-MOB-SpHeat</v>
      </c>
      <c r="M347" s="186" t="str">
        <f t="shared" ref="M347:N347" si="344">M251</f>
        <v>SH6_7</v>
      </c>
      <c r="N347" s="186">
        <f t="shared" si="344"/>
        <v>0</v>
      </c>
      <c r="O347" s="186" t="s">
        <v>18</v>
      </c>
      <c r="P347" s="187" t="s">
        <v>195</v>
      </c>
      <c r="T347" s="186" t="s">
        <v>350</v>
      </c>
      <c r="U347" s="187" t="str">
        <f t="shared" si="265"/>
        <v>R_ES-MOB-SpHeat</v>
      </c>
      <c r="V347" s="186" t="str">
        <f t="shared" si="265"/>
        <v>SH6_7</v>
      </c>
      <c r="W347" s="186">
        <f t="shared" si="314"/>
        <v>0</v>
      </c>
      <c r="X347" s="186" t="s">
        <v>18</v>
      </c>
      <c r="Y347" s="187" t="s">
        <v>190</v>
      </c>
      <c r="AC347" s="186" t="s">
        <v>350</v>
      </c>
      <c r="AD347" s="46" t="str">
        <f t="shared" si="266"/>
        <v>R_ES-MOB-SpHeat</v>
      </c>
      <c r="AE347" s="192" t="str">
        <f t="shared" si="267"/>
        <v>SH6_7</v>
      </c>
      <c r="AF347" s="46">
        <f t="shared" si="315"/>
        <v>0</v>
      </c>
      <c r="AG347" s="192" t="s">
        <v>18</v>
      </c>
      <c r="AH347" s="46" t="s">
        <v>196</v>
      </c>
      <c r="AL347" s="186" t="s">
        <v>350</v>
      </c>
      <c r="AM347" s="187" t="str">
        <f t="shared" si="268"/>
        <v>R_ES-MOB-SpHeat</v>
      </c>
      <c r="AN347" s="186" t="str">
        <f t="shared" si="269"/>
        <v>SH6_7</v>
      </c>
      <c r="AO347" s="186">
        <f t="shared" si="316"/>
        <v>0</v>
      </c>
      <c r="AP347" s="186" t="s">
        <v>18</v>
      </c>
      <c r="AQ347" s="187" t="s">
        <v>193</v>
      </c>
      <c r="AU347" s="186" t="s">
        <v>350</v>
      </c>
      <c r="AV347" s="46" t="str">
        <f t="shared" si="270"/>
        <v>R_ES-MOB-SpHeat</v>
      </c>
      <c r="AW347" s="192" t="str">
        <f t="shared" si="271"/>
        <v>SH6_7</v>
      </c>
      <c r="AX347" s="192">
        <f t="shared" si="278"/>
        <v>0</v>
      </c>
      <c r="AY347" s="192" t="s">
        <v>18</v>
      </c>
      <c r="AZ347" s="46" t="s">
        <v>192</v>
      </c>
      <c r="BD347" s="186" t="s">
        <v>350</v>
      </c>
      <c r="BE347" s="46" t="str">
        <f t="shared" si="272"/>
        <v>R_ES-MOB-SpHeat</v>
      </c>
      <c r="BF347" s="192" t="str">
        <f t="shared" si="273"/>
        <v>SH6_7</v>
      </c>
      <c r="BG347" s="192">
        <f t="shared" si="279"/>
        <v>0</v>
      </c>
      <c r="BH347" s="192" t="s">
        <v>18</v>
      </c>
      <c r="BI347" s="46" t="s">
        <v>194</v>
      </c>
      <c r="BM347" s="186" t="s">
        <v>350</v>
      </c>
      <c r="BN347" s="46" t="str">
        <f t="shared" si="274"/>
        <v>R_ES-MOB-SpHeat</v>
      </c>
      <c r="BO347" s="192" t="str">
        <f t="shared" si="275"/>
        <v>SH6_7</v>
      </c>
      <c r="BP347" s="192">
        <f t="shared" si="280"/>
        <v>0</v>
      </c>
      <c r="BQ347" s="192" t="s">
        <v>18</v>
      </c>
      <c r="BR347" s="46" t="s">
        <v>191</v>
      </c>
    </row>
    <row r="348" spans="11:70">
      <c r="K348" s="186" t="s">
        <v>350</v>
      </c>
      <c r="L348" s="187" t="str">
        <f t="shared" si="317"/>
        <v>R_ES-MOB-SpHeat</v>
      </c>
      <c r="M348" s="186" t="str">
        <f t="shared" ref="M348:N348" si="345">M252</f>
        <v>SH8_9</v>
      </c>
      <c r="N348" s="186">
        <f t="shared" si="345"/>
        <v>0</v>
      </c>
      <c r="O348" s="186" t="s">
        <v>18</v>
      </c>
      <c r="P348" s="187" t="s">
        <v>195</v>
      </c>
      <c r="T348" s="186" t="s">
        <v>350</v>
      </c>
      <c r="U348" s="187" t="str">
        <f t="shared" si="265"/>
        <v>R_ES-MOB-SpHeat</v>
      </c>
      <c r="V348" s="186" t="str">
        <f t="shared" si="265"/>
        <v>SH8_9</v>
      </c>
      <c r="W348" s="186">
        <f t="shared" si="314"/>
        <v>0</v>
      </c>
      <c r="X348" s="186" t="s">
        <v>18</v>
      </c>
      <c r="Y348" s="187" t="s">
        <v>190</v>
      </c>
      <c r="AC348" s="186" t="s">
        <v>350</v>
      </c>
      <c r="AD348" s="46" t="str">
        <f t="shared" si="266"/>
        <v>R_ES-MOB-SpHeat</v>
      </c>
      <c r="AE348" s="192" t="str">
        <f t="shared" si="267"/>
        <v>SH8_9</v>
      </c>
      <c r="AF348" s="46">
        <f t="shared" si="315"/>
        <v>0</v>
      </c>
      <c r="AG348" s="192" t="s">
        <v>18</v>
      </c>
      <c r="AH348" s="46" t="s">
        <v>196</v>
      </c>
      <c r="AL348" s="186" t="s">
        <v>350</v>
      </c>
      <c r="AM348" s="187" t="str">
        <f t="shared" si="268"/>
        <v>R_ES-MOB-SpHeat</v>
      </c>
      <c r="AN348" s="186" t="str">
        <f t="shared" si="269"/>
        <v>SH8_9</v>
      </c>
      <c r="AO348" s="186">
        <f t="shared" si="316"/>
        <v>0</v>
      </c>
      <c r="AP348" s="186" t="s">
        <v>18</v>
      </c>
      <c r="AQ348" s="187" t="s">
        <v>193</v>
      </c>
      <c r="AU348" s="186" t="s">
        <v>350</v>
      </c>
      <c r="AV348" s="46" t="str">
        <f t="shared" si="270"/>
        <v>R_ES-MOB-SpHeat</v>
      </c>
      <c r="AW348" s="192" t="str">
        <f t="shared" si="271"/>
        <v>SH8_9</v>
      </c>
      <c r="AX348" s="192">
        <f t="shared" si="278"/>
        <v>0</v>
      </c>
      <c r="AY348" s="192" t="s">
        <v>18</v>
      </c>
      <c r="AZ348" s="46" t="s">
        <v>192</v>
      </c>
      <c r="BD348" s="186" t="s">
        <v>350</v>
      </c>
      <c r="BE348" s="46" t="str">
        <f t="shared" si="272"/>
        <v>R_ES-MOB-SpHeat</v>
      </c>
      <c r="BF348" s="192" t="str">
        <f t="shared" si="273"/>
        <v>SH8_9</v>
      </c>
      <c r="BG348" s="192">
        <f t="shared" si="279"/>
        <v>0</v>
      </c>
      <c r="BH348" s="192" t="s">
        <v>18</v>
      </c>
      <c r="BI348" s="46" t="s">
        <v>194</v>
      </c>
      <c r="BM348" s="186" t="s">
        <v>350</v>
      </c>
      <c r="BN348" s="46" t="str">
        <f t="shared" si="274"/>
        <v>R_ES-MOB-SpHeat</v>
      </c>
      <c r="BO348" s="192" t="str">
        <f t="shared" si="275"/>
        <v>SH8_9</v>
      </c>
      <c r="BP348" s="192">
        <f t="shared" si="280"/>
        <v>0</v>
      </c>
      <c r="BQ348" s="192" t="s">
        <v>18</v>
      </c>
      <c r="BR348" s="46" t="s">
        <v>191</v>
      </c>
    </row>
    <row r="349" spans="11:70">
      <c r="K349" s="186" t="s">
        <v>350</v>
      </c>
      <c r="L349" s="187" t="str">
        <f t="shared" si="317"/>
        <v>R_ES-MOB-SpHeat</v>
      </c>
      <c r="M349" s="186" t="str">
        <f t="shared" ref="M349:N349" si="346">M253</f>
        <v>SH10_11</v>
      </c>
      <c r="N349" s="186">
        <f t="shared" si="346"/>
        <v>0</v>
      </c>
      <c r="O349" s="186" t="s">
        <v>18</v>
      </c>
      <c r="P349" s="187" t="s">
        <v>195</v>
      </c>
      <c r="T349" s="186" t="s">
        <v>350</v>
      </c>
      <c r="U349" s="187" t="str">
        <f t="shared" si="265"/>
        <v>R_ES-MOB-SpHeat</v>
      </c>
      <c r="V349" s="186" t="str">
        <f t="shared" si="265"/>
        <v>SH10_11</v>
      </c>
      <c r="W349" s="186">
        <f t="shared" si="314"/>
        <v>0</v>
      </c>
      <c r="X349" s="186" t="s">
        <v>18</v>
      </c>
      <c r="Y349" s="187" t="s">
        <v>190</v>
      </c>
      <c r="AC349" s="186" t="s">
        <v>350</v>
      </c>
      <c r="AD349" s="46" t="str">
        <f t="shared" si="266"/>
        <v>R_ES-MOB-SpHeat</v>
      </c>
      <c r="AE349" s="192" t="str">
        <f t="shared" si="267"/>
        <v>SH10_11</v>
      </c>
      <c r="AF349" s="46">
        <f t="shared" si="315"/>
        <v>0</v>
      </c>
      <c r="AG349" s="192" t="s">
        <v>18</v>
      </c>
      <c r="AH349" s="46" t="s">
        <v>196</v>
      </c>
      <c r="AL349" s="186" t="s">
        <v>350</v>
      </c>
      <c r="AM349" s="187" t="str">
        <f t="shared" si="268"/>
        <v>R_ES-MOB-SpHeat</v>
      </c>
      <c r="AN349" s="186" t="str">
        <f t="shared" si="269"/>
        <v>SH10_11</v>
      </c>
      <c r="AO349" s="186">
        <f t="shared" si="316"/>
        <v>0</v>
      </c>
      <c r="AP349" s="186" t="s">
        <v>18</v>
      </c>
      <c r="AQ349" s="187" t="s">
        <v>193</v>
      </c>
      <c r="AU349" s="186" t="s">
        <v>350</v>
      </c>
      <c r="AV349" s="46" t="str">
        <f t="shared" si="270"/>
        <v>R_ES-MOB-SpHeat</v>
      </c>
      <c r="AW349" s="192" t="str">
        <f t="shared" si="271"/>
        <v>SH10_11</v>
      </c>
      <c r="AX349" s="192">
        <f t="shared" si="278"/>
        <v>0</v>
      </c>
      <c r="AY349" s="192" t="s">
        <v>18</v>
      </c>
      <c r="AZ349" s="46" t="s">
        <v>192</v>
      </c>
      <c r="BD349" s="186" t="s">
        <v>350</v>
      </c>
      <c r="BE349" s="46" t="str">
        <f t="shared" si="272"/>
        <v>R_ES-MOB-SpHeat</v>
      </c>
      <c r="BF349" s="192" t="str">
        <f t="shared" si="273"/>
        <v>SH10_11</v>
      </c>
      <c r="BG349" s="192">
        <f t="shared" si="279"/>
        <v>0</v>
      </c>
      <c r="BH349" s="192" t="s">
        <v>18</v>
      </c>
      <c r="BI349" s="46" t="s">
        <v>194</v>
      </c>
      <c r="BM349" s="186" t="s">
        <v>350</v>
      </c>
      <c r="BN349" s="46" t="str">
        <f t="shared" si="274"/>
        <v>R_ES-MOB-SpHeat</v>
      </c>
      <c r="BO349" s="192" t="str">
        <f t="shared" si="275"/>
        <v>SH10_11</v>
      </c>
      <c r="BP349" s="192">
        <f t="shared" si="280"/>
        <v>0</v>
      </c>
      <c r="BQ349" s="192" t="s">
        <v>18</v>
      </c>
      <c r="BR349" s="46" t="s">
        <v>191</v>
      </c>
    </row>
    <row r="350" spans="11:70">
      <c r="K350" s="186" t="s">
        <v>350</v>
      </c>
      <c r="L350" s="187" t="str">
        <f t="shared" si="317"/>
        <v>R_ES-MOB-SpHeat</v>
      </c>
      <c r="M350" s="186" t="str">
        <f t="shared" ref="M350:N350" si="347">M254</f>
        <v>SH12_13</v>
      </c>
      <c r="N350" s="186">
        <f t="shared" si="347"/>
        <v>0</v>
      </c>
      <c r="O350" s="186" t="s">
        <v>18</v>
      </c>
      <c r="P350" s="187" t="s">
        <v>195</v>
      </c>
      <c r="T350" s="186" t="s">
        <v>350</v>
      </c>
      <c r="U350" s="187" t="str">
        <f t="shared" si="265"/>
        <v>R_ES-MOB-SpHeat</v>
      </c>
      <c r="V350" s="186" t="str">
        <f t="shared" si="265"/>
        <v>SH12_13</v>
      </c>
      <c r="W350" s="186">
        <f t="shared" si="314"/>
        <v>0</v>
      </c>
      <c r="X350" s="186" t="s">
        <v>18</v>
      </c>
      <c r="Y350" s="187" t="s">
        <v>190</v>
      </c>
      <c r="AC350" s="186" t="s">
        <v>350</v>
      </c>
      <c r="AD350" s="46" t="str">
        <f t="shared" si="266"/>
        <v>R_ES-MOB-SpHeat</v>
      </c>
      <c r="AE350" s="192" t="str">
        <f t="shared" si="267"/>
        <v>SH12_13</v>
      </c>
      <c r="AF350" s="46">
        <f t="shared" si="315"/>
        <v>0</v>
      </c>
      <c r="AG350" s="192" t="s">
        <v>18</v>
      </c>
      <c r="AH350" s="46" t="s">
        <v>196</v>
      </c>
      <c r="AL350" s="186" t="s">
        <v>350</v>
      </c>
      <c r="AM350" s="187" t="str">
        <f t="shared" si="268"/>
        <v>R_ES-MOB-SpHeat</v>
      </c>
      <c r="AN350" s="186" t="str">
        <f t="shared" si="269"/>
        <v>SH12_13</v>
      </c>
      <c r="AO350" s="186">
        <f t="shared" si="316"/>
        <v>0</v>
      </c>
      <c r="AP350" s="186" t="s">
        <v>18</v>
      </c>
      <c r="AQ350" s="187" t="s">
        <v>193</v>
      </c>
      <c r="AU350" s="186" t="s">
        <v>350</v>
      </c>
      <c r="AV350" s="46" t="str">
        <f t="shared" si="270"/>
        <v>R_ES-MOB-SpHeat</v>
      </c>
      <c r="AW350" s="192" t="str">
        <f t="shared" si="271"/>
        <v>SH12_13</v>
      </c>
      <c r="AX350" s="192">
        <f t="shared" si="278"/>
        <v>0</v>
      </c>
      <c r="AY350" s="192" t="s">
        <v>18</v>
      </c>
      <c r="AZ350" s="46" t="s">
        <v>192</v>
      </c>
      <c r="BD350" s="186" t="s">
        <v>350</v>
      </c>
      <c r="BE350" s="46" t="str">
        <f t="shared" si="272"/>
        <v>R_ES-MOB-SpHeat</v>
      </c>
      <c r="BF350" s="192" t="str">
        <f t="shared" si="273"/>
        <v>SH12_13</v>
      </c>
      <c r="BG350" s="192">
        <f t="shared" si="279"/>
        <v>0</v>
      </c>
      <c r="BH350" s="192" t="s">
        <v>18</v>
      </c>
      <c r="BI350" s="46" t="s">
        <v>194</v>
      </c>
      <c r="BM350" s="186" t="s">
        <v>350</v>
      </c>
      <c r="BN350" s="46" t="str">
        <f t="shared" si="274"/>
        <v>R_ES-MOB-SpHeat</v>
      </c>
      <c r="BO350" s="192" t="str">
        <f t="shared" si="275"/>
        <v>SH12_13</v>
      </c>
      <c r="BP350" s="192">
        <f t="shared" si="280"/>
        <v>0</v>
      </c>
      <c r="BQ350" s="192" t="s">
        <v>18</v>
      </c>
      <c r="BR350" s="46" t="s">
        <v>191</v>
      </c>
    </row>
    <row r="351" spans="11:70">
      <c r="K351" s="186" t="s">
        <v>350</v>
      </c>
      <c r="L351" s="187" t="str">
        <f t="shared" si="317"/>
        <v>R_ES-MOB-SpHeat</v>
      </c>
      <c r="M351" s="186" t="str">
        <f t="shared" ref="M351:N351" si="348">M255</f>
        <v>SH14_15</v>
      </c>
      <c r="N351" s="186">
        <f t="shared" si="348"/>
        <v>0</v>
      </c>
      <c r="O351" s="186" t="s">
        <v>18</v>
      </c>
      <c r="P351" s="187" t="s">
        <v>195</v>
      </c>
      <c r="T351" s="186" t="s">
        <v>350</v>
      </c>
      <c r="U351" s="187" t="str">
        <f t="shared" si="265"/>
        <v>R_ES-MOB-SpHeat</v>
      </c>
      <c r="V351" s="186" t="str">
        <f t="shared" si="265"/>
        <v>SH14_15</v>
      </c>
      <c r="W351" s="186">
        <f t="shared" si="314"/>
        <v>0</v>
      </c>
      <c r="X351" s="186" t="s">
        <v>18</v>
      </c>
      <c r="Y351" s="187" t="s">
        <v>190</v>
      </c>
      <c r="AC351" s="186" t="s">
        <v>350</v>
      </c>
      <c r="AD351" s="46" t="str">
        <f t="shared" si="266"/>
        <v>R_ES-MOB-SpHeat</v>
      </c>
      <c r="AE351" s="192" t="str">
        <f t="shared" si="267"/>
        <v>SH14_15</v>
      </c>
      <c r="AF351" s="46">
        <f t="shared" si="315"/>
        <v>0</v>
      </c>
      <c r="AG351" s="192" t="s">
        <v>18</v>
      </c>
      <c r="AH351" s="46" t="s">
        <v>196</v>
      </c>
      <c r="AL351" s="186" t="s">
        <v>350</v>
      </c>
      <c r="AM351" s="187" t="str">
        <f t="shared" si="268"/>
        <v>R_ES-MOB-SpHeat</v>
      </c>
      <c r="AN351" s="186" t="str">
        <f t="shared" si="269"/>
        <v>SH14_15</v>
      </c>
      <c r="AO351" s="186">
        <f t="shared" si="316"/>
        <v>0</v>
      </c>
      <c r="AP351" s="186" t="s">
        <v>18</v>
      </c>
      <c r="AQ351" s="187" t="s">
        <v>193</v>
      </c>
      <c r="AU351" s="186" t="s">
        <v>350</v>
      </c>
      <c r="AV351" s="46" t="str">
        <f t="shared" si="270"/>
        <v>R_ES-MOB-SpHeat</v>
      </c>
      <c r="AW351" s="192" t="str">
        <f t="shared" si="271"/>
        <v>SH14_15</v>
      </c>
      <c r="AX351" s="192">
        <f t="shared" si="278"/>
        <v>0</v>
      </c>
      <c r="AY351" s="192" t="s">
        <v>18</v>
      </c>
      <c r="AZ351" s="46" t="s">
        <v>192</v>
      </c>
      <c r="BD351" s="186" t="s">
        <v>350</v>
      </c>
      <c r="BE351" s="46" t="str">
        <f t="shared" si="272"/>
        <v>R_ES-MOB-SpHeat</v>
      </c>
      <c r="BF351" s="192" t="str">
        <f t="shared" si="273"/>
        <v>SH14_15</v>
      </c>
      <c r="BG351" s="192">
        <f t="shared" si="279"/>
        <v>0</v>
      </c>
      <c r="BH351" s="192" t="s">
        <v>18</v>
      </c>
      <c r="BI351" s="46" t="s">
        <v>194</v>
      </c>
      <c r="BM351" s="186" t="s">
        <v>350</v>
      </c>
      <c r="BN351" s="46" t="str">
        <f t="shared" si="274"/>
        <v>R_ES-MOB-SpHeat</v>
      </c>
      <c r="BO351" s="192" t="str">
        <f t="shared" si="275"/>
        <v>SH14_15</v>
      </c>
      <c r="BP351" s="192">
        <f t="shared" si="280"/>
        <v>0</v>
      </c>
      <c r="BQ351" s="192" t="s">
        <v>18</v>
      </c>
      <c r="BR351" s="46" t="s">
        <v>191</v>
      </c>
    </row>
    <row r="352" spans="11:70">
      <c r="K352" s="186" t="s">
        <v>350</v>
      </c>
      <c r="L352" s="187" t="str">
        <f t="shared" si="317"/>
        <v>R_ES-MOB-SpHeat</v>
      </c>
      <c r="M352" s="186" t="str">
        <f t="shared" ref="M352:N352" si="349">M256</f>
        <v>SH16_17</v>
      </c>
      <c r="N352" s="186">
        <f t="shared" si="349"/>
        <v>0</v>
      </c>
      <c r="O352" s="186" t="s">
        <v>18</v>
      </c>
      <c r="P352" s="187" t="s">
        <v>195</v>
      </c>
      <c r="T352" s="186" t="s">
        <v>350</v>
      </c>
      <c r="U352" s="187" t="str">
        <f t="shared" ref="U352:V415" si="350">L352</f>
        <v>R_ES-MOB-SpHeat</v>
      </c>
      <c r="V352" s="186" t="str">
        <f t="shared" si="350"/>
        <v>SH16_17</v>
      </c>
      <c r="W352" s="186">
        <f t="shared" si="314"/>
        <v>0</v>
      </c>
      <c r="X352" s="186" t="s">
        <v>18</v>
      </c>
      <c r="Y352" s="187" t="s">
        <v>190</v>
      </c>
      <c r="AC352" s="186" t="s">
        <v>350</v>
      </c>
      <c r="AD352" s="46" t="str">
        <f t="shared" ref="AD352:AD415" si="351">U352</f>
        <v>R_ES-MOB-SpHeat</v>
      </c>
      <c r="AE352" s="192" t="str">
        <f t="shared" ref="AE352:AE415" si="352">V352</f>
        <v>SH16_17</v>
      </c>
      <c r="AF352" s="46">
        <f t="shared" si="315"/>
        <v>0</v>
      </c>
      <c r="AG352" s="192" t="s">
        <v>18</v>
      </c>
      <c r="AH352" s="46" t="s">
        <v>196</v>
      </c>
      <c r="AL352" s="186" t="s">
        <v>350</v>
      </c>
      <c r="AM352" s="187" t="str">
        <f t="shared" ref="AM352:AM415" si="353">AD352</f>
        <v>R_ES-MOB-SpHeat</v>
      </c>
      <c r="AN352" s="186" t="str">
        <f t="shared" ref="AN352:AN415" si="354">AE352</f>
        <v>SH16_17</v>
      </c>
      <c r="AO352" s="186">
        <f t="shared" si="316"/>
        <v>0</v>
      </c>
      <c r="AP352" s="186" t="s">
        <v>18</v>
      </c>
      <c r="AQ352" s="187" t="s">
        <v>193</v>
      </c>
      <c r="AU352" s="186" t="s">
        <v>350</v>
      </c>
      <c r="AV352" s="46" t="str">
        <f t="shared" ref="AV352:AV415" si="355">AM352</f>
        <v>R_ES-MOB-SpHeat</v>
      </c>
      <c r="AW352" s="192" t="str">
        <f t="shared" ref="AW352:AW415" si="356">AN352</f>
        <v>SH16_17</v>
      </c>
      <c r="AX352" s="192">
        <f t="shared" si="278"/>
        <v>0</v>
      </c>
      <c r="AY352" s="192" t="s">
        <v>18</v>
      </c>
      <c r="AZ352" s="46" t="s">
        <v>192</v>
      </c>
      <c r="BD352" s="186" t="s">
        <v>350</v>
      </c>
      <c r="BE352" s="46" t="str">
        <f t="shared" ref="BE352:BE415" si="357">AV352</f>
        <v>R_ES-MOB-SpHeat</v>
      </c>
      <c r="BF352" s="192" t="str">
        <f t="shared" ref="BF352:BF415" si="358">AW352</f>
        <v>SH16_17</v>
      </c>
      <c r="BG352" s="192">
        <f t="shared" si="279"/>
        <v>0</v>
      </c>
      <c r="BH352" s="192" t="s">
        <v>18</v>
      </c>
      <c r="BI352" s="46" t="s">
        <v>194</v>
      </c>
      <c r="BM352" s="186" t="s">
        <v>350</v>
      </c>
      <c r="BN352" s="46" t="str">
        <f t="shared" ref="BN352:BN415" si="359">BE352</f>
        <v>R_ES-MOB-SpHeat</v>
      </c>
      <c r="BO352" s="192" t="str">
        <f t="shared" ref="BO352:BO415" si="360">BF352</f>
        <v>SH16_17</v>
      </c>
      <c r="BP352" s="192">
        <f t="shared" si="280"/>
        <v>0</v>
      </c>
      <c r="BQ352" s="192" t="s">
        <v>18</v>
      </c>
      <c r="BR352" s="46" t="s">
        <v>191</v>
      </c>
    </row>
    <row r="353" spans="11:70">
      <c r="K353" s="186" t="s">
        <v>350</v>
      </c>
      <c r="L353" s="187" t="str">
        <f t="shared" si="317"/>
        <v>R_ES-MOB-SpHeat</v>
      </c>
      <c r="M353" s="186" t="str">
        <f t="shared" ref="M353:N353" si="361">M257</f>
        <v>SH18_19</v>
      </c>
      <c r="N353" s="186">
        <f t="shared" si="361"/>
        <v>0</v>
      </c>
      <c r="O353" s="186" t="s">
        <v>18</v>
      </c>
      <c r="P353" s="187" t="s">
        <v>195</v>
      </c>
      <c r="T353" s="186" t="s">
        <v>350</v>
      </c>
      <c r="U353" s="187" t="str">
        <f t="shared" si="350"/>
        <v>R_ES-MOB-SpHeat</v>
      </c>
      <c r="V353" s="186" t="str">
        <f t="shared" si="350"/>
        <v>SH18_19</v>
      </c>
      <c r="W353" s="186">
        <f t="shared" si="314"/>
        <v>0</v>
      </c>
      <c r="X353" s="186" t="s">
        <v>18</v>
      </c>
      <c r="Y353" s="187" t="s">
        <v>190</v>
      </c>
      <c r="AC353" s="186" t="s">
        <v>350</v>
      </c>
      <c r="AD353" s="46" t="str">
        <f t="shared" si="351"/>
        <v>R_ES-MOB-SpHeat</v>
      </c>
      <c r="AE353" s="192" t="str">
        <f t="shared" si="352"/>
        <v>SH18_19</v>
      </c>
      <c r="AF353" s="46">
        <f t="shared" si="315"/>
        <v>0</v>
      </c>
      <c r="AG353" s="192" t="s">
        <v>18</v>
      </c>
      <c r="AH353" s="46" t="s">
        <v>196</v>
      </c>
      <c r="AL353" s="186" t="s">
        <v>350</v>
      </c>
      <c r="AM353" s="187" t="str">
        <f t="shared" si="353"/>
        <v>R_ES-MOB-SpHeat</v>
      </c>
      <c r="AN353" s="186" t="str">
        <f t="shared" si="354"/>
        <v>SH18_19</v>
      </c>
      <c r="AO353" s="186">
        <f t="shared" si="316"/>
        <v>0</v>
      </c>
      <c r="AP353" s="186" t="s">
        <v>18</v>
      </c>
      <c r="AQ353" s="187" t="s">
        <v>193</v>
      </c>
      <c r="AU353" s="186" t="s">
        <v>350</v>
      </c>
      <c r="AV353" s="46" t="str">
        <f t="shared" si="355"/>
        <v>R_ES-MOB-SpHeat</v>
      </c>
      <c r="AW353" s="192" t="str">
        <f t="shared" si="356"/>
        <v>SH18_19</v>
      </c>
      <c r="AX353" s="192">
        <f t="shared" ref="AX353:AX416" si="362">W353</f>
        <v>0</v>
      </c>
      <c r="AY353" s="192" t="s">
        <v>18</v>
      </c>
      <c r="AZ353" s="46" t="s">
        <v>192</v>
      </c>
      <c r="BD353" s="186" t="s">
        <v>350</v>
      </c>
      <c r="BE353" s="46" t="str">
        <f t="shared" si="357"/>
        <v>R_ES-MOB-SpHeat</v>
      </c>
      <c r="BF353" s="192" t="str">
        <f t="shared" si="358"/>
        <v>SH18_19</v>
      </c>
      <c r="BG353" s="192">
        <f t="shared" ref="BG353:BG416" si="363">AF353</f>
        <v>0</v>
      </c>
      <c r="BH353" s="192" t="s">
        <v>18</v>
      </c>
      <c r="BI353" s="46" t="s">
        <v>194</v>
      </c>
      <c r="BM353" s="186" t="s">
        <v>350</v>
      </c>
      <c r="BN353" s="46" t="str">
        <f t="shared" si="359"/>
        <v>R_ES-MOB-SpHeat</v>
      </c>
      <c r="BO353" s="192" t="str">
        <f t="shared" si="360"/>
        <v>SH18_19</v>
      </c>
      <c r="BP353" s="192">
        <f t="shared" ref="BP353:BP416" si="364">AX353</f>
        <v>0</v>
      </c>
      <c r="BQ353" s="192" t="s">
        <v>18</v>
      </c>
      <c r="BR353" s="46" t="s">
        <v>191</v>
      </c>
    </row>
    <row r="354" spans="11:70">
      <c r="K354" s="186" t="s">
        <v>350</v>
      </c>
      <c r="L354" s="187" t="str">
        <f t="shared" si="317"/>
        <v>R_ES-MOB-SpHeat</v>
      </c>
      <c r="M354" s="186" t="str">
        <f t="shared" ref="M354:N354" si="365">M258</f>
        <v>SH20_21</v>
      </c>
      <c r="N354" s="186">
        <f t="shared" si="365"/>
        <v>0</v>
      </c>
      <c r="O354" s="186" t="s">
        <v>18</v>
      </c>
      <c r="P354" s="187" t="s">
        <v>195</v>
      </c>
      <c r="T354" s="186" t="s">
        <v>350</v>
      </c>
      <c r="U354" s="187" t="str">
        <f t="shared" si="350"/>
        <v>R_ES-MOB-SpHeat</v>
      </c>
      <c r="V354" s="186" t="str">
        <f t="shared" si="350"/>
        <v>SH20_21</v>
      </c>
      <c r="W354" s="186">
        <f t="shared" si="314"/>
        <v>0</v>
      </c>
      <c r="X354" s="186" t="s">
        <v>18</v>
      </c>
      <c r="Y354" s="187" t="s">
        <v>190</v>
      </c>
      <c r="AC354" s="186" t="s">
        <v>350</v>
      </c>
      <c r="AD354" s="46" t="str">
        <f t="shared" si="351"/>
        <v>R_ES-MOB-SpHeat</v>
      </c>
      <c r="AE354" s="192" t="str">
        <f t="shared" si="352"/>
        <v>SH20_21</v>
      </c>
      <c r="AF354" s="46">
        <f t="shared" si="315"/>
        <v>0</v>
      </c>
      <c r="AG354" s="192" t="s">
        <v>18</v>
      </c>
      <c r="AH354" s="46" t="s">
        <v>196</v>
      </c>
      <c r="AL354" s="186" t="s">
        <v>350</v>
      </c>
      <c r="AM354" s="187" t="str">
        <f t="shared" si="353"/>
        <v>R_ES-MOB-SpHeat</v>
      </c>
      <c r="AN354" s="186" t="str">
        <f t="shared" si="354"/>
        <v>SH20_21</v>
      </c>
      <c r="AO354" s="186">
        <f t="shared" si="316"/>
        <v>0</v>
      </c>
      <c r="AP354" s="186" t="s">
        <v>18</v>
      </c>
      <c r="AQ354" s="187" t="s">
        <v>193</v>
      </c>
      <c r="AU354" s="186" t="s">
        <v>350</v>
      </c>
      <c r="AV354" s="46" t="str">
        <f t="shared" si="355"/>
        <v>R_ES-MOB-SpHeat</v>
      </c>
      <c r="AW354" s="192" t="str">
        <f t="shared" si="356"/>
        <v>SH20_21</v>
      </c>
      <c r="AX354" s="192">
        <f t="shared" si="362"/>
        <v>0</v>
      </c>
      <c r="AY354" s="192" t="s">
        <v>18</v>
      </c>
      <c r="AZ354" s="46" t="s">
        <v>192</v>
      </c>
      <c r="BD354" s="186" t="s">
        <v>350</v>
      </c>
      <c r="BE354" s="46" t="str">
        <f t="shared" si="357"/>
        <v>R_ES-MOB-SpHeat</v>
      </c>
      <c r="BF354" s="192" t="str">
        <f t="shared" si="358"/>
        <v>SH20_21</v>
      </c>
      <c r="BG354" s="192">
        <f t="shared" si="363"/>
        <v>0</v>
      </c>
      <c r="BH354" s="192" t="s">
        <v>18</v>
      </c>
      <c r="BI354" s="46" t="s">
        <v>194</v>
      </c>
      <c r="BM354" s="186" t="s">
        <v>350</v>
      </c>
      <c r="BN354" s="46" t="str">
        <f t="shared" si="359"/>
        <v>R_ES-MOB-SpHeat</v>
      </c>
      <c r="BO354" s="192" t="str">
        <f t="shared" si="360"/>
        <v>SH20_21</v>
      </c>
      <c r="BP354" s="192">
        <f t="shared" si="364"/>
        <v>0</v>
      </c>
      <c r="BQ354" s="192" t="s">
        <v>18</v>
      </c>
      <c r="BR354" s="46" t="s">
        <v>191</v>
      </c>
    </row>
    <row r="355" spans="11:70">
      <c r="K355" s="186" t="s">
        <v>350</v>
      </c>
      <c r="L355" s="187" t="str">
        <f t="shared" si="317"/>
        <v>R_ES-MOB-SpHeat</v>
      </c>
      <c r="M355" s="186" t="str">
        <f t="shared" ref="M355:N355" si="366">M259</f>
        <v>SH22_23</v>
      </c>
      <c r="N355" s="186">
        <f t="shared" si="366"/>
        <v>0</v>
      </c>
      <c r="O355" s="186" t="s">
        <v>18</v>
      </c>
      <c r="P355" s="187" t="s">
        <v>195</v>
      </c>
      <c r="T355" s="186" t="s">
        <v>350</v>
      </c>
      <c r="U355" s="187" t="str">
        <f t="shared" si="350"/>
        <v>R_ES-MOB-SpHeat</v>
      </c>
      <c r="V355" s="186" t="str">
        <f t="shared" si="350"/>
        <v>SH22_23</v>
      </c>
      <c r="W355" s="186">
        <f t="shared" si="314"/>
        <v>0</v>
      </c>
      <c r="X355" s="186" t="s">
        <v>18</v>
      </c>
      <c r="Y355" s="187" t="s">
        <v>190</v>
      </c>
      <c r="AC355" s="186" t="s">
        <v>350</v>
      </c>
      <c r="AD355" s="46" t="str">
        <f t="shared" si="351"/>
        <v>R_ES-MOB-SpHeat</v>
      </c>
      <c r="AE355" s="192" t="str">
        <f t="shared" si="352"/>
        <v>SH22_23</v>
      </c>
      <c r="AF355" s="46">
        <f t="shared" si="315"/>
        <v>0</v>
      </c>
      <c r="AG355" s="192" t="s">
        <v>18</v>
      </c>
      <c r="AH355" s="46" t="s">
        <v>196</v>
      </c>
      <c r="AL355" s="186" t="s">
        <v>350</v>
      </c>
      <c r="AM355" s="187" t="str">
        <f t="shared" si="353"/>
        <v>R_ES-MOB-SpHeat</v>
      </c>
      <c r="AN355" s="186" t="str">
        <f t="shared" si="354"/>
        <v>SH22_23</v>
      </c>
      <c r="AO355" s="186">
        <f t="shared" si="316"/>
        <v>0</v>
      </c>
      <c r="AP355" s="186" t="s">
        <v>18</v>
      </c>
      <c r="AQ355" s="187" t="s">
        <v>193</v>
      </c>
      <c r="AU355" s="186" t="s">
        <v>350</v>
      </c>
      <c r="AV355" s="46" t="str">
        <f t="shared" si="355"/>
        <v>R_ES-MOB-SpHeat</v>
      </c>
      <c r="AW355" s="192" t="str">
        <f t="shared" si="356"/>
        <v>SH22_23</v>
      </c>
      <c r="AX355" s="192">
        <f t="shared" si="362"/>
        <v>0</v>
      </c>
      <c r="AY355" s="192" t="s">
        <v>18</v>
      </c>
      <c r="AZ355" s="46" t="s">
        <v>192</v>
      </c>
      <c r="BD355" s="186" t="s">
        <v>350</v>
      </c>
      <c r="BE355" s="46" t="str">
        <f t="shared" si="357"/>
        <v>R_ES-MOB-SpHeat</v>
      </c>
      <c r="BF355" s="192" t="str">
        <f t="shared" si="358"/>
        <v>SH22_23</v>
      </c>
      <c r="BG355" s="192">
        <f t="shared" si="363"/>
        <v>0</v>
      </c>
      <c r="BH355" s="192" t="s">
        <v>18</v>
      </c>
      <c r="BI355" s="46" t="s">
        <v>194</v>
      </c>
      <c r="BM355" s="186" t="s">
        <v>350</v>
      </c>
      <c r="BN355" s="46" t="str">
        <f t="shared" si="359"/>
        <v>R_ES-MOB-SpHeat</v>
      </c>
      <c r="BO355" s="192" t="str">
        <f t="shared" si="360"/>
        <v>SH22_23</v>
      </c>
      <c r="BP355" s="192">
        <f t="shared" si="364"/>
        <v>0</v>
      </c>
      <c r="BQ355" s="192" t="s">
        <v>18</v>
      </c>
      <c r="BR355" s="46" t="s">
        <v>191</v>
      </c>
    </row>
    <row r="356" spans="11:70">
      <c r="K356" s="186" t="s">
        <v>140</v>
      </c>
      <c r="L356" s="187" t="str">
        <f t="shared" si="317"/>
        <v>R_ES-MOB-SpHeat</v>
      </c>
      <c r="M356" s="186">
        <f t="shared" ref="M356:N356" si="367">M260</f>
        <v>0</v>
      </c>
      <c r="N356" s="186">
        <f t="shared" si="367"/>
        <v>0</v>
      </c>
      <c r="O356" s="186" t="s">
        <v>18</v>
      </c>
      <c r="P356" s="187" t="s">
        <v>195</v>
      </c>
      <c r="T356" s="186" t="s">
        <v>140</v>
      </c>
      <c r="U356" s="187" t="str">
        <f t="shared" si="350"/>
        <v>R_ES-MOB-SpHeat</v>
      </c>
      <c r="V356" s="186">
        <f t="shared" si="350"/>
        <v>0</v>
      </c>
      <c r="W356" s="186">
        <f t="shared" si="314"/>
        <v>0</v>
      </c>
      <c r="X356" s="186" t="s">
        <v>18</v>
      </c>
      <c r="Y356" s="187" t="s">
        <v>190</v>
      </c>
      <c r="AC356" s="186" t="s">
        <v>140</v>
      </c>
      <c r="AD356" s="46" t="str">
        <f t="shared" si="351"/>
        <v>R_ES-MOB-SpHeat</v>
      </c>
      <c r="AE356" s="192">
        <f t="shared" si="352"/>
        <v>0</v>
      </c>
      <c r="AF356" s="46">
        <f t="shared" si="315"/>
        <v>0</v>
      </c>
      <c r="AG356" s="192" t="s">
        <v>18</v>
      </c>
      <c r="AH356" s="46" t="s">
        <v>196</v>
      </c>
      <c r="AL356" s="186" t="s">
        <v>140</v>
      </c>
      <c r="AM356" s="187" t="str">
        <f t="shared" si="353"/>
        <v>R_ES-MOB-SpHeat</v>
      </c>
      <c r="AN356" s="186">
        <f t="shared" si="354"/>
        <v>0</v>
      </c>
      <c r="AO356" s="186">
        <f t="shared" si="316"/>
        <v>0</v>
      </c>
      <c r="AP356" s="186" t="s">
        <v>18</v>
      </c>
      <c r="AQ356" s="187" t="s">
        <v>193</v>
      </c>
      <c r="AU356" s="186" t="s">
        <v>140</v>
      </c>
      <c r="AV356" s="46" t="str">
        <f t="shared" si="355"/>
        <v>R_ES-MOB-SpHeat</v>
      </c>
      <c r="AW356" s="192">
        <f t="shared" si="356"/>
        <v>0</v>
      </c>
      <c r="AX356" s="192">
        <f t="shared" si="362"/>
        <v>0</v>
      </c>
      <c r="AY356" s="192" t="s">
        <v>18</v>
      </c>
      <c r="AZ356" s="46" t="s">
        <v>192</v>
      </c>
      <c r="BD356" s="186" t="s">
        <v>140</v>
      </c>
      <c r="BE356" s="46" t="str">
        <f t="shared" si="357"/>
        <v>R_ES-MOB-SpHeat</v>
      </c>
      <c r="BF356" s="192">
        <f t="shared" si="358"/>
        <v>0</v>
      </c>
      <c r="BG356" s="192">
        <f t="shared" si="363"/>
        <v>0</v>
      </c>
      <c r="BH356" s="192" t="s">
        <v>18</v>
      </c>
      <c r="BI356" s="46" t="s">
        <v>194</v>
      </c>
      <c r="BM356" s="186" t="s">
        <v>140</v>
      </c>
      <c r="BN356" s="46" t="str">
        <f t="shared" si="359"/>
        <v>R_ES-MOB-SpHeat</v>
      </c>
      <c r="BO356" s="192">
        <f t="shared" si="360"/>
        <v>0</v>
      </c>
      <c r="BP356" s="192">
        <f t="shared" si="364"/>
        <v>0</v>
      </c>
      <c r="BQ356" s="192" t="s">
        <v>18</v>
      </c>
      <c r="BR356" s="46" t="s">
        <v>191</v>
      </c>
    </row>
    <row r="357" spans="11:70">
      <c r="K357" s="186" t="s">
        <v>140</v>
      </c>
      <c r="L357" s="187" t="str">
        <f t="shared" si="317"/>
        <v>R_ES-MOB-SpHeat</v>
      </c>
      <c r="M357" s="186">
        <f t="shared" ref="M357:N357" si="368">M261</f>
        <v>0</v>
      </c>
      <c r="N357" s="186">
        <f t="shared" si="368"/>
        <v>0</v>
      </c>
      <c r="O357" s="186" t="s">
        <v>18</v>
      </c>
      <c r="P357" s="187" t="s">
        <v>195</v>
      </c>
      <c r="T357" s="186" t="s">
        <v>140</v>
      </c>
      <c r="U357" s="187" t="str">
        <f t="shared" si="350"/>
        <v>R_ES-MOB-SpHeat</v>
      </c>
      <c r="V357" s="186">
        <f t="shared" si="350"/>
        <v>0</v>
      </c>
      <c r="W357" s="186">
        <f t="shared" si="314"/>
        <v>0</v>
      </c>
      <c r="X357" s="186" t="s">
        <v>18</v>
      </c>
      <c r="Y357" s="187" t="s">
        <v>190</v>
      </c>
      <c r="AC357" s="186" t="s">
        <v>140</v>
      </c>
      <c r="AD357" s="46" t="str">
        <f t="shared" si="351"/>
        <v>R_ES-MOB-SpHeat</v>
      </c>
      <c r="AE357" s="192">
        <f t="shared" si="352"/>
        <v>0</v>
      </c>
      <c r="AF357" s="46">
        <f t="shared" si="315"/>
        <v>0</v>
      </c>
      <c r="AG357" s="192" t="s">
        <v>18</v>
      </c>
      <c r="AH357" s="46" t="s">
        <v>196</v>
      </c>
      <c r="AL357" s="186" t="s">
        <v>140</v>
      </c>
      <c r="AM357" s="187" t="str">
        <f t="shared" si="353"/>
        <v>R_ES-MOB-SpHeat</v>
      </c>
      <c r="AN357" s="186">
        <f t="shared" si="354"/>
        <v>0</v>
      </c>
      <c r="AO357" s="186">
        <f t="shared" si="316"/>
        <v>0</v>
      </c>
      <c r="AP357" s="186" t="s">
        <v>18</v>
      </c>
      <c r="AQ357" s="187" t="s">
        <v>193</v>
      </c>
      <c r="AU357" s="186" t="s">
        <v>140</v>
      </c>
      <c r="AV357" s="46" t="str">
        <f t="shared" si="355"/>
        <v>R_ES-MOB-SpHeat</v>
      </c>
      <c r="AW357" s="192">
        <f t="shared" si="356"/>
        <v>0</v>
      </c>
      <c r="AX357" s="192">
        <f t="shared" si="362"/>
        <v>0</v>
      </c>
      <c r="AY357" s="192" t="s">
        <v>18</v>
      </c>
      <c r="AZ357" s="46" t="s">
        <v>192</v>
      </c>
      <c r="BD357" s="186" t="s">
        <v>140</v>
      </c>
      <c r="BE357" s="46" t="str">
        <f t="shared" si="357"/>
        <v>R_ES-MOB-SpHeat</v>
      </c>
      <c r="BF357" s="192">
        <f t="shared" si="358"/>
        <v>0</v>
      </c>
      <c r="BG357" s="192">
        <f t="shared" si="363"/>
        <v>0</v>
      </c>
      <c r="BH357" s="192" t="s">
        <v>18</v>
      </c>
      <c r="BI357" s="46" t="s">
        <v>194</v>
      </c>
      <c r="BM357" s="186" t="s">
        <v>140</v>
      </c>
      <c r="BN357" s="46" t="str">
        <f t="shared" si="359"/>
        <v>R_ES-MOB-SpHeat</v>
      </c>
      <c r="BO357" s="192">
        <f t="shared" si="360"/>
        <v>0</v>
      </c>
      <c r="BP357" s="192">
        <f t="shared" si="364"/>
        <v>0</v>
      </c>
      <c r="BQ357" s="192" t="s">
        <v>18</v>
      </c>
      <c r="BR357" s="46" t="s">
        <v>191</v>
      </c>
    </row>
    <row r="358" spans="11:70">
      <c r="K358" s="186" t="s">
        <v>140</v>
      </c>
      <c r="L358" s="187" t="str">
        <f t="shared" si="317"/>
        <v>R_ES-MOB-SpHeat</v>
      </c>
      <c r="M358" s="186">
        <f t="shared" ref="M358:N358" si="369">M262</f>
        <v>0</v>
      </c>
      <c r="N358" s="186">
        <f t="shared" si="369"/>
        <v>0</v>
      </c>
      <c r="O358" s="186" t="s">
        <v>18</v>
      </c>
      <c r="P358" s="187" t="s">
        <v>195</v>
      </c>
      <c r="T358" s="186" t="s">
        <v>140</v>
      </c>
      <c r="U358" s="187" t="str">
        <f t="shared" si="350"/>
        <v>R_ES-MOB-SpHeat</v>
      </c>
      <c r="V358" s="186">
        <f t="shared" si="350"/>
        <v>0</v>
      </c>
      <c r="W358" s="186">
        <f t="shared" si="314"/>
        <v>0</v>
      </c>
      <c r="X358" s="186" t="s">
        <v>18</v>
      </c>
      <c r="Y358" s="187" t="s">
        <v>190</v>
      </c>
      <c r="AC358" s="186" t="s">
        <v>140</v>
      </c>
      <c r="AD358" s="46" t="str">
        <f t="shared" si="351"/>
        <v>R_ES-MOB-SpHeat</v>
      </c>
      <c r="AE358" s="192">
        <f t="shared" si="352"/>
        <v>0</v>
      </c>
      <c r="AF358" s="46">
        <f t="shared" si="315"/>
        <v>0</v>
      </c>
      <c r="AG358" s="192" t="s">
        <v>18</v>
      </c>
      <c r="AH358" s="46" t="s">
        <v>196</v>
      </c>
      <c r="AL358" s="186" t="s">
        <v>140</v>
      </c>
      <c r="AM358" s="187" t="str">
        <f t="shared" si="353"/>
        <v>R_ES-MOB-SpHeat</v>
      </c>
      <c r="AN358" s="186">
        <f t="shared" si="354"/>
        <v>0</v>
      </c>
      <c r="AO358" s="186">
        <f t="shared" si="316"/>
        <v>0</v>
      </c>
      <c r="AP358" s="186" t="s">
        <v>18</v>
      </c>
      <c r="AQ358" s="187" t="s">
        <v>193</v>
      </c>
      <c r="AU358" s="186" t="s">
        <v>140</v>
      </c>
      <c r="AV358" s="46" t="str">
        <f t="shared" si="355"/>
        <v>R_ES-MOB-SpHeat</v>
      </c>
      <c r="AW358" s="192">
        <f t="shared" si="356"/>
        <v>0</v>
      </c>
      <c r="AX358" s="192">
        <f t="shared" si="362"/>
        <v>0</v>
      </c>
      <c r="AY358" s="192" t="s">
        <v>18</v>
      </c>
      <c r="AZ358" s="46" t="s">
        <v>192</v>
      </c>
      <c r="BD358" s="186" t="s">
        <v>140</v>
      </c>
      <c r="BE358" s="46" t="str">
        <f t="shared" si="357"/>
        <v>R_ES-MOB-SpHeat</v>
      </c>
      <c r="BF358" s="192">
        <f t="shared" si="358"/>
        <v>0</v>
      </c>
      <c r="BG358" s="192">
        <f t="shared" si="363"/>
        <v>0</v>
      </c>
      <c r="BH358" s="192" t="s">
        <v>18</v>
      </c>
      <c r="BI358" s="46" t="s">
        <v>194</v>
      </c>
      <c r="BM358" s="186" t="s">
        <v>140</v>
      </c>
      <c r="BN358" s="46" t="str">
        <f t="shared" si="359"/>
        <v>R_ES-MOB-SpHeat</v>
      </c>
      <c r="BO358" s="192">
        <f t="shared" si="360"/>
        <v>0</v>
      </c>
      <c r="BP358" s="192">
        <f t="shared" si="364"/>
        <v>0</v>
      </c>
      <c r="BQ358" s="192" t="s">
        <v>18</v>
      </c>
      <c r="BR358" s="46" t="s">
        <v>191</v>
      </c>
    </row>
    <row r="359" spans="11:70">
      <c r="K359" s="186" t="s">
        <v>140</v>
      </c>
      <c r="L359" s="187" t="str">
        <f t="shared" si="317"/>
        <v>R_ES-MOB-SpHeat</v>
      </c>
      <c r="M359" s="186">
        <f t="shared" ref="M359:N359" si="370">M263</f>
        <v>0</v>
      </c>
      <c r="N359" s="186">
        <f t="shared" si="370"/>
        <v>0</v>
      </c>
      <c r="O359" s="186" t="s">
        <v>18</v>
      </c>
      <c r="P359" s="187" t="s">
        <v>195</v>
      </c>
      <c r="T359" s="186" t="s">
        <v>140</v>
      </c>
      <c r="U359" s="187" t="str">
        <f t="shared" si="350"/>
        <v>R_ES-MOB-SpHeat</v>
      </c>
      <c r="V359" s="186">
        <f t="shared" si="350"/>
        <v>0</v>
      </c>
      <c r="W359" s="186">
        <f t="shared" si="314"/>
        <v>0</v>
      </c>
      <c r="X359" s="186" t="s">
        <v>18</v>
      </c>
      <c r="Y359" s="187" t="s">
        <v>190</v>
      </c>
      <c r="AC359" s="186" t="s">
        <v>140</v>
      </c>
      <c r="AD359" s="46" t="str">
        <f t="shared" si="351"/>
        <v>R_ES-MOB-SpHeat</v>
      </c>
      <c r="AE359" s="192">
        <f t="shared" si="352"/>
        <v>0</v>
      </c>
      <c r="AF359" s="46">
        <f t="shared" si="315"/>
        <v>0</v>
      </c>
      <c r="AG359" s="192" t="s">
        <v>18</v>
      </c>
      <c r="AH359" s="46" t="s">
        <v>196</v>
      </c>
      <c r="AL359" s="186" t="s">
        <v>140</v>
      </c>
      <c r="AM359" s="187" t="str">
        <f t="shared" si="353"/>
        <v>R_ES-MOB-SpHeat</v>
      </c>
      <c r="AN359" s="186">
        <f t="shared" si="354"/>
        <v>0</v>
      </c>
      <c r="AO359" s="186">
        <f t="shared" si="316"/>
        <v>0</v>
      </c>
      <c r="AP359" s="186" t="s">
        <v>18</v>
      </c>
      <c r="AQ359" s="187" t="s">
        <v>193</v>
      </c>
      <c r="AU359" s="186" t="s">
        <v>140</v>
      </c>
      <c r="AV359" s="46" t="str">
        <f t="shared" si="355"/>
        <v>R_ES-MOB-SpHeat</v>
      </c>
      <c r="AW359" s="192">
        <f t="shared" si="356"/>
        <v>0</v>
      </c>
      <c r="AX359" s="192">
        <f t="shared" si="362"/>
        <v>0</v>
      </c>
      <c r="AY359" s="192" t="s">
        <v>18</v>
      </c>
      <c r="AZ359" s="46" t="s">
        <v>192</v>
      </c>
      <c r="BD359" s="186" t="s">
        <v>140</v>
      </c>
      <c r="BE359" s="46" t="str">
        <f t="shared" si="357"/>
        <v>R_ES-MOB-SpHeat</v>
      </c>
      <c r="BF359" s="192">
        <f t="shared" si="358"/>
        <v>0</v>
      </c>
      <c r="BG359" s="192">
        <f t="shared" si="363"/>
        <v>0</v>
      </c>
      <c r="BH359" s="192" t="s">
        <v>18</v>
      </c>
      <c r="BI359" s="46" t="s">
        <v>194</v>
      </c>
      <c r="BM359" s="186" t="s">
        <v>140</v>
      </c>
      <c r="BN359" s="46" t="str">
        <f t="shared" si="359"/>
        <v>R_ES-MOB-SpHeat</v>
      </c>
      <c r="BO359" s="192">
        <f t="shared" si="360"/>
        <v>0</v>
      </c>
      <c r="BP359" s="192">
        <f t="shared" si="364"/>
        <v>0</v>
      </c>
      <c r="BQ359" s="192" t="s">
        <v>18</v>
      </c>
      <c r="BR359" s="46" t="s">
        <v>191</v>
      </c>
    </row>
    <row r="360" spans="11:70">
      <c r="K360" s="186" t="s">
        <v>140</v>
      </c>
      <c r="L360" s="187" t="str">
        <f t="shared" si="317"/>
        <v>R_ES-MOB-SpHeat</v>
      </c>
      <c r="M360" s="186">
        <f t="shared" ref="M360:N360" si="371">M264</f>
        <v>0</v>
      </c>
      <c r="N360" s="186">
        <f t="shared" si="371"/>
        <v>0</v>
      </c>
      <c r="O360" s="186" t="s">
        <v>18</v>
      </c>
      <c r="P360" s="187" t="s">
        <v>195</v>
      </c>
      <c r="T360" s="186" t="s">
        <v>140</v>
      </c>
      <c r="U360" s="187" t="str">
        <f t="shared" si="350"/>
        <v>R_ES-MOB-SpHeat</v>
      </c>
      <c r="V360" s="186">
        <f t="shared" si="350"/>
        <v>0</v>
      </c>
      <c r="W360" s="186">
        <f t="shared" si="314"/>
        <v>0</v>
      </c>
      <c r="X360" s="186" t="s">
        <v>18</v>
      </c>
      <c r="Y360" s="187" t="s">
        <v>190</v>
      </c>
      <c r="AC360" s="186" t="s">
        <v>140</v>
      </c>
      <c r="AD360" s="46" t="str">
        <f t="shared" si="351"/>
        <v>R_ES-MOB-SpHeat</v>
      </c>
      <c r="AE360" s="192">
        <f t="shared" si="352"/>
        <v>0</v>
      </c>
      <c r="AF360" s="46">
        <f t="shared" si="315"/>
        <v>0</v>
      </c>
      <c r="AG360" s="192" t="s">
        <v>18</v>
      </c>
      <c r="AH360" s="46" t="s">
        <v>196</v>
      </c>
      <c r="AL360" s="186" t="s">
        <v>140</v>
      </c>
      <c r="AM360" s="187" t="str">
        <f t="shared" si="353"/>
        <v>R_ES-MOB-SpHeat</v>
      </c>
      <c r="AN360" s="186">
        <f t="shared" si="354"/>
        <v>0</v>
      </c>
      <c r="AO360" s="186">
        <f t="shared" si="316"/>
        <v>0</v>
      </c>
      <c r="AP360" s="186" t="s">
        <v>18</v>
      </c>
      <c r="AQ360" s="187" t="s">
        <v>193</v>
      </c>
      <c r="AU360" s="186" t="s">
        <v>140</v>
      </c>
      <c r="AV360" s="46" t="str">
        <f t="shared" si="355"/>
        <v>R_ES-MOB-SpHeat</v>
      </c>
      <c r="AW360" s="192">
        <f t="shared" si="356"/>
        <v>0</v>
      </c>
      <c r="AX360" s="192">
        <f t="shared" si="362"/>
        <v>0</v>
      </c>
      <c r="AY360" s="192" t="s">
        <v>18</v>
      </c>
      <c r="AZ360" s="46" t="s">
        <v>192</v>
      </c>
      <c r="BD360" s="186" t="s">
        <v>140</v>
      </c>
      <c r="BE360" s="46" t="str">
        <f t="shared" si="357"/>
        <v>R_ES-MOB-SpHeat</v>
      </c>
      <c r="BF360" s="192">
        <f t="shared" si="358"/>
        <v>0</v>
      </c>
      <c r="BG360" s="192">
        <f t="shared" si="363"/>
        <v>0</v>
      </c>
      <c r="BH360" s="192" t="s">
        <v>18</v>
      </c>
      <c r="BI360" s="46" t="s">
        <v>194</v>
      </c>
      <c r="BM360" s="186" t="s">
        <v>140</v>
      </c>
      <c r="BN360" s="46" t="str">
        <f t="shared" si="359"/>
        <v>R_ES-MOB-SpHeat</v>
      </c>
      <c r="BO360" s="192">
        <f t="shared" si="360"/>
        <v>0</v>
      </c>
      <c r="BP360" s="192">
        <f t="shared" si="364"/>
        <v>0</v>
      </c>
      <c r="BQ360" s="192" t="s">
        <v>18</v>
      </c>
      <c r="BR360" s="46" t="s">
        <v>191</v>
      </c>
    </row>
    <row r="361" spans="11:70">
      <c r="K361" s="186" t="s">
        <v>140</v>
      </c>
      <c r="L361" s="187" t="str">
        <f t="shared" si="317"/>
        <v>R_ES-MOB-SpHeat</v>
      </c>
      <c r="M361" s="186">
        <f t="shared" ref="M361:N361" si="372">M265</f>
        <v>0</v>
      </c>
      <c r="N361" s="186">
        <f t="shared" si="372"/>
        <v>0</v>
      </c>
      <c r="O361" s="186" t="s">
        <v>18</v>
      </c>
      <c r="P361" s="187" t="s">
        <v>195</v>
      </c>
      <c r="T361" s="186" t="s">
        <v>140</v>
      </c>
      <c r="U361" s="187" t="str">
        <f t="shared" si="350"/>
        <v>R_ES-MOB-SpHeat</v>
      </c>
      <c r="V361" s="186">
        <f t="shared" si="350"/>
        <v>0</v>
      </c>
      <c r="W361" s="186">
        <f t="shared" si="314"/>
        <v>0</v>
      </c>
      <c r="X361" s="186" t="s">
        <v>18</v>
      </c>
      <c r="Y361" s="187" t="s">
        <v>190</v>
      </c>
      <c r="AC361" s="186" t="s">
        <v>140</v>
      </c>
      <c r="AD361" s="46" t="str">
        <f t="shared" si="351"/>
        <v>R_ES-MOB-SpHeat</v>
      </c>
      <c r="AE361" s="192">
        <f t="shared" si="352"/>
        <v>0</v>
      </c>
      <c r="AF361" s="46">
        <f t="shared" si="315"/>
        <v>0</v>
      </c>
      <c r="AG361" s="192" t="s">
        <v>18</v>
      </c>
      <c r="AH361" s="46" t="s">
        <v>196</v>
      </c>
      <c r="AL361" s="186" t="s">
        <v>140</v>
      </c>
      <c r="AM361" s="187" t="str">
        <f t="shared" si="353"/>
        <v>R_ES-MOB-SpHeat</v>
      </c>
      <c r="AN361" s="186">
        <f t="shared" si="354"/>
        <v>0</v>
      </c>
      <c r="AO361" s="186">
        <f t="shared" si="316"/>
        <v>0</v>
      </c>
      <c r="AP361" s="186" t="s">
        <v>18</v>
      </c>
      <c r="AQ361" s="187" t="s">
        <v>193</v>
      </c>
      <c r="AU361" s="186" t="s">
        <v>140</v>
      </c>
      <c r="AV361" s="46" t="str">
        <f t="shared" si="355"/>
        <v>R_ES-MOB-SpHeat</v>
      </c>
      <c r="AW361" s="192">
        <f t="shared" si="356"/>
        <v>0</v>
      </c>
      <c r="AX361" s="192">
        <f t="shared" si="362"/>
        <v>0</v>
      </c>
      <c r="AY361" s="192" t="s">
        <v>18</v>
      </c>
      <c r="AZ361" s="46" t="s">
        <v>192</v>
      </c>
      <c r="BD361" s="186" t="s">
        <v>140</v>
      </c>
      <c r="BE361" s="46" t="str">
        <f t="shared" si="357"/>
        <v>R_ES-MOB-SpHeat</v>
      </c>
      <c r="BF361" s="192">
        <f t="shared" si="358"/>
        <v>0</v>
      </c>
      <c r="BG361" s="192">
        <f t="shared" si="363"/>
        <v>0</v>
      </c>
      <c r="BH361" s="192" t="s">
        <v>18</v>
      </c>
      <c r="BI361" s="46" t="s">
        <v>194</v>
      </c>
      <c r="BM361" s="186" t="s">
        <v>140</v>
      </c>
      <c r="BN361" s="46" t="str">
        <f t="shared" si="359"/>
        <v>R_ES-MOB-SpHeat</v>
      </c>
      <c r="BO361" s="192">
        <f t="shared" si="360"/>
        <v>0</v>
      </c>
      <c r="BP361" s="192">
        <f t="shared" si="364"/>
        <v>0</v>
      </c>
      <c r="BQ361" s="192" t="s">
        <v>18</v>
      </c>
      <c r="BR361" s="46" t="s">
        <v>191</v>
      </c>
    </row>
    <row r="362" spans="11:70">
      <c r="K362" s="186" t="s">
        <v>140</v>
      </c>
      <c r="L362" s="187" t="str">
        <f t="shared" si="317"/>
        <v>R_ES-MOB-SpHeat</v>
      </c>
      <c r="M362" s="186">
        <f t="shared" ref="M362:N362" si="373">M266</f>
        <v>0</v>
      </c>
      <c r="N362" s="186">
        <f t="shared" si="373"/>
        <v>0</v>
      </c>
      <c r="O362" s="186" t="s">
        <v>18</v>
      </c>
      <c r="P362" s="187" t="s">
        <v>195</v>
      </c>
      <c r="T362" s="186" t="s">
        <v>140</v>
      </c>
      <c r="U362" s="187" t="str">
        <f t="shared" si="350"/>
        <v>R_ES-MOB-SpHeat</v>
      </c>
      <c r="V362" s="186">
        <f t="shared" si="350"/>
        <v>0</v>
      </c>
      <c r="W362" s="186">
        <f t="shared" si="314"/>
        <v>0</v>
      </c>
      <c r="X362" s="186" t="s">
        <v>18</v>
      </c>
      <c r="Y362" s="187" t="s">
        <v>190</v>
      </c>
      <c r="AC362" s="186" t="s">
        <v>140</v>
      </c>
      <c r="AD362" s="46" t="str">
        <f t="shared" si="351"/>
        <v>R_ES-MOB-SpHeat</v>
      </c>
      <c r="AE362" s="192">
        <f t="shared" si="352"/>
        <v>0</v>
      </c>
      <c r="AF362" s="46">
        <f t="shared" si="315"/>
        <v>0</v>
      </c>
      <c r="AG362" s="192" t="s">
        <v>18</v>
      </c>
      <c r="AH362" s="46" t="s">
        <v>196</v>
      </c>
      <c r="AL362" s="186" t="s">
        <v>140</v>
      </c>
      <c r="AM362" s="187" t="str">
        <f t="shared" si="353"/>
        <v>R_ES-MOB-SpHeat</v>
      </c>
      <c r="AN362" s="186">
        <f t="shared" si="354"/>
        <v>0</v>
      </c>
      <c r="AO362" s="186">
        <f t="shared" si="316"/>
        <v>0</v>
      </c>
      <c r="AP362" s="186" t="s">
        <v>18</v>
      </c>
      <c r="AQ362" s="187" t="s">
        <v>193</v>
      </c>
      <c r="AU362" s="186" t="s">
        <v>140</v>
      </c>
      <c r="AV362" s="46" t="str">
        <f t="shared" si="355"/>
        <v>R_ES-MOB-SpHeat</v>
      </c>
      <c r="AW362" s="192">
        <f t="shared" si="356"/>
        <v>0</v>
      </c>
      <c r="AX362" s="192">
        <f t="shared" si="362"/>
        <v>0</v>
      </c>
      <c r="AY362" s="192" t="s">
        <v>18</v>
      </c>
      <c r="AZ362" s="46" t="s">
        <v>192</v>
      </c>
      <c r="BD362" s="186" t="s">
        <v>140</v>
      </c>
      <c r="BE362" s="46" t="str">
        <f t="shared" si="357"/>
        <v>R_ES-MOB-SpHeat</v>
      </c>
      <c r="BF362" s="192">
        <f t="shared" si="358"/>
        <v>0</v>
      </c>
      <c r="BG362" s="192">
        <f t="shared" si="363"/>
        <v>0</v>
      </c>
      <c r="BH362" s="192" t="s">
        <v>18</v>
      </c>
      <c r="BI362" s="46" t="s">
        <v>194</v>
      </c>
      <c r="BM362" s="186" t="s">
        <v>140</v>
      </c>
      <c r="BN362" s="46" t="str">
        <f t="shared" si="359"/>
        <v>R_ES-MOB-SpHeat</v>
      </c>
      <c r="BO362" s="192">
        <f t="shared" si="360"/>
        <v>0</v>
      </c>
      <c r="BP362" s="192">
        <f t="shared" si="364"/>
        <v>0</v>
      </c>
      <c r="BQ362" s="192" t="s">
        <v>18</v>
      </c>
      <c r="BR362" s="46" t="s">
        <v>191</v>
      </c>
    </row>
    <row r="363" spans="11:70">
      <c r="K363" s="186" t="s">
        <v>140</v>
      </c>
      <c r="L363" s="187" t="str">
        <f t="shared" si="317"/>
        <v>R_ES-MOB-SpHeat</v>
      </c>
      <c r="M363" s="186">
        <f t="shared" ref="M363:N363" si="374">M267</f>
        <v>0</v>
      </c>
      <c r="N363" s="186">
        <f t="shared" si="374"/>
        <v>0</v>
      </c>
      <c r="O363" s="186" t="s">
        <v>18</v>
      </c>
      <c r="P363" s="187" t="s">
        <v>195</v>
      </c>
      <c r="T363" s="186" t="s">
        <v>140</v>
      </c>
      <c r="U363" s="187" t="str">
        <f t="shared" si="350"/>
        <v>R_ES-MOB-SpHeat</v>
      </c>
      <c r="V363" s="186">
        <f t="shared" si="350"/>
        <v>0</v>
      </c>
      <c r="W363" s="186">
        <f t="shared" si="314"/>
        <v>0</v>
      </c>
      <c r="X363" s="186" t="s">
        <v>18</v>
      </c>
      <c r="Y363" s="187" t="s">
        <v>190</v>
      </c>
      <c r="AC363" s="186" t="s">
        <v>140</v>
      </c>
      <c r="AD363" s="46" t="str">
        <f t="shared" si="351"/>
        <v>R_ES-MOB-SpHeat</v>
      </c>
      <c r="AE363" s="192">
        <f t="shared" si="352"/>
        <v>0</v>
      </c>
      <c r="AF363" s="46">
        <f t="shared" si="315"/>
        <v>0</v>
      </c>
      <c r="AG363" s="192" t="s">
        <v>18</v>
      </c>
      <c r="AH363" s="46" t="s">
        <v>196</v>
      </c>
      <c r="AL363" s="186" t="s">
        <v>140</v>
      </c>
      <c r="AM363" s="187" t="str">
        <f t="shared" si="353"/>
        <v>R_ES-MOB-SpHeat</v>
      </c>
      <c r="AN363" s="186">
        <f t="shared" si="354"/>
        <v>0</v>
      </c>
      <c r="AO363" s="186">
        <f t="shared" si="316"/>
        <v>0</v>
      </c>
      <c r="AP363" s="186" t="s">
        <v>18</v>
      </c>
      <c r="AQ363" s="187" t="s">
        <v>193</v>
      </c>
      <c r="AU363" s="186" t="s">
        <v>140</v>
      </c>
      <c r="AV363" s="46" t="str">
        <f t="shared" si="355"/>
        <v>R_ES-MOB-SpHeat</v>
      </c>
      <c r="AW363" s="192">
        <f t="shared" si="356"/>
        <v>0</v>
      </c>
      <c r="AX363" s="192">
        <f t="shared" si="362"/>
        <v>0</v>
      </c>
      <c r="AY363" s="192" t="s">
        <v>18</v>
      </c>
      <c r="AZ363" s="46" t="s">
        <v>192</v>
      </c>
      <c r="BD363" s="186" t="s">
        <v>140</v>
      </c>
      <c r="BE363" s="46" t="str">
        <f t="shared" si="357"/>
        <v>R_ES-MOB-SpHeat</v>
      </c>
      <c r="BF363" s="192">
        <f t="shared" si="358"/>
        <v>0</v>
      </c>
      <c r="BG363" s="192">
        <f t="shared" si="363"/>
        <v>0</v>
      </c>
      <c r="BH363" s="192" t="s">
        <v>18</v>
      </c>
      <c r="BI363" s="46" t="s">
        <v>194</v>
      </c>
      <c r="BM363" s="186" t="s">
        <v>140</v>
      </c>
      <c r="BN363" s="46" t="str">
        <f t="shared" si="359"/>
        <v>R_ES-MOB-SpHeat</v>
      </c>
      <c r="BO363" s="192">
        <f t="shared" si="360"/>
        <v>0</v>
      </c>
      <c r="BP363" s="192">
        <f t="shared" si="364"/>
        <v>0</v>
      </c>
      <c r="BQ363" s="192" t="s">
        <v>18</v>
      </c>
      <c r="BR363" s="46" t="s">
        <v>191</v>
      </c>
    </row>
    <row r="364" spans="11:70">
      <c r="K364" s="186" t="s">
        <v>140</v>
      </c>
      <c r="L364" s="187" t="str">
        <f t="shared" si="317"/>
        <v>R_ES-MOB-SpHeat</v>
      </c>
      <c r="M364" s="186">
        <f t="shared" ref="M364:N364" si="375">M268</f>
        <v>0</v>
      </c>
      <c r="N364" s="186">
        <f t="shared" si="375"/>
        <v>0</v>
      </c>
      <c r="O364" s="186" t="s">
        <v>18</v>
      </c>
      <c r="P364" s="187" t="s">
        <v>195</v>
      </c>
      <c r="T364" s="186" t="s">
        <v>140</v>
      </c>
      <c r="U364" s="187" t="str">
        <f t="shared" si="350"/>
        <v>R_ES-MOB-SpHeat</v>
      </c>
      <c r="V364" s="186">
        <f t="shared" si="350"/>
        <v>0</v>
      </c>
      <c r="W364" s="186">
        <f t="shared" si="314"/>
        <v>0</v>
      </c>
      <c r="X364" s="186" t="s">
        <v>18</v>
      </c>
      <c r="Y364" s="187" t="s">
        <v>190</v>
      </c>
      <c r="AC364" s="186" t="s">
        <v>140</v>
      </c>
      <c r="AD364" s="46" t="str">
        <f t="shared" si="351"/>
        <v>R_ES-MOB-SpHeat</v>
      </c>
      <c r="AE364" s="192">
        <f t="shared" si="352"/>
        <v>0</v>
      </c>
      <c r="AF364" s="46">
        <f t="shared" si="315"/>
        <v>0</v>
      </c>
      <c r="AG364" s="192" t="s">
        <v>18</v>
      </c>
      <c r="AH364" s="46" t="s">
        <v>196</v>
      </c>
      <c r="AL364" s="186" t="s">
        <v>140</v>
      </c>
      <c r="AM364" s="187" t="str">
        <f t="shared" si="353"/>
        <v>R_ES-MOB-SpHeat</v>
      </c>
      <c r="AN364" s="186">
        <f t="shared" si="354"/>
        <v>0</v>
      </c>
      <c r="AO364" s="186">
        <f t="shared" si="316"/>
        <v>0</v>
      </c>
      <c r="AP364" s="186" t="s">
        <v>18</v>
      </c>
      <c r="AQ364" s="187" t="s">
        <v>193</v>
      </c>
      <c r="AU364" s="186" t="s">
        <v>140</v>
      </c>
      <c r="AV364" s="46" t="str">
        <f t="shared" si="355"/>
        <v>R_ES-MOB-SpHeat</v>
      </c>
      <c r="AW364" s="192">
        <f t="shared" si="356"/>
        <v>0</v>
      </c>
      <c r="AX364" s="192">
        <f t="shared" si="362"/>
        <v>0</v>
      </c>
      <c r="AY364" s="192" t="s">
        <v>18</v>
      </c>
      <c r="AZ364" s="46" t="s">
        <v>192</v>
      </c>
      <c r="BD364" s="186" t="s">
        <v>140</v>
      </c>
      <c r="BE364" s="46" t="str">
        <f t="shared" si="357"/>
        <v>R_ES-MOB-SpHeat</v>
      </c>
      <c r="BF364" s="192">
        <f t="shared" si="358"/>
        <v>0</v>
      </c>
      <c r="BG364" s="192">
        <f t="shared" si="363"/>
        <v>0</v>
      </c>
      <c r="BH364" s="192" t="s">
        <v>18</v>
      </c>
      <c r="BI364" s="46" t="s">
        <v>194</v>
      </c>
      <c r="BM364" s="186" t="s">
        <v>140</v>
      </c>
      <c r="BN364" s="46" t="str">
        <f t="shared" si="359"/>
        <v>R_ES-MOB-SpHeat</v>
      </c>
      <c r="BO364" s="192">
        <f t="shared" si="360"/>
        <v>0</v>
      </c>
      <c r="BP364" s="192">
        <f t="shared" si="364"/>
        <v>0</v>
      </c>
      <c r="BQ364" s="192" t="s">
        <v>18</v>
      </c>
      <c r="BR364" s="46" t="s">
        <v>191</v>
      </c>
    </row>
    <row r="365" spans="11:70">
      <c r="K365" s="186" t="s">
        <v>140</v>
      </c>
      <c r="L365" s="187" t="str">
        <f t="shared" si="317"/>
        <v>R_ES-MOB-SpHeat</v>
      </c>
      <c r="M365" s="186">
        <f t="shared" ref="M365:N365" si="376">M269</f>
        <v>0</v>
      </c>
      <c r="N365" s="186">
        <f t="shared" si="376"/>
        <v>0</v>
      </c>
      <c r="O365" s="186" t="s">
        <v>18</v>
      </c>
      <c r="P365" s="187" t="s">
        <v>195</v>
      </c>
      <c r="T365" s="186" t="s">
        <v>140</v>
      </c>
      <c r="U365" s="187" t="str">
        <f t="shared" si="350"/>
        <v>R_ES-MOB-SpHeat</v>
      </c>
      <c r="V365" s="186">
        <f t="shared" si="350"/>
        <v>0</v>
      </c>
      <c r="W365" s="186">
        <f t="shared" si="314"/>
        <v>0</v>
      </c>
      <c r="X365" s="186" t="s">
        <v>18</v>
      </c>
      <c r="Y365" s="187" t="s">
        <v>190</v>
      </c>
      <c r="AC365" s="186" t="s">
        <v>140</v>
      </c>
      <c r="AD365" s="46" t="str">
        <f t="shared" si="351"/>
        <v>R_ES-MOB-SpHeat</v>
      </c>
      <c r="AE365" s="192">
        <f t="shared" si="352"/>
        <v>0</v>
      </c>
      <c r="AF365" s="46">
        <f t="shared" si="315"/>
        <v>0</v>
      </c>
      <c r="AG365" s="192" t="s">
        <v>18</v>
      </c>
      <c r="AH365" s="46" t="s">
        <v>196</v>
      </c>
      <c r="AL365" s="186" t="s">
        <v>140</v>
      </c>
      <c r="AM365" s="187" t="str">
        <f t="shared" si="353"/>
        <v>R_ES-MOB-SpHeat</v>
      </c>
      <c r="AN365" s="186">
        <f t="shared" si="354"/>
        <v>0</v>
      </c>
      <c r="AO365" s="186">
        <f t="shared" si="316"/>
        <v>0</v>
      </c>
      <c r="AP365" s="186" t="s">
        <v>18</v>
      </c>
      <c r="AQ365" s="187" t="s">
        <v>193</v>
      </c>
      <c r="AU365" s="186" t="s">
        <v>140</v>
      </c>
      <c r="AV365" s="46" t="str">
        <f t="shared" si="355"/>
        <v>R_ES-MOB-SpHeat</v>
      </c>
      <c r="AW365" s="192">
        <f t="shared" si="356"/>
        <v>0</v>
      </c>
      <c r="AX365" s="192">
        <f t="shared" si="362"/>
        <v>0</v>
      </c>
      <c r="AY365" s="192" t="s">
        <v>18</v>
      </c>
      <c r="AZ365" s="46" t="s">
        <v>192</v>
      </c>
      <c r="BD365" s="186" t="s">
        <v>140</v>
      </c>
      <c r="BE365" s="46" t="str">
        <f t="shared" si="357"/>
        <v>R_ES-MOB-SpHeat</v>
      </c>
      <c r="BF365" s="192">
        <f t="shared" si="358"/>
        <v>0</v>
      </c>
      <c r="BG365" s="192">
        <f t="shared" si="363"/>
        <v>0</v>
      </c>
      <c r="BH365" s="192" t="s">
        <v>18</v>
      </c>
      <c r="BI365" s="46" t="s">
        <v>194</v>
      </c>
      <c r="BM365" s="186" t="s">
        <v>140</v>
      </c>
      <c r="BN365" s="46" t="str">
        <f t="shared" si="359"/>
        <v>R_ES-MOB-SpHeat</v>
      </c>
      <c r="BO365" s="192">
        <f t="shared" si="360"/>
        <v>0</v>
      </c>
      <c r="BP365" s="192">
        <f t="shared" si="364"/>
        <v>0</v>
      </c>
      <c r="BQ365" s="192" t="s">
        <v>18</v>
      </c>
      <c r="BR365" s="46" t="s">
        <v>191</v>
      </c>
    </row>
    <row r="366" spans="11:70">
      <c r="K366" s="186" t="s">
        <v>140</v>
      </c>
      <c r="L366" s="187" t="str">
        <f t="shared" si="317"/>
        <v>R_ES-MOB-SpHeat</v>
      </c>
      <c r="M366" s="186">
        <f t="shared" ref="M366:N366" si="377">M270</f>
        <v>0</v>
      </c>
      <c r="N366" s="186">
        <f t="shared" si="377"/>
        <v>0</v>
      </c>
      <c r="O366" s="186" t="s">
        <v>18</v>
      </c>
      <c r="P366" s="187" t="s">
        <v>195</v>
      </c>
      <c r="T366" s="186" t="s">
        <v>140</v>
      </c>
      <c r="U366" s="187" t="str">
        <f t="shared" si="350"/>
        <v>R_ES-MOB-SpHeat</v>
      </c>
      <c r="V366" s="186">
        <f t="shared" si="350"/>
        <v>0</v>
      </c>
      <c r="W366" s="186">
        <f t="shared" si="314"/>
        <v>0</v>
      </c>
      <c r="X366" s="186" t="s">
        <v>18</v>
      </c>
      <c r="Y366" s="187" t="s">
        <v>190</v>
      </c>
      <c r="AC366" s="186" t="s">
        <v>140</v>
      </c>
      <c r="AD366" s="46" t="str">
        <f t="shared" si="351"/>
        <v>R_ES-MOB-SpHeat</v>
      </c>
      <c r="AE366" s="192">
        <f t="shared" si="352"/>
        <v>0</v>
      </c>
      <c r="AF366" s="46">
        <f t="shared" si="315"/>
        <v>0</v>
      </c>
      <c r="AG366" s="192" t="s">
        <v>18</v>
      </c>
      <c r="AH366" s="46" t="s">
        <v>196</v>
      </c>
      <c r="AL366" s="186" t="s">
        <v>140</v>
      </c>
      <c r="AM366" s="187" t="str">
        <f t="shared" si="353"/>
        <v>R_ES-MOB-SpHeat</v>
      </c>
      <c r="AN366" s="186">
        <f t="shared" si="354"/>
        <v>0</v>
      </c>
      <c r="AO366" s="186">
        <f t="shared" si="316"/>
        <v>0</v>
      </c>
      <c r="AP366" s="186" t="s">
        <v>18</v>
      </c>
      <c r="AQ366" s="187" t="s">
        <v>193</v>
      </c>
      <c r="AU366" s="186" t="s">
        <v>140</v>
      </c>
      <c r="AV366" s="46" t="str">
        <f t="shared" si="355"/>
        <v>R_ES-MOB-SpHeat</v>
      </c>
      <c r="AW366" s="192">
        <f t="shared" si="356"/>
        <v>0</v>
      </c>
      <c r="AX366" s="192">
        <f t="shared" si="362"/>
        <v>0</v>
      </c>
      <c r="AY366" s="192" t="s">
        <v>18</v>
      </c>
      <c r="AZ366" s="46" t="s">
        <v>192</v>
      </c>
      <c r="BD366" s="186" t="s">
        <v>140</v>
      </c>
      <c r="BE366" s="46" t="str">
        <f t="shared" si="357"/>
        <v>R_ES-MOB-SpHeat</v>
      </c>
      <c r="BF366" s="192">
        <f t="shared" si="358"/>
        <v>0</v>
      </c>
      <c r="BG366" s="192">
        <f t="shared" si="363"/>
        <v>0</v>
      </c>
      <c r="BH366" s="192" t="s">
        <v>18</v>
      </c>
      <c r="BI366" s="46" t="s">
        <v>194</v>
      </c>
      <c r="BM366" s="186" t="s">
        <v>140</v>
      </c>
      <c r="BN366" s="46" t="str">
        <f t="shared" si="359"/>
        <v>R_ES-MOB-SpHeat</v>
      </c>
      <c r="BO366" s="192">
        <f t="shared" si="360"/>
        <v>0</v>
      </c>
      <c r="BP366" s="192">
        <f t="shared" si="364"/>
        <v>0</v>
      </c>
      <c r="BQ366" s="192" t="s">
        <v>18</v>
      </c>
      <c r="BR366" s="46" t="s">
        <v>191</v>
      </c>
    </row>
    <row r="367" spans="11:70">
      <c r="K367" s="186" t="s">
        <v>140</v>
      </c>
      <c r="L367" s="187" t="str">
        <f t="shared" si="317"/>
        <v>R_ES-MOB-SpHeat</v>
      </c>
      <c r="M367" s="186">
        <f t="shared" ref="M367:N367" si="378">M271</f>
        <v>0</v>
      </c>
      <c r="N367" s="186">
        <f t="shared" si="378"/>
        <v>0</v>
      </c>
      <c r="O367" s="186" t="s">
        <v>18</v>
      </c>
      <c r="P367" s="187" t="s">
        <v>195</v>
      </c>
      <c r="T367" s="186" t="s">
        <v>140</v>
      </c>
      <c r="U367" s="187" t="str">
        <f t="shared" si="350"/>
        <v>R_ES-MOB-SpHeat</v>
      </c>
      <c r="V367" s="186">
        <f t="shared" si="350"/>
        <v>0</v>
      </c>
      <c r="W367" s="186">
        <f t="shared" si="314"/>
        <v>0</v>
      </c>
      <c r="X367" s="186" t="s">
        <v>18</v>
      </c>
      <c r="Y367" s="187" t="s">
        <v>190</v>
      </c>
      <c r="AC367" s="186" t="s">
        <v>140</v>
      </c>
      <c r="AD367" s="46" t="str">
        <f t="shared" si="351"/>
        <v>R_ES-MOB-SpHeat</v>
      </c>
      <c r="AE367" s="192">
        <f t="shared" si="352"/>
        <v>0</v>
      </c>
      <c r="AF367" s="46">
        <f t="shared" si="315"/>
        <v>0</v>
      </c>
      <c r="AG367" s="192" t="s">
        <v>18</v>
      </c>
      <c r="AH367" s="46" t="s">
        <v>196</v>
      </c>
      <c r="AL367" s="186" t="s">
        <v>140</v>
      </c>
      <c r="AM367" s="187" t="str">
        <f t="shared" si="353"/>
        <v>R_ES-MOB-SpHeat</v>
      </c>
      <c r="AN367" s="186">
        <f t="shared" si="354"/>
        <v>0</v>
      </c>
      <c r="AO367" s="186">
        <f t="shared" si="316"/>
        <v>0</v>
      </c>
      <c r="AP367" s="186" t="s">
        <v>18</v>
      </c>
      <c r="AQ367" s="187" t="s">
        <v>193</v>
      </c>
      <c r="AU367" s="186" t="s">
        <v>140</v>
      </c>
      <c r="AV367" s="46" t="str">
        <f t="shared" si="355"/>
        <v>R_ES-MOB-SpHeat</v>
      </c>
      <c r="AW367" s="192">
        <f t="shared" si="356"/>
        <v>0</v>
      </c>
      <c r="AX367" s="192">
        <f t="shared" si="362"/>
        <v>0</v>
      </c>
      <c r="AY367" s="192" t="s">
        <v>18</v>
      </c>
      <c r="AZ367" s="46" t="s">
        <v>192</v>
      </c>
      <c r="BD367" s="186" t="s">
        <v>140</v>
      </c>
      <c r="BE367" s="46" t="str">
        <f t="shared" si="357"/>
        <v>R_ES-MOB-SpHeat</v>
      </c>
      <c r="BF367" s="192">
        <f t="shared" si="358"/>
        <v>0</v>
      </c>
      <c r="BG367" s="192">
        <f t="shared" si="363"/>
        <v>0</v>
      </c>
      <c r="BH367" s="192" t="s">
        <v>18</v>
      </c>
      <c r="BI367" s="46" t="s">
        <v>194</v>
      </c>
      <c r="BM367" s="186" t="s">
        <v>140</v>
      </c>
      <c r="BN367" s="46" t="str">
        <f t="shared" si="359"/>
        <v>R_ES-MOB-SpHeat</v>
      </c>
      <c r="BO367" s="192">
        <f t="shared" si="360"/>
        <v>0</v>
      </c>
      <c r="BP367" s="192">
        <f t="shared" si="364"/>
        <v>0</v>
      </c>
      <c r="BQ367" s="192" t="s">
        <v>18</v>
      </c>
      <c r="BR367" s="46" t="s">
        <v>191</v>
      </c>
    </row>
    <row r="368" spans="11:70">
      <c r="K368" s="186" t="s">
        <v>350</v>
      </c>
      <c r="L368" s="187" t="str">
        <f t="shared" si="317"/>
        <v>R_ES-MOB-SpHeat</v>
      </c>
      <c r="M368" s="186" t="str">
        <f t="shared" ref="M368:N368" si="379">M272</f>
        <v>FH0_1</v>
      </c>
      <c r="N368" s="186">
        <f t="shared" si="379"/>
        <v>0</v>
      </c>
      <c r="O368" s="186" t="s">
        <v>18</v>
      </c>
      <c r="P368" s="187" t="s">
        <v>195</v>
      </c>
      <c r="T368" s="186" t="s">
        <v>350</v>
      </c>
      <c r="U368" s="187" t="str">
        <f t="shared" si="350"/>
        <v>R_ES-MOB-SpHeat</v>
      </c>
      <c r="V368" s="186" t="str">
        <f t="shared" si="350"/>
        <v>FH0_1</v>
      </c>
      <c r="W368" s="186">
        <f t="shared" si="314"/>
        <v>0</v>
      </c>
      <c r="X368" s="186" t="s">
        <v>18</v>
      </c>
      <c r="Y368" s="187" t="s">
        <v>190</v>
      </c>
      <c r="AC368" s="186" t="s">
        <v>350</v>
      </c>
      <c r="AD368" s="46" t="str">
        <f t="shared" si="351"/>
        <v>R_ES-MOB-SpHeat</v>
      </c>
      <c r="AE368" s="192" t="str">
        <f t="shared" si="352"/>
        <v>FH0_1</v>
      </c>
      <c r="AF368" s="46">
        <f t="shared" si="315"/>
        <v>0</v>
      </c>
      <c r="AG368" s="192" t="s">
        <v>18</v>
      </c>
      <c r="AH368" s="46" t="s">
        <v>196</v>
      </c>
      <c r="AL368" s="186" t="s">
        <v>350</v>
      </c>
      <c r="AM368" s="187" t="str">
        <f t="shared" si="353"/>
        <v>R_ES-MOB-SpHeat</v>
      </c>
      <c r="AN368" s="186" t="str">
        <f t="shared" si="354"/>
        <v>FH0_1</v>
      </c>
      <c r="AO368" s="186">
        <f t="shared" si="316"/>
        <v>0</v>
      </c>
      <c r="AP368" s="186" t="s">
        <v>18</v>
      </c>
      <c r="AQ368" s="187" t="s">
        <v>193</v>
      </c>
      <c r="AU368" s="186" t="s">
        <v>350</v>
      </c>
      <c r="AV368" s="46" t="str">
        <f t="shared" si="355"/>
        <v>R_ES-MOB-SpHeat</v>
      </c>
      <c r="AW368" s="192" t="str">
        <f t="shared" si="356"/>
        <v>FH0_1</v>
      </c>
      <c r="AX368" s="192">
        <f t="shared" si="362"/>
        <v>0</v>
      </c>
      <c r="AY368" s="192" t="s">
        <v>18</v>
      </c>
      <c r="AZ368" s="46" t="s">
        <v>192</v>
      </c>
      <c r="BD368" s="186" t="s">
        <v>350</v>
      </c>
      <c r="BE368" s="46" t="str">
        <f t="shared" si="357"/>
        <v>R_ES-MOB-SpHeat</v>
      </c>
      <c r="BF368" s="192" t="str">
        <f t="shared" si="358"/>
        <v>FH0_1</v>
      </c>
      <c r="BG368" s="192">
        <f t="shared" si="363"/>
        <v>0</v>
      </c>
      <c r="BH368" s="192" t="s">
        <v>18</v>
      </c>
      <c r="BI368" s="46" t="s">
        <v>194</v>
      </c>
      <c r="BM368" s="186" t="s">
        <v>350</v>
      </c>
      <c r="BN368" s="46" t="str">
        <f t="shared" si="359"/>
        <v>R_ES-MOB-SpHeat</v>
      </c>
      <c r="BO368" s="192" t="str">
        <f t="shared" si="360"/>
        <v>FH0_1</v>
      </c>
      <c r="BP368" s="192">
        <f t="shared" si="364"/>
        <v>0</v>
      </c>
      <c r="BQ368" s="192" t="s">
        <v>18</v>
      </c>
      <c r="BR368" s="46" t="s">
        <v>191</v>
      </c>
    </row>
    <row r="369" spans="11:70">
      <c r="K369" s="186" t="s">
        <v>350</v>
      </c>
      <c r="L369" s="187" t="str">
        <f t="shared" si="317"/>
        <v>R_ES-MOB-SpHeat</v>
      </c>
      <c r="M369" s="186" t="str">
        <f t="shared" ref="M369:N369" si="380">M273</f>
        <v>FH2_3</v>
      </c>
      <c r="N369" s="186">
        <f t="shared" si="380"/>
        <v>0</v>
      </c>
      <c r="O369" s="186" t="s">
        <v>18</v>
      </c>
      <c r="P369" s="187" t="s">
        <v>195</v>
      </c>
      <c r="T369" s="186" t="s">
        <v>350</v>
      </c>
      <c r="U369" s="187" t="str">
        <f t="shared" si="350"/>
        <v>R_ES-MOB-SpHeat</v>
      </c>
      <c r="V369" s="186" t="str">
        <f t="shared" si="350"/>
        <v>FH2_3</v>
      </c>
      <c r="W369" s="186">
        <f t="shared" si="314"/>
        <v>0</v>
      </c>
      <c r="X369" s="186" t="s">
        <v>18</v>
      </c>
      <c r="Y369" s="187" t="s">
        <v>190</v>
      </c>
      <c r="AC369" s="186" t="s">
        <v>350</v>
      </c>
      <c r="AD369" s="46" t="str">
        <f t="shared" si="351"/>
        <v>R_ES-MOB-SpHeat</v>
      </c>
      <c r="AE369" s="192" t="str">
        <f t="shared" si="352"/>
        <v>FH2_3</v>
      </c>
      <c r="AF369" s="46">
        <f t="shared" si="315"/>
        <v>0</v>
      </c>
      <c r="AG369" s="192" t="s">
        <v>18</v>
      </c>
      <c r="AH369" s="46" t="s">
        <v>196</v>
      </c>
      <c r="AL369" s="186" t="s">
        <v>350</v>
      </c>
      <c r="AM369" s="187" t="str">
        <f t="shared" si="353"/>
        <v>R_ES-MOB-SpHeat</v>
      </c>
      <c r="AN369" s="186" t="str">
        <f t="shared" si="354"/>
        <v>FH2_3</v>
      </c>
      <c r="AO369" s="186">
        <f t="shared" si="316"/>
        <v>0</v>
      </c>
      <c r="AP369" s="186" t="s">
        <v>18</v>
      </c>
      <c r="AQ369" s="187" t="s">
        <v>193</v>
      </c>
      <c r="AU369" s="186" t="s">
        <v>350</v>
      </c>
      <c r="AV369" s="46" t="str">
        <f t="shared" si="355"/>
        <v>R_ES-MOB-SpHeat</v>
      </c>
      <c r="AW369" s="192" t="str">
        <f t="shared" si="356"/>
        <v>FH2_3</v>
      </c>
      <c r="AX369" s="192">
        <f t="shared" si="362"/>
        <v>0</v>
      </c>
      <c r="AY369" s="192" t="s">
        <v>18</v>
      </c>
      <c r="AZ369" s="46" t="s">
        <v>192</v>
      </c>
      <c r="BD369" s="186" t="s">
        <v>350</v>
      </c>
      <c r="BE369" s="46" t="str">
        <f t="shared" si="357"/>
        <v>R_ES-MOB-SpHeat</v>
      </c>
      <c r="BF369" s="192" t="str">
        <f t="shared" si="358"/>
        <v>FH2_3</v>
      </c>
      <c r="BG369" s="192">
        <f t="shared" si="363"/>
        <v>0</v>
      </c>
      <c r="BH369" s="192" t="s">
        <v>18</v>
      </c>
      <c r="BI369" s="46" t="s">
        <v>194</v>
      </c>
      <c r="BM369" s="186" t="s">
        <v>350</v>
      </c>
      <c r="BN369" s="46" t="str">
        <f t="shared" si="359"/>
        <v>R_ES-MOB-SpHeat</v>
      </c>
      <c r="BO369" s="192" t="str">
        <f t="shared" si="360"/>
        <v>FH2_3</v>
      </c>
      <c r="BP369" s="192">
        <f t="shared" si="364"/>
        <v>0</v>
      </c>
      <c r="BQ369" s="192" t="s">
        <v>18</v>
      </c>
      <c r="BR369" s="46" t="s">
        <v>191</v>
      </c>
    </row>
    <row r="370" spans="11:70">
      <c r="K370" s="186" t="s">
        <v>350</v>
      </c>
      <c r="L370" s="187" t="str">
        <f t="shared" si="317"/>
        <v>R_ES-MOB-SpHeat</v>
      </c>
      <c r="M370" s="186" t="str">
        <f t="shared" ref="M370:N370" si="381">M274</f>
        <v>FH4_5</v>
      </c>
      <c r="N370" s="186">
        <f t="shared" si="381"/>
        <v>0</v>
      </c>
      <c r="O370" s="186" t="s">
        <v>18</v>
      </c>
      <c r="P370" s="187" t="s">
        <v>195</v>
      </c>
      <c r="T370" s="186" t="s">
        <v>350</v>
      </c>
      <c r="U370" s="187" t="str">
        <f t="shared" si="350"/>
        <v>R_ES-MOB-SpHeat</v>
      </c>
      <c r="V370" s="186" t="str">
        <f t="shared" si="350"/>
        <v>FH4_5</v>
      </c>
      <c r="W370" s="186">
        <f t="shared" si="314"/>
        <v>0</v>
      </c>
      <c r="X370" s="186" t="s">
        <v>18</v>
      </c>
      <c r="Y370" s="187" t="s">
        <v>190</v>
      </c>
      <c r="AC370" s="186" t="s">
        <v>350</v>
      </c>
      <c r="AD370" s="46" t="str">
        <f t="shared" si="351"/>
        <v>R_ES-MOB-SpHeat</v>
      </c>
      <c r="AE370" s="192" t="str">
        <f t="shared" si="352"/>
        <v>FH4_5</v>
      </c>
      <c r="AF370" s="46">
        <f t="shared" si="315"/>
        <v>0</v>
      </c>
      <c r="AG370" s="192" t="s">
        <v>18</v>
      </c>
      <c r="AH370" s="46" t="s">
        <v>196</v>
      </c>
      <c r="AL370" s="186" t="s">
        <v>350</v>
      </c>
      <c r="AM370" s="187" t="str">
        <f t="shared" si="353"/>
        <v>R_ES-MOB-SpHeat</v>
      </c>
      <c r="AN370" s="186" t="str">
        <f t="shared" si="354"/>
        <v>FH4_5</v>
      </c>
      <c r="AO370" s="186">
        <f t="shared" si="316"/>
        <v>0</v>
      </c>
      <c r="AP370" s="186" t="s">
        <v>18</v>
      </c>
      <c r="AQ370" s="187" t="s">
        <v>193</v>
      </c>
      <c r="AU370" s="186" t="s">
        <v>350</v>
      </c>
      <c r="AV370" s="46" t="str">
        <f t="shared" si="355"/>
        <v>R_ES-MOB-SpHeat</v>
      </c>
      <c r="AW370" s="192" t="str">
        <f t="shared" si="356"/>
        <v>FH4_5</v>
      </c>
      <c r="AX370" s="192">
        <f t="shared" si="362"/>
        <v>0</v>
      </c>
      <c r="AY370" s="192" t="s">
        <v>18</v>
      </c>
      <c r="AZ370" s="46" t="s">
        <v>192</v>
      </c>
      <c r="BD370" s="186" t="s">
        <v>350</v>
      </c>
      <c r="BE370" s="46" t="str">
        <f t="shared" si="357"/>
        <v>R_ES-MOB-SpHeat</v>
      </c>
      <c r="BF370" s="192" t="str">
        <f t="shared" si="358"/>
        <v>FH4_5</v>
      </c>
      <c r="BG370" s="192">
        <f t="shared" si="363"/>
        <v>0</v>
      </c>
      <c r="BH370" s="192" t="s">
        <v>18</v>
      </c>
      <c r="BI370" s="46" t="s">
        <v>194</v>
      </c>
      <c r="BM370" s="186" t="s">
        <v>350</v>
      </c>
      <c r="BN370" s="46" t="str">
        <f t="shared" si="359"/>
        <v>R_ES-MOB-SpHeat</v>
      </c>
      <c r="BO370" s="192" t="str">
        <f t="shared" si="360"/>
        <v>FH4_5</v>
      </c>
      <c r="BP370" s="192">
        <f t="shared" si="364"/>
        <v>0</v>
      </c>
      <c r="BQ370" s="192" t="s">
        <v>18</v>
      </c>
      <c r="BR370" s="46" t="s">
        <v>191</v>
      </c>
    </row>
    <row r="371" spans="11:70">
      <c r="K371" s="186" t="s">
        <v>350</v>
      </c>
      <c r="L371" s="187" t="str">
        <f t="shared" si="317"/>
        <v>R_ES-MOB-SpHeat</v>
      </c>
      <c r="M371" s="186" t="str">
        <f t="shared" ref="M371:N371" si="382">M275</f>
        <v>FH6_7</v>
      </c>
      <c r="N371" s="186">
        <f t="shared" si="382"/>
        <v>0</v>
      </c>
      <c r="O371" s="186" t="s">
        <v>18</v>
      </c>
      <c r="P371" s="187" t="s">
        <v>195</v>
      </c>
      <c r="T371" s="186" t="s">
        <v>350</v>
      </c>
      <c r="U371" s="187" t="str">
        <f t="shared" si="350"/>
        <v>R_ES-MOB-SpHeat</v>
      </c>
      <c r="V371" s="186" t="str">
        <f t="shared" si="350"/>
        <v>FH6_7</v>
      </c>
      <c r="W371" s="186">
        <f t="shared" si="314"/>
        <v>0</v>
      </c>
      <c r="X371" s="186" t="s">
        <v>18</v>
      </c>
      <c r="Y371" s="187" t="s">
        <v>190</v>
      </c>
      <c r="AC371" s="186" t="s">
        <v>350</v>
      </c>
      <c r="AD371" s="46" t="str">
        <f t="shared" si="351"/>
        <v>R_ES-MOB-SpHeat</v>
      </c>
      <c r="AE371" s="192" t="str">
        <f t="shared" si="352"/>
        <v>FH6_7</v>
      </c>
      <c r="AF371" s="46">
        <f t="shared" si="315"/>
        <v>0</v>
      </c>
      <c r="AG371" s="192" t="s">
        <v>18</v>
      </c>
      <c r="AH371" s="46" t="s">
        <v>196</v>
      </c>
      <c r="AL371" s="186" t="s">
        <v>350</v>
      </c>
      <c r="AM371" s="187" t="str">
        <f t="shared" si="353"/>
        <v>R_ES-MOB-SpHeat</v>
      </c>
      <c r="AN371" s="186" t="str">
        <f t="shared" si="354"/>
        <v>FH6_7</v>
      </c>
      <c r="AO371" s="186">
        <f t="shared" si="316"/>
        <v>0</v>
      </c>
      <c r="AP371" s="186" t="s">
        <v>18</v>
      </c>
      <c r="AQ371" s="187" t="s">
        <v>193</v>
      </c>
      <c r="AU371" s="186" t="s">
        <v>350</v>
      </c>
      <c r="AV371" s="46" t="str">
        <f t="shared" si="355"/>
        <v>R_ES-MOB-SpHeat</v>
      </c>
      <c r="AW371" s="192" t="str">
        <f t="shared" si="356"/>
        <v>FH6_7</v>
      </c>
      <c r="AX371" s="192">
        <f t="shared" si="362"/>
        <v>0</v>
      </c>
      <c r="AY371" s="192" t="s">
        <v>18</v>
      </c>
      <c r="AZ371" s="46" t="s">
        <v>192</v>
      </c>
      <c r="BD371" s="186" t="s">
        <v>350</v>
      </c>
      <c r="BE371" s="46" t="str">
        <f t="shared" si="357"/>
        <v>R_ES-MOB-SpHeat</v>
      </c>
      <c r="BF371" s="192" t="str">
        <f t="shared" si="358"/>
        <v>FH6_7</v>
      </c>
      <c r="BG371" s="192">
        <f t="shared" si="363"/>
        <v>0</v>
      </c>
      <c r="BH371" s="192" t="s">
        <v>18</v>
      </c>
      <c r="BI371" s="46" t="s">
        <v>194</v>
      </c>
      <c r="BM371" s="186" t="s">
        <v>350</v>
      </c>
      <c r="BN371" s="46" t="str">
        <f t="shared" si="359"/>
        <v>R_ES-MOB-SpHeat</v>
      </c>
      <c r="BO371" s="192" t="str">
        <f t="shared" si="360"/>
        <v>FH6_7</v>
      </c>
      <c r="BP371" s="192">
        <f t="shared" si="364"/>
        <v>0</v>
      </c>
      <c r="BQ371" s="192" t="s">
        <v>18</v>
      </c>
      <c r="BR371" s="46" t="s">
        <v>191</v>
      </c>
    </row>
    <row r="372" spans="11:70">
      <c r="K372" s="186" t="s">
        <v>350</v>
      </c>
      <c r="L372" s="187" t="str">
        <f t="shared" si="317"/>
        <v>R_ES-MOB-SpHeat</v>
      </c>
      <c r="M372" s="186" t="str">
        <f t="shared" ref="M372:N372" si="383">M276</f>
        <v>FH8_9</v>
      </c>
      <c r="N372" s="186">
        <f t="shared" si="383"/>
        <v>0</v>
      </c>
      <c r="O372" s="186" t="s">
        <v>18</v>
      </c>
      <c r="P372" s="187" t="s">
        <v>195</v>
      </c>
      <c r="T372" s="186" t="s">
        <v>350</v>
      </c>
      <c r="U372" s="187" t="str">
        <f t="shared" si="350"/>
        <v>R_ES-MOB-SpHeat</v>
      </c>
      <c r="V372" s="186" t="str">
        <f t="shared" si="350"/>
        <v>FH8_9</v>
      </c>
      <c r="W372" s="186">
        <f t="shared" si="314"/>
        <v>0</v>
      </c>
      <c r="X372" s="186" t="s">
        <v>18</v>
      </c>
      <c r="Y372" s="187" t="s">
        <v>190</v>
      </c>
      <c r="AC372" s="186" t="s">
        <v>350</v>
      </c>
      <c r="AD372" s="46" t="str">
        <f t="shared" si="351"/>
        <v>R_ES-MOB-SpHeat</v>
      </c>
      <c r="AE372" s="192" t="str">
        <f t="shared" si="352"/>
        <v>FH8_9</v>
      </c>
      <c r="AF372" s="46">
        <f t="shared" si="315"/>
        <v>0</v>
      </c>
      <c r="AG372" s="192" t="s">
        <v>18</v>
      </c>
      <c r="AH372" s="46" t="s">
        <v>196</v>
      </c>
      <c r="AL372" s="186" t="s">
        <v>350</v>
      </c>
      <c r="AM372" s="187" t="str">
        <f t="shared" si="353"/>
        <v>R_ES-MOB-SpHeat</v>
      </c>
      <c r="AN372" s="186" t="str">
        <f t="shared" si="354"/>
        <v>FH8_9</v>
      </c>
      <c r="AO372" s="186">
        <f t="shared" si="316"/>
        <v>0</v>
      </c>
      <c r="AP372" s="186" t="s">
        <v>18</v>
      </c>
      <c r="AQ372" s="187" t="s">
        <v>193</v>
      </c>
      <c r="AU372" s="186" t="s">
        <v>350</v>
      </c>
      <c r="AV372" s="46" t="str">
        <f t="shared" si="355"/>
        <v>R_ES-MOB-SpHeat</v>
      </c>
      <c r="AW372" s="192" t="str">
        <f t="shared" si="356"/>
        <v>FH8_9</v>
      </c>
      <c r="AX372" s="192">
        <f t="shared" si="362"/>
        <v>0</v>
      </c>
      <c r="AY372" s="192" t="s">
        <v>18</v>
      </c>
      <c r="AZ372" s="46" t="s">
        <v>192</v>
      </c>
      <c r="BD372" s="186" t="s">
        <v>350</v>
      </c>
      <c r="BE372" s="46" t="str">
        <f t="shared" si="357"/>
        <v>R_ES-MOB-SpHeat</v>
      </c>
      <c r="BF372" s="192" t="str">
        <f t="shared" si="358"/>
        <v>FH8_9</v>
      </c>
      <c r="BG372" s="192">
        <f t="shared" si="363"/>
        <v>0</v>
      </c>
      <c r="BH372" s="192" t="s">
        <v>18</v>
      </c>
      <c r="BI372" s="46" t="s">
        <v>194</v>
      </c>
      <c r="BM372" s="186" t="s">
        <v>350</v>
      </c>
      <c r="BN372" s="46" t="str">
        <f t="shared" si="359"/>
        <v>R_ES-MOB-SpHeat</v>
      </c>
      <c r="BO372" s="192" t="str">
        <f t="shared" si="360"/>
        <v>FH8_9</v>
      </c>
      <c r="BP372" s="192">
        <f t="shared" si="364"/>
        <v>0</v>
      </c>
      <c r="BQ372" s="192" t="s">
        <v>18</v>
      </c>
      <c r="BR372" s="46" t="s">
        <v>191</v>
      </c>
    </row>
    <row r="373" spans="11:70">
      <c r="K373" s="186" t="s">
        <v>350</v>
      </c>
      <c r="L373" s="187" t="str">
        <f t="shared" si="317"/>
        <v>R_ES-MOB-SpHeat</v>
      </c>
      <c r="M373" s="186" t="str">
        <f t="shared" ref="M373:N373" si="384">M277</f>
        <v>FH10_11</v>
      </c>
      <c r="N373" s="186">
        <f t="shared" si="384"/>
        <v>0</v>
      </c>
      <c r="O373" s="186" t="s">
        <v>18</v>
      </c>
      <c r="P373" s="187" t="s">
        <v>195</v>
      </c>
      <c r="T373" s="186" t="s">
        <v>350</v>
      </c>
      <c r="U373" s="187" t="str">
        <f t="shared" si="350"/>
        <v>R_ES-MOB-SpHeat</v>
      </c>
      <c r="V373" s="186" t="str">
        <f t="shared" si="350"/>
        <v>FH10_11</v>
      </c>
      <c r="W373" s="186">
        <f t="shared" si="314"/>
        <v>0</v>
      </c>
      <c r="X373" s="186" t="s">
        <v>18</v>
      </c>
      <c r="Y373" s="187" t="s">
        <v>190</v>
      </c>
      <c r="AC373" s="186" t="s">
        <v>350</v>
      </c>
      <c r="AD373" s="46" t="str">
        <f t="shared" si="351"/>
        <v>R_ES-MOB-SpHeat</v>
      </c>
      <c r="AE373" s="192" t="str">
        <f t="shared" si="352"/>
        <v>FH10_11</v>
      </c>
      <c r="AF373" s="46">
        <f t="shared" si="315"/>
        <v>0</v>
      </c>
      <c r="AG373" s="192" t="s">
        <v>18</v>
      </c>
      <c r="AH373" s="46" t="s">
        <v>196</v>
      </c>
      <c r="AL373" s="186" t="s">
        <v>350</v>
      </c>
      <c r="AM373" s="187" t="str">
        <f t="shared" si="353"/>
        <v>R_ES-MOB-SpHeat</v>
      </c>
      <c r="AN373" s="186" t="str">
        <f t="shared" si="354"/>
        <v>FH10_11</v>
      </c>
      <c r="AO373" s="186">
        <f t="shared" si="316"/>
        <v>0</v>
      </c>
      <c r="AP373" s="186" t="s">
        <v>18</v>
      </c>
      <c r="AQ373" s="187" t="s">
        <v>193</v>
      </c>
      <c r="AU373" s="186" t="s">
        <v>350</v>
      </c>
      <c r="AV373" s="46" t="str">
        <f t="shared" si="355"/>
        <v>R_ES-MOB-SpHeat</v>
      </c>
      <c r="AW373" s="192" t="str">
        <f t="shared" si="356"/>
        <v>FH10_11</v>
      </c>
      <c r="AX373" s="192">
        <f t="shared" si="362"/>
        <v>0</v>
      </c>
      <c r="AY373" s="192" t="s">
        <v>18</v>
      </c>
      <c r="AZ373" s="46" t="s">
        <v>192</v>
      </c>
      <c r="BD373" s="186" t="s">
        <v>350</v>
      </c>
      <c r="BE373" s="46" t="str">
        <f t="shared" si="357"/>
        <v>R_ES-MOB-SpHeat</v>
      </c>
      <c r="BF373" s="192" t="str">
        <f t="shared" si="358"/>
        <v>FH10_11</v>
      </c>
      <c r="BG373" s="192">
        <f t="shared" si="363"/>
        <v>0</v>
      </c>
      <c r="BH373" s="192" t="s">
        <v>18</v>
      </c>
      <c r="BI373" s="46" t="s">
        <v>194</v>
      </c>
      <c r="BM373" s="186" t="s">
        <v>350</v>
      </c>
      <c r="BN373" s="46" t="str">
        <f t="shared" si="359"/>
        <v>R_ES-MOB-SpHeat</v>
      </c>
      <c r="BO373" s="192" t="str">
        <f t="shared" si="360"/>
        <v>FH10_11</v>
      </c>
      <c r="BP373" s="192">
        <f t="shared" si="364"/>
        <v>0</v>
      </c>
      <c r="BQ373" s="192" t="s">
        <v>18</v>
      </c>
      <c r="BR373" s="46" t="s">
        <v>191</v>
      </c>
    </row>
    <row r="374" spans="11:70">
      <c r="K374" s="186" t="s">
        <v>350</v>
      </c>
      <c r="L374" s="187" t="str">
        <f t="shared" si="317"/>
        <v>R_ES-MOB-SpHeat</v>
      </c>
      <c r="M374" s="186" t="str">
        <f t="shared" ref="M374:N374" si="385">M278</f>
        <v>FH12_13</v>
      </c>
      <c r="N374" s="186">
        <f t="shared" si="385"/>
        <v>0</v>
      </c>
      <c r="O374" s="186" t="s">
        <v>18</v>
      </c>
      <c r="P374" s="187" t="s">
        <v>195</v>
      </c>
      <c r="T374" s="186" t="s">
        <v>350</v>
      </c>
      <c r="U374" s="187" t="str">
        <f t="shared" si="350"/>
        <v>R_ES-MOB-SpHeat</v>
      </c>
      <c r="V374" s="186" t="str">
        <f t="shared" si="350"/>
        <v>FH12_13</v>
      </c>
      <c r="W374" s="186">
        <f t="shared" si="314"/>
        <v>0</v>
      </c>
      <c r="X374" s="186" t="s">
        <v>18</v>
      </c>
      <c r="Y374" s="187" t="s">
        <v>190</v>
      </c>
      <c r="AC374" s="186" t="s">
        <v>350</v>
      </c>
      <c r="AD374" s="46" t="str">
        <f t="shared" si="351"/>
        <v>R_ES-MOB-SpHeat</v>
      </c>
      <c r="AE374" s="192" t="str">
        <f t="shared" si="352"/>
        <v>FH12_13</v>
      </c>
      <c r="AF374" s="46">
        <f t="shared" si="315"/>
        <v>0</v>
      </c>
      <c r="AG374" s="192" t="s">
        <v>18</v>
      </c>
      <c r="AH374" s="46" t="s">
        <v>196</v>
      </c>
      <c r="AL374" s="186" t="s">
        <v>350</v>
      </c>
      <c r="AM374" s="187" t="str">
        <f t="shared" si="353"/>
        <v>R_ES-MOB-SpHeat</v>
      </c>
      <c r="AN374" s="186" t="str">
        <f t="shared" si="354"/>
        <v>FH12_13</v>
      </c>
      <c r="AO374" s="186">
        <f t="shared" si="316"/>
        <v>0</v>
      </c>
      <c r="AP374" s="186" t="s">
        <v>18</v>
      </c>
      <c r="AQ374" s="187" t="s">
        <v>193</v>
      </c>
      <c r="AU374" s="186" t="s">
        <v>350</v>
      </c>
      <c r="AV374" s="46" t="str">
        <f t="shared" si="355"/>
        <v>R_ES-MOB-SpHeat</v>
      </c>
      <c r="AW374" s="192" t="str">
        <f t="shared" si="356"/>
        <v>FH12_13</v>
      </c>
      <c r="AX374" s="192">
        <f t="shared" si="362"/>
        <v>0</v>
      </c>
      <c r="AY374" s="192" t="s">
        <v>18</v>
      </c>
      <c r="AZ374" s="46" t="s">
        <v>192</v>
      </c>
      <c r="BD374" s="186" t="s">
        <v>350</v>
      </c>
      <c r="BE374" s="46" t="str">
        <f t="shared" si="357"/>
        <v>R_ES-MOB-SpHeat</v>
      </c>
      <c r="BF374" s="192" t="str">
        <f t="shared" si="358"/>
        <v>FH12_13</v>
      </c>
      <c r="BG374" s="192">
        <f t="shared" si="363"/>
        <v>0</v>
      </c>
      <c r="BH374" s="192" t="s">
        <v>18</v>
      </c>
      <c r="BI374" s="46" t="s">
        <v>194</v>
      </c>
      <c r="BM374" s="186" t="s">
        <v>350</v>
      </c>
      <c r="BN374" s="46" t="str">
        <f t="shared" si="359"/>
        <v>R_ES-MOB-SpHeat</v>
      </c>
      <c r="BO374" s="192" t="str">
        <f t="shared" si="360"/>
        <v>FH12_13</v>
      </c>
      <c r="BP374" s="192">
        <f t="shared" si="364"/>
        <v>0</v>
      </c>
      <c r="BQ374" s="192" t="s">
        <v>18</v>
      </c>
      <c r="BR374" s="46" t="s">
        <v>191</v>
      </c>
    </row>
    <row r="375" spans="11:70">
      <c r="K375" s="186" t="s">
        <v>350</v>
      </c>
      <c r="L375" s="187" t="str">
        <f t="shared" si="317"/>
        <v>R_ES-MOB-SpHeat</v>
      </c>
      <c r="M375" s="186" t="str">
        <f t="shared" ref="M375:N375" si="386">M279</f>
        <v>FH14_15</v>
      </c>
      <c r="N375" s="186">
        <f t="shared" si="386"/>
        <v>0</v>
      </c>
      <c r="O375" s="186" t="s">
        <v>18</v>
      </c>
      <c r="P375" s="187" t="s">
        <v>195</v>
      </c>
      <c r="T375" s="186" t="s">
        <v>350</v>
      </c>
      <c r="U375" s="187" t="str">
        <f t="shared" si="350"/>
        <v>R_ES-MOB-SpHeat</v>
      </c>
      <c r="V375" s="186" t="str">
        <f t="shared" si="350"/>
        <v>FH14_15</v>
      </c>
      <c r="W375" s="186">
        <f t="shared" si="314"/>
        <v>0</v>
      </c>
      <c r="X375" s="186" t="s">
        <v>18</v>
      </c>
      <c r="Y375" s="187" t="s">
        <v>190</v>
      </c>
      <c r="AC375" s="186" t="s">
        <v>350</v>
      </c>
      <c r="AD375" s="46" t="str">
        <f t="shared" si="351"/>
        <v>R_ES-MOB-SpHeat</v>
      </c>
      <c r="AE375" s="192" t="str">
        <f t="shared" si="352"/>
        <v>FH14_15</v>
      </c>
      <c r="AF375" s="46">
        <f t="shared" si="315"/>
        <v>0</v>
      </c>
      <c r="AG375" s="192" t="s">
        <v>18</v>
      </c>
      <c r="AH375" s="46" t="s">
        <v>196</v>
      </c>
      <c r="AL375" s="186" t="s">
        <v>350</v>
      </c>
      <c r="AM375" s="187" t="str">
        <f t="shared" si="353"/>
        <v>R_ES-MOB-SpHeat</v>
      </c>
      <c r="AN375" s="186" t="str">
        <f t="shared" si="354"/>
        <v>FH14_15</v>
      </c>
      <c r="AO375" s="186">
        <f t="shared" si="316"/>
        <v>0</v>
      </c>
      <c r="AP375" s="186" t="s">
        <v>18</v>
      </c>
      <c r="AQ375" s="187" t="s">
        <v>193</v>
      </c>
      <c r="AU375" s="186" t="s">
        <v>350</v>
      </c>
      <c r="AV375" s="46" t="str">
        <f t="shared" si="355"/>
        <v>R_ES-MOB-SpHeat</v>
      </c>
      <c r="AW375" s="192" t="str">
        <f t="shared" si="356"/>
        <v>FH14_15</v>
      </c>
      <c r="AX375" s="192">
        <f t="shared" si="362"/>
        <v>0</v>
      </c>
      <c r="AY375" s="192" t="s">
        <v>18</v>
      </c>
      <c r="AZ375" s="46" t="s">
        <v>192</v>
      </c>
      <c r="BD375" s="186" t="s">
        <v>350</v>
      </c>
      <c r="BE375" s="46" t="str">
        <f t="shared" si="357"/>
        <v>R_ES-MOB-SpHeat</v>
      </c>
      <c r="BF375" s="192" t="str">
        <f t="shared" si="358"/>
        <v>FH14_15</v>
      </c>
      <c r="BG375" s="192">
        <f t="shared" si="363"/>
        <v>0</v>
      </c>
      <c r="BH375" s="192" t="s">
        <v>18</v>
      </c>
      <c r="BI375" s="46" t="s">
        <v>194</v>
      </c>
      <c r="BM375" s="186" t="s">
        <v>350</v>
      </c>
      <c r="BN375" s="46" t="str">
        <f t="shared" si="359"/>
        <v>R_ES-MOB-SpHeat</v>
      </c>
      <c r="BO375" s="192" t="str">
        <f t="shared" si="360"/>
        <v>FH14_15</v>
      </c>
      <c r="BP375" s="192">
        <f t="shared" si="364"/>
        <v>0</v>
      </c>
      <c r="BQ375" s="192" t="s">
        <v>18</v>
      </c>
      <c r="BR375" s="46" t="s">
        <v>191</v>
      </c>
    </row>
    <row r="376" spans="11:70">
      <c r="K376" s="186" t="s">
        <v>350</v>
      </c>
      <c r="L376" s="187" t="str">
        <f t="shared" si="317"/>
        <v>R_ES-MOB-SpHeat</v>
      </c>
      <c r="M376" s="186" t="str">
        <f t="shared" ref="M376:N376" si="387">M280</f>
        <v>FH16_17</v>
      </c>
      <c r="N376" s="186">
        <f t="shared" si="387"/>
        <v>0</v>
      </c>
      <c r="O376" s="186" t="s">
        <v>18</v>
      </c>
      <c r="P376" s="187" t="s">
        <v>195</v>
      </c>
      <c r="T376" s="186" t="s">
        <v>350</v>
      </c>
      <c r="U376" s="187" t="str">
        <f t="shared" si="350"/>
        <v>R_ES-MOB-SpHeat</v>
      </c>
      <c r="V376" s="186" t="str">
        <f t="shared" si="350"/>
        <v>FH16_17</v>
      </c>
      <c r="W376" s="186">
        <f t="shared" si="314"/>
        <v>0</v>
      </c>
      <c r="X376" s="186" t="s">
        <v>18</v>
      </c>
      <c r="Y376" s="187" t="s">
        <v>190</v>
      </c>
      <c r="AC376" s="186" t="s">
        <v>350</v>
      </c>
      <c r="AD376" s="46" t="str">
        <f t="shared" si="351"/>
        <v>R_ES-MOB-SpHeat</v>
      </c>
      <c r="AE376" s="192" t="str">
        <f t="shared" si="352"/>
        <v>FH16_17</v>
      </c>
      <c r="AF376" s="46">
        <f t="shared" si="315"/>
        <v>0</v>
      </c>
      <c r="AG376" s="192" t="s">
        <v>18</v>
      </c>
      <c r="AH376" s="46" t="s">
        <v>196</v>
      </c>
      <c r="AL376" s="186" t="s">
        <v>350</v>
      </c>
      <c r="AM376" s="187" t="str">
        <f t="shared" si="353"/>
        <v>R_ES-MOB-SpHeat</v>
      </c>
      <c r="AN376" s="186" t="str">
        <f t="shared" si="354"/>
        <v>FH16_17</v>
      </c>
      <c r="AO376" s="186">
        <f t="shared" si="316"/>
        <v>0</v>
      </c>
      <c r="AP376" s="186" t="s">
        <v>18</v>
      </c>
      <c r="AQ376" s="187" t="s">
        <v>193</v>
      </c>
      <c r="AU376" s="186" t="s">
        <v>350</v>
      </c>
      <c r="AV376" s="46" t="str">
        <f t="shared" si="355"/>
        <v>R_ES-MOB-SpHeat</v>
      </c>
      <c r="AW376" s="192" t="str">
        <f t="shared" si="356"/>
        <v>FH16_17</v>
      </c>
      <c r="AX376" s="192">
        <f t="shared" si="362"/>
        <v>0</v>
      </c>
      <c r="AY376" s="192" t="s">
        <v>18</v>
      </c>
      <c r="AZ376" s="46" t="s">
        <v>192</v>
      </c>
      <c r="BD376" s="186" t="s">
        <v>350</v>
      </c>
      <c r="BE376" s="46" t="str">
        <f t="shared" si="357"/>
        <v>R_ES-MOB-SpHeat</v>
      </c>
      <c r="BF376" s="192" t="str">
        <f t="shared" si="358"/>
        <v>FH16_17</v>
      </c>
      <c r="BG376" s="192">
        <f t="shared" si="363"/>
        <v>0</v>
      </c>
      <c r="BH376" s="192" t="s">
        <v>18</v>
      </c>
      <c r="BI376" s="46" t="s">
        <v>194</v>
      </c>
      <c r="BM376" s="186" t="s">
        <v>350</v>
      </c>
      <c r="BN376" s="46" t="str">
        <f t="shared" si="359"/>
        <v>R_ES-MOB-SpHeat</v>
      </c>
      <c r="BO376" s="192" t="str">
        <f t="shared" si="360"/>
        <v>FH16_17</v>
      </c>
      <c r="BP376" s="192">
        <f t="shared" si="364"/>
        <v>0</v>
      </c>
      <c r="BQ376" s="192" t="s">
        <v>18</v>
      </c>
      <c r="BR376" s="46" t="s">
        <v>191</v>
      </c>
    </row>
    <row r="377" spans="11:70">
      <c r="K377" s="186" t="s">
        <v>350</v>
      </c>
      <c r="L377" s="187" t="str">
        <f t="shared" si="317"/>
        <v>R_ES-MOB-SpHeat</v>
      </c>
      <c r="M377" s="186" t="str">
        <f t="shared" ref="M377:N377" si="388">M281</f>
        <v>FH18_19</v>
      </c>
      <c r="N377" s="186">
        <f t="shared" si="388"/>
        <v>0</v>
      </c>
      <c r="O377" s="186" t="s">
        <v>18</v>
      </c>
      <c r="P377" s="187" t="s">
        <v>195</v>
      </c>
      <c r="T377" s="186" t="s">
        <v>350</v>
      </c>
      <c r="U377" s="187" t="str">
        <f t="shared" si="350"/>
        <v>R_ES-MOB-SpHeat</v>
      </c>
      <c r="V377" s="186" t="str">
        <f t="shared" si="350"/>
        <v>FH18_19</v>
      </c>
      <c r="W377" s="186">
        <f t="shared" si="314"/>
        <v>0</v>
      </c>
      <c r="X377" s="186" t="s">
        <v>18</v>
      </c>
      <c r="Y377" s="187" t="s">
        <v>190</v>
      </c>
      <c r="AC377" s="186" t="s">
        <v>350</v>
      </c>
      <c r="AD377" s="46" t="str">
        <f t="shared" si="351"/>
        <v>R_ES-MOB-SpHeat</v>
      </c>
      <c r="AE377" s="192" t="str">
        <f t="shared" si="352"/>
        <v>FH18_19</v>
      </c>
      <c r="AF377" s="46">
        <f t="shared" si="315"/>
        <v>0</v>
      </c>
      <c r="AG377" s="192" t="s">
        <v>18</v>
      </c>
      <c r="AH377" s="46" t="s">
        <v>196</v>
      </c>
      <c r="AL377" s="186" t="s">
        <v>350</v>
      </c>
      <c r="AM377" s="187" t="str">
        <f t="shared" si="353"/>
        <v>R_ES-MOB-SpHeat</v>
      </c>
      <c r="AN377" s="186" t="str">
        <f t="shared" si="354"/>
        <v>FH18_19</v>
      </c>
      <c r="AO377" s="186">
        <f t="shared" si="316"/>
        <v>0</v>
      </c>
      <c r="AP377" s="186" t="s">
        <v>18</v>
      </c>
      <c r="AQ377" s="187" t="s">
        <v>193</v>
      </c>
      <c r="AU377" s="186" t="s">
        <v>350</v>
      </c>
      <c r="AV377" s="46" t="str">
        <f t="shared" si="355"/>
        <v>R_ES-MOB-SpHeat</v>
      </c>
      <c r="AW377" s="192" t="str">
        <f t="shared" si="356"/>
        <v>FH18_19</v>
      </c>
      <c r="AX377" s="192">
        <f t="shared" si="362"/>
        <v>0</v>
      </c>
      <c r="AY377" s="192" t="s">
        <v>18</v>
      </c>
      <c r="AZ377" s="46" t="s">
        <v>192</v>
      </c>
      <c r="BD377" s="186" t="s">
        <v>350</v>
      </c>
      <c r="BE377" s="46" t="str">
        <f t="shared" si="357"/>
        <v>R_ES-MOB-SpHeat</v>
      </c>
      <c r="BF377" s="192" t="str">
        <f t="shared" si="358"/>
        <v>FH18_19</v>
      </c>
      <c r="BG377" s="192">
        <f t="shared" si="363"/>
        <v>0</v>
      </c>
      <c r="BH377" s="192" t="s">
        <v>18</v>
      </c>
      <c r="BI377" s="46" t="s">
        <v>194</v>
      </c>
      <c r="BM377" s="186" t="s">
        <v>350</v>
      </c>
      <c r="BN377" s="46" t="str">
        <f t="shared" si="359"/>
        <v>R_ES-MOB-SpHeat</v>
      </c>
      <c r="BO377" s="192" t="str">
        <f t="shared" si="360"/>
        <v>FH18_19</v>
      </c>
      <c r="BP377" s="192">
        <f t="shared" si="364"/>
        <v>0</v>
      </c>
      <c r="BQ377" s="192" t="s">
        <v>18</v>
      </c>
      <c r="BR377" s="46" t="s">
        <v>191</v>
      </c>
    </row>
    <row r="378" spans="11:70">
      <c r="K378" s="186" t="s">
        <v>350</v>
      </c>
      <c r="L378" s="187" t="str">
        <f t="shared" si="317"/>
        <v>R_ES-MOB-SpHeat</v>
      </c>
      <c r="M378" s="186" t="str">
        <f t="shared" ref="M378:N378" si="389">M282</f>
        <v>FH20_21</v>
      </c>
      <c r="N378" s="186">
        <f t="shared" si="389"/>
        <v>0</v>
      </c>
      <c r="O378" s="186" t="s">
        <v>18</v>
      </c>
      <c r="P378" s="187" t="s">
        <v>195</v>
      </c>
      <c r="T378" s="186" t="s">
        <v>350</v>
      </c>
      <c r="U378" s="187" t="str">
        <f t="shared" si="350"/>
        <v>R_ES-MOB-SpHeat</v>
      </c>
      <c r="V378" s="186" t="str">
        <f t="shared" si="350"/>
        <v>FH20_21</v>
      </c>
      <c r="W378" s="186">
        <f t="shared" si="314"/>
        <v>0</v>
      </c>
      <c r="X378" s="186" t="s">
        <v>18</v>
      </c>
      <c r="Y378" s="187" t="s">
        <v>190</v>
      </c>
      <c r="AC378" s="186" t="s">
        <v>350</v>
      </c>
      <c r="AD378" s="46" t="str">
        <f t="shared" si="351"/>
        <v>R_ES-MOB-SpHeat</v>
      </c>
      <c r="AE378" s="192" t="str">
        <f t="shared" si="352"/>
        <v>FH20_21</v>
      </c>
      <c r="AF378" s="46">
        <f t="shared" si="315"/>
        <v>0</v>
      </c>
      <c r="AG378" s="192" t="s">
        <v>18</v>
      </c>
      <c r="AH378" s="46" t="s">
        <v>196</v>
      </c>
      <c r="AL378" s="186" t="s">
        <v>350</v>
      </c>
      <c r="AM378" s="187" t="str">
        <f t="shared" si="353"/>
        <v>R_ES-MOB-SpHeat</v>
      </c>
      <c r="AN378" s="186" t="str">
        <f t="shared" si="354"/>
        <v>FH20_21</v>
      </c>
      <c r="AO378" s="186">
        <f t="shared" si="316"/>
        <v>0</v>
      </c>
      <c r="AP378" s="186" t="s">
        <v>18</v>
      </c>
      <c r="AQ378" s="187" t="s">
        <v>193</v>
      </c>
      <c r="AU378" s="186" t="s">
        <v>350</v>
      </c>
      <c r="AV378" s="46" t="str">
        <f t="shared" si="355"/>
        <v>R_ES-MOB-SpHeat</v>
      </c>
      <c r="AW378" s="192" t="str">
        <f t="shared" si="356"/>
        <v>FH20_21</v>
      </c>
      <c r="AX378" s="192">
        <f t="shared" si="362"/>
        <v>0</v>
      </c>
      <c r="AY378" s="192" t="s">
        <v>18</v>
      </c>
      <c r="AZ378" s="46" t="s">
        <v>192</v>
      </c>
      <c r="BD378" s="186" t="s">
        <v>350</v>
      </c>
      <c r="BE378" s="46" t="str">
        <f t="shared" si="357"/>
        <v>R_ES-MOB-SpHeat</v>
      </c>
      <c r="BF378" s="192" t="str">
        <f t="shared" si="358"/>
        <v>FH20_21</v>
      </c>
      <c r="BG378" s="192">
        <f t="shared" si="363"/>
        <v>0</v>
      </c>
      <c r="BH378" s="192" t="s">
        <v>18</v>
      </c>
      <c r="BI378" s="46" t="s">
        <v>194</v>
      </c>
      <c r="BM378" s="186" t="s">
        <v>350</v>
      </c>
      <c r="BN378" s="46" t="str">
        <f t="shared" si="359"/>
        <v>R_ES-MOB-SpHeat</v>
      </c>
      <c r="BO378" s="192" t="str">
        <f t="shared" si="360"/>
        <v>FH20_21</v>
      </c>
      <c r="BP378" s="192">
        <f t="shared" si="364"/>
        <v>0</v>
      </c>
      <c r="BQ378" s="192" t="s">
        <v>18</v>
      </c>
      <c r="BR378" s="46" t="s">
        <v>191</v>
      </c>
    </row>
    <row r="379" spans="11:70">
      <c r="K379" s="186" t="s">
        <v>350</v>
      </c>
      <c r="L379" s="187" t="str">
        <f t="shared" si="317"/>
        <v>R_ES-MOB-SpHeat</v>
      </c>
      <c r="M379" s="186" t="str">
        <f t="shared" ref="M379:N379" si="390">M283</f>
        <v>FH22_23</v>
      </c>
      <c r="N379" s="186">
        <f t="shared" si="390"/>
        <v>0</v>
      </c>
      <c r="O379" s="186" t="s">
        <v>18</v>
      </c>
      <c r="P379" s="187" t="s">
        <v>195</v>
      </c>
      <c r="T379" s="186" t="s">
        <v>350</v>
      </c>
      <c r="U379" s="187" t="str">
        <f t="shared" si="350"/>
        <v>R_ES-MOB-SpHeat</v>
      </c>
      <c r="V379" s="186" t="str">
        <f t="shared" si="350"/>
        <v>FH22_23</v>
      </c>
      <c r="W379" s="186">
        <f t="shared" si="314"/>
        <v>0</v>
      </c>
      <c r="X379" s="186" t="s">
        <v>18</v>
      </c>
      <c r="Y379" s="187" t="s">
        <v>190</v>
      </c>
      <c r="AC379" s="186" t="s">
        <v>350</v>
      </c>
      <c r="AD379" s="46" t="str">
        <f t="shared" si="351"/>
        <v>R_ES-MOB-SpHeat</v>
      </c>
      <c r="AE379" s="192" t="str">
        <f t="shared" si="352"/>
        <v>FH22_23</v>
      </c>
      <c r="AF379" s="46">
        <f t="shared" si="315"/>
        <v>0</v>
      </c>
      <c r="AG379" s="192" t="s">
        <v>18</v>
      </c>
      <c r="AH379" s="46" t="s">
        <v>196</v>
      </c>
      <c r="AL379" s="186" t="s">
        <v>350</v>
      </c>
      <c r="AM379" s="187" t="str">
        <f t="shared" si="353"/>
        <v>R_ES-MOB-SpHeat</v>
      </c>
      <c r="AN379" s="186" t="str">
        <f t="shared" si="354"/>
        <v>FH22_23</v>
      </c>
      <c r="AO379" s="186">
        <f t="shared" si="316"/>
        <v>0</v>
      </c>
      <c r="AP379" s="186" t="s">
        <v>18</v>
      </c>
      <c r="AQ379" s="187" t="s">
        <v>193</v>
      </c>
      <c r="AU379" s="186" t="s">
        <v>350</v>
      </c>
      <c r="AV379" s="46" t="str">
        <f t="shared" si="355"/>
        <v>R_ES-MOB-SpHeat</v>
      </c>
      <c r="AW379" s="192" t="str">
        <f t="shared" si="356"/>
        <v>FH22_23</v>
      </c>
      <c r="AX379" s="192">
        <f t="shared" si="362"/>
        <v>0</v>
      </c>
      <c r="AY379" s="192" t="s">
        <v>18</v>
      </c>
      <c r="AZ379" s="46" t="s">
        <v>192</v>
      </c>
      <c r="BD379" s="186" t="s">
        <v>350</v>
      </c>
      <c r="BE379" s="46" t="str">
        <f t="shared" si="357"/>
        <v>R_ES-MOB-SpHeat</v>
      </c>
      <c r="BF379" s="192" t="str">
        <f t="shared" si="358"/>
        <v>FH22_23</v>
      </c>
      <c r="BG379" s="192">
        <f t="shared" si="363"/>
        <v>0</v>
      </c>
      <c r="BH379" s="192" t="s">
        <v>18</v>
      </c>
      <c r="BI379" s="46" t="s">
        <v>194</v>
      </c>
      <c r="BM379" s="186" t="s">
        <v>350</v>
      </c>
      <c r="BN379" s="46" t="str">
        <f t="shared" si="359"/>
        <v>R_ES-MOB-SpHeat</v>
      </c>
      <c r="BO379" s="192" t="str">
        <f t="shared" si="360"/>
        <v>FH22_23</v>
      </c>
      <c r="BP379" s="192">
        <f t="shared" si="364"/>
        <v>0</v>
      </c>
      <c r="BQ379" s="192" t="s">
        <v>18</v>
      </c>
      <c r="BR379" s="46" t="s">
        <v>191</v>
      </c>
    </row>
    <row r="380" spans="11:70">
      <c r="K380" s="186" t="s">
        <v>140</v>
      </c>
      <c r="L380" s="187" t="str">
        <f t="shared" si="317"/>
        <v>R_ES-MOB-SpHeat</v>
      </c>
      <c r="M380" s="186">
        <f t="shared" ref="M380:N380" si="391">M284</f>
        <v>0</v>
      </c>
      <c r="N380" s="186">
        <f t="shared" si="391"/>
        <v>0</v>
      </c>
      <c r="O380" s="186" t="s">
        <v>18</v>
      </c>
      <c r="P380" s="187" t="s">
        <v>195</v>
      </c>
      <c r="T380" s="186" t="s">
        <v>140</v>
      </c>
      <c r="U380" s="187" t="str">
        <f t="shared" si="350"/>
        <v>R_ES-MOB-SpHeat</v>
      </c>
      <c r="V380" s="186">
        <f t="shared" si="350"/>
        <v>0</v>
      </c>
      <c r="W380" s="186">
        <f t="shared" si="314"/>
        <v>0</v>
      </c>
      <c r="X380" s="186" t="s">
        <v>18</v>
      </c>
      <c r="Y380" s="187" t="s">
        <v>190</v>
      </c>
      <c r="AC380" s="186" t="s">
        <v>140</v>
      </c>
      <c r="AD380" s="46" t="str">
        <f t="shared" si="351"/>
        <v>R_ES-MOB-SpHeat</v>
      </c>
      <c r="AE380" s="192">
        <f t="shared" si="352"/>
        <v>0</v>
      </c>
      <c r="AF380" s="46">
        <f t="shared" si="315"/>
        <v>0</v>
      </c>
      <c r="AG380" s="192" t="s">
        <v>18</v>
      </c>
      <c r="AH380" s="46" t="s">
        <v>196</v>
      </c>
      <c r="AL380" s="186" t="s">
        <v>140</v>
      </c>
      <c r="AM380" s="187" t="str">
        <f t="shared" si="353"/>
        <v>R_ES-MOB-SpHeat</v>
      </c>
      <c r="AN380" s="186">
        <f t="shared" si="354"/>
        <v>0</v>
      </c>
      <c r="AO380" s="186">
        <f t="shared" si="316"/>
        <v>0</v>
      </c>
      <c r="AP380" s="186" t="s">
        <v>18</v>
      </c>
      <c r="AQ380" s="187" t="s">
        <v>193</v>
      </c>
      <c r="AU380" s="186" t="s">
        <v>140</v>
      </c>
      <c r="AV380" s="46" t="str">
        <f t="shared" si="355"/>
        <v>R_ES-MOB-SpHeat</v>
      </c>
      <c r="AW380" s="192">
        <f t="shared" si="356"/>
        <v>0</v>
      </c>
      <c r="AX380" s="192">
        <f t="shared" si="362"/>
        <v>0</v>
      </c>
      <c r="AY380" s="192" t="s">
        <v>18</v>
      </c>
      <c r="AZ380" s="46" t="s">
        <v>192</v>
      </c>
      <c r="BD380" s="186" t="s">
        <v>140</v>
      </c>
      <c r="BE380" s="46" t="str">
        <f t="shared" si="357"/>
        <v>R_ES-MOB-SpHeat</v>
      </c>
      <c r="BF380" s="192">
        <f t="shared" si="358"/>
        <v>0</v>
      </c>
      <c r="BG380" s="192">
        <f t="shared" si="363"/>
        <v>0</v>
      </c>
      <c r="BH380" s="192" t="s">
        <v>18</v>
      </c>
      <c r="BI380" s="46" t="s">
        <v>194</v>
      </c>
      <c r="BM380" s="186" t="s">
        <v>140</v>
      </c>
      <c r="BN380" s="46" t="str">
        <f t="shared" si="359"/>
        <v>R_ES-MOB-SpHeat</v>
      </c>
      <c r="BO380" s="192">
        <f t="shared" si="360"/>
        <v>0</v>
      </c>
      <c r="BP380" s="192">
        <f t="shared" si="364"/>
        <v>0</v>
      </c>
      <c r="BQ380" s="192" t="s">
        <v>18</v>
      </c>
      <c r="BR380" s="46" t="s">
        <v>191</v>
      </c>
    </row>
    <row r="381" spans="11:70">
      <c r="K381" s="186" t="s">
        <v>140</v>
      </c>
      <c r="L381" s="187" t="str">
        <f t="shared" si="317"/>
        <v>R_ES-MOB-SpHeat</v>
      </c>
      <c r="M381" s="186">
        <f t="shared" ref="M381:N381" si="392">M285</f>
        <v>0</v>
      </c>
      <c r="N381" s="186">
        <f t="shared" si="392"/>
        <v>0</v>
      </c>
      <c r="O381" s="186" t="s">
        <v>18</v>
      </c>
      <c r="P381" s="187" t="s">
        <v>195</v>
      </c>
      <c r="T381" s="186" t="s">
        <v>140</v>
      </c>
      <c r="U381" s="187" t="str">
        <f t="shared" si="350"/>
        <v>R_ES-MOB-SpHeat</v>
      </c>
      <c r="V381" s="186">
        <f t="shared" si="350"/>
        <v>0</v>
      </c>
      <c r="W381" s="186">
        <f t="shared" si="314"/>
        <v>0</v>
      </c>
      <c r="X381" s="186" t="s">
        <v>18</v>
      </c>
      <c r="Y381" s="187" t="s">
        <v>190</v>
      </c>
      <c r="AC381" s="186" t="s">
        <v>140</v>
      </c>
      <c r="AD381" s="46" t="str">
        <f t="shared" si="351"/>
        <v>R_ES-MOB-SpHeat</v>
      </c>
      <c r="AE381" s="192">
        <f t="shared" si="352"/>
        <v>0</v>
      </c>
      <c r="AF381" s="46">
        <f t="shared" si="315"/>
        <v>0</v>
      </c>
      <c r="AG381" s="192" t="s">
        <v>18</v>
      </c>
      <c r="AH381" s="46" t="s">
        <v>196</v>
      </c>
      <c r="AL381" s="186" t="s">
        <v>140</v>
      </c>
      <c r="AM381" s="187" t="str">
        <f t="shared" si="353"/>
        <v>R_ES-MOB-SpHeat</v>
      </c>
      <c r="AN381" s="186">
        <f t="shared" si="354"/>
        <v>0</v>
      </c>
      <c r="AO381" s="186">
        <f t="shared" si="316"/>
        <v>0</v>
      </c>
      <c r="AP381" s="186" t="s">
        <v>18</v>
      </c>
      <c r="AQ381" s="187" t="s">
        <v>193</v>
      </c>
      <c r="AU381" s="186" t="s">
        <v>140</v>
      </c>
      <c r="AV381" s="46" t="str">
        <f t="shared" si="355"/>
        <v>R_ES-MOB-SpHeat</v>
      </c>
      <c r="AW381" s="192">
        <f t="shared" si="356"/>
        <v>0</v>
      </c>
      <c r="AX381" s="192">
        <f t="shared" si="362"/>
        <v>0</v>
      </c>
      <c r="AY381" s="192" t="s">
        <v>18</v>
      </c>
      <c r="AZ381" s="46" t="s">
        <v>192</v>
      </c>
      <c r="BD381" s="186" t="s">
        <v>140</v>
      </c>
      <c r="BE381" s="46" t="str">
        <f t="shared" si="357"/>
        <v>R_ES-MOB-SpHeat</v>
      </c>
      <c r="BF381" s="192">
        <f t="shared" si="358"/>
        <v>0</v>
      </c>
      <c r="BG381" s="192">
        <f t="shared" si="363"/>
        <v>0</v>
      </c>
      <c r="BH381" s="192" t="s">
        <v>18</v>
      </c>
      <c r="BI381" s="46" t="s">
        <v>194</v>
      </c>
      <c r="BM381" s="186" t="s">
        <v>140</v>
      </c>
      <c r="BN381" s="46" t="str">
        <f t="shared" si="359"/>
        <v>R_ES-MOB-SpHeat</v>
      </c>
      <c r="BO381" s="192">
        <f t="shared" si="360"/>
        <v>0</v>
      </c>
      <c r="BP381" s="192">
        <f t="shared" si="364"/>
        <v>0</v>
      </c>
      <c r="BQ381" s="192" t="s">
        <v>18</v>
      </c>
      <c r="BR381" s="46" t="s">
        <v>191</v>
      </c>
    </row>
    <row r="382" spans="11:70">
      <c r="K382" s="186" t="s">
        <v>140</v>
      </c>
      <c r="L382" s="187" t="str">
        <f t="shared" si="317"/>
        <v>R_ES-MOB-SpHeat</v>
      </c>
      <c r="M382" s="186">
        <f t="shared" ref="M382:N382" si="393">M286</f>
        <v>0</v>
      </c>
      <c r="N382" s="186">
        <f t="shared" si="393"/>
        <v>0</v>
      </c>
      <c r="O382" s="186" t="s">
        <v>18</v>
      </c>
      <c r="P382" s="187" t="s">
        <v>195</v>
      </c>
      <c r="T382" s="186" t="s">
        <v>140</v>
      </c>
      <c r="U382" s="187" t="str">
        <f t="shared" si="350"/>
        <v>R_ES-MOB-SpHeat</v>
      </c>
      <c r="V382" s="186">
        <f t="shared" si="350"/>
        <v>0</v>
      </c>
      <c r="W382" s="186">
        <f t="shared" si="314"/>
        <v>0</v>
      </c>
      <c r="X382" s="186" t="s">
        <v>18</v>
      </c>
      <c r="Y382" s="187" t="s">
        <v>190</v>
      </c>
      <c r="AC382" s="186" t="s">
        <v>140</v>
      </c>
      <c r="AD382" s="46" t="str">
        <f t="shared" si="351"/>
        <v>R_ES-MOB-SpHeat</v>
      </c>
      <c r="AE382" s="192">
        <f t="shared" si="352"/>
        <v>0</v>
      </c>
      <c r="AF382" s="46">
        <f t="shared" si="315"/>
        <v>0</v>
      </c>
      <c r="AG382" s="192" t="s">
        <v>18</v>
      </c>
      <c r="AH382" s="46" t="s">
        <v>196</v>
      </c>
      <c r="AL382" s="186" t="s">
        <v>140</v>
      </c>
      <c r="AM382" s="187" t="str">
        <f t="shared" si="353"/>
        <v>R_ES-MOB-SpHeat</v>
      </c>
      <c r="AN382" s="186">
        <f t="shared" si="354"/>
        <v>0</v>
      </c>
      <c r="AO382" s="186">
        <f t="shared" si="316"/>
        <v>0</v>
      </c>
      <c r="AP382" s="186" t="s">
        <v>18</v>
      </c>
      <c r="AQ382" s="187" t="s">
        <v>193</v>
      </c>
      <c r="AU382" s="186" t="s">
        <v>140</v>
      </c>
      <c r="AV382" s="46" t="str">
        <f t="shared" si="355"/>
        <v>R_ES-MOB-SpHeat</v>
      </c>
      <c r="AW382" s="192">
        <f t="shared" si="356"/>
        <v>0</v>
      </c>
      <c r="AX382" s="192">
        <f t="shared" si="362"/>
        <v>0</v>
      </c>
      <c r="AY382" s="192" t="s">
        <v>18</v>
      </c>
      <c r="AZ382" s="46" t="s">
        <v>192</v>
      </c>
      <c r="BD382" s="186" t="s">
        <v>140</v>
      </c>
      <c r="BE382" s="46" t="str">
        <f t="shared" si="357"/>
        <v>R_ES-MOB-SpHeat</v>
      </c>
      <c r="BF382" s="192">
        <f t="shared" si="358"/>
        <v>0</v>
      </c>
      <c r="BG382" s="192">
        <f t="shared" si="363"/>
        <v>0</v>
      </c>
      <c r="BH382" s="192" t="s">
        <v>18</v>
      </c>
      <c r="BI382" s="46" t="s">
        <v>194</v>
      </c>
      <c r="BM382" s="186" t="s">
        <v>140</v>
      </c>
      <c r="BN382" s="46" t="str">
        <f t="shared" si="359"/>
        <v>R_ES-MOB-SpHeat</v>
      </c>
      <c r="BO382" s="192">
        <f t="shared" si="360"/>
        <v>0</v>
      </c>
      <c r="BP382" s="192">
        <f t="shared" si="364"/>
        <v>0</v>
      </c>
      <c r="BQ382" s="192" t="s">
        <v>18</v>
      </c>
      <c r="BR382" s="46" t="s">
        <v>191</v>
      </c>
    </row>
    <row r="383" spans="11:70">
      <c r="K383" s="186" t="s">
        <v>140</v>
      </c>
      <c r="L383" s="187" t="str">
        <f t="shared" si="317"/>
        <v>R_ES-MOB-SpHeat</v>
      </c>
      <c r="M383" s="186">
        <f t="shared" ref="M383:N383" si="394">M287</f>
        <v>0</v>
      </c>
      <c r="N383" s="186">
        <f t="shared" si="394"/>
        <v>0</v>
      </c>
      <c r="O383" s="186" t="s">
        <v>18</v>
      </c>
      <c r="P383" s="187" t="s">
        <v>195</v>
      </c>
      <c r="T383" s="186" t="s">
        <v>140</v>
      </c>
      <c r="U383" s="187" t="str">
        <f t="shared" si="350"/>
        <v>R_ES-MOB-SpHeat</v>
      </c>
      <c r="V383" s="186">
        <f t="shared" si="350"/>
        <v>0</v>
      </c>
      <c r="W383" s="186">
        <f t="shared" si="314"/>
        <v>0</v>
      </c>
      <c r="X383" s="186" t="s">
        <v>18</v>
      </c>
      <c r="Y383" s="187" t="s">
        <v>190</v>
      </c>
      <c r="AC383" s="186" t="s">
        <v>140</v>
      </c>
      <c r="AD383" s="46" t="str">
        <f t="shared" si="351"/>
        <v>R_ES-MOB-SpHeat</v>
      </c>
      <c r="AE383" s="192">
        <f t="shared" si="352"/>
        <v>0</v>
      </c>
      <c r="AF383" s="46">
        <f t="shared" si="315"/>
        <v>0</v>
      </c>
      <c r="AG383" s="192" t="s">
        <v>18</v>
      </c>
      <c r="AH383" s="46" t="s">
        <v>196</v>
      </c>
      <c r="AL383" s="186" t="s">
        <v>140</v>
      </c>
      <c r="AM383" s="187" t="str">
        <f t="shared" si="353"/>
        <v>R_ES-MOB-SpHeat</v>
      </c>
      <c r="AN383" s="186">
        <f t="shared" si="354"/>
        <v>0</v>
      </c>
      <c r="AO383" s="186">
        <f t="shared" si="316"/>
        <v>0</v>
      </c>
      <c r="AP383" s="186" t="s">
        <v>18</v>
      </c>
      <c r="AQ383" s="187" t="s">
        <v>193</v>
      </c>
      <c r="AU383" s="186" t="s">
        <v>140</v>
      </c>
      <c r="AV383" s="46" t="str">
        <f t="shared" si="355"/>
        <v>R_ES-MOB-SpHeat</v>
      </c>
      <c r="AW383" s="192">
        <f t="shared" si="356"/>
        <v>0</v>
      </c>
      <c r="AX383" s="192">
        <f t="shared" si="362"/>
        <v>0</v>
      </c>
      <c r="AY383" s="192" t="s">
        <v>18</v>
      </c>
      <c r="AZ383" s="46" t="s">
        <v>192</v>
      </c>
      <c r="BD383" s="186" t="s">
        <v>140</v>
      </c>
      <c r="BE383" s="46" t="str">
        <f t="shared" si="357"/>
        <v>R_ES-MOB-SpHeat</v>
      </c>
      <c r="BF383" s="192">
        <f t="shared" si="358"/>
        <v>0</v>
      </c>
      <c r="BG383" s="192">
        <f t="shared" si="363"/>
        <v>0</v>
      </c>
      <c r="BH383" s="192" t="s">
        <v>18</v>
      </c>
      <c r="BI383" s="46" t="s">
        <v>194</v>
      </c>
      <c r="BM383" s="186" t="s">
        <v>140</v>
      </c>
      <c r="BN383" s="46" t="str">
        <f t="shared" si="359"/>
        <v>R_ES-MOB-SpHeat</v>
      </c>
      <c r="BO383" s="192">
        <f t="shared" si="360"/>
        <v>0</v>
      </c>
      <c r="BP383" s="192">
        <f t="shared" si="364"/>
        <v>0</v>
      </c>
      <c r="BQ383" s="192" t="s">
        <v>18</v>
      </c>
      <c r="BR383" s="46" t="s">
        <v>191</v>
      </c>
    </row>
    <row r="384" spans="11:70">
      <c r="K384" s="186" t="s">
        <v>140</v>
      </c>
      <c r="L384" s="187" t="str">
        <f t="shared" si="317"/>
        <v>R_ES-MOB-SpHeat</v>
      </c>
      <c r="M384" s="186">
        <f t="shared" ref="M384:N384" si="395">M288</f>
        <v>0</v>
      </c>
      <c r="N384" s="186">
        <f t="shared" si="395"/>
        <v>0</v>
      </c>
      <c r="O384" s="186" t="s">
        <v>18</v>
      </c>
      <c r="P384" s="187" t="s">
        <v>195</v>
      </c>
      <c r="T384" s="186" t="s">
        <v>140</v>
      </c>
      <c r="U384" s="187" t="str">
        <f t="shared" si="350"/>
        <v>R_ES-MOB-SpHeat</v>
      </c>
      <c r="V384" s="186">
        <f t="shared" si="350"/>
        <v>0</v>
      </c>
      <c r="W384" s="186">
        <f t="shared" ref="W384:W439" si="396">W288</f>
        <v>0</v>
      </c>
      <c r="X384" s="186" t="s">
        <v>18</v>
      </c>
      <c r="Y384" s="187" t="s">
        <v>190</v>
      </c>
      <c r="AC384" s="186" t="s">
        <v>140</v>
      </c>
      <c r="AD384" s="46" t="str">
        <f t="shared" si="351"/>
        <v>R_ES-MOB-SpHeat</v>
      </c>
      <c r="AE384" s="192">
        <f t="shared" si="352"/>
        <v>0</v>
      </c>
      <c r="AF384" s="46">
        <f t="shared" ref="AF384:AF447" si="397">N384</f>
        <v>0</v>
      </c>
      <c r="AG384" s="192" t="s">
        <v>18</v>
      </c>
      <c r="AH384" s="46" t="s">
        <v>196</v>
      </c>
      <c r="AL384" s="186" t="s">
        <v>140</v>
      </c>
      <c r="AM384" s="187" t="str">
        <f t="shared" si="353"/>
        <v>R_ES-MOB-SpHeat</v>
      </c>
      <c r="AN384" s="186">
        <f t="shared" si="354"/>
        <v>0</v>
      </c>
      <c r="AO384" s="186">
        <f t="shared" ref="AO384:AO439" si="398">AO288</f>
        <v>0</v>
      </c>
      <c r="AP384" s="186" t="s">
        <v>18</v>
      </c>
      <c r="AQ384" s="187" t="s">
        <v>193</v>
      </c>
      <c r="AU384" s="186" t="s">
        <v>140</v>
      </c>
      <c r="AV384" s="46" t="str">
        <f t="shared" si="355"/>
        <v>R_ES-MOB-SpHeat</v>
      </c>
      <c r="AW384" s="192">
        <f t="shared" si="356"/>
        <v>0</v>
      </c>
      <c r="AX384" s="192">
        <f t="shared" si="362"/>
        <v>0</v>
      </c>
      <c r="AY384" s="192" t="s">
        <v>18</v>
      </c>
      <c r="AZ384" s="46" t="s">
        <v>192</v>
      </c>
      <c r="BD384" s="186" t="s">
        <v>140</v>
      </c>
      <c r="BE384" s="46" t="str">
        <f t="shared" si="357"/>
        <v>R_ES-MOB-SpHeat</v>
      </c>
      <c r="BF384" s="192">
        <f t="shared" si="358"/>
        <v>0</v>
      </c>
      <c r="BG384" s="192">
        <f t="shared" si="363"/>
        <v>0</v>
      </c>
      <c r="BH384" s="192" t="s">
        <v>18</v>
      </c>
      <c r="BI384" s="46" t="s">
        <v>194</v>
      </c>
      <c r="BM384" s="186" t="s">
        <v>140</v>
      </c>
      <c r="BN384" s="46" t="str">
        <f t="shared" si="359"/>
        <v>R_ES-MOB-SpHeat</v>
      </c>
      <c r="BO384" s="192">
        <f t="shared" si="360"/>
        <v>0</v>
      </c>
      <c r="BP384" s="192">
        <f t="shared" si="364"/>
        <v>0</v>
      </c>
      <c r="BQ384" s="192" t="s">
        <v>18</v>
      </c>
      <c r="BR384" s="46" t="s">
        <v>191</v>
      </c>
    </row>
    <row r="385" spans="11:70">
      <c r="K385" s="186" t="s">
        <v>140</v>
      </c>
      <c r="L385" s="187" t="str">
        <f t="shared" ref="L385:L415" si="399">L384</f>
        <v>R_ES-MOB-SpHeat</v>
      </c>
      <c r="M385" s="186">
        <f t="shared" ref="M385:N385" si="400">M289</f>
        <v>0</v>
      </c>
      <c r="N385" s="186">
        <f t="shared" si="400"/>
        <v>0</v>
      </c>
      <c r="O385" s="186" t="s">
        <v>18</v>
      </c>
      <c r="P385" s="187" t="s">
        <v>195</v>
      </c>
      <c r="T385" s="186" t="s">
        <v>140</v>
      </c>
      <c r="U385" s="187" t="str">
        <f t="shared" si="350"/>
        <v>R_ES-MOB-SpHeat</v>
      </c>
      <c r="V385" s="186">
        <f t="shared" si="350"/>
        <v>0</v>
      </c>
      <c r="W385" s="186">
        <f t="shared" si="396"/>
        <v>0</v>
      </c>
      <c r="X385" s="186" t="s">
        <v>18</v>
      </c>
      <c r="Y385" s="187" t="s">
        <v>190</v>
      </c>
      <c r="AC385" s="186" t="s">
        <v>140</v>
      </c>
      <c r="AD385" s="46" t="str">
        <f t="shared" si="351"/>
        <v>R_ES-MOB-SpHeat</v>
      </c>
      <c r="AE385" s="192">
        <f t="shared" si="352"/>
        <v>0</v>
      </c>
      <c r="AF385" s="46">
        <f t="shared" si="397"/>
        <v>0</v>
      </c>
      <c r="AG385" s="192" t="s">
        <v>18</v>
      </c>
      <c r="AH385" s="46" t="s">
        <v>196</v>
      </c>
      <c r="AL385" s="186" t="s">
        <v>140</v>
      </c>
      <c r="AM385" s="187" t="str">
        <f t="shared" si="353"/>
        <v>R_ES-MOB-SpHeat</v>
      </c>
      <c r="AN385" s="186">
        <f t="shared" si="354"/>
        <v>0</v>
      </c>
      <c r="AO385" s="186">
        <f t="shared" si="398"/>
        <v>0</v>
      </c>
      <c r="AP385" s="186" t="s">
        <v>18</v>
      </c>
      <c r="AQ385" s="187" t="s">
        <v>193</v>
      </c>
      <c r="AU385" s="186" t="s">
        <v>140</v>
      </c>
      <c r="AV385" s="46" t="str">
        <f t="shared" si="355"/>
        <v>R_ES-MOB-SpHeat</v>
      </c>
      <c r="AW385" s="192">
        <f t="shared" si="356"/>
        <v>0</v>
      </c>
      <c r="AX385" s="192">
        <f t="shared" si="362"/>
        <v>0</v>
      </c>
      <c r="AY385" s="192" t="s">
        <v>18</v>
      </c>
      <c r="AZ385" s="46" t="s">
        <v>192</v>
      </c>
      <c r="BD385" s="186" t="s">
        <v>140</v>
      </c>
      <c r="BE385" s="46" t="str">
        <f t="shared" si="357"/>
        <v>R_ES-MOB-SpHeat</v>
      </c>
      <c r="BF385" s="192">
        <f t="shared" si="358"/>
        <v>0</v>
      </c>
      <c r="BG385" s="192">
        <f t="shared" si="363"/>
        <v>0</v>
      </c>
      <c r="BH385" s="192" t="s">
        <v>18</v>
      </c>
      <c r="BI385" s="46" t="s">
        <v>194</v>
      </c>
      <c r="BM385" s="186" t="s">
        <v>140</v>
      </c>
      <c r="BN385" s="46" t="str">
        <f t="shared" si="359"/>
        <v>R_ES-MOB-SpHeat</v>
      </c>
      <c r="BO385" s="192">
        <f t="shared" si="360"/>
        <v>0</v>
      </c>
      <c r="BP385" s="192">
        <f t="shared" si="364"/>
        <v>0</v>
      </c>
      <c r="BQ385" s="192" t="s">
        <v>18</v>
      </c>
      <c r="BR385" s="46" t="s">
        <v>191</v>
      </c>
    </row>
    <row r="386" spans="11:70">
      <c r="K386" s="186" t="s">
        <v>140</v>
      </c>
      <c r="L386" s="187" t="str">
        <f t="shared" si="399"/>
        <v>R_ES-MOB-SpHeat</v>
      </c>
      <c r="M386" s="186">
        <f t="shared" ref="M386:N386" si="401">M290</f>
        <v>0</v>
      </c>
      <c r="N386" s="186">
        <f t="shared" si="401"/>
        <v>0</v>
      </c>
      <c r="O386" s="186" t="s">
        <v>18</v>
      </c>
      <c r="P386" s="187" t="s">
        <v>195</v>
      </c>
      <c r="T386" s="186" t="s">
        <v>140</v>
      </c>
      <c r="U386" s="187" t="str">
        <f t="shared" si="350"/>
        <v>R_ES-MOB-SpHeat</v>
      </c>
      <c r="V386" s="186">
        <f t="shared" si="350"/>
        <v>0</v>
      </c>
      <c r="W386" s="186">
        <f t="shared" si="396"/>
        <v>0</v>
      </c>
      <c r="X386" s="186" t="s">
        <v>18</v>
      </c>
      <c r="Y386" s="187" t="s">
        <v>190</v>
      </c>
      <c r="AC386" s="186" t="s">
        <v>140</v>
      </c>
      <c r="AD386" s="46" t="str">
        <f t="shared" si="351"/>
        <v>R_ES-MOB-SpHeat</v>
      </c>
      <c r="AE386" s="192">
        <f t="shared" si="352"/>
        <v>0</v>
      </c>
      <c r="AF386" s="46">
        <f t="shared" si="397"/>
        <v>0</v>
      </c>
      <c r="AG386" s="192" t="s">
        <v>18</v>
      </c>
      <c r="AH386" s="46" t="s">
        <v>196</v>
      </c>
      <c r="AL386" s="186" t="s">
        <v>140</v>
      </c>
      <c r="AM386" s="187" t="str">
        <f t="shared" si="353"/>
        <v>R_ES-MOB-SpHeat</v>
      </c>
      <c r="AN386" s="186">
        <f t="shared" si="354"/>
        <v>0</v>
      </c>
      <c r="AO386" s="186">
        <f t="shared" si="398"/>
        <v>0</v>
      </c>
      <c r="AP386" s="186" t="s">
        <v>18</v>
      </c>
      <c r="AQ386" s="187" t="s">
        <v>193</v>
      </c>
      <c r="AU386" s="186" t="s">
        <v>140</v>
      </c>
      <c r="AV386" s="46" t="str">
        <f t="shared" si="355"/>
        <v>R_ES-MOB-SpHeat</v>
      </c>
      <c r="AW386" s="192">
        <f t="shared" si="356"/>
        <v>0</v>
      </c>
      <c r="AX386" s="192">
        <f t="shared" si="362"/>
        <v>0</v>
      </c>
      <c r="AY386" s="192" t="s">
        <v>18</v>
      </c>
      <c r="AZ386" s="46" t="s">
        <v>192</v>
      </c>
      <c r="BD386" s="186" t="s">
        <v>140</v>
      </c>
      <c r="BE386" s="46" t="str">
        <f t="shared" si="357"/>
        <v>R_ES-MOB-SpHeat</v>
      </c>
      <c r="BF386" s="192">
        <f t="shared" si="358"/>
        <v>0</v>
      </c>
      <c r="BG386" s="192">
        <f t="shared" si="363"/>
        <v>0</v>
      </c>
      <c r="BH386" s="192" t="s">
        <v>18</v>
      </c>
      <c r="BI386" s="46" t="s">
        <v>194</v>
      </c>
      <c r="BM386" s="186" t="s">
        <v>140</v>
      </c>
      <c r="BN386" s="46" t="str">
        <f t="shared" si="359"/>
        <v>R_ES-MOB-SpHeat</v>
      </c>
      <c r="BO386" s="192">
        <f t="shared" si="360"/>
        <v>0</v>
      </c>
      <c r="BP386" s="192">
        <f t="shared" si="364"/>
        <v>0</v>
      </c>
      <c r="BQ386" s="192" t="s">
        <v>18</v>
      </c>
      <c r="BR386" s="46" t="s">
        <v>191</v>
      </c>
    </row>
    <row r="387" spans="11:70">
      <c r="K387" s="186" t="s">
        <v>140</v>
      </c>
      <c r="L387" s="187" t="str">
        <f t="shared" si="399"/>
        <v>R_ES-MOB-SpHeat</v>
      </c>
      <c r="M387" s="186">
        <f t="shared" ref="M387:N387" si="402">M291</f>
        <v>0</v>
      </c>
      <c r="N387" s="186">
        <f t="shared" si="402"/>
        <v>0</v>
      </c>
      <c r="O387" s="186" t="s">
        <v>18</v>
      </c>
      <c r="P387" s="187" t="s">
        <v>195</v>
      </c>
      <c r="T387" s="186" t="s">
        <v>140</v>
      </c>
      <c r="U387" s="187" t="str">
        <f t="shared" si="350"/>
        <v>R_ES-MOB-SpHeat</v>
      </c>
      <c r="V387" s="186">
        <f t="shared" si="350"/>
        <v>0</v>
      </c>
      <c r="W387" s="186">
        <f t="shared" si="396"/>
        <v>0</v>
      </c>
      <c r="X387" s="186" t="s">
        <v>18</v>
      </c>
      <c r="Y387" s="187" t="s">
        <v>190</v>
      </c>
      <c r="AC387" s="186" t="s">
        <v>140</v>
      </c>
      <c r="AD387" s="46" t="str">
        <f t="shared" si="351"/>
        <v>R_ES-MOB-SpHeat</v>
      </c>
      <c r="AE387" s="192">
        <f t="shared" si="352"/>
        <v>0</v>
      </c>
      <c r="AF387" s="46">
        <f t="shared" si="397"/>
        <v>0</v>
      </c>
      <c r="AG387" s="192" t="s">
        <v>18</v>
      </c>
      <c r="AH387" s="46" t="s">
        <v>196</v>
      </c>
      <c r="AL387" s="186" t="s">
        <v>140</v>
      </c>
      <c r="AM387" s="187" t="str">
        <f t="shared" si="353"/>
        <v>R_ES-MOB-SpHeat</v>
      </c>
      <c r="AN387" s="186">
        <f t="shared" si="354"/>
        <v>0</v>
      </c>
      <c r="AO387" s="186">
        <f t="shared" si="398"/>
        <v>0</v>
      </c>
      <c r="AP387" s="186" t="s">
        <v>18</v>
      </c>
      <c r="AQ387" s="187" t="s">
        <v>193</v>
      </c>
      <c r="AU387" s="186" t="s">
        <v>140</v>
      </c>
      <c r="AV387" s="46" t="str">
        <f t="shared" si="355"/>
        <v>R_ES-MOB-SpHeat</v>
      </c>
      <c r="AW387" s="192">
        <f t="shared" si="356"/>
        <v>0</v>
      </c>
      <c r="AX387" s="192">
        <f t="shared" si="362"/>
        <v>0</v>
      </c>
      <c r="AY387" s="192" t="s">
        <v>18</v>
      </c>
      <c r="AZ387" s="46" t="s">
        <v>192</v>
      </c>
      <c r="BD387" s="186" t="s">
        <v>140</v>
      </c>
      <c r="BE387" s="46" t="str">
        <f t="shared" si="357"/>
        <v>R_ES-MOB-SpHeat</v>
      </c>
      <c r="BF387" s="192">
        <f t="shared" si="358"/>
        <v>0</v>
      </c>
      <c r="BG387" s="192">
        <f t="shared" si="363"/>
        <v>0</v>
      </c>
      <c r="BH387" s="192" t="s">
        <v>18</v>
      </c>
      <c r="BI387" s="46" t="s">
        <v>194</v>
      </c>
      <c r="BM387" s="186" t="s">
        <v>140</v>
      </c>
      <c r="BN387" s="46" t="str">
        <f t="shared" si="359"/>
        <v>R_ES-MOB-SpHeat</v>
      </c>
      <c r="BO387" s="192">
        <f t="shared" si="360"/>
        <v>0</v>
      </c>
      <c r="BP387" s="192">
        <f t="shared" si="364"/>
        <v>0</v>
      </c>
      <c r="BQ387" s="192" t="s">
        <v>18</v>
      </c>
      <c r="BR387" s="46" t="s">
        <v>191</v>
      </c>
    </row>
    <row r="388" spans="11:70">
      <c r="K388" s="186" t="s">
        <v>140</v>
      </c>
      <c r="L388" s="187" t="str">
        <f t="shared" si="399"/>
        <v>R_ES-MOB-SpHeat</v>
      </c>
      <c r="M388" s="186">
        <f t="shared" ref="M388:N388" si="403">M292</f>
        <v>0</v>
      </c>
      <c r="N388" s="186">
        <f t="shared" si="403"/>
        <v>0</v>
      </c>
      <c r="O388" s="186" t="s">
        <v>18</v>
      </c>
      <c r="P388" s="187" t="s">
        <v>195</v>
      </c>
      <c r="T388" s="186" t="s">
        <v>140</v>
      </c>
      <c r="U388" s="187" t="str">
        <f t="shared" si="350"/>
        <v>R_ES-MOB-SpHeat</v>
      </c>
      <c r="V388" s="186">
        <f t="shared" si="350"/>
        <v>0</v>
      </c>
      <c r="W388" s="186">
        <f t="shared" si="396"/>
        <v>0</v>
      </c>
      <c r="X388" s="186" t="s">
        <v>18</v>
      </c>
      <c r="Y388" s="187" t="s">
        <v>190</v>
      </c>
      <c r="AC388" s="186" t="s">
        <v>140</v>
      </c>
      <c r="AD388" s="46" t="str">
        <f t="shared" si="351"/>
        <v>R_ES-MOB-SpHeat</v>
      </c>
      <c r="AE388" s="192">
        <f t="shared" si="352"/>
        <v>0</v>
      </c>
      <c r="AF388" s="46">
        <f t="shared" si="397"/>
        <v>0</v>
      </c>
      <c r="AG388" s="192" t="s">
        <v>18</v>
      </c>
      <c r="AH388" s="46" t="s">
        <v>196</v>
      </c>
      <c r="AL388" s="186" t="s">
        <v>140</v>
      </c>
      <c r="AM388" s="187" t="str">
        <f t="shared" si="353"/>
        <v>R_ES-MOB-SpHeat</v>
      </c>
      <c r="AN388" s="186">
        <f t="shared" si="354"/>
        <v>0</v>
      </c>
      <c r="AO388" s="186">
        <f t="shared" si="398"/>
        <v>0</v>
      </c>
      <c r="AP388" s="186" t="s">
        <v>18</v>
      </c>
      <c r="AQ388" s="187" t="s">
        <v>193</v>
      </c>
      <c r="AU388" s="186" t="s">
        <v>140</v>
      </c>
      <c r="AV388" s="46" t="str">
        <f t="shared" si="355"/>
        <v>R_ES-MOB-SpHeat</v>
      </c>
      <c r="AW388" s="192">
        <f t="shared" si="356"/>
        <v>0</v>
      </c>
      <c r="AX388" s="192">
        <f t="shared" si="362"/>
        <v>0</v>
      </c>
      <c r="AY388" s="192" t="s">
        <v>18</v>
      </c>
      <c r="AZ388" s="46" t="s">
        <v>192</v>
      </c>
      <c r="BD388" s="186" t="s">
        <v>140</v>
      </c>
      <c r="BE388" s="46" t="str">
        <f t="shared" si="357"/>
        <v>R_ES-MOB-SpHeat</v>
      </c>
      <c r="BF388" s="192">
        <f t="shared" si="358"/>
        <v>0</v>
      </c>
      <c r="BG388" s="192">
        <f t="shared" si="363"/>
        <v>0</v>
      </c>
      <c r="BH388" s="192" t="s">
        <v>18</v>
      </c>
      <c r="BI388" s="46" t="s">
        <v>194</v>
      </c>
      <c r="BM388" s="186" t="s">
        <v>140</v>
      </c>
      <c r="BN388" s="46" t="str">
        <f t="shared" si="359"/>
        <v>R_ES-MOB-SpHeat</v>
      </c>
      <c r="BO388" s="192">
        <f t="shared" si="360"/>
        <v>0</v>
      </c>
      <c r="BP388" s="192">
        <f t="shared" si="364"/>
        <v>0</v>
      </c>
      <c r="BQ388" s="192" t="s">
        <v>18</v>
      </c>
      <c r="BR388" s="46" t="s">
        <v>191</v>
      </c>
    </row>
    <row r="389" spans="11:70">
      <c r="K389" s="186" t="s">
        <v>140</v>
      </c>
      <c r="L389" s="187" t="str">
        <f t="shared" si="399"/>
        <v>R_ES-MOB-SpHeat</v>
      </c>
      <c r="M389" s="186">
        <f t="shared" ref="M389:N389" si="404">M293</f>
        <v>0</v>
      </c>
      <c r="N389" s="186">
        <f t="shared" si="404"/>
        <v>0</v>
      </c>
      <c r="O389" s="186" t="s">
        <v>18</v>
      </c>
      <c r="P389" s="187" t="s">
        <v>195</v>
      </c>
      <c r="T389" s="186" t="s">
        <v>140</v>
      </c>
      <c r="U389" s="187" t="str">
        <f t="shared" si="350"/>
        <v>R_ES-MOB-SpHeat</v>
      </c>
      <c r="V389" s="186">
        <f t="shared" si="350"/>
        <v>0</v>
      </c>
      <c r="W389" s="186">
        <f t="shared" si="396"/>
        <v>0</v>
      </c>
      <c r="X389" s="186" t="s">
        <v>18</v>
      </c>
      <c r="Y389" s="187" t="s">
        <v>190</v>
      </c>
      <c r="AC389" s="186" t="s">
        <v>140</v>
      </c>
      <c r="AD389" s="46" t="str">
        <f t="shared" si="351"/>
        <v>R_ES-MOB-SpHeat</v>
      </c>
      <c r="AE389" s="192">
        <f t="shared" si="352"/>
        <v>0</v>
      </c>
      <c r="AF389" s="46">
        <f t="shared" si="397"/>
        <v>0</v>
      </c>
      <c r="AG389" s="192" t="s">
        <v>18</v>
      </c>
      <c r="AH389" s="46" t="s">
        <v>196</v>
      </c>
      <c r="AL389" s="186" t="s">
        <v>140</v>
      </c>
      <c r="AM389" s="187" t="str">
        <f t="shared" si="353"/>
        <v>R_ES-MOB-SpHeat</v>
      </c>
      <c r="AN389" s="186">
        <f t="shared" si="354"/>
        <v>0</v>
      </c>
      <c r="AO389" s="186">
        <f t="shared" si="398"/>
        <v>0</v>
      </c>
      <c r="AP389" s="186" t="s">
        <v>18</v>
      </c>
      <c r="AQ389" s="187" t="s">
        <v>193</v>
      </c>
      <c r="AU389" s="186" t="s">
        <v>140</v>
      </c>
      <c r="AV389" s="46" t="str">
        <f t="shared" si="355"/>
        <v>R_ES-MOB-SpHeat</v>
      </c>
      <c r="AW389" s="192">
        <f t="shared" si="356"/>
        <v>0</v>
      </c>
      <c r="AX389" s="192">
        <f t="shared" si="362"/>
        <v>0</v>
      </c>
      <c r="AY389" s="192" t="s">
        <v>18</v>
      </c>
      <c r="AZ389" s="46" t="s">
        <v>192</v>
      </c>
      <c r="BD389" s="186" t="s">
        <v>140</v>
      </c>
      <c r="BE389" s="46" t="str">
        <f t="shared" si="357"/>
        <v>R_ES-MOB-SpHeat</v>
      </c>
      <c r="BF389" s="192">
        <f t="shared" si="358"/>
        <v>0</v>
      </c>
      <c r="BG389" s="192">
        <f t="shared" si="363"/>
        <v>0</v>
      </c>
      <c r="BH389" s="192" t="s">
        <v>18</v>
      </c>
      <c r="BI389" s="46" t="s">
        <v>194</v>
      </c>
      <c r="BM389" s="186" t="s">
        <v>140</v>
      </c>
      <c r="BN389" s="46" t="str">
        <f t="shared" si="359"/>
        <v>R_ES-MOB-SpHeat</v>
      </c>
      <c r="BO389" s="192">
        <f t="shared" si="360"/>
        <v>0</v>
      </c>
      <c r="BP389" s="192">
        <f t="shared" si="364"/>
        <v>0</v>
      </c>
      <c r="BQ389" s="192" t="s">
        <v>18</v>
      </c>
      <c r="BR389" s="46" t="s">
        <v>191</v>
      </c>
    </row>
    <row r="390" spans="11:70">
      <c r="K390" s="186" t="s">
        <v>140</v>
      </c>
      <c r="L390" s="187" t="str">
        <f t="shared" si="399"/>
        <v>R_ES-MOB-SpHeat</v>
      </c>
      <c r="M390" s="186">
        <f t="shared" ref="M390:N390" si="405">M294</f>
        <v>0</v>
      </c>
      <c r="N390" s="186">
        <f t="shared" si="405"/>
        <v>0</v>
      </c>
      <c r="O390" s="186" t="s">
        <v>18</v>
      </c>
      <c r="P390" s="187" t="s">
        <v>195</v>
      </c>
      <c r="T390" s="186" t="s">
        <v>140</v>
      </c>
      <c r="U390" s="187" t="str">
        <f t="shared" si="350"/>
        <v>R_ES-MOB-SpHeat</v>
      </c>
      <c r="V390" s="186">
        <f t="shared" si="350"/>
        <v>0</v>
      </c>
      <c r="W390" s="186">
        <f t="shared" si="396"/>
        <v>0</v>
      </c>
      <c r="X390" s="186" t="s">
        <v>18</v>
      </c>
      <c r="Y390" s="187" t="s">
        <v>190</v>
      </c>
      <c r="AC390" s="186" t="s">
        <v>140</v>
      </c>
      <c r="AD390" s="46" t="str">
        <f t="shared" si="351"/>
        <v>R_ES-MOB-SpHeat</v>
      </c>
      <c r="AE390" s="192">
        <f t="shared" si="352"/>
        <v>0</v>
      </c>
      <c r="AF390" s="46">
        <f t="shared" si="397"/>
        <v>0</v>
      </c>
      <c r="AG390" s="192" t="s">
        <v>18</v>
      </c>
      <c r="AH390" s="46" t="s">
        <v>196</v>
      </c>
      <c r="AL390" s="186" t="s">
        <v>140</v>
      </c>
      <c r="AM390" s="187" t="str">
        <f t="shared" si="353"/>
        <v>R_ES-MOB-SpHeat</v>
      </c>
      <c r="AN390" s="186">
        <f t="shared" si="354"/>
        <v>0</v>
      </c>
      <c r="AO390" s="186">
        <f t="shared" si="398"/>
        <v>0</v>
      </c>
      <c r="AP390" s="186" t="s">
        <v>18</v>
      </c>
      <c r="AQ390" s="187" t="s">
        <v>193</v>
      </c>
      <c r="AU390" s="186" t="s">
        <v>140</v>
      </c>
      <c r="AV390" s="46" t="str">
        <f t="shared" si="355"/>
        <v>R_ES-MOB-SpHeat</v>
      </c>
      <c r="AW390" s="192">
        <f t="shared" si="356"/>
        <v>0</v>
      </c>
      <c r="AX390" s="192">
        <f t="shared" si="362"/>
        <v>0</v>
      </c>
      <c r="AY390" s="192" t="s">
        <v>18</v>
      </c>
      <c r="AZ390" s="46" t="s">
        <v>192</v>
      </c>
      <c r="BD390" s="186" t="s">
        <v>140</v>
      </c>
      <c r="BE390" s="46" t="str">
        <f t="shared" si="357"/>
        <v>R_ES-MOB-SpHeat</v>
      </c>
      <c r="BF390" s="192">
        <f t="shared" si="358"/>
        <v>0</v>
      </c>
      <c r="BG390" s="192">
        <f t="shared" si="363"/>
        <v>0</v>
      </c>
      <c r="BH390" s="192" t="s">
        <v>18</v>
      </c>
      <c r="BI390" s="46" t="s">
        <v>194</v>
      </c>
      <c r="BM390" s="186" t="s">
        <v>140</v>
      </c>
      <c r="BN390" s="46" t="str">
        <f t="shared" si="359"/>
        <v>R_ES-MOB-SpHeat</v>
      </c>
      <c r="BO390" s="192">
        <f t="shared" si="360"/>
        <v>0</v>
      </c>
      <c r="BP390" s="192">
        <f t="shared" si="364"/>
        <v>0</v>
      </c>
      <c r="BQ390" s="192" t="s">
        <v>18</v>
      </c>
      <c r="BR390" s="46" t="s">
        <v>191</v>
      </c>
    </row>
    <row r="391" spans="11:70">
      <c r="K391" s="186" t="s">
        <v>140</v>
      </c>
      <c r="L391" s="187" t="str">
        <f t="shared" si="399"/>
        <v>R_ES-MOB-SpHeat</v>
      </c>
      <c r="M391" s="186">
        <f t="shared" ref="M391:N391" si="406">M295</f>
        <v>0</v>
      </c>
      <c r="N391" s="186">
        <f t="shared" si="406"/>
        <v>0</v>
      </c>
      <c r="O391" s="186" t="s">
        <v>18</v>
      </c>
      <c r="P391" s="187" t="s">
        <v>195</v>
      </c>
      <c r="T391" s="186" t="s">
        <v>140</v>
      </c>
      <c r="U391" s="187" t="str">
        <f t="shared" si="350"/>
        <v>R_ES-MOB-SpHeat</v>
      </c>
      <c r="V391" s="186">
        <f t="shared" si="350"/>
        <v>0</v>
      </c>
      <c r="W391" s="186">
        <f t="shared" si="396"/>
        <v>0</v>
      </c>
      <c r="X391" s="186" t="s">
        <v>18</v>
      </c>
      <c r="Y391" s="187" t="s">
        <v>190</v>
      </c>
      <c r="AC391" s="186" t="s">
        <v>140</v>
      </c>
      <c r="AD391" s="46" t="str">
        <f t="shared" si="351"/>
        <v>R_ES-MOB-SpHeat</v>
      </c>
      <c r="AE391" s="192">
        <f t="shared" si="352"/>
        <v>0</v>
      </c>
      <c r="AF391" s="46">
        <f t="shared" si="397"/>
        <v>0</v>
      </c>
      <c r="AG391" s="192" t="s">
        <v>18</v>
      </c>
      <c r="AH391" s="46" t="s">
        <v>196</v>
      </c>
      <c r="AL391" s="186" t="s">
        <v>140</v>
      </c>
      <c r="AM391" s="187" t="str">
        <f t="shared" si="353"/>
        <v>R_ES-MOB-SpHeat</v>
      </c>
      <c r="AN391" s="186">
        <f t="shared" si="354"/>
        <v>0</v>
      </c>
      <c r="AO391" s="186">
        <f t="shared" si="398"/>
        <v>0</v>
      </c>
      <c r="AP391" s="186" t="s">
        <v>18</v>
      </c>
      <c r="AQ391" s="187" t="s">
        <v>193</v>
      </c>
      <c r="AU391" s="186" t="s">
        <v>140</v>
      </c>
      <c r="AV391" s="46" t="str">
        <f t="shared" si="355"/>
        <v>R_ES-MOB-SpHeat</v>
      </c>
      <c r="AW391" s="192">
        <f t="shared" si="356"/>
        <v>0</v>
      </c>
      <c r="AX391" s="192">
        <f t="shared" si="362"/>
        <v>0</v>
      </c>
      <c r="AY391" s="192" t="s">
        <v>18</v>
      </c>
      <c r="AZ391" s="46" t="s">
        <v>192</v>
      </c>
      <c r="BD391" s="186" t="s">
        <v>140</v>
      </c>
      <c r="BE391" s="46" t="str">
        <f t="shared" si="357"/>
        <v>R_ES-MOB-SpHeat</v>
      </c>
      <c r="BF391" s="192">
        <f t="shared" si="358"/>
        <v>0</v>
      </c>
      <c r="BG391" s="192">
        <f t="shared" si="363"/>
        <v>0</v>
      </c>
      <c r="BH391" s="192" t="s">
        <v>18</v>
      </c>
      <c r="BI391" s="46" t="s">
        <v>194</v>
      </c>
      <c r="BM391" s="186" t="s">
        <v>140</v>
      </c>
      <c r="BN391" s="46" t="str">
        <f t="shared" si="359"/>
        <v>R_ES-MOB-SpHeat</v>
      </c>
      <c r="BO391" s="192">
        <f t="shared" si="360"/>
        <v>0</v>
      </c>
      <c r="BP391" s="192">
        <f t="shared" si="364"/>
        <v>0</v>
      </c>
      <c r="BQ391" s="192" t="s">
        <v>18</v>
      </c>
      <c r="BR391" s="46" t="s">
        <v>191</v>
      </c>
    </row>
    <row r="392" spans="11:70">
      <c r="K392" s="186" t="s">
        <v>350</v>
      </c>
      <c r="L392" s="187" t="str">
        <f t="shared" si="399"/>
        <v>R_ES-MOB-SpHeat</v>
      </c>
      <c r="M392" s="186" t="str">
        <f t="shared" ref="M392:N392" si="407">M296</f>
        <v>WH0_1</v>
      </c>
      <c r="N392" s="186">
        <f t="shared" si="407"/>
        <v>9.6566523605150306E-2</v>
      </c>
      <c r="O392" s="186" t="s">
        <v>18</v>
      </c>
      <c r="P392" s="187" t="s">
        <v>195</v>
      </c>
      <c r="T392" s="186" t="s">
        <v>350</v>
      </c>
      <c r="U392" s="187" t="str">
        <f t="shared" si="350"/>
        <v>R_ES-MOB-SpHeat</v>
      </c>
      <c r="V392" s="186" t="str">
        <f t="shared" si="350"/>
        <v>WH0_1</v>
      </c>
      <c r="W392" s="186">
        <f t="shared" si="396"/>
        <v>9.6566523605150306E-2</v>
      </c>
      <c r="X392" s="186" t="s">
        <v>18</v>
      </c>
      <c r="Y392" s="187" t="s">
        <v>190</v>
      </c>
      <c r="AA392" s="186">
        <f t="shared" ref="AA392:AA415" si="408">AA296</f>
        <v>4.9356223175965698E-2</v>
      </c>
      <c r="AC392" s="186" t="s">
        <v>350</v>
      </c>
      <c r="AD392" s="46" t="str">
        <f t="shared" si="351"/>
        <v>R_ES-MOB-SpHeat</v>
      </c>
      <c r="AE392" s="192" t="str">
        <f t="shared" si="352"/>
        <v>WH0_1</v>
      </c>
      <c r="AF392" s="46">
        <f t="shared" si="397"/>
        <v>9.6566523605150306E-2</v>
      </c>
      <c r="AG392" s="192" t="s">
        <v>18</v>
      </c>
      <c r="AH392" s="46" t="s">
        <v>196</v>
      </c>
      <c r="AL392" s="186" t="s">
        <v>350</v>
      </c>
      <c r="AM392" s="187" t="str">
        <f t="shared" si="353"/>
        <v>R_ES-MOB-SpHeat</v>
      </c>
      <c r="AN392" s="186" t="str">
        <f t="shared" si="354"/>
        <v>WH0_1</v>
      </c>
      <c r="AO392" s="46">
        <f t="shared" ref="AO392:AO403" si="409">W392</f>
        <v>9.6566523605150306E-2</v>
      </c>
      <c r="AP392" s="186" t="s">
        <v>18</v>
      </c>
      <c r="AQ392" s="187" t="s">
        <v>193</v>
      </c>
      <c r="AS392" s="186">
        <f t="shared" ref="AS392:AS415" si="410">AS296</f>
        <v>4.7210300429184601E-2</v>
      </c>
      <c r="AU392" s="186" t="s">
        <v>350</v>
      </c>
      <c r="AV392" s="46" t="str">
        <f t="shared" si="355"/>
        <v>R_ES-MOB-SpHeat</v>
      </c>
      <c r="AW392" s="192" t="str">
        <f t="shared" si="356"/>
        <v>WH0_1</v>
      </c>
      <c r="AX392" s="46">
        <f t="shared" ref="AX392:AX403" si="411">AF392</f>
        <v>9.6566523605150306E-2</v>
      </c>
      <c r="AY392" s="192" t="s">
        <v>18</v>
      </c>
      <c r="AZ392" s="46" t="s">
        <v>192</v>
      </c>
      <c r="BB392" s="192">
        <f t="shared" ref="BB392:BB415" si="412">AA392</f>
        <v>4.9356223175965698E-2</v>
      </c>
      <c r="BD392" s="186" t="s">
        <v>350</v>
      </c>
      <c r="BE392" s="46" t="str">
        <f t="shared" si="357"/>
        <v>R_ES-MOB-SpHeat</v>
      </c>
      <c r="BF392" s="192" t="str">
        <f t="shared" si="358"/>
        <v>WH0_1</v>
      </c>
      <c r="BG392" s="192">
        <f t="shared" si="363"/>
        <v>9.6566523605150306E-2</v>
      </c>
      <c r="BH392" s="192" t="s">
        <v>18</v>
      </c>
      <c r="BI392" s="46" t="s">
        <v>194</v>
      </c>
      <c r="BM392" s="186" t="s">
        <v>350</v>
      </c>
      <c r="BN392" s="46" t="str">
        <f t="shared" si="359"/>
        <v>R_ES-MOB-SpHeat</v>
      </c>
      <c r="BO392" s="192" t="str">
        <f t="shared" si="360"/>
        <v>WH0_1</v>
      </c>
      <c r="BP392" s="192">
        <f t="shared" si="364"/>
        <v>9.6566523605150306E-2</v>
      </c>
      <c r="BQ392" s="192" t="s">
        <v>18</v>
      </c>
      <c r="BR392" s="46" t="s">
        <v>191</v>
      </c>
    </row>
    <row r="393" spans="11:70">
      <c r="K393" s="186" t="s">
        <v>350</v>
      </c>
      <c r="L393" s="187" t="str">
        <f t="shared" si="399"/>
        <v>R_ES-MOB-SpHeat</v>
      </c>
      <c r="M393" s="186" t="str">
        <f t="shared" ref="M393:N393" si="413">M297</f>
        <v>WH2_3</v>
      </c>
      <c r="N393" s="186">
        <f t="shared" si="413"/>
        <v>9.6566523605150306E-2</v>
      </c>
      <c r="O393" s="186" t="s">
        <v>18</v>
      </c>
      <c r="P393" s="187" t="s">
        <v>195</v>
      </c>
      <c r="T393" s="186" t="s">
        <v>350</v>
      </c>
      <c r="U393" s="187" t="str">
        <f t="shared" si="350"/>
        <v>R_ES-MOB-SpHeat</v>
      </c>
      <c r="V393" s="186" t="str">
        <f t="shared" si="350"/>
        <v>WH2_3</v>
      </c>
      <c r="W393" s="186">
        <f t="shared" si="396"/>
        <v>7.9399141630901296E-2</v>
      </c>
      <c r="X393" s="186" t="s">
        <v>18</v>
      </c>
      <c r="Y393" s="187" t="s">
        <v>190</v>
      </c>
      <c r="AA393" s="186">
        <f t="shared" si="408"/>
        <v>4.7210300429184601E-2</v>
      </c>
      <c r="AC393" s="186" t="s">
        <v>350</v>
      </c>
      <c r="AD393" s="46" t="str">
        <f t="shared" si="351"/>
        <v>R_ES-MOB-SpHeat</v>
      </c>
      <c r="AE393" s="192" t="str">
        <f t="shared" si="352"/>
        <v>WH2_3</v>
      </c>
      <c r="AF393" s="46">
        <f t="shared" si="397"/>
        <v>9.6566523605150306E-2</v>
      </c>
      <c r="AG393" s="192" t="s">
        <v>18</v>
      </c>
      <c r="AH393" s="46" t="s">
        <v>196</v>
      </c>
      <c r="AL393" s="186" t="s">
        <v>350</v>
      </c>
      <c r="AM393" s="187" t="str">
        <f t="shared" si="353"/>
        <v>R_ES-MOB-SpHeat</v>
      </c>
      <c r="AN393" s="186" t="str">
        <f t="shared" si="354"/>
        <v>WH2_3</v>
      </c>
      <c r="AO393" s="46">
        <f t="shared" si="409"/>
        <v>7.9399141630901296E-2</v>
      </c>
      <c r="AP393" s="186" t="s">
        <v>18</v>
      </c>
      <c r="AQ393" s="187" t="s">
        <v>193</v>
      </c>
      <c r="AS393" s="186">
        <f t="shared" si="410"/>
        <v>4.7210300429184601E-2</v>
      </c>
      <c r="AU393" s="186" t="s">
        <v>350</v>
      </c>
      <c r="AV393" s="46" t="str">
        <f t="shared" si="355"/>
        <v>R_ES-MOB-SpHeat</v>
      </c>
      <c r="AW393" s="192" t="str">
        <f t="shared" si="356"/>
        <v>WH2_3</v>
      </c>
      <c r="AX393" s="46">
        <f t="shared" si="411"/>
        <v>9.6566523605150306E-2</v>
      </c>
      <c r="AY393" s="192" t="s">
        <v>18</v>
      </c>
      <c r="AZ393" s="46" t="s">
        <v>192</v>
      </c>
      <c r="BB393" s="192">
        <f t="shared" si="412"/>
        <v>4.7210300429184601E-2</v>
      </c>
      <c r="BD393" s="186" t="s">
        <v>350</v>
      </c>
      <c r="BE393" s="46" t="str">
        <f t="shared" si="357"/>
        <v>R_ES-MOB-SpHeat</v>
      </c>
      <c r="BF393" s="192" t="str">
        <f t="shared" si="358"/>
        <v>WH2_3</v>
      </c>
      <c r="BG393" s="192">
        <f t="shared" si="363"/>
        <v>9.6566523605150306E-2</v>
      </c>
      <c r="BH393" s="192" t="s">
        <v>18</v>
      </c>
      <c r="BI393" s="46" t="s">
        <v>194</v>
      </c>
      <c r="BM393" s="186" t="s">
        <v>350</v>
      </c>
      <c r="BN393" s="46" t="str">
        <f t="shared" si="359"/>
        <v>R_ES-MOB-SpHeat</v>
      </c>
      <c r="BO393" s="192" t="str">
        <f t="shared" si="360"/>
        <v>WH2_3</v>
      </c>
      <c r="BP393" s="192">
        <f t="shared" si="364"/>
        <v>9.6566523605150306E-2</v>
      </c>
      <c r="BQ393" s="192" t="s">
        <v>18</v>
      </c>
      <c r="BR393" s="46" t="s">
        <v>191</v>
      </c>
    </row>
    <row r="394" spans="11:70">
      <c r="K394" s="186" t="s">
        <v>350</v>
      </c>
      <c r="L394" s="187" t="str">
        <f t="shared" si="399"/>
        <v>R_ES-MOB-SpHeat</v>
      </c>
      <c r="M394" s="186" t="str">
        <f t="shared" ref="M394:N394" si="414">M298</f>
        <v>WH4_5</v>
      </c>
      <c r="N394" s="186">
        <f t="shared" si="414"/>
        <v>8.7982832618025794E-2</v>
      </c>
      <c r="O394" s="186" t="s">
        <v>18</v>
      </c>
      <c r="P394" s="187" t="s">
        <v>195</v>
      </c>
      <c r="T394" s="186" t="s">
        <v>350</v>
      </c>
      <c r="U394" s="187" t="str">
        <f t="shared" si="350"/>
        <v>R_ES-MOB-SpHeat</v>
      </c>
      <c r="V394" s="186" t="str">
        <f t="shared" si="350"/>
        <v>WH4_5</v>
      </c>
      <c r="W394" s="186">
        <f t="shared" si="396"/>
        <v>7.5107296137339102E-2</v>
      </c>
      <c r="X394" s="186" t="s">
        <v>18</v>
      </c>
      <c r="Y394" s="187" t="s">
        <v>190</v>
      </c>
      <c r="AA394" s="186">
        <f t="shared" si="408"/>
        <v>4.07725321888412E-2</v>
      </c>
      <c r="AC394" s="186" t="s">
        <v>350</v>
      </c>
      <c r="AD394" s="46" t="str">
        <f t="shared" si="351"/>
        <v>R_ES-MOB-SpHeat</v>
      </c>
      <c r="AE394" s="192" t="str">
        <f t="shared" si="352"/>
        <v>WH4_5</v>
      </c>
      <c r="AF394" s="46">
        <f t="shared" si="397"/>
        <v>8.7982832618025794E-2</v>
      </c>
      <c r="AG394" s="192" t="s">
        <v>18</v>
      </c>
      <c r="AH394" s="46" t="s">
        <v>196</v>
      </c>
      <c r="AL394" s="186" t="s">
        <v>350</v>
      </c>
      <c r="AM394" s="187" t="str">
        <f t="shared" si="353"/>
        <v>R_ES-MOB-SpHeat</v>
      </c>
      <c r="AN394" s="186" t="str">
        <f t="shared" si="354"/>
        <v>WH4_5</v>
      </c>
      <c r="AO394" s="46">
        <f t="shared" si="409"/>
        <v>7.5107296137339102E-2</v>
      </c>
      <c r="AP394" s="186" t="s">
        <v>18</v>
      </c>
      <c r="AQ394" s="187" t="s">
        <v>193</v>
      </c>
      <c r="AS394" s="186">
        <f t="shared" si="410"/>
        <v>4.9356223175965698E-2</v>
      </c>
      <c r="AU394" s="186" t="s">
        <v>350</v>
      </c>
      <c r="AV394" s="46" t="str">
        <f t="shared" si="355"/>
        <v>R_ES-MOB-SpHeat</v>
      </c>
      <c r="AW394" s="192" t="str">
        <f t="shared" si="356"/>
        <v>WH4_5</v>
      </c>
      <c r="AX394" s="46">
        <f t="shared" si="411"/>
        <v>8.7982832618025794E-2</v>
      </c>
      <c r="AY394" s="192" t="s">
        <v>18</v>
      </c>
      <c r="AZ394" s="46" t="s">
        <v>192</v>
      </c>
      <c r="BB394" s="192">
        <f t="shared" si="412"/>
        <v>4.07725321888412E-2</v>
      </c>
      <c r="BD394" s="186" t="s">
        <v>350</v>
      </c>
      <c r="BE394" s="46" t="str">
        <f t="shared" si="357"/>
        <v>R_ES-MOB-SpHeat</v>
      </c>
      <c r="BF394" s="192" t="str">
        <f t="shared" si="358"/>
        <v>WH4_5</v>
      </c>
      <c r="BG394" s="192">
        <f t="shared" si="363"/>
        <v>8.7982832618025794E-2</v>
      </c>
      <c r="BH394" s="192" t="s">
        <v>18</v>
      </c>
      <c r="BI394" s="46" t="s">
        <v>194</v>
      </c>
      <c r="BM394" s="186" t="s">
        <v>350</v>
      </c>
      <c r="BN394" s="46" t="str">
        <f t="shared" si="359"/>
        <v>R_ES-MOB-SpHeat</v>
      </c>
      <c r="BO394" s="192" t="str">
        <f t="shared" si="360"/>
        <v>WH4_5</v>
      </c>
      <c r="BP394" s="192">
        <f t="shared" si="364"/>
        <v>8.7982832618025794E-2</v>
      </c>
      <c r="BQ394" s="192" t="s">
        <v>18</v>
      </c>
      <c r="BR394" s="46" t="s">
        <v>191</v>
      </c>
    </row>
    <row r="395" spans="11:70">
      <c r="K395" s="186" t="s">
        <v>350</v>
      </c>
      <c r="L395" s="187" t="str">
        <f t="shared" si="399"/>
        <v>R_ES-MOB-SpHeat</v>
      </c>
      <c r="M395" s="186" t="str">
        <f t="shared" ref="M395:N395" si="415">M299</f>
        <v>WH6_7</v>
      </c>
      <c r="N395" s="186">
        <f t="shared" si="415"/>
        <v>7.7253218884120206E-2</v>
      </c>
      <c r="O395" s="186" t="s">
        <v>18</v>
      </c>
      <c r="P395" s="187" t="s">
        <v>195</v>
      </c>
      <c r="T395" s="186" t="s">
        <v>350</v>
      </c>
      <c r="U395" s="187" t="str">
        <f t="shared" si="350"/>
        <v>R_ES-MOB-SpHeat</v>
      </c>
      <c r="V395" s="186" t="str">
        <f t="shared" si="350"/>
        <v>WH6_7</v>
      </c>
      <c r="W395" s="186">
        <f t="shared" si="396"/>
        <v>7.0815450643776895E-2</v>
      </c>
      <c r="X395" s="186" t="s">
        <v>18</v>
      </c>
      <c r="Y395" s="187" t="s">
        <v>190</v>
      </c>
      <c r="AA395" s="186">
        <f t="shared" si="408"/>
        <v>3.8626609442060103E-2</v>
      </c>
      <c r="AC395" s="186" t="s">
        <v>350</v>
      </c>
      <c r="AD395" s="46" t="str">
        <f t="shared" si="351"/>
        <v>R_ES-MOB-SpHeat</v>
      </c>
      <c r="AE395" s="192" t="str">
        <f t="shared" si="352"/>
        <v>WH6_7</v>
      </c>
      <c r="AF395" s="46">
        <f t="shared" si="397"/>
        <v>7.7253218884120206E-2</v>
      </c>
      <c r="AG395" s="192" t="s">
        <v>18</v>
      </c>
      <c r="AH395" s="46" t="s">
        <v>196</v>
      </c>
      <c r="AL395" s="186" t="s">
        <v>350</v>
      </c>
      <c r="AM395" s="187" t="str">
        <f t="shared" si="353"/>
        <v>R_ES-MOB-SpHeat</v>
      </c>
      <c r="AN395" s="186" t="str">
        <f t="shared" si="354"/>
        <v>WH6_7</v>
      </c>
      <c r="AO395" s="46">
        <f t="shared" si="409"/>
        <v>7.0815450643776895E-2</v>
      </c>
      <c r="AP395" s="186" t="s">
        <v>18</v>
      </c>
      <c r="AQ395" s="187" t="s">
        <v>193</v>
      </c>
      <c r="AS395" s="186">
        <f t="shared" si="410"/>
        <v>4.7210300429184601E-2</v>
      </c>
      <c r="AU395" s="186" t="s">
        <v>350</v>
      </c>
      <c r="AV395" s="46" t="str">
        <f t="shared" si="355"/>
        <v>R_ES-MOB-SpHeat</v>
      </c>
      <c r="AW395" s="192" t="str">
        <f t="shared" si="356"/>
        <v>WH6_7</v>
      </c>
      <c r="AX395" s="46">
        <f t="shared" si="411"/>
        <v>7.7253218884120206E-2</v>
      </c>
      <c r="AY395" s="192" t="s">
        <v>18</v>
      </c>
      <c r="AZ395" s="46" t="s">
        <v>192</v>
      </c>
      <c r="BB395" s="192">
        <f t="shared" si="412"/>
        <v>3.8626609442060103E-2</v>
      </c>
      <c r="BD395" s="186" t="s">
        <v>350</v>
      </c>
      <c r="BE395" s="46" t="str">
        <f t="shared" si="357"/>
        <v>R_ES-MOB-SpHeat</v>
      </c>
      <c r="BF395" s="192" t="str">
        <f t="shared" si="358"/>
        <v>WH6_7</v>
      </c>
      <c r="BG395" s="192">
        <f t="shared" si="363"/>
        <v>7.7253218884120206E-2</v>
      </c>
      <c r="BH395" s="192" t="s">
        <v>18</v>
      </c>
      <c r="BI395" s="46" t="s">
        <v>194</v>
      </c>
      <c r="BM395" s="186" t="s">
        <v>350</v>
      </c>
      <c r="BN395" s="46" t="str">
        <f t="shared" si="359"/>
        <v>R_ES-MOB-SpHeat</v>
      </c>
      <c r="BO395" s="192" t="str">
        <f t="shared" si="360"/>
        <v>WH6_7</v>
      </c>
      <c r="BP395" s="192">
        <f t="shared" si="364"/>
        <v>7.7253218884120206E-2</v>
      </c>
      <c r="BQ395" s="192" t="s">
        <v>18</v>
      </c>
      <c r="BR395" s="46" t="s">
        <v>191</v>
      </c>
    </row>
    <row r="396" spans="11:70">
      <c r="K396" s="186" t="s">
        <v>350</v>
      </c>
      <c r="L396" s="187" t="str">
        <f t="shared" si="399"/>
        <v>R_ES-MOB-SpHeat</v>
      </c>
      <c r="M396" s="186" t="str">
        <f t="shared" ref="M396:N396" si="416">M300</f>
        <v>WH8_9</v>
      </c>
      <c r="N396" s="186">
        <f t="shared" si="416"/>
        <v>7.0815450643776895E-2</v>
      </c>
      <c r="O396" s="186" t="s">
        <v>18</v>
      </c>
      <c r="P396" s="187" t="s">
        <v>195</v>
      </c>
      <c r="T396" s="186" t="s">
        <v>350</v>
      </c>
      <c r="U396" s="187" t="str">
        <f t="shared" si="350"/>
        <v>R_ES-MOB-SpHeat</v>
      </c>
      <c r="V396" s="186" t="str">
        <f t="shared" si="350"/>
        <v>WH8_9</v>
      </c>
      <c r="W396" s="186">
        <f t="shared" si="396"/>
        <v>7.5107296137339102E-2</v>
      </c>
      <c r="X396" s="186" t="s">
        <v>18</v>
      </c>
      <c r="Y396" s="187" t="s">
        <v>190</v>
      </c>
      <c r="AA396" s="186">
        <f t="shared" si="408"/>
        <v>3.8626609442060103E-2</v>
      </c>
      <c r="AC396" s="186" t="s">
        <v>350</v>
      </c>
      <c r="AD396" s="46" t="str">
        <f t="shared" si="351"/>
        <v>R_ES-MOB-SpHeat</v>
      </c>
      <c r="AE396" s="192" t="str">
        <f t="shared" si="352"/>
        <v>WH8_9</v>
      </c>
      <c r="AF396" s="46">
        <f t="shared" si="397"/>
        <v>7.0815450643776895E-2</v>
      </c>
      <c r="AG396" s="192" t="s">
        <v>18</v>
      </c>
      <c r="AH396" s="46" t="s">
        <v>196</v>
      </c>
      <c r="AL396" s="186" t="s">
        <v>350</v>
      </c>
      <c r="AM396" s="187" t="str">
        <f t="shared" si="353"/>
        <v>R_ES-MOB-SpHeat</v>
      </c>
      <c r="AN396" s="186" t="str">
        <f t="shared" si="354"/>
        <v>WH8_9</v>
      </c>
      <c r="AO396" s="46">
        <f t="shared" si="409"/>
        <v>7.5107296137339102E-2</v>
      </c>
      <c r="AP396" s="186" t="s">
        <v>18</v>
      </c>
      <c r="AQ396" s="187" t="s">
        <v>193</v>
      </c>
      <c r="AS396" s="186">
        <f t="shared" si="410"/>
        <v>4.07725321888412E-2</v>
      </c>
      <c r="AU396" s="186" t="s">
        <v>350</v>
      </c>
      <c r="AV396" s="46" t="str">
        <f t="shared" si="355"/>
        <v>R_ES-MOB-SpHeat</v>
      </c>
      <c r="AW396" s="192" t="str">
        <f t="shared" si="356"/>
        <v>WH8_9</v>
      </c>
      <c r="AX396" s="46">
        <f t="shared" si="411"/>
        <v>7.0815450643776895E-2</v>
      </c>
      <c r="AY396" s="192" t="s">
        <v>18</v>
      </c>
      <c r="AZ396" s="46" t="s">
        <v>192</v>
      </c>
      <c r="BB396" s="192">
        <f t="shared" si="412"/>
        <v>3.8626609442060103E-2</v>
      </c>
      <c r="BD396" s="186" t="s">
        <v>350</v>
      </c>
      <c r="BE396" s="46" t="str">
        <f t="shared" si="357"/>
        <v>R_ES-MOB-SpHeat</v>
      </c>
      <c r="BF396" s="192" t="str">
        <f t="shared" si="358"/>
        <v>WH8_9</v>
      </c>
      <c r="BG396" s="192">
        <f t="shared" si="363"/>
        <v>7.0815450643776895E-2</v>
      </c>
      <c r="BH396" s="192" t="s">
        <v>18</v>
      </c>
      <c r="BI396" s="46" t="s">
        <v>194</v>
      </c>
      <c r="BM396" s="186" t="s">
        <v>350</v>
      </c>
      <c r="BN396" s="46" t="str">
        <f t="shared" si="359"/>
        <v>R_ES-MOB-SpHeat</v>
      </c>
      <c r="BO396" s="192" t="str">
        <f t="shared" si="360"/>
        <v>WH8_9</v>
      </c>
      <c r="BP396" s="192">
        <f t="shared" si="364"/>
        <v>7.0815450643776895E-2</v>
      </c>
      <c r="BQ396" s="192" t="s">
        <v>18</v>
      </c>
      <c r="BR396" s="46" t="s">
        <v>191</v>
      </c>
    </row>
    <row r="397" spans="11:70">
      <c r="K397" s="186" t="s">
        <v>350</v>
      </c>
      <c r="L397" s="187" t="str">
        <f t="shared" si="399"/>
        <v>R_ES-MOB-SpHeat</v>
      </c>
      <c r="M397" s="186" t="str">
        <f t="shared" ref="M397:N397" si="417">M301</f>
        <v>WH10_11</v>
      </c>
      <c r="N397" s="186">
        <f t="shared" si="417"/>
        <v>7.5107296137339102E-2</v>
      </c>
      <c r="O397" s="186" t="s">
        <v>18</v>
      </c>
      <c r="P397" s="187" t="s">
        <v>195</v>
      </c>
      <c r="T397" s="186" t="s">
        <v>350</v>
      </c>
      <c r="U397" s="187" t="str">
        <f t="shared" si="350"/>
        <v>R_ES-MOB-SpHeat</v>
      </c>
      <c r="V397" s="186" t="str">
        <f t="shared" si="350"/>
        <v>WH10_11</v>
      </c>
      <c r="W397" s="186">
        <f t="shared" si="396"/>
        <v>7.5107296137339102E-2</v>
      </c>
      <c r="X397" s="186" t="s">
        <v>18</v>
      </c>
      <c r="Y397" s="187" t="s">
        <v>190</v>
      </c>
      <c r="AA397" s="186">
        <f t="shared" si="408"/>
        <v>3.6480686695278999E-2</v>
      </c>
      <c r="AC397" s="186" t="s">
        <v>350</v>
      </c>
      <c r="AD397" s="46" t="str">
        <f t="shared" si="351"/>
        <v>R_ES-MOB-SpHeat</v>
      </c>
      <c r="AE397" s="192" t="str">
        <f t="shared" si="352"/>
        <v>WH10_11</v>
      </c>
      <c r="AF397" s="46">
        <f t="shared" si="397"/>
        <v>7.5107296137339102E-2</v>
      </c>
      <c r="AG397" s="192" t="s">
        <v>18</v>
      </c>
      <c r="AH397" s="46" t="s">
        <v>196</v>
      </c>
      <c r="AL397" s="186" t="s">
        <v>350</v>
      </c>
      <c r="AM397" s="187" t="str">
        <f t="shared" si="353"/>
        <v>R_ES-MOB-SpHeat</v>
      </c>
      <c r="AN397" s="186" t="str">
        <f t="shared" si="354"/>
        <v>WH10_11</v>
      </c>
      <c r="AO397" s="46">
        <f t="shared" si="409"/>
        <v>7.5107296137339102E-2</v>
      </c>
      <c r="AP397" s="186" t="s">
        <v>18</v>
      </c>
      <c r="AQ397" s="187" t="s">
        <v>193</v>
      </c>
      <c r="AS397" s="186">
        <f t="shared" si="410"/>
        <v>3.8626609442060103E-2</v>
      </c>
      <c r="AU397" s="186" t="s">
        <v>350</v>
      </c>
      <c r="AV397" s="46" t="str">
        <f t="shared" si="355"/>
        <v>R_ES-MOB-SpHeat</v>
      </c>
      <c r="AW397" s="192" t="str">
        <f t="shared" si="356"/>
        <v>WH10_11</v>
      </c>
      <c r="AX397" s="46">
        <f t="shared" si="411"/>
        <v>7.5107296137339102E-2</v>
      </c>
      <c r="AY397" s="192" t="s">
        <v>18</v>
      </c>
      <c r="AZ397" s="46" t="s">
        <v>192</v>
      </c>
      <c r="BB397" s="192">
        <f t="shared" si="412"/>
        <v>3.6480686695278999E-2</v>
      </c>
      <c r="BD397" s="186" t="s">
        <v>350</v>
      </c>
      <c r="BE397" s="46" t="str">
        <f t="shared" si="357"/>
        <v>R_ES-MOB-SpHeat</v>
      </c>
      <c r="BF397" s="192" t="str">
        <f t="shared" si="358"/>
        <v>WH10_11</v>
      </c>
      <c r="BG397" s="192">
        <f t="shared" si="363"/>
        <v>7.5107296137339102E-2</v>
      </c>
      <c r="BH397" s="192" t="s">
        <v>18</v>
      </c>
      <c r="BI397" s="46" t="s">
        <v>194</v>
      </c>
      <c r="BM397" s="186" t="s">
        <v>350</v>
      </c>
      <c r="BN397" s="46" t="str">
        <f t="shared" si="359"/>
        <v>R_ES-MOB-SpHeat</v>
      </c>
      <c r="BO397" s="192" t="str">
        <f t="shared" si="360"/>
        <v>WH10_11</v>
      </c>
      <c r="BP397" s="192">
        <f t="shared" si="364"/>
        <v>7.5107296137339102E-2</v>
      </c>
      <c r="BQ397" s="192" t="s">
        <v>18</v>
      </c>
      <c r="BR397" s="46" t="s">
        <v>191</v>
      </c>
    </row>
    <row r="398" spans="11:70">
      <c r="K398" s="186" t="s">
        <v>350</v>
      </c>
      <c r="L398" s="187" t="str">
        <f t="shared" si="399"/>
        <v>R_ES-MOB-SpHeat</v>
      </c>
      <c r="M398" s="186" t="str">
        <f t="shared" ref="M398:N398" si="418">M302</f>
        <v>WH12_13</v>
      </c>
      <c r="N398" s="186">
        <f t="shared" si="418"/>
        <v>7.5107296137339102E-2</v>
      </c>
      <c r="O398" s="186" t="s">
        <v>18</v>
      </c>
      <c r="P398" s="187" t="s">
        <v>195</v>
      </c>
      <c r="T398" s="186" t="s">
        <v>350</v>
      </c>
      <c r="U398" s="187" t="str">
        <f t="shared" si="350"/>
        <v>R_ES-MOB-SpHeat</v>
      </c>
      <c r="V398" s="186" t="str">
        <f t="shared" si="350"/>
        <v>WH12_13</v>
      </c>
      <c r="W398" s="186">
        <f t="shared" si="396"/>
        <v>7.9399141630901296E-2</v>
      </c>
      <c r="X398" s="186" t="s">
        <v>18</v>
      </c>
      <c r="Y398" s="187" t="s">
        <v>190</v>
      </c>
      <c r="AA398" s="186">
        <f t="shared" si="408"/>
        <v>3.4334763948497903E-2</v>
      </c>
      <c r="AC398" s="186" t="s">
        <v>350</v>
      </c>
      <c r="AD398" s="46" t="str">
        <f t="shared" si="351"/>
        <v>R_ES-MOB-SpHeat</v>
      </c>
      <c r="AE398" s="192" t="str">
        <f t="shared" si="352"/>
        <v>WH12_13</v>
      </c>
      <c r="AF398" s="46">
        <f t="shared" si="397"/>
        <v>7.5107296137339102E-2</v>
      </c>
      <c r="AG398" s="192" t="s">
        <v>18</v>
      </c>
      <c r="AH398" s="46" t="s">
        <v>196</v>
      </c>
      <c r="AL398" s="186" t="s">
        <v>350</v>
      </c>
      <c r="AM398" s="187" t="str">
        <f t="shared" si="353"/>
        <v>R_ES-MOB-SpHeat</v>
      </c>
      <c r="AN398" s="186" t="str">
        <f t="shared" si="354"/>
        <v>WH12_13</v>
      </c>
      <c r="AO398" s="46">
        <f t="shared" si="409"/>
        <v>7.9399141630901296E-2</v>
      </c>
      <c r="AP398" s="186" t="s">
        <v>18</v>
      </c>
      <c r="AQ398" s="187" t="s">
        <v>193</v>
      </c>
      <c r="AS398" s="186">
        <f t="shared" si="410"/>
        <v>3.8626609442060103E-2</v>
      </c>
      <c r="AU398" s="186" t="s">
        <v>350</v>
      </c>
      <c r="AV398" s="46" t="str">
        <f t="shared" si="355"/>
        <v>R_ES-MOB-SpHeat</v>
      </c>
      <c r="AW398" s="192" t="str">
        <f t="shared" si="356"/>
        <v>WH12_13</v>
      </c>
      <c r="AX398" s="46">
        <f t="shared" si="411"/>
        <v>7.5107296137339102E-2</v>
      </c>
      <c r="AY398" s="192" t="s">
        <v>18</v>
      </c>
      <c r="AZ398" s="46" t="s">
        <v>192</v>
      </c>
      <c r="BB398" s="192">
        <f t="shared" si="412"/>
        <v>3.4334763948497903E-2</v>
      </c>
      <c r="BD398" s="186" t="s">
        <v>350</v>
      </c>
      <c r="BE398" s="46" t="str">
        <f t="shared" si="357"/>
        <v>R_ES-MOB-SpHeat</v>
      </c>
      <c r="BF398" s="192" t="str">
        <f t="shared" si="358"/>
        <v>WH12_13</v>
      </c>
      <c r="BG398" s="192">
        <f t="shared" si="363"/>
        <v>7.5107296137339102E-2</v>
      </c>
      <c r="BH398" s="192" t="s">
        <v>18</v>
      </c>
      <c r="BI398" s="46" t="s">
        <v>194</v>
      </c>
      <c r="BM398" s="186" t="s">
        <v>350</v>
      </c>
      <c r="BN398" s="46" t="str">
        <f t="shared" si="359"/>
        <v>R_ES-MOB-SpHeat</v>
      </c>
      <c r="BO398" s="192" t="str">
        <f t="shared" si="360"/>
        <v>WH12_13</v>
      </c>
      <c r="BP398" s="192">
        <f t="shared" si="364"/>
        <v>7.5107296137339102E-2</v>
      </c>
      <c r="BQ398" s="192" t="s">
        <v>18</v>
      </c>
      <c r="BR398" s="46" t="s">
        <v>191</v>
      </c>
    </row>
    <row r="399" spans="11:70">
      <c r="K399" s="186" t="s">
        <v>350</v>
      </c>
      <c r="L399" s="187" t="str">
        <f t="shared" si="399"/>
        <v>R_ES-MOB-SpHeat</v>
      </c>
      <c r="M399" s="186" t="str">
        <f t="shared" ref="M399:N399" si="419">M303</f>
        <v>WH14_15</v>
      </c>
      <c r="N399" s="186">
        <f t="shared" si="419"/>
        <v>7.5107296137339102E-2</v>
      </c>
      <c r="O399" s="186" t="s">
        <v>18</v>
      </c>
      <c r="P399" s="187" t="s">
        <v>195</v>
      </c>
      <c r="T399" s="186" t="s">
        <v>350</v>
      </c>
      <c r="U399" s="187" t="str">
        <f t="shared" si="350"/>
        <v>R_ES-MOB-SpHeat</v>
      </c>
      <c r="V399" s="186" t="str">
        <f t="shared" si="350"/>
        <v>WH14_15</v>
      </c>
      <c r="W399" s="186">
        <f t="shared" si="396"/>
        <v>8.15450643776824E-2</v>
      </c>
      <c r="X399" s="186" t="s">
        <v>18</v>
      </c>
      <c r="Y399" s="187" t="s">
        <v>190</v>
      </c>
      <c r="AA399" s="186">
        <f t="shared" si="408"/>
        <v>3.6480686695278999E-2</v>
      </c>
      <c r="AC399" s="186" t="s">
        <v>350</v>
      </c>
      <c r="AD399" s="46" t="str">
        <f t="shared" si="351"/>
        <v>R_ES-MOB-SpHeat</v>
      </c>
      <c r="AE399" s="192" t="str">
        <f t="shared" si="352"/>
        <v>WH14_15</v>
      </c>
      <c r="AF399" s="46">
        <f t="shared" si="397"/>
        <v>7.5107296137339102E-2</v>
      </c>
      <c r="AG399" s="192" t="s">
        <v>18</v>
      </c>
      <c r="AH399" s="46" t="s">
        <v>196</v>
      </c>
      <c r="AL399" s="186" t="s">
        <v>350</v>
      </c>
      <c r="AM399" s="187" t="str">
        <f t="shared" si="353"/>
        <v>R_ES-MOB-SpHeat</v>
      </c>
      <c r="AN399" s="186" t="str">
        <f t="shared" si="354"/>
        <v>WH14_15</v>
      </c>
      <c r="AO399" s="46">
        <f t="shared" si="409"/>
        <v>8.15450643776824E-2</v>
      </c>
      <c r="AP399" s="186" t="s">
        <v>18</v>
      </c>
      <c r="AQ399" s="187" t="s">
        <v>193</v>
      </c>
      <c r="AS399" s="186">
        <f t="shared" si="410"/>
        <v>3.6480686695278999E-2</v>
      </c>
      <c r="AU399" s="186" t="s">
        <v>350</v>
      </c>
      <c r="AV399" s="46" t="str">
        <f t="shared" si="355"/>
        <v>R_ES-MOB-SpHeat</v>
      </c>
      <c r="AW399" s="192" t="str">
        <f t="shared" si="356"/>
        <v>WH14_15</v>
      </c>
      <c r="AX399" s="46">
        <f t="shared" si="411"/>
        <v>7.5107296137339102E-2</v>
      </c>
      <c r="AY399" s="192" t="s">
        <v>18</v>
      </c>
      <c r="AZ399" s="46" t="s">
        <v>192</v>
      </c>
      <c r="BB399" s="192">
        <f t="shared" si="412"/>
        <v>3.6480686695278999E-2</v>
      </c>
      <c r="BD399" s="186" t="s">
        <v>350</v>
      </c>
      <c r="BE399" s="46" t="str">
        <f t="shared" si="357"/>
        <v>R_ES-MOB-SpHeat</v>
      </c>
      <c r="BF399" s="192" t="str">
        <f t="shared" si="358"/>
        <v>WH14_15</v>
      </c>
      <c r="BG399" s="192">
        <f t="shared" si="363"/>
        <v>7.5107296137339102E-2</v>
      </c>
      <c r="BH399" s="192" t="s">
        <v>18</v>
      </c>
      <c r="BI399" s="46" t="s">
        <v>194</v>
      </c>
      <c r="BM399" s="186" t="s">
        <v>350</v>
      </c>
      <c r="BN399" s="46" t="str">
        <f t="shared" si="359"/>
        <v>R_ES-MOB-SpHeat</v>
      </c>
      <c r="BO399" s="192" t="str">
        <f t="shared" si="360"/>
        <v>WH14_15</v>
      </c>
      <c r="BP399" s="192">
        <f t="shared" si="364"/>
        <v>7.5107296137339102E-2</v>
      </c>
      <c r="BQ399" s="192" t="s">
        <v>18</v>
      </c>
      <c r="BR399" s="46" t="s">
        <v>191</v>
      </c>
    </row>
    <row r="400" spans="11:70">
      <c r="K400" s="186" t="s">
        <v>350</v>
      </c>
      <c r="L400" s="187" t="str">
        <f t="shared" si="399"/>
        <v>R_ES-MOB-SpHeat</v>
      </c>
      <c r="M400" s="186" t="str">
        <f t="shared" ref="M400:N400" si="420">M304</f>
        <v>WH16_17</v>
      </c>
      <c r="N400" s="186">
        <f t="shared" si="420"/>
        <v>8.15450643776824E-2</v>
      </c>
      <c r="O400" s="186" t="s">
        <v>18</v>
      </c>
      <c r="P400" s="187" t="s">
        <v>195</v>
      </c>
      <c r="T400" s="186" t="s">
        <v>350</v>
      </c>
      <c r="U400" s="187" t="str">
        <f t="shared" si="350"/>
        <v>R_ES-MOB-SpHeat</v>
      </c>
      <c r="V400" s="186" t="str">
        <f t="shared" si="350"/>
        <v>WH16_17</v>
      </c>
      <c r="W400" s="186">
        <f t="shared" si="396"/>
        <v>8.5836909871244593E-2</v>
      </c>
      <c r="X400" s="186" t="s">
        <v>18</v>
      </c>
      <c r="Y400" s="187" t="s">
        <v>190</v>
      </c>
      <c r="AA400" s="186">
        <f t="shared" si="408"/>
        <v>3.8626609442060103E-2</v>
      </c>
      <c r="AC400" s="186" t="s">
        <v>350</v>
      </c>
      <c r="AD400" s="46" t="str">
        <f t="shared" si="351"/>
        <v>R_ES-MOB-SpHeat</v>
      </c>
      <c r="AE400" s="192" t="str">
        <f t="shared" si="352"/>
        <v>WH16_17</v>
      </c>
      <c r="AF400" s="46">
        <f t="shared" si="397"/>
        <v>8.15450643776824E-2</v>
      </c>
      <c r="AG400" s="192" t="s">
        <v>18</v>
      </c>
      <c r="AH400" s="46" t="s">
        <v>196</v>
      </c>
      <c r="AL400" s="186" t="s">
        <v>350</v>
      </c>
      <c r="AM400" s="187" t="str">
        <f t="shared" si="353"/>
        <v>R_ES-MOB-SpHeat</v>
      </c>
      <c r="AN400" s="186" t="str">
        <f t="shared" si="354"/>
        <v>WH16_17</v>
      </c>
      <c r="AO400" s="46">
        <f t="shared" si="409"/>
        <v>8.5836909871244593E-2</v>
      </c>
      <c r="AP400" s="186" t="s">
        <v>18</v>
      </c>
      <c r="AQ400" s="187" t="s">
        <v>193</v>
      </c>
      <c r="AS400" s="186">
        <f t="shared" si="410"/>
        <v>3.4334763948497903E-2</v>
      </c>
      <c r="AU400" s="186" t="s">
        <v>350</v>
      </c>
      <c r="AV400" s="46" t="str">
        <f t="shared" si="355"/>
        <v>R_ES-MOB-SpHeat</v>
      </c>
      <c r="AW400" s="192" t="str">
        <f t="shared" si="356"/>
        <v>WH16_17</v>
      </c>
      <c r="AX400" s="46">
        <f t="shared" si="411"/>
        <v>8.15450643776824E-2</v>
      </c>
      <c r="AY400" s="192" t="s">
        <v>18</v>
      </c>
      <c r="AZ400" s="46" t="s">
        <v>192</v>
      </c>
      <c r="BB400" s="192">
        <f t="shared" si="412"/>
        <v>3.8626609442060103E-2</v>
      </c>
      <c r="BD400" s="186" t="s">
        <v>350</v>
      </c>
      <c r="BE400" s="46" t="str">
        <f t="shared" si="357"/>
        <v>R_ES-MOB-SpHeat</v>
      </c>
      <c r="BF400" s="192" t="str">
        <f t="shared" si="358"/>
        <v>WH16_17</v>
      </c>
      <c r="BG400" s="192">
        <f t="shared" si="363"/>
        <v>8.15450643776824E-2</v>
      </c>
      <c r="BH400" s="192" t="s">
        <v>18</v>
      </c>
      <c r="BI400" s="46" t="s">
        <v>194</v>
      </c>
      <c r="BM400" s="186" t="s">
        <v>350</v>
      </c>
      <c r="BN400" s="46" t="str">
        <f t="shared" si="359"/>
        <v>R_ES-MOB-SpHeat</v>
      </c>
      <c r="BO400" s="192" t="str">
        <f t="shared" si="360"/>
        <v>WH16_17</v>
      </c>
      <c r="BP400" s="192">
        <f t="shared" si="364"/>
        <v>8.15450643776824E-2</v>
      </c>
      <c r="BQ400" s="192" t="s">
        <v>18</v>
      </c>
      <c r="BR400" s="46" t="s">
        <v>191</v>
      </c>
    </row>
    <row r="401" spans="11:70">
      <c r="K401" s="186" t="s">
        <v>350</v>
      </c>
      <c r="L401" s="187" t="str">
        <f t="shared" si="399"/>
        <v>R_ES-MOB-SpHeat</v>
      </c>
      <c r="M401" s="186" t="str">
        <f t="shared" ref="M401:N401" si="421">M305</f>
        <v>WH18_19</v>
      </c>
      <c r="N401" s="186">
        <f t="shared" si="421"/>
        <v>8.3690987124463503E-2</v>
      </c>
      <c r="O401" s="186" t="s">
        <v>18</v>
      </c>
      <c r="P401" s="187" t="s">
        <v>195</v>
      </c>
      <c r="T401" s="186" t="s">
        <v>350</v>
      </c>
      <c r="U401" s="187" t="str">
        <f t="shared" si="350"/>
        <v>R_ES-MOB-SpHeat</v>
      </c>
      <c r="V401" s="186" t="str">
        <f t="shared" si="350"/>
        <v>WH18_19</v>
      </c>
      <c r="W401" s="186">
        <f t="shared" si="396"/>
        <v>9.0128755364806801E-2</v>
      </c>
      <c r="X401" s="186" t="s">
        <v>18</v>
      </c>
      <c r="Y401" s="187" t="s">
        <v>190</v>
      </c>
      <c r="AA401" s="186">
        <f t="shared" si="408"/>
        <v>3.6480686695278999E-2</v>
      </c>
      <c r="AC401" s="186" t="s">
        <v>350</v>
      </c>
      <c r="AD401" s="46" t="str">
        <f t="shared" si="351"/>
        <v>R_ES-MOB-SpHeat</v>
      </c>
      <c r="AE401" s="192" t="str">
        <f t="shared" si="352"/>
        <v>WH18_19</v>
      </c>
      <c r="AF401" s="46">
        <f t="shared" si="397"/>
        <v>8.3690987124463503E-2</v>
      </c>
      <c r="AG401" s="192" t="s">
        <v>18</v>
      </c>
      <c r="AH401" s="46" t="s">
        <v>196</v>
      </c>
      <c r="AL401" s="186" t="s">
        <v>350</v>
      </c>
      <c r="AM401" s="187" t="str">
        <f t="shared" si="353"/>
        <v>R_ES-MOB-SpHeat</v>
      </c>
      <c r="AN401" s="186" t="str">
        <f t="shared" si="354"/>
        <v>WH18_19</v>
      </c>
      <c r="AO401" s="46">
        <f t="shared" si="409"/>
        <v>9.0128755364806801E-2</v>
      </c>
      <c r="AP401" s="186" t="s">
        <v>18</v>
      </c>
      <c r="AQ401" s="187" t="s">
        <v>193</v>
      </c>
      <c r="AS401" s="186">
        <f t="shared" si="410"/>
        <v>3.6480686695278999E-2</v>
      </c>
      <c r="AU401" s="186" t="s">
        <v>350</v>
      </c>
      <c r="AV401" s="46" t="str">
        <f t="shared" si="355"/>
        <v>R_ES-MOB-SpHeat</v>
      </c>
      <c r="AW401" s="192" t="str">
        <f t="shared" si="356"/>
        <v>WH18_19</v>
      </c>
      <c r="AX401" s="46">
        <f t="shared" si="411"/>
        <v>8.3690987124463503E-2</v>
      </c>
      <c r="AY401" s="192" t="s">
        <v>18</v>
      </c>
      <c r="AZ401" s="46" t="s">
        <v>192</v>
      </c>
      <c r="BB401" s="192">
        <f t="shared" si="412"/>
        <v>3.6480686695278999E-2</v>
      </c>
      <c r="BD401" s="186" t="s">
        <v>350</v>
      </c>
      <c r="BE401" s="46" t="str">
        <f t="shared" si="357"/>
        <v>R_ES-MOB-SpHeat</v>
      </c>
      <c r="BF401" s="192" t="str">
        <f t="shared" si="358"/>
        <v>WH18_19</v>
      </c>
      <c r="BG401" s="192">
        <f t="shared" si="363"/>
        <v>8.3690987124463503E-2</v>
      </c>
      <c r="BH401" s="192" t="s">
        <v>18</v>
      </c>
      <c r="BI401" s="46" t="s">
        <v>194</v>
      </c>
      <c r="BM401" s="186" t="s">
        <v>350</v>
      </c>
      <c r="BN401" s="46" t="str">
        <f t="shared" si="359"/>
        <v>R_ES-MOB-SpHeat</v>
      </c>
      <c r="BO401" s="192" t="str">
        <f t="shared" si="360"/>
        <v>WH18_19</v>
      </c>
      <c r="BP401" s="192">
        <f t="shared" si="364"/>
        <v>8.3690987124463503E-2</v>
      </c>
      <c r="BQ401" s="192" t="s">
        <v>18</v>
      </c>
      <c r="BR401" s="46" t="s">
        <v>191</v>
      </c>
    </row>
    <row r="402" spans="11:70">
      <c r="K402" s="186" t="s">
        <v>350</v>
      </c>
      <c r="L402" s="187" t="str">
        <f t="shared" si="399"/>
        <v>R_ES-MOB-SpHeat</v>
      </c>
      <c r="M402" s="186" t="str">
        <f t="shared" ref="M402:N402" si="422">M306</f>
        <v>WH20_21</v>
      </c>
      <c r="N402" s="186">
        <f t="shared" si="422"/>
        <v>8.7982832618025697E-2</v>
      </c>
      <c r="O402" s="186" t="s">
        <v>18</v>
      </c>
      <c r="P402" s="187" t="s">
        <v>195</v>
      </c>
      <c r="T402" s="186" t="s">
        <v>350</v>
      </c>
      <c r="U402" s="187" t="str">
        <f t="shared" si="350"/>
        <v>R_ES-MOB-SpHeat</v>
      </c>
      <c r="V402" s="186" t="str">
        <f t="shared" si="350"/>
        <v>WH20_21</v>
      </c>
      <c r="W402" s="186">
        <f t="shared" si="396"/>
        <v>9.6566523605150306E-2</v>
      </c>
      <c r="X402" s="186" t="s">
        <v>18</v>
      </c>
      <c r="Y402" s="187" t="s">
        <v>190</v>
      </c>
      <c r="AA402" s="186">
        <f t="shared" si="408"/>
        <v>3.8626609442060103E-2</v>
      </c>
      <c r="AC402" s="186" t="s">
        <v>350</v>
      </c>
      <c r="AD402" s="46" t="str">
        <f t="shared" si="351"/>
        <v>R_ES-MOB-SpHeat</v>
      </c>
      <c r="AE402" s="192" t="str">
        <f t="shared" si="352"/>
        <v>WH20_21</v>
      </c>
      <c r="AF402" s="46">
        <f t="shared" si="397"/>
        <v>8.7982832618025697E-2</v>
      </c>
      <c r="AG402" s="192" t="s">
        <v>18</v>
      </c>
      <c r="AH402" s="46" t="s">
        <v>196</v>
      </c>
      <c r="AL402" s="186" t="s">
        <v>350</v>
      </c>
      <c r="AM402" s="187" t="str">
        <f t="shared" si="353"/>
        <v>R_ES-MOB-SpHeat</v>
      </c>
      <c r="AN402" s="186" t="str">
        <f t="shared" si="354"/>
        <v>WH20_21</v>
      </c>
      <c r="AO402" s="46">
        <f t="shared" si="409"/>
        <v>9.6566523605150306E-2</v>
      </c>
      <c r="AP402" s="186" t="s">
        <v>18</v>
      </c>
      <c r="AQ402" s="187" t="s">
        <v>193</v>
      </c>
      <c r="AS402" s="186">
        <f t="shared" si="410"/>
        <v>3.8626609442060103E-2</v>
      </c>
      <c r="AU402" s="186" t="s">
        <v>350</v>
      </c>
      <c r="AV402" s="46" t="str">
        <f t="shared" si="355"/>
        <v>R_ES-MOB-SpHeat</v>
      </c>
      <c r="AW402" s="192" t="str">
        <f t="shared" si="356"/>
        <v>WH20_21</v>
      </c>
      <c r="AX402" s="46">
        <f t="shared" si="411"/>
        <v>8.7982832618025697E-2</v>
      </c>
      <c r="AY402" s="192" t="s">
        <v>18</v>
      </c>
      <c r="AZ402" s="46" t="s">
        <v>192</v>
      </c>
      <c r="BB402" s="192">
        <f t="shared" si="412"/>
        <v>3.8626609442060103E-2</v>
      </c>
      <c r="BD402" s="186" t="s">
        <v>350</v>
      </c>
      <c r="BE402" s="46" t="str">
        <f t="shared" si="357"/>
        <v>R_ES-MOB-SpHeat</v>
      </c>
      <c r="BF402" s="192" t="str">
        <f t="shared" si="358"/>
        <v>WH20_21</v>
      </c>
      <c r="BG402" s="192">
        <f t="shared" si="363"/>
        <v>8.7982832618025697E-2</v>
      </c>
      <c r="BH402" s="192" t="s">
        <v>18</v>
      </c>
      <c r="BI402" s="46" t="s">
        <v>194</v>
      </c>
      <c r="BM402" s="186" t="s">
        <v>350</v>
      </c>
      <c r="BN402" s="46" t="str">
        <f t="shared" si="359"/>
        <v>R_ES-MOB-SpHeat</v>
      </c>
      <c r="BO402" s="192" t="str">
        <f t="shared" si="360"/>
        <v>WH20_21</v>
      </c>
      <c r="BP402" s="192">
        <f t="shared" si="364"/>
        <v>8.7982832618025697E-2</v>
      </c>
      <c r="BQ402" s="192" t="s">
        <v>18</v>
      </c>
      <c r="BR402" s="46" t="s">
        <v>191</v>
      </c>
    </row>
    <row r="403" spans="11:70">
      <c r="K403" s="186" t="s">
        <v>350</v>
      </c>
      <c r="L403" s="187" t="str">
        <f t="shared" si="399"/>
        <v>R_ES-MOB-SpHeat</v>
      </c>
      <c r="M403" s="186" t="str">
        <f t="shared" ref="M403:N403" si="423">M307</f>
        <v>WH22_23</v>
      </c>
      <c r="N403" s="186">
        <f t="shared" si="423"/>
        <v>9.2274678111588002E-2</v>
      </c>
      <c r="O403" s="186" t="s">
        <v>18</v>
      </c>
      <c r="P403" s="187" t="s">
        <v>195</v>
      </c>
      <c r="T403" s="186" t="s">
        <v>350</v>
      </c>
      <c r="U403" s="187" t="str">
        <f t="shared" si="350"/>
        <v>R_ES-MOB-SpHeat</v>
      </c>
      <c r="V403" s="186" t="str">
        <f t="shared" si="350"/>
        <v>WH22_23</v>
      </c>
      <c r="W403" s="186">
        <f t="shared" si="396"/>
        <v>9.4420600858369202E-2</v>
      </c>
      <c r="X403" s="186" t="s">
        <v>18</v>
      </c>
      <c r="Y403" s="187" t="s">
        <v>190</v>
      </c>
      <c r="AA403" s="186">
        <f t="shared" si="408"/>
        <v>3.6480686695278999E-2</v>
      </c>
      <c r="AC403" s="186" t="s">
        <v>350</v>
      </c>
      <c r="AD403" s="46" t="str">
        <f t="shared" si="351"/>
        <v>R_ES-MOB-SpHeat</v>
      </c>
      <c r="AE403" s="192" t="str">
        <f t="shared" si="352"/>
        <v>WH22_23</v>
      </c>
      <c r="AF403" s="46">
        <f t="shared" si="397"/>
        <v>9.2274678111588002E-2</v>
      </c>
      <c r="AG403" s="192" t="s">
        <v>18</v>
      </c>
      <c r="AH403" s="46" t="s">
        <v>196</v>
      </c>
      <c r="AL403" s="186" t="s">
        <v>350</v>
      </c>
      <c r="AM403" s="187" t="str">
        <f t="shared" si="353"/>
        <v>R_ES-MOB-SpHeat</v>
      </c>
      <c r="AN403" s="186" t="str">
        <f t="shared" si="354"/>
        <v>WH22_23</v>
      </c>
      <c r="AO403" s="46">
        <f t="shared" si="409"/>
        <v>9.4420600858369202E-2</v>
      </c>
      <c r="AP403" s="186" t="s">
        <v>18</v>
      </c>
      <c r="AQ403" s="187" t="s">
        <v>193</v>
      </c>
      <c r="AS403" s="186">
        <f t="shared" si="410"/>
        <v>3.6480686695278999E-2</v>
      </c>
      <c r="AU403" s="186" t="s">
        <v>350</v>
      </c>
      <c r="AV403" s="46" t="str">
        <f t="shared" si="355"/>
        <v>R_ES-MOB-SpHeat</v>
      </c>
      <c r="AW403" s="192" t="str">
        <f t="shared" si="356"/>
        <v>WH22_23</v>
      </c>
      <c r="AX403" s="46">
        <f t="shared" si="411"/>
        <v>9.2274678111588002E-2</v>
      </c>
      <c r="AY403" s="192" t="s">
        <v>18</v>
      </c>
      <c r="AZ403" s="46" t="s">
        <v>192</v>
      </c>
      <c r="BB403" s="192">
        <f t="shared" si="412"/>
        <v>3.6480686695278999E-2</v>
      </c>
      <c r="BD403" s="186" t="s">
        <v>350</v>
      </c>
      <c r="BE403" s="46" t="str">
        <f t="shared" si="357"/>
        <v>R_ES-MOB-SpHeat</v>
      </c>
      <c r="BF403" s="192" t="str">
        <f t="shared" si="358"/>
        <v>WH22_23</v>
      </c>
      <c r="BG403" s="192">
        <f t="shared" si="363"/>
        <v>9.2274678111588002E-2</v>
      </c>
      <c r="BH403" s="192" t="s">
        <v>18</v>
      </c>
      <c r="BI403" s="46" t="s">
        <v>194</v>
      </c>
      <c r="BM403" s="186" t="s">
        <v>350</v>
      </c>
      <c r="BN403" s="46" t="str">
        <f t="shared" si="359"/>
        <v>R_ES-MOB-SpHeat</v>
      </c>
      <c r="BO403" s="192" t="str">
        <f t="shared" si="360"/>
        <v>WH22_23</v>
      </c>
      <c r="BP403" s="192">
        <f t="shared" si="364"/>
        <v>9.2274678111588002E-2</v>
      </c>
      <c r="BQ403" s="192" t="s">
        <v>18</v>
      </c>
      <c r="BR403" s="46" t="s">
        <v>191</v>
      </c>
    </row>
    <row r="404" spans="11:70">
      <c r="K404" s="186" t="s">
        <v>140</v>
      </c>
      <c r="L404" s="187" t="str">
        <f t="shared" si="399"/>
        <v>R_ES-MOB-SpHeat</v>
      </c>
      <c r="M404" s="186">
        <f t="shared" ref="M404:N404" si="424">M308</f>
        <v>0</v>
      </c>
      <c r="N404" s="186">
        <f t="shared" si="424"/>
        <v>0</v>
      </c>
      <c r="O404" s="186" t="s">
        <v>18</v>
      </c>
      <c r="P404" s="187" t="s">
        <v>195</v>
      </c>
      <c r="T404" s="186" t="s">
        <v>140</v>
      </c>
      <c r="U404" s="187" t="str">
        <f t="shared" si="350"/>
        <v>R_ES-MOB-SpHeat</v>
      </c>
      <c r="V404" s="186">
        <f t="shared" si="350"/>
        <v>0</v>
      </c>
      <c r="X404" s="186" t="s">
        <v>18</v>
      </c>
      <c r="Y404" s="187" t="s">
        <v>190</v>
      </c>
      <c r="AA404" s="186">
        <f t="shared" si="408"/>
        <v>3.8626609442060103E-2</v>
      </c>
      <c r="AC404" s="186" t="s">
        <v>140</v>
      </c>
      <c r="AD404" s="46" t="str">
        <f t="shared" si="351"/>
        <v>R_ES-MOB-SpHeat</v>
      </c>
      <c r="AE404" s="192">
        <f t="shared" si="352"/>
        <v>0</v>
      </c>
      <c r="AF404" s="46">
        <f t="shared" si="397"/>
        <v>0</v>
      </c>
      <c r="AG404" s="192" t="s">
        <v>18</v>
      </c>
      <c r="AH404" s="46" t="s">
        <v>196</v>
      </c>
      <c r="AL404" s="186" t="s">
        <v>140</v>
      </c>
      <c r="AM404" s="187" t="str">
        <f t="shared" si="353"/>
        <v>R_ES-MOB-SpHeat</v>
      </c>
      <c r="AN404" s="186">
        <f t="shared" si="354"/>
        <v>0</v>
      </c>
      <c r="AP404" s="186" t="s">
        <v>18</v>
      </c>
      <c r="AQ404" s="187" t="s">
        <v>193</v>
      </c>
      <c r="AS404" s="186">
        <f t="shared" si="410"/>
        <v>3.8626609442060103E-2</v>
      </c>
      <c r="AU404" s="186" t="s">
        <v>140</v>
      </c>
      <c r="AV404" s="46" t="str">
        <f t="shared" si="355"/>
        <v>R_ES-MOB-SpHeat</v>
      </c>
      <c r="AW404" s="192">
        <f t="shared" si="356"/>
        <v>0</v>
      </c>
      <c r="AY404" s="192" t="s">
        <v>18</v>
      </c>
      <c r="AZ404" s="46" t="s">
        <v>192</v>
      </c>
      <c r="BB404" s="192">
        <f t="shared" si="412"/>
        <v>3.8626609442060103E-2</v>
      </c>
      <c r="BD404" s="186" t="s">
        <v>140</v>
      </c>
      <c r="BE404" s="46" t="str">
        <f t="shared" si="357"/>
        <v>R_ES-MOB-SpHeat</v>
      </c>
      <c r="BF404" s="192">
        <f t="shared" si="358"/>
        <v>0</v>
      </c>
      <c r="BG404" s="192">
        <f t="shared" si="363"/>
        <v>0</v>
      </c>
      <c r="BH404" s="192" t="s">
        <v>18</v>
      </c>
      <c r="BI404" s="46" t="s">
        <v>194</v>
      </c>
      <c r="BM404" s="186" t="s">
        <v>140</v>
      </c>
      <c r="BN404" s="46" t="str">
        <f t="shared" si="359"/>
        <v>R_ES-MOB-SpHeat</v>
      </c>
      <c r="BO404" s="192">
        <f t="shared" si="360"/>
        <v>0</v>
      </c>
      <c r="BP404" s="192">
        <f t="shared" si="364"/>
        <v>0</v>
      </c>
      <c r="BQ404" s="192" t="s">
        <v>18</v>
      </c>
      <c r="BR404" s="46" t="s">
        <v>191</v>
      </c>
    </row>
    <row r="405" spans="11:70">
      <c r="K405" s="186" t="s">
        <v>140</v>
      </c>
      <c r="L405" s="187" t="str">
        <f t="shared" si="399"/>
        <v>R_ES-MOB-SpHeat</v>
      </c>
      <c r="M405" s="186">
        <f t="shared" ref="M405:N405" si="425">M309</f>
        <v>0</v>
      </c>
      <c r="N405" s="186">
        <f t="shared" si="425"/>
        <v>0</v>
      </c>
      <c r="O405" s="186" t="s">
        <v>18</v>
      </c>
      <c r="P405" s="187" t="s">
        <v>195</v>
      </c>
      <c r="T405" s="186" t="s">
        <v>140</v>
      </c>
      <c r="U405" s="187" t="str">
        <f t="shared" si="350"/>
        <v>R_ES-MOB-SpHeat</v>
      </c>
      <c r="V405" s="186">
        <f t="shared" si="350"/>
        <v>0</v>
      </c>
      <c r="X405" s="186" t="s">
        <v>18</v>
      </c>
      <c r="Y405" s="187" t="s">
        <v>190</v>
      </c>
      <c r="AA405" s="186">
        <f t="shared" si="408"/>
        <v>4.07725321888412E-2</v>
      </c>
      <c r="AC405" s="186" t="s">
        <v>140</v>
      </c>
      <c r="AD405" s="46" t="str">
        <f t="shared" si="351"/>
        <v>R_ES-MOB-SpHeat</v>
      </c>
      <c r="AE405" s="192">
        <f t="shared" si="352"/>
        <v>0</v>
      </c>
      <c r="AF405" s="46">
        <f t="shared" si="397"/>
        <v>0</v>
      </c>
      <c r="AG405" s="192" t="s">
        <v>18</v>
      </c>
      <c r="AH405" s="46" t="s">
        <v>196</v>
      </c>
      <c r="AL405" s="186" t="s">
        <v>140</v>
      </c>
      <c r="AM405" s="187" t="str">
        <f t="shared" si="353"/>
        <v>R_ES-MOB-SpHeat</v>
      </c>
      <c r="AN405" s="186">
        <f t="shared" si="354"/>
        <v>0</v>
      </c>
      <c r="AP405" s="186" t="s">
        <v>18</v>
      </c>
      <c r="AQ405" s="187" t="s">
        <v>193</v>
      </c>
      <c r="AS405" s="186">
        <f t="shared" si="410"/>
        <v>3.6480686695278999E-2</v>
      </c>
      <c r="AU405" s="186" t="s">
        <v>140</v>
      </c>
      <c r="AV405" s="46" t="str">
        <f t="shared" si="355"/>
        <v>R_ES-MOB-SpHeat</v>
      </c>
      <c r="AW405" s="192">
        <f t="shared" si="356"/>
        <v>0</v>
      </c>
      <c r="AY405" s="192" t="s">
        <v>18</v>
      </c>
      <c r="AZ405" s="46" t="s">
        <v>192</v>
      </c>
      <c r="BB405" s="192">
        <f t="shared" si="412"/>
        <v>4.07725321888412E-2</v>
      </c>
      <c r="BD405" s="186" t="s">
        <v>140</v>
      </c>
      <c r="BE405" s="46" t="str">
        <f t="shared" si="357"/>
        <v>R_ES-MOB-SpHeat</v>
      </c>
      <c r="BF405" s="192">
        <f t="shared" si="358"/>
        <v>0</v>
      </c>
      <c r="BG405" s="192">
        <f t="shared" si="363"/>
        <v>0</v>
      </c>
      <c r="BH405" s="192" t="s">
        <v>18</v>
      </c>
      <c r="BI405" s="46" t="s">
        <v>194</v>
      </c>
      <c r="BM405" s="186" t="s">
        <v>140</v>
      </c>
      <c r="BN405" s="46" t="str">
        <f t="shared" si="359"/>
        <v>R_ES-MOB-SpHeat</v>
      </c>
      <c r="BO405" s="192">
        <f t="shared" si="360"/>
        <v>0</v>
      </c>
      <c r="BP405" s="192">
        <f t="shared" si="364"/>
        <v>0</v>
      </c>
      <c r="BQ405" s="192" t="s">
        <v>18</v>
      </c>
      <c r="BR405" s="46" t="s">
        <v>191</v>
      </c>
    </row>
    <row r="406" spans="11:70">
      <c r="K406" s="186" t="s">
        <v>140</v>
      </c>
      <c r="L406" s="187" t="str">
        <f t="shared" si="399"/>
        <v>R_ES-MOB-SpHeat</v>
      </c>
      <c r="M406" s="186">
        <f t="shared" ref="M406:N406" si="426">M310</f>
        <v>0</v>
      </c>
      <c r="N406" s="186">
        <f t="shared" si="426"/>
        <v>0</v>
      </c>
      <c r="O406" s="186" t="s">
        <v>18</v>
      </c>
      <c r="P406" s="187" t="s">
        <v>195</v>
      </c>
      <c r="T406" s="186" t="s">
        <v>140</v>
      </c>
      <c r="U406" s="187" t="str">
        <f t="shared" si="350"/>
        <v>R_ES-MOB-SpHeat</v>
      </c>
      <c r="V406" s="186">
        <f t="shared" si="350"/>
        <v>0</v>
      </c>
      <c r="X406" s="186" t="s">
        <v>18</v>
      </c>
      <c r="Y406" s="187" t="s">
        <v>190</v>
      </c>
      <c r="AA406" s="186">
        <f t="shared" si="408"/>
        <v>4.07725321888412E-2</v>
      </c>
      <c r="AC406" s="186" t="s">
        <v>140</v>
      </c>
      <c r="AD406" s="46" t="str">
        <f t="shared" si="351"/>
        <v>R_ES-MOB-SpHeat</v>
      </c>
      <c r="AE406" s="192">
        <f t="shared" si="352"/>
        <v>0</v>
      </c>
      <c r="AF406" s="46">
        <f t="shared" si="397"/>
        <v>0</v>
      </c>
      <c r="AG406" s="192" t="s">
        <v>18</v>
      </c>
      <c r="AH406" s="46" t="s">
        <v>196</v>
      </c>
      <c r="AL406" s="186" t="s">
        <v>140</v>
      </c>
      <c r="AM406" s="187" t="str">
        <f t="shared" si="353"/>
        <v>R_ES-MOB-SpHeat</v>
      </c>
      <c r="AN406" s="186">
        <f t="shared" si="354"/>
        <v>0</v>
      </c>
      <c r="AP406" s="186" t="s">
        <v>18</v>
      </c>
      <c r="AQ406" s="187" t="s">
        <v>193</v>
      </c>
      <c r="AS406" s="186">
        <f t="shared" si="410"/>
        <v>3.8626609442060103E-2</v>
      </c>
      <c r="AU406" s="186" t="s">
        <v>140</v>
      </c>
      <c r="AV406" s="46" t="str">
        <f t="shared" si="355"/>
        <v>R_ES-MOB-SpHeat</v>
      </c>
      <c r="AW406" s="192">
        <f t="shared" si="356"/>
        <v>0</v>
      </c>
      <c r="AY406" s="192" t="s">
        <v>18</v>
      </c>
      <c r="AZ406" s="46" t="s">
        <v>192</v>
      </c>
      <c r="BB406" s="192">
        <f t="shared" si="412"/>
        <v>4.07725321888412E-2</v>
      </c>
      <c r="BD406" s="186" t="s">
        <v>140</v>
      </c>
      <c r="BE406" s="46" t="str">
        <f t="shared" si="357"/>
        <v>R_ES-MOB-SpHeat</v>
      </c>
      <c r="BF406" s="192">
        <f t="shared" si="358"/>
        <v>0</v>
      </c>
      <c r="BG406" s="192">
        <f t="shared" si="363"/>
        <v>0</v>
      </c>
      <c r="BH406" s="192" t="s">
        <v>18</v>
      </c>
      <c r="BI406" s="46" t="s">
        <v>194</v>
      </c>
      <c r="BM406" s="186" t="s">
        <v>140</v>
      </c>
      <c r="BN406" s="46" t="str">
        <f t="shared" si="359"/>
        <v>R_ES-MOB-SpHeat</v>
      </c>
      <c r="BO406" s="192">
        <f t="shared" si="360"/>
        <v>0</v>
      </c>
      <c r="BP406" s="192">
        <f t="shared" si="364"/>
        <v>0</v>
      </c>
      <c r="BQ406" s="192" t="s">
        <v>18</v>
      </c>
      <c r="BR406" s="46" t="s">
        <v>191</v>
      </c>
    </row>
    <row r="407" spans="11:70">
      <c r="K407" s="186" t="s">
        <v>140</v>
      </c>
      <c r="L407" s="187" t="str">
        <f t="shared" si="399"/>
        <v>R_ES-MOB-SpHeat</v>
      </c>
      <c r="M407" s="186">
        <f t="shared" ref="M407:N407" si="427">M311</f>
        <v>0</v>
      </c>
      <c r="N407" s="186">
        <f t="shared" si="427"/>
        <v>0</v>
      </c>
      <c r="O407" s="186" t="s">
        <v>18</v>
      </c>
      <c r="P407" s="187" t="s">
        <v>195</v>
      </c>
      <c r="T407" s="186" t="s">
        <v>140</v>
      </c>
      <c r="U407" s="187" t="str">
        <f t="shared" si="350"/>
        <v>R_ES-MOB-SpHeat</v>
      </c>
      <c r="V407" s="186">
        <f t="shared" si="350"/>
        <v>0</v>
      </c>
      <c r="X407" s="186" t="s">
        <v>18</v>
      </c>
      <c r="Y407" s="187" t="s">
        <v>190</v>
      </c>
      <c r="AA407" s="186">
        <f t="shared" si="408"/>
        <v>4.07725321888412E-2</v>
      </c>
      <c r="AC407" s="186" t="s">
        <v>140</v>
      </c>
      <c r="AD407" s="46" t="str">
        <f t="shared" si="351"/>
        <v>R_ES-MOB-SpHeat</v>
      </c>
      <c r="AE407" s="192">
        <f t="shared" si="352"/>
        <v>0</v>
      </c>
      <c r="AF407" s="46">
        <f t="shared" si="397"/>
        <v>0</v>
      </c>
      <c r="AG407" s="192" t="s">
        <v>18</v>
      </c>
      <c r="AH407" s="46" t="s">
        <v>196</v>
      </c>
      <c r="AL407" s="186" t="s">
        <v>140</v>
      </c>
      <c r="AM407" s="187" t="str">
        <f t="shared" si="353"/>
        <v>R_ES-MOB-SpHeat</v>
      </c>
      <c r="AN407" s="186">
        <f t="shared" si="354"/>
        <v>0</v>
      </c>
      <c r="AP407" s="186" t="s">
        <v>18</v>
      </c>
      <c r="AQ407" s="187" t="s">
        <v>193</v>
      </c>
      <c r="AS407" s="186">
        <f t="shared" si="410"/>
        <v>4.07725321888412E-2</v>
      </c>
      <c r="AU407" s="186" t="s">
        <v>140</v>
      </c>
      <c r="AV407" s="46" t="str">
        <f t="shared" si="355"/>
        <v>R_ES-MOB-SpHeat</v>
      </c>
      <c r="AW407" s="192">
        <f t="shared" si="356"/>
        <v>0</v>
      </c>
      <c r="AY407" s="192" t="s">
        <v>18</v>
      </c>
      <c r="AZ407" s="46" t="s">
        <v>192</v>
      </c>
      <c r="BB407" s="192">
        <f t="shared" si="412"/>
        <v>4.07725321888412E-2</v>
      </c>
      <c r="BD407" s="186" t="s">
        <v>140</v>
      </c>
      <c r="BE407" s="46" t="str">
        <f t="shared" si="357"/>
        <v>R_ES-MOB-SpHeat</v>
      </c>
      <c r="BF407" s="192">
        <f t="shared" si="358"/>
        <v>0</v>
      </c>
      <c r="BG407" s="192">
        <f t="shared" si="363"/>
        <v>0</v>
      </c>
      <c r="BH407" s="192" t="s">
        <v>18</v>
      </c>
      <c r="BI407" s="46" t="s">
        <v>194</v>
      </c>
      <c r="BM407" s="186" t="s">
        <v>140</v>
      </c>
      <c r="BN407" s="46" t="str">
        <f t="shared" si="359"/>
        <v>R_ES-MOB-SpHeat</v>
      </c>
      <c r="BO407" s="192">
        <f t="shared" si="360"/>
        <v>0</v>
      </c>
      <c r="BP407" s="192">
        <f t="shared" si="364"/>
        <v>0</v>
      </c>
      <c r="BQ407" s="192" t="s">
        <v>18</v>
      </c>
      <c r="BR407" s="46" t="s">
        <v>191</v>
      </c>
    </row>
    <row r="408" spans="11:70">
      <c r="K408" s="186" t="s">
        <v>140</v>
      </c>
      <c r="L408" s="187" t="str">
        <f t="shared" si="399"/>
        <v>R_ES-MOB-SpHeat</v>
      </c>
      <c r="M408" s="186">
        <f t="shared" ref="M408:N408" si="428">M312</f>
        <v>0</v>
      </c>
      <c r="N408" s="186">
        <f t="shared" si="428"/>
        <v>0</v>
      </c>
      <c r="O408" s="186" t="s">
        <v>18</v>
      </c>
      <c r="P408" s="187" t="s">
        <v>195</v>
      </c>
      <c r="T408" s="186" t="s">
        <v>140</v>
      </c>
      <c r="U408" s="187" t="str">
        <f t="shared" si="350"/>
        <v>R_ES-MOB-SpHeat</v>
      </c>
      <c r="V408" s="186">
        <f t="shared" si="350"/>
        <v>0</v>
      </c>
      <c r="X408" s="186" t="s">
        <v>18</v>
      </c>
      <c r="Y408" s="187" t="s">
        <v>190</v>
      </c>
      <c r="AA408" s="186">
        <f t="shared" si="408"/>
        <v>4.2918454935622297E-2</v>
      </c>
      <c r="AC408" s="186" t="s">
        <v>140</v>
      </c>
      <c r="AD408" s="46" t="str">
        <f t="shared" si="351"/>
        <v>R_ES-MOB-SpHeat</v>
      </c>
      <c r="AE408" s="192">
        <f t="shared" si="352"/>
        <v>0</v>
      </c>
      <c r="AF408" s="46">
        <f t="shared" si="397"/>
        <v>0</v>
      </c>
      <c r="AG408" s="192" t="s">
        <v>18</v>
      </c>
      <c r="AH408" s="46" t="s">
        <v>196</v>
      </c>
      <c r="AL408" s="186" t="s">
        <v>140</v>
      </c>
      <c r="AM408" s="187" t="str">
        <f t="shared" si="353"/>
        <v>R_ES-MOB-SpHeat</v>
      </c>
      <c r="AN408" s="186">
        <f t="shared" si="354"/>
        <v>0</v>
      </c>
      <c r="AP408" s="186" t="s">
        <v>18</v>
      </c>
      <c r="AQ408" s="187" t="s">
        <v>193</v>
      </c>
      <c r="AS408" s="186">
        <f t="shared" si="410"/>
        <v>4.07725321888412E-2</v>
      </c>
      <c r="AU408" s="186" t="s">
        <v>140</v>
      </c>
      <c r="AV408" s="46" t="str">
        <f t="shared" si="355"/>
        <v>R_ES-MOB-SpHeat</v>
      </c>
      <c r="AW408" s="192">
        <f t="shared" si="356"/>
        <v>0</v>
      </c>
      <c r="AY408" s="192" t="s">
        <v>18</v>
      </c>
      <c r="AZ408" s="46" t="s">
        <v>192</v>
      </c>
      <c r="BB408" s="192">
        <f t="shared" si="412"/>
        <v>4.2918454935622297E-2</v>
      </c>
      <c r="BD408" s="186" t="s">
        <v>140</v>
      </c>
      <c r="BE408" s="46" t="str">
        <f t="shared" si="357"/>
        <v>R_ES-MOB-SpHeat</v>
      </c>
      <c r="BF408" s="192">
        <f t="shared" si="358"/>
        <v>0</v>
      </c>
      <c r="BG408" s="192">
        <f t="shared" si="363"/>
        <v>0</v>
      </c>
      <c r="BH408" s="192" t="s">
        <v>18</v>
      </c>
      <c r="BI408" s="46" t="s">
        <v>194</v>
      </c>
      <c r="BM408" s="186" t="s">
        <v>140</v>
      </c>
      <c r="BN408" s="46" t="str">
        <f t="shared" si="359"/>
        <v>R_ES-MOB-SpHeat</v>
      </c>
      <c r="BO408" s="192">
        <f t="shared" si="360"/>
        <v>0</v>
      </c>
      <c r="BP408" s="192">
        <f t="shared" si="364"/>
        <v>0</v>
      </c>
      <c r="BQ408" s="192" t="s">
        <v>18</v>
      </c>
      <c r="BR408" s="46" t="s">
        <v>191</v>
      </c>
    </row>
    <row r="409" spans="11:70">
      <c r="K409" s="186" t="s">
        <v>140</v>
      </c>
      <c r="L409" s="187" t="str">
        <f t="shared" si="399"/>
        <v>R_ES-MOB-SpHeat</v>
      </c>
      <c r="M409" s="186">
        <f t="shared" ref="M409:N409" si="429">M313</f>
        <v>0</v>
      </c>
      <c r="N409" s="186">
        <f t="shared" si="429"/>
        <v>0</v>
      </c>
      <c r="O409" s="186" t="s">
        <v>18</v>
      </c>
      <c r="P409" s="187" t="s">
        <v>195</v>
      </c>
      <c r="T409" s="186" t="s">
        <v>140</v>
      </c>
      <c r="U409" s="187" t="str">
        <f t="shared" si="350"/>
        <v>R_ES-MOB-SpHeat</v>
      </c>
      <c r="V409" s="186">
        <f t="shared" si="350"/>
        <v>0</v>
      </c>
      <c r="X409" s="186" t="s">
        <v>18</v>
      </c>
      <c r="Y409" s="187" t="s">
        <v>190</v>
      </c>
      <c r="AA409" s="186">
        <f t="shared" si="408"/>
        <v>4.2918454935622297E-2</v>
      </c>
      <c r="AC409" s="186" t="s">
        <v>140</v>
      </c>
      <c r="AD409" s="46" t="str">
        <f t="shared" si="351"/>
        <v>R_ES-MOB-SpHeat</v>
      </c>
      <c r="AE409" s="192">
        <f t="shared" si="352"/>
        <v>0</v>
      </c>
      <c r="AF409" s="46">
        <f t="shared" si="397"/>
        <v>0</v>
      </c>
      <c r="AG409" s="192" t="s">
        <v>18</v>
      </c>
      <c r="AH409" s="46" t="s">
        <v>196</v>
      </c>
      <c r="AL409" s="186" t="s">
        <v>140</v>
      </c>
      <c r="AM409" s="187" t="str">
        <f t="shared" si="353"/>
        <v>R_ES-MOB-SpHeat</v>
      </c>
      <c r="AN409" s="186">
        <f t="shared" si="354"/>
        <v>0</v>
      </c>
      <c r="AP409" s="186" t="s">
        <v>18</v>
      </c>
      <c r="AQ409" s="187" t="s">
        <v>193</v>
      </c>
      <c r="AS409" s="186">
        <f t="shared" si="410"/>
        <v>4.07725321888412E-2</v>
      </c>
      <c r="AU409" s="186" t="s">
        <v>140</v>
      </c>
      <c r="AV409" s="46" t="str">
        <f t="shared" si="355"/>
        <v>R_ES-MOB-SpHeat</v>
      </c>
      <c r="AW409" s="192">
        <f t="shared" si="356"/>
        <v>0</v>
      </c>
      <c r="AY409" s="192" t="s">
        <v>18</v>
      </c>
      <c r="AZ409" s="46" t="s">
        <v>192</v>
      </c>
      <c r="BB409" s="192">
        <f t="shared" si="412"/>
        <v>4.2918454935622297E-2</v>
      </c>
      <c r="BD409" s="186" t="s">
        <v>140</v>
      </c>
      <c r="BE409" s="46" t="str">
        <f t="shared" si="357"/>
        <v>R_ES-MOB-SpHeat</v>
      </c>
      <c r="BF409" s="192">
        <f t="shared" si="358"/>
        <v>0</v>
      </c>
      <c r="BG409" s="192">
        <f t="shared" si="363"/>
        <v>0</v>
      </c>
      <c r="BH409" s="192" t="s">
        <v>18</v>
      </c>
      <c r="BI409" s="46" t="s">
        <v>194</v>
      </c>
      <c r="BM409" s="186" t="s">
        <v>140</v>
      </c>
      <c r="BN409" s="46" t="str">
        <f t="shared" si="359"/>
        <v>R_ES-MOB-SpHeat</v>
      </c>
      <c r="BO409" s="192">
        <f t="shared" si="360"/>
        <v>0</v>
      </c>
      <c r="BP409" s="192">
        <f t="shared" si="364"/>
        <v>0</v>
      </c>
      <c r="BQ409" s="192" t="s">
        <v>18</v>
      </c>
      <c r="BR409" s="46" t="s">
        <v>191</v>
      </c>
    </row>
    <row r="410" spans="11:70">
      <c r="K410" s="186" t="s">
        <v>140</v>
      </c>
      <c r="L410" s="187" t="str">
        <f t="shared" si="399"/>
        <v>R_ES-MOB-SpHeat</v>
      </c>
      <c r="M410" s="186">
        <f t="shared" ref="M410:N410" si="430">M314</f>
        <v>0</v>
      </c>
      <c r="N410" s="186">
        <f t="shared" si="430"/>
        <v>0</v>
      </c>
      <c r="O410" s="186" t="s">
        <v>18</v>
      </c>
      <c r="P410" s="187" t="s">
        <v>195</v>
      </c>
      <c r="T410" s="186" t="s">
        <v>140</v>
      </c>
      <c r="U410" s="187" t="str">
        <f t="shared" si="350"/>
        <v>R_ES-MOB-SpHeat</v>
      </c>
      <c r="V410" s="186">
        <f t="shared" si="350"/>
        <v>0</v>
      </c>
      <c r="X410" s="186" t="s">
        <v>18</v>
      </c>
      <c r="Y410" s="187" t="s">
        <v>190</v>
      </c>
      <c r="AA410" s="186">
        <f t="shared" si="408"/>
        <v>4.50643776824034E-2</v>
      </c>
      <c r="AC410" s="186" t="s">
        <v>140</v>
      </c>
      <c r="AD410" s="46" t="str">
        <f t="shared" si="351"/>
        <v>R_ES-MOB-SpHeat</v>
      </c>
      <c r="AE410" s="192">
        <f t="shared" si="352"/>
        <v>0</v>
      </c>
      <c r="AF410" s="46">
        <f t="shared" si="397"/>
        <v>0</v>
      </c>
      <c r="AG410" s="192" t="s">
        <v>18</v>
      </c>
      <c r="AH410" s="46" t="s">
        <v>196</v>
      </c>
      <c r="AL410" s="186" t="s">
        <v>140</v>
      </c>
      <c r="AM410" s="187" t="str">
        <f t="shared" si="353"/>
        <v>R_ES-MOB-SpHeat</v>
      </c>
      <c r="AN410" s="186">
        <f t="shared" si="354"/>
        <v>0</v>
      </c>
      <c r="AP410" s="186" t="s">
        <v>18</v>
      </c>
      <c r="AQ410" s="187" t="s">
        <v>193</v>
      </c>
      <c r="AS410" s="186">
        <f t="shared" si="410"/>
        <v>4.2918454935622297E-2</v>
      </c>
      <c r="AU410" s="186" t="s">
        <v>140</v>
      </c>
      <c r="AV410" s="46" t="str">
        <f t="shared" si="355"/>
        <v>R_ES-MOB-SpHeat</v>
      </c>
      <c r="AW410" s="192">
        <f t="shared" si="356"/>
        <v>0</v>
      </c>
      <c r="AY410" s="192" t="s">
        <v>18</v>
      </c>
      <c r="AZ410" s="46" t="s">
        <v>192</v>
      </c>
      <c r="BB410" s="192">
        <f t="shared" si="412"/>
        <v>4.50643776824034E-2</v>
      </c>
      <c r="BD410" s="186" t="s">
        <v>140</v>
      </c>
      <c r="BE410" s="46" t="str">
        <f t="shared" si="357"/>
        <v>R_ES-MOB-SpHeat</v>
      </c>
      <c r="BF410" s="192">
        <f t="shared" si="358"/>
        <v>0</v>
      </c>
      <c r="BG410" s="192">
        <f t="shared" si="363"/>
        <v>0</v>
      </c>
      <c r="BH410" s="192" t="s">
        <v>18</v>
      </c>
      <c r="BI410" s="46" t="s">
        <v>194</v>
      </c>
      <c r="BM410" s="186" t="s">
        <v>140</v>
      </c>
      <c r="BN410" s="46" t="str">
        <f t="shared" si="359"/>
        <v>R_ES-MOB-SpHeat</v>
      </c>
      <c r="BO410" s="192">
        <f t="shared" si="360"/>
        <v>0</v>
      </c>
      <c r="BP410" s="192">
        <f t="shared" si="364"/>
        <v>0</v>
      </c>
      <c r="BQ410" s="192" t="s">
        <v>18</v>
      </c>
      <c r="BR410" s="46" t="s">
        <v>191</v>
      </c>
    </row>
    <row r="411" spans="11:70">
      <c r="K411" s="186" t="s">
        <v>140</v>
      </c>
      <c r="L411" s="187" t="str">
        <f t="shared" si="399"/>
        <v>R_ES-MOB-SpHeat</v>
      </c>
      <c r="M411" s="186">
        <f t="shared" ref="M411:N411" si="431">M315</f>
        <v>0</v>
      </c>
      <c r="N411" s="186">
        <f t="shared" si="431"/>
        <v>0</v>
      </c>
      <c r="O411" s="186" t="s">
        <v>18</v>
      </c>
      <c r="P411" s="187" t="s">
        <v>195</v>
      </c>
      <c r="T411" s="186" t="s">
        <v>140</v>
      </c>
      <c r="U411" s="187" t="str">
        <f t="shared" si="350"/>
        <v>R_ES-MOB-SpHeat</v>
      </c>
      <c r="V411" s="186">
        <f t="shared" si="350"/>
        <v>0</v>
      </c>
      <c r="X411" s="186" t="s">
        <v>18</v>
      </c>
      <c r="Y411" s="187" t="s">
        <v>190</v>
      </c>
      <c r="AA411" s="186">
        <f t="shared" si="408"/>
        <v>4.50643776824034E-2</v>
      </c>
      <c r="AC411" s="186" t="s">
        <v>140</v>
      </c>
      <c r="AD411" s="46" t="str">
        <f t="shared" si="351"/>
        <v>R_ES-MOB-SpHeat</v>
      </c>
      <c r="AE411" s="192">
        <f t="shared" si="352"/>
        <v>0</v>
      </c>
      <c r="AF411" s="46">
        <f t="shared" si="397"/>
        <v>0</v>
      </c>
      <c r="AG411" s="192" t="s">
        <v>18</v>
      </c>
      <c r="AH411" s="46" t="s">
        <v>196</v>
      </c>
      <c r="AL411" s="186" t="s">
        <v>140</v>
      </c>
      <c r="AM411" s="187" t="str">
        <f t="shared" si="353"/>
        <v>R_ES-MOB-SpHeat</v>
      </c>
      <c r="AN411" s="186">
        <f t="shared" si="354"/>
        <v>0</v>
      </c>
      <c r="AP411" s="186" t="s">
        <v>18</v>
      </c>
      <c r="AQ411" s="187" t="s">
        <v>193</v>
      </c>
      <c r="AS411" s="186">
        <f t="shared" si="410"/>
        <v>4.2918454935622297E-2</v>
      </c>
      <c r="AU411" s="186" t="s">
        <v>140</v>
      </c>
      <c r="AV411" s="46" t="str">
        <f t="shared" si="355"/>
        <v>R_ES-MOB-SpHeat</v>
      </c>
      <c r="AW411" s="192">
        <f t="shared" si="356"/>
        <v>0</v>
      </c>
      <c r="AY411" s="192" t="s">
        <v>18</v>
      </c>
      <c r="AZ411" s="46" t="s">
        <v>192</v>
      </c>
      <c r="BB411" s="192">
        <f t="shared" si="412"/>
        <v>4.50643776824034E-2</v>
      </c>
      <c r="BD411" s="186" t="s">
        <v>140</v>
      </c>
      <c r="BE411" s="46" t="str">
        <f t="shared" si="357"/>
        <v>R_ES-MOB-SpHeat</v>
      </c>
      <c r="BF411" s="192">
        <f t="shared" si="358"/>
        <v>0</v>
      </c>
      <c r="BG411" s="192">
        <f t="shared" si="363"/>
        <v>0</v>
      </c>
      <c r="BH411" s="192" t="s">
        <v>18</v>
      </c>
      <c r="BI411" s="46" t="s">
        <v>194</v>
      </c>
      <c r="BM411" s="186" t="s">
        <v>140</v>
      </c>
      <c r="BN411" s="46" t="str">
        <f t="shared" si="359"/>
        <v>R_ES-MOB-SpHeat</v>
      </c>
      <c r="BO411" s="192">
        <f t="shared" si="360"/>
        <v>0</v>
      </c>
      <c r="BP411" s="192">
        <f t="shared" si="364"/>
        <v>0</v>
      </c>
      <c r="BQ411" s="192" t="s">
        <v>18</v>
      </c>
      <c r="BR411" s="46" t="s">
        <v>191</v>
      </c>
    </row>
    <row r="412" spans="11:70">
      <c r="K412" s="186" t="s">
        <v>140</v>
      </c>
      <c r="L412" s="187" t="str">
        <f t="shared" si="399"/>
        <v>R_ES-MOB-SpHeat</v>
      </c>
      <c r="M412" s="186">
        <f t="shared" ref="M412:N412" si="432">M316</f>
        <v>0</v>
      </c>
      <c r="N412" s="186">
        <f t="shared" si="432"/>
        <v>0</v>
      </c>
      <c r="O412" s="186" t="s">
        <v>18</v>
      </c>
      <c r="P412" s="187" t="s">
        <v>195</v>
      </c>
      <c r="T412" s="186" t="s">
        <v>140</v>
      </c>
      <c r="U412" s="187" t="str">
        <f t="shared" si="350"/>
        <v>R_ES-MOB-SpHeat</v>
      </c>
      <c r="V412" s="186">
        <f t="shared" si="350"/>
        <v>0</v>
      </c>
      <c r="X412" s="186" t="s">
        <v>18</v>
      </c>
      <c r="Y412" s="187" t="s">
        <v>190</v>
      </c>
      <c r="AA412" s="186">
        <f t="shared" si="408"/>
        <v>4.7210300429184601E-2</v>
      </c>
      <c r="AC412" s="186" t="s">
        <v>140</v>
      </c>
      <c r="AD412" s="46" t="str">
        <f t="shared" si="351"/>
        <v>R_ES-MOB-SpHeat</v>
      </c>
      <c r="AE412" s="192">
        <f t="shared" si="352"/>
        <v>0</v>
      </c>
      <c r="AF412" s="46">
        <f t="shared" si="397"/>
        <v>0</v>
      </c>
      <c r="AG412" s="192" t="s">
        <v>18</v>
      </c>
      <c r="AH412" s="46" t="s">
        <v>196</v>
      </c>
      <c r="AL412" s="186" t="s">
        <v>140</v>
      </c>
      <c r="AM412" s="187" t="str">
        <f t="shared" si="353"/>
        <v>R_ES-MOB-SpHeat</v>
      </c>
      <c r="AN412" s="186">
        <f t="shared" si="354"/>
        <v>0</v>
      </c>
      <c r="AP412" s="186" t="s">
        <v>18</v>
      </c>
      <c r="AQ412" s="187" t="s">
        <v>193</v>
      </c>
      <c r="AS412" s="186">
        <f t="shared" si="410"/>
        <v>4.50643776824034E-2</v>
      </c>
      <c r="AU412" s="186" t="s">
        <v>140</v>
      </c>
      <c r="AV412" s="46" t="str">
        <f t="shared" si="355"/>
        <v>R_ES-MOB-SpHeat</v>
      </c>
      <c r="AW412" s="192">
        <f t="shared" si="356"/>
        <v>0</v>
      </c>
      <c r="AY412" s="192" t="s">
        <v>18</v>
      </c>
      <c r="AZ412" s="46" t="s">
        <v>192</v>
      </c>
      <c r="BB412" s="192">
        <f t="shared" si="412"/>
        <v>4.7210300429184601E-2</v>
      </c>
      <c r="BD412" s="186" t="s">
        <v>140</v>
      </c>
      <c r="BE412" s="46" t="str">
        <f t="shared" si="357"/>
        <v>R_ES-MOB-SpHeat</v>
      </c>
      <c r="BF412" s="192">
        <f t="shared" si="358"/>
        <v>0</v>
      </c>
      <c r="BG412" s="192">
        <f t="shared" si="363"/>
        <v>0</v>
      </c>
      <c r="BH412" s="192" t="s">
        <v>18</v>
      </c>
      <c r="BI412" s="46" t="s">
        <v>194</v>
      </c>
      <c r="BM412" s="186" t="s">
        <v>140</v>
      </c>
      <c r="BN412" s="46" t="str">
        <f t="shared" si="359"/>
        <v>R_ES-MOB-SpHeat</v>
      </c>
      <c r="BO412" s="192">
        <f t="shared" si="360"/>
        <v>0</v>
      </c>
      <c r="BP412" s="192">
        <f t="shared" si="364"/>
        <v>0</v>
      </c>
      <c r="BQ412" s="192" t="s">
        <v>18</v>
      </c>
      <c r="BR412" s="46" t="s">
        <v>191</v>
      </c>
    </row>
    <row r="413" spans="11:70">
      <c r="K413" s="186" t="s">
        <v>140</v>
      </c>
      <c r="L413" s="187" t="str">
        <f t="shared" si="399"/>
        <v>R_ES-MOB-SpHeat</v>
      </c>
      <c r="M413" s="186">
        <f t="shared" ref="M413:N413" si="433">M317</f>
        <v>0</v>
      </c>
      <c r="N413" s="186">
        <f t="shared" si="433"/>
        <v>0</v>
      </c>
      <c r="O413" s="186" t="s">
        <v>18</v>
      </c>
      <c r="P413" s="187" t="s">
        <v>195</v>
      </c>
      <c r="T413" s="186" t="s">
        <v>140</v>
      </c>
      <c r="U413" s="187" t="str">
        <f t="shared" si="350"/>
        <v>R_ES-MOB-SpHeat</v>
      </c>
      <c r="V413" s="186">
        <f t="shared" si="350"/>
        <v>0</v>
      </c>
      <c r="X413" s="186" t="s">
        <v>18</v>
      </c>
      <c r="Y413" s="187" t="s">
        <v>190</v>
      </c>
      <c r="AA413" s="186">
        <f t="shared" si="408"/>
        <v>4.9356223175965698E-2</v>
      </c>
      <c r="AC413" s="186" t="s">
        <v>140</v>
      </c>
      <c r="AD413" s="46" t="str">
        <f t="shared" si="351"/>
        <v>R_ES-MOB-SpHeat</v>
      </c>
      <c r="AE413" s="192">
        <f t="shared" si="352"/>
        <v>0</v>
      </c>
      <c r="AF413" s="46">
        <f t="shared" si="397"/>
        <v>0</v>
      </c>
      <c r="AG413" s="192" t="s">
        <v>18</v>
      </c>
      <c r="AH413" s="46" t="s">
        <v>196</v>
      </c>
      <c r="AL413" s="186" t="s">
        <v>140</v>
      </c>
      <c r="AM413" s="187" t="str">
        <f t="shared" si="353"/>
        <v>R_ES-MOB-SpHeat</v>
      </c>
      <c r="AN413" s="186">
        <f t="shared" si="354"/>
        <v>0</v>
      </c>
      <c r="AP413" s="186" t="s">
        <v>18</v>
      </c>
      <c r="AQ413" s="187" t="s">
        <v>193</v>
      </c>
      <c r="AS413" s="186">
        <f t="shared" si="410"/>
        <v>4.50643776824034E-2</v>
      </c>
      <c r="AU413" s="186" t="s">
        <v>140</v>
      </c>
      <c r="AV413" s="46" t="str">
        <f t="shared" si="355"/>
        <v>R_ES-MOB-SpHeat</v>
      </c>
      <c r="AW413" s="192">
        <f t="shared" si="356"/>
        <v>0</v>
      </c>
      <c r="AY413" s="192" t="s">
        <v>18</v>
      </c>
      <c r="AZ413" s="46" t="s">
        <v>192</v>
      </c>
      <c r="BB413" s="192">
        <f t="shared" si="412"/>
        <v>4.9356223175965698E-2</v>
      </c>
      <c r="BD413" s="186" t="s">
        <v>140</v>
      </c>
      <c r="BE413" s="46" t="str">
        <f t="shared" si="357"/>
        <v>R_ES-MOB-SpHeat</v>
      </c>
      <c r="BF413" s="192">
        <f t="shared" si="358"/>
        <v>0</v>
      </c>
      <c r="BG413" s="192">
        <f t="shared" si="363"/>
        <v>0</v>
      </c>
      <c r="BH413" s="192" t="s">
        <v>18</v>
      </c>
      <c r="BI413" s="46" t="s">
        <v>194</v>
      </c>
      <c r="BM413" s="186" t="s">
        <v>140</v>
      </c>
      <c r="BN413" s="46" t="str">
        <f t="shared" si="359"/>
        <v>R_ES-MOB-SpHeat</v>
      </c>
      <c r="BO413" s="192">
        <f t="shared" si="360"/>
        <v>0</v>
      </c>
      <c r="BP413" s="192">
        <f t="shared" si="364"/>
        <v>0</v>
      </c>
      <c r="BQ413" s="192" t="s">
        <v>18</v>
      </c>
      <c r="BR413" s="46" t="s">
        <v>191</v>
      </c>
    </row>
    <row r="414" spans="11:70">
      <c r="K414" s="186" t="s">
        <v>140</v>
      </c>
      <c r="L414" s="187" t="str">
        <f t="shared" si="399"/>
        <v>R_ES-MOB-SpHeat</v>
      </c>
      <c r="M414" s="186">
        <f t="shared" ref="M414:N414" si="434">M318</f>
        <v>0</v>
      </c>
      <c r="N414" s="186">
        <f t="shared" si="434"/>
        <v>0</v>
      </c>
      <c r="O414" s="186" t="s">
        <v>18</v>
      </c>
      <c r="P414" s="187" t="s">
        <v>195</v>
      </c>
      <c r="T414" s="186" t="s">
        <v>140</v>
      </c>
      <c r="U414" s="187" t="str">
        <f t="shared" si="350"/>
        <v>R_ES-MOB-SpHeat</v>
      </c>
      <c r="V414" s="186">
        <f t="shared" si="350"/>
        <v>0</v>
      </c>
      <c r="X414" s="186" t="s">
        <v>18</v>
      </c>
      <c r="Y414" s="187" t="s">
        <v>190</v>
      </c>
      <c r="AA414" s="186">
        <f t="shared" si="408"/>
        <v>4.7210300429184601E-2</v>
      </c>
      <c r="AC414" s="186" t="s">
        <v>140</v>
      </c>
      <c r="AD414" s="46" t="str">
        <f t="shared" si="351"/>
        <v>R_ES-MOB-SpHeat</v>
      </c>
      <c r="AE414" s="192">
        <f t="shared" si="352"/>
        <v>0</v>
      </c>
      <c r="AF414" s="46">
        <f t="shared" si="397"/>
        <v>0</v>
      </c>
      <c r="AG414" s="192" t="s">
        <v>18</v>
      </c>
      <c r="AH414" s="46" t="s">
        <v>196</v>
      </c>
      <c r="AL414" s="186" t="s">
        <v>140</v>
      </c>
      <c r="AM414" s="187" t="str">
        <f t="shared" si="353"/>
        <v>R_ES-MOB-SpHeat</v>
      </c>
      <c r="AN414" s="186">
        <f t="shared" si="354"/>
        <v>0</v>
      </c>
      <c r="AP414" s="186" t="s">
        <v>18</v>
      </c>
      <c r="AQ414" s="187" t="s">
        <v>193</v>
      </c>
      <c r="AS414" s="186">
        <f t="shared" si="410"/>
        <v>4.7210300429184601E-2</v>
      </c>
      <c r="AU414" s="186" t="s">
        <v>140</v>
      </c>
      <c r="AV414" s="46" t="str">
        <f t="shared" si="355"/>
        <v>R_ES-MOB-SpHeat</v>
      </c>
      <c r="AW414" s="192">
        <f t="shared" si="356"/>
        <v>0</v>
      </c>
      <c r="AY414" s="192" t="s">
        <v>18</v>
      </c>
      <c r="AZ414" s="46" t="s">
        <v>192</v>
      </c>
      <c r="BB414" s="192">
        <f t="shared" si="412"/>
        <v>4.7210300429184601E-2</v>
      </c>
      <c r="BD414" s="186" t="s">
        <v>140</v>
      </c>
      <c r="BE414" s="46" t="str">
        <f t="shared" si="357"/>
        <v>R_ES-MOB-SpHeat</v>
      </c>
      <c r="BF414" s="192">
        <f t="shared" si="358"/>
        <v>0</v>
      </c>
      <c r="BG414" s="192">
        <f t="shared" si="363"/>
        <v>0</v>
      </c>
      <c r="BH414" s="192" t="s">
        <v>18</v>
      </c>
      <c r="BI414" s="46" t="s">
        <v>194</v>
      </c>
      <c r="BM414" s="186" t="s">
        <v>140</v>
      </c>
      <c r="BN414" s="46" t="str">
        <f t="shared" si="359"/>
        <v>R_ES-MOB-SpHeat</v>
      </c>
      <c r="BO414" s="192">
        <f t="shared" si="360"/>
        <v>0</v>
      </c>
      <c r="BP414" s="192">
        <f t="shared" si="364"/>
        <v>0</v>
      </c>
      <c r="BQ414" s="192" t="s">
        <v>18</v>
      </c>
      <c r="BR414" s="46" t="s">
        <v>191</v>
      </c>
    </row>
    <row r="415" spans="11:70">
      <c r="K415" s="186" t="s">
        <v>140</v>
      </c>
      <c r="L415" s="187" t="str">
        <f t="shared" si="399"/>
        <v>R_ES-MOB-SpHeat</v>
      </c>
      <c r="M415" s="186">
        <f t="shared" ref="M415:N415" si="435">M319</f>
        <v>0</v>
      </c>
      <c r="N415" s="186">
        <f t="shared" si="435"/>
        <v>0</v>
      </c>
      <c r="O415" s="186" t="s">
        <v>18</v>
      </c>
      <c r="P415" s="187" t="s">
        <v>195</v>
      </c>
      <c r="T415" s="186" t="s">
        <v>140</v>
      </c>
      <c r="U415" s="187" t="str">
        <f t="shared" si="350"/>
        <v>R_ES-MOB-SpHeat</v>
      </c>
      <c r="V415" s="186">
        <f t="shared" si="350"/>
        <v>0</v>
      </c>
      <c r="X415" s="186" t="s">
        <v>18</v>
      </c>
      <c r="Y415" s="187" t="s">
        <v>190</v>
      </c>
      <c r="AA415" s="186">
        <f t="shared" si="408"/>
        <v>4.7210300429184601E-2</v>
      </c>
      <c r="AC415" s="186" t="s">
        <v>140</v>
      </c>
      <c r="AD415" s="46" t="str">
        <f t="shared" si="351"/>
        <v>R_ES-MOB-SpHeat</v>
      </c>
      <c r="AE415" s="192">
        <f t="shared" si="352"/>
        <v>0</v>
      </c>
      <c r="AF415" s="46">
        <f t="shared" si="397"/>
        <v>0</v>
      </c>
      <c r="AG415" s="192" t="s">
        <v>18</v>
      </c>
      <c r="AH415" s="46" t="s">
        <v>196</v>
      </c>
      <c r="AL415" s="186" t="s">
        <v>140</v>
      </c>
      <c r="AM415" s="187" t="str">
        <f t="shared" si="353"/>
        <v>R_ES-MOB-SpHeat</v>
      </c>
      <c r="AN415" s="186">
        <f t="shared" si="354"/>
        <v>0</v>
      </c>
      <c r="AP415" s="186" t="s">
        <v>18</v>
      </c>
      <c r="AQ415" s="187" t="s">
        <v>193</v>
      </c>
      <c r="AS415" s="186">
        <f t="shared" si="410"/>
        <v>4.9356223175965698E-2</v>
      </c>
      <c r="AU415" s="186" t="s">
        <v>140</v>
      </c>
      <c r="AV415" s="46" t="str">
        <f t="shared" si="355"/>
        <v>R_ES-MOB-SpHeat</v>
      </c>
      <c r="AW415" s="192">
        <f t="shared" si="356"/>
        <v>0</v>
      </c>
      <c r="AY415" s="192" t="s">
        <v>18</v>
      </c>
      <c r="AZ415" s="46" t="s">
        <v>192</v>
      </c>
      <c r="BB415" s="192">
        <f t="shared" si="412"/>
        <v>4.7210300429184601E-2</v>
      </c>
      <c r="BD415" s="186" t="s">
        <v>140</v>
      </c>
      <c r="BE415" s="46" t="str">
        <f t="shared" si="357"/>
        <v>R_ES-MOB-SpHeat</v>
      </c>
      <c r="BF415" s="192">
        <f t="shared" si="358"/>
        <v>0</v>
      </c>
      <c r="BG415" s="192">
        <f t="shared" si="363"/>
        <v>0</v>
      </c>
      <c r="BH415" s="192" t="s">
        <v>18</v>
      </c>
      <c r="BI415" s="46" t="s">
        <v>194</v>
      </c>
      <c r="BM415" s="186" t="s">
        <v>140</v>
      </c>
      <c r="BN415" s="46" t="str">
        <f t="shared" si="359"/>
        <v>R_ES-MOB-SpHeat</v>
      </c>
      <c r="BO415" s="192">
        <f t="shared" si="360"/>
        <v>0</v>
      </c>
      <c r="BP415" s="192">
        <f t="shared" si="364"/>
        <v>0</v>
      </c>
      <c r="BQ415" s="192" t="s">
        <v>18</v>
      </c>
      <c r="BR415" s="46" t="s">
        <v>191</v>
      </c>
    </row>
    <row r="416" spans="11:70">
      <c r="K416" s="186" t="s">
        <v>350</v>
      </c>
      <c r="L416" s="187" t="str">
        <f>C13</f>
        <v>R_ES-SD-SpCool</v>
      </c>
      <c r="M416" s="186" t="str">
        <f>M320</f>
        <v>RH0_1</v>
      </c>
      <c r="N416" s="186">
        <f t="shared" ref="N416:N439" si="436">N320</f>
        <v>0</v>
      </c>
      <c r="O416" s="186" t="s">
        <v>18</v>
      </c>
      <c r="P416" s="187" t="s">
        <v>195</v>
      </c>
      <c r="T416" s="186" t="s">
        <v>350</v>
      </c>
      <c r="U416" s="187" t="str">
        <f t="shared" ref="U416:V479" si="437">L416</f>
        <v>R_ES-SD-SpCool</v>
      </c>
      <c r="V416" s="186" t="str">
        <f t="shared" si="437"/>
        <v>RH0_1</v>
      </c>
      <c r="W416" s="186">
        <f t="shared" si="396"/>
        <v>0</v>
      </c>
      <c r="X416" s="186" t="s">
        <v>18</v>
      </c>
      <c r="Y416" s="187" t="s">
        <v>190</v>
      </c>
      <c r="AC416" s="186" t="s">
        <v>350</v>
      </c>
      <c r="AD416" s="46" t="str">
        <f t="shared" ref="AD416:AD479" si="438">U416</f>
        <v>R_ES-SD-SpCool</v>
      </c>
      <c r="AE416" s="192" t="str">
        <f t="shared" ref="AE416:AE479" si="439">V416</f>
        <v>RH0_1</v>
      </c>
      <c r="AF416" s="46">
        <f t="shared" si="397"/>
        <v>0</v>
      </c>
      <c r="AG416" s="192" t="s">
        <v>18</v>
      </c>
      <c r="AH416" s="46" t="s">
        <v>196</v>
      </c>
      <c r="AL416" s="186" t="s">
        <v>350</v>
      </c>
      <c r="AM416" s="187" t="str">
        <f t="shared" ref="AM416:AM479" si="440">AD416</f>
        <v>R_ES-SD-SpCool</v>
      </c>
      <c r="AN416" s="186" t="str">
        <f t="shared" ref="AN416:AN479" si="441">AE416</f>
        <v>RH0_1</v>
      </c>
      <c r="AO416" s="186">
        <f t="shared" si="398"/>
        <v>0</v>
      </c>
      <c r="AP416" s="186" t="s">
        <v>18</v>
      </c>
      <c r="AQ416" s="187" t="s">
        <v>193</v>
      </c>
      <c r="AU416" s="186" t="s">
        <v>350</v>
      </c>
      <c r="AV416" s="46" t="str">
        <f t="shared" ref="AV416:AV479" si="442">AM416</f>
        <v>R_ES-SD-SpCool</v>
      </c>
      <c r="AW416" s="192" t="str">
        <f t="shared" ref="AW416:AW479" si="443">AN416</f>
        <v>RH0_1</v>
      </c>
      <c r="AX416" s="192">
        <f t="shared" si="362"/>
        <v>0</v>
      </c>
      <c r="AY416" s="192" t="s">
        <v>18</v>
      </c>
      <c r="AZ416" s="46" t="s">
        <v>192</v>
      </c>
      <c r="BD416" s="186" t="s">
        <v>350</v>
      </c>
      <c r="BE416" s="46" t="str">
        <f t="shared" ref="BE416:BE479" si="444">AV416</f>
        <v>R_ES-SD-SpCool</v>
      </c>
      <c r="BF416" s="192" t="str">
        <f t="shared" ref="BF416:BF479" si="445">AW416</f>
        <v>RH0_1</v>
      </c>
      <c r="BG416" s="192">
        <f t="shared" si="363"/>
        <v>0</v>
      </c>
      <c r="BH416" s="192" t="s">
        <v>18</v>
      </c>
      <c r="BI416" s="46" t="s">
        <v>194</v>
      </c>
      <c r="BM416" s="186" t="s">
        <v>350</v>
      </c>
      <c r="BN416" s="46" t="str">
        <f t="shared" ref="BN416:BN479" si="446">BE416</f>
        <v>R_ES-SD-SpCool</v>
      </c>
      <c r="BO416" s="192" t="str">
        <f t="shared" ref="BO416:BO479" si="447">BF416</f>
        <v>RH0_1</v>
      </c>
      <c r="BP416" s="192">
        <f t="shared" si="364"/>
        <v>0</v>
      </c>
      <c r="BQ416" s="192" t="s">
        <v>18</v>
      </c>
      <c r="BR416" s="46" t="s">
        <v>191</v>
      </c>
    </row>
    <row r="417" spans="11:70">
      <c r="K417" s="186" t="s">
        <v>350</v>
      </c>
      <c r="L417" s="187" t="str">
        <f t="shared" ref="L417:L480" si="448">L416</f>
        <v>R_ES-SD-SpCool</v>
      </c>
      <c r="M417" s="186" t="str">
        <f t="shared" ref="M417" si="449">M321</f>
        <v>RH2_3</v>
      </c>
      <c r="N417" s="186">
        <f t="shared" si="436"/>
        <v>0</v>
      </c>
      <c r="O417" s="186" t="s">
        <v>18</v>
      </c>
      <c r="P417" s="187" t="s">
        <v>195</v>
      </c>
      <c r="T417" s="186" t="s">
        <v>350</v>
      </c>
      <c r="U417" s="187" t="str">
        <f t="shared" si="437"/>
        <v>R_ES-SD-SpCool</v>
      </c>
      <c r="V417" s="186" t="str">
        <f t="shared" si="437"/>
        <v>RH2_3</v>
      </c>
      <c r="W417" s="186">
        <f t="shared" si="396"/>
        <v>0</v>
      </c>
      <c r="X417" s="186" t="s">
        <v>18</v>
      </c>
      <c r="Y417" s="187" t="s">
        <v>190</v>
      </c>
      <c r="AC417" s="186" t="s">
        <v>350</v>
      </c>
      <c r="AD417" s="46" t="str">
        <f t="shared" si="438"/>
        <v>R_ES-SD-SpCool</v>
      </c>
      <c r="AE417" s="192" t="str">
        <f t="shared" si="439"/>
        <v>RH2_3</v>
      </c>
      <c r="AF417" s="46">
        <f t="shared" si="397"/>
        <v>0</v>
      </c>
      <c r="AG417" s="192" t="s">
        <v>18</v>
      </c>
      <c r="AH417" s="46" t="s">
        <v>196</v>
      </c>
      <c r="AL417" s="186" t="s">
        <v>350</v>
      </c>
      <c r="AM417" s="187" t="str">
        <f t="shared" si="440"/>
        <v>R_ES-SD-SpCool</v>
      </c>
      <c r="AN417" s="186" t="str">
        <f t="shared" si="441"/>
        <v>RH2_3</v>
      </c>
      <c r="AO417" s="186">
        <f t="shared" si="398"/>
        <v>0</v>
      </c>
      <c r="AP417" s="186" t="s">
        <v>18</v>
      </c>
      <c r="AQ417" s="187" t="s">
        <v>193</v>
      </c>
      <c r="AU417" s="186" t="s">
        <v>350</v>
      </c>
      <c r="AV417" s="46" t="str">
        <f t="shared" si="442"/>
        <v>R_ES-SD-SpCool</v>
      </c>
      <c r="AW417" s="192" t="str">
        <f t="shared" si="443"/>
        <v>RH2_3</v>
      </c>
      <c r="AX417" s="192">
        <f t="shared" ref="AX417:AX480" si="450">W417</f>
        <v>0</v>
      </c>
      <c r="AY417" s="192" t="s">
        <v>18</v>
      </c>
      <c r="AZ417" s="46" t="s">
        <v>192</v>
      </c>
      <c r="BD417" s="186" t="s">
        <v>350</v>
      </c>
      <c r="BE417" s="46" t="str">
        <f t="shared" si="444"/>
        <v>R_ES-SD-SpCool</v>
      </c>
      <c r="BF417" s="192" t="str">
        <f t="shared" si="445"/>
        <v>RH2_3</v>
      </c>
      <c r="BG417" s="192">
        <f t="shared" ref="BG417:BG480" si="451">AF417</f>
        <v>0</v>
      </c>
      <c r="BH417" s="192" t="s">
        <v>18</v>
      </c>
      <c r="BI417" s="46" t="s">
        <v>194</v>
      </c>
      <c r="BM417" s="186" t="s">
        <v>350</v>
      </c>
      <c r="BN417" s="46" t="str">
        <f t="shared" si="446"/>
        <v>R_ES-SD-SpCool</v>
      </c>
      <c r="BO417" s="192" t="str">
        <f t="shared" si="447"/>
        <v>RH2_3</v>
      </c>
      <c r="BP417" s="192">
        <f t="shared" ref="BP417:BP480" si="452">AX417</f>
        <v>0</v>
      </c>
      <c r="BQ417" s="192" t="s">
        <v>18</v>
      </c>
      <c r="BR417" s="46" t="s">
        <v>191</v>
      </c>
    </row>
    <row r="418" spans="11:70">
      <c r="K418" s="186" t="s">
        <v>350</v>
      </c>
      <c r="L418" s="187" t="str">
        <f t="shared" si="448"/>
        <v>R_ES-SD-SpCool</v>
      </c>
      <c r="M418" s="186" t="str">
        <f t="shared" ref="M418" si="453">M322</f>
        <v>RH4_5</v>
      </c>
      <c r="N418" s="186">
        <f t="shared" si="436"/>
        <v>0</v>
      </c>
      <c r="O418" s="186" t="s">
        <v>18</v>
      </c>
      <c r="P418" s="187" t="s">
        <v>195</v>
      </c>
      <c r="T418" s="186" t="s">
        <v>350</v>
      </c>
      <c r="U418" s="187" t="str">
        <f t="shared" si="437"/>
        <v>R_ES-SD-SpCool</v>
      </c>
      <c r="V418" s="186" t="str">
        <f t="shared" si="437"/>
        <v>RH4_5</v>
      </c>
      <c r="W418" s="186">
        <f t="shared" si="396"/>
        <v>0</v>
      </c>
      <c r="X418" s="186" t="s">
        <v>18</v>
      </c>
      <c r="Y418" s="187" t="s">
        <v>190</v>
      </c>
      <c r="AC418" s="186" t="s">
        <v>350</v>
      </c>
      <c r="AD418" s="46" t="str">
        <f t="shared" si="438"/>
        <v>R_ES-SD-SpCool</v>
      </c>
      <c r="AE418" s="192" t="str">
        <f t="shared" si="439"/>
        <v>RH4_5</v>
      </c>
      <c r="AF418" s="46">
        <f t="shared" si="397"/>
        <v>0</v>
      </c>
      <c r="AG418" s="192" t="s">
        <v>18</v>
      </c>
      <c r="AH418" s="46" t="s">
        <v>196</v>
      </c>
      <c r="AL418" s="186" t="s">
        <v>350</v>
      </c>
      <c r="AM418" s="187" t="str">
        <f t="shared" si="440"/>
        <v>R_ES-SD-SpCool</v>
      </c>
      <c r="AN418" s="186" t="str">
        <f t="shared" si="441"/>
        <v>RH4_5</v>
      </c>
      <c r="AO418" s="186">
        <f t="shared" si="398"/>
        <v>0</v>
      </c>
      <c r="AP418" s="186" t="s">
        <v>18</v>
      </c>
      <c r="AQ418" s="187" t="s">
        <v>193</v>
      </c>
      <c r="AU418" s="186" t="s">
        <v>350</v>
      </c>
      <c r="AV418" s="46" t="str">
        <f t="shared" si="442"/>
        <v>R_ES-SD-SpCool</v>
      </c>
      <c r="AW418" s="192" t="str">
        <f t="shared" si="443"/>
        <v>RH4_5</v>
      </c>
      <c r="AX418" s="192">
        <f t="shared" si="450"/>
        <v>0</v>
      </c>
      <c r="AY418" s="192" t="s">
        <v>18</v>
      </c>
      <c r="AZ418" s="46" t="s">
        <v>192</v>
      </c>
      <c r="BD418" s="186" t="s">
        <v>350</v>
      </c>
      <c r="BE418" s="46" t="str">
        <f t="shared" si="444"/>
        <v>R_ES-SD-SpCool</v>
      </c>
      <c r="BF418" s="192" t="str">
        <f t="shared" si="445"/>
        <v>RH4_5</v>
      </c>
      <c r="BG418" s="192">
        <f t="shared" si="451"/>
        <v>0</v>
      </c>
      <c r="BH418" s="192" t="s">
        <v>18</v>
      </c>
      <c r="BI418" s="46" t="s">
        <v>194</v>
      </c>
      <c r="BM418" s="186" t="s">
        <v>350</v>
      </c>
      <c r="BN418" s="46" t="str">
        <f t="shared" si="446"/>
        <v>R_ES-SD-SpCool</v>
      </c>
      <c r="BO418" s="192" t="str">
        <f t="shared" si="447"/>
        <v>RH4_5</v>
      </c>
      <c r="BP418" s="192">
        <f t="shared" si="452"/>
        <v>0</v>
      </c>
      <c r="BQ418" s="192" t="s">
        <v>18</v>
      </c>
      <c r="BR418" s="46" t="s">
        <v>191</v>
      </c>
    </row>
    <row r="419" spans="11:70">
      <c r="K419" s="186" t="s">
        <v>350</v>
      </c>
      <c r="L419" s="187" t="str">
        <f t="shared" si="448"/>
        <v>R_ES-SD-SpCool</v>
      </c>
      <c r="M419" s="186" t="str">
        <f t="shared" ref="M419" si="454">M323</f>
        <v>RH6_7</v>
      </c>
      <c r="N419" s="186">
        <f t="shared" si="436"/>
        <v>0</v>
      </c>
      <c r="O419" s="186" t="s">
        <v>18</v>
      </c>
      <c r="P419" s="187" t="s">
        <v>195</v>
      </c>
      <c r="T419" s="186" t="s">
        <v>350</v>
      </c>
      <c r="U419" s="187" t="str">
        <f t="shared" si="437"/>
        <v>R_ES-SD-SpCool</v>
      </c>
      <c r="V419" s="186" t="str">
        <f t="shared" si="437"/>
        <v>RH6_7</v>
      </c>
      <c r="W419" s="186">
        <f t="shared" si="396"/>
        <v>0</v>
      </c>
      <c r="X419" s="186" t="s">
        <v>18</v>
      </c>
      <c r="Y419" s="187" t="s">
        <v>190</v>
      </c>
      <c r="AC419" s="186" t="s">
        <v>350</v>
      </c>
      <c r="AD419" s="46" t="str">
        <f t="shared" si="438"/>
        <v>R_ES-SD-SpCool</v>
      </c>
      <c r="AE419" s="192" t="str">
        <f t="shared" si="439"/>
        <v>RH6_7</v>
      </c>
      <c r="AF419" s="46">
        <f t="shared" si="397"/>
        <v>0</v>
      </c>
      <c r="AG419" s="192" t="s">
        <v>18</v>
      </c>
      <c r="AH419" s="46" t="s">
        <v>196</v>
      </c>
      <c r="AL419" s="186" t="s">
        <v>350</v>
      </c>
      <c r="AM419" s="187" t="str">
        <f t="shared" si="440"/>
        <v>R_ES-SD-SpCool</v>
      </c>
      <c r="AN419" s="186" t="str">
        <f t="shared" si="441"/>
        <v>RH6_7</v>
      </c>
      <c r="AO419" s="186">
        <f t="shared" si="398"/>
        <v>0</v>
      </c>
      <c r="AP419" s="186" t="s">
        <v>18</v>
      </c>
      <c r="AQ419" s="187" t="s">
        <v>193</v>
      </c>
      <c r="AU419" s="186" t="s">
        <v>350</v>
      </c>
      <c r="AV419" s="46" t="str">
        <f t="shared" si="442"/>
        <v>R_ES-SD-SpCool</v>
      </c>
      <c r="AW419" s="192" t="str">
        <f t="shared" si="443"/>
        <v>RH6_7</v>
      </c>
      <c r="AX419" s="192">
        <f t="shared" si="450"/>
        <v>0</v>
      </c>
      <c r="AY419" s="192" t="s">
        <v>18</v>
      </c>
      <c r="AZ419" s="46" t="s">
        <v>192</v>
      </c>
      <c r="BD419" s="186" t="s">
        <v>350</v>
      </c>
      <c r="BE419" s="46" t="str">
        <f t="shared" si="444"/>
        <v>R_ES-SD-SpCool</v>
      </c>
      <c r="BF419" s="192" t="str">
        <f t="shared" si="445"/>
        <v>RH6_7</v>
      </c>
      <c r="BG419" s="192">
        <f t="shared" si="451"/>
        <v>0</v>
      </c>
      <c r="BH419" s="192" t="s">
        <v>18</v>
      </c>
      <c r="BI419" s="46" t="s">
        <v>194</v>
      </c>
      <c r="BM419" s="186" t="s">
        <v>350</v>
      </c>
      <c r="BN419" s="46" t="str">
        <f t="shared" si="446"/>
        <v>R_ES-SD-SpCool</v>
      </c>
      <c r="BO419" s="192" t="str">
        <f t="shared" si="447"/>
        <v>RH6_7</v>
      </c>
      <c r="BP419" s="192">
        <f t="shared" si="452"/>
        <v>0</v>
      </c>
      <c r="BQ419" s="192" t="s">
        <v>18</v>
      </c>
      <c r="BR419" s="46" t="s">
        <v>191</v>
      </c>
    </row>
    <row r="420" spans="11:70">
      <c r="K420" s="186" t="s">
        <v>350</v>
      </c>
      <c r="L420" s="187" t="str">
        <f t="shared" si="448"/>
        <v>R_ES-SD-SpCool</v>
      </c>
      <c r="M420" s="186" t="str">
        <f t="shared" ref="M420" si="455">M324</f>
        <v>RH8_9</v>
      </c>
      <c r="N420" s="186">
        <f t="shared" si="436"/>
        <v>0</v>
      </c>
      <c r="O420" s="186" t="s">
        <v>18</v>
      </c>
      <c r="P420" s="187" t="s">
        <v>195</v>
      </c>
      <c r="T420" s="186" t="s">
        <v>350</v>
      </c>
      <c r="U420" s="187" t="str">
        <f t="shared" si="437"/>
        <v>R_ES-SD-SpCool</v>
      </c>
      <c r="V420" s="186" t="str">
        <f t="shared" si="437"/>
        <v>RH8_9</v>
      </c>
      <c r="W420" s="186">
        <f t="shared" si="396"/>
        <v>0</v>
      </c>
      <c r="X420" s="186" t="s">
        <v>18</v>
      </c>
      <c r="Y420" s="187" t="s">
        <v>190</v>
      </c>
      <c r="AC420" s="186" t="s">
        <v>350</v>
      </c>
      <c r="AD420" s="46" t="str">
        <f t="shared" si="438"/>
        <v>R_ES-SD-SpCool</v>
      </c>
      <c r="AE420" s="192" t="str">
        <f t="shared" si="439"/>
        <v>RH8_9</v>
      </c>
      <c r="AF420" s="46">
        <f t="shared" si="397"/>
        <v>0</v>
      </c>
      <c r="AG420" s="192" t="s">
        <v>18</v>
      </c>
      <c r="AH420" s="46" t="s">
        <v>196</v>
      </c>
      <c r="AL420" s="186" t="s">
        <v>350</v>
      </c>
      <c r="AM420" s="187" t="str">
        <f t="shared" si="440"/>
        <v>R_ES-SD-SpCool</v>
      </c>
      <c r="AN420" s="186" t="str">
        <f t="shared" si="441"/>
        <v>RH8_9</v>
      </c>
      <c r="AO420" s="186">
        <f t="shared" si="398"/>
        <v>0</v>
      </c>
      <c r="AP420" s="186" t="s">
        <v>18</v>
      </c>
      <c r="AQ420" s="187" t="s">
        <v>193</v>
      </c>
      <c r="AU420" s="186" t="s">
        <v>350</v>
      </c>
      <c r="AV420" s="46" t="str">
        <f t="shared" si="442"/>
        <v>R_ES-SD-SpCool</v>
      </c>
      <c r="AW420" s="192" t="str">
        <f t="shared" si="443"/>
        <v>RH8_9</v>
      </c>
      <c r="AX420" s="192">
        <f t="shared" si="450"/>
        <v>0</v>
      </c>
      <c r="AY420" s="192" t="s">
        <v>18</v>
      </c>
      <c r="AZ420" s="46" t="s">
        <v>192</v>
      </c>
      <c r="BD420" s="186" t="s">
        <v>350</v>
      </c>
      <c r="BE420" s="46" t="str">
        <f t="shared" si="444"/>
        <v>R_ES-SD-SpCool</v>
      </c>
      <c r="BF420" s="192" t="str">
        <f t="shared" si="445"/>
        <v>RH8_9</v>
      </c>
      <c r="BG420" s="192">
        <f t="shared" si="451"/>
        <v>0</v>
      </c>
      <c r="BH420" s="192" t="s">
        <v>18</v>
      </c>
      <c r="BI420" s="46" t="s">
        <v>194</v>
      </c>
      <c r="BM420" s="186" t="s">
        <v>350</v>
      </c>
      <c r="BN420" s="46" t="str">
        <f t="shared" si="446"/>
        <v>R_ES-SD-SpCool</v>
      </c>
      <c r="BO420" s="192" t="str">
        <f t="shared" si="447"/>
        <v>RH8_9</v>
      </c>
      <c r="BP420" s="192">
        <f t="shared" si="452"/>
        <v>0</v>
      </c>
      <c r="BQ420" s="192" t="s">
        <v>18</v>
      </c>
      <c r="BR420" s="46" t="s">
        <v>191</v>
      </c>
    </row>
    <row r="421" spans="11:70">
      <c r="K421" s="186" t="s">
        <v>350</v>
      </c>
      <c r="L421" s="187" t="str">
        <f t="shared" si="448"/>
        <v>R_ES-SD-SpCool</v>
      </c>
      <c r="M421" s="186" t="str">
        <f t="shared" ref="M421" si="456">M325</f>
        <v>RH10_11</v>
      </c>
      <c r="N421" s="186">
        <f t="shared" si="436"/>
        <v>0</v>
      </c>
      <c r="O421" s="186" t="s">
        <v>18</v>
      </c>
      <c r="P421" s="187" t="s">
        <v>195</v>
      </c>
      <c r="T421" s="186" t="s">
        <v>350</v>
      </c>
      <c r="U421" s="187" t="str">
        <f t="shared" si="437"/>
        <v>R_ES-SD-SpCool</v>
      </c>
      <c r="V421" s="186" t="str">
        <f t="shared" si="437"/>
        <v>RH10_11</v>
      </c>
      <c r="W421" s="186">
        <f t="shared" si="396"/>
        <v>0</v>
      </c>
      <c r="X421" s="186" t="s">
        <v>18</v>
      </c>
      <c r="Y421" s="187" t="s">
        <v>190</v>
      </c>
      <c r="AC421" s="186" t="s">
        <v>350</v>
      </c>
      <c r="AD421" s="46" t="str">
        <f t="shared" si="438"/>
        <v>R_ES-SD-SpCool</v>
      </c>
      <c r="AE421" s="192" t="str">
        <f t="shared" si="439"/>
        <v>RH10_11</v>
      </c>
      <c r="AF421" s="46">
        <f t="shared" si="397"/>
        <v>0</v>
      </c>
      <c r="AG421" s="192" t="s">
        <v>18</v>
      </c>
      <c r="AH421" s="46" t="s">
        <v>196</v>
      </c>
      <c r="AL421" s="186" t="s">
        <v>350</v>
      </c>
      <c r="AM421" s="187" t="str">
        <f t="shared" si="440"/>
        <v>R_ES-SD-SpCool</v>
      </c>
      <c r="AN421" s="186" t="str">
        <f t="shared" si="441"/>
        <v>RH10_11</v>
      </c>
      <c r="AO421" s="186">
        <f t="shared" si="398"/>
        <v>0</v>
      </c>
      <c r="AP421" s="186" t="s">
        <v>18</v>
      </c>
      <c r="AQ421" s="187" t="s">
        <v>193</v>
      </c>
      <c r="AU421" s="186" t="s">
        <v>350</v>
      </c>
      <c r="AV421" s="46" t="str">
        <f t="shared" si="442"/>
        <v>R_ES-SD-SpCool</v>
      </c>
      <c r="AW421" s="192" t="str">
        <f t="shared" si="443"/>
        <v>RH10_11</v>
      </c>
      <c r="AX421" s="192">
        <f t="shared" si="450"/>
        <v>0</v>
      </c>
      <c r="AY421" s="192" t="s">
        <v>18</v>
      </c>
      <c r="AZ421" s="46" t="s">
        <v>192</v>
      </c>
      <c r="BD421" s="186" t="s">
        <v>350</v>
      </c>
      <c r="BE421" s="46" t="str">
        <f t="shared" si="444"/>
        <v>R_ES-SD-SpCool</v>
      </c>
      <c r="BF421" s="192" t="str">
        <f t="shared" si="445"/>
        <v>RH10_11</v>
      </c>
      <c r="BG421" s="192">
        <f t="shared" si="451"/>
        <v>0</v>
      </c>
      <c r="BH421" s="192" t="s">
        <v>18</v>
      </c>
      <c r="BI421" s="46" t="s">
        <v>194</v>
      </c>
      <c r="BM421" s="186" t="s">
        <v>350</v>
      </c>
      <c r="BN421" s="46" t="str">
        <f t="shared" si="446"/>
        <v>R_ES-SD-SpCool</v>
      </c>
      <c r="BO421" s="192" t="str">
        <f t="shared" si="447"/>
        <v>RH10_11</v>
      </c>
      <c r="BP421" s="192">
        <f t="shared" si="452"/>
        <v>0</v>
      </c>
      <c r="BQ421" s="192" t="s">
        <v>18</v>
      </c>
      <c r="BR421" s="46" t="s">
        <v>191</v>
      </c>
    </row>
    <row r="422" spans="11:70">
      <c r="K422" s="186" t="s">
        <v>350</v>
      </c>
      <c r="L422" s="187" t="str">
        <f t="shared" si="448"/>
        <v>R_ES-SD-SpCool</v>
      </c>
      <c r="M422" s="186" t="str">
        <f t="shared" ref="M422" si="457">M326</f>
        <v>RH12_13</v>
      </c>
      <c r="N422" s="186">
        <f t="shared" si="436"/>
        <v>0</v>
      </c>
      <c r="O422" s="186" t="s">
        <v>18</v>
      </c>
      <c r="P422" s="187" t="s">
        <v>195</v>
      </c>
      <c r="T422" s="186" t="s">
        <v>350</v>
      </c>
      <c r="U422" s="187" t="str">
        <f t="shared" si="437"/>
        <v>R_ES-SD-SpCool</v>
      </c>
      <c r="V422" s="186" t="str">
        <f t="shared" si="437"/>
        <v>RH12_13</v>
      </c>
      <c r="W422" s="186">
        <f t="shared" si="396"/>
        <v>0</v>
      </c>
      <c r="X422" s="186" t="s">
        <v>18</v>
      </c>
      <c r="Y422" s="187" t="s">
        <v>190</v>
      </c>
      <c r="AC422" s="186" t="s">
        <v>350</v>
      </c>
      <c r="AD422" s="46" t="str">
        <f t="shared" si="438"/>
        <v>R_ES-SD-SpCool</v>
      </c>
      <c r="AE422" s="192" t="str">
        <f t="shared" si="439"/>
        <v>RH12_13</v>
      </c>
      <c r="AF422" s="46">
        <f t="shared" si="397"/>
        <v>0</v>
      </c>
      <c r="AG422" s="192" t="s">
        <v>18</v>
      </c>
      <c r="AH422" s="46" t="s">
        <v>196</v>
      </c>
      <c r="AL422" s="186" t="s">
        <v>350</v>
      </c>
      <c r="AM422" s="187" t="str">
        <f t="shared" si="440"/>
        <v>R_ES-SD-SpCool</v>
      </c>
      <c r="AN422" s="186" t="str">
        <f t="shared" si="441"/>
        <v>RH12_13</v>
      </c>
      <c r="AO422" s="186">
        <f t="shared" si="398"/>
        <v>0</v>
      </c>
      <c r="AP422" s="186" t="s">
        <v>18</v>
      </c>
      <c r="AQ422" s="187" t="s">
        <v>193</v>
      </c>
      <c r="AU422" s="186" t="s">
        <v>350</v>
      </c>
      <c r="AV422" s="46" t="str">
        <f t="shared" si="442"/>
        <v>R_ES-SD-SpCool</v>
      </c>
      <c r="AW422" s="192" t="str">
        <f t="shared" si="443"/>
        <v>RH12_13</v>
      </c>
      <c r="AX422" s="192">
        <f t="shared" si="450"/>
        <v>0</v>
      </c>
      <c r="AY422" s="192" t="s">
        <v>18</v>
      </c>
      <c r="AZ422" s="46" t="s">
        <v>192</v>
      </c>
      <c r="BD422" s="186" t="s">
        <v>350</v>
      </c>
      <c r="BE422" s="46" t="str">
        <f t="shared" si="444"/>
        <v>R_ES-SD-SpCool</v>
      </c>
      <c r="BF422" s="192" t="str">
        <f t="shared" si="445"/>
        <v>RH12_13</v>
      </c>
      <c r="BG422" s="192">
        <f t="shared" si="451"/>
        <v>0</v>
      </c>
      <c r="BH422" s="192" t="s">
        <v>18</v>
      </c>
      <c r="BI422" s="46" t="s">
        <v>194</v>
      </c>
      <c r="BM422" s="186" t="s">
        <v>350</v>
      </c>
      <c r="BN422" s="46" t="str">
        <f t="shared" si="446"/>
        <v>R_ES-SD-SpCool</v>
      </c>
      <c r="BO422" s="192" t="str">
        <f t="shared" si="447"/>
        <v>RH12_13</v>
      </c>
      <c r="BP422" s="192">
        <f t="shared" si="452"/>
        <v>0</v>
      </c>
      <c r="BQ422" s="192" t="s">
        <v>18</v>
      </c>
      <c r="BR422" s="46" t="s">
        <v>191</v>
      </c>
    </row>
    <row r="423" spans="11:70">
      <c r="K423" s="186" t="s">
        <v>350</v>
      </c>
      <c r="L423" s="187" t="str">
        <f t="shared" si="448"/>
        <v>R_ES-SD-SpCool</v>
      </c>
      <c r="M423" s="186" t="str">
        <f t="shared" ref="M423" si="458">M327</f>
        <v>RH14_15</v>
      </c>
      <c r="N423" s="186">
        <f t="shared" si="436"/>
        <v>0</v>
      </c>
      <c r="O423" s="186" t="s">
        <v>18</v>
      </c>
      <c r="P423" s="187" t="s">
        <v>195</v>
      </c>
      <c r="T423" s="186" t="s">
        <v>350</v>
      </c>
      <c r="U423" s="187" t="str">
        <f t="shared" si="437"/>
        <v>R_ES-SD-SpCool</v>
      </c>
      <c r="V423" s="186" t="str">
        <f t="shared" si="437"/>
        <v>RH14_15</v>
      </c>
      <c r="W423" s="186">
        <f t="shared" si="396"/>
        <v>0</v>
      </c>
      <c r="X423" s="186" t="s">
        <v>18</v>
      </c>
      <c r="Y423" s="187" t="s">
        <v>190</v>
      </c>
      <c r="AC423" s="186" t="s">
        <v>350</v>
      </c>
      <c r="AD423" s="46" t="str">
        <f t="shared" si="438"/>
        <v>R_ES-SD-SpCool</v>
      </c>
      <c r="AE423" s="192" t="str">
        <f t="shared" si="439"/>
        <v>RH14_15</v>
      </c>
      <c r="AF423" s="46">
        <f t="shared" si="397"/>
        <v>0</v>
      </c>
      <c r="AG423" s="192" t="s">
        <v>18</v>
      </c>
      <c r="AH423" s="46" t="s">
        <v>196</v>
      </c>
      <c r="AL423" s="186" t="s">
        <v>350</v>
      </c>
      <c r="AM423" s="187" t="str">
        <f t="shared" si="440"/>
        <v>R_ES-SD-SpCool</v>
      </c>
      <c r="AN423" s="186" t="str">
        <f t="shared" si="441"/>
        <v>RH14_15</v>
      </c>
      <c r="AO423" s="186">
        <f t="shared" si="398"/>
        <v>0</v>
      </c>
      <c r="AP423" s="186" t="s">
        <v>18</v>
      </c>
      <c r="AQ423" s="187" t="s">
        <v>193</v>
      </c>
      <c r="AU423" s="186" t="s">
        <v>350</v>
      </c>
      <c r="AV423" s="46" t="str">
        <f t="shared" si="442"/>
        <v>R_ES-SD-SpCool</v>
      </c>
      <c r="AW423" s="192" t="str">
        <f t="shared" si="443"/>
        <v>RH14_15</v>
      </c>
      <c r="AX423" s="192">
        <f t="shared" si="450"/>
        <v>0</v>
      </c>
      <c r="AY423" s="192" t="s">
        <v>18</v>
      </c>
      <c r="AZ423" s="46" t="s">
        <v>192</v>
      </c>
      <c r="BD423" s="186" t="s">
        <v>350</v>
      </c>
      <c r="BE423" s="46" t="str">
        <f t="shared" si="444"/>
        <v>R_ES-SD-SpCool</v>
      </c>
      <c r="BF423" s="192" t="str">
        <f t="shared" si="445"/>
        <v>RH14_15</v>
      </c>
      <c r="BG423" s="192">
        <f t="shared" si="451"/>
        <v>0</v>
      </c>
      <c r="BH423" s="192" t="s">
        <v>18</v>
      </c>
      <c r="BI423" s="46" t="s">
        <v>194</v>
      </c>
      <c r="BM423" s="186" t="s">
        <v>350</v>
      </c>
      <c r="BN423" s="46" t="str">
        <f t="shared" si="446"/>
        <v>R_ES-SD-SpCool</v>
      </c>
      <c r="BO423" s="192" t="str">
        <f t="shared" si="447"/>
        <v>RH14_15</v>
      </c>
      <c r="BP423" s="192">
        <f t="shared" si="452"/>
        <v>0</v>
      </c>
      <c r="BQ423" s="192" t="s">
        <v>18</v>
      </c>
      <c r="BR423" s="46" t="s">
        <v>191</v>
      </c>
    </row>
    <row r="424" spans="11:70">
      <c r="K424" s="186" t="s">
        <v>350</v>
      </c>
      <c r="L424" s="187" t="str">
        <f t="shared" si="448"/>
        <v>R_ES-SD-SpCool</v>
      </c>
      <c r="M424" s="186" t="str">
        <f t="shared" ref="M424" si="459">M328</f>
        <v>RH16_17</v>
      </c>
      <c r="N424" s="186">
        <f t="shared" si="436"/>
        <v>0</v>
      </c>
      <c r="O424" s="186" t="s">
        <v>18</v>
      </c>
      <c r="P424" s="187" t="s">
        <v>195</v>
      </c>
      <c r="T424" s="186" t="s">
        <v>350</v>
      </c>
      <c r="U424" s="187" t="str">
        <f t="shared" si="437"/>
        <v>R_ES-SD-SpCool</v>
      </c>
      <c r="V424" s="186" t="str">
        <f t="shared" si="437"/>
        <v>RH16_17</v>
      </c>
      <c r="W424" s="186">
        <f t="shared" si="396"/>
        <v>0</v>
      </c>
      <c r="X424" s="186" t="s">
        <v>18</v>
      </c>
      <c r="Y424" s="187" t="s">
        <v>190</v>
      </c>
      <c r="AC424" s="186" t="s">
        <v>350</v>
      </c>
      <c r="AD424" s="46" t="str">
        <f t="shared" si="438"/>
        <v>R_ES-SD-SpCool</v>
      </c>
      <c r="AE424" s="192" t="str">
        <f t="shared" si="439"/>
        <v>RH16_17</v>
      </c>
      <c r="AF424" s="46">
        <f t="shared" si="397"/>
        <v>0</v>
      </c>
      <c r="AG424" s="192" t="s">
        <v>18</v>
      </c>
      <c r="AH424" s="46" t="s">
        <v>196</v>
      </c>
      <c r="AL424" s="186" t="s">
        <v>350</v>
      </c>
      <c r="AM424" s="187" t="str">
        <f t="shared" si="440"/>
        <v>R_ES-SD-SpCool</v>
      </c>
      <c r="AN424" s="186" t="str">
        <f t="shared" si="441"/>
        <v>RH16_17</v>
      </c>
      <c r="AO424" s="186">
        <f t="shared" si="398"/>
        <v>0</v>
      </c>
      <c r="AP424" s="186" t="s">
        <v>18</v>
      </c>
      <c r="AQ424" s="187" t="s">
        <v>193</v>
      </c>
      <c r="AU424" s="186" t="s">
        <v>350</v>
      </c>
      <c r="AV424" s="46" t="str">
        <f t="shared" si="442"/>
        <v>R_ES-SD-SpCool</v>
      </c>
      <c r="AW424" s="192" t="str">
        <f t="shared" si="443"/>
        <v>RH16_17</v>
      </c>
      <c r="AX424" s="192">
        <f t="shared" si="450"/>
        <v>0</v>
      </c>
      <c r="AY424" s="192" t="s">
        <v>18</v>
      </c>
      <c r="AZ424" s="46" t="s">
        <v>192</v>
      </c>
      <c r="BD424" s="186" t="s">
        <v>350</v>
      </c>
      <c r="BE424" s="46" t="str">
        <f t="shared" si="444"/>
        <v>R_ES-SD-SpCool</v>
      </c>
      <c r="BF424" s="192" t="str">
        <f t="shared" si="445"/>
        <v>RH16_17</v>
      </c>
      <c r="BG424" s="192">
        <f t="shared" si="451"/>
        <v>0</v>
      </c>
      <c r="BH424" s="192" t="s">
        <v>18</v>
      </c>
      <c r="BI424" s="46" t="s">
        <v>194</v>
      </c>
      <c r="BM424" s="186" t="s">
        <v>350</v>
      </c>
      <c r="BN424" s="46" t="str">
        <f t="shared" si="446"/>
        <v>R_ES-SD-SpCool</v>
      </c>
      <c r="BO424" s="192" t="str">
        <f t="shared" si="447"/>
        <v>RH16_17</v>
      </c>
      <c r="BP424" s="192">
        <f t="shared" si="452"/>
        <v>0</v>
      </c>
      <c r="BQ424" s="192" t="s">
        <v>18</v>
      </c>
      <c r="BR424" s="46" t="s">
        <v>191</v>
      </c>
    </row>
    <row r="425" spans="11:70">
      <c r="K425" s="186" t="s">
        <v>350</v>
      </c>
      <c r="L425" s="187" t="str">
        <f t="shared" si="448"/>
        <v>R_ES-SD-SpCool</v>
      </c>
      <c r="M425" s="186" t="str">
        <f t="shared" ref="M425" si="460">M329</f>
        <v>RH18_19</v>
      </c>
      <c r="N425" s="186">
        <f t="shared" si="436"/>
        <v>0</v>
      </c>
      <c r="O425" s="186" t="s">
        <v>18</v>
      </c>
      <c r="P425" s="187" t="s">
        <v>195</v>
      </c>
      <c r="T425" s="186" t="s">
        <v>350</v>
      </c>
      <c r="U425" s="187" t="str">
        <f t="shared" si="437"/>
        <v>R_ES-SD-SpCool</v>
      </c>
      <c r="V425" s="186" t="str">
        <f t="shared" si="437"/>
        <v>RH18_19</v>
      </c>
      <c r="W425" s="186">
        <f t="shared" si="396"/>
        <v>0</v>
      </c>
      <c r="X425" s="186" t="s">
        <v>18</v>
      </c>
      <c r="Y425" s="187" t="s">
        <v>190</v>
      </c>
      <c r="AC425" s="186" t="s">
        <v>350</v>
      </c>
      <c r="AD425" s="46" t="str">
        <f t="shared" si="438"/>
        <v>R_ES-SD-SpCool</v>
      </c>
      <c r="AE425" s="192" t="str">
        <f t="shared" si="439"/>
        <v>RH18_19</v>
      </c>
      <c r="AF425" s="46">
        <f t="shared" si="397"/>
        <v>0</v>
      </c>
      <c r="AG425" s="192" t="s">
        <v>18</v>
      </c>
      <c r="AH425" s="46" t="s">
        <v>196</v>
      </c>
      <c r="AL425" s="186" t="s">
        <v>350</v>
      </c>
      <c r="AM425" s="187" t="str">
        <f t="shared" si="440"/>
        <v>R_ES-SD-SpCool</v>
      </c>
      <c r="AN425" s="186" t="str">
        <f t="shared" si="441"/>
        <v>RH18_19</v>
      </c>
      <c r="AO425" s="186">
        <f t="shared" si="398"/>
        <v>0</v>
      </c>
      <c r="AP425" s="186" t="s">
        <v>18</v>
      </c>
      <c r="AQ425" s="187" t="s">
        <v>193</v>
      </c>
      <c r="AU425" s="186" t="s">
        <v>350</v>
      </c>
      <c r="AV425" s="46" t="str">
        <f t="shared" si="442"/>
        <v>R_ES-SD-SpCool</v>
      </c>
      <c r="AW425" s="192" t="str">
        <f t="shared" si="443"/>
        <v>RH18_19</v>
      </c>
      <c r="AX425" s="192">
        <f t="shared" si="450"/>
        <v>0</v>
      </c>
      <c r="AY425" s="192" t="s">
        <v>18</v>
      </c>
      <c r="AZ425" s="46" t="s">
        <v>192</v>
      </c>
      <c r="BD425" s="186" t="s">
        <v>350</v>
      </c>
      <c r="BE425" s="46" t="str">
        <f t="shared" si="444"/>
        <v>R_ES-SD-SpCool</v>
      </c>
      <c r="BF425" s="192" t="str">
        <f t="shared" si="445"/>
        <v>RH18_19</v>
      </c>
      <c r="BG425" s="192">
        <f t="shared" si="451"/>
        <v>0</v>
      </c>
      <c r="BH425" s="192" t="s">
        <v>18</v>
      </c>
      <c r="BI425" s="46" t="s">
        <v>194</v>
      </c>
      <c r="BM425" s="186" t="s">
        <v>350</v>
      </c>
      <c r="BN425" s="46" t="str">
        <f t="shared" si="446"/>
        <v>R_ES-SD-SpCool</v>
      </c>
      <c r="BO425" s="192" t="str">
        <f t="shared" si="447"/>
        <v>RH18_19</v>
      </c>
      <c r="BP425" s="192">
        <f t="shared" si="452"/>
        <v>0</v>
      </c>
      <c r="BQ425" s="192" t="s">
        <v>18</v>
      </c>
      <c r="BR425" s="46" t="s">
        <v>191</v>
      </c>
    </row>
    <row r="426" spans="11:70">
      <c r="K426" s="186" t="s">
        <v>350</v>
      </c>
      <c r="L426" s="187" t="str">
        <f t="shared" si="448"/>
        <v>R_ES-SD-SpCool</v>
      </c>
      <c r="M426" s="186" t="str">
        <f t="shared" ref="M426" si="461">M330</f>
        <v>RH20_21</v>
      </c>
      <c r="N426" s="186">
        <f t="shared" si="436"/>
        <v>0</v>
      </c>
      <c r="O426" s="186" t="s">
        <v>18</v>
      </c>
      <c r="P426" s="187" t="s">
        <v>195</v>
      </c>
      <c r="T426" s="186" t="s">
        <v>350</v>
      </c>
      <c r="U426" s="187" t="str">
        <f t="shared" si="437"/>
        <v>R_ES-SD-SpCool</v>
      </c>
      <c r="V426" s="186" t="str">
        <f t="shared" si="437"/>
        <v>RH20_21</v>
      </c>
      <c r="W426" s="186">
        <f t="shared" si="396"/>
        <v>0</v>
      </c>
      <c r="X426" s="186" t="s">
        <v>18</v>
      </c>
      <c r="Y426" s="187" t="s">
        <v>190</v>
      </c>
      <c r="AC426" s="186" t="s">
        <v>350</v>
      </c>
      <c r="AD426" s="46" t="str">
        <f t="shared" si="438"/>
        <v>R_ES-SD-SpCool</v>
      </c>
      <c r="AE426" s="192" t="str">
        <f t="shared" si="439"/>
        <v>RH20_21</v>
      </c>
      <c r="AF426" s="46">
        <f t="shared" si="397"/>
        <v>0</v>
      </c>
      <c r="AG426" s="192" t="s">
        <v>18</v>
      </c>
      <c r="AH426" s="46" t="s">
        <v>196</v>
      </c>
      <c r="AL426" s="186" t="s">
        <v>350</v>
      </c>
      <c r="AM426" s="187" t="str">
        <f t="shared" si="440"/>
        <v>R_ES-SD-SpCool</v>
      </c>
      <c r="AN426" s="186" t="str">
        <f t="shared" si="441"/>
        <v>RH20_21</v>
      </c>
      <c r="AO426" s="186">
        <f t="shared" si="398"/>
        <v>0</v>
      </c>
      <c r="AP426" s="186" t="s">
        <v>18</v>
      </c>
      <c r="AQ426" s="187" t="s">
        <v>193</v>
      </c>
      <c r="AU426" s="186" t="s">
        <v>350</v>
      </c>
      <c r="AV426" s="46" t="str">
        <f t="shared" si="442"/>
        <v>R_ES-SD-SpCool</v>
      </c>
      <c r="AW426" s="192" t="str">
        <f t="shared" si="443"/>
        <v>RH20_21</v>
      </c>
      <c r="AX426" s="192">
        <f t="shared" si="450"/>
        <v>0</v>
      </c>
      <c r="AY426" s="192" t="s">
        <v>18</v>
      </c>
      <c r="AZ426" s="46" t="s">
        <v>192</v>
      </c>
      <c r="BD426" s="186" t="s">
        <v>350</v>
      </c>
      <c r="BE426" s="46" t="str">
        <f t="shared" si="444"/>
        <v>R_ES-SD-SpCool</v>
      </c>
      <c r="BF426" s="192" t="str">
        <f t="shared" si="445"/>
        <v>RH20_21</v>
      </c>
      <c r="BG426" s="192">
        <f t="shared" si="451"/>
        <v>0</v>
      </c>
      <c r="BH426" s="192" t="s">
        <v>18</v>
      </c>
      <c r="BI426" s="46" t="s">
        <v>194</v>
      </c>
      <c r="BM426" s="186" t="s">
        <v>350</v>
      </c>
      <c r="BN426" s="46" t="str">
        <f t="shared" si="446"/>
        <v>R_ES-SD-SpCool</v>
      </c>
      <c r="BO426" s="192" t="str">
        <f t="shared" si="447"/>
        <v>RH20_21</v>
      </c>
      <c r="BP426" s="192">
        <f t="shared" si="452"/>
        <v>0</v>
      </c>
      <c r="BQ426" s="192" t="s">
        <v>18</v>
      </c>
      <c r="BR426" s="46" t="s">
        <v>191</v>
      </c>
    </row>
    <row r="427" spans="11:70">
      <c r="K427" s="186" t="s">
        <v>350</v>
      </c>
      <c r="L427" s="187" t="str">
        <f t="shared" si="448"/>
        <v>R_ES-SD-SpCool</v>
      </c>
      <c r="M427" s="186" t="str">
        <f t="shared" ref="M427" si="462">M331</f>
        <v>RH22_23</v>
      </c>
      <c r="N427" s="186">
        <f t="shared" si="436"/>
        <v>0</v>
      </c>
      <c r="O427" s="186" t="s">
        <v>18</v>
      </c>
      <c r="P427" s="187" t="s">
        <v>195</v>
      </c>
      <c r="T427" s="186" t="s">
        <v>350</v>
      </c>
      <c r="U427" s="187" t="str">
        <f t="shared" si="437"/>
        <v>R_ES-SD-SpCool</v>
      </c>
      <c r="V427" s="186" t="str">
        <f t="shared" si="437"/>
        <v>RH22_23</v>
      </c>
      <c r="W427" s="186">
        <f t="shared" si="396"/>
        <v>0</v>
      </c>
      <c r="X427" s="186" t="s">
        <v>18</v>
      </c>
      <c r="Y427" s="187" t="s">
        <v>190</v>
      </c>
      <c r="AC427" s="186" t="s">
        <v>350</v>
      </c>
      <c r="AD427" s="46" t="str">
        <f t="shared" si="438"/>
        <v>R_ES-SD-SpCool</v>
      </c>
      <c r="AE427" s="192" t="str">
        <f t="shared" si="439"/>
        <v>RH22_23</v>
      </c>
      <c r="AF427" s="46">
        <f t="shared" si="397"/>
        <v>0</v>
      </c>
      <c r="AG427" s="192" t="s">
        <v>18</v>
      </c>
      <c r="AH427" s="46" t="s">
        <v>196</v>
      </c>
      <c r="AL427" s="186" t="s">
        <v>350</v>
      </c>
      <c r="AM427" s="187" t="str">
        <f t="shared" si="440"/>
        <v>R_ES-SD-SpCool</v>
      </c>
      <c r="AN427" s="186" t="str">
        <f t="shared" si="441"/>
        <v>RH22_23</v>
      </c>
      <c r="AO427" s="186">
        <f t="shared" si="398"/>
        <v>0</v>
      </c>
      <c r="AP427" s="186" t="s">
        <v>18</v>
      </c>
      <c r="AQ427" s="187" t="s">
        <v>193</v>
      </c>
      <c r="AU427" s="186" t="s">
        <v>350</v>
      </c>
      <c r="AV427" s="46" t="str">
        <f t="shared" si="442"/>
        <v>R_ES-SD-SpCool</v>
      </c>
      <c r="AW427" s="192" t="str">
        <f t="shared" si="443"/>
        <v>RH22_23</v>
      </c>
      <c r="AX427" s="192">
        <f t="shared" si="450"/>
        <v>0</v>
      </c>
      <c r="AY427" s="192" t="s">
        <v>18</v>
      </c>
      <c r="AZ427" s="46" t="s">
        <v>192</v>
      </c>
      <c r="BD427" s="186" t="s">
        <v>350</v>
      </c>
      <c r="BE427" s="46" t="str">
        <f t="shared" si="444"/>
        <v>R_ES-SD-SpCool</v>
      </c>
      <c r="BF427" s="192" t="str">
        <f t="shared" si="445"/>
        <v>RH22_23</v>
      </c>
      <c r="BG427" s="192">
        <f t="shared" si="451"/>
        <v>0</v>
      </c>
      <c r="BH427" s="192" t="s">
        <v>18</v>
      </c>
      <c r="BI427" s="46" t="s">
        <v>194</v>
      </c>
      <c r="BM427" s="186" t="s">
        <v>350</v>
      </c>
      <c r="BN427" s="46" t="str">
        <f t="shared" si="446"/>
        <v>R_ES-SD-SpCool</v>
      </c>
      <c r="BO427" s="192" t="str">
        <f t="shared" si="447"/>
        <v>RH22_23</v>
      </c>
      <c r="BP427" s="192">
        <f t="shared" si="452"/>
        <v>0</v>
      </c>
      <c r="BQ427" s="192" t="s">
        <v>18</v>
      </c>
      <c r="BR427" s="46" t="s">
        <v>191</v>
      </c>
    </row>
    <row r="428" spans="11:70">
      <c r="K428" s="186" t="s">
        <v>140</v>
      </c>
      <c r="L428" s="187" t="str">
        <f t="shared" si="448"/>
        <v>R_ES-SD-SpCool</v>
      </c>
      <c r="M428" s="186">
        <f t="shared" ref="M428" si="463">M332</f>
        <v>0</v>
      </c>
      <c r="N428" s="186">
        <f t="shared" si="436"/>
        <v>0</v>
      </c>
      <c r="O428" s="186" t="s">
        <v>18</v>
      </c>
      <c r="P428" s="187" t="s">
        <v>195</v>
      </c>
      <c r="T428" s="186" t="s">
        <v>140</v>
      </c>
      <c r="U428" s="187" t="str">
        <f t="shared" si="437"/>
        <v>R_ES-SD-SpCool</v>
      </c>
      <c r="V428" s="186">
        <f t="shared" si="437"/>
        <v>0</v>
      </c>
      <c r="W428" s="186">
        <f t="shared" si="396"/>
        <v>0</v>
      </c>
      <c r="X428" s="186" t="s">
        <v>18</v>
      </c>
      <c r="Y428" s="187" t="s">
        <v>190</v>
      </c>
      <c r="AC428" s="186" t="s">
        <v>140</v>
      </c>
      <c r="AD428" s="46" t="str">
        <f t="shared" si="438"/>
        <v>R_ES-SD-SpCool</v>
      </c>
      <c r="AE428" s="192">
        <f t="shared" si="439"/>
        <v>0</v>
      </c>
      <c r="AF428" s="46">
        <f t="shared" si="397"/>
        <v>0</v>
      </c>
      <c r="AG428" s="192" t="s">
        <v>18</v>
      </c>
      <c r="AH428" s="46" t="s">
        <v>196</v>
      </c>
      <c r="AL428" s="186" t="s">
        <v>140</v>
      </c>
      <c r="AM428" s="187" t="str">
        <f t="shared" si="440"/>
        <v>R_ES-SD-SpCool</v>
      </c>
      <c r="AN428" s="186">
        <f t="shared" si="441"/>
        <v>0</v>
      </c>
      <c r="AO428" s="186">
        <f t="shared" si="398"/>
        <v>0</v>
      </c>
      <c r="AP428" s="186" t="s">
        <v>18</v>
      </c>
      <c r="AQ428" s="187" t="s">
        <v>193</v>
      </c>
      <c r="AU428" s="186" t="s">
        <v>140</v>
      </c>
      <c r="AV428" s="46" t="str">
        <f t="shared" si="442"/>
        <v>R_ES-SD-SpCool</v>
      </c>
      <c r="AW428" s="192">
        <f t="shared" si="443"/>
        <v>0</v>
      </c>
      <c r="AX428" s="192">
        <f t="shared" si="450"/>
        <v>0</v>
      </c>
      <c r="AY428" s="192" t="s">
        <v>18</v>
      </c>
      <c r="AZ428" s="46" t="s">
        <v>192</v>
      </c>
      <c r="BD428" s="186" t="s">
        <v>140</v>
      </c>
      <c r="BE428" s="46" t="str">
        <f t="shared" si="444"/>
        <v>R_ES-SD-SpCool</v>
      </c>
      <c r="BF428" s="192">
        <f t="shared" si="445"/>
        <v>0</v>
      </c>
      <c r="BG428" s="192">
        <f t="shared" si="451"/>
        <v>0</v>
      </c>
      <c r="BH428" s="192" t="s">
        <v>18</v>
      </c>
      <c r="BI428" s="46" t="s">
        <v>194</v>
      </c>
      <c r="BM428" s="186" t="s">
        <v>140</v>
      </c>
      <c r="BN428" s="46" t="str">
        <f t="shared" si="446"/>
        <v>R_ES-SD-SpCool</v>
      </c>
      <c r="BO428" s="192">
        <f t="shared" si="447"/>
        <v>0</v>
      </c>
      <c r="BP428" s="192">
        <f t="shared" si="452"/>
        <v>0</v>
      </c>
      <c r="BQ428" s="192" t="s">
        <v>18</v>
      </c>
      <c r="BR428" s="46" t="s">
        <v>191</v>
      </c>
    </row>
    <row r="429" spans="11:70">
      <c r="K429" s="186" t="s">
        <v>140</v>
      </c>
      <c r="L429" s="187" t="str">
        <f t="shared" si="448"/>
        <v>R_ES-SD-SpCool</v>
      </c>
      <c r="M429" s="186">
        <f t="shared" ref="M429" si="464">M333</f>
        <v>0</v>
      </c>
      <c r="N429" s="186">
        <f t="shared" si="436"/>
        <v>0</v>
      </c>
      <c r="O429" s="186" t="s">
        <v>18</v>
      </c>
      <c r="P429" s="187" t="s">
        <v>195</v>
      </c>
      <c r="T429" s="186" t="s">
        <v>140</v>
      </c>
      <c r="U429" s="187" t="str">
        <f t="shared" si="437"/>
        <v>R_ES-SD-SpCool</v>
      </c>
      <c r="V429" s="186">
        <f t="shared" si="437"/>
        <v>0</v>
      </c>
      <c r="W429" s="186">
        <f t="shared" si="396"/>
        <v>0</v>
      </c>
      <c r="X429" s="186" t="s">
        <v>18</v>
      </c>
      <c r="Y429" s="187" t="s">
        <v>190</v>
      </c>
      <c r="AC429" s="186" t="s">
        <v>140</v>
      </c>
      <c r="AD429" s="46" t="str">
        <f t="shared" si="438"/>
        <v>R_ES-SD-SpCool</v>
      </c>
      <c r="AE429" s="192">
        <f t="shared" si="439"/>
        <v>0</v>
      </c>
      <c r="AF429" s="46">
        <f t="shared" si="397"/>
        <v>0</v>
      </c>
      <c r="AG429" s="192" t="s">
        <v>18</v>
      </c>
      <c r="AH429" s="46" t="s">
        <v>196</v>
      </c>
      <c r="AL429" s="186" t="s">
        <v>140</v>
      </c>
      <c r="AM429" s="187" t="str">
        <f t="shared" si="440"/>
        <v>R_ES-SD-SpCool</v>
      </c>
      <c r="AN429" s="186">
        <f t="shared" si="441"/>
        <v>0</v>
      </c>
      <c r="AO429" s="186">
        <f t="shared" si="398"/>
        <v>0</v>
      </c>
      <c r="AP429" s="186" t="s">
        <v>18</v>
      </c>
      <c r="AQ429" s="187" t="s">
        <v>193</v>
      </c>
      <c r="AU429" s="186" t="s">
        <v>140</v>
      </c>
      <c r="AV429" s="46" t="str">
        <f t="shared" si="442"/>
        <v>R_ES-SD-SpCool</v>
      </c>
      <c r="AW429" s="192">
        <f t="shared" si="443"/>
        <v>0</v>
      </c>
      <c r="AX429" s="192">
        <f t="shared" si="450"/>
        <v>0</v>
      </c>
      <c r="AY429" s="192" t="s">
        <v>18</v>
      </c>
      <c r="AZ429" s="46" t="s">
        <v>192</v>
      </c>
      <c r="BD429" s="186" t="s">
        <v>140</v>
      </c>
      <c r="BE429" s="46" t="str">
        <f t="shared" si="444"/>
        <v>R_ES-SD-SpCool</v>
      </c>
      <c r="BF429" s="192">
        <f t="shared" si="445"/>
        <v>0</v>
      </c>
      <c r="BG429" s="192">
        <f t="shared" si="451"/>
        <v>0</v>
      </c>
      <c r="BH429" s="192" t="s">
        <v>18</v>
      </c>
      <c r="BI429" s="46" t="s">
        <v>194</v>
      </c>
      <c r="BM429" s="186" t="s">
        <v>140</v>
      </c>
      <c r="BN429" s="46" t="str">
        <f t="shared" si="446"/>
        <v>R_ES-SD-SpCool</v>
      </c>
      <c r="BO429" s="192">
        <f t="shared" si="447"/>
        <v>0</v>
      </c>
      <c r="BP429" s="192">
        <f t="shared" si="452"/>
        <v>0</v>
      </c>
      <c r="BQ429" s="192" t="s">
        <v>18</v>
      </c>
      <c r="BR429" s="46" t="s">
        <v>191</v>
      </c>
    </row>
    <row r="430" spans="11:70">
      <c r="K430" s="186" t="s">
        <v>140</v>
      </c>
      <c r="L430" s="187" t="str">
        <f t="shared" si="448"/>
        <v>R_ES-SD-SpCool</v>
      </c>
      <c r="M430" s="186">
        <f t="shared" ref="M430" si="465">M334</f>
        <v>0</v>
      </c>
      <c r="N430" s="186">
        <f t="shared" si="436"/>
        <v>0</v>
      </c>
      <c r="O430" s="186" t="s">
        <v>18</v>
      </c>
      <c r="P430" s="187" t="s">
        <v>195</v>
      </c>
      <c r="T430" s="186" t="s">
        <v>140</v>
      </c>
      <c r="U430" s="187" t="str">
        <f t="shared" si="437"/>
        <v>R_ES-SD-SpCool</v>
      </c>
      <c r="V430" s="186">
        <f t="shared" si="437"/>
        <v>0</v>
      </c>
      <c r="W430" s="186">
        <f t="shared" si="396"/>
        <v>0</v>
      </c>
      <c r="X430" s="186" t="s">
        <v>18</v>
      </c>
      <c r="Y430" s="187" t="s">
        <v>190</v>
      </c>
      <c r="AC430" s="186" t="s">
        <v>140</v>
      </c>
      <c r="AD430" s="46" t="str">
        <f t="shared" si="438"/>
        <v>R_ES-SD-SpCool</v>
      </c>
      <c r="AE430" s="192">
        <f t="shared" si="439"/>
        <v>0</v>
      </c>
      <c r="AF430" s="46">
        <f t="shared" si="397"/>
        <v>0</v>
      </c>
      <c r="AG430" s="192" t="s">
        <v>18</v>
      </c>
      <c r="AH430" s="46" t="s">
        <v>196</v>
      </c>
      <c r="AL430" s="186" t="s">
        <v>140</v>
      </c>
      <c r="AM430" s="187" t="str">
        <f t="shared" si="440"/>
        <v>R_ES-SD-SpCool</v>
      </c>
      <c r="AN430" s="186">
        <f t="shared" si="441"/>
        <v>0</v>
      </c>
      <c r="AO430" s="186">
        <f t="shared" si="398"/>
        <v>0</v>
      </c>
      <c r="AP430" s="186" t="s">
        <v>18</v>
      </c>
      <c r="AQ430" s="187" t="s">
        <v>193</v>
      </c>
      <c r="AU430" s="186" t="s">
        <v>140</v>
      </c>
      <c r="AV430" s="46" t="str">
        <f t="shared" si="442"/>
        <v>R_ES-SD-SpCool</v>
      </c>
      <c r="AW430" s="192">
        <f t="shared" si="443"/>
        <v>0</v>
      </c>
      <c r="AX430" s="192">
        <f t="shared" si="450"/>
        <v>0</v>
      </c>
      <c r="AY430" s="192" t="s">
        <v>18</v>
      </c>
      <c r="AZ430" s="46" t="s">
        <v>192</v>
      </c>
      <c r="BD430" s="186" t="s">
        <v>140</v>
      </c>
      <c r="BE430" s="46" t="str">
        <f t="shared" si="444"/>
        <v>R_ES-SD-SpCool</v>
      </c>
      <c r="BF430" s="192">
        <f t="shared" si="445"/>
        <v>0</v>
      </c>
      <c r="BG430" s="192">
        <f t="shared" si="451"/>
        <v>0</v>
      </c>
      <c r="BH430" s="192" t="s">
        <v>18</v>
      </c>
      <c r="BI430" s="46" t="s">
        <v>194</v>
      </c>
      <c r="BM430" s="186" t="s">
        <v>140</v>
      </c>
      <c r="BN430" s="46" t="str">
        <f t="shared" si="446"/>
        <v>R_ES-SD-SpCool</v>
      </c>
      <c r="BO430" s="192">
        <f t="shared" si="447"/>
        <v>0</v>
      </c>
      <c r="BP430" s="192">
        <f t="shared" si="452"/>
        <v>0</v>
      </c>
      <c r="BQ430" s="192" t="s">
        <v>18</v>
      </c>
      <c r="BR430" s="46" t="s">
        <v>191</v>
      </c>
    </row>
    <row r="431" spans="11:70">
      <c r="K431" s="186" t="s">
        <v>140</v>
      </c>
      <c r="L431" s="187" t="str">
        <f t="shared" si="448"/>
        <v>R_ES-SD-SpCool</v>
      </c>
      <c r="M431" s="186">
        <f t="shared" ref="M431" si="466">M335</f>
        <v>0</v>
      </c>
      <c r="N431" s="186">
        <f t="shared" si="436"/>
        <v>0</v>
      </c>
      <c r="O431" s="186" t="s">
        <v>18</v>
      </c>
      <c r="P431" s="187" t="s">
        <v>195</v>
      </c>
      <c r="T431" s="186" t="s">
        <v>140</v>
      </c>
      <c r="U431" s="187" t="str">
        <f t="shared" si="437"/>
        <v>R_ES-SD-SpCool</v>
      </c>
      <c r="V431" s="186">
        <f t="shared" si="437"/>
        <v>0</v>
      </c>
      <c r="W431" s="186">
        <f t="shared" si="396"/>
        <v>0</v>
      </c>
      <c r="X431" s="186" t="s">
        <v>18</v>
      </c>
      <c r="Y431" s="187" t="s">
        <v>190</v>
      </c>
      <c r="AC431" s="186" t="s">
        <v>140</v>
      </c>
      <c r="AD431" s="46" t="str">
        <f t="shared" si="438"/>
        <v>R_ES-SD-SpCool</v>
      </c>
      <c r="AE431" s="192">
        <f t="shared" si="439"/>
        <v>0</v>
      </c>
      <c r="AF431" s="46">
        <f t="shared" si="397"/>
        <v>0</v>
      </c>
      <c r="AG431" s="192" t="s">
        <v>18</v>
      </c>
      <c r="AH431" s="46" t="s">
        <v>196</v>
      </c>
      <c r="AL431" s="186" t="s">
        <v>140</v>
      </c>
      <c r="AM431" s="187" t="str">
        <f t="shared" si="440"/>
        <v>R_ES-SD-SpCool</v>
      </c>
      <c r="AN431" s="186">
        <f t="shared" si="441"/>
        <v>0</v>
      </c>
      <c r="AO431" s="186">
        <f t="shared" si="398"/>
        <v>0</v>
      </c>
      <c r="AP431" s="186" t="s">
        <v>18</v>
      </c>
      <c r="AQ431" s="187" t="s">
        <v>193</v>
      </c>
      <c r="AU431" s="186" t="s">
        <v>140</v>
      </c>
      <c r="AV431" s="46" t="str">
        <f t="shared" si="442"/>
        <v>R_ES-SD-SpCool</v>
      </c>
      <c r="AW431" s="192">
        <f t="shared" si="443"/>
        <v>0</v>
      </c>
      <c r="AX431" s="192">
        <f t="shared" si="450"/>
        <v>0</v>
      </c>
      <c r="AY431" s="192" t="s">
        <v>18</v>
      </c>
      <c r="AZ431" s="46" t="s">
        <v>192</v>
      </c>
      <c r="BD431" s="186" t="s">
        <v>140</v>
      </c>
      <c r="BE431" s="46" t="str">
        <f t="shared" si="444"/>
        <v>R_ES-SD-SpCool</v>
      </c>
      <c r="BF431" s="192">
        <f t="shared" si="445"/>
        <v>0</v>
      </c>
      <c r="BG431" s="192">
        <f t="shared" si="451"/>
        <v>0</v>
      </c>
      <c r="BH431" s="192" t="s">
        <v>18</v>
      </c>
      <c r="BI431" s="46" t="s">
        <v>194</v>
      </c>
      <c r="BM431" s="186" t="s">
        <v>140</v>
      </c>
      <c r="BN431" s="46" t="str">
        <f t="shared" si="446"/>
        <v>R_ES-SD-SpCool</v>
      </c>
      <c r="BO431" s="192">
        <f t="shared" si="447"/>
        <v>0</v>
      </c>
      <c r="BP431" s="192">
        <f t="shared" si="452"/>
        <v>0</v>
      </c>
      <c r="BQ431" s="192" t="s">
        <v>18</v>
      </c>
      <c r="BR431" s="46" t="s">
        <v>191</v>
      </c>
    </row>
    <row r="432" spans="11:70">
      <c r="K432" s="186" t="s">
        <v>140</v>
      </c>
      <c r="L432" s="187" t="str">
        <f t="shared" si="448"/>
        <v>R_ES-SD-SpCool</v>
      </c>
      <c r="M432" s="186">
        <f t="shared" ref="M432" si="467">M336</f>
        <v>0</v>
      </c>
      <c r="N432" s="186">
        <f t="shared" si="436"/>
        <v>0</v>
      </c>
      <c r="O432" s="186" t="s">
        <v>18</v>
      </c>
      <c r="P432" s="187" t="s">
        <v>195</v>
      </c>
      <c r="T432" s="186" t="s">
        <v>140</v>
      </c>
      <c r="U432" s="187" t="str">
        <f t="shared" si="437"/>
        <v>R_ES-SD-SpCool</v>
      </c>
      <c r="V432" s="186">
        <f t="shared" si="437"/>
        <v>0</v>
      </c>
      <c r="W432" s="186">
        <f t="shared" si="396"/>
        <v>0</v>
      </c>
      <c r="X432" s="186" t="s">
        <v>18</v>
      </c>
      <c r="Y432" s="187" t="s">
        <v>190</v>
      </c>
      <c r="AC432" s="186" t="s">
        <v>140</v>
      </c>
      <c r="AD432" s="46" t="str">
        <f t="shared" si="438"/>
        <v>R_ES-SD-SpCool</v>
      </c>
      <c r="AE432" s="192">
        <f t="shared" si="439"/>
        <v>0</v>
      </c>
      <c r="AF432" s="46">
        <f t="shared" si="397"/>
        <v>0</v>
      </c>
      <c r="AG432" s="192" t="s">
        <v>18</v>
      </c>
      <c r="AH432" s="46" t="s">
        <v>196</v>
      </c>
      <c r="AL432" s="186" t="s">
        <v>140</v>
      </c>
      <c r="AM432" s="187" t="str">
        <f t="shared" si="440"/>
        <v>R_ES-SD-SpCool</v>
      </c>
      <c r="AN432" s="186">
        <f t="shared" si="441"/>
        <v>0</v>
      </c>
      <c r="AO432" s="186">
        <f t="shared" si="398"/>
        <v>0</v>
      </c>
      <c r="AP432" s="186" t="s">
        <v>18</v>
      </c>
      <c r="AQ432" s="187" t="s">
        <v>193</v>
      </c>
      <c r="AU432" s="186" t="s">
        <v>140</v>
      </c>
      <c r="AV432" s="46" t="str">
        <f t="shared" si="442"/>
        <v>R_ES-SD-SpCool</v>
      </c>
      <c r="AW432" s="192">
        <f t="shared" si="443"/>
        <v>0</v>
      </c>
      <c r="AX432" s="192">
        <f t="shared" si="450"/>
        <v>0</v>
      </c>
      <c r="AY432" s="192" t="s">
        <v>18</v>
      </c>
      <c r="AZ432" s="46" t="s">
        <v>192</v>
      </c>
      <c r="BD432" s="186" t="s">
        <v>140</v>
      </c>
      <c r="BE432" s="46" t="str">
        <f t="shared" si="444"/>
        <v>R_ES-SD-SpCool</v>
      </c>
      <c r="BF432" s="192">
        <f t="shared" si="445"/>
        <v>0</v>
      </c>
      <c r="BG432" s="192">
        <f t="shared" si="451"/>
        <v>0</v>
      </c>
      <c r="BH432" s="192" t="s">
        <v>18</v>
      </c>
      <c r="BI432" s="46" t="s">
        <v>194</v>
      </c>
      <c r="BM432" s="186" t="s">
        <v>140</v>
      </c>
      <c r="BN432" s="46" t="str">
        <f t="shared" si="446"/>
        <v>R_ES-SD-SpCool</v>
      </c>
      <c r="BO432" s="192">
        <f t="shared" si="447"/>
        <v>0</v>
      </c>
      <c r="BP432" s="192">
        <f t="shared" si="452"/>
        <v>0</v>
      </c>
      <c r="BQ432" s="192" t="s">
        <v>18</v>
      </c>
      <c r="BR432" s="46" t="s">
        <v>191</v>
      </c>
    </row>
    <row r="433" spans="11:70">
      <c r="K433" s="186" t="s">
        <v>140</v>
      </c>
      <c r="L433" s="187" t="str">
        <f t="shared" si="448"/>
        <v>R_ES-SD-SpCool</v>
      </c>
      <c r="M433" s="186">
        <f t="shared" ref="M433" si="468">M337</f>
        <v>0</v>
      </c>
      <c r="N433" s="186">
        <f t="shared" si="436"/>
        <v>0</v>
      </c>
      <c r="O433" s="186" t="s">
        <v>18</v>
      </c>
      <c r="P433" s="187" t="s">
        <v>195</v>
      </c>
      <c r="T433" s="186" t="s">
        <v>140</v>
      </c>
      <c r="U433" s="187" t="str">
        <f t="shared" si="437"/>
        <v>R_ES-SD-SpCool</v>
      </c>
      <c r="V433" s="186">
        <f t="shared" si="437"/>
        <v>0</v>
      </c>
      <c r="W433" s="186">
        <f t="shared" si="396"/>
        <v>0</v>
      </c>
      <c r="X433" s="186" t="s">
        <v>18</v>
      </c>
      <c r="Y433" s="187" t="s">
        <v>190</v>
      </c>
      <c r="AC433" s="186" t="s">
        <v>140</v>
      </c>
      <c r="AD433" s="46" t="str">
        <f t="shared" si="438"/>
        <v>R_ES-SD-SpCool</v>
      </c>
      <c r="AE433" s="192">
        <f t="shared" si="439"/>
        <v>0</v>
      </c>
      <c r="AF433" s="46">
        <f t="shared" si="397"/>
        <v>0</v>
      </c>
      <c r="AG433" s="192" t="s">
        <v>18</v>
      </c>
      <c r="AH433" s="46" t="s">
        <v>196</v>
      </c>
      <c r="AL433" s="186" t="s">
        <v>140</v>
      </c>
      <c r="AM433" s="187" t="str">
        <f t="shared" si="440"/>
        <v>R_ES-SD-SpCool</v>
      </c>
      <c r="AN433" s="186">
        <f t="shared" si="441"/>
        <v>0</v>
      </c>
      <c r="AO433" s="186">
        <f t="shared" si="398"/>
        <v>0</v>
      </c>
      <c r="AP433" s="186" t="s">
        <v>18</v>
      </c>
      <c r="AQ433" s="187" t="s">
        <v>193</v>
      </c>
      <c r="AU433" s="186" t="s">
        <v>140</v>
      </c>
      <c r="AV433" s="46" t="str">
        <f t="shared" si="442"/>
        <v>R_ES-SD-SpCool</v>
      </c>
      <c r="AW433" s="192">
        <f t="shared" si="443"/>
        <v>0</v>
      </c>
      <c r="AX433" s="192">
        <f t="shared" si="450"/>
        <v>0</v>
      </c>
      <c r="AY433" s="192" t="s">
        <v>18</v>
      </c>
      <c r="AZ433" s="46" t="s">
        <v>192</v>
      </c>
      <c r="BD433" s="186" t="s">
        <v>140</v>
      </c>
      <c r="BE433" s="46" t="str">
        <f t="shared" si="444"/>
        <v>R_ES-SD-SpCool</v>
      </c>
      <c r="BF433" s="192">
        <f t="shared" si="445"/>
        <v>0</v>
      </c>
      <c r="BG433" s="192">
        <f t="shared" si="451"/>
        <v>0</v>
      </c>
      <c r="BH433" s="192" t="s">
        <v>18</v>
      </c>
      <c r="BI433" s="46" t="s">
        <v>194</v>
      </c>
      <c r="BM433" s="186" t="s">
        <v>140</v>
      </c>
      <c r="BN433" s="46" t="str">
        <f t="shared" si="446"/>
        <v>R_ES-SD-SpCool</v>
      </c>
      <c r="BO433" s="192">
        <f t="shared" si="447"/>
        <v>0</v>
      </c>
      <c r="BP433" s="192">
        <f t="shared" si="452"/>
        <v>0</v>
      </c>
      <c r="BQ433" s="192" t="s">
        <v>18</v>
      </c>
      <c r="BR433" s="46" t="s">
        <v>191</v>
      </c>
    </row>
    <row r="434" spans="11:70">
      <c r="K434" s="186" t="s">
        <v>140</v>
      </c>
      <c r="L434" s="187" t="str">
        <f t="shared" si="448"/>
        <v>R_ES-SD-SpCool</v>
      </c>
      <c r="M434" s="186">
        <f t="shared" ref="M434" si="469">M338</f>
        <v>0</v>
      </c>
      <c r="N434" s="186">
        <f t="shared" si="436"/>
        <v>0</v>
      </c>
      <c r="O434" s="186" t="s">
        <v>18</v>
      </c>
      <c r="P434" s="187" t="s">
        <v>195</v>
      </c>
      <c r="T434" s="186" t="s">
        <v>140</v>
      </c>
      <c r="U434" s="187" t="str">
        <f t="shared" si="437"/>
        <v>R_ES-SD-SpCool</v>
      </c>
      <c r="V434" s="186">
        <f t="shared" si="437"/>
        <v>0</v>
      </c>
      <c r="W434" s="186">
        <f t="shared" si="396"/>
        <v>0</v>
      </c>
      <c r="X434" s="186" t="s">
        <v>18</v>
      </c>
      <c r="Y434" s="187" t="s">
        <v>190</v>
      </c>
      <c r="AC434" s="186" t="s">
        <v>140</v>
      </c>
      <c r="AD434" s="46" t="str">
        <f t="shared" si="438"/>
        <v>R_ES-SD-SpCool</v>
      </c>
      <c r="AE434" s="192">
        <f t="shared" si="439"/>
        <v>0</v>
      </c>
      <c r="AF434" s="46">
        <f t="shared" si="397"/>
        <v>0</v>
      </c>
      <c r="AG434" s="192" t="s">
        <v>18</v>
      </c>
      <c r="AH434" s="46" t="s">
        <v>196</v>
      </c>
      <c r="AL434" s="186" t="s">
        <v>140</v>
      </c>
      <c r="AM434" s="187" t="str">
        <f t="shared" si="440"/>
        <v>R_ES-SD-SpCool</v>
      </c>
      <c r="AN434" s="186">
        <f t="shared" si="441"/>
        <v>0</v>
      </c>
      <c r="AO434" s="186">
        <f t="shared" si="398"/>
        <v>0</v>
      </c>
      <c r="AP434" s="186" t="s">
        <v>18</v>
      </c>
      <c r="AQ434" s="187" t="s">
        <v>193</v>
      </c>
      <c r="AU434" s="186" t="s">
        <v>140</v>
      </c>
      <c r="AV434" s="46" t="str">
        <f t="shared" si="442"/>
        <v>R_ES-SD-SpCool</v>
      </c>
      <c r="AW434" s="192">
        <f t="shared" si="443"/>
        <v>0</v>
      </c>
      <c r="AX434" s="192">
        <f t="shared" si="450"/>
        <v>0</v>
      </c>
      <c r="AY434" s="192" t="s">
        <v>18</v>
      </c>
      <c r="AZ434" s="46" t="s">
        <v>192</v>
      </c>
      <c r="BD434" s="186" t="s">
        <v>140</v>
      </c>
      <c r="BE434" s="46" t="str">
        <f t="shared" si="444"/>
        <v>R_ES-SD-SpCool</v>
      </c>
      <c r="BF434" s="192">
        <f t="shared" si="445"/>
        <v>0</v>
      </c>
      <c r="BG434" s="192">
        <f t="shared" si="451"/>
        <v>0</v>
      </c>
      <c r="BH434" s="192" t="s">
        <v>18</v>
      </c>
      <c r="BI434" s="46" t="s">
        <v>194</v>
      </c>
      <c r="BM434" s="186" t="s">
        <v>140</v>
      </c>
      <c r="BN434" s="46" t="str">
        <f t="shared" si="446"/>
        <v>R_ES-SD-SpCool</v>
      </c>
      <c r="BO434" s="192">
        <f t="shared" si="447"/>
        <v>0</v>
      </c>
      <c r="BP434" s="192">
        <f t="shared" si="452"/>
        <v>0</v>
      </c>
      <c r="BQ434" s="192" t="s">
        <v>18</v>
      </c>
      <c r="BR434" s="46" t="s">
        <v>191</v>
      </c>
    </row>
    <row r="435" spans="11:70">
      <c r="K435" s="186" t="s">
        <v>140</v>
      </c>
      <c r="L435" s="187" t="str">
        <f t="shared" si="448"/>
        <v>R_ES-SD-SpCool</v>
      </c>
      <c r="M435" s="186">
        <f t="shared" ref="M435" si="470">M339</f>
        <v>0</v>
      </c>
      <c r="N435" s="186">
        <f t="shared" si="436"/>
        <v>0</v>
      </c>
      <c r="O435" s="186" t="s">
        <v>18</v>
      </c>
      <c r="P435" s="187" t="s">
        <v>195</v>
      </c>
      <c r="T435" s="186" t="s">
        <v>140</v>
      </c>
      <c r="U435" s="187" t="str">
        <f t="shared" si="437"/>
        <v>R_ES-SD-SpCool</v>
      </c>
      <c r="V435" s="186">
        <f t="shared" si="437"/>
        <v>0</v>
      </c>
      <c r="W435" s="186">
        <f t="shared" si="396"/>
        <v>0</v>
      </c>
      <c r="X435" s="186" t="s">
        <v>18</v>
      </c>
      <c r="Y435" s="187" t="s">
        <v>190</v>
      </c>
      <c r="AC435" s="186" t="s">
        <v>140</v>
      </c>
      <c r="AD435" s="46" t="str">
        <f t="shared" si="438"/>
        <v>R_ES-SD-SpCool</v>
      </c>
      <c r="AE435" s="192">
        <f t="shared" si="439"/>
        <v>0</v>
      </c>
      <c r="AF435" s="46">
        <f t="shared" si="397"/>
        <v>0</v>
      </c>
      <c r="AG435" s="192" t="s">
        <v>18</v>
      </c>
      <c r="AH435" s="46" t="s">
        <v>196</v>
      </c>
      <c r="AL435" s="186" t="s">
        <v>140</v>
      </c>
      <c r="AM435" s="187" t="str">
        <f t="shared" si="440"/>
        <v>R_ES-SD-SpCool</v>
      </c>
      <c r="AN435" s="186">
        <f t="shared" si="441"/>
        <v>0</v>
      </c>
      <c r="AO435" s="186">
        <f t="shared" si="398"/>
        <v>0</v>
      </c>
      <c r="AP435" s="186" t="s">
        <v>18</v>
      </c>
      <c r="AQ435" s="187" t="s">
        <v>193</v>
      </c>
      <c r="AU435" s="186" t="s">
        <v>140</v>
      </c>
      <c r="AV435" s="46" t="str">
        <f t="shared" si="442"/>
        <v>R_ES-SD-SpCool</v>
      </c>
      <c r="AW435" s="192">
        <f t="shared" si="443"/>
        <v>0</v>
      </c>
      <c r="AX435" s="192">
        <f t="shared" si="450"/>
        <v>0</v>
      </c>
      <c r="AY435" s="192" t="s">
        <v>18</v>
      </c>
      <c r="AZ435" s="46" t="s">
        <v>192</v>
      </c>
      <c r="BD435" s="186" t="s">
        <v>140</v>
      </c>
      <c r="BE435" s="46" t="str">
        <f t="shared" si="444"/>
        <v>R_ES-SD-SpCool</v>
      </c>
      <c r="BF435" s="192">
        <f t="shared" si="445"/>
        <v>0</v>
      </c>
      <c r="BG435" s="192">
        <f t="shared" si="451"/>
        <v>0</v>
      </c>
      <c r="BH435" s="192" t="s">
        <v>18</v>
      </c>
      <c r="BI435" s="46" t="s">
        <v>194</v>
      </c>
      <c r="BM435" s="186" t="s">
        <v>140</v>
      </c>
      <c r="BN435" s="46" t="str">
        <f t="shared" si="446"/>
        <v>R_ES-SD-SpCool</v>
      </c>
      <c r="BO435" s="192">
        <f t="shared" si="447"/>
        <v>0</v>
      </c>
      <c r="BP435" s="192">
        <f t="shared" si="452"/>
        <v>0</v>
      </c>
      <c r="BQ435" s="192" t="s">
        <v>18</v>
      </c>
      <c r="BR435" s="46" t="s">
        <v>191</v>
      </c>
    </row>
    <row r="436" spans="11:70">
      <c r="K436" s="186" t="s">
        <v>140</v>
      </c>
      <c r="L436" s="187" t="str">
        <f t="shared" si="448"/>
        <v>R_ES-SD-SpCool</v>
      </c>
      <c r="M436" s="186">
        <f t="shared" ref="M436" si="471">M340</f>
        <v>0</v>
      </c>
      <c r="N436" s="186">
        <f t="shared" si="436"/>
        <v>0</v>
      </c>
      <c r="O436" s="186" t="s">
        <v>18</v>
      </c>
      <c r="P436" s="187" t="s">
        <v>195</v>
      </c>
      <c r="T436" s="186" t="s">
        <v>140</v>
      </c>
      <c r="U436" s="187" t="str">
        <f t="shared" si="437"/>
        <v>R_ES-SD-SpCool</v>
      </c>
      <c r="V436" s="186">
        <f t="shared" si="437"/>
        <v>0</v>
      </c>
      <c r="W436" s="186">
        <f t="shared" si="396"/>
        <v>0</v>
      </c>
      <c r="X436" s="186" t="s">
        <v>18</v>
      </c>
      <c r="Y436" s="187" t="s">
        <v>190</v>
      </c>
      <c r="AC436" s="186" t="s">
        <v>140</v>
      </c>
      <c r="AD436" s="46" t="str">
        <f t="shared" si="438"/>
        <v>R_ES-SD-SpCool</v>
      </c>
      <c r="AE436" s="192">
        <f t="shared" si="439"/>
        <v>0</v>
      </c>
      <c r="AF436" s="46">
        <f t="shared" si="397"/>
        <v>0</v>
      </c>
      <c r="AG436" s="192" t="s">
        <v>18</v>
      </c>
      <c r="AH436" s="46" t="s">
        <v>196</v>
      </c>
      <c r="AL436" s="186" t="s">
        <v>140</v>
      </c>
      <c r="AM436" s="187" t="str">
        <f t="shared" si="440"/>
        <v>R_ES-SD-SpCool</v>
      </c>
      <c r="AN436" s="186">
        <f t="shared" si="441"/>
        <v>0</v>
      </c>
      <c r="AO436" s="186">
        <f t="shared" si="398"/>
        <v>0</v>
      </c>
      <c r="AP436" s="186" t="s">
        <v>18</v>
      </c>
      <c r="AQ436" s="187" t="s">
        <v>193</v>
      </c>
      <c r="AU436" s="186" t="s">
        <v>140</v>
      </c>
      <c r="AV436" s="46" t="str">
        <f t="shared" si="442"/>
        <v>R_ES-SD-SpCool</v>
      </c>
      <c r="AW436" s="192">
        <f t="shared" si="443"/>
        <v>0</v>
      </c>
      <c r="AX436" s="192">
        <f t="shared" si="450"/>
        <v>0</v>
      </c>
      <c r="AY436" s="192" t="s">
        <v>18</v>
      </c>
      <c r="AZ436" s="46" t="s">
        <v>192</v>
      </c>
      <c r="BD436" s="186" t="s">
        <v>140</v>
      </c>
      <c r="BE436" s="46" t="str">
        <f t="shared" si="444"/>
        <v>R_ES-SD-SpCool</v>
      </c>
      <c r="BF436" s="192">
        <f t="shared" si="445"/>
        <v>0</v>
      </c>
      <c r="BG436" s="192">
        <f t="shared" si="451"/>
        <v>0</v>
      </c>
      <c r="BH436" s="192" t="s">
        <v>18</v>
      </c>
      <c r="BI436" s="46" t="s">
        <v>194</v>
      </c>
      <c r="BM436" s="186" t="s">
        <v>140</v>
      </c>
      <c r="BN436" s="46" t="str">
        <f t="shared" si="446"/>
        <v>R_ES-SD-SpCool</v>
      </c>
      <c r="BO436" s="192">
        <f t="shared" si="447"/>
        <v>0</v>
      </c>
      <c r="BP436" s="192">
        <f t="shared" si="452"/>
        <v>0</v>
      </c>
      <c r="BQ436" s="192" t="s">
        <v>18</v>
      </c>
      <c r="BR436" s="46" t="s">
        <v>191</v>
      </c>
    </row>
    <row r="437" spans="11:70">
      <c r="K437" s="186" t="s">
        <v>140</v>
      </c>
      <c r="L437" s="187" t="str">
        <f t="shared" si="448"/>
        <v>R_ES-SD-SpCool</v>
      </c>
      <c r="M437" s="186">
        <f t="shared" ref="M437" si="472">M341</f>
        <v>0</v>
      </c>
      <c r="N437" s="186">
        <f t="shared" si="436"/>
        <v>0</v>
      </c>
      <c r="O437" s="186" t="s">
        <v>18</v>
      </c>
      <c r="P437" s="187" t="s">
        <v>195</v>
      </c>
      <c r="T437" s="186" t="s">
        <v>140</v>
      </c>
      <c r="U437" s="187" t="str">
        <f t="shared" si="437"/>
        <v>R_ES-SD-SpCool</v>
      </c>
      <c r="V437" s="186">
        <f t="shared" si="437"/>
        <v>0</v>
      </c>
      <c r="W437" s="186">
        <f t="shared" si="396"/>
        <v>0</v>
      </c>
      <c r="X437" s="186" t="s">
        <v>18</v>
      </c>
      <c r="Y437" s="187" t="s">
        <v>190</v>
      </c>
      <c r="AC437" s="186" t="s">
        <v>140</v>
      </c>
      <c r="AD437" s="46" t="str">
        <f t="shared" si="438"/>
        <v>R_ES-SD-SpCool</v>
      </c>
      <c r="AE437" s="192">
        <f t="shared" si="439"/>
        <v>0</v>
      </c>
      <c r="AF437" s="46">
        <f t="shared" si="397"/>
        <v>0</v>
      </c>
      <c r="AG437" s="192" t="s">
        <v>18</v>
      </c>
      <c r="AH437" s="46" t="s">
        <v>196</v>
      </c>
      <c r="AL437" s="186" t="s">
        <v>140</v>
      </c>
      <c r="AM437" s="187" t="str">
        <f t="shared" si="440"/>
        <v>R_ES-SD-SpCool</v>
      </c>
      <c r="AN437" s="186">
        <f t="shared" si="441"/>
        <v>0</v>
      </c>
      <c r="AO437" s="186">
        <f t="shared" si="398"/>
        <v>0</v>
      </c>
      <c r="AP437" s="186" t="s">
        <v>18</v>
      </c>
      <c r="AQ437" s="187" t="s">
        <v>193</v>
      </c>
      <c r="AU437" s="186" t="s">
        <v>140</v>
      </c>
      <c r="AV437" s="46" t="str">
        <f t="shared" si="442"/>
        <v>R_ES-SD-SpCool</v>
      </c>
      <c r="AW437" s="192">
        <f t="shared" si="443"/>
        <v>0</v>
      </c>
      <c r="AX437" s="192">
        <f t="shared" si="450"/>
        <v>0</v>
      </c>
      <c r="AY437" s="192" t="s">
        <v>18</v>
      </c>
      <c r="AZ437" s="46" t="s">
        <v>192</v>
      </c>
      <c r="BD437" s="186" t="s">
        <v>140</v>
      </c>
      <c r="BE437" s="46" t="str">
        <f t="shared" si="444"/>
        <v>R_ES-SD-SpCool</v>
      </c>
      <c r="BF437" s="192">
        <f t="shared" si="445"/>
        <v>0</v>
      </c>
      <c r="BG437" s="192">
        <f t="shared" si="451"/>
        <v>0</v>
      </c>
      <c r="BH437" s="192" t="s">
        <v>18</v>
      </c>
      <c r="BI437" s="46" t="s">
        <v>194</v>
      </c>
      <c r="BM437" s="186" t="s">
        <v>140</v>
      </c>
      <c r="BN437" s="46" t="str">
        <f t="shared" si="446"/>
        <v>R_ES-SD-SpCool</v>
      </c>
      <c r="BO437" s="192">
        <f t="shared" si="447"/>
        <v>0</v>
      </c>
      <c r="BP437" s="192">
        <f t="shared" si="452"/>
        <v>0</v>
      </c>
      <c r="BQ437" s="192" t="s">
        <v>18</v>
      </c>
      <c r="BR437" s="46" t="s">
        <v>191</v>
      </c>
    </row>
    <row r="438" spans="11:70">
      <c r="K438" s="186" t="s">
        <v>140</v>
      </c>
      <c r="L438" s="187" t="str">
        <f t="shared" si="448"/>
        <v>R_ES-SD-SpCool</v>
      </c>
      <c r="M438" s="186">
        <f t="shared" ref="M438" si="473">M342</f>
        <v>0</v>
      </c>
      <c r="N438" s="186">
        <f t="shared" si="436"/>
        <v>0</v>
      </c>
      <c r="O438" s="186" t="s">
        <v>18</v>
      </c>
      <c r="P438" s="187" t="s">
        <v>195</v>
      </c>
      <c r="T438" s="186" t="s">
        <v>140</v>
      </c>
      <c r="U438" s="187" t="str">
        <f t="shared" si="437"/>
        <v>R_ES-SD-SpCool</v>
      </c>
      <c r="V438" s="186">
        <f t="shared" si="437"/>
        <v>0</v>
      </c>
      <c r="W438" s="186">
        <f t="shared" si="396"/>
        <v>0</v>
      </c>
      <c r="X438" s="186" t="s">
        <v>18</v>
      </c>
      <c r="Y438" s="187" t="s">
        <v>190</v>
      </c>
      <c r="AC438" s="186" t="s">
        <v>140</v>
      </c>
      <c r="AD438" s="46" t="str">
        <f t="shared" si="438"/>
        <v>R_ES-SD-SpCool</v>
      </c>
      <c r="AE438" s="192">
        <f t="shared" si="439"/>
        <v>0</v>
      </c>
      <c r="AF438" s="46">
        <f t="shared" si="397"/>
        <v>0</v>
      </c>
      <c r="AG438" s="192" t="s">
        <v>18</v>
      </c>
      <c r="AH438" s="46" t="s">
        <v>196</v>
      </c>
      <c r="AL438" s="186" t="s">
        <v>140</v>
      </c>
      <c r="AM438" s="187" t="str">
        <f t="shared" si="440"/>
        <v>R_ES-SD-SpCool</v>
      </c>
      <c r="AN438" s="186">
        <f t="shared" si="441"/>
        <v>0</v>
      </c>
      <c r="AO438" s="186">
        <f t="shared" si="398"/>
        <v>0</v>
      </c>
      <c r="AP438" s="186" t="s">
        <v>18</v>
      </c>
      <c r="AQ438" s="187" t="s">
        <v>193</v>
      </c>
      <c r="AU438" s="186" t="s">
        <v>140</v>
      </c>
      <c r="AV438" s="46" t="str">
        <f t="shared" si="442"/>
        <v>R_ES-SD-SpCool</v>
      </c>
      <c r="AW438" s="192">
        <f t="shared" si="443"/>
        <v>0</v>
      </c>
      <c r="AX438" s="192">
        <f t="shared" si="450"/>
        <v>0</v>
      </c>
      <c r="AY438" s="192" t="s">
        <v>18</v>
      </c>
      <c r="AZ438" s="46" t="s">
        <v>192</v>
      </c>
      <c r="BD438" s="186" t="s">
        <v>140</v>
      </c>
      <c r="BE438" s="46" t="str">
        <f t="shared" si="444"/>
        <v>R_ES-SD-SpCool</v>
      </c>
      <c r="BF438" s="192">
        <f t="shared" si="445"/>
        <v>0</v>
      </c>
      <c r="BG438" s="192">
        <f t="shared" si="451"/>
        <v>0</v>
      </c>
      <c r="BH438" s="192" t="s">
        <v>18</v>
      </c>
      <c r="BI438" s="46" t="s">
        <v>194</v>
      </c>
      <c r="BM438" s="186" t="s">
        <v>140</v>
      </c>
      <c r="BN438" s="46" t="str">
        <f t="shared" si="446"/>
        <v>R_ES-SD-SpCool</v>
      </c>
      <c r="BO438" s="192">
        <f t="shared" si="447"/>
        <v>0</v>
      </c>
      <c r="BP438" s="192">
        <f t="shared" si="452"/>
        <v>0</v>
      </c>
      <c r="BQ438" s="192" t="s">
        <v>18</v>
      </c>
      <c r="BR438" s="46" t="s">
        <v>191</v>
      </c>
    </row>
    <row r="439" spans="11:70">
      <c r="K439" s="186" t="s">
        <v>140</v>
      </c>
      <c r="L439" s="187" t="str">
        <f t="shared" si="448"/>
        <v>R_ES-SD-SpCool</v>
      </c>
      <c r="M439" s="186">
        <f t="shared" ref="M439" si="474">M343</f>
        <v>0</v>
      </c>
      <c r="N439" s="186">
        <f t="shared" si="436"/>
        <v>0</v>
      </c>
      <c r="O439" s="186" t="s">
        <v>18</v>
      </c>
      <c r="P439" s="187" t="s">
        <v>195</v>
      </c>
      <c r="T439" s="186" t="s">
        <v>140</v>
      </c>
      <c r="U439" s="187" t="str">
        <f t="shared" si="437"/>
        <v>R_ES-SD-SpCool</v>
      </c>
      <c r="V439" s="186">
        <f t="shared" si="437"/>
        <v>0</v>
      </c>
      <c r="W439" s="186">
        <f t="shared" si="396"/>
        <v>0</v>
      </c>
      <c r="X439" s="186" t="s">
        <v>18</v>
      </c>
      <c r="Y439" s="187" t="s">
        <v>190</v>
      </c>
      <c r="AC439" s="186" t="s">
        <v>140</v>
      </c>
      <c r="AD439" s="46" t="str">
        <f t="shared" si="438"/>
        <v>R_ES-SD-SpCool</v>
      </c>
      <c r="AE439" s="192">
        <f t="shared" si="439"/>
        <v>0</v>
      </c>
      <c r="AF439" s="46">
        <f t="shared" si="397"/>
        <v>0</v>
      </c>
      <c r="AG439" s="192" t="s">
        <v>18</v>
      </c>
      <c r="AH439" s="46" t="s">
        <v>196</v>
      </c>
      <c r="AL439" s="186" t="s">
        <v>140</v>
      </c>
      <c r="AM439" s="187" t="str">
        <f t="shared" si="440"/>
        <v>R_ES-SD-SpCool</v>
      </c>
      <c r="AN439" s="186">
        <f t="shared" si="441"/>
        <v>0</v>
      </c>
      <c r="AO439" s="186">
        <f t="shared" si="398"/>
        <v>0</v>
      </c>
      <c r="AP439" s="186" t="s">
        <v>18</v>
      </c>
      <c r="AQ439" s="187" t="s">
        <v>193</v>
      </c>
      <c r="AU439" s="186" t="s">
        <v>140</v>
      </c>
      <c r="AV439" s="46" t="str">
        <f t="shared" si="442"/>
        <v>R_ES-SD-SpCool</v>
      </c>
      <c r="AW439" s="192">
        <f t="shared" si="443"/>
        <v>0</v>
      </c>
      <c r="AX439" s="192">
        <f t="shared" si="450"/>
        <v>0</v>
      </c>
      <c r="AY439" s="192" t="s">
        <v>18</v>
      </c>
      <c r="AZ439" s="46" t="s">
        <v>192</v>
      </c>
      <c r="BD439" s="186" t="s">
        <v>140</v>
      </c>
      <c r="BE439" s="46" t="str">
        <f t="shared" si="444"/>
        <v>R_ES-SD-SpCool</v>
      </c>
      <c r="BF439" s="192">
        <f t="shared" si="445"/>
        <v>0</v>
      </c>
      <c r="BG439" s="192">
        <f t="shared" si="451"/>
        <v>0</v>
      </c>
      <c r="BH439" s="192" t="s">
        <v>18</v>
      </c>
      <c r="BI439" s="46" t="s">
        <v>194</v>
      </c>
      <c r="BM439" s="186" t="s">
        <v>140</v>
      </c>
      <c r="BN439" s="46" t="str">
        <f t="shared" si="446"/>
        <v>R_ES-SD-SpCool</v>
      </c>
      <c r="BO439" s="192">
        <f t="shared" si="447"/>
        <v>0</v>
      </c>
      <c r="BP439" s="192">
        <f t="shared" si="452"/>
        <v>0</v>
      </c>
      <c r="BQ439" s="192" t="s">
        <v>18</v>
      </c>
      <c r="BR439" s="46" t="s">
        <v>191</v>
      </c>
    </row>
    <row r="440" spans="11:70">
      <c r="K440" s="186" t="s">
        <v>350</v>
      </c>
      <c r="L440" s="187" t="str">
        <f t="shared" si="448"/>
        <v>R_ES-SD-SpCool</v>
      </c>
      <c r="M440" s="186" t="str">
        <f t="shared" ref="M440" si="475">M344</f>
        <v>SH0_1</v>
      </c>
      <c r="N440" s="159">
        <f>R440+R441</f>
        <v>0.13970588235294101</v>
      </c>
      <c r="O440" s="186" t="s">
        <v>18</v>
      </c>
      <c r="P440" s="187" t="s">
        <v>195</v>
      </c>
      <c r="R440" s="186">
        <f t="shared" ref="R440:R446" si="476">AW19</f>
        <v>6.8014705882352894E-2</v>
      </c>
      <c r="T440" s="186" t="s">
        <v>350</v>
      </c>
      <c r="U440" s="187" t="str">
        <f t="shared" si="437"/>
        <v>R_ES-SD-SpCool</v>
      </c>
      <c r="V440" s="186" t="str">
        <f t="shared" si="437"/>
        <v>SH0_1</v>
      </c>
      <c r="W440" s="159">
        <f>AA440+AA441</f>
        <v>0.128676470588235</v>
      </c>
      <c r="X440" s="186" t="s">
        <v>18</v>
      </c>
      <c r="Y440" s="187" t="s">
        <v>190</v>
      </c>
      <c r="AA440" s="186">
        <f>AW22</f>
        <v>6.5257352941176502E-2</v>
      </c>
      <c r="AC440" s="186" t="s">
        <v>350</v>
      </c>
      <c r="AD440" s="46" t="str">
        <f t="shared" si="438"/>
        <v>R_ES-SD-SpCool</v>
      </c>
      <c r="AE440" s="192" t="str">
        <f t="shared" si="439"/>
        <v>SH0_1</v>
      </c>
      <c r="AF440" s="46">
        <f t="shared" si="397"/>
        <v>0.13970588235294101</v>
      </c>
      <c r="AG440" s="192" t="s">
        <v>18</v>
      </c>
      <c r="AH440" s="46" t="s">
        <v>196</v>
      </c>
      <c r="AL440" s="186" t="s">
        <v>350</v>
      </c>
      <c r="AM440" s="187" t="str">
        <f t="shared" si="440"/>
        <v>R_ES-SD-SpCool</v>
      </c>
      <c r="AN440" s="186" t="str">
        <f t="shared" si="441"/>
        <v>SH0_1</v>
      </c>
      <c r="AO440" s="159">
        <f>AS440+AS441</f>
        <v>0.144301470588235</v>
      </c>
      <c r="AP440" s="186" t="s">
        <v>18</v>
      </c>
      <c r="AQ440" s="187" t="s">
        <v>193</v>
      </c>
      <c r="AS440" s="186">
        <f t="shared" ref="AS440:AS445" si="477">AW20</f>
        <v>7.1691176470588203E-2</v>
      </c>
      <c r="AU440" s="186" t="s">
        <v>350</v>
      </c>
      <c r="AV440" s="46" t="str">
        <f t="shared" si="442"/>
        <v>R_ES-SD-SpCool</v>
      </c>
      <c r="AW440" s="192" t="str">
        <f t="shared" si="443"/>
        <v>SH0_1</v>
      </c>
      <c r="AX440" s="159">
        <f>BB440+BB441</f>
        <v>0.128676470588235</v>
      </c>
      <c r="AY440" s="192" t="s">
        <v>18</v>
      </c>
      <c r="AZ440" s="46" t="s">
        <v>192</v>
      </c>
      <c r="BB440" s="192">
        <f t="shared" ref="BB440:BB463" si="478">AA440</f>
        <v>6.5257352941176502E-2</v>
      </c>
      <c r="BD440" s="186" t="s">
        <v>350</v>
      </c>
      <c r="BE440" s="46" t="str">
        <f t="shared" si="444"/>
        <v>R_ES-SD-SpCool</v>
      </c>
      <c r="BF440" s="192" t="str">
        <f t="shared" si="445"/>
        <v>SH0_1</v>
      </c>
      <c r="BG440" s="192">
        <f t="shared" si="451"/>
        <v>0.13970588235294101</v>
      </c>
      <c r="BH440" s="192" t="s">
        <v>18</v>
      </c>
      <c r="BI440" s="46" t="s">
        <v>194</v>
      </c>
      <c r="BM440" s="186" t="s">
        <v>350</v>
      </c>
      <c r="BN440" s="46" t="str">
        <f t="shared" si="446"/>
        <v>R_ES-SD-SpCool</v>
      </c>
      <c r="BO440" s="192" t="str">
        <f t="shared" si="447"/>
        <v>SH0_1</v>
      </c>
      <c r="BP440" s="192">
        <f t="shared" si="452"/>
        <v>0.128676470588235</v>
      </c>
      <c r="BQ440" s="192" t="s">
        <v>18</v>
      </c>
      <c r="BR440" s="46" t="s">
        <v>191</v>
      </c>
    </row>
    <row r="441" spans="11:70">
      <c r="K441" s="186" t="s">
        <v>350</v>
      </c>
      <c r="L441" s="187" t="str">
        <f t="shared" si="448"/>
        <v>R_ES-SD-SpCool</v>
      </c>
      <c r="M441" s="186" t="str">
        <f t="shared" ref="M441" si="479">M345</f>
        <v>SH2_3</v>
      </c>
      <c r="N441" s="159">
        <f>R442+R443</f>
        <v>0.13786764705882401</v>
      </c>
      <c r="O441" s="186" t="s">
        <v>18</v>
      </c>
      <c r="P441" s="187" t="s">
        <v>195</v>
      </c>
      <c r="R441" s="186">
        <f t="shared" si="476"/>
        <v>7.1691176470588203E-2</v>
      </c>
      <c r="T441" s="186" t="s">
        <v>350</v>
      </c>
      <c r="U441" s="187" t="str">
        <f t="shared" si="437"/>
        <v>R_ES-SD-SpCool</v>
      </c>
      <c r="V441" s="186" t="str">
        <f t="shared" si="437"/>
        <v>SH2_3</v>
      </c>
      <c r="W441" s="159">
        <f>AA442+AA443</f>
        <v>0.105698529411765</v>
      </c>
      <c r="X441" s="186" t="s">
        <v>18</v>
      </c>
      <c r="Y441" s="187" t="s">
        <v>190</v>
      </c>
      <c r="AA441" s="186">
        <f>AW23</f>
        <v>6.3419117647058806E-2</v>
      </c>
      <c r="AC441" s="186" t="s">
        <v>350</v>
      </c>
      <c r="AD441" s="46" t="str">
        <f t="shared" si="438"/>
        <v>R_ES-SD-SpCool</v>
      </c>
      <c r="AE441" s="192" t="str">
        <f t="shared" si="439"/>
        <v>SH2_3</v>
      </c>
      <c r="AF441" s="46">
        <f t="shared" si="397"/>
        <v>0.13786764705882401</v>
      </c>
      <c r="AG441" s="192" t="s">
        <v>18</v>
      </c>
      <c r="AH441" s="46" t="s">
        <v>196</v>
      </c>
      <c r="AL441" s="186" t="s">
        <v>350</v>
      </c>
      <c r="AM441" s="187" t="str">
        <f t="shared" si="440"/>
        <v>R_ES-SD-SpCool</v>
      </c>
      <c r="AN441" s="186" t="str">
        <f t="shared" si="441"/>
        <v>SH2_3</v>
      </c>
      <c r="AO441" s="159">
        <f>AS442+AS443</f>
        <v>0.128676470588235</v>
      </c>
      <c r="AP441" s="186" t="s">
        <v>18</v>
      </c>
      <c r="AQ441" s="187" t="s">
        <v>193</v>
      </c>
      <c r="AS441" s="186">
        <f t="shared" si="477"/>
        <v>7.2610294117647106E-2</v>
      </c>
      <c r="AU441" s="186" t="s">
        <v>350</v>
      </c>
      <c r="AV441" s="46" t="str">
        <f t="shared" si="442"/>
        <v>R_ES-SD-SpCool</v>
      </c>
      <c r="AW441" s="192" t="str">
        <f t="shared" si="443"/>
        <v>SH2_3</v>
      </c>
      <c r="AX441" s="159">
        <f>BB442+BB443</f>
        <v>0.105698529411765</v>
      </c>
      <c r="AY441" s="192" t="s">
        <v>18</v>
      </c>
      <c r="AZ441" s="46" t="s">
        <v>192</v>
      </c>
      <c r="BB441" s="192">
        <f t="shared" si="478"/>
        <v>6.3419117647058806E-2</v>
      </c>
      <c r="BD441" s="186" t="s">
        <v>350</v>
      </c>
      <c r="BE441" s="46" t="str">
        <f t="shared" si="444"/>
        <v>R_ES-SD-SpCool</v>
      </c>
      <c r="BF441" s="192" t="str">
        <f t="shared" si="445"/>
        <v>SH2_3</v>
      </c>
      <c r="BG441" s="192">
        <f t="shared" si="451"/>
        <v>0.13786764705882401</v>
      </c>
      <c r="BH441" s="192" t="s">
        <v>18</v>
      </c>
      <c r="BI441" s="46" t="s">
        <v>194</v>
      </c>
      <c r="BM441" s="186" t="s">
        <v>350</v>
      </c>
      <c r="BN441" s="46" t="str">
        <f t="shared" si="446"/>
        <v>R_ES-SD-SpCool</v>
      </c>
      <c r="BO441" s="192" t="str">
        <f t="shared" si="447"/>
        <v>SH2_3</v>
      </c>
      <c r="BP441" s="192">
        <f t="shared" si="452"/>
        <v>0.105698529411765</v>
      </c>
      <c r="BQ441" s="192" t="s">
        <v>18</v>
      </c>
      <c r="BR441" s="46" t="s">
        <v>191</v>
      </c>
    </row>
    <row r="442" spans="11:70">
      <c r="K442" s="186" t="s">
        <v>350</v>
      </c>
      <c r="L442" s="187" t="str">
        <f t="shared" si="448"/>
        <v>R_ES-SD-SpCool</v>
      </c>
      <c r="M442" s="186" t="str">
        <f t="shared" ref="M442" si="480">M346</f>
        <v>SH4_5</v>
      </c>
      <c r="N442" s="159">
        <f>R444+R445</f>
        <v>0.11856617647058799</v>
      </c>
      <c r="O442" s="186" t="s">
        <v>18</v>
      </c>
      <c r="P442" s="187" t="s">
        <v>195</v>
      </c>
      <c r="R442" s="186">
        <f t="shared" si="476"/>
        <v>7.2610294117647106E-2</v>
      </c>
      <c r="T442" s="186" t="s">
        <v>350</v>
      </c>
      <c r="U442" s="187" t="str">
        <f t="shared" si="437"/>
        <v>R_ES-SD-SpCool</v>
      </c>
      <c r="V442" s="186" t="str">
        <f t="shared" si="437"/>
        <v>SH4_5</v>
      </c>
      <c r="W442" s="159">
        <f>AA444+AA445</f>
        <v>8.3639705882353005E-2</v>
      </c>
      <c r="X442" s="186" t="s">
        <v>18</v>
      </c>
      <c r="Y442" s="187" t="s">
        <v>190</v>
      </c>
      <c r="AA442" s="186">
        <f>AW24</f>
        <v>5.5147058823529403E-2</v>
      </c>
      <c r="AC442" s="186" t="s">
        <v>350</v>
      </c>
      <c r="AD442" s="46" t="str">
        <f t="shared" si="438"/>
        <v>R_ES-SD-SpCool</v>
      </c>
      <c r="AE442" s="192" t="str">
        <f t="shared" si="439"/>
        <v>SH4_5</v>
      </c>
      <c r="AF442" s="46">
        <f t="shared" si="397"/>
        <v>0.11856617647058799</v>
      </c>
      <c r="AG442" s="192" t="s">
        <v>18</v>
      </c>
      <c r="AH442" s="46" t="s">
        <v>196</v>
      </c>
      <c r="AL442" s="186" t="s">
        <v>350</v>
      </c>
      <c r="AM442" s="187" t="str">
        <f t="shared" si="440"/>
        <v>R_ES-SD-SpCool</v>
      </c>
      <c r="AN442" s="186" t="str">
        <f t="shared" si="441"/>
        <v>SH4_5</v>
      </c>
      <c r="AO442" s="159">
        <f>AS444+AS445</f>
        <v>0.105698529411765</v>
      </c>
      <c r="AP442" s="186" t="s">
        <v>18</v>
      </c>
      <c r="AQ442" s="187" t="s">
        <v>193</v>
      </c>
      <c r="AS442" s="186">
        <f t="shared" si="477"/>
        <v>6.5257352941176502E-2</v>
      </c>
      <c r="AU442" s="186" t="s">
        <v>350</v>
      </c>
      <c r="AV442" s="46" t="str">
        <f t="shared" si="442"/>
        <v>R_ES-SD-SpCool</v>
      </c>
      <c r="AW442" s="192" t="str">
        <f t="shared" si="443"/>
        <v>SH4_5</v>
      </c>
      <c r="AX442" s="159">
        <f>BB444+BB445</f>
        <v>8.3639705882353005E-2</v>
      </c>
      <c r="AY442" s="192" t="s">
        <v>18</v>
      </c>
      <c r="AZ442" s="46" t="s">
        <v>192</v>
      </c>
      <c r="BB442" s="192">
        <f t="shared" si="478"/>
        <v>5.5147058823529403E-2</v>
      </c>
      <c r="BD442" s="186" t="s">
        <v>350</v>
      </c>
      <c r="BE442" s="46" t="str">
        <f t="shared" si="444"/>
        <v>R_ES-SD-SpCool</v>
      </c>
      <c r="BF442" s="192" t="str">
        <f t="shared" si="445"/>
        <v>SH4_5</v>
      </c>
      <c r="BG442" s="192">
        <f t="shared" si="451"/>
        <v>0.11856617647058799</v>
      </c>
      <c r="BH442" s="192" t="s">
        <v>18</v>
      </c>
      <c r="BI442" s="46" t="s">
        <v>194</v>
      </c>
      <c r="BM442" s="186" t="s">
        <v>350</v>
      </c>
      <c r="BN442" s="46" t="str">
        <f t="shared" si="446"/>
        <v>R_ES-SD-SpCool</v>
      </c>
      <c r="BO442" s="192" t="str">
        <f t="shared" si="447"/>
        <v>SH4_5</v>
      </c>
      <c r="BP442" s="192">
        <f t="shared" si="452"/>
        <v>8.3639705882353005E-2</v>
      </c>
      <c r="BQ442" s="192" t="s">
        <v>18</v>
      </c>
      <c r="BR442" s="46" t="s">
        <v>191</v>
      </c>
    </row>
    <row r="443" spans="11:70">
      <c r="K443" s="186" t="s">
        <v>350</v>
      </c>
      <c r="L443" s="187" t="str">
        <f t="shared" si="448"/>
        <v>R_ES-SD-SpCool</v>
      </c>
      <c r="M443" s="186" t="str">
        <f t="shared" ref="M443" si="481">M347</f>
        <v>SH6_7</v>
      </c>
      <c r="N443" s="159">
        <f>R446+R447</f>
        <v>9.6507352941176502E-2</v>
      </c>
      <c r="O443" s="186" t="s">
        <v>18</v>
      </c>
      <c r="P443" s="187" t="s">
        <v>195</v>
      </c>
      <c r="R443" s="186">
        <f t="shared" si="476"/>
        <v>6.5257352941176502E-2</v>
      </c>
      <c r="T443" s="186" t="s">
        <v>350</v>
      </c>
      <c r="U443" s="187" t="str">
        <f t="shared" si="437"/>
        <v>R_ES-SD-SpCool</v>
      </c>
      <c r="V443" s="186" t="str">
        <f t="shared" si="437"/>
        <v>SH6_7</v>
      </c>
      <c r="W443" s="159">
        <f>AA446+AA447</f>
        <v>5.60661764705883E-2</v>
      </c>
      <c r="X443" s="186" t="s">
        <v>18</v>
      </c>
      <c r="Y443" s="187" t="s">
        <v>190</v>
      </c>
      <c r="AA443" s="186">
        <f>AW25</f>
        <v>5.0551470588235302E-2</v>
      </c>
      <c r="AC443" s="186" t="s">
        <v>350</v>
      </c>
      <c r="AD443" s="46" t="str">
        <f t="shared" si="438"/>
        <v>R_ES-SD-SpCool</v>
      </c>
      <c r="AE443" s="192" t="str">
        <f t="shared" si="439"/>
        <v>SH6_7</v>
      </c>
      <c r="AF443" s="46">
        <f t="shared" si="397"/>
        <v>9.6507352941176502E-2</v>
      </c>
      <c r="AG443" s="192" t="s">
        <v>18</v>
      </c>
      <c r="AH443" s="46" t="s">
        <v>196</v>
      </c>
      <c r="AL443" s="186" t="s">
        <v>350</v>
      </c>
      <c r="AM443" s="187" t="str">
        <f t="shared" si="440"/>
        <v>R_ES-SD-SpCool</v>
      </c>
      <c r="AN443" s="186" t="str">
        <f t="shared" si="441"/>
        <v>SH6_7</v>
      </c>
      <c r="AO443" s="159">
        <f>AS446+AS447</f>
        <v>8.3639705882353005E-2</v>
      </c>
      <c r="AP443" s="186" t="s">
        <v>18</v>
      </c>
      <c r="AQ443" s="187" t="s">
        <v>193</v>
      </c>
      <c r="AS443" s="186">
        <f t="shared" si="477"/>
        <v>6.3419117647058806E-2</v>
      </c>
      <c r="AU443" s="186" t="s">
        <v>350</v>
      </c>
      <c r="AV443" s="46" t="str">
        <f t="shared" si="442"/>
        <v>R_ES-SD-SpCool</v>
      </c>
      <c r="AW443" s="192" t="str">
        <f t="shared" si="443"/>
        <v>SH6_7</v>
      </c>
      <c r="AX443" s="159">
        <f>BB446+BB447</f>
        <v>5.60661764705883E-2</v>
      </c>
      <c r="AY443" s="192" t="s">
        <v>18</v>
      </c>
      <c r="AZ443" s="46" t="s">
        <v>192</v>
      </c>
      <c r="BB443" s="192">
        <f t="shared" si="478"/>
        <v>5.0551470588235302E-2</v>
      </c>
      <c r="BD443" s="186" t="s">
        <v>350</v>
      </c>
      <c r="BE443" s="46" t="str">
        <f t="shared" si="444"/>
        <v>R_ES-SD-SpCool</v>
      </c>
      <c r="BF443" s="192" t="str">
        <f t="shared" si="445"/>
        <v>SH6_7</v>
      </c>
      <c r="BG443" s="192">
        <f t="shared" si="451"/>
        <v>9.6507352941176502E-2</v>
      </c>
      <c r="BH443" s="192" t="s">
        <v>18</v>
      </c>
      <c r="BI443" s="46" t="s">
        <v>194</v>
      </c>
      <c r="BM443" s="186" t="s">
        <v>350</v>
      </c>
      <c r="BN443" s="46" t="str">
        <f t="shared" si="446"/>
        <v>R_ES-SD-SpCool</v>
      </c>
      <c r="BO443" s="192" t="str">
        <f t="shared" si="447"/>
        <v>SH6_7</v>
      </c>
      <c r="BP443" s="192">
        <f t="shared" si="452"/>
        <v>5.60661764705883E-2</v>
      </c>
      <c r="BQ443" s="192" t="s">
        <v>18</v>
      </c>
      <c r="BR443" s="46" t="s">
        <v>191</v>
      </c>
    </row>
    <row r="444" spans="11:70">
      <c r="K444" s="186" t="s">
        <v>350</v>
      </c>
      <c r="L444" s="187" t="str">
        <f t="shared" si="448"/>
        <v>R_ES-SD-SpCool</v>
      </c>
      <c r="M444" s="186" t="str">
        <f t="shared" ref="M444" si="482">M348</f>
        <v>SH8_9</v>
      </c>
      <c r="N444" s="159">
        <f>R448+R449</f>
        <v>6.7095588235294198E-2</v>
      </c>
      <c r="O444" s="186" t="s">
        <v>18</v>
      </c>
      <c r="P444" s="187" t="s">
        <v>195</v>
      </c>
      <c r="R444" s="186">
        <f t="shared" si="476"/>
        <v>6.3419117647058806E-2</v>
      </c>
      <c r="T444" s="186" t="s">
        <v>350</v>
      </c>
      <c r="U444" s="187" t="str">
        <f t="shared" si="437"/>
        <v>R_ES-SD-SpCool</v>
      </c>
      <c r="V444" s="186" t="str">
        <f t="shared" si="437"/>
        <v>SH8_9</v>
      </c>
      <c r="W444" s="159">
        <f>AA448+AA449</f>
        <v>4.1360294117647099E-2</v>
      </c>
      <c r="X444" s="186" t="s">
        <v>18</v>
      </c>
      <c r="Y444" s="187" t="s">
        <v>190</v>
      </c>
      <c r="AA444" s="186">
        <f t="shared" ref="AA444:AA463" si="483">AW2</f>
        <v>4.5955882352941201E-2</v>
      </c>
      <c r="AC444" s="186" t="s">
        <v>350</v>
      </c>
      <c r="AD444" s="46" t="str">
        <f t="shared" si="438"/>
        <v>R_ES-SD-SpCool</v>
      </c>
      <c r="AE444" s="192" t="str">
        <f t="shared" si="439"/>
        <v>SH8_9</v>
      </c>
      <c r="AF444" s="46">
        <f t="shared" si="397"/>
        <v>6.7095588235294198E-2</v>
      </c>
      <c r="AG444" s="192" t="s">
        <v>18</v>
      </c>
      <c r="AH444" s="46" t="s">
        <v>196</v>
      </c>
      <c r="AL444" s="186" t="s">
        <v>350</v>
      </c>
      <c r="AM444" s="187" t="str">
        <f t="shared" si="440"/>
        <v>R_ES-SD-SpCool</v>
      </c>
      <c r="AN444" s="186" t="str">
        <f t="shared" si="441"/>
        <v>SH8_9</v>
      </c>
      <c r="AO444" s="159">
        <f>AS448+AS449</f>
        <v>5.60661764705883E-2</v>
      </c>
      <c r="AP444" s="186" t="s">
        <v>18</v>
      </c>
      <c r="AQ444" s="187" t="s">
        <v>193</v>
      </c>
      <c r="AS444" s="186">
        <f t="shared" si="477"/>
        <v>5.5147058823529403E-2</v>
      </c>
      <c r="AU444" s="186" t="s">
        <v>350</v>
      </c>
      <c r="AV444" s="46" t="str">
        <f t="shared" si="442"/>
        <v>R_ES-SD-SpCool</v>
      </c>
      <c r="AW444" s="192" t="str">
        <f t="shared" si="443"/>
        <v>SH8_9</v>
      </c>
      <c r="AX444" s="159">
        <f>BB448+BB449</f>
        <v>4.1360294117647099E-2</v>
      </c>
      <c r="AY444" s="192" t="s">
        <v>18</v>
      </c>
      <c r="AZ444" s="46" t="s">
        <v>192</v>
      </c>
      <c r="BB444" s="192">
        <f t="shared" si="478"/>
        <v>4.5955882352941201E-2</v>
      </c>
      <c r="BD444" s="186" t="s">
        <v>350</v>
      </c>
      <c r="BE444" s="46" t="str">
        <f t="shared" si="444"/>
        <v>R_ES-SD-SpCool</v>
      </c>
      <c r="BF444" s="192" t="str">
        <f t="shared" si="445"/>
        <v>SH8_9</v>
      </c>
      <c r="BG444" s="192">
        <f t="shared" si="451"/>
        <v>6.7095588235294198E-2</v>
      </c>
      <c r="BH444" s="192" t="s">
        <v>18</v>
      </c>
      <c r="BI444" s="46" t="s">
        <v>194</v>
      </c>
      <c r="BM444" s="186" t="s">
        <v>350</v>
      </c>
      <c r="BN444" s="46" t="str">
        <f t="shared" si="446"/>
        <v>R_ES-SD-SpCool</v>
      </c>
      <c r="BO444" s="192" t="str">
        <f t="shared" si="447"/>
        <v>SH8_9</v>
      </c>
      <c r="BP444" s="192">
        <f t="shared" si="452"/>
        <v>4.1360294117647099E-2</v>
      </c>
      <c r="BQ444" s="192" t="s">
        <v>18</v>
      </c>
      <c r="BR444" s="46" t="s">
        <v>191</v>
      </c>
    </row>
    <row r="445" spans="11:70">
      <c r="K445" s="186" t="s">
        <v>350</v>
      </c>
      <c r="L445" s="187" t="str">
        <f t="shared" si="448"/>
        <v>R_ES-SD-SpCool</v>
      </c>
      <c r="M445" s="186" t="str">
        <f t="shared" ref="M445" si="484">M349</f>
        <v>SH10_11</v>
      </c>
      <c r="N445" s="159">
        <f>R450+R451</f>
        <v>4.9632352941176502E-2</v>
      </c>
      <c r="O445" s="186" t="s">
        <v>18</v>
      </c>
      <c r="P445" s="187" t="s">
        <v>195</v>
      </c>
      <c r="R445" s="186">
        <f t="shared" si="476"/>
        <v>5.5147058823529403E-2</v>
      </c>
      <c r="T445" s="186" t="s">
        <v>350</v>
      </c>
      <c r="U445" s="187" t="str">
        <f t="shared" si="437"/>
        <v>R_ES-SD-SpCool</v>
      </c>
      <c r="V445" s="186" t="str">
        <f t="shared" si="437"/>
        <v>SH10_11</v>
      </c>
      <c r="W445" s="159">
        <f>AA450+AA451</f>
        <v>3.125E-2</v>
      </c>
      <c r="X445" s="186" t="s">
        <v>18</v>
      </c>
      <c r="Y445" s="187" t="s">
        <v>190</v>
      </c>
      <c r="AA445" s="186">
        <f t="shared" si="483"/>
        <v>3.7683823529411797E-2</v>
      </c>
      <c r="AC445" s="186" t="s">
        <v>350</v>
      </c>
      <c r="AD445" s="46" t="str">
        <f t="shared" si="438"/>
        <v>R_ES-SD-SpCool</v>
      </c>
      <c r="AE445" s="192" t="str">
        <f t="shared" si="439"/>
        <v>SH10_11</v>
      </c>
      <c r="AF445" s="46">
        <f t="shared" si="397"/>
        <v>4.9632352941176502E-2</v>
      </c>
      <c r="AG445" s="192" t="s">
        <v>18</v>
      </c>
      <c r="AH445" s="46" t="s">
        <v>196</v>
      </c>
      <c r="AL445" s="186" t="s">
        <v>350</v>
      </c>
      <c r="AM445" s="187" t="str">
        <f t="shared" si="440"/>
        <v>R_ES-SD-SpCool</v>
      </c>
      <c r="AN445" s="186" t="str">
        <f t="shared" si="441"/>
        <v>SH10_11</v>
      </c>
      <c r="AO445" s="159">
        <f>AS450+AS451</f>
        <v>4.1360294117647099E-2</v>
      </c>
      <c r="AP445" s="186" t="s">
        <v>18</v>
      </c>
      <c r="AQ445" s="187" t="s">
        <v>193</v>
      </c>
      <c r="AS445" s="186">
        <f t="shared" si="477"/>
        <v>5.0551470588235302E-2</v>
      </c>
      <c r="AU445" s="186" t="s">
        <v>350</v>
      </c>
      <c r="AV445" s="46" t="str">
        <f t="shared" si="442"/>
        <v>R_ES-SD-SpCool</v>
      </c>
      <c r="AW445" s="192" t="str">
        <f t="shared" si="443"/>
        <v>SH10_11</v>
      </c>
      <c r="AX445" s="159">
        <f>BB450+BB451</f>
        <v>3.125E-2</v>
      </c>
      <c r="AY445" s="192" t="s">
        <v>18</v>
      </c>
      <c r="AZ445" s="46" t="s">
        <v>192</v>
      </c>
      <c r="BB445" s="192">
        <f t="shared" si="478"/>
        <v>3.7683823529411797E-2</v>
      </c>
      <c r="BD445" s="186" t="s">
        <v>350</v>
      </c>
      <c r="BE445" s="46" t="str">
        <f t="shared" si="444"/>
        <v>R_ES-SD-SpCool</v>
      </c>
      <c r="BF445" s="192" t="str">
        <f t="shared" si="445"/>
        <v>SH10_11</v>
      </c>
      <c r="BG445" s="192">
        <f t="shared" si="451"/>
        <v>4.9632352941176502E-2</v>
      </c>
      <c r="BH445" s="192" t="s">
        <v>18</v>
      </c>
      <c r="BI445" s="46" t="s">
        <v>194</v>
      </c>
      <c r="BM445" s="186" t="s">
        <v>350</v>
      </c>
      <c r="BN445" s="46" t="str">
        <f t="shared" si="446"/>
        <v>R_ES-SD-SpCool</v>
      </c>
      <c r="BO445" s="192" t="str">
        <f t="shared" si="447"/>
        <v>SH10_11</v>
      </c>
      <c r="BP445" s="192">
        <f t="shared" si="452"/>
        <v>3.125E-2</v>
      </c>
      <c r="BQ445" s="192" t="s">
        <v>18</v>
      </c>
      <c r="BR445" s="46" t="s">
        <v>191</v>
      </c>
    </row>
    <row r="446" spans="11:70">
      <c r="K446" s="186" t="s">
        <v>350</v>
      </c>
      <c r="L446" s="187" t="str">
        <f t="shared" si="448"/>
        <v>R_ES-SD-SpCool</v>
      </c>
      <c r="M446" s="186" t="str">
        <f t="shared" ref="M446" si="485">M350</f>
        <v>SH12_13</v>
      </c>
      <c r="N446" s="159">
        <f>R452+R453</f>
        <v>3.4926470588235302E-2</v>
      </c>
      <c r="O446" s="186" t="s">
        <v>18</v>
      </c>
      <c r="P446" s="187" t="s">
        <v>195</v>
      </c>
      <c r="R446" s="186">
        <f t="shared" si="476"/>
        <v>5.0551470588235302E-2</v>
      </c>
      <c r="T446" s="186" t="s">
        <v>350</v>
      </c>
      <c r="U446" s="187" t="str">
        <f t="shared" si="437"/>
        <v>R_ES-SD-SpCool</v>
      </c>
      <c r="V446" s="186" t="str">
        <f t="shared" si="437"/>
        <v>SH12_13</v>
      </c>
      <c r="W446" s="159">
        <f>AA452+AA453</f>
        <v>3.2169117647058897E-2</v>
      </c>
      <c r="X446" s="186" t="s">
        <v>18</v>
      </c>
      <c r="Y446" s="187" t="s">
        <v>190</v>
      </c>
      <c r="AA446" s="186">
        <f t="shared" si="483"/>
        <v>2.9411764705882401E-2</v>
      </c>
      <c r="AC446" s="186" t="s">
        <v>350</v>
      </c>
      <c r="AD446" s="46" t="str">
        <f t="shared" si="438"/>
        <v>R_ES-SD-SpCool</v>
      </c>
      <c r="AE446" s="192" t="str">
        <f t="shared" si="439"/>
        <v>SH12_13</v>
      </c>
      <c r="AF446" s="46">
        <f t="shared" si="397"/>
        <v>3.4926470588235302E-2</v>
      </c>
      <c r="AG446" s="192" t="s">
        <v>18</v>
      </c>
      <c r="AH446" s="46" t="s">
        <v>196</v>
      </c>
      <c r="AL446" s="186" t="s">
        <v>350</v>
      </c>
      <c r="AM446" s="187" t="str">
        <f t="shared" si="440"/>
        <v>R_ES-SD-SpCool</v>
      </c>
      <c r="AN446" s="186" t="str">
        <f t="shared" si="441"/>
        <v>SH12_13</v>
      </c>
      <c r="AO446" s="159">
        <f>AS452+AS453</f>
        <v>3.125E-2</v>
      </c>
      <c r="AP446" s="186" t="s">
        <v>18</v>
      </c>
      <c r="AQ446" s="187" t="s">
        <v>193</v>
      </c>
      <c r="AS446" s="186">
        <f t="shared" ref="AS446:AS463" si="486">AW2</f>
        <v>4.5955882352941201E-2</v>
      </c>
      <c r="AU446" s="186" t="s">
        <v>350</v>
      </c>
      <c r="AV446" s="46" t="str">
        <f t="shared" si="442"/>
        <v>R_ES-SD-SpCool</v>
      </c>
      <c r="AW446" s="192" t="str">
        <f t="shared" si="443"/>
        <v>SH12_13</v>
      </c>
      <c r="AX446" s="159">
        <f>BB452+BB453</f>
        <v>3.2169117647058897E-2</v>
      </c>
      <c r="AY446" s="192" t="s">
        <v>18</v>
      </c>
      <c r="AZ446" s="46" t="s">
        <v>192</v>
      </c>
      <c r="BB446" s="192">
        <f t="shared" si="478"/>
        <v>2.9411764705882401E-2</v>
      </c>
      <c r="BD446" s="186" t="s">
        <v>350</v>
      </c>
      <c r="BE446" s="46" t="str">
        <f t="shared" si="444"/>
        <v>R_ES-SD-SpCool</v>
      </c>
      <c r="BF446" s="192" t="str">
        <f t="shared" si="445"/>
        <v>SH12_13</v>
      </c>
      <c r="BG446" s="192">
        <f t="shared" si="451"/>
        <v>3.4926470588235302E-2</v>
      </c>
      <c r="BH446" s="192" t="s">
        <v>18</v>
      </c>
      <c r="BI446" s="46" t="s">
        <v>194</v>
      </c>
      <c r="BM446" s="186" t="s">
        <v>350</v>
      </c>
      <c r="BN446" s="46" t="str">
        <f t="shared" si="446"/>
        <v>R_ES-SD-SpCool</v>
      </c>
      <c r="BO446" s="192" t="str">
        <f t="shared" si="447"/>
        <v>SH12_13</v>
      </c>
      <c r="BP446" s="192">
        <f t="shared" si="452"/>
        <v>3.2169117647058897E-2</v>
      </c>
      <c r="BQ446" s="192" t="s">
        <v>18</v>
      </c>
      <c r="BR446" s="46" t="s">
        <v>191</v>
      </c>
    </row>
    <row r="447" spans="11:70">
      <c r="K447" s="186" t="s">
        <v>350</v>
      </c>
      <c r="L447" s="187" t="str">
        <f t="shared" si="448"/>
        <v>R_ES-SD-SpCool</v>
      </c>
      <c r="M447" s="186" t="str">
        <f t="shared" ref="M447" si="487">M351</f>
        <v>SH14_15</v>
      </c>
      <c r="N447" s="159">
        <f>R454+R455</f>
        <v>2.8492647058823602E-2</v>
      </c>
      <c r="O447" s="186" t="s">
        <v>18</v>
      </c>
      <c r="P447" s="187" t="s">
        <v>195</v>
      </c>
      <c r="R447" s="186">
        <f t="shared" ref="R447:R463" si="488">AW2</f>
        <v>4.5955882352941201E-2</v>
      </c>
      <c r="T447" s="186" t="s">
        <v>350</v>
      </c>
      <c r="U447" s="187" t="str">
        <f t="shared" si="437"/>
        <v>R_ES-SD-SpCool</v>
      </c>
      <c r="V447" s="186" t="str">
        <f t="shared" si="437"/>
        <v>SH14_15</v>
      </c>
      <c r="W447" s="159">
        <f>AA454+AA455</f>
        <v>4.9632352941176502E-2</v>
      </c>
      <c r="X447" s="186" t="s">
        <v>18</v>
      </c>
      <c r="Y447" s="187" t="s">
        <v>190</v>
      </c>
      <c r="AA447" s="186">
        <f t="shared" si="483"/>
        <v>2.6654411764705899E-2</v>
      </c>
      <c r="AC447" s="186" t="s">
        <v>350</v>
      </c>
      <c r="AD447" s="46" t="str">
        <f t="shared" si="438"/>
        <v>R_ES-SD-SpCool</v>
      </c>
      <c r="AE447" s="192" t="str">
        <f t="shared" si="439"/>
        <v>SH14_15</v>
      </c>
      <c r="AF447" s="46">
        <f t="shared" si="397"/>
        <v>2.8492647058823602E-2</v>
      </c>
      <c r="AG447" s="192" t="s">
        <v>18</v>
      </c>
      <c r="AH447" s="46" t="s">
        <v>196</v>
      </c>
      <c r="AL447" s="186" t="s">
        <v>350</v>
      </c>
      <c r="AM447" s="187" t="str">
        <f t="shared" si="440"/>
        <v>R_ES-SD-SpCool</v>
      </c>
      <c r="AN447" s="186" t="str">
        <f t="shared" si="441"/>
        <v>SH14_15</v>
      </c>
      <c r="AO447" s="159">
        <f>AS454+AS455</f>
        <v>3.2169117647058897E-2</v>
      </c>
      <c r="AP447" s="186" t="s">
        <v>18</v>
      </c>
      <c r="AQ447" s="187" t="s">
        <v>193</v>
      </c>
      <c r="AS447" s="186">
        <f t="shared" si="486"/>
        <v>3.7683823529411797E-2</v>
      </c>
      <c r="AU447" s="186" t="s">
        <v>350</v>
      </c>
      <c r="AV447" s="46" t="str">
        <f t="shared" si="442"/>
        <v>R_ES-SD-SpCool</v>
      </c>
      <c r="AW447" s="192" t="str">
        <f t="shared" si="443"/>
        <v>SH14_15</v>
      </c>
      <c r="AX447" s="159">
        <f>BB454+BB455</f>
        <v>4.9632352941176502E-2</v>
      </c>
      <c r="AY447" s="192" t="s">
        <v>18</v>
      </c>
      <c r="AZ447" s="46" t="s">
        <v>192</v>
      </c>
      <c r="BB447" s="192">
        <f t="shared" si="478"/>
        <v>2.6654411764705899E-2</v>
      </c>
      <c r="BD447" s="186" t="s">
        <v>350</v>
      </c>
      <c r="BE447" s="46" t="str">
        <f t="shared" si="444"/>
        <v>R_ES-SD-SpCool</v>
      </c>
      <c r="BF447" s="192" t="str">
        <f t="shared" si="445"/>
        <v>SH14_15</v>
      </c>
      <c r="BG447" s="192">
        <f t="shared" si="451"/>
        <v>2.8492647058823602E-2</v>
      </c>
      <c r="BH447" s="192" t="s">
        <v>18</v>
      </c>
      <c r="BI447" s="46" t="s">
        <v>194</v>
      </c>
      <c r="BM447" s="186" t="s">
        <v>350</v>
      </c>
      <c r="BN447" s="46" t="str">
        <f t="shared" si="446"/>
        <v>R_ES-SD-SpCool</v>
      </c>
      <c r="BO447" s="192" t="str">
        <f t="shared" si="447"/>
        <v>SH14_15</v>
      </c>
      <c r="BP447" s="192">
        <f t="shared" si="452"/>
        <v>4.9632352941176502E-2</v>
      </c>
      <c r="BQ447" s="192" t="s">
        <v>18</v>
      </c>
      <c r="BR447" s="46" t="s">
        <v>191</v>
      </c>
    </row>
    <row r="448" spans="11:70">
      <c r="K448" s="186" t="s">
        <v>350</v>
      </c>
      <c r="L448" s="187" t="str">
        <f t="shared" si="448"/>
        <v>R_ES-SD-SpCool</v>
      </c>
      <c r="M448" s="186" t="str">
        <f t="shared" ref="M448" si="489">M352</f>
        <v>SH16_17</v>
      </c>
      <c r="N448" s="159">
        <f>R456+R457</f>
        <v>4.04411764705883E-2</v>
      </c>
      <c r="O448" s="186" t="s">
        <v>18</v>
      </c>
      <c r="P448" s="187" t="s">
        <v>195</v>
      </c>
      <c r="R448" s="186">
        <f t="shared" si="488"/>
        <v>3.7683823529411797E-2</v>
      </c>
      <c r="T448" s="186" t="s">
        <v>350</v>
      </c>
      <c r="U448" s="187" t="str">
        <f t="shared" si="437"/>
        <v>R_ES-SD-SpCool</v>
      </c>
      <c r="V448" s="186" t="str">
        <f t="shared" si="437"/>
        <v>SH16_17</v>
      </c>
      <c r="W448" s="159">
        <f>AA456+AA457</f>
        <v>8.2720588235294101E-2</v>
      </c>
      <c r="X448" s="186" t="s">
        <v>18</v>
      </c>
      <c r="Y448" s="187" t="s">
        <v>190</v>
      </c>
      <c r="AA448" s="186">
        <f t="shared" si="483"/>
        <v>2.29779411764706E-2</v>
      </c>
      <c r="AC448" s="186" t="s">
        <v>350</v>
      </c>
      <c r="AD448" s="46" t="str">
        <f t="shared" si="438"/>
        <v>R_ES-SD-SpCool</v>
      </c>
      <c r="AE448" s="192" t="str">
        <f t="shared" si="439"/>
        <v>SH16_17</v>
      </c>
      <c r="AF448" s="46">
        <f t="shared" ref="AF448:AF511" si="490">N448</f>
        <v>4.04411764705883E-2</v>
      </c>
      <c r="AG448" s="192" t="s">
        <v>18</v>
      </c>
      <c r="AH448" s="46" t="s">
        <v>196</v>
      </c>
      <c r="AL448" s="186" t="s">
        <v>350</v>
      </c>
      <c r="AM448" s="187" t="str">
        <f t="shared" si="440"/>
        <v>R_ES-SD-SpCool</v>
      </c>
      <c r="AN448" s="186" t="str">
        <f t="shared" si="441"/>
        <v>SH16_17</v>
      </c>
      <c r="AO448" s="159">
        <f>AS456+AS457</f>
        <v>4.9632352941176502E-2</v>
      </c>
      <c r="AP448" s="186" t="s">
        <v>18</v>
      </c>
      <c r="AQ448" s="187" t="s">
        <v>193</v>
      </c>
      <c r="AS448" s="186">
        <f t="shared" si="486"/>
        <v>2.9411764705882401E-2</v>
      </c>
      <c r="AU448" s="186" t="s">
        <v>350</v>
      </c>
      <c r="AV448" s="46" t="str">
        <f t="shared" si="442"/>
        <v>R_ES-SD-SpCool</v>
      </c>
      <c r="AW448" s="192" t="str">
        <f t="shared" si="443"/>
        <v>SH16_17</v>
      </c>
      <c r="AX448" s="159">
        <f>BB456+BB457</f>
        <v>8.2720588235294101E-2</v>
      </c>
      <c r="AY448" s="192" t="s">
        <v>18</v>
      </c>
      <c r="AZ448" s="46" t="s">
        <v>192</v>
      </c>
      <c r="BB448" s="192">
        <f t="shared" si="478"/>
        <v>2.29779411764706E-2</v>
      </c>
      <c r="BD448" s="186" t="s">
        <v>350</v>
      </c>
      <c r="BE448" s="46" t="str">
        <f t="shared" si="444"/>
        <v>R_ES-SD-SpCool</v>
      </c>
      <c r="BF448" s="192" t="str">
        <f t="shared" si="445"/>
        <v>SH16_17</v>
      </c>
      <c r="BG448" s="192">
        <f t="shared" si="451"/>
        <v>4.04411764705883E-2</v>
      </c>
      <c r="BH448" s="192" t="s">
        <v>18</v>
      </c>
      <c r="BI448" s="46" t="s">
        <v>194</v>
      </c>
      <c r="BM448" s="186" t="s">
        <v>350</v>
      </c>
      <c r="BN448" s="46" t="str">
        <f t="shared" si="446"/>
        <v>R_ES-SD-SpCool</v>
      </c>
      <c r="BO448" s="192" t="str">
        <f t="shared" si="447"/>
        <v>SH16_17</v>
      </c>
      <c r="BP448" s="192">
        <f t="shared" si="452"/>
        <v>8.2720588235294101E-2</v>
      </c>
      <c r="BQ448" s="192" t="s">
        <v>18</v>
      </c>
      <c r="BR448" s="46" t="s">
        <v>191</v>
      </c>
    </row>
    <row r="449" spans="11:70">
      <c r="K449" s="186" t="s">
        <v>350</v>
      </c>
      <c r="L449" s="187" t="str">
        <f t="shared" si="448"/>
        <v>R_ES-SD-SpCool</v>
      </c>
      <c r="M449" s="186" t="str">
        <f t="shared" ref="M449" si="491">M353</f>
        <v>SH18_19</v>
      </c>
      <c r="N449" s="159">
        <f>R458+R459</f>
        <v>6.4338235294117599E-2</v>
      </c>
      <c r="O449" s="186" t="s">
        <v>18</v>
      </c>
      <c r="P449" s="187" t="s">
        <v>195</v>
      </c>
      <c r="R449" s="186">
        <f t="shared" si="488"/>
        <v>2.9411764705882401E-2</v>
      </c>
      <c r="T449" s="186" t="s">
        <v>350</v>
      </c>
      <c r="U449" s="187" t="str">
        <f t="shared" si="437"/>
        <v>R_ES-SD-SpCool</v>
      </c>
      <c r="V449" s="186" t="str">
        <f t="shared" si="437"/>
        <v>SH18_19</v>
      </c>
      <c r="W449" s="159">
        <f>AA458+AA459</f>
        <v>0.112132352941176</v>
      </c>
      <c r="X449" s="186" t="s">
        <v>18</v>
      </c>
      <c r="Y449" s="187" t="s">
        <v>190</v>
      </c>
      <c r="AA449" s="186">
        <f t="shared" si="483"/>
        <v>1.8382352941176499E-2</v>
      </c>
      <c r="AC449" s="186" t="s">
        <v>350</v>
      </c>
      <c r="AD449" s="46" t="str">
        <f t="shared" si="438"/>
        <v>R_ES-SD-SpCool</v>
      </c>
      <c r="AE449" s="192" t="str">
        <f t="shared" si="439"/>
        <v>SH18_19</v>
      </c>
      <c r="AF449" s="46">
        <f t="shared" si="490"/>
        <v>6.4338235294117599E-2</v>
      </c>
      <c r="AG449" s="192" t="s">
        <v>18</v>
      </c>
      <c r="AH449" s="46" t="s">
        <v>196</v>
      </c>
      <c r="AL449" s="186" t="s">
        <v>350</v>
      </c>
      <c r="AM449" s="187" t="str">
        <f t="shared" si="440"/>
        <v>R_ES-SD-SpCool</v>
      </c>
      <c r="AN449" s="186" t="str">
        <f t="shared" si="441"/>
        <v>SH18_19</v>
      </c>
      <c r="AO449" s="159">
        <f>AS458+AS459</f>
        <v>8.2720588235294101E-2</v>
      </c>
      <c r="AP449" s="186" t="s">
        <v>18</v>
      </c>
      <c r="AQ449" s="187" t="s">
        <v>193</v>
      </c>
      <c r="AS449" s="186">
        <f t="shared" si="486"/>
        <v>2.6654411764705899E-2</v>
      </c>
      <c r="AU449" s="186" t="s">
        <v>350</v>
      </c>
      <c r="AV449" s="46" t="str">
        <f t="shared" si="442"/>
        <v>R_ES-SD-SpCool</v>
      </c>
      <c r="AW449" s="192" t="str">
        <f t="shared" si="443"/>
        <v>SH18_19</v>
      </c>
      <c r="AX449" s="159">
        <f>BB458+BB459</f>
        <v>0.112132352941176</v>
      </c>
      <c r="AY449" s="192" t="s">
        <v>18</v>
      </c>
      <c r="AZ449" s="46" t="s">
        <v>192</v>
      </c>
      <c r="BB449" s="192">
        <f t="shared" si="478"/>
        <v>1.8382352941176499E-2</v>
      </c>
      <c r="BD449" s="186" t="s">
        <v>350</v>
      </c>
      <c r="BE449" s="46" t="str">
        <f t="shared" si="444"/>
        <v>R_ES-SD-SpCool</v>
      </c>
      <c r="BF449" s="192" t="str">
        <f t="shared" si="445"/>
        <v>SH18_19</v>
      </c>
      <c r="BG449" s="192">
        <f t="shared" si="451"/>
        <v>6.4338235294117599E-2</v>
      </c>
      <c r="BH449" s="192" t="s">
        <v>18</v>
      </c>
      <c r="BI449" s="46" t="s">
        <v>194</v>
      </c>
      <c r="BM449" s="186" t="s">
        <v>350</v>
      </c>
      <c r="BN449" s="46" t="str">
        <f t="shared" si="446"/>
        <v>R_ES-SD-SpCool</v>
      </c>
      <c r="BO449" s="192" t="str">
        <f t="shared" si="447"/>
        <v>SH18_19</v>
      </c>
      <c r="BP449" s="192">
        <f t="shared" si="452"/>
        <v>0.112132352941176</v>
      </c>
      <c r="BQ449" s="192" t="s">
        <v>18</v>
      </c>
      <c r="BR449" s="46" t="s">
        <v>191</v>
      </c>
    </row>
    <row r="450" spans="11:70">
      <c r="K450" s="186" t="s">
        <v>350</v>
      </c>
      <c r="L450" s="187" t="str">
        <f t="shared" si="448"/>
        <v>R_ES-SD-SpCool</v>
      </c>
      <c r="M450" s="186" t="str">
        <f t="shared" ref="M450" si="492">M354</f>
        <v>SH20_21</v>
      </c>
      <c r="N450" s="159">
        <f>R460+R461</f>
        <v>9.9264705882353005E-2</v>
      </c>
      <c r="O450" s="186" t="s">
        <v>18</v>
      </c>
      <c r="P450" s="187" t="s">
        <v>195</v>
      </c>
      <c r="R450" s="186">
        <f t="shared" si="488"/>
        <v>2.6654411764705899E-2</v>
      </c>
      <c r="T450" s="186" t="s">
        <v>350</v>
      </c>
      <c r="U450" s="187" t="str">
        <f t="shared" si="437"/>
        <v>R_ES-SD-SpCool</v>
      </c>
      <c r="V450" s="186" t="str">
        <f t="shared" si="437"/>
        <v>SH20_21</v>
      </c>
      <c r="W450" s="159">
        <f>AA460+AA461</f>
        <v>0.13235294117647101</v>
      </c>
      <c r="X450" s="186" t="s">
        <v>18</v>
      </c>
      <c r="Y450" s="187" t="s">
        <v>190</v>
      </c>
      <c r="AA450" s="186">
        <f t="shared" si="483"/>
        <v>1.6544117647058799E-2</v>
      </c>
      <c r="AC450" s="186" t="s">
        <v>350</v>
      </c>
      <c r="AD450" s="46" t="str">
        <f t="shared" si="438"/>
        <v>R_ES-SD-SpCool</v>
      </c>
      <c r="AE450" s="192" t="str">
        <f t="shared" si="439"/>
        <v>SH20_21</v>
      </c>
      <c r="AF450" s="46">
        <f t="shared" si="490"/>
        <v>9.9264705882353005E-2</v>
      </c>
      <c r="AG450" s="192" t="s">
        <v>18</v>
      </c>
      <c r="AH450" s="46" t="s">
        <v>196</v>
      </c>
      <c r="AL450" s="186" t="s">
        <v>350</v>
      </c>
      <c r="AM450" s="187" t="str">
        <f t="shared" si="440"/>
        <v>R_ES-SD-SpCool</v>
      </c>
      <c r="AN450" s="186" t="str">
        <f t="shared" si="441"/>
        <v>SH20_21</v>
      </c>
      <c r="AO450" s="159">
        <f>AS460+AS461</f>
        <v>0.112132352941176</v>
      </c>
      <c r="AP450" s="186" t="s">
        <v>18</v>
      </c>
      <c r="AQ450" s="187" t="s">
        <v>193</v>
      </c>
      <c r="AS450" s="186">
        <f t="shared" si="486"/>
        <v>2.29779411764706E-2</v>
      </c>
      <c r="AU450" s="186" t="s">
        <v>350</v>
      </c>
      <c r="AV450" s="46" t="str">
        <f t="shared" si="442"/>
        <v>R_ES-SD-SpCool</v>
      </c>
      <c r="AW450" s="192" t="str">
        <f t="shared" si="443"/>
        <v>SH20_21</v>
      </c>
      <c r="AX450" s="159">
        <f>BB460+BB461</f>
        <v>0.13235294117647101</v>
      </c>
      <c r="AY450" s="192" t="s">
        <v>18</v>
      </c>
      <c r="AZ450" s="46" t="s">
        <v>192</v>
      </c>
      <c r="BB450" s="192">
        <f t="shared" si="478"/>
        <v>1.6544117647058799E-2</v>
      </c>
      <c r="BD450" s="186" t="s">
        <v>350</v>
      </c>
      <c r="BE450" s="46" t="str">
        <f t="shared" si="444"/>
        <v>R_ES-SD-SpCool</v>
      </c>
      <c r="BF450" s="192" t="str">
        <f t="shared" si="445"/>
        <v>SH20_21</v>
      </c>
      <c r="BG450" s="192">
        <f t="shared" si="451"/>
        <v>9.9264705882353005E-2</v>
      </c>
      <c r="BH450" s="192" t="s">
        <v>18</v>
      </c>
      <c r="BI450" s="46" t="s">
        <v>194</v>
      </c>
      <c r="BM450" s="186" t="s">
        <v>350</v>
      </c>
      <c r="BN450" s="46" t="str">
        <f t="shared" si="446"/>
        <v>R_ES-SD-SpCool</v>
      </c>
      <c r="BO450" s="192" t="str">
        <f t="shared" si="447"/>
        <v>SH20_21</v>
      </c>
      <c r="BP450" s="192">
        <f t="shared" si="452"/>
        <v>0.13235294117647101</v>
      </c>
      <c r="BQ450" s="192" t="s">
        <v>18</v>
      </c>
      <c r="BR450" s="46" t="s">
        <v>191</v>
      </c>
    </row>
    <row r="451" spans="11:70">
      <c r="K451" s="186" t="s">
        <v>350</v>
      </c>
      <c r="L451" s="187" t="str">
        <f t="shared" si="448"/>
        <v>R_ES-SD-SpCool</v>
      </c>
      <c r="M451" s="186" t="str">
        <f t="shared" ref="M451" si="493">M355</f>
        <v>SH22_23</v>
      </c>
      <c r="N451" s="159">
        <f>R462+R463</f>
        <v>0.123161764705882</v>
      </c>
      <c r="O451" s="186" t="s">
        <v>18</v>
      </c>
      <c r="P451" s="187" t="s">
        <v>195</v>
      </c>
      <c r="R451" s="186">
        <f t="shared" si="488"/>
        <v>2.29779411764706E-2</v>
      </c>
      <c r="T451" s="186" t="s">
        <v>350</v>
      </c>
      <c r="U451" s="187" t="str">
        <f t="shared" si="437"/>
        <v>R_ES-SD-SpCool</v>
      </c>
      <c r="V451" s="186" t="str">
        <f t="shared" si="437"/>
        <v>SH22_23</v>
      </c>
      <c r="W451" s="159">
        <f>AA462+AA463</f>
        <v>0.144301470588235</v>
      </c>
      <c r="X451" s="186" t="s">
        <v>18</v>
      </c>
      <c r="Y451" s="187" t="s">
        <v>190</v>
      </c>
      <c r="AA451" s="186">
        <f t="shared" si="483"/>
        <v>1.4705882352941201E-2</v>
      </c>
      <c r="AC451" s="186" t="s">
        <v>350</v>
      </c>
      <c r="AD451" s="46" t="str">
        <f t="shared" si="438"/>
        <v>R_ES-SD-SpCool</v>
      </c>
      <c r="AE451" s="192" t="str">
        <f t="shared" si="439"/>
        <v>SH22_23</v>
      </c>
      <c r="AF451" s="46">
        <f t="shared" si="490"/>
        <v>0.123161764705882</v>
      </c>
      <c r="AG451" s="192" t="s">
        <v>18</v>
      </c>
      <c r="AH451" s="46" t="s">
        <v>196</v>
      </c>
      <c r="AL451" s="186" t="s">
        <v>350</v>
      </c>
      <c r="AM451" s="187" t="str">
        <f t="shared" si="440"/>
        <v>R_ES-SD-SpCool</v>
      </c>
      <c r="AN451" s="186" t="str">
        <f t="shared" si="441"/>
        <v>SH22_23</v>
      </c>
      <c r="AO451" s="159">
        <f>AS462+AS463</f>
        <v>0.13235294117647101</v>
      </c>
      <c r="AP451" s="186" t="s">
        <v>18</v>
      </c>
      <c r="AQ451" s="187" t="s">
        <v>193</v>
      </c>
      <c r="AS451" s="186">
        <f t="shared" si="486"/>
        <v>1.8382352941176499E-2</v>
      </c>
      <c r="AU451" s="186" t="s">
        <v>350</v>
      </c>
      <c r="AV451" s="46" t="str">
        <f t="shared" si="442"/>
        <v>R_ES-SD-SpCool</v>
      </c>
      <c r="AW451" s="192" t="str">
        <f t="shared" si="443"/>
        <v>SH22_23</v>
      </c>
      <c r="AX451" s="159">
        <f>BB462+BB463</f>
        <v>0.144301470588235</v>
      </c>
      <c r="AY451" s="192" t="s">
        <v>18</v>
      </c>
      <c r="AZ451" s="46" t="s">
        <v>192</v>
      </c>
      <c r="BB451" s="192">
        <f t="shared" si="478"/>
        <v>1.4705882352941201E-2</v>
      </c>
      <c r="BD451" s="186" t="s">
        <v>350</v>
      </c>
      <c r="BE451" s="46" t="str">
        <f t="shared" si="444"/>
        <v>R_ES-SD-SpCool</v>
      </c>
      <c r="BF451" s="192" t="str">
        <f t="shared" si="445"/>
        <v>SH22_23</v>
      </c>
      <c r="BG451" s="192">
        <f t="shared" si="451"/>
        <v>0.123161764705882</v>
      </c>
      <c r="BH451" s="192" t="s">
        <v>18</v>
      </c>
      <c r="BI451" s="46" t="s">
        <v>194</v>
      </c>
      <c r="BM451" s="186" t="s">
        <v>350</v>
      </c>
      <c r="BN451" s="46" t="str">
        <f t="shared" si="446"/>
        <v>R_ES-SD-SpCool</v>
      </c>
      <c r="BO451" s="192" t="str">
        <f t="shared" si="447"/>
        <v>SH22_23</v>
      </c>
      <c r="BP451" s="192">
        <f t="shared" si="452"/>
        <v>0.144301470588235</v>
      </c>
      <c r="BQ451" s="192" t="s">
        <v>18</v>
      </c>
      <c r="BR451" s="46" t="s">
        <v>191</v>
      </c>
    </row>
    <row r="452" spans="11:70">
      <c r="K452" s="186" t="s">
        <v>140</v>
      </c>
      <c r="L452" s="187" t="str">
        <f t="shared" si="448"/>
        <v>R_ES-SD-SpCool</v>
      </c>
      <c r="M452" s="186">
        <f t="shared" ref="M452" si="494">M356</f>
        <v>0</v>
      </c>
      <c r="O452" s="186" t="s">
        <v>18</v>
      </c>
      <c r="P452" s="187" t="s">
        <v>195</v>
      </c>
      <c r="R452" s="186">
        <f t="shared" si="488"/>
        <v>1.8382352941176499E-2</v>
      </c>
      <c r="T452" s="186" t="s">
        <v>140</v>
      </c>
      <c r="U452" s="187" t="str">
        <f t="shared" si="437"/>
        <v>R_ES-SD-SpCool</v>
      </c>
      <c r="V452" s="186">
        <f t="shared" si="437"/>
        <v>0</v>
      </c>
      <c r="X452" s="186" t="s">
        <v>18</v>
      </c>
      <c r="Y452" s="187" t="s">
        <v>190</v>
      </c>
      <c r="AA452" s="186">
        <f t="shared" si="483"/>
        <v>1.3786764705882399E-2</v>
      </c>
      <c r="AC452" s="186" t="s">
        <v>140</v>
      </c>
      <c r="AD452" s="46" t="str">
        <f t="shared" si="438"/>
        <v>R_ES-SD-SpCool</v>
      </c>
      <c r="AE452" s="192">
        <f t="shared" si="439"/>
        <v>0</v>
      </c>
      <c r="AF452" s="46">
        <f t="shared" si="490"/>
        <v>0</v>
      </c>
      <c r="AG452" s="192" t="s">
        <v>18</v>
      </c>
      <c r="AH452" s="46" t="s">
        <v>196</v>
      </c>
      <c r="AL452" s="186" t="s">
        <v>140</v>
      </c>
      <c r="AM452" s="187" t="str">
        <f t="shared" si="440"/>
        <v>R_ES-SD-SpCool</v>
      </c>
      <c r="AN452" s="186">
        <f t="shared" si="441"/>
        <v>0</v>
      </c>
      <c r="AP452" s="186" t="s">
        <v>18</v>
      </c>
      <c r="AQ452" s="187" t="s">
        <v>193</v>
      </c>
      <c r="AS452" s="186">
        <f t="shared" si="486"/>
        <v>1.6544117647058799E-2</v>
      </c>
      <c r="AU452" s="186" t="s">
        <v>140</v>
      </c>
      <c r="AV452" s="46" t="str">
        <f t="shared" si="442"/>
        <v>R_ES-SD-SpCool</v>
      </c>
      <c r="AW452" s="192">
        <f t="shared" si="443"/>
        <v>0</v>
      </c>
      <c r="AY452" s="192" t="s">
        <v>18</v>
      </c>
      <c r="AZ452" s="46" t="s">
        <v>192</v>
      </c>
      <c r="BB452" s="192">
        <f t="shared" si="478"/>
        <v>1.3786764705882399E-2</v>
      </c>
      <c r="BD452" s="186" t="s">
        <v>140</v>
      </c>
      <c r="BE452" s="46" t="str">
        <f t="shared" si="444"/>
        <v>R_ES-SD-SpCool</v>
      </c>
      <c r="BF452" s="192">
        <f t="shared" si="445"/>
        <v>0</v>
      </c>
      <c r="BG452" s="192">
        <f t="shared" si="451"/>
        <v>0</v>
      </c>
      <c r="BH452" s="192" t="s">
        <v>18</v>
      </c>
      <c r="BI452" s="46" t="s">
        <v>194</v>
      </c>
      <c r="BM452" s="186" t="s">
        <v>140</v>
      </c>
      <c r="BN452" s="46" t="str">
        <f t="shared" si="446"/>
        <v>R_ES-SD-SpCool</v>
      </c>
      <c r="BO452" s="192">
        <f t="shared" si="447"/>
        <v>0</v>
      </c>
      <c r="BP452" s="192">
        <f t="shared" si="452"/>
        <v>0</v>
      </c>
      <c r="BQ452" s="192" t="s">
        <v>18</v>
      </c>
      <c r="BR452" s="46" t="s">
        <v>191</v>
      </c>
    </row>
    <row r="453" spans="11:70">
      <c r="K453" s="186" t="s">
        <v>140</v>
      </c>
      <c r="L453" s="187" t="str">
        <f t="shared" si="448"/>
        <v>R_ES-SD-SpCool</v>
      </c>
      <c r="M453" s="186">
        <f t="shared" ref="M453" si="495">M357</f>
        <v>0</v>
      </c>
      <c r="O453" s="186" t="s">
        <v>18</v>
      </c>
      <c r="P453" s="187" t="s">
        <v>195</v>
      </c>
      <c r="R453" s="186">
        <f t="shared" si="488"/>
        <v>1.6544117647058799E-2</v>
      </c>
      <c r="T453" s="186" t="s">
        <v>140</v>
      </c>
      <c r="U453" s="187" t="str">
        <f t="shared" si="437"/>
        <v>R_ES-SD-SpCool</v>
      </c>
      <c r="V453" s="186">
        <f t="shared" si="437"/>
        <v>0</v>
      </c>
      <c r="X453" s="186" t="s">
        <v>18</v>
      </c>
      <c r="Y453" s="187" t="s">
        <v>190</v>
      </c>
      <c r="AA453" s="186">
        <f t="shared" si="483"/>
        <v>1.8382352941176499E-2</v>
      </c>
      <c r="AC453" s="186" t="s">
        <v>140</v>
      </c>
      <c r="AD453" s="46" t="str">
        <f t="shared" si="438"/>
        <v>R_ES-SD-SpCool</v>
      </c>
      <c r="AE453" s="192">
        <f t="shared" si="439"/>
        <v>0</v>
      </c>
      <c r="AF453" s="46">
        <f t="shared" si="490"/>
        <v>0</v>
      </c>
      <c r="AG453" s="192" t="s">
        <v>18</v>
      </c>
      <c r="AH453" s="46" t="s">
        <v>196</v>
      </c>
      <c r="AL453" s="186" t="s">
        <v>140</v>
      </c>
      <c r="AM453" s="187" t="str">
        <f t="shared" si="440"/>
        <v>R_ES-SD-SpCool</v>
      </c>
      <c r="AN453" s="186">
        <f t="shared" si="441"/>
        <v>0</v>
      </c>
      <c r="AP453" s="186" t="s">
        <v>18</v>
      </c>
      <c r="AQ453" s="187" t="s">
        <v>193</v>
      </c>
      <c r="AS453" s="186">
        <f t="shared" si="486"/>
        <v>1.4705882352941201E-2</v>
      </c>
      <c r="AU453" s="186" t="s">
        <v>140</v>
      </c>
      <c r="AV453" s="46" t="str">
        <f t="shared" si="442"/>
        <v>R_ES-SD-SpCool</v>
      </c>
      <c r="AW453" s="192">
        <f t="shared" si="443"/>
        <v>0</v>
      </c>
      <c r="AY453" s="192" t="s">
        <v>18</v>
      </c>
      <c r="AZ453" s="46" t="s">
        <v>192</v>
      </c>
      <c r="BB453" s="192">
        <f t="shared" si="478"/>
        <v>1.8382352941176499E-2</v>
      </c>
      <c r="BD453" s="186" t="s">
        <v>140</v>
      </c>
      <c r="BE453" s="46" t="str">
        <f t="shared" si="444"/>
        <v>R_ES-SD-SpCool</v>
      </c>
      <c r="BF453" s="192">
        <f t="shared" si="445"/>
        <v>0</v>
      </c>
      <c r="BG453" s="192">
        <f t="shared" si="451"/>
        <v>0</v>
      </c>
      <c r="BH453" s="192" t="s">
        <v>18</v>
      </c>
      <c r="BI453" s="46" t="s">
        <v>194</v>
      </c>
      <c r="BM453" s="186" t="s">
        <v>140</v>
      </c>
      <c r="BN453" s="46" t="str">
        <f t="shared" si="446"/>
        <v>R_ES-SD-SpCool</v>
      </c>
      <c r="BO453" s="192">
        <f t="shared" si="447"/>
        <v>0</v>
      </c>
      <c r="BP453" s="192">
        <f t="shared" si="452"/>
        <v>0</v>
      </c>
      <c r="BQ453" s="192" t="s">
        <v>18</v>
      </c>
      <c r="BR453" s="46" t="s">
        <v>191</v>
      </c>
    </row>
    <row r="454" spans="11:70">
      <c r="K454" s="186" t="s">
        <v>140</v>
      </c>
      <c r="L454" s="187" t="str">
        <f t="shared" si="448"/>
        <v>R_ES-SD-SpCool</v>
      </c>
      <c r="M454" s="186">
        <f t="shared" ref="M454" si="496">M358</f>
        <v>0</v>
      </c>
      <c r="O454" s="186" t="s">
        <v>18</v>
      </c>
      <c r="P454" s="187" t="s">
        <v>195</v>
      </c>
      <c r="R454" s="186">
        <f t="shared" si="488"/>
        <v>1.4705882352941201E-2</v>
      </c>
      <c r="T454" s="186" t="s">
        <v>140</v>
      </c>
      <c r="U454" s="187" t="str">
        <f t="shared" si="437"/>
        <v>R_ES-SD-SpCool</v>
      </c>
      <c r="V454" s="186">
        <f t="shared" si="437"/>
        <v>0</v>
      </c>
      <c r="X454" s="186" t="s">
        <v>18</v>
      </c>
      <c r="Y454" s="187" t="s">
        <v>190</v>
      </c>
      <c r="AA454" s="186">
        <f t="shared" si="483"/>
        <v>2.2058823529411801E-2</v>
      </c>
      <c r="AC454" s="186" t="s">
        <v>140</v>
      </c>
      <c r="AD454" s="46" t="str">
        <f t="shared" si="438"/>
        <v>R_ES-SD-SpCool</v>
      </c>
      <c r="AE454" s="192">
        <f t="shared" si="439"/>
        <v>0</v>
      </c>
      <c r="AF454" s="46">
        <f t="shared" si="490"/>
        <v>0</v>
      </c>
      <c r="AG454" s="192" t="s">
        <v>18</v>
      </c>
      <c r="AH454" s="46" t="s">
        <v>196</v>
      </c>
      <c r="AL454" s="186" t="s">
        <v>140</v>
      </c>
      <c r="AM454" s="187" t="str">
        <f t="shared" si="440"/>
        <v>R_ES-SD-SpCool</v>
      </c>
      <c r="AN454" s="186">
        <f t="shared" si="441"/>
        <v>0</v>
      </c>
      <c r="AP454" s="186" t="s">
        <v>18</v>
      </c>
      <c r="AQ454" s="187" t="s">
        <v>193</v>
      </c>
      <c r="AS454" s="186">
        <f t="shared" si="486"/>
        <v>1.3786764705882399E-2</v>
      </c>
      <c r="AU454" s="186" t="s">
        <v>140</v>
      </c>
      <c r="AV454" s="46" t="str">
        <f t="shared" si="442"/>
        <v>R_ES-SD-SpCool</v>
      </c>
      <c r="AW454" s="192">
        <f t="shared" si="443"/>
        <v>0</v>
      </c>
      <c r="AY454" s="192" t="s">
        <v>18</v>
      </c>
      <c r="AZ454" s="46" t="s">
        <v>192</v>
      </c>
      <c r="BB454" s="192">
        <f t="shared" si="478"/>
        <v>2.2058823529411801E-2</v>
      </c>
      <c r="BD454" s="186" t="s">
        <v>140</v>
      </c>
      <c r="BE454" s="46" t="str">
        <f t="shared" si="444"/>
        <v>R_ES-SD-SpCool</v>
      </c>
      <c r="BF454" s="192">
        <f t="shared" si="445"/>
        <v>0</v>
      </c>
      <c r="BG454" s="192">
        <f t="shared" si="451"/>
        <v>0</v>
      </c>
      <c r="BH454" s="192" t="s">
        <v>18</v>
      </c>
      <c r="BI454" s="46" t="s">
        <v>194</v>
      </c>
      <c r="BM454" s="186" t="s">
        <v>140</v>
      </c>
      <c r="BN454" s="46" t="str">
        <f t="shared" si="446"/>
        <v>R_ES-SD-SpCool</v>
      </c>
      <c r="BO454" s="192">
        <f t="shared" si="447"/>
        <v>0</v>
      </c>
      <c r="BP454" s="192">
        <f t="shared" si="452"/>
        <v>0</v>
      </c>
      <c r="BQ454" s="192" t="s">
        <v>18</v>
      </c>
      <c r="BR454" s="46" t="s">
        <v>191</v>
      </c>
    </row>
    <row r="455" spans="11:70">
      <c r="K455" s="186" t="s">
        <v>140</v>
      </c>
      <c r="L455" s="187" t="str">
        <f t="shared" si="448"/>
        <v>R_ES-SD-SpCool</v>
      </c>
      <c r="M455" s="186">
        <f t="shared" ref="M455" si="497">M359</f>
        <v>0</v>
      </c>
      <c r="O455" s="186" t="s">
        <v>18</v>
      </c>
      <c r="P455" s="187" t="s">
        <v>195</v>
      </c>
      <c r="R455" s="186">
        <f t="shared" si="488"/>
        <v>1.3786764705882399E-2</v>
      </c>
      <c r="T455" s="186" t="s">
        <v>140</v>
      </c>
      <c r="U455" s="187" t="str">
        <f t="shared" si="437"/>
        <v>R_ES-SD-SpCool</v>
      </c>
      <c r="V455" s="186">
        <f t="shared" si="437"/>
        <v>0</v>
      </c>
      <c r="X455" s="186" t="s">
        <v>18</v>
      </c>
      <c r="Y455" s="187" t="s">
        <v>190</v>
      </c>
      <c r="AA455" s="186">
        <f t="shared" si="483"/>
        <v>2.7573529411764702E-2</v>
      </c>
      <c r="AC455" s="186" t="s">
        <v>140</v>
      </c>
      <c r="AD455" s="46" t="str">
        <f t="shared" si="438"/>
        <v>R_ES-SD-SpCool</v>
      </c>
      <c r="AE455" s="192">
        <f t="shared" si="439"/>
        <v>0</v>
      </c>
      <c r="AF455" s="46">
        <f t="shared" si="490"/>
        <v>0</v>
      </c>
      <c r="AG455" s="192" t="s">
        <v>18</v>
      </c>
      <c r="AH455" s="46" t="s">
        <v>196</v>
      </c>
      <c r="AL455" s="186" t="s">
        <v>140</v>
      </c>
      <c r="AM455" s="187" t="str">
        <f t="shared" si="440"/>
        <v>R_ES-SD-SpCool</v>
      </c>
      <c r="AN455" s="186">
        <f t="shared" si="441"/>
        <v>0</v>
      </c>
      <c r="AP455" s="186" t="s">
        <v>18</v>
      </c>
      <c r="AQ455" s="187" t="s">
        <v>193</v>
      </c>
      <c r="AS455" s="186">
        <f t="shared" si="486"/>
        <v>1.8382352941176499E-2</v>
      </c>
      <c r="AU455" s="186" t="s">
        <v>140</v>
      </c>
      <c r="AV455" s="46" t="str">
        <f t="shared" si="442"/>
        <v>R_ES-SD-SpCool</v>
      </c>
      <c r="AW455" s="192">
        <f t="shared" si="443"/>
        <v>0</v>
      </c>
      <c r="AY455" s="192" t="s">
        <v>18</v>
      </c>
      <c r="AZ455" s="46" t="s">
        <v>192</v>
      </c>
      <c r="BB455" s="192">
        <f t="shared" si="478"/>
        <v>2.7573529411764702E-2</v>
      </c>
      <c r="BD455" s="186" t="s">
        <v>140</v>
      </c>
      <c r="BE455" s="46" t="str">
        <f t="shared" si="444"/>
        <v>R_ES-SD-SpCool</v>
      </c>
      <c r="BF455" s="192">
        <f t="shared" si="445"/>
        <v>0</v>
      </c>
      <c r="BG455" s="192">
        <f t="shared" si="451"/>
        <v>0</v>
      </c>
      <c r="BH455" s="192" t="s">
        <v>18</v>
      </c>
      <c r="BI455" s="46" t="s">
        <v>194</v>
      </c>
      <c r="BM455" s="186" t="s">
        <v>140</v>
      </c>
      <c r="BN455" s="46" t="str">
        <f t="shared" si="446"/>
        <v>R_ES-SD-SpCool</v>
      </c>
      <c r="BO455" s="192">
        <f t="shared" si="447"/>
        <v>0</v>
      </c>
      <c r="BP455" s="192">
        <f t="shared" si="452"/>
        <v>0</v>
      </c>
      <c r="BQ455" s="192" t="s">
        <v>18</v>
      </c>
      <c r="BR455" s="46" t="s">
        <v>191</v>
      </c>
    </row>
    <row r="456" spans="11:70">
      <c r="K456" s="186" t="s">
        <v>140</v>
      </c>
      <c r="L456" s="187" t="str">
        <f t="shared" si="448"/>
        <v>R_ES-SD-SpCool</v>
      </c>
      <c r="M456" s="186">
        <f t="shared" ref="M456" si="498">M360</f>
        <v>0</v>
      </c>
      <c r="O456" s="186" t="s">
        <v>18</v>
      </c>
      <c r="P456" s="187" t="s">
        <v>195</v>
      </c>
      <c r="R456" s="186">
        <f t="shared" si="488"/>
        <v>1.8382352941176499E-2</v>
      </c>
      <c r="T456" s="186" t="s">
        <v>140</v>
      </c>
      <c r="U456" s="187" t="str">
        <f t="shared" si="437"/>
        <v>R_ES-SD-SpCool</v>
      </c>
      <c r="V456" s="186">
        <f t="shared" si="437"/>
        <v>0</v>
      </c>
      <c r="X456" s="186" t="s">
        <v>18</v>
      </c>
      <c r="Y456" s="187" t="s">
        <v>190</v>
      </c>
      <c r="AA456" s="186">
        <f t="shared" si="483"/>
        <v>3.6764705882352901E-2</v>
      </c>
      <c r="AC456" s="186" t="s">
        <v>140</v>
      </c>
      <c r="AD456" s="46" t="str">
        <f t="shared" si="438"/>
        <v>R_ES-SD-SpCool</v>
      </c>
      <c r="AE456" s="192">
        <f t="shared" si="439"/>
        <v>0</v>
      </c>
      <c r="AF456" s="46">
        <f t="shared" si="490"/>
        <v>0</v>
      </c>
      <c r="AG456" s="192" t="s">
        <v>18</v>
      </c>
      <c r="AH456" s="46" t="s">
        <v>196</v>
      </c>
      <c r="AL456" s="186" t="s">
        <v>140</v>
      </c>
      <c r="AM456" s="187" t="str">
        <f t="shared" si="440"/>
        <v>R_ES-SD-SpCool</v>
      </c>
      <c r="AN456" s="186">
        <f t="shared" si="441"/>
        <v>0</v>
      </c>
      <c r="AP456" s="186" t="s">
        <v>18</v>
      </c>
      <c r="AQ456" s="187" t="s">
        <v>193</v>
      </c>
      <c r="AS456" s="186">
        <f t="shared" si="486"/>
        <v>2.2058823529411801E-2</v>
      </c>
      <c r="AU456" s="186" t="s">
        <v>140</v>
      </c>
      <c r="AV456" s="46" t="str">
        <f t="shared" si="442"/>
        <v>R_ES-SD-SpCool</v>
      </c>
      <c r="AW456" s="192">
        <f t="shared" si="443"/>
        <v>0</v>
      </c>
      <c r="AY456" s="192" t="s">
        <v>18</v>
      </c>
      <c r="AZ456" s="46" t="s">
        <v>192</v>
      </c>
      <c r="BB456" s="192">
        <f t="shared" si="478"/>
        <v>3.6764705882352901E-2</v>
      </c>
      <c r="BD456" s="186" t="s">
        <v>140</v>
      </c>
      <c r="BE456" s="46" t="str">
        <f t="shared" si="444"/>
        <v>R_ES-SD-SpCool</v>
      </c>
      <c r="BF456" s="192">
        <f t="shared" si="445"/>
        <v>0</v>
      </c>
      <c r="BG456" s="192">
        <f t="shared" si="451"/>
        <v>0</v>
      </c>
      <c r="BH456" s="192" t="s">
        <v>18</v>
      </c>
      <c r="BI456" s="46" t="s">
        <v>194</v>
      </c>
      <c r="BM456" s="186" t="s">
        <v>140</v>
      </c>
      <c r="BN456" s="46" t="str">
        <f t="shared" si="446"/>
        <v>R_ES-SD-SpCool</v>
      </c>
      <c r="BO456" s="192">
        <f t="shared" si="447"/>
        <v>0</v>
      </c>
      <c r="BP456" s="192">
        <f t="shared" si="452"/>
        <v>0</v>
      </c>
      <c r="BQ456" s="192" t="s">
        <v>18</v>
      </c>
      <c r="BR456" s="46" t="s">
        <v>191</v>
      </c>
    </row>
    <row r="457" spans="11:70">
      <c r="K457" s="186" t="s">
        <v>140</v>
      </c>
      <c r="L457" s="187" t="str">
        <f t="shared" si="448"/>
        <v>R_ES-SD-SpCool</v>
      </c>
      <c r="M457" s="186">
        <f t="shared" ref="M457" si="499">M361</f>
        <v>0</v>
      </c>
      <c r="O457" s="186" t="s">
        <v>18</v>
      </c>
      <c r="P457" s="187" t="s">
        <v>195</v>
      </c>
      <c r="R457" s="186">
        <f t="shared" si="488"/>
        <v>2.2058823529411801E-2</v>
      </c>
      <c r="T457" s="186" t="s">
        <v>140</v>
      </c>
      <c r="U457" s="187" t="str">
        <f t="shared" si="437"/>
        <v>R_ES-SD-SpCool</v>
      </c>
      <c r="V457" s="186">
        <f t="shared" si="437"/>
        <v>0</v>
      </c>
      <c r="X457" s="186" t="s">
        <v>18</v>
      </c>
      <c r="Y457" s="187" t="s">
        <v>190</v>
      </c>
      <c r="AA457" s="186">
        <f t="shared" si="483"/>
        <v>4.5955882352941201E-2</v>
      </c>
      <c r="AC457" s="186" t="s">
        <v>140</v>
      </c>
      <c r="AD457" s="46" t="str">
        <f t="shared" si="438"/>
        <v>R_ES-SD-SpCool</v>
      </c>
      <c r="AE457" s="192">
        <f t="shared" si="439"/>
        <v>0</v>
      </c>
      <c r="AF457" s="46">
        <f t="shared" si="490"/>
        <v>0</v>
      </c>
      <c r="AG457" s="192" t="s">
        <v>18</v>
      </c>
      <c r="AH457" s="46" t="s">
        <v>196</v>
      </c>
      <c r="AL457" s="186" t="s">
        <v>140</v>
      </c>
      <c r="AM457" s="187" t="str">
        <f t="shared" si="440"/>
        <v>R_ES-SD-SpCool</v>
      </c>
      <c r="AN457" s="186">
        <f t="shared" si="441"/>
        <v>0</v>
      </c>
      <c r="AP457" s="186" t="s">
        <v>18</v>
      </c>
      <c r="AQ457" s="187" t="s">
        <v>193</v>
      </c>
      <c r="AS457" s="186">
        <f t="shared" si="486"/>
        <v>2.7573529411764702E-2</v>
      </c>
      <c r="AU457" s="186" t="s">
        <v>140</v>
      </c>
      <c r="AV457" s="46" t="str">
        <f t="shared" si="442"/>
        <v>R_ES-SD-SpCool</v>
      </c>
      <c r="AW457" s="192">
        <f t="shared" si="443"/>
        <v>0</v>
      </c>
      <c r="AY457" s="192" t="s">
        <v>18</v>
      </c>
      <c r="AZ457" s="46" t="s">
        <v>192</v>
      </c>
      <c r="BB457" s="192">
        <f t="shared" si="478"/>
        <v>4.5955882352941201E-2</v>
      </c>
      <c r="BD457" s="186" t="s">
        <v>140</v>
      </c>
      <c r="BE457" s="46" t="str">
        <f t="shared" si="444"/>
        <v>R_ES-SD-SpCool</v>
      </c>
      <c r="BF457" s="192">
        <f t="shared" si="445"/>
        <v>0</v>
      </c>
      <c r="BG457" s="192">
        <f t="shared" si="451"/>
        <v>0</v>
      </c>
      <c r="BH457" s="192" t="s">
        <v>18</v>
      </c>
      <c r="BI457" s="46" t="s">
        <v>194</v>
      </c>
      <c r="BM457" s="186" t="s">
        <v>140</v>
      </c>
      <c r="BN457" s="46" t="str">
        <f t="shared" si="446"/>
        <v>R_ES-SD-SpCool</v>
      </c>
      <c r="BO457" s="192">
        <f t="shared" si="447"/>
        <v>0</v>
      </c>
      <c r="BP457" s="192">
        <f t="shared" si="452"/>
        <v>0</v>
      </c>
      <c r="BQ457" s="192" t="s">
        <v>18</v>
      </c>
      <c r="BR457" s="46" t="s">
        <v>191</v>
      </c>
    </row>
    <row r="458" spans="11:70">
      <c r="K458" s="186" t="s">
        <v>140</v>
      </c>
      <c r="L458" s="187" t="str">
        <f t="shared" si="448"/>
        <v>R_ES-SD-SpCool</v>
      </c>
      <c r="M458" s="186">
        <f t="shared" ref="M458" si="500">M362</f>
        <v>0</v>
      </c>
      <c r="O458" s="186" t="s">
        <v>18</v>
      </c>
      <c r="P458" s="187" t="s">
        <v>195</v>
      </c>
      <c r="R458" s="186">
        <f t="shared" si="488"/>
        <v>2.7573529411764702E-2</v>
      </c>
      <c r="T458" s="186" t="s">
        <v>140</v>
      </c>
      <c r="U458" s="187" t="str">
        <f t="shared" si="437"/>
        <v>R_ES-SD-SpCool</v>
      </c>
      <c r="V458" s="186">
        <f t="shared" si="437"/>
        <v>0</v>
      </c>
      <c r="X458" s="186" t="s">
        <v>18</v>
      </c>
      <c r="Y458" s="187" t="s">
        <v>190</v>
      </c>
      <c r="AA458" s="186">
        <f t="shared" si="483"/>
        <v>5.3308823529411797E-2</v>
      </c>
      <c r="AC458" s="186" t="s">
        <v>140</v>
      </c>
      <c r="AD458" s="46" t="str">
        <f t="shared" si="438"/>
        <v>R_ES-SD-SpCool</v>
      </c>
      <c r="AE458" s="192">
        <f t="shared" si="439"/>
        <v>0</v>
      </c>
      <c r="AF458" s="46">
        <f t="shared" si="490"/>
        <v>0</v>
      </c>
      <c r="AG458" s="192" t="s">
        <v>18</v>
      </c>
      <c r="AH458" s="46" t="s">
        <v>196</v>
      </c>
      <c r="AL458" s="186" t="s">
        <v>140</v>
      </c>
      <c r="AM458" s="187" t="str">
        <f t="shared" si="440"/>
        <v>R_ES-SD-SpCool</v>
      </c>
      <c r="AN458" s="186">
        <f t="shared" si="441"/>
        <v>0</v>
      </c>
      <c r="AP458" s="186" t="s">
        <v>18</v>
      </c>
      <c r="AQ458" s="187" t="s">
        <v>193</v>
      </c>
      <c r="AS458" s="186">
        <f t="shared" si="486"/>
        <v>3.6764705882352901E-2</v>
      </c>
      <c r="AU458" s="186" t="s">
        <v>140</v>
      </c>
      <c r="AV458" s="46" t="str">
        <f t="shared" si="442"/>
        <v>R_ES-SD-SpCool</v>
      </c>
      <c r="AW458" s="192">
        <f t="shared" si="443"/>
        <v>0</v>
      </c>
      <c r="AY458" s="192" t="s">
        <v>18</v>
      </c>
      <c r="AZ458" s="46" t="s">
        <v>192</v>
      </c>
      <c r="BB458" s="192">
        <f t="shared" si="478"/>
        <v>5.3308823529411797E-2</v>
      </c>
      <c r="BD458" s="186" t="s">
        <v>140</v>
      </c>
      <c r="BE458" s="46" t="str">
        <f t="shared" si="444"/>
        <v>R_ES-SD-SpCool</v>
      </c>
      <c r="BF458" s="192">
        <f t="shared" si="445"/>
        <v>0</v>
      </c>
      <c r="BG458" s="192">
        <f t="shared" si="451"/>
        <v>0</v>
      </c>
      <c r="BH458" s="192" t="s">
        <v>18</v>
      </c>
      <c r="BI458" s="46" t="s">
        <v>194</v>
      </c>
      <c r="BM458" s="186" t="s">
        <v>140</v>
      </c>
      <c r="BN458" s="46" t="str">
        <f t="shared" si="446"/>
        <v>R_ES-SD-SpCool</v>
      </c>
      <c r="BO458" s="192">
        <f t="shared" si="447"/>
        <v>0</v>
      </c>
      <c r="BP458" s="192">
        <f t="shared" si="452"/>
        <v>0</v>
      </c>
      <c r="BQ458" s="192" t="s">
        <v>18</v>
      </c>
      <c r="BR458" s="46" t="s">
        <v>191</v>
      </c>
    </row>
    <row r="459" spans="11:70">
      <c r="K459" s="186" t="s">
        <v>140</v>
      </c>
      <c r="L459" s="187" t="str">
        <f t="shared" si="448"/>
        <v>R_ES-SD-SpCool</v>
      </c>
      <c r="M459" s="186">
        <f t="shared" ref="M459" si="501">M363</f>
        <v>0</v>
      </c>
      <c r="O459" s="186" t="s">
        <v>18</v>
      </c>
      <c r="P459" s="187" t="s">
        <v>195</v>
      </c>
      <c r="R459" s="186">
        <f t="shared" si="488"/>
        <v>3.6764705882352901E-2</v>
      </c>
      <c r="T459" s="186" t="s">
        <v>140</v>
      </c>
      <c r="U459" s="187" t="str">
        <f t="shared" si="437"/>
        <v>R_ES-SD-SpCool</v>
      </c>
      <c r="V459" s="186">
        <f t="shared" si="437"/>
        <v>0</v>
      </c>
      <c r="X459" s="186" t="s">
        <v>18</v>
      </c>
      <c r="Y459" s="187" t="s">
        <v>190</v>
      </c>
      <c r="AA459" s="186">
        <f t="shared" si="483"/>
        <v>5.8823529411764698E-2</v>
      </c>
      <c r="AC459" s="186" t="s">
        <v>140</v>
      </c>
      <c r="AD459" s="46" t="str">
        <f t="shared" si="438"/>
        <v>R_ES-SD-SpCool</v>
      </c>
      <c r="AE459" s="192">
        <f t="shared" si="439"/>
        <v>0</v>
      </c>
      <c r="AF459" s="46">
        <f t="shared" si="490"/>
        <v>0</v>
      </c>
      <c r="AG459" s="192" t="s">
        <v>18</v>
      </c>
      <c r="AH459" s="46" t="s">
        <v>196</v>
      </c>
      <c r="AL459" s="186" t="s">
        <v>140</v>
      </c>
      <c r="AM459" s="187" t="str">
        <f t="shared" si="440"/>
        <v>R_ES-SD-SpCool</v>
      </c>
      <c r="AN459" s="186">
        <f t="shared" si="441"/>
        <v>0</v>
      </c>
      <c r="AP459" s="186" t="s">
        <v>18</v>
      </c>
      <c r="AQ459" s="187" t="s">
        <v>193</v>
      </c>
      <c r="AS459" s="186">
        <f t="shared" si="486"/>
        <v>4.5955882352941201E-2</v>
      </c>
      <c r="AU459" s="186" t="s">
        <v>140</v>
      </c>
      <c r="AV459" s="46" t="str">
        <f t="shared" si="442"/>
        <v>R_ES-SD-SpCool</v>
      </c>
      <c r="AW459" s="192">
        <f t="shared" si="443"/>
        <v>0</v>
      </c>
      <c r="AY459" s="192" t="s">
        <v>18</v>
      </c>
      <c r="AZ459" s="46" t="s">
        <v>192</v>
      </c>
      <c r="BB459" s="192">
        <f t="shared" si="478"/>
        <v>5.8823529411764698E-2</v>
      </c>
      <c r="BD459" s="186" t="s">
        <v>140</v>
      </c>
      <c r="BE459" s="46" t="str">
        <f t="shared" si="444"/>
        <v>R_ES-SD-SpCool</v>
      </c>
      <c r="BF459" s="192">
        <f t="shared" si="445"/>
        <v>0</v>
      </c>
      <c r="BG459" s="192">
        <f t="shared" si="451"/>
        <v>0</v>
      </c>
      <c r="BH459" s="192" t="s">
        <v>18</v>
      </c>
      <c r="BI459" s="46" t="s">
        <v>194</v>
      </c>
      <c r="BM459" s="186" t="s">
        <v>140</v>
      </c>
      <c r="BN459" s="46" t="str">
        <f t="shared" si="446"/>
        <v>R_ES-SD-SpCool</v>
      </c>
      <c r="BO459" s="192">
        <f t="shared" si="447"/>
        <v>0</v>
      </c>
      <c r="BP459" s="192">
        <f t="shared" si="452"/>
        <v>0</v>
      </c>
      <c r="BQ459" s="192" t="s">
        <v>18</v>
      </c>
      <c r="BR459" s="46" t="s">
        <v>191</v>
      </c>
    </row>
    <row r="460" spans="11:70">
      <c r="K460" s="186" t="s">
        <v>140</v>
      </c>
      <c r="L460" s="187" t="str">
        <f t="shared" si="448"/>
        <v>R_ES-SD-SpCool</v>
      </c>
      <c r="M460" s="186">
        <f t="shared" ref="M460" si="502">M364</f>
        <v>0</v>
      </c>
      <c r="O460" s="186" t="s">
        <v>18</v>
      </c>
      <c r="P460" s="187" t="s">
        <v>195</v>
      </c>
      <c r="R460" s="186">
        <f t="shared" si="488"/>
        <v>4.5955882352941201E-2</v>
      </c>
      <c r="T460" s="186" t="s">
        <v>140</v>
      </c>
      <c r="U460" s="187" t="str">
        <f t="shared" si="437"/>
        <v>R_ES-SD-SpCool</v>
      </c>
      <c r="V460" s="186">
        <f t="shared" si="437"/>
        <v>0</v>
      </c>
      <c r="X460" s="186" t="s">
        <v>18</v>
      </c>
      <c r="Y460" s="187" t="s">
        <v>190</v>
      </c>
      <c r="AA460" s="186">
        <f t="shared" si="483"/>
        <v>6.4338235294117599E-2</v>
      </c>
      <c r="AC460" s="186" t="s">
        <v>140</v>
      </c>
      <c r="AD460" s="46" t="str">
        <f t="shared" si="438"/>
        <v>R_ES-SD-SpCool</v>
      </c>
      <c r="AE460" s="192">
        <f t="shared" si="439"/>
        <v>0</v>
      </c>
      <c r="AF460" s="46">
        <f t="shared" si="490"/>
        <v>0</v>
      </c>
      <c r="AG460" s="192" t="s">
        <v>18</v>
      </c>
      <c r="AH460" s="46" t="s">
        <v>196</v>
      </c>
      <c r="AL460" s="186" t="s">
        <v>140</v>
      </c>
      <c r="AM460" s="187" t="str">
        <f t="shared" si="440"/>
        <v>R_ES-SD-SpCool</v>
      </c>
      <c r="AN460" s="186">
        <f t="shared" si="441"/>
        <v>0</v>
      </c>
      <c r="AP460" s="186" t="s">
        <v>18</v>
      </c>
      <c r="AQ460" s="187" t="s">
        <v>193</v>
      </c>
      <c r="AS460" s="186">
        <f t="shared" si="486"/>
        <v>5.3308823529411797E-2</v>
      </c>
      <c r="AU460" s="186" t="s">
        <v>140</v>
      </c>
      <c r="AV460" s="46" t="str">
        <f t="shared" si="442"/>
        <v>R_ES-SD-SpCool</v>
      </c>
      <c r="AW460" s="192">
        <f t="shared" si="443"/>
        <v>0</v>
      </c>
      <c r="AY460" s="192" t="s">
        <v>18</v>
      </c>
      <c r="AZ460" s="46" t="s">
        <v>192</v>
      </c>
      <c r="BB460" s="192">
        <f t="shared" si="478"/>
        <v>6.4338235294117599E-2</v>
      </c>
      <c r="BD460" s="186" t="s">
        <v>140</v>
      </c>
      <c r="BE460" s="46" t="str">
        <f t="shared" si="444"/>
        <v>R_ES-SD-SpCool</v>
      </c>
      <c r="BF460" s="192">
        <f t="shared" si="445"/>
        <v>0</v>
      </c>
      <c r="BG460" s="192">
        <f t="shared" si="451"/>
        <v>0</v>
      </c>
      <c r="BH460" s="192" t="s">
        <v>18</v>
      </c>
      <c r="BI460" s="46" t="s">
        <v>194</v>
      </c>
      <c r="BM460" s="186" t="s">
        <v>140</v>
      </c>
      <c r="BN460" s="46" t="str">
        <f t="shared" si="446"/>
        <v>R_ES-SD-SpCool</v>
      </c>
      <c r="BO460" s="192">
        <f t="shared" si="447"/>
        <v>0</v>
      </c>
      <c r="BP460" s="192">
        <f t="shared" si="452"/>
        <v>0</v>
      </c>
      <c r="BQ460" s="192" t="s">
        <v>18</v>
      </c>
      <c r="BR460" s="46" t="s">
        <v>191</v>
      </c>
    </row>
    <row r="461" spans="11:70">
      <c r="K461" s="186" t="s">
        <v>140</v>
      </c>
      <c r="L461" s="187" t="str">
        <f t="shared" si="448"/>
        <v>R_ES-SD-SpCool</v>
      </c>
      <c r="M461" s="186">
        <f t="shared" ref="M461" si="503">M365</f>
        <v>0</v>
      </c>
      <c r="O461" s="186" t="s">
        <v>18</v>
      </c>
      <c r="P461" s="187" t="s">
        <v>195</v>
      </c>
      <c r="R461" s="186">
        <f t="shared" si="488"/>
        <v>5.3308823529411797E-2</v>
      </c>
      <c r="T461" s="186" t="s">
        <v>140</v>
      </c>
      <c r="U461" s="187" t="str">
        <f t="shared" si="437"/>
        <v>R_ES-SD-SpCool</v>
      </c>
      <c r="V461" s="186">
        <f t="shared" si="437"/>
        <v>0</v>
      </c>
      <c r="X461" s="186" t="s">
        <v>18</v>
      </c>
      <c r="Y461" s="187" t="s">
        <v>190</v>
      </c>
      <c r="AA461" s="186">
        <f t="shared" si="483"/>
        <v>6.8014705882352894E-2</v>
      </c>
      <c r="AC461" s="186" t="s">
        <v>140</v>
      </c>
      <c r="AD461" s="46" t="str">
        <f t="shared" si="438"/>
        <v>R_ES-SD-SpCool</v>
      </c>
      <c r="AE461" s="192">
        <f t="shared" si="439"/>
        <v>0</v>
      </c>
      <c r="AF461" s="46">
        <f t="shared" si="490"/>
        <v>0</v>
      </c>
      <c r="AG461" s="192" t="s">
        <v>18</v>
      </c>
      <c r="AH461" s="46" t="s">
        <v>196</v>
      </c>
      <c r="AL461" s="186" t="s">
        <v>140</v>
      </c>
      <c r="AM461" s="187" t="str">
        <f t="shared" si="440"/>
        <v>R_ES-SD-SpCool</v>
      </c>
      <c r="AN461" s="186">
        <f t="shared" si="441"/>
        <v>0</v>
      </c>
      <c r="AP461" s="186" t="s">
        <v>18</v>
      </c>
      <c r="AQ461" s="187" t="s">
        <v>193</v>
      </c>
      <c r="AS461" s="186">
        <f t="shared" si="486"/>
        <v>5.8823529411764698E-2</v>
      </c>
      <c r="AU461" s="186" t="s">
        <v>140</v>
      </c>
      <c r="AV461" s="46" t="str">
        <f t="shared" si="442"/>
        <v>R_ES-SD-SpCool</v>
      </c>
      <c r="AW461" s="192">
        <f t="shared" si="443"/>
        <v>0</v>
      </c>
      <c r="AY461" s="192" t="s">
        <v>18</v>
      </c>
      <c r="AZ461" s="46" t="s">
        <v>192</v>
      </c>
      <c r="BB461" s="192">
        <f t="shared" si="478"/>
        <v>6.8014705882352894E-2</v>
      </c>
      <c r="BD461" s="186" t="s">
        <v>140</v>
      </c>
      <c r="BE461" s="46" t="str">
        <f t="shared" si="444"/>
        <v>R_ES-SD-SpCool</v>
      </c>
      <c r="BF461" s="192">
        <f t="shared" si="445"/>
        <v>0</v>
      </c>
      <c r="BG461" s="192">
        <f t="shared" si="451"/>
        <v>0</v>
      </c>
      <c r="BH461" s="192" t="s">
        <v>18</v>
      </c>
      <c r="BI461" s="46" t="s">
        <v>194</v>
      </c>
      <c r="BM461" s="186" t="s">
        <v>140</v>
      </c>
      <c r="BN461" s="46" t="str">
        <f t="shared" si="446"/>
        <v>R_ES-SD-SpCool</v>
      </c>
      <c r="BO461" s="192">
        <f t="shared" si="447"/>
        <v>0</v>
      </c>
      <c r="BP461" s="192">
        <f t="shared" si="452"/>
        <v>0</v>
      </c>
      <c r="BQ461" s="192" t="s">
        <v>18</v>
      </c>
      <c r="BR461" s="46" t="s">
        <v>191</v>
      </c>
    </row>
    <row r="462" spans="11:70">
      <c r="K462" s="186" t="s">
        <v>140</v>
      </c>
      <c r="L462" s="187" t="str">
        <f t="shared" si="448"/>
        <v>R_ES-SD-SpCool</v>
      </c>
      <c r="M462" s="186">
        <f t="shared" ref="M462" si="504">M366</f>
        <v>0</v>
      </c>
      <c r="O462" s="186" t="s">
        <v>18</v>
      </c>
      <c r="P462" s="187" t="s">
        <v>195</v>
      </c>
      <c r="R462" s="186">
        <f t="shared" si="488"/>
        <v>5.8823529411764698E-2</v>
      </c>
      <c r="T462" s="186" t="s">
        <v>140</v>
      </c>
      <c r="U462" s="187" t="str">
        <f t="shared" si="437"/>
        <v>R_ES-SD-SpCool</v>
      </c>
      <c r="V462" s="186">
        <f t="shared" si="437"/>
        <v>0</v>
      </c>
      <c r="X462" s="186" t="s">
        <v>18</v>
      </c>
      <c r="Y462" s="187" t="s">
        <v>190</v>
      </c>
      <c r="AA462" s="186">
        <f t="shared" si="483"/>
        <v>7.1691176470588203E-2</v>
      </c>
      <c r="AC462" s="186" t="s">
        <v>140</v>
      </c>
      <c r="AD462" s="46" t="str">
        <f t="shared" si="438"/>
        <v>R_ES-SD-SpCool</v>
      </c>
      <c r="AE462" s="192">
        <f t="shared" si="439"/>
        <v>0</v>
      </c>
      <c r="AF462" s="46">
        <f t="shared" si="490"/>
        <v>0</v>
      </c>
      <c r="AG462" s="192" t="s">
        <v>18</v>
      </c>
      <c r="AH462" s="46" t="s">
        <v>196</v>
      </c>
      <c r="AL462" s="186" t="s">
        <v>140</v>
      </c>
      <c r="AM462" s="187" t="str">
        <f t="shared" si="440"/>
        <v>R_ES-SD-SpCool</v>
      </c>
      <c r="AN462" s="186">
        <f t="shared" si="441"/>
        <v>0</v>
      </c>
      <c r="AP462" s="186" t="s">
        <v>18</v>
      </c>
      <c r="AQ462" s="187" t="s">
        <v>193</v>
      </c>
      <c r="AS462" s="186">
        <f t="shared" si="486"/>
        <v>6.4338235294117599E-2</v>
      </c>
      <c r="AU462" s="186" t="s">
        <v>140</v>
      </c>
      <c r="AV462" s="46" t="str">
        <f t="shared" si="442"/>
        <v>R_ES-SD-SpCool</v>
      </c>
      <c r="AW462" s="192">
        <f t="shared" si="443"/>
        <v>0</v>
      </c>
      <c r="AY462" s="192" t="s">
        <v>18</v>
      </c>
      <c r="AZ462" s="46" t="s">
        <v>192</v>
      </c>
      <c r="BB462" s="192">
        <f t="shared" si="478"/>
        <v>7.1691176470588203E-2</v>
      </c>
      <c r="BD462" s="186" t="s">
        <v>140</v>
      </c>
      <c r="BE462" s="46" t="str">
        <f t="shared" si="444"/>
        <v>R_ES-SD-SpCool</v>
      </c>
      <c r="BF462" s="192">
        <f t="shared" si="445"/>
        <v>0</v>
      </c>
      <c r="BG462" s="192">
        <f t="shared" si="451"/>
        <v>0</v>
      </c>
      <c r="BH462" s="192" t="s">
        <v>18</v>
      </c>
      <c r="BI462" s="46" t="s">
        <v>194</v>
      </c>
      <c r="BM462" s="186" t="s">
        <v>140</v>
      </c>
      <c r="BN462" s="46" t="str">
        <f t="shared" si="446"/>
        <v>R_ES-SD-SpCool</v>
      </c>
      <c r="BO462" s="192">
        <f t="shared" si="447"/>
        <v>0</v>
      </c>
      <c r="BP462" s="192">
        <f t="shared" si="452"/>
        <v>0</v>
      </c>
      <c r="BQ462" s="192" t="s">
        <v>18</v>
      </c>
      <c r="BR462" s="46" t="s">
        <v>191</v>
      </c>
    </row>
    <row r="463" spans="11:70">
      <c r="K463" s="186" t="s">
        <v>140</v>
      </c>
      <c r="L463" s="187" t="str">
        <f t="shared" si="448"/>
        <v>R_ES-SD-SpCool</v>
      </c>
      <c r="M463" s="186">
        <f t="shared" ref="M463" si="505">M367</f>
        <v>0</v>
      </c>
      <c r="O463" s="186" t="s">
        <v>18</v>
      </c>
      <c r="P463" s="187" t="s">
        <v>195</v>
      </c>
      <c r="R463" s="186">
        <f t="shared" si="488"/>
        <v>6.4338235294117599E-2</v>
      </c>
      <c r="T463" s="186" t="s">
        <v>140</v>
      </c>
      <c r="U463" s="187" t="str">
        <f t="shared" si="437"/>
        <v>R_ES-SD-SpCool</v>
      </c>
      <c r="V463" s="186">
        <f t="shared" si="437"/>
        <v>0</v>
      </c>
      <c r="X463" s="186" t="s">
        <v>18</v>
      </c>
      <c r="Y463" s="187" t="s">
        <v>190</v>
      </c>
      <c r="AA463" s="186">
        <f t="shared" si="483"/>
        <v>7.2610294117647106E-2</v>
      </c>
      <c r="AC463" s="186" t="s">
        <v>140</v>
      </c>
      <c r="AD463" s="46" t="str">
        <f t="shared" si="438"/>
        <v>R_ES-SD-SpCool</v>
      </c>
      <c r="AE463" s="192">
        <f t="shared" si="439"/>
        <v>0</v>
      </c>
      <c r="AF463" s="46">
        <f t="shared" si="490"/>
        <v>0</v>
      </c>
      <c r="AG463" s="192" t="s">
        <v>18</v>
      </c>
      <c r="AH463" s="46" t="s">
        <v>196</v>
      </c>
      <c r="AL463" s="186" t="s">
        <v>140</v>
      </c>
      <c r="AM463" s="187" t="str">
        <f t="shared" si="440"/>
        <v>R_ES-SD-SpCool</v>
      </c>
      <c r="AN463" s="186">
        <f t="shared" si="441"/>
        <v>0</v>
      </c>
      <c r="AP463" s="186" t="s">
        <v>18</v>
      </c>
      <c r="AQ463" s="187" t="s">
        <v>193</v>
      </c>
      <c r="AS463" s="186">
        <f t="shared" si="486"/>
        <v>6.8014705882352894E-2</v>
      </c>
      <c r="AU463" s="186" t="s">
        <v>140</v>
      </c>
      <c r="AV463" s="46" t="str">
        <f t="shared" si="442"/>
        <v>R_ES-SD-SpCool</v>
      </c>
      <c r="AW463" s="192">
        <f t="shared" si="443"/>
        <v>0</v>
      </c>
      <c r="AY463" s="192" t="s">
        <v>18</v>
      </c>
      <c r="AZ463" s="46" t="s">
        <v>192</v>
      </c>
      <c r="BB463" s="192">
        <f t="shared" si="478"/>
        <v>7.2610294117647106E-2</v>
      </c>
      <c r="BD463" s="186" t="s">
        <v>140</v>
      </c>
      <c r="BE463" s="46" t="str">
        <f t="shared" si="444"/>
        <v>R_ES-SD-SpCool</v>
      </c>
      <c r="BF463" s="192">
        <f t="shared" si="445"/>
        <v>0</v>
      </c>
      <c r="BG463" s="192">
        <f t="shared" si="451"/>
        <v>0</v>
      </c>
      <c r="BH463" s="192" t="s">
        <v>18</v>
      </c>
      <c r="BI463" s="46" t="s">
        <v>194</v>
      </c>
      <c r="BM463" s="186" t="s">
        <v>140</v>
      </c>
      <c r="BN463" s="46" t="str">
        <f t="shared" si="446"/>
        <v>R_ES-SD-SpCool</v>
      </c>
      <c r="BO463" s="192">
        <f t="shared" si="447"/>
        <v>0</v>
      </c>
      <c r="BP463" s="192">
        <f t="shared" si="452"/>
        <v>0</v>
      </c>
      <c r="BQ463" s="192" t="s">
        <v>18</v>
      </c>
      <c r="BR463" s="46" t="s">
        <v>191</v>
      </c>
    </row>
    <row r="464" spans="11:70">
      <c r="K464" s="186" t="s">
        <v>350</v>
      </c>
      <c r="L464" s="187" t="str">
        <f t="shared" si="448"/>
        <v>R_ES-SD-SpCool</v>
      </c>
      <c r="M464" s="186" t="str">
        <f t="shared" ref="M464" si="506">M368</f>
        <v>FH0_1</v>
      </c>
      <c r="N464" s="186">
        <f t="shared" ref="N464:N487" si="507">N368</f>
        <v>0</v>
      </c>
      <c r="O464" s="186" t="s">
        <v>18</v>
      </c>
      <c r="P464" s="187" t="s">
        <v>195</v>
      </c>
      <c r="T464" s="186" t="s">
        <v>350</v>
      </c>
      <c r="U464" s="187" t="str">
        <f t="shared" si="437"/>
        <v>R_ES-SD-SpCool</v>
      </c>
      <c r="V464" s="186" t="str">
        <f t="shared" si="437"/>
        <v>FH0_1</v>
      </c>
      <c r="W464" s="186">
        <f t="shared" ref="W464:W487" si="508">W368</f>
        <v>0</v>
      </c>
      <c r="X464" s="186" t="s">
        <v>18</v>
      </c>
      <c r="Y464" s="187" t="s">
        <v>190</v>
      </c>
      <c r="AC464" s="186" t="s">
        <v>350</v>
      </c>
      <c r="AD464" s="46" t="str">
        <f t="shared" si="438"/>
        <v>R_ES-SD-SpCool</v>
      </c>
      <c r="AE464" s="192" t="str">
        <f t="shared" si="439"/>
        <v>FH0_1</v>
      </c>
      <c r="AF464" s="46">
        <f t="shared" si="490"/>
        <v>0</v>
      </c>
      <c r="AG464" s="192" t="s">
        <v>18</v>
      </c>
      <c r="AH464" s="46" t="s">
        <v>196</v>
      </c>
      <c r="AL464" s="186" t="s">
        <v>350</v>
      </c>
      <c r="AM464" s="187" t="str">
        <f t="shared" si="440"/>
        <v>R_ES-SD-SpCool</v>
      </c>
      <c r="AN464" s="186" t="str">
        <f t="shared" si="441"/>
        <v>FH0_1</v>
      </c>
      <c r="AO464" s="186">
        <f t="shared" ref="AO464:AO487" si="509">AO368</f>
        <v>0</v>
      </c>
      <c r="AP464" s="186" t="s">
        <v>18</v>
      </c>
      <c r="AQ464" s="187" t="s">
        <v>193</v>
      </c>
      <c r="AU464" s="186" t="s">
        <v>350</v>
      </c>
      <c r="AV464" s="46" t="str">
        <f t="shared" si="442"/>
        <v>R_ES-SD-SpCool</v>
      </c>
      <c r="AW464" s="192" t="str">
        <f t="shared" si="443"/>
        <v>FH0_1</v>
      </c>
      <c r="AX464" s="192">
        <f t="shared" si="450"/>
        <v>0</v>
      </c>
      <c r="AY464" s="192" t="s">
        <v>18</v>
      </c>
      <c r="AZ464" s="46" t="s">
        <v>192</v>
      </c>
      <c r="BD464" s="186" t="s">
        <v>350</v>
      </c>
      <c r="BE464" s="46" t="str">
        <f t="shared" si="444"/>
        <v>R_ES-SD-SpCool</v>
      </c>
      <c r="BF464" s="192" t="str">
        <f t="shared" si="445"/>
        <v>FH0_1</v>
      </c>
      <c r="BG464" s="192">
        <f t="shared" si="451"/>
        <v>0</v>
      </c>
      <c r="BH464" s="192" t="s">
        <v>18</v>
      </c>
      <c r="BI464" s="46" t="s">
        <v>194</v>
      </c>
      <c r="BM464" s="186" t="s">
        <v>350</v>
      </c>
      <c r="BN464" s="46" t="str">
        <f t="shared" si="446"/>
        <v>R_ES-SD-SpCool</v>
      </c>
      <c r="BO464" s="192" t="str">
        <f t="shared" si="447"/>
        <v>FH0_1</v>
      </c>
      <c r="BP464" s="192">
        <f t="shared" si="452"/>
        <v>0</v>
      </c>
      <c r="BQ464" s="192" t="s">
        <v>18</v>
      </c>
      <c r="BR464" s="46" t="s">
        <v>191</v>
      </c>
    </row>
    <row r="465" spans="11:70">
      <c r="K465" s="186" t="s">
        <v>350</v>
      </c>
      <c r="L465" s="187" t="str">
        <f t="shared" si="448"/>
        <v>R_ES-SD-SpCool</v>
      </c>
      <c r="M465" s="186" t="str">
        <f t="shared" ref="M465" si="510">M369</f>
        <v>FH2_3</v>
      </c>
      <c r="N465" s="186">
        <f t="shared" si="507"/>
        <v>0</v>
      </c>
      <c r="O465" s="186" t="s">
        <v>18</v>
      </c>
      <c r="P465" s="187" t="s">
        <v>195</v>
      </c>
      <c r="T465" s="186" t="s">
        <v>350</v>
      </c>
      <c r="U465" s="187" t="str">
        <f t="shared" si="437"/>
        <v>R_ES-SD-SpCool</v>
      </c>
      <c r="V465" s="186" t="str">
        <f t="shared" si="437"/>
        <v>FH2_3</v>
      </c>
      <c r="W465" s="186">
        <f t="shared" si="508"/>
        <v>0</v>
      </c>
      <c r="X465" s="186" t="s">
        <v>18</v>
      </c>
      <c r="Y465" s="187" t="s">
        <v>190</v>
      </c>
      <c r="AC465" s="186" t="s">
        <v>350</v>
      </c>
      <c r="AD465" s="46" t="str">
        <f t="shared" si="438"/>
        <v>R_ES-SD-SpCool</v>
      </c>
      <c r="AE465" s="192" t="str">
        <f t="shared" si="439"/>
        <v>FH2_3</v>
      </c>
      <c r="AF465" s="46">
        <f t="shared" si="490"/>
        <v>0</v>
      </c>
      <c r="AG465" s="192" t="s">
        <v>18</v>
      </c>
      <c r="AH465" s="46" t="s">
        <v>196</v>
      </c>
      <c r="AL465" s="186" t="s">
        <v>350</v>
      </c>
      <c r="AM465" s="187" t="str">
        <f t="shared" si="440"/>
        <v>R_ES-SD-SpCool</v>
      </c>
      <c r="AN465" s="186" t="str">
        <f t="shared" si="441"/>
        <v>FH2_3</v>
      </c>
      <c r="AO465" s="186">
        <f t="shared" si="509"/>
        <v>0</v>
      </c>
      <c r="AP465" s="186" t="s">
        <v>18</v>
      </c>
      <c r="AQ465" s="187" t="s">
        <v>193</v>
      </c>
      <c r="AU465" s="186" t="s">
        <v>350</v>
      </c>
      <c r="AV465" s="46" t="str">
        <f t="shared" si="442"/>
        <v>R_ES-SD-SpCool</v>
      </c>
      <c r="AW465" s="192" t="str">
        <f t="shared" si="443"/>
        <v>FH2_3</v>
      </c>
      <c r="AX465" s="192">
        <f t="shared" si="450"/>
        <v>0</v>
      </c>
      <c r="AY465" s="192" t="s">
        <v>18</v>
      </c>
      <c r="AZ465" s="46" t="s">
        <v>192</v>
      </c>
      <c r="BD465" s="186" t="s">
        <v>350</v>
      </c>
      <c r="BE465" s="46" t="str">
        <f t="shared" si="444"/>
        <v>R_ES-SD-SpCool</v>
      </c>
      <c r="BF465" s="192" t="str">
        <f t="shared" si="445"/>
        <v>FH2_3</v>
      </c>
      <c r="BG465" s="192">
        <f t="shared" si="451"/>
        <v>0</v>
      </c>
      <c r="BH465" s="192" t="s">
        <v>18</v>
      </c>
      <c r="BI465" s="46" t="s">
        <v>194</v>
      </c>
      <c r="BM465" s="186" t="s">
        <v>350</v>
      </c>
      <c r="BN465" s="46" t="str">
        <f t="shared" si="446"/>
        <v>R_ES-SD-SpCool</v>
      </c>
      <c r="BO465" s="192" t="str">
        <f t="shared" si="447"/>
        <v>FH2_3</v>
      </c>
      <c r="BP465" s="192">
        <f t="shared" si="452"/>
        <v>0</v>
      </c>
      <c r="BQ465" s="192" t="s">
        <v>18</v>
      </c>
      <c r="BR465" s="46" t="s">
        <v>191</v>
      </c>
    </row>
    <row r="466" spans="11:70">
      <c r="K466" s="186" t="s">
        <v>350</v>
      </c>
      <c r="L466" s="187" t="str">
        <f t="shared" si="448"/>
        <v>R_ES-SD-SpCool</v>
      </c>
      <c r="M466" s="186" t="str">
        <f t="shared" ref="M466" si="511">M370</f>
        <v>FH4_5</v>
      </c>
      <c r="N466" s="186">
        <f t="shared" si="507"/>
        <v>0</v>
      </c>
      <c r="O466" s="186" t="s">
        <v>18</v>
      </c>
      <c r="P466" s="187" t="s">
        <v>195</v>
      </c>
      <c r="T466" s="186" t="s">
        <v>350</v>
      </c>
      <c r="U466" s="187" t="str">
        <f t="shared" si="437"/>
        <v>R_ES-SD-SpCool</v>
      </c>
      <c r="V466" s="186" t="str">
        <f t="shared" si="437"/>
        <v>FH4_5</v>
      </c>
      <c r="W466" s="186">
        <f t="shared" si="508"/>
        <v>0</v>
      </c>
      <c r="X466" s="186" t="s">
        <v>18</v>
      </c>
      <c r="Y466" s="187" t="s">
        <v>190</v>
      </c>
      <c r="AC466" s="186" t="s">
        <v>350</v>
      </c>
      <c r="AD466" s="46" t="str">
        <f t="shared" si="438"/>
        <v>R_ES-SD-SpCool</v>
      </c>
      <c r="AE466" s="192" t="str">
        <f t="shared" si="439"/>
        <v>FH4_5</v>
      </c>
      <c r="AF466" s="46">
        <f t="shared" si="490"/>
        <v>0</v>
      </c>
      <c r="AG466" s="192" t="s">
        <v>18</v>
      </c>
      <c r="AH466" s="46" t="s">
        <v>196</v>
      </c>
      <c r="AL466" s="186" t="s">
        <v>350</v>
      </c>
      <c r="AM466" s="187" t="str">
        <f t="shared" si="440"/>
        <v>R_ES-SD-SpCool</v>
      </c>
      <c r="AN466" s="186" t="str">
        <f t="shared" si="441"/>
        <v>FH4_5</v>
      </c>
      <c r="AO466" s="186">
        <f t="shared" si="509"/>
        <v>0</v>
      </c>
      <c r="AP466" s="186" t="s">
        <v>18</v>
      </c>
      <c r="AQ466" s="187" t="s">
        <v>193</v>
      </c>
      <c r="AU466" s="186" t="s">
        <v>350</v>
      </c>
      <c r="AV466" s="46" t="str">
        <f t="shared" si="442"/>
        <v>R_ES-SD-SpCool</v>
      </c>
      <c r="AW466" s="192" t="str">
        <f t="shared" si="443"/>
        <v>FH4_5</v>
      </c>
      <c r="AX466" s="192">
        <f t="shared" si="450"/>
        <v>0</v>
      </c>
      <c r="AY466" s="192" t="s">
        <v>18</v>
      </c>
      <c r="AZ466" s="46" t="s">
        <v>192</v>
      </c>
      <c r="BD466" s="186" t="s">
        <v>350</v>
      </c>
      <c r="BE466" s="46" t="str">
        <f t="shared" si="444"/>
        <v>R_ES-SD-SpCool</v>
      </c>
      <c r="BF466" s="192" t="str">
        <f t="shared" si="445"/>
        <v>FH4_5</v>
      </c>
      <c r="BG466" s="192">
        <f t="shared" si="451"/>
        <v>0</v>
      </c>
      <c r="BH466" s="192" t="s">
        <v>18</v>
      </c>
      <c r="BI466" s="46" t="s">
        <v>194</v>
      </c>
      <c r="BM466" s="186" t="s">
        <v>350</v>
      </c>
      <c r="BN466" s="46" t="str">
        <f t="shared" si="446"/>
        <v>R_ES-SD-SpCool</v>
      </c>
      <c r="BO466" s="192" t="str">
        <f t="shared" si="447"/>
        <v>FH4_5</v>
      </c>
      <c r="BP466" s="192">
        <f t="shared" si="452"/>
        <v>0</v>
      </c>
      <c r="BQ466" s="192" t="s">
        <v>18</v>
      </c>
      <c r="BR466" s="46" t="s">
        <v>191</v>
      </c>
    </row>
    <row r="467" spans="11:70">
      <c r="K467" s="186" t="s">
        <v>350</v>
      </c>
      <c r="L467" s="187" t="str">
        <f t="shared" si="448"/>
        <v>R_ES-SD-SpCool</v>
      </c>
      <c r="M467" s="186" t="str">
        <f t="shared" ref="M467" si="512">M371</f>
        <v>FH6_7</v>
      </c>
      <c r="N467" s="186">
        <f t="shared" si="507"/>
        <v>0</v>
      </c>
      <c r="O467" s="186" t="s">
        <v>18</v>
      </c>
      <c r="P467" s="187" t="s">
        <v>195</v>
      </c>
      <c r="T467" s="186" t="s">
        <v>350</v>
      </c>
      <c r="U467" s="187" t="str">
        <f t="shared" si="437"/>
        <v>R_ES-SD-SpCool</v>
      </c>
      <c r="V467" s="186" t="str">
        <f t="shared" si="437"/>
        <v>FH6_7</v>
      </c>
      <c r="W467" s="186">
        <f t="shared" si="508"/>
        <v>0</v>
      </c>
      <c r="X467" s="186" t="s">
        <v>18</v>
      </c>
      <c r="Y467" s="187" t="s">
        <v>190</v>
      </c>
      <c r="AC467" s="186" t="s">
        <v>350</v>
      </c>
      <c r="AD467" s="46" t="str">
        <f t="shared" si="438"/>
        <v>R_ES-SD-SpCool</v>
      </c>
      <c r="AE467" s="192" t="str">
        <f t="shared" si="439"/>
        <v>FH6_7</v>
      </c>
      <c r="AF467" s="46">
        <f t="shared" si="490"/>
        <v>0</v>
      </c>
      <c r="AG467" s="192" t="s">
        <v>18</v>
      </c>
      <c r="AH467" s="46" t="s">
        <v>196</v>
      </c>
      <c r="AL467" s="186" t="s">
        <v>350</v>
      </c>
      <c r="AM467" s="187" t="str">
        <f t="shared" si="440"/>
        <v>R_ES-SD-SpCool</v>
      </c>
      <c r="AN467" s="186" t="str">
        <f t="shared" si="441"/>
        <v>FH6_7</v>
      </c>
      <c r="AO467" s="186">
        <f t="shared" si="509"/>
        <v>0</v>
      </c>
      <c r="AP467" s="186" t="s">
        <v>18</v>
      </c>
      <c r="AQ467" s="187" t="s">
        <v>193</v>
      </c>
      <c r="AU467" s="186" t="s">
        <v>350</v>
      </c>
      <c r="AV467" s="46" t="str">
        <f t="shared" si="442"/>
        <v>R_ES-SD-SpCool</v>
      </c>
      <c r="AW467" s="192" t="str">
        <f t="shared" si="443"/>
        <v>FH6_7</v>
      </c>
      <c r="AX467" s="192">
        <f t="shared" si="450"/>
        <v>0</v>
      </c>
      <c r="AY467" s="192" t="s">
        <v>18</v>
      </c>
      <c r="AZ467" s="46" t="s">
        <v>192</v>
      </c>
      <c r="BD467" s="186" t="s">
        <v>350</v>
      </c>
      <c r="BE467" s="46" t="str">
        <f t="shared" si="444"/>
        <v>R_ES-SD-SpCool</v>
      </c>
      <c r="BF467" s="192" t="str">
        <f t="shared" si="445"/>
        <v>FH6_7</v>
      </c>
      <c r="BG467" s="192">
        <f t="shared" si="451"/>
        <v>0</v>
      </c>
      <c r="BH467" s="192" t="s">
        <v>18</v>
      </c>
      <c r="BI467" s="46" t="s">
        <v>194</v>
      </c>
      <c r="BM467" s="186" t="s">
        <v>350</v>
      </c>
      <c r="BN467" s="46" t="str">
        <f t="shared" si="446"/>
        <v>R_ES-SD-SpCool</v>
      </c>
      <c r="BO467" s="192" t="str">
        <f t="shared" si="447"/>
        <v>FH6_7</v>
      </c>
      <c r="BP467" s="192">
        <f t="shared" si="452"/>
        <v>0</v>
      </c>
      <c r="BQ467" s="192" t="s">
        <v>18</v>
      </c>
      <c r="BR467" s="46" t="s">
        <v>191</v>
      </c>
    </row>
    <row r="468" spans="11:70">
      <c r="K468" s="186" t="s">
        <v>350</v>
      </c>
      <c r="L468" s="187" t="str">
        <f t="shared" si="448"/>
        <v>R_ES-SD-SpCool</v>
      </c>
      <c r="M468" s="186" t="str">
        <f t="shared" ref="M468" si="513">M372</f>
        <v>FH8_9</v>
      </c>
      <c r="N468" s="186">
        <f t="shared" si="507"/>
        <v>0</v>
      </c>
      <c r="O468" s="186" t="s">
        <v>18</v>
      </c>
      <c r="P468" s="187" t="s">
        <v>195</v>
      </c>
      <c r="T468" s="186" t="s">
        <v>350</v>
      </c>
      <c r="U468" s="187" t="str">
        <f t="shared" si="437"/>
        <v>R_ES-SD-SpCool</v>
      </c>
      <c r="V468" s="186" t="str">
        <f t="shared" si="437"/>
        <v>FH8_9</v>
      </c>
      <c r="W468" s="186">
        <f t="shared" si="508"/>
        <v>0</v>
      </c>
      <c r="X468" s="186" t="s">
        <v>18</v>
      </c>
      <c r="Y468" s="187" t="s">
        <v>190</v>
      </c>
      <c r="AC468" s="186" t="s">
        <v>350</v>
      </c>
      <c r="AD468" s="46" t="str">
        <f t="shared" si="438"/>
        <v>R_ES-SD-SpCool</v>
      </c>
      <c r="AE468" s="192" t="str">
        <f t="shared" si="439"/>
        <v>FH8_9</v>
      </c>
      <c r="AF468" s="46">
        <f t="shared" si="490"/>
        <v>0</v>
      </c>
      <c r="AG468" s="192" t="s">
        <v>18</v>
      </c>
      <c r="AH468" s="46" t="s">
        <v>196</v>
      </c>
      <c r="AL468" s="186" t="s">
        <v>350</v>
      </c>
      <c r="AM468" s="187" t="str">
        <f t="shared" si="440"/>
        <v>R_ES-SD-SpCool</v>
      </c>
      <c r="AN468" s="186" t="str">
        <f t="shared" si="441"/>
        <v>FH8_9</v>
      </c>
      <c r="AO468" s="186">
        <f t="shared" si="509"/>
        <v>0</v>
      </c>
      <c r="AP468" s="186" t="s">
        <v>18</v>
      </c>
      <c r="AQ468" s="187" t="s">
        <v>193</v>
      </c>
      <c r="AU468" s="186" t="s">
        <v>350</v>
      </c>
      <c r="AV468" s="46" t="str">
        <f t="shared" si="442"/>
        <v>R_ES-SD-SpCool</v>
      </c>
      <c r="AW468" s="192" t="str">
        <f t="shared" si="443"/>
        <v>FH8_9</v>
      </c>
      <c r="AX468" s="192">
        <f t="shared" si="450"/>
        <v>0</v>
      </c>
      <c r="AY468" s="192" t="s">
        <v>18</v>
      </c>
      <c r="AZ468" s="46" t="s">
        <v>192</v>
      </c>
      <c r="BD468" s="186" t="s">
        <v>350</v>
      </c>
      <c r="BE468" s="46" t="str">
        <f t="shared" si="444"/>
        <v>R_ES-SD-SpCool</v>
      </c>
      <c r="BF468" s="192" t="str">
        <f t="shared" si="445"/>
        <v>FH8_9</v>
      </c>
      <c r="BG468" s="192">
        <f t="shared" si="451"/>
        <v>0</v>
      </c>
      <c r="BH468" s="192" t="s">
        <v>18</v>
      </c>
      <c r="BI468" s="46" t="s">
        <v>194</v>
      </c>
      <c r="BM468" s="186" t="s">
        <v>350</v>
      </c>
      <c r="BN468" s="46" t="str">
        <f t="shared" si="446"/>
        <v>R_ES-SD-SpCool</v>
      </c>
      <c r="BO468" s="192" t="str">
        <f t="shared" si="447"/>
        <v>FH8_9</v>
      </c>
      <c r="BP468" s="192">
        <f t="shared" si="452"/>
        <v>0</v>
      </c>
      <c r="BQ468" s="192" t="s">
        <v>18</v>
      </c>
      <c r="BR468" s="46" t="s">
        <v>191</v>
      </c>
    </row>
    <row r="469" spans="11:70">
      <c r="K469" s="186" t="s">
        <v>350</v>
      </c>
      <c r="L469" s="187" t="str">
        <f t="shared" si="448"/>
        <v>R_ES-SD-SpCool</v>
      </c>
      <c r="M469" s="186" t="str">
        <f t="shared" ref="M469" si="514">M373</f>
        <v>FH10_11</v>
      </c>
      <c r="N469" s="186">
        <f t="shared" si="507"/>
        <v>0</v>
      </c>
      <c r="O469" s="186" t="s">
        <v>18</v>
      </c>
      <c r="P469" s="187" t="s">
        <v>195</v>
      </c>
      <c r="T469" s="186" t="s">
        <v>350</v>
      </c>
      <c r="U469" s="187" t="str">
        <f t="shared" si="437"/>
        <v>R_ES-SD-SpCool</v>
      </c>
      <c r="V469" s="186" t="str">
        <f t="shared" si="437"/>
        <v>FH10_11</v>
      </c>
      <c r="W469" s="186">
        <f t="shared" si="508"/>
        <v>0</v>
      </c>
      <c r="X469" s="186" t="s">
        <v>18</v>
      </c>
      <c r="Y469" s="187" t="s">
        <v>190</v>
      </c>
      <c r="AC469" s="186" t="s">
        <v>350</v>
      </c>
      <c r="AD469" s="46" t="str">
        <f t="shared" si="438"/>
        <v>R_ES-SD-SpCool</v>
      </c>
      <c r="AE469" s="192" t="str">
        <f t="shared" si="439"/>
        <v>FH10_11</v>
      </c>
      <c r="AF469" s="46">
        <f t="shared" si="490"/>
        <v>0</v>
      </c>
      <c r="AG469" s="192" t="s">
        <v>18</v>
      </c>
      <c r="AH469" s="46" t="s">
        <v>196</v>
      </c>
      <c r="AL469" s="186" t="s">
        <v>350</v>
      </c>
      <c r="AM469" s="187" t="str">
        <f t="shared" si="440"/>
        <v>R_ES-SD-SpCool</v>
      </c>
      <c r="AN469" s="186" t="str">
        <f t="shared" si="441"/>
        <v>FH10_11</v>
      </c>
      <c r="AO469" s="186">
        <f t="shared" si="509"/>
        <v>0</v>
      </c>
      <c r="AP469" s="186" t="s">
        <v>18</v>
      </c>
      <c r="AQ469" s="187" t="s">
        <v>193</v>
      </c>
      <c r="AU469" s="186" t="s">
        <v>350</v>
      </c>
      <c r="AV469" s="46" t="str">
        <f t="shared" si="442"/>
        <v>R_ES-SD-SpCool</v>
      </c>
      <c r="AW469" s="192" t="str">
        <f t="shared" si="443"/>
        <v>FH10_11</v>
      </c>
      <c r="AX469" s="192">
        <f t="shared" si="450"/>
        <v>0</v>
      </c>
      <c r="AY469" s="192" t="s">
        <v>18</v>
      </c>
      <c r="AZ469" s="46" t="s">
        <v>192</v>
      </c>
      <c r="BD469" s="186" t="s">
        <v>350</v>
      </c>
      <c r="BE469" s="46" t="str">
        <f t="shared" si="444"/>
        <v>R_ES-SD-SpCool</v>
      </c>
      <c r="BF469" s="192" t="str">
        <f t="shared" si="445"/>
        <v>FH10_11</v>
      </c>
      <c r="BG469" s="192">
        <f t="shared" si="451"/>
        <v>0</v>
      </c>
      <c r="BH469" s="192" t="s">
        <v>18</v>
      </c>
      <c r="BI469" s="46" t="s">
        <v>194</v>
      </c>
      <c r="BM469" s="186" t="s">
        <v>350</v>
      </c>
      <c r="BN469" s="46" t="str">
        <f t="shared" si="446"/>
        <v>R_ES-SD-SpCool</v>
      </c>
      <c r="BO469" s="192" t="str">
        <f t="shared" si="447"/>
        <v>FH10_11</v>
      </c>
      <c r="BP469" s="192">
        <f t="shared" si="452"/>
        <v>0</v>
      </c>
      <c r="BQ469" s="192" t="s">
        <v>18</v>
      </c>
      <c r="BR469" s="46" t="s">
        <v>191</v>
      </c>
    </row>
    <row r="470" spans="11:70">
      <c r="K470" s="186" t="s">
        <v>350</v>
      </c>
      <c r="L470" s="187" t="str">
        <f t="shared" si="448"/>
        <v>R_ES-SD-SpCool</v>
      </c>
      <c r="M470" s="186" t="str">
        <f t="shared" ref="M470" si="515">M374</f>
        <v>FH12_13</v>
      </c>
      <c r="N470" s="186">
        <f t="shared" si="507"/>
        <v>0</v>
      </c>
      <c r="O470" s="186" t="s">
        <v>18</v>
      </c>
      <c r="P470" s="187" t="s">
        <v>195</v>
      </c>
      <c r="T470" s="186" t="s">
        <v>350</v>
      </c>
      <c r="U470" s="187" t="str">
        <f t="shared" si="437"/>
        <v>R_ES-SD-SpCool</v>
      </c>
      <c r="V470" s="186" t="str">
        <f t="shared" si="437"/>
        <v>FH12_13</v>
      </c>
      <c r="W470" s="186">
        <f t="shared" si="508"/>
        <v>0</v>
      </c>
      <c r="X470" s="186" t="s">
        <v>18</v>
      </c>
      <c r="Y470" s="187" t="s">
        <v>190</v>
      </c>
      <c r="AC470" s="186" t="s">
        <v>350</v>
      </c>
      <c r="AD470" s="46" t="str">
        <f t="shared" si="438"/>
        <v>R_ES-SD-SpCool</v>
      </c>
      <c r="AE470" s="192" t="str">
        <f t="shared" si="439"/>
        <v>FH12_13</v>
      </c>
      <c r="AF470" s="46">
        <f t="shared" si="490"/>
        <v>0</v>
      </c>
      <c r="AG470" s="192" t="s">
        <v>18</v>
      </c>
      <c r="AH470" s="46" t="s">
        <v>196</v>
      </c>
      <c r="AL470" s="186" t="s">
        <v>350</v>
      </c>
      <c r="AM470" s="187" t="str">
        <f t="shared" si="440"/>
        <v>R_ES-SD-SpCool</v>
      </c>
      <c r="AN470" s="186" t="str">
        <f t="shared" si="441"/>
        <v>FH12_13</v>
      </c>
      <c r="AO470" s="186">
        <f t="shared" si="509"/>
        <v>0</v>
      </c>
      <c r="AP470" s="186" t="s">
        <v>18</v>
      </c>
      <c r="AQ470" s="187" t="s">
        <v>193</v>
      </c>
      <c r="AU470" s="186" t="s">
        <v>350</v>
      </c>
      <c r="AV470" s="46" t="str">
        <f t="shared" si="442"/>
        <v>R_ES-SD-SpCool</v>
      </c>
      <c r="AW470" s="192" t="str">
        <f t="shared" si="443"/>
        <v>FH12_13</v>
      </c>
      <c r="AX470" s="192">
        <f t="shared" si="450"/>
        <v>0</v>
      </c>
      <c r="AY470" s="192" t="s">
        <v>18</v>
      </c>
      <c r="AZ470" s="46" t="s">
        <v>192</v>
      </c>
      <c r="BD470" s="186" t="s">
        <v>350</v>
      </c>
      <c r="BE470" s="46" t="str">
        <f t="shared" si="444"/>
        <v>R_ES-SD-SpCool</v>
      </c>
      <c r="BF470" s="192" t="str">
        <f t="shared" si="445"/>
        <v>FH12_13</v>
      </c>
      <c r="BG470" s="192">
        <f t="shared" si="451"/>
        <v>0</v>
      </c>
      <c r="BH470" s="192" t="s">
        <v>18</v>
      </c>
      <c r="BI470" s="46" t="s">
        <v>194</v>
      </c>
      <c r="BM470" s="186" t="s">
        <v>350</v>
      </c>
      <c r="BN470" s="46" t="str">
        <f t="shared" si="446"/>
        <v>R_ES-SD-SpCool</v>
      </c>
      <c r="BO470" s="192" t="str">
        <f t="shared" si="447"/>
        <v>FH12_13</v>
      </c>
      <c r="BP470" s="192">
        <f t="shared" si="452"/>
        <v>0</v>
      </c>
      <c r="BQ470" s="192" t="s">
        <v>18</v>
      </c>
      <c r="BR470" s="46" t="s">
        <v>191</v>
      </c>
    </row>
    <row r="471" spans="11:70">
      <c r="K471" s="186" t="s">
        <v>350</v>
      </c>
      <c r="L471" s="187" t="str">
        <f t="shared" si="448"/>
        <v>R_ES-SD-SpCool</v>
      </c>
      <c r="M471" s="186" t="str">
        <f t="shared" ref="M471" si="516">M375</f>
        <v>FH14_15</v>
      </c>
      <c r="N471" s="186">
        <f t="shared" si="507"/>
        <v>0</v>
      </c>
      <c r="O471" s="186" t="s">
        <v>18</v>
      </c>
      <c r="P471" s="187" t="s">
        <v>195</v>
      </c>
      <c r="T471" s="186" t="s">
        <v>350</v>
      </c>
      <c r="U471" s="187" t="str">
        <f t="shared" si="437"/>
        <v>R_ES-SD-SpCool</v>
      </c>
      <c r="V471" s="186" t="str">
        <f t="shared" si="437"/>
        <v>FH14_15</v>
      </c>
      <c r="W471" s="186">
        <f t="shared" si="508"/>
        <v>0</v>
      </c>
      <c r="X471" s="186" t="s">
        <v>18</v>
      </c>
      <c r="Y471" s="187" t="s">
        <v>190</v>
      </c>
      <c r="AC471" s="186" t="s">
        <v>350</v>
      </c>
      <c r="AD471" s="46" t="str">
        <f t="shared" si="438"/>
        <v>R_ES-SD-SpCool</v>
      </c>
      <c r="AE471" s="192" t="str">
        <f t="shared" si="439"/>
        <v>FH14_15</v>
      </c>
      <c r="AF471" s="46">
        <f t="shared" si="490"/>
        <v>0</v>
      </c>
      <c r="AG471" s="192" t="s">
        <v>18</v>
      </c>
      <c r="AH471" s="46" t="s">
        <v>196</v>
      </c>
      <c r="AL471" s="186" t="s">
        <v>350</v>
      </c>
      <c r="AM471" s="187" t="str">
        <f t="shared" si="440"/>
        <v>R_ES-SD-SpCool</v>
      </c>
      <c r="AN471" s="186" t="str">
        <f t="shared" si="441"/>
        <v>FH14_15</v>
      </c>
      <c r="AO471" s="186">
        <f t="shared" si="509"/>
        <v>0</v>
      </c>
      <c r="AP471" s="186" t="s">
        <v>18</v>
      </c>
      <c r="AQ471" s="187" t="s">
        <v>193</v>
      </c>
      <c r="AU471" s="186" t="s">
        <v>350</v>
      </c>
      <c r="AV471" s="46" t="str">
        <f t="shared" si="442"/>
        <v>R_ES-SD-SpCool</v>
      </c>
      <c r="AW471" s="192" t="str">
        <f t="shared" si="443"/>
        <v>FH14_15</v>
      </c>
      <c r="AX471" s="192">
        <f t="shared" si="450"/>
        <v>0</v>
      </c>
      <c r="AY471" s="192" t="s">
        <v>18</v>
      </c>
      <c r="AZ471" s="46" t="s">
        <v>192</v>
      </c>
      <c r="BD471" s="186" t="s">
        <v>350</v>
      </c>
      <c r="BE471" s="46" t="str">
        <f t="shared" si="444"/>
        <v>R_ES-SD-SpCool</v>
      </c>
      <c r="BF471" s="192" t="str">
        <f t="shared" si="445"/>
        <v>FH14_15</v>
      </c>
      <c r="BG471" s="192">
        <f t="shared" si="451"/>
        <v>0</v>
      </c>
      <c r="BH471" s="192" t="s">
        <v>18</v>
      </c>
      <c r="BI471" s="46" t="s">
        <v>194</v>
      </c>
      <c r="BM471" s="186" t="s">
        <v>350</v>
      </c>
      <c r="BN471" s="46" t="str">
        <f t="shared" si="446"/>
        <v>R_ES-SD-SpCool</v>
      </c>
      <c r="BO471" s="192" t="str">
        <f t="shared" si="447"/>
        <v>FH14_15</v>
      </c>
      <c r="BP471" s="192">
        <f t="shared" si="452"/>
        <v>0</v>
      </c>
      <c r="BQ471" s="192" t="s">
        <v>18</v>
      </c>
      <c r="BR471" s="46" t="s">
        <v>191</v>
      </c>
    </row>
    <row r="472" spans="11:70">
      <c r="K472" s="186" t="s">
        <v>350</v>
      </c>
      <c r="L472" s="187" t="str">
        <f t="shared" si="448"/>
        <v>R_ES-SD-SpCool</v>
      </c>
      <c r="M472" s="186" t="str">
        <f t="shared" ref="M472" si="517">M376</f>
        <v>FH16_17</v>
      </c>
      <c r="N472" s="186">
        <f t="shared" si="507"/>
        <v>0</v>
      </c>
      <c r="O472" s="186" t="s">
        <v>18</v>
      </c>
      <c r="P472" s="187" t="s">
        <v>195</v>
      </c>
      <c r="T472" s="186" t="s">
        <v>350</v>
      </c>
      <c r="U472" s="187" t="str">
        <f t="shared" si="437"/>
        <v>R_ES-SD-SpCool</v>
      </c>
      <c r="V472" s="186" t="str">
        <f t="shared" si="437"/>
        <v>FH16_17</v>
      </c>
      <c r="W472" s="186">
        <f t="shared" si="508"/>
        <v>0</v>
      </c>
      <c r="X472" s="186" t="s">
        <v>18</v>
      </c>
      <c r="Y472" s="187" t="s">
        <v>190</v>
      </c>
      <c r="AC472" s="186" t="s">
        <v>350</v>
      </c>
      <c r="AD472" s="46" t="str">
        <f t="shared" si="438"/>
        <v>R_ES-SD-SpCool</v>
      </c>
      <c r="AE472" s="192" t="str">
        <f t="shared" si="439"/>
        <v>FH16_17</v>
      </c>
      <c r="AF472" s="46">
        <f t="shared" si="490"/>
        <v>0</v>
      </c>
      <c r="AG472" s="192" t="s">
        <v>18</v>
      </c>
      <c r="AH472" s="46" t="s">
        <v>196</v>
      </c>
      <c r="AL472" s="186" t="s">
        <v>350</v>
      </c>
      <c r="AM472" s="187" t="str">
        <f t="shared" si="440"/>
        <v>R_ES-SD-SpCool</v>
      </c>
      <c r="AN472" s="186" t="str">
        <f t="shared" si="441"/>
        <v>FH16_17</v>
      </c>
      <c r="AO472" s="186">
        <f t="shared" si="509"/>
        <v>0</v>
      </c>
      <c r="AP472" s="186" t="s">
        <v>18</v>
      </c>
      <c r="AQ472" s="187" t="s">
        <v>193</v>
      </c>
      <c r="AU472" s="186" t="s">
        <v>350</v>
      </c>
      <c r="AV472" s="46" t="str">
        <f t="shared" si="442"/>
        <v>R_ES-SD-SpCool</v>
      </c>
      <c r="AW472" s="192" t="str">
        <f t="shared" si="443"/>
        <v>FH16_17</v>
      </c>
      <c r="AX472" s="192">
        <f t="shared" si="450"/>
        <v>0</v>
      </c>
      <c r="AY472" s="192" t="s">
        <v>18</v>
      </c>
      <c r="AZ472" s="46" t="s">
        <v>192</v>
      </c>
      <c r="BD472" s="186" t="s">
        <v>350</v>
      </c>
      <c r="BE472" s="46" t="str">
        <f t="shared" si="444"/>
        <v>R_ES-SD-SpCool</v>
      </c>
      <c r="BF472" s="192" t="str">
        <f t="shared" si="445"/>
        <v>FH16_17</v>
      </c>
      <c r="BG472" s="192">
        <f t="shared" si="451"/>
        <v>0</v>
      </c>
      <c r="BH472" s="192" t="s">
        <v>18</v>
      </c>
      <c r="BI472" s="46" t="s">
        <v>194</v>
      </c>
      <c r="BM472" s="186" t="s">
        <v>350</v>
      </c>
      <c r="BN472" s="46" t="str">
        <f t="shared" si="446"/>
        <v>R_ES-SD-SpCool</v>
      </c>
      <c r="BO472" s="192" t="str">
        <f t="shared" si="447"/>
        <v>FH16_17</v>
      </c>
      <c r="BP472" s="192">
        <f t="shared" si="452"/>
        <v>0</v>
      </c>
      <c r="BQ472" s="192" t="s">
        <v>18</v>
      </c>
      <c r="BR472" s="46" t="s">
        <v>191</v>
      </c>
    </row>
    <row r="473" spans="11:70">
      <c r="K473" s="186" t="s">
        <v>350</v>
      </c>
      <c r="L473" s="187" t="str">
        <f t="shared" si="448"/>
        <v>R_ES-SD-SpCool</v>
      </c>
      <c r="M473" s="186" t="str">
        <f t="shared" ref="M473" si="518">M377</f>
        <v>FH18_19</v>
      </c>
      <c r="N473" s="186">
        <f t="shared" si="507"/>
        <v>0</v>
      </c>
      <c r="O473" s="186" t="s">
        <v>18</v>
      </c>
      <c r="P473" s="187" t="s">
        <v>195</v>
      </c>
      <c r="T473" s="186" t="s">
        <v>350</v>
      </c>
      <c r="U473" s="187" t="str">
        <f t="shared" si="437"/>
        <v>R_ES-SD-SpCool</v>
      </c>
      <c r="V473" s="186" t="str">
        <f t="shared" si="437"/>
        <v>FH18_19</v>
      </c>
      <c r="W473" s="186">
        <f t="shared" si="508"/>
        <v>0</v>
      </c>
      <c r="X473" s="186" t="s">
        <v>18</v>
      </c>
      <c r="Y473" s="187" t="s">
        <v>190</v>
      </c>
      <c r="AC473" s="186" t="s">
        <v>350</v>
      </c>
      <c r="AD473" s="46" t="str">
        <f t="shared" si="438"/>
        <v>R_ES-SD-SpCool</v>
      </c>
      <c r="AE473" s="192" t="str">
        <f t="shared" si="439"/>
        <v>FH18_19</v>
      </c>
      <c r="AF473" s="46">
        <f t="shared" si="490"/>
        <v>0</v>
      </c>
      <c r="AG473" s="192" t="s">
        <v>18</v>
      </c>
      <c r="AH473" s="46" t="s">
        <v>196</v>
      </c>
      <c r="AL473" s="186" t="s">
        <v>350</v>
      </c>
      <c r="AM473" s="187" t="str">
        <f t="shared" si="440"/>
        <v>R_ES-SD-SpCool</v>
      </c>
      <c r="AN473" s="186" t="str">
        <f t="shared" si="441"/>
        <v>FH18_19</v>
      </c>
      <c r="AO473" s="186">
        <f t="shared" si="509"/>
        <v>0</v>
      </c>
      <c r="AP473" s="186" t="s">
        <v>18</v>
      </c>
      <c r="AQ473" s="187" t="s">
        <v>193</v>
      </c>
      <c r="AU473" s="186" t="s">
        <v>350</v>
      </c>
      <c r="AV473" s="46" t="str">
        <f t="shared" si="442"/>
        <v>R_ES-SD-SpCool</v>
      </c>
      <c r="AW473" s="192" t="str">
        <f t="shared" si="443"/>
        <v>FH18_19</v>
      </c>
      <c r="AX473" s="192">
        <f t="shared" si="450"/>
        <v>0</v>
      </c>
      <c r="AY473" s="192" t="s">
        <v>18</v>
      </c>
      <c r="AZ473" s="46" t="s">
        <v>192</v>
      </c>
      <c r="BD473" s="186" t="s">
        <v>350</v>
      </c>
      <c r="BE473" s="46" t="str">
        <f t="shared" si="444"/>
        <v>R_ES-SD-SpCool</v>
      </c>
      <c r="BF473" s="192" t="str">
        <f t="shared" si="445"/>
        <v>FH18_19</v>
      </c>
      <c r="BG473" s="192">
        <f t="shared" si="451"/>
        <v>0</v>
      </c>
      <c r="BH473" s="192" t="s">
        <v>18</v>
      </c>
      <c r="BI473" s="46" t="s">
        <v>194</v>
      </c>
      <c r="BM473" s="186" t="s">
        <v>350</v>
      </c>
      <c r="BN473" s="46" t="str">
        <f t="shared" si="446"/>
        <v>R_ES-SD-SpCool</v>
      </c>
      <c r="BO473" s="192" t="str">
        <f t="shared" si="447"/>
        <v>FH18_19</v>
      </c>
      <c r="BP473" s="192">
        <f t="shared" si="452"/>
        <v>0</v>
      </c>
      <c r="BQ473" s="192" t="s">
        <v>18</v>
      </c>
      <c r="BR473" s="46" t="s">
        <v>191</v>
      </c>
    </row>
    <row r="474" spans="11:70">
      <c r="K474" s="186" t="s">
        <v>350</v>
      </c>
      <c r="L474" s="187" t="str">
        <f t="shared" si="448"/>
        <v>R_ES-SD-SpCool</v>
      </c>
      <c r="M474" s="186" t="str">
        <f t="shared" ref="M474" si="519">M378</f>
        <v>FH20_21</v>
      </c>
      <c r="N474" s="186">
        <f t="shared" si="507"/>
        <v>0</v>
      </c>
      <c r="O474" s="186" t="s">
        <v>18</v>
      </c>
      <c r="P474" s="187" t="s">
        <v>195</v>
      </c>
      <c r="T474" s="186" t="s">
        <v>350</v>
      </c>
      <c r="U474" s="187" t="str">
        <f t="shared" si="437"/>
        <v>R_ES-SD-SpCool</v>
      </c>
      <c r="V474" s="186" t="str">
        <f t="shared" si="437"/>
        <v>FH20_21</v>
      </c>
      <c r="W474" s="186">
        <f t="shared" si="508"/>
        <v>0</v>
      </c>
      <c r="X474" s="186" t="s">
        <v>18</v>
      </c>
      <c r="Y474" s="187" t="s">
        <v>190</v>
      </c>
      <c r="AC474" s="186" t="s">
        <v>350</v>
      </c>
      <c r="AD474" s="46" t="str">
        <f t="shared" si="438"/>
        <v>R_ES-SD-SpCool</v>
      </c>
      <c r="AE474" s="192" t="str">
        <f t="shared" si="439"/>
        <v>FH20_21</v>
      </c>
      <c r="AF474" s="46">
        <f t="shared" si="490"/>
        <v>0</v>
      </c>
      <c r="AG474" s="192" t="s">
        <v>18</v>
      </c>
      <c r="AH474" s="46" t="s">
        <v>196</v>
      </c>
      <c r="AL474" s="186" t="s">
        <v>350</v>
      </c>
      <c r="AM474" s="187" t="str">
        <f t="shared" si="440"/>
        <v>R_ES-SD-SpCool</v>
      </c>
      <c r="AN474" s="186" t="str">
        <f t="shared" si="441"/>
        <v>FH20_21</v>
      </c>
      <c r="AO474" s="186">
        <f t="shared" si="509"/>
        <v>0</v>
      </c>
      <c r="AP474" s="186" t="s">
        <v>18</v>
      </c>
      <c r="AQ474" s="187" t="s">
        <v>193</v>
      </c>
      <c r="AU474" s="186" t="s">
        <v>350</v>
      </c>
      <c r="AV474" s="46" t="str">
        <f t="shared" si="442"/>
        <v>R_ES-SD-SpCool</v>
      </c>
      <c r="AW474" s="192" t="str">
        <f t="shared" si="443"/>
        <v>FH20_21</v>
      </c>
      <c r="AX474" s="192">
        <f t="shared" si="450"/>
        <v>0</v>
      </c>
      <c r="AY474" s="192" t="s">
        <v>18</v>
      </c>
      <c r="AZ474" s="46" t="s">
        <v>192</v>
      </c>
      <c r="BD474" s="186" t="s">
        <v>350</v>
      </c>
      <c r="BE474" s="46" t="str">
        <f t="shared" si="444"/>
        <v>R_ES-SD-SpCool</v>
      </c>
      <c r="BF474" s="192" t="str">
        <f t="shared" si="445"/>
        <v>FH20_21</v>
      </c>
      <c r="BG474" s="192">
        <f t="shared" si="451"/>
        <v>0</v>
      </c>
      <c r="BH474" s="192" t="s">
        <v>18</v>
      </c>
      <c r="BI474" s="46" t="s">
        <v>194</v>
      </c>
      <c r="BM474" s="186" t="s">
        <v>350</v>
      </c>
      <c r="BN474" s="46" t="str">
        <f t="shared" si="446"/>
        <v>R_ES-SD-SpCool</v>
      </c>
      <c r="BO474" s="192" t="str">
        <f t="shared" si="447"/>
        <v>FH20_21</v>
      </c>
      <c r="BP474" s="192">
        <f t="shared" si="452"/>
        <v>0</v>
      </c>
      <c r="BQ474" s="192" t="s">
        <v>18</v>
      </c>
      <c r="BR474" s="46" t="s">
        <v>191</v>
      </c>
    </row>
    <row r="475" spans="11:70">
      <c r="K475" s="186" t="s">
        <v>350</v>
      </c>
      <c r="L475" s="187" t="str">
        <f t="shared" si="448"/>
        <v>R_ES-SD-SpCool</v>
      </c>
      <c r="M475" s="186" t="str">
        <f t="shared" ref="M475" si="520">M379</f>
        <v>FH22_23</v>
      </c>
      <c r="N475" s="186">
        <f t="shared" si="507"/>
        <v>0</v>
      </c>
      <c r="O475" s="186" t="s">
        <v>18</v>
      </c>
      <c r="P475" s="187" t="s">
        <v>195</v>
      </c>
      <c r="T475" s="186" t="s">
        <v>350</v>
      </c>
      <c r="U475" s="187" t="str">
        <f t="shared" si="437"/>
        <v>R_ES-SD-SpCool</v>
      </c>
      <c r="V475" s="186" t="str">
        <f t="shared" si="437"/>
        <v>FH22_23</v>
      </c>
      <c r="W475" s="186">
        <f t="shared" si="508"/>
        <v>0</v>
      </c>
      <c r="X475" s="186" t="s">
        <v>18</v>
      </c>
      <c r="Y475" s="187" t="s">
        <v>190</v>
      </c>
      <c r="AC475" s="186" t="s">
        <v>350</v>
      </c>
      <c r="AD475" s="46" t="str">
        <f t="shared" si="438"/>
        <v>R_ES-SD-SpCool</v>
      </c>
      <c r="AE475" s="192" t="str">
        <f t="shared" si="439"/>
        <v>FH22_23</v>
      </c>
      <c r="AF475" s="46">
        <f t="shared" si="490"/>
        <v>0</v>
      </c>
      <c r="AG475" s="192" t="s">
        <v>18</v>
      </c>
      <c r="AH475" s="46" t="s">
        <v>196</v>
      </c>
      <c r="AL475" s="186" t="s">
        <v>350</v>
      </c>
      <c r="AM475" s="187" t="str">
        <f t="shared" si="440"/>
        <v>R_ES-SD-SpCool</v>
      </c>
      <c r="AN475" s="186" t="str">
        <f t="shared" si="441"/>
        <v>FH22_23</v>
      </c>
      <c r="AO475" s="186">
        <f t="shared" si="509"/>
        <v>0</v>
      </c>
      <c r="AP475" s="186" t="s">
        <v>18</v>
      </c>
      <c r="AQ475" s="187" t="s">
        <v>193</v>
      </c>
      <c r="AU475" s="186" t="s">
        <v>350</v>
      </c>
      <c r="AV475" s="46" t="str">
        <f t="shared" si="442"/>
        <v>R_ES-SD-SpCool</v>
      </c>
      <c r="AW475" s="192" t="str">
        <f t="shared" si="443"/>
        <v>FH22_23</v>
      </c>
      <c r="AX475" s="192">
        <f t="shared" si="450"/>
        <v>0</v>
      </c>
      <c r="AY475" s="192" t="s">
        <v>18</v>
      </c>
      <c r="AZ475" s="46" t="s">
        <v>192</v>
      </c>
      <c r="BD475" s="186" t="s">
        <v>350</v>
      </c>
      <c r="BE475" s="46" t="str">
        <f t="shared" si="444"/>
        <v>R_ES-SD-SpCool</v>
      </c>
      <c r="BF475" s="192" t="str">
        <f t="shared" si="445"/>
        <v>FH22_23</v>
      </c>
      <c r="BG475" s="192">
        <f t="shared" si="451"/>
        <v>0</v>
      </c>
      <c r="BH475" s="192" t="s">
        <v>18</v>
      </c>
      <c r="BI475" s="46" t="s">
        <v>194</v>
      </c>
      <c r="BM475" s="186" t="s">
        <v>350</v>
      </c>
      <c r="BN475" s="46" t="str">
        <f t="shared" si="446"/>
        <v>R_ES-SD-SpCool</v>
      </c>
      <c r="BO475" s="192" t="str">
        <f t="shared" si="447"/>
        <v>FH22_23</v>
      </c>
      <c r="BP475" s="192">
        <f t="shared" si="452"/>
        <v>0</v>
      </c>
      <c r="BQ475" s="192" t="s">
        <v>18</v>
      </c>
      <c r="BR475" s="46" t="s">
        <v>191</v>
      </c>
    </row>
    <row r="476" spans="11:70">
      <c r="K476" s="186" t="s">
        <v>140</v>
      </c>
      <c r="L476" s="187" t="str">
        <f t="shared" si="448"/>
        <v>R_ES-SD-SpCool</v>
      </c>
      <c r="M476" s="186">
        <f t="shared" ref="M476" si="521">M380</f>
        <v>0</v>
      </c>
      <c r="N476" s="186">
        <f t="shared" si="507"/>
        <v>0</v>
      </c>
      <c r="O476" s="186" t="s">
        <v>18</v>
      </c>
      <c r="P476" s="187" t="s">
        <v>195</v>
      </c>
      <c r="T476" s="186" t="s">
        <v>140</v>
      </c>
      <c r="U476" s="187" t="str">
        <f t="shared" si="437"/>
        <v>R_ES-SD-SpCool</v>
      </c>
      <c r="V476" s="186">
        <f t="shared" si="437"/>
        <v>0</v>
      </c>
      <c r="W476" s="186">
        <f t="shared" si="508"/>
        <v>0</v>
      </c>
      <c r="X476" s="186" t="s">
        <v>18</v>
      </c>
      <c r="Y476" s="187" t="s">
        <v>190</v>
      </c>
      <c r="AC476" s="186" t="s">
        <v>140</v>
      </c>
      <c r="AD476" s="46" t="str">
        <f t="shared" si="438"/>
        <v>R_ES-SD-SpCool</v>
      </c>
      <c r="AE476" s="192">
        <f t="shared" si="439"/>
        <v>0</v>
      </c>
      <c r="AF476" s="46">
        <f t="shared" si="490"/>
        <v>0</v>
      </c>
      <c r="AG476" s="192" t="s">
        <v>18</v>
      </c>
      <c r="AH476" s="46" t="s">
        <v>196</v>
      </c>
      <c r="AL476" s="186" t="s">
        <v>140</v>
      </c>
      <c r="AM476" s="187" t="str">
        <f t="shared" si="440"/>
        <v>R_ES-SD-SpCool</v>
      </c>
      <c r="AN476" s="186">
        <f t="shared" si="441"/>
        <v>0</v>
      </c>
      <c r="AO476" s="186">
        <f t="shared" si="509"/>
        <v>0</v>
      </c>
      <c r="AP476" s="186" t="s">
        <v>18</v>
      </c>
      <c r="AQ476" s="187" t="s">
        <v>193</v>
      </c>
      <c r="AU476" s="186" t="s">
        <v>140</v>
      </c>
      <c r="AV476" s="46" t="str">
        <f t="shared" si="442"/>
        <v>R_ES-SD-SpCool</v>
      </c>
      <c r="AW476" s="192">
        <f t="shared" si="443"/>
        <v>0</v>
      </c>
      <c r="AX476" s="192">
        <f t="shared" si="450"/>
        <v>0</v>
      </c>
      <c r="AY476" s="192" t="s">
        <v>18</v>
      </c>
      <c r="AZ476" s="46" t="s">
        <v>192</v>
      </c>
      <c r="BD476" s="186" t="s">
        <v>140</v>
      </c>
      <c r="BE476" s="46" t="str">
        <f t="shared" si="444"/>
        <v>R_ES-SD-SpCool</v>
      </c>
      <c r="BF476" s="192">
        <f t="shared" si="445"/>
        <v>0</v>
      </c>
      <c r="BG476" s="192">
        <f t="shared" si="451"/>
        <v>0</v>
      </c>
      <c r="BH476" s="192" t="s">
        <v>18</v>
      </c>
      <c r="BI476" s="46" t="s">
        <v>194</v>
      </c>
      <c r="BM476" s="186" t="s">
        <v>140</v>
      </c>
      <c r="BN476" s="46" t="str">
        <f t="shared" si="446"/>
        <v>R_ES-SD-SpCool</v>
      </c>
      <c r="BO476" s="192">
        <f t="shared" si="447"/>
        <v>0</v>
      </c>
      <c r="BP476" s="192">
        <f t="shared" si="452"/>
        <v>0</v>
      </c>
      <c r="BQ476" s="192" t="s">
        <v>18</v>
      </c>
      <c r="BR476" s="46" t="s">
        <v>191</v>
      </c>
    </row>
    <row r="477" spans="11:70">
      <c r="K477" s="186" t="s">
        <v>140</v>
      </c>
      <c r="L477" s="187" t="str">
        <f t="shared" si="448"/>
        <v>R_ES-SD-SpCool</v>
      </c>
      <c r="M477" s="186">
        <f t="shared" ref="M477" si="522">M381</f>
        <v>0</v>
      </c>
      <c r="N477" s="186">
        <f t="shared" si="507"/>
        <v>0</v>
      </c>
      <c r="O477" s="186" t="s">
        <v>18</v>
      </c>
      <c r="P477" s="187" t="s">
        <v>195</v>
      </c>
      <c r="T477" s="186" t="s">
        <v>140</v>
      </c>
      <c r="U477" s="187" t="str">
        <f t="shared" si="437"/>
        <v>R_ES-SD-SpCool</v>
      </c>
      <c r="V477" s="186">
        <f t="shared" si="437"/>
        <v>0</v>
      </c>
      <c r="W477" s="186">
        <f t="shared" si="508"/>
        <v>0</v>
      </c>
      <c r="X477" s="186" t="s">
        <v>18</v>
      </c>
      <c r="Y477" s="187" t="s">
        <v>190</v>
      </c>
      <c r="AC477" s="186" t="s">
        <v>140</v>
      </c>
      <c r="AD477" s="46" t="str">
        <f t="shared" si="438"/>
        <v>R_ES-SD-SpCool</v>
      </c>
      <c r="AE477" s="192">
        <f t="shared" si="439"/>
        <v>0</v>
      </c>
      <c r="AF477" s="46">
        <f t="shared" si="490"/>
        <v>0</v>
      </c>
      <c r="AG477" s="192" t="s">
        <v>18</v>
      </c>
      <c r="AH477" s="46" t="s">
        <v>196</v>
      </c>
      <c r="AL477" s="186" t="s">
        <v>140</v>
      </c>
      <c r="AM477" s="187" t="str">
        <f t="shared" si="440"/>
        <v>R_ES-SD-SpCool</v>
      </c>
      <c r="AN477" s="186">
        <f t="shared" si="441"/>
        <v>0</v>
      </c>
      <c r="AO477" s="186">
        <f t="shared" si="509"/>
        <v>0</v>
      </c>
      <c r="AP477" s="186" t="s">
        <v>18</v>
      </c>
      <c r="AQ477" s="187" t="s">
        <v>193</v>
      </c>
      <c r="AU477" s="186" t="s">
        <v>140</v>
      </c>
      <c r="AV477" s="46" t="str">
        <f t="shared" si="442"/>
        <v>R_ES-SD-SpCool</v>
      </c>
      <c r="AW477" s="192">
        <f t="shared" si="443"/>
        <v>0</v>
      </c>
      <c r="AX477" s="192">
        <f t="shared" si="450"/>
        <v>0</v>
      </c>
      <c r="AY477" s="192" t="s">
        <v>18</v>
      </c>
      <c r="AZ477" s="46" t="s">
        <v>192</v>
      </c>
      <c r="BD477" s="186" t="s">
        <v>140</v>
      </c>
      <c r="BE477" s="46" t="str">
        <f t="shared" si="444"/>
        <v>R_ES-SD-SpCool</v>
      </c>
      <c r="BF477" s="192">
        <f t="shared" si="445"/>
        <v>0</v>
      </c>
      <c r="BG477" s="192">
        <f t="shared" si="451"/>
        <v>0</v>
      </c>
      <c r="BH477" s="192" t="s">
        <v>18</v>
      </c>
      <c r="BI477" s="46" t="s">
        <v>194</v>
      </c>
      <c r="BM477" s="186" t="s">
        <v>140</v>
      </c>
      <c r="BN477" s="46" t="str">
        <f t="shared" si="446"/>
        <v>R_ES-SD-SpCool</v>
      </c>
      <c r="BO477" s="192">
        <f t="shared" si="447"/>
        <v>0</v>
      </c>
      <c r="BP477" s="192">
        <f t="shared" si="452"/>
        <v>0</v>
      </c>
      <c r="BQ477" s="192" t="s">
        <v>18</v>
      </c>
      <c r="BR477" s="46" t="s">
        <v>191</v>
      </c>
    </row>
    <row r="478" spans="11:70">
      <c r="K478" s="186" t="s">
        <v>140</v>
      </c>
      <c r="L478" s="187" t="str">
        <f t="shared" si="448"/>
        <v>R_ES-SD-SpCool</v>
      </c>
      <c r="M478" s="186">
        <f t="shared" ref="M478" si="523">M382</f>
        <v>0</v>
      </c>
      <c r="N478" s="186">
        <f t="shared" si="507"/>
        <v>0</v>
      </c>
      <c r="O478" s="186" t="s">
        <v>18</v>
      </c>
      <c r="P478" s="187" t="s">
        <v>195</v>
      </c>
      <c r="T478" s="186" t="s">
        <v>140</v>
      </c>
      <c r="U478" s="187" t="str">
        <f t="shared" si="437"/>
        <v>R_ES-SD-SpCool</v>
      </c>
      <c r="V478" s="186">
        <f t="shared" si="437"/>
        <v>0</v>
      </c>
      <c r="W478" s="186">
        <f t="shared" si="508"/>
        <v>0</v>
      </c>
      <c r="X478" s="186" t="s">
        <v>18</v>
      </c>
      <c r="Y478" s="187" t="s">
        <v>190</v>
      </c>
      <c r="AC478" s="186" t="s">
        <v>140</v>
      </c>
      <c r="AD478" s="46" t="str">
        <f t="shared" si="438"/>
        <v>R_ES-SD-SpCool</v>
      </c>
      <c r="AE478" s="192">
        <f t="shared" si="439"/>
        <v>0</v>
      </c>
      <c r="AF478" s="46">
        <f t="shared" si="490"/>
        <v>0</v>
      </c>
      <c r="AG478" s="192" t="s">
        <v>18</v>
      </c>
      <c r="AH478" s="46" t="s">
        <v>196</v>
      </c>
      <c r="AL478" s="186" t="s">
        <v>140</v>
      </c>
      <c r="AM478" s="187" t="str">
        <f t="shared" si="440"/>
        <v>R_ES-SD-SpCool</v>
      </c>
      <c r="AN478" s="186">
        <f t="shared" si="441"/>
        <v>0</v>
      </c>
      <c r="AO478" s="186">
        <f t="shared" si="509"/>
        <v>0</v>
      </c>
      <c r="AP478" s="186" t="s">
        <v>18</v>
      </c>
      <c r="AQ478" s="187" t="s">
        <v>193</v>
      </c>
      <c r="AU478" s="186" t="s">
        <v>140</v>
      </c>
      <c r="AV478" s="46" t="str">
        <f t="shared" si="442"/>
        <v>R_ES-SD-SpCool</v>
      </c>
      <c r="AW478" s="192">
        <f t="shared" si="443"/>
        <v>0</v>
      </c>
      <c r="AX478" s="192">
        <f t="shared" si="450"/>
        <v>0</v>
      </c>
      <c r="AY478" s="192" t="s">
        <v>18</v>
      </c>
      <c r="AZ478" s="46" t="s">
        <v>192</v>
      </c>
      <c r="BD478" s="186" t="s">
        <v>140</v>
      </c>
      <c r="BE478" s="46" t="str">
        <f t="shared" si="444"/>
        <v>R_ES-SD-SpCool</v>
      </c>
      <c r="BF478" s="192">
        <f t="shared" si="445"/>
        <v>0</v>
      </c>
      <c r="BG478" s="192">
        <f t="shared" si="451"/>
        <v>0</v>
      </c>
      <c r="BH478" s="192" t="s">
        <v>18</v>
      </c>
      <c r="BI478" s="46" t="s">
        <v>194</v>
      </c>
      <c r="BM478" s="186" t="s">
        <v>140</v>
      </c>
      <c r="BN478" s="46" t="str">
        <f t="shared" si="446"/>
        <v>R_ES-SD-SpCool</v>
      </c>
      <c r="BO478" s="192">
        <f t="shared" si="447"/>
        <v>0</v>
      </c>
      <c r="BP478" s="192">
        <f t="shared" si="452"/>
        <v>0</v>
      </c>
      <c r="BQ478" s="192" t="s">
        <v>18</v>
      </c>
      <c r="BR478" s="46" t="s">
        <v>191</v>
      </c>
    </row>
    <row r="479" spans="11:70">
      <c r="K479" s="186" t="s">
        <v>140</v>
      </c>
      <c r="L479" s="187" t="str">
        <f t="shared" si="448"/>
        <v>R_ES-SD-SpCool</v>
      </c>
      <c r="M479" s="186">
        <f t="shared" ref="M479" si="524">M383</f>
        <v>0</v>
      </c>
      <c r="N479" s="186">
        <f t="shared" si="507"/>
        <v>0</v>
      </c>
      <c r="O479" s="186" t="s">
        <v>18</v>
      </c>
      <c r="P479" s="187" t="s">
        <v>195</v>
      </c>
      <c r="T479" s="186" t="s">
        <v>140</v>
      </c>
      <c r="U479" s="187" t="str">
        <f t="shared" si="437"/>
        <v>R_ES-SD-SpCool</v>
      </c>
      <c r="V479" s="186">
        <f t="shared" si="437"/>
        <v>0</v>
      </c>
      <c r="W479" s="186">
        <f t="shared" si="508"/>
        <v>0</v>
      </c>
      <c r="X479" s="186" t="s">
        <v>18</v>
      </c>
      <c r="Y479" s="187" t="s">
        <v>190</v>
      </c>
      <c r="AC479" s="186" t="s">
        <v>140</v>
      </c>
      <c r="AD479" s="46" t="str">
        <f t="shared" si="438"/>
        <v>R_ES-SD-SpCool</v>
      </c>
      <c r="AE479" s="192">
        <f t="shared" si="439"/>
        <v>0</v>
      </c>
      <c r="AF479" s="46">
        <f t="shared" si="490"/>
        <v>0</v>
      </c>
      <c r="AG479" s="192" t="s">
        <v>18</v>
      </c>
      <c r="AH479" s="46" t="s">
        <v>196</v>
      </c>
      <c r="AL479" s="186" t="s">
        <v>140</v>
      </c>
      <c r="AM479" s="187" t="str">
        <f t="shared" si="440"/>
        <v>R_ES-SD-SpCool</v>
      </c>
      <c r="AN479" s="186">
        <f t="shared" si="441"/>
        <v>0</v>
      </c>
      <c r="AO479" s="186">
        <f t="shared" si="509"/>
        <v>0</v>
      </c>
      <c r="AP479" s="186" t="s">
        <v>18</v>
      </c>
      <c r="AQ479" s="187" t="s">
        <v>193</v>
      </c>
      <c r="AU479" s="186" t="s">
        <v>140</v>
      </c>
      <c r="AV479" s="46" t="str">
        <f t="shared" si="442"/>
        <v>R_ES-SD-SpCool</v>
      </c>
      <c r="AW479" s="192">
        <f t="shared" si="443"/>
        <v>0</v>
      </c>
      <c r="AX479" s="192">
        <f t="shared" si="450"/>
        <v>0</v>
      </c>
      <c r="AY479" s="192" t="s">
        <v>18</v>
      </c>
      <c r="AZ479" s="46" t="s">
        <v>192</v>
      </c>
      <c r="BD479" s="186" t="s">
        <v>140</v>
      </c>
      <c r="BE479" s="46" t="str">
        <f t="shared" si="444"/>
        <v>R_ES-SD-SpCool</v>
      </c>
      <c r="BF479" s="192">
        <f t="shared" si="445"/>
        <v>0</v>
      </c>
      <c r="BG479" s="192">
        <f t="shared" si="451"/>
        <v>0</v>
      </c>
      <c r="BH479" s="192" t="s">
        <v>18</v>
      </c>
      <c r="BI479" s="46" t="s">
        <v>194</v>
      </c>
      <c r="BM479" s="186" t="s">
        <v>140</v>
      </c>
      <c r="BN479" s="46" t="str">
        <f t="shared" si="446"/>
        <v>R_ES-SD-SpCool</v>
      </c>
      <c r="BO479" s="192">
        <f t="shared" si="447"/>
        <v>0</v>
      </c>
      <c r="BP479" s="192">
        <f t="shared" si="452"/>
        <v>0</v>
      </c>
      <c r="BQ479" s="192" t="s">
        <v>18</v>
      </c>
      <c r="BR479" s="46" t="s">
        <v>191</v>
      </c>
    </row>
    <row r="480" spans="11:70">
      <c r="K480" s="186" t="s">
        <v>140</v>
      </c>
      <c r="L480" s="187" t="str">
        <f t="shared" si="448"/>
        <v>R_ES-SD-SpCool</v>
      </c>
      <c r="M480" s="186">
        <f t="shared" ref="M480" si="525">M384</f>
        <v>0</v>
      </c>
      <c r="N480" s="186">
        <f t="shared" si="507"/>
        <v>0</v>
      </c>
      <c r="O480" s="186" t="s">
        <v>18</v>
      </c>
      <c r="P480" s="187" t="s">
        <v>195</v>
      </c>
      <c r="T480" s="186" t="s">
        <v>140</v>
      </c>
      <c r="U480" s="187" t="str">
        <f t="shared" ref="U480:V543" si="526">L480</f>
        <v>R_ES-SD-SpCool</v>
      </c>
      <c r="V480" s="186">
        <f t="shared" si="526"/>
        <v>0</v>
      </c>
      <c r="W480" s="186">
        <f t="shared" si="508"/>
        <v>0</v>
      </c>
      <c r="X480" s="186" t="s">
        <v>18</v>
      </c>
      <c r="Y480" s="187" t="s">
        <v>190</v>
      </c>
      <c r="AC480" s="186" t="s">
        <v>140</v>
      </c>
      <c r="AD480" s="46" t="str">
        <f t="shared" ref="AD480:AD543" si="527">U480</f>
        <v>R_ES-SD-SpCool</v>
      </c>
      <c r="AE480" s="192">
        <f t="shared" ref="AE480:AE543" si="528">V480</f>
        <v>0</v>
      </c>
      <c r="AF480" s="46">
        <f t="shared" si="490"/>
        <v>0</v>
      </c>
      <c r="AG480" s="192" t="s">
        <v>18</v>
      </c>
      <c r="AH480" s="46" t="s">
        <v>196</v>
      </c>
      <c r="AL480" s="186" t="s">
        <v>140</v>
      </c>
      <c r="AM480" s="187" t="str">
        <f t="shared" ref="AM480:AM543" si="529">AD480</f>
        <v>R_ES-SD-SpCool</v>
      </c>
      <c r="AN480" s="186">
        <f t="shared" ref="AN480:AN543" si="530">AE480</f>
        <v>0</v>
      </c>
      <c r="AO480" s="186">
        <f t="shared" si="509"/>
        <v>0</v>
      </c>
      <c r="AP480" s="186" t="s">
        <v>18</v>
      </c>
      <c r="AQ480" s="187" t="s">
        <v>193</v>
      </c>
      <c r="AU480" s="186" t="s">
        <v>140</v>
      </c>
      <c r="AV480" s="46" t="str">
        <f t="shared" ref="AV480:AV543" si="531">AM480</f>
        <v>R_ES-SD-SpCool</v>
      </c>
      <c r="AW480" s="192">
        <f t="shared" ref="AW480:AW543" si="532">AN480</f>
        <v>0</v>
      </c>
      <c r="AX480" s="192">
        <f t="shared" si="450"/>
        <v>0</v>
      </c>
      <c r="AY480" s="192" t="s">
        <v>18</v>
      </c>
      <c r="AZ480" s="46" t="s">
        <v>192</v>
      </c>
      <c r="BD480" s="186" t="s">
        <v>140</v>
      </c>
      <c r="BE480" s="46" t="str">
        <f t="shared" ref="BE480:BE543" si="533">AV480</f>
        <v>R_ES-SD-SpCool</v>
      </c>
      <c r="BF480" s="192">
        <f t="shared" ref="BF480:BF543" si="534">AW480</f>
        <v>0</v>
      </c>
      <c r="BG480" s="192">
        <f t="shared" si="451"/>
        <v>0</v>
      </c>
      <c r="BH480" s="192" t="s">
        <v>18</v>
      </c>
      <c r="BI480" s="46" t="s">
        <v>194</v>
      </c>
      <c r="BM480" s="186" t="s">
        <v>140</v>
      </c>
      <c r="BN480" s="46" t="str">
        <f t="shared" ref="BN480:BN543" si="535">BE480</f>
        <v>R_ES-SD-SpCool</v>
      </c>
      <c r="BO480" s="192">
        <f t="shared" ref="BO480:BO543" si="536">BF480</f>
        <v>0</v>
      </c>
      <c r="BP480" s="192">
        <f t="shared" si="452"/>
        <v>0</v>
      </c>
      <c r="BQ480" s="192" t="s">
        <v>18</v>
      </c>
      <c r="BR480" s="46" t="s">
        <v>191</v>
      </c>
    </row>
    <row r="481" spans="11:70">
      <c r="K481" s="186" t="s">
        <v>140</v>
      </c>
      <c r="L481" s="187" t="str">
        <f t="shared" ref="L481:L511" si="537">L480</f>
        <v>R_ES-SD-SpCool</v>
      </c>
      <c r="M481" s="186">
        <f t="shared" ref="M481" si="538">M385</f>
        <v>0</v>
      </c>
      <c r="N481" s="186">
        <f t="shared" si="507"/>
        <v>0</v>
      </c>
      <c r="O481" s="186" t="s">
        <v>18</v>
      </c>
      <c r="P481" s="187" t="s">
        <v>195</v>
      </c>
      <c r="T481" s="186" t="s">
        <v>140</v>
      </c>
      <c r="U481" s="187" t="str">
        <f t="shared" si="526"/>
        <v>R_ES-SD-SpCool</v>
      </c>
      <c r="V481" s="186">
        <f t="shared" si="526"/>
        <v>0</v>
      </c>
      <c r="W481" s="186">
        <f t="shared" si="508"/>
        <v>0</v>
      </c>
      <c r="X481" s="186" t="s">
        <v>18</v>
      </c>
      <c r="Y481" s="187" t="s">
        <v>190</v>
      </c>
      <c r="AC481" s="186" t="s">
        <v>140</v>
      </c>
      <c r="AD481" s="46" t="str">
        <f t="shared" si="527"/>
        <v>R_ES-SD-SpCool</v>
      </c>
      <c r="AE481" s="192">
        <f t="shared" si="528"/>
        <v>0</v>
      </c>
      <c r="AF481" s="46">
        <f t="shared" si="490"/>
        <v>0</v>
      </c>
      <c r="AG481" s="192" t="s">
        <v>18</v>
      </c>
      <c r="AH481" s="46" t="s">
        <v>196</v>
      </c>
      <c r="AL481" s="186" t="s">
        <v>140</v>
      </c>
      <c r="AM481" s="187" t="str">
        <f t="shared" si="529"/>
        <v>R_ES-SD-SpCool</v>
      </c>
      <c r="AN481" s="186">
        <f t="shared" si="530"/>
        <v>0</v>
      </c>
      <c r="AO481" s="186">
        <f t="shared" si="509"/>
        <v>0</v>
      </c>
      <c r="AP481" s="186" t="s">
        <v>18</v>
      </c>
      <c r="AQ481" s="187" t="s">
        <v>193</v>
      </c>
      <c r="AU481" s="186" t="s">
        <v>140</v>
      </c>
      <c r="AV481" s="46" t="str">
        <f t="shared" si="531"/>
        <v>R_ES-SD-SpCool</v>
      </c>
      <c r="AW481" s="192">
        <f t="shared" si="532"/>
        <v>0</v>
      </c>
      <c r="AX481" s="192">
        <f t="shared" ref="AX481:AX535" si="539">W481</f>
        <v>0</v>
      </c>
      <c r="AY481" s="192" t="s">
        <v>18</v>
      </c>
      <c r="AZ481" s="46" t="s">
        <v>192</v>
      </c>
      <c r="BD481" s="186" t="s">
        <v>140</v>
      </c>
      <c r="BE481" s="46" t="str">
        <f t="shared" si="533"/>
        <v>R_ES-SD-SpCool</v>
      </c>
      <c r="BF481" s="192">
        <f t="shared" si="534"/>
        <v>0</v>
      </c>
      <c r="BG481" s="192">
        <f t="shared" ref="BG481:BG544" si="540">AF481</f>
        <v>0</v>
      </c>
      <c r="BH481" s="192" t="s">
        <v>18</v>
      </c>
      <c r="BI481" s="46" t="s">
        <v>194</v>
      </c>
      <c r="BM481" s="186" t="s">
        <v>140</v>
      </c>
      <c r="BN481" s="46" t="str">
        <f t="shared" si="535"/>
        <v>R_ES-SD-SpCool</v>
      </c>
      <c r="BO481" s="192">
        <f t="shared" si="536"/>
        <v>0</v>
      </c>
      <c r="BP481" s="192">
        <f t="shared" ref="BP481:BP544" si="541">AX481</f>
        <v>0</v>
      </c>
      <c r="BQ481" s="192" t="s">
        <v>18</v>
      </c>
      <c r="BR481" s="46" t="s">
        <v>191</v>
      </c>
    </row>
    <row r="482" spans="11:70">
      <c r="K482" s="186" t="s">
        <v>140</v>
      </c>
      <c r="L482" s="187" t="str">
        <f t="shared" si="537"/>
        <v>R_ES-SD-SpCool</v>
      </c>
      <c r="M482" s="186">
        <f t="shared" ref="M482" si="542">M386</f>
        <v>0</v>
      </c>
      <c r="N482" s="186">
        <f t="shared" si="507"/>
        <v>0</v>
      </c>
      <c r="O482" s="186" t="s">
        <v>18</v>
      </c>
      <c r="P482" s="187" t="s">
        <v>195</v>
      </c>
      <c r="T482" s="186" t="s">
        <v>140</v>
      </c>
      <c r="U482" s="187" t="str">
        <f t="shared" si="526"/>
        <v>R_ES-SD-SpCool</v>
      </c>
      <c r="V482" s="186">
        <f t="shared" si="526"/>
        <v>0</v>
      </c>
      <c r="W482" s="186">
        <f t="shared" si="508"/>
        <v>0</v>
      </c>
      <c r="X482" s="186" t="s">
        <v>18</v>
      </c>
      <c r="Y482" s="187" t="s">
        <v>190</v>
      </c>
      <c r="AC482" s="186" t="s">
        <v>140</v>
      </c>
      <c r="AD482" s="46" t="str">
        <f t="shared" si="527"/>
        <v>R_ES-SD-SpCool</v>
      </c>
      <c r="AE482" s="192">
        <f t="shared" si="528"/>
        <v>0</v>
      </c>
      <c r="AF482" s="46">
        <f t="shared" si="490"/>
        <v>0</v>
      </c>
      <c r="AG482" s="192" t="s">
        <v>18</v>
      </c>
      <c r="AH482" s="46" t="s">
        <v>196</v>
      </c>
      <c r="AL482" s="186" t="s">
        <v>140</v>
      </c>
      <c r="AM482" s="187" t="str">
        <f t="shared" si="529"/>
        <v>R_ES-SD-SpCool</v>
      </c>
      <c r="AN482" s="186">
        <f t="shared" si="530"/>
        <v>0</v>
      </c>
      <c r="AO482" s="186">
        <f t="shared" si="509"/>
        <v>0</v>
      </c>
      <c r="AP482" s="186" t="s">
        <v>18</v>
      </c>
      <c r="AQ482" s="187" t="s">
        <v>193</v>
      </c>
      <c r="AU482" s="186" t="s">
        <v>140</v>
      </c>
      <c r="AV482" s="46" t="str">
        <f t="shared" si="531"/>
        <v>R_ES-SD-SpCool</v>
      </c>
      <c r="AW482" s="192">
        <f t="shared" si="532"/>
        <v>0</v>
      </c>
      <c r="AX482" s="192">
        <f t="shared" si="539"/>
        <v>0</v>
      </c>
      <c r="AY482" s="192" t="s">
        <v>18</v>
      </c>
      <c r="AZ482" s="46" t="s">
        <v>192</v>
      </c>
      <c r="BD482" s="186" t="s">
        <v>140</v>
      </c>
      <c r="BE482" s="46" t="str">
        <f t="shared" si="533"/>
        <v>R_ES-SD-SpCool</v>
      </c>
      <c r="BF482" s="192">
        <f t="shared" si="534"/>
        <v>0</v>
      </c>
      <c r="BG482" s="192">
        <f t="shared" si="540"/>
        <v>0</v>
      </c>
      <c r="BH482" s="192" t="s">
        <v>18</v>
      </c>
      <c r="BI482" s="46" t="s">
        <v>194</v>
      </c>
      <c r="BM482" s="186" t="s">
        <v>140</v>
      </c>
      <c r="BN482" s="46" t="str">
        <f t="shared" si="535"/>
        <v>R_ES-SD-SpCool</v>
      </c>
      <c r="BO482" s="192">
        <f t="shared" si="536"/>
        <v>0</v>
      </c>
      <c r="BP482" s="192">
        <f t="shared" si="541"/>
        <v>0</v>
      </c>
      <c r="BQ482" s="192" t="s">
        <v>18</v>
      </c>
      <c r="BR482" s="46" t="s">
        <v>191</v>
      </c>
    </row>
    <row r="483" spans="11:70">
      <c r="K483" s="186" t="s">
        <v>140</v>
      </c>
      <c r="L483" s="187" t="str">
        <f t="shared" si="537"/>
        <v>R_ES-SD-SpCool</v>
      </c>
      <c r="M483" s="186">
        <f t="shared" ref="M483" si="543">M387</f>
        <v>0</v>
      </c>
      <c r="N483" s="186">
        <f t="shared" si="507"/>
        <v>0</v>
      </c>
      <c r="O483" s="186" t="s">
        <v>18</v>
      </c>
      <c r="P483" s="187" t="s">
        <v>195</v>
      </c>
      <c r="T483" s="186" t="s">
        <v>140</v>
      </c>
      <c r="U483" s="187" t="str">
        <f t="shared" si="526"/>
        <v>R_ES-SD-SpCool</v>
      </c>
      <c r="V483" s="186">
        <f t="shared" si="526"/>
        <v>0</v>
      </c>
      <c r="W483" s="186">
        <f t="shared" si="508"/>
        <v>0</v>
      </c>
      <c r="X483" s="186" t="s">
        <v>18</v>
      </c>
      <c r="Y483" s="187" t="s">
        <v>190</v>
      </c>
      <c r="AC483" s="186" t="s">
        <v>140</v>
      </c>
      <c r="AD483" s="46" t="str">
        <f t="shared" si="527"/>
        <v>R_ES-SD-SpCool</v>
      </c>
      <c r="AE483" s="192">
        <f t="shared" si="528"/>
        <v>0</v>
      </c>
      <c r="AF483" s="46">
        <f t="shared" si="490"/>
        <v>0</v>
      </c>
      <c r="AG483" s="192" t="s">
        <v>18</v>
      </c>
      <c r="AH483" s="46" t="s">
        <v>196</v>
      </c>
      <c r="AL483" s="186" t="s">
        <v>140</v>
      </c>
      <c r="AM483" s="187" t="str">
        <f t="shared" si="529"/>
        <v>R_ES-SD-SpCool</v>
      </c>
      <c r="AN483" s="186">
        <f t="shared" si="530"/>
        <v>0</v>
      </c>
      <c r="AO483" s="186">
        <f t="shared" si="509"/>
        <v>0</v>
      </c>
      <c r="AP483" s="186" t="s">
        <v>18</v>
      </c>
      <c r="AQ483" s="187" t="s">
        <v>193</v>
      </c>
      <c r="AU483" s="186" t="s">
        <v>140</v>
      </c>
      <c r="AV483" s="46" t="str">
        <f t="shared" si="531"/>
        <v>R_ES-SD-SpCool</v>
      </c>
      <c r="AW483" s="192">
        <f t="shared" si="532"/>
        <v>0</v>
      </c>
      <c r="AX483" s="192">
        <f t="shared" si="539"/>
        <v>0</v>
      </c>
      <c r="AY483" s="192" t="s">
        <v>18</v>
      </c>
      <c r="AZ483" s="46" t="s">
        <v>192</v>
      </c>
      <c r="BD483" s="186" t="s">
        <v>140</v>
      </c>
      <c r="BE483" s="46" t="str">
        <f t="shared" si="533"/>
        <v>R_ES-SD-SpCool</v>
      </c>
      <c r="BF483" s="192">
        <f t="shared" si="534"/>
        <v>0</v>
      </c>
      <c r="BG483" s="192">
        <f t="shared" si="540"/>
        <v>0</v>
      </c>
      <c r="BH483" s="192" t="s">
        <v>18</v>
      </c>
      <c r="BI483" s="46" t="s">
        <v>194</v>
      </c>
      <c r="BM483" s="186" t="s">
        <v>140</v>
      </c>
      <c r="BN483" s="46" t="str">
        <f t="shared" si="535"/>
        <v>R_ES-SD-SpCool</v>
      </c>
      <c r="BO483" s="192">
        <f t="shared" si="536"/>
        <v>0</v>
      </c>
      <c r="BP483" s="192">
        <f t="shared" si="541"/>
        <v>0</v>
      </c>
      <c r="BQ483" s="192" t="s">
        <v>18</v>
      </c>
      <c r="BR483" s="46" t="s">
        <v>191</v>
      </c>
    </row>
    <row r="484" spans="11:70">
      <c r="K484" s="186" t="s">
        <v>140</v>
      </c>
      <c r="L484" s="187" t="str">
        <f t="shared" si="537"/>
        <v>R_ES-SD-SpCool</v>
      </c>
      <c r="M484" s="186">
        <f t="shared" ref="M484" si="544">M388</f>
        <v>0</v>
      </c>
      <c r="N484" s="186">
        <f t="shared" si="507"/>
        <v>0</v>
      </c>
      <c r="O484" s="186" t="s">
        <v>18</v>
      </c>
      <c r="P484" s="187" t="s">
        <v>195</v>
      </c>
      <c r="T484" s="186" t="s">
        <v>140</v>
      </c>
      <c r="U484" s="187" t="str">
        <f t="shared" si="526"/>
        <v>R_ES-SD-SpCool</v>
      </c>
      <c r="V484" s="186">
        <f t="shared" si="526"/>
        <v>0</v>
      </c>
      <c r="W484" s="186">
        <f t="shared" si="508"/>
        <v>0</v>
      </c>
      <c r="X484" s="186" t="s">
        <v>18</v>
      </c>
      <c r="Y484" s="187" t="s">
        <v>190</v>
      </c>
      <c r="AC484" s="186" t="s">
        <v>140</v>
      </c>
      <c r="AD484" s="46" t="str">
        <f t="shared" si="527"/>
        <v>R_ES-SD-SpCool</v>
      </c>
      <c r="AE484" s="192">
        <f t="shared" si="528"/>
        <v>0</v>
      </c>
      <c r="AF484" s="46">
        <f t="shared" si="490"/>
        <v>0</v>
      </c>
      <c r="AG484" s="192" t="s">
        <v>18</v>
      </c>
      <c r="AH484" s="46" t="s">
        <v>196</v>
      </c>
      <c r="AL484" s="186" t="s">
        <v>140</v>
      </c>
      <c r="AM484" s="187" t="str">
        <f t="shared" si="529"/>
        <v>R_ES-SD-SpCool</v>
      </c>
      <c r="AN484" s="186">
        <f t="shared" si="530"/>
        <v>0</v>
      </c>
      <c r="AO484" s="186">
        <f t="shared" si="509"/>
        <v>0</v>
      </c>
      <c r="AP484" s="186" t="s">
        <v>18</v>
      </c>
      <c r="AQ484" s="187" t="s">
        <v>193</v>
      </c>
      <c r="AU484" s="186" t="s">
        <v>140</v>
      </c>
      <c r="AV484" s="46" t="str">
        <f t="shared" si="531"/>
        <v>R_ES-SD-SpCool</v>
      </c>
      <c r="AW484" s="192">
        <f t="shared" si="532"/>
        <v>0</v>
      </c>
      <c r="AX484" s="192">
        <f t="shared" si="539"/>
        <v>0</v>
      </c>
      <c r="AY484" s="192" t="s">
        <v>18</v>
      </c>
      <c r="AZ484" s="46" t="s">
        <v>192</v>
      </c>
      <c r="BD484" s="186" t="s">
        <v>140</v>
      </c>
      <c r="BE484" s="46" t="str">
        <f t="shared" si="533"/>
        <v>R_ES-SD-SpCool</v>
      </c>
      <c r="BF484" s="192">
        <f t="shared" si="534"/>
        <v>0</v>
      </c>
      <c r="BG484" s="192">
        <f t="shared" si="540"/>
        <v>0</v>
      </c>
      <c r="BH484" s="192" t="s">
        <v>18</v>
      </c>
      <c r="BI484" s="46" t="s">
        <v>194</v>
      </c>
      <c r="BM484" s="186" t="s">
        <v>140</v>
      </c>
      <c r="BN484" s="46" t="str">
        <f t="shared" si="535"/>
        <v>R_ES-SD-SpCool</v>
      </c>
      <c r="BO484" s="192">
        <f t="shared" si="536"/>
        <v>0</v>
      </c>
      <c r="BP484" s="192">
        <f t="shared" si="541"/>
        <v>0</v>
      </c>
      <c r="BQ484" s="192" t="s">
        <v>18</v>
      </c>
      <c r="BR484" s="46" t="s">
        <v>191</v>
      </c>
    </row>
    <row r="485" spans="11:70">
      <c r="K485" s="186" t="s">
        <v>140</v>
      </c>
      <c r="L485" s="187" t="str">
        <f t="shared" si="537"/>
        <v>R_ES-SD-SpCool</v>
      </c>
      <c r="M485" s="186">
        <f t="shared" ref="M485" si="545">M389</f>
        <v>0</v>
      </c>
      <c r="N485" s="186">
        <f t="shared" si="507"/>
        <v>0</v>
      </c>
      <c r="O485" s="186" t="s">
        <v>18</v>
      </c>
      <c r="P485" s="187" t="s">
        <v>195</v>
      </c>
      <c r="T485" s="186" t="s">
        <v>140</v>
      </c>
      <c r="U485" s="187" t="str">
        <f t="shared" si="526"/>
        <v>R_ES-SD-SpCool</v>
      </c>
      <c r="V485" s="186">
        <f t="shared" si="526"/>
        <v>0</v>
      </c>
      <c r="W485" s="186">
        <f t="shared" si="508"/>
        <v>0</v>
      </c>
      <c r="X485" s="186" t="s">
        <v>18</v>
      </c>
      <c r="Y485" s="187" t="s">
        <v>190</v>
      </c>
      <c r="AC485" s="186" t="s">
        <v>140</v>
      </c>
      <c r="AD485" s="46" t="str">
        <f t="shared" si="527"/>
        <v>R_ES-SD-SpCool</v>
      </c>
      <c r="AE485" s="192">
        <f t="shared" si="528"/>
        <v>0</v>
      </c>
      <c r="AF485" s="46">
        <f t="shared" si="490"/>
        <v>0</v>
      </c>
      <c r="AG485" s="192" t="s">
        <v>18</v>
      </c>
      <c r="AH485" s="46" t="s">
        <v>196</v>
      </c>
      <c r="AL485" s="186" t="s">
        <v>140</v>
      </c>
      <c r="AM485" s="187" t="str">
        <f t="shared" si="529"/>
        <v>R_ES-SD-SpCool</v>
      </c>
      <c r="AN485" s="186">
        <f t="shared" si="530"/>
        <v>0</v>
      </c>
      <c r="AO485" s="186">
        <f t="shared" si="509"/>
        <v>0</v>
      </c>
      <c r="AP485" s="186" t="s">
        <v>18</v>
      </c>
      <c r="AQ485" s="187" t="s">
        <v>193</v>
      </c>
      <c r="AU485" s="186" t="s">
        <v>140</v>
      </c>
      <c r="AV485" s="46" t="str">
        <f t="shared" si="531"/>
        <v>R_ES-SD-SpCool</v>
      </c>
      <c r="AW485" s="192">
        <f t="shared" si="532"/>
        <v>0</v>
      </c>
      <c r="AX485" s="192">
        <f t="shared" si="539"/>
        <v>0</v>
      </c>
      <c r="AY485" s="192" t="s">
        <v>18</v>
      </c>
      <c r="AZ485" s="46" t="s">
        <v>192</v>
      </c>
      <c r="BD485" s="186" t="s">
        <v>140</v>
      </c>
      <c r="BE485" s="46" t="str">
        <f t="shared" si="533"/>
        <v>R_ES-SD-SpCool</v>
      </c>
      <c r="BF485" s="192">
        <f t="shared" si="534"/>
        <v>0</v>
      </c>
      <c r="BG485" s="192">
        <f t="shared" si="540"/>
        <v>0</v>
      </c>
      <c r="BH485" s="192" t="s">
        <v>18</v>
      </c>
      <c r="BI485" s="46" t="s">
        <v>194</v>
      </c>
      <c r="BM485" s="186" t="s">
        <v>140</v>
      </c>
      <c r="BN485" s="46" t="str">
        <f t="shared" si="535"/>
        <v>R_ES-SD-SpCool</v>
      </c>
      <c r="BO485" s="192">
        <f t="shared" si="536"/>
        <v>0</v>
      </c>
      <c r="BP485" s="192">
        <f t="shared" si="541"/>
        <v>0</v>
      </c>
      <c r="BQ485" s="192" t="s">
        <v>18</v>
      </c>
      <c r="BR485" s="46" t="s">
        <v>191</v>
      </c>
    </row>
    <row r="486" spans="11:70">
      <c r="K486" s="186" t="s">
        <v>140</v>
      </c>
      <c r="L486" s="187" t="str">
        <f t="shared" si="537"/>
        <v>R_ES-SD-SpCool</v>
      </c>
      <c r="M486" s="186">
        <f t="shared" ref="M486" si="546">M390</f>
        <v>0</v>
      </c>
      <c r="N486" s="186">
        <f t="shared" si="507"/>
        <v>0</v>
      </c>
      <c r="O486" s="186" t="s">
        <v>18</v>
      </c>
      <c r="P486" s="187" t="s">
        <v>195</v>
      </c>
      <c r="T486" s="186" t="s">
        <v>140</v>
      </c>
      <c r="U486" s="187" t="str">
        <f t="shared" si="526"/>
        <v>R_ES-SD-SpCool</v>
      </c>
      <c r="V486" s="186">
        <f t="shared" si="526"/>
        <v>0</v>
      </c>
      <c r="W486" s="186">
        <f t="shared" si="508"/>
        <v>0</v>
      </c>
      <c r="X486" s="186" t="s">
        <v>18</v>
      </c>
      <c r="Y486" s="187" t="s">
        <v>190</v>
      </c>
      <c r="AC486" s="186" t="s">
        <v>140</v>
      </c>
      <c r="AD486" s="46" t="str">
        <f t="shared" si="527"/>
        <v>R_ES-SD-SpCool</v>
      </c>
      <c r="AE486" s="192">
        <f t="shared" si="528"/>
        <v>0</v>
      </c>
      <c r="AF486" s="46">
        <f t="shared" si="490"/>
        <v>0</v>
      </c>
      <c r="AG486" s="192" t="s">
        <v>18</v>
      </c>
      <c r="AH486" s="46" t="s">
        <v>196</v>
      </c>
      <c r="AL486" s="186" t="s">
        <v>140</v>
      </c>
      <c r="AM486" s="187" t="str">
        <f t="shared" si="529"/>
        <v>R_ES-SD-SpCool</v>
      </c>
      <c r="AN486" s="186">
        <f t="shared" si="530"/>
        <v>0</v>
      </c>
      <c r="AO486" s="186">
        <f t="shared" si="509"/>
        <v>0</v>
      </c>
      <c r="AP486" s="186" t="s">
        <v>18</v>
      </c>
      <c r="AQ486" s="187" t="s">
        <v>193</v>
      </c>
      <c r="AU486" s="186" t="s">
        <v>140</v>
      </c>
      <c r="AV486" s="46" t="str">
        <f t="shared" si="531"/>
        <v>R_ES-SD-SpCool</v>
      </c>
      <c r="AW486" s="192">
        <f t="shared" si="532"/>
        <v>0</v>
      </c>
      <c r="AX486" s="192">
        <f t="shared" si="539"/>
        <v>0</v>
      </c>
      <c r="AY486" s="192" t="s">
        <v>18</v>
      </c>
      <c r="AZ486" s="46" t="s">
        <v>192</v>
      </c>
      <c r="BD486" s="186" t="s">
        <v>140</v>
      </c>
      <c r="BE486" s="46" t="str">
        <f t="shared" si="533"/>
        <v>R_ES-SD-SpCool</v>
      </c>
      <c r="BF486" s="192">
        <f t="shared" si="534"/>
        <v>0</v>
      </c>
      <c r="BG486" s="192">
        <f t="shared" si="540"/>
        <v>0</v>
      </c>
      <c r="BH486" s="192" t="s">
        <v>18</v>
      </c>
      <c r="BI486" s="46" t="s">
        <v>194</v>
      </c>
      <c r="BM486" s="186" t="s">
        <v>140</v>
      </c>
      <c r="BN486" s="46" t="str">
        <f t="shared" si="535"/>
        <v>R_ES-SD-SpCool</v>
      </c>
      <c r="BO486" s="192">
        <f t="shared" si="536"/>
        <v>0</v>
      </c>
      <c r="BP486" s="192">
        <f t="shared" si="541"/>
        <v>0</v>
      </c>
      <c r="BQ486" s="192" t="s">
        <v>18</v>
      </c>
      <c r="BR486" s="46" t="s">
        <v>191</v>
      </c>
    </row>
    <row r="487" spans="11:70">
      <c r="K487" s="186" t="s">
        <v>140</v>
      </c>
      <c r="L487" s="187" t="str">
        <f t="shared" si="537"/>
        <v>R_ES-SD-SpCool</v>
      </c>
      <c r="M487" s="186">
        <f t="shared" ref="M487" si="547">M391</f>
        <v>0</v>
      </c>
      <c r="N487" s="186">
        <f t="shared" si="507"/>
        <v>0</v>
      </c>
      <c r="O487" s="186" t="s">
        <v>18</v>
      </c>
      <c r="P487" s="187" t="s">
        <v>195</v>
      </c>
      <c r="T487" s="186" t="s">
        <v>140</v>
      </c>
      <c r="U487" s="187" t="str">
        <f t="shared" si="526"/>
        <v>R_ES-SD-SpCool</v>
      </c>
      <c r="V487" s="186">
        <f t="shared" si="526"/>
        <v>0</v>
      </c>
      <c r="W487" s="186">
        <f t="shared" si="508"/>
        <v>0</v>
      </c>
      <c r="X487" s="186" t="s">
        <v>18</v>
      </c>
      <c r="Y487" s="187" t="s">
        <v>190</v>
      </c>
      <c r="AC487" s="186" t="s">
        <v>140</v>
      </c>
      <c r="AD487" s="46" t="str">
        <f t="shared" si="527"/>
        <v>R_ES-SD-SpCool</v>
      </c>
      <c r="AE487" s="192">
        <f t="shared" si="528"/>
        <v>0</v>
      </c>
      <c r="AF487" s="46">
        <f t="shared" si="490"/>
        <v>0</v>
      </c>
      <c r="AG487" s="192" t="s">
        <v>18</v>
      </c>
      <c r="AH487" s="46" t="s">
        <v>196</v>
      </c>
      <c r="AL487" s="186" t="s">
        <v>140</v>
      </c>
      <c r="AM487" s="187" t="str">
        <f t="shared" si="529"/>
        <v>R_ES-SD-SpCool</v>
      </c>
      <c r="AN487" s="186">
        <f t="shared" si="530"/>
        <v>0</v>
      </c>
      <c r="AO487" s="186">
        <f t="shared" si="509"/>
        <v>0</v>
      </c>
      <c r="AP487" s="186" t="s">
        <v>18</v>
      </c>
      <c r="AQ487" s="187" t="s">
        <v>193</v>
      </c>
      <c r="AU487" s="186" t="s">
        <v>140</v>
      </c>
      <c r="AV487" s="46" t="str">
        <f t="shared" si="531"/>
        <v>R_ES-SD-SpCool</v>
      </c>
      <c r="AW487" s="192">
        <f t="shared" si="532"/>
        <v>0</v>
      </c>
      <c r="AX487" s="192">
        <f t="shared" si="539"/>
        <v>0</v>
      </c>
      <c r="AY487" s="192" t="s">
        <v>18</v>
      </c>
      <c r="AZ487" s="46" t="s">
        <v>192</v>
      </c>
      <c r="BD487" s="186" t="s">
        <v>140</v>
      </c>
      <c r="BE487" s="46" t="str">
        <f t="shared" si="533"/>
        <v>R_ES-SD-SpCool</v>
      </c>
      <c r="BF487" s="192">
        <f t="shared" si="534"/>
        <v>0</v>
      </c>
      <c r="BG487" s="192">
        <f t="shared" si="540"/>
        <v>0</v>
      </c>
      <c r="BH487" s="192" t="s">
        <v>18</v>
      </c>
      <c r="BI487" s="46" t="s">
        <v>194</v>
      </c>
      <c r="BM487" s="186" t="s">
        <v>140</v>
      </c>
      <c r="BN487" s="46" t="str">
        <f t="shared" si="535"/>
        <v>R_ES-SD-SpCool</v>
      </c>
      <c r="BO487" s="192">
        <f t="shared" si="536"/>
        <v>0</v>
      </c>
      <c r="BP487" s="192">
        <f t="shared" si="541"/>
        <v>0</v>
      </c>
      <c r="BQ487" s="192" t="s">
        <v>18</v>
      </c>
      <c r="BR487" s="46" t="s">
        <v>191</v>
      </c>
    </row>
    <row r="488" spans="11:70">
      <c r="K488" s="186" t="s">
        <v>350</v>
      </c>
      <c r="L488" s="187" t="str">
        <f t="shared" si="537"/>
        <v>R_ES-SD-SpCool</v>
      </c>
      <c r="M488" s="186" t="str">
        <f t="shared" ref="M488" si="548">M392</f>
        <v>WH0_1</v>
      </c>
      <c r="N488" s="186">
        <v>0</v>
      </c>
      <c r="O488" s="186" t="s">
        <v>18</v>
      </c>
      <c r="P488" s="187" t="s">
        <v>195</v>
      </c>
      <c r="T488" s="186" t="s">
        <v>350</v>
      </c>
      <c r="U488" s="187" t="str">
        <f t="shared" si="526"/>
        <v>R_ES-SD-SpCool</v>
      </c>
      <c r="V488" s="186" t="str">
        <f t="shared" si="526"/>
        <v>WH0_1</v>
      </c>
      <c r="W488" s="186">
        <v>0</v>
      </c>
      <c r="X488" s="186" t="s">
        <v>18</v>
      </c>
      <c r="Y488" s="187" t="s">
        <v>190</v>
      </c>
      <c r="AC488" s="186" t="s">
        <v>350</v>
      </c>
      <c r="AD488" s="46" t="str">
        <f t="shared" si="527"/>
        <v>R_ES-SD-SpCool</v>
      </c>
      <c r="AE488" s="192" t="str">
        <f t="shared" si="528"/>
        <v>WH0_1</v>
      </c>
      <c r="AF488" s="46">
        <f t="shared" si="490"/>
        <v>0</v>
      </c>
      <c r="AG488" s="192" t="s">
        <v>18</v>
      </c>
      <c r="AH488" s="46" t="s">
        <v>196</v>
      </c>
      <c r="AL488" s="186" t="s">
        <v>350</v>
      </c>
      <c r="AM488" s="187" t="str">
        <f t="shared" si="529"/>
        <v>R_ES-SD-SpCool</v>
      </c>
      <c r="AN488" s="186" t="str">
        <f t="shared" si="530"/>
        <v>WH0_1</v>
      </c>
      <c r="AO488" s="186">
        <v>0</v>
      </c>
      <c r="AP488" s="186" t="s">
        <v>18</v>
      </c>
      <c r="AQ488" s="187" t="s">
        <v>193</v>
      </c>
      <c r="AU488" s="186" t="s">
        <v>350</v>
      </c>
      <c r="AV488" s="46" t="str">
        <f t="shared" si="531"/>
        <v>R_ES-SD-SpCool</v>
      </c>
      <c r="AW488" s="192" t="str">
        <f t="shared" si="532"/>
        <v>WH0_1</v>
      </c>
      <c r="AX488" s="192">
        <f t="shared" si="539"/>
        <v>0</v>
      </c>
      <c r="AY488" s="192" t="s">
        <v>18</v>
      </c>
      <c r="AZ488" s="46" t="s">
        <v>192</v>
      </c>
      <c r="BD488" s="186" t="s">
        <v>350</v>
      </c>
      <c r="BE488" s="46" t="str">
        <f t="shared" si="533"/>
        <v>R_ES-SD-SpCool</v>
      </c>
      <c r="BF488" s="192" t="str">
        <f t="shared" si="534"/>
        <v>WH0_1</v>
      </c>
      <c r="BG488" s="192">
        <f t="shared" si="540"/>
        <v>0</v>
      </c>
      <c r="BH488" s="192" t="s">
        <v>18</v>
      </c>
      <c r="BI488" s="46" t="s">
        <v>194</v>
      </c>
      <c r="BM488" s="186" t="s">
        <v>350</v>
      </c>
      <c r="BN488" s="46" t="str">
        <f t="shared" si="535"/>
        <v>R_ES-SD-SpCool</v>
      </c>
      <c r="BO488" s="192" t="str">
        <f t="shared" si="536"/>
        <v>WH0_1</v>
      </c>
      <c r="BP488" s="192">
        <f t="shared" si="541"/>
        <v>0</v>
      </c>
      <c r="BQ488" s="192" t="s">
        <v>18</v>
      </c>
      <c r="BR488" s="46" t="s">
        <v>191</v>
      </c>
    </row>
    <row r="489" spans="11:70">
      <c r="K489" s="186" t="s">
        <v>350</v>
      </c>
      <c r="L489" s="187" t="str">
        <f t="shared" si="537"/>
        <v>R_ES-SD-SpCool</v>
      </c>
      <c r="M489" s="186" t="str">
        <f t="shared" ref="M489" si="549">M393</f>
        <v>WH2_3</v>
      </c>
      <c r="N489" s="186">
        <v>0</v>
      </c>
      <c r="O489" s="186" t="s">
        <v>18</v>
      </c>
      <c r="P489" s="187" t="s">
        <v>195</v>
      </c>
      <c r="T489" s="186" t="s">
        <v>350</v>
      </c>
      <c r="U489" s="187" t="str">
        <f t="shared" si="526"/>
        <v>R_ES-SD-SpCool</v>
      </c>
      <c r="V489" s="186" t="str">
        <f t="shared" si="526"/>
        <v>WH2_3</v>
      </c>
      <c r="W489" s="186">
        <v>0</v>
      </c>
      <c r="X489" s="186" t="s">
        <v>18</v>
      </c>
      <c r="Y489" s="187" t="s">
        <v>190</v>
      </c>
      <c r="AC489" s="186" t="s">
        <v>350</v>
      </c>
      <c r="AD489" s="46" t="str">
        <f t="shared" si="527"/>
        <v>R_ES-SD-SpCool</v>
      </c>
      <c r="AE489" s="192" t="str">
        <f t="shared" si="528"/>
        <v>WH2_3</v>
      </c>
      <c r="AF489" s="46">
        <f t="shared" si="490"/>
        <v>0</v>
      </c>
      <c r="AG489" s="192" t="s">
        <v>18</v>
      </c>
      <c r="AH489" s="46" t="s">
        <v>196</v>
      </c>
      <c r="AL489" s="186" t="s">
        <v>350</v>
      </c>
      <c r="AM489" s="187" t="str">
        <f t="shared" si="529"/>
        <v>R_ES-SD-SpCool</v>
      </c>
      <c r="AN489" s="186" t="str">
        <f t="shared" si="530"/>
        <v>WH2_3</v>
      </c>
      <c r="AO489" s="186">
        <v>0</v>
      </c>
      <c r="AP489" s="186" t="s">
        <v>18</v>
      </c>
      <c r="AQ489" s="187" t="s">
        <v>193</v>
      </c>
      <c r="AU489" s="186" t="s">
        <v>350</v>
      </c>
      <c r="AV489" s="46" t="str">
        <f t="shared" si="531"/>
        <v>R_ES-SD-SpCool</v>
      </c>
      <c r="AW489" s="192" t="str">
        <f t="shared" si="532"/>
        <v>WH2_3</v>
      </c>
      <c r="AX489" s="192">
        <f t="shared" si="539"/>
        <v>0</v>
      </c>
      <c r="AY489" s="192" t="s">
        <v>18</v>
      </c>
      <c r="AZ489" s="46" t="s">
        <v>192</v>
      </c>
      <c r="BD489" s="186" t="s">
        <v>350</v>
      </c>
      <c r="BE489" s="46" t="str">
        <f t="shared" si="533"/>
        <v>R_ES-SD-SpCool</v>
      </c>
      <c r="BF489" s="192" t="str">
        <f t="shared" si="534"/>
        <v>WH2_3</v>
      </c>
      <c r="BG489" s="192">
        <f t="shared" si="540"/>
        <v>0</v>
      </c>
      <c r="BH489" s="192" t="s">
        <v>18</v>
      </c>
      <c r="BI489" s="46" t="s">
        <v>194</v>
      </c>
      <c r="BM489" s="186" t="s">
        <v>350</v>
      </c>
      <c r="BN489" s="46" t="str">
        <f t="shared" si="535"/>
        <v>R_ES-SD-SpCool</v>
      </c>
      <c r="BO489" s="192" t="str">
        <f t="shared" si="536"/>
        <v>WH2_3</v>
      </c>
      <c r="BP489" s="192">
        <f t="shared" si="541"/>
        <v>0</v>
      </c>
      <c r="BQ489" s="192" t="s">
        <v>18</v>
      </c>
      <c r="BR489" s="46" t="s">
        <v>191</v>
      </c>
    </row>
    <row r="490" spans="11:70">
      <c r="K490" s="186" t="s">
        <v>350</v>
      </c>
      <c r="L490" s="187" t="str">
        <f t="shared" si="537"/>
        <v>R_ES-SD-SpCool</v>
      </c>
      <c r="M490" s="186" t="str">
        <f t="shared" ref="M490" si="550">M394</f>
        <v>WH4_5</v>
      </c>
      <c r="N490" s="186">
        <v>0</v>
      </c>
      <c r="O490" s="186" t="s">
        <v>18</v>
      </c>
      <c r="P490" s="187" t="s">
        <v>195</v>
      </c>
      <c r="T490" s="186" t="s">
        <v>350</v>
      </c>
      <c r="U490" s="187" t="str">
        <f t="shared" si="526"/>
        <v>R_ES-SD-SpCool</v>
      </c>
      <c r="V490" s="186" t="str">
        <f t="shared" si="526"/>
        <v>WH4_5</v>
      </c>
      <c r="W490" s="186">
        <v>0</v>
      </c>
      <c r="X490" s="186" t="s">
        <v>18</v>
      </c>
      <c r="Y490" s="187" t="s">
        <v>190</v>
      </c>
      <c r="AC490" s="186" t="s">
        <v>350</v>
      </c>
      <c r="AD490" s="46" t="str">
        <f t="shared" si="527"/>
        <v>R_ES-SD-SpCool</v>
      </c>
      <c r="AE490" s="192" t="str">
        <f t="shared" si="528"/>
        <v>WH4_5</v>
      </c>
      <c r="AF490" s="46">
        <f t="shared" si="490"/>
        <v>0</v>
      </c>
      <c r="AG490" s="192" t="s">
        <v>18</v>
      </c>
      <c r="AH490" s="46" t="s">
        <v>196</v>
      </c>
      <c r="AL490" s="186" t="s">
        <v>350</v>
      </c>
      <c r="AM490" s="187" t="str">
        <f t="shared" si="529"/>
        <v>R_ES-SD-SpCool</v>
      </c>
      <c r="AN490" s="186" t="str">
        <f t="shared" si="530"/>
        <v>WH4_5</v>
      </c>
      <c r="AO490" s="186">
        <v>0</v>
      </c>
      <c r="AP490" s="186" t="s">
        <v>18</v>
      </c>
      <c r="AQ490" s="187" t="s">
        <v>193</v>
      </c>
      <c r="AU490" s="186" t="s">
        <v>350</v>
      </c>
      <c r="AV490" s="46" t="str">
        <f t="shared" si="531"/>
        <v>R_ES-SD-SpCool</v>
      </c>
      <c r="AW490" s="192" t="str">
        <f t="shared" si="532"/>
        <v>WH4_5</v>
      </c>
      <c r="AX490" s="192">
        <f t="shared" si="539"/>
        <v>0</v>
      </c>
      <c r="AY490" s="192" t="s">
        <v>18</v>
      </c>
      <c r="AZ490" s="46" t="s">
        <v>192</v>
      </c>
      <c r="BD490" s="186" t="s">
        <v>350</v>
      </c>
      <c r="BE490" s="46" t="str">
        <f t="shared" si="533"/>
        <v>R_ES-SD-SpCool</v>
      </c>
      <c r="BF490" s="192" t="str">
        <f t="shared" si="534"/>
        <v>WH4_5</v>
      </c>
      <c r="BG490" s="192">
        <f t="shared" si="540"/>
        <v>0</v>
      </c>
      <c r="BH490" s="192" t="s">
        <v>18</v>
      </c>
      <c r="BI490" s="46" t="s">
        <v>194</v>
      </c>
      <c r="BM490" s="186" t="s">
        <v>350</v>
      </c>
      <c r="BN490" s="46" t="str">
        <f t="shared" si="535"/>
        <v>R_ES-SD-SpCool</v>
      </c>
      <c r="BO490" s="192" t="str">
        <f t="shared" si="536"/>
        <v>WH4_5</v>
      </c>
      <c r="BP490" s="192">
        <f t="shared" si="541"/>
        <v>0</v>
      </c>
      <c r="BQ490" s="192" t="s">
        <v>18</v>
      </c>
      <c r="BR490" s="46" t="s">
        <v>191</v>
      </c>
    </row>
    <row r="491" spans="11:70">
      <c r="K491" s="186" t="s">
        <v>350</v>
      </c>
      <c r="L491" s="187" t="str">
        <f t="shared" si="537"/>
        <v>R_ES-SD-SpCool</v>
      </c>
      <c r="M491" s="186" t="str">
        <f t="shared" ref="M491" si="551">M395</f>
        <v>WH6_7</v>
      </c>
      <c r="N491" s="186">
        <v>0</v>
      </c>
      <c r="O491" s="186" t="s">
        <v>18</v>
      </c>
      <c r="P491" s="187" t="s">
        <v>195</v>
      </c>
      <c r="T491" s="186" t="s">
        <v>350</v>
      </c>
      <c r="U491" s="187" t="str">
        <f t="shared" si="526"/>
        <v>R_ES-SD-SpCool</v>
      </c>
      <c r="V491" s="186" t="str">
        <f t="shared" si="526"/>
        <v>WH6_7</v>
      </c>
      <c r="W491" s="186">
        <v>0</v>
      </c>
      <c r="X491" s="186" t="s">
        <v>18</v>
      </c>
      <c r="Y491" s="187" t="s">
        <v>190</v>
      </c>
      <c r="AC491" s="186" t="s">
        <v>350</v>
      </c>
      <c r="AD491" s="46" t="str">
        <f t="shared" si="527"/>
        <v>R_ES-SD-SpCool</v>
      </c>
      <c r="AE491" s="192" t="str">
        <f t="shared" si="528"/>
        <v>WH6_7</v>
      </c>
      <c r="AF491" s="46">
        <f t="shared" si="490"/>
        <v>0</v>
      </c>
      <c r="AG491" s="192" t="s">
        <v>18</v>
      </c>
      <c r="AH491" s="46" t="s">
        <v>196</v>
      </c>
      <c r="AL491" s="186" t="s">
        <v>350</v>
      </c>
      <c r="AM491" s="187" t="str">
        <f t="shared" si="529"/>
        <v>R_ES-SD-SpCool</v>
      </c>
      <c r="AN491" s="186" t="str">
        <f t="shared" si="530"/>
        <v>WH6_7</v>
      </c>
      <c r="AO491" s="186">
        <v>0</v>
      </c>
      <c r="AP491" s="186" t="s">
        <v>18</v>
      </c>
      <c r="AQ491" s="187" t="s">
        <v>193</v>
      </c>
      <c r="AU491" s="186" t="s">
        <v>350</v>
      </c>
      <c r="AV491" s="46" t="str">
        <f t="shared" si="531"/>
        <v>R_ES-SD-SpCool</v>
      </c>
      <c r="AW491" s="192" t="str">
        <f t="shared" si="532"/>
        <v>WH6_7</v>
      </c>
      <c r="AX491" s="192">
        <f t="shared" si="539"/>
        <v>0</v>
      </c>
      <c r="AY491" s="192" t="s">
        <v>18</v>
      </c>
      <c r="AZ491" s="46" t="s">
        <v>192</v>
      </c>
      <c r="BD491" s="186" t="s">
        <v>350</v>
      </c>
      <c r="BE491" s="46" t="str">
        <f t="shared" si="533"/>
        <v>R_ES-SD-SpCool</v>
      </c>
      <c r="BF491" s="192" t="str">
        <f t="shared" si="534"/>
        <v>WH6_7</v>
      </c>
      <c r="BG491" s="192">
        <f t="shared" si="540"/>
        <v>0</v>
      </c>
      <c r="BH491" s="192" t="s">
        <v>18</v>
      </c>
      <c r="BI491" s="46" t="s">
        <v>194</v>
      </c>
      <c r="BM491" s="186" t="s">
        <v>350</v>
      </c>
      <c r="BN491" s="46" t="str">
        <f t="shared" si="535"/>
        <v>R_ES-SD-SpCool</v>
      </c>
      <c r="BO491" s="192" t="str">
        <f t="shared" si="536"/>
        <v>WH6_7</v>
      </c>
      <c r="BP491" s="192">
        <f t="shared" si="541"/>
        <v>0</v>
      </c>
      <c r="BQ491" s="192" t="s">
        <v>18</v>
      </c>
      <c r="BR491" s="46" t="s">
        <v>191</v>
      </c>
    </row>
    <row r="492" spans="11:70">
      <c r="K492" s="186" t="s">
        <v>350</v>
      </c>
      <c r="L492" s="187" t="str">
        <f t="shared" si="537"/>
        <v>R_ES-SD-SpCool</v>
      </c>
      <c r="M492" s="186" t="str">
        <f t="shared" ref="M492" si="552">M396</f>
        <v>WH8_9</v>
      </c>
      <c r="N492" s="186">
        <v>0</v>
      </c>
      <c r="O492" s="186" t="s">
        <v>18</v>
      </c>
      <c r="P492" s="187" t="s">
        <v>195</v>
      </c>
      <c r="T492" s="186" t="s">
        <v>350</v>
      </c>
      <c r="U492" s="187" t="str">
        <f t="shared" si="526"/>
        <v>R_ES-SD-SpCool</v>
      </c>
      <c r="V492" s="186" t="str">
        <f t="shared" si="526"/>
        <v>WH8_9</v>
      </c>
      <c r="W492" s="186">
        <v>0</v>
      </c>
      <c r="X492" s="186" t="s">
        <v>18</v>
      </c>
      <c r="Y492" s="187" t="s">
        <v>190</v>
      </c>
      <c r="AC492" s="186" t="s">
        <v>350</v>
      </c>
      <c r="AD492" s="46" t="str">
        <f t="shared" si="527"/>
        <v>R_ES-SD-SpCool</v>
      </c>
      <c r="AE492" s="192" t="str">
        <f t="shared" si="528"/>
        <v>WH8_9</v>
      </c>
      <c r="AF492" s="46">
        <f t="shared" si="490"/>
        <v>0</v>
      </c>
      <c r="AG492" s="192" t="s">
        <v>18</v>
      </c>
      <c r="AH492" s="46" t="s">
        <v>196</v>
      </c>
      <c r="AL492" s="186" t="s">
        <v>350</v>
      </c>
      <c r="AM492" s="187" t="str">
        <f t="shared" si="529"/>
        <v>R_ES-SD-SpCool</v>
      </c>
      <c r="AN492" s="186" t="str">
        <f t="shared" si="530"/>
        <v>WH8_9</v>
      </c>
      <c r="AO492" s="186">
        <v>0</v>
      </c>
      <c r="AP492" s="186" t="s">
        <v>18</v>
      </c>
      <c r="AQ492" s="187" t="s">
        <v>193</v>
      </c>
      <c r="AU492" s="186" t="s">
        <v>350</v>
      </c>
      <c r="AV492" s="46" t="str">
        <f t="shared" si="531"/>
        <v>R_ES-SD-SpCool</v>
      </c>
      <c r="AW492" s="192" t="str">
        <f t="shared" si="532"/>
        <v>WH8_9</v>
      </c>
      <c r="AX492" s="192">
        <f t="shared" si="539"/>
        <v>0</v>
      </c>
      <c r="AY492" s="192" t="s">
        <v>18</v>
      </c>
      <c r="AZ492" s="46" t="s">
        <v>192</v>
      </c>
      <c r="BD492" s="186" t="s">
        <v>350</v>
      </c>
      <c r="BE492" s="46" t="str">
        <f t="shared" si="533"/>
        <v>R_ES-SD-SpCool</v>
      </c>
      <c r="BF492" s="192" t="str">
        <f t="shared" si="534"/>
        <v>WH8_9</v>
      </c>
      <c r="BG492" s="192">
        <f t="shared" si="540"/>
        <v>0</v>
      </c>
      <c r="BH492" s="192" t="s">
        <v>18</v>
      </c>
      <c r="BI492" s="46" t="s">
        <v>194</v>
      </c>
      <c r="BM492" s="186" t="s">
        <v>350</v>
      </c>
      <c r="BN492" s="46" t="str">
        <f t="shared" si="535"/>
        <v>R_ES-SD-SpCool</v>
      </c>
      <c r="BO492" s="192" t="str">
        <f t="shared" si="536"/>
        <v>WH8_9</v>
      </c>
      <c r="BP492" s="192">
        <f t="shared" si="541"/>
        <v>0</v>
      </c>
      <c r="BQ492" s="192" t="s">
        <v>18</v>
      </c>
      <c r="BR492" s="46" t="s">
        <v>191</v>
      </c>
    </row>
    <row r="493" spans="11:70">
      <c r="K493" s="186" t="s">
        <v>350</v>
      </c>
      <c r="L493" s="187" t="str">
        <f t="shared" si="537"/>
        <v>R_ES-SD-SpCool</v>
      </c>
      <c r="M493" s="186" t="str">
        <f t="shared" ref="M493" si="553">M397</f>
        <v>WH10_11</v>
      </c>
      <c r="N493" s="186">
        <v>0</v>
      </c>
      <c r="O493" s="186" t="s">
        <v>18</v>
      </c>
      <c r="P493" s="187" t="s">
        <v>195</v>
      </c>
      <c r="T493" s="186" t="s">
        <v>350</v>
      </c>
      <c r="U493" s="187" t="str">
        <f t="shared" si="526"/>
        <v>R_ES-SD-SpCool</v>
      </c>
      <c r="V493" s="186" t="str">
        <f t="shared" si="526"/>
        <v>WH10_11</v>
      </c>
      <c r="W493" s="186">
        <v>0</v>
      </c>
      <c r="X493" s="186" t="s">
        <v>18</v>
      </c>
      <c r="Y493" s="187" t="s">
        <v>190</v>
      </c>
      <c r="AC493" s="186" t="s">
        <v>350</v>
      </c>
      <c r="AD493" s="46" t="str">
        <f t="shared" si="527"/>
        <v>R_ES-SD-SpCool</v>
      </c>
      <c r="AE493" s="192" t="str">
        <f t="shared" si="528"/>
        <v>WH10_11</v>
      </c>
      <c r="AF493" s="46">
        <f t="shared" si="490"/>
        <v>0</v>
      </c>
      <c r="AG493" s="192" t="s">
        <v>18</v>
      </c>
      <c r="AH493" s="46" t="s">
        <v>196</v>
      </c>
      <c r="AL493" s="186" t="s">
        <v>350</v>
      </c>
      <c r="AM493" s="187" t="str">
        <f t="shared" si="529"/>
        <v>R_ES-SD-SpCool</v>
      </c>
      <c r="AN493" s="186" t="str">
        <f t="shared" si="530"/>
        <v>WH10_11</v>
      </c>
      <c r="AO493" s="186">
        <v>0</v>
      </c>
      <c r="AP493" s="186" t="s">
        <v>18</v>
      </c>
      <c r="AQ493" s="187" t="s">
        <v>193</v>
      </c>
      <c r="AU493" s="186" t="s">
        <v>350</v>
      </c>
      <c r="AV493" s="46" t="str">
        <f t="shared" si="531"/>
        <v>R_ES-SD-SpCool</v>
      </c>
      <c r="AW493" s="192" t="str">
        <f t="shared" si="532"/>
        <v>WH10_11</v>
      </c>
      <c r="AX493" s="192">
        <f t="shared" si="539"/>
        <v>0</v>
      </c>
      <c r="AY493" s="192" t="s">
        <v>18</v>
      </c>
      <c r="AZ493" s="46" t="s">
        <v>192</v>
      </c>
      <c r="BD493" s="186" t="s">
        <v>350</v>
      </c>
      <c r="BE493" s="46" t="str">
        <f t="shared" si="533"/>
        <v>R_ES-SD-SpCool</v>
      </c>
      <c r="BF493" s="192" t="str">
        <f t="shared" si="534"/>
        <v>WH10_11</v>
      </c>
      <c r="BG493" s="192">
        <f t="shared" si="540"/>
        <v>0</v>
      </c>
      <c r="BH493" s="192" t="s">
        <v>18</v>
      </c>
      <c r="BI493" s="46" t="s">
        <v>194</v>
      </c>
      <c r="BM493" s="186" t="s">
        <v>350</v>
      </c>
      <c r="BN493" s="46" t="str">
        <f t="shared" si="535"/>
        <v>R_ES-SD-SpCool</v>
      </c>
      <c r="BO493" s="192" t="str">
        <f t="shared" si="536"/>
        <v>WH10_11</v>
      </c>
      <c r="BP493" s="192">
        <f t="shared" si="541"/>
        <v>0</v>
      </c>
      <c r="BQ493" s="192" t="s">
        <v>18</v>
      </c>
      <c r="BR493" s="46" t="s">
        <v>191</v>
      </c>
    </row>
    <row r="494" spans="11:70">
      <c r="K494" s="186" t="s">
        <v>350</v>
      </c>
      <c r="L494" s="187" t="str">
        <f t="shared" si="537"/>
        <v>R_ES-SD-SpCool</v>
      </c>
      <c r="M494" s="186" t="str">
        <f t="shared" ref="M494" si="554">M398</f>
        <v>WH12_13</v>
      </c>
      <c r="N494" s="186">
        <v>0</v>
      </c>
      <c r="O494" s="186" t="s">
        <v>18</v>
      </c>
      <c r="P494" s="187" t="s">
        <v>195</v>
      </c>
      <c r="T494" s="186" t="s">
        <v>350</v>
      </c>
      <c r="U494" s="187" t="str">
        <f t="shared" si="526"/>
        <v>R_ES-SD-SpCool</v>
      </c>
      <c r="V494" s="186" t="str">
        <f t="shared" si="526"/>
        <v>WH12_13</v>
      </c>
      <c r="W494" s="186">
        <v>0</v>
      </c>
      <c r="X494" s="186" t="s">
        <v>18</v>
      </c>
      <c r="Y494" s="187" t="s">
        <v>190</v>
      </c>
      <c r="AC494" s="186" t="s">
        <v>350</v>
      </c>
      <c r="AD494" s="46" t="str">
        <f t="shared" si="527"/>
        <v>R_ES-SD-SpCool</v>
      </c>
      <c r="AE494" s="192" t="str">
        <f t="shared" si="528"/>
        <v>WH12_13</v>
      </c>
      <c r="AF494" s="46">
        <f t="shared" si="490"/>
        <v>0</v>
      </c>
      <c r="AG494" s="192" t="s">
        <v>18</v>
      </c>
      <c r="AH494" s="46" t="s">
        <v>196</v>
      </c>
      <c r="AL494" s="186" t="s">
        <v>350</v>
      </c>
      <c r="AM494" s="187" t="str">
        <f t="shared" si="529"/>
        <v>R_ES-SD-SpCool</v>
      </c>
      <c r="AN494" s="186" t="str">
        <f t="shared" si="530"/>
        <v>WH12_13</v>
      </c>
      <c r="AO494" s="186">
        <v>0</v>
      </c>
      <c r="AP494" s="186" t="s">
        <v>18</v>
      </c>
      <c r="AQ494" s="187" t="s">
        <v>193</v>
      </c>
      <c r="AU494" s="186" t="s">
        <v>350</v>
      </c>
      <c r="AV494" s="46" t="str">
        <f t="shared" si="531"/>
        <v>R_ES-SD-SpCool</v>
      </c>
      <c r="AW494" s="192" t="str">
        <f t="shared" si="532"/>
        <v>WH12_13</v>
      </c>
      <c r="AX494" s="192">
        <f t="shared" si="539"/>
        <v>0</v>
      </c>
      <c r="AY494" s="192" t="s">
        <v>18</v>
      </c>
      <c r="AZ494" s="46" t="s">
        <v>192</v>
      </c>
      <c r="BD494" s="186" t="s">
        <v>350</v>
      </c>
      <c r="BE494" s="46" t="str">
        <f t="shared" si="533"/>
        <v>R_ES-SD-SpCool</v>
      </c>
      <c r="BF494" s="192" t="str">
        <f t="shared" si="534"/>
        <v>WH12_13</v>
      </c>
      <c r="BG494" s="192">
        <f t="shared" si="540"/>
        <v>0</v>
      </c>
      <c r="BH494" s="192" t="s">
        <v>18</v>
      </c>
      <c r="BI494" s="46" t="s">
        <v>194</v>
      </c>
      <c r="BM494" s="186" t="s">
        <v>350</v>
      </c>
      <c r="BN494" s="46" t="str">
        <f t="shared" si="535"/>
        <v>R_ES-SD-SpCool</v>
      </c>
      <c r="BO494" s="192" t="str">
        <f t="shared" si="536"/>
        <v>WH12_13</v>
      </c>
      <c r="BP494" s="192">
        <f t="shared" si="541"/>
        <v>0</v>
      </c>
      <c r="BQ494" s="192" t="s">
        <v>18</v>
      </c>
      <c r="BR494" s="46" t="s">
        <v>191</v>
      </c>
    </row>
    <row r="495" spans="11:70">
      <c r="K495" s="186" t="s">
        <v>350</v>
      </c>
      <c r="L495" s="187" t="str">
        <f t="shared" si="537"/>
        <v>R_ES-SD-SpCool</v>
      </c>
      <c r="M495" s="186" t="str">
        <f t="shared" ref="M495" si="555">M399</f>
        <v>WH14_15</v>
      </c>
      <c r="N495" s="186">
        <v>0</v>
      </c>
      <c r="O495" s="186" t="s">
        <v>18</v>
      </c>
      <c r="P495" s="187" t="s">
        <v>195</v>
      </c>
      <c r="T495" s="186" t="s">
        <v>350</v>
      </c>
      <c r="U495" s="187" t="str">
        <f t="shared" si="526"/>
        <v>R_ES-SD-SpCool</v>
      </c>
      <c r="V495" s="186" t="str">
        <f t="shared" si="526"/>
        <v>WH14_15</v>
      </c>
      <c r="W495" s="186">
        <v>0</v>
      </c>
      <c r="X495" s="186" t="s">
        <v>18</v>
      </c>
      <c r="Y495" s="187" t="s">
        <v>190</v>
      </c>
      <c r="AC495" s="186" t="s">
        <v>350</v>
      </c>
      <c r="AD495" s="46" t="str">
        <f t="shared" si="527"/>
        <v>R_ES-SD-SpCool</v>
      </c>
      <c r="AE495" s="192" t="str">
        <f t="shared" si="528"/>
        <v>WH14_15</v>
      </c>
      <c r="AF495" s="46">
        <f t="shared" si="490"/>
        <v>0</v>
      </c>
      <c r="AG495" s="192" t="s">
        <v>18</v>
      </c>
      <c r="AH495" s="46" t="s">
        <v>196</v>
      </c>
      <c r="AL495" s="186" t="s">
        <v>350</v>
      </c>
      <c r="AM495" s="187" t="str">
        <f t="shared" si="529"/>
        <v>R_ES-SD-SpCool</v>
      </c>
      <c r="AN495" s="186" t="str">
        <f t="shared" si="530"/>
        <v>WH14_15</v>
      </c>
      <c r="AO495" s="186">
        <v>0</v>
      </c>
      <c r="AP495" s="186" t="s">
        <v>18</v>
      </c>
      <c r="AQ495" s="187" t="s">
        <v>193</v>
      </c>
      <c r="AU495" s="186" t="s">
        <v>350</v>
      </c>
      <c r="AV495" s="46" t="str">
        <f t="shared" si="531"/>
        <v>R_ES-SD-SpCool</v>
      </c>
      <c r="AW495" s="192" t="str">
        <f t="shared" si="532"/>
        <v>WH14_15</v>
      </c>
      <c r="AX495" s="192">
        <f t="shared" si="539"/>
        <v>0</v>
      </c>
      <c r="AY495" s="192" t="s">
        <v>18</v>
      </c>
      <c r="AZ495" s="46" t="s">
        <v>192</v>
      </c>
      <c r="BD495" s="186" t="s">
        <v>350</v>
      </c>
      <c r="BE495" s="46" t="str">
        <f t="shared" si="533"/>
        <v>R_ES-SD-SpCool</v>
      </c>
      <c r="BF495" s="192" t="str">
        <f t="shared" si="534"/>
        <v>WH14_15</v>
      </c>
      <c r="BG495" s="192">
        <f t="shared" si="540"/>
        <v>0</v>
      </c>
      <c r="BH495" s="192" t="s">
        <v>18</v>
      </c>
      <c r="BI495" s="46" t="s">
        <v>194</v>
      </c>
      <c r="BM495" s="186" t="s">
        <v>350</v>
      </c>
      <c r="BN495" s="46" t="str">
        <f t="shared" si="535"/>
        <v>R_ES-SD-SpCool</v>
      </c>
      <c r="BO495" s="192" t="str">
        <f t="shared" si="536"/>
        <v>WH14_15</v>
      </c>
      <c r="BP495" s="192">
        <f t="shared" si="541"/>
        <v>0</v>
      </c>
      <c r="BQ495" s="192" t="s">
        <v>18</v>
      </c>
      <c r="BR495" s="46" t="s">
        <v>191</v>
      </c>
    </row>
    <row r="496" spans="11:70">
      <c r="K496" s="186" t="s">
        <v>350</v>
      </c>
      <c r="L496" s="187" t="str">
        <f t="shared" si="537"/>
        <v>R_ES-SD-SpCool</v>
      </c>
      <c r="M496" s="186" t="str">
        <f t="shared" ref="M496" si="556">M400</f>
        <v>WH16_17</v>
      </c>
      <c r="N496" s="186">
        <v>0</v>
      </c>
      <c r="O496" s="186" t="s">
        <v>18</v>
      </c>
      <c r="P496" s="187" t="s">
        <v>195</v>
      </c>
      <c r="T496" s="186" t="s">
        <v>350</v>
      </c>
      <c r="U496" s="187" t="str">
        <f t="shared" si="526"/>
        <v>R_ES-SD-SpCool</v>
      </c>
      <c r="V496" s="186" t="str">
        <f t="shared" si="526"/>
        <v>WH16_17</v>
      </c>
      <c r="W496" s="186">
        <v>0</v>
      </c>
      <c r="X496" s="186" t="s">
        <v>18</v>
      </c>
      <c r="Y496" s="187" t="s">
        <v>190</v>
      </c>
      <c r="AC496" s="186" t="s">
        <v>350</v>
      </c>
      <c r="AD496" s="46" t="str">
        <f t="shared" si="527"/>
        <v>R_ES-SD-SpCool</v>
      </c>
      <c r="AE496" s="192" t="str">
        <f t="shared" si="528"/>
        <v>WH16_17</v>
      </c>
      <c r="AF496" s="46">
        <f t="shared" si="490"/>
        <v>0</v>
      </c>
      <c r="AG496" s="192" t="s">
        <v>18</v>
      </c>
      <c r="AH496" s="46" t="s">
        <v>196</v>
      </c>
      <c r="AL496" s="186" t="s">
        <v>350</v>
      </c>
      <c r="AM496" s="187" t="str">
        <f t="shared" si="529"/>
        <v>R_ES-SD-SpCool</v>
      </c>
      <c r="AN496" s="186" t="str">
        <f t="shared" si="530"/>
        <v>WH16_17</v>
      </c>
      <c r="AO496" s="186">
        <v>0</v>
      </c>
      <c r="AP496" s="186" t="s">
        <v>18</v>
      </c>
      <c r="AQ496" s="187" t="s">
        <v>193</v>
      </c>
      <c r="AU496" s="186" t="s">
        <v>350</v>
      </c>
      <c r="AV496" s="46" t="str">
        <f t="shared" si="531"/>
        <v>R_ES-SD-SpCool</v>
      </c>
      <c r="AW496" s="192" t="str">
        <f t="shared" si="532"/>
        <v>WH16_17</v>
      </c>
      <c r="AX496" s="192">
        <f t="shared" si="539"/>
        <v>0</v>
      </c>
      <c r="AY496" s="192" t="s">
        <v>18</v>
      </c>
      <c r="AZ496" s="46" t="s">
        <v>192</v>
      </c>
      <c r="BD496" s="186" t="s">
        <v>350</v>
      </c>
      <c r="BE496" s="46" t="str">
        <f t="shared" si="533"/>
        <v>R_ES-SD-SpCool</v>
      </c>
      <c r="BF496" s="192" t="str">
        <f t="shared" si="534"/>
        <v>WH16_17</v>
      </c>
      <c r="BG496" s="192">
        <f t="shared" si="540"/>
        <v>0</v>
      </c>
      <c r="BH496" s="192" t="s">
        <v>18</v>
      </c>
      <c r="BI496" s="46" t="s">
        <v>194</v>
      </c>
      <c r="BM496" s="186" t="s">
        <v>350</v>
      </c>
      <c r="BN496" s="46" t="str">
        <f t="shared" si="535"/>
        <v>R_ES-SD-SpCool</v>
      </c>
      <c r="BO496" s="192" t="str">
        <f t="shared" si="536"/>
        <v>WH16_17</v>
      </c>
      <c r="BP496" s="192">
        <f t="shared" si="541"/>
        <v>0</v>
      </c>
      <c r="BQ496" s="192" t="s">
        <v>18</v>
      </c>
      <c r="BR496" s="46" t="s">
        <v>191</v>
      </c>
    </row>
    <row r="497" spans="11:70">
      <c r="K497" s="186" t="s">
        <v>350</v>
      </c>
      <c r="L497" s="187" t="str">
        <f t="shared" si="537"/>
        <v>R_ES-SD-SpCool</v>
      </c>
      <c r="M497" s="186" t="str">
        <f t="shared" ref="M497" si="557">M401</f>
        <v>WH18_19</v>
      </c>
      <c r="N497" s="186">
        <v>0</v>
      </c>
      <c r="O497" s="186" t="s">
        <v>18</v>
      </c>
      <c r="P497" s="187" t="s">
        <v>195</v>
      </c>
      <c r="T497" s="186" t="s">
        <v>350</v>
      </c>
      <c r="U497" s="187" t="str">
        <f t="shared" si="526"/>
        <v>R_ES-SD-SpCool</v>
      </c>
      <c r="V497" s="186" t="str">
        <f t="shared" si="526"/>
        <v>WH18_19</v>
      </c>
      <c r="W497" s="186">
        <v>0</v>
      </c>
      <c r="X497" s="186" t="s">
        <v>18</v>
      </c>
      <c r="Y497" s="187" t="s">
        <v>190</v>
      </c>
      <c r="AC497" s="186" t="s">
        <v>350</v>
      </c>
      <c r="AD497" s="46" t="str">
        <f t="shared" si="527"/>
        <v>R_ES-SD-SpCool</v>
      </c>
      <c r="AE497" s="192" t="str">
        <f t="shared" si="528"/>
        <v>WH18_19</v>
      </c>
      <c r="AF497" s="46">
        <f t="shared" si="490"/>
        <v>0</v>
      </c>
      <c r="AG497" s="192" t="s">
        <v>18</v>
      </c>
      <c r="AH497" s="46" t="s">
        <v>196</v>
      </c>
      <c r="AL497" s="186" t="s">
        <v>350</v>
      </c>
      <c r="AM497" s="187" t="str">
        <f t="shared" si="529"/>
        <v>R_ES-SD-SpCool</v>
      </c>
      <c r="AN497" s="186" t="str">
        <f t="shared" si="530"/>
        <v>WH18_19</v>
      </c>
      <c r="AO497" s="186">
        <v>0</v>
      </c>
      <c r="AP497" s="186" t="s">
        <v>18</v>
      </c>
      <c r="AQ497" s="187" t="s">
        <v>193</v>
      </c>
      <c r="AU497" s="186" t="s">
        <v>350</v>
      </c>
      <c r="AV497" s="46" t="str">
        <f t="shared" si="531"/>
        <v>R_ES-SD-SpCool</v>
      </c>
      <c r="AW497" s="192" t="str">
        <f t="shared" si="532"/>
        <v>WH18_19</v>
      </c>
      <c r="AX497" s="192">
        <f t="shared" si="539"/>
        <v>0</v>
      </c>
      <c r="AY497" s="192" t="s">
        <v>18</v>
      </c>
      <c r="AZ497" s="46" t="s">
        <v>192</v>
      </c>
      <c r="BD497" s="186" t="s">
        <v>350</v>
      </c>
      <c r="BE497" s="46" t="str">
        <f t="shared" si="533"/>
        <v>R_ES-SD-SpCool</v>
      </c>
      <c r="BF497" s="192" t="str">
        <f t="shared" si="534"/>
        <v>WH18_19</v>
      </c>
      <c r="BG497" s="192">
        <f t="shared" si="540"/>
        <v>0</v>
      </c>
      <c r="BH497" s="192" t="s">
        <v>18</v>
      </c>
      <c r="BI497" s="46" t="s">
        <v>194</v>
      </c>
      <c r="BM497" s="186" t="s">
        <v>350</v>
      </c>
      <c r="BN497" s="46" t="str">
        <f t="shared" si="535"/>
        <v>R_ES-SD-SpCool</v>
      </c>
      <c r="BO497" s="192" t="str">
        <f t="shared" si="536"/>
        <v>WH18_19</v>
      </c>
      <c r="BP497" s="192">
        <f t="shared" si="541"/>
        <v>0</v>
      </c>
      <c r="BQ497" s="192" t="s">
        <v>18</v>
      </c>
      <c r="BR497" s="46" t="s">
        <v>191</v>
      </c>
    </row>
    <row r="498" spans="11:70">
      <c r="K498" s="186" t="s">
        <v>350</v>
      </c>
      <c r="L498" s="187" t="str">
        <f t="shared" si="537"/>
        <v>R_ES-SD-SpCool</v>
      </c>
      <c r="M498" s="186" t="str">
        <f t="shared" ref="M498" si="558">M402</f>
        <v>WH20_21</v>
      </c>
      <c r="N498" s="186">
        <v>0</v>
      </c>
      <c r="O498" s="186" t="s">
        <v>18</v>
      </c>
      <c r="P498" s="187" t="s">
        <v>195</v>
      </c>
      <c r="T498" s="186" t="s">
        <v>350</v>
      </c>
      <c r="U498" s="187" t="str">
        <f t="shared" si="526"/>
        <v>R_ES-SD-SpCool</v>
      </c>
      <c r="V498" s="186" t="str">
        <f t="shared" si="526"/>
        <v>WH20_21</v>
      </c>
      <c r="W498" s="186">
        <v>0</v>
      </c>
      <c r="X498" s="186" t="s">
        <v>18</v>
      </c>
      <c r="Y498" s="187" t="s">
        <v>190</v>
      </c>
      <c r="AC498" s="186" t="s">
        <v>350</v>
      </c>
      <c r="AD498" s="46" t="str">
        <f t="shared" si="527"/>
        <v>R_ES-SD-SpCool</v>
      </c>
      <c r="AE498" s="192" t="str">
        <f t="shared" si="528"/>
        <v>WH20_21</v>
      </c>
      <c r="AF498" s="46">
        <f t="shared" si="490"/>
        <v>0</v>
      </c>
      <c r="AG498" s="192" t="s">
        <v>18</v>
      </c>
      <c r="AH498" s="46" t="s">
        <v>196</v>
      </c>
      <c r="AL498" s="186" t="s">
        <v>350</v>
      </c>
      <c r="AM498" s="187" t="str">
        <f t="shared" si="529"/>
        <v>R_ES-SD-SpCool</v>
      </c>
      <c r="AN498" s="186" t="str">
        <f t="shared" si="530"/>
        <v>WH20_21</v>
      </c>
      <c r="AO498" s="186">
        <v>0</v>
      </c>
      <c r="AP498" s="186" t="s">
        <v>18</v>
      </c>
      <c r="AQ498" s="187" t="s">
        <v>193</v>
      </c>
      <c r="AU498" s="186" t="s">
        <v>350</v>
      </c>
      <c r="AV498" s="46" t="str">
        <f t="shared" si="531"/>
        <v>R_ES-SD-SpCool</v>
      </c>
      <c r="AW498" s="192" t="str">
        <f t="shared" si="532"/>
        <v>WH20_21</v>
      </c>
      <c r="AX498" s="192">
        <f t="shared" si="539"/>
        <v>0</v>
      </c>
      <c r="AY498" s="192" t="s">
        <v>18</v>
      </c>
      <c r="AZ498" s="46" t="s">
        <v>192</v>
      </c>
      <c r="BD498" s="186" t="s">
        <v>350</v>
      </c>
      <c r="BE498" s="46" t="str">
        <f t="shared" si="533"/>
        <v>R_ES-SD-SpCool</v>
      </c>
      <c r="BF498" s="192" t="str">
        <f t="shared" si="534"/>
        <v>WH20_21</v>
      </c>
      <c r="BG498" s="192">
        <f t="shared" si="540"/>
        <v>0</v>
      </c>
      <c r="BH498" s="192" t="s">
        <v>18</v>
      </c>
      <c r="BI498" s="46" t="s">
        <v>194</v>
      </c>
      <c r="BM498" s="186" t="s">
        <v>350</v>
      </c>
      <c r="BN498" s="46" t="str">
        <f t="shared" si="535"/>
        <v>R_ES-SD-SpCool</v>
      </c>
      <c r="BO498" s="192" t="str">
        <f t="shared" si="536"/>
        <v>WH20_21</v>
      </c>
      <c r="BP498" s="192">
        <f t="shared" si="541"/>
        <v>0</v>
      </c>
      <c r="BQ498" s="192" t="s">
        <v>18</v>
      </c>
      <c r="BR498" s="46" t="s">
        <v>191</v>
      </c>
    </row>
    <row r="499" spans="11:70">
      <c r="K499" s="186" t="s">
        <v>350</v>
      </c>
      <c r="L499" s="187" t="str">
        <f t="shared" si="537"/>
        <v>R_ES-SD-SpCool</v>
      </c>
      <c r="M499" s="186" t="str">
        <f t="shared" ref="M499" si="559">M403</f>
        <v>WH22_23</v>
      </c>
      <c r="N499" s="186">
        <v>0</v>
      </c>
      <c r="O499" s="186" t="s">
        <v>18</v>
      </c>
      <c r="P499" s="187" t="s">
        <v>195</v>
      </c>
      <c r="T499" s="186" t="s">
        <v>350</v>
      </c>
      <c r="U499" s="187" t="str">
        <f t="shared" si="526"/>
        <v>R_ES-SD-SpCool</v>
      </c>
      <c r="V499" s="186" t="str">
        <f t="shared" si="526"/>
        <v>WH22_23</v>
      </c>
      <c r="W499" s="186">
        <v>0</v>
      </c>
      <c r="X499" s="186" t="s">
        <v>18</v>
      </c>
      <c r="Y499" s="187" t="s">
        <v>190</v>
      </c>
      <c r="AC499" s="186" t="s">
        <v>350</v>
      </c>
      <c r="AD499" s="46" t="str">
        <f t="shared" si="527"/>
        <v>R_ES-SD-SpCool</v>
      </c>
      <c r="AE499" s="192" t="str">
        <f t="shared" si="528"/>
        <v>WH22_23</v>
      </c>
      <c r="AF499" s="46">
        <f t="shared" si="490"/>
        <v>0</v>
      </c>
      <c r="AG499" s="192" t="s">
        <v>18</v>
      </c>
      <c r="AH499" s="46" t="s">
        <v>196</v>
      </c>
      <c r="AL499" s="186" t="s">
        <v>350</v>
      </c>
      <c r="AM499" s="187" t="str">
        <f t="shared" si="529"/>
        <v>R_ES-SD-SpCool</v>
      </c>
      <c r="AN499" s="186" t="str">
        <f t="shared" si="530"/>
        <v>WH22_23</v>
      </c>
      <c r="AO499" s="186">
        <v>0</v>
      </c>
      <c r="AP499" s="186" t="s">
        <v>18</v>
      </c>
      <c r="AQ499" s="187" t="s">
        <v>193</v>
      </c>
      <c r="AU499" s="186" t="s">
        <v>350</v>
      </c>
      <c r="AV499" s="46" t="str">
        <f t="shared" si="531"/>
        <v>R_ES-SD-SpCool</v>
      </c>
      <c r="AW499" s="192" t="str">
        <f t="shared" si="532"/>
        <v>WH22_23</v>
      </c>
      <c r="AX499" s="192">
        <f t="shared" si="539"/>
        <v>0</v>
      </c>
      <c r="AY499" s="192" t="s">
        <v>18</v>
      </c>
      <c r="AZ499" s="46" t="s">
        <v>192</v>
      </c>
      <c r="BD499" s="186" t="s">
        <v>350</v>
      </c>
      <c r="BE499" s="46" t="str">
        <f t="shared" si="533"/>
        <v>R_ES-SD-SpCool</v>
      </c>
      <c r="BF499" s="192" t="str">
        <f t="shared" si="534"/>
        <v>WH22_23</v>
      </c>
      <c r="BG499" s="192">
        <f t="shared" si="540"/>
        <v>0</v>
      </c>
      <c r="BH499" s="192" t="s">
        <v>18</v>
      </c>
      <c r="BI499" s="46" t="s">
        <v>194</v>
      </c>
      <c r="BM499" s="186" t="s">
        <v>350</v>
      </c>
      <c r="BN499" s="46" t="str">
        <f t="shared" si="535"/>
        <v>R_ES-SD-SpCool</v>
      </c>
      <c r="BO499" s="192" t="str">
        <f t="shared" si="536"/>
        <v>WH22_23</v>
      </c>
      <c r="BP499" s="192">
        <f t="shared" si="541"/>
        <v>0</v>
      </c>
      <c r="BQ499" s="192" t="s">
        <v>18</v>
      </c>
      <c r="BR499" s="46" t="s">
        <v>191</v>
      </c>
    </row>
    <row r="500" spans="11:70">
      <c r="K500" s="186" t="s">
        <v>140</v>
      </c>
      <c r="L500" s="187" t="str">
        <f t="shared" si="537"/>
        <v>R_ES-SD-SpCool</v>
      </c>
      <c r="M500" s="187"/>
      <c r="N500" s="186">
        <v>0</v>
      </c>
      <c r="O500" s="186" t="s">
        <v>18</v>
      </c>
      <c r="P500" s="187" t="s">
        <v>195</v>
      </c>
      <c r="T500" s="186" t="s">
        <v>140</v>
      </c>
      <c r="U500" s="187" t="str">
        <f t="shared" si="526"/>
        <v>R_ES-SD-SpCool</v>
      </c>
      <c r="V500" s="186">
        <f t="shared" si="526"/>
        <v>0</v>
      </c>
      <c r="W500" s="186">
        <v>0</v>
      </c>
      <c r="X500" s="186" t="s">
        <v>18</v>
      </c>
      <c r="Y500" s="187" t="s">
        <v>190</v>
      </c>
      <c r="AC500" s="186" t="s">
        <v>140</v>
      </c>
      <c r="AD500" s="46" t="str">
        <f t="shared" si="527"/>
        <v>R_ES-SD-SpCool</v>
      </c>
      <c r="AE500" s="192">
        <f t="shared" si="528"/>
        <v>0</v>
      </c>
      <c r="AF500" s="46">
        <f t="shared" si="490"/>
        <v>0</v>
      </c>
      <c r="AG500" s="192" t="s">
        <v>18</v>
      </c>
      <c r="AH500" s="46" t="s">
        <v>196</v>
      </c>
      <c r="AL500" s="186" t="s">
        <v>140</v>
      </c>
      <c r="AM500" s="187" t="str">
        <f t="shared" si="529"/>
        <v>R_ES-SD-SpCool</v>
      </c>
      <c r="AN500" s="186">
        <f t="shared" si="530"/>
        <v>0</v>
      </c>
      <c r="AO500" s="186">
        <v>0</v>
      </c>
      <c r="AP500" s="186" t="s">
        <v>18</v>
      </c>
      <c r="AQ500" s="187" t="s">
        <v>193</v>
      </c>
      <c r="AU500" s="186" t="s">
        <v>140</v>
      </c>
      <c r="AV500" s="46" t="str">
        <f t="shared" si="531"/>
        <v>R_ES-SD-SpCool</v>
      </c>
      <c r="AW500" s="192">
        <f t="shared" si="532"/>
        <v>0</v>
      </c>
      <c r="AX500" s="192">
        <f t="shared" si="539"/>
        <v>0</v>
      </c>
      <c r="AY500" s="192" t="s">
        <v>18</v>
      </c>
      <c r="AZ500" s="46" t="s">
        <v>192</v>
      </c>
      <c r="BD500" s="186" t="s">
        <v>140</v>
      </c>
      <c r="BE500" s="46" t="str">
        <f t="shared" si="533"/>
        <v>R_ES-SD-SpCool</v>
      </c>
      <c r="BF500" s="192">
        <f t="shared" si="534"/>
        <v>0</v>
      </c>
      <c r="BG500" s="192">
        <f t="shared" si="540"/>
        <v>0</v>
      </c>
      <c r="BH500" s="192" t="s">
        <v>18</v>
      </c>
      <c r="BI500" s="46" t="s">
        <v>194</v>
      </c>
      <c r="BM500" s="186" t="s">
        <v>140</v>
      </c>
      <c r="BN500" s="46" t="str">
        <f t="shared" si="535"/>
        <v>R_ES-SD-SpCool</v>
      </c>
      <c r="BO500" s="192">
        <f t="shared" si="536"/>
        <v>0</v>
      </c>
      <c r="BP500" s="192">
        <f t="shared" si="541"/>
        <v>0</v>
      </c>
      <c r="BQ500" s="192" t="s">
        <v>18</v>
      </c>
      <c r="BR500" s="46" t="s">
        <v>191</v>
      </c>
    </row>
    <row r="501" spans="11:70">
      <c r="K501" s="186" t="s">
        <v>140</v>
      </c>
      <c r="L501" s="187" t="str">
        <f t="shared" si="537"/>
        <v>R_ES-SD-SpCool</v>
      </c>
      <c r="M501" s="187"/>
      <c r="N501" s="186">
        <v>0</v>
      </c>
      <c r="O501" s="186" t="s">
        <v>18</v>
      </c>
      <c r="P501" s="187" t="s">
        <v>195</v>
      </c>
      <c r="T501" s="186" t="s">
        <v>140</v>
      </c>
      <c r="U501" s="187" t="str">
        <f t="shared" si="526"/>
        <v>R_ES-SD-SpCool</v>
      </c>
      <c r="V501" s="186">
        <f t="shared" si="526"/>
        <v>0</v>
      </c>
      <c r="W501" s="186">
        <v>0</v>
      </c>
      <c r="X501" s="186" t="s">
        <v>18</v>
      </c>
      <c r="Y501" s="187" t="s">
        <v>190</v>
      </c>
      <c r="AC501" s="186" t="s">
        <v>140</v>
      </c>
      <c r="AD501" s="46" t="str">
        <f t="shared" si="527"/>
        <v>R_ES-SD-SpCool</v>
      </c>
      <c r="AE501" s="192">
        <f t="shared" si="528"/>
        <v>0</v>
      </c>
      <c r="AF501" s="46">
        <f t="shared" si="490"/>
        <v>0</v>
      </c>
      <c r="AG501" s="192" t="s">
        <v>18</v>
      </c>
      <c r="AH501" s="46" t="s">
        <v>196</v>
      </c>
      <c r="AL501" s="186" t="s">
        <v>140</v>
      </c>
      <c r="AM501" s="187" t="str">
        <f t="shared" si="529"/>
        <v>R_ES-SD-SpCool</v>
      </c>
      <c r="AN501" s="186">
        <f t="shared" si="530"/>
        <v>0</v>
      </c>
      <c r="AO501" s="186">
        <v>0</v>
      </c>
      <c r="AP501" s="186" t="s">
        <v>18</v>
      </c>
      <c r="AQ501" s="187" t="s">
        <v>193</v>
      </c>
      <c r="AU501" s="186" t="s">
        <v>140</v>
      </c>
      <c r="AV501" s="46" t="str">
        <f t="shared" si="531"/>
        <v>R_ES-SD-SpCool</v>
      </c>
      <c r="AW501" s="192">
        <f t="shared" si="532"/>
        <v>0</v>
      </c>
      <c r="AX501" s="192">
        <f t="shared" si="539"/>
        <v>0</v>
      </c>
      <c r="AY501" s="192" t="s">
        <v>18</v>
      </c>
      <c r="AZ501" s="46" t="s">
        <v>192</v>
      </c>
      <c r="BD501" s="186" t="s">
        <v>140</v>
      </c>
      <c r="BE501" s="46" t="str">
        <f t="shared" si="533"/>
        <v>R_ES-SD-SpCool</v>
      </c>
      <c r="BF501" s="192">
        <f t="shared" si="534"/>
        <v>0</v>
      </c>
      <c r="BG501" s="192">
        <f t="shared" si="540"/>
        <v>0</v>
      </c>
      <c r="BH501" s="192" t="s">
        <v>18</v>
      </c>
      <c r="BI501" s="46" t="s">
        <v>194</v>
      </c>
      <c r="BM501" s="186" t="s">
        <v>140</v>
      </c>
      <c r="BN501" s="46" t="str">
        <f t="shared" si="535"/>
        <v>R_ES-SD-SpCool</v>
      </c>
      <c r="BO501" s="192">
        <f t="shared" si="536"/>
        <v>0</v>
      </c>
      <c r="BP501" s="192">
        <f t="shared" si="541"/>
        <v>0</v>
      </c>
      <c r="BQ501" s="192" t="s">
        <v>18</v>
      </c>
      <c r="BR501" s="46" t="s">
        <v>191</v>
      </c>
    </row>
    <row r="502" spans="11:70">
      <c r="K502" s="186" t="s">
        <v>140</v>
      </c>
      <c r="L502" s="187" t="str">
        <f t="shared" si="537"/>
        <v>R_ES-SD-SpCool</v>
      </c>
      <c r="M502" s="187"/>
      <c r="N502" s="186">
        <v>0</v>
      </c>
      <c r="O502" s="186" t="s">
        <v>18</v>
      </c>
      <c r="P502" s="187" t="s">
        <v>195</v>
      </c>
      <c r="T502" s="186" t="s">
        <v>140</v>
      </c>
      <c r="U502" s="187" t="str">
        <f t="shared" si="526"/>
        <v>R_ES-SD-SpCool</v>
      </c>
      <c r="V502" s="186">
        <f t="shared" si="526"/>
        <v>0</v>
      </c>
      <c r="W502" s="186">
        <v>0</v>
      </c>
      <c r="X502" s="186" t="s">
        <v>18</v>
      </c>
      <c r="Y502" s="187" t="s">
        <v>190</v>
      </c>
      <c r="AC502" s="186" t="s">
        <v>140</v>
      </c>
      <c r="AD502" s="46" t="str">
        <f t="shared" si="527"/>
        <v>R_ES-SD-SpCool</v>
      </c>
      <c r="AE502" s="192">
        <f t="shared" si="528"/>
        <v>0</v>
      </c>
      <c r="AF502" s="46">
        <f t="shared" si="490"/>
        <v>0</v>
      </c>
      <c r="AG502" s="192" t="s">
        <v>18</v>
      </c>
      <c r="AH502" s="46" t="s">
        <v>196</v>
      </c>
      <c r="AL502" s="186" t="s">
        <v>140</v>
      </c>
      <c r="AM502" s="187" t="str">
        <f t="shared" si="529"/>
        <v>R_ES-SD-SpCool</v>
      </c>
      <c r="AN502" s="186">
        <f t="shared" si="530"/>
        <v>0</v>
      </c>
      <c r="AO502" s="186">
        <v>0</v>
      </c>
      <c r="AP502" s="186" t="s">
        <v>18</v>
      </c>
      <c r="AQ502" s="187" t="s">
        <v>193</v>
      </c>
      <c r="AU502" s="186" t="s">
        <v>140</v>
      </c>
      <c r="AV502" s="46" t="str">
        <f t="shared" si="531"/>
        <v>R_ES-SD-SpCool</v>
      </c>
      <c r="AW502" s="192">
        <f t="shared" si="532"/>
        <v>0</v>
      </c>
      <c r="AX502" s="192">
        <f t="shared" si="539"/>
        <v>0</v>
      </c>
      <c r="AY502" s="192" t="s">
        <v>18</v>
      </c>
      <c r="AZ502" s="46" t="s">
        <v>192</v>
      </c>
      <c r="BD502" s="186" t="s">
        <v>140</v>
      </c>
      <c r="BE502" s="46" t="str">
        <f t="shared" si="533"/>
        <v>R_ES-SD-SpCool</v>
      </c>
      <c r="BF502" s="192">
        <f t="shared" si="534"/>
        <v>0</v>
      </c>
      <c r="BG502" s="192">
        <f t="shared" si="540"/>
        <v>0</v>
      </c>
      <c r="BH502" s="192" t="s">
        <v>18</v>
      </c>
      <c r="BI502" s="46" t="s">
        <v>194</v>
      </c>
      <c r="BM502" s="186" t="s">
        <v>140</v>
      </c>
      <c r="BN502" s="46" t="str">
        <f t="shared" si="535"/>
        <v>R_ES-SD-SpCool</v>
      </c>
      <c r="BO502" s="192">
        <f t="shared" si="536"/>
        <v>0</v>
      </c>
      <c r="BP502" s="192">
        <f t="shared" si="541"/>
        <v>0</v>
      </c>
      <c r="BQ502" s="192" t="s">
        <v>18</v>
      </c>
      <c r="BR502" s="46" t="s">
        <v>191</v>
      </c>
    </row>
    <row r="503" spans="11:70">
      <c r="K503" s="186" t="s">
        <v>140</v>
      </c>
      <c r="L503" s="187" t="str">
        <f t="shared" si="537"/>
        <v>R_ES-SD-SpCool</v>
      </c>
      <c r="M503" s="187"/>
      <c r="N503" s="186">
        <v>0</v>
      </c>
      <c r="O503" s="186" t="s">
        <v>18</v>
      </c>
      <c r="P503" s="187" t="s">
        <v>195</v>
      </c>
      <c r="T503" s="186" t="s">
        <v>140</v>
      </c>
      <c r="U503" s="187" t="str">
        <f t="shared" si="526"/>
        <v>R_ES-SD-SpCool</v>
      </c>
      <c r="V503" s="186">
        <f t="shared" si="526"/>
        <v>0</v>
      </c>
      <c r="W503" s="186">
        <v>0</v>
      </c>
      <c r="X503" s="186" t="s">
        <v>18</v>
      </c>
      <c r="Y503" s="187" t="s">
        <v>190</v>
      </c>
      <c r="AC503" s="186" t="s">
        <v>140</v>
      </c>
      <c r="AD503" s="46" t="str">
        <f t="shared" si="527"/>
        <v>R_ES-SD-SpCool</v>
      </c>
      <c r="AE503" s="192">
        <f t="shared" si="528"/>
        <v>0</v>
      </c>
      <c r="AF503" s="46">
        <f t="shared" si="490"/>
        <v>0</v>
      </c>
      <c r="AG503" s="192" t="s">
        <v>18</v>
      </c>
      <c r="AH503" s="46" t="s">
        <v>196</v>
      </c>
      <c r="AL503" s="186" t="s">
        <v>140</v>
      </c>
      <c r="AM503" s="187" t="str">
        <f t="shared" si="529"/>
        <v>R_ES-SD-SpCool</v>
      </c>
      <c r="AN503" s="186">
        <f t="shared" si="530"/>
        <v>0</v>
      </c>
      <c r="AO503" s="186">
        <v>0</v>
      </c>
      <c r="AP503" s="186" t="s">
        <v>18</v>
      </c>
      <c r="AQ503" s="187" t="s">
        <v>193</v>
      </c>
      <c r="AU503" s="186" t="s">
        <v>140</v>
      </c>
      <c r="AV503" s="46" t="str">
        <f t="shared" si="531"/>
        <v>R_ES-SD-SpCool</v>
      </c>
      <c r="AW503" s="192">
        <f t="shared" si="532"/>
        <v>0</v>
      </c>
      <c r="AX503" s="192">
        <f t="shared" si="539"/>
        <v>0</v>
      </c>
      <c r="AY503" s="192" t="s">
        <v>18</v>
      </c>
      <c r="AZ503" s="46" t="s">
        <v>192</v>
      </c>
      <c r="BD503" s="186" t="s">
        <v>140</v>
      </c>
      <c r="BE503" s="46" t="str">
        <f t="shared" si="533"/>
        <v>R_ES-SD-SpCool</v>
      </c>
      <c r="BF503" s="192">
        <f t="shared" si="534"/>
        <v>0</v>
      </c>
      <c r="BG503" s="192">
        <f t="shared" si="540"/>
        <v>0</v>
      </c>
      <c r="BH503" s="192" t="s">
        <v>18</v>
      </c>
      <c r="BI503" s="46" t="s">
        <v>194</v>
      </c>
      <c r="BM503" s="186" t="s">
        <v>140</v>
      </c>
      <c r="BN503" s="46" t="str">
        <f t="shared" si="535"/>
        <v>R_ES-SD-SpCool</v>
      </c>
      <c r="BO503" s="192">
        <f t="shared" si="536"/>
        <v>0</v>
      </c>
      <c r="BP503" s="192">
        <f t="shared" si="541"/>
        <v>0</v>
      </c>
      <c r="BQ503" s="192" t="s">
        <v>18</v>
      </c>
      <c r="BR503" s="46" t="s">
        <v>191</v>
      </c>
    </row>
    <row r="504" spans="11:70">
      <c r="K504" s="186" t="s">
        <v>140</v>
      </c>
      <c r="L504" s="187" t="str">
        <f t="shared" si="537"/>
        <v>R_ES-SD-SpCool</v>
      </c>
      <c r="M504" s="187"/>
      <c r="N504" s="186">
        <v>0</v>
      </c>
      <c r="O504" s="186" t="s">
        <v>18</v>
      </c>
      <c r="P504" s="187" t="s">
        <v>195</v>
      </c>
      <c r="T504" s="186" t="s">
        <v>140</v>
      </c>
      <c r="U504" s="187" t="str">
        <f t="shared" si="526"/>
        <v>R_ES-SD-SpCool</v>
      </c>
      <c r="V504" s="186">
        <f t="shared" si="526"/>
        <v>0</v>
      </c>
      <c r="W504" s="186">
        <v>0</v>
      </c>
      <c r="X504" s="186" t="s">
        <v>18</v>
      </c>
      <c r="Y504" s="187" t="s">
        <v>190</v>
      </c>
      <c r="AC504" s="186" t="s">
        <v>140</v>
      </c>
      <c r="AD504" s="46" t="str">
        <f t="shared" si="527"/>
        <v>R_ES-SD-SpCool</v>
      </c>
      <c r="AE504" s="192">
        <f t="shared" si="528"/>
        <v>0</v>
      </c>
      <c r="AF504" s="46">
        <f t="shared" si="490"/>
        <v>0</v>
      </c>
      <c r="AG504" s="192" t="s">
        <v>18</v>
      </c>
      <c r="AH504" s="46" t="s">
        <v>196</v>
      </c>
      <c r="AL504" s="186" t="s">
        <v>140</v>
      </c>
      <c r="AM504" s="187" t="str">
        <f t="shared" si="529"/>
        <v>R_ES-SD-SpCool</v>
      </c>
      <c r="AN504" s="186">
        <f t="shared" si="530"/>
        <v>0</v>
      </c>
      <c r="AO504" s="186">
        <v>0</v>
      </c>
      <c r="AP504" s="186" t="s">
        <v>18</v>
      </c>
      <c r="AQ504" s="187" t="s">
        <v>193</v>
      </c>
      <c r="AU504" s="186" t="s">
        <v>140</v>
      </c>
      <c r="AV504" s="46" t="str">
        <f t="shared" si="531"/>
        <v>R_ES-SD-SpCool</v>
      </c>
      <c r="AW504" s="192">
        <f t="shared" si="532"/>
        <v>0</v>
      </c>
      <c r="AX504" s="192">
        <f t="shared" si="539"/>
        <v>0</v>
      </c>
      <c r="AY504" s="192" t="s">
        <v>18</v>
      </c>
      <c r="AZ504" s="46" t="s">
        <v>192</v>
      </c>
      <c r="BD504" s="186" t="s">
        <v>140</v>
      </c>
      <c r="BE504" s="46" t="str">
        <f t="shared" si="533"/>
        <v>R_ES-SD-SpCool</v>
      </c>
      <c r="BF504" s="192">
        <f t="shared" si="534"/>
        <v>0</v>
      </c>
      <c r="BG504" s="192">
        <f t="shared" si="540"/>
        <v>0</v>
      </c>
      <c r="BH504" s="192" t="s">
        <v>18</v>
      </c>
      <c r="BI504" s="46" t="s">
        <v>194</v>
      </c>
      <c r="BM504" s="186" t="s">
        <v>140</v>
      </c>
      <c r="BN504" s="46" t="str">
        <f t="shared" si="535"/>
        <v>R_ES-SD-SpCool</v>
      </c>
      <c r="BO504" s="192">
        <f t="shared" si="536"/>
        <v>0</v>
      </c>
      <c r="BP504" s="192">
        <f t="shared" si="541"/>
        <v>0</v>
      </c>
      <c r="BQ504" s="192" t="s">
        <v>18</v>
      </c>
      <c r="BR504" s="46" t="s">
        <v>191</v>
      </c>
    </row>
    <row r="505" spans="11:70">
      <c r="K505" s="186" t="s">
        <v>140</v>
      </c>
      <c r="L505" s="187" t="str">
        <f t="shared" si="537"/>
        <v>R_ES-SD-SpCool</v>
      </c>
      <c r="M505" s="187"/>
      <c r="N505" s="186">
        <v>0</v>
      </c>
      <c r="O505" s="186" t="s">
        <v>18</v>
      </c>
      <c r="P505" s="187" t="s">
        <v>195</v>
      </c>
      <c r="T505" s="186" t="s">
        <v>140</v>
      </c>
      <c r="U505" s="187" t="str">
        <f t="shared" si="526"/>
        <v>R_ES-SD-SpCool</v>
      </c>
      <c r="V505" s="186">
        <f t="shared" si="526"/>
        <v>0</v>
      </c>
      <c r="W505" s="186">
        <v>0</v>
      </c>
      <c r="X505" s="186" t="s">
        <v>18</v>
      </c>
      <c r="Y505" s="187" t="s">
        <v>190</v>
      </c>
      <c r="AC505" s="186" t="s">
        <v>140</v>
      </c>
      <c r="AD505" s="46" t="str">
        <f t="shared" si="527"/>
        <v>R_ES-SD-SpCool</v>
      </c>
      <c r="AE505" s="192">
        <f t="shared" si="528"/>
        <v>0</v>
      </c>
      <c r="AF505" s="46">
        <f t="shared" si="490"/>
        <v>0</v>
      </c>
      <c r="AG505" s="192" t="s">
        <v>18</v>
      </c>
      <c r="AH505" s="46" t="s">
        <v>196</v>
      </c>
      <c r="AL505" s="186" t="s">
        <v>140</v>
      </c>
      <c r="AM505" s="187" t="str">
        <f t="shared" si="529"/>
        <v>R_ES-SD-SpCool</v>
      </c>
      <c r="AN505" s="186">
        <f t="shared" si="530"/>
        <v>0</v>
      </c>
      <c r="AO505" s="186">
        <v>0</v>
      </c>
      <c r="AP505" s="186" t="s">
        <v>18</v>
      </c>
      <c r="AQ505" s="187" t="s">
        <v>193</v>
      </c>
      <c r="AU505" s="186" t="s">
        <v>140</v>
      </c>
      <c r="AV505" s="46" t="str">
        <f t="shared" si="531"/>
        <v>R_ES-SD-SpCool</v>
      </c>
      <c r="AW505" s="192">
        <f t="shared" si="532"/>
        <v>0</v>
      </c>
      <c r="AX505" s="192">
        <f t="shared" si="539"/>
        <v>0</v>
      </c>
      <c r="AY505" s="192" t="s">
        <v>18</v>
      </c>
      <c r="AZ505" s="46" t="s">
        <v>192</v>
      </c>
      <c r="BD505" s="186" t="s">
        <v>140</v>
      </c>
      <c r="BE505" s="46" t="str">
        <f t="shared" si="533"/>
        <v>R_ES-SD-SpCool</v>
      </c>
      <c r="BF505" s="192">
        <f t="shared" si="534"/>
        <v>0</v>
      </c>
      <c r="BG505" s="192">
        <f t="shared" si="540"/>
        <v>0</v>
      </c>
      <c r="BH505" s="192" t="s">
        <v>18</v>
      </c>
      <c r="BI505" s="46" t="s">
        <v>194</v>
      </c>
      <c r="BM505" s="186" t="s">
        <v>140</v>
      </c>
      <c r="BN505" s="46" t="str">
        <f t="shared" si="535"/>
        <v>R_ES-SD-SpCool</v>
      </c>
      <c r="BO505" s="192">
        <f t="shared" si="536"/>
        <v>0</v>
      </c>
      <c r="BP505" s="192">
        <f t="shared" si="541"/>
        <v>0</v>
      </c>
      <c r="BQ505" s="192" t="s">
        <v>18</v>
      </c>
      <c r="BR505" s="46" t="s">
        <v>191</v>
      </c>
    </row>
    <row r="506" spans="11:70">
      <c r="K506" s="186" t="s">
        <v>140</v>
      </c>
      <c r="L506" s="187" t="str">
        <f t="shared" si="537"/>
        <v>R_ES-SD-SpCool</v>
      </c>
      <c r="M506" s="187"/>
      <c r="N506" s="186">
        <v>0</v>
      </c>
      <c r="O506" s="186" t="s">
        <v>18</v>
      </c>
      <c r="P506" s="187" t="s">
        <v>195</v>
      </c>
      <c r="T506" s="186" t="s">
        <v>140</v>
      </c>
      <c r="U506" s="187" t="str">
        <f t="shared" si="526"/>
        <v>R_ES-SD-SpCool</v>
      </c>
      <c r="V506" s="186">
        <f t="shared" si="526"/>
        <v>0</v>
      </c>
      <c r="W506" s="186">
        <v>0</v>
      </c>
      <c r="X506" s="186" t="s">
        <v>18</v>
      </c>
      <c r="Y506" s="187" t="s">
        <v>190</v>
      </c>
      <c r="AC506" s="186" t="s">
        <v>140</v>
      </c>
      <c r="AD506" s="46" t="str">
        <f t="shared" si="527"/>
        <v>R_ES-SD-SpCool</v>
      </c>
      <c r="AE506" s="192">
        <f t="shared" si="528"/>
        <v>0</v>
      </c>
      <c r="AF506" s="46">
        <f t="shared" si="490"/>
        <v>0</v>
      </c>
      <c r="AG506" s="192" t="s">
        <v>18</v>
      </c>
      <c r="AH506" s="46" t="s">
        <v>196</v>
      </c>
      <c r="AL506" s="186" t="s">
        <v>140</v>
      </c>
      <c r="AM506" s="187" t="str">
        <f t="shared" si="529"/>
        <v>R_ES-SD-SpCool</v>
      </c>
      <c r="AN506" s="186">
        <f t="shared" si="530"/>
        <v>0</v>
      </c>
      <c r="AO506" s="186">
        <v>0</v>
      </c>
      <c r="AP506" s="186" t="s">
        <v>18</v>
      </c>
      <c r="AQ506" s="187" t="s">
        <v>193</v>
      </c>
      <c r="AU506" s="186" t="s">
        <v>140</v>
      </c>
      <c r="AV506" s="46" t="str">
        <f t="shared" si="531"/>
        <v>R_ES-SD-SpCool</v>
      </c>
      <c r="AW506" s="192">
        <f t="shared" si="532"/>
        <v>0</v>
      </c>
      <c r="AX506" s="192">
        <f t="shared" si="539"/>
        <v>0</v>
      </c>
      <c r="AY506" s="192" t="s">
        <v>18</v>
      </c>
      <c r="AZ506" s="46" t="s">
        <v>192</v>
      </c>
      <c r="BD506" s="186" t="s">
        <v>140</v>
      </c>
      <c r="BE506" s="46" t="str">
        <f t="shared" si="533"/>
        <v>R_ES-SD-SpCool</v>
      </c>
      <c r="BF506" s="192">
        <f t="shared" si="534"/>
        <v>0</v>
      </c>
      <c r="BG506" s="192">
        <f t="shared" si="540"/>
        <v>0</v>
      </c>
      <c r="BH506" s="192" t="s">
        <v>18</v>
      </c>
      <c r="BI506" s="46" t="s">
        <v>194</v>
      </c>
      <c r="BM506" s="186" t="s">
        <v>140</v>
      </c>
      <c r="BN506" s="46" t="str">
        <f t="shared" si="535"/>
        <v>R_ES-SD-SpCool</v>
      </c>
      <c r="BO506" s="192">
        <f t="shared" si="536"/>
        <v>0</v>
      </c>
      <c r="BP506" s="192">
        <f t="shared" si="541"/>
        <v>0</v>
      </c>
      <c r="BQ506" s="192" t="s">
        <v>18</v>
      </c>
      <c r="BR506" s="46" t="s">
        <v>191</v>
      </c>
    </row>
    <row r="507" spans="11:70">
      <c r="K507" s="186" t="s">
        <v>140</v>
      </c>
      <c r="L507" s="187" t="str">
        <f t="shared" si="537"/>
        <v>R_ES-SD-SpCool</v>
      </c>
      <c r="M507" s="187"/>
      <c r="N507" s="186">
        <v>0</v>
      </c>
      <c r="O507" s="186" t="s">
        <v>18</v>
      </c>
      <c r="P507" s="187" t="s">
        <v>195</v>
      </c>
      <c r="T507" s="186" t="s">
        <v>140</v>
      </c>
      <c r="U507" s="187" t="str">
        <f t="shared" si="526"/>
        <v>R_ES-SD-SpCool</v>
      </c>
      <c r="V507" s="186">
        <f t="shared" si="526"/>
        <v>0</v>
      </c>
      <c r="W507" s="186">
        <v>0</v>
      </c>
      <c r="X507" s="186" t="s">
        <v>18</v>
      </c>
      <c r="Y507" s="187" t="s">
        <v>190</v>
      </c>
      <c r="AC507" s="186" t="s">
        <v>140</v>
      </c>
      <c r="AD507" s="46" t="str">
        <f t="shared" si="527"/>
        <v>R_ES-SD-SpCool</v>
      </c>
      <c r="AE507" s="192">
        <f t="shared" si="528"/>
        <v>0</v>
      </c>
      <c r="AF507" s="46">
        <f t="shared" si="490"/>
        <v>0</v>
      </c>
      <c r="AG507" s="192" t="s">
        <v>18</v>
      </c>
      <c r="AH507" s="46" t="s">
        <v>196</v>
      </c>
      <c r="AL507" s="186" t="s">
        <v>140</v>
      </c>
      <c r="AM507" s="187" t="str">
        <f t="shared" si="529"/>
        <v>R_ES-SD-SpCool</v>
      </c>
      <c r="AN507" s="186">
        <f t="shared" si="530"/>
        <v>0</v>
      </c>
      <c r="AO507" s="186">
        <v>0</v>
      </c>
      <c r="AP507" s="186" t="s">
        <v>18</v>
      </c>
      <c r="AQ507" s="187" t="s">
        <v>193</v>
      </c>
      <c r="AU507" s="186" t="s">
        <v>140</v>
      </c>
      <c r="AV507" s="46" t="str">
        <f t="shared" si="531"/>
        <v>R_ES-SD-SpCool</v>
      </c>
      <c r="AW507" s="192">
        <f t="shared" si="532"/>
        <v>0</v>
      </c>
      <c r="AX507" s="192">
        <f t="shared" si="539"/>
        <v>0</v>
      </c>
      <c r="AY507" s="192" t="s">
        <v>18</v>
      </c>
      <c r="AZ507" s="46" t="s">
        <v>192</v>
      </c>
      <c r="BD507" s="186" t="s">
        <v>140</v>
      </c>
      <c r="BE507" s="46" t="str">
        <f t="shared" si="533"/>
        <v>R_ES-SD-SpCool</v>
      </c>
      <c r="BF507" s="192">
        <f t="shared" si="534"/>
        <v>0</v>
      </c>
      <c r="BG507" s="192">
        <f t="shared" si="540"/>
        <v>0</v>
      </c>
      <c r="BH507" s="192" t="s">
        <v>18</v>
      </c>
      <c r="BI507" s="46" t="s">
        <v>194</v>
      </c>
      <c r="BM507" s="186" t="s">
        <v>140</v>
      </c>
      <c r="BN507" s="46" t="str">
        <f t="shared" si="535"/>
        <v>R_ES-SD-SpCool</v>
      </c>
      <c r="BO507" s="192">
        <f t="shared" si="536"/>
        <v>0</v>
      </c>
      <c r="BP507" s="192">
        <f t="shared" si="541"/>
        <v>0</v>
      </c>
      <c r="BQ507" s="192" t="s">
        <v>18</v>
      </c>
      <c r="BR507" s="46" t="s">
        <v>191</v>
      </c>
    </row>
    <row r="508" spans="11:70">
      <c r="K508" s="186" t="s">
        <v>140</v>
      </c>
      <c r="L508" s="187" t="str">
        <f t="shared" si="537"/>
        <v>R_ES-SD-SpCool</v>
      </c>
      <c r="M508" s="187"/>
      <c r="N508" s="186">
        <v>0</v>
      </c>
      <c r="O508" s="186" t="s">
        <v>18</v>
      </c>
      <c r="P508" s="187" t="s">
        <v>195</v>
      </c>
      <c r="T508" s="186" t="s">
        <v>140</v>
      </c>
      <c r="U508" s="187" t="str">
        <f t="shared" si="526"/>
        <v>R_ES-SD-SpCool</v>
      </c>
      <c r="V508" s="186">
        <f t="shared" si="526"/>
        <v>0</v>
      </c>
      <c r="W508" s="186">
        <v>0</v>
      </c>
      <c r="X508" s="186" t="s">
        <v>18</v>
      </c>
      <c r="Y508" s="187" t="s">
        <v>190</v>
      </c>
      <c r="AC508" s="186" t="s">
        <v>140</v>
      </c>
      <c r="AD508" s="46" t="str">
        <f t="shared" si="527"/>
        <v>R_ES-SD-SpCool</v>
      </c>
      <c r="AE508" s="192">
        <f t="shared" si="528"/>
        <v>0</v>
      </c>
      <c r="AF508" s="46">
        <f t="shared" si="490"/>
        <v>0</v>
      </c>
      <c r="AG508" s="192" t="s">
        <v>18</v>
      </c>
      <c r="AH508" s="46" t="s">
        <v>196</v>
      </c>
      <c r="AL508" s="186" t="s">
        <v>140</v>
      </c>
      <c r="AM508" s="187" t="str">
        <f t="shared" si="529"/>
        <v>R_ES-SD-SpCool</v>
      </c>
      <c r="AN508" s="186">
        <f t="shared" si="530"/>
        <v>0</v>
      </c>
      <c r="AO508" s="186">
        <v>0</v>
      </c>
      <c r="AP508" s="186" t="s">
        <v>18</v>
      </c>
      <c r="AQ508" s="187" t="s">
        <v>193</v>
      </c>
      <c r="AU508" s="186" t="s">
        <v>140</v>
      </c>
      <c r="AV508" s="46" t="str">
        <f t="shared" si="531"/>
        <v>R_ES-SD-SpCool</v>
      </c>
      <c r="AW508" s="192">
        <f t="shared" si="532"/>
        <v>0</v>
      </c>
      <c r="AX508" s="192">
        <f t="shared" si="539"/>
        <v>0</v>
      </c>
      <c r="AY508" s="192" t="s">
        <v>18</v>
      </c>
      <c r="AZ508" s="46" t="s">
        <v>192</v>
      </c>
      <c r="BD508" s="186" t="s">
        <v>140</v>
      </c>
      <c r="BE508" s="46" t="str">
        <f t="shared" si="533"/>
        <v>R_ES-SD-SpCool</v>
      </c>
      <c r="BF508" s="192">
        <f t="shared" si="534"/>
        <v>0</v>
      </c>
      <c r="BG508" s="192">
        <f t="shared" si="540"/>
        <v>0</v>
      </c>
      <c r="BH508" s="192" t="s">
        <v>18</v>
      </c>
      <c r="BI508" s="46" t="s">
        <v>194</v>
      </c>
      <c r="BM508" s="186" t="s">
        <v>140</v>
      </c>
      <c r="BN508" s="46" t="str">
        <f t="shared" si="535"/>
        <v>R_ES-SD-SpCool</v>
      </c>
      <c r="BO508" s="192">
        <f t="shared" si="536"/>
        <v>0</v>
      </c>
      <c r="BP508" s="192">
        <f t="shared" si="541"/>
        <v>0</v>
      </c>
      <c r="BQ508" s="192" t="s">
        <v>18</v>
      </c>
      <c r="BR508" s="46" t="s">
        <v>191</v>
      </c>
    </row>
    <row r="509" spans="11:70">
      <c r="K509" s="186" t="s">
        <v>140</v>
      </c>
      <c r="L509" s="187" t="str">
        <f t="shared" si="537"/>
        <v>R_ES-SD-SpCool</v>
      </c>
      <c r="M509" s="187"/>
      <c r="N509" s="186">
        <v>0</v>
      </c>
      <c r="O509" s="186" t="s">
        <v>18</v>
      </c>
      <c r="P509" s="187" t="s">
        <v>195</v>
      </c>
      <c r="T509" s="186" t="s">
        <v>140</v>
      </c>
      <c r="U509" s="187" t="str">
        <f t="shared" si="526"/>
        <v>R_ES-SD-SpCool</v>
      </c>
      <c r="V509" s="186">
        <f t="shared" si="526"/>
        <v>0</v>
      </c>
      <c r="W509" s="186">
        <v>0</v>
      </c>
      <c r="X509" s="186" t="s">
        <v>18</v>
      </c>
      <c r="Y509" s="187" t="s">
        <v>190</v>
      </c>
      <c r="AC509" s="186" t="s">
        <v>140</v>
      </c>
      <c r="AD509" s="46" t="str">
        <f t="shared" si="527"/>
        <v>R_ES-SD-SpCool</v>
      </c>
      <c r="AE509" s="192">
        <f t="shared" si="528"/>
        <v>0</v>
      </c>
      <c r="AF509" s="46">
        <f t="shared" si="490"/>
        <v>0</v>
      </c>
      <c r="AG509" s="192" t="s">
        <v>18</v>
      </c>
      <c r="AH509" s="46" t="s">
        <v>196</v>
      </c>
      <c r="AL509" s="186" t="s">
        <v>140</v>
      </c>
      <c r="AM509" s="187" t="str">
        <f t="shared" si="529"/>
        <v>R_ES-SD-SpCool</v>
      </c>
      <c r="AN509" s="186">
        <f t="shared" si="530"/>
        <v>0</v>
      </c>
      <c r="AO509" s="186">
        <v>0</v>
      </c>
      <c r="AP509" s="186" t="s">
        <v>18</v>
      </c>
      <c r="AQ509" s="187" t="s">
        <v>193</v>
      </c>
      <c r="AU509" s="186" t="s">
        <v>140</v>
      </c>
      <c r="AV509" s="46" t="str">
        <f t="shared" si="531"/>
        <v>R_ES-SD-SpCool</v>
      </c>
      <c r="AW509" s="192">
        <f t="shared" si="532"/>
        <v>0</v>
      </c>
      <c r="AX509" s="192">
        <f t="shared" si="539"/>
        <v>0</v>
      </c>
      <c r="AY509" s="192" t="s">
        <v>18</v>
      </c>
      <c r="AZ509" s="46" t="s">
        <v>192</v>
      </c>
      <c r="BD509" s="186" t="s">
        <v>140</v>
      </c>
      <c r="BE509" s="46" t="str">
        <f t="shared" si="533"/>
        <v>R_ES-SD-SpCool</v>
      </c>
      <c r="BF509" s="192">
        <f t="shared" si="534"/>
        <v>0</v>
      </c>
      <c r="BG509" s="192">
        <f t="shared" si="540"/>
        <v>0</v>
      </c>
      <c r="BH509" s="192" t="s">
        <v>18</v>
      </c>
      <c r="BI509" s="46" t="s">
        <v>194</v>
      </c>
      <c r="BM509" s="186" t="s">
        <v>140</v>
      </c>
      <c r="BN509" s="46" t="str">
        <f t="shared" si="535"/>
        <v>R_ES-SD-SpCool</v>
      </c>
      <c r="BO509" s="192">
        <f t="shared" si="536"/>
        <v>0</v>
      </c>
      <c r="BP509" s="192">
        <f t="shared" si="541"/>
        <v>0</v>
      </c>
      <c r="BQ509" s="192" t="s">
        <v>18</v>
      </c>
      <c r="BR509" s="46" t="s">
        <v>191</v>
      </c>
    </row>
    <row r="510" spans="11:70">
      <c r="K510" s="186" t="s">
        <v>140</v>
      </c>
      <c r="L510" s="187" t="str">
        <f t="shared" si="537"/>
        <v>R_ES-SD-SpCool</v>
      </c>
      <c r="M510" s="187"/>
      <c r="N510" s="186">
        <v>0</v>
      </c>
      <c r="O510" s="186" t="s">
        <v>18</v>
      </c>
      <c r="P510" s="187" t="s">
        <v>195</v>
      </c>
      <c r="T510" s="186" t="s">
        <v>140</v>
      </c>
      <c r="U510" s="187" t="str">
        <f t="shared" si="526"/>
        <v>R_ES-SD-SpCool</v>
      </c>
      <c r="V510" s="186">
        <f t="shared" si="526"/>
        <v>0</v>
      </c>
      <c r="W510" s="186">
        <v>0</v>
      </c>
      <c r="X510" s="186" t="s">
        <v>18</v>
      </c>
      <c r="Y510" s="187" t="s">
        <v>190</v>
      </c>
      <c r="AC510" s="186" t="s">
        <v>140</v>
      </c>
      <c r="AD510" s="46" t="str">
        <f t="shared" si="527"/>
        <v>R_ES-SD-SpCool</v>
      </c>
      <c r="AE510" s="192">
        <f t="shared" si="528"/>
        <v>0</v>
      </c>
      <c r="AF510" s="46">
        <f t="shared" si="490"/>
        <v>0</v>
      </c>
      <c r="AG510" s="192" t="s">
        <v>18</v>
      </c>
      <c r="AH510" s="46" t="s">
        <v>196</v>
      </c>
      <c r="AL510" s="186" t="s">
        <v>140</v>
      </c>
      <c r="AM510" s="187" t="str">
        <f t="shared" si="529"/>
        <v>R_ES-SD-SpCool</v>
      </c>
      <c r="AN510" s="186">
        <f t="shared" si="530"/>
        <v>0</v>
      </c>
      <c r="AO510" s="186">
        <v>0</v>
      </c>
      <c r="AP510" s="186" t="s">
        <v>18</v>
      </c>
      <c r="AQ510" s="187" t="s">
        <v>193</v>
      </c>
      <c r="AU510" s="186" t="s">
        <v>140</v>
      </c>
      <c r="AV510" s="46" t="str">
        <f t="shared" si="531"/>
        <v>R_ES-SD-SpCool</v>
      </c>
      <c r="AW510" s="192">
        <f t="shared" si="532"/>
        <v>0</v>
      </c>
      <c r="AX510" s="192">
        <f t="shared" si="539"/>
        <v>0</v>
      </c>
      <c r="AY510" s="192" t="s">
        <v>18</v>
      </c>
      <c r="AZ510" s="46" t="s">
        <v>192</v>
      </c>
      <c r="BD510" s="186" t="s">
        <v>140</v>
      </c>
      <c r="BE510" s="46" t="str">
        <f t="shared" si="533"/>
        <v>R_ES-SD-SpCool</v>
      </c>
      <c r="BF510" s="192">
        <f t="shared" si="534"/>
        <v>0</v>
      </c>
      <c r="BG510" s="192">
        <f t="shared" si="540"/>
        <v>0</v>
      </c>
      <c r="BH510" s="192" t="s">
        <v>18</v>
      </c>
      <c r="BI510" s="46" t="s">
        <v>194</v>
      </c>
      <c r="BM510" s="186" t="s">
        <v>140</v>
      </c>
      <c r="BN510" s="46" t="str">
        <f t="shared" si="535"/>
        <v>R_ES-SD-SpCool</v>
      </c>
      <c r="BO510" s="192">
        <f t="shared" si="536"/>
        <v>0</v>
      </c>
      <c r="BP510" s="192">
        <f t="shared" si="541"/>
        <v>0</v>
      </c>
      <c r="BQ510" s="192" t="s">
        <v>18</v>
      </c>
      <c r="BR510" s="46" t="s">
        <v>191</v>
      </c>
    </row>
    <row r="511" spans="11:70">
      <c r="K511" s="186" t="s">
        <v>140</v>
      </c>
      <c r="L511" s="187" t="str">
        <f t="shared" si="537"/>
        <v>R_ES-SD-SpCool</v>
      </c>
      <c r="M511" s="187"/>
      <c r="N511" s="186">
        <v>0</v>
      </c>
      <c r="O511" s="186" t="s">
        <v>18</v>
      </c>
      <c r="P511" s="187" t="s">
        <v>195</v>
      </c>
      <c r="T511" s="186" t="s">
        <v>140</v>
      </c>
      <c r="U511" s="187" t="str">
        <f t="shared" si="526"/>
        <v>R_ES-SD-SpCool</v>
      </c>
      <c r="V511" s="186">
        <f t="shared" si="526"/>
        <v>0</v>
      </c>
      <c r="W511" s="186">
        <v>0</v>
      </c>
      <c r="X511" s="186" t="s">
        <v>18</v>
      </c>
      <c r="Y511" s="187" t="s">
        <v>190</v>
      </c>
      <c r="AC511" s="186" t="s">
        <v>140</v>
      </c>
      <c r="AD511" s="46" t="str">
        <f t="shared" si="527"/>
        <v>R_ES-SD-SpCool</v>
      </c>
      <c r="AE511" s="192">
        <f t="shared" si="528"/>
        <v>0</v>
      </c>
      <c r="AF511" s="46">
        <f t="shared" si="490"/>
        <v>0</v>
      </c>
      <c r="AG511" s="192" t="s">
        <v>18</v>
      </c>
      <c r="AH511" s="46" t="s">
        <v>196</v>
      </c>
      <c r="AL511" s="186" t="s">
        <v>140</v>
      </c>
      <c r="AM511" s="187" t="str">
        <f t="shared" si="529"/>
        <v>R_ES-SD-SpCool</v>
      </c>
      <c r="AN511" s="186">
        <f t="shared" si="530"/>
        <v>0</v>
      </c>
      <c r="AO511" s="186">
        <v>0</v>
      </c>
      <c r="AP511" s="186" t="s">
        <v>18</v>
      </c>
      <c r="AQ511" s="187" t="s">
        <v>193</v>
      </c>
      <c r="AU511" s="186" t="s">
        <v>140</v>
      </c>
      <c r="AV511" s="46" t="str">
        <f t="shared" si="531"/>
        <v>R_ES-SD-SpCool</v>
      </c>
      <c r="AW511" s="192">
        <f t="shared" si="532"/>
        <v>0</v>
      </c>
      <c r="AX511" s="192">
        <f t="shared" si="539"/>
        <v>0</v>
      </c>
      <c r="AY511" s="192" t="s">
        <v>18</v>
      </c>
      <c r="AZ511" s="46" t="s">
        <v>192</v>
      </c>
      <c r="BD511" s="186" t="s">
        <v>140</v>
      </c>
      <c r="BE511" s="46" t="str">
        <f t="shared" si="533"/>
        <v>R_ES-SD-SpCool</v>
      </c>
      <c r="BF511" s="192">
        <f t="shared" si="534"/>
        <v>0</v>
      </c>
      <c r="BG511" s="192">
        <f t="shared" si="540"/>
        <v>0</v>
      </c>
      <c r="BH511" s="192" t="s">
        <v>18</v>
      </c>
      <c r="BI511" s="46" t="s">
        <v>194</v>
      </c>
      <c r="BM511" s="186" t="s">
        <v>140</v>
      </c>
      <c r="BN511" s="46" t="str">
        <f t="shared" si="535"/>
        <v>R_ES-SD-SpCool</v>
      </c>
      <c r="BO511" s="192">
        <f t="shared" si="536"/>
        <v>0</v>
      </c>
      <c r="BP511" s="192">
        <f t="shared" si="541"/>
        <v>0</v>
      </c>
      <c r="BQ511" s="192" t="s">
        <v>18</v>
      </c>
      <c r="BR511" s="46" t="s">
        <v>191</v>
      </c>
    </row>
    <row r="512" spans="11:70">
      <c r="K512" s="186" t="s">
        <v>350</v>
      </c>
      <c r="L512" s="187" t="str">
        <f>C14</f>
        <v>R_ES-SA-SpCool</v>
      </c>
      <c r="M512" s="186" t="str">
        <f>M416</f>
        <v>RH0_1</v>
      </c>
      <c r="N512" s="186">
        <f t="shared" ref="N512:N535" si="560">N416</f>
        <v>0</v>
      </c>
      <c r="O512" s="186" t="s">
        <v>18</v>
      </c>
      <c r="P512" s="187" t="s">
        <v>195</v>
      </c>
      <c r="T512" s="186" t="s">
        <v>350</v>
      </c>
      <c r="U512" s="187" t="str">
        <f t="shared" si="526"/>
        <v>R_ES-SA-SpCool</v>
      </c>
      <c r="V512" s="186" t="str">
        <f t="shared" si="526"/>
        <v>RH0_1</v>
      </c>
      <c r="W512" s="186">
        <f t="shared" ref="W512:W535" si="561">W416</f>
        <v>0</v>
      </c>
      <c r="X512" s="186" t="s">
        <v>18</v>
      </c>
      <c r="Y512" s="187" t="s">
        <v>190</v>
      </c>
      <c r="AC512" s="186" t="s">
        <v>350</v>
      </c>
      <c r="AD512" s="46" t="str">
        <f t="shared" si="527"/>
        <v>R_ES-SA-SpCool</v>
      </c>
      <c r="AE512" s="192" t="str">
        <f t="shared" si="528"/>
        <v>RH0_1</v>
      </c>
      <c r="AF512" s="46">
        <f t="shared" ref="AF512:AF575" si="562">N512</f>
        <v>0</v>
      </c>
      <c r="AG512" s="192" t="s">
        <v>18</v>
      </c>
      <c r="AH512" s="46" t="s">
        <v>196</v>
      </c>
      <c r="AL512" s="186" t="s">
        <v>350</v>
      </c>
      <c r="AM512" s="187" t="str">
        <f t="shared" si="529"/>
        <v>R_ES-SA-SpCool</v>
      </c>
      <c r="AN512" s="186" t="str">
        <f t="shared" si="530"/>
        <v>RH0_1</v>
      </c>
      <c r="AO512" s="186">
        <f t="shared" ref="AO512:AO575" si="563">AO416</f>
        <v>0</v>
      </c>
      <c r="AP512" s="186" t="s">
        <v>18</v>
      </c>
      <c r="AQ512" s="187" t="s">
        <v>193</v>
      </c>
      <c r="AU512" s="186" t="s">
        <v>350</v>
      </c>
      <c r="AV512" s="46" t="str">
        <f t="shared" si="531"/>
        <v>R_ES-SA-SpCool</v>
      </c>
      <c r="AW512" s="192" t="str">
        <f t="shared" si="532"/>
        <v>RH0_1</v>
      </c>
      <c r="AX512" s="192">
        <f t="shared" si="539"/>
        <v>0</v>
      </c>
      <c r="AY512" s="192" t="s">
        <v>18</v>
      </c>
      <c r="AZ512" s="46" t="s">
        <v>192</v>
      </c>
      <c r="BD512" s="186" t="s">
        <v>350</v>
      </c>
      <c r="BE512" s="46" t="str">
        <f t="shared" si="533"/>
        <v>R_ES-SA-SpCool</v>
      </c>
      <c r="BF512" s="192" t="str">
        <f t="shared" si="534"/>
        <v>RH0_1</v>
      </c>
      <c r="BG512" s="192">
        <f t="shared" si="540"/>
        <v>0</v>
      </c>
      <c r="BH512" s="192" t="s">
        <v>18</v>
      </c>
      <c r="BI512" s="46" t="s">
        <v>194</v>
      </c>
      <c r="BM512" s="186" t="s">
        <v>350</v>
      </c>
      <c r="BN512" s="46" t="str">
        <f t="shared" si="535"/>
        <v>R_ES-SA-SpCool</v>
      </c>
      <c r="BO512" s="192" t="str">
        <f t="shared" si="536"/>
        <v>RH0_1</v>
      </c>
      <c r="BP512" s="192">
        <f t="shared" si="541"/>
        <v>0</v>
      </c>
      <c r="BQ512" s="192" t="s">
        <v>18</v>
      </c>
      <c r="BR512" s="46" t="s">
        <v>191</v>
      </c>
    </row>
    <row r="513" spans="11:70">
      <c r="K513" s="186" t="s">
        <v>350</v>
      </c>
      <c r="L513" s="187" t="str">
        <f t="shared" ref="L513:L576" si="564">L512</f>
        <v>R_ES-SA-SpCool</v>
      </c>
      <c r="M513" s="186" t="str">
        <f t="shared" ref="M513:N560" si="565">M417</f>
        <v>RH2_3</v>
      </c>
      <c r="N513" s="186">
        <f t="shared" si="560"/>
        <v>0</v>
      </c>
      <c r="O513" s="186" t="s">
        <v>18</v>
      </c>
      <c r="P513" s="187" t="s">
        <v>195</v>
      </c>
      <c r="T513" s="186" t="s">
        <v>350</v>
      </c>
      <c r="U513" s="187" t="str">
        <f t="shared" si="526"/>
        <v>R_ES-SA-SpCool</v>
      </c>
      <c r="V513" s="186" t="str">
        <f t="shared" si="526"/>
        <v>RH2_3</v>
      </c>
      <c r="W513" s="186">
        <f t="shared" si="561"/>
        <v>0</v>
      </c>
      <c r="X513" s="186" t="s">
        <v>18</v>
      </c>
      <c r="Y513" s="187" t="s">
        <v>190</v>
      </c>
      <c r="AC513" s="186" t="s">
        <v>350</v>
      </c>
      <c r="AD513" s="46" t="str">
        <f t="shared" si="527"/>
        <v>R_ES-SA-SpCool</v>
      </c>
      <c r="AE513" s="192" t="str">
        <f t="shared" si="528"/>
        <v>RH2_3</v>
      </c>
      <c r="AF513" s="46">
        <f t="shared" si="562"/>
        <v>0</v>
      </c>
      <c r="AG513" s="192" t="s">
        <v>18</v>
      </c>
      <c r="AH513" s="46" t="s">
        <v>196</v>
      </c>
      <c r="AL513" s="186" t="s">
        <v>350</v>
      </c>
      <c r="AM513" s="187" t="str">
        <f t="shared" si="529"/>
        <v>R_ES-SA-SpCool</v>
      </c>
      <c r="AN513" s="186" t="str">
        <f t="shared" si="530"/>
        <v>RH2_3</v>
      </c>
      <c r="AO513" s="186">
        <f t="shared" si="563"/>
        <v>0</v>
      </c>
      <c r="AP513" s="186" t="s">
        <v>18</v>
      </c>
      <c r="AQ513" s="187" t="s">
        <v>193</v>
      </c>
      <c r="AU513" s="186" t="s">
        <v>350</v>
      </c>
      <c r="AV513" s="46" t="str">
        <f t="shared" si="531"/>
        <v>R_ES-SA-SpCool</v>
      </c>
      <c r="AW513" s="192" t="str">
        <f t="shared" si="532"/>
        <v>RH2_3</v>
      </c>
      <c r="AX513" s="192">
        <f t="shared" si="539"/>
        <v>0</v>
      </c>
      <c r="AY513" s="192" t="s">
        <v>18</v>
      </c>
      <c r="AZ513" s="46" t="s">
        <v>192</v>
      </c>
      <c r="BD513" s="186" t="s">
        <v>350</v>
      </c>
      <c r="BE513" s="46" t="str">
        <f t="shared" si="533"/>
        <v>R_ES-SA-SpCool</v>
      </c>
      <c r="BF513" s="192" t="str">
        <f t="shared" si="534"/>
        <v>RH2_3</v>
      </c>
      <c r="BG513" s="192">
        <f t="shared" si="540"/>
        <v>0</v>
      </c>
      <c r="BH513" s="192" t="s">
        <v>18</v>
      </c>
      <c r="BI513" s="46" t="s">
        <v>194</v>
      </c>
      <c r="BM513" s="186" t="s">
        <v>350</v>
      </c>
      <c r="BN513" s="46" t="str">
        <f t="shared" si="535"/>
        <v>R_ES-SA-SpCool</v>
      </c>
      <c r="BO513" s="192" t="str">
        <f t="shared" si="536"/>
        <v>RH2_3</v>
      </c>
      <c r="BP513" s="192">
        <f t="shared" si="541"/>
        <v>0</v>
      </c>
      <c r="BQ513" s="192" t="s">
        <v>18</v>
      </c>
      <c r="BR513" s="46" t="s">
        <v>191</v>
      </c>
    </row>
    <row r="514" spans="11:70">
      <c r="K514" s="186" t="s">
        <v>350</v>
      </c>
      <c r="L514" s="187" t="str">
        <f t="shared" si="564"/>
        <v>R_ES-SA-SpCool</v>
      </c>
      <c r="M514" s="186" t="str">
        <f t="shared" si="565"/>
        <v>RH4_5</v>
      </c>
      <c r="N514" s="186">
        <f t="shared" si="560"/>
        <v>0</v>
      </c>
      <c r="O514" s="186" t="s">
        <v>18</v>
      </c>
      <c r="P514" s="187" t="s">
        <v>195</v>
      </c>
      <c r="T514" s="186" t="s">
        <v>350</v>
      </c>
      <c r="U514" s="187" t="str">
        <f t="shared" si="526"/>
        <v>R_ES-SA-SpCool</v>
      </c>
      <c r="V514" s="186" t="str">
        <f t="shared" si="526"/>
        <v>RH4_5</v>
      </c>
      <c r="W514" s="186">
        <f t="shared" si="561"/>
        <v>0</v>
      </c>
      <c r="X514" s="186" t="s">
        <v>18</v>
      </c>
      <c r="Y514" s="187" t="s">
        <v>190</v>
      </c>
      <c r="AC514" s="186" t="s">
        <v>350</v>
      </c>
      <c r="AD514" s="46" t="str">
        <f t="shared" si="527"/>
        <v>R_ES-SA-SpCool</v>
      </c>
      <c r="AE514" s="192" t="str">
        <f t="shared" si="528"/>
        <v>RH4_5</v>
      </c>
      <c r="AF514" s="46">
        <f t="shared" si="562"/>
        <v>0</v>
      </c>
      <c r="AG514" s="192" t="s">
        <v>18</v>
      </c>
      <c r="AH514" s="46" t="s">
        <v>196</v>
      </c>
      <c r="AL514" s="186" t="s">
        <v>350</v>
      </c>
      <c r="AM514" s="187" t="str">
        <f t="shared" si="529"/>
        <v>R_ES-SA-SpCool</v>
      </c>
      <c r="AN514" s="186" t="str">
        <f t="shared" si="530"/>
        <v>RH4_5</v>
      </c>
      <c r="AO514" s="186">
        <f t="shared" si="563"/>
        <v>0</v>
      </c>
      <c r="AP514" s="186" t="s">
        <v>18</v>
      </c>
      <c r="AQ514" s="187" t="s">
        <v>193</v>
      </c>
      <c r="AU514" s="186" t="s">
        <v>350</v>
      </c>
      <c r="AV514" s="46" t="str">
        <f t="shared" si="531"/>
        <v>R_ES-SA-SpCool</v>
      </c>
      <c r="AW514" s="192" t="str">
        <f t="shared" si="532"/>
        <v>RH4_5</v>
      </c>
      <c r="AX514" s="192">
        <f t="shared" si="539"/>
        <v>0</v>
      </c>
      <c r="AY514" s="192" t="s">
        <v>18</v>
      </c>
      <c r="AZ514" s="46" t="s">
        <v>192</v>
      </c>
      <c r="BD514" s="186" t="s">
        <v>350</v>
      </c>
      <c r="BE514" s="46" t="str">
        <f t="shared" si="533"/>
        <v>R_ES-SA-SpCool</v>
      </c>
      <c r="BF514" s="192" t="str">
        <f t="shared" si="534"/>
        <v>RH4_5</v>
      </c>
      <c r="BG514" s="192">
        <f t="shared" si="540"/>
        <v>0</v>
      </c>
      <c r="BH514" s="192" t="s">
        <v>18</v>
      </c>
      <c r="BI514" s="46" t="s">
        <v>194</v>
      </c>
      <c r="BM514" s="186" t="s">
        <v>350</v>
      </c>
      <c r="BN514" s="46" t="str">
        <f t="shared" si="535"/>
        <v>R_ES-SA-SpCool</v>
      </c>
      <c r="BO514" s="192" t="str">
        <f t="shared" si="536"/>
        <v>RH4_5</v>
      </c>
      <c r="BP514" s="192">
        <f t="shared" si="541"/>
        <v>0</v>
      </c>
      <c r="BQ514" s="192" t="s">
        <v>18</v>
      </c>
      <c r="BR514" s="46" t="s">
        <v>191</v>
      </c>
    </row>
    <row r="515" spans="11:70">
      <c r="K515" s="186" t="s">
        <v>350</v>
      </c>
      <c r="L515" s="187" t="str">
        <f t="shared" si="564"/>
        <v>R_ES-SA-SpCool</v>
      </c>
      <c r="M515" s="186" t="str">
        <f t="shared" si="565"/>
        <v>RH6_7</v>
      </c>
      <c r="N515" s="186">
        <f t="shared" si="560"/>
        <v>0</v>
      </c>
      <c r="O515" s="186" t="s">
        <v>18</v>
      </c>
      <c r="P515" s="187" t="s">
        <v>195</v>
      </c>
      <c r="T515" s="186" t="s">
        <v>350</v>
      </c>
      <c r="U515" s="187" t="str">
        <f t="shared" si="526"/>
        <v>R_ES-SA-SpCool</v>
      </c>
      <c r="V515" s="186" t="str">
        <f t="shared" si="526"/>
        <v>RH6_7</v>
      </c>
      <c r="W515" s="186">
        <f t="shared" si="561"/>
        <v>0</v>
      </c>
      <c r="X515" s="186" t="s">
        <v>18</v>
      </c>
      <c r="Y515" s="187" t="s">
        <v>190</v>
      </c>
      <c r="AC515" s="186" t="s">
        <v>350</v>
      </c>
      <c r="AD515" s="46" t="str">
        <f t="shared" si="527"/>
        <v>R_ES-SA-SpCool</v>
      </c>
      <c r="AE515" s="192" t="str">
        <f t="shared" si="528"/>
        <v>RH6_7</v>
      </c>
      <c r="AF515" s="46">
        <f t="shared" si="562"/>
        <v>0</v>
      </c>
      <c r="AG515" s="192" t="s">
        <v>18</v>
      </c>
      <c r="AH515" s="46" t="s">
        <v>196</v>
      </c>
      <c r="AL515" s="186" t="s">
        <v>350</v>
      </c>
      <c r="AM515" s="187" t="str">
        <f t="shared" si="529"/>
        <v>R_ES-SA-SpCool</v>
      </c>
      <c r="AN515" s="186" t="str">
        <f t="shared" si="530"/>
        <v>RH6_7</v>
      </c>
      <c r="AO515" s="186">
        <f t="shared" si="563"/>
        <v>0</v>
      </c>
      <c r="AP515" s="186" t="s">
        <v>18</v>
      </c>
      <c r="AQ515" s="187" t="s">
        <v>193</v>
      </c>
      <c r="AU515" s="186" t="s">
        <v>350</v>
      </c>
      <c r="AV515" s="46" t="str">
        <f t="shared" si="531"/>
        <v>R_ES-SA-SpCool</v>
      </c>
      <c r="AW515" s="192" t="str">
        <f t="shared" si="532"/>
        <v>RH6_7</v>
      </c>
      <c r="AX515" s="192">
        <f t="shared" si="539"/>
        <v>0</v>
      </c>
      <c r="AY515" s="192" t="s">
        <v>18</v>
      </c>
      <c r="AZ515" s="46" t="s">
        <v>192</v>
      </c>
      <c r="BD515" s="186" t="s">
        <v>350</v>
      </c>
      <c r="BE515" s="46" t="str">
        <f t="shared" si="533"/>
        <v>R_ES-SA-SpCool</v>
      </c>
      <c r="BF515" s="192" t="str">
        <f t="shared" si="534"/>
        <v>RH6_7</v>
      </c>
      <c r="BG515" s="192">
        <f t="shared" si="540"/>
        <v>0</v>
      </c>
      <c r="BH515" s="192" t="s">
        <v>18</v>
      </c>
      <c r="BI515" s="46" t="s">
        <v>194</v>
      </c>
      <c r="BM515" s="186" t="s">
        <v>350</v>
      </c>
      <c r="BN515" s="46" t="str">
        <f t="shared" si="535"/>
        <v>R_ES-SA-SpCool</v>
      </c>
      <c r="BO515" s="192" t="str">
        <f t="shared" si="536"/>
        <v>RH6_7</v>
      </c>
      <c r="BP515" s="192">
        <f t="shared" si="541"/>
        <v>0</v>
      </c>
      <c r="BQ515" s="192" t="s">
        <v>18</v>
      </c>
      <c r="BR515" s="46" t="s">
        <v>191</v>
      </c>
    </row>
    <row r="516" spans="11:70">
      <c r="K516" s="186" t="s">
        <v>350</v>
      </c>
      <c r="L516" s="187" t="str">
        <f t="shared" si="564"/>
        <v>R_ES-SA-SpCool</v>
      </c>
      <c r="M516" s="186" t="str">
        <f t="shared" si="565"/>
        <v>RH8_9</v>
      </c>
      <c r="N516" s="186">
        <f t="shared" si="560"/>
        <v>0</v>
      </c>
      <c r="O516" s="186" t="s">
        <v>18</v>
      </c>
      <c r="P516" s="187" t="s">
        <v>195</v>
      </c>
      <c r="T516" s="186" t="s">
        <v>350</v>
      </c>
      <c r="U516" s="187" t="str">
        <f t="shared" si="526"/>
        <v>R_ES-SA-SpCool</v>
      </c>
      <c r="V516" s="186" t="str">
        <f t="shared" si="526"/>
        <v>RH8_9</v>
      </c>
      <c r="W516" s="186">
        <f t="shared" si="561"/>
        <v>0</v>
      </c>
      <c r="X516" s="186" t="s">
        <v>18</v>
      </c>
      <c r="Y516" s="187" t="s">
        <v>190</v>
      </c>
      <c r="AC516" s="186" t="s">
        <v>350</v>
      </c>
      <c r="AD516" s="46" t="str">
        <f t="shared" si="527"/>
        <v>R_ES-SA-SpCool</v>
      </c>
      <c r="AE516" s="192" t="str">
        <f t="shared" si="528"/>
        <v>RH8_9</v>
      </c>
      <c r="AF516" s="46">
        <f t="shared" si="562"/>
        <v>0</v>
      </c>
      <c r="AG516" s="192" t="s">
        <v>18</v>
      </c>
      <c r="AH516" s="46" t="s">
        <v>196</v>
      </c>
      <c r="AL516" s="186" t="s">
        <v>350</v>
      </c>
      <c r="AM516" s="187" t="str">
        <f t="shared" si="529"/>
        <v>R_ES-SA-SpCool</v>
      </c>
      <c r="AN516" s="186" t="str">
        <f t="shared" si="530"/>
        <v>RH8_9</v>
      </c>
      <c r="AO516" s="186">
        <f t="shared" si="563"/>
        <v>0</v>
      </c>
      <c r="AP516" s="186" t="s">
        <v>18</v>
      </c>
      <c r="AQ516" s="187" t="s">
        <v>193</v>
      </c>
      <c r="AU516" s="186" t="s">
        <v>350</v>
      </c>
      <c r="AV516" s="46" t="str">
        <f t="shared" si="531"/>
        <v>R_ES-SA-SpCool</v>
      </c>
      <c r="AW516" s="192" t="str">
        <f t="shared" si="532"/>
        <v>RH8_9</v>
      </c>
      <c r="AX516" s="192">
        <f t="shared" si="539"/>
        <v>0</v>
      </c>
      <c r="AY516" s="192" t="s">
        <v>18</v>
      </c>
      <c r="AZ516" s="46" t="s">
        <v>192</v>
      </c>
      <c r="BD516" s="186" t="s">
        <v>350</v>
      </c>
      <c r="BE516" s="46" t="str">
        <f t="shared" si="533"/>
        <v>R_ES-SA-SpCool</v>
      </c>
      <c r="BF516" s="192" t="str">
        <f t="shared" si="534"/>
        <v>RH8_9</v>
      </c>
      <c r="BG516" s="192">
        <f t="shared" si="540"/>
        <v>0</v>
      </c>
      <c r="BH516" s="192" t="s">
        <v>18</v>
      </c>
      <c r="BI516" s="46" t="s">
        <v>194</v>
      </c>
      <c r="BM516" s="186" t="s">
        <v>350</v>
      </c>
      <c r="BN516" s="46" t="str">
        <f t="shared" si="535"/>
        <v>R_ES-SA-SpCool</v>
      </c>
      <c r="BO516" s="192" t="str">
        <f t="shared" si="536"/>
        <v>RH8_9</v>
      </c>
      <c r="BP516" s="192">
        <f t="shared" si="541"/>
        <v>0</v>
      </c>
      <c r="BQ516" s="192" t="s">
        <v>18</v>
      </c>
      <c r="BR516" s="46" t="s">
        <v>191</v>
      </c>
    </row>
    <row r="517" spans="11:70">
      <c r="K517" s="186" t="s">
        <v>350</v>
      </c>
      <c r="L517" s="187" t="str">
        <f t="shared" si="564"/>
        <v>R_ES-SA-SpCool</v>
      </c>
      <c r="M517" s="186" t="str">
        <f t="shared" si="565"/>
        <v>RH10_11</v>
      </c>
      <c r="N517" s="186">
        <f t="shared" si="560"/>
        <v>0</v>
      </c>
      <c r="O517" s="186" t="s">
        <v>18</v>
      </c>
      <c r="P517" s="187" t="s">
        <v>195</v>
      </c>
      <c r="T517" s="186" t="s">
        <v>350</v>
      </c>
      <c r="U517" s="187" t="str">
        <f t="shared" si="526"/>
        <v>R_ES-SA-SpCool</v>
      </c>
      <c r="V517" s="186" t="str">
        <f t="shared" si="526"/>
        <v>RH10_11</v>
      </c>
      <c r="W517" s="186">
        <f t="shared" si="561"/>
        <v>0</v>
      </c>
      <c r="X517" s="186" t="s">
        <v>18</v>
      </c>
      <c r="Y517" s="187" t="s">
        <v>190</v>
      </c>
      <c r="AC517" s="186" t="s">
        <v>350</v>
      </c>
      <c r="AD517" s="46" t="str">
        <f t="shared" si="527"/>
        <v>R_ES-SA-SpCool</v>
      </c>
      <c r="AE517" s="192" t="str">
        <f t="shared" si="528"/>
        <v>RH10_11</v>
      </c>
      <c r="AF517" s="46">
        <f t="shared" si="562"/>
        <v>0</v>
      </c>
      <c r="AG517" s="192" t="s">
        <v>18</v>
      </c>
      <c r="AH517" s="46" t="s">
        <v>196</v>
      </c>
      <c r="AL517" s="186" t="s">
        <v>350</v>
      </c>
      <c r="AM517" s="187" t="str">
        <f t="shared" si="529"/>
        <v>R_ES-SA-SpCool</v>
      </c>
      <c r="AN517" s="186" t="str">
        <f t="shared" si="530"/>
        <v>RH10_11</v>
      </c>
      <c r="AO517" s="186">
        <f t="shared" si="563"/>
        <v>0</v>
      </c>
      <c r="AP517" s="186" t="s">
        <v>18</v>
      </c>
      <c r="AQ517" s="187" t="s">
        <v>193</v>
      </c>
      <c r="AU517" s="186" t="s">
        <v>350</v>
      </c>
      <c r="AV517" s="46" t="str">
        <f t="shared" si="531"/>
        <v>R_ES-SA-SpCool</v>
      </c>
      <c r="AW517" s="192" t="str">
        <f t="shared" si="532"/>
        <v>RH10_11</v>
      </c>
      <c r="AX517" s="192">
        <f t="shared" si="539"/>
        <v>0</v>
      </c>
      <c r="AY517" s="192" t="s">
        <v>18</v>
      </c>
      <c r="AZ517" s="46" t="s">
        <v>192</v>
      </c>
      <c r="BD517" s="186" t="s">
        <v>350</v>
      </c>
      <c r="BE517" s="46" t="str">
        <f t="shared" si="533"/>
        <v>R_ES-SA-SpCool</v>
      </c>
      <c r="BF517" s="192" t="str">
        <f t="shared" si="534"/>
        <v>RH10_11</v>
      </c>
      <c r="BG517" s="192">
        <f t="shared" si="540"/>
        <v>0</v>
      </c>
      <c r="BH517" s="192" t="s">
        <v>18</v>
      </c>
      <c r="BI517" s="46" t="s">
        <v>194</v>
      </c>
      <c r="BM517" s="186" t="s">
        <v>350</v>
      </c>
      <c r="BN517" s="46" t="str">
        <f t="shared" si="535"/>
        <v>R_ES-SA-SpCool</v>
      </c>
      <c r="BO517" s="192" t="str">
        <f t="shared" si="536"/>
        <v>RH10_11</v>
      </c>
      <c r="BP517" s="192">
        <f t="shared" si="541"/>
        <v>0</v>
      </c>
      <c r="BQ517" s="192" t="s">
        <v>18</v>
      </c>
      <c r="BR517" s="46" t="s">
        <v>191</v>
      </c>
    </row>
    <row r="518" spans="11:70">
      <c r="K518" s="186" t="s">
        <v>350</v>
      </c>
      <c r="L518" s="187" t="str">
        <f t="shared" si="564"/>
        <v>R_ES-SA-SpCool</v>
      </c>
      <c r="M518" s="186" t="str">
        <f t="shared" si="565"/>
        <v>RH12_13</v>
      </c>
      <c r="N518" s="186">
        <f t="shared" si="560"/>
        <v>0</v>
      </c>
      <c r="O518" s="186" t="s">
        <v>18</v>
      </c>
      <c r="P518" s="187" t="s">
        <v>195</v>
      </c>
      <c r="T518" s="186" t="s">
        <v>350</v>
      </c>
      <c r="U518" s="187" t="str">
        <f t="shared" si="526"/>
        <v>R_ES-SA-SpCool</v>
      </c>
      <c r="V518" s="186" t="str">
        <f t="shared" si="526"/>
        <v>RH12_13</v>
      </c>
      <c r="W518" s="186">
        <f t="shared" si="561"/>
        <v>0</v>
      </c>
      <c r="X518" s="186" t="s">
        <v>18</v>
      </c>
      <c r="Y518" s="187" t="s">
        <v>190</v>
      </c>
      <c r="AC518" s="186" t="s">
        <v>350</v>
      </c>
      <c r="AD518" s="46" t="str">
        <f t="shared" si="527"/>
        <v>R_ES-SA-SpCool</v>
      </c>
      <c r="AE518" s="192" t="str">
        <f t="shared" si="528"/>
        <v>RH12_13</v>
      </c>
      <c r="AF518" s="46">
        <f t="shared" si="562"/>
        <v>0</v>
      </c>
      <c r="AG518" s="192" t="s">
        <v>18</v>
      </c>
      <c r="AH518" s="46" t="s">
        <v>196</v>
      </c>
      <c r="AL518" s="186" t="s">
        <v>350</v>
      </c>
      <c r="AM518" s="187" t="str">
        <f t="shared" si="529"/>
        <v>R_ES-SA-SpCool</v>
      </c>
      <c r="AN518" s="186" t="str">
        <f t="shared" si="530"/>
        <v>RH12_13</v>
      </c>
      <c r="AO518" s="186">
        <f t="shared" si="563"/>
        <v>0</v>
      </c>
      <c r="AP518" s="186" t="s">
        <v>18</v>
      </c>
      <c r="AQ518" s="187" t="s">
        <v>193</v>
      </c>
      <c r="AU518" s="186" t="s">
        <v>350</v>
      </c>
      <c r="AV518" s="46" t="str">
        <f t="shared" si="531"/>
        <v>R_ES-SA-SpCool</v>
      </c>
      <c r="AW518" s="192" t="str">
        <f t="shared" si="532"/>
        <v>RH12_13</v>
      </c>
      <c r="AX518" s="192">
        <f t="shared" si="539"/>
        <v>0</v>
      </c>
      <c r="AY518" s="192" t="s">
        <v>18</v>
      </c>
      <c r="AZ518" s="46" t="s">
        <v>192</v>
      </c>
      <c r="BD518" s="186" t="s">
        <v>350</v>
      </c>
      <c r="BE518" s="46" t="str">
        <f t="shared" si="533"/>
        <v>R_ES-SA-SpCool</v>
      </c>
      <c r="BF518" s="192" t="str">
        <f t="shared" si="534"/>
        <v>RH12_13</v>
      </c>
      <c r="BG518" s="192">
        <f t="shared" si="540"/>
        <v>0</v>
      </c>
      <c r="BH518" s="192" t="s">
        <v>18</v>
      </c>
      <c r="BI518" s="46" t="s">
        <v>194</v>
      </c>
      <c r="BM518" s="186" t="s">
        <v>350</v>
      </c>
      <c r="BN518" s="46" t="str">
        <f t="shared" si="535"/>
        <v>R_ES-SA-SpCool</v>
      </c>
      <c r="BO518" s="192" t="str">
        <f t="shared" si="536"/>
        <v>RH12_13</v>
      </c>
      <c r="BP518" s="192">
        <f t="shared" si="541"/>
        <v>0</v>
      </c>
      <c r="BQ518" s="192" t="s">
        <v>18</v>
      </c>
      <c r="BR518" s="46" t="s">
        <v>191</v>
      </c>
    </row>
    <row r="519" spans="11:70">
      <c r="K519" s="186" t="s">
        <v>350</v>
      </c>
      <c r="L519" s="187" t="str">
        <f t="shared" si="564"/>
        <v>R_ES-SA-SpCool</v>
      </c>
      <c r="M519" s="186" t="str">
        <f t="shared" si="565"/>
        <v>RH14_15</v>
      </c>
      <c r="N519" s="186">
        <f t="shared" si="560"/>
        <v>0</v>
      </c>
      <c r="O519" s="186" t="s">
        <v>18</v>
      </c>
      <c r="P519" s="187" t="s">
        <v>195</v>
      </c>
      <c r="T519" s="186" t="s">
        <v>350</v>
      </c>
      <c r="U519" s="187" t="str">
        <f t="shared" si="526"/>
        <v>R_ES-SA-SpCool</v>
      </c>
      <c r="V519" s="186" t="str">
        <f t="shared" si="526"/>
        <v>RH14_15</v>
      </c>
      <c r="W519" s="186">
        <f t="shared" si="561"/>
        <v>0</v>
      </c>
      <c r="X519" s="186" t="s">
        <v>18</v>
      </c>
      <c r="Y519" s="187" t="s">
        <v>190</v>
      </c>
      <c r="AC519" s="186" t="s">
        <v>350</v>
      </c>
      <c r="AD519" s="46" t="str">
        <f t="shared" si="527"/>
        <v>R_ES-SA-SpCool</v>
      </c>
      <c r="AE519" s="192" t="str">
        <f t="shared" si="528"/>
        <v>RH14_15</v>
      </c>
      <c r="AF519" s="46">
        <f t="shared" si="562"/>
        <v>0</v>
      </c>
      <c r="AG519" s="192" t="s">
        <v>18</v>
      </c>
      <c r="AH519" s="46" t="s">
        <v>196</v>
      </c>
      <c r="AL519" s="186" t="s">
        <v>350</v>
      </c>
      <c r="AM519" s="187" t="str">
        <f t="shared" si="529"/>
        <v>R_ES-SA-SpCool</v>
      </c>
      <c r="AN519" s="186" t="str">
        <f t="shared" si="530"/>
        <v>RH14_15</v>
      </c>
      <c r="AO519" s="186">
        <f t="shared" si="563"/>
        <v>0</v>
      </c>
      <c r="AP519" s="186" t="s">
        <v>18</v>
      </c>
      <c r="AQ519" s="187" t="s">
        <v>193</v>
      </c>
      <c r="AU519" s="186" t="s">
        <v>350</v>
      </c>
      <c r="AV519" s="46" t="str">
        <f t="shared" si="531"/>
        <v>R_ES-SA-SpCool</v>
      </c>
      <c r="AW519" s="192" t="str">
        <f t="shared" si="532"/>
        <v>RH14_15</v>
      </c>
      <c r="AX519" s="192">
        <f t="shared" si="539"/>
        <v>0</v>
      </c>
      <c r="AY519" s="192" t="s">
        <v>18</v>
      </c>
      <c r="AZ519" s="46" t="s">
        <v>192</v>
      </c>
      <c r="BD519" s="186" t="s">
        <v>350</v>
      </c>
      <c r="BE519" s="46" t="str">
        <f t="shared" si="533"/>
        <v>R_ES-SA-SpCool</v>
      </c>
      <c r="BF519" s="192" t="str">
        <f t="shared" si="534"/>
        <v>RH14_15</v>
      </c>
      <c r="BG519" s="192">
        <f t="shared" si="540"/>
        <v>0</v>
      </c>
      <c r="BH519" s="192" t="s">
        <v>18</v>
      </c>
      <c r="BI519" s="46" t="s">
        <v>194</v>
      </c>
      <c r="BM519" s="186" t="s">
        <v>350</v>
      </c>
      <c r="BN519" s="46" t="str">
        <f t="shared" si="535"/>
        <v>R_ES-SA-SpCool</v>
      </c>
      <c r="BO519" s="192" t="str">
        <f t="shared" si="536"/>
        <v>RH14_15</v>
      </c>
      <c r="BP519" s="192">
        <f t="shared" si="541"/>
        <v>0</v>
      </c>
      <c r="BQ519" s="192" t="s">
        <v>18</v>
      </c>
      <c r="BR519" s="46" t="s">
        <v>191</v>
      </c>
    </row>
    <row r="520" spans="11:70">
      <c r="K520" s="186" t="s">
        <v>350</v>
      </c>
      <c r="L520" s="187" t="str">
        <f t="shared" si="564"/>
        <v>R_ES-SA-SpCool</v>
      </c>
      <c r="M520" s="186" t="str">
        <f t="shared" si="565"/>
        <v>RH16_17</v>
      </c>
      <c r="N520" s="186">
        <f t="shared" si="560"/>
        <v>0</v>
      </c>
      <c r="O520" s="186" t="s">
        <v>18</v>
      </c>
      <c r="P520" s="187" t="s">
        <v>195</v>
      </c>
      <c r="T520" s="186" t="s">
        <v>350</v>
      </c>
      <c r="U520" s="187" t="str">
        <f t="shared" si="526"/>
        <v>R_ES-SA-SpCool</v>
      </c>
      <c r="V520" s="186" t="str">
        <f t="shared" si="526"/>
        <v>RH16_17</v>
      </c>
      <c r="W520" s="186">
        <f t="shared" si="561"/>
        <v>0</v>
      </c>
      <c r="X520" s="186" t="s">
        <v>18</v>
      </c>
      <c r="Y520" s="187" t="s">
        <v>190</v>
      </c>
      <c r="AC520" s="186" t="s">
        <v>350</v>
      </c>
      <c r="AD520" s="46" t="str">
        <f t="shared" si="527"/>
        <v>R_ES-SA-SpCool</v>
      </c>
      <c r="AE520" s="192" t="str">
        <f t="shared" si="528"/>
        <v>RH16_17</v>
      </c>
      <c r="AF520" s="46">
        <f t="shared" si="562"/>
        <v>0</v>
      </c>
      <c r="AG520" s="192" t="s">
        <v>18</v>
      </c>
      <c r="AH520" s="46" t="s">
        <v>196</v>
      </c>
      <c r="AL520" s="186" t="s">
        <v>350</v>
      </c>
      <c r="AM520" s="187" t="str">
        <f t="shared" si="529"/>
        <v>R_ES-SA-SpCool</v>
      </c>
      <c r="AN520" s="186" t="str">
        <f t="shared" si="530"/>
        <v>RH16_17</v>
      </c>
      <c r="AO520" s="186">
        <f t="shared" si="563"/>
        <v>0</v>
      </c>
      <c r="AP520" s="186" t="s">
        <v>18</v>
      </c>
      <c r="AQ520" s="187" t="s">
        <v>193</v>
      </c>
      <c r="AU520" s="186" t="s">
        <v>350</v>
      </c>
      <c r="AV520" s="46" t="str">
        <f t="shared" si="531"/>
        <v>R_ES-SA-SpCool</v>
      </c>
      <c r="AW520" s="192" t="str">
        <f t="shared" si="532"/>
        <v>RH16_17</v>
      </c>
      <c r="AX520" s="192">
        <f t="shared" si="539"/>
        <v>0</v>
      </c>
      <c r="AY520" s="192" t="s">
        <v>18</v>
      </c>
      <c r="AZ520" s="46" t="s">
        <v>192</v>
      </c>
      <c r="BD520" s="186" t="s">
        <v>350</v>
      </c>
      <c r="BE520" s="46" t="str">
        <f t="shared" si="533"/>
        <v>R_ES-SA-SpCool</v>
      </c>
      <c r="BF520" s="192" t="str">
        <f t="shared" si="534"/>
        <v>RH16_17</v>
      </c>
      <c r="BG520" s="192">
        <f t="shared" si="540"/>
        <v>0</v>
      </c>
      <c r="BH520" s="192" t="s">
        <v>18</v>
      </c>
      <c r="BI520" s="46" t="s">
        <v>194</v>
      </c>
      <c r="BM520" s="186" t="s">
        <v>350</v>
      </c>
      <c r="BN520" s="46" t="str">
        <f t="shared" si="535"/>
        <v>R_ES-SA-SpCool</v>
      </c>
      <c r="BO520" s="192" t="str">
        <f t="shared" si="536"/>
        <v>RH16_17</v>
      </c>
      <c r="BP520" s="192">
        <f t="shared" si="541"/>
        <v>0</v>
      </c>
      <c r="BQ520" s="192" t="s">
        <v>18</v>
      </c>
      <c r="BR520" s="46" t="s">
        <v>191</v>
      </c>
    </row>
    <row r="521" spans="11:70">
      <c r="K521" s="186" t="s">
        <v>350</v>
      </c>
      <c r="L521" s="187" t="str">
        <f t="shared" si="564"/>
        <v>R_ES-SA-SpCool</v>
      </c>
      <c r="M521" s="186" t="str">
        <f t="shared" si="565"/>
        <v>RH18_19</v>
      </c>
      <c r="N521" s="186">
        <f t="shared" si="560"/>
        <v>0</v>
      </c>
      <c r="O521" s="186" t="s">
        <v>18</v>
      </c>
      <c r="P521" s="187" t="s">
        <v>195</v>
      </c>
      <c r="T521" s="186" t="s">
        <v>350</v>
      </c>
      <c r="U521" s="187" t="str">
        <f t="shared" si="526"/>
        <v>R_ES-SA-SpCool</v>
      </c>
      <c r="V521" s="186" t="str">
        <f t="shared" si="526"/>
        <v>RH18_19</v>
      </c>
      <c r="W521" s="186">
        <f t="shared" si="561"/>
        <v>0</v>
      </c>
      <c r="X521" s="186" t="s">
        <v>18</v>
      </c>
      <c r="Y521" s="187" t="s">
        <v>190</v>
      </c>
      <c r="AC521" s="186" t="s">
        <v>350</v>
      </c>
      <c r="AD521" s="46" t="str">
        <f t="shared" si="527"/>
        <v>R_ES-SA-SpCool</v>
      </c>
      <c r="AE521" s="192" t="str">
        <f t="shared" si="528"/>
        <v>RH18_19</v>
      </c>
      <c r="AF521" s="46">
        <f t="shared" si="562"/>
        <v>0</v>
      </c>
      <c r="AG521" s="192" t="s">
        <v>18</v>
      </c>
      <c r="AH521" s="46" t="s">
        <v>196</v>
      </c>
      <c r="AL521" s="186" t="s">
        <v>350</v>
      </c>
      <c r="AM521" s="187" t="str">
        <f t="shared" si="529"/>
        <v>R_ES-SA-SpCool</v>
      </c>
      <c r="AN521" s="186" t="str">
        <f t="shared" si="530"/>
        <v>RH18_19</v>
      </c>
      <c r="AO521" s="186">
        <f t="shared" si="563"/>
        <v>0</v>
      </c>
      <c r="AP521" s="186" t="s">
        <v>18</v>
      </c>
      <c r="AQ521" s="187" t="s">
        <v>193</v>
      </c>
      <c r="AU521" s="186" t="s">
        <v>350</v>
      </c>
      <c r="AV521" s="46" t="str">
        <f t="shared" si="531"/>
        <v>R_ES-SA-SpCool</v>
      </c>
      <c r="AW521" s="192" t="str">
        <f t="shared" si="532"/>
        <v>RH18_19</v>
      </c>
      <c r="AX521" s="192">
        <f t="shared" si="539"/>
        <v>0</v>
      </c>
      <c r="AY521" s="192" t="s">
        <v>18</v>
      </c>
      <c r="AZ521" s="46" t="s">
        <v>192</v>
      </c>
      <c r="BD521" s="186" t="s">
        <v>350</v>
      </c>
      <c r="BE521" s="46" t="str">
        <f t="shared" si="533"/>
        <v>R_ES-SA-SpCool</v>
      </c>
      <c r="BF521" s="192" t="str">
        <f t="shared" si="534"/>
        <v>RH18_19</v>
      </c>
      <c r="BG521" s="192">
        <f t="shared" si="540"/>
        <v>0</v>
      </c>
      <c r="BH521" s="192" t="s">
        <v>18</v>
      </c>
      <c r="BI521" s="46" t="s">
        <v>194</v>
      </c>
      <c r="BM521" s="186" t="s">
        <v>350</v>
      </c>
      <c r="BN521" s="46" t="str">
        <f t="shared" si="535"/>
        <v>R_ES-SA-SpCool</v>
      </c>
      <c r="BO521" s="192" t="str">
        <f t="shared" si="536"/>
        <v>RH18_19</v>
      </c>
      <c r="BP521" s="192">
        <f t="shared" si="541"/>
        <v>0</v>
      </c>
      <c r="BQ521" s="192" t="s">
        <v>18</v>
      </c>
      <c r="BR521" s="46" t="s">
        <v>191</v>
      </c>
    </row>
    <row r="522" spans="11:70">
      <c r="K522" s="186" t="s">
        <v>350</v>
      </c>
      <c r="L522" s="187" t="str">
        <f t="shared" si="564"/>
        <v>R_ES-SA-SpCool</v>
      </c>
      <c r="M522" s="186" t="str">
        <f t="shared" si="565"/>
        <v>RH20_21</v>
      </c>
      <c r="N522" s="186">
        <f t="shared" si="560"/>
        <v>0</v>
      </c>
      <c r="O522" s="186" t="s">
        <v>18</v>
      </c>
      <c r="P522" s="187" t="s">
        <v>195</v>
      </c>
      <c r="T522" s="186" t="s">
        <v>350</v>
      </c>
      <c r="U522" s="187" t="str">
        <f t="shared" si="526"/>
        <v>R_ES-SA-SpCool</v>
      </c>
      <c r="V522" s="186" t="str">
        <f t="shared" si="526"/>
        <v>RH20_21</v>
      </c>
      <c r="W522" s="186">
        <f t="shared" si="561"/>
        <v>0</v>
      </c>
      <c r="X522" s="186" t="s">
        <v>18</v>
      </c>
      <c r="Y522" s="187" t="s">
        <v>190</v>
      </c>
      <c r="AC522" s="186" t="s">
        <v>350</v>
      </c>
      <c r="AD522" s="46" t="str">
        <f t="shared" si="527"/>
        <v>R_ES-SA-SpCool</v>
      </c>
      <c r="AE522" s="192" t="str">
        <f t="shared" si="528"/>
        <v>RH20_21</v>
      </c>
      <c r="AF522" s="46">
        <f t="shared" si="562"/>
        <v>0</v>
      </c>
      <c r="AG522" s="192" t="s">
        <v>18</v>
      </c>
      <c r="AH522" s="46" t="s">
        <v>196</v>
      </c>
      <c r="AL522" s="186" t="s">
        <v>350</v>
      </c>
      <c r="AM522" s="187" t="str">
        <f t="shared" si="529"/>
        <v>R_ES-SA-SpCool</v>
      </c>
      <c r="AN522" s="186" t="str">
        <f t="shared" si="530"/>
        <v>RH20_21</v>
      </c>
      <c r="AO522" s="186">
        <f t="shared" si="563"/>
        <v>0</v>
      </c>
      <c r="AP522" s="186" t="s">
        <v>18</v>
      </c>
      <c r="AQ522" s="187" t="s">
        <v>193</v>
      </c>
      <c r="AU522" s="186" t="s">
        <v>350</v>
      </c>
      <c r="AV522" s="46" t="str">
        <f t="shared" si="531"/>
        <v>R_ES-SA-SpCool</v>
      </c>
      <c r="AW522" s="192" t="str">
        <f t="shared" si="532"/>
        <v>RH20_21</v>
      </c>
      <c r="AX522" s="192">
        <f t="shared" si="539"/>
        <v>0</v>
      </c>
      <c r="AY522" s="192" t="s">
        <v>18</v>
      </c>
      <c r="AZ522" s="46" t="s">
        <v>192</v>
      </c>
      <c r="BD522" s="186" t="s">
        <v>350</v>
      </c>
      <c r="BE522" s="46" t="str">
        <f t="shared" si="533"/>
        <v>R_ES-SA-SpCool</v>
      </c>
      <c r="BF522" s="192" t="str">
        <f t="shared" si="534"/>
        <v>RH20_21</v>
      </c>
      <c r="BG522" s="192">
        <f t="shared" si="540"/>
        <v>0</v>
      </c>
      <c r="BH522" s="192" t="s">
        <v>18</v>
      </c>
      <c r="BI522" s="46" t="s">
        <v>194</v>
      </c>
      <c r="BM522" s="186" t="s">
        <v>350</v>
      </c>
      <c r="BN522" s="46" t="str">
        <f t="shared" si="535"/>
        <v>R_ES-SA-SpCool</v>
      </c>
      <c r="BO522" s="192" t="str">
        <f t="shared" si="536"/>
        <v>RH20_21</v>
      </c>
      <c r="BP522" s="192">
        <f t="shared" si="541"/>
        <v>0</v>
      </c>
      <c r="BQ522" s="192" t="s">
        <v>18</v>
      </c>
      <c r="BR522" s="46" t="s">
        <v>191</v>
      </c>
    </row>
    <row r="523" spans="11:70">
      <c r="K523" s="186" t="s">
        <v>350</v>
      </c>
      <c r="L523" s="187" t="str">
        <f t="shared" si="564"/>
        <v>R_ES-SA-SpCool</v>
      </c>
      <c r="M523" s="186" t="str">
        <f t="shared" si="565"/>
        <v>RH22_23</v>
      </c>
      <c r="N523" s="186">
        <f t="shared" si="560"/>
        <v>0</v>
      </c>
      <c r="O523" s="186" t="s">
        <v>18</v>
      </c>
      <c r="P523" s="187" t="s">
        <v>195</v>
      </c>
      <c r="T523" s="186" t="s">
        <v>350</v>
      </c>
      <c r="U523" s="187" t="str">
        <f t="shared" si="526"/>
        <v>R_ES-SA-SpCool</v>
      </c>
      <c r="V523" s="186" t="str">
        <f t="shared" si="526"/>
        <v>RH22_23</v>
      </c>
      <c r="W523" s="186">
        <f t="shared" si="561"/>
        <v>0</v>
      </c>
      <c r="X523" s="186" t="s">
        <v>18</v>
      </c>
      <c r="Y523" s="187" t="s">
        <v>190</v>
      </c>
      <c r="AC523" s="186" t="s">
        <v>350</v>
      </c>
      <c r="AD523" s="46" t="str">
        <f t="shared" si="527"/>
        <v>R_ES-SA-SpCool</v>
      </c>
      <c r="AE523" s="192" t="str">
        <f t="shared" si="528"/>
        <v>RH22_23</v>
      </c>
      <c r="AF523" s="46">
        <f t="shared" si="562"/>
        <v>0</v>
      </c>
      <c r="AG523" s="192" t="s">
        <v>18</v>
      </c>
      <c r="AH523" s="46" t="s">
        <v>196</v>
      </c>
      <c r="AL523" s="186" t="s">
        <v>350</v>
      </c>
      <c r="AM523" s="187" t="str">
        <f t="shared" si="529"/>
        <v>R_ES-SA-SpCool</v>
      </c>
      <c r="AN523" s="186" t="str">
        <f t="shared" si="530"/>
        <v>RH22_23</v>
      </c>
      <c r="AO523" s="186">
        <f t="shared" si="563"/>
        <v>0</v>
      </c>
      <c r="AP523" s="186" t="s">
        <v>18</v>
      </c>
      <c r="AQ523" s="187" t="s">
        <v>193</v>
      </c>
      <c r="AU523" s="186" t="s">
        <v>350</v>
      </c>
      <c r="AV523" s="46" t="str">
        <f t="shared" si="531"/>
        <v>R_ES-SA-SpCool</v>
      </c>
      <c r="AW523" s="192" t="str">
        <f t="shared" si="532"/>
        <v>RH22_23</v>
      </c>
      <c r="AX523" s="192">
        <f t="shared" si="539"/>
        <v>0</v>
      </c>
      <c r="AY523" s="192" t="s">
        <v>18</v>
      </c>
      <c r="AZ523" s="46" t="s">
        <v>192</v>
      </c>
      <c r="BD523" s="186" t="s">
        <v>350</v>
      </c>
      <c r="BE523" s="46" t="str">
        <f t="shared" si="533"/>
        <v>R_ES-SA-SpCool</v>
      </c>
      <c r="BF523" s="192" t="str">
        <f t="shared" si="534"/>
        <v>RH22_23</v>
      </c>
      <c r="BG523" s="192">
        <f t="shared" si="540"/>
        <v>0</v>
      </c>
      <c r="BH523" s="192" t="s">
        <v>18</v>
      </c>
      <c r="BI523" s="46" t="s">
        <v>194</v>
      </c>
      <c r="BM523" s="186" t="s">
        <v>350</v>
      </c>
      <c r="BN523" s="46" t="str">
        <f t="shared" si="535"/>
        <v>R_ES-SA-SpCool</v>
      </c>
      <c r="BO523" s="192" t="str">
        <f t="shared" si="536"/>
        <v>RH22_23</v>
      </c>
      <c r="BP523" s="192">
        <f t="shared" si="541"/>
        <v>0</v>
      </c>
      <c r="BQ523" s="192" t="s">
        <v>18</v>
      </c>
      <c r="BR523" s="46" t="s">
        <v>191</v>
      </c>
    </row>
    <row r="524" spans="11:70">
      <c r="K524" s="186" t="s">
        <v>140</v>
      </c>
      <c r="L524" s="187" t="str">
        <f t="shared" si="564"/>
        <v>R_ES-SA-SpCool</v>
      </c>
      <c r="M524" s="186">
        <f t="shared" si="565"/>
        <v>0</v>
      </c>
      <c r="N524" s="186">
        <f t="shared" si="560"/>
        <v>0</v>
      </c>
      <c r="O524" s="186" t="s">
        <v>18</v>
      </c>
      <c r="P524" s="187" t="s">
        <v>195</v>
      </c>
      <c r="T524" s="186" t="s">
        <v>140</v>
      </c>
      <c r="U524" s="187" t="str">
        <f t="shared" si="526"/>
        <v>R_ES-SA-SpCool</v>
      </c>
      <c r="V524" s="186">
        <f t="shared" si="526"/>
        <v>0</v>
      </c>
      <c r="W524" s="186">
        <f t="shared" si="561"/>
        <v>0</v>
      </c>
      <c r="X524" s="186" t="s">
        <v>18</v>
      </c>
      <c r="Y524" s="187" t="s">
        <v>190</v>
      </c>
      <c r="AC524" s="186" t="s">
        <v>140</v>
      </c>
      <c r="AD524" s="46" t="str">
        <f t="shared" si="527"/>
        <v>R_ES-SA-SpCool</v>
      </c>
      <c r="AE524" s="192">
        <f t="shared" si="528"/>
        <v>0</v>
      </c>
      <c r="AF524" s="46">
        <f t="shared" si="562"/>
        <v>0</v>
      </c>
      <c r="AG524" s="192" t="s">
        <v>18</v>
      </c>
      <c r="AH524" s="46" t="s">
        <v>196</v>
      </c>
      <c r="AL524" s="186" t="s">
        <v>140</v>
      </c>
      <c r="AM524" s="187" t="str">
        <f t="shared" si="529"/>
        <v>R_ES-SA-SpCool</v>
      </c>
      <c r="AN524" s="186">
        <f t="shared" si="530"/>
        <v>0</v>
      </c>
      <c r="AO524" s="186">
        <f t="shared" si="563"/>
        <v>0</v>
      </c>
      <c r="AP524" s="186" t="s">
        <v>18</v>
      </c>
      <c r="AQ524" s="187" t="s">
        <v>193</v>
      </c>
      <c r="AU524" s="186" t="s">
        <v>140</v>
      </c>
      <c r="AV524" s="46" t="str">
        <f t="shared" si="531"/>
        <v>R_ES-SA-SpCool</v>
      </c>
      <c r="AW524" s="192">
        <f t="shared" si="532"/>
        <v>0</v>
      </c>
      <c r="AX524" s="192">
        <f t="shared" si="539"/>
        <v>0</v>
      </c>
      <c r="AY524" s="192" t="s">
        <v>18</v>
      </c>
      <c r="AZ524" s="46" t="s">
        <v>192</v>
      </c>
      <c r="BD524" s="186" t="s">
        <v>140</v>
      </c>
      <c r="BE524" s="46" t="str">
        <f t="shared" si="533"/>
        <v>R_ES-SA-SpCool</v>
      </c>
      <c r="BF524" s="192">
        <f t="shared" si="534"/>
        <v>0</v>
      </c>
      <c r="BG524" s="192">
        <f t="shared" si="540"/>
        <v>0</v>
      </c>
      <c r="BH524" s="192" t="s">
        <v>18</v>
      </c>
      <c r="BI524" s="46" t="s">
        <v>194</v>
      </c>
      <c r="BM524" s="186" t="s">
        <v>140</v>
      </c>
      <c r="BN524" s="46" t="str">
        <f t="shared" si="535"/>
        <v>R_ES-SA-SpCool</v>
      </c>
      <c r="BO524" s="192">
        <f t="shared" si="536"/>
        <v>0</v>
      </c>
      <c r="BP524" s="192">
        <f t="shared" si="541"/>
        <v>0</v>
      </c>
      <c r="BQ524" s="192" t="s">
        <v>18</v>
      </c>
      <c r="BR524" s="46" t="s">
        <v>191</v>
      </c>
    </row>
    <row r="525" spans="11:70">
      <c r="K525" s="186" t="s">
        <v>140</v>
      </c>
      <c r="L525" s="187" t="str">
        <f t="shared" si="564"/>
        <v>R_ES-SA-SpCool</v>
      </c>
      <c r="M525" s="186">
        <f t="shared" si="565"/>
        <v>0</v>
      </c>
      <c r="N525" s="186">
        <f t="shared" si="560"/>
        <v>0</v>
      </c>
      <c r="O525" s="186" t="s">
        <v>18</v>
      </c>
      <c r="P525" s="187" t="s">
        <v>195</v>
      </c>
      <c r="T525" s="186" t="s">
        <v>140</v>
      </c>
      <c r="U525" s="187" t="str">
        <f t="shared" si="526"/>
        <v>R_ES-SA-SpCool</v>
      </c>
      <c r="V525" s="186">
        <f t="shared" si="526"/>
        <v>0</v>
      </c>
      <c r="W525" s="186">
        <f t="shared" si="561"/>
        <v>0</v>
      </c>
      <c r="X525" s="186" t="s">
        <v>18</v>
      </c>
      <c r="Y525" s="187" t="s">
        <v>190</v>
      </c>
      <c r="AC525" s="186" t="s">
        <v>140</v>
      </c>
      <c r="AD525" s="46" t="str">
        <f t="shared" si="527"/>
        <v>R_ES-SA-SpCool</v>
      </c>
      <c r="AE525" s="192">
        <f t="shared" si="528"/>
        <v>0</v>
      </c>
      <c r="AF525" s="46">
        <f t="shared" si="562"/>
        <v>0</v>
      </c>
      <c r="AG525" s="192" t="s">
        <v>18</v>
      </c>
      <c r="AH525" s="46" t="s">
        <v>196</v>
      </c>
      <c r="AL525" s="186" t="s">
        <v>140</v>
      </c>
      <c r="AM525" s="187" t="str">
        <f t="shared" si="529"/>
        <v>R_ES-SA-SpCool</v>
      </c>
      <c r="AN525" s="186">
        <f t="shared" si="530"/>
        <v>0</v>
      </c>
      <c r="AO525" s="186">
        <f t="shared" si="563"/>
        <v>0</v>
      </c>
      <c r="AP525" s="186" t="s">
        <v>18</v>
      </c>
      <c r="AQ525" s="187" t="s">
        <v>193</v>
      </c>
      <c r="AU525" s="186" t="s">
        <v>140</v>
      </c>
      <c r="AV525" s="46" t="str">
        <f t="shared" si="531"/>
        <v>R_ES-SA-SpCool</v>
      </c>
      <c r="AW525" s="192">
        <f t="shared" si="532"/>
        <v>0</v>
      </c>
      <c r="AX525" s="192">
        <f t="shared" si="539"/>
        <v>0</v>
      </c>
      <c r="AY525" s="192" t="s">
        <v>18</v>
      </c>
      <c r="AZ525" s="46" t="s">
        <v>192</v>
      </c>
      <c r="BD525" s="186" t="s">
        <v>140</v>
      </c>
      <c r="BE525" s="46" t="str">
        <f t="shared" si="533"/>
        <v>R_ES-SA-SpCool</v>
      </c>
      <c r="BF525" s="192">
        <f t="shared" si="534"/>
        <v>0</v>
      </c>
      <c r="BG525" s="192">
        <f t="shared" si="540"/>
        <v>0</v>
      </c>
      <c r="BH525" s="192" t="s">
        <v>18</v>
      </c>
      <c r="BI525" s="46" t="s">
        <v>194</v>
      </c>
      <c r="BM525" s="186" t="s">
        <v>140</v>
      </c>
      <c r="BN525" s="46" t="str">
        <f t="shared" si="535"/>
        <v>R_ES-SA-SpCool</v>
      </c>
      <c r="BO525" s="192">
        <f t="shared" si="536"/>
        <v>0</v>
      </c>
      <c r="BP525" s="192">
        <f t="shared" si="541"/>
        <v>0</v>
      </c>
      <c r="BQ525" s="192" t="s">
        <v>18</v>
      </c>
      <c r="BR525" s="46" t="s">
        <v>191</v>
      </c>
    </row>
    <row r="526" spans="11:70">
      <c r="K526" s="186" t="s">
        <v>140</v>
      </c>
      <c r="L526" s="187" t="str">
        <f t="shared" si="564"/>
        <v>R_ES-SA-SpCool</v>
      </c>
      <c r="M526" s="186">
        <f t="shared" si="565"/>
        <v>0</v>
      </c>
      <c r="N526" s="186">
        <f t="shared" si="560"/>
        <v>0</v>
      </c>
      <c r="O526" s="186" t="s">
        <v>18</v>
      </c>
      <c r="P526" s="187" t="s">
        <v>195</v>
      </c>
      <c r="T526" s="186" t="s">
        <v>140</v>
      </c>
      <c r="U526" s="187" t="str">
        <f t="shared" si="526"/>
        <v>R_ES-SA-SpCool</v>
      </c>
      <c r="V526" s="186">
        <f t="shared" si="526"/>
        <v>0</v>
      </c>
      <c r="W526" s="186">
        <f t="shared" si="561"/>
        <v>0</v>
      </c>
      <c r="X526" s="186" t="s">
        <v>18</v>
      </c>
      <c r="Y526" s="187" t="s">
        <v>190</v>
      </c>
      <c r="AC526" s="186" t="s">
        <v>140</v>
      </c>
      <c r="AD526" s="46" t="str">
        <f t="shared" si="527"/>
        <v>R_ES-SA-SpCool</v>
      </c>
      <c r="AE526" s="192">
        <f t="shared" si="528"/>
        <v>0</v>
      </c>
      <c r="AF526" s="46">
        <f t="shared" si="562"/>
        <v>0</v>
      </c>
      <c r="AG526" s="192" t="s">
        <v>18</v>
      </c>
      <c r="AH526" s="46" t="s">
        <v>196</v>
      </c>
      <c r="AL526" s="186" t="s">
        <v>140</v>
      </c>
      <c r="AM526" s="187" t="str">
        <f t="shared" si="529"/>
        <v>R_ES-SA-SpCool</v>
      </c>
      <c r="AN526" s="186">
        <f t="shared" si="530"/>
        <v>0</v>
      </c>
      <c r="AO526" s="186">
        <f t="shared" si="563"/>
        <v>0</v>
      </c>
      <c r="AP526" s="186" t="s">
        <v>18</v>
      </c>
      <c r="AQ526" s="187" t="s">
        <v>193</v>
      </c>
      <c r="AU526" s="186" t="s">
        <v>140</v>
      </c>
      <c r="AV526" s="46" t="str">
        <f t="shared" si="531"/>
        <v>R_ES-SA-SpCool</v>
      </c>
      <c r="AW526" s="192">
        <f t="shared" si="532"/>
        <v>0</v>
      </c>
      <c r="AX526" s="192">
        <f t="shared" si="539"/>
        <v>0</v>
      </c>
      <c r="AY526" s="192" t="s">
        <v>18</v>
      </c>
      <c r="AZ526" s="46" t="s">
        <v>192</v>
      </c>
      <c r="BD526" s="186" t="s">
        <v>140</v>
      </c>
      <c r="BE526" s="46" t="str">
        <f t="shared" si="533"/>
        <v>R_ES-SA-SpCool</v>
      </c>
      <c r="BF526" s="192">
        <f t="shared" si="534"/>
        <v>0</v>
      </c>
      <c r="BG526" s="192">
        <f t="shared" si="540"/>
        <v>0</v>
      </c>
      <c r="BH526" s="192" t="s">
        <v>18</v>
      </c>
      <c r="BI526" s="46" t="s">
        <v>194</v>
      </c>
      <c r="BM526" s="186" t="s">
        <v>140</v>
      </c>
      <c r="BN526" s="46" t="str">
        <f t="shared" si="535"/>
        <v>R_ES-SA-SpCool</v>
      </c>
      <c r="BO526" s="192">
        <f t="shared" si="536"/>
        <v>0</v>
      </c>
      <c r="BP526" s="192">
        <f t="shared" si="541"/>
        <v>0</v>
      </c>
      <c r="BQ526" s="192" t="s">
        <v>18</v>
      </c>
      <c r="BR526" s="46" t="s">
        <v>191</v>
      </c>
    </row>
    <row r="527" spans="11:70">
      <c r="K527" s="186" t="s">
        <v>140</v>
      </c>
      <c r="L527" s="187" t="str">
        <f t="shared" si="564"/>
        <v>R_ES-SA-SpCool</v>
      </c>
      <c r="M527" s="186">
        <f t="shared" si="565"/>
        <v>0</v>
      </c>
      <c r="N527" s="186">
        <f t="shared" si="560"/>
        <v>0</v>
      </c>
      <c r="O527" s="186" t="s">
        <v>18</v>
      </c>
      <c r="P527" s="187" t="s">
        <v>195</v>
      </c>
      <c r="T527" s="186" t="s">
        <v>140</v>
      </c>
      <c r="U527" s="187" t="str">
        <f t="shared" si="526"/>
        <v>R_ES-SA-SpCool</v>
      </c>
      <c r="V527" s="186">
        <f t="shared" si="526"/>
        <v>0</v>
      </c>
      <c r="W527" s="186">
        <f t="shared" si="561"/>
        <v>0</v>
      </c>
      <c r="X527" s="186" t="s">
        <v>18</v>
      </c>
      <c r="Y527" s="187" t="s">
        <v>190</v>
      </c>
      <c r="AC527" s="186" t="s">
        <v>140</v>
      </c>
      <c r="AD527" s="46" t="str">
        <f t="shared" si="527"/>
        <v>R_ES-SA-SpCool</v>
      </c>
      <c r="AE527" s="192">
        <f t="shared" si="528"/>
        <v>0</v>
      </c>
      <c r="AF527" s="46">
        <f t="shared" si="562"/>
        <v>0</v>
      </c>
      <c r="AG527" s="192" t="s">
        <v>18</v>
      </c>
      <c r="AH527" s="46" t="s">
        <v>196</v>
      </c>
      <c r="AL527" s="186" t="s">
        <v>140</v>
      </c>
      <c r="AM527" s="187" t="str">
        <f t="shared" si="529"/>
        <v>R_ES-SA-SpCool</v>
      </c>
      <c r="AN527" s="186">
        <f t="shared" si="530"/>
        <v>0</v>
      </c>
      <c r="AO527" s="186">
        <f t="shared" si="563"/>
        <v>0</v>
      </c>
      <c r="AP527" s="186" t="s">
        <v>18</v>
      </c>
      <c r="AQ527" s="187" t="s">
        <v>193</v>
      </c>
      <c r="AU527" s="186" t="s">
        <v>140</v>
      </c>
      <c r="AV527" s="46" t="str">
        <f t="shared" si="531"/>
        <v>R_ES-SA-SpCool</v>
      </c>
      <c r="AW527" s="192">
        <f t="shared" si="532"/>
        <v>0</v>
      </c>
      <c r="AX527" s="192">
        <f t="shared" si="539"/>
        <v>0</v>
      </c>
      <c r="AY527" s="192" t="s">
        <v>18</v>
      </c>
      <c r="AZ527" s="46" t="s">
        <v>192</v>
      </c>
      <c r="BD527" s="186" t="s">
        <v>140</v>
      </c>
      <c r="BE527" s="46" t="str">
        <f t="shared" si="533"/>
        <v>R_ES-SA-SpCool</v>
      </c>
      <c r="BF527" s="192">
        <f t="shared" si="534"/>
        <v>0</v>
      </c>
      <c r="BG527" s="192">
        <f t="shared" si="540"/>
        <v>0</v>
      </c>
      <c r="BH527" s="192" t="s">
        <v>18</v>
      </c>
      <c r="BI527" s="46" t="s">
        <v>194</v>
      </c>
      <c r="BM527" s="186" t="s">
        <v>140</v>
      </c>
      <c r="BN527" s="46" t="str">
        <f t="shared" si="535"/>
        <v>R_ES-SA-SpCool</v>
      </c>
      <c r="BO527" s="192">
        <f t="shared" si="536"/>
        <v>0</v>
      </c>
      <c r="BP527" s="192">
        <f t="shared" si="541"/>
        <v>0</v>
      </c>
      <c r="BQ527" s="192" t="s">
        <v>18</v>
      </c>
      <c r="BR527" s="46" t="s">
        <v>191</v>
      </c>
    </row>
    <row r="528" spans="11:70">
      <c r="K528" s="186" t="s">
        <v>140</v>
      </c>
      <c r="L528" s="187" t="str">
        <f t="shared" si="564"/>
        <v>R_ES-SA-SpCool</v>
      </c>
      <c r="M528" s="186">
        <f t="shared" si="565"/>
        <v>0</v>
      </c>
      <c r="N528" s="186">
        <f t="shared" si="560"/>
        <v>0</v>
      </c>
      <c r="O528" s="186" t="s">
        <v>18</v>
      </c>
      <c r="P528" s="187" t="s">
        <v>195</v>
      </c>
      <c r="T528" s="186" t="s">
        <v>140</v>
      </c>
      <c r="U528" s="187" t="str">
        <f t="shared" si="526"/>
        <v>R_ES-SA-SpCool</v>
      </c>
      <c r="V528" s="186">
        <f t="shared" si="526"/>
        <v>0</v>
      </c>
      <c r="W528" s="186">
        <f t="shared" si="561"/>
        <v>0</v>
      </c>
      <c r="X528" s="186" t="s">
        <v>18</v>
      </c>
      <c r="Y528" s="187" t="s">
        <v>190</v>
      </c>
      <c r="AC528" s="186" t="s">
        <v>140</v>
      </c>
      <c r="AD528" s="46" t="str">
        <f t="shared" si="527"/>
        <v>R_ES-SA-SpCool</v>
      </c>
      <c r="AE528" s="192">
        <f t="shared" si="528"/>
        <v>0</v>
      </c>
      <c r="AF528" s="46">
        <f t="shared" si="562"/>
        <v>0</v>
      </c>
      <c r="AG528" s="192" t="s">
        <v>18</v>
      </c>
      <c r="AH528" s="46" t="s">
        <v>196</v>
      </c>
      <c r="AL528" s="186" t="s">
        <v>140</v>
      </c>
      <c r="AM528" s="187" t="str">
        <f t="shared" si="529"/>
        <v>R_ES-SA-SpCool</v>
      </c>
      <c r="AN528" s="186">
        <f t="shared" si="530"/>
        <v>0</v>
      </c>
      <c r="AO528" s="186">
        <f t="shared" si="563"/>
        <v>0</v>
      </c>
      <c r="AP528" s="186" t="s">
        <v>18</v>
      </c>
      <c r="AQ528" s="187" t="s">
        <v>193</v>
      </c>
      <c r="AU528" s="186" t="s">
        <v>140</v>
      </c>
      <c r="AV528" s="46" t="str">
        <f t="shared" si="531"/>
        <v>R_ES-SA-SpCool</v>
      </c>
      <c r="AW528" s="192">
        <f t="shared" si="532"/>
        <v>0</v>
      </c>
      <c r="AX528" s="192">
        <f t="shared" si="539"/>
        <v>0</v>
      </c>
      <c r="AY528" s="192" t="s">
        <v>18</v>
      </c>
      <c r="AZ528" s="46" t="s">
        <v>192</v>
      </c>
      <c r="BD528" s="186" t="s">
        <v>140</v>
      </c>
      <c r="BE528" s="46" t="str">
        <f t="shared" si="533"/>
        <v>R_ES-SA-SpCool</v>
      </c>
      <c r="BF528" s="192">
        <f t="shared" si="534"/>
        <v>0</v>
      </c>
      <c r="BG528" s="192">
        <f t="shared" si="540"/>
        <v>0</v>
      </c>
      <c r="BH528" s="192" t="s">
        <v>18</v>
      </c>
      <c r="BI528" s="46" t="s">
        <v>194</v>
      </c>
      <c r="BM528" s="186" t="s">
        <v>140</v>
      </c>
      <c r="BN528" s="46" t="str">
        <f t="shared" si="535"/>
        <v>R_ES-SA-SpCool</v>
      </c>
      <c r="BO528" s="192">
        <f t="shared" si="536"/>
        <v>0</v>
      </c>
      <c r="BP528" s="192">
        <f t="shared" si="541"/>
        <v>0</v>
      </c>
      <c r="BQ528" s="192" t="s">
        <v>18</v>
      </c>
      <c r="BR528" s="46" t="s">
        <v>191</v>
      </c>
    </row>
    <row r="529" spans="11:70">
      <c r="K529" s="186" t="s">
        <v>140</v>
      </c>
      <c r="L529" s="187" t="str">
        <f t="shared" si="564"/>
        <v>R_ES-SA-SpCool</v>
      </c>
      <c r="M529" s="186">
        <f t="shared" si="565"/>
        <v>0</v>
      </c>
      <c r="N529" s="186">
        <f t="shared" si="560"/>
        <v>0</v>
      </c>
      <c r="O529" s="186" t="s">
        <v>18</v>
      </c>
      <c r="P529" s="187" t="s">
        <v>195</v>
      </c>
      <c r="T529" s="186" t="s">
        <v>140</v>
      </c>
      <c r="U529" s="187" t="str">
        <f t="shared" si="526"/>
        <v>R_ES-SA-SpCool</v>
      </c>
      <c r="V529" s="186">
        <f t="shared" si="526"/>
        <v>0</v>
      </c>
      <c r="W529" s="186">
        <f t="shared" si="561"/>
        <v>0</v>
      </c>
      <c r="X529" s="186" t="s">
        <v>18</v>
      </c>
      <c r="Y529" s="187" t="s">
        <v>190</v>
      </c>
      <c r="AC529" s="186" t="s">
        <v>140</v>
      </c>
      <c r="AD529" s="46" t="str">
        <f t="shared" si="527"/>
        <v>R_ES-SA-SpCool</v>
      </c>
      <c r="AE529" s="192">
        <f t="shared" si="528"/>
        <v>0</v>
      </c>
      <c r="AF529" s="46">
        <f t="shared" si="562"/>
        <v>0</v>
      </c>
      <c r="AG529" s="192" t="s">
        <v>18</v>
      </c>
      <c r="AH529" s="46" t="s">
        <v>196</v>
      </c>
      <c r="AL529" s="186" t="s">
        <v>140</v>
      </c>
      <c r="AM529" s="187" t="str">
        <f t="shared" si="529"/>
        <v>R_ES-SA-SpCool</v>
      </c>
      <c r="AN529" s="186">
        <f t="shared" si="530"/>
        <v>0</v>
      </c>
      <c r="AO529" s="186">
        <f t="shared" si="563"/>
        <v>0</v>
      </c>
      <c r="AP529" s="186" t="s">
        <v>18</v>
      </c>
      <c r="AQ529" s="187" t="s">
        <v>193</v>
      </c>
      <c r="AU529" s="186" t="s">
        <v>140</v>
      </c>
      <c r="AV529" s="46" t="str">
        <f t="shared" si="531"/>
        <v>R_ES-SA-SpCool</v>
      </c>
      <c r="AW529" s="192">
        <f t="shared" si="532"/>
        <v>0</v>
      </c>
      <c r="AX529" s="192">
        <f t="shared" si="539"/>
        <v>0</v>
      </c>
      <c r="AY529" s="192" t="s">
        <v>18</v>
      </c>
      <c r="AZ529" s="46" t="s">
        <v>192</v>
      </c>
      <c r="BD529" s="186" t="s">
        <v>140</v>
      </c>
      <c r="BE529" s="46" t="str">
        <f t="shared" si="533"/>
        <v>R_ES-SA-SpCool</v>
      </c>
      <c r="BF529" s="192">
        <f t="shared" si="534"/>
        <v>0</v>
      </c>
      <c r="BG529" s="192">
        <f t="shared" si="540"/>
        <v>0</v>
      </c>
      <c r="BH529" s="192" t="s">
        <v>18</v>
      </c>
      <c r="BI529" s="46" t="s">
        <v>194</v>
      </c>
      <c r="BM529" s="186" t="s">
        <v>140</v>
      </c>
      <c r="BN529" s="46" t="str">
        <f t="shared" si="535"/>
        <v>R_ES-SA-SpCool</v>
      </c>
      <c r="BO529" s="192">
        <f t="shared" si="536"/>
        <v>0</v>
      </c>
      <c r="BP529" s="192">
        <f t="shared" si="541"/>
        <v>0</v>
      </c>
      <c r="BQ529" s="192" t="s">
        <v>18</v>
      </c>
      <c r="BR529" s="46" t="s">
        <v>191</v>
      </c>
    </row>
    <row r="530" spans="11:70">
      <c r="K530" s="186" t="s">
        <v>140</v>
      </c>
      <c r="L530" s="187" t="str">
        <f t="shared" si="564"/>
        <v>R_ES-SA-SpCool</v>
      </c>
      <c r="M530" s="186">
        <f t="shared" si="565"/>
        <v>0</v>
      </c>
      <c r="N530" s="186">
        <f t="shared" si="560"/>
        <v>0</v>
      </c>
      <c r="O530" s="186" t="s">
        <v>18</v>
      </c>
      <c r="P530" s="187" t="s">
        <v>195</v>
      </c>
      <c r="T530" s="186" t="s">
        <v>140</v>
      </c>
      <c r="U530" s="187" t="str">
        <f t="shared" si="526"/>
        <v>R_ES-SA-SpCool</v>
      </c>
      <c r="V530" s="186">
        <f t="shared" si="526"/>
        <v>0</v>
      </c>
      <c r="W530" s="186">
        <f t="shared" si="561"/>
        <v>0</v>
      </c>
      <c r="X530" s="186" t="s">
        <v>18</v>
      </c>
      <c r="Y530" s="187" t="s">
        <v>190</v>
      </c>
      <c r="AC530" s="186" t="s">
        <v>140</v>
      </c>
      <c r="AD530" s="46" t="str">
        <f t="shared" si="527"/>
        <v>R_ES-SA-SpCool</v>
      </c>
      <c r="AE530" s="192">
        <f t="shared" si="528"/>
        <v>0</v>
      </c>
      <c r="AF530" s="46">
        <f t="shared" si="562"/>
        <v>0</v>
      </c>
      <c r="AG530" s="192" t="s">
        <v>18</v>
      </c>
      <c r="AH530" s="46" t="s">
        <v>196</v>
      </c>
      <c r="AL530" s="186" t="s">
        <v>140</v>
      </c>
      <c r="AM530" s="187" t="str">
        <f t="shared" si="529"/>
        <v>R_ES-SA-SpCool</v>
      </c>
      <c r="AN530" s="186">
        <f t="shared" si="530"/>
        <v>0</v>
      </c>
      <c r="AO530" s="186">
        <f t="shared" si="563"/>
        <v>0</v>
      </c>
      <c r="AP530" s="186" t="s">
        <v>18</v>
      </c>
      <c r="AQ530" s="187" t="s">
        <v>193</v>
      </c>
      <c r="AU530" s="186" t="s">
        <v>140</v>
      </c>
      <c r="AV530" s="46" t="str">
        <f t="shared" si="531"/>
        <v>R_ES-SA-SpCool</v>
      </c>
      <c r="AW530" s="192">
        <f t="shared" si="532"/>
        <v>0</v>
      </c>
      <c r="AX530" s="192">
        <f t="shared" si="539"/>
        <v>0</v>
      </c>
      <c r="AY530" s="192" t="s">
        <v>18</v>
      </c>
      <c r="AZ530" s="46" t="s">
        <v>192</v>
      </c>
      <c r="BD530" s="186" t="s">
        <v>140</v>
      </c>
      <c r="BE530" s="46" t="str">
        <f t="shared" si="533"/>
        <v>R_ES-SA-SpCool</v>
      </c>
      <c r="BF530" s="192">
        <f t="shared" si="534"/>
        <v>0</v>
      </c>
      <c r="BG530" s="192">
        <f t="shared" si="540"/>
        <v>0</v>
      </c>
      <c r="BH530" s="192" t="s">
        <v>18</v>
      </c>
      <c r="BI530" s="46" t="s">
        <v>194</v>
      </c>
      <c r="BM530" s="186" t="s">
        <v>140</v>
      </c>
      <c r="BN530" s="46" t="str">
        <f t="shared" si="535"/>
        <v>R_ES-SA-SpCool</v>
      </c>
      <c r="BO530" s="192">
        <f t="shared" si="536"/>
        <v>0</v>
      </c>
      <c r="BP530" s="192">
        <f t="shared" si="541"/>
        <v>0</v>
      </c>
      <c r="BQ530" s="192" t="s">
        <v>18</v>
      </c>
      <c r="BR530" s="46" t="s">
        <v>191</v>
      </c>
    </row>
    <row r="531" spans="11:70">
      <c r="K531" s="186" t="s">
        <v>140</v>
      </c>
      <c r="L531" s="187" t="str">
        <f t="shared" si="564"/>
        <v>R_ES-SA-SpCool</v>
      </c>
      <c r="M531" s="186">
        <f t="shared" si="565"/>
        <v>0</v>
      </c>
      <c r="N531" s="186">
        <f t="shared" si="560"/>
        <v>0</v>
      </c>
      <c r="O531" s="186" t="s">
        <v>18</v>
      </c>
      <c r="P531" s="187" t="s">
        <v>195</v>
      </c>
      <c r="T531" s="186" t="s">
        <v>140</v>
      </c>
      <c r="U531" s="187" t="str">
        <f t="shared" si="526"/>
        <v>R_ES-SA-SpCool</v>
      </c>
      <c r="V531" s="186">
        <f t="shared" si="526"/>
        <v>0</v>
      </c>
      <c r="W531" s="186">
        <f t="shared" si="561"/>
        <v>0</v>
      </c>
      <c r="X531" s="186" t="s">
        <v>18</v>
      </c>
      <c r="Y531" s="187" t="s">
        <v>190</v>
      </c>
      <c r="AC531" s="186" t="s">
        <v>140</v>
      </c>
      <c r="AD531" s="46" t="str">
        <f t="shared" si="527"/>
        <v>R_ES-SA-SpCool</v>
      </c>
      <c r="AE531" s="192">
        <f t="shared" si="528"/>
        <v>0</v>
      </c>
      <c r="AF531" s="46">
        <f t="shared" si="562"/>
        <v>0</v>
      </c>
      <c r="AG531" s="192" t="s">
        <v>18</v>
      </c>
      <c r="AH531" s="46" t="s">
        <v>196</v>
      </c>
      <c r="AL531" s="186" t="s">
        <v>140</v>
      </c>
      <c r="AM531" s="187" t="str">
        <f t="shared" si="529"/>
        <v>R_ES-SA-SpCool</v>
      </c>
      <c r="AN531" s="186">
        <f t="shared" si="530"/>
        <v>0</v>
      </c>
      <c r="AO531" s="186">
        <f t="shared" si="563"/>
        <v>0</v>
      </c>
      <c r="AP531" s="186" t="s">
        <v>18</v>
      </c>
      <c r="AQ531" s="187" t="s">
        <v>193</v>
      </c>
      <c r="AU531" s="186" t="s">
        <v>140</v>
      </c>
      <c r="AV531" s="46" t="str">
        <f t="shared" si="531"/>
        <v>R_ES-SA-SpCool</v>
      </c>
      <c r="AW531" s="192">
        <f t="shared" si="532"/>
        <v>0</v>
      </c>
      <c r="AX531" s="192">
        <f t="shared" si="539"/>
        <v>0</v>
      </c>
      <c r="AY531" s="192" t="s">
        <v>18</v>
      </c>
      <c r="AZ531" s="46" t="s">
        <v>192</v>
      </c>
      <c r="BD531" s="186" t="s">
        <v>140</v>
      </c>
      <c r="BE531" s="46" t="str">
        <f t="shared" si="533"/>
        <v>R_ES-SA-SpCool</v>
      </c>
      <c r="BF531" s="192">
        <f t="shared" si="534"/>
        <v>0</v>
      </c>
      <c r="BG531" s="192">
        <f t="shared" si="540"/>
        <v>0</v>
      </c>
      <c r="BH531" s="192" t="s">
        <v>18</v>
      </c>
      <c r="BI531" s="46" t="s">
        <v>194</v>
      </c>
      <c r="BM531" s="186" t="s">
        <v>140</v>
      </c>
      <c r="BN531" s="46" t="str">
        <f t="shared" si="535"/>
        <v>R_ES-SA-SpCool</v>
      </c>
      <c r="BO531" s="192">
        <f t="shared" si="536"/>
        <v>0</v>
      </c>
      <c r="BP531" s="192">
        <f t="shared" si="541"/>
        <v>0</v>
      </c>
      <c r="BQ531" s="192" t="s">
        <v>18</v>
      </c>
      <c r="BR531" s="46" t="s">
        <v>191</v>
      </c>
    </row>
    <row r="532" spans="11:70">
      <c r="K532" s="186" t="s">
        <v>140</v>
      </c>
      <c r="L532" s="187" t="str">
        <f t="shared" si="564"/>
        <v>R_ES-SA-SpCool</v>
      </c>
      <c r="M532" s="186">
        <f t="shared" si="565"/>
        <v>0</v>
      </c>
      <c r="N532" s="186">
        <f t="shared" si="560"/>
        <v>0</v>
      </c>
      <c r="O532" s="186" t="s">
        <v>18</v>
      </c>
      <c r="P532" s="187" t="s">
        <v>195</v>
      </c>
      <c r="T532" s="186" t="s">
        <v>140</v>
      </c>
      <c r="U532" s="187" t="str">
        <f t="shared" si="526"/>
        <v>R_ES-SA-SpCool</v>
      </c>
      <c r="V532" s="186">
        <f t="shared" si="526"/>
        <v>0</v>
      </c>
      <c r="W532" s="186">
        <f t="shared" si="561"/>
        <v>0</v>
      </c>
      <c r="X532" s="186" t="s">
        <v>18</v>
      </c>
      <c r="Y532" s="187" t="s">
        <v>190</v>
      </c>
      <c r="AC532" s="186" t="s">
        <v>140</v>
      </c>
      <c r="AD532" s="46" t="str">
        <f t="shared" si="527"/>
        <v>R_ES-SA-SpCool</v>
      </c>
      <c r="AE532" s="192">
        <f t="shared" si="528"/>
        <v>0</v>
      </c>
      <c r="AF532" s="46">
        <f t="shared" si="562"/>
        <v>0</v>
      </c>
      <c r="AG532" s="192" t="s">
        <v>18</v>
      </c>
      <c r="AH532" s="46" t="s">
        <v>196</v>
      </c>
      <c r="AL532" s="186" t="s">
        <v>140</v>
      </c>
      <c r="AM532" s="187" t="str">
        <f t="shared" si="529"/>
        <v>R_ES-SA-SpCool</v>
      </c>
      <c r="AN532" s="186">
        <f t="shared" si="530"/>
        <v>0</v>
      </c>
      <c r="AO532" s="186">
        <f t="shared" si="563"/>
        <v>0</v>
      </c>
      <c r="AP532" s="186" t="s">
        <v>18</v>
      </c>
      <c r="AQ532" s="187" t="s">
        <v>193</v>
      </c>
      <c r="AU532" s="186" t="s">
        <v>140</v>
      </c>
      <c r="AV532" s="46" t="str">
        <f t="shared" si="531"/>
        <v>R_ES-SA-SpCool</v>
      </c>
      <c r="AW532" s="192">
        <f t="shared" si="532"/>
        <v>0</v>
      </c>
      <c r="AX532" s="192">
        <f t="shared" si="539"/>
        <v>0</v>
      </c>
      <c r="AY532" s="192" t="s">
        <v>18</v>
      </c>
      <c r="AZ532" s="46" t="s">
        <v>192</v>
      </c>
      <c r="BD532" s="186" t="s">
        <v>140</v>
      </c>
      <c r="BE532" s="46" t="str">
        <f t="shared" si="533"/>
        <v>R_ES-SA-SpCool</v>
      </c>
      <c r="BF532" s="192">
        <f t="shared" si="534"/>
        <v>0</v>
      </c>
      <c r="BG532" s="192">
        <f t="shared" si="540"/>
        <v>0</v>
      </c>
      <c r="BH532" s="192" t="s">
        <v>18</v>
      </c>
      <c r="BI532" s="46" t="s">
        <v>194</v>
      </c>
      <c r="BM532" s="186" t="s">
        <v>140</v>
      </c>
      <c r="BN532" s="46" t="str">
        <f t="shared" si="535"/>
        <v>R_ES-SA-SpCool</v>
      </c>
      <c r="BO532" s="192">
        <f t="shared" si="536"/>
        <v>0</v>
      </c>
      <c r="BP532" s="192">
        <f t="shared" si="541"/>
        <v>0</v>
      </c>
      <c r="BQ532" s="192" t="s">
        <v>18</v>
      </c>
      <c r="BR532" s="46" t="s">
        <v>191</v>
      </c>
    </row>
    <row r="533" spans="11:70">
      <c r="K533" s="186" t="s">
        <v>140</v>
      </c>
      <c r="L533" s="187" t="str">
        <f t="shared" si="564"/>
        <v>R_ES-SA-SpCool</v>
      </c>
      <c r="M533" s="186">
        <f t="shared" si="565"/>
        <v>0</v>
      </c>
      <c r="N533" s="186">
        <f t="shared" si="560"/>
        <v>0</v>
      </c>
      <c r="O533" s="186" t="s">
        <v>18</v>
      </c>
      <c r="P533" s="187" t="s">
        <v>195</v>
      </c>
      <c r="T533" s="186" t="s">
        <v>140</v>
      </c>
      <c r="U533" s="187" t="str">
        <f t="shared" si="526"/>
        <v>R_ES-SA-SpCool</v>
      </c>
      <c r="V533" s="186">
        <f t="shared" si="526"/>
        <v>0</v>
      </c>
      <c r="W533" s="186">
        <f t="shared" si="561"/>
        <v>0</v>
      </c>
      <c r="X533" s="186" t="s">
        <v>18</v>
      </c>
      <c r="Y533" s="187" t="s">
        <v>190</v>
      </c>
      <c r="AC533" s="186" t="s">
        <v>140</v>
      </c>
      <c r="AD533" s="46" t="str">
        <f t="shared" si="527"/>
        <v>R_ES-SA-SpCool</v>
      </c>
      <c r="AE533" s="192">
        <f t="shared" si="528"/>
        <v>0</v>
      </c>
      <c r="AF533" s="46">
        <f t="shared" si="562"/>
        <v>0</v>
      </c>
      <c r="AG533" s="192" t="s">
        <v>18</v>
      </c>
      <c r="AH533" s="46" t="s">
        <v>196</v>
      </c>
      <c r="AL533" s="186" t="s">
        <v>140</v>
      </c>
      <c r="AM533" s="187" t="str">
        <f t="shared" si="529"/>
        <v>R_ES-SA-SpCool</v>
      </c>
      <c r="AN533" s="186">
        <f t="shared" si="530"/>
        <v>0</v>
      </c>
      <c r="AO533" s="186">
        <f t="shared" si="563"/>
        <v>0</v>
      </c>
      <c r="AP533" s="186" t="s">
        <v>18</v>
      </c>
      <c r="AQ533" s="187" t="s">
        <v>193</v>
      </c>
      <c r="AU533" s="186" t="s">
        <v>140</v>
      </c>
      <c r="AV533" s="46" t="str">
        <f t="shared" si="531"/>
        <v>R_ES-SA-SpCool</v>
      </c>
      <c r="AW533" s="192">
        <f t="shared" si="532"/>
        <v>0</v>
      </c>
      <c r="AX533" s="192">
        <f t="shared" si="539"/>
        <v>0</v>
      </c>
      <c r="AY533" s="192" t="s">
        <v>18</v>
      </c>
      <c r="AZ533" s="46" t="s">
        <v>192</v>
      </c>
      <c r="BD533" s="186" t="s">
        <v>140</v>
      </c>
      <c r="BE533" s="46" t="str">
        <f t="shared" si="533"/>
        <v>R_ES-SA-SpCool</v>
      </c>
      <c r="BF533" s="192">
        <f t="shared" si="534"/>
        <v>0</v>
      </c>
      <c r="BG533" s="192">
        <f t="shared" si="540"/>
        <v>0</v>
      </c>
      <c r="BH533" s="192" t="s">
        <v>18</v>
      </c>
      <c r="BI533" s="46" t="s">
        <v>194</v>
      </c>
      <c r="BM533" s="186" t="s">
        <v>140</v>
      </c>
      <c r="BN533" s="46" t="str">
        <f t="shared" si="535"/>
        <v>R_ES-SA-SpCool</v>
      </c>
      <c r="BO533" s="192">
        <f t="shared" si="536"/>
        <v>0</v>
      </c>
      <c r="BP533" s="192">
        <f t="shared" si="541"/>
        <v>0</v>
      </c>
      <c r="BQ533" s="192" t="s">
        <v>18</v>
      </c>
      <c r="BR533" s="46" t="s">
        <v>191</v>
      </c>
    </row>
    <row r="534" spans="11:70">
      <c r="K534" s="186" t="s">
        <v>140</v>
      </c>
      <c r="L534" s="187" t="str">
        <f t="shared" si="564"/>
        <v>R_ES-SA-SpCool</v>
      </c>
      <c r="M534" s="186">
        <f t="shared" si="565"/>
        <v>0</v>
      </c>
      <c r="N534" s="186">
        <f t="shared" si="560"/>
        <v>0</v>
      </c>
      <c r="O534" s="186" t="s">
        <v>18</v>
      </c>
      <c r="P534" s="187" t="s">
        <v>195</v>
      </c>
      <c r="T534" s="186" t="s">
        <v>140</v>
      </c>
      <c r="U534" s="187" t="str">
        <f t="shared" si="526"/>
        <v>R_ES-SA-SpCool</v>
      </c>
      <c r="V534" s="186">
        <f t="shared" si="526"/>
        <v>0</v>
      </c>
      <c r="W534" s="186">
        <f t="shared" si="561"/>
        <v>0</v>
      </c>
      <c r="X534" s="186" t="s">
        <v>18</v>
      </c>
      <c r="Y534" s="187" t="s">
        <v>190</v>
      </c>
      <c r="AC534" s="186" t="s">
        <v>140</v>
      </c>
      <c r="AD534" s="46" t="str">
        <f t="shared" si="527"/>
        <v>R_ES-SA-SpCool</v>
      </c>
      <c r="AE534" s="192">
        <f t="shared" si="528"/>
        <v>0</v>
      </c>
      <c r="AF534" s="46">
        <f t="shared" si="562"/>
        <v>0</v>
      </c>
      <c r="AG534" s="192" t="s">
        <v>18</v>
      </c>
      <c r="AH534" s="46" t="s">
        <v>196</v>
      </c>
      <c r="AL534" s="186" t="s">
        <v>140</v>
      </c>
      <c r="AM534" s="187" t="str">
        <f t="shared" si="529"/>
        <v>R_ES-SA-SpCool</v>
      </c>
      <c r="AN534" s="186">
        <f t="shared" si="530"/>
        <v>0</v>
      </c>
      <c r="AO534" s="186">
        <f t="shared" si="563"/>
        <v>0</v>
      </c>
      <c r="AP534" s="186" t="s">
        <v>18</v>
      </c>
      <c r="AQ534" s="187" t="s">
        <v>193</v>
      </c>
      <c r="AU534" s="186" t="s">
        <v>140</v>
      </c>
      <c r="AV534" s="46" t="str">
        <f t="shared" si="531"/>
        <v>R_ES-SA-SpCool</v>
      </c>
      <c r="AW534" s="192">
        <f t="shared" si="532"/>
        <v>0</v>
      </c>
      <c r="AX534" s="192">
        <f t="shared" si="539"/>
        <v>0</v>
      </c>
      <c r="AY534" s="192" t="s">
        <v>18</v>
      </c>
      <c r="AZ534" s="46" t="s">
        <v>192</v>
      </c>
      <c r="BD534" s="186" t="s">
        <v>140</v>
      </c>
      <c r="BE534" s="46" t="str">
        <f t="shared" si="533"/>
        <v>R_ES-SA-SpCool</v>
      </c>
      <c r="BF534" s="192">
        <f t="shared" si="534"/>
        <v>0</v>
      </c>
      <c r="BG534" s="192">
        <f t="shared" si="540"/>
        <v>0</v>
      </c>
      <c r="BH534" s="192" t="s">
        <v>18</v>
      </c>
      <c r="BI534" s="46" t="s">
        <v>194</v>
      </c>
      <c r="BM534" s="186" t="s">
        <v>140</v>
      </c>
      <c r="BN534" s="46" t="str">
        <f t="shared" si="535"/>
        <v>R_ES-SA-SpCool</v>
      </c>
      <c r="BO534" s="192">
        <f t="shared" si="536"/>
        <v>0</v>
      </c>
      <c r="BP534" s="192">
        <f t="shared" si="541"/>
        <v>0</v>
      </c>
      <c r="BQ534" s="192" t="s">
        <v>18</v>
      </c>
      <c r="BR534" s="46" t="s">
        <v>191</v>
      </c>
    </row>
    <row r="535" spans="11:70">
      <c r="K535" s="186" t="s">
        <v>140</v>
      </c>
      <c r="L535" s="187" t="str">
        <f t="shared" si="564"/>
        <v>R_ES-SA-SpCool</v>
      </c>
      <c r="M535" s="186">
        <f t="shared" si="565"/>
        <v>0</v>
      </c>
      <c r="N535" s="186">
        <f t="shared" si="560"/>
        <v>0</v>
      </c>
      <c r="O535" s="186" t="s">
        <v>18</v>
      </c>
      <c r="P535" s="187" t="s">
        <v>195</v>
      </c>
      <c r="T535" s="186" t="s">
        <v>140</v>
      </c>
      <c r="U535" s="187" t="str">
        <f t="shared" si="526"/>
        <v>R_ES-SA-SpCool</v>
      </c>
      <c r="V535" s="186">
        <f t="shared" si="526"/>
        <v>0</v>
      </c>
      <c r="W535" s="186">
        <f t="shared" si="561"/>
        <v>0</v>
      </c>
      <c r="X535" s="186" t="s">
        <v>18</v>
      </c>
      <c r="Y535" s="187" t="s">
        <v>190</v>
      </c>
      <c r="AC535" s="186" t="s">
        <v>140</v>
      </c>
      <c r="AD535" s="46" t="str">
        <f t="shared" si="527"/>
        <v>R_ES-SA-SpCool</v>
      </c>
      <c r="AE535" s="192">
        <f t="shared" si="528"/>
        <v>0</v>
      </c>
      <c r="AF535" s="46">
        <f t="shared" si="562"/>
        <v>0</v>
      </c>
      <c r="AG535" s="192" t="s">
        <v>18</v>
      </c>
      <c r="AH535" s="46" t="s">
        <v>196</v>
      </c>
      <c r="AL535" s="186" t="s">
        <v>140</v>
      </c>
      <c r="AM535" s="187" t="str">
        <f t="shared" si="529"/>
        <v>R_ES-SA-SpCool</v>
      </c>
      <c r="AN535" s="186">
        <f t="shared" si="530"/>
        <v>0</v>
      </c>
      <c r="AO535" s="186">
        <f t="shared" si="563"/>
        <v>0</v>
      </c>
      <c r="AP535" s="186" t="s">
        <v>18</v>
      </c>
      <c r="AQ535" s="187" t="s">
        <v>193</v>
      </c>
      <c r="AU535" s="186" t="s">
        <v>140</v>
      </c>
      <c r="AV535" s="46" t="str">
        <f t="shared" si="531"/>
        <v>R_ES-SA-SpCool</v>
      </c>
      <c r="AW535" s="192">
        <f t="shared" si="532"/>
        <v>0</v>
      </c>
      <c r="AX535" s="192">
        <f t="shared" si="539"/>
        <v>0</v>
      </c>
      <c r="AY535" s="192" t="s">
        <v>18</v>
      </c>
      <c r="AZ535" s="46" t="s">
        <v>192</v>
      </c>
      <c r="BD535" s="186" t="s">
        <v>140</v>
      </c>
      <c r="BE535" s="46" t="str">
        <f t="shared" si="533"/>
        <v>R_ES-SA-SpCool</v>
      </c>
      <c r="BF535" s="192">
        <f t="shared" si="534"/>
        <v>0</v>
      </c>
      <c r="BG535" s="192">
        <f t="shared" si="540"/>
        <v>0</v>
      </c>
      <c r="BH535" s="192" t="s">
        <v>18</v>
      </c>
      <c r="BI535" s="46" t="s">
        <v>194</v>
      </c>
      <c r="BM535" s="186" t="s">
        <v>140</v>
      </c>
      <c r="BN535" s="46" t="str">
        <f t="shared" si="535"/>
        <v>R_ES-SA-SpCool</v>
      </c>
      <c r="BO535" s="192">
        <f t="shared" si="536"/>
        <v>0</v>
      </c>
      <c r="BP535" s="192">
        <f t="shared" si="541"/>
        <v>0</v>
      </c>
      <c r="BQ535" s="192" t="s">
        <v>18</v>
      </c>
      <c r="BR535" s="46" t="s">
        <v>191</v>
      </c>
    </row>
    <row r="536" spans="11:70">
      <c r="K536" s="186" t="s">
        <v>350</v>
      </c>
      <c r="L536" s="187" t="str">
        <f t="shared" si="564"/>
        <v>R_ES-SA-SpCool</v>
      </c>
      <c r="M536" s="186" t="str">
        <f t="shared" si="565"/>
        <v>SH0_1</v>
      </c>
      <c r="N536" s="159">
        <f>R536+R537</f>
        <v>0.13970588235294101</v>
      </c>
      <c r="O536" s="186" t="s">
        <v>18</v>
      </c>
      <c r="P536" s="187" t="s">
        <v>195</v>
      </c>
      <c r="R536" s="186">
        <f t="shared" ref="R536:R559" si="566">R440</f>
        <v>6.8014705882352894E-2</v>
      </c>
      <c r="T536" s="186" t="s">
        <v>350</v>
      </c>
      <c r="U536" s="187" t="str">
        <f t="shared" si="526"/>
        <v>R_ES-SA-SpCool</v>
      </c>
      <c r="V536" s="186" t="str">
        <f t="shared" si="526"/>
        <v>SH0_1</v>
      </c>
      <c r="W536" s="159">
        <f>AA536+AA537</f>
        <v>0.128676470588235</v>
      </c>
      <c r="X536" s="186" t="s">
        <v>18</v>
      </c>
      <c r="Y536" s="187" t="s">
        <v>190</v>
      </c>
      <c r="AA536" s="186">
        <f t="shared" ref="AA536:AA559" si="567">AA440</f>
        <v>6.5257352941176502E-2</v>
      </c>
      <c r="AC536" s="186" t="s">
        <v>350</v>
      </c>
      <c r="AD536" s="46" t="str">
        <f t="shared" si="527"/>
        <v>R_ES-SA-SpCool</v>
      </c>
      <c r="AE536" s="192" t="str">
        <f t="shared" si="528"/>
        <v>SH0_1</v>
      </c>
      <c r="AF536" s="46">
        <f t="shared" si="562"/>
        <v>0.13970588235294101</v>
      </c>
      <c r="AG536" s="192" t="s">
        <v>18</v>
      </c>
      <c r="AH536" s="46" t="s">
        <v>196</v>
      </c>
      <c r="AL536" s="186" t="s">
        <v>350</v>
      </c>
      <c r="AM536" s="187" t="str">
        <f t="shared" si="529"/>
        <v>R_ES-SA-SpCool</v>
      </c>
      <c r="AN536" s="186" t="str">
        <f t="shared" si="530"/>
        <v>SH0_1</v>
      </c>
      <c r="AO536" s="159">
        <f>AS536+AS537</f>
        <v>0.144301470588235</v>
      </c>
      <c r="AP536" s="186" t="s">
        <v>18</v>
      </c>
      <c r="AQ536" s="187" t="s">
        <v>193</v>
      </c>
      <c r="AS536" s="186">
        <f t="shared" ref="AS536:AS559" si="568">AS440</f>
        <v>7.1691176470588203E-2</v>
      </c>
      <c r="AU536" s="186" t="s">
        <v>350</v>
      </c>
      <c r="AV536" s="46" t="str">
        <f t="shared" si="531"/>
        <v>R_ES-SA-SpCool</v>
      </c>
      <c r="AW536" s="192" t="str">
        <f t="shared" si="532"/>
        <v>SH0_1</v>
      </c>
      <c r="AX536" s="159">
        <f>BB536+BB537</f>
        <v>0.128676470588235</v>
      </c>
      <c r="AY536" s="192" t="s">
        <v>18</v>
      </c>
      <c r="AZ536" s="46" t="s">
        <v>192</v>
      </c>
      <c r="BB536" s="192">
        <f t="shared" ref="BB536:BB559" si="569">AA536</f>
        <v>6.5257352941176502E-2</v>
      </c>
      <c r="BD536" s="186" t="s">
        <v>350</v>
      </c>
      <c r="BE536" s="46" t="str">
        <f t="shared" si="533"/>
        <v>R_ES-SA-SpCool</v>
      </c>
      <c r="BF536" s="192" t="str">
        <f t="shared" si="534"/>
        <v>SH0_1</v>
      </c>
      <c r="BG536" s="192">
        <f t="shared" si="540"/>
        <v>0.13970588235294101</v>
      </c>
      <c r="BH536" s="192" t="s">
        <v>18</v>
      </c>
      <c r="BI536" s="46" t="s">
        <v>194</v>
      </c>
      <c r="BM536" s="186" t="s">
        <v>350</v>
      </c>
      <c r="BN536" s="46" t="str">
        <f t="shared" si="535"/>
        <v>R_ES-SA-SpCool</v>
      </c>
      <c r="BO536" s="192" t="str">
        <f t="shared" si="536"/>
        <v>SH0_1</v>
      </c>
      <c r="BP536" s="192">
        <f t="shared" si="541"/>
        <v>0.128676470588235</v>
      </c>
      <c r="BQ536" s="192" t="s">
        <v>18</v>
      </c>
      <c r="BR536" s="46" t="s">
        <v>191</v>
      </c>
    </row>
    <row r="537" spans="11:70">
      <c r="K537" s="186" t="s">
        <v>350</v>
      </c>
      <c r="L537" s="187" t="str">
        <f t="shared" si="564"/>
        <v>R_ES-SA-SpCool</v>
      </c>
      <c r="M537" s="186" t="str">
        <f t="shared" si="565"/>
        <v>SH2_3</v>
      </c>
      <c r="N537" s="159">
        <f>R538+R539</f>
        <v>0.13786764705882401</v>
      </c>
      <c r="O537" s="186" t="s">
        <v>18</v>
      </c>
      <c r="P537" s="187" t="s">
        <v>195</v>
      </c>
      <c r="R537" s="186">
        <f t="shared" si="566"/>
        <v>7.1691176470588203E-2</v>
      </c>
      <c r="T537" s="186" t="s">
        <v>350</v>
      </c>
      <c r="U537" s="187" t="str">
        <f t="shared" si="526"/>
        <v>R_ES-SA-SpCool</v>
      </c>
      <c r="V537" s="186" t="str">
        <f t="shared" si="526"/>
        <v>SH2_3</v>
      </c>
      <c r="W537" s="159">
        <f>AA538+AA539</f>
        <v>0.105698529411765</v>
      </c>
      <c r="X537" s="186" t="s">
        <v>18</v>
      </c>
      <c r="Y537" s="187" t="s">
        <v>190</v>
      </c>
      <c r="AA537" s="186">
        <f t="shared" si="567"/>
        <v>6.3419117647058806E-2</v>
      </c>
      <c r="AC537" s="186" t="s">
        <v>350</v>
      </c>
      <c r="AD537" s="46" t="str">
        <f t="shared" si="527"/>
        <v>R_ES-SA-SpCool</v>
      </c>
      <c r="AE537" s="192" t="str">
        <f t="shared" si="528"/>
        <v>SH2_3</v>
      </c>
      <c r="AF537" s="46">
        <f t="shared" si="562"/>
        <v>0.13786764705882401</v>
      </c>
      <c r="AG537" s="192" t="s">
        <v>18</v>
      </c>
      <c r="AH537" s="46" t="s">
        <v>196</v>
      </c>
      <c r="AL537" s="186" t="s">
        <v>350</v>
      </c>
      <c r="AM537" s="187" t="str">
        <f t="shared" si="529"/>
        <v>R_ES-SA-SpCool</v>
      </c>
      <c r="AN537" s="186" t="str">
        <f t="shared" si="530"/>
        <v>SH2_3</v>
      </c>
      <c r="AO537" s="159">
        <f>AS538+AS539</f>
        <v>0.128676470588235</v>
      </c>
      <c r="AP537" s="186" t="s">
        <v>18</v>
      </c>
      <c r="AQ537" s="187" t="s">
        <v>193</v>
      </c>
      <c r="AS537" s="186">
        <f t="shared" si="568"/>
        <v>7.2610294117647106E-2</v>
      </c>
      <c r="AU537" s="186" t="s">
        <v>350</v>
      </c>
      <c r="AV537" s="46" t="str">
        <f t="shared" si="531"/>
        <v>R_ES-SA-SpCool</v>
      </c>
      <c r="AW537" s="192" t="str">
        <f t="shared" si="532"/>
        <v>SH2_3</v>
      </c>
      <c r="AX537" s="159">
        <f>BB538+BB539</f>
        <v>0.105698529411765</v>
      </c>
      <c r="AY537" s="192" t="s">
        <v>18</v>
      </c>
      <c r="AZ537" s="46" t="s">
        <v>192</v>
      </c>
      <c r="BB537" s="192">
        <f t="shared" si="569"/>
        <v>6.3419117647058806E-2</v>
      </c>
      <c r="BD537" s="186" t="s">
        <v>350</v>
      </c>
      <c r="BE537" s="46" t="str">
        <f t="shared" si="533"/>
        <v>R_ES-SA-SpCool</v>
      </c>
      <c r="BF537" s="192" t="str">
        <f t="shared" si="534"/>
        <v>SH2_3</v>
      </c>
      <c r="BG537" s="192">
        <f t="shared" si="540"/>
        <v>0.13786764705882401</v>
      </c>
      <c r="BH537" s="192" t="s">
        <v>18</v>
      </c>
      <c r="BI537" s="46" t="s">
        <v>194</v>
      </c>
      <c r="BM537" s="186" t="s">
        <v>350</v>
      </c>
      <c r="BN537" s="46" t="str">
        <f t="shared" si="535"/>
        <v>R_ES-SA-SpCool</v>
      </c>
      <c r="BO537" s="192" t="str">
        <f t="shared" si="536"/>
        <v>SH2_3</v>
      </c>
      <c r="BP537" s="192">
        <f t="shared" si="541"/>
        <v>0.105698529411765</v>
      </c>
      <c r="BQ537" s="192" t="s">
        <v>18</v>
      </c>
      <c r="BR537" s="46" t="s">
        <v>191</v>
      </c>
    </row>
    <row r="538" spans="11:70">
      <c r="K538" s="186" t="s">
        <v>350</v>
      </c>
      <c r="L538" s="187" t="str">
        <f t="shared" si="564"/>
        <v>R_ES-SA-SpCool</v>
      </c>
      <c r="M538" s="186" t="str">
        <f t="shared" si="565"/>
        <v>SH4_5</v>
      </c>
      <c r="N538" s="159">
        <f>R540+R541</f>
        <v>0.11856617647058799</v>
      </c>
      <c r="O538" s="186" t="s">
        <v>18</v>
      </c>
      <c r="P538" s="187" t="s">
        <v>195</v>
      </c>
      <c r="R538" s="186">
        <f t="shared" si="566"/>
        <v>7.2610294117647106E-2</v>
      </c>
      <c r="T538" s="186" t="s">
        <v>350</v>
      </c>
      <c r="U538" s="187" t="str">
        <f t="shared" si="526"/>
        <v>R_ES-SA-SpCool</v>
      </c>
      <c r="V538" s="186" t="str">
        <f t="shared" si="526"/>
        <v>SH4_5</v>
      </c>
      <c r="W538" s="159">
        <f>AA540+AA541</f>
        <v>8.3639705882353005E-2</v>
      </c>
      <c r="X538" s="186" t="s">
        <v>18</v>
      </c>
      <c r="Y538" s="187" t="s">
        <v>190</v>
      </c>
      <c r="AA538" s="186">
        <f t="shared" si="567"/>
        <v>5.5147058823529403E-2</v>
      </c>
      <c r="AC538" s="186" t="s">
        <v>350</v>
      </c>
      <c r="AD538" s="46" t="str">
        <f t="shared" si="527"/>
        <v>R_ES-SA-SpCool</v>
      </c>
      <c r="AE538" s="192" t="str">
        <f t="shared" si="528"/>
        <v>SH4_5</v>
      </c>
      <c r="AF538" s="46">
        <f t="shared" si="562"/>
        <v>0.11856617647058799</v>
      </c>
      <c r="AG538" s="192" t="s">
        <v>18</v>
      </c>
      <c r="AH538" s="46" t="s">
        <v>196</v>
      </c>
      <c r="AL538" s="186" t="s">
        <v>350</v>
      </c>
      <c r="AM538" s="187" t="str">
        <f t="shared" si="529"/>
        <v>R_ES-SA-SpCool</v>
      </c>
      <c r="AN538" s="186" t="str">
        <f t="shared" si="530"/>
        <v>SH4_5</v>
      </c>
      <c r="AO538" s="159">
        <f>AS540+AS541</f>
        <v>0.105698529411765</v>
      </c>
      <c r="AP538" s="186" t="s">
        <v>18</v>
      </c>
      <c r="AQ538" s="187" t="s">
        <v>193</v>
      </c>
      <c r="AS538" s="186">
        <f t="shared" si="568"/>
        <v>6.5257352941176502E-2</v>
      </c>
      <c r="AU538" s="186" t="s">
        <v>350</v>
      </c>
      <c r="AV538" s="46" t="str">
        <f t="shared" si="531"/>
        <v>R_ES-SA-SpCool</v>
      </c>
      <c r="AW538" s="192" t="str">
        <f t="shared" si="532"/>
        <v>SH4_5</v>
      </c>
      <c r="AX538" s="159">
        <f>BB540+BB541</f>
        <v>8.3639705882353005E-2</v>
      </c>
      <c r="AY538" s="192" t="s">
        <v>18</v>
      </c>
      <c r="AZ538" s="46" t="s">
        <v>192</v>
      </c>
      <c r="BB538" s="192">
        <f t="shared" si="569"/>
        <v>5.5147058823529403E-2</v>
      </c>
      <c r="BD538" s="186" t="s">
        <v>350</v>
      </c>
      <c r="BE538" s="46" t="str">
        <f t="shared" si="533"/>
        <v>R_ES-SA-SpCool</v>
      </c>
      <c r="BF538" s="192" t="str">
        <f t="shared" si="534"/>
        <v>SH4_5</v>
      </c>
      <c r="BG538" s="192">
        <f t="shared" si="540"/>
        <v>0.11856617647058799</v>
      </c>
      <c r="BH538" s="192" t="s">
        <v>18</v>
      </c>
      <c r="BI538" s="46" t="s">
        <v>194</v>
      </c>
      <c r="BM538" s="186" t="s">
        <v>350</v>
      </c>
      <c r="BN538" s="46" t="str">
        <f t="shared" si="535"/>
        <v>R_ES-SA-SpCool</v>
      </c>
      <c r="BO538" s="192" t="str">
        <f t="shared" si="536"/>
        <v>SH4_5</v>
      </c>
      <c r="BP538" s="192">
        <f t="shared" si="541"/>
        <v>8.3639705882353005E-2</v>
      </c>
      <c r="BQ538" s="192" t="s">
        <v>18</v>
      </c>
      <c r="BR538" s="46" t="s">
        <v>191</v>
      </c>
    </row>
    <row r="539" spans="11:70">
      <c r="K539" s="186" t="s">
        <v>350</v>
      </c>
      <c r="L539" s="187" t="str">
        <f t="shared" si="564"/>
        <v>R_ES-SA-SpCool</v>
      </c>
      <c r="M539" s="186" t="str">
        <f t="shared" si="565"/>
        <v>SH6_7</v>
      </c>
      <c r="N539" s="159">
        <f>R542+R543</f>
        <v>9.6507352941176502E-2</v>
      </c>
      <c r="O539" s="186" t="s">
        <v>18</v>
      </c>
      <c r="P539" s="187" t="s">
        <v>195</v>
      </c>
      <c r="R539" s="186">
        <f t="shared" si="566"/>
        <v>6.5257352941176502E-2</v>
      </c>
      <c r="T539" s="186" t="s">
        <v>350</v>
      </c>
      <c r="U539" s="187" t="str">
        <f t="shared" si="526"/>
        <v>R_ES-SA-SpCool</v>
      </c>
      <c r="V539" s="186" t="str">
        <f t="shared" si="526"/>
        <v>SH6_7</v>
      </c>
      <c r="W539" s="159">
        <f>AA542+AA543</f>
        <v>5.60661764705883E-2</v>
      </c>
      <c r="X539" s="186" t="s">
        <v>18</v>
      </c>
      <c r="Y539" s="187" t="s">
        <v>190</v>
      </c>
      <c r="AA539" s="186">
        <f t="shared" si="567"/>
        <v>5.0551470588235302E-2</v>
      </c>
      <c r="AC539" s="186" t="s">
        <v>350</v>
      </c>
      <c r="AD539" s="46" t="str">
        <f t="shared" si="527"/>
        <v>R_ES-SA-SpCool</v>
      </c>
      <c r="AE539" s="192" t="str">
        <f t="shared" si="528"/>
        <v>SH6_7</v>
      </c>
      <c r="AF539" s="46">
        <f t="shared" si="562"/>
        <v>9.6507352941176502E-2</v>
      </c>
      <c r="AG539" s="192" t="s">
        <v>18</v>
      </c>
      <c r="AH539" s="46" t="s">
        <v>196</v>
      </c>
      <c r="AL539" s="186" t="s">
        <v>350</v>
      </c>
      <c r="AM539" s="187" t="str">
        <f t="shared" si="529"/>
        <v>R_ES-SA-SpCool</v>
      </c>
      <c r="AN539" s="186" t="str">
        <f t="shared" si="530"/>
        <v>SH6_7</v>
      </c>
      <c r="AO539" s="159">
        <f>AS542+AS543</f>
        <v>8.3639705882353005E-2</v>
      </c>
      <c r="AP539" s="186" t="s">
        <v>18</v>
      </c>
      <c r="AQ539" s="187" t="s">
        <v>193</v>
      </c>
      <c r="AS539" s="186">
        <f t="shared" si="568"/>
        <v>6.3419117647058806E-2</v>
      </c>
      <c r="AU539" s="186" t="s">
        <v>350</v>
      </c>
      <c r="AV539" s="46" t="str">
        <f t="shared" si="531"/>
        <v>R_ES-SA-SpCool</v>
      </c>
      <c r="AW539" s="192" t="str">
        <f t="shared" si="532"/>
        <v>SH6_7</v>
      </c>
      <c r="AX539" s="159">
        <f>BB542+BB543</f>
        <v>5.60661764705883E-2</v>
      </c>
      <c r="AY539" s="192" t="s">
        <v>18</v>
      </c>
      <c r="AZ539" s="46" t="s">
        <v>192</v>
      </c>
      <c r="BB539" s="192">
        <f t="shared" si="569"/>
        <v>5.0551470588235302E-2</v>
      </c>
      <c r="BD539" s="186" t="s">
        <v>350</v>
      </c>
      <c r="BE539" s="46" t="str">
        <f t="shared" si="533"/>
        <v>R_ES-SA-SpCool</v>
      </c>
      <c r="BF539" s="192" t="str">
        <f t="shared" si="534"/>
        <v>SH6_7</v>
      </c>
      <c r="BG539" s="192">
        <f t="shared" si="540"/>
        <v>9.6507352941176502E-2</v>
      </c>
      <c r="BH539" s="192" t="s">
        <v>18</v>
      </c>
      <c r="BI539" s="46" t="s">
        <v>194</v>
      </c>
      <c r="BM539" s="186" t="s">
        <v>350</v>
      </c>
      <c r="BN539" s="46" t="str">
        <f t="shared" si="535"/>
        <v>R_ES-SA-SpCool</v>
      </c>
      <c r="BO539" s="192" t="str">
        <f t="shared" si="536"/>
        <v>SH6_7</v>
      </c>
      <c r="BP539" s="192">
        <f t="shared" si="541"/>
        <v>5.60661764705883E-2</v>
      </c>
      <c r="BQ539" s="192" t="s">
        <v>18</v>
      </c>
      <c r="BR539" s="46" t="s">
        <v>191</v>
      </c>
    </row>
    <row r="540" spans="11:70">
      <c r="K540" s="186" t="s">
        <v>350</v>
      </c>
      <c r="L540" s="187" t="str">
        <f t="shared" si="564"/>
        <v>R_ES-SA-SpCool</v>
      </c>
      <c r="M540" s="186" t="str">
        <f t="shared" si="565"/>
        <v>SH8_9</v>
      </c>
      <c r="N540" s="159">
        <f>R544+R545</f>
        <v>6.7095588235294198E-2</v>
      </c>
      <c r="O540" s="186" t="s">
        <v>18</v>
      </c>
      <c r="P540" s="187" t="s">
        <v>195</v>
      </c>
      <c r="R540" s="186">
        <f t="shared" si="566"/>
        <v>6.3419117647058806E-2</v>
      </c>
      <c r="T540" s="186" t="s">
        <v>350</v>
      </c>
      <c r="U540" s="187" t="str">
        <f t="shared" si="526"/>
        <v>R_ES-SA-SpCool</v>
      </c>
      <c r="V540" s="186" t="str">
        <f t="shared" si="526"/>
        <v>SH8_9</v>
      </c>
      <c r="W540" s="159">
        <f>AA544+AA545</f>
        <v>4.1360294117647099E-2</v>
      </c>
      <c r="X540" s="186" t="s">
        <v>18</v>
      </c>
      <c r="Y540" s="187" t="s">
        <v>190</v>
      </c>
      <c r="AA540" s="186">
        <f t="shared" si="567"/>
        <v>4.5955882352941201E-2</v>
      </c>
      <c r="AC540" s="186" t="s">
        <v>350</v>
      </c>
      <c r="AD540" s="46" t="str">
        <f t="shared" si="527"/>
        <v>R_ES-SA-SpCool</v>
      </c>
      <c r="AE540" s="192" t="str">
        <f t="shared" si="528"/>
        <v>SH8_9</v>
      </c>
      <c r="AF540" s="46">
        <f t="shared" si="562"/>
        <v>6.7095588235294198E-2</v>
      </c>
      <c r="AG540" s="192" t="s">
        <v>18</v>
      </c>
      <c r="AH540" s="46" t="s">
        <v>196</v>
      </c>
      <c r="AL540" s="186" t="s">
        <v>350</v>
      </c>
      <c r="AM540" s="187" t="str">
        <f t="shared" si="529"/>
        <v>R_ES-SA-SpCool</v>
      </c>
      <c r="AN540" s="186" t="str">
        <f t="shared" si="530"/>
        <v>SH8_9</v>
      </c>
      <c r="AO540" s="159">
        <f>AS544+AS545</f>
        <v>5.60661764705883E-2</v>
      </c>
      <c r="AP540" s="186" t="s">
        <v>18</v>
      </c>
      <c r="AQ540" s="187" t="s">
        <v>193</v>
      </c>
      <c r="AS540" s="186">
        <f t="shared" si="568"/>
        <v>5.5147058823529403E-2</v>
      </c>
      <c r="AU540" s="186" t="s">
        <v>350</v>
      </c>
      <c r="AV540" s="46" t="str">
        <f t="shared" si="531"/>
        <v>R_ES-SA-SpCool</v>
      </c>
      <c r="AW540" s="192" t="str">
        <f t="shared" si="532"/>
        <v>SH8_9</v>
      </c>
      <c r="AX540" s="159">
        <f>BB544+BB545</f>
        <v>4.1360294117647099E-2</v>
      </c>
      <c r="AY540" s="192" t="s">
        <v>18</v>
      </c>
      <c r="AZ540" s="46" t="s">
        <v>192</v>
      </c>
      <c r="BB540" s="192">
        <f t="shared" si="569"/>
        <v>4.5955882352941201E-2</v>
      </c>
      <c r="BD540" s="186" t="s">
        <v>350</v>
      </c>
      <c r="BE540" s="46" t="str">
        <f t="shared" si="533"/>
        <v>R_ES-SA-SpCool</v>
      </c>
      <c r="BF540" s="192" t="str">
        <f t="shared" si="534"/>
        <v>SH8_9</v>
      </c>
      <c r="BG540" s="192">
        <f t="shared" si="540"/>
        <v>6.7095588235294198E-2</v>
      </c>
      <c r="BH540" s="192" t="s">
        <v>18</v>
      </c>
      <c r="BI540" s="46" t="s">
        <v>194</v>
      </c>
      <c r="BM540" s="186" t="s">
        <v>350</v>
      </c>
      <c r="BN540" s="46" t="str">
        <f t="shared" si="535"/>
        <v>R_ES-SA-SpCool</v>
      </c>
      <c r="BO540" s="192" t="str">
        <f t="shared" si="536"/>
        <v>SH8_9</v>
      </c>
      <c r="BP540" s="192">
        <f t="shared" si="541"/>
        <v>4.1360294117647099E-2</v>
      </c>
      <c r="BQ540" s="192" t="s">
        <v>18</v>
      </c>
      <c r="BR540" s="46" t="s">
        <v>191</v>
      </c>
    </row>
    <row r="541" spans="11:70">
      <c r="K541" s="186" t="s">
        <v>350</v>
      </c>
      <c r="L541" s="187" t="str">
        <f t="shared" si="564"/>
        <v>R_ES-SA-SpCool</v>
      </c>
      <c r="M541" s="186" t="str">
        <f t="shared" si="565"/>
        <v>SH10_11</v>
      </c>
      <c r="N541" s="159">
        <f>R546+R547</f>
        <v>4.9632352941176502E-2</v>
      </c>
      <c r="O541" s="186" t="s">
        <v>18</v>
      </c>
      <c r="P541" s="187" t="s">
        <v>195</v>
      </c>
      <c r="R541" s="186">
        <f t="shared" si="566"/>
        <v>5.5147058823529403E-2</v>
      </c>
      <c r="T541" s="186" t="s">
        <v>350</v>
      </c>
      <c r="U541" s="187" t="str">
        <f t="shared" si="526"/>
        <v>R_ES-SA-SpCool</v>
      </c>
      <c r="V541" s="186" t="str">
        <f t="shared" si="526"/>
        <v>SH10_11</v>
      </c>
      <c r="W541" s="159">
        <f>AA546+AA547</f>
        <v>3.125E-2</v>
      </c>
      <c r="X541" s="186" t="s">
        <v>18</v>
      </c>
      <c r="Y541" s="187" t="s">
        <v>190</v>
      </c>
      <c r="AA541" s="186">
        <f t="shared" si="567"/>
        <v>3.7683823529411797E-2</v>
      </c>
      <c r="AC541" s="186" t="s">
        <v>350</v>
      </c>
      <c r="AD541" s="46" t="str">
        <f t="shared" si="527"/>
        <v>R_ES-SA-SpCool</v>
      </c>
      <c r="AE541" s="192" t="str">
        <f t="shared" si="528"/>
        <v>SH10_11</v>
      </c>
      <c r="AF541" s="46">
        <f t="shared" si="562"/>
        <v>4.9632352941176502E-2</v>
      </c>
      <c r="AG541" s="192" t="s">
        <v>18</v>
      </c>
      <c r="AH541" s="46" t="s">
        <v>196</v>
      </c>
      <c r="AL541" s="186" t="s">
        <v>350</v>
      </c>
      <c r="AM541" s="187" t="str">
        <f t="shared" si="529"/>
        <v>R_ES-SA-SpCool</v>
      </c>
      <c r="AN541" s="186" t="str">
        <f t="shared" si="530"/>
        <v>SH10_11</v>
      </c>
      <c r="AO541" s="159">
        <f>AS546+AS547</f>
        <v>4.1360294117647099E-2</v>
      </c>
      <c r="AP541" s="186" t="s">
        <v>18</v>
      </c>
      <c r="AQ541" s="187" t="s">
        <v>193</v>
      </c>
      <c r="AS541" s="186">
        <f t="shared" si="568"/>
        <v>5.0551470588235302E-2</v>
      </c>
      <c r="AU541" s="186" t="s">
        <v>350</v>
      </c>
      <c r="AV541" s="46" t="str">
        <f t="shared" si="531"/>
        <v>R_ES-SA-SpCool</v>
      </c>
      <c r="AW541" s="192" t="str">
        <f t="shared" si="532"/>
        <v>SH10_11</v>
      </c>
      <c r="AX541" s="159">
        <f>BB546+BB547</f>
        <v>3.125E-2</v>
      </c>
      <c r="AY541" s="192" t="s">
        <v>18</v>
      </c>
      <c r="AZ541" s="46" t="s">
        <v>192</v>
      </c>
      <c r="BB541" s="192">
        <f t="shared" si="569"/>
        <v>3.7683823529411797E-2</v>
      </c>
      <c r="BD541" s="186" t="s">
        <v>350</v>
      </c>
      <c r="BE541" s="46" t="str">
        <f t="shared" si="533"/>
        <v>R_ES-SA-SpCool</v>
      </c>
      <c r="BF541" s="192" t="str">
        <f t="shared" si="534"/>
        <v>SH10_11</v>
      </c>
      <c r="BG541" s="192">
        <f t="shared" si="540"/>
        <v>4.9632352941176502E-2</v>
      </c>
      <c r="BH541" s="192" t="s">
        <v>18</v>
      </c>
      <c r="BI541" s="46" t="s">
        <v>194</v>
      </c>
      <c r="BM541" s="186" t="s">
        <v>350</v>
      </c>
      <c r="BN541" s="46" t="str">
        <f t="shared" si="535"/>
        <v>R_ES-SA-SpCool</v>
      </c>
      <c r="BO541" s="192" t="str">
        <f t="shared" si="536"/>
        <v>SH10_11</v>
      </c>
      <c r="BP541" s="192">
        <f t="shared" si="541"/>
        <v>3.125E-2</v>
      </c>
      <c r="BQ541" s="192" t="s">
        <v>18</v>
      </c>
      <c r="BR541" s="46" t="s">
        <v>191</v>
      </c>
    </row>
    <row r="542" spans="11:70">
      <c r="K542" s="186" t="s">
        <v>350</v>
      </c>
      <c r="L542" s="187" t="str">
        <f t="shared" si="564"/>
        <v>R_ES-SA-SpCool</v>
      </c>
      <c r="M542" s="186" t="str">
        <f t="shared" si="565"/>
        <v>SH12_13</v>
      </c>
      <c r="N542" s="159">
        <f>R548+R549</f>
        <v>3.4926470588235302E-2</v>
      </c>
      <c r="O542" s="186" t="s">
        <v>18</v>
      </c>
      <c r="P542" s="187" t="s">
        <v>195</v>
      </c>
      <c r="R542" s="186">
        <f t="shared" si="566"/>
        <v>5.0551470588235302E-2</v>
      </c>
      <c r="T542" s="186" t="s">
        <v>350</v>
      </c>
      <c r="U542" s="187" t="str">
        <f t="shared" si="526"/>
        <v>R_ES-SA-SpCool</v>
      </c>
      <c r="V542" s="186" t="str">
        <f t="shared" si="526"/>
        <v>SH12_13</v>
      </c>
      <c r="W542" s="159">
        <f>AA548+AA549</f>
        <v>3.2169117647058897E-2</v>
      </c>
      <c r="X542" s="186" t="s">
        <v>18</v>
      </c>
      <c r="Y542" s="187" t="s">
        <v>190</v>
      </c>
      <c r="AA542" s="186">
        <f t="shared" si="567"/>
        <v>2.9411764705882401E-2</v>
      </c>
      <c r="AC542" s="186" t="s">
        <v>350</v>
      </c>
      <c r="AD542" s="46" t="str">
        <f t="shared" si="527"/>
        <v>R_ES-SA-SpCool</v>
      </c>
      <c r="AE542" s="192" t="str">
        <f t="shared" si="528"/>
        <v>SH12_13</v>
      </c>
      <c r="AF542" s="46">
        <f t="shared" si="562"/>
        <v>3.4926470588235302E-2</v>
      </c>
      <c r="AG542" s="192" t="s">
        <v>18</v>
      </c>
      <c r="AH542" s="46" t="s">
        <v>196</v>
      </c>
      <c r="AL542" s="186" t="s">
        <v>350</v>
      </c>
      <c r="AM542" s="187" t="str">
        <f t="shared" si="529"/>
        <v>R_ES-SA-SpCool</v>
      </c>
      <c r="AN542" s="186" t="str">
        <f t="shared" si="530"/>
        <v>SH12_13</v>
      </c>
      <c r="AO542" s="159">
        <f>AS548+AS549</f>
        <v>3.125E-2</v>
      </c>
      <c r="AP542" s="186" t="s">
        <v>18</v>
      </c>
      <c r="AQ542" s="187" t="s">
        <v>193</v>
      </c>
      <c r="AS542" s="186">
        <f t="shared" si="568"/>
        <v>4.5955882352941201E-2</v>
      </c>
      <c r="AU542" s="186" t="s">
        <v>350</v>
      </c>
      <c r="AV542" s="46" t="str">
        <f t="shared" si="531"/>
        <v>R_ES-SA-SpCool</v>
      </c>
      <c r="AW542" s="192" t="str">
        <f t="shared" si="532"/>
        <v>SH12_13</v>
      </c>
      <c r="AX542" s="159">
        <f>BB548+BB549</f>
        <v>3.2169117647058897E-2</v>
      </c>
      <c r="AY542" s="192" t="s">
        <v>18</v>
      </c>
      <c r="AZ542" s="46" t="s">
        <v>192</v>
      </c>
      <c r="BB542" s="192">
        <f t="shared" si="569"/>
        <v>2.9411764705882401E-2</v>
      </c>
      <c r="BD542" s="186" t="s">
        <v>350</v>
      </c>
      <c r="BE542" s="46" t="str">
        <f t="shared" si="533"/>
        <v>R_ES-SA-SpCool</v>
      </c>
      <c r="BF542" s="192" t="str">
        <f t="shared" si="534"/>
        <v>SH12_13</v>
      </c>
      <c r="BG542" s="192">
        <f t="shared" si="540"/>
        <v>3.4926470588235302E-2</v>
      </c>
      <c r="BH542" s="192" t="s">
        <v>18</v>
      </c>
      <c r="BI542" s="46" t="s">
        <v>194</v>
      </c>
      <c r="BM542" s="186" t="s">
        <v>350</v>
      </c>
      <c r="BN542" s="46" t="str">
        <f t="shared" si="535"/>
        <v>R_ES-SA-SpCool</v>
      </c>
      <c r="BO542" s="192" t="str">
        <f t="shared" si="536"/>
        <v>SH12_13</v>
      </c>
      <c r="BP542" s="192">
        <f t="shared" si="541"/>
        <v>3.2169117647058897E-2</v>
      </c>
      <c r="BQ542" s="192" t="s">
        <v>18</v>
      </c>
      <c r="BR542" s="46" t="s">
        <v>191</v>
      </c>
    </row>
    <row r="543" spans="11:70">
      <c r="K543" s="186" t="s">
        <v>350</v>
      </c>
      <c r="L543" s="187" t="str">
        <f t="shared" si="564"/>
        <v>R_ES-SA-SpCool</v>
      </c>
      <c r="M543" s="186" t="str">
        <f t="shared" si="565"/>
        <v>SH14_15</v>
      </c>
      <c r="N543" s="159">
        <f>R550+R551</f>
        <v>2.8492647058823602E-2</v>
      </c>
      <c r="O543" s="186" t="s">
        <v>18</v>
      </c>
      <c r="P543" s="187" t="s">
        <v>195</v>
      </c>
      <c r="R543" s="186">
        <f t="shared" si="566"/>
        <v>4.5955882352941201E-2</v>
      </c>
      <c r="T543" s="186" t="s">
        <v>350</v>
      </c>
      <c r="U543" s="187" t="str">
        <f t="shared" si="526"/>
        <v>R_ES-SA-SpCool</v>
      </c>
      <c r="V543" s="186" t="str">
        <f t="shared" si="526"/>
        <v>SH14_15</v>
      </c>
      <c r="W543" s="159">
        <f>AA550+AA551</f>
        <v>4.9632352941176502E-2</v>
      </c>
      <c r="X543" s="186" t="s">
        <v>18</v>
      </c>
      <c r="Y543" s="187" t="s">
        <v>190</v>
      </c>
      <c r="AA543" s="186">
        <f t="shared" si="567"/>
        <v>2.6654411764705899E-2</v>
      </c>
      <c r="AC543" s="186" t="s">
        <v>350</v>
      </c>
      <c r="AD543" s="46" t="str">
        <f t="shared" si="527"/>
        <v>R_ES-SA-SpCool</v>
      </c>
      <c r="AE543" s="192" t="str">
        <f t="shared" si="528"/>
        <v>SH14_15</v>
      </c>
      <c r="AF543" s="46">
        <f t="shared" si="562"/>
        <v>2.8492647058823602E-2</v>
      </c>
      <c r="AG543" s="192" t="s">
        <v>18</v>
      </c>
      <c r="AH543" s="46" t="s">
        <v>196</v>
      </c>
      <c r="AL543" s="186" t="s">
        <v>350</v>
      </c>
      <c r="AM543" s="187" t="str">
        <f t="shared" si="529"/>
        <v>R_ES-SA-SpCool</v>
      </c>
      <c r="AN543" s="186" t="str">
        <f t="shared" si="530"/>
        <v>SH14_15</v>
      </c>
      <c r="AO543" s="159">
        <f>AS550+AS551</f>
        <v>3.2169117647058897E-2</v>
      </c>
      <c r="AP543" s="186" t="s">
        <v>18</v>
      </c>
      <c r="AQ543" s="187" t="s">
        <v>193</v>
      </c>
      <c r="AS543" s="186">
        <f t="shared" si="568"/>
        <v>3.7683823529411797E-2</v>
      </c>
      <c r="AU543" s="186" t="s">
        <v>350</v>
      </c>
      <c r="AV543" s="46" t="str">
        <f t="shared" si="531"/>
        <v>R_ES-SA-SpCool</v>
      </c>
      <c r="AW543" s="192" t="str">
        <f t="shared" si="532"/>
        <v>SH14_15</v>
      </c>
      <c r="AX543" s="159">
        <f>BB550+BB551</f>
        <v>4.9632352941176502E-2</v>
      </c>
      <c r="AY543" s="192" t="s">
        <v>18</v>
      </c>
      <c r="AZ543" s="46" t="s">
        <v>192</v>
      </c>
      <c r="BB543" s="192">
        <f t="shared" si="569"/>
        <v>2.6654411764705899E-2</v>
      </c>
      <c r="BD543" s="186" t="s">
        <v>350</v>
      </c>
      <c r="BE543" s="46" t="str">
        <f t="shared" si="533"/>
        <v>R_ES-SA-SpCool</v>
      </c>
      <c r="BF543" s="192" t="str">
        <f t="shared" si="534"/>
        <v>SH14_15</v>
      </c>
      <c r="BG543" s="192">
        <f t="shared" si="540"/>
        <v>2.8492647058823602E-2</v>
      </c>
      <c r="BH543" s="192" t="s">
        <v>18</v>
      </c>
      <c r="BI543" s="46" t="s">
        <v>194</v>
      </c>
      <c r="BM543" s="186" t="s">
        <v>350</v>
      </c>
      <c r="BN543" s="46" t="str">
        <f t="shared" si="535"/>
        <v>R_ES-SA-SpCool</v>
      </c>
      <c r="BO543" s="192" t="str">
        <f t="shared" si="536"/>
        <v>SH14_15</v>
      </c>
      <c r="BP543" s="192">
        <f t="shared" si="541"/>
        <v>4.9632352941176502E-2</v>
      </c>
      <c r="BQ543" s="192" t="s">
        <v>18</v>
      </c>
      <c r="BR543" s="46" t="s">
        <v>191</v>
      </c>
    </row>
    <row r="544" spans="11:70">
      <c r="K544" s="186" t="s">
        <v>350</v>
      </c>
      <c r="L544" s="187" t="str">
        <f t="shared" si="564"/>
        <v>R_ES-SA-SpCool</v>
      </c>
      <c r="M544" s="186" t="str">
        <f t="shared" si="565"/>
        <v>SH16_17</v>
      </c>
      <c r="N544" s="159">
        <f>R552+R553</f>
        <v>4.04411764705883E-2</v>
      </c>
      <c r="O544" s="186" t="s">
        <v>18</v>
      </c>
      <c r="P544" s="187" t="s">
        <v>195</v>
      </c>
      <c r="R544" s="186">
        <f t="shared" si="566"/>
        <v>3.7683823529411797E-2</v>
      </c>
      <c r="T544" s="186" t="s">
        <v>350</v>
      </c>
      <c r="U544" s="187" t="str">
        <f t="shared" ref="U544:V607" si="570">L544</f>
        <v>R_ES-SA-SpCool</v>
      </c>
      <c r="V544" s="186" t="str">
        <f t="shared" si="570"/>
        <v>SH16_17</v>
      </c>
      <c r="W544" s="159">
        <f>AA552+AA553</f>
        <v>8.2720588235294101E-2</v>
      </c>
      <c r="X544" s="186" t="s">
        <v>18</v>
      </c>
      <c r="Y544" s="187" t="s">
        <v>190</v>
      </c>
      <c r="AA544" s="186">
        <f t="shared" si="567"/>
        <v>2.29779411764706E-2</v>
      </c>
      <c r="AC544" s="186" t="s">
        <v>350</v>
      </c>
      <c r="AD544" s="46" t="str">
        <f t="shared" ref="AD544:AD607" si="571">U544</f>
        <v>R_ES-SA-SpCool</v>
      </c>
      <c r="AE544" s="192" t="str">
        <f t="shared" ref="AE544:AE607" si="572">V544</f>
        <v>SH16_17</v>
      </c>
      <c r="AF544" s="46">
        <f t="shared" si="562"/>
        <v>4.04411764705883E-2</v>
      </c>
      <c r="AG544" s="192" t="s">
        <v>18</v>
      </c>
      <c r="AH544" s="46" t="s">
        <v>196</v>
      </c>
      <c r="AL544" s="186" t="s">
        <v>350</v>
      </c>
      <c r="AM544" s="187" t="str">
        <f t="shared" ref="AM544:AM607" si="573">AD544</f>
        <v>R_ES-SA-SpCool</v>
      </c>
      <c r="AN544" s="186" t="str">
        <f t="shared" ref="AN544:AN607" si="574">AE544</f>
        <v>SH16_17</v>
      </c>
      <c r="AO544" s="159">
        <f>AS552+AS553</f>
        <v>4.9632352941176502E-2</v>
      </c>
      <c r="AP544" s="186" t="s">
        <v>18</v>
      </c>
      <c r="AQ544" s="187" t="s">
        <v>193</v>
      </c>
      <c r="AS544" s="186">
        <f t="shared" si="568"/>
        <v>2.9411764705882401E-2</v>
      </c>
      <c r="AU544" s="186" t="s">
        <v>350</v>
      </c>
      <c r="AV544" s="46" t="str">
        <f t="shared" ref="AV544:AV607" si="575">AM544</f>
        <v>R_ES-SA-SpCool</v>
      </c>
      <c r="AW544" s="192" t="str">
        <f t="shared" ref="AW544:AW607" si="576">AN544</f>
        <v>SH16_17</v>
      </c>
      <c r="AX544" s="159">
        <f>BB552+BB553</f>
        <v>8.2720588235294101E-2</v>
      </c>
      <c r="AY544" s="192" t="s">
        <v>18</v>
      </c>
      <c r="AZ544" s="46" t="s">
        <v>192</v>
      </c>
      <c r="BB544" s="192">
        <f t="shared" si="569"/>
        <v>2.29779411764706E-2</v>
      </c>
      <c r="BD544" s="186" t="s">
        <v>350</v>
      </c>
      <c r="BE544" s="46" t="str">
        <f t="shared" ref="BE544:BE607" si="577">AV544</f>
        <v>R_ES-SA-SpCool</v>
      </c>
      <c r="BF544" s="192" t="str">
        <f t="shared" ref="BF544:BF607" si="578">AW544</f>
        <v>SH16_17</v>
      </c>
      <c r="BG544" s="192">
        <f t="shared" si="540"/>
        <v>4.04411764705883E-2</v>
      </c>
      <c r="BH544" s="192" t="s">
        <v>18</v>
      </c>
      <c r="BI544" s="46" t="s">
        <v>194</v>
      </c>
      <c r="BM544" s="186" t="s">
        <v>350</v>
      </c>
      <c r="BN544" s="46" t="str">
        <f t="shared" ref="BN544:BN607" si="579">BE544</f>
        <v>R_ES-SA-SpCool</v>
      </c>
      <c r="BO544" s="192" t="str">
        <f t="shared" ref="BO544:BO607" si="580">BF544</f>
        <v>SH16_17</v>
      </c>
      <c r="BP544" s="192">
        <f t="shared" si="541"/>
        <v>8.2720588235294101E-2</v>
      </c>
      <c r="BQ544" s="192" t="s">
        <v>18</v>
      </c>
      <c r="BR544" s="46" t="s">
        <v>191</v>
      </c>
    </row>
    <row r="545" spans="11:70">
      <c r="K545" s="186" t="s">
        <v>350</v>
      </c>
      <c r="L545" s="187" t="str">
        <f t="shared" si="564"/>
        <v>R_ES-SA-SpCool</v>
      </c>
      <c r="M545" s="186" t="str">
        <f t="shared" si="565"/>
        <v>SH18_19</v>
      </c>
      <c r="N545" s="159">
        <f>R554+R555</f>
        <v>6.4338235294117599E-2</v>
      </c>
      <c r="O545" s="186" t="s">
        <v>18</v>
      </c>
      <c r="P545" s="187" t="s">
        <v>195</v>
      </c>
      <c r="R545" s="186">
        <f t="shared" si="566"/>
        <v>2.9411764705882401E-2</v>
      </c>
      <c r="T545" s="186" t="s">
        <v>350</v>
      </c>
      <c r="U545" s="187" t="str">
        <f t="shared" si="570"/>
        <v>R_ES-SA-SpCool</v>
      </c>
      <c r="V545" s="186" t="str">
        <f t="shared" si="570"/>
        <v>SH18_19</v>
      </c>
      <c r="W545" s="159">
        <f>AA554+AA555</f>
        <v>0.112132352941176</v>
      </c>
      <c r="X545" s="186" t="s">
        <v>18</v>
      </c>
      <c r="Y545" s="187" t="s">
        <v>190</v>
      </c>
      <c r="AA545" s="186">
        <f t="shared" si="567"/>
        <v>1.8382352941176499E-2</v>
      </c>
      <c r="AC545" s="186" t="s">
        <v>350</v>
      </c>
      <c r="AD545" s="46" t="str">
        <f t="shared" si="571"/>
        <v>R_ES-SA-SpCool</v>
      </c>
      <c r="AE545" s="192" t="str">
        <f t="shared" si="572"/>
        <v>SH18_19</v>
      </c>
      <c r="AF545" s="46">
        <f t="shared" si="562"/>
        <v>6.4338235294117599E-2</v>
      </c>
      <c r="AG545" s="192" t="s">
        <v>18</v>
      </c>
      <c r="AH545" s="46" t="s">
        <v>196</v>
      </c>
      <c r="AL545" s="186" t="s">
        <v>350</v>
      </c>
      <c r="AM545" s="187" t="str">
        <f t="shared" si="573"/>
        <v>R_ES-SA-SpCool</v>
      </c>
      <c r="AN545" s="186" t="str">
        <f t="shared" si="574"/>
        <v>SH18_19</v>
      </c>
      <c r="AO545" s="159">
        <f>AS554+AS555</f>
        <v>8.2720588235294101E-2</v>
      </c>
      <c r="AP545" s="186" t="s">
        <v>18</v>
      </c>
      <c r="AQ545" s="187" t="s">
        <v>193</v>
      </c>
      <c r="AS545" s="186">
        <f t="shared" si="568"/>
        <v>2.6654411764705899E-2</v>
      </c>
      <c r="AU545" s="186" t="s">
        <v>350</v>
      </c>
      <c r="AV545" s="46" t="str">
        <f t="shared" si="575"/>
        <v>R_ES-SA-SpCool</v>
      </c>
      <c r="AW545" s="192" t="str">
        <f t="shared" si="576"/>
        <v>SH18_19</v>
      </c>
      <c r="AX545" s="159">
        <f>BB554+BB555</f>
        <v>0.112132352941176</v>
      </c>
      <c r="AY545" s="192" t="s">
        <v>18</v>
      </c>
      <c r="AZ545" s="46" t="s">
        <v>192</v>
      </c>
      <c r="BB545" s="192">
        <f t="shared" si="569"/>
        <v>1.8382352941176499E-2</v>
      </c>
      <c r="BD545" s="186" t="s">
        <v>350</v>
      </c>
      <c r="BE545" s="46" t="str">
        <f t="shared" si="577"/>
        <v>R_ES-SA-SpCool</v>
      </c>
      <c r="BF545" s="192" t="str">
        <f t="shared" si="578"/>
        <v>SH18_19</v>
      </c>
      <c r="BG545" s="192">
        <f t="shared" ref="BG545:BG608" si="581">AF545</f>
        <v>6.4338235294117599E-2</v>
      </c>
      <c r="BH545" s="192" t="s">
        <v>18</v>
      </c>
      <c r="BI545" s="46" t="s">
        <v>194</v>
      </c>
      <c r="BM545" s="186" t="s">
        <v>350</v>
      </c>
      <c r="BN545" s="46" t="str">
        <f t="shared" si="579"/>
        <v>R_ES-SA-SpCool</v>
      </c>
      <c r="BO545" s="192" t="str">
        <f t="shared" si="580"/>
        <v>SH18_19</v>
      </c>
      <c r="BP545" s="192">
        <f t="shared" ref="BP545:BP608" si="582">AX545</f>
        <v>0.112132352941176</v>
      </c>
      <c r="BQ545" s="192" t="s">
        <v>18</v>
      </c>
      <c r="BR545" s="46" t="s">
        <v>191</v>
      </c>
    </row>
    <row r="546" spans="11:70">
      <c r="K546" s="186" t="s">
        <v>350</v>
      </c>
      <c r="L546" s="187" t="str">
        <f t="shared" si="564"/>
        <v>R_ES-SA-SpCool</v>
      </c>
      <c r="M546" s="186" t="str">
        <f t="shared" si="565"/>
        <v>SH20_21</v>
      </c>
      <c r="N546" s="159">
        <f>R556+R557</f>
        <v>9.9264705882353005E-2</v>
      </c>
      <c r="O546" s="186" t="s">
        <v>18</v>
      </c>
      <c r="P546" s="187" t="s">
        <v>195</v>
      </c>
      <c r="R546" s="186">
        <f t="shared" si="566"/>
        <v>2.6654411764705899E-2</v>
      </c>
      <c r="T546" s="186" t="s">
        <v>350</v>
      </c>
      <c r="U546" s="187" t="str">
        <f t="shared" si="570"/>
        <v>R_ES-SA-SpCool</v>
      </c>
      <c r="V546" s="186" t="str">
        <f t="shared" si="570"/>
        <v>SH20_21</v>
      </c>
      <c r="W546" s="159">
        <f>AA556+AA557</f>
        <v>0.13235294117647101</v>
      </c>
      <c r="X546" s="186" t="s">
        <v>18</v>
      </c>
      <c r="Y546" s="187" t="s">
        <v>190</v>
      </c>
      <c r="AA546" s="186">
        <f t="shared" si="567"/>
        <v>1.6544117647058799E-2</v>
      </c>
      <c r="AC546" s="186" t="s">
        <v>350</v>
      </c>
      <c r="AD546" s="46" t="str">
        <f t="shared" si="571"/>
        <v>R_ES-SA-SpCool</v>
      </c>
      <c r="AE546" s="192" t="str">
        <f t="shared" si="572"/>
        <v>SH20_21</v>
      </c>
      <c r="AF546" s="46">
        <f t="shared" si="562"/>
        <v>9.9264705882353005E-2</v>
      </c>
      <c r="AG546" s="192" t="s">
        <v>18</v>
      </c>
      <c r="AH546" s="46" t="s">
        <v>196</v>
      </c>
      <c r="AL546" s="186" t="s">
        <v>350</v>
      </c>
      <c r="AM546" s="187" t="str">
        <f t="shared" si="573"/>
        <v>R_ES-SA-SpCool</v>
      </c>
      <c r="AN546" s="186" t="str">
        <f t="shared" si="574"/>
        <v>SH20_21</v>
      </c>
      <c r="AO546" s="159">
        <f>AS556+AS557</f>
        <v>0.112132352941176</v>
      </c>
      <c r="AP546" s="186" t="s">
        <v>18</v>
      </c>
      <c r="AQ546" s="187" t="s">
        <v>193</v>
      </c>
      <c r="AS546" s="186">
        <f t="shared" si="568"/>
        <v>2.29779411764706E-2</v>
      </c>
      <c r="AU546" s="186" t="s">
        <v>350</v>
      </c>
      <c r="AV546" s="46" t="str">
        <f t="shared" si="575"/>
        <v>R_ES-SA-SpCool</v>
      </c>
      <c r="AW546" s="192" t="str">
        <f t="shared" si="576"/>
        <v>SH20_21</v>
      </c>
      <c r="AX546" s="159">
        <f>BB556+BB557</f>
        <v>0.13235294117647101</v>
      </c>
      <c r="AY546" s="192" t="s">
        <v>18</v>
      </c>
      <c r="AZ546" s="46" t="s">
        <v>192</v>
      </c>
      <c r="BB546" s="192">
        <f t="shared" si="569"/>
        <v>1.6544117647058799E-2</v>
      </c>
      <c r="BD546" s="186" t="s">
        <v>350</v>
      </c>
      <c r="BE546" s="46" t="str">
        <f t="shared" si="577"/>
        <v>R_ES-SA-SpCool</v>
      </c>
      <c r="BF546" s="192" t="str">
        <f t="shared" si="578"/>
        <v>SH20_21</v>
      </c>
      <c r="BG546" s="192">
        <f t="shared" si="581"/>
        <v>9.9264705882353005E-2</v>
      </c>
      <c r="BH546" s="192" t="s">
        <v>18</v>
      </c>
      <c r="BI546" s="46" t="s">
        <v>194</v>
      </c>
      <c r="BM546" s="186" t="s">
        <v>350</v>
      </c>
      <c r="BN546" s="46" t="str">
        <f t="shared" si="579"/>
        <v>R_ES-SA-SpCool</v>
      </c>
      <c r="BO546" s="192" t="str">
        <f t="shared" si="580"/>
        <v>SH20_21</v>
      </c>
      <c r="BP546" s="192">
        <f t="shared" si="582"/>
        <v>0.13235294117647101</v>
      </c>
      <c r="BQ546" s="192" t="s">
        <v>18</v>
      </c>
      <c r="BR546" s="46" t="s">
        <v>191</v>
      </c>
    </row>
    <row r="547" spans="11:70">
      <c r="K547" s="186" t="s">
        <v>350</v>
      </c>
      <c r="L547" s="187" t="str">
        <f t="shared" si="564"/>
        <v>R_ES-SA-SpCool</v>
      </c>
      <c r="M547" s="186" t="str">
        <f t="shared" si="565"/>
        <v>SH22_23</v>
      </c>
      <c r="N547" s="159">
        <f>R558+R559</f>
        <v>0.123161764705882</v>
      </c>
      <c r="O547" s="186" t="s">
        <v>18</v>
      </c>
      <c r="P547" s="187" t="s">
        <v>195</v>
      </c>
      <c r="R547" s="186">
        <f t="shared" si="566"/>
        <v>2.29779411764706E-2</v>
      </c>
      <c r="T547" s="186" t="s">
        <v>350</v>
      </c>
      <c r="U547" s="187" t="str">
        <f t="shared" si="570"/>
        <v>R_ES-SA-SpCool</v>
      </c>
      <c r="V547" s="186" t="str">
        <f t="shared" si="570"/>
        <v>SH22_23</v>
      </c>
      <c r="W547" s="159">
        <f>AA558+AA559</f>
        <v>0.144301470588235</v>
      </c>
      <c r="X547" s="186" t="s">
        <v>18</v>
      </c>
      <c r="Y547" s="187" t="s">
        <v>190</v>
      </c>
      <c r="AA547" s="186">
        <f t="shared" si="567"/>
        <v>1.4705882352941201E-2</v>
      </c>
      <c r="AC547" s="186" t="s">
        <v>350</v>
      </c>
      <c r="AD547" s="46" t="str">
        <f t="shared" si="571"/>
        <v>R_ES-SA-SpCool</v>
      </c>
      <c r="AE547" s="192" t="str">
        <f t="shared" si="572"/>
        <v>SH22_23</v>
      </c>
      <c r="AF547" s="46">
        <f t="shared" si="562"/>
        <v>0.123161764705882</v>
      </c>
      <c r="AG547" s="192" t="s">
        <v>18</v>
      </c>
      <c r="AH547" s="46" t="s">
        <v>196</v>
      </c>
      <c r="AL547" s="186" t="s">
        <v>350</v>
      </c>
      <c r="AM547" s="187" t="str">
        <f t="shared" si="573"/>
        <v>R_ES-SA-SpCool</v>
      </c>
      <c r="AN547" s="186" t="str">
        <f t="shared" si="574"/>
        <v>SH22_23</v>
      </c>
      <c r="AO547" s="159">
        <f>AS558+AS559</f>
        <v>0.13235294117647101</v>
      </c>
      <c r="AP547" s="186" t="s">
        <v>18</v>
      </c>
      <c r="AQ547" s="187" t="s">
        <v>193</v>
      </c>
      <c r="AS547" s="186">
        <f t="shared" si="568"/>
        <v>1.8382352941176499E-2</v>
      </c>
      <c r="AU547" s="186" t="s">
        <v>350</v>
      </c>
      <c r="AV547" s="46" t="str">
        <f t="shared" si="575"/>
        <v>R_ES-SA-SpCool</v>
      </c>
      <c r="AW547" s="192" t="str">
        <f t="shared" si="576"/>
        <v>SH22_23</v>
      </c>
      <c r="AX547" s="159">
        <f>BB558+BB559</f>
        <v>0.144301470588235</v>
      </c>
      <c r="AY547" s="192" t="s">
        <v>18</v>
      </c>
      <c r="AZ547" s="46" t="s">
        <v>192</v>
      </c>
      <c r="BB547" s="192">
        <f t="shared" si="569"/>
        <v>1.4705882352941201E-2</v>
      </c>
      <c r="BD547" s="186" t="s">
        <v>350</v>
      </c>
      <c r="BE547" s="46" t="str">
        <f t="shared" si="577"/>
        <v>R_ES-SA-SpCool</v>
      </c>
      <c r="BF547" s="192" t="str">
        <f t="shared" si="578"/>
        <v>SH22_23</v>
      </c>
      <c r="BG547" s="192">
        <f t="shared" si="581"/>
        <v>0.123161764705882</v>
      </c>
      <c r="BH547" s="192" t="s">
        <v>18</v>
      </c>
      <c r="BI547" s="46" t="s">
        <v>194</v>
      </c>
      <c r="BM547" s="186" t="s">
        <v>350</v>
      </c>
      <c r="BN547" s="46" t="str">
        <f t="shared" si="579"/>
        <v>R_ES-SA-SpCool</v>
      </c>
      <c r="BO547" s="192" t="str">
        <f t="shared" si="580"/>
        <v>SH22_23</v>
      </c>
      <c r="BP547" s="192">
        <f t="shared" si="582"/>
        <v>0.144301470588235</v>
      </c>
      <c r="BQ547" s="192" t="s">
        <v>18</v>
      </c>
      <c r="BR547" s="46" t="s">
        <v>191</v>
      </c>
    </row>
    <row r="548" spans="11:70">
      <c r="K548" s="186" t="s">
        <v>140</v>
      </c>
      <c r="L548" s="187" t="str">
        <f t="shared" si="564"/>
        <v>R_ES-SA-SpCool</v>
      </c>
      <c r="M548" s="186">
        <f t="shared" si="565"/>
        <v>0</v>
      </c>
      <c r="O548" s="186" t="s">
        <v>18</v>
      </c>
      <c r="P548" s="187" t="s">
        <v>195</v>
      </c>
      <c r="R548" s="186">
        <f t="shared" si="566"/>
        <v>1.8382352941176499E-2</v>
      </c>
      <c r="T548" s="186" t="s">
        <v>140</v>
      </c>
      <c r="U548" s="187" t="str">
        <f t="shared" si="570"/>
        <v>R_ES-SA-SpCool</v>
      </c>
      <c r="V548" s="186">
        <f t="shared" si="570"/>
        <v>0</v>
      </c>
      <c r="X548" s="186" t="s">
        <v>18</v>
      </c>
      <c r="Y548" s="187" t="s">
        <v>190</v>
      </c>
      <c r="AA548" s="186">
        <f t="shared" si="567"/>
        <v>1.3786764705882399E-2</v>
      </c>
      <c r="AC548" s="186" t="s">
        <v>140</v>
      </c>
      <c r="AD548" s="46" t="str">
        <f t="shared" si="571"/>
        <v>R_ES-SA-SpCool</v>
      </c>
      <c r="AE548" s="192">
        <f t="shared" si="572"/>
        <v>0</v>
      </c>
      <c r="AF548" s="46">
        <f t="shared" si="562"/>
        <v>0</v>
      </c>
      <c r="AG548" s="192" t="s">
        <v>18</v>
      </c>
      <c r="AH548" s="46" t="s">
        <v>196</v>
      </c>
      <c r="AL548" s="186" t="s">
        <v>140</v>
      </c>
      <c r="AM548" s="187" t="str">
        <f t="shared" si="573"/>
        <v>R_ES-SA-SpCool</v>
      </c>
      <c r="AN548" s="186">
        <f t="shared" si="574"/>
        <v>0</v>
      </c>
      <c r="AP548" s="186" t="s">
        <v>18</v>
      </c>
      <c r="AQ548" s="187" t="s">
        <v>193</v>
      </c>
      <c r="AS548" s="186">
        <f t="shared" si="568"/>
        <v>1.6544117647058799E-2</v>
      </c>
      <c r="AU548" s="186" t="s">
        <v>140</v>
      </c>
      <c r="AV548" s="46" t="str">
        <f t="shared" si="575"/>
        <v>R_ES-SA-SpCool</v>
      </c>
      <c r="AW548" s="192">
        <f t="shared" si="576"/>
        <v>0</v>
      </c>
      <c r="AY548" s="192" t="s">
        <v>18</v>
      </c>
      <c r="AZ548" s="46" t="s">
        <v>192</v>
      </c>
      <c r="BB548" s="192">
        <f t="shared" si="569"/>
        <v>1.3786764705882399E-2</v>
      </c>
      <c r="BD548" s="186" t="s">
        <v>140</v>
      </c>
      <c r="BE548" s="46" t="str">
        <f t="shared" si="577"/>
        <v>R_ES-SA-SpCool</v>
      </c>
      <c r="BF548" s="192">
        <f t="shared" si="578"/>
        <v>0</v>
      </c>
      <c r="BG548" s="192">
        <f t="shared" si="581"/>
        <v>0</v>
      </c>
      <c r="BH548" s="192" t="s">
        <v>18</v>
      </c>
      <c r="BI548" s="46" t="s">
        <v>194</v>
      </c>
      <c r="BM548" s="186" t="s">
        <v>140</v>
      </c>
      <c r="BN548" s="46" t="str">
        <f t="shared" si="579"/>
        <v>R_ES-SA-SpCool</v>
      </c>
      <c r="BO548" s="192">
        <f t="shared" si="580"/>
        <v>0</v>
      </c>
      <c r="BP548" s="192">
        <f t="shared" si="582"/>
        <v>0</v>
      </c>
      <c r="BQ548" s="192" t="s">
        <v>18</v>
      </c>
      <c r="BR548" s="46" t="s">
        <v>191</v>
      </c>
    </row>
    <row r="549" spans="11:70">
      <c r="K549" s="186" t="s">
        <v>140</v>
      </c>
      <c r="L549" s="187" t="str">
        <f t="shared" si="564"/>
        <v>R_ES-SA-SpCool</v>
      </c>
      <c r="M549" s="186">
        <f t="shared" si="565"/>
        <v>0</v>
      </c>
      <c r="O549" s="186" t="s">
        <v>18</v>
      </c>
      <c r="P549" s="187" t="s">
        <v>195</v>
      </c>
      <c r="R549" s="186">
        <f t="shared" si="566"/>
        <v>1.6544117647058799E-2</v>
      </c>
      <c r="T549" s="186" t="s">
        <v>140</v>
      </c>
      <c r="U549" s="187" t="str">
        <f t="shared" si="570"/>
        <v>R_ES-SA-SpCool</v>
      </c>
      <c r="V549" s="186">
        <f t="shared" si="570"/>
        <v>0</v>
      </c>
      <c r="X549" s="186" t="s">
        <v>18</v>
      </c>
      <c r="Y549" s="187" t="s">
        <v>190</v>
      </c>
      <c r="AA549" s="186">
        <f t="shared" si="567"/>
        <v>1.8382352941176499E-2</v>
      </c>
      <c r="AC549" s="186" t="s">
        <v>140</v>
      </c>
      <c r="AD549" s="46" t="str">
        <f t="shared" si="571"/>
        <v>R_ES-SA-SpCool</v>
      </c>
      <c r="AE549" s="192">
        <f t="shared" si="572"/>
        <v>0</v>
      </c>
      <c r="AF549" s="46">
        <f t="shared" si="562"/>
        <v>0</v>
      </c>
      <c r="AG549" s="192" t="s">
        <v>18</v>
      </c>
      <c r="AH549" s="46" t="s">
        <v>196</v>
      </c>
      <c r="AL549" s="186" t="s">
        <v>140</v>
      </c>
      <c r="AM549" s="187" t="str">
        <f t="shared" si="573"/>
        <v>R_ES-SA-SpCool</v>
      </c>
      <c r="AN549" s="186">
        <f t="shared" si="574"/>
        <v>0</v>
      </c>
      <c r="AP549" s="186" t="s">
        <v>18</v>
      </c>
      <c r="AQ549" s="187" t="s">
        <v>193</v>
      </c>
      <c r="AS549" s="186">
        <f t="shared" si="568"/>
        <v>1.4705882352941201E-2</v>
      </c>
      <c r="AU549" s="186" t="s">
        <v>140</v>
      </c>
      <c r="AV549" s="46" t="str">
        <f t="shared" si="575"/>
        <v>R_ES-SA-SpCool</v>
      </c>
      <c r="AW549" s="192">
        <f t="shared" si="576"/>
        <v>0</v>
      </c>
      <c r="AY549" s="192" t="s">
        <v>18</v>
      </c>
      <c r="AZ549" s="46" t="s">
        <v>192</v>
      </c>
      <c r="BB549" s="192">
        <f t="shared" si="569"/>
        <v>1.8382352941176499E-2</v>
      </c>
      <c r="BD549" s="186" t="s">
        <v>140</v>
      </c>
      <c r="BE549" s="46" t="str">
        <f t="shared" si="577"/>
        <v>R_ES-SA-SpCool</v>
      </c>
      <c r="BF549" s="192">
        <f t="shared" si="578"/>
        <v>0</v>
      </c>
      <c r="BG549" s="192">
        <f t="shared" si="581"/>
        <v>0</v>
      </c>
      <c r="BH549" s="192" t="s">
        <v>18</v>
      </c>
      <c r="BI549" s="46" t="s">
        <v>194</v>
      </c>
      <c r="BM549" s="186" t="s">
        <v>140</v>
      </c>
      <c r="BN549" s="46" t="str">
        <f t="shared" si="579"/>
        <v>R_ES-SA-SpCool</v>
      </c>
      <c r="BO549" s="192">
        <f t="shared" si="580"/>
        <v>0</v>
      </c>
      <c r="BP549" s="192">
        <f t="shared" si="582"/>
        <v>0</v>
      </c>
      <c r="BQ549" s="192" t="s">
        <v>18</v>
      </c>
      <c r="BR549" s="46" t="s">
        <v>191</v>
      </c>
    </row>
    <row r="550" spans="11:70">
      <c r="K550" s="186" t="s">
        <v>140</v>
      </c>
      <c r="L550" s="187" t="str">
        <f t="shared" si="564"/>
        <v>R_ES-SA-SpCool</v>
      </c>
      <c r="M550" s="186">
        <f t="shared" si="565"/>
        <v>0</v>
      </c>
      <c r="O550" s="186" t="s">
        <v>18</v>
      </c>
      <c r="P550" s="187" t="s">
        <v>195</v>
      </c>
      <c r="R550" s="186">
        <f t="shared" si="566"/>
        <v>1.4705882352941201E-2</v>
      </c>
      <c r="T550" s="186" t="s">
        <v>140</v>
      </c>
      <c r="U550" s="187" t="str">
        <f t="shared" si="570"/>
        <v>R_ES-SA-SpCool</v>
      </c>
      <c r="V550" s="186">
        <f t="shared" si="570"/>
        <v>0</v>
      </c>
      <c r="X550" s="186" t="s">
        <v>18</v>
      </c>
      <c r="Y550" s="187" t="s">
        <v>190</v>
      </c>
      <c r="AA550" s="186">
        <f t="shared" si="567"/>
        <v>2.2058823529411801E-2</v>
      </c>
      <c r="AC550" s="186" t="s">
        <v>140</v>
      </c>
      <c r="AD550" s="46" t="str">
        <f t="shared" si="571"/>
        <v>R_ES-SA-SpCool</v>
      </c>
      <c r="AE550" s="192">
        <f t="shared" si="572"/>
        <v>0</v>
      </c>
      <c r="AF550" s="46">
        <f t="shared" si="562"/>
        <v>0</v>
      </c>
      <c r="AG550" s="192" t="s">
        <v>18</v>
      </c>
      <c r="AH550" s="46" t="s">
        <v>196</v>
      </c>
      <c r="AL550" s="186" t="s">
        <v>140</v>
      </c>
      <c r="AM550" s="187" t="str">
        <f t="shared" si="573"/>
        <v>R_ES-SA-SpCool</v>
      </c>
      <c r="AN550" s="186">
        <f t="shared" si="574"/>
        <v>0</v>
      </c>
      <c r="AP550" s="186" t="s">
        <v>18</v>
      </c>
      <c r="AQ550" s="187" t="s">
        <v>193</v>
      </c>
      <c r="AS550" s="186">
        <f t="shared" si="568"/>
        <v>1.3786764705882399E-2</v>
      </c>
      <c r="AU550" s="186" t="s">
        <v>140</v>
      </c>
      <c r="AV550" s="46" t="str">
        <f t="shared" si="575"/>
        <v>R_ES-SA-SpCool</v>
      </c>
      <c r="AW550" s="192">
        <f t="shared" si="576"/>
        <v>0</v>
      </c>
      <c r="AY550" s="192" t="s">
        <v>18</v>
      </c>
      <c r="AZ550" s="46" t="s">
        <v>192</v>
      </c>
      <c r="BB550" s="192">
        <f t="shared" si="569"/>
        <v>2.2058823529411801E-2</v>
      </c>
      <c r="BD550" s="186" t="s">
        <v>140</v>
      </c>
      <c r="BE550" s="46" t="str">
        <f t="shared" si="577"/>
        <v>R_ES-SA-SpCool</v>
      </c>
      <c r="BF550" s="192">
        <f t="shared" si="578"/>
        <v>0</v>
      </c>
      <c r="BG550" s="192">
        <f t="shared" si="581"/>
        <v>0</v>
      </c>
      <c r="BH550" s="192" t="s">
        <v>18</v>
      </c>
      <c r="BI550" s="46" t="s">
        <v>194</v>
      </c>
      <c r="BM550" s="186" t="s">
        <v>140</v>
      </c>
      <c r="BN550" s="46" t="str">
        <f t="shared" si="579"/>
        <v>R_ES-SA-SpCool</v>
      </c>
      <c r="BO550" s="192">
        <f t="shared" si="580"/>
        <v>0</v>
      </c>
      <c r="BP550" s="192">
        <f t="shared" si="582"/>
        <v>0</v>
      </c>
      <c r="BQ550" s="192" t="s">
        <v>18</v>
      </c>
      <c r="BR550" s="46" t="s">
        <v>191</v>
      </c>
    </row>
    <row r="551" spans="11:70">
      <c r="K551" s="186" t="s">
        <v>140</v>
      </c>
      <c r="L551" s="187" t="str">
        <f t="shared" si="564"/>
        <v>R_ES-SA-SpCool</v>
      </c>
      <c r="M551" s="186">
        <f t="shared" si="565"/>
        <v>0</v>
      </c>
      <c r="O551" s="186" t="s">
        <v>18</v>
      </c>
      <c r="P551" s="187" t="s">
        <v>195</v>
      </c>
      <c r="R551" s="186">
        <f t="shared" si="566"/>
        <v>1.3786764705882399E-2</v>
      </c>
      <c r="T551" s="186" t="s">
        <v>140</v>
      </c>
      <c r="U551" s="187" t="str">
        <f t="shared" si="570"/>
        <v>R_ES-SA-SpCool</v>
      </c>
      <c r="V551" s="186">
        <f t="shared" si="570"/>
        <v>0</v>
      </c>
      <c r="X551" s="186" t="s">
        <v>18</v>
      </c>
      <c r="Y551" s="187" t="s">
        <v>190</v>
      </c>
      <c r="AA551" s="186">
        <f t="shared" si="567"/>
        <v>2.7573529411764702E-2</v>
      </c>
      <c r="AC551" s="186" t="s">
        <v>140</v>
      </c>
      <c r="AD551" s="46" t="str">
        <f t="shared" si="571"/>
        <v>R_ES-SA-SpCool</v>
      </c>
      <c r="AE551" s="192">
        <f t="shared" si="572"/>
        <v>0</v>
      </c>
      <c r="AF551" s="46">
        <f t="shared" si="562"/>
        <v>0</v>
      </c>
      <c r="AG551" s="192" t="s">
        <v>18</v>
      </c>
      <c r="AH551" s="46" t="s">
        <v>196</v>
      </c>
      <c r="AL551" s="186" t="s">
        <v>140</v>
      </c>
      <c r="AM551" s="187" t="str">
        <f t="shared" si="573"/>
        <v>R_ES-SA-SpCool</v>
      </c>
      <c r="AN551" s="186">
        <f t="shared" si="574"/>
        <v>0</v>
      </c>
      <c r="AP551" s="186" t="s">
        <v>18</v>
      </c>
      <c r="AQ551" s="187" t="s">
        <v>193</v>
      </c>
      <c r="AS551" s="186">
        <f t="shared" si="568"/>
        <v>1.8382352941176499E-2</v>
      </c>
      <c r="AU551" s="186" t="s">
        <v>140</v>
      </c>
      <c r="AV551" s="46" t="str">
        <f t="shared" si="575"/>
        <v>R_ES-SA-SpCool</v>
      </c>
      <c r="AW551" s="192">
        <f t="shared" si="576"/>
        <v>0</v>
      </c>
      <c r="AY551" s="192" t="s">
        <v>18</v>
      </c>
      <c r="AZ551" s="46" t="s">
        <v>192</v>
      </c>
      <c r="BB551" s="192">
        <f t="shared" si="569"/>
        <v>2.7573529411764702E-2</v>
      </c>
      <c r="BD551" s="186" t="s">
        <v>140</v>
      </c>
      <c r="BE551" s="46" t="str">
        <f t="shared" si="577"/>
        <v>R_ES-SA-SpCool</v>
      </c>
      <c r="BF551" s="192">
        <f t="shared" si="578"/>
        <v>0</v>
      </c>
      <c r="BG551" s="192">
        <f t="shared" si="581"/>
        <v>0</v>
      </c>
      <c r="BH551" s="192" t="s">
        <v>18</v>
      </c>
      <c r="BI551" s="46" t="s">
        <v>194</v>
      </c>
      <c r="BM551" s="186" t="s">
        <v>140</v>
      </c>
      <c r="BN551" s="46" t="str">
        <f t="shared" si="579"/>
        <v>R_ES-SA-SpCool</v>
      </c>
      <c r="BO551" s="192">
        <f t="shared" si="580"/>
        <v>0</v>
      </c>
      <c r="BP551" s="192">
        <f t="shared" si="582"/>
        <v>0</v>
      </c>
      <c r="BQ551" s="192" t="s">
        <v>18</v>
      </c>
      <c r="BR551" s="46" t="s">
        <v>191</v>
      </c>
    </row>
    <row r="552" spans="11:70">
      <c r="K552" s="186" t="s">
        <v>140</v>
      </c>
      <c r="L552" s="187" t="str">
        <f t="shared" si="564"/>
        <v>R_ES-SA-SpCool</v>
      </c>
      <c r="M552" s="186">
        <f t="shared" si="565"/>
        <v>0</v>
      </c>
      <c r="O552" s="186" t="s">
        <v>18</v>
      </c>
      <c r="P552" s="187" t="s">
        <v>195</v>
      </c>
      <c r="R552" s="186">
        <f t="shared" si="566"/>
        <v>1.8382352941176499E-2</v>
      </c>
      <c r="T552" s="186" t="s">
        <v>140</v>
      </c>
      <c r="U552" s="187" t="str">
        <f t="shared" si="570"/>
        <v>R_ES-SA-SpCool</v>
      </c>
      <c r="V552" s="186">
        <f t="shared" si="570"/>
        <v>0</v>
      </c>
      <c r="X552" s="186" t="s">
        <v>18</v>
      </c>
      <c r="Y552" s="187" t="s">
        <v>190</v>
      </c>
      <c r="AA552" s="186">
        <f t="shared" si="567"/>
        <v>3.6764705882352901E-2</v>
      </c>
      <c r="AC552" s="186" t="s">
        <v>140</v>
      </c>
      <c r="AD552" s="46" t="str">
        <f t="shared" si="571"/>
        <v>R_ES-SA-SpCool</v>
      </c>
      <c r="AE552" s="192">
        <f t="shared" si="572"/>
        <v>0</v>
      </c>
      <c r="AF552" s="46">
        <f t="shared" si="562"/>
        <v>0</v>
      </c>
      <c r="AG552" s="192" t="s">
        <v>18</v>
      </c>
      <c r="AH552" s="46" t="s">
        <v>196</v>
      </c>
      <c r="AL552" s="186" t="s">
        <v>140</v>
      </c>
      <c r="AM552" s="187" t="str">
        <f t="shared" si="573"/>
        <v>R_ES-SA-SpCool</v>
      </c>
      <c r="AN552" s="186">
        <f t="shared" si="574"/>
        <v>0</v>
      </c>
      <c r="AP552" s="186" t="s">
        <v>18</v>
      </c>
      <c r="AQ552" s="187" t="s">
        <v>193</v>
      </c>
      <c r="AS552" s="186">
        <f t="shared" si="568"/>
        <v>2.2058823529411801E-2</v>
      </c>
      <c r="AU552" s="186" t="s">
        <v>140</v>
      </c>
      <c r="AV552" s="46" t="str">
        <f t="shared" si="575"/>
        <v>R_ES-SA-SpCool</v>
      </c>
      <c r="AW552" s="192">
        <f t="shared" si="576"/>
        <v>0</v>
      </c>
      <c r="AY552" s="192" t="s">
        <v>18</v>
      </c>
      <c r="AZ552" s="46" t="s">
        <v>192</v>
      </c>
      <c r="BB552" s="192">
        <f t="shared" si="569"/>
        <v>3.6764705882352901E-2</v>
      </c>
      <c r="BD552" s="186" t="s">
        <v>140</v>
      </c>
      <c r="BE552" s="46" t="str">
        <f t="shared" si="577"/>
        <v>R_ES-SA-SpCool</v>
      </c>
      <c r="BF552" s="192">
        <f t="shared" si="578"/>
        <v>0</v>
      </c>
      <c r="BG552" s="192">
        <f t="shared" si="581"/>
        <v>0</v>
      </c>
      <c r="BH552" s="192" t="s">
        <v>18</v>
      </c>
      <c r="BI552" s="46" t="s">
        <v>194</v>
      </c>
      <c r="BM552" s="186" t="s">
        <v>140</v>
      </c>
      <c r="BN552" s="46" t="str">
        <f t="shared" si="579"/>
        <v>R_ES-SA-SpCool</v>
      </c>
      <c r="BO552" s="192">
        <f t="shared" si="580"/>
        <v>0</v>
      </c>
      <c r="BP552" s="192">
        <f t="shared" si="582"/>
        <v>0</v>
      </c>
      <c r="BQ552" s="192" t="s">
        <v>18</v>
      </c>
      <c r="BR552" s="46" t="s">
        <v>191</v>
      </c>
    </row>
    <row r="553" spans="11:70">
      <c r="K553" s="186" t="s">
        <v>140</v>
      </c>
      <c r="L553" s="187" t="str">
        <f t="shared" si="564"/>
        <v>R_ES-SA-SpCool</v>
      </c>
      <c r="M553" s="186">
        <f t="shared" si="565"/>
        <v>0</v>
      </c>
      <c r="O553" s="186" t="s">
        <v>18</v>
      </c>
      <c r="P553" s="187" t="s">
        <v>195</v>
      </c>
      <c r="R553" s="186">
        <f t="shared" si="566"/>
        <v>2.2058823529411801E-2</v>
      </c>
      <c r="T553" s="186" t="s">
        <v>140</v>
      </c>
      <c r="U553" s="187" t="str">
        <f t="shared" si="570"/>
        <v>R_ES-SA-SpCool</v>
      </c>
      <c r="V553" s="186">
        <f t="shared" si="570"/>
        <v>0</v>
      </c>
      <c r="X553" s="186" t="s">
        <v>18</v>
      </c>
      <c r="Y553" s="187" t="s">
        <v>190</v>
      </c>
      <c r="AA553" s="186">
        <f t="shared" si="567"/>
        <v>4.5955882352941201E-2</v>
      </c>
      <c r="AC553" s="186" t="s">
        <v>140</v>
      </c>
      <c r="AD553" s="46" t="str">
        <f t="shared" si="571"/>
        <v>R_ES-SA-SpCool</v>
      </c>
      <c r="AE553" s="192">
        <f t="shared" si="572"/>
        <v>0</v>
      </c>
      <c r="AF553" s="46">
        <f t="shared" si="562"/>
        <v>0</v>
      </c>
      <c r="AG553" s="192" t="s">
        <v>18</v>
      </c>
      <c r="AH553" s="46" t="s">
        <v>196</v>
      </c>
      <c r="AL553" s="186" t="s">
        <v>140</v>
      </c>
      <c r="AM553" s="187" t="str">
        <f t="shared" si="573"/>
        <v>R_ES-SA-SpCool</v>
      </c>
      <c r="AN553" s="186">
        <f t="shared" si="574"/>
        <v>0</v>
      </c>
      <c r="AP553" s="186" t="s">
        <v>18</v>
      </c>
      <c r="AQ553" s="187" t="s">
        <v>193</v>
      </c>
      <c r="AS553" s="186">
        <f t="shared" si="568"/>
        <v>2.7573529411764702E-2</v>
      </c>
      <c r="AU553" s="186" t="s">
        <v>140</v>
      </c>
      <c r="AV553" s="46" t="str">
        <f t="shared" si="575"/>
        <v>R_ES-SA-SpCool</v>
      </c>
      <c r="AW553" s="192">
        <f t="shared" si="576"/>
        <v>0</v>
      </c>
      <c r="AY553" s="192" t="s">
        <v>18</v>
      </c>
      <c r="AZ553" s="46" t="s">
        <v>192</v>
      </c>
      <c r="BB553" s="192">
        <f t="shared" si="569"/>
        <v>4.5955882352941201E-2</v>
      </c>
      <c r="BD553" s="186" t="s">
        <v>140</v>
      </c>
      <c r="BE553" s="46" t="str">
        <f t="shared" si="577"/>
        <v>R_ES-SA-SpCool</v>
      </c>
      <c r="BF553" s="192">
        <f t="shared" si="578"/>
        <v>0</v>
      </c>
      <c r="BG553" s="192">
        <f t="shared" si="581"/>
        <v>0</v>
      </c>
      <c r="BH553" s="192" t="s">
        <v>18</v>
      </c>
      <c r="BI553" s="46" t="s">
        <v>194</v>
      </c>
      <c r="BM553" s="186" t="s">
        <v>140</v>
      </c>
      <c r="BN553" s="46" t="str">
        <f t="shared" si="579"/>
        <v>R_ES-SA-SpCool</v>
      </c>
      <c r="BO553" s="192">
        <f t="shared" si="580"/>
        <v>0</v>
      </c>
      <c r="BP553" s="192">
        <f t="shared" si="582"/>
        <v>0</v>
      </c>
      <c r="BQ553" s="192" t="s">
        <v>18</v>
      </c>
      <c r="BR553" s="46" t="s">
        <v>191</v>
      </c>
    </row>
    <row r="554" spans="11:70">
      <c r="K554" s="186" t="s">
        <v>140</v>
      </c>
      <c r="L554" s="187" t="str">
        <f t="shared" si="564"/>
        <v>R_ES-SA-SpCool</v>
      </c>
      <c r="M554" s="186">
        <f t="shared" si="565"/>
        <v>0</v>
      </c>
      <c r="O554" s="186" t="s">
        <v>18</v>
      </c>
      <c r="P554" s="187" t="s">
        <v>195</v>
      </c>
      <c r="R554" s="186">
        <f t="shared" si="566"/>
        <v>2.7573529411764702E-2</v>
      </c>
      <c r="T554" s="186" t="s">
        <v>140</v>
      </c>
      <c r="U554" s="187" t="str">
        <f t="shared" si="570"/>
        <v>R_ES-SA-SpCool</v>
      </c>
      <c r="V554" s="186">
        <f t="shared" si="570"/>
        <v>0</v>
      </c>
      <c r="X554" s="186" t="s">
        <v>18</v>
      </c>
      <c r="Y554" s="187" t="s">
        <v>190</v>
      </c>
      <c r="AA554" s="186">
        <f t="shared" si="567"/>
        <v>5.3308823529411797E-2</v>
      </c>
      <c r="AC554" s="186" t="s">
        <v>140</v>
      </c>
      <c r="AD554" s="46" t="str">
        <f t="shared" si="571"/>
        <v>R_ES-SA-SpCool</v>
      </c>
      <c r="AE554" s="192">
        <f t="shared" si="572"/>
        <v>0</v>
      </c>
      <c r="AF554" s="46">
        <f t="shared" si="562"/>
        <v>0</v>
      </c>
      <c r="AG554" s="192" t="s">
        <v>18</v>
      </c>
      <c r="AH554" s="46" t="s">
        <v>196</v>
      </c>
      <c r="AL554" s="186" t="s">
        <v>140</v>
      </c>
      <c r="AM554" s="187" t="str">
        <f t="shared" si="573"/>
        <v>R_ES-SA-SpCool</v>
      </c>
      <c r="AN554" s="186">
        <f t="shared" si="574"/>
        <v>0</v>
      </c>
      <c r="AP554" s="186" t="s">
        <v>18</v>
      </c>
      <c r="AQ554" s="187" t="s">
        <v>193</v>
      </c>
      <c r="AS554" s="186">
        <f t="shared" si="568"/>
        <v>3.6764705882352901E-2</v>
      </c>
      <c r="AU554" s="186" t="s">
        <v>140</v>
      </c>
      <c r="AV554" s="46" t="str">
        <f t="shared" si="575"/>
        <v>R_ES-SA-SpCool</v>
      </c>
      <c r="AW554" s="192">
        <f t="shared" si="576"/>
        <v>0</v>
      </c>
      <c r="AY554" s="192" t="s">
        <v>18</v>
      </c>
      <c r="AZ554" s="46" t="s">
        <v>192</v>
      </c>
      <c r="BB554" s="192">
        <f t="shared" si="569"/>
        <v>5.3308823529411797E-2</v>
      </c>
      <c r="BD554" s="186" t="s">
        <v>140</v>
      </c>
      <c r="BE554" s="46" t="str">
        <f t="shared" si="577"/>
        <v>R_ES-SA-SpCool</v>
      </c>
      <c r="BF554" s="192">
        <f t="shared" si="578"/>
        <v>0</v>
      </c>
      <c r="BG554" s="192">
        <f t="shared" si="581"/>
        <v>0</v>
      </c>
      <c r="BH554" s="192" t="s">
        <v>18</v>
      </c>
      <c r="BI554" s="46" t="s">
        <v>194</v>
      </c>
      <c r="BM554" s="186" t="s">
        <v>140</v>
      </c>
      <c r="BN554" s="46" t="str">
        <f t="shared" si="579"/>
        <v>R_ES-SA-SpCool</v>
      </c>
      <c r="BO554" s="192">
        <f t="shared" si="580"/>
        <v>0</v>
      </c>
      <c r="BP554" s="192">
        <f t="shared" si="582"/>
        <v>0</v>
      </c>
      <c r="BQ554" s="192" t="s">
        <v>18</v>
      </c>
      <c r="BR554" s="46" t="s">
        <v>191</v>
      </c>
    </row>
    <row r="555" spans="11:70">
      <c r="K555" s="186" t="s">
        <v>140</v>
      </c>
      <c r="L555" s="187" t="str">
        <f t="shared" si="564"/>
        <v>R_ES-SA-SpCool</v>
      </c>
      <c r="M555" s="186">
        <f t="shared" si="565"/>
        <v>0</v>
      </c>
      <c r="O555" s="186" t="s">
        <v>18</v>
      </c>
      <c r="P555" s="187" t="s">
        <v>195</v>
      </c>
      <c r="R555" s="186">
        <f t="shared" si="566"/>
        <v>3.6764705882352901E-2</v>
      </c>
      <c r="T555" s="186" t="s">
        <v>140</v>
      </c>
      <c r="U555" s="187" t="str">
        <f t="shared" si="570"/>
        <v>R_ES-SA-SpCool</v>
      </c>
      <c r="V555" s="186">
        <f t="shared" si="570"/>
        <v>0</v>
      </c>
      <c r="X555" s="186" t="s">
        <v>18</v>
      </c>
      <c r="Y555" s="187" t="s">
        <v>190</v>
      </c>
      <c r="AA555" s="186">
        <f t="shared" si="567"/>
        <v>5.8823529411764698E-2</v>
      </c>
      <c r="AC555" s="186" t="s">
        <v>140</v>
      </c>
      <c r="AD555" s="46" t="str">
        <f t="shared" si="571"/>
        <v>R_ES-SA-SpCool</v>
      </c>
      <c r="AE555" s="192">
        <f t="shared" si="572"/>
        <v>0</v>
      </c>
      <c r="AF555" s="46">
        <f t="shared" si="562"/>
        <v>0</v>
      </c>
      <c r="AG555" s="192" t="s">
        <v>18</v>
      </c>
      <c r="AH555" s="46" t="s">
        <v>196</v>
      </c>
      <c r="AL555" s="186" t="s">
        <v>140</v>
      </c>
      <c r="AM555" s="187" t="str">
        <f t="shared" si="573"/>
        <v>R_ES-SA-SpCool</v>
      </c>
      <c r="AN555" s="186">
        <f t="shared" si="574"/>
        <v>0</v>
      </c>
      <c r="AP555" s="186" t="s">
        <v>18</v>
      </c>
      <c r="AQ555" s="187" t="s">
        <v>193</v>
      </c>
      <c r="AS555" s="186">
        <f t="shared" si="568"/>
        <v>4.5955882352941201E-2</v>
      </c>
      <c r="AU555" s="186" t="s">
        <v>140</v>
      </c>
      <c r="AV555" s="46" t="str">
        <f t="shared" si="575"/>
        <v>R_ES-SA-SpCool</v>
      </c>
      <c r="AW555" s="192">
        <f t="shared" si="576"/>
        <v>0</v>
      </c>
      <c r="AY555" s="192" t="s">
        <v>18</v>
      </c>
      <c r="AZ555" s="46" t="s">
        <v>192</v>
      </c>
      <c r="BB555" s="192">
        <f t="shared" si="569"/>
        <v>5.8823529411764698E-2</v>
      </c>
      <c r="BD555" s="186" t="s">
        <v>140</v>
      </c>
      <c r="BE555" s="46" t="str">
        <f t="shared" si="577"/>
        <v>R_ES-SA-SpCool</v>
      </c>
      <c r="BF555" s="192">
        <f t="shared" si="578"/>
        <v>0</v>
      </c>
      <c r="BG555" s="192">
        <f t="shared" si="581"/>
        <v>0</v>
      </c>
      <c r="BH555" s="192" t="s">
        <v>18</v>
      </c>
      <c r="BI555" s="46" t="s">
        <v>194</v>
      </c>
      <c r="BM555" s="186" t="s">
        <v>140</v>
      </c>
      <c r="BN555" s="46" t="str">
        <f t="shared" si="579"/>
        <v>R_ES-SA-SpCool</v>
      </c>
      <c r="BO555" s="192">
        <f t="shared" si="580"/>
        <v>0</v>
      </c>
      <c r="BP555" s="192">
        <f t="shared" si="582"/>
        <v>0</v>
      </c>
      <c r="BQ555" s="192" t="s">
        <v>18</v>
      </c>
      <c r="BR555" s="46" t="s">
        <v>191</v>
      </c>
    </row>
    <row r="556" spans="11:70">
      <c r="K556" s="186" t="s">
        <v>140</v>
      </c>
      <c r="L556" s="187" t="str">
        <f t="shared" si="564"/>
        <v>R_ES-SA-SpCool</v>
      </c>
      <c r="M556" s="186">
        <f t="shared" si="565"/>
        <v>0</v>
      </c>
      <c r="O556" s="186" t="s">
        <v>18</v>
      </c>
      <c r="P556" s="187" t="s">
        <v>195</v>
      </c>
      <c r="R556" s="186">
        <f t="shared" si="566"/>
        <v>4.5955882352941201E-2</v>
      </c>
      <c r="T556" s="186" t="s">
        <v>140</v>
      </c>
      <c r="U556" s="187" t="str">
        <f t="shared" si="570"/>
        <v>R_ES-SA-SpCool</v>
      </c>
      <c r="V556" s="186">
        <f t="shared" si="570"/>
        <v>0</v>
      </c>
      <c r="X556" s="186" t="s">
        <v>18</v>
      </c>
      <c r="Y556" s="187" t="s">
        <v>190</v>
      </c>
      <c r="AA556" s="186">
        <f t="shared" si="567"/>
        <v>6.4338235294117599E-2</v>
      </c>
      <c r="AC556" s="186" t="s">
        <v>140</v>
      </c>
      <c r="AD556" s="46" t="str">
        <f t="shared" si="571"/>
        <v>R_ES-SA-SpCool</v>
      </c>
      <c r="AE556" s="192">
        <f t="shared" si="572"/>
        <v>0</v>
      </c>
      <c r="AF556" s="46">
        <f t="shared" si="562"/>
        <v>0</v>
      </c>
      <c r="AG556" s="192" t="s">
        <v>18</v>
      </c>
      <c r="AH556" s="46" t="s">
        <v>196</v>
      </c>
      <c r="AL556" s="186" t="s">
        <v>140</v>
      </c>
      <c r="AM556" s="187" t="str">
        <f t="shared" si="573"/>
        <v>R_ES-SA-SpCool</v>
      </c>
      <c r="AN556" s="186">
        <f t="shared" si="574"/>
        <v>0</v>
      </c>
      <c r="AP556" s="186" t="s">
        <v>18</v>
      </c>
      <c r="AQ556" s="187" t="s">
        <v>193</v>
      </c>
      <c r="AS556" s="186">
        <f t="shared" si="568"/>
        <v>5.3308823529411797E-2</v>
      </c>
      <c r="AU556" s="186" t="s">
        <v>140</v>
      </c>
      <c r="AV556" s="46" t="str">
        <f t="shared" si="575"/>
        <v>R_ES-SA-SpCool</v>
      </c>
      <c r="AW556" s="192">
        <f t="shared" si="576"/>
        <v>0</v>
      </c>
      <c r="AY556" s="192" t="s">
        <v>18</v>
      </c>
      <c r="AZ556" s="46" t="s">
        <v>192</v>
      </c>
      <c r="BB556" s="192">
        <f t="shared" si="569"/>
        <v>6.4338235294117599E-2</v>
      </c>
      <c r="BD556" s="186" t="s">
        <v>140</v>
      </c>
      <c r="BE556" s="46" t="str">
        <f t="shared" si="577"/>
        <v>R_ES-SA-SpCool</v>
      </c>
      <c r="BF556" s="192">
        <f t="shared" si="578"/>
        <v>0</v>
      </c>
      <c r="BG556" s="192">
        <f t="shared" si="581"/>
        <v>0</v>
      </c>
      <c r="BH556" s="192" t="s">
        <v>18</v>
      </c>
      <c r="BI556" s="46" t="s">
        <v>194</v>
      </c>
      <c r="BM556" s="186" t="s">
        <v>140</v>
      </c>
      <c r="BN556" s="46" t="str">
        <f t="shared" si="579"/>
        <v>R_ES-SA-SpCool</v>
      </c>
      <c r="BO556" s="192">
        <f t="shared" si="580"/>
        <v>0</v>
      </c>
      <c r="BP556" s="192">
        <f t="shared" si="582"/>
        <v>0</v>
      </c>
      <c r="BQ556" s="192" t="s">
        <v>18</v>
      </c>
      <c r="BR556" s="46" t="s">
        <v>191</v>
      </c>
    </row>
    <row r="557" spans="11:70">
      <c r="K557" s="186" t="s">
        <v>140</v>
      </c>
      <c r="L557" s="187" t="str">
        <f t="shared" si="564"/>
        <v>R_ES-SA-SpCool</v>
      </c>
      <c r="M557" s="186">
        <f t="shared" si="565"/>
        <v>0</v>
      </c>
      <c r="O557" s="186" t="s">
        <v>18</v>
      </c>
      <c r="P557" s="187" t="s">
        <v>195</v>
      </c>
      <c r="R557" s="186">
        <f t="shared" si="566"/>
        <v>5.3308823529411797E-2</v>
      </c>
      <c r="T557" s="186" t="s">
        <v>140</v>
      </c>
      <c r="U557" s="187" t="str">
        <f t="shared" si="570"/>
        <v>R_ES-SA-SpCool</v>
      </c>
      <c r="V557" s="186">
        <f t="shared" si="570"/>
        <v>0</v>
      </c>
      <c r="X557" s="186" t="s">
        <v>18</v>
      </c>
      <c r="Y557" s="187" t="s">
        <v>190</v>
      </c>
      <c r="AA557" s="186">
        <f t="shared" si="567"/>
        <v>6.8014705882352894E-2</v>
      </c>
      <c r="AC557" s="186" t="s">
        <v>140</v>
      </c>
      <c r="AD557" s="46" t="str">
        <f t="shared" si="571"/>
        <v>R_ES-SA-SpCool</v>
      </c>
      <c r="AE557" s="192">
        <f t="shared" si="572"/>
        <v>0</v>
      </c>
      <c r="AF557" s="46">
        <f t="shared" si="562"/>
        <v>0</v>
      </c>
      <c r="AG557" s="192" t="s">
        <v>18</v>
      </c>
      <c r="AH557" s="46" t="s">
        <v>196</v>
      </c>
      <c r="AL557" s="186" t="s">
        <v>140</v>
      </c>
      <c r="AM557" s="187" t="str">
        <f t="shared" si="573"/>
        <v>R_ES-SA-SpCool</v>
      </c>
      <c r="AN557" s="186">
        <f t="shared" si="574"/>
        <v>0</v>
      </c>
      <c r="AP557" s="186" t="s">
        <v>18</v>
      </c>
      <c r="AQ557" s="187" t="s">
        <v>193</v>
      </c>
      <c r="AS557" s="186">
        <f t="shared" si="568"/>
        <v>5.8823529411764698E-2</v>
      </c>
      <c r="AU557" s="186" t="s">
        <v>140</v>
      </c>
      <c r="AV557" s="46" t="str">
        <f t="shared" si="575"/>
        <v>R_ES-SA-SpCool</v>
      </c>
      <c r="AW557" s="192">
        <f t="shared" si="576"/>
        <v>0</v>
      </c>
      <c r="AY557" s="192" t="s">
        <v>18</v>
      </c>
      <c r="AZ557" s="46" t="s">
        <v>192</v>
      </c>
      <c r="BB557" s="192">
        <f t="shared" si="569"/>
        <v>6.8014705882352894E-2</v>
      </c>
      <c r="BD557" s="186" t="s">
        <v>140</v>
      </c>
      <c r="BE557" s="46" t="str">
        <f t="shared" si="577"/>
        <v>R_ES-SA-SpCool</v>
      </c>
      <c r="BF557" s="192">
        <f t="shared" si="578"/>
        <v>0</v>
      </c>
      <c r="BG557" s="192">
        <f t="shared" si="581"/>
        <v>0</v>
      </c>
      <c r="BH557" s="192" t="s">
        <v>18</v>
      </c>
      <c r="BI557" s="46" t="s">
        <v>194</v>
      </c>
      <c r="BM557" s="186" t="s">
        <v>140</v>
      </c>
      <c r="BN557" s="46" t="str">
        <f t="shared" si="579"/>
        <v>R_ES-SA-SpCool</v>
      </c>
      <c r="BO557" s="192">
        <f t="shared" si="580"/>
        <v>0</v>
      </c>
      <c r="BP557" s="192">
        <f t="shared" si="582"/>
        <v>0</v>
      </c>
      <c r="BQ557" s="192" t="s">
        <v>18</v>
      </c>
      <c r="BR557" s="46" t="s">
        <v>191</v>
      </c>
    </row>
    <row r="558" spans="11:70">
      <c r="K558" s="186" t="s">
        <v>140</v>
      </c>
      <c r="L558" s="187" t="str">
        <f t="shared" si="564"/>
        <v>R_ES-SA-SpCool</v>
      </c>
      <c r="M558" s="186">
        <f t="shared" si="565"/>
        <v>0</v>
      </c>
      <c r="O558" s="186" t="s">
        <v>18</v>
      </c>
      <c r="P558" s="187" t="s">
        <v>195</v>
      </c>
      <c r="R558" s="186">
        <f t="shared" si="566"/>
        <v>5.8823529411764698E-2</v>
      </c>
      <c r="T558" s="186" t="s">
        <v>140</v>
      </c>
      <c r="U558" s="187" t="str">
        <f t="shared" si="570"/>
        <v>R_ES-SA-SpCool</v>
      </c>
      <c r="V558" s="186">
        <f t="shared" si="570"/>
        <v>0</v>
      </c>
      <c r="X558" s="186" t="s">
        <v>18</v>
      </c>
      <c r="Y558" s="187" t="s">
        <v>190</v>
      </c>
      <c r="AA558" s="186">
        <f t="shared" si="567"/>
        <v>7.1691176470588203E-2</v>
      </c>
      <c r="AC558" s="186" t="s">
        <v>140</v>
      </c>
      <c r="AD558" s="46" t="str">
        <f t="shared" si="571"/>
        <v>R_ES-SA-SpCool</v>
      </c>
      <c r="AE558" s="192">
        <f t="shared" si="572"/>
        <v>0</v>
      </c>
      <c r="AF558" s="46">
        <f t="shared" si="562"/>
        <v>0</v>
      </c>
      <c r="AG558" s="192" t="s">
        <v>18</v>
      </c>
      <c r="AH558" s="46" t="s">
        <v>196</v>
      </c>
      <c r="AL558" s="186" t="s">
        <v>140</v>
      </c>
      <c r="AM558" s="187" t="str">
        <f t="shared" si="573"/>
        <v>R_ES-SA-SpCool</v>
      </c>
      <c r="AN558" s="186">
        <f t="shared" si="574"/>
        <v>0</v>
      </c>
      <c r="AP558" s="186" t="s">
        <v>18</v>
      </c>
      <c r="AQ558" s="187" t="s">
        <v>193</v>
      </c>
      <c r="AS558" s="186">
        <f t="shared" si="568"/>
        <v>6.4338235294117599E-2</v>
      </c>
      <c r="AU558" s="186" t="s">
        <v>140</v>
      </c>
      <c r="AV558" s="46" t="str">
        <f t="shared" si="575"/>
        <v>R_ES-SA-SpCool</v>
      </c>
      <c r="AW558" s="192">
        <f t="shared" si="576"/>
        <v>0</v>
      </c>
      <c r="AY558" s="192" t="s">
        <v>18</v>
      </c>
      <c r="AZ558" s="46" t="s">
        <v>192</v>
      </c>
      <c r="BB558" s="192">
        <f t="shared" si="569"/>
        <v>7.1691176470588203E-2</v>
      </c>
      <c r="BD558" s="186" t="s">
        <v>140</v>
      </c>
      <c r="BE558" s="46" t="str">
        <f t="shared" si="577"/>
        <v>R_ES-SA-SpCool</v>
      </c>
      <c r="BF558" s="192">
        <f t="shared" si="578"/>
        <v>0</v>
      </c>
      <c r="BG558" s="192">
        <f t="shared" si="581"/>
        <v>0</v>
      </c>
      <c r="BH558" s="192" t="s">
        <v>18</v>
      </c>
      <c r="BI558" s="46" t="s">
        <v>194</v>
      </c>
      <c r="BM558" s="186" t="s">
        <v>140</v>
      </c>
      <c r="BN558" s="46" t="str">
        <f t="shared" si="579"/>
        <v>R_ES-SA-SpCool</v>
      </c>
      <c r="BO558" s="192">
        <f t="shared" si="580"/>
        <v>0</v>
      </c>
      <c r="BP558" s="192">
        <f t="shared" si="582"/>
        <v>0</v>
      </c>
      <c r="BQ558" s="192" t="s">
        <v>18</v>
      </c>
      <c r="BR558" s="46" t="s">
        <v>191</v>
      </c>
    </row>
    <row r="559" spans="11:70">
      <c r="K559" s="186" t="s">
        <v>140</v>
      </c>
      <c r="L559" s="187" t="str">
        <f t="shared" si="564"/>
        <v>R_ES-SA-SpCool</v>
      </c>
      <c r="M559" s="186">
        <f t="shared" si="565"/>
        <v>0</v>
      </c>
      <c r="O559" s="186" t="s">
        <v>18</v>
      </c>
      <c r="P559" s="187" t="s">
        <v>195</v>
      </c>
      <c r="R559" s="186">
        <f t="shared" si="566"/>
        <v>6.4338235294117599E-2</v>
      </c>
      <c r="T559" s="186" t="s">
        <v>140</v>
      </c>
      <c r="U559" s="187" t="str">
        <f t="shared" si="570"/>
        <v>R_ES-SA-SpCool</v>
      </c>
      <c r="V559" s="186">
        <f t="shared" si="570"/>
        <v>0</v>
      </c>
      <c r="X559" s="186" t="s">
        <v>18</v>
      </c>
      <c r="Y559" s="187" t="s">
        <v>190</v>
      </c>
      <c r="AA559" s="186">
        <f t="shared" si="567"/>
        <v>7.2610294117647106E-2</v>
      </c>
      <c r="AC559" s="186" t="s">
        <v>140</v>
      </c>
      <c r="AD559" s="46" t="str">
        <f t="shared" si="571"/>
        <v>R_ES-SA-SpCool</v>
      </c>
      <c r="AE559" s="192">
        <f t="shared" si="572"/>
        <v>0</v>
      </c>
      <c r="AF559" s="46">
        <f t="shared" si="562"/>
        <v>0</v>
      </c>
      <c r="AG559" s="192" t="s">
        <v>18</v>
      </c>
      <c r="AH559" s="46" t="s">
        <v>196</v>
      </c>
      <c r="AL559" s="186" t="s">
        <v>140</v>
      </c>
      <c r="AM559" s="187" t="str">
        <f t="shared" si="573"/>
        <v>R_ES-SA-SpCool</v>
      </c>
      <c r="AN559" s="186">
        <f t="shared" si="574"/>
        <v>0</v>
      </c>
      <c r="AP559" s="186" t="s">
        <v>18</v>
      </c>
      <c r="AQ559" s="187" t="s">
        <v>193</v>
      </c>
      <c r="AS559" s="186">
        <f t="shared" si="568"/>
        <v>6.8014705882352894E-2</v>
      </c>
      <c r="AU559" s="186" t="s">
        <v>140</v>
      </c>
      <c r="AV559" s="46" t="str">
        <f t="shared" si="575"/>
        <v>R_ES-SA-SpCool</v>
      </c>
      <c r="AW559" s="192">
        <f t="shared" si="576"/>
        <v>0</v>
      </c>
      <c r="AY559" s="192" t="s">
        <v>18</v>
      </c>
      <c r="AZ559" s="46" t="s">
        <v>192</v>
      </c>
      <c r="BB559" s="192">
        <f t="shared" si="569"/>
        <v>7.2610294117647106E-2</v>
      </c>
      <c r="BD559" s="186" t="s">
        <v>140</v>
      </c>
      <c r="BE559" s="46" t="str">
        <f t="shared" si="577"/>
        <v>R_ES-SA-SpCool</v>
      </c>
      <c r="BF559" s="192">
        <f t="shared" si="578"/>
        <v>0</v>
      </c>
      <c r="BG559" s="192">
        <f t="shared" si="581"/>
        <v>0</v>
      </c>
      <c r="BH559" s="192" t="s">
        <v>18</v>
      </c>
      <c r="BI559" s="46" t="s">
        <v>194</v>
      </c>
      <c r="BM559" s="186" t="s">
        <v>140</v>
      </c>
      <c r="BN559" s="46" t="str">
        <f t="shared" si="579"/>
        <v>R_ES-SA-SpCool</v>
      </c>
      <c r="BO559" s="192">
        <f t="shared" si="580"/>
        <v>0</v>
      </c>
      <c r="BP559" s="192">
        <f t="shared" si="582"/>
        <v>0</v>
      </c>
      <c r="BQ559" s="192" t="s">
        <v>18</v>
      </c>
      <c r="BR559" s="46" t="s">
        <v>191</v>
      </c>
    </row>
    <row r="560" spans="11:70">
      <c r="K560" s="186" t="s">
        <v>350</v>
      </c>
      <c r="L560" s="187" t="str">
        <f t="shared" si="564"/>
        <v>R_ES-SA-SpCool</v>
      </c>
      <c r="M560" s="186" t="str">
        <f t="shared" si="565"/>
        <v>FH0_1</v>
      </c>
      <c r="N560" s="186">
        <f t="shared" si="565"/>
        <v>0</v>
      </c>
      <c r="O560" s="186" t="s">
        <v>18</v>
      </c>
      <c r="P560" s="187" t="s">
        <v>195</v>
      </c>
      <c r="T560" s="186" t="s">
        <v>350</v>
      </c>
      <c r="U560" s="187" t="str">
        <f t="shared" si="570"/>
        <v>R_ES-SA-SpCool</v>
      </c>
      <c r="V560" s="186" t="str">
        <f t="shared" si="570"/>
        <v>FH0_1</v>
      </c>
      <c r="W560" s="186">
        <f t="shared" ref="W560" si="583">W464</f>
        <v>0</v>
      </c>
      <c r="X560" s="186" t="s">
        <v>18</v>
      </c>
      <c r="Y560" s="187" t="s">
        <v>190</v>
      </c>
      <c r="AC560" s="186" t="s">
        <v>350</v>
      </c>
      <c r="AD560" s="46" t="str">
        <f t="shared" si="571"/>
        <v>R_ES-SA-SpCool</v>
      </c>
      <c r="AE560" s="192" t="str">
        <f t="shared" si="572"/>
        <v>FH0_1</v>
      </c>
      <c r="AF560" s="46">
        <f t="shared" si="562"/>
        <v>0</v>
      </c>
      <c r="AG560" s="192" t="s">
        <v>18</v>
      </c>
      <c r="AH560" s="46" t="s">
        <v>196</v>
      </c>
      <c r="AL560" s="186" t="s">
        <v>350</v>
      </c>
      <c r="AM560" s="187" t="str">
        <f t="shared" si="573"/>
        <v>R_ES-SA-SpCool</v>
      </c>
      <c r="AN560" s="186" t="str">
        <f t="shared" si="574"/>
        <v>FH0_1</v>
      </c>
      <c r="AO560" s="186">
        <f t="shared" si="563"/>
        <v>0</v>
      </c>
      <c r="AP560" s="186" t="s">
        <v>18</v>
      </c>
      <c r="AQ560" s="187" t="s">
        <v>193</v>
      </c>
      <c r="AU560" s="186" t="s">
        <v>350</v>
      </c>
      <c r="AV560" s="46" t="str">
        <f t="shared" si="575"/>
        <v>R_ES-SA-SpCool</v>
      </c>
      <c r="AW560" s="192" t="str">
        <f t="shared" si="576"/>
        <v>FH0_1</v>
      </c>
      <c r="AX560" s="192">
        <f t="shared" ref="AX560:AX608" si="584">W560</f>
        <v>0</v>
      </c>
      <c r="AY560" s="192" t="s">
        <v>18</v>
      </c>
      <c r="AZ560" s="46" t="s">
        <v>192</v>
      </c>
      <c r="BD560" s="186" t="s">
        <v>350</v>
      </c>
      <c r="BE560" s="46" t="str">
        <f t="shared" si="577"/>
        <v>R_ES-SA-SpCool</v>
      </c>
      <c r="BF560" s="192" t="str">
        <f t="shared" si="578"/>
        <v>FH0_1</v>
      </c>
      <c r="BG560" s="192">
        <f t="shared" si="581"/>
        <v>0</v>
      </c>
      <c r="BH560" s="192" t="s">
        <v>18</v>
      </c>
      <c r="BI560" s="46" t="s">
        <v>194</v>
      </c>
      <c r="BM560" s="186" t="s">
        <v>350</v>
      </c>
      <c r="BN560" s="46" t="str">
        <f t="shared" si="579"/>
        <v>R_ES-SA-SpCool</v>
      </c>
      <c r="BO560" s="192" t="str">
        <f t="shared" si="580"/>
        <v>FH0_1</v>
      </c>
      <c r="BP560" s="192">
        <f t="shared" si="582"/>
        <v>0</v>
      </c>
      <c r="BQ560" s="192" t="s">
        <v>18</v>
      </c>
      <c r="BR560" s="46" t="s">
        <v>191</v>
      </c>
    </row>
    <row r="561" spans="11:70">
      <c r="K561" s="186" t="s">
        <v>350</v>
      </c>
      <c r="L561" s="187" t="str">
        <f t="shared" si="564"/>
        <v>R_ES-SA-SpCool</v>
      </c>
      <c r="M561" s="186" t="str">
        <f t="shared" ref="M561:N576" si="585">M465</f>
        <v>FH2_3</v>
      </c>
      <c r="N561" s="186">
        <f t="shared" si="585"/>
        <v>0</v>
      </c>
      <c r="O561" s="186" t="s">
        <v>18</v>
      </c>
      <c r="P561" s="187" t="s">
        <v>195</v>
      </c>
      <c r="T561" s="186" t="s">
        <v>350</v>
      </c>
      <c r="U561" s="187" t="str">
        <f t="shared" si="570"/>
        <v>R_ES-SA-SpCool</v>
      </c>
      <c r="V561" s="186" t="str">
        <f t="shared" si="570"/>
        <v>FH2_3</v>
      </c>
      <c r="W561" s="186">
        <f t="shared" ref="W561" si="586">W465</f>
        <v>0</v>
      </c>
      <c r="X561" s="186" t="s">
        <v>18</v>
      </c>
      <c r="Y561" s="187" t="s">
        <v>190</v>
      </c>
      <c r="AC561" s="186" t="s">
        <v>350</v>
      </c>
      <c r="AD561" s="46" t="str">
        <f t="shared" si="571"/>
        <v>R_ES-SA-SpCool</v>
      </c>
      <c r="AE561" s="192" t="str">
        <f t="shared" si="572"/>
        <v>FH2_3</v>
      </c>
      <c r="AF561" s="46">
        <f t="shared" si="562"/>
        <v>0</v>
      </c>
      <c r="AG561" s="192" t="s">
        <v>18</v>
      </c>
      <c r="AH561" s="46" t="s">
        <v>196</v>
      </c>
      <c r="AL561" s="186" t="s">
        <v>350</v>
      </c>
      <c r="AM561" s="187" t="str">
        <f t="shared" si="573"/>
        <v>R_ES-SA-SpCool</v>
      </c>
      <c r="AN561" s="186" t="str">
        <f t="shared" si="574"/>
        <v>FH2_3</v>
      </c>
      <c r="AO561" s="186">
        <f t="shared" si="563"/>
        <v>0</v>
      </c>
      <c r="AP561" s="186" t="s">
        <v>18</v>
      </c>
      <c r="AQ561" s="187" t="s">
        <v>193</v>
      </c>
      <c r="AU561" s="186" t="s">
        <v>350</v>
      </c>
      <c r="AV561" s="46" t="str">
        <f t="shared" si="575"/>
        <v>R_ES-SA-SpCool</v>
      </c>
      <c r="AW561" s="192" t="str">
        <f t="shared" si="576"/>
        <v>FH2_3</v>
      </c>
      <c r="AX561" s="192">
        <f t="shared" si="584"/>
        <v>0</v>
      </c>
      <c r="AY561" s="192" t="s">
        <v>18</v>
      </c>
      <c r="AZ561" s="46" t="s">
        <v>192</v>
      </c>
      <c r="BD561" s="186" t="s">
        <v>350</v>
      </c>
      <c r="BE561" s="46" t="str">
        <f t="shared" si="577"/>
        <v>R_ES-SA-SpCool</v>
      </c>
      <c r="BF561" s="192" t="str">
        <f t="shared" si="578"/>
        <v>FH2_3</v>
      </c>
      <c r="BG561" s="192">
        <f t="shared" si="581"/>
        <v>0</v>
      </c>
      <c r="BH561" s="192" t="s">
        <v>18</v>
      </c>
      <c r="BI561" s="46" t="s">
        <v>194</v>
      </c>
      <c r="BM561" s="186" t="s">
        <v>350</v>
      </c>
      <c r="BN561" s="46" t="str">
        <f t="shared" si="579"/>
        <v>R_ES-SA-SpCool</v>
      </c>
      <c r="BO561" s="192" t="str">
        <f t="shared" si="580"/>
        <v>FH2_3</v>
      </c>
      <c r="BP561" s="192">
        <f t="shared" si="582"/>
        <v>0</v>
      </c>
      <c r="BQ561" s="192" t="s">
        <v>18</v>
      </c>
      <c r="BR561" s="46" t="s">
        <v>191</v>
      </c>
    </row>
    <row r="562" spans="11:70">
      <c r="K562" s="186" t="s">
        <v>350</v>
      </c>
      <c r="L562" s="187" t="str">
        <f t="shared" si="564"/>
        <v>R_ES-SA-SpCool</v>
      </c>
      <c r="M562" s="186" t="str">
        <f t="shared" si="585"/>
        <v>FH4_5</v>
      </c>
      <c r="N562" s="186">
        <f t="shared" si="585"/>
        <v>0</v>
      </c>
      <c r="O562" s="186" t="s">
        <v>18</v>
      </c>
      <c r="P562" s="187" t="s">
        <v>195</v>
      </c>
      <c r="T562" s="186" t="s">
        <v>350</v>
      </c>
      <c r="U562" s="187" t="str">
        <f t="shared" si="570"/>
        <v>R_ES-SA-SpCool</v>
      </c>
      <c r="V562" s="186" t="str">
        <f t="shared" si="570"/>
        <v>FH4_5</v>
      </c>
      <c r="W562" s="186">
        <f t="shared" ref="W562" si="587">W466</f>
        <v>0</v>
      </c>
      <c r="X562" s="186" t="s">
        <v>18</v>
      </c>
      <c r="Y562" s="187" t="s">
        <v>190</v>
      </c>
      <c r="AC562" s="186" t="s">
        <v>350</v>
      </c>
      <c r="AD562" s="46" t="str">
        <f t="shared" si="571"/>
        <v>R_ES-SA-SpCool</v>
      </c>
      <c r="AE562" s="192" t="str">
        <f t="shared" si="572"/>
        <v>FH4_5</v>
      </c>
      <c r="AF562" s="46">
        <f t="shared" si="562"/>
        <v>0</v>
      </c>
      <c r="AG562" s="192" t="s">
        <v>18</v>
      </c>
      <c r="AH562" s="46" t="s">
        <v>196</v>
      </c>
      <c r="AL562" s="186" t="s">
        <v>350</v>
      </c>
      <c r="AM562" s="187" t="str">
        <f t="shared" si="573"/>
        <v>R_ES-SA-SpCool</v>
      </c>
      <c r="AN562" s="186" t="str">
        <f t="shared" si="574"/>
        <v>FH4_5</v>
      </c>
      <c r="AO562" s="186">
        <f t="shared" si="563"/>
        <v>0</v>
      </c>
      <c r="AP562" s="186" t="s">
        <v>18</v>
      </c>
      <c r="AQ562" s="187" t="s">
        <v>193</v>
      </c>
      <c r="AU562" s="186" t="s">
        <v>350</v>
      </c>
      <c r="AV562" s="46" t="str">
        <f t="shared" si="575"/>
        <v>R_ES-SA-SpCool</v>
      </c>
      <c r="AW562" s="192" t="str">
        <f t="shared" si="576"/>
        <v>FH4_5</v>
      </c>
      <c r="AX562" s="192">
        <f t="shared" si="584"/>
        <v>0</v>
      </c>
      <c r="AY562" s="192" t="s">
        <v>18</v>
      </c>
      <c r="AZ562" s="46" t="s">
        <v>192</v>
      </c>
      <c r="BD562" s="186" t="s">
        <v>350</v>
      </c>
      <c r="BE562" s="46" t="str">
        <f t="shared" si="577"/>
        <v>R_ES-SA-SpCool</v>
      </c>
      <c r="BF562" s="192" t="str">
        <f t="shared" si="578"/>
        <v>FH4_5</v>
      </c>
      <c r="BG562" s="192">
        <f t="shared" si="581"/>
        <v>0</v>
      </c>
      <c r="BH562" s="192" t="s">
        <v>18</v>
      </c>
      <c r="BI562" s="46" t="s">
        <v>194</v>
      </c>
      <c r="BM562" s="186" t="s">
        <v>350</v>
      </c>
      <c r="BN562" s="46" t="str">
        <f t="shared" si="579"/>
        <v>R_ES-SA-SpCool</v>
      </c>
      <c r="BO562" s="192" t="str">
        <f t="shared" si="580"/>
        <v>FH4_5</v>
      </c>
      <c r="BP562" s="192">
        <f t="shared" si="582"/>
        <v>0</v>
      </c>
      <c r="BQ562" s="192" t="s">
        <v>18</v>
      </c>
      <c r="BR562" s="46" t="s">
        <v>191</v>
      </c>
    </row>
    <row r="563" spans="11:70">
      <c r="K563" s="186" t="s">
        <v>350</v>
      </c>
      <c r="L563" s="187" t="str">
        <f t="shared" si="564"/>
        <v>R_ES-SA-SpCool</v>
      </c>
      <c r="M563" s="186" t="str">
        <f t="shared" si="585"/>
        <v>FH6_7</v>
      </c>
      <c r="N563" s="186">
        <f t="shared" si="585"/>
        <v>0</v>
      </c>
      <c r="O563" s="186" t="s">
        <v>18</v>
      </c>
      <c r="P563" s="187" t="s">
        <v>195</v>
      </c>
      <c r="T563" s="186" t="s">
        <v>350</v>
      </c>
      <c r="U563" s="187" t="str">
        <f t="shared" si="570"/>
        <v>R_ES-SA-SpCool</v>
      </c>
      <c r="V563" s="186" t="str">
        <f t="shared" si="570"/>
        <v>FH6_7</v>
      </c>
      <c r="W563" s="186">
        <f t="shared" ref="W563" si="588">W467</f>
        <v>0</v>
      </c>
      <c r="X563" s="186" t="s">
        <v>18</v>
      </c>
      <c r="Y563" s="187" t="s">
        <v>190</v>
      </c>
      <c r="AC563" s="186" t="s">
        <v>350</v>
      </c>
      <c r="AD563" s="46" t="str">
        <f t="shared" si="571"/>
        <v>R_ES-SA-SpCool</v>
      </c>
      <c r="AE563" s="192" t="str">
        <f t="shared" si="572"/>
        <v>FH6_7</v>
      </c>
      <c r="AF563" s="46">
        <f t="shared" si="562"/>
        <v>0</v>
      </c>
      <c r="AG563" s="192" t="s">
        <v>18</v>
      </c>
      <c r="AH563" s="46" t="s">
        <v>196</v>
      </c>
      <c r="AL563" s="186" t="s">
        <v>350</v>
      </c>
      <c r="AM563" s="187" t="str">
        <f t="shared" si="573"/>
        <v>R_ES-SA-SpCool</v>
      </c>
      <c r="AN563" s="186" t="str">
        <f t="shared" si="574"/>
        <v>FH6_7</v>
      </c>
      <c r="AO563" s="186">
        <f t="shared" si="563"/>
        <v>0</v>
      </c>
      <c r="AP563" s="186" t="s">
        <v>18</v>
      </c>
      <c r="AQ563" s="187" t="s">
        <v>193</v>
      </c>
      <c r="AU563" s="186" t="s">
        <v>350</v>
      </c>
      <c r="AV563" s="46" t="str">
        <f t="shared" si="575"/>
        <v>R_ES-SA-SpCool</v>
      </c>
      <c r="AW563" s="192" t="str">
        <f t="shared" si="576"/>
        <v>FH6_7</v>
      </c>
      <c r="AX563" s="192">
        <f t="shared" si="584"/>
        <v>0</v>
      </c>
      <c r="AY563" s="192" t="s">
        <v>18</v>
      </c>
      <c r="AZ563" s="46" t="s">
        <v>192</v>
      </c>
      <c r="BD563" s="186" t="s">
        <v>350</v>
      </c>
      <c r="BE563" s="46" t="str">
        <f t="shared" si="577"/>
        <v>R_ES-SA-SpCool</v>
      </c>
      <c r="BF563" s="192" t="str">
        <f t="shared" si="578"/>
        <v>FH6_7</v>
      </c>
      <c r="BG563" s="192">
        <f t="shared" si="581"/>
        <v>0</v>
      </c>
      <c r="BH563" s="192" t="s">
        <v>18</v>
      </c>
      <c r="BI563" s="46" t="s">
        <v>194</v>
      </c>
      <c r="BM563" s="186" t="s">
        <v>350</v>
      </c>
      <c r="BN563" s="46" t="str">
        <f t="shared" si="579"/>
        <v>R_ES-SA-SpCool</v>
      </c>
      <c r="BO563" s="192" t="str">
        <f t="shared" si="580"/>
        <v>FH6_7</v>
      </c>
      <c r="BP563" s="192">
        <f t="shared" si="582"/>
        <v>0</v>
      </c>
      <c r="BQ563" s="192" t="s">
        <v>18</v>
      </c>
      <c r="BR563" s="46" t="s">
        <v>191</v>
      </c>
    </row>
    <row r="564" spans="11:70">
      <c r="K564" s="186" t="s">
        <v>350</v>
      </c>
      <c r="L564" s="187" t="str">
        <f t="shared" si="564"/>
        <v>R_ES-SA-SpCool</v>
      </c>
      <c r="M564" s="186" t="str">
        <f t="shared" si="585"/>
        <v>FH8_9</v>
      </c>
      <c r="N564" s="186">
        <f t="shared" si="585"/>
        <v>0</v>
      </c>
      <c r="O564" s="186" t="s">
        <v>18</v>
      </c>
      <c r="P564" s="187" t="s">
        <v>195</v>
      </c>
      <c r="T564" s="186" t="s">
        <v>350</v>
      </c>
      <c r="U564" s="187" t="str">
        <f t="shared" si="570"/>
        <v>R_ES-SA-SpCool</v>
      </c>
      <c r="V564" s="186" t="str">
        <f t="shared" si="570"/>
        <v>FH8_9</v>
      </c>
      <c r="W564" s="186">
        <f t="shared" ref="W564" si="589">W468</f>
        <v>0</v>
      </c>
      <c r="X564" s="186" t="s">
        <v>18</v>
      </c>
      <c r="Y564" s="187" t="s">
        <v>190</v>
      </c>
      <c r="AC564" s="186" t="s">
        <v>350</v>
      </c>
      <c r="AD564" s="46" t="str">
        <f t="shared" si="571"/>
        <v>R_ES-SA-SpCool</v>
      </c>
      <c r="AE564" s="192" t="str">
        <f t="shared" si="572"/>
        <v>FH8_9</v>
      </c>
      <c r="AF564" s="46">
        <f t="shared" si="562"/>
        <v>0</v>
      </c>
      <c r="AG564" s="192" t="s">
        <v>18</v>
      </c>
      <c r="AH564" s="46" t="s">
        <v>196</v>
      </c>
      <c r="AL564" s="186" t="s">
        <v>350</v>
      </c>
      <c r="AM564" s="187" t="str">
        <f t="shared" si="573"/>
        <v>R_ES-SA-SpCool</v>
      </c>
      <c r="AN564" s="186" t="str">
        <f t="shared" si="574"/>
        <v>FH8_9</v>
      </c>
      <c r="AO564" s="186">
        <f t="shared" si="563"/>
        <v>0</v>
      </c>
      <c r="AP564" s="186" t="s">
        <v>18</v>
      </c>
      <c r="AQ564" s="187" t="s">
        <v>193</v>
      </c>
      <c r="AU564" s="186" t="s">
        <v>350</v>
      </c>
      <c r="AV564" s="46" t="str">
        <f t="shared" si="575"/>
        <v>R_ES-SA-SpCool</v>
      </c>
      <c r="AW564" s="192" t="str">
        <f t="shared" si="576"/>
        <v>FH8_9</v>
      </c>
      <c r="AX564" s="192">
        <f t="shared" si="584"/>
        <v>0</v>
      </c>
      <c r="AY564" s="192" t="s">
        <v>18</v>
      </c>
      <c r="AZ564" s="46" t="s">
        <v>192</v>
      </c>
      <c r="BD564" s="186" t="s">
        <v>350</v>
      </c>
      <c r="BE564" s="46" t="str">
        <f t="shared" si="577"/>
        <v>R_ES-SA-SpCool</v>
      </c>
      <c r="BF564" s="192" t="str">
        <f t="shared" si="578"/>
        <v>FH8_9</v>
      </c>
      <c r="BG564" s="192">
        <f t="shared" si="581"/>
        <v>0</v>
      </c>
      <c r="BH564" s="192" t="s">
        <v>18</v>
      </c>
      <c r="BI564" s="46" t="s">
        <v>194</v>
      </c>
      <c r="BM564" s="186" t="s">
        <v>350</v>
      </c>
      <c r="BN564" s="46" t="str">
        <f t="shared" si="579"/>
        <v>R_ES-SA-SpCool</v>
      </c>
      <c r="BO564" s="192" t="str">
        <f t="shared" si="580"/>
        <v>FH8_9</v>
      </c>
      <c r="BP564" s="192">
        <f t="shared" si="582"/>
        <v>0</v>
      </c>
      <c r="BQ564" s="192" t="s">
        <v>18</v>
      </c>
      <c r="BR564" s="46" t="s">
        <v>191</v>
      </c>
    </row>
    <row r="565" spans="11:70">
      <c r="K565" s="186" t="s">
        <v>350</v>
      </c>
      <c r="L565" s="187" t="str">
        <f t="shared" si="564"/>
        <v>R_ES-SA-SpCool</v>
      </c>
      <c r="M565" s="186" t="str">
        <f t="shared" si="585"/>
        <v>FH10_11</v>
      </c>
      <c r="N565" s="186">
        <f t="shared" si="585"/>
        <v>0</v>
      </c>
      <c r="O565" s="186" t="s">
        <v>18</v>
      </c>
      <c r="P565" s="187" t="s">
        <v>195</v>
      </c>
      <c r="T565" s="186" t="s">
        <v>350</v>
      </c>
      <c r="U565" s="187" t="str">
        <f t="shared" si="570"/>
        <v>R_ES-SA-SpCool</v>
      </c>
      <c r="V565" s="186" t="str">
        <f t="shared" si="570"/>
        <v>FH10_11</v>
      </c>
      <c r="W565" s="186">
        <f t="shared" ref="W565" si="590">W469</f>
        <v>0</v>
      </c>
      <c r="X565" s="186" t="s">
        <v>18</v>
      </c>
      <c r="Y565" s="187" t="s">
        <v>190</v>
      </c>
      <c r="AC565" s="186" t="s">
        <v>350</v>
      </c>
      <c r="AD565" s="46" t="str">
        <f t="shared" si="571"/>
        <v>R_ES-SA-SpCool</v>
      </c>
      <c r="AE565" s="192" t="str">
        <f t="shared" si="572"/>
        <v>FH10_11</v>
      </c>
      <c r="AF565" s="46">
        <f t="shared" si="562"/>
        <v>0</v>
      </c>
      <c r="AG565" s="192" t="s">
        <v>18</v>
      </c>
      <c r="AH565" s="46" t="s">
        <v>196</v>
      </c>
      <c r="AL565" s="186" t="s">
        <v>350</v>
      </c>
      <c r="AM565" s="187" t="str">
        <f t="shared" si="573"/>
        <v>R_ES-SA-SpCool</v>
      </c>
      <c r="AN565" s="186" t="str">
        <f t="shared" si="574"/>
        <v>FH10_11</v>
      </c>
      <c r="AO565" s="186">
        <f t="shared" si="563"/>
        <v>0</v>
      </c>
      <c r="AP565" s="186" t="s">
        <v>18</v>
      </c>
      <c r="AQ565" s="187" t="s">
        <v>193</v>
      </c>
      <c r="AU565" s="186" t="s">
        <v>350</v>
      </c>
      <c r="AV565" s="46" t="str">
        <f t="shared" si="575"/>
        <v>R_ES-SA-SpCool</v>
      </c>
      <c r="AW565" s="192" t="str">
        <f t="shared" si="576"/>
        <v>FH10_11</v>
      </c>
      <c r="AX565" s="192">
        <f t="shared" si="584"/>
        <v>0</v>
      </c>
      <c r="AY565" s="192" t="s">
        <v>18</v>
      </c>
      <c r="AZ565" s="46" t="s">
        <v>192</v>
      </c>
      <c r="BD565" s="186" t="s">
        <v>350</v>
      </c>
      <c r="BE565" s="46" t="str">
        <f t="shared" si="577"/>
        <v>R_ES-SA-SpCool</v>
      </c>
      <c r="BF565" s="192" t="str">
        <f t="shared" si="578"/>
        <v>FH10_11</v>
      </c>
      <c r="BG565" s="192">
        <f t="shared" si="581"/>
        <v>0</v>
      </c>
      <c r="BH565" s="192" t="s">
        <v>18</v>
      </c>
      <c r="BI565" s="46" t="s">
        <v>194</v>
      </c>
      <c r="BM565" s="186" t="s">
        <v>350</v>
      </c>
      <c r="BN565" s="46" t="str">
        <f t="shared" si="579"/>
        <v>R_ES-SA-SpCool</v>
      </c>
      <c r="BO565" s="192" t="str">
        <f t="shared" si="580"/>
        <v>FH10_11</v>
      </c>
      <c r="BP565" s="192">
        <f t="shared" si="582"/>
        <v>0</v>
      </c>
      <c r="BQ565" s="192" t="s">
        <v>18</v>
      </c>
      <c r="BR565" s="46" t="s">
        <v>191</v>
      </c>
    </row>
    <row r="566" spans="11:70">
      <c r="K566" s="186" t="s">
        <v>350</v>
      </c>
      <c r="L566" s="187" t="str">
        <f t="shared" si="564"/>
        <v>R_ES-SA-SpCool</v>
      </c>
      <c r="M566" s="186" t="str">
        <f t="shared" si="585"/>
        <v>FH12_13</v>
      </c>
      <c r="N566" s="186">
        <f t="shared" si="585"/>
        <v>0</v>
      </c>
      <c r="O566" s="186" t="s">
        <v>18</v>
      </c>
      <c r="P566" s="187" t="s">
        <v>195</v>
      </c>
      <c r="T566" s="186" t="s">
        <v>350</v>
      </c>
      <c r="U566" s="187" t="str">
        <f t="shared" si="570"/>
        <v>R_ES-SA-SpCool</v>
      </c>
      <c r="V566" s="186" t="str">
        <f t="shared" si="570"/>
        <v>FH12_13</v>
      </c>
      <c r="W566" s="186">
        <f t="shared" ref="W566" si="591">W470</f>
        <v>0</v>
      </c>
      <c r="X566" s="186" t="s">
        <v>18</v>
      </c>
      <c r="Y566" s="187" t="s">
        <v>190</v>
      </c>
      <c r="AC566" s="186" t="s">
        <v>350</v>
      </c>
      <c r="AD566" s="46" t="str">
        <f t="shared" si="571"/>
        <v>R_ES-SA-SpCool</v>
      </c>
      <c r="AE566" s="192" t="str">
        <f t="shared" si="572"/>
        <v>FH12_13</v>
      </c>
      <c r="AF566" s="46">
        <f t="shared" si="562"/>
        <v>0</v>
      </c>
      <c r="AG566" s="192" t="s">
        <v>18</v>
      </c>
      <c r="AH566" s="46" t="s">
        <v>196</v>
      </c>
      <c r="AL566" s="186" t="s">
        <v>350</v>
      </c>
      <c r="AM566" s="187" t="str">
        <f t="shared" si="573"/>
        <v>R_ES-SA-SpCool</v>
      </c>
      <c r="AN566" s="186" t="str">
        <f t="shared" si="574"/>
        <v>FH12_13</v>
      </c>
      <c r="AO566" s="186">
        <f t="shared" si="563"/>
        <v>0</v>
      </c>
      <c r="AP566" s="186" t="s">
        <v>18</v>
      </c>
      <c r="AQ566" s="187" t="s">
        <v>193</v>
      </c>
      <c r="AU566" s="186" t="s">
        <v>350</v>
      </c>
      <c r="AV566" s="46" t="str">
        <f t="shared" si="575"/>
        <v>R_ES-SA-SpCool</v>
      </c>
      <c r="AW566" s="192" t="str">
        <f t="shared" si="576"/>
        <v>FH12_13</v>
      </c>
      <c r="AX566" s="192">
        <f t="shared" si="584"/>
        <v>0</v>
      </c>
      <c r="AY566" s="192" t="s">
        <v>18</v>
      </c>
      <c r="AZ566" s="46" t="s">
        <v>192</v>
      </c>
      <c r="BD566" s="186" t="s">
        <v>350</v>
      </c>
      <c r="BE566" s="46" t="str">
        <f t="shared" si="577"/>
        <v>R_ES-SA-SpCool</v>
      </c>
      <c r="BF566" s="192" t="str">
        <f t="shared" si="578"/>
        <v>FH12_13</v>
      </c>
      <c r="BG566" s="192">
        <f t="shared" si="581"/>
        <v>0</v>
      </c>
      <c r="BH566" s="192" t="s">
        <v>18</v>
      </c>
      <c r="BI566" s="46" t="s">
        <v>194</v>
      </c>
      <c r="BM566" s="186" t="s">
        <v>350</v>
      </c>
      <c r="BN566" s="46" t="str">
        <f t="shared" si="579"/>
        <v>R_ES-SA-SpCool</v>
      </c>
      <c r="BO566" s="192" t="str">
        <f t="shared" si="580"/>
        <v>FH12_13</v>
      </c>
      <c r="BP566" s="192">
        <f t="shared" si="582"/>
        <v>0</v>
      </c>
      <c r="BQ566" s="192" t="s">
        <v>18</v>
      </c>
      <c r="BR566" s="46" t="s">
        <v>191</v>
      </c>
    </row>
    <row r="567" spans="11:70">
      <c r="K567" s="186" t="s">
        <v>350</v>
      </c>
      <c r="L567" s="187" t="str">
        <f t="shared" si="564"/>
        <v>R_ES-SA-SpCool</v>
      </c>
      <c r="M567" s="186" t="str">
        <f t="shared" si="585"/>
        <v>FH14_15</v>
      </c>
      <c r="N567" s="186">
        <f t="shared" si="585"/>
        <v>0</v>
      </c>
      <c r="O567" s="186" t="s">
        <v>18</v>
      </c>
      <c r="P567" s="187" t="s">
        <v>195</v>
      </c>
      <c r="T567" s="186" t="s">
        <v>350</v>
      </c>
      <c r="U567" s="187" t="str">
        <f t="shared" si="570"/>
        <v>R_ES-SA-SpCool</v>
      </c>
      <c r="V567" s="186" t="str">
        <f t="shared" si="570"/>
        <v>FH14_15</v>
      </c>
      <c r="W567" s="186">
        <f t="shared" ref="W567" si="592">W471</f>
        <v>0</v>
      </c>
      <c r="X567" s="186" t="s">
        <v>18</v>
      </c>
      <c r="Y567" s="187" t="s">
        <v>190</v>
      </c>
      <c r="AC567" s="186" t="s">
        <v>350</v>
      </c>
      <c r="AD567" s="46" t="str">
        <f t="shared" si="571"/>
        <v>R_ES-SA-SpCool</v>
      </c>
      <c r="AE567" s="192" t="str">
        <f t="shared" si="572"/>
        <v>FH14_15</v>
      </c>
      <c r="AF567" s="46">
        <f t="shared" si="562"/>
        <v>0</v>
      </c>
      <c r="AG567" s="192" t="s">
        <v>18</v>
      </c>
      <c r="AH567" s="46" t="s">
        <v>196</v>
      </c>
      <c r="AL567" s="186" t="s">
        <v>350</v>
      </c>
      <c r="AM567" s="187" t="str">
        <f t="shared" si="573"/>
        <v>R_ES-SA-SpCool</v>
      </c>
      <c r="AN567" s="186" t="str">
        <f t="shared" si="574"/>
        <v>FH14_15</v>
      </c>
      <c r="AO567" s="186">
        <f t="shared" si="563"/>
        <v>0</v>
      </c>
      <c r="AP567" s="186" t="s">
        <v>18</v>
      </c>
      <c r="AQ567" s="187" t="s">
        <v>193</v>
      </c>
      <c r="AU567" s="186" t="s">
        <v>350</v>
      </c>
      <c r="AV567" s="46" t="str">
        <f t="shared" si="575"/>
        <v>R_ES-SA-SpCool</v>
      </c>
      <c r="AW567" s="192" t="str">
        <f t="shared" si="576"/>
        <v>FH14_15</v>
      </c>
      <c r="AX567" s="192">
        <f t="shared" si="584"/>
        <v>0</v>
      </c>
      <c r="AY567" s="192" t="s">
        <v>18</v>
      </c>
      <c r="AZ567" s="46" t="s">
        <v>192</v>
      </c>
      <c r="BD567" s="186" t="s">
        <v>350</v>
      </c>
      <c r="BE567" s="46" t="str">
        <f t="shared" si="577"/>
        <v>R_ES-SA-SpCool</v>
      </c>
      <c r="BF567" s="192" t="str">
        <f t="shared" si="578"/>
        <v>FH14_15</v>
      </c>
      <c r="BG567" s="192">
        <f t="shared" si="581"/>
        <v>0</v>
      </c>
      <c r="BH567" s="192" t="s">
        <v>18</v>
      </c>
      <c r="BI567" s="46" t="s">
        <v>194</v>
      </c>
      <c r="BM567" s="186" t="s">
        <v>350</v>
      </c>
      <c r="BN567" s="46" t="str">
        <f t="shared" si="579"/>
        <v>R_ES-SA-SpCool</v>
      </c>
      <c r="BO567" s="192" t="str">
        <f t="shared" si="580"/>
        <v>FH14_15</v>
      </c>
      <c r="BP567" s="192">
        <f t="shared" si="582"/>
        <v>0</v>
      </c>
      <c r="BQ567" s="192" t="s">
        <v>18</v>
      </c>
      <c r="BR567" s="46" t="s">
        <v>191</v>
      </c>
    </row>
    <row r="568" spans="11:70">
      <c r="K568" s="186" t="s">
        <v>350</v>
      </c>
      <c r="L568" s="187" t="str">
        <f t="shared" si="564"/>
        <v>R_ES-SA-SpCool</v>
      </c>
      <c r="M568" s="186" t="str">
        <f t="shared" si="585"/>
        <v>FH16_17</v>
      </c>
      <c r="N568" s="186">
        <f t="shared" si="585"/>
        <v>0</v>
      </c>
      <c r="O568" s="186" t="s">
        <v>18</v>
      </c>
      <c r="P568" s="187" t="s">
        <v>195</v>
      </c>
      <c r="T568" s="186" t="s">
        <v>350</v>
      </c>
      <c r="U568" s="187" t="str">
        <f t="shared" si="570"/>
        <v>R_ES-SA-SpCool</v>
      </c>
      <c r="V568" s="186" t="str">
        <f t="shared" si="570"/>
        <v>FH16_17</v>
      </c>
      <c r="W568" s="186">
        <f t="shared" ref="W568" si="593">W472</f>
        <v>0</v>
      </c>
      <c r="X568" s="186" t="s">
        <v>18</v>
      </c>
      <c r="Y568" s="187" t="s">
        <v>190</v>
      </c>
      <c r="AC568" s="186" t="s">
        <v>350</v>
      </c>
      <c r="AD568" s="46" t="str">
        <f t="shared" si="571"/>
        <v>R_ES-SA-SpCool</v>
      </c>
      <c r="AE568" s="192" t="str">
        <f t="shared" si="572"/>
        <v>FH16_17</v>
      </c>
      <c r="AF568" s="46">
        <f t="shared" si="562"/>
        <v>0</v>
      </c>
      <c r="AG568" s="192" t="s">
        <v>18</v>
      </c>
      <c r="AH568" s="46" t="s">
        <v>196</v>
      </c>
      <c r="AL568" s="186" t="s">
        <v>350</v>
      </c>
      <c r="AM568" s="187" t="str">
        <f t="shared" si="573"/>
        <v>R_ES-SA-SpCool</v>
      </c>
      <c r="AN568" s="186" t="str">
        <f t="shared" si="574"/>
        <v>FH16_17</v>
      </c>
      <c r="AO568" s="186">
        <f t="shared" si="563"/>
        <v>0</v>
      </c>
      <c r="AP568" s="186" t="s">
        <v>18</v>
      </c>
      <c r="AQ568" s="187" t="s">
        <v>193</v>
      </c>
      <c r="AU568" s="186" t="s">
        <v>350</v>
      </c>
      <c r="AV568" s="46" t="str">
        <f t="shared" si="575"/>
        <v>R_ES-SA-SpCool</v>
      </c>
      <c r="AW568" s="192" t="str">
        <f t="shared" si="576"/>
        <v>FH16_17</v>
      </c>
      <c r="AX568" s="192">
        <f t="shared" si="584"/>
        <v>0</v>
      </c>
      <c r="AY568" s="192" t="s">
        <v>18</v>
      </c>
      <c r="AZ568" s="46" t="s">
        <v>192</v>
      </c>
      <c r="BD568" s="186" t="s">
        <v>350</v>
      </c>
      <c r="BE568" s="46" t="str">
        <f t="shared" si="577"/>
        <v>R_ES-SA-SpCool</v>
      </c>
      <c r="BF568" s="192" t="str">
        <f t="shared" si="578"/>
        <v>FH16_17</v>
      </c>
      <c r="BG568" s="192">
        <f t="shared" si="581"/>
        <v>0</v>
      </c>
      <c r="BH568" s="192" t="s">
        <v>18</v>
      </c>
      <c r="BI568" s="46" t="s">
        <v>194</v>
      </c>
      <c r="BM568" s="186" t="s">
        <v>350</v>
      </c>
      <c r="BN568" s="46" t="str">
        <f t="shared" si="579"/>
        <v>R_ES-SA-SpCool</v>
      </c>
      <c r="BO568" s="192" t="str">
        <f t="shared" si="580"/>
        <v>FH16_17</v>
      </c>
      <c r="BP568" s="192">
        <f t="shared" si="582"/>
        <v>0</v>
      </c>
      <c r="BQ568" s="192" t="s">
        <v>18</v>
      </c>
      <c r="BR568" s="46" t="s">
        <v>191</v>
      </c>
    </row>
    <row r="569" spans="11:70">
      <c r="K569" s="186" t="s">
        <v>350</v>
      </c>
      <c r="L569" s="187" t="str">
        <f t="shared" si="564"/>
        <v>R_ES-SA-SpCool</v>
      </c>
      <c r="M569" s="186" t="str">
        <f t="shared" si="585"/>
        <v>FH18_19</v>
      </c>
      <c r="N569" s="186">
        <f t="shared" si="585"/>
        <v>0</v>
      </c>
      <c r="O569" s="186" t="s">
        <v>18</v>
      </c>
      <c r="P569" s="187" t="s">
        <v>195</v>
      </c>
      <c r="T569" s="186" t="s">
        <v>350</v>
      </c>
      <c r="U569" s="187" t="str">
        <f t="shared" si="570"/>
        <v>R_ES-SA-SpCool</v>
      </c>
      <c r="V569" s="186" t="str">
        <f t="shared" si="570"/>
        <v>FH18_19</v>
      </c>
      <c r="W569" s="186">
        <f t="shared" ref="W569" si="594">W473</f>
        <v>0</v>
      </c>
      <c r="X569" s="186" t="s">
        <v>18</v>
      </c>
      <c r="Y569" s="187" t="s">
        <v>190</v>
      </c>
      <c r="AC569" s="186" t="s">
        <v>350</v>
      </c>
      <c r="AD569" s="46" t="str">
        <f t="shared" si="571"/>
        <v>R_ES-SA-SpCool</v>
      </c>
      <c r="AE569" s="192" t="str">
        <f t="shared" si="572"/>
        <v>FH18_19</v>
      </c>
      <c r="AF569" s="46">
        <f t="shared" si="562"/>
        <v>0</v>
      </c>
      <c r="AG569" s="192" t="s">
        <v>18</v>
      </c>
      <c r="AH569" s="46" t="s">
        <v>196</v>
      </c>
      <c r="AL569" s="186" t="s">
        <v>350</v>
      </c>
      <c r="AM569" s="187" t="str">
        <f t="shared" si="573"/>
        <v>R_ES-SA-SpCool</v>
      </c>
      <c r="AN569" s="186" t="str">
        <f t="shared" si="574"/>
        <v>FH18_19</v>
      </c>
      <c r="AO569" s="186">
        <f t="shared" si="563"/>
        <v>0</v>
      </c>
      <c r="AP569" s="186" t="s">
        <v>18</v>
      </c>
      <c r="AQ569" s="187" t="s">
        <v>193</v>
      </c>
      <c r="AU569" s="186" t="s">
        <v>350</v>
      </c>
      <c r="AV569" s="46" t="str">
        <f t="shared" si="575"/>
        <v>R_ES-SA-SpCool</v>
      </c>
      <c r="AW569" s="192" t="str">
        <f t="shared" si="576"/>
        <v>FH18_19</v>
      </c>
      <c r="AX569" s="192">
        <f t="shared" si="584"/>
        <v>0</v>
      </c>
      <c r="AY569" s="192" t="s">
        <v>18</v>
      </c>
      <c r="AZ569" s="46" t="s">
        <v>192</v>
      </c>
      <c r="BD569" s="186" t="s">
        <v>350</v>
      </c>
      <c r="BE569" s="46" t="str">
        <f t="shared" si="577"/>
        <v>R_ES-SA-SpCool</v>
      </c>
      <c r="BF569" s="192" t="str">
        <f t="shared" si="578"/>
        <v>FH18_19</v>
      </c>
      <c r="BG569" s="192">
        <f t="shared" si="581"/>
        <v>0</v>
      </c>
      <c r="BH569" s="192" t="s">
        <v>18</v>
      </c>
      <c r="BI569" s="46" t="s">
        <v>194</v>
      </c>
      <c r="BM569" s="186" t="s">
        <v>350</v>
      </c>
      <c r="BN569" s="46" t="str">
        <f t="shared" si="579"/>
        <v>R_ES-SA-SpCool</v>
      </c>
      <c r="BO569" s="192" t="str">
        <f t="shared" si="580"/>
        <v>FH18_19</v>
      </c>
      <c r="BP569" s="192">
        <f t="shared" si="582"/>
        <v>0</v>
      </c>
      <c r="BQ569" s="192" t="s">
        <v>18</v>
      </c>
      <c r="BR569" s="46" t="s">
        <v>191</v>
      </c>
    </row>
    <row r="570" spans="11:70">
      <c r="K570" s="186" t="s">
        <v>350</v>
      </c>
      <c r="L570" s="187" t="str">
        <f t="shared" si="564"/>
        <v>R_ES-SA-SpCool</v>
      </c>
      <c r="M570" s="186" t="str">
        <f t="shared" si="585"/>
        <v>FH20_21</v>
      </c>
      <c r="N570" s="186">
        <f t="shared" si="585"/>
        <v>0</v>
      </c>
      <c r="O570" s="186" t="s">
        <v>18</v>
      </c>
      <c r="P570" s="187" t="s">
        <v>195</v>
      </c>
      <c r="T570" s="186" t="s">
        <v>350</v>
      </c>
      <c r="U570" s="187" t="str">
        <f t="shared" si="570"/>
        <v>R_ES-SA-SpCool</v>
      </c>
      <c r="V570" s="186" t="str">
        <f t="shared" si="570"/>
        <v>FH20_21</v>
      </c>
      <c r="W570" s="186">
        <f t="shared" ref="W570" si="595">W474</f>
        <v>0</v>
      </c>
      <c r="X570" s="186" t="s">
        <v>18</v>
      </c>
      <c r="Y570" s="187" t="s">
        <v>190</v>
      </c>
      <c r="AC570" s="186" t="s">
        <v>350</v>
      </c>
      <c r="AD570" s="46" t="str">
        <f t="shared" si="571"/>
        <v>R_ES-SA-SpCool</v>
      </c>
      <c r="AE570" s="192" t="str">
        <f t="shared" si="572"/>
        <v>FH20_21</v>
      </c>
      <c r="AF570" s="46">
        <f t="shared" si="562"/>
        <v>0</v>
      </c>
      <c r="AG570" s="192" t="s">
        <v>18</v>
      </c>
      <c r="AH570" s="46" t="s">
        <v>196</v>
      </c>
      <c r="AL570" s="186" t="s">
        <v>350</v>
      </c>
      <c r="AM570" s="187" t="str">
        <f t="shared" si="573"/>
        <v>R_ES-SA-SpCool</v>
      </c>
      <c r="AN570" s="186" t="str">
        <f t="shared" si="574"/>
        <v>FH20_21</v>
      </c>
      <c r="AO570" s="186">
        <f t="shared" si="563"/>
        <v>0</v>
      </c>
      <c r="AP570" s="186" t="s">
        <v>18</v>
      </c>
      <c r="AQ570" s="187" t="s">
        <v>193</v>
      </c>
      <c r="AU570" s="186" t="s">
        <v>350</v>
      </c>
      <c r="AV570" s="46" t="str">
        <f t="shared" si="575"/>
        <v>R_ES-SA-SpCool</v>
      </c>
      <c r="AW570" s="192" t="str">
        <f t="shared" si="576"/>
        <v>FH20_21</v>
      </c>
      <c r="AX570" s="192">
        <f t="shared" si="584"/>
        <v>0</v>
      </c>
      <c r="AY570" s="192" t="s">
        <v>18</v>
      </c>
      <c r="AZ570" s="46" t="s">
        <v>192</v>
      </c>
      <c r="BD570" s="186" t="s">
        <v>350</v>
      </c>
      <c r="BE570" s="46" t="str">
        <f t="shared" si="577"/>
        <v>R_ES-SA-SpCool</v>
      </c>
      <c r="BF570" s="192" t="str">
        <f t="shared" si="578"/>
        <v>FH20_21</v>
      </c>
      <c r="BG570" s="192">
        <f t="shared" si="581"/>
        <v>0</v>
      </c>
      <c r="BH570" s="192" t="s">
        <v>18</v>
      </c>
      <c r="BI570" s="46" t="s">
        <v>194</v>
      </c>
      <c r="BM570" s="186" t="s">
        <v>350</v>
      </c>
      <c r="BN570" s="46" t="str">
        <f t="shared" si="579"/>
        <v>R_ES-SA-SpCool</v>
      </c>
      <c r="BO570" s="192" t="str">
        <f t="shared" si="580"/>
        <v>FH20_21</v>
      </c>
      <c r="BP570" s="192">
        <f t="shared" si="582"/>
        <v>0</v>
      </c>
      <c r="BQ570" s="192" t="s">
        <v>18</v>
      </c>
      <c r="BR570" s="46" t="s">
        <v>191</v>
      </c>
    </row>
    <row r="571" spans="11:70">
      <c r="K571" s="186" t="s">
        <v>350</v>
      </c>
      <c r="L571" s="187" t="str">
        <f t="shared" si="564"/>
        <v>R_ES-SA-SpCool</v>
      </c>
      <c r="M571" s="186" t="str">
        <f t="shared" si="585"/>
        <v>FH22_23</v>
      </c>
      <c r="N571" s="186">
        <f t="shared" si="585"/>
        <v>0</v>
      </c>
      <c r="O571" s="186" t="s">
        <v>18</v>
      </c>
      <c r="P571" s="187" t="s">
        <v>195</v>
      </c>
      <c r="T571" s="186" t="s">
        <v>350</v>
      </c>
      <c r="U571" s="187" t="str">
        <f t="shared" si="570"/>
        <v>R_ES-SA-SpCool</v>
      </c>
      <c r="V571" s="186" t="str">
        <f t="shared" si="570"/>
        <v>FH22_23</v>
      </c>
      <c r="W571" s="186">
        <f t="shared" ref="W571" si="596">W475</f>
        <v>0</v>
      </c>
      <c r="X571" s="186" t="s">
        <v>18</v>
      </c>
      <c r="Y571" s="187" t="s">
        <v>190</v>
      </c>
      <c r="AC571" s="186" t="s">
        <v>350</v>
      </c>
      <c r="AD571" s="46" t="str">
        <f t="shared" si="571"/>
        <v>R_ES-SA-SpCool</v>
      </c>
      <c r="AE571" s="192" t="str">
        <f t="shared" si="572"/>
        <v>FH22_23</v>
      </c>
      <c r="AF571" s="46">
        <f t="shared" si="562"/>
        <v>0</v>
      </c>
      <c r="AG571" s="192" t="s">
        <v>18</v>
      </c>
      <c r="AH571" s="46" t="s">
        <v>196</v>
      </c>
      <c r="AL571" s="186" t="s">
        <v>350</v>
      </c>
      <c r="AM571" s="187" t="str">
        <f t="shared" si="573"/>
        <v>R_ES-SA-SpCool</v>
      </c>
      <c r="AN571" s="186" t="str">
        <f t="shared" si="574"/>
        <v>FH22_23</v>
      </c>
      <c r="AO571" s="186">
        <f t="shared" si="563"/>
        <v>0</v>
      </c>
      <c r="AP571" s="186" t="s">
        <v>18</v>
      </c>
      <c r="AQ571" s="187" t="s">
        <v>193</v>
      </c>
      <c r="AU571" s="186" t="s">
        <v>350</v>
      </c>
      <c r="AV571" s="46" t="str">
        <f t="shared" si="575"/>
        <v>R_ES-SA-SpCool</v>
      </c>
      <c r="AW571" s="192" t="str">
        <f t="shared" si="576"/>
        <v>FH22_23</v>
      </c>
      <c r="AX571" s="192">
        <f t="shared" si="584"/>
        <v>0</v>
      </c>
      <c r="AY571" s="192" t="s">
        <v>18</v>
      </c>
      <c r="AZ571" s="46" t="s">
        <v>192</v>
      </c>
      <c r="BD571" s="186" t="s">
        <v>350</v>
      </c>
      <c r="BE571" s="46" t="str">
        <f t="shared" si="577"/>
        <v>R_ES-SA-SpCool</v>
      </c>
      <c r="BF571" s="192" t="str">
        <f t="shared" si="578"/>
        <v>FH22_23</v>
      </c>
      <c r="BG571" s="192">
        <f t="shared" si="581"/>
        <v>0</v>
      </c>
      <c r="BH571" s="192" t="s">
        <v>18</v>
      </c>
      <c r="BI571" s="46" t="s">
        <v>194</v>
      </c>
      <c r="BM571" s="186" t="s">
        <v>350</v>
      </c>
      <c r="BN571" s="46" t="str">
        <f t="shared" si="579"/>
        <v>R_ES-SA-SpCool</v>
      </c>
      <c r="BO571" s="192" t="str">
        <f t="shared" si="580"/>
        <v>FH22_23</v>
      </c>
      <c r="BP571" s="192">
        <f t="shared" si="582"/>
        <v>0</v>
      </c>
      <c r="BQ571" s="192" t="s">
        <v>18</v>
      </c>
      <c r="BR571" s="46" t="s">
        <v>191</v>
      </c>
    </row>
    <row r="572" spans="11:70">
      <c r="K572" s="186" t="s">
        <v>140</v>
      </c>
      <c r="L572" s="187" t="str">
        <f t="shared" si="564"/>
        <v>R_ES-SA-SpCool</v>
      </c>
      <c r="M572" s="186">
        <f t="shared" si="585"/>
        <v>0</v>
      </c>
      <c r="N572" s="186">
        <f t="shared" si="585"/>
        <v>0</v>
      </c>
      <c r="O572" s="186" t="s">
        <v>18</v>
      </c>
      <c r="P572" s="187" t="s">
        <v>195</v>
      </c>
      <c r="T572" s="186" t="s">
        <v>140</v>
      </c>
      <c r="U572" s="187" t="str">
        <f t="shared" si="570"/>
        <v>R_ES-SA-SpCool</v>
      </c>
      <c r="V572" s="186">
        <f t="shared" si="570"/>
        <v>0</v>
      </c>
      <c r="W572" s="186">
        <f t="shared" ref="W572" si="597">W476</f>
        <v>0</v>
      </c>
      <c r="X572" s="186" t="s">
        <v>18</v>
      </c>
      <c r="Y572" s="187" t="s">
        <v>190</v>
      </c>
      <c r="AC572" s="186" t="s">
        <v>140</v>
      </c>
      <c r="AD572" s="46" t="str">
        <f t="shared" si="571"/>
        <v>R_ES-SA-SpCool</v>
      </c>
      <c r="AE572" s="192">
        <f t="shared" si="572"/>
        <v>0</v>
      </c>
      <c r="AF572" s="46">
        <f t="shared" si="562"/>
        <v>0</v>
      </c>
      <c r="AG572" s="192" t="s">
        <v>18</v>
      </c>
      <c r="AH572" s="46" t="s">
        <v>196</v>
      </c>
      <c r="AL572" s="186" t="s">
        <v>140</v>
      </c>
      <c r="AM572" s="187" t="str">
        <f t="shared" si="573"/>
        <v>R_ES-SA-SpCool</v>
      </c>
      <c r="AN572" s="186">
        <f t="shared" si="574"/>
        <v>0</v>
      </c>
      <c r="AO572" s="186">
        <f t="shared" si="563"/>
        <v>0</v>
      </c>
      <c r="AP572" s="186" t="s">
        <v>18</v>
      </c>
      <c r="AQ572" s="187" t="s">
        <v>193</v>
      </c>
      <c r="AU572" s="186" t="s">
        <v>140</v>
      </c>
      <c r="AV572" s="46" t="str">
        <f t="shared" si="575"/>
        <v>R_ES-SA-SpCool</v>
      </c>
      <c r="AW572" s="192">
        <f t="shared" si="576"/>
        <v>0</v>
      </c>
      <c r="AX572" s="192">
        <f t="shared" si="584"/>
        <v>0</v>
      </c>
      <c r="AY572" s="192" t="s">
        <v>18</v>
      </c>
      <c r="AZ572" s="46" t="s">
        <v>192</v>
      </c>
      <c r="BD572" s="186" t="s">
        <v>140</v>
      </c>
      <c r="BE572" s="46" t="str">
        <f t="shared" si="577"/>
        <v>R_ES-SA-SpCool</v>
      </c>
      <c r="BF572" s="192">
        <f t="shared" si="578"/>
        <v>0</v>
      </c>
      <c r="BG572" s="192">
        <f t="shared" si="581"/>
        <v>0</v>
      </c>
      <c r="BH572" s="192" t="s">
        <v>18</v>
      </c>
      <c r="BI572" s="46" t="s">
        <v>194</v>
      </c>
      <c r="BM572" s="186" t="s">
        <v>140</v>
      </c>
      <c r="BN572" s="46" t="str">
        <f t="shared" si="579"/>
        <v>R_ES-SA-SpCool</v>
      </c>
      <c r="BO572" s="192">
        <f t="shared" si="580"/>
        <v>0</v>
      </c>
      <c r="BP572" s="192">
        <f t="shared" si="582"/>
        <v>0</v>
      </c>
      <c r="BQ572" s="192" t="s">
        <v>18</v>
      </c>
      <c r="BR572" s="46" t="s">
        <v>191</v>
      </c>
    </row>
    <row r="573" spans="11:70">
      <c r="K573" s="186" t="s">
        <v>140</v>
      </c>
      <c r="L573" s="187" t="str">
        <f t="shared" si="564"/>
        <v>R_ES-SA-SpCool</v>
      </c>
      <c r="M573" s="186">
        <f t="shared" si="585"/>
        <v>0</v>
      </c>
      <c r="N573" s="186">
        <f t="shared" si="585"/>
        <v>0</v>
      </c>
      <c r="O573" s="186" t="s">
        <v>18</v>
      </c>
      <c r="P573" s="187" t="s">
        <v>195</v>
      </c>
      <c r="T573" s="186" t="s">
        <v>140</v>
      </c>
      <c r="U573" s="187" t="str">
        <f t="shared" si="570"/>
        <v>R_ES-SA-SpCool</v>
      </c>
      <c r="V573" s="186">
        <f t="shared" si="570"/>
        <v>0</v>
      </c>
      <c r="W573" s="186">
        <f t="shared" ref="W573" si="598">W477</f>
        <v>0</v>
      </c>
      <c r="X573" s="186" t="s">
        <v>18</v>
      </c>
      <c r="Y573" s="187" t="s">
        <v>190</v>
      </c>
      <c r="AC573" s="186" t="s">
        <v>140</v>
      </c>
      <c r="AD573" s="46" t="str">
        <f t="shared" si="571"/>
        <v>R_ES-SA-SpCool</v>
      </c>
      <c r="AE573" s="192">
        <f t="shared" si="572"/>
        <v>0</v>
      </c>
      <c r="AF573" s="46">
        <f t="shared" si="562"/>
        <v>0</v>
      </c>
      <c r="AG573" s="192" t="s">
        <v>18</v>
      </c>
      <c r="AH573" s="46" t="s">
        <v>196</v>
      </c>
      <c r="AL573" s="186" t="s">
        <v>140</v>
      </c>
      <c r="AM573" s="187" t="str">
        <f t="shared" si="573"/>
        <v>R_ES-SA-SpCool</v>
      </c>
      <c r="AN573" s="186">
        <f t="shared" si="574"/>
        <v>0</v>
      </c>
      <c r="AO573" s="186">
        <f t="shared" si="563"/>
        <v>0</v>
      </c>
      <c r="AP573" s="186" t="s">
        <v>18</v>
      </c>
      <c r="AQ573" s="187" t="s">
        <v>193</v>
      </c>
      <c r="AU573" s="186" t="s">
        <v>140</v>
      </c>
      <c r="AV573" s="46" t="str">
        <f t="shared" si="575"/>
        <v>R_ES-SA-SpCool</v>
      </c>
      <c r="AW573" s="192">
        <f t="shared" si="576"/>
        <v>0</v>
      </c>
      <c r="AX573" s="192">
        <f t="shared" si="584"/>
        <v>0</v>
      </c>
      <c r="AY573" s="192" t="s">
        <v>18</v>
      </c>
      <c r="AZ573" s="46" t="s">
        <v>192</v>
      </c>
      <c r="BD573" s="186" t="s">
        <v>140</v>
      </c>
      <c r="BE573" s="46" t="str">
        <f t="shared" si="577"/>
        <v>R_ES-SA-SpCool</v>
      </c>
      <c r="BF573" s="192">
        <f t="shared" si="578"/>
        <v>0</v>
      </c>
      <c r="BG573" s="192">
        <f t="shared" si="581"/>
        <v>0</v>
      </c>
      <c r="BH573" s="192" t="s">
        <v>18</v>
      </c>
      <c r="BI573" s="46" t="s">
        <v>194</v>
      </c>
      <c r="BM573" s="186" t="s">
        <v>140</v>
      </c>
      <c r="BN573" s="46" t="str">
        <f t="shared" si="579"/>
        <v>R_ES-SA-SpCool</v>
      </c>
      <c r="BO573" s="192">
        <f t="shared" si="580"/>
        <v>0</v>
      </c>
      <c r="BP573" s="192">
        <f t="shared" si="582"/>
        <v>0</v>
      </c>
      <c r="BQ573" s="192" t="s">
        <v>18</v>
      </c>
      <c r="BR573" s="46" t="s">
        <v>191</v>
      </c>
    </row>
    <row r="574" spans="11:70">
      <c r="K574" s="186" t="s">
        <v>140</v>
      </c>
      <c r="L574" s="187" t="str">
        <f t="shared" si="564"/>
        <v>R_ES-SA-SpCool</v>
      </c>
      <c r="M574" s="186">
        <f t="shared" si="585"/>
        <v>0</v>
      </c>
      <c r="N574" s="186">
        <f t="shared" si="585"/>
        <v>0</v>
      </c>
      <c r="O574" s="186" t="s">
        <v>18</v>
      </c>
      <c r="P574" s="187" t="s">
        <v>195</v>
      </c>
      <c r="T574" s="186" t="s">
        <v>140</v>
      </c>
      <c r="U574" s="187" t="str">
        <f t="shared" si="570"/>
        <v>R_ES-SA-SpCool</v>
      </c>
      <c r="V574" s="186">
        <f t="shared" si="570"/>
        <v>0</v>
      </c>
      <c r="W574" s="186">
        <f t="shared" ref="W574" si="599">W478</f>
        <v>0</v>
      </c>
      <c r="X574" s="186" t="s">
        <v>18</v>
      </c>
      <c r="Y574" s="187" t="s">
        <v>190</v>
      </c>
      <c r="AC574" s="186" t="s">
        <v>140</v>
      </c>
      <c r="AD574" s="46" t="str">
        <f t="shared" si="571"/>
        <v>R_ES-SA-SpCool</v>
      </c>
      <c r="AE574" s="192">
        <f t="shared" si="572"/>
        <v>0</v>
      </c>
      <c r="AF574" s="46">
        <f t="shared" si="562"/>
        <v>0</v>
      </c>
      <c r="AG574" s="192" t="s">
        <v>18</v>
      </c>
      <c r="AH574" s="46" t="s">
        <v>196</v>
      </c>
      <c r="AL574" s="186" t="s">
        <v>140</v>
      </c>
      <c r="AM574" s="187" t="str">
        <f t="shared" si="573"/>
        <v>R_ES-SA-SpCool</v>
      </c>
      <c r="AN574" s="186">
        <f t="shared" si="574"/>
        <v>0</v>
      </c>
      <c r="AO574" s="186">
        <f t="shared" si="563"/>
        <v>0</v>
      </c>
      <c r="AP574" s="186" t="s">
        <v>18</v>
      </c>
      <c r="AQ574" s="187" t="s">
        <v>193</v>
      </c>
      <c r="AU574" s="186" t="s">
        <v>140</v>
      </c>
      <c r="AV574" s="46" t="str">
        <f t="shared" si="575"/>
        <v>R_ES-SA-SpCool</v>
      </c>
      <c r="AW574" s="192">
        <f t="shared" si="576"/>
        <v>0</v>
      </c>
      <c r="AX574" s="192">
        <f t="shared" si="584"/>
        <v>0</v>
      </c>
      <c r="AY574" s="192" t="s">
        <v>18</v>
      </c>
      <c r="AZ574" s="46" t="s">
        <v>192</v>
      </c>
      <c r="BD574" s="186" t="s">
        <v>140</v>
      </c>
      <c r="BE574" s="46" t="str">
        <f t="shared" si="577"/>
        <v>R_ES-SA-SpCool</v>
      </c>
      <c r="BF574" s="192">
        <f t="shared" si="578"/>
        <v>0</v>
      </c>
      <c r="BG574" s="192">
        <f t="shared" si="581"/>
        <v>0</v>
      </c>
      <c r="BH574" s="192" t="s">
        <v>18</v>
      </c>
      <c r="BI574" s="46" t="s">
        <v>194</v>
      </c>
      <c r="BM574" s="186" t="s">
        <v>140</v>
      </c>
      <c r="BN574" s="46" t="str">
        <f t="shared" si="579"/>
        <v>R_ES-SA-SpCool</v>
      </c>
      <c r="BO574" s="192">
        <f t="shared" si="580"/>
        <v>0</v>
      </c>
      <c r="BP574" s="192">
        <f t="shared" si="582"/>
        <v>0</v>
      </c>
      <c r="BQ574" s="192" t="s">
        <v>18</v>
      </c>
      <c r="BR574" s="46" t="s">
        <v>191</v>
      </c>
    </row>
    <row r="575" spans="11:70">
      <c r="K575" s="186" t="s">
        <v>140</v>
      </c>
      <c r="L575" s="187" t="str">
        <f t="shared" si="564"/>
        <v>R_ES-SA-SpCool</v>
      </c>
      <c r="M575" s="186">
        <f t="shared" si="585"/>
        <v>0</v>
      </c>
      <c r="N575" s="186">
        <f t="shared" si="585"/>
        <v>0</v>
      </c>
      <c r="O575" s="186" t="s">
        <v>18</v>
      </c>
      <c r="P575" s="187" t="s">
        <v>195</v>
      </c>
      <c r="T575" s="186" t="s">
        <v>140</v>
      </c>
      <c r="U575" s="187" t="str">
        <f t="shared" si="570"/>
        <v>R_ES-SA-SpCool</v>
      </c>
      <c r="V575" s="186">
        <f t="shared" si="570"/>
        <v>0</v>
      </c>
      <c r="W575" s="186">
        <f t="shared" ref="W575" si="600">W479</f>
        <v>0</v>
      </c>
      <c r="X575" s="186" t="s">
        <v>18</v>
      </c>
      <c r="Y575" s="187" t="s">
        <v>190</v>
      </c>
      <c r="AC575" s="186" t="s">
        <v>140</v>
      </c>
      <c r="AD575" s="46" t="str">
        <f t="shared" si="571"/>
        <v>R_ES-SA-SpCool</v>
      </c>
      <c r="AE575" s="192">
        <f t="shared" si="572"/>
        <v>0</v>
      </c>
      <c r="AF575" s="46">
        <f t="shared" si="562"/>
        <v>0</v>
      </c>
      <c r="AG575" s="192" t="s">
        <v>18</v>
      </c>
      <c r="AH575" s="46" t="s">
        <v>196</v>
      </c>
      <c r="AL575" s="186" t="s">
        <v>140</v>
      </c>
      <c r="AM575" s="187" t="str">
        <f t="shared" si="573"/>
        <v>R_ES-SA-SpCool</v>
      </c>
      <c r="AN575" s="186">
        <f t="shared" si="574"/>
        <v>0</v>
      </c>
      <c r="AO575" s="186">
        <f t="shared" si="563"/>
        <v>0</v>
      </c>
      <c r="AP575" s="186" t="s">
        <v>18</v>
      </c>
      <c r="AQ575" s="187" t="s">
        <v>193</v>
      </c>
      <c r="AU575" s="186" t="s">
        <v>140</v>
      </c>
      <c r="AV575" s="46" t="str">
        <f t="shared" si="575"/>
        <v>R_ES-SA-SpCool</v>
      </c>
      <c r="AW575" s="192">
        <f t="shared" si="576"/>
        <v>0</v>
      </c>
      <c r="AX575" s="192">
        <f t="shared" si="584"/>
        <v>0</v>
      </c>
      <c r="AY575" s="192" t="s">
        <v>18</v>
      </c>
      <c r="AZ575" s="46" t="s">
        <v>192</v>
      </c>
      <c r="BD575" s="186" t="s">
        <v>140</v>
      </c>
      <c r="BE575" s="46" t="str">
        <f t="shared" si="577"/>
        <v>R_ES-SA-SpCool</v>
      </c>
      <c r="BF575" s="192">
        <f t="shared" si="578"/>
        <v>0</v>
      </c>
      <c r="BG575" s="192">
        <f t="shared" si="581"/>
        <v>0</v>
      </c>
      <c r="BH575" s="192" t="s">
        <v>18</v>
      </c>
      <c r="BI575" s="46" t="s">
        <v>194</v>
      </c>
      <c r="BM575" s="186" t="s">
        <v>140</v>
      </c>
      <c r="BN575" s="46" t="str">
        <f t="shared" si="579"/>
        <v>R_ES-SA-SpCool</v>
      </c>
      <c r="BO575" s="192">
        <f t="shared" si="580"/>
        <v>0</v>
      </c>
      <c r="BP575" s="192">
        <f t="shared" si="582"/>
        <v>0</v>
      </c>
      <c r="BQ575" s="192" t="s">
        <v>18</v>
      </c>
      <c r="BR575" s="46" t="s">
        <v>191</v>
      </c>
    </row>
    <row r="576" spans="11:70">
      <c r="K576" s="186" t="s">
        <v>140</v>
      </c>
      <c r="L576" s="187" t="str">
        <f t="shared" si="564"/>
        <v>R_ES-SA-SpCool</v>
      </c>
      <c r="M576" s="186">
        <f t="shared" si="585"/>
        <v>0</v>
      </c>
      <c r="N576" s="186">
        <f t="shared" si="585"/>
        <v>0</v>
      </c>
      <c r="O576" s="186" t="s">
        <v>18</v>
      </c>
      <c r="P576" s="187" t="s">
        <v>195</v>
      </c>
      <c r="T576" s="186" t="s">
        <v>140</v>
      </c>
      <c r="U576" s="187" t="str">
        <f t="shared" si="570"/>
        <v>R_ES-SA-SpCool</v>
      </c>
      <c r="V576" s="186">
        <f t="shared" si="570"/>
        <v>0</v>
      </c>
      <c r="W576" s="186">
        <f t="shared" ref="W576" si="601">W480</f>
        <v>0</v>
      </c>
      <c r="X576" s="186" t="s">
        <v>18</v>
      </c>
      <c r="Y576" s="187" t="s">
        <v>190</v>
      </c>
      <c r="AC576" s="186" t="s">
        <v>140</v>
      </c>
      <c r="AD576" s="46" t="str">
        <f t="shared" si="571"/>
        <v>R_ES-SA-SpCool</v>
      </c>
      <c r="AE576" s="192">
        <f t="shared" si="572"/>
        <v>0</v>
      </c>
      <c r="AF576" s="46">
        <f t="shared" ref="AF576:AF639" si="602">N576</f>
        <v>0</v>
      </c>
      <c r="AG576" s="192" t="s">
        <v>18</v>
      </c>
      <c r="AH576" s="46" t="s">
        <v>196</v>
      </c>
      <c r="AL576" s="186" t="s">
        <v>140</v>
      </c>
      <c r="AM576" s="187" t="str">
        <f t="shared" si="573"/>
        <v>R_ES-SA-SpCool</v>
      </c>
      <c r="AN576" s="186">
        <f t="shared" si="574"/>
        <v>0</v>
      </c>
      <c r="AO576" s="186">
        <f t="shared" ref="AO576:AO631" si="603">AO480</f>
        <v>0</v>
      </c>
      <c r="AP576" s="186" t="s">
        <v>18</v>
      </c>
      <c r="AQ576" s="187" t="s">
        <v>193</v>
      </c>
      <c r="AU576" s="186" t="s">
        <v>140</v>
      </c>
      <c r="AV576" s="46" t="str">
        <f t="shared" si="575"/>
        <v>R_ES-SA-SpCool</v>
      </c>
      <c r="AW576" s="192">
        <f t="shared" si="576"/>
        <v>0</v>
      </c>
      <c r="AX576" s="192">
        <f t="shared" si="584"/>
        <v>0</v>
      </c>
      <c r="AY576" s="192" t="s">
        <v>18</v>
      </c>
      <c r="AZ576" s="46" t="s">
        <v>192</v>
      </c>
      <c r="BD576" s="186" t="s">
        <v>140</v>
      </c>
      <c r="BE576" s="46" t="str">
        <f t="shared" si="577"/>
        <v>R_ES-SA-SpCool</v>
      </c>
      <c r="BF576" s="192">
        <f t="shared" si="578"/>
        <v>0</v>
      </c>
      <c r="BG576" s="192">
        <f t="shared" si="581"/>
        <v>0</v>
      </c>
      <c r="BH576" s="192" t="s">
        <v>18</v>
      </c>
      <c r="BI576" s="46" t="s">
        <v>194</v>
      </c>
      <c r="BM576" s="186" t="s">
        <v>140</v>
      </c>
      <c r="BN576" s="46" t="str">
        <f t="shared" si="579"/>
        <v>R_ES-SA-SpCool</v>
      </c>
      <c r="BO576" s="192">
        <f t="shared" si="580"/>
        <v>0</v>
      </c>
      <c r="BP576" s="192">
        <f t="shared" si="582"/>
        <v>0</v>
      </c>
      <c r="BQ576" s="192" t="s">
        <v>18</v>
      </c>
      <c r="BR576" s="46" t="s">
        <v>191</v>
      </c>
    </row>
    <row r="577" spans="11:70">
      <c r="K577" s="186" t="s">
        <v>140</v>
      </c>
      <c r="L577" s="187" t="str">
        <f t="shared" ref="L577:L607" si="604">L576</f>
        <v>R_ES-SA-SpCool</v>
      </c>
      <c r="M577" s="186">
        <f t="shared" ref="M577:N592" si="605">M481</f>
        <v>0</v>
      </c>
      <c r="N577" s="186">
        <f t="shared" si="605"/>
        <v>0</v>
      </c>
      <c r="O577" s="186" t="s">
        <v>18</v>
      </c>
      <c r="P577" s="187" t="s">
        <v>195</v>
      </c>
      <c r="T577" s="186" t="s">
        <v>140</v>
      </c>
      <c r="U577" s="187" t="str">
        <f t="shared" si="570"/>
        <v>R_ES-SA-SpCool</v>
      </c>
      <c r="V577" s="186">
        <f t="shared" si="570"/>
        <v>0</v>
      </c>
      <c r="W577" s="186">
        <f t="shared" ref="W577" si="606">W481</f>
        <v>0</v>
      </c>
      <c r="X577" s="186" t="s">
        <v>18</v>
      </c>
      <c r="Y577" s="187" t="s">
        <v>190</v>
      </c>
      <c r="AC577" s="186" t="s">
        <v>140</v>
      </c>
      <c r="AD577" s="46" t="str">
        <f t="shared" si="571"/>
        <v>R_ES-SA-SpCool</v>
      </c>
      <c r="AE577" s="192">
        <f t="shared" si="572"/>
        <v>0</v>
      </c>
      <c r="AF577" s="46">
        <f t="shared" si="602"/>
        <v>0</v>
      </c>
      <c r="AG577" s="192" t="s">
        <v>18</v>
      </c>
      <c r="AH577" s="46" t="s">
        <v>196</v>
      </c>
      <c r="AL577" s="186" t="s">
        <v>140</v>
      </c>
      <c r="AM577" s="187" t="str">
        <f t="shared" si="573"/>
        <v>R_ES-SA-SpCool</v>
      </c>
      <c r="AN577" s="186">
        <f t="shared" si="574"/>
        <v>0</v>
      </c>
      <c r="AO577" s="186">
        <f t="shared" si="603"/>
        <v>0</v>
      </c>
      <c r="AP577" s="186" t="s">
        <v>18</v>
      </c>
      <c r="AQ577" s="187" t="s">
        <v>193</v>
      </c>
      <c r="AU577" s="186" t="s">
        <v>140</v>
      </c>
      <c r="AV577" s="46" t="str">
        <f t="shared" si="575"/>
        <v>R_ES-SA-SpCool</v>
      </c>
      <c r="AW577" s="192">
        <f t="shared" si="576"/>
        <v>0</v>
      </c>
      <c r="AX577" s="192">
        <f t="shared" si="584"/>
        <v>0</v>
      </c>
      <c r="AY577" s="192" t="s">
        <v>18</v>
      </c>
      <c r="AZ577" s="46" t="s">
        <v>192</v>
      </c>
      <c r="BD577" s="186" t="s">
        <v>140</v>
      </c>
      <c r="BE577" s="46" t="str">
        <f t="shared" si="577"/>
        <v>R_ES-SA-SpCool</v>
      </c>
      <c r="BF577" s="192">
        <f t="shared" si="578"/>
        <v>0</v>
      </c>
      <c r="BG577" s="192">
        <f t="shared" si="581"/>
        <v>0</v>
      </c>
      <c r="BH577" s="192" t="s">
        <v>18</v>
      </c>
      <c r="BI577" s="46" t="s">
        <v>194</v>
      </c>
      <c r="BM577" s="186" t="s">
        <v>140</v>
      </c>
      <c r="BN577" s="46" t="str">
        <f t="shared" si="579"/>
        <v>R_ES-SA-SpCool</v>
      </c>
      <c r="BO577" s="192">
        <f t="shared" si="580"/>
        <v>0</v>
      </c>
      <c r="BP577" s="192">
        <f t="shared" si="582"/>
        <v>0</v>
      </c>
      <c r="BQ577" s="192" t="s">
        <v>18</v>
      </c>
      <c r="BR577" s="46" t="s">
        <v>191</v>
      </c>
    </row>
    <row r="578" spans="11:70">
      <c r="K578" s="186" t="s">
        <v>140</v>
      </c>
      <c r="L578" s="187" t="str">
        <f t="shared" si="604"/>
        <v>R_ES-SA-SpCool</v>
      </c>
      <c r="M578" s="186">
        <f t="shared" si="605"/>
        <v>0</v>
      </c>
      <c r="N578" s="186">
        <f t="shared" si="605"/>
        <v>0</v>
      </c>
      <c r="O578" s="186" t="s">
        <v>18</v>
      </c>
      <c r="P578" s="187" t="s">
        <v>195</v>
      </c>
      <c r="T578" s="186" t="s">
        <v>140</v>
      </c>
      <c r="U578" s="187" t="str">
        <f t="shared" si="570"/>
        <v>R_ES-SA-SpCool</v>
      </c>
      <c r="V578" s="186">
        <f t="shared" si="570"/>
        <v>0</v>
      </c>
      <c r="W578" s="186">
        <f t="shared" ref="W578" si="607">W482</f>
        <v>0</v>
      </c>
      <c r="X578" s="186" t="s">
        <v>18</v>
      </c>
      <c r="Y578" s="187" t="s">
        <v>190</v>
      </c>
      <c r="AC578" s="186" t="s">
        <v>140</v>
      </c>
      <c r="AD578" s="46" t="str">
        <f t="shared" si="571"/>
        <v>R_ES-SA-SpCool</v>
      </c>
      <c r="AE578" s="192">
        <f t="shared" si="572"/>
        <v>0</v>
      </c>
      <c r="AF578" s="46">
        <f t="shared" si="602"/>
        <v>0</v>
      </c>
      <c r="AG578" s="192" t="s">
        <v>18</v>
      </c>
      <c r="AH578" s="46" t="s">
        <v>196</v>
      </c>
      <c r="AL578" s="186" t="s">
        <v>140</v>
      </c>
      <c r="AM578" s="187" t="str">
        <f t="shared" si="573"/>
        <v>R_ES-SA-SpCool</v>
      </c>
      <c r="AN578" s="186">
        <f t="shared" si="574"/>
        <v>0</v>
      </c>
      <c r="AO578" s="186">
        <f t="shared" si="603"/>
        <v>0</v>
      </c>
      <c r="AP578" s="186" t="s">
        <v>18</v>
      </c>
      <c r="AQ578" s="187" t="s">
        <v>193</v>
      </c>
      <c r="AU578" s="186" t="s">
        <v>140</v>
      </c>
      <c r="AV578" s="46" t="str">
        <f t="shared" si="575"/>
        <v>R_ES-SA-SpCool</v>
      </c>
      <c r="AW578" s="192">
        <f t="shared" si="576"/>
        <v>0</v>
      </c>
      <c r="AX578" s="192">
        <f t="shared" si="584"/>
        <v>0</v>
      </c>
      <c r="AY578" s="192" t="s">
        <v>18</v>
      </c>
      <c r="AZ578" s="46" t="s">
        <v>192</v>
      </c>
      <c r="BD578" s="186" t="s">
        <v>140</v>
      </c>
      <c r="BE578" s="46" t="str">
        <f t="shared" si="577"/>
        <v>R_ES-SA-SpCool</v>
      </c>
      <c r="BF578" s="192">
        <f t="shared" si="578"/>
        <v>0</v>
      </c>
      <c r="BG578" s="192">
        <f t="shared" si="581"/>
        <v>0</v>
      </c>
      <c r="BH578" s="192" t="s">
        <v>18</v>
      </c>
      <c r="BI578" s="46" t="s">
        <v>194</v>
      </c>
      <c r="BM578" s="186" t="s">
        <v>140</v>
      </c>
      <c r="BN578" s="46" t="str">
        <f t="shared" si="579"/>
        <v>R_ES-SA-SpCool</v>
      </c>
      <c r="BO578" s="192">
        <f t="shared" si="580"/>
        <v>0</v>
      </c>
      <c r="BP578" s="192">
        <f t="shared" si="582"/>
        <v>0</v>
      </c>
      <c r="BQ578" s="192" t="s">
        <v>18</v>
      </c>
      <c r="BR578" s="46" t="s">
        <v>191</v>
      </c>
    </row>
    <row r="579" spans="11:70">
      <c r="K579" s="186" t="s">
        <v>140</v>
      </c>
      <c r="L579" s="187" t="str">
        <f t="shared" si="604"/>
        <v>R_ES-SA-SpCool</v>
      </c>
      <c r="M579" s="186">
        <f t="shared" si="605"/>
        <v>0</v>
      </c>
      <c r="N579" s="186">
        <f t="shared" si="605"/>
        <v>0</v>
      </c>
      <c r="O579" s="186" t="s">
        <v>18</v>
      </c>
      <c r="P579" s="187" t="s">
        <v>195</v>
      </c>
      <c r="T579" s="186" t="s">
        <v>140</v>
      </c>
      <c r="U579" s="187" t="str">
        <f t="shared" si="570"/>
        <v>R_ES-SA-SpCool</v>
      </c>
      <c r="V579" s="186">
        <f t="shared" si="570"/>
        <v>0</v>
      </c>
      <c r="W579" s="186">
        <f t="shared" ref="W579" si="608">W483</f>
        <v>0</v>
      </c>
      <c r="X579" s="186" t="s">
        <v>18</v>
      </c>
      <c r="Y579" s="187" t="s">
        <v>190</v>
      </c>
      <c r="AC579" s="186" t="s">
        <v>140</v>
      </c>
      <c r="AD579" s="46" t="str">
        <f t="shared" si="571"/>
        <v>R_ES-SA-SpCool</v>
      </c>
      <c r="AE579" s="192">
        <f t="shared" si="572"/>
        <v>0</v>
      </c>
      <c r="AF579" s="46">
        <f t="shared" si="602"/>
        <v>0</v>
      </c>
      <c r="AG579" s="192" t="s">
        <v>18</v>
      </c>
      <c r="AH579" s="46" t="s">
        <v>196</v>
      </c>
      <c r="AL579" s="186" t="s">
        <v>140</v>
      </c>
      <c r="AM579" s="187" t="str">
        <f t="shared" si="573"/>
        <v>R_ES-SA-SpCool</v>
      </c>
      <c r="AN579" s="186">
        <f t="shared" si="574"/>
        <v>0</v>
      </c>
      <c r="AO579" s="186">
        <f t="shared" si="603"/>
        <v>0</v>
      </c>
      <c r="AP579" s="186" t="s">
        <v>18</v>
      </c>
      <c r="AQ579" s="187" t="s">
        <v>193</v>
      </c>
      <c r="AU579" s="186" t="s">
        <v>140</v>
      </c>
      <c r="AV579" s="46" t="str">
        <f t="shared" si="575"/>
        <v>R_ES-SA-SpCool</v>
      </c>
      <c r="AW579" s="192">
        <f t="shared" si="576"/>
        <v>0</v>
      </c>
      <c r="AX579" s="192">
        <f t="shared" si="584"/>
        <v>0</v>
      </c>
      <c r="AY579" s="192" t="s">
        <v>18</v>
      </c>
      <c r="AZ579" s="46" t="s">
        <v>192</v>
      </c>
      <c r="BD579" s="186" t="s">
        <v>140</v>
      </c>
      <c r="BE579" s="46" t="str">
        <f t="shared" si="577"/>
        <v>R_ES-SA-SpCool</v>
      </c>
      <c r="BF579" s="192">
        <f t="shared" si="578"/>
        <v>0</v>
      </c>
      <c r="BG579" s="192">
        <f t="shared" si="581"/>
        <v>0</v>
      </c>
      <c r="BH579" s="192" t="s">
        <v>18</v>
      </c>
      <c r="BI579" s="46" t="s">
        <v>194</v>
      </c>
      <c r="BM579" s="186" t="s">
        <v>140</v>
      </c>
      <c r="BN579" s="46" t="str">
        <f t="shared" si="579"/>
        <v>R_ES-SA-SpCool</v>
      </c>
      <c r="BO579" s="192">
        <f t="shared" si="580"/>
        <v>0</v>
      </c>
      <c r="BP579" s="192">
        <f t="shared" si="582"/>
        <v>0</v>
      </c>
      <c r="BQ579" s="192" t="s">
        <v>18</v>
      </c>
      <c r="BR579" s="46" t="s">
        <v>191</v>
      </c>
    </row>
    <row r="580" spans="11:70">
      <c r="K580" s="186" t="s">
        <v>140</v>
      </c>
      <c r="L580" s="187" t="str">
        <f t="shared" si="604"/>
        <v>R_ES-SA-SpCool</v>
      </c>
      <c r="M580" s="186">
        <f t="shared" si="605"/>
        <v>0</v>
      </c>
      <c r="N580" s="186">
        <f t="shared" si="605"/>
        <v>0</v>
      </c>
      <c r="O580" s="186" t="s">
        <v>18</v>
      </c>
      <c r="P580" s="187" t="s">
        <v>195</v>
      </c>
      <c r="T580" s="186" t="s">
        <v>140</v>
      </c>
      <c r="U580" s="187" t="str">
        <f t="shared" si="570"/>
        <v>R_ES-SA-SpCool</v>
      </c>
      <c r="V580" s="186">
        <f t="shared" si="570"/>
        <v>0</v>
      </c>
      <c r="W580" s="186">
        <f t="shared" ref="W580" si="609">W484</f>
        <v>0</v>
      </c>
      <c r="X580" s="186" t="s">
        <v>18</v>
      </c>
      <c r="Y580" s="187" t="s">
        <v>190</v>
      </c>
      <c r="AC580" s="186" t="s">
        <v>140</v>
      </c>
      <c r="AD580" s="46" t="str">
        <f t="shared" si="571"/>
        <v>R_ES-SA-SpCool</v>
      </c>
      <c r="AE580" s="192">
        <f t="shared" si="572"/>
        <v>0</v>
      </c>
      <c r="AF580" s="46">
        <f t="shared" si="602"/>
        <v>0</v>
      </c>
      <c r="AG580" s="192" t="s">
        <v>18</v>
      </c>
      <c r="AH580" s="46" t="s">
        <v>196</v>
      </c>
      <c r="AL580" s="186" t="s">
        <v>140</v>
      </c>
      <c r="AM580" s="187" t="str">
        <f t="shared" si="573"/>
        <v>R_ES-SA-SpCool</v>
      </c>
      <c r="AN580" s="186">
        <f t="shared" si="574"/>
        <v>0</v>
      </c>
      <c r="AO580" s="186">
        <f t="shared" si="603"/>
        <v>0</v>
      </c>
      <c r="AP580" s="186" t="s">
        <v>18</v>
      </c>
      <c r="AQ580" s="187" t="s">
        <v>193</v>
      </c>
      <c r="AU580" s="186" t="s">
        <v>140</v>
      </c>
      <c r="AV580" s="46" t="str">
        <f t="shared" si="575"/>
        <v>R_ES-SA-SpCool</v>
      </c>
      <c r="AW580" s="192">
        <f t="shared" si="576"/>
        <v>0</v>
      </c>
      <c r="AX580" s="192">
        <f t="shared" si="584"/>
        <v>0</v>
      </c>
      <c r="AY580" s="192" t="s">
        <v>18</v>
      </c>
      <c r="AZ580" s="46" t="s">
        <v>192</v>
      </c>
      <c r="BD580" s="186" t="s">
        <v>140</v>
      </c>
      <c r="BE580" s="46" t="str">
        <f t="shared" si="577"/>
        <v>R_ES-SA-SpCool</v>
      </c>
      <c r="BF580" s="192">
        <f t="shared" si="578"/>
        <v>0</v>
      </c>
      <c r="BG580" s="192">
        <f t="shared" si="581"/>
        <v>0</v>
      </c>
      <c r="BH580" s="192" t="s">
        <v>18</v>
      </c>
      <c r="BI580" s="46" t="s">
        <v>194</v>
      </c>
      <c r="BM580" s="186" t="s">
        <v>140</v>
      </c>
      <c r="BN580" s="46" t="str">
        <f t="shared" si="579"/>
        <v>R_ES-SA-SpCool</v>
      </c>
      <c r="BO580" s="192">
        <f t="shared" si="580"/>
        <v>0</v>
      </c>
      <c r="BP580" s="192">
        <f t="shared" si="582"/>
        <v>0</v>
      </c>
      <c r="BQ580" s="192" t="s">
        <v>18</v>
      </c>
      <c r="BR580" s="46" t="s">
        <v>191</v>
      </c>
    </row>
    <row r="581" spans="11:70">
      <c r="K581" s="186" t="s">
        <v>140</v>
      </c>
      <c r="L581" s="187" t="str">
        <f t="shared" si="604"/>
        <v>R_ES-SA-SpCool</v>
      </c>
      <c r="M581" s="186">
        <f t="shared" si="605"/>
        <v>0</v>
      </c>
      <c r="N581" s="186">
        <f t="shared" si="605"/>
        <v>0</v>
      </c>
      <c r="O581" s="186" t="s">
        <v>18</v>
      </c>
      <c r="P581" s="187" t="s">
        <v>195</v>
      </c>
      <c r="T581" s="186" t="s">
        <v>140</v>
      </c>
      <c r="U581" s="187" t="str">
        <f t="shared" si="570"/>
        <v>R_ES-SA-SpCool</v>
      </c>
      <c r="V581" s="186">
        <f t="shared" si="570"/>
        <v>0</v>
      </c>
      <c r="W581" s="186">
        <f t="shared" ref="W581" si="610">W485</f>
        <v>0</v>
      </c>
      <c r="X581" s="186" t="s">
        <v>18</v>
      </c>
      <c r="Y581" s="187" t="s">
        <v>190</v>
      </c>
      <c r="AC581" s="186" t="s">
        <v>140</v>
      </c>
      <c r="AD581" s="46" t="str">
        <f t="shared" si="571"/>
        <v>R_ES-SA-SpCool</v>
      </c>
      <c r="AE581" s="192">
        <f t="shared" si="572"/>
        <v>0</v>
      </c>
      <c r="AF581" s="46">
        <f t="shared" si="602"/>
        <v>0</v>
      </c>
      <c r="AG581" s="192" t="s">
        <v>18</v>
      </c>
      <c r="AH581" s="46" t="s">
        <v>196</v>
      </c>
      <c r="AL581" s="186" t="s">
        <v>140</v>
      </c>
      <c r="AM581" s="187" t="str">
        <f t="shared" si="573"/>
        <v>R_ES-SA-SpCool</v>
      </c>
      <c r="AN581" s="186">
        <f t="shared" si="574"/>
        <v>0</v>
      </c>
      <c r="AO581" s="186">
        <f t="shared" si="603"/>
        <v>0</v>
      </c>
      <c r="AP581" s="186" t="s">
        <v>18</v>
      </c>
      <c r="AQ581" s="187" t="s">
        <v>193</v>
      </c>
      <c r="AU581" s="186" t="s">
        <v>140</v>
      </c>
      <c r="AV581" s="46" t="str">
        <f t="shared" si="575"/>
        <v>R_ES-SA-SpCool</v>
      </c>
      <c r="AW581" s="192">
        <f t="shared" si="576"/>
        <v>0</v>
      </c>
      <c r="AX581" s="192">
        <f t="shared" si="584"/>
        <v>0</v>
      </c>
      <c r="AY581" s="192" t="s">
        <v>18</v>
      </c>
      <c r="AZ581" s="46" t="s">
        <v>192</v>
      </c>
      <c r="BD581" s="186" t="s">
        <v>140</v>
      </c>
      <c r="BE581" s="46" t="str">
        <f t="shared" si="577"/>
        <v>R_ES-SA-SpCool</v>
      </c>
      <c r="BF581" s="192">
        <f t="shared" si="578"/>
        <v>0</v>
      </c>
      <c r="BG581" s="192">
        <f t="shared" si="581"/>
        <v>0</v>
      </c>
      <c r="BH581" s="192" t="s">
        <v>18</v>
      </c>
      <c r="BI581" s="46" t="s">
        <v>194</v>
      </c>
      <c r="BM581" s="186" t="s">
        <v>140</v>
      </c>
      <c r="BN581" s="46" t="str">
        <f t="shared" si="579"/>
        <v>R_ES-SA-SpCool</v>
      </c>
      <c r="BO581" s="192">
        <f t="shared" si="580"/>
        <v>0</v>
      </c>
      <c r="BP581" s="192">
        <f t="shared" si="582"/>
        <v>0</v>
      </c>
      <c r="BQ581" s="192" t="s">
        <v>18</v>
      </c>
      <c r="BR581" s="46" t="s">
        <v>191</v>
      </c>
    </row>
    <row r="582" spans="11:70">
      <c r="K582" s="186" t="s">
        <v>140</v>
      </c>
      <c r="L582" s="187" t="str">
        <f t="shared" si="604"/>
        <v>R_ES-SA-SpCool</v>
      </c>
      <c r="M582" s="186">
        <f t="shared" si="605"/>
        <v>0</v>
      </c>
      <c r="N582" s="186">
        <f t="shared" si="605"/>
        <v>0</v>
      </c>
      <c r="O582" s="186" t="s">
        <v>18</v>
      </c>
      <c r="P582" s="187" t="s">
        <v>195</v>
      </c>
      <c r="T582" s="186" t="s">
        <v>140</v>
      </c>
      <c r="U582" s="187" t="str">
        <f t="shared" si="570"/>
        <v>R_ES-SA-SpCool</v>
      </c>
      <c r="V582" s="186">
        <f t="shared" si="570"/>
        <v>0</v>
      </c>
      <c r="W582" s="186">
        <f t="shared" ref="W582" si="611">W486</f>
        <v>0</v>
      </c>
      <c r="X582" s="186" t="s">
        <v>18</v>
      </c>
      <c r="Y582" s="187" t="s">
        <v>190</v>
      </c>
      <c r="AC582" s="186" t="s">
        <v>140</v>
      </c>
      <c r="AD582" s="46" t="str">
        <f t="shared" si="571"/>
        <v>R_ES-SA-SpCool</v>
      </c>
      <c r="AE582" s="192">
        <f t="shared" si="572"/>
        <v>0</v>
      </c>
      <c r="AF582" s="46">
        <f t="shared" si="602"/>
        <v>0</v>
      </c>
      <c r="AG582" s="192" t="s">
        <v>18</v>
      </c>
      <c r="AH582" s="46" t="s">
        <v>196</v>
      </c>
      <c r="AL582" s="186" t="s">
        <v>140</v>
      </c>
      <c r="AM582" s="187" t="str">
        <f t="shared" si="573"/>
        <v>R_ES-SA-SpCool</v>
      </c>
      <c r="AN582" s="186">
        <f t="shared" si="574"/>
        <v>0</v>
      </c>
      <c r="AO582" s="186">
        <f t="shared" si="603"/>
        <v>0</v>
      </c>
      <c r="AP582" s="186" t="s">
        <v>18</v>
      </c>
      <c r="AQ582" s="187" t="s">
        <v>193</v>
      </c>
      <c r="AU582" s="186" t="s">
        <v>140</v>
      </c>
      <c r="AV582" s="46" t="str">
        <f t="shared" si="575"/>
        <v>R_ES-SA-SpCool</v>
      </c>
      <c r="AW582" s="192">
        <f t="shared" si="576"/>
        <v>0</v>
      </c>
      <c r="AX582" s="192">
        <f t="shared" si="584"/>
        <v>0</v>
      </c>
      <c r="AY582" s="192" t="s">
        <v>18</v>
      </c>
      <c r="AZ582" s="46" t="s">
        <v>192</v>
      </c>
      <c r="BD582" s="186" t="s">
        <v>140</v>
      </c>
      <c r="BE582" s="46" t="str">
        <f t="shared" si="577"/>
        <v>R_ES-SA-SpCool</v>
      </c>
      <c r="BF582" s="192">
        <f t="shared" si="578"/>
        <v>0</v>
      </c>
      <c r="BG582" s="192">
        <f t="shared" si="581"/>
        <v>0</v>
      </c>
      <c r="BH582" s="192" t="s">
        <v>18</v>
      </c>
      <c r="BI582" s="46" t="s">
        <v>194</v>
      </c>
      <c r="BM582" s="186" t="s">
        <v>140</v>
      </c>
      <c r="BN582" s="46" t="str">
        <f t="shared" si="579"/>
        <v>R_ES-SA-SpCool</v>
      </c>
      <c r="BO582" s="192">
        <f t="shared" si="580"/>
        <v>0</v>
      </c>
      <c r="BP582" s="192">
        <f t="shared" si="582"/>
        <v>0</v>
      </c>
      <c r="BQ582" s="192" t="s">
        <v>18</v>
      </c>
      <c r="BR582" s="46" t="s">
        <v>191</v>
      </c>
    </row>
    <row r="583" spans="11:70">
      <c r="K583" s="186" t="s">
        <v>140</v>
      </c>
      <c r="L583" s="187" t="str">
        <f t="shared" si="604"/>
        <v>R_ES-SA-SpCool</v>
      </c>
      <c r="M583" s="186">
        <f t="shared" si="605"/>
        <v>0</v>
      </c>
      <c r="N583" s="186">
        <f t="shared" si="605"/>
        <v>0</v>
      </c>
      <c r="O583" s="186" t="s">
        <v>18</v>
      </c>
      <c r="P583" s="187" t="s">
        <v>195</v>
      </c>
      <c r="T583" s="186" t="s">
        <v>140</v>
      </c>
      <c r="U583" s="187" t="str">
        <f t="shared" si="570"/>
        <v>R_ES-SA-SpCool</v>
      </c>
      <c r="V583" s="186">
        <f t="shared" si="570"/>
        <v>0</v>
      </c>
      <c r="W583" s="186">
        <f t="shared" ref="W583" si="612">W487</f>
        <v>0</v>
      </c>
      <c r="X583" s="186" t="s">
        <v>18</v>
      </c>
      <c r="Y583" s="187" t="s">
        <v>190</v>
      </c>
      <c r="AC583" s="186" t="s">
        <v>140</v>
      </c>
      <c r="AD583" s="46" t="str">
        <f t="shared" si="571"/>
        <v>R_ES-SA-SpCool</v>
      </c>
      <c r="AE583" s="192">
        <f t="shared" si="572"/>
        <v>0</v>
      </c>
      <c r="AF583" s="46">
        <f t="shared" si="602"/>
        <v>0</v>
      </c>
      <c r="AG583" s="192" t="s">
        <v>18</v>
      </c>
      <c r="AH583" s="46" t="s">
        <v>196</v>
      </c>
      <c r="AL583" s="186" t="s">
        <v>140</v>
      </c>
      <c r="AM583" s="187" t="str">
        <f t="shared" si="573"/>
        <v>R_ES-SA-SpCool</v>
      </c>
      <c r="AN583" s="186">
        <f t="shared" si="574"/>
        <v>0</v>
      </c>
      <c r="AO583" s="186">
        <f t="shared" si="603"/>
        <v>0</v>
      </c>
      <c r="AP583" s="186" t="s">
        <v>18</v>
      </c>
      <c r="AQ583" s="187" t="s">
        <v>193</v>
      </c>
      <c r="AU583" s="186" t="s">
        <v>140</v>
      </c>
      <c r="AV583" s="46" t="str">
        <f t="shared" si="575"/>
        <v>R_ES-SA-SpCool</v>
      </c>
      <c r="AW583" s="192">
        <f t="shared" si="576"/>
        <v>0</v>
      </c>
      <c r="AX583" s="192">
        <f t="shared" si="584"/>
        <v>0</v>
      </c>
      <c r="AY583" s="192" t="s">
        <v>18</v>
      </c>
      <c r="AZ583" s="46" t="s">
        <v>192</v>
      </c>
      <c r="BD583" s="186" t="s">
        <v>140</v>
      </c>
      <c r="BE583" s="46" t="str">
        <f t="shared" si="577"/>
        <v>R_ES-SA-SpCool</v>
      </c>
      <c r="BF583" s="192">
        <f t="shared" si="578"/>
        <v>0</v>
      </c>
      <c r="BG583" s="192">
        <f t="shared" si="581"/>
        <v>0</v>
      </c>
      <c r="BH583" s="192" t="s">
        <v>18</v>
      </c>
      <c r="BI583" s="46" t="s">
        <v>194</v>
      </c>
      <c r="BM583" s="186" t="s">
        <v>140</v>
      </c>
      <c r="BN583" s="46" t="str">
        <f t="shared" si="579"/>
        <v>R_ES-SA-SpCool</v>
      </c>
      <c r="BO583" s="192">
        <f t="shared" si="580"/>
        <v>0</v>
      </c>
      <c r="BP583" s="192">
        <f t="shared" si="582"/>
        <v>0</v>
      </c>
      <c r="BQ583" s="192" t="s">
        <v>18</v>
      </c>
      <c r="BR583" s="46" t="s">
        <v>191</v>
      </c>
    </row>
    <row r="584" spans="11:70">
      <c r="K584" s="186" t="s">
        <v>350</v>
      </c>
      <c r="L584" s="187" t="str">
        <f t="shared" si="604"/>
        <v>R_ES-SA-SpCool</v>
      </c>
      <c r="M584" s="186" t="str">
        <f t="shared" si="605"/>
        <v>WH0_1</v>
      </c>
      <c r="N584" s="186">
        <v>0</v>
      </c>
      <c r="O584" s="186" t="s">
        <v>18</v>
      </c>
      <c r="P584" s="187" t="s">
        <v>195</v>
      </c>
      <c r="T584" s="186" t="s">
        <v>350</v>
      </c>
      <c r="U584" s="187" t="str">
        <f t="shared" si="570"/>
        <v>R_ES-SA-SpCool</v>
      </c>
      <c r="V584" s="186" t="str">
        <f t="shared" si="570"/>
        <v>WH0_1</v>
      </c>
      <c r="W584" s="186">
        <v>0</v>
      </c>
      <c r="X584" s="186" t="s">
        <v>18</v>
      </c>
      <c r="Y584" s="187" t="s">
        <v>190</v>
      </c>
      <c r="AC584" s="186" t="s">
        <v>350</v>
      </c>
      <c r="AD584" s="46" t="str">
        <f t="shared" si="571"/>
        <v>R_ES-SA-SpCool</v>
      </c>
      <c r="AE584" s="192" t="str">
        <f t="shared" si="572"/>
        <v>WH0_1</v>
      </c>
      <c r="AF584" s="46">
        <f t="shared" si="602"/>
        <v>0</v>
      </c>
      <c r="AG584" s="192" t="s">
        <v>18</v>
      </c>
      <c r="AH584" s="46" t="s">
        <v>196</v>
      </c>
      <c r="AL584" s="186" t="s">
        <v>350</v>
      </c>
      <c r="AM584" s="187" t="str">
        <f t="shared" si="573"/>
        <v>R_ES-SA-SpCool</v>
      </c>
      <c r="AN584" s="186" t="str">
        <f t="shared" si="574"/>
        <v>WH0_1</v>
      </c>
      <c r="AO584" s="186">
        <f t="shared" si="603"/>
        <v>0</v>
      </c>
      <c r="AP584" s="186" t="s">
        <v>18</v>
      </c>
      <c r="AQ584" s="187" t="s">
        <v>193</v>
      </c>
      <c r="AU584" s="186" t="s">
        <v>350</v>
      </c>
      <c r="AV584" s="46" t="str">
        <f t="shared" si="575"/>
        <v>R_ES-SA-SpCool</v>
      </c>
      <c r="AW584" s="192" t="str">
        <f t="shared" si="576"/>
        <v>WH0_1</v>
      </c>
      <c r="AX584" s="192">
        <f t="shared" si="584"/>
        <v>0</v>
      </c>
      <c r="AY584" s="192" t="s">
        <v>18</v>
      </c>
      <c r="AZ584" s="46" t="s">
        <v>192</v>
      </c>
      <c r="BD584" s="186" t="s">
        <v>350</v>
      </c>
      <c r="BE584" s="46" t="str">
        <f t="shared" si="577"/>
        <v>R_ES-SA-SpCool</v>
      </c>
      <c r="BF584" s="192" t="str">
        <f t="shared" si="578"/>
        <v>WH0_1</v>
      </c>
      <c r="BG584" s="192">
        <f t="shared" si="581"/>
        <v>0</v>
      </c>
      <c r="BH584" s="192" t="s">
        <v>18</v>
      </c>
      <c r="BI584" s="46" t="s">
        <v>194</v>
      </c>
      <c r="BM584" s="186" t="s">
        <v>350</v>
      </c>
      <c r="BN584" s="46" t="str">
        <f t="shared" si="579"/>
        <v>R_ES-SA-SpCool</v>
      </c>
      <c r="BO584" s="192" t="str">
        <f t="shared" si="580"/>
        <v>WH0_1</v>
      </c>
      <c r="BP584" s="192">
        <f t="shared" si="582"/>
        <v>0</v>
      </c>
      <c r="BQ584" s="192" t="s">
        <v>18</v>
      </c>
      <c r="BR584" s="46" t="s">
        <v>191</v>
      </c>
    </row>
    <row r="585" spans="11:70">
      <c r="K585" s="186" t="s">
        <v>350</v>
      </c>
      <c r="L585" s="187" t="str">
        <f t="shared" si="604"/>
        <v>R_ES-SA-SpCool</v>
      </c>
      <c r="M585" s="186" t="str">
        <f t="shared" si="605"/>
        <v>WH2_3</v>
      </c>
      <c r="N585" s="186">
        <v>0</v>
      </c>
      <c r="O585" s="186" t="s">
        <v>18</v>
      </c>
      <c r="P585" s="187" t="s">
        <v>195</v>
      </c>
      <c r="T585" s="186" t="s">
        <v>350</v>
      </c>
      <c r="U585" s="187" t="str">
        <f t="shared" si="570"/>
        <v>R_ES-SA-SpCool</v>
      </c>
      <c r="V585" s="186" t="str">
        <f t="shared" si="570"/>
        <v>WH2_3</v>
      </c>
      <c r="W585" s="186">
        <v>0</v>
      </c>
      <c r="X585" s="186" t="s">
        <v>18</v>
      </c>
      <c r="Y585" s="187" t="s">
        <v>190</v>
      </c>
      <c r="AC585" s="186" t="s">
        <v>350</v>
      </c>
      <c r="AD585" s="46" t="str">
        <f t="shared" si="571"/>
        <v>R_ES-SA-SpCool</v>
      </c>
      <c r="AE585" s="192" t="str">
        <f t="shared" si="572"/>
        <v>WH2_3</v>
      </c>
      <c r="AF585" s="46">
        <f t="shared" si="602"/>
        <v>0</v>
      </c>
      <c r="AG585" s="192" t="s">
        <v>18</v>
      </c>
      <c r="AH585" s="46" t="s">
        <v>196</v>
      </c>
      <c r="AL585" s="186" t="s">
        <v>350</v>
      </c>
      <c r="AM585" s="187" t="str">
        <f t="shared" si="573"/>
        <v>R_ES-SA-SpCool</v>
      </c>
      <c r="AN585" s="186" t="str">
        <f t="shared" si="574"/>
        <v>WH2_3</v>
      </c>
      <c r="AO585" s="186">
        <f t="shared" si="603"/>
        <v>0</v>
      </c>
      <c r="AP585" s="186" t="s">
        <v>18</v>
      </c>
      <c r="AQ585" s="187" t="s">
        <v>193</v>
      </c>
      <c r="AU585" s="186" t="s">
        <v>350</v>
      </c>
      <c r="AV585" s="46" t="str">
        <f t="shared" si="575"/>
        <v>R_ES-SA-SpCool</v>
      </c>
      <c r="AW585" s="192" t="str">
        <f t="shared" si="576"/>
        <v>WH2_3</v>
      </c>
      <c r="AX585" s="192">
        <f t="shared" si="584"/>
        <v>0</v>
      </c>
      <c r="AY585" s="192" t="s">
        <v>18</v>
      </c>
      <c r="AZ585" s="46" t="s">
        <v>192</v>
      </c>
      <c r="BD585" s="186" t="s">
        <v>350</v>
      </c>
      <c r="BE585" s="46" t="str">
        <f t="shared" si="577"/>
        <v>R_ES-SA-SpCool</v>
      </c>
      <c r="BF585" s="192" t="str">
        <f t="shared" si="578"/>
        <v>WH2_3</v>
      </c>
      <c r="BG585" s="192">
        <f t="shared" si="581"/>
        <v>0</v>
      </c>
      <c r="BH585" s="192" t="s">
        <v>18</v>
      </c>
      <c r="BI585" s="46" t="s">
        <v>194</v>
      </c>
      <c r="BM585" s="186" t="s">
        <v>350</v>
      </c>
      <c r="BN585" s="46" t="str">
        <f t="shared" si="579"/>
        <v>R_ES-SA-SpCool</v>
      </c>
      <c r="BO585" s="192" t="str">
        <f t="shared" si="580"/>
        <v>WH2_3</v>
      </c>
      <c r="BP585" s="192">
        <f t="shared" si="582"/>
        <v>0</v>
      </c>
      <c r="BQ585" s="192" t="s">
        <v>18</v>
      </c>
      <c r="BR585" s="46" t="s">
        <v>191</v>
      </c>
    </row>
    <row r="586" spans="11:70">
      <c r="K586" s="186" t="s">
        <v>350</v>
      </c>
      <c r="L586" s="187" t="str">
        <f t="shared" si="604"/>
        <v>R_ES-SA-SpCool</v>
      </c>
      <c r="M586" s="186" t="str">
        <f t="shared" si="605"/>
        <v>WH4_5</v>
      </c>
      <c r="N586" s="186">
        <v>0</v>
      </c>
      <c r="O586" s="186" t="s">
        <v>18</v>
      </c>
      <c r="P586" s="187" t="s">
        <v>195</v>
      </c>
      <c r="T586" s="186" t="s">
        <v>350</v>
      </c>
      <c r="U586" s="187" t="str">
        <f t="shared" si="570"/>
        <v>R_ES-SA-SpCool</v>
      </c>
      <c r="V586" s="186" t="str">
        <f t="shared" si="570"/>
        <v>WH4_5</v>
      </c>
      <c r="W586" s="186">
        <v>0</v>
      </c>
      <c r="X586" s="186" t="s">
        <v>18</v>
      </c>
      <c r="Y586" s="187" t="s">
        <v>190</v>
      </c>
      <c r="AC586" s="186" t="s">
        <v>350</v>
      </c>
      <c r="AD586" s="46" t="str">
        <f t="shared" si="571"/>
        <v>R_ES-SA-SpCool</v>
      </c>
      <c r="AE586" s="192" t="str">
        <f t="shared" si="572"/>
        <v>WH4_5</v>
      </c>
      <c r="AF586" s="46">
        <f t="shared" si="602"/>
        <v>0</v>
      </c>
      <c r="AG586" s="192" t="s">
        <v>18</v>
      </c>
      <c r="AH586" s="46" t="s">
        <v>196</v>
      </c>
      <c r="AL586" s="186" t="s">
        <v>350</v>
      </c>
      <c r="AM586" s="187" t="str">
        <f t="shared" si="573"/>
        <v>R_ES-SA-SpCool</v>
      </c>
      <c r="AN586" s="186" t="str">
        <f t="shared" si="574"/>
        <v>WH4_5</v>
      </c>
      <c r="AO586" s="186">
        <f t="shared" si="603"/>
        <v>0</v>
      </c>
      <c r="AP586" s="186" t="s">
        <v>18</v>
      </c>
      <c r="AQ586" s="187" t="s">
        <v>193</v>
      </c>
      <c r="AU586" s="186" t="s">
        <v>350</v>
      </c>
      <c r="AV586" s="46" t="str">
        <f t="shared" si="575"/>
        <v>R_ES-SA-SpCool</v>
      </c>
      <c r="AW586" s="192" t="str">
        <f t="shared" si="576"/>
        <v>WH4_5</v>
      </c>
      <c r="AX586" s="192">
        <f t="shared" si="584"/>
        <v>0</v>
      </c>
      <c r="AY586" s="192" t="s">
        <v>18</v>
      </c>
      <c r="AZ586" s="46" t="s">
        <v>192</v>
      </c>
      <c r="BD586" s="186" t="s">
        <v>350</v>
      </c>
      <c r="BE586" s="46" t="str">
        <f t="shared" si="577"/>
        <v>R_ES-SA-SpCool</v>
      </c>
      <c r="BF586" s="192" t="str">
        <f t="shared" si="578"/>
        <v>WH4_5</v>
      </c>
      <c r="BG586" s="192">
        <f t="shared" si="581"/>
        <v>0</v>
      </c>
      <c r="BH586" s="192" t="s">
        <v>18</v>
      </c>
      <c r="BI586" s="46" t="s">
        <v>194</v>
      </c>
      <c r="BM586" s="186" t="s">
        <v>350</v>
      </c>
      <c r="BN586" s="46" t="str">
        <f t="shared" si="579"/>
        <v>R_ES-SA-SpCool</v>
      </c>
      <c r="BO586" s="192" t="str">
        <f t="shared" si="580"/>
        <v>WH4_5</v>
      </c>
      <c r="BP586" s="192">
        <f t="shared" si="582"/>
        <v>0</v>
      </c>
      <c r="BQ586" s="192" t="s">
        <v>18</v>
      </c>
      <c r="BR586" s="46" t="s">
        <v>191</v>
      </c>
    </row>
    <row r="587" spans="11:70">
      <c r="K587" s="186" t="s">
        <v>350</v>
      </c>
      <c r="L587" s="187" t="str">
        <f t="shared" si="604"/>
        <v>R_ES-SA-SpCool</v>
      </c>
      <c r="M587" s="186" t="str">
        <f t="shared" si="605"/>
        <v>WH6_7</v>
      </c>
      <c r="N587" s="186">
        <v>0</v>
      </c>
      <c r="O587" s="186" t="s">
        <v>18</v>
      </c>
      <c r="P587" s="187" t="s">
        <v>195</v>
      </c>
      <c r="T587" s="186" t="s">
        <v>350</v>
      </c>
      <c r="U587" s="187" t="str">
        <f t="shared" si="570"/>
        <v>R_ES-SA-SpCool</v>
      </c>
      <c r="V587" s="186" t="str">
        <f t="shared" si="570"/>
        <v>WH6_7</v>
      </c>
      <c r="W587" s="186">
        <v>0</v>
      </c>
      <c r="X587" s="186" t="s">
        <v>18</v>
      </c>
      <c r="Y587" s="187" t="s">
        <v>190</v>
      </c>
      <c r="AC587" s="186" t="s">
        <v>350</v>
      </c>
      <c r="AD587" s="46" t="str">
        <f t="shared" si="571"/>
        <v>R_ES-SA-SpCool</v>
      </c>
      <c r="AE587" s="192" t="str">
        <f t="shared" si="572"/>
        <v>WH6_7</v>
      </c>
      <c r="AF587" s="46">
        <f t="shared" si="602"/>
        <v>0</v>
      </c>
      <c r="AG587" s="192" t="s">
        <v>18</v>
      </c>
      <c r="AH587" s="46" t="s">
        <v>196</v>
      </c>
      <c r="AL587" s="186" t="s">
        <v>350</v>
      </c>
      <c r="AM587" s="187" t="str">
        <f t="shared" si="573"/>
        <v>R_ES-SA-SpCool</v>
      </c>
      <c r="AN587" s="186" t="str">
        <f t="shared" si="574"/>
        <v>WH6_7</v>
      </c>
      <c r="AO587" s="186">
        <f t="shared" si="603"/>
        <v>0</v>
      </c>
      <c r="AP587" s="186" t="s">
        <v>18</v>
      </c>
      <c r="AQ587" s="187" t="s">
        <v>193</v>
      </c>
      <c r="AU587" s="186" t="s">
        <v>350</v>
      </c>
      <c r="AV587" s="46" t="str">
        <f t="shared" si="575"/>
        <v>R_ES-SA-SpCool</v>
      </c>
      <c r="AW587" s="192" t="str">
        <f t="shared" si="576"/>
        <v>WH6_7</v>
      </c>
      <c r="AX587" s="192">
        <f t="shared" si="584"/>
        <v>0</v>
      </c>
      <c r="AY587" s="192" t="s">
        <v>18</v>
      </c>
      <c r="AZ587" s="46" t="s">
        <v>192</v>
      </c>
      <c r="BD587" s="186" t="s">
        <v>350</v>
      </c>
      <c r="BE587" s="46" t="str">
        <f t="shared" si="577"/>
        <v>R_ES-SA-SpCool</v>
      </c>
      <c r="BF587" s="192" t="str">
        <f t="shared" si="578"/>
        <v>WH6_7</v>
      </c>
      <c r="BG587" s="192">
        <f t="shared" si="581"/>
        <v>0</v>
      </c>
      <c r="BH587" s="192" t="s">
        <v>18</v>
      </c>
      <c r="BI587" s="46" t="s">
        <v>194</v>
      </c>
      <c r="BM587" s="186" t="s">
        <v>350</v>
      </c>
      <c r="BN587" s="46" t="str">
        <f t="shared" si="579"/>
        <v>R_ES-SA-SpCool</v>
      </c>
      <c r="BO587" s="192" t="str">
        <f t="shared" si="580"/>
        <v>WH6_7</v>
      </c>
      <c r="BP587" s="192">
        <f t="shared" si="582"/>
        <v>0</v>
      </c>
      <c r="BQ587" s="192" t="s">
        <v>18</v>
      </c>
      <c r="BR587" s="46" t="s">
        <v>191</v>
      </c>
    </row>
    <row r="588" spans="11:70">
      <c r="K588" s="186" t="s">
        <v>350</v>
      </c>
      <c r="L588" s="187" t="str">
        <f t="shared" si="604"/>
        <v>R_ES-SA-SpCool</v>
      </c>
      <c r="M588" s="186" t="str">
        <f t="shared" si="605"/>
        <v>WH8_9</v>
      </c>
      <c r="N588" s="186">
        <v>0</v>
      </c>
      <c r="O588" s="186" t="s">
        <v>18</v>
      </c>
      <c r="P588" s="187" t="s">
        <v>195</v>
      </c>
      <c r="T588" s="186" t="s">
        <v>350</v>
      </c>
      <c r="U588" s="187" t="str">
        <f t="shared" si="570"/>
        <v>R_ES-SA-SpCool</v>
      </c>
      <c r="V588" s="186" t="str">
        <f t="shared" si="570"/>
        <v>WH8_9</v>
      </c>
      <c r="W588" s="186">
        <v>0</v>
      </c>
      <c r="X588" s="186" t="s">
        <v>18</v>
      </c>
      <c r="Y588" s="187" t="s">
        <v>190</v>
      </c>
      <c r="AC588" s="186" t="s">
        <v>350</v>
      </c>
      <c r="AD588" s="46" t="str">
        <f t="shared" si="571"/>
        <v>R_ES-SA-SpCool</v>
      </c>
      <c r="AE588" s="192" t="str">
        <f t="shared" si="572"/>
        <v>WH8_9</v>
      </c>
      <c r="AF588" s="46">
        <f t="shared" si="602"/>
        <v>0</v>
      </c>
      <c r="AG588" s="192" t="s">
        <v>18</v>
      </c>
      <c r="AH588" s="46" t="s">
        <v>196</v>
      </c>
      <c r="AL588" s="186" t="s">
        <v>350</v>
      </c>
      <c r="AM588" s="187" t="str">
        <f t="shared" si="573"/>
        <v>R_ES-SA-SpCool</v>
      </c>
      <c r="AN588" s="186" t="str">
        <f t="shared" si="574"/>
        <v>WH8_9</v>
      </c>
      <c r="AO588" s="186">
        <f t="shared" si="603"/>
        <v>0</v>
      </c>
      <c r="AP588" s="186" t="s">
        <v>18</v>
      </c>
      <c r="AQ588" s="187" t="s">
        <v>193</v>
      </c>
      <c r="AU588" s="186" t="s">
        <v>350</v>
      </c>
      <c r="AV588" s="46" t="str">
        <f t="shared" si="575"/>
        <v>R_ES-SA-SpCool</v>
      </c>
      <c r="AW588" s="192" t="str">
        <f t="shared" si="576"/>
        <v>WH8_9</v>
      </c>
      <c r="AX588" s="192">
        <f t="shared" si="584"/>
        <v>0</v>
      </c>
      <c r="AY588" s="192" t="s">
        <v>18</v>
      </c>
      <c r="AZ588" s="46" t="s">
        <v>192</v>
      </c>
      <c r="BD588" s="186" t="s">
        <v>350</v>
      </c>
      <c r="BE588" s="46" t="str">
        <f t="shared" si="577"/>
        <v>R_ES-SA-SpCool</v>
      </c>
      <c r="BF588" s="192" t="str">
        <f t="shared" si="578"/>
        <v>WH8_9</v>
      </c>
      <c r="BG588" s="192">
        <f t="shared" si="581"/>
        <v>0</v>
      </c>
      <c r="BH588" s="192" t="s">
        <v>18</v>
      </c>
      <c r="BI588" s="46" t="s">
        <v>194</v>
      </c>
      <c r="BM588" s="186" t="s">
        <v>350</v>
      </c>
      <c r="BN588" s="46" t="str">
        <f t="shared" si="579"/>
        <v>R_ES-SA-SpCool</v>
      </c>
      <c r="BO588" s="192" t="str">
        <f t="shared" si="580"/>
        <v>WH8_9</v>
      </c>
      <c r="BP588" s="192">
        <f t="shared" si="582"/>
        <v>0</v>
      </c>
      <c r="BQ588" s="192" t="s">
        <v>18</v>
      </c>
      <c r="BR588" s="46" t="s">
        <v>191</v>
      </c>
    </row>
    <row r="589" spans="11:70">
      <c r="K589" s="186" t="s">
        <v>350</v>
      </c>
      <c r="L589" s="187" t="str">
        <f t="shared" si="604"/>
        <v>R_ES-SA-SpCool</v>
      </c>
      <c r="M589" s="186" t="str">
        <f t="shared" si="605"/>
        <v>WH10_11</v>
      </c>
      <c r="N589" s="186">
        <v>0</v>
      </c>
      <c r="O589" s="186" t="s">
        <v>18</v>
      </c>
      <c r="P589" s="187" t="s">
        <v>195</v>
      </c>
      <c r="T589" s="186" t="s">
        <v>350</v>
      </c>
      <c r="U589" s="187" t="str">
        <f t="shared" si="570"/>
        <v>R_ES-SA-SpCool</v>
      </c>
      <c r="V589" s="186" t="str">
        <f t="shared" si="570"/>
        <v>WH10_11</v>
      </c>
      <c r="W589" s="186">
        <v>0</v>
      </c>
      <c r="X589" s="186" t="s">
        <v>18</v>
      </c>
      <c r="Y589" s="187" t="s">
        <v>190</v>
      </c>
      <c r="AC589" s="186" t="s">
        <v>350</v>
      </c>
      <c r="AD589" s="46" t="str">
        <f t="shared" si="571"/>
        <v>R_ES-SA-SpCool</v>
      </c>
      <c r="AE589" s="192" t="str">
        <f t="shared" si="572"/>
        <v>WH10_11</v>
      </c>
      <c r="AF589" s="46">
        <f t="shared" si="602"/>
        <v>0</v>
      </c>
      <c r="AG589" s="192" t="s">
        <v>18</v>
      </c>
      <c r="AH589" s="46" t="s">
        <v>196</v>
      </c>
      <c r="AL589" s="186" t="s">
        <v>350</v>
      </c>
      <c r="AM589" s="187" t="str">
        <f t="shared" si="573"/>
        <v>R_ES-SA-SpCool</v>
      </c>
      <c r="AN589" s="186" t="str">
        <f t="shared" si="574"/>
        <v>WH10_11</v>
      </c>
      <c r="AO589" s="186">
        <f t="shared" si="603"/>
        <v>0</v>
      </c>
      <c r="AP589" s="186" t="s">
        <v>18</v>
      </c>
      <c r="AQ589" s="187" t="s">
        <v>193</v>
      </c>
      <c r="AU589" s="186" t="s">
        <v>350</v>
      </c>
      <c r="AV589" s="46" t="str">
        <f t="shared" si="575"/>
        <v>R_ES-SA-SpCool</v>
      </c>
      <c r="AW589" s="192" t="str">
        <f t="shared" si="576"/>
        <v>WH10_11</v>
      </c>
      <c r="AX589" s="192">
        <f t="shared" si="584"/>
        <v>0</v>
      </c>
      <c r="AY589" s="192" t="s">
        <v>18</v>
      </c>
      <c r="AZ589" s="46" t="s">
        <v>192</v>
      </c>
      <c r="BD589" s="186" t="s">
        <v>350</v>
      </c>
      <c r="BE589" s="46" t="str">
        <f t="shared" si="577"/>
        <v>R_ES-SA-SpCool</v>
      </c>
      <c r="BF589" s="192" t="str">
        <f t="shared" si="578"/>
        <v>WH10_11</v>
      </c>
      <c r="BG589" s="192">
        <f t="shared" si="581"/>
        <v>0</v>
      </c>
      <c r="BH589" s="192" t="s">
        <v>18</v>
      </c>
      <c r="BI589" s="46" t="s">
        <v>194</v>
      </c>
      <c r="BM589" s="186" t="s">
        <v>350</v>
      </c>
      <c r="BN589" s="46" t="str">
        <f t="shared" si="579"/>
        <v>R_ES-SA-SpCool</v>
      </c>
      <c r="BO589" s="192" t="str">
        <f t="shared" si="580"/>
        <v>WH10_11</v>
      </c>
      <c r="BP589" s="192">
        <f t="shared" si="582"/>
        <v>0</v>
      </c>
      <c r="BQ589" s="192" t="s">
        <v>18</v>
      </c>
      <c r="BR589" s="46" t="s">
        <v>191</v>
      </c>
    </row>
    <row r="590" spans="11:70">
      <c r="K590" s="186" t="s">
        <v>350</v>
      </c>
      <c r="L590" s="187" t="str">
        <f t="shared" si="604"/>
        <v>R_ES-SA-SpCool</v>
      </c>
      <c r="M590" s="186" t="str">
        <f t="shared" si="605"/>
        <v>WH12_13</v>
      </c>
      <c r="N590" s="186">
        <v>0</v>
      </c>
      <c r="O590" s="186" t="s">
        <v>18</v>
      </c>
      <c r="P590" s="187" t="s">
        <v>195</v>
      </c>
      <c r="T590" s="186" t="s">
        <v>350</v>
      </c>
      <c r="U590" s="187" t="str">
        <f t="shared" si="570"/>
        <v>R_ES-SA-SpCool</v>
      </c>
      <c r="V590" s="186" t="str">
        <f t="shared" si="570"/>
        <v>WH12_13</v>
      </c>
      <c r="W590" s="186">
        <v>0</v>
      </c>
      <c r="X590" s="186" t="s">
        <v>18</v>
      </c>
      <c r="Y590" s="187" t="s">
        <v>190</v>
      </c>
      <c r="AC590" s="186" t="s">
        <v>350</v>
      </c>
      <c r="AD590" s="46" t="str">
        <f t="shared" si="571"/>
        <v>R_ES-SA-SpCool</v>
      </c>
      <c r="AE590" s="192" t="str">
        <f t="shared" si="572"/>
        <v>WH12_13</v>
      </c>
      <c r="AF590" s="46">
        <f t="shared" si="602"/>
        <v>0</v>
      </c>
      <c r="AG590" s="192" t="s">
        <v>18</v>
      </c>
      <c r="AH590" s="46" t="s">
        <v>196</v>
      </c>
      <c r="AL590" s="186" t="s">
        <v>350</v>
      </c>
      <c r="AM590" s="187" t="str">
        <f t="shared" si="573"/>
        <v>R_ES-SA-SpCool</v>
      </c>
      <c r="AN590" s="186" t="str">
        <f t="shared" si="574"/>
        <v>WH12_13</v>
      </c>
      <c r="AO590" s="186">
        <f t="shared" si="603"/>
        <v>0</v>
      </c>
      <c r="AP590" s="186" t="s">
        <v>18</v>
      </c>
      <c r="AQ590" s="187" t="s">
        <v>193</v>
      </c>
      <c r="AU590" s="186" t="s">
        <v>350</v>
      </c>
      <c r="AV590" s="46" t="str">
        <f t="shared" si="575"/>
        <v>R_ES-SA-SpCool</v>
      </c>
      <c r="AW590" s="192" t="str">
        <f t="shared" si="576"/>
        <v>WH12_13</v>
      </c>
      <c r="AX590" s="192">
        <f t="shared" si="584"/>
        <v>0</v>
      </c>
      <c r="AY590" s="192" t="s">
        <v>18</v>
      </c>
      <c r="AZ590" s="46" t="s">
        <v>192</v>
      </c>
      <c r="BD590" s="186" t="s">
        <v>350</v>
      </c>
      <c r="BE590" s="46" t="str">
        <f t="shared" si="577"/>
        <v>R_ES-SA-SpCool</v>
      </c>
      <c r="BF590" s="192" t="str">
        <f t="shared" si="578"/>
        <v>WH12_13</v>
      </c>
      <c r="BG590" s="192">
        <f t="shared" si="581"/>
        <v>0</v>
      </c>
      <c r="BH590" s="192" t="s">
        <v>18</v>
      </c>
      <c r="BI590" s="46" t="s">
        <v>194</v>
      </c>
      <c r="BM590" s="186" t="s">
        <v>350</v>
      </c>
      <c r="BN590" s="46" t="str">
        <f t="shared" si="579"/>
        <v>R_ES-SA-SpCool</v>
      </c>
      <c r="BO590" s="192" t="str">
        <f t="shared" si="580"/>
        <v>WH12_13</v>
      </c>
      <c r="BP590" s="192">
        <f t="shared" si="582"/>
        <v>0</v>
      </c>
      <c r="BQ590" s="192" t="s">
        <v>18</v>
      </c>
      <c r="BR590" s="46" t="s">
        <v>191</v>
      </c>
    </row>
    <row r="591" spans="11:70">
      <c r="K591" s="186" t="s">
        <v>350</v>
      </c>
      <c r="L591" s="187" t="str">
        <f t="shared" si="604"/>
        <v>R_ES-SA-SpCool</v>
      </c>
      <c r="M591" s="186" t="str">
        <f t="shared" si="605"/>
        <v>WH14_15</v>
      </c>
      <c r="N591" s="186">
        <v>0</v>
      </c>
      <c r="O591" s="186" t="s">
        <v>18</v>
      </c>
      <c r="P591" s="187" t="s">
        <v>195</v>
      </c>
      <c r="T591" s="186" t="s">
        <v>350</v>
      </c>
      <c r="U591" s="187" t="str">
        <f t="shared" si="570"/>
        <v>R_ES-SA-SpCool</v>
      </c>
      <c r="V591" s="186" t="str">
        <f t="shared" si="570"/>
        <v>WH14_15</v>
      </c>
      <c r="W591" s="186">
        <v>0</v>
      </c>
      <c r="X591" s="186" t="s">
        <v>18</v>
      </c>
      <c r="Y591" s="187" t="s">
        <v>190</v>
      </c>
      <c r="AC591" s="186" t="s">
        <v>350</v>
      </c>
      <c r="AD591" s="46" t="str">
        <f t="shared" si="571"/>
        <v>R_ES-SA-SpCool</v>
      </c>
      <c r="AE591" s="192" t="str">
        <f t="shared" si="572"/>
        <v>WH14_15</v>
      </c>
      <c r="AF591" s="46">
        <f t="shared" si="602"/>
        <v>0</v>
      </c>
      <c r="AG591" s="192" t="s">
        <v>18</v>
      </c>
      <c r="AH591" s="46" t="s">
        <v>196</v>
      </c>
      <c r="AL591" s="186" t="s">
        <v>350</v>
      </c>
      <c r="AM591" s="187" t="str">
        <f t="shared" si="573"/>
        <v>R_ES-SA-SpCool</v>
      </c>
      <c r="AN591" s="186" t="str">
        <f t="shared" si="574"/>
        <v>WH14_15</v>
      </c>
      <c r="AO591" s="186">
        <f t="shared" si="603"/>
        <v>0</v>
      </c>
      <c r="AP591" s="186" t="s">
        <v>18</v>
      </c>
      <c r="AQ591" s="187" t="s">
        <v>193</v>
      </c>
      <c r="AU591" s="186" t="s">
        <v>350</v>
      </c>
      <c r="AV591" s="46" t="str">
        <f t="shared" si="575"/>
        <v>R_ES-SA-SpCool</v>
      </c>
      <c r="AW591" s="192" t="str">
        <f t="shared" si="576"/>
        <v>WH14_15</v>
      </c>
      <c r="AX591" s="192">
        <f t="shared" si="584"/>
        <v>0</v>
      </c>
      <c r="AY591" s="192" t="s">
        <v>18</v>
      </c>
      <c r="AZ591" s="46" t="s">
        <v>192</v>
      </c>
      <c r="BD591" s="186" t="s">
        <v>350</v>
      </c>
      <c r="BE591" s="46" t="str">
        <f t="shared" si="577"/>
        <v>R_ES-SA-SpCool</v>
      </c>
      <c r="BF591" s="192" t="str">
        <f t="shared" si="578"/>
        <v>WH14_15</v>
      </c>
      <c r="BG591" s="192">
        <f t="shared" si="581"/>
        <v>0</v>
      </c>
      <c r="BH591" s="192" t="s">
        <v>18</v>
      </c>
      <c r="BI591" s="46" t="s">
        <v>194</v>
      </c>
      <c r="BM591" s="186" t="s">
        <v>350</v>
      </c>
      <c r="BN591" s="46" t="str">
        <f t="shared" si="579"/>
        <v>R_ES-SA-SpCool</v>
      </c>
      <c r="BO591" s="192" t="str">
        <f t="shared" si="580"/>
        <v>WH14_15</v>
      </c>
      <c r="BP591" s="192">
        <f t="shared" si="582"/>
        <v>0</v>
      </c>
      <c r="BQ591" s="192" t="s">
        <v>18</v>
      </c>
      <c r="BR591" s="46" t="s">
        <v>191</v>
      </c>
    </row>
    <row r="592" spans="11:70">
      <c r="K592" s="186" t="s">
        <v>350</v>
      </c>
      <c r="L592" s="187" t="str">
        <f t="shared" si="604"/>
        <v>R_ES-SA-SpCool</v>
      </c>
      <c r="M592" s="186" t="str">
        <f t="shared" si="605"/>
        <v>WH16_17</v>
      </c>
      <c r="N592" s="186">
        <v>0</v>
      </c>
      <c r="O592" s="186" t="s">
        <v>18</v>
      </c>
      <c r="P592" s="187" t="s">
        <v>195</v>
      </c>
      <c r="T592" s="186" t="s">
        <v>350</v>
      </c>
      <c r="U592" s="187" t="str">
        <f t="shared" si="570"/>
        <v>R_ES-SA-SpCool</v>
      </c>
      <c r="V592" s="186" t="str">
        <f t="shared" si="570"/>
        <v>WH16_17</v>
      </c>
      <c r="W592" s="186">
        <v>0</v>
      </c>
      <c r="X592" s="186" t="s">
        <v>18</v>
      </c>
      <c r="Y592" s="187" t="s">
        <v>190</v>
      </c>
      <c r="AC592" s="186" t="s">
        <v>350</v>
      </c>
      <c r="AD592" s="46" t="str">
        <f t="shared" si="571"/>
        <v>R_ES-SA-SpCool</v>
      </c>
      <c r="AE592" s="192" t="str">
        <f t="shared" si="572"/>
        <v>WH16_17</v>
      </c>
      <c r="AF592" s="46">
        <f t="shared" si="602"/>
        <v>0</v>
      </c>
      <c r="AG592" s="192" t="s">
        <v>18</v>
      </c>
      <c r="AH592" s="46" t="s">
        <v>196</v>
      </c>
      <c r="AL592" s="186" t="s">
        <v>350</v>
      </c>
      <c r="AM592" s="187" t="str">
        <f t="shared" si="573"/>
        <v>R_ES-SA-SpCool</v>
      </c>
      <c r="AN592" s="186" t="str">
        <f t="shared" si="574"/>
        <v>WH16_17</v>
      </c>
      <c r="AO592" s="186">
        <f t="shared" si="603"/>
        <v>0</v>
      </c>
      <c r="AP592" s="186" t="s">
        <v>18</v>
      </c>
      <c r="AQ592" s="187" t="s">
        <v>193</v>
      </c>
      <c r="AU592" s="186" t="s">
        <v>350</v>
      </c>
      <c r="AV592" s="46" t="str">
        <f t="shared" si="575"/>
        <v>R_ES-SA-SpCool</v>
      </c>
      <c r="AW592" s="192" t="str">
        <f t="shared" si="576"/>
        <v>WH16_17</v>
      </c>
      <c r="AX592" s="192">
        <f t="shared" si="584"/>
        <v>0</v>
      </c>
      <c r="AY592" s="192" t="s">
        <v>18</v>
      </c>
      <c r="AZ592" s="46" t="s">
        <v>192</v>
      </c>
      <c r="BD592" s="186" t="s">
        <v>350</v>
      </c>
      <c r="BE592" s="46" t="str">
        <f t="shared" si="577"/>
        <v>R_ES-SA-SpCool</v>
      </c>
      <c r="BF592" s="192" t="str">
        <f t="shared" si="578"/>
        <v>WH16_17</v>
      </c>
      <c r="BG592" s="192">
        <f t="shared" si="581"/>
        <v>0</v>
      </c>
      <c r="BH592" s="192" t="s">
        <v>18</v>
      </c>
      <c r="BI592" s="46" t="s">
        <v>194</v>
      </c>
      <c r="BM592" s="186" t="s">
        <v>350</v>
      </c>
      <c r="BN592" s="46" t="str">
        <f t="shared" si="579"/>
        <v>R_ES-SA-SpCool</v>
      </c>
      <c r="BO592" s="192" t="str">
        <f t="shared" si="580"/>
        <v>WH16_17</v>
      </c>
      <c r="BP592" s="192">
        <f t="shared" si="582"/>
        <v>0</v>
      </c>
      <c r="BQ592" s="192" t="s">
        <v>18</v>
      </c>
      <c r="BR592" s="46" t="s">
        <v>191</v>
      </c>
    </row>
    <row r="593" spans="11:70">
      <c r="K593" s="186" t="s">
        <v>350</v>
      </c>
      <c r="L593" s="187" t="str">
        <f t="shared" si="604"/>
        <v>R_ES-SA-SpCool</v>
      </c>
      <c r="M593" s="186" t="str">
        <f t="shared" ref="M593:M595" si="613">M497</f>
        <v>WH18_19</v>
      </c>
      <c r="N593" s="186">
        <v>0</v>
      </c>
      <c r="O593" s="186" t="s">
        <v>18</v>
      </c>
      <c r="P593" s="187" t="s">
        <v>195</v>
      </c>
      <c r="T593" s="186" t="s">
        <v>350</v>
      </c>
      <c r="U593" s="187" t="str">
        <f t="shared" si="570"/>
        <v>R_ES-SA-SpCool</v>
      </c>
      <c r="V593" s="186" t="str">
        <f t="shared" si="570"/>
        <v>WH18_19</v>
      </c>
      <c r="W593" s="186">
        <v>0</v>
      </c>
      <c r="X593" s="186" t="s">
        <v>18</v>
      </c>
      <c r="Y593" s="187" t="s">
        <v>190</v>
      </c>
      <c r="AC593" s="186" t="s">
        <v>350</v>
      </c>
      <c r="AD593" s="46" t="str">
        <f t="shared" si="571"/>
        <v>R_ES-SA-SpCool</v>
      </c>
      <c r="AE593" s="192" t="str">
        <f t="shared" si="572"/>
        <v>WH18_19</v>
      </c>
      <c r="AF593" s="46">
        <f t="shared" si="602"/>
        <v>0</v>
      </c>
      <c r="AG593" s="192" t="s">
        <v>18</v>
      </c>
      <c r="AH593" s="46" t="s">
        <v>196</v>
      </c>
      <c r="AL593" s="186" t="s">
        <v>350</v>
      </c>
      <c r="AM593" s="187" t="str">
        <f t="shared" si="573"/>
        <v>R_ES-SA-SpCool</v>
      </c>
      <c r="AN593" s="186" t="str">
        <f t="shared" si="574"/>
        <v>WH18_19</v>
      </c>
      <c r="AO593" s="186">
        <f t="shared" si="603"/>
        <v>0</v>
      </c>
      <c r="AP593" s="186" t="s">
        <v>18</v>
      </c>
      <c r="AQ593" s="187" t="s">
        <v>193</v>
      </c>
      <c r="AU593" s="186" t="s">
        <v>350</v>
      </c>
      <c r="AV593" s="46" t="str">
        <f t="shared" si="575"/>
        <v>R_ES-SA-SpCool</v>
      </c>
      <c r="AW593" s="192" t="str">
        <f t="shared" si="576"/>
        <v>WH18_19</v>
      </c>
      <c r="AX593" s="192">
        <f t="shared" si="584"/>
        <v>0</v>
      </c>
      <c r="AY593" s="192" t="s">
        <v>18</v>
      </c>
      <c r="AZ593" s="46" t="s">
        <v>192</v>
      </c>
      <c r="BD593" s="186" t="s">
        <v>350</v>
      </c>
      <c r="BE593" s="46" t="str">
        <f t="shared" si="577"/>
        <v>R_ES-SA-SpCool</v>
      </c>
      <c r="BF593" s="192" t="str">
        <f t="shared" si="578"/>
        <v>WH18_19</v>
      </c>
      <c r="BG593" s="192">
        <f t="shared" si="581"/>
        <v>0</v>
      </c>
      <c r="BH593" s="192" t="s">
        <v>18</v>
      </c>
      <c r="BI593" s="46" t="s">
        <v>194</v>
      </c>
      <c r="BM593" s="186" t="s">
        <v>350</v>
      </c>
      <c r="BN593" s="46" t="str">
        <f t="shared" si="579"/>
        <v>R_ES-SA-SpCool</v>
      </c>
      <c r="BO593" s="192" t="str">
        <f t="shared" si="580"/>
        <v>WH18_19</v>
      </c>
      <c r="BP593" s="192">
        <f t="shared" si="582"/>
        <v>0</v>
      </c>
      <c r="BQ593" s="192" t="s">
        <v>18</v>
      </c>
      <c r="BR593" s="46" t="s">
        <v>191</v>
      </c>
    </row>
    <row r="594" spans="11:70">
      <c r="K594" s="186" t="s">
        <v>350</v>
      </c>
      <c r="L594" s="187" t="str">
        <f t="shared" si="604"/>
        <v>R_ES-SA-SpCool</v>
      </c>
      <c r="M594" s="186" t="str">
        <f t="shared" si="613"/>
        <v>WH20_21</v>
      </c>
      <c r="N594" s="186">
        <v>0</v>
      </c>
      <c r="O594" s="186" t="s">
        <v>18</v>
      </c>
      <c r="P594" s="187" t="s">
        <v>195</v>
      </c>
      <c r="T594" s="186" t="s">
        <v>350</v>
      </c>
      <c r="U594" s="187" t="str">
        <f t="shared" si="570"/>
        <v>R_ES-SA-SpCool</v>
      </c>
      <c r="V594" s="186" t="str">
        <f t="shared" si="570"/>
        <v>WH20_21</v>
      </c>
      <c r="W594" s="186">
        <v>0</v>
      </c>
      <c r="X594" s="186" t="s">
        <v>18</v>
      </c>
      <c r="Y594" s="187" t="s">
        <v>190</v>
      </c>
      <c r="AC594" s="186" t="s">
        <v>350</v>
      </c>
      <c r="AD594" s="46" t="str">
        <f t="shared" si="571"/>
        <v>R_ES-SA-SpCool</v>
      </c>
      <c r="AE594" s="192" t="str">
        <f t="shared" si="572"/>
        <v>WH20_21</v>
      </c>
      <c r="AF594" s="46">
        <f t="shared" si="602"/>
        <v>0</v>
      </c>
      <c r="AG594" s="192" t="s">
        <v>18</v>
      </c>
      <c r="AH594" s="46" t="s">
        <v>196</v>
      </c>
      <c r="AL594" s="186" t="s">
        <v>350</v>
      </c>
      <c r="AM594" s="187" t="str">
        <f t="shared" si="573"/>
        <v>R_ES-SA-SpCool</v>
      </c>
      <c r="AN594" s="186" t="str">
        <f t="shared" si="574"/>
        <v>WH20_21</v>
      </c>
      <c r="AO594" s="186">
        <f t="shared" si="603"/>
        <v>0</v>
      </c>
      <c r="AP594" s="186" t="s">
        <v>18</v>
      </c>
      <c r="AQ594" s="187" t="s">
        <v>193</v>
      </c>
      <c r="AU594" s="186" t="s">
        <v>350</v>
      </c>
      <c r="AV594" s="46" t="str">
        <f t="shared" si="575"/>
        <v>R_ES-SA-SpCool</v>
      </c>
      <c r="AW594" s="192" t="str">
        <f t="shared" si="576"/>
        <v>WH20_21</v>
      </c>
      <c r="AX594" s="192">
        <f t="shared" si="584"/>
        <v>0</v>
      </c>
      <c r="AY594" s="192" t="s">
        <v>18</v>
      </c>
      <c r="AZ594" s="46" t="s">
        <v>192</v>
      </c>
      <c r="BD594" s="186" t="s">
        <v>350</v>
      </c>
      <c r="BE594" s="46" t="str">
        <f t="shared" si="577"/>
        <v>R_ES-SA-SpCool</v>
      </c>
      <c r="BF594" s="192" t="str">
        <f t="shared" si="578"/>
        <v>WH20_21</v>
      </c>
      <c r="BG594" s="192">
        <f t="shared" si="581"/>
        <v>0</v>
      </c>
      <c r="BH594" s="192" t="s">
        <v>18</v>
      </c>
      <c r="BI594" s="46" t="s">
        <v>194</v>
      </c>
      <c r="BM594" s="186" t="s">
        <v>350</v>
      </c>
      <c r="BN594" s="46" t="str">
        <f t="shared" si="579"/>
        <v>R_ES-SA-SpCool</v>
      </c>
      <c r="BO594" s="192" t="str">
        <f t="shared" si="580"/>
        <v>WH20_21</v>
      </c>
      <c r="BP594" s="192">
        <f t="shared" si="582"/>
        <v>0</v>
      </c>
      <c r="BQ594" s="192" t="s">
        <v>18</v>
      </c>
      <c r="BR594" s="46" t="s">
        <v>191</v>
      </c>
    </row>
    <row r="595" spans="11:70">
      <c r="K595" s="186" t="s">
        <v>350</v>
      </c>
      <c r="L595" s="187" t="str">
        <f t="shared" si="604"/>
        <v>R_ES-SA-SpCool</v>
      </c>
      <c r="M595" s="186" t="str">
        <f t="shared" si="613"/>
        <v>WH22_23</v>
      </c>
      <c r="N595" s="186">
        <v>0</v>
      </c>
      <c r="O595" s="186" t="s">
        <v>18</v>
      </c>
      <c r="P595" s="187" t="s">
        <v>195</v>
      </c>
      <c r="T595" s="186" t="s">
        <v>350</v>
      </c>
      <c r="U595" s="187" t="str">
        <f t="shared" si="570"/>
        <v>R_ES-SA-SpCool</v>
      </c>
      <c r="V595" s="186" t="str">
        <f t="shared" si="570"/>
        <v>WH22_23</v>
      </c>
      <c r="W595" s="186">
        <v>0</v>
      </c>
      <c r="X595" s="186" t="s">
        <v>18</v>
      </c>
      <c r="Y595" s="187" t="s">
        <v>190</v>
      </c>
      <c r="AC595" s="186" t="s">
        <v>350</v>
      </c>
      <c r="AD595" s="46" t="str">
        <f t="shared" si="571"/>
        <v>R_ES-SA-SpCool</v>
      </c>
      <c r="AE595" s="192" t="str">
        <f t="shared" si="572"/>
        <v>WH22_23</v>
      </c>
      <c r="AF595" s="46">
        <f t="shared" si="602"/>
        <v>0</v>
      </c>
      <c r="AG595" s="192" t="s">
        <v>18</v>
      </c>
      <c r="AH595" s="46" t="s">
        <v>196</v>
      </c>
      <c r="AL595" s="186" t="s">
        <v>350</v>
      </c>
      <c r="AM595" s="187" t="str">
        <f t="shared" si="573"/>
        <v>R_ES-SA-SpCool</v>
      </c>
      <c r="AN595" s="186" t="str">
        <f t="shared" si="574"/>
        <v>WH22_23</v>
      </c>
      <c r="AO595" s="186">
        <f t="shared" si="603"/>
        <v>0</v>
      </c>
      <c r="AP595" s="186" t="s">
        <v>18</v>
      </c>
      <c r="AQ595" s="187" t="s">
        <v>193</v>
      </c>
      <c r="AU595" s="186" t="s">
        <v>350</v>
      </c>
      <c r="AV595" s="46" t="str">
        <f t="shared" si="575"/>
        <v>R_ES-SA-SpCool</v>
      </c>
      <c r="AW595" s="192" t="str">
        <f t="shared" si="576"/>
        <v>WH22_23</v>
      </c>
      <c r="AX595" s="192">
        <f t="shared" si="584"/>
        <v>0</v>
      </c>
      <c r="AY595" s="192" t="s">
        <v>18</v>
      </c>
      <c r="AZ595" s="46" t="s">
        <v>192</v>
      </c>
      <c r="BD595" s="186" t="s">
        <v>350</v>
      </c>
      <c r="BE595" s="46" t="str">
        <f t="shared" si="577"/>
        <v>R_ES-SA-SpCool</v>
      </c>
      <c r="BF595" s="192" t="str">
        <f t="shared" si="578"/>
        <v>WH22_23</v>
      </c>
      <c r="BG595" s="192">
        <f t="shared" si="581"/>
        <v>0</v>
      </c>
      <c r="BH595" s="192" t="s">
        <v>18</v>
      </c>
      <c r="BI595" s="46" t="s">
        <v>194</v>
      </c>
      <c r="BM595" s="186" t="s">
        <v>350</v>
      </c>
      <c r="BN595" s="46" t="str">
        <f t="shared" si="579"/>
        <v>R_ES-SA-SpCool</v>
      </c>
      <c r="BO595" s="192" t="str">
        <f t="shared" si="580"/>
        <v>WH22_23</v>
      </c>
      <c r="BP595" s="192">
        <f t="shared" si="582"/>
        <v>0</v>
      </c>
      <c r="BQ595" s="192" t="s">
        <v>18</v>
      </c>
      <c r="BR595" s="46" t="s">
        <v>191</v>
      </c>
    </row>
    <row r="596" spans="11:70">
      <c r="K596" s="186" t="s">
        <v>140</v>
      </c>
      <c r="L596" s="187" t="str">
        <f t="shared" si="604"/>
        <v>R_ES-SA-SpCool</v>
      </c>
      <c r="M596" s="187"/>
      <c r="N596" s="186">
        <v>0</v>
      </c>
      <c r="O596" s="186" t="s">
        <v>18</v>
      </c>
      <c r="P596" s="187" t="s">
        <v>195</v>
      </c>
      <c r="T596" s="186" t="s">
        <v>140</v>
      </c>
      <c r="U596" s="187" t="str">
        <f t="shared" si="570"/>
        <v>R_ES-SA-SpCool</v>
      </c>
      <c r="V596" s="186">
        <f t="shared" si="570"/>
        <v>0</v>
      </c>
      <c r="W596" s="186">
        <v>0</v>
      </c>
      <c r="X596" s="186" t="s">
        <v>18</v>
      </c>
      <c r="Y596" s="187" t="s">
        <v>190</v>
      </c>
      <c r="AC596" s="186" t="s">
        <v>140</v>
      </c>
      <c r="AD596" s="46" t="str">
        <f t="shared" si="571"/>
        <v>R_ES-SA-SpCool</v>
      </c>
      <c r="AE596" s="192">
        <f t="shared" si="572"/>
        <v>0</v>
      </c>
      <c r="AF596" s="46">
        <f t="shared" si="602"/>
        <v>0</v>
      </c>
      <c r="AG596" s="192" t="s">
        <v>18</v>
      </c>
      <c r="AH596" s="46" t="s">
        <v>196</v>
      </c>
      <c r="AL596" s="186" t="s">
        <v>140</v>
      </c>
      <c r="AM596" s="187" t="str">
        <f t="shared" si="573"/>
        <v>R_ES-SA-SpCool</v>
      </c>
      <c r="AN596" s="186">
        <f t="shared" si="574"/>
        <v>0</v>
      </c>
      <c r="AO596" s="186">
        <f t="shared" si="603"/>
        <v>0</v>
      </c>
      <c r="AP596" s="186" t="s">
        <v>18</v>
      </c>
      <c r="AQ596" s="187" t="s">
        <v>193</v>
      </c>
      <c r="AU596" s="186" t="s">
        <v>140</v>
      </c>
      <c r="AV596" s="46" t="str">
        <f t="shared" si="575"/>
        <v>R_ES-SA-SpCool</v>
      </c>
      <c r="AW596" s="192">
        <f t="shared" si="576"/>
        <v>0</v>
      </c>
      <c r="AX596" s="192">
        <f t="shared" si="584"/>
        <v>0</v>
      </c>
      <c r="AY596" s="192" t="s">
        <v>18</v>
      </c>
      <c r="AZ596" s="46" t="s">
        <v>192</v>
      </c>
      <c r="BD596" s="186" t="s">
        <v>140</v>
      </c>
      <c r="BE596" s="46" t="str">
        <f t="shared" si="577"/>
        <v>R_ES-SA-SpCool</v>
      </c>
      <c r="BF596" s="192">
        <f t="shared" si="578"/>
        <v>0</v>
      </c>
      <c r="BG596" s="192">
        <f t="shared" si="581"/>
        <v>0</v>
      </c>
      <c r="BH596" s="192" t="s">
        <v>18</v>
      </c>
      <c r="BI596" s="46" t="s">
        <v>194</v>
      </c>
      <c r="BM596" s="186" t="s">
        <v>140</v>
      </c>
      <c r="BN596" s="46" t="str">
        <f t="shared" si="579"/>
        <v>R_ES-SA-SpCool</v>
      </c>
      <c r="BO596" s="192">
        <f t="shared" si="580"/>
        <v>0</v>
      </c>
      <c r="BP596" s="192">
        <f t="shared" si="582"/>
        <v>0</v>
      </c>
      <c r="BQ596" s="192" t="s">
        <v>18</v>
      </c>
      <c r="BR596" s="46" t="s">
        <v>191</v>
      </c>
    </row>
    <row r="597" spans="11:70">
      <c r="K597" s="186" t="s">
        <v>140</v>
      </c>
      <c r="L597" s="187" t="str">
        <f t="shared" si="604"/>
        <v>R_ES-SA-SpCool</v>
      </c>
      <c r="M597" s="187"/>
      <c r="N597" s="186">
        <v>0</v>
      </c>
      <c r="O597" s="186" t="s">
        <v>18</v>
      </c>
      <c r="P597" s="187" t="s">
        <v>195</v>
      </c>
      <c r="T597" s="186" t="s">
        <v>140</v>
      </c>
      <c r="U597" s="187" t="str">
        <f t="shared" si="570"/>
        <v>R_ES-SA-SpCool</v>
      </c>
      <c r="V597" s="186">
        <f t="shared" si="570"/>
        <v>0</v>
      </c>
      <c r="W597" s="186">
        <v>0</v>
      </c>
      <c r="X597" s="186" t="s">
        <v>18</v>
      </c>
      <c r="Y597" s="187" t="s">
        <v>190</v>
      </c>
      <c r="AC597" s="186" t="s">
        <v>140</v>
      </c>
      <c r="AD597" s="46" t="str">
        <f t="shared" si="571"/>
        <v>R_ES-SA-SpCool</v>
      </c>
      <c r="AE597" s="192">
        <f t="shared" si="572"/>
        <v>0</v>
      </c>
      <c r="AF597" s="46">
        <f t="shared" si="602"/>
        <v>0</v>
      </c>
      <c r="AG597" s="192" t="s">
        <v>18</v>
      </c>
      <c r="AH597" s="46" t="s">
        <v>196</v>
      </c>
      <c r="AL597" s="186" t="s">
        <v>140</v>
      </c>
      <c r="AM597" s="187" t="str">
        <f t="shared" si="573"/>
        <v>R_ES-SA-SpCool</v>
      </c>
      <c r="AN597" s="186">
        <f t="shared" si="574"/>
        <v>0</v>
      </c>
      <c r="AO597" s="186">
        <f t="shared" si="603"/>
        <v>0</v>
      </c>
      <c r="AP597" s="186" t="s">
        <v>18</v>
      </c>
      <c r="AQ597" s="187" t="s">
        <v>193</v>
      </c>
      <c r="AU597" s="186" t="s">
        <v>140</v>
      </c>
      <c r="AV597" s="46" t="str">
        <f t="shared" si="575"/>
        <v>R_ES-SA-SpCool</v>
      </c>
      <c r="AW597" s="192">
        <f t="shared" si="576"/>
        <v>0</v>
      </c>
      <c r="AX597" s="192">
        <f t="shared" si="584"/>
        <v>0</v>
      </c>
      <c r="AY597" s="192" t="s">
        <v>18</v>
      </c>
      <c r="AZ597" s="46" t="s">
        <v>192</v>
      </c>
      <c r="BD597" s="186" t="s">
        <v>140</v>
      </c>
      <c r="BE597" s="46" t="str">
        <f t="shared" si="577"/>
        <v>R_ES-SA-SpCool</v>
      </c>
      <c r="BF597" s="192">
        <f t="shared" si="578"/>
        <v>0</v>
      </c>
      <c r="BG597" s="192">
        <f t="shared" si="581"/>
        <v>0</v>
      </c>
      <c r="BH597" s="192" t="s">
        <v>18</v>
      </c>
      <c r="BI597" s="46" t="s">
        <v>194</v>
      </c>
      <c r="BM597" s="186" t="s">
        <v>140</v>
      </c>
      <c r="BN597" s="46" t="str">
        <f t="shared" si="579"/>
        <v>R_ES-SA-SpCool</v>
      </c>
      <c r="BO597" s="192">
        <f t="shared" si="580"/>
        <v>0</v>
      </c>
      <c r="BP597" s="192">
        <f t="shared" si="582"/>
        <v>0</v>
      </c>
      <c r="BQ597" s="192" t="s">
        <v>18</v>
      </c>
      <c r="BR597" s="46" t="s">
        <v>191</v>
      </c>
    </row>
    <row r="598" spans="11:70">
      <c r="K598" s="186" t="s">
        <v>140</v>
      </c>
      <c r="L598" s="187" t="str">
        <f t="shared" si="604"/>
        <v>R_ES-SA-SpCool</v>
      </c>
      <c r="M598" s="187"/>
      <c r="N598" s="186">
        <v>0</v>
      </c>
      <c r="O598" s="186" t="s">
        <v>18</v>
      </c>
      <c r="P598" s="187" t="s">
        <v>195</v>
      </c>
      <c r="T598" s="186" t="s">
        <v>140</v>
      </c>
      <c r="U598" s="187" t="str">
        <f t="shared" si="570"/>
        <v>R_ES-SA-SpCool</v>
      </c>
      <c r="V598" s="186">
        <f t="shared" si="570"/>
        <v>0</v>
      </c>
      <c r="W598" s="186">
        <v>0</v>
      </c>
      <c r="X598" s="186" t="s">
        <v>18</v>
      </c>
      <c r="Y598" s="187" t="s">
        <v>190</v>
      </c>
      <c r="AC598" s="186" t="s">
        <v>140</v>
      </c>
      <c r="AD598" s="46" t="str">
        <f t="shared" si="571"/>
        <v>R_ES-SA-SpCool</v>
      </c>
      <c r="AE598" s="192">
        <f t="shared" si="572"/>
        <v>0</v>
      </c>
      <c r="AF598" s="46">
        <f t="shared" si="602"/>
        <v>0</v>
      </c>
      <c r="AG598" s="192" t="s">
        <v>18</v>
      </c>
      <c r="AH598" s="46" t="s">
        <v>196</v>
      </c>
      <c r="AL598" s="186" t="s">
        <v>140</v>
      </c>
      <c r="AM598" s="187" t="str">
        <f t="shared" si="573"/>
        <v>R_ES-SA-SpCool</v>
      </c>
      <c r="AN598" s="186">
        <f t="shared" si="574"/>
        <v>0</v>
      </c>
      <c r="AO598" s="186">
        <f t="shared" si="603"/>
        <v>0</v>
      </c>
      <c r="AP598" s="186" t="s">
        <v>18</v>
      </c>
      <c r="AQ598" s="187" t="s">
        <v>193</v>
      </c>
      <c r="AU598" s="186" t="s">
        <v>140</v>
      </c>
      <c r="AV598" s="46" t="str">
        <f t="shared" si="575"/>
        <v>R_ES-SA-SpCool</v>
      </c>
      <c r="AW598" s="192">
        <f t="shared" si="576"/>
        <v>0</v>
      </c>
      <c r="AX598" s="192">
        <f t="shared" si="584"/>
        <v>0</v>
      </c>
      <c r="AY598" s="192" t="s">
        <v>18</v>
      </c>
      <c r="AZ598" s="46" t="s">
        <v>192</v>
      </c>
      <c r="BD598" s="186" t="s">
        <v>140</v>
      </c>
      <c r="BE598" s="46" t="str">
        <f t="shared" si="577"/>
        <v>R_ES-SA-SpCool</v>
      </c>
      <c r="BF598" s="192">
        <f t="shared" si="578"/>
        <v>0</v>
      </c>
      <c r="BG598" s="192">
        <f t="shared" si="581"/>
        <v>0</v>
      </c>
      <c r="BH598" s="192" t="s">
        <v>18</v>
      </c>
      <c r="BI598" s="46" t="s">
        <v>194</v>
      </c>
      <c r="BM598" s="186" t="s">
        <v>140</v>
      </c>
      <c r="BN598" s="46" t="str">
        <f t="shared" si="579"/>
        <v>R_ES-SA-SpCool</v>
      </c>
      <c r="BO598" s="192">
        <f t="shared" si="580"/>
        <v>0</v>
      </c>
      <c r="BP598" s="192">
        <f t="shared" si="582"/>
        <v>0</v>
      </c>
      <c r="BQ598" s="192" t="s">
        <v>18</v>
      </c>
      <c r="BR598" s="46" t="s">
        <v>191</v>
      </c>
    </row>
    <row r="599" spans="11:70">
      <c r="K599" s="186" t="s">
        <v>140</v>
      </c>
      <c r="L599" s="187" t="str">
        <f t="shared" si="604"/>
        <v>R_ES-SA-SpCool</v>
      </c>
      <c r="M599" s="187"/>
      <c r="N599" s="186">
        <v>0</v>
      </c>
      <c r="O599" s="186" t="s">
        <v>18</v>
      </c>
      <c r="P599" s="187" t="s">
        <v>195</v>
      </c>
      <c r="T599" s="186" t="s">
        <v>140</v>
      </c>
      <c r="U599" s="187" t="str">
        <f t="shared" si="570"/>
        <v>R_ES-SA-SpCool</v>
      </c>
      <c r="V599" s="186">
        <f t="shared" si="570"/>
        <v>0</v>
      </c>
      <c r="W599" s="186">
        <v>0</v>
      </c>
      <c r="X599" s="186" t="s">
        <v>18</v>
      </c>
      <c r="Y599" s="187" t="s">
        <v>190</v>
      </c>
      <c r="AC599" s="186" t="s">
        <v>140</v>
      </c>
      <c r="AD599" s="46" t="str">
        <f t="shared" si="571"/>
        <v>R_ES-SA-SpCool</v>
      </c>
      <c r="AE599" s="192">
        <f t="shared" si="572"/>
        <v>0</v>
      </c>
      <c r="AF599" s="46">
        <f t="shared" si="602"/>
        <v>0</v>
      </c>
      <c r="AG599" s="192" t="s">
        <v>18</v>
      </c>
      <c r="AH599" s="46" t="s">
        <v>196</v>
      </c>
      <c r="AL599" s="186" t="s">
        <v>140</v>
      </c>
      <c r="AM599" s="187" t="str">
        <f t="shared" si="573"/>
        <v>R_ES-SA-SpCool</v>
      </c>
      <c r="AN599" s="186">
        <f t="shared" si="574"/>
        <v>0</v>
      </c>
      <c r="AO599" s="186">
        <f t="shared" si="603"/>
        <v>0</v>
      </c>
      <c r="AP599" s="186" t="s">
        <v>18</v>
      </c>
      <c r="AQ599" s="187" t="s">
        <v>193</v>
      </c>
      <c r="AU599" s="186" t="s">
        <v>140</v>
      </c>
      <c r="AV599" s="46" t="str">
        <f t="shared" si="575"/>
        <v>R_ES-SA-SpCool</v>
      </c>
      <c r="AW599" s="192">
        <f t="shared" si="576"/>
        <v>0</v>
      </c>
      <c r="AX599" s="192">
        <f t="shared" si="584"/>
        <v>0</v>
      </c>
      <c r="AY599" s="192" t="s">
        <v>18</v>
      </c>
      <c r="AZ599" s="46" t="s">
        <v>192</v>
      </c>
      <c r="BD599" s="186" t="s">
        <v>140</v>
      </c>
      <c r="BE599" s="46" t="str">
        <f t="shared" si="577"/>
        <v>R_ES-SA-SpCool</v>
      </c>
      <c r="BF599" s="192">
        <f t="shared" si="578"/>
        <v>0</v>
      </c>
      <c r="BG599" s="192">
        <f t="shared" si="581"/>
        <v>0</v>
      </c>
      <c r="BH599" s="192" t="s">
        <v>18</v>
      </c>
      <c r="BI599" s="46" t="s">
        <v>194</v>
      </c>
      <c r="BM599" s="186" t="s">
        <v>140</v>
      </c>
      <c r="BN599" s="46" t="str">
        <f t="shared" si="579"/>
        <v>R_ES-SA-SpCool</v>
      </c>
      <c r="BO599" s="192">
        <f t="shared" si="580"/>
        <v>0</v>
      </c>
      <c r="BP599" s="192">
        <f t="shared" si="582"/>
        <v>0</v>
      </c>
      <c r="BQ599" s="192" t="s">
        <v>18</v>
      </c>
      <c r="BR599" s="46" t="s">
        <v>191</v>
      </c>
    </row>
    <row r="600" spans="11:70">
      <c r="K600" s="186" t="s">
        <v>140</v>
      </c>
      <c r="L600" s="187" t="str">
        <f t="shared" si="604"/>
        <v>R_ES-SA-SpCool</v>
      </c>
      <c r="M600" s="187"/>
      <c r="N600" s="186">
        <v>0</v>
      </c>
      <c r="O600" s="186" t="s">
        <v>18</v>
      </c>
      <c r="P600" s="187" t="s">
        <v>195</v>
      </c>
      <c r="T600" s="186" t="s">
        <v>140</v>
      </c>
      <c r="U600" s="187" t="str">
        <f t="shared" si="570"/>
        <v>R_ES-SA-SpCool</v>
      </c>
      <c r="V600" s="186">
        <f t="shared" si="570"/>
        <v>0</v>
      </c>
      <c r="W600" s="186">
        <v>0</v>
      </c>
      <c r="X600" s="186" t="s">
        <v>18</v>
      </c>
      <c r="Y600" s="187" t="s">
        <v>190</v>
      </c>
      <c r="AC600" s="186" t="s">
        <v>140</v>
      </c>
      <c r="AD600" s="46" t="str">
        <f t="shared" si="571"/>
        <v>R_ES-SA-SpCool</v>
      </c>
      <c r="AE600" s="192">
        <f t="shared" si="572"/>
        <v>0</v>
      </c>
      <c r="AF600" s="46">
        <f t="shared" si="602"/>
        <v>0</v>
      </c>
      <c r="AG600" s="192" t="s">
        <v>18</v>
      </c>
      <c r="AH600" s="46" t="s">
        <v>196</v>
      </c>
      <c r="AL600" s="186" t="s">
        <v>140</v>
      </c>
      <c r="AM600" s="187" t="str">
        <f t="shared" si="573"/>
        <v>R_ES-SA-SpCool</v>
      </c>
      <c r="AN600" s="186">
        <f t="shared" si="574"/>
        <v>0</v>
      </c>
      <c r="AO600" s="186">
        <f t="shared" si="603"/>
        <v>0</v>
      </c>
      <c r="AP600" s="186" t="s">
        <v>18</v>
      </c>
      <c r="AQ600" s="187" t="s">
        <v>193</v>
      </c>
      <c r="AU600" s="186" t="s">
        <v>140</v>
      </c>
      <c r="AV600" s="46" t="str">
        <f t="shared" si="575"/>
        <v>R_ES-SA-SpCool</v>
      </c>
      <c r="AW600" s="192">
        <f t="shared" si="576"/>
        <v>0</v>
      </c>
      <c r="AX600" s="192">
        <f t="shared" si="584"/>
        <v>0</v>
      </c>
      <c r="AY600" s="192" t="s">
        <v>18</v>
      </c>
      <c r="AZ600" s="46" t="s">
        <v>192</v>
      </c>
      <c r="BD600" s="186" t="s">
        <v>140</v>
      </c>
      <c r="BE600" s="46" t="str">
        <f t="shared" si="577"/>
        <v>R_ES-SA-SpCool</v>
      </c>
      <c r="BF600" s="192">
        <f t="shared" si="578"/>
        <v>0</v>
      </c>
      <c r="BG600" s="192">
        <f t="shared" si="581"/>
        <v>0</v>
      </c>
      <c r="BH600" s="192" t="s">
        <v>18</v>
      </c>
      <c r="BI600" s="46" t="s">
        <v>194</v>
      </c>
      <c r="BM600" s="186" t="s">
        <v>140</v>
      </c>
      <c r="BN600" s="46" t="str">
        <f t="shared" si="579"/>
        <v>R_ES-SA-SpCool</v>
      </c>
      <c r="BO600" s="192">
        <f t="shared" si="580"/>
        <v>0</v>
      </c>
      <c r="BP600" s="192">
        <f t="shared" si="582"/>
        <v>0</v>
      </c>
      <c r="BQ600" s="192" t="s">
        <v>18</v>
      </c>
      <c r="BR600" s="46" t="s">
        <v>191</v>
      </c>
    </row>
    <row r="601" spans="11:70">
      <c r="K601" s="186" t="s">
        <v>140</v>
      </c>
      <c r="L601" s="187" t="str">
        <f t="shared" si="604"/>
        <v>R_ES-SA-SpCool</v>
      </c>
      <c r="M601" s="187"/>
      <c r="N601" s="186">
        <v>0</v>
      </c>
      <c r="O601" s="186" t="s">
        <v>18</v>
      </c>
      <c r="P601" s="187" t="s">
        <v>195</v>
      </c>
      <c r="T601" s="186" t="s">
        <v>140</v>
      </c>
      <c r="U601" s="187" t="str">
        <f t="shared" si="570"/>
        <v>R_ES-SA-SpCool</v>
      </c>
      <c r="V601" s="186">
        <f t="shared" si="570"/>
        <v>0</v>
      </c>
      <c r="W601" s="186">
        <v>0</v>
      </c>
      <c r="X601" s="186" t="s">
        <v>18</v>
      </c>
      <c r="Y601" s="187" t="s">
        <v>190</v>
      </c>
      <c r="AC601" s="186" t="s">
        <v>140</v>
      </c>
      <c r="AD601" s="46" t="str">
        <f t="shared" si="571"/>
        <v>R_ES-SA-SpCool</v>
      </c>
      <c r="AE601" s="192">
        <f t="shared" si="572"/>
        <v>0</v>
      </c>
      <c r="AF601" s="46">
        <f t="shared" si="602"/>
        <v>0</v>
      </c>
      <c r="AG601" s="192" t="s">
        <v>18</v>
      </c>
      <c r="AH601" s="46" t="s">
        <v>196</v>
      </c>
      <c r="AL601" s="186" t="s">
        <v>140</v>
      </c>
      <c r="AM601" s="187" t="str">
        <f t="shared" si="573"/>
        <v>R_ES-SA-SpCool</v>
      </c>
      <c r="AN601" s="186">
        <f t="shared" si="574"/>
        <v>0</v>
      </c>
      <c r="AO601" s="186">
        <f t="shared" si="603"/>
        <v>0</v>
      </c>
      <c r="AP601" s="186" t="s">
        <v>18</v>
      </c>
      <c r="AQ601" s="187" t="s">
        <v>193</v>
      </c>
      <c r="AU601" s="186" t="s">
        <v>140</v>
      </c>
      <c r="AV601" s="46" t="str">
        <f t="shared" si="575"/>
        <v>R_ES-SA-SpCool</v>
      </c>
      <c r="AW601" s="192">
        <f t="shared" si="576"/>
        <v>0</v>
      </c>
      <c r="AX601" s="192">
        <f t="shared" si="584"/>
        <v>0</v>
      </c>
      <c r="AY601" s="192" t="s">
        <v>18</v>
      </c>
      <c r="AZ601" s="46" t="s">
        <v>192</v>
      </c>
      <c r="BD601" s="186" t="s">
        <v>140</v>
      </c>
      <c r="BE601" s="46" t="str">
        <f t="shared" si="577"/>
        <v>R_ES-SA-SpCool</v>
      </c>
      <c r="BF601" s="192">
        <f t="shared" si="578"/>
        <v>0</v>
      </c>
      <c r="BG601" s="192">
        <f t="shared" si="581"/>
        <v>0</v>
      </c>
      <c r="BH601" s="192" t="s">
        <v>18</v>
      </c>
      <c r="BI601" s="46" t="s">
        <v>194</v>
      </c>
      <c r="BM601" s="186" t="s">
        <v>140</v>
      </c>
      <c r="BN601" s="46" t="str">
        <f t="shared" si="579"/>
        <v>R_ES-SA-SpCool</v>
      </c>
      <c r="BO601" s="192">
        <f t="shared" si="580"/>
        <v>0</v>
      </c>
      <c r="BP601" s="192">
        <f t="shared" si="582"/>
        <v>0</v>
      </c>
      <c r="BQ601" s="192" t="s">
        <v>18</v>
      </c>
      <c r="BR601" s="46" t="s">
        <v>191</v>
      </c>
    </row>
    <row r="602" spans="11:70">
      <c r="K602" s="186" t="s">
        <v>140</v>
      </c>
      <c r="L602" s="187" t="str">
        <f t="shared" si="604"/>
        <v>R_ES-SA-SpCool</v>
      </c>
      <c r="M602" s="187"/>
      <c r="N602" s="186">
        <v>0</v>
      </c>
      <c r="O602" s="186" t="s">
        <v>18</v>
      </c>
      <c r="P602" s="187" t="s">
        <v>195</v>
      </c>
      <c r="T602" s="186" t="s">
        <v>140</v>
      </c>
      <c r="U602" s="187" t="str">
        <f t="shared" si="570"/>
        <v>R_ES-SA-SpCool</v>
      </c>
      <c r="V602" s="186">
        <f t="shared" si="570"/>
        <v>0</v>
      </c>
      <c r="W602" s="186">
        <v>0</v>
      </c>
      <c r="X602" s="186" t="s">
        <v>18</v>
      </c>
      <c r="Y602" s="187" t="s">
        <v>190</v>
      </c>
      <c r="AC602" s="186" t="s">
        <v>140</v>
      </c>
      <c r="AD602" s="46" t="str">
        <f t="shared" si="571"/>
        <v>R_ES-SA-SpCool</v>
      </c>
      <c r="AE602" s="192">
        <f t="shared" si="572"/>
        <v>0</v>
      </c>
      <c r="AF602" s="46">
        <f t="shared" si="602"/>
        <v>0</v>
      </c>
      <c r="AG602" s="192" t="s">
        <v>18</v>
      </c>
      <c r="AH602" s="46" t="s">
        <v>196</v>
      </c>
      <c r="AL602" s="186" t="s">
        <v>140</v>
      </c>
      <c r="AM602" s="187" t="str">
        <f t="shared" si="573"/>
        <v>R_ES-SA-SpCool</v>
      </c>
      <c r="AN602" s="186">
        <f t="shared" si="574"/>
        <v>0</v>
      </c>
      <c r="AO602" s="186">
        <f t="shared" si="603"/>
        <v>0</v>
      </c>
      <c r="AP602" s="186" t="s">
        <v>18</v>
      </c>
      <c r="AQ602" s="187" t="s">
        <v>193</v>
      </c>
      <c r="AU602" s="186" t="s">
        <v>140</v>
      </c>
      <c r="AV602" s="46" t="str">
        <f t="shared" si="575"/>
        <v>R_ES-SA-SpCool</v>
      </c>
      <c r="AW602" s="192">
        <f t="shared" si="576"/>
        <v>0</v>
      </c>
      <c r="AX602" s="192">
        <f t="shared" si="584"/>
        <v>0</v>
      </c>
      <c r="AY602" s="192" t="s">
        <v>18</v>
      </c>
      <c r="AZ602" s="46" t="s">
        <v>192</v>
      </c>
      <c r="BD602" s="186" t="s">
        <v>140</v>
      </c>
      <c r="BE602" s="46" t="str">
        <f t="shared" si="577"/>
        <v>R_ES-SA-SpCool</v>
      </c>
      <c r="BF602" s="192">
        <f t="shared" si="578"/>
        <v>0</v>
      </c>
      <c r="BG602" s="192">
        <f t="shared" si="581"/>
        <v>0</v>
      </c>
      <c r="BH602" s="192" t="s">
        <v>18</v>
      </c>
      <c r="BI602" s="46" t="s">
        <v>194</v>
      </c>
      <c r="BM602" s="186" t="s">
        <v>140</v>
      </c>
      <c r="BN602" s="46" t="str">
        <f t="shared" si="579"/>
        <v>R_ES-SA-SpCool</v>
      </c>
      <c r="BO602" s="192">
        <f t="shared" si="580"/>
        <v>0</v>
      </c>
      <c r="BP602" s="192">
        <f t="shared" si="582"/>
        <v>0</v>
      </c>
      <c r="BQ602" s="192" t="s">
        <v>18</v>
      </c>
      <c r="BR602" s="46" t="s">
        <v>191</v>
      </c>
    </row>
    <row r="603" spans="11:70">
      <c r="K603" s="186" t="s">
        <v>140</v>
      </c>
      <c r="L603" s="187" t="str">
        <f t="shared" si="604"/>
        <v>R_ES-SA-SpCool</v>
      </c>
      <c r="M603" s="187"/>
      <c r="N603" s="186">
        <v>0</v>
      </c>
      <c r="O603" s="186" t="s">
        <v>18</v>
      </c>
      <c r="P603" s="187" t="s">
        <v>195</v>
      </c>
      <c r="T603" s="186" t="s">
        <v>140</v>
      </c>
      <c r="U603" s="187" t="str">
        <f t="shared" si="570"/>
        <v>R_ES-SA-SpCool</v>
      </c>
      <c r="V603" s="186">
        <f t="shared" si="570"/>
        <v>0</v>
      </c>
      <c r="W603" s="186">
        <v>0</v>
      </c>
      <c r="X603" s="186" t="s">
        <v>18</v>
      </c>
      <c r="Y603" s="187" t="s">
        <v>190</v>
      </c>
      <c r="AC603" s="186" t="s">
        <v>140</v>
      </c>
      <c r="AD603" s="46" t="str">
        <f t="shared" si="571"/>
        <v>R_ES-SA-SpCool</v>
      </c>
      <c r="AE603" s="192">
        <f t="shared" si="572"/>
        <v>0</v>
      </c>
      <c r="AF603" s="46">
        <f t="shared" si="602"/>
        <v>0</v>
      </c>
      <c r="AG603" s="192" t="s">
        <v>18</v>
      </c>
      <c r="AH603" s="46" t="s">
        <v>196</v>
      </c>
      <c r="AL603" s="186" t="s">
        <v>140</v>
      </c>
      <c r="AM603" s="187" t="str">
        <f t="shared" si="573"/>
        <v>R_ES-SA-SpCool</v>
      </c>
      <c r="AN603" s="186">
        <f t="shared" si="574"/>
        <v>0</v>
      </c>
      <c r="AO603" s="186">
        <f t="shared" si="603"/>
        <v>0</v>
      </c>
      <c r="AP603" s="186" t="s">
        <v>18</v>
      </c>
      <c r="AQ603" s="187" t="s">
        <v>193</v>
      </c>
      <c r="AU603" s="186" t="s">
        <v>140</v>
      </c>
      <c r="AV603" s="46" t="str">
        <f t="shared" si="575"/>
        <v>R_ES-SA-SpCool</v>
      </c>
      <c r="AW603" s="192">
        <f t="shared" si="576"/>
        <v>0</v>
      </c>
      <c r="AX603" s="192">
        <f t="shared" si="584"/>
        <v>0</v>
      </c>
      <c r="AY603" s="192" t="s">
        <v>18</v>
      </c>
      <c r="AZ603" s="46" t="s">
        <v>192</v>
      </c>
      <c r="BD603" s="186" t="s">
        <v>140</v>
      </c>
      <c r="BE603" s="46" t="str">
        <f t="shared" si="577"/>
        <v>R_ES-SA-SpCool</v>
      </c>
      <c r="BF603" s="192">
        <f t="shared" si="578"/>
        <v>0</v>
      </c>
      <c r="BG603" s="192">
        <f t="shared" si="581"/>
        <v>0</v>
      </c>
      <c r="BH603" s="192" t="s">
        <v>18</v>
      </c>
      <c r="BI603" s="46" t="s">
        <v>194</v>
      </c>
      <c r="BM603" s="186" t="s">
        <v>140</v>
      </c>
      <c r="BN603" s="46" t="str">
        <f t="shared" si="579"/>
        <v>R_ES-SA-SpCool</v>
      </c>
      <c r="BO603" s="192">
        <f t="shared" si="580"/>
        <v>0</v>
      </c>
      <c r="BP603" s="192">
        <f t="shared" si="582"/>
        <v>0</v>
      </c>
      <c r="BQ603" s="192" t="s">
        <v>18</v>
      </c>
      <c r="BR603" s="46" t="s">
        <v>191</v>
      </c>
    </row>
    <row r="604" spans="11:70">
      <c r="K604" s="186" t="s">
        <v>140</v>
      </c>
      <c r="L604" s="187" t="str">
        <f t="shared" si="604"/>
        <v>R_ES-SA-SpCool</v>
      </c>
      <c r="M604" s="187"/>
      <c r="N604" s="186">
        <v>0</v>
      </c>
      <c r="O604" s="186" t="s">
        <v>18</v>
      </c>
      <c r="P604" s="187" t="s">
        <v>195</v>
      </c>
      <c r="T604" s="186" t="s">
        <v>140</v>
      </c>
      <c r="U604" s="187" t="str">
        <f t="shared" si="570"/>
        <v>R_ES-SA-SpCool</v>
      </c>
      <c r="V604" s="186">
        <f t="shared" si="570"/>
        <v>0</v>
      </c>
      <c r="W604" s="186">
        <v>0</v>
      </c>
      <c r="X604" s="186" t="s">
        <v>18</v>
      </c>
      <c r="Y604" s="187" t="s">
        <v>190</v>
      </c>
      <c r="AC604" s="186" t="s">
        <v>140</v>
      </c>
      <c r="AD604" s="46" t="str">
        <f t="shared" si="571"/>
        <v>R_ES-SA-SpCool</v>
      </c>
      <c r="AE604" s="192">
        <f t="shared" si="572"/>
        <v>0</v>
      </c>
      <c r="AF604" s="46">
        <f t="shared" si="602"/>
        <v>0</v>
      </c>
      <c r="AG604" s="192" t="s">
        <v>18</v>
      </c>
      <c r="AH604" s="46" t="s">
        <v>196</v>
      </c>
      <c r="AL604" s="186" t="s">
        <v>140</v>
      </c>
      <c r="AM604" s="187" t="str">
        <f t="shared" si="573"/>
        <v>R_ES-SA-SpCool</v>
      </c>
      <c r="AN604" s="186">
        <f t="shared" si="574"/>
        <v>0</v>
      </c>
      <c r="AO604" s="186">
        <f t="shared" si="603"/>
        <v>0</v>
      </c>
      <c r="AP604" s="186" t="s">
        <v>18</v>
      </c>
      <c r="AQ604" s="187" t="s">
        <v>193</v>
      </c>
      <c r="AU604" s="186" t="s">
        <v>140</v>
      </c>
      <c r="AV604" s="46" t="str">
        <f t="shared" si="575"/>
        <v>R_ES-SA-SpCool</v>
      </c>
      <c r="AW604" s="192">
        <f t="shared" si="576"/>
        <v>0</v>
      </c>
      <c r="AX604" s="192">
        <f t="shared" si="584"/>
        <v>0</v>
      </c>
      <c r="AY604" s="192" t="s">
        <v>18</v>
      </c>
      <c r="AZ604" s="46" t="s">
        <v>192</v>
      </c>
      <c r="BD604" s="186" t="s">
        <v>140</v>
      </c>
      <c r="BE604" s="46" t="str">
        <f t="shared" si="577"/>
        <v>R_ES-SA-SpCool</v>
      </c>
      <c r="BF604" s="192">
        <f t="shared" si="578"/>
        <v>0</v>
      </c>
      <c r="BG604" s="192">
        <f t="shared" si="581"/>
        <v>0</v>
      </c>
      <c r="BH604" s="192" t="s">
        <v>18</v>
      </c>
      <c r="BI604" s="46" t="s">
        <v>194</v>
      </c>
      <c r="BM604" s="186" t="s">
        <v>140</v>
      </c>
      <c r="BN604" s="46" t="str">
        <f t="shared" si="579"/>
        <v>R_ES-SA-SpCool</v>
      </c>
      <c r="BO604" s="192">
        <f t="shared" si="580"/>
        <v>0</v>
      </c>
      <c r="BP604" s="192">
        <f t="shared" si="582"/>
        <v>0</v>
      </c>
      <c r="BQ604" s="192" t="s">
        <v>18</v>
      </c>
      <c r="BR604" s="46" t="s">
        <v>191</v>
      </c>
    </row>
    <row r="605" spans="11:70">
      <c r="K605" s="186" t="s">
        <v>140</v>
      </c>
      <c r="L605" s="187" t="str">
        <f t="shared" si="604"/>
        <v>R_ES-SA-SpCool</v>
      </c>
      <c r="M605" s="187"/>
      <c r="N605" s="186">
        <v>0</v>
      </c>
      <c r="O605" s="186" t="s">
        <v>18</v>
      </c>
      <c r="P605" s="187" t="s">
        <v>195</v>
      </c>
      <c r="T605" s="186" t="s">
        <v>140</v>
      </c>
      <c r="U605" s="187" t="str">
        <f t="shared" si="570"/>
        <v>R_ES-SA-SpCool</v>
      </c>
      <c r="V605" s="186">
        <f t="shared" si="570"/>
        <v>0</v>
      </c>
      <c r="W605" s="186">
        <v>0</v>
      </c>
      <c r="X605" s="186" t="s">
        <v>18</v>
      </c>
      <c r="Y605" s="187" t="s">
        <v>190</v>
      </c>
      <c r="AC605" s="186" t="s">
        <v>140</v>
      </c>
      <c r="AD605" s="46" t="str">
        <f t="shared" si="571"/>
        <v>R_ES-SA-SpCool</v>
      </c>
      <c r="AE605" s="192">
        <f t="shared" si="572"/>
        <v>0</v>
      </c>
      <c r="AF605" s="46">
        <f t="shared" si="602"/>
        <v>0</v>
      </c>
      <c r="AG605" s="192" t="s">
        <v>18</v>
      </c>
      <c r="AH605" s="46" t="s">
        <v>196</v>
      </c>
      <c r="AL605" s="186" t="s">
        <v>140</v>
      </c>
      <c r="AM605" s="187" t="str">
        <f t="shared" si="573"/>
        <v>R_ES-SA-SpCool</v>
      </c>
      <c r="AN605" s="186">
        <f t="shared" si="574"/>
        <v>0</v>
      </c>
      <c r="AO605" s="186">
        <f t="shared" si="603"/>
        <v>0</v>
      </c>
      <c r="AP605" s="186" t="s">
        <v>18</v>
      </c>
      <c r="AQ605" s="187" t="s">
        <v>193</v>
      </c>
      <c r="AU605" s="186" t="s">
        <v>140</v>
      </c>
      <c r="AV605" s="46" t="str">
        <f t="shared" si="575"/>
        <v>R_ES-SA-SpCool</v>
      </c>
      <c r="AW605" s="192">
        <f t="shared" si="576"/>
        <v>0</v>
      </c>
      <c r="AX605" s="192">
        <f t="shared" si="584"/>
        <v>0</v>
      </c>
      <c r="AY605" s="192" t="s">
        <v>18</v>
      </c>
      <c r="AZ605" s="46" t="s">
        <v>192</v>
      </c>
      <c r="BD605" s="186" t="s">
        <v>140</v>
      </c>
      <c r="BE605" s="46" t="str">
        <f t="shared" si="577"/>
        <v>R_ES-SA-SpCool</v>
      </c>
      <c r="BF605" s="192">
        <f t="shared" si="578"/>
        <v>0</v>
      </c>
      <c r="BG605" s="192">
        <f t="shared" si="581"/>
        <v>0</v>
      </c>
      <c r="BH605" s="192" t="s">
        <v>18</v>
      </c>
      <c r="BI605" s="46" t="s">
        <v>194</v>
      </c>
      <c r="BM605" s="186" t="s">
        <v>140</v>
      </c>
      <c r="BN605" s="46" t="str">
        <f t="shared" si="579"/>
        <v>R_ES-SA-SpCool</v>
      </c>
      <c r="BO605" s="192">
        <f t="shared" si="580"/>
        <v>0</v>
      </c>
      <c r="BP605" s="192">
        <f t="shared" si="582"/>
        <v>0</v>
      </c>
      <c r="BQ605" s="192" t="s">
        <v>18</v>
      </c>
      <c r="BR605" s="46" t="s">
        <v>191</v>
      </c>
    </row>
    <row r="606" spans="11:70">
      <c r="K606" s="186" t="s">
        <v>140</v>
      </c>
      <c r="L606" s="187" t="str">
        <f t="shared" si="604"/>
        <v>R_ES-SA-SpCool</v>
      </c>
      <c r="M606" s="187"/>
      <c r="N606" s="186">
        <v>0</v>
      </c>
      <c r="O606" s="186" t="s">
        <v>18</v>
      </c>
      <c r="P606" s="187" t="s">
        <v>195</v>
      </c>
      <c r="T606" s="186" t="s">
        <v>140</v>
      </c>
      <c r="U606" s="187" t="str">
        <f t="shared" si="570"/>
        <v>R_ES-SA-SpCool</v>
      </c>
      <c r="V606" s="186">
        <f t="shared" si="570"/>
        <v>0</v>
      </c>
      <c r="W606" s="186">
        <v>0</v>
      </c>
      <c r="X606" s="186" t="s">
        <v>18</v>
      </c>
      <c r="Y606" s="187" t="s">
        <v>190</v>
      </c>
      <c r="AC606" s="186" t="s">
        <v>140</v>
      </c>
      <c r="AD606" s="46" t="str">
        <f t="shared" si="571"/>
        <v>R_ES-SA-SpCool</v>
      </c>
      <c r="AE606" s="192">
        <f t="shared" si="572"/>
        <v>0</v>
      </c>
      <c r="AF606" s="46">
        <f t="shared" si="602"/>
        <v>0</v>
      </c>
      <c r="AG606" s="192" t="s">
        <v>18</v>
      </c>
      <c r="AH606" s="46" t="s">
        <v>196</v>
      </c>
      <c r="AL606" s="186" t="s">
        <v>140</v>
      </c>
      <c r="AM606" s="187" t="str">
        <f t="shared" si="573"/>
        <v>R_ES-SA-SpCool</v>
      </c>
      <c r="AN606" s="186">
        <f t="shared" si="574"/>
        <v>0</v>
      </c>
      <c r="AO606" s="186">
        <f t="shared" si="603"/>
        <v>0</v>
      </c>
      <c r="AP606" s="186" t="s">
        <v>18</v>
      </c>
      <c r="AQ606" s="187" t="s">
        <v>193</v>
      </c>
      <c r="AU606" s="186" t="s">
        <v>140</v>
      </c>
      <c r="AV606" s="46" t="str">
        <f t="shared" si="575"/>
        <v>R_ES-SA-SpCool</v>
      </c>
      <c r="AW606" s="192">
        <f t="shared" si="576"/>
        <v>0</v>
      </c>
      <c r="AX606" s="192">
        <f t="shared" si="584"/>
        <v>0</v>
      </c>
      <c r="AY606" s="192" t="s">
        <v>18</v>
      </c>
      <c r="AZ606" s="46" t="s">
        <v>192</v>
      </c>
      <c r="BD606" s="186" t="s">
        <v>140</v>
      </c>
      <c r="BE606" s="46" t="str">
        <f t="shared" si="577"/>
        <v>R_ES-SA-SpCool</v>
      </c>
      <c r="BF606" s="192">
        <f t="shared" si="578"/>
        <v>0</v>
      </c>
      <c r="BG606" s="192">
        <f t="shared" si="581"/>
        <v>0</v>
      </c>
      <c r="BH606" s="192" t="s">
        <v>18</v>
      </c>
      <c r="BI606" s="46" t="s">
        <v>194</v>
      </c>
      <c r="BM606" s="186" t="s">
        <v>140</v>
      </c>
      <c r="BN606" s="46" t="str">
        <f t="shared" si="579"/>
        <v>R_ES-SA-SpCool</v>
      </c>
      <c r="BO606" s="192">
        <f t="shared" si="580"/>
        <v>0</v>
      </c>
      <c r="BP606" s="192">
        <f t="shared" si="582"/>
        <v>0</v>
      </c>
      <c r="BQ606" s="192" t="s">
        <v>18</v>
      </c>
      <c r="BR606" s="46" t="s">
        <v>191</v>
      </c>
    </row>
    <row r="607" spans="11:70">
      <c r="K607" s="186" t="s">
        <v>140</v>
      </c>
      <c r="L607" s="187" t="str">
        <f t="shared" si="604"/>
        <v>R_ES-SA-SpCool</v>
      </c>
      <c r="M607" s="187"/>
      <c r="N607" s="186">
        <v>0</v>
      </c>
      <c r="O607" s="186" t="s">
        <v>18</v>
      </c>
      <c r="P607" s="187" t="s">
        <v>195</v>
      </c>
      <c r="T607" s="186" t="s">
        <v>140</v>
      </c>
      <c r="U607" s="187" t="str">
        <f t="shared" si="570"/>
        <v>R_ES-SA-SpCool</v>
      </c>
      <c r="V607" s="186">
        <f t="shared" si="570"/>
        <v>0</v>
      </c>
      <c r="W607" s="186">
        <v>0</v>
      </c>
      <c r="X607" s="186" t="s">
        <v>18</v>
      </c>
      <c r="Y607" s="187" t="s">
        <v>190</v>
      </c>
      <c r="AC607" s="186" t="s">
        <v>140</v>
      </c>
      <c r="AD607" s="46" t="str">
        <f t="shared" si="571"/>
        <v>R_ES-SA-SpCool</v>
      </c>
      <c r="AE607" s="192">
        <f t="shared" si="572"/>
        <v>0</v>
      </c>
      <c r="AF607" s="46">
        <f t="shared" si="602"/>
        <v>0</v>
      </c>
      <c r="AG607" s="192" t="s">
        <v>18</v>
      </c>
      <c r="AH607" s="46" t="s">
        <v>196</v>
      </c>
      <c r="AL607" s="186" t="s">
        <v>140</v>
      </c>
      <c r="AM607" s="187" t="str">
        <f t="shared" si="573"/>
        <v>R_ES-SA-SpCool</v>
      </c>
      <c r="AN607" s="186">
        <f t="shared" si="574"/>
        <v>0</v>
      </c>
      <c r="AO607" s="186">
        <f t="shared" si="603"/>
        <v>0</v>
      </c>
      <c r="AP607" s="186" t="s">
        <v>18</v>
      </c>
      <c r="AQ607" s="187" t="s">
        <v>193</v>
      </c>
      <c r="AU607" s="186" t="s">
        <v>140</v>
      </c>
      <c r="AV607" s="46" t="str">
        <f t="shared" si="575"/>
        <v>R_ES-SA-SpCool</v>
      </c>
      <c r="AW607" s="192">
        <f t="shared" si="576"/>
        <v>0</v>
      </c>
      <c r="AX607" s="192">
        <f t="shared" si="584"/>
        <v>0</v>
      </c>
      <c r="AY607" s="192" t="s">
        <v>18</v>
      </c>
      <c r="AZ607" s="46" t="s">
        <v>192</v>
      </c>
      <c r="BD607" s="186" t="s">
        <v>140</v>
      </c>
      <c r="BE607" s="46" t="str">
        <f t="shared" si="577"/>
        <v>R_ES-SA-SpCool</v>
      </c>
      <c r="BF607" s="192">
        <f t="shared" si="578"/>
        <v>0</v>
      </c>
      <c r="BG607" s="192">
        <f t="shared" si="581"/>
        <v>0</v>
      </c>
      <c r="BH607" s="192" t="s">
        <v>18</v>
      </c>
      <c r="BI607" s="46" t="s">
        <v>194</v>
      </c>
      <c r="BM607" s="186" t="s">
        <v>140</v>
      </c>
      <c r="BN607" s="46" t="str">
        <f t="shared" si="579"/>
        <v>R_ES-SA-SpCool</v>
      </c>
      <c r="BO607" s="192">
        <f t="shared" si="580"/>
        <v>0</v>
      </c>
      <c r="BP607" s="192">
        <f t="shared" si="582"/>
        <v>0</v>
      </c>
      <c r="BQ607" s="192" t="s">
        <v>18</v>
      </c>
      <c r="BR607" s="46" t="s">
        <v>191</v>
      </c>
    </row>
    <row r="608" spans="11:70">
      <c r="K608" s="186" t="s">
        <v>350</v>
      </c>
      <c r="L608" s="187" t="str">
        <f>C15</f>
        <v>R_ES-AP-SpCool</v>
      </c>
      <c r="M608" s="186" t="str">
        <f>M512</f>
        <v>RH0_1</v>
      </c>
      <c r="N608" s="186">
        <f t="shared" ref="N608:N631" si="614">N512</f>
        <v>0</v>
      </c>
      <c r="O608" s="186" t="s">
        <v>18</v>
      </c>
      <c r="P608" s="187" t="s">
        <v>195</v>
      </c>
      <c r="T608" s="186" t="s">
        <v>350</v>
      </c>
      <c r="U608" s="187" t="str">
        <f t="shared" ref="U608:V671" si="615">L608</f>
        <v>R_ES-AP-SpCool</v>
      </c>
      <c r="V608" s="186" t="str">
        <f t="shared" si="615"/>
        <v>RH0_1</v>
      </c>
      <c r="W608" s="186">
        <f t="shared" ref="W608:W631" si="616">W512</f>
        <v>0</v>
      </c>
      <c r="X608" s="186" t="s">
        <v>18</v>
      </c>
      <c r="Y608" s="187" t="s">
        <v>190</v>
      </c>
      <c r="AC608" s="186" t="s">
        <v>350</v>
      </c>
      <c r="AD608" s="46" t="str">
        <f t="shared" ref="AD608:AD671" si="617">U608</f>
        <v>R_ES-AP-SpCool</v>
      </c>
      <c r="AE608" s="192" t="str">
        <f t="shared" ref="AE608:AE671" si="618">V608</f>
        <v>RH0_1</v>
      </c>
      <c r="AF608" s="46">
        <f t="shared" si="602"/>
        <v>0</v>
      </c>
      <c r="AG608" s="192" t="s">
        <v>18</v>
      </c>
      <c r="AH608" s="46" t="s">
        <v>196</v>
      </c>
      <c r="AL608" s="186" t="s">
        <v>350</v>
      </c>
      <c r="AM608" s="187" t="str">
        <f t="shared" ref="AM608:AM671" si="619">AD608</f>
        <v>R_ES-AP-SpCool</v>
      </c>
      <c r="AN608" s="186" t="str">
        <f t="shared" ref="AN608:AN671" si="620">AE608</f>
        <v>RH0_1</v>
      </c>
      <c r="AO608" s="186">
        <f t="shared" si="603"/>
        <v>0</v>
      </c>
      <c r="AP608" s="186" t="s">
        <v>18</v>
      </c>
      <c r="AQ608" s="187" t="s">
        <v>193</v>
      </c>
      <c r="AU608" s="186" t="s">
        <v>350</v>
      </c>
      <c r="AV608" s="46" t="str">
        <f t="shared" ref="AV608:AV671" si="621">AM608</f>
        <v>R_ES-AP-SpCool</v>
      </c>
      <c r="AW608" s="192" t="str">
        <f t="shared" ref="AW608:AW671" si="622">AN608</f>
        <v>RH0_1</v>
      </c>
      <c r="AX608" s="192">
        <f t="shared" si="584"/>
        <v>0</v>
      </c>
      <c r="AY608" s="192" t="s">
        <v>18</v>
      </c>
      <c r="AZ608" s="46" t="s">
        <v>192</v>
      </c>
      <c r="BD608" s="186" t="s">
        <v>350</v>
      </c>
      <c r="BE608" s="46" t="str">
        <f t="shared" ref="BE608:BE671" si="623">AV608</f>
        <v>R_ES-AP-SpCool</v>
      </c>
      <c r="BF608" s="192" t="str">
        <f t="shared" ref="BF608:BF671" si="624">AW608</f>
        <v>RH0_1</v>
      </c>
      <c r="BG608" s="192">
        <f t="shared" si="581"/>
        <v>0</v>
      </c>
      <c r="BH608" s="192" t="s">
        <v>18</v>
      </c>
      <c r="BI608" s="46" t="s">
        <v>194</v>
      </c>
      <c r="BM608" s="186" t="s">
        <v>350</v>
      </c>
      <c r="BN608" s="46" t="str">
        <f t="shared" ref="BN608:BN671" si="625">BE608</f>
        <v>R_ES-AP-SpCool</v>
      </c>
      <c r="BO608" s="192" t="str">
        <f t="shared" ref="BO608:BO671" si="626">BF608</f>
        <v>RH0_1</v>
      </c>
      <c r="BP608" s="192">
        <f t="shared" si="582"/>
        <v>0</v>
      </c>
      <c r="BQ608" s="192" t="s">
        <v>18</v>
      </c>
      <c r="BR608" s="46" t="s">
        <v>191</v>
      </c>
    </row>
    <row r="609" spans="11:70">
      <c r="K609" s="186" t="s">
        <v>350</v>
      </c>
      <c r="L609" s="187" t="str">
        <f t="shared" ref="L609:L672" si="627">L608</f>
        <v>R_ES-AP-SpCool</v>
      </c>
      <c r="M609" s="186" t="str">
        <f t="shared" ref="M609" si="628">M513</f>
        <v>RH2_3</v>
      </c>
      <c r="N609" s="186">
        <f t="shared" si="614"/>
        <v>0</v>
      </c>
      <c r="O609" s="186" t="s">
        <v>18</v>
      </c>
      <c r="P609" s="187" t="s">
        <v>195</v>
      </c>
      <c r="T609" s="186" t="s">
        <v>350</v>
      </c>
      <c r="U609" s="187" t="str">
        <f t="shared" si="615"/>
        <v>R_ES-AP-SpCool</v>
      </c>
      <c r="V609" s="186" t="str">
        <f t="shared" si="615"/>
        <v>RH2_3</v>
      </c>
      <c r="W609" s="186">
        <f t="shared" si="616"/>
        <v>0</v>
      </c>
      <c r="X609" s="186" t="s">
        <v>18</v>
      </c>
      <c r="Y609" s="187" t="s">
        <v>190</v>
      </c>
      <c r="AC609" s="186" t="s">
        <v>350</v>
      </c>
      <c r="AD609" s="46" t="str">
        <f t="shared" si="617"/>
        <v>R_ES-AP-SpCool</v>
      </c>
      <c r="AE609" s="192" t="str">
        <f t="shared" si="618"/>
        <v>RH2_3</v>
      </c>
      <c r="AF609" s="46">
        <f t="shared" si="602"/>
        <v>0</v>
      </c>
      <c r="AG609" s="192" t="s">
        <v>18</v>
      </c>
      <c r="AH609" s="46" t="s">
        <v>196</v>
      </c>
      <c r="AL609" s="186" t="s">
        <v>350</v>
      </c>
      <c r="AM609" s="187" t="str">
        <f t="shared" si="619"/>
        <v>R_ES-AP-SpCool</v>
      </c>
      <c r="AN609" s="186" t="str">
        <f t="shared" si="620"/>
        <v>RH2_3</v>
      </c>
      <c r="AO609" s="186">
        <f t="shared" si="603"/>
        <v>0</v>
      </c>
      <c r="AP609" s="186" t="s">
        <v>18</v>
      </c>
      <c r="AQ609" s="187" t="s">
        <v>193</v>
      </c>
      <c r="AU609" s="186" t="s">
        <v>350</v>
      </c>
      <c r="AV609" s="46" t="str">
        <f t="shared" si="621"/>
        <v>R_ES-AP-SpCool</v>
      </c>
      <c r="AW609" s="192" t="str">
        <f t="shared" si="622"/>
        <v>RH2_3</v>
      </c>
      <c r="AX609" s="192">
        <f t="shared" ref="AX609:AX672" si="629">W609</f>
        <v>0</v>
      </c>
      <c r="AY609" s="192" t="s">
        <v>18</v>
      </c>
      <c r="AZ609" s="46" t="s">
        <v>192</v>
      </c>
      <c r="BD609" s="186" t="s">
        <v>350</v>
      </c>
      <c r="BE609" s="46" t="str">
        <f t="shared" si="623"/>
        <v>R_ES-AP-SpCool</v>
      </c>
      <c r="BF609" s="192" t="str">
        <f t="shared" si="624"/>
        <v>RH2_3</v>
      </c>
      <c r="BG609" s="192">
        <f t="shared" ref="BG609:BG672" si="630">AF609</f>
        <v>0</v>
      </c>
      <c r="BH609" s="192" t="s">
        <v>18</v>
      </c>
      <c r="BI609" s="46" t="s">
        <v>194</v>
      </c>
      <c r="BM609" s="186" t="s">
        <v>350</v>
      </c>
      <c r="BN609" s="46" t="str">
        <f t="shared" si="625"/>
        <v>R_ES-AP-SpCool</v>
      </c>
      <c r="BO609" s="192" t="str">
        <f t="shared" si="626"/>
        <v>RH2_3</v>
      </c>
      <c r="BP609" s="192">
        <f t="shared" ref="BP609:BP672" si="631">AX609</f>
        <v>0</v>
      </c>
      <c r="BQ609" s="192" t="s">
        <v>18</v>
      </c>
      <c r="BR609" s="46" t="s">
        <v>191</v>
      </c>
    </row>
    <row r="610" spans="11:70">
      <c r="K610" s="186" t="s">
        <v>350</v>
      </c>
      <c r="L610" s="187" t="str">
        <f t="shared" si="627"/>
        <v>R_ES-AP-SpCool</v>
      </c>
      <c r="M610" s="186" t="str">
        <f t="shared" ref="M610" si="632">M514</f>
        <v>RH4_5</v>
      </c>
      <c r="N610" s="186">
        <f t="shared" si="614"/>
        <v>0</v>
      </c>
      <c r="O610" s="186" t="s">
        <v>18</v>
      </c>
      <c r="P610" s="187" t="s">
        <v>195</v>
      </c>
      <c r="T610" s="186" t="s">
        <v>350</v>
      </c>
      <c r="U610" s="187" t="str">
        <f t="shared" si="615"/>
        <v>R_ES-AP-SpCool</v>
      </c>
      <c r="V610" s="186" t="str">
        <f t="shared" si="615"/>
        <v>RH4_5</v>
      </c>
      <c r="W610" s="186">
        <f t="shared" si="616"/>
        <v>0</v>
      </c>
      <c r="X610" s="186" t="s">
        <v>18</v>
      </c>
      <c r="Y610" s="187" t="s">
        <v>190</v>
      </c>
      <c r="AC610" s="186" t="s">
        <v>350</v>
      </c>
      <c r="AD610" s="46" t="str">
        <f t="shared" si="617"/>
        <v>R_ES-AP-SpCool</v>
      </c>
      <c r="AE610" s="192" t="str">
        <f t="shared" si="618"/>
        <v>RH4_5</v>
      </c>
      <c r="AF610" s="46">
        <f t="shared" si="602"/>
        <v>0</v>
      </c>
      <c r="AG610" s="192" t="s">
        <v>18</v>
      </c>
      <c r="AH610" s="46" t="s">
        <v>196</v>
      </c>
      <c r="AL610" s="186" t="s">
        <v>350</v>
      </c>
      <c r="AM610" s="187" t="str">
        <f t="shared" si="619"/>
        <v>R_ES-AP-SpCool</v>
      </c>
      <c r="AN610" s="186" t="str">
        <f t="shared" si="620"/>
        <v>RH4_5</v>
      </c>
      <c r="AO610" s="186">
        <f t="shared" si="603"/>
        <v>0</v>
      </c>
      <c r="AP610" s="186" t="s">
        <v>18</v>
      </c>
      <c r="AQ610" s="187" t="s">
        <v>193</v>
      </c>
      <c r="AU610" s="186" t="s">
        <v>350</v>
      </c>
      <c r="AV610" s="46" t="str">
        <f t="shared" si="621"/>
        <v>R_ES-AP-SpCool</v>
      </c>
      <c r="AW610" s="192" t="str">
        <f t="shared" si="622"/>
        <v>RH4_5</v>
      </c>
      <c r="AX610" s="192">
        <f t="shared" si="629"/>
        <v>0</v>
      </c>
      <c r="AY610" s="192" t="s">
        <v>18</v>
      </c>
      <c r="AZ610" s="46" t="s">
        <v>192</v>
      </c>
      <c r="BD610" s="186" t="s">
        <v>350</v>
      </c>
      <c r="BE610" s="46" t="str">
        <f t="shared" si="623"/>
        <v>R_ES-AP-SpCool</v>
      </c>
      <c r="BF610" s="192" t="str">
        <f t="shared" si="624"/>
        <v>RH4_5</v>
      </c>
      <c r="BG610" s="192">
        <f t="shared" si="630"/>
        <v>0</v>
      </c>
      <c r="BH610" s="192" t="s">
        <v>18</v>
      </c>
      <c r="BI610" s="46" t="s">
        <v>194</v>
      </c>
      <c r="BM610" s="186" t="s">
        <v>350</v>
      </c>
      <c r="BN610" s="46" t="str">
        <f t="shared" si="625"/>
        <v>R_ES-AP-SpCool</v>
      </c>
      <c r="BO610" s="192" t="str">
        <f t="shared" si="626"/>
        <v>RH4_5</v>
      </c>
      <c r="BP610" s="192">
        <f t="shared" si="631"/>
        <v>0</v>
      </c>
      <c r="BQ610" s="192" t="s">
        <v>18</v>
      </c>
      <c r="BR610" s="46" t="s">
        <v>191</v>
      </c>
    </row>
    <row r="611" spans="11:70">
      <c r="K611" s="186" t="s">
        <v>350</v>
      </c>
      <c r="L611" s="187" t="str">
        <f t="shared" si="627"/>
        <v>R_ES-AP-SpCool</v>
      </c>
      <c r="M611" s="186" t="str">
        <f t="shared" ref="M611" si="633">M515</f>
        <v>RH6_7</v>
      </c>
      <c r="N611" s="186">
        <f t="shared" si="614"/>
        <v>0</v>
      </c>
      <c r="O611" s="186" t="s">
        <v>18</v>
      </c>
      <c r="P611" s="187" t="s">
        <v>195</v>
      </c>
      <c r="T611" s="186" t="s">
        <v>350</v>
      </c>
      <c r="U611" s="187" t="str">
        <f t="shared" si="615"/>
        <v>R_ES-AP-SpCool</v>
      </c>
      <c r="V611" s="186" t="str">
        <f t="shared" si="615"/>
        <v>RH6_7</v>
      </c>
      <c r="W611" s="186">
        <f t="shared" si="616"/>
        <v>0</v>
      </c>
      <c r="X611" s="186" t="s">
        <v>18</v>
      </c>
      <c r="Y611" s="187" t="s">
        <v>190</v>
      </c>
      <c r="AC611" s="186" t="s">
        <v>350</v>
      </c>
      <c r="AD611" s="46" t="str">
        <f t="shared" si="617"/>
        <v>R_ES-AP-SpCool</v>
      </c>
      <c r="AE611" s="192" t="str">
        <f t="shared" si="618"/>
        <v>RH6_7</v>
      </c>
      <c r="AF611" s="46">
        <f t="shared" si="602"/>
        <v>0</v>
      </c>
      <c r="AG611" s="192" t="s">
        <v>18</v>
      </c>
      <c r="AH611" s="46" t="s">
        <v>196</v>
      </c>
      <c r="AL611" s="186" t="s">
        <v>350</v>
      </c>
      <c r="AM611" s="187" t="str">
        <f t="shared" si="619"/>
        <v>R_ES-AP-SpCool</v>
      </c>
      <c r="AN611" s="186" t="str">
        <f t="shared" si="620"/>
        <v>RH6_7</v>
      </c>
      <c r="AO611" s="186">
        <f t="shared" si="603"/>
        <v>0</v>
      </c>
      <c r="AP611" s="186" t="s">
        <v>18</v>
      </c>
      <c r="AQ611" s="187" t="s">
        <v>193</v>
      </c>
      <c r="AU611" s="186" t="s">
        <v>350</v>
      </c>
      <c r="AV611" s="46" t="str">
        <f t="shared" si="621"/>
        <v>R_ES-AP-SpCool</v>
      </c>
      <c r="AW611" s="192" t="str">
        <f t="shared" si="622"/>
        <v>RH6_7</v>
      </c>
      <c r="AX611" s="192">
        <f t="shared" si="629"/>
        <v>0</v>
      </c>
      <c r="AY611" s="192" t="s">
        <v>18</v>
      </c>
      <c r="AZ611" s="46" t="s">
        <v>192</v>
      </c>
      <c r="BD611" s="186" t="s">
        <v>350</v>
      </c>
      <c r="BE611" s="46" t="str">
        <f t="shared" si="623"/>
        <v>R_ES-AP-SpCool</v>
      </c>
      <c r="BF611" s="192" t="str">
        <f t="shared" si="624"/>
        <v>RH6_7</v>
      </c>
      <c r="BG611" s="192">
        <f t="shared" si="630"/>
        <v>0</v>
      </c>
      <c r="BH611" s="192" t="s">
        <v>18</v>
      </c>
      <c r="BI611" s="46" t="s">
        <v>194</v>
      </c>
      <c r="BM611" s="186" t="s">
        <v>350</v>
      </c>
      <c r="BN611" s="46" t="str">
        <f t="shared" si="625"/>
        <v>R_ES-AP-SpCool</v>
      </c>
      <c r="BO611" s="192" t="str">
        <f t="shared" si="626"/>
        <v>RH6_7</v>
      </c>
      <c r="BP611" s="192">
        <f t="shared" si="631"/>
        <v>0</v>
      </c>
      <c r="BQ611" s="192" t="s">
        <v>18</v>
      </c>
      <c r="BR611" s="46" t="s">
        <v>191</v>
      </c>
    </row>
    <row r="612" spans="11:70">
      <c r="K612" s="186" t="s">
        <v>350</v>
      </c>
      <c r="L612" s="187" t="str">
        <f t="shared" si="627"/>
        <v>R_ES-AP-SpCool</v>
      </c>
      <c r="M612" s="186" t="str">
        <f t="shared" ref="M612" si="634">M516</f>
        <v>RH8_9</v>
      </c>
      <c r="N612" s="186">
        <f t="shared" si="614"/>
        <v>0</v>
      </c>
      <c r="O612" s="186" t="s">
        <v>18</v>
      </c>
      <c r="P612" s="187" t="s">
        <v>195</v>
      </c>
      <c r="T612" s="186" t="s">
        <v>350</v>
      </c>
      <c r="U612" s="187" t="str">
        <f t="shared" si="615"/>
        <v>R_ES-AP-SpCool</v>
      </c>
      <c r="V612" s="186" t="str">
        <f t="shared" si="615"/>
        <v>RH8_9</v>
      </c>
      <c r="W612" s="186">
        <f t="shared" si="616"/>
        <v>0</v>
      </c>
      <c r="X612" s="186" t="s">
        <v>18</v>
      </c>
      <c r="Y612" s="187" t="s">
        <v>190</v>
      </c>
      <c r="AC612" s="186" t="s">
        <v>350</v>
      </c>
      <c r="AD612" s="46" t="str">
        <f t="shared" si="617"/>
        <v>R_ES-AP-SpCool</v>
      </c>
      <c r="AE612" s="192" t="str">
        <f t="shared" si="618"/>
        <v>RH8_9</v>
      </c>
      <c r="AF612" s="46">
        <f t="shared" si="602"/>
        <v>0</v>
      </c>
      <c r="AG612" s="192" t="s">
        <v>18</v>
      </c>
      <c r="AH612" s="46" t="s">
        <v>196</v>
      </c>
      <c r="AL612" s="186" t="s">
        <v>350</v>
      </c>
      <c r="AM612" s="187" t="str">
        <f t="shared" si="619"/>
        <v>R_ES-AP-SpCool</v>
      </c>
      <c r="AN612" s="186" t="str">
        <f t="shared" si="620"/>
        <v>RH8_9</v>
      </c>
      <c r="AO612" s="186">
        <f t="shared" si="603"/>
        <v>0</v>
      </c>
      <c r="AP612" s="186" t="s">
        <v>18</v>
      </c>
      <c r="AQ612" s="187" t="s">
        <v>193</v>
      </c>
      <c r="AU612" s="186" t="s">
        <v>350</v>
      </c>
      <c r="AV612" s="46" t="str">
        <f t="shared" si="621"/>
        <v>R_ES-AP-SpCool</v>
      </c>
      <c r="AW612" s="192" t="str">
        <f t="shared" si="622"/>
        <v>RH8_9</v>
      </c>
      <c r="AX612" s="192">
        <f t="shared" si="629"/>
        <v>0</v>
      </c>
      <c r="AY612" s="192" t="s">
        <v>18</v>
      </c>
      <c r="AZ612" s="46" t="s">
        <v>192</v>
      </c>
      <c r="BD612" s="186" t="s">
        <v>350</v>
      </c>
      <c r="BE612" s="46" t="str">
        <f t="shared" si="623"/>
        <v>R_ES-AP-SpCool</v>
      </c>
      <c r="BF612" s="192" t="str">
        <f t="shared" si="624"/>
        <v>RH8_9</v>
      </c>
      <c r="BG612" s="192">
        <f t="shared" si="630"/>
        <v>0</v>
      </c>
      <c r="BH612" s="192" t="s">
        <v>18</v>
      </c>
      <c r="BI612" s="46" t="s">
        <v>194</v>
      </c>
      <c r="BM612" s="186" t="s">
        <v>350</v>
      </c>
      <c r="BN612" s="46" t="str">
        <f t="shared" si="625"/>
        <v>R_ES-AP-SpCool</v>
      </c>
      <c r="BO612" s="192" t="str">
        <f t="shared" si="626"/>
        <v>RH8_9</v>
      </c>
      <c r="BP612" s="192">
        <f t="shared" si="631"/>
        <v>0</v>
      </c>
      <c r="BQ612" s="192" t="s">
        <v>18</v>
      </c>
      <c r="BR612" s="46" t="s">
        <v>191</v>
      </c>
    </row>
    <row r="613" spans="11:70">
      <c r="K613" s="186" t="s">
        <v>350</v>
      </c>
      <c r="L613" s="187" t="str">
        <f t="shared" si="627"/>
        <v>R_ES-AP-SpCool</v>
      </c>
      <c r="M613" s="186" t="str">
        <f t="shared" ref="M613" si="635">M517</f>
        <v>RH10_11</v>
      </c>
      <c r="N613" s="186">
        <f t="shared" si="614"/>
        <v>0</v>
      </c>
      <c r="O613" s="186" t="s">
        <v>18</v>
      </c>
      <c r="P613" s="187" t="s">
        <v>195</v>
      </c>
      <c r="T613" s="186" t="s">
        <v>350</v>
      </c>
      <c r="U613" s="187" t="str">
        <f t="shared" si="615"/>
        <v>R_ES-AP-SpCool</v>
      </c>
      <c r="V613" s="186" t="str">
        <f t="shared" si="615"/>
        <v>RH10_11</v>
      </c>
      <c r="W613" s="186">
        <f t="shared" si="616"/>
        <v>0</v>
      </c>
      <c r="X613" s="186" t="s">
        <v>18</v>
      </c>
      <c r="Y613" s="187" t="s">
        <v>190</v>
      </c>
      <c r="AC613" s="186" t="s">
        <v>350</v>
      </c>
      <c r="AD613" s="46" t="str">
        <f t="shared" si="617"/>
        <v>R_ES-AP-SpCool</v>
      </c>
      <c r="AE613" s="192" t="str">
        <f t="shared" si="618"/>
        <v>RH10_11</v>
      </c>
      <c r="AF613" s="46">
        <f t="shared" si="602"/>
        <v>0</v>
      </c>
      <c r="AG613" s="192" t="s">
        <v>18</v>
      </c>
      <c r="AH613" s="46" t="s">
        <v>196</v>
      </c>
      <c r="AL613" s="186" t="s">
        <v>350</v>
      </c>
      <c r="AM613" s="187" t="str">
        <f t="shared" si="619"/>
        <v>R_ES-AP-SpCool</v>
      </c>
      <c r="AN613" s="186" t="str">
        <f t="shared" si="620"/>
        <v>RH10_11</v>
      </c>
      <c r="AO613" s="186">
        <f t="shared" si="603"/>
        <v>0</v>
      </c>
      <c r="AP613" s="186" t="s">
        <v>18</v>
      </c>
      <c r="AQ613" s="187" t="s">
        <v>193</v>
      </c>
      <c r="AU613" s="186" t="s">
        <v>350</v>
      </c>
      <c r="AV613" s="46" t="str">
        <f t="shared" si="621"/>
        <v>R_ES-AP-SpCool</v>
      </c>
      <c r="AW613" s="192" t="str">
        <f t="shared" si="622"/>
        <v>RH10_11</v>
      </c>
      <c r="AX613" s="192">
        <f t="shared" si="629"/>
        <v>0</v>
      </c>
      <c r="AY613" s="192" t="s">
        <v>18</v>
      </c>
      <c r="AZ613" s="46" t="s">
        <v>192</v>
      </c>
      <c r="BD613" s="186" t="s">
        <v>350</v>
      </c>
      <c r="BE613" s="46" t="str">
        <f t="shared" si="623"/>
        <v>R_ES-AP-SpCool</v>
      </c>
      <c r="BF613" s="192" t="str">
        <f t="shared" si="624"/>
        <v>RH10_11</v>
      </c>
      <c r="BG613" s="192">
        <f t="shared" si="630"/>
        <v>0</v>
      </c>
      <c r="BH613" s="192" t="s">
        <v>18</v>
      </c>
      <c r="BI613" s="46" t="s">
        <v>194</v>
      </c>
      <c r="BM613" s="186" t="s">
        <v>350</v>
      </c>
      <c r="BN613" s="46" t="str">
        <f t="shared" si="625"/>
        <v>R_ES-AP-SpCool</v>
      </c>
      <c r="BO613" s="192" t="str">
        <f t="shared" si="626"/>
        <v>RH10_11</v>
      </c>
      <c r="BP613" s="192">
        <f t="shared" si="631"/>
        <v>0</v>
      </c>
      <c r="BQ613" s="192" t="s">
        <v>18</v>
      </c>
      <c r="BR613" s="46" t="s">
        <v>191</v>
      </c>
    </row>
    <row r="614" spans="11:70">
      <c r="K614" s="186" t="s">
        <v>350</v>
      </c>
      <c r="L614" s="187" t="str">
        <f t="shared" si="627"/>
        <v>R_ES-AP-SpCool</v>
      </c>
      <c r="M614" s="186" t="str">
        <f t="shared" ref="M614" si="636">M518</f>
        <v>RH12_13</v>
      </c>
      <c r="N614" s="186">
        <f t="shared" si="614"/>
        <v>0</v>
      </c>
      <c r="O614" s="186" t="s">
        <v>18</v>
      </c>
      <c r="P614" s="187" t="s">
        <v>195</v>
      </c>
      <c r="T614" s="186" t="s">
        <v>350</v>
      </c>
      <c r="U614" s="187" t="str">
        <f t="shared" si="615"/>
        <v>R_ES-AP-SpCool</v>
      </c>
      <c r="V614" s="186" t="str">
        <f t="shared" si="615"/>
        <v>RH12_13</v>
      </c>
      <c r="W614" s="186">
        <f t="shared" si="616"/>
        <v>0</v>
      </c>
      <c r="X614" s="186" t="s">
        <v>18</v>
      </c>
      <c r="Y614" s="187" t="s">
        <v>190</v>
      </c>
      <c r="AC614" s="186" t="s">
        <v>350</v>
      </c>
      <c r="AD614" s="46" t="str">
        <f t="shared" si="617"/>
        <v>R_ES-AP-SpCool</v>
      </c>
      <c r="AE614" s="192" t="str">
        <f t="shared" si="618"/>
        <v>RH12_13</v>
      </c>
      <c r="AF614" s="46">
        <f t="shared" si="602"/>
        <v>0</v>
      </c>
      <c r="AG614" s="192" t="s">
        <v>18</v>
      </c>
      <c r="AH614" s="46" t="s">
        <v>196</v>
      </c>
      <c r="AL614" s="186" t="s">
        <v>350</v>
      </c>
      <c r="AM614" s="187" t="str">
        <f t="shared" si="619"/>
        <v>R_ES-AP-SpCool</v>
      </c>
      <c r="AN614" s="186" t="str">
        <f t="shared" si="620"/>
        <v>RH12_13</v>
      </c>
      <c r="AO614" s="186">
        <f t="shared" si="603"/>
        <v>0</v>
      </c>
      <c r="AP614" s="186" t="s">
        <v>18</v>
      </c>
      <c r="AQ614" s="187" t="s">
        <v>193</v>
      </c>
      <c r="AU614" s="186" t="s">
        <v>350</v>
      </c>
      <c r="AV614" s="46" t="str">
        <f t="shared" si="621"/>
        <v>R_ES-AP-SpCool</v>
      </c>
      <c r="AW614" s="192" t="str">
        <f t="shared" si="622"/>
        <v>RH12_13</v>
      </c>
      <c r="AX614" s="192">
        <f t="shared" si="629"/>
        <v>0</v>
      </c>
      <c r="AY614" s="192" t="s">
        <v>18</v>
      </c>
      <c r="AZ614" s="46" t="s">
        <v>192</v>
      </c>
      <c r="BD614" s="186" t="s">
        <v>350</v>
      </c>
      <c r="BE614" s="46" t="str">
        <f t="shared" si="623"/>
        <v>R_ES-AP-SpCool</v>
      </c>
      <c r="BF614" s="192" t="str">
        <f t="shared" si="624"/>
        <v>RH12_13</v>
      </c>
      <c r="BG614" s="192">
        <f t="shared" si="630"/>
        <v>0</v>
      </c>
      <c r="BH614" s="192" t="s">
        <v>18</v>
      </c>
      <c r="BI614" s="46" t="s">
        <v>194</v>
      </c>
      <c r="BM614" s="186" t="s">
        <v>350</v>
      </c>
      <c r="BN614" s="46" t="str">
        <f t="shared" si="625"/>
        <v>R_ES-AP-SpCool</v>
      </c>
      <c r="BO614" s="192" t="str">
        <f t="shared" si="626"/>
        <v>RH12_13</v>
      </c>
      <c r="BP614" s="192">
        <f t="shared" si="631"/>
        <v>0</v>
      </c>
      <c r="BQ614" s="192" t="s">
        <v>18</v>
      </c>
      <c r="BR614" s="46" t="s">
        <v>191</v>
      </c>
    </row>
    <row r="615" spans="11:70">
      <c r="K615" s="186" t="s">
        <v>350</v>
      </c>
      <c r="L615" s="187" t="str">
        <f t="shared" si="627"/>
        <v>R_ES-AP-SpCool</v>
      </c>
      <c r="M615" s="186" t="str">
        <f t="shared" ref="M615" si="637">M519</f>
        <v>RH14_15</v>
      </c>
      <c r="N615" s="186">
        <f t="shared" si="614"/>
        <v>0</v>
      </c>
      <c r="O615" s="186" t="s">
        <v>18</v>
      </c>
      <c r="P615" s="187" t="s">
        <v>195</v>
      </c>
      <c r="T615" s="186" t="s">
        <v>350</v>
      </c>
      <c r="U615" s="187" t="str">
        <f t="shared" si="615"/>
        <v>R_ES-AP-SpCool</v>
      </c>
      <c r="V615" s="186" t="str">
        <f t="shared" si="615"/>
        <v>RH14_15</v>
      </c>
      <c r="W615" s="186">
        <f t="shared" si="616"/>
        <v>0</v>
      </c>
      <c r="X615" s="186" t="s">
        <v>18</v>
      </c>
      <c r="Y615" s="187" t="s">
        <v>190</v>
      </c>
      <c r="AC615" s="186" t="s">
        <v>350</v>
      </c>
      <c r="AD615" s="46" t="str">
        <f t="shared" si="617"/>
        <v>R_ES-AP-SpCool</v>
      </c>
      <c r="AE615" s="192" t="str">
        <f t="shared" si="618"/>
        <v>RH14_15</v>
      </c>
      <c r="AF615" s="46">
        <f t="shared" si="602"/>
        <v>0</v>
      </c>
      <c r="AG615" s="192" t="s">
        <v>18</v>
      </c>
      <c r="AH615" s="46" t="s">
        <v>196</v>
      </c>
      <c r="AL615" s="186" t="s">
        <v>350</v>
      </c>
      <c r="AM615" s="187" t="str">
        <f t="shared" si="619"/>
        <v>R_ES-AP-SpCool</v>
      </c>
      <c r="AN615" s="186" t="str">
        <f t="shared" si="620"/>
        <v>RH14_15</v>
      </c>
      <c r="AO615" s="186">
        <f t="shared" si="603"/>
        <v>0</v>
      </c>
      <c r="AP615" s="186" t="s">
        <v>18</v>
      </c>
      <c r="AQ615" s="187" t="s">
        <v>193</v>
      </c>
      <c r="AU615" s="186" t="s">
        <v>350</v>
      </c>
      <c r="AV615" s="46" t="str">
        <f t="shared" si="621"/>
        <v>R_ES-AP-SpCool</v>
      </c>
      <c r="AW615" s="192" t="str">
        <f t="shared" si="622"/>
        <v>RH14_15</v>
      </c>
      <c r="AX615" s="192">
        <f t="shared" si="629"/>
        <v>0</v>
      </c>
      <c r="AY615" s="192" t="s">
        <v>18</v>
      </c>
      <c r="AZ615" s="46" t="s">
        <v>192</v>
      </c>
      <c r="BD615" s="186" t="s">
        <v>350</v>
      </c>
      <c r="BE615" s="46" t="str">
        <f t="shared" si="623"/>
        <v>R_ES-AP-SpCool</v>
      </c>
      <c r="BF615" s="192" t="str">
        <f t="shared" si="624"/>
        <v>RH14_15</v>
      </c>
      <c r="BG615" s="192">
        <f t="shared" si="630"/>
        <v>0</v>
      </c>
      <c r="BH615" s="192" t="s">
        <v>18</v>
      </c>
      <c r="BI615" s="46" t="s">
        <v>194</v>
      </c>
      <c r="BM615" s="186" t="s">
        <v>350</v>
      </c>
      <c r="BN615" s="46" t="str">
        <f t="shared" si="625"/>
        <v>R_ES-AP-SpCool</v>
      </c>
      <c r="BO615" s="192" t="str">
        <f t="shared" si="626"/>
        <v>RH14_15</v>
      </c>
      <c r="BP615" s="192">
        <f t="shared" si="631"/>
        <v>0</v>
      </c>
      <c r="BQ615" s="192" t="s">
        <v>18</v>
      </c>
      <c r="BR615" s="46" t="s">
        <v>191</v>
      </c>
    </row>
    <row r="616" spans="11:70">
      <c r="K616" s="186" t="s">
        <v>350</v>
      </c>
      <c r="L616" s="187" t="str">
        <f t="shared" si="627"/>
        <v>R_ES-AP-SpCool</v>
      </c>
      <c r="M616" s="186" t="str">
        <f t="shared" ref="M616" si="638">M520</f>
        <v>RH16_17</v>
      </c>
      <c r="N616" s="186">
        <f t="shared" si="614"/>
        <v>0</v>
      </c>
      <c r="O616" s="186" t="s">
        <v>18</v>
      </c>
      <c r="P616" s="187" t="s">
        <v>195</v>
      </c>
      <c r="T616" s="186" t="s">
        <v>350</v>
      </c>
      <c r="U616" s="187" t="str">
        <f t="shared" si="615"/>
        <v>R_ES-AP-SpCool</v>
      </c>
      <c r="V616" s="186" t="str">
        <f t="shared" si="615"/>
        <v>RH16_17</v>
      </c>
      <c r="W616" s="186">
        <f t="shared" si="616"/>
        <v>0</v>
      </c>
      <c r="X616" s="186" t="s">
        <v>18</v>
      </c>
      <c r="Y616" s="187" t="s">
        <v>190</v>
      </c>
      <c r="AC616" s="186" t="s">
        <v>350</v>
      </c>
      <c r="AD616" s="46" t="str">
        <f t="shared" si="617"/>
        <v>R_ES-AP-SpCool</v>
      </c>
      <c r="AE616" s="192" t="str">
        <f t="shared" si="618"/>
        <v>RH16_17</v>
      </c>
      <c r="AF616" s="46">
        <f t="shared" si="602"/>
        <v>0</v>
      </c>
      <c r="AG616" s="192" t="s">
        <v>18</v>
      </c>
      <c r="AH616" s="46" t="s">
        <v>196</v>
      </c>
      <c r="AL616" s="186" t="s">
        <v>350</v>
      </c>
      <c r="AM616" s="187" t="str">
        <f t="shared" si="619"/>
        <v>R_ES-AP-SpCool</v>
      </c>
      <c r="AN616" s="186" t="str">
        <f t="shared" si="620"/>
        <v>RH16_17</v>
      </c>
      <c r="AO616" s="186">
        <f t="shared" si="603"/>
        <v>0</v>
      </c>
      <c r="AP616" s="186" t="s">
        <v>18</v>
      </c>
      <c r="AQ616" s="187" t="s">
        <v>193</v>
      </c>
      <c r="AU616" s="186" t="s">
        <v>350</v>
      </c>
      <c r="AV616" s="46" t="str">
        <f t="shared" si="621"/>
        <v>R_ES-AP-SpCool</v>
      </c>
      <c r="AW616" s="192" t="str">
        <f t="shared" si="622"/>
        <v>RH16_17</v>
      </c>
      <c r="AX616" s="192">
        <f t="shared" si="629"/>
        <v>0</v>
      </c>
      <c r="AY616" s="192" t="s">
        <v>18</v>
      </c>
      <c r="AZ616" s="46" t="s">
        <v>192</v>
      </c>
      <c r="BD616" s="186" t="s">
        <v>350</v>
      </c>
      <c r="BE616" s="46" t="str">
        <f t="shared" si="623"/>
        <v>R_ES-AP-SpCool</v>
      </c>
      <c r="BF616" s="192" t="str">
        <f t="shared" si="624"/>
        <v>RH16_17</v>
      </c>
      <c r="BG616" s="192">
        <f t="shared" si="630"/>
        <v>0</v>
      </c>
      <c r="BH616" s="192" t="s">
        <v>18</v>
      </c>
      <c r="BI616" s="46" t="s">
        <v>194</v>
      </c>
      <c r="BM616" s="186" t="s">
        <v>350</v>
      </c>
      <c r="BN616" s="46" t="str">
        <f t="shared" si="625"/>
        <v>R_ES-AP-SpCool</v>
      </c>
      <c r="BO616" s="192" t="str">
        <f t="shared" si="626"/>
        <v>RH16_17</v>
      </c>
      <c r="BP616" s="192">
        <f t="shared" si="631"/>
        <v>0</v>
      </c>
      <c r="BQ616" s="192" t="s">
        <v>18</v>
      </c>
      <c r="BR616" s="46" t="s">
        <v>191</v>
      </c>
    </row>
    <row r="617" spans="11:70">
      <c r="K617" s="186" t="s">
        <v>350</v>
      </c>
      <c r="L617" s="187" t="str">
        <f t="shared" si="627"/>
        <v>R_ES-AP-SpCool</v>
      </c>
      <c r="M617" s="186" t="str">
        <f t="shared" ref="M617" si="639">M521</f>
        <v>RH18_19</v>
      </c>
      <c r="N617" s="186">
        <f t="shared" si="614"/>
        <v>0</v>
      </c>
      <c r="O617" s="186" t="s">
        <v>18</v>
      </c>
      <c r="P617" s="187" t="s">
        <v>195</v>
      </c>
      <c r="T617" s="186" t="s">
        <v>350</v>
      </c>
      <c r="U617" s="187" t="str">
        <f t="shared" si="615"/>
        <v>R_ES-AP-SpCool</v>
      </c>
      <c r="V617" s="186" t="str">
        <f t="shared" si="615"/>
        <v>RH18_19</v>
      </c>
      <c r="W617" s="186">
        <f t="shared" si="616"/>
        <v>0</v>
      </c>
      <c r="X617" s="186" t="s">
        <v>18</v>
      </c>
      <c r="Y617" s="187" t="s">
        <v>190</v>
      </c>
      <c r="AC617" s="186" t="s">
        <v>350</v>
      </c>
      <c r="AD617" s="46" t="str">
        <f t="shared" si="617"/>
        <v>R_ES-AP-SpCool</v>
      </c>
      <c r="AE617" s="192" t="str">
        <f t="shared" si="618"/>
        <v>RH18_19</v>
      </c>
      <c r="AF617" s="46">
        <f t="shared" si="602"/>
        <v>0</v>
      </c>
      <c r="AG617" s="192" t="s">
        <v>18</v>
      </c>
      <c r="AH617" s="46" t="s">
        <v>196</v>
      </c>
      <c r="AL617" s="186" t="s">
        <v>350</v>
      </c>
      <c r="AM617" s="187" t="str">
        <f t="shared" si="619"/>
        <v>R_ES-AP-SpCool</v>
      </c>
      <c r="AN617" s="186" t="str">
        <f t="shared" si="620"/>
        <v>RH18_19</v>
      </c>
      <c r="AO617" s="186">
        <f t="shared" si="603"/>
        <v>0</v>
      </c>
      <c r="AP617" s="186" t="s">
        <v>18</v>
      </c>
      <c r="AQ617" s="187" t="s">
        <v>193</v>
      </c>
      <c r="AU617" s="186" t="s">
        <v>350</v>
      </c>
      <c r="AV617" s="46" t="str">
        <f t="shared" si="621"/>
        <v>R_ES-AP-SpCool</v>
      </c>
      <c r="AW617" s="192" t="str">
        <f t="shared" si="622"/>
        <v>RH18_19</v>
      </c>
      <c r="AX617" s="192">
        <f t="shared" si="629"/>
        <v>0</v>
      </c>
      <c r="AY617" s="192" t="s">
        <v>18</v>
      </c>
      <c r="AZ617" s="46" t="s">
        <v>192</v>
      </c>
      <c r="BD617" s="186" t="s">
        <v>350</v>
      </c>
      <c r="BE617" s="46" t="str">
        <f t="shared" si="623"/>
        <v>R_ES-AP-SpCool</v>
      </c>
      <c r="BF617" s="192" t="str">
        <f t="shared" si="624"/>
        <v>RH18_19</v>
      </c>
      <c r="BG617" s="192">
        <f t="shared" si="630"/>
        <v>0</v>
      </c>
      <c r="BH617" s="192" t="s">
        <v>18</v>
      </c>
      <c r="BI617" s="46" t="s">
        <v>194</v>
      </c>
      <c r="BM617" s="186" t="s">
        <v>350</v>
      </c>
      <c r="BN617" s="46" t="str">
        <f t="shared" si="625"/>
        <v>R_ES-AP-SpCool</v>
      </c>
      <c r="BO617" s="192" t="str">
        <f t="shared" si="626"/>
        <v>RH18_19</v>
      </c>
      <c r="BP617" s="192">
        <f t="shared" si="631"/>
        <v>0</v>
      </c>
      <c r="BQ617" s="192" t="s">
        <v>18</v>
      </c>
      <c r="BR617" s="46" t="s">
        <v>191</v>
      </c>
    </row>
    <row r="618" spans="11:70">
      <c r="K618" s="186" t="s">
        <v>350</v>
      </c>
      <c r="L618" s="187" t="str">
        <f t="shared" si="627"/>
        <v>R_ES-AP-SpCool</v>
      </c>
      <c r="M618" s="186" t="str">
        <f t="shared" ref="M618" si="640">M522</f>
        <v>RH20_21</v>
      </c>
      <c r="N618" s="186">
        <f t="shared" si="614"/>
        <v>0</v>
      </c>
      <c r="O618" s="186" t="s">
        <v>18</v>
      </c>
      <c r="P618" s="187" t="s">
        <v>195</v>
      </c>
      <c r="T618" s="186" t="s">
        <v>350</v>
      </c>
      <c r="U618" s="187" t="str">
        <f t="shared" si="615"/>
        <v>R_ES-AP-SpCool</v>
      </c>
      <c r="V618" s="186" t="str">
        <f t="shared" si="615"/>
        <v>RH20_21</v>
      </c>
      <c r="W618" s="186">
        <f t="shared" si="616"/>
        <v>0</v>
      </c>
      <c r="X618" s="186" t="s">
        <v>18</v>
      </c>
      <c r="Y618" s="187" t="s">
        <v>190</v>
      </c>
      <c r="AC618" s="186" t="s">
        <v>350</v>
      </c>
      <c r="AD618" s="46" t="str">
        <f t="shared" si="617"/>
        <v>R_ES-AP-SpCool</v>
      </c>
      <c r="AE618" s="192" t="str">
        <f t="shared" si="618"/>
        <v>RH20_21</v>
      </c>
      <c r="AF618" s="46">
        <f t="shared" si="602"/>
        <v>0</v>
      </c>
      <c r="AG618" s="192" t="s">
        <v>18</v>
      </c>
      <c r="AH618" s="46" t="s">
        <v>196</v>
      </c>
      <c r="AL618" s="186" t="s">
        <v>350</v>
      </c>
      <c r="AM618" s="187" t="str">
        <f t="shared" si="619"/>
        <v>R_ES-AP-SpCool</v>
      </c>
      <c r="AN618" s="186" t="str">
        <f t="shared" si="620"/>
        <v>RH20_21</v>
      </c>
      <c r="AO618" s="186">
        <f t="shared" si="603"/>
        <v>0</v>
      </c>
      <c r="AP618" s="186" t="s">
        <v>18</v>
      </c>
      <c r="AQ618" s="187" t="s">
        <v>193</v>
      </c>
      <c r="AU618" s="186" t="s">
        <v>350</v>
      </c>
      <c r="AV618" s="46" t="str">
        <f t="shared" si="621"/>
        <v>R_ES-AP-SpCool</v>
      </c>
      <c r="AW618" s="192" t="str">
        <f t="shared" si="622"/>
        <v>RH20_21</v>
      </c>
      <c r="AX618" s="192">
        <f t="shared" si="629"/>
        <v>0</v>
      </c>
      <c r="AY618" s="192" t="s">
        <v>18</v>
      </c>
      <c r="AZ618" s="46" t="s">
        <v>192</v>
      </c>
      <c r="BD618" s="186" t="s">
        <v>350</v>
      </c>
      <c r="BE618" s="46" t="str">
        <f t="shared" si="623"/>
        <v>R_ES-AP-SpCool</v>
      </c>
      <c r="BF618" s="192" t="str">
        <f t="shared" si="624"/>
        <v>RH20_21</v>
      </c>
      <c r="BG618" s="192">
        <f t="shared" si="630"/>
        <v>0</v>
      </c>
      <c r="BH618" s="192" t="s">
        <v>18</v>
      </c>
      <c r="BI618" s="46" t="s">
        <v>194</v>
      </c>
      <c r="BM618" s="186" t="s">
        <v>350</v>
      </c>
      <c r="BN618" s="46" t="str">
        <f t="shared" si="625"/>
        <v>R_ES-AP-SpCool</v>
      </c>
      <c r="BO618" s="192" t="str">
        <f t="shared" si="626"/>
        <v>RH20_21</v>
      </c>
      <c r="BP618" s="192">
        <f t="shared" si="631"/>
        <v>0</v>
      </c>
      <c r="BQ618" s="192" t="s">
        <v>18</v>
      </c>
      <c r="BR618" s="46" t="s">
        <v>191</v>
      </c>
    </row>
    <row r="619" spans="11:70">
      <c r="K619" s="186" t="s">
        <v>350</v>
      </c>
      <c r="L619" s="187" t="str">
        <f t="shared" si="627"/>
        <v>R_ES-AP-SpCool</v>
      </c>
      <c r="M619" s="186" t="str">
        <f t="shared" ref="M619" si="641">M523</f>
        <v>RH22_23</v>
      </c>
      <c r="N619" s="186">
        <f t="shared" si="614"/>
        <v>0</v>
      </c>
      <c r="O619" s="186" t="s">
        <v>18</v>
      </c>
      <c r="P619" s="187" t="s">
        <v>195</v>
      </c>
      <c r="T619" s="186" t="s">
        <v>350</v>
      </c>
      <c r="U619" s="187" t="str">
        <f t="shared" si="615"/>
        <v>R_ES-AP-SpCool</v>
      </c>
      <c r="V619" s="186" t="str">
        <f t="shared" si="615"/>
        <v>RH22_23</v>
      </c>
      <c r="W619" s="186">
        <f t="shared" si="616"/>
        <v>0</v>
      </c>
      <c r="X619" s="186" t="s">
        <v>18</v>
      </c>
      <c r="Y619" s="187" t="s">
        <v>190</v>
      </c>
      <c r="AC619" s="186" t="s">
        <v>350</v>
      </c>
      <c r="AD619" s="46" t="str">
        <f t="shared" si="617"/>
        <v>R_ES-AP-SpCool</v>
      </c>
      <c r="AE619" s="192" t="str">
        <f t="shared" si="618"/>
        <v>RH22_23</v>
      </c>
      <c r="AF619" s="46">
        <f t="shared" si="602"/>
        <v>0</v>
      </c>
      <c r="AG619" s="192" t="s">
        <v>18</v>
      </c>
      <c r="AH619" s="46" t="s">
        <v>196</v>
      </c>
      <c r="AL619" s="186" t="s">
        <v>350</v>
      </c>
      <c r="AM619" s="187" t="str">
        <f t="shared" si="619"/>
        <v>R_ES-AP-SpCool</v>
      </c>
      <c r="AN619" s="186" t="str">
        <f t="shared" si="620"/>
        <v>RH22_23</v>
      </c>
      <c r="AO619" s="186">
        <f t="shared" si="603"/>
        <v>0</v>
      </c>
      <c r="AP619" s="186" t="s">
        <v>18</v>
      </c>
      <c r="AQ619" s="187" t="s">
        <v>193</v>
      </c>
      <c r="AU619" s="186" t="s">
        <v>350</v>
      </c>
      <c r="AV619" s="46" t="str">
        <f t="shared" si="621"/>
        <v>R_ES-AP-SpCool</v>
      </c>
      <c r="AW619" s="192" t="str">
        <f t="shared" si="622"/>
        <v>RH22_23</v>
      </c>
      <c r="AX619" s="192">
        <f t="shared" si="629"/>
        <v>0</v>
      </c>
      <c r="AY619" s="192" t="s">
        <v>18</v>
      </c>
      <c r="AZ619" s="46" t="s">
        <v>192</v>
      </c>
      <c r="BD619" s="186" t="s">
        <v>350</v>
      </c>
      <c r="BE619" s="46" t="str">
        <f t="shared" si="623"/>
        <v>R_ES-AP-SpCool</v>
      </c>
      <c r="BF619" s="192" t="str">
        <f t="shared" si="624"/>
        <v>RH22_23</v>
      </c>
      <c r="BG619" s="192">
        <f t="shared" si="630"/>
        <v>0</v>
      </c>
      <c r="BH619" s="192" t="s">
        <v>18</v>
      </c>
      <c r="BI619" s="46" t="s">
        <v>194</v>
      </c>
      <c r="BM619" s="186" t="s">
        <v>350</v>
      </c>
      <c r="BN619" s="46" t="str">
        <f t="shared" si="625"/>
        <v>R_ES-AP-SpCool</v>
      </c>
      <c r="BO619" s="192" t="str">
        <f t="shared" si="626"/>
        <v>RH22_23</v>
      </c>
      <c r="BP619" s="192">
        <f t="shared" si="631"/>
        <v>0</v>
      </c>
      <c r="BQ619" s="192" t="s">
        <v>18</v>
      </c>
      <c r="BR619" s="46" t="s">
        <v>191</v>
      </c>
    </row>
    <row r="620" spans="11:70">
      <c r="K620" s="186" t="s">
        <v>140</v>
      </c>
      <c r="L620" s="187" t="str">
        <f t="shared" si="627"/>
        <v>R_ES-AP-SpCool</v>
      </c>
      <c r="M620" s="186">
        <f t="shared" ref="M620" si="642">M524</f>
        <v>0</v>
      </c>
      <c r="N620" s="186">
        <f t="shared" si="614"/>
        <v>0</v>
      </c>
      <c r="O620" s="186" t="s">
        <v>18</v>
      </c>
      <c r="P620" s="187" t="s">
        <v>195</v>
      </c>
      <c r="T620" s="186" t="s">
        <v>140</v>
      </c>
      <c r="U620" s="187" t="str">
        <f t="shared" si="615"/>
        <v>R_ES-AP-SpCool</v>
      </c>
      <c r="V620" s="186">
        <f t="shared" si="615"/>
        <v>0</v>
      </c>
      <c r="W620" s="186">
        <f t="shared" si="616"/>
        <v>0</v>
      </c>
      <c r="X620" s="186" t="s">
        <v>18</v>
      </c>
      <c r="Y620" s="187" t="s">
        <v>190</v>
      </c>
      <c r="AC620" s="186" t="s">
        <v>140</v>
      </c>
      <c r="AD620" s="46" t="str">
        <f t="shared" si="617"/>
        <v>R_ES-AP-SpCool</v>
      </c>
      <c r="AE620" s="192">
        <f t="shared" si="618"/>
        <v>0</v>
      </c>
      <c r="AF620" s="46">
        <f t="shared" si="602"/>
        <v>0</v>
      </c>
      <c r="AG620" s="192" t="s">
        <v>18</v>
      </c>
      <c r="AH620" s="46" t="s">
        <v>196</v>
      </c>
      <c r="AL620" s="186" t="s">
        <v>140</v>
      </c>
      <c r="AM620" s="187" t="str">
        <f t="shared" si="619"/>
        <v>R_ES-AP-SpCool</v>
      </c>
      <c r="AN620" s="186">
        <f t="shared" si="620"/>
        <v>0</v>
      </c>
      <c r="AO620" s="186">
        <f t="shared" si="603"/>
        <v>0</v>
      </c>
      <c r="AP620" s="186" t="s">
        <v>18</v>
      </c>
      <c r="AQ620" s="187" t="s">
        <v>193</v>
      </c>
      <c r="AU620" s="186" t="s">
        <v>140</v>
      </c>
      <c r="AV620" s="46" t="str">
        <f t="shared" si="621"/>
        <v>R_ES-AP-SpCool</v>
      </c>
      <c r="AW620" s="192">
        <f t="shared" si="622"/>
        <v>0</v>
      </c>
      <c r="AX620" s="192">
        <f t="shared" si="629"/>
        <v>0</v>
      </c>
      <c r="AY620" s="192" t="s">
        <v>18</v>
      </c>
      <c r="AZ620" s="46" t="s">
        <v>192</v>
      </c>
      <c r="BD620" s="186" t="s">
        <v>140</v>
      </c>
      <c r="BE620" s="46" t="str">
        <f t="shared" si="623"/>
        <v>R_ES-AP-SpCool</v>
      </c>
      <c r="BF620" s="192">
        <f t="shared" si="624"/>
        <v>0</v>
      </c>
      <c r="BG620" s="192">
        <f t="shared" si="630"/>
        <v>0</v>
      </c>
      <c r="BH620" s="192" t="s">
        <v>18</v>
      </c>
      <c r="BI620" s="46" t="s">
        <v>194</v>
      </c>
      <c r="BM620" s="186" t="s">
        <v>140</v>
      </c>
      <c r="BN620" s="46" t="str">
        <f t="shared" si="625"/>
        <v>R_ES-AP-SpCool</v>
      </c>
      <c r="BO620" s="192">
        <f t="shared" si="626"/>
        <v>0</v>
      </c>
      <c r="BP620" s="192">
        <f t="shared" si="631"/>
        <v>0</v>
      </c>
      <c r="BQ620" s="192" t="s">
        <v>18</v>
      </c>
      <c r="BR620" s="46" t="s">
        <v>191</v>
      </c>
    </row>
    <row r="621" spans="11:70">
      <c r="K621" s="186" t="s">
        <v>140</v>
      </c>
      <c r="L621" s="187" t="str">
        <f t="shared" si="627"/>
        <v>R_ES-AP-SpCool</v>
      </c>
      <c r="M621" s="186">
        <f t="shared" ref="M621" si="643">M525</f>
        <v>0</v>
      </c>
      <c r="N621" s="186">
        <f t="shared" si="614"/>
        <v>0</v>
      </c>
      <c r="O621" s="186" t="s">
        <v>18</v>
      </c>
      <c r="P621" s="187" t="s">
        <v>195</v>
      </c>
      <c r="T621" s="186" t="s">
        <v>140</v>
      </c>
      <c r="U621" s="187" t="str">
        <f t="shared" si="615"/>
        <v>R_ES-AP-SpCool</v>
      </c>
      <c r="V621" s="186">
        <f t="shared" si="615"/>
        <v>0</v>
      </c>
      <c r="W621" s="186">
        <f t="shared" si="616"/>
        <v>0</v>
      </c>
      <c r="X621" s="186" t="s">
        <v>18</v>
      </c>
      <c r="Y621" s="187" t="s">
        <v>190</v>
      </c>
      <c r="AC621" s="186" t="s">
        <v>140</v>
      </c>
      <c r="AD621" s="46" t="str">
        <f t="shared" si="617"/>
        <v>R_ES-AP-SpCool</v>
      </c>
      <c r="AE621" s="192">
        <f t="shared" si="618"/>
        <v>0</v>
      </c>
      <c r="AF621" s="46">
        <f t="shared" si="602"/>
        <v>0</v>
      </c>
      <c r="AG621" s="192" t="s">
        <v>18</v>
      </c>
      <c r="AH621" s="46" t="s">
        <v>196</v>
      </c>
      <c r="AL621" s="186" t="s">
        <v>140</v>
      </c>
      <c r="AM621" s="187" t="str">
        <f t="shared" si="619"/>
        <v>R_ES-AP-SpCool</v>
      </c>
      <c r="AN621" s="186">
        <f t="shared" si="620"/>
        <v>0</v>
      </c>
      <c r="AO621" s="186">
        <f t="shared" si="603"/>
        <v>0</v>
      </c>
      <c r="AP621" s="186" t="s">
        <v>18</v>
      </c>
      <c r="AQ621" s="187" t="s">
        <v>193</v>
      </c>
      <c r="AU621" s="186" t="s">
        <v>140</v>
      </c>
      <c r="AV621" s="46" t="str">
        <f t="shared" si="621"/>
        <v>R_ES-AP-SpCool</v>
      </c>
      <c r="AW621" s="192">
        <f t="shared" si="622"/>
        <v>0</v>
      </c>
      <c r="AX621" s="192">
        <f t="shared" si="629"/>
        <v>0</v>
      </c>
      <c r="AY621" s="192" t="s">
        <v>18</v>
      </c>
      <c r="AZ621" s="46" t="s">
        <v>192</v>
      </c>
      <c r="BD621" s="186" t="s">
        <v>140</v>
      </c>
      <c r="BE621" s="46" t="str">
        <f t="shared" si="623"/>
        <v>R_ES-AP-SpCool</v>
      </c>
      <c r="BF621" s="192">
        <f t="shared" si="624"/>
        <v>0</v>
      </c>
      <c r="BG621" s="192">
        <f t="shared" si="630"/>
        <v>0</v>
      </c>
      <c r="BH621" s="192" t="s">
        <v>18</v>
      </c>
      <c r="BI621" s="46" t="s">
        <v>194</v>
      </c>
      <c r="BM621" s="186" t="s">
        <v>140</v>
      </c>
      <c r="BN621" s="46" t="str">
        <f t="shared" si="625"/>
        <v>R_ES-AP-SpCool</v>
      </c>
      <c r="BO621" s="192">
        <f t="shared" si="626"/>
        <v>0</v>
      </c>
      <c r="BP621" s="192">
        <f t="shared" si="631"/>
        <v>0</v>
      </c>
      <c r="BQ621" s="192" t="s">
        <v>18</v>
      </c>
      <c r="BR621" s="46" t="s">
        <v>191</v>
      </c>
    </row>
    <row r="622" spans="11:70">
      <c r="K622" s="186" t="s">
        <v>140</v>
      </c>
      <c r="L622" s="187" t="str">
        <f t="shared" si="627"/>
        <v>R_ES-AP-SpCool</v>
      </c>
      <c r="M622" s="186">
        <f t="shared" ref="M622" si="644">M526</f>
        <v>0</v>
      </c>
      <c r="N622" s="186">
        <f t="shared" si="614"/>
        <v>0</v>
      </c>
      <c r="O622" s="186" t="s">
        <v>18</v>
      </c>
      <c r="P622" s="187" t="s">
        <v>195</v>
      </c>
      <c r="T622" s="186" t="s">
        <v>140</v>
      </c>
      <c r="U622" s="187" t="str">
        <f t="shared" si="615"/>
        <v>R_ES-AP-SpCool</v>
      </c>
      <c r="V622" s="186">
        <f t="shared" si="615"/>
        <v>0</v>
      </c>
      <c r="W622" s="186">
        <f t="shared" si="616"/>
        <v>0</v>
      </c>
      <c r="X622" s="186" t="s">
        <v>18</v>
      </c>
      <c r="Y622" s="187" t="s">
        <v>190</v>
      </c>
      <c r="AC622" s="186" t="s">
        <v>140</v>
      </c>
      <c r="AD622" s="46" t="str">
        <f t="shared" si="617"/>
        <v>R_ES-AP-SpCool</v>
      </c>
      <c r="AE622" s="192">
        <f t="shared" si="618"/>
        <v>0</v>
      </c>
      <c r="AF622" s="46">
        <f t="shared" si="602"/>
        <v>0</v>
      </c>
      <c r="AG622" s="192" t="s">
        <v>18</v>
      </c>
      <c r="AH622" s="46" t="s">
        <v>196</v>
      </c>
      <c r="AL622" s="186" t="s">
        <v>140</v>
      </c>
      <c r="AM622" s="187" t="str">
        <f t="shared" si="619"/>
        <v>R_ES-AP-SpCool</v>
      </c>
      <c r="AN622" s="186">
        <f t="shared" si="620"/>
        <v>0</v>
      </c>
      <c r="AO622" s="186">
        <f t="shared" si="603"/>
        <v>0</v>
      </c>
      <c r="AP622" s="186" t="s">
        <v>18</v>
      </c>
      <c r="AQ622" s="187" t="s">
        <v>193</v>
      </c>
      <c r="AU622" s="186" t="s">
        <v>140</v>
      </c>
      <c r="AV622" s="46" t="str">
        <f t="shared" si="621"/>
        <v>R_ES-AP-SpCool</v>
      </c>
      <c r="AW622" s="192">
        <f t="shared" si="622"/>
        <v>0</v>
      </c>
      <c r="AX622" s="192">
        <f t="shared" si="629"/>
        <v>0</v>
      </c>
      <c r="AY622" s="192" t="s">
        <v>18</v>
      </c>
      <c r="AZ622" s="46" t="s">
        <v>192</v>
      </c>
      <c r="BD622" s="186" t="s">
        <v>140</v>
      </c>
      <c r="BE622" s="46" t="str">
        <f t="shared" si="623"/>
        <v>R_ES-AP-SpCool</v>
      </c>
      <c r="BF622" s="192">
        <f t="shared" si="624"/>
        <v>0</v>
      </c>
      <c r="BG622" s="192">
        <f t="shared" si="630"/>
        <v>0</v>
      </c>
      <c r="BH622" s="192" t="s">
        <v>18</v>
      </c>
      <c r="BI622" s="46" t="s">
        <v>194</v>
      </c>
      <c r="BM622" s="186" t="s">
        <v>140</v>
      </c>
      <c r="BN622" s="46" t="str">
        <f t="shared" si="625"/>
        <v>R_ES-AP-SpCool</v>
      </c>
      <c r="BO622" s="192">
        <f t="shared" si="626"/>
        <v>0</v>
      </c>
      <c r="BP622" s="192">
        <f t="shared" si="631"/>
        <v>0</v>
      </c>
      <c r="BQ622" s="192" t="s">
        <v>18</v>
      </c>
      <c r="BR622" s="46" t="s">
        <v>191</v>
      </c>
    </row>
    <row r="623" spans="11:70">
      <c r="K623" s="186" t="s">
        <v>140</v>
      </c>
      <c r="L623" s="187" t="str">
        <f t="shared" si="627"/>
        <v>R_ES-AP-SpCool</v>
      </c>
      <c r="M623" s="186">
        <f t="shared" ref="M623" si="645">M527</f>
        <v>0</v>
      </c>
      <c r="N623" s="186">
        <f t="shared" si="614"/>
        <v>0</v>
      </c>
      <c r="O623" s="186" t="s">
        <v>18</v>
      </c>
      <c r="P623" s="187" t="s">
        <v>195</v>
      </c>
      <c r="T623" s="186" t="s">
        <v>140</v>
      </c>
      <c r="U623" s="187" t="str">
        <f t="shared" si="615"/>
        <v>R_ES-AP-SpCool</v>
      </c>
      <c r="V623" s="186">
        <f t="shared" si="615"/>
        <v>0</v>
      </c>
      <c r="W623" s="186">
        <f t="shared" si="616"/>
        <v>0</v>
      </c>
      <c r="X623" s="186" t="s">
        <v>18</v>
      </c>
      <c r="Y623" s="187" t="s">
        <v>190</v>
      </c>
      <c r="AC623" s="186" t="s">
        <v>140</v>
      </c>
      <c r="AD623" s="46" t="str">
        <f t="shared" si="617"/>
        <v>R_ES-AP-SpCool</v>
      </c>
      <c r="AE623" s="192">
        <f t="shared" si="618"/>
        <v>0</v>
      </c>
      <c r="AF623" s="46">
        <f t="shared" si="602"/>
        <v>0</v>
      </c>
      <c r="AG623" s="192" t="s">
        <v>18</v>
      </c>
      <c r="AH623" s="46" t="s">
        <v>196</v>
      </c>
      <c r="AL623" s="186" t="s">
        <v>140</v>
      </c>
      <c r="AM623" s="187" t="str">
        <f t="shared" si="619"/>
        <v>R_ES-AP-SpCool</v>
      </c>
      <c r="AN623" s="186">
        <f t="shared" si="620"/>
        <v>0</v>
      </c>
      <c r="AO623" s="186">
        <f t="shared" si="603"/>
        <v>0</v>
      </c>
      <c r="AP623" s="186" t="s">
        <v>18</v>
      </c>
      <c r="AQ623" s="187" t="s">
        <v>193</v>
      </c>
      <c r="AU623" s="186" t="s">
        <v>140</v>
      </c>
      <c r="AV623" s="46" t="str">
        <f t="shared" si="621"/>
        <v>R_ES-AP-SpCool</v>
      </c>
      <c r="AW623" s="192">
        <f t="shared" si="622"/>
        <v>0</v>
      </c>
      <c r="AX623" s="192">
        <f t="shared" si="629"/>
        <v>0</v>
      </c>
      <c r="AY623" s="192" t="s">
        <v>18</v>
      </c>
      <c r="AZ623" s="46" t="s">
        <v>192</v>
      </c>
      <c r="BD623" s="186" t="s">
        <v>140</v>
      </c>
      <c r="BE623" s="46" t="str">
        <f t="shared" si="623"/>
        <v>R_ES-AP-SpCool</v>
      </c>
      <c r="BF623" s="192">
        <f t="shared" si="624"/>
        <v>0</v>
      </c>
      <c r="BG623" s="192">
        <f t="shared" si="630"/>
        <v>0</v>
      </c>
      <c r="BH623" s="192" t="s">
        <v>18</v>
      </c>
      <c r="BI623" s="46" t="s">
        <v>194</v>
      </c>
      <c r="BM623" s="186" t="s">
        <v>140</v>
      </c>
      <c r="BN623" s="46" t="str">
        <f t="shared" si="625"/>
        <v>R_ES-AP-SpCool</v>
      </c>
      <c r="BO623" s="192">
        <f t="shared" si="626"/>
        <v>0</v>
      </c>
      <c r="BP623" s="192">
        <f t="shared" si="631"/>
        <v>0</v>
      </c>
      <c r="BQ623" s="192" t="s">
        <v>18</v>
      </c>
      <c r="BR623" s="46" t="s">
        <v>191</v>
      </c>
    </row>
    <row r="624" spans="11:70">
      <c r="K624" s="186" t="s">
        <v>140</v>
      </c>
      <c r="L624" s="187" t="str">
        <f t="shared" si="627"/>
        <v>R_ES-AP-SpCool</v>
      </c>
      <c r="M624" s="186">
        <f t="shared" ref="M624" si="646">M528</f>
        <v>0</v>
      </c>
      <c r="N624" s="186">
        <f t="shared" si="614"/>
        <v>0</v>
      </c>
      <c r="O624" s="186" t="s">
        <v>18</v>
      </c>
      <c r="P624" s="187" t="s">
        <v>195</v>
      </c>
      <c r="T624" s="186" t="s">
        <v>140</v>
      </c>
      <c r="U624" s="187" t="str">
        <f t="shared" si="615"/>
        <v>R_ES-AP-SpCool</v>
      </c>
      <c r="V624" s="186">
        <f t="shared" si="615"/>
        <v>0</v>
      </c>
      <c r="W624" s="186">
        <f t="shared" si="616"/>
        <v>0</v>
      </c>
      <c r="X624" s="186" t="s">
        <v>18</v>
      </c>
      <c r="Y624" s="187" t="s">
        <v>190</v>
      </c>
      <c r="AC624" s="186" t="s">
        <v>140</v>
      </c>
      <c r="AD624" s="46" t="str">
        <f t="shared" si="617"/>
        <v>R_ES-AP-SpCool</v>
      </c>
      <c r="AE624" s="192">
        <f t="shared" si="618"/>
        <v>0</v>
      </c>
      <c r="AF624" s="46">
        <f t="shared" si="602"/>
        <v>0</v>
      </c>
      <c r="AG624" s="192" t="s">
        <v>18</v>
      </c>
      <c r="AH624" s="46" t="s">
        <v>196</v>
      </c>
      <c r="AL624" s="186" t="s">
        <v>140</v>
      </c>
      <c r="AM624" s="187" t="str">
        <f t="shared" si="619"/>
        <v>R_ES-AP-SpCool</v>
      </c>
      <c r="AN624" s="186">
        <f t="shared" si="620"/>
        <v>0</v>
      </c>
      <c r="AO624" s="186">
        <f t="shared" si="603"/>
        <v>0</v>
      </c>
      <c r="AP624" s="186" t="s">
        <v>18</v>
      </c>
      <c r="AQ624" s="187" t="s">
        <v>193</v>
      </c>
      <c r="AU624" s="186" t="s">
        <v>140</v>
      </c>
      <c r="AV624" s="46" t="str">
        <f t="shared" si="621"/>
        <v>R_ES-AP-SpCool</v>
      </c>
      <c r="AW624" s="192">
        <f t="shared" si="622"/>
        <v>0</v>
      </c>
      <c r="AX624" s="192">
        <f t="shared" si="629"/>
        <v>0</v>
      </c>
      <c r="AY624" s="192" t="s">
        <v>18</v>
      </c>
      <c r="AZ624" s="46" t="s">
        <v>192</v>
      </c>
      <c r="BD624" s="186" t="s">
        <v>140</v>
      </c>
      <c r="BE624" s="46" t="str">
        <f t="shared" si="623"/>
        <v>R_ES-AP-SpCool</v>
      </c>
      <c r="BF624" s="192">
        <f t="shared" si="624"/>
        <v>0</v>
      </c>
      <c r="BG624" s="192">
        <f t="shared" si="630"/>
        <v>0</v>
      </c>
      <c r="BH624" s="192" t="s">
        <v>18</v>
      </c>
      <c r="BI624" s="46" t="s">
        <v>194</v>
      </c>
      <c r="BM624" s="186" t="s">
        <v>140</v>
      </c>
      <c r="BN624" s="46" t="str">
        <f t="shared" si="625"/>
        <v>R_ES-AP-SpCool</v>
      </c>
      <c r="BO624" s="192">
        <f t="shared" si="626"/>
        <v>0</v>
      </c>
      <c r="BP624" s="192">
        <f t="shared" si="631"/>
        <v>0</v>
      </c>
      <c r="BQ624" s="192" t="s">
        <v>18</v>
      </c>
      <c r="BR624" s="46" t="s">
        <v>191</v>
      </c>
    </row>
    <row r="625" spans="11:70">
      <c r="K625" s="186" t="s">
        <v>140</v>
      </c>
      <c r="L625" s="187" t="str">
        <f t="shared" si="627"/>
        <v>R_ES-AP-SpCool</v>
      </c>
      <c r="M625" s="186">
        <f t="shared" ref="M625" si="647">M529</f>
        <v>0</v>
      </c>
      <c r="N625" s="186">
        <f t="shared" si="614"/>
        <v>0</v>
      </c>
      <c r="O625" s="186" t="s">
        <v>18</v>
      </c>
      <c r="P625" s="187" t="s">
        <v>195</v>
      </c>
      <c r="T625" s="186" t="s">
        <v>140</v>
      </c>
      <c r="U625" s="187" t="str">
        <f t="shared" si="615"/>
        <v>R_ES-AP-SpCool</v>
      </c>
      <c r="V625" s="186">
        <f t="shared" si="615"/>
        <v>0</v>
      </c>
      <c r="W625" s="186">
        <f t="shared" si="616"/>
        <v>0</v>
      </c>
      <c r="X625" s="186" t="s">
        <v>18</v>
      </c>
      <c r="Y625" s="187" t="s">
        <v>190</v>
      </c>
      <c r="AC625" s="186" t="s">
        <v>140</v>
      </c>
      <c r="AD625" s="46" t="str">
        <f t="shared" si="617"/>
        <v>R_ES-AP-SpCool</v>
      </c>
      <c r="AE625" s="192">
        <f t="shared" si="618"/>
        <v>0</v>
      </c>
      <c r="AF625" s="46">
        <f t="shared" si="602"/>
        <v>0</v>
      </c>
      <c r="AG625" s="192" t="s">
        <v>18</v>
      </c>
      <c r="AH625" s="46" t="s">
        <v>196</v>
      </c>
      <c r="AL625" s="186" t="s">
        <v>140</v>
      </c>
      <c r="AM625" s="187" t="str">
        <f t="shared" si="619"/>
        <v>R_ES-AP-SpCool</v>
      </c>
      <c r="AN625" s="186">
        <f t="shared" si="620"/>
        <v>0</v>
      </c>
      <c r="AO625" s="186">
        <f t="shared" si="603"/>
        <v>0</v>
      </c>
      <c r="AP625" s="186" t="s">
        <v>18</v>
      </c>
      <c r="AQ625" s="187" t="s">
        <v>193</v>
      </c>
      <c r="AU625" s="186" t="s">
        <v>140</v>
      </c>
      <c r="AV625" s="46" t="str">
        <f t="shared" si="621"/>
        <v>R_ES-AP-SpCool</v>
      </c>
      <c r="AW625" s="192">
        <f t="shared" si="622"/>
        <v>0</v>
      </c>
      <c r="AX625" s="192">
        <f t="shared" si="629"/>
        <v>0</v>
      </c>
      <c r="AY625" s="192" t="s">
        <v>18</v>
      </c>
      <c r="AZ625" s="46" t="s">
        <v>192</v>
      </c>
      <c r="BD625" s="186" t="s">
        <v>140</v>
      </c>
      <c r="BE625" s="46" t="str">
        <f t="shared" si="623"/>
        <v>R_ES-AP-SpCool</v>
      </c>
      <c r="BF625" s="192">
        <f t="shared" si="624"/>
        <v>0</v>
      </c>
      <c r="BG625" s="192">
        <f t="shared" si="630"/>
        <v>0</v>
      </c>
      <c r="BH625" s="192" t="s">
        <v>18</v>
      </c>
      <c r="BI625" s="46" t="s">
        <v>194</v>
      </c>
      <c r="BM625" s="186" t="s">
        <v>140</v>
      </c>
      <c r="BN625" s="46" t="str">
        <f t="shared" si="625"/>
        <v>R_ES-AP-SpCool</v>
      </c>
      <c r="BO625" s="192">
        <f t="shared" si="626"/>
        <v>0</v>
      </c>
      <c r="BP625" s="192">
        <f t="shared" si="631"/>
        <v>0</v>
      </c>
      <c r="BQ625" s="192" t="s">
        <v>18</v>
      </c>
      <c r="BR625" s="46" t="s">
        <v>191</v>
      </c>
    </row>
    <row r="626" spans="11:70">
      <c r="K626" s="186" t="s">
        <v>140</v>
      </c>
      <c r="L626" s="187" t="str">
        <f t="shared" si="627"/>
        <v>R_ES-AP-SpCool</v>
      </c>
      <c r="M626" s="186">
        <f t="shared" ref="M626" si="648">M530</f>
        <v>0</v>
      </c>
      <c r="N626" s="186">
        <f t="shared" si="614"/>
        <v>0</v>
      </c>
      <c r="O626" s="186" t="s">
        <v>18</v>
      </c>
      <c r="P626" s="187" t="s">
        <v>195</v>
      </c>
      <c r="T626" s="186" t="s">
        <v>140</v>
      </c>
      <c r="U626" s="187" t="str">
        <f t="shared" si="615"/>
        <v>R_ES-AP-SpCool</v>
      </c>
      <c r="V626" s="186">
        <f t="shared" si="615"/>
        <v>0</v>
      </c>
      <c r="W626" s="186">
        <f t="shared" si="616"/>
        <v>0</v>
      </c>
      <c r="X626" s="186" t="s">
        <v>18</v>
      </c>
      <c r="Y626" s="187" t="s">
        <v>190</v>
      </c>
      <c r="AC626" s="186" t="s">
        <v>140</v>
      </c>
      <c r="AD626" s="46" t="str">
        <f t="shared" si="617"/>
        <v>R_ES-AP-SpCool</v>
      </c>
      <c r="AE626" s="192">
        <f t="shared" si="618"/>
        <v>0</v>
      </c>
      <c r="AF626" s="46">
        <f t="shared" si="602"/>
        <v>0</v>
      </c>
      <c r="AG626" s="192" t="s">
        <v>18</v>
      </c>
      <c r="AH626" s="46" t="s">
        <v>196</v>
      </c>
      <c r="AL626" s="186" t="s">
        <v>140</v>
      </c>
      <c r="AM626" s="187" t="str">
        <f t="shared" si="619"/>
        <v>R_ES-AP-SpCool</v>
      </c>
      <c r="AN626" s="186">
        <f t="shared" si="620"/>
        <v>0</v>
      </c>
      <c r="AO626" s="186">
        <f t="shared" si="603"/>
        <v>0</v>
      </c>
      <c r="AP626" s="186" t="s">
        <v>18</v>
      </c>
      <c r="AQ626" s="187" t="s">
        <v>193</v>
      </c>
      <c r="AU626" s="186" t="s">
        <v>140</v>
      </c>
      <c r="AV626" s="46" t="str">
        <f t="shared" si="621"/>
        <v>R_ES-AP-SpCool</v>
      </c>
      <c r="AW626" s="192">
        <f t="shared" si="622"/>
        <v>0</v>
      </c>
      <c r="AX626" s="192">
        <f t="shared" si="629"/>
        <v>0</v>
      </c>
      <c r="AY626" s="192" t="s">
        <v>18</v>
      </c>
      <c r="AZ626" s="46" t="s">
        <v>192</v>
      </c>
      <c r="BD626" s="186" t="s">
        <v>140</v>
      </c>
      <c r="BE626" s="46" t="str">
        <f t="shared" si="623"/>
        <v>R_ES-AP-SpCool</v>
      </c>
      <c r="BF626" s="192">
        <f t="shared" si="624"/>
        <v>0</v>
      </c>
      <c r="BG626" s="192">
        <f t="shared" si="630"/>
        <v>0</v>
      </c>
      <c r="BH626" s="192" t="s">
        <v>18</v>
      </c>
      <c r="BI626" s="46" t="s">
        <v>194</v>
      </c>
      <c r="BM626" s="186" t="s">
        <v>140</v>
      </c>
      <c r="BN626" s="46" t="str">
        <f t="shared" si="625"/>
        <v>R_ES-AP-SpCool</v>
      </c>
      <c r="BO626" s="192">
        <f t="shared" si="626"/>
        <v>0</v>
      </c>
      <c r="BP626" s="192">
        <f t="shared" si="631"/>
        <v>0</v>
      </c>
      <c r="BQ626" s="192" t="s">
        <v>18</v>
      </c>
      <c r="BR626" s="46" t="s">
        <v>191</v>
      </c>
    </row>
    <row r="627" spans="11:70">
      <c r="K627" s="186" t="s">
        <v>140</v>
      </c>
      <c r="L627" s="187" t="str">
        <f t="shared" si="627"/>
        <v>R_ES-AP-SpCool</v>
      </c>
      <c r="M627" s="186">
        <f t="shared" ref="M627" si="649">M531</f>
        <v>0</v>
      </c>
      <c r="N627" s="186">
        <f t="shared" si="614"/>
        <v>0</v>
      </c>
      <c r="O627" s="186" t="s">
        <v>18</v>
      </c>
      <c r="P627" s="187" t="s">
        <v>195</v>
      </c>
      <c r="T627" s="186" t="s">
        <v>140</v>
      </c>
      <c r="U627" s="187" t="str">
        <f t="shared" si="615"/>
        <v>R_ES-AP-SpCool</v>
      </c>
      <c r="V627" s="186">
        <f t="shared" si="615"/>
        <v>0</v>
      </c>
      <c r="W627" s="186">
        <f t="shared" si="616"/>
        <v>0</v>
      </c>
      <c r="X627" s="186" t="s">
        <v>18</v>
      </c>
      <c r="Y627" s="187" t="s">
        <v>190</v>
      </c>
      <c r="AC627" s="186" t="s">
        <v>140</v>
      </c>
      <c r="AD627" s="46" t="str">
        <f t="shared" si="617"/>
        <v>R_ES-AP-SpCool</v>
      </c>
      <c r="AE627" s="192">
        <f t="shared" si="618"/>
        <v>0</v>
      </c>
      <c r="AF627" s="46">
        <f t="shared" si="602"/>
        <v>0</v>
      </c>
      <c r="AG627" s="192" t="s">
        <v>18</v>
      </c>
      <c r="AH627" s="46" t="s">
        <v>196</v>
      </c>
      <c r="AL627" s="186" t="s">
        <v>140</v>
      </c>
      <c r="AM627" s="187" t="str">
        <f t="shared" si="619"/>
        <v>R_ES-AP-SpCool</v>
      </c>
      <c r="AN627" s="186">
        <f t="shared" si="620"/>
        <v>0</v>
      </c>
      <c r="AO627" s="186">
        <f t="shared" si="603"/>
        <v>0</v>
      </c>
      <c r="AP627" s="186" t="s">
        <v>18</v>
      </c>
      <c r="AQ627" s="187" t="s">
        <v>193</v>
      </c>
      <c r="AU627" s="186" t="s">
        <v>140</v>
      </c>
      <c r="AV627" s="46" t="str">
        <f t="shared" si="621"/>
        <v>R_ES-AP-SpCool</v>
      </c>
      <c r="AW627" s="192">
        <f t="shared" si="622"/>
        <v>0</v>
      </c>
      <c r="AX627" s="192">
        <f t="shared" si="629"/>
        <v>0</v>
      </c>
      <c r="AY627" s="192" t="s">
        <v>18</v>
      </c>
      <c r="AZ627" s="46" t="s">
        <v>192</v>
      </c>
      <c r="BD627" s="186" t="s">
        <v>140</v>
      </c>
      <c r="BE627" s="46" t="str">
        <f t="shared" si="623"/>
        <v>R_ES-AP-SpCool</v>
      </c>
      <c r="BF627" s="192">
        <f t="shared" si="624"/>
        <v>0</v>
      </c>
      <c r="BG627" s="192">
        <f t="shared" si="630"/>
        <v>0</v>
      </c>
      <c r="BH627" s="192" t="s">
        <v>18</v>
      </c>
      <c r="BI627" s="46" t="s">
        <v>194</v>
      </c>
      <c r="BM627" s="186" t="s">
        <v>140</v>
      </c>
      <c r="BN627" s="46" t="str">
        <f t="shared" si="625"/>
        <v>R_ES-AP-SpCool</v>
      </c>
      <c r="BO627" s="192">
        <f t="shared" si="626"/>
        <v>0</v>
      </c>
      <c r="BP627" s="192">
        <f t="shared" si="631"/>
        <v>0</v>
      </c>
      <c r="BQ627" s="192" t="s">
        <v>18</v>
      </c>
      <c r="BR627" s="46" t="s">
        <v>191</v>
      </c>
    </row>
    <row r="628" spans="11:70">
      <c r="K628" s="186" t="s">
        <v>140</v>
      </c>
      <c r="L628" s="187" t="str">
        <f t="shared" si="627"/>
        <v>R_ES-AP-SpCool</v>
      </c>
      <c r="M628" s="186">
        <f t="shared" ref="M628" si="650">M532</f>
        <v>0</v>
      </c>
      <c r="N628" s="186">
        <f t="shared" si="614"/>
        <v>0</v>
      </c>
      <c r="O628" s="186" t="s">
        <v>18</v>
      </c>
      <c r="P628" s="187" t="s">
        <v>195</v>
      </c>
      <c r="T628" s="186" t="s">
        <v>140</v>
      </c>
      <c r="U628" s="187" t="str">
        <f t="shared" si="615"/>
        <v>R_ES-AP-SpCool</v>
      </c>
      <c r="V628" s="186">
        <f t="shared" si="615"/>
        <v>0</v>
      </c>
      <c r="W628" s="186">
        <f t="shared" si="616"/>
        <v>0</v>
      </c>
      <c r="X628" s="186" t="s">
        <v>18</v>
      </c>
      <c r="Y628" s="187" t="s">
        <v>190</v>
      </c>
      <c r="AC628" s="186" t="s">
        <v>140</v>
      </c>
      <c r="AD628" s="46" t="str">
        <f t="shared" si="617"/>
        <v>R_ES-AP-SpCool</v>
      </c>
      <c r="AE628" s="192">
        <f t="shared" si="618"/>
        <v>0</v>
      </c>
      <c r="AF628" s="46">
        <f t="shared" si="602"/>
        <v>0</v>
      </c>
      <c r="AG628" s="192" t="s">
        <v>18</v>
      </c>
      <c r="AH628" s="46" t="s">
        <v>196</v>
      </c>
      <c r="AL628" s="186" t="s">
        <v>140</v>
      </c>
      <c r="AM628" s="187" t="str">
        <f t="shared" si="619"/>
        <v>R_ES-AP-SpCool</v>
      </c>
      <c r="AN628" s="186">
        <f t="shared" si="620"/>
        <v>0</v>
      </c>
      <c r="AO628" s="186">
        <f t="shared" si="603"/>
        <v>0</v>
      </c>
      <c r="AP628" s="186" t="s">
        <v>18</v>
      </c>
      <c r="AQ628" s="187" t="s">
        <v>193</v>
      </c>
      <c r="AU628" s="186" t="s">
        <v>140</v>
      </c>
      <c r="AV628" s="46" t="str">
        <f t="shared" si="621"/>
        <v>R_ES-AP-SpCool</v>
      </c>
      <c r="AW628" s="192">
        <f t="shared" si="622"/>
        <v>0</v>
      </c>
      <c r="AX628" s="192">
        <f t="shared" si="629"/>
        <v>0</v>
      </c>
      <c r="AY628" s="192" t="s">
        <v>18</v>
      </c>
      <c r="AZ628" s="46" t="s">
        <v>192</v>
      </c>
      <c r="BD628" s="186" t="s">
        <v>140</v>
      </c>
      <c r="BE628" s="46" t="str">
        <f t="shared" si="623"/>
        <v>R_ES-AP-SpCool</v>
      </c>
      <c r="BF628" s="192">
        <f t="shared" si="624"/>
        <v>0</v>
      </c>
      <c r="BG628" s="192">
        <f t="shared" si="630"/>
        <v>0</v>
      </c>
      <c r="BH628" s="192" t="s">
        <v>18</v>
      </c>
      <c r="BI628" s="46" t="s">
        <v>194</v>
      </c>
      <c r="BM628" s="186" t="s">
        <v>140</v>
      </c>
      <c r="BN628" s="46" t="str">
        <f t="shared" si="625"/>
        <v>R_ES-AP-SpCool</v>
      </c>
      <c r="BO628" s="192">
        <f t="shared" si="626"/>
        <v>0</v>
      </c>
      <c r="BP628" s="192">
        <f t="shared" si="631"/>
        <v>0</v>
      </c>
      <c r="BQ628" s="192" t="s">
        <v>18</v>
      </c>
      <c r="BR628" s="46" t="s">
        <v>191</v>
      </c>
    </row>
    <row r="629" spans="11:70">
      <c r="K629" s="186" t="s">
        <v>140</v>
      </c>
      <c r="L629" s="187" t="str">
        <f t="shared" si="627"/>
        <v>R_ES-AP-SpCool</v>
      </c>
      <c r="M629" s="186">
        <f t="shared" ref="M629" si="651">M533</f>
        <v>0</v>
      </c>
      <c r="N629" s="186">
        <f t="shared" si="614"/>
        <v>0</v>
      </c>
      <c r="O629" s="186" t="s">
        <v>18</v>
      </c>
      <c r="P629" s="187" t="s">
        <v>195</v>
      </c>
      <c r="T629" s="186" t="s">
        <v>140</v>
      </c>
      <c r="U629" s="187" t="str">
        <f t="shared" si="615"/>
        <v>R_ES-AP-SpCool</v>
      </c>
      <c r="V629" s="186">
        <f t="shared" si="615"/>
        <v>0</v>
      </c>
      <c r="W629" s="186">
        <f t="shared" si="616"/>
        <v>0</v>
      </c>
      <c r="X629" s="186" t="s">
        <v>18</v>
      </c>
      <c r="Y629" s="187" t="s">
        <v>190</v>
      </c>
      <c r="AC629" s="186" t="s">
        <v>140</v>
      </c>
      <c r="AD629" s="46" t="str">
        <f t="shared" si="617"/>
        <v>R_ES-AP-SpCool</v>
      </c>
      <c r="AE629" s="192">
        <f t="shared" si="618"/>
        <v>0</v>
      </c>
      <c r="AF629" s="46">
        <f t="shared" si="602"/>
        <v>0</v>
      </c>
      <c r="AG629" s="192" t="s">
        <v>18</v>
      </c>
      <c r="AH629" s="46" t="s">
        <v>196</v>
      </c>
      <c r="AL629" s="186" t="s">
        <v>140</v>
      </c>
      <c r="AM629" s="187" t="str">
        <f t="shared" si="619"/>
        <v>R_ES-AP-SpCool</v>
      </c>
      <c r="AN629" s="186">
        <f t="shared" si="620"/>
        <v>0</v>
      </c>
      <c r="AO629" s="186">
        <f t="shared" si="603"/>
        <v>0</v>
      </c>
      <c r="AP629" s="186" t="s">
        <v>18</v>
      </c>
      <c r="AQ629" s="187" t="s">
        <v>193</v>
      </c>
      <c r="AU629" s="186" t="s">
        <v>140</v>
      </c>
      <c r="AV629" s="46" t="str">
        <f t="shared" si="621"/>
        <v>R_ES-AP-SpCool</v>
      </c>
      <c r="AW629" s="192">
        <f t="shared" si="622"/>
        <v>0</v>
      </c>
      <c r="AX629" s="192">
        <f t="shared" si="629"/>
        <v>0</v>
      </c>
      <c r="AY629" s="192" t="s">
        <v>18</v>
      </c>
      <c r="AZ629" s="46" t="s">
        <v>192</v>
      </c>
      <c r="BD629" s="186" t="s">
        <v>140</v>
      </c>
      <c r="BE629" s="46" t="str">
        <f t="shared" si="623"/>
        <v>R_ES-AP-SpCool</v>
      </c>
      <c r="BF629" s="192">
        <f t="shared" si="624"/>
        <v>0</v>
      </c>
      <c r="BG629" s="192">
        <f t="shared" si="630"/>
        <v>0</v>
      </c>
      <c r="BH629" s="192" t="s">
        <v>18</v>
      </c>
      <c r="BI629" s="46" t="s">
        <v>194</v>
      </c>
      <c r="BM629" s="186" t="s">
        <v>140</v>
      </c>
      <c r="BN629" s="46" t="str">
        <f t="shared" si="625"/>
        <v>R_ES-AP-SpCool</v>
      </c>
      <c r="BO629" s="192">
        <f t="shared" si="626"/>
        <v>0</v>
      </c>
      <c r="BP629" s="192">
        <f t="shared" si="631"/>
        <v>0</v>
      </c>
      <c r="BQ629" s="192" t="s">
        <v>18</v>
      </c>
      <c r="BR629" s="46" t="s">
        <v>191</v>
      </c>
    </row>
    <row r="630" spans="11:70">
      <c r="K630" s="186" t="s">
        <v>140</v>
      </c>
      <c r="L630" s="187" t="str">
        <f t="shared" si="627"/>
        <v>R_ES-AP-SpCool</v>
      </c>
      <c r="M630" s="186">
        <f t="shared" ref="M630" si="652">M534</f>
        <v>0</v>
      </c>
      <c r="N630" s="186">
        <f t="shared" si="614"/>
        <v>0</v>
      </c>
      <c r="O630" s="186" t="s">
        <v>18</v>
      </c>
      <c r="P630" s="187" t="s">
        <v>195</v>
      </c>
      <c r="T630" s="186" t="s">
        <v>140</v>
      </c>
      <c r="U630" s="187" t="str">
        <f t="shared" si="615"/>
        <v>R_ES-AP-SpCool</v>
      </c>
      <c r="V630" s="186">
        <f t="shared" si="615"/>
        <v>0</v>
      </c>
      <c r="W630" s="186">
        <f t="shared" si="616"/>
        <v>0</v>
      </c>
      <c r="X630" s="186" t="s">
        <v>18</v>
      </c>
      <c r="Y630" s="187" t="s">
        <v>190</v>
      </c>
      <c r="AC630" s="186" t="s">
        <v>140</v>
      </c>
      <c r="AD630" s="46" t="str">
        <f t="shared" si="617"/>
        <v>R_ES-AP-SpCool</v>
      </c>
      <c r="AE630" s="192">
        <f t="shared" si="618"/>
        <v>0</v>
      </c>
      <c r="AF630" s="46">
        <f t="shared" si="602"/>
        <v>0</v>
      </c>
      <c r="AG630" s="192" t="s">
        <v>18</v>
      </c>
      <c r="AH630" s="46" t="s">
        <v>196</v>
      </c>
      <c r="AL630" s="186" t="s">
        <v>140</v>
      </c>
      <c r="AM630" s="187" t="str">
        <f t="shared" si="619"/>
        <v>R_ES-AP-SpCool</v>
      </c>
      <c r="AN630" s="186">
        <f t="shared" si="620"/>
        <v>0</v>
      </c>
      <c r="AO630" s="186">
        <f t="shared" si="603"/>
        <v>0</v>
      </c>
      <c r="AP630" s="186" t="s">
        <v>18</v>
      </c>
      <c r="AQ630" s="187" t="s">
        <v>193</v>
      </c>
      <c r="AU630" s="186" t="s">
        <v>140</v>
      </c>
      <c r="AV630" s="46" t="str">
        <f t="shared" si="621"/>
        <v>R_ES-AP-SpCool</v>
      </c>
      <c r="AW630" s="192">
        <f t="shared" si="622"/>
        <v>0</v>
      </c>
      <c r="AX630" s="192">
        <f t="shared" si="629"/>
        <v>0</v>
      </c>
      <c r="AY630" s="192" t="s">
        <v>18</v>
      </c>
      <c r="AZ630" s="46" t="s">
        <v>192</v>
      </c>
      <c r="BD630" s="186" t="s">
        <v>140</v>
      </c>
      <c r="BE630" s="46" t="str">
        <f t="shared" si="623"/>
        <v>R_ES-AP-SpCool</v>
      </c>
      <c r="BF630" s="192">
        <f t="shared" si="624"/>
        <v>0</v>
      </c>
      <c r="BG630" s="192">
        <f t="shared" si="630"/>
        <v>0</v>
      </c>
      <c r="BH630" s="192" t="s">
        <v>18</v>
      </c>
      <c r="BI630" s="46" t="s">
        <v>194</v>
      </c>
      <c r="BM630" s="186" t="s">
        <v>140</v>
      </c>
      <c r="BN630" s="46" t="str">
        <f t="shared" si="625"/>
        <v>R_ES-AP-SpCool</v>
      </c>
      <c r="BO630" s="192">
        <f t="shared" si="626"/>
        <v>0</v>
      </c>
      <c r="BP630" s="192">
        <f t="shared" si="631"/>
        <v>0</v>
      </c>
      <c r="BQ630" s="192" t="s">
        <v>18</v>
      </c>
      <c r="BR630" s="46" t="s">
        <v>191</v>
      </c>
    </row>
    <row r="631" spans="11:70">
      <c r="K631" s="186" t="s">
        <v>140</v>
      </c>
      <c r="L631" s="187" t="str">
        <f t="shared" si="627"/>
        <v>R_ES-AP-SpCool</v>
      </c>
      <c r="M631" s="186">
        <f t="shared" ref="M631" si="653">M535</f>
        <v>0</v>
      </c>
      <c r="N631" s="186">
        <f t="shared" si="614"/>
        <v>0</v>
      </c>
      <c r="O631" s="186" t="s">
        <v>18</v>
      </c>
      <c r="P631" s="187" t="s">
        <v>195</v>
      </c>
      <c r="T631" s="186" t="s">
        <v>140</v>
      </c>
      <c r="U631" s="187" t="str">
        <f t="shared" si="615"/>
        <v>R_ES-AP-SpCool</v>
      </c>
      <c r="V631" s="186">
        <f t="shared" si="615"/>
        <v>0</v>
      </c>
      <c r="W631" s="186">
        <f t="shared" si="616"/>
        <v>0</v>
      </c>
      <c r="X631" s="186" t="s">
        <v>18</v>
      </c>
      <c r="Y631" s="187" t="s">
        <v>190</v>
      </c>
      <c r="AC631" s="186" t="s">
        <v>140</v>
      </c>
      <c r="AD631" s="46" t="str">
        <f t="shared" si="617"/>
        <v>R_ES-AP-SpCool</v>
      </c>
      <c r="AE631" s="192">
        <f t="shared" si="618"/>
        <v>0</v>
      </c>
      <c r="AF631" s="46">
        <f t="shared" si="602"/>
        <v>0</v>
      </c>
      <c r="AG631" s="192" t="s">
        <v>18</v>
      </c>
      <c r="AH631" s="46" t="s">
        <v>196</v>
      </c>
      <c r="AL631" s="186" t="s">
        <v>140</v>
      </c>
      <c r="AM631" s="187" t="str">
        <f t="shared" si="619"/>
        <v>R_ES-AP-SpCool</v>
      </c>
      <c r="AN631" s="186">
        <f t="shared" si="620"/>
        <v>0</v>
      </c>
      <c r="AO631" s="186">
        <f t="shared" si="603"/>
        <v>0</v>
      </c>
      <c r="AP631" s="186" t="s">
        <v>18</v>
      </c>
      <c r="AQ631" s="187" t="s">
        <v>193</v>
      </c>
      <c r="AU631" s="186" t="s">
        <v>140</v>
      </c>
      <c r="AV631" s="46" t="str">
        <f t="shared" si="621"/>
        <v>R_ES-AP-SpCool</v>
      </c>
      <c r="AW631" s="192">
        <f t="shared" si="622"/>
        <v>0</v>
      </c>
      <c r="AX631" s="192">
        <f t="shared" si="629"/>
        <v>0</v>
      </c>
      <c r="AY631" s="192" t="s">
        <v>18</v>
      </c>
      <c r="AZ631" s="46" t="s">
        <v>192</v>
      </c>
      <c r="BD631" s="186" t="s">
        <v>140</v>
      </c>
      <c r="BE631" s="46" t="str">
        <f t="shared" si="623"/>
        <v>R_ES-AP-SpCool</v>
      </c>
      <c r="BF631" s="192">
        <f t="shared" si="624"/>
        <v>0</v>
      </c>
      <c r="BG631" s="192">
        <f t="shared" si="630"/>
        <v>0</v>
      </c>
      <c r="BH631" s="192" t="s">
        <v>18</v>
      </c>
      <c r="BI631" s="46" t="s">
        <v>194</v>
      </c>
      <c r="BM631" s="186" t="s">
        <v>140</v>
      </c>
      <c r="BN631" s="46" t="str">
        <f t="shared" si="625"/>
        <v>R_ES-AP-SpCool</v>
      </c>
      <c r="BO631" s="192">
        <f t="shared" si="626"/>
        <v>0</v>
      </c>
      <c r="BP631" s="192">
        <f t="shared" si="631"/>
        <v>0</v>
      </c>
      <c r="BQ631" s="192" t="s">
        <v>18</v>
      </c>
      <c r="BR631" s="46" t="s">
        <v>191</v>
      </c>
    </row>
    <row r="632" spans="11:70">
      <c r="K632" s="186" t="s">
        <v>350</v>
      </c>
      <c r="L632" s="187" t="str">
        <f t="shared" si="627"/>
        <v>R_ES-AP-SpCool</v>
      </c>
      <c r="M632" s="186" t="str">
        <f t="shared" ref="M632" si="654">M536</f>
        <v>SH0_1</v>
      </c>
      <c r="N632" s="159">
        <f>R632+R633</f>
        <v>0.13970588235294101</v>
      </c>
      <c r="O632" s="186" t="s">
        <v>18</v>
      </c>
      <c r="P632" s="187" t="s">
        <v>195</v>
      </c>
      <c r="R632" s="186">
        <f t="shared" ref="R632:R655" si="655">R536</f>
        <v>6.8014705882352894E-2</v>
      </c>
      <c r="T632" s="186" t="s">
        <v>350</v>
      </c>
      <c r="U632" s="187" t="str">
        <f t="shared" si="615"/>
        <v>R_ES-AP-SpCool</v>
      </c>
      <c r="V632" s="186" t="str">
        <f t="shared" si="615"/>
        <v>SH0_1</v>
      </c>
      <c r="W632" s="159">
        <f>AA632+AA633</f>
        <v>0.128676470588235</v>
      </c>
      <c r="X632" s="186" t="s">
        <v>18</v>
      </c>
      <c r="Y632" s="187" t="s">
        <v>190</v>
      </c>
      <c r="AA632" s="186">
        <f t="shared" ref="AA632:AA655" si="656">AA536</f>
        <v>6.5257352941176502E-2</v>
      </c>
      <c r="AC632" s="186" t="s">
        <v>350</v>
      </c>
      <c r="AD632" s="46" t="str">
        <f t="shared" si="617"/>
        <v>R_ES-AP-SpCool</v>
      </c>
      <c r="AE632" s="192" t="str">
        <f t="shared" si="618"/>
        <v>SH0_1</v>
      </c>
      <c r="AF632" s="46">
        <f t="shared" si="602"/>
        <v>0.13970588235294101</v>
      </c>
      <c r="AG632" s="192" t="s">
        <v>18</v>
      </c>
      <c r="AH632" s="46" t="s">
        <v>196</v>
      </c>
      <c r="AL632" s="186" t="s">
        <v>350</v>
      </c>
      <c r="AM632" s="187" t="str">
        <f t="shared" si="619"/>
        <v>R_ES-AP-SpCool</v>
      </c>
      <c r="AN632" s="186" t="str">
        <f t="shared" si="620"/>
        <v>SH0_1</v>
      </c>
      <c r="AO632" s="159">
        <f>AS632+AS633</f>
        <v>0.144301470588235</v>
      </c>
      <c r="AP632" s="186" t="s">
        <v>18</v>
      </c>
      <c r="AQ632" s="187" t="s">
        <v>193</v>
      </c>
      <c r="AS632" s="186">
        <f t="shared" ref="AS632:AS655" si="657">AS536</f>
        <v>7.1691176470588203E-2</v>
      </c>
      <c r="AU632" s="186" t="s">
        <v>350</v>
      </c>
      <c r="AV632" s="46" t="str">
        <f t="shared" si="621"/>
        <v>R_ES-AP-SpCool</v>
      </c>
      <c r="AW632" s="192" t="str">
        <f t="shared" si="622"/>
        <v>SH0_1</v>
      </c>
      <c r="AX632" s="159">
        <f>BB632+BB633</f>
        <v>0.128676470588235</v>
      </c>
      <c r="AY632" s="192" t="s">
        <v>18</v>
      </c>
      <c r="AZ632" s="46" t="s">
        <v>192</v>
      </c>
      <c r="BB632" s="192">
        <f t="shared" ref="BB632:BB655" si="658">AA632</f>
        <v>6.5257352941176502E-2</v>
      </c>
      <c r="BD632" s="186" t="s">
        <v>350</v>
      </c>
      <c r="BE632" s="46" t="str">
        <f t="shared" si="623"/>
        <v>R_ES-AP-SpCool</v>
      </c>
      <c r="BF632" s="192" t="str">
        <f t="shared" si="624"/>
        <v>SH0_1</v>
      </c>
      <c r="BG632" s="192">
        <f t="shared" si="630"/>
        <v>0.13970588235294101</v>
      </c>
      <c r="BH632" s="192" t="s">
        <v>18</v>
      </c>
      <c r="BI632" s="46" t="s">
        <v>194</v>
      </c>
      <c r="BM632" s="186" t="s">
        <v>350</v>
      </c>
      <c r="BN632" s="46" t="str">
        <f t="shared" si="625"/>
        <v>R_ES-AP-SpCool</v>
      </c>
      <c r="BO632" s="192" t="str">
        <f t="shared" si="626"/>
        <v>SH0_1</v>
      </c>
      <c r="BP632" s="192">
        <f t="shared" si="631"/>
        <v>0.128676470588235</v>
      </c>
      <c r="BQ632" s="192" t="s">
        <v>18</v>
      </c>
      <c r="BR632" s="46" t="s">
        <v>191</v>
      </c>
    </row>
    <row r="633" spans="11:70">
      <c r="K633" s="186" t="s">
        <v>350</v>
      </c>
      <c r="L633" s="187" t="str">
        <f t="shared" si="627"/>
        <v>R_ES-AP-SpCool</v>
      </c>
      <c r="M633" s="186" t="str">
        <f t="shared" ref="M633" si="659">M537</f>
        <v>SH2_3</v>
      </c>
      <c r="N633" s="159">
        <f>R634+R635</f>
        <v>0.13786764705882401</v>
      </c>
      <c r="O633" s="186" t="s">
        <v>18</v>
      </c>
      <c r="P633" s="187" t="s">
        <v>195</v>
      </c>
      <c r="R633" s="186">
        <f t="shared" si="655"/>
        <v>7.1691176470588203E-2</v>
      </c>
      <c r="T633" s="186" t="s">
        <v>350</v>
      </c>
      <c r="U633" s="187" t="str">
        <f t="shared" si="615"/>
        <v>R_ES-AP-SpCool</v>
      </c>
      <c r="V633" s="186" t="str">
        <f t="shared" si="615"/>
        <v>SH2_3</v>
      </c>
      <c r="W633" s="159">
        <f>AA634+AA635</f>
        <v>0.105698529411765</v>
      </c>
      <c r="X633" s="186" t="s">
        <v>18</v>
      </c>
      <c r="Y633" s="187" t="s">
        <v>190</v>
      </c>
      <c r="AA633" s="186">
        <f t="shared" si="656"/>
        <v>6.3419117647058806E-2</v>
      </c>
      <c r="AC633" s="186" t="s">
        <v>350</v>
      </c>
      <c r="AD633" s="46" t="str">
        <f t="shared" si="617"/>
        <v>R_ES-AP-SpCool</v>
      </c>
      <c r="AE633" s="192" t="str">
        <f t="shared" si="618"/>
        <v>SH2_3</v>
      </c>
      <c r="AF633" s="46">
        <f t="shared" si="602"/>
        <v>0.13786764705882401</v>
      </c>
      <c r="AG633" s="192" t="s">
        <v>18</v>
      </c>
      <c r="AH633" s="46" t="s">
        <v>196</v>
      </c>
      <c r="AL633" s="186" t="s">
        <v>350</v>
      </c>
      <c r="AM633" s="187" t="str">
        <f t="shared" si="619"/>
        <v>R_ES-AP-SpCool</v>
      </c>
      <c r="AN633" s="186" t="str">
        <f t="shared" si="620"/>
        <v>SH2_3</v>
      </c>
      <c r="AO633" s="159">
        <f>AS634+AS635</f>
        <v>0.128676470588235</v>
      </c>
      <c r="AP633" s="186" t="s">
        <v>18</v>
      </c>
      <c r="AQ633" s="187" t="s">
        <v>193</v>
      </c>
      <c r="AS633" s="186">
        <f t="shared" si="657"/>
        <v>7.2610294117647106E-2</v>
      </c>
      <c r="AU633" s="186" t="s">
        <v>350</v>
      </c>
      <c r="AV633" s="46" t="str">
        <f t="shared" si="621"/>
        <v>R_ES-AP-SpCool</v>
      </c>
      <c r="AW633" s="192" t="str">
        <f t="shared" si="622"/>
        <v>SH2_3</v>
      </c>
      <c r="AX633" s="159">
        <f>BB634+BB635</f>
        <v>0.105698529411765</v>
      </c>
      <c r="AY633" s="192" t="s">
        <v>18</v>
      </c>
      <c r="AZ633" s="46" t="s">
        <v>192</v>
      </c>
      <c r="BB633" s="192">
        <f t="shared" si="658"/>
        <v>6.3419117647058806E-2</v>
      </c>
      <c r="BD633" s="186" t="s">
        <v>350</v>
      </c>
      <c r="BE633" s="46" t="str">
        <f t="shared" si="623"/>
        <v>R_ES-AP-SpCool</v>
      </c>
      <c r="BF633" s="192" t="str">
        <f t="shared" si="624"/>
        <v>SH2_3</v>
      </c>
      <c r="BG633" s="192">
        <f t="shared" si="630"/>
        <v>0.13786764705882401</v>
      </c>
      <c r="BH633" s="192" t="s">
        <v>18</v>
      </c>
      <c r="BI633" s="46" t="s">
        <v>194</v>
      </c>
      <c r="BM633" s="186" t="s">
        <v>350</v>
      </c>
      <c r="BN633" s="46" t="str">
        <f t="shared" si="625"/>
        <v>R_ES-AP-SpCool</v>
      </c>
      <c r="BO633" s="192" t="str">
        <f t="shared" si="626"/>
        <v>SH2_3</v>
      </c>
      <c r="BP633" s="192">
        <f t="shared" si="631"/>
        <v>0.105698529411765</v>
      </c>
      <c r="BQ633" s="192" t="s">
        <v>18</v>
      </c>
      <c r="BR633" s="46" t="s">
        <v>191</v>
      </c>
    </row>
    <row r="634" spans="11:70">
      <c r="K634" s="186" t="s">
        <v>350</v>
      </c>
      <c r="L634" s="187" t="str">
        <f t="shared" si="627"/>
        <v>R_ES-AP-SpCool</v>
      </c>
      <c r="M634" s="186" t="str">
        <f t="shared" ref="M634" si="660">M538</f>
        <v>SH4_5</v>
      </c>
      <c r="N634" s="159">
        <f>R636+R637</f>
        <v>0.11856617647058799</v>
      </c>
      <c r="O634" s="186" t="s">
        <v>18</v>
      </c>
      <c r="P634" s="187" t="s">
        <v>195</v>
      </c>
      <c r="R634" s="186">
        <f t="shared" si="655"/>
        <v>7.2610294117647106E-2</v>
      </c>
      <c r="T634" s="186" t="s">
        <v>350</v>
      </c>
      <c r="U634" s="187" t="str">
        <f t="shared" si="615"/>
        <v>R_ES-AP-SpCool</v>
      </c>
      <c r="V634" s="186" t="str">
        <f t="shared" si="615"/>
        <v>SH4_5</v>
      </c>
      <c r="W634" s="159">
        <f>AA636+AA637</f>
        <v>8.3639705882353005E-2</v>
      </c>
      <c r="X634" s="186" t="s">
        <v>18</v>
      </c>
      <c r="Y634" s="187" t="s">
        <v>190</v>
      </c>
      <c r="AA634" s="186">
        <f t="shared" si="656"/>
        <v>5.5147058823529403E-2</v>
      </c>
      <c r="AC634" s="186" t="s">
        <v>350</v>
      </c>
      <c r="AD634" s="46" t="str">
        <f t="shared" si="617"/>
        <v>R_ES-AP-SpCool</v>
      </c>
      <c r="AE634" s="192" t="str">
        <f t="shared" si="618"/>
        <v>SH4_5</v>
      </c>
      <c r="AF634" s="46">
        <f t="shared" si="602"/>
        <v>0.11856617647058799</v>
      </c>
      <c r="AG634" s="192" t="s">
        <v>18</v>
      </c>
      <c r="AH634" s="46" t="s">
        <v>196</v>
      </c>
      <c r="AL634" s="186" t="s">
        <v>350</v>
      </c>
      <c r="AM634" s="187" t="str">
        <f t="shared" si="619"/>
        <v>R_ES-AP-SpCool</v>
      </c>
      <c r="AN634" s="186" t="str">
        <f t="shared" si="620"/>
        <v>SH4_5</v>
      </c>
      <c r="AO634" s="159">
        <f>AS636+AS637</f>
        <v>0.105698529411765</v>
      </c>
      <c r="AP634" s="186" t="s">
        <v>18</v>
      </c>
      <c r="AQ634" s="187" t="s">
        <v>193</v>
      </c>
      <c r="AS634" s="186">
        <f t="shared" si="657"/>
        <v>6.5257352941176502E-2</v>
      </c>
      <c r="AU634" s="186" t="s">
        <v>350</v>
      </c>
      <c r="AV634" s="46" t="str">
        <f t="shared" si="621"/>
        <v>R_ES-AP-SpCool</v>
      </c>
      <c r="AW634" s="192" t="str">
        <f t="shared" si="622"/>
        <v>SH4_5</v>
      </c>
      <c r="AX634" s="159">
        <f>BB636+BB637</f>
        <v>8.3639705882353005E-2</v>
      </c>
      <c r="AY634" s="192" t="s">
        <v>18</v>
      </c>
      <c r="AZ634" s="46" t="s">
        <v>192</v>
      </c>
      <c r="BB634" s="192">
        <f t="shared" si="658"/>
        <v>5.5147058823529403E-2</v>
      </c>
      <c r="BD634" s="186" t="s">
        <v>350</v>
      </c>
      <c r="BE634" s="46" t="str">
        <f t="shared" si="623"/>
        <v>R_ES-AP-SpCool</v>
      </c>
      <c r="BF634" s="192" t="str">
        <f t="shared" si="624"/>
        <v>SH4_5</v>
      </c>
      <c r="BG634" s="192">
        <f t="shared" si="630"/>
        <v>0.11856617647058799</v>
      </c>
      <c r="BH634" s="192" t="s">
        <v>18</v>
      </c>
      <c r="BI634" s="46" t="s">
        <v>194</v>
      </c>
      <c r="BM634" s="186" t="s">
        <v>350</v>
      </c>
      <c r="BN634" s="46" t="str">
        <f t="shared" si="625"/>
        <v>R_ES-AP-SpCool</v>
      </c>
      <c r="BO634" s="192" t="str">
        <f t="shared" si="626"/>
        <v>SH4_5</v>
      </c>
      <c r="BP634" s="192">
        <f t="shared" si="631"/>
        <v>8.3639705882353005E-2</v>
      </c>
      <c r="BQ634" s="192" t="s">
        <v>18</v>
      </c>
      <c r="BR634" s="46" t="s">
        <v>191</v>
      </c>
    </row>
    <row r="635" spans="11:70">
      <c r="K635" s="186" t="s">
        <v>350</v>
      </c>
      <c r="L635" s="187" t="str">
        <f t="shared" si="627"/>
        <v>R_ES-AP-SpCool</v>
      </c>
      <c r="M635" s="186" t="str">
        <f t="shared" ref="M635" si="661">M539</f>
        <v>SH6_7</v>
      </c>
      <c r="N635" s="159">
        <f>R638+R639</f>
        <v>9.6507352941176502E-2</v>
      </c>
      <c r="O635" s="186" t="s">
        <v>18</v>
      </c>
      <c r="P635" s="187" t="s">
        <v>195</v>
      </c>
      <c r="R635" s="186">
        <f t="shared" si="655"/>
        <v>6.5257352941176502E-2</v>
      </c>
      <c r="T635" s="186" t="s">
        <v>350</v>
      </c>
      <c r="U635" s="187" t="str">
        <f t="shared" si="615"/>
        <v>R_ES-AP-SpCool</v>
      </c>
      <c r="V635" s="186" t="str">
        <f t="shared" si="615"/>
        <v>SH6_7</v>
      </c>
      <c r="W635" s="159">
        <f>AA638+AA639</f>
        <v>5.60661764705883E-2</v>
      </c>
      <c r="X635" s="186" t="s">
        <v>18</v>
      </c>
      <c r="Y635" s="187" t="s">
        <v>190</v>
      </c>
      <c r="AA635" s="186">
        <f t="shared" si="656"/>
        <v>5.0551470588235302E-2</v>
      </c>
      <c r="AC635" s="186" t="s">
        <v>350</v>
      </c>
      <c r="AD635" s="46" t="str">
        <f t="shared" si="617"/>
        <v>R_ES-AP-SpCool</v>
      </c>
      <c r="AE635" s="192" t="str">
        <f t="shared" si="618"/>
        <v>SH6_7</v>
      </c>
      <c r="AF635" s="46">
        <f t="shared" si="602"/>
        <v>9.6507352941176502E-2</v>
      </c>
      <c r="AG635" s="192" t="s">
        <v>18</v>
      </c>
      <c r="AH635" s="46" t="s">
        <v>196</v>
      </c>
      <c r="AL635" s="186" t="s">
        <v>350</v>
      </c>
      <c r="AM635" s="187" t="str">
        <f t="shared" si="619"/>
        <v>R_ES-AP-SpCool</v>
      </c>
      <c r="AN635" s="186" t="str">
        <f t="shared" si="620"/>
        <v>SH6_7</v>
      </c>
      <c r="AO635" s="159">
        <f>AS638+AS639</f>
        <v>8.3639705882353005E-2</v>
      </c>
      <c r="AP635" s="186" t="s">
        <v>18</v>
      </c>
      <c r="AQ635" s="187" t="s">
        <v>193</v>
      </c>
      <c r="AS635" s="186">
        <f t="shared" si="657"/>
        <v>6.3419117647058806E-2</v>
      </c>
      <c r="AU635" s="186" t="s">
        <v>350</v>
      </c>
      <c r="AV635" s="46" t="str">
        <f t="shared" si="621"/>
        <v>R_ES-AP-SpCool</v>
      </c>
      <c r="AW635" s="192" t="str">
        <f t="shared" si="622"/>
        <v>SH6_7</v>
      </c>
      <c r="AX635" s="159">
        <f>BB638+BB639</f>
        <v>5.60661764705883E-2</v>
      </c>
      <c r="AY635" s="192" t="s">
        <v>18</v>
      </c>
      <c r="AZ635" s="46" t="s">
        <v>192</v>
      </c>
      <c r="BB635" s="192">
        <f t="shared" si="658"/>
        <v>5.0551470588235302E-2</v>
      </c>
      <c r="BD635" s="186" t="s">
        <v>350</v>
      </c>
      <c r="BE635" s="46" t="str">
        <f t="shared" si="623"/>
        <v>R_ES-AP-SpCool</v>
      </c>
      <c r="BF635" s="192" t="str">
        <f t="shared" si="624"/>
        <v>SH6_7</v>
      </c>
      <c r="BG635" s="192">
        <f t="shared" si="630"/>
        <v>9.6507352941176502E-2</v>
      </c>
      <c r="BH635" s="192" t="s">
        <v>18</v>
      </c>
      <c r="BI635" s="46" t="s">
        <v>194</v>
      </c>
      <c r="BM635" s="186" t="s">
        <v>350</v>
      </c>
      <c r="BN635" s="46" t="str">
        <f t="shared" si="625"/>
        <v>R_ES-AP-SpCool</v>
      </c>
      <c r="BO635" s="192" t="str">
        <f t="shared" si="626"/>
        <v>SH6_7</v>
      </c>
      <c r="BP635" s="192">
        <f t="shared" si="631"/>
        <v>5.60661764705883E-2</v>
      </c>
      <c r="BQ635" s="192" t="s">
        <v>18</v>
      </c>
      <c r="BR635" s="46" t="s">
        <v>191</v>
      </c>
    </row>
    <row r="636" spans="11:70">
      <c r="K636" s="186" t="s">
        <v>350</v>
      </c>
      <c r="L636" s="187" t="str">
        <f t="shared" si="627"/>
        <v>R_ES-AP-SpCool</v>
      </c>
      <c r="M636" s="186" t="str">
        <f t="shared" ref="M636" si="662">M540</f>
        <v>SH8_9</v>
      </c>
      <c r="N636" s="159">
        <f>R640+R641</f>
        <v>6.7095588235294198E-2</v>
      </c>
      <c r="O636" s="186" t="s">
        <v>18</v>
      </c>
      <c r="P636" s="187" t="s">
        <v>195</v>
      </c>
      <c r="R636" s="186">
        <f t="shared" si="655"/>
        <v>6.3419117647058806E-2</v>
      </c>
      <c r="T636" s="186" t="s">
        <v>350</v>
      </c>
      <c r="U636" s="187" t="str">
        <f t="shared" si="615"/>
        <v>R_ES-AP-SpCool</v>
      </c>
      <c r="V636" s="186" t="str">
        <f t="shared" si="615"/>
        <v>SH8_9</v>
      </c>
      <c r="W636" s="159">
        <f>AA640+AA641</f>
        <v>4.1360294117647099E-2</v>
      </c>
      <c r="X636" s="186" t="s">
        <v>18</v>
      </c>
      <c r="Y636" s="187" t="s">
        <v>190</v>
      </c>
      <c r="AA636" s="186">
        <f t="shared" si="656"/>
        <v>4.5955882352941201E-2</v>
      </c>
      <c r="AC636" s="186" t="s">
        <v>350</v>
      </c>
      <c r="AD636" s="46" t="str">
        <f t="shared" si="617"/>
        <v>R_ES-AP-SpCool</v>
      </c>
      <c r="AE636" s="192" t="str">
        <f t="shared" si="618"/>
        <v>SH8_9</v>
      </c>
      <c r="AF636" s="46">
        <f t="shared" si="602"/>
        <v>6.7095588235294198E-2</v>
      </c>
      <c r="AG636" s="192" t="s">
        <v>18</v>
      </c>
      <c r="AH636" s="46" t="s">
        <v>196</v>
      </c>
      <c r="AL636" s="186" t="s">
        <v>350</v>
      </c>
      <c r="AM636" s="187" t="str">
        <f t="shared" si="619"/>
        <v>R_ES-AP-SpCool</v>
      </c>
      <c r="AN636" s="186" t="str">
        <f t="shared" si="620"/>
        <v>SH8_9</v>
      </c>
      <c r="AO636" s="159">
        <f>AS640+AS641</f>
        <v>5.60661764705883E-2</v>
      </c>
      <c r="AP636" s="186" t="s">
        <v>18</v>
      </c>
      <c r="AQ636" s="187" t="s">
        <v>193</v>
      </c>
      <c r="AS636" s="186">
        <f t="shared" si="657"/>
        <v>5.5147058823529403E-2</v>
      </c>
      <c r="AU636" s="186" t="s">
        <v>350</v>
      </c>
      <c r="AV636" s="46" t="str">
        <f t="shared" si="621"/>
        <v>R_ES-AP-SpCool</v>
      </c>
      <c r="AW636" s="192" t="str">
        <f t="shared" si="622"/>
        <v>SH8_9</v>
      </c>
      <c r="AX636" s="159">
        <f>BB640+BB641</f>
        <v>4.1360294117647099E-2</v>
      </c>
      <c r="AY636" s="192" t="s">
        <v>18</v>
      </c>
      <c r="AZ636" s="46" t="s">
        <v>192</v>
      </c>
      <c r="BB636" s="192">
        <f t="shared" si="658"/>
        <v>4.5955882352941201E-2</v>
      </c>
      <c r="BD636" s="186" t="s">
        <v>350</v>
      </c>
      <c r="BE636" s="46" t="str">
        <f t="shared" si="623"/>
        <v>R_ES-AP-SpCool</v>
      </c>
      <c r="BF636" s="192" t="str">
        <f t="shared" si="624"/>
        <v>SH8_9</v>
      </c>
      <c r="BG636" s="192">
        <f t="shared" si="630"/>
        <v>6.7095588235294198E-2</v>
      </c>
      <c r="BH636" s="192" t="s">
        <v>18</v>
      </c>
      <c r="BI636" s="46" t="s">
        <v>194</v>
      </c>
      <c r="BM636" s="186" t="s">
        <v>350</v>
      </c>
      <c r="BN636" s="46" t="str">
        <f t="shared" si="625"/>
        <v>R_ES-AP-SpCool</v>
      </c>
      <c r="BO636" s="192" t="str">
        <f t="shared" si="626"/>
        <v>SH8_9</v>
      </c>
      <c r="BP636" s="192">
        <f t="shared" si="631"/>
        <v>4.1360294117647099E-2</v>
      </c>
      <c r="BQ636" s="192" t="s">
        <v>18</v>
      </c>
      <c r="BR636" s="46" t="s">
        <v>191</v>
      </c>
    </row>
    <row r="637" spans="11:70">
      <c r="K637" s="186" t="s">
        <v>350</v>
      </c>
      <c r="L637" s="187" t="str">
        <f t="shared" si="627"/>
        <v>R_ES-AP-SpCool</v>
      </c>
      <c r="M637" s="186" t="str">
        <f t="shared" ref="M637" si="663">M541</f>
        <v>SH10_11</v>
      </c>
      <c r="N637" s="159">
        <f>R642+R643</f>
        <v>4.9632352941176502E-2</v>
      </c>
      <c r="O637" s="186" t="s">
        <v>18</v>
      </c>
      <c r="P637" s="187" t="s">
        <v>195</v>
      </c>
      <c r="R637" s="186">
        <f t="shared" si="655"/>
        <v>5.5147058823529403E-2</v>
      </c>
      <c r="T637" s="186" t="s">
        <v>350</v>
      </c>
      <c r="U637" s="187" t="str">
        <f t="shared" si="615"/>
        <v>R_ES-AP-SpCool</v>
      </c>
      <c r="V637" s="186" t="str">
        <f t="shared" si="615"/>
        <v>SH10_11</v>
      </c>
      <c r="W637" s="159">
        <f>AA642+AA643</f>
        <v>3.125E-2</v>
      </c>
      <c r="X637" s="186" t="s">
        <v>18</v>
      </c>
      <c r="Y637" s="187" t="s">
        <v>190</v>
      </c>
      <c r="AA637" s="186">
        <f t="shared" si="656"/>
        <v>3.7683823529411797E-2</v>
      </c>
      <c r="AC637" s="186" t="s">
        <v>350</v>
      </c>
      <c r="AD637" s="46" t="str">
        <f t="shared" si="617"/>
        <v>R_ES-AP-SpCool</v>
      </c>
      <c r="AE637" s="192" t="str">
        <f t="shared" si="618"/>
        <v>SH10_11</v>
      </c>
      <c r="AF637" s="46">
        <f t="shared" si="602"/>
        <v>4.9632352941176502E-2</v>
      </c>
      <c r="AG637" s="192" t="s">
        <v>18</v>
      </c>
      <c r="AH637" s="46" t="s">
        <v>196</v>
      </c>
      <c r="AL637" s="186" t="s">
        <v>350</v>
      </c>
      <c r="AM637" s="187" t="str">
        <f t="shared" si="619"/>
        <v>R_ES-AP-SpCool</v>
      </c>
      <c r="AN637" s="186" t="str">
        <f t="shared" si="620"/>
        <v>SH10_11</v>
      </c>
      <c r="AO637" s="159">
        <f>AS642+AS643</f>
        <v>4.1360294117647099E-2</v>
      </c>
      <c r="AP637" s="186" t="s">
        <v>18</v>
      </c>
      <c r="AQ637" s="187" t="s">
        <v>193</v>
      </c>
      <c r="AS637" s="186">
        <f t="shared" si="657"/>
        <v>5.0551470588235302E-2</v>
      </c>
      <c r="AU637" s="186" t="s">
        <v>350</v>
      </c>
      <c r="AV637" s="46" t="str">
        <f t="shared" si="621"/>
        <v>R_ES-AP-SpCool</v>
      </c>
      <c r="AW637" s="192" t="str">
        <f t="shared" si="622"/>
        <v>SH10_11</v>
      </c>
      <c r="AX637" s="159">
        <f>BB642+BB643</f>
        <v>3.125E-2</v>
      </c>
      <c r="AY637" s="192" t="s">
        <v>18</v>
      </c>
      <c r="AZ637" s="46" t="s">
        <v>192</v>
      </c>
      <c r="BB637" s="192">
        <f t="shared" si="658"/>
        <v>3.7683823529411797E-2</v>
      </c>
      <c r="BD637" s="186" t="s">
        <v>350</v>
      </c>
      <c r="BE637" s="46" t="str">
        <f t="shared" si="623"/>
        <v>R_ES-AP-SpCool</v>
      </c>
      <c r="BF637" s="192" t="str">
        <f t="shared" si="624"/>
        <v>SH10_11</v>
      </c>
      <c r="BG637" s="192">
        <f t="shared" si="630"/>
        <v>4.9632352941176502E-2</v>
      </c>
      <c r="BH637" s="192" t="s">
        <v>18</v>
      </c>
      <c r="BI637" s="46" t="s">
        <v>194</v>
      </c>
      <c r="BM637" s="186" t="s">
        <v>350</v>
      </c>
      <c r="BN637" s="46" t="str">
        <f t="shared" si="625"/>
        <v>R_ES-AP-SpCool</v>
      </c>
      <c r="BO637" s="192" t="str">
        <f t="shared" si="626"/>
        <v>SH10_11</v>
      </c>
      <c r="BP637" s="192">
        <f t="shared" si="631"/>
        <v>3.125E-2</v>
      </c>
      <c r="BQ637" s="192" t="s">
        <v>18</v>
      </c>
      <c r="BR637" s="46" t="s">
        <v>191</v>
      </c>
    </row>
    <row r="638" spans="11:70">
      <c r="K638" s="186" t="s">
        <v>350</v>
      </c>
      <c r="L638" s="187" t="str">
        <f t="shared" si="627"/>
        <v>R_ES-AP-SpCool</v>
      </c>
      <c r="M638" s="186" t="str">
        <f t="shared" ref="M638" si="664">M542</f>
        <v>SH12_13</v>
      </c>
      <c r="N638" s="159">
        <f>R644+R645</f>
        <v>3.4926470588235302E-2</v>
      </c>
      <c r="O638" s="186" t="s">
        <v>18</v>
      </c>
      <c r="P638" s="187" t="s">
        <v>195</v>
      </c>
      <c r="R638" s="186">
        <f t="shared" si="655"/>
        <v>5.0551470588235302E-2</v>
      </c>
      <c r="T638" s="186" t="s">
        <v>350</v>
      </c>
      <c r="U638" s="187" t="str">
        <f t="shared" si="615"/>
        <v>R_ES-AP-SpCool</v>
      </c>
      <c r="V638" s="186" t="str">
        <f t="shared" si="615"/>
        <v>SH12_13</v>
      </c>
      <c r="W638" s="159">
        <f>AA644+AA645</f>
        <v>3.2169117647058897E-2</v>
      </c>
      <c r="X638" s="186" t="s">
        <v>18</v>
      </c>
      <c r="Y638" s="187" t="s">
        <v>190</v>
      </c>
      <c r="AA638" s="186">
        <f t="shared" si="656"/>
        <v>2.9411764705882401E-2</v>
      </c>
      <c r="AC638" s="186" t="s">
        <v>350</v>
      </c>
      <c r="AD638" s="46" t="str">
        <f t="shared" si="617"/>
        <v>R_ES-AP-SpCool</v>
      </c>
      <c r="AE638" s="192" t="str">
        <f t="shared" si="618"/>
        <v>SH12_13</v>
      </c>
      <c r="AF638" s="46">
        <f t="shared" si="602"/>
        <v>3.4926470588235302E-2</v>
      </c>
      <c r="AG638" s="192" t="s">
        <v>18</v>
      </c>
      <c r="AH638" s="46" t="s">
        <v>196</v>
      </c>
      <c r="AL638" s="186" t="s">
        <v>350</v>
      </c>
      <c r="AM638" s="187" t="str">
        <f t="shared" si="619"/>
        <v>R_ES-AP-SpCool</v>
      </c>
      <c r="AN638" s="186" t="str">
        <f t="shared" si="620"/>
        <v>SH12_13</v>
      </c>
      <c r="AO638" s="159">
        <f>AS644+AS645</f>
        <v>3.125E-2</v>
      </c>
      <c r="AP638" s="186" t="s">
        <v>18</v>
      </c>
      <c r="AQ638" s="187" t="s">
        <v>193</v>
      </c>
      <c r="AS638" s="186">
        <f t="shared" si="657"/>
        <v>4.5955882352941201E-2</v>
      </c>
      <c r="AU638" s="186" t="s">
        <v>350</v>
      </c>
      <c r="AV638" s="46" t="str">
        <f t="shared" si="621"/>
        <v>R_ES-AP-SpCool</v>
      </c>
      <c r="AW638" s="192" t="str">
        <f t="shared" si="622"/>
        <v>SH12_13</v>
      </c>
      <c r="AX638" s="159">
        <f>BB644+BB645</f>
        <v>3.2169117647058897E-2</v>
      </c>
      <c r="AY638" s="192" t="s">
        <v>18</v>
      </c>
      <c r="AZ638" s="46" t="s">
        <v>192</v>
      </c>
      <c r="BB638" s="192">
        <f t="shared" si="658"/>
        <v>2.9411764705882401E-2</v>
      </c>
      <c r="BD638" s="186" t="s">
        <v>350</v>
      </c>
      <c r="BE638" s="46" t="str">
        <f t="shared" si="623"/>
        <v>R_ES-AP-SpCool</v>
      </c>
      <c r="BF638" s="192" t="str">
        <f t="shared" si="624"/>
        <v>SH12_13</v>
      </c>
      <c r="BG638" s="192">
        <f t="shared" si="630"/>
        <v>3.4926470588235302E-2</v>
      </c>
      <c r="BH638" s="192" t="s">
        <v>18</v>
      </c>
      <c r="BI638" s="46" t="s">
        <v>194</v>
      </c>
      <c r="BM638" s="186" t="s">
        <v>350</v>
      </c>
      <c r="BN638" s="46" t="str">
        <f t="shared" si="625"/>
        <v>R_ES-AP-SpCool</v>
      </c>
      <c r="BO638" s="192" t="str">
        <f t="shared" si="626"/>
        <v>SH12_13</v>
      </c>
      <c r="BP638" s="192">
        <f t="shared" si="631"/>
        <v>3.2169117647058897E-2</v>
      </c>
      <c r="BQ638" s="192" t="s">
        <v>18</v>
      </c>
      <c r="BR638" s="46" t="s">
        <v>191</v>
      </c>
    </row>
    <row r="639" spans="11:70">
      <c r="K639" s="186" t="s">
        <v>350</v>
      </c>
      <c r="L639" s="187" t="str">
        <f t="shared" si="627"/>
        <v>R_ES-AP-SpCool</v>
      </c>
      <c r="M639" s="186" t="str">
        <f t="shared" ref="M639" si="665">M543</f>
        <v>SH14_15</v>
      </c>
      <c r="N639" s="159">
        <f>R646+R647</f>
        <v>2.8492647058823602E-2</v>
      </c>
      <c r="O639" s="186" t="s">
        <v>18</v>
      </c>
      <c r="P639" s="187" t="s">
        <v>195</v>
      </c>
      <c r="R639" s="186">
        <f t="shared" si="655"/>
        <v>4.5955882352941201E-2</v>
      </c>
      <c r="T639" s="186" t="s">
        <v>350</v>
      </c>
      <c r="U639" s="187" t="str">
        <f t="shared" si="615"/>
        <v>R_ES-AP-SpCool</v>
      </c>
      <c r="V639" s="186" t="str">
        <f t="shared" si="615"/>
        <v>SH14_15</v>
      </c>
      <c r="W639" s="159">
        <f>AA646+AA647</f>
        <v>4.9632352941176502E-2</v>
      </c>
      <c r="X639" s="186" t="s">
        <v>18</v>
      </c>
      <c r="Y639" s="187" t="s">
        <v>190</v>
      </c>
      <c r="AA639" s="186">
        <f t="shared" si="656"/>
        <v>2.6654411764705899E-2</v>
      </c>
      <c r="AC639" s="186" t="s">
        <v>350</v>
      </c>
      <c r="AD639" s="46" t="str">
        <f t="shared" si="617"/>
        <v>R_ES-AP-SpCool</v>
      </c>
      <c r="AE639" s="192" t="str">
        <f t="shared" si="618"/>
        <v>SH14_15</v>
      </c>
      <c r="AF639" s="46">
        <f t="shared" si="602"/>
        <v>2.8492647058823602E-2</v>
      </c>
      <c r="AG639" s="192" t="s">
        <v>18</v>
      </c>
      <c r="AH639" s="46" t="s">
        <v>196</v>
      </c>
      <c r="AL639" s="186" t="s">
        <v>350</v>
      </c>
      <c r="AM639" s="187" t="str">
        <f t="shared" si="619"/>
        <v>R_ES-AP-SpCool</v>
      </c>
      <c r="AN639" s="186" t="str">
        <f t="shared" si="620"/>
        <v>SH14_15</v>
      </c>
      <c r="AO639" s="159">
        <f>AS646+AS647</f>
        <v>3.2169117647058897E-2</v>
      </c>
      <c r="AP639" s="186" t="s">
        <v>18</v>
      </c>
      <c r="AQ639" s="187" t="s">
        <v>193</v>
      </c>
      <c r="AS639" s="186">
        <f t="shared" si="657"/>
        <v>3.7683823529411797E-2</v>
      </c>
      <c r="AU639" s="186" t="s">
        <v>350</v>
      </c>
      <c r="AV639" s="46" t="str">
        <f t="shared" si="621"/>
        <v>R_ES-AP-SpCool</v>
      </c>
      <c r="AW639" s="192" t="str">
        <f t="shared" si="622"/>
        <v>SH14_15</v>
      </c>
      <c r="AX639" s="159">
        <f>BB646+BB647</f>
        <v>4.9632352941176502E-2</v>
      </c>
      <c r="AY639" s="192" t="s">
        <v>18</v>
      </c>
      <c r="AZ639" s="46" t="s">
        <v>192</v>
      </c>
      <c r="BB639" s="192">
        <f t="shared" si="658"/>
        <v>2.6654411764705899E-2</v>
      </c>
      <c r="BD639" s="186" t="s">
        <v>350</v>
      </c>
      <c r="BE639" s="46" t="str">
        <f t="shared" si="623"/>
        <v>R_ES-AP-SpCool</v>
      </c>
      <c r="BF639" s="192" t="str">
        <f t="shared" si="624"/>
        <v>SH14_15</v>
      </c>
      <c r="BG639" s="192">
        <f t="shared" si="630"/>
        <v>2.8492647058823602E-2</v>
      </c>
      <c r="BH639" s="192" t="s">
        <v>18</v>
      </c>
      <c r="BI639" s="46" t="s">
        <v>194</v>
      </c>
      <c r="BM639" s="186" t="s">
        <v>350</v>
      </c>
      <c r="BN639" s="46" t="str">
        <f t="shared" si="625"/>
        <v>R_ES-AP-SpCool</v>
      </c>
      <c r="BO639" s="192" t="str">
        <f t="shared" si="626"/>
        <v>SH14_15</v>
      </c>
      <c r="BP639" s="192">
        <f t="shared" si="631"/>
        <v>4.9632352941176502E-2</v>
      </c>
      <c r="BQ639" s="192" t="s">
        <v>18</v>
      </c>
      <c r="BR639" s="46" t="s">
        <v>191</v>
      </c>
    </row>
    <row r="640" spans="11:70">
      <c r="K640" s="186" t="s">
        <v>350</v>
      </c>
      <c r="L640" s="187" t="str">
        <f t="shared" si="627"/>
        <v>R_ES-AP-SpCool</v>
      </c>
      <c r="M640" s="186" t="str">
        <f t="shared" ref="M640" si="666">M544</f>
        <v>SH16_17</v>
      </c>
      <c r="N640" s="159">
        <f>R648+R649</f>
        <v>4.04411764705883E-2</v>
      </c>
      <c r="O640" s="186" t="s">
        <v>18</v>
      </c>
      <c r="P640" s="187" t="s">
        <v>195</v>
      </c>
      <c r="R640" s="186">
        <f t="shared" si="655"/>
        <v>3.7683823529411797E-2</v>
      </c>
      <c r="T640" s="186" t="s">
        <v>350</v>
      </c>
      <c r="U640" s="187" t="str">
        <f t="shared" si="615"/>
        <v>R_ES-AP-SpCool</v>
      </c>
      <c r="V640" s="186" t="str">
        <f t="shared" si="615"/>
        <v>SH16_17</v>
      </c>
      <c r="W640" s="159">
        <f>AA648+AA649</f>
        <v>8.2720588235294101E-2</v>
      </c>
      <c r="X640" s="186" t="s">
        <v>18</v>
      </c>
      <c r="Y640" s="187" t="s">
        <v>190</v>
      </c>
      <c r="AA640" s="186">
        <f t="shared" si="656"/>
        <v>2.29779411764706E-2</v>
      </c>
      <c r="AC640" s="186" t="s">
        <v>350</v>
      </c>
      <c r="AD640" s="46" t="str">
        <f t="shared" si="617"/>
        <v>R_ES-AP-SpCool</v>
      </c>
      <c r="AE640" s="192" t="str">
        <f t="shared" si="618"/>
        <v>SH16_17</v>
      </c>
      <c r="AF640" s="46">
        <f t="shared" ref="AF640:AF703" si="667">N640</f>
        <v>4.04411764705883E-2</v>
      </c>
      <c r="AG640" s="192" t="s">
        <v>18</v>
      </c>
      <c r="AH640" s="46" t="s">
        <v>196</v>
      </c>
      <c r="AL640" s="186" t="s">
        <v>350</v>
      </c>
      <c r="AM640" s="187" t="str">
        <f t="shared" si="619"/>
        <v>R_ES-AP-SpCool</v>
      </c>
      <c r="AN640" s="186" t="str">
        <f t="shared" si="620"/>
        <v>SH16_17</v>
      </c>
      <c r="AO640" s="159">
        <f>AS648+AS649</f>
        <v>4.9632352941176502E-2</v>
      </c>
      <c r="AP640" s="186" t="s">
        <v>18</v>
      </c>
      <c r="AQ640" s="187" t="s">
        <v>193</v>
      </c>
      <c r="AS640" s="186">
        <f t="shared" si="657"/>
        <v>2.9411764705882401E-2</v>
      </c>
      <c r="AU640" s="186" t="s">
        <v>350</v>
      </c>
      <c r="AV640" s="46" t="str">
        <f t="shared" si="621"/>
        <v>R_ES-AP-SpCool</v>
      </c>
      <c r="AW640" s="192" t="str">
        <f t="shared" si="622"/>
        <v>SH16_17</v>
      </c>
      <c r="AX640" s="159">
        <f>BB648+BB649</f>
        <v>8.2720588235294101E-2</v>
      </c>
      <c r="AY640" s="192" t="s">
        <v>18</v>
      </c>
      <c r="AZ640" s="46" t="s">
        <v>192</v>
      </c>
      <c r="BB640" s="192">
        <f t="shared" si="658"/>
        <v>2.29779411764706E-2</v>
      </c>
      <c r="BD640" s="186" t="s">
        <v>350</v>
      </c>
      <c r="BE640" s="46" t="str">
        <f t="shared" si="623"/>
        <v>R_ES-AP-SpCool</v>
      </c>
      <c r="BF640" s="192" t="str">
        <f t="shared" si="624"/>
        <v>SH16_17</v>
      </c>
      <c r="BG640" s="192">
        <f t="shared" si="630"/>
        <v>4.04411764705883E-2</v>
      </c>
      <c r="BH640" s="192" t="s">
        <v>18</v>
      </c>
      <c r="BI640" s="46" t="s">
        <v>194</v>
      </c>
      <c r="BM640" s="186" t="s">
        <v>350</v>
      </c>
      <c r="BN640" s="46" t="str">
        <f t="shared" si="625"/>
        <v>R_ES-AP-SpCool</v>
      </c>
      <c r="BO640" s="192" t="str">
        <f t="shared" si="626"/>
        <v>SH16_17</v>
      </c>
      <c r="BP640" s="192">
        <f t="shared" si="631"/>
        <v>8.2720588235294101E-2</v>
      </c>
      <c r="BQ640" s="192" t="s">
        <v>18</v>
      </c>
      <c r="BR640" s="46" t="s">
        <v>191</v>
      </c>
    </row>
    <row r="641" spans="11:70">
      <c r="K641" s="186" t="s">
        <v>350</v>
      </c>
      <c r="L641" s="187" t="str">
        <f t="shared" si="627"/>
        <v>R_ES-AP-SpCool</v>
      </c>
      <c r="M641" s="186" t="str">
        <f t="shared" ref="M641" si="668">M545</f>
        <v>SH18_19</v>
      </c>
      <c r="N641" s="159">
        <f>R650+R651</f>
        <v>6.4338235294117599E-2</v>
      </c>
      <c r="O641" s="186" t="s">
        <v>18</v>
      </c>
      <c r="P641" s="187" t="s">
        <v>195</v>
      </c>
      <c r="R641" s="186">
        <f t="shared" si="655"/>
        <v>2.9411764705882401E-2</v>
      </c>
      <c r="T641" s="186" t="s">
        <v>350</v>
      </c>
      <c r="U641" s="187" t="str">
        <f t="shared" si="615"/>
        <v>R_ES-AP-SpCool</v>
      </c>
      <c r="V641" s="186" t="str">
        <f t="shared" si="615"/>
        <v>SH18_19</v>
      </c>
      <c r="W641" s="159">
        <f>AA650+AA651</f>
        <v>0.112132352941176</v>
      </c>
      <c r="X641" s="186" t="s">
        <v>18</v>
      </c>
      <c r="Y641" s="187" t="s">
        <v>190</v>
      </c>
      <c r="AA641" s="186">
        <f t="shared" si="656"/>
        <v>1.8382352941176499E-2</v>
      </c>
      <c r="AC641" s="186" t="s">
        <v>350</v>
      </c>
      <c r="AD641" s="46" t="str">
        <f t="shared" si="617"/>
        <v>R_ES-AP-SpCool</v>
      </c>
      <c r="AE641" s="192" t="str">
        <f t="shared" si="618"/>
        <v>SH18_19</v>
      </c>
      <c r="AF641" s="46">
        <f t="shared" si="667"/>
        <v>6.4338235294117599E-2</v>
      </c>
      <c r="AG641" s="192" t="s">
        <v>18</v>
      </c>
      <c r="AH641" s="46" t="s">
        <v>196</v>
      </c>
      <c r="AL641" s="186" t="s">
        <v>350</v>
      </c>
      <c r="AM641" s="187" t="str">
        <f t="shared" si="619"/>
        <v>R_ES-AP-SpCool</v>
      </c>
      <c r="AN641" s="186" t="str">
        <f t="shared" si="620"/>
        <v>SH18_19</v>
      </c>
      <c r="AO641" s="159">
        <f>AS650+AS651</f>
        <v>8.2720588235294101E-2</v>
      </c>
      <c r="AP641" s="186" t="s">
        <v>18</v>
      </c>
      <c r="AQ641" s="187" t="s">
        <v>193</v>
      </c>
      <c r="AS641" s="186">
        <f t="shared" si="657"/>
        <v>2.6654411764705899E-2</v>
      </c>
      <c r="AU641" s="186" t="s">
        <v>350</v>
      </c>
      <c r="AV641" s="46" t="str">
        <f t="shared" si="621"/>
        <v>R_ES-AP-SpCool</v>
      </c>
      <c r="AW641" s="192" t="str">
        <f t="shared" si="622"/>
        <v>SH18_19</v>
      </c>
      <c r="AX641" s="159">
        <f>BB650+BB651</f>
        <v>0.112132352941176</v>
      </c>
      <c r="AY641" s="192" t="s">
        <v>18</v>
      </c>
      <c r="AZ641" s="46" t="s">
        <v>192</v>
      </c>
      <c r="BB641" s="192">
        <f t="shared" si="658"/>
        <v>1.8382352941176499E-2</v>
      </c>
      <c r="BD641" s="186" t="s">
        <v>350</v>
      </c>
      <c r="BE641" s="46" t="str">
        <f t="shared" si="623"/>
        <v>R_ES-AP-SpCool</v>
      </c>
      <c r="BF641" s="192" t="str">
        <f t="shared" si="624"/>
        <v>SH18_19</v>
      </c>
      <c r="BG641" s="192">
        <f t="shared" si="630"/>
        <v>6.4338235294117599E-2</v>
      </c>
      <c r="BH641" s="192" t="s">
        <v>18</v>
      </c>
      <c r="BI641" s="46" t="s">
        <v>194</v>
      </c>
      <c r="BM641" s="186" t="s">
        <v>350</v>
      </c>
      <c r="BN641" s="46" t="str">
        <f t="shared" si="625"/>
        <v>R_ES-AP-SpCool</v>
      </c>
      <c r="BO641" s="192" t="str">
        <f t="shared" si="626"/>
        <v>SH18_19</v>
      </c>
      <c r="BP641" s="192">
        <f t="shared" si="631"/>
        <v>0.112132352941176</v>
      </c>
      <c r="BQ641" s="192" t="s">
        <v>18</v>
      </c>
      <c r="BR641" s="46" t="s">
        <v>191</v>
      </c>
    </row>
    <row r="642" spans="11:70">
      <c r="K642" s="186" t="s">
        <v>350</v>
      </c>
      <c r="L642" s="187" t="str">
        <f t="shared" si="627"/>
        <v>R_ES-AP-SpCool</v>
      </c>
      <c r="M642" s="186" t="str">
        <f t="shared" ref="M642" si="669">M546</f>
        <v>SH20_21</v>
      </c>
      <c r="N642" s="159">
        <f>R652+R653</f>
        <v>9.9264705882353005E-2</v>
      </c>
      <c r="O642" s="186" t="s">
        <v>18</v>
      </c>
      <c r="P642" s="187" t="s">
        <v>195</v>
      </c>
      <c r="R642" s="186">
        <f t="shared" si="655"/>
        <v>2.6654411764705899E-2</v>
      </c>
      <c r="T642" s="186" t="s">
        <v>350</v>
      </c>
      <c r="U642" s="187" t="str">
        <f t="shared" si="615"/>
        <v>R_ES-AP-SpCool</v>
      </c>
      <c r="V642" s="186" t="str">
        <f t="shared" si="615"/>
        <v>SH20_21</v>
      </c>
      <c r="W642" s="159">
        <f>AA652+AA653</f>
        <v>0.13235294117647101</v>
      </c>
      <c r="X642" s="186" t="s">
        <v>18</v>
      </c>
      <c r="Y642" s="187" t="s">
        <v>190</v>
      </c>
      <c r="AA642" s="186">
        <f t="shared" si="656"/>
        <v>1.6544117647058799E-2</v>
      </c>
      <c r="AC642" s="186" t="s">
        <v>350</v>
      </c>
      <c r="AD642" s="46" t="str">
        <f t="shared" si="617"/>
        <v>R_ES-AP-SpCool</v>
      </c>
      <c r="AE642" s="192" t="str">
        <f t="shared" si="618"/>
        <v>SH20_21</v>
      </c>
      <c r="AF642" s="46">
        <f t="shared" si="667"/>
        <v>9.9264705882353005E-2</v>
      </c>
      <c r="AG642" s="192" t="s">
        <v>18</v>
      </c>
      <c r="AH642" s="46" t="s">
        <v>196</v>
      </c>
      <c r="AL642" s="186" t="s">
        <v>350</v>
      </c>
      <c r="AM642" s="187" t="str">
        <f t="shared" si="619"/>
        <v>R_ES-AP-SpCool</v>
      </c>
      <c r="AN642" s="186" t="str">
        <f t="shared" si="620"/>
        <v>SH20_21</v>
      </c>
      <c r="AO642" s="159">
        <f>AS652+AS653</f>
        <v>0.112132352941176</v>
      </c>
      <c r="AP642" s="186" t="s">
        <v>18</v>
      </c>
      <c r="AQ642" s="187" t="s">
        <v>193</v>
      </c>
      <c r="AS642" s="186">
        <f t="shared" si="657"/>
        <v>2.29779411764706E-2</v>
      </c>
      <c r="AU642" s="186" t="s">
        <v>350</v>
      </c>
      <c r="AV642" s="46" t="str">
        <f t="shared" si="621"/>
        <v>R_ES-AP-SpCool</v>
      </c>
      <c r="AW642" s="192" t="str">
        <f t="shared" si="622"/>
        <v>SH20_21</v>
      </c>
      <c r="AX642" s="159">
        <f>BB652+BB653</f>
        <v>0.13235294117647101</v>
      </c>
      <c r="AY642" s="192" t="s">
        <v>18</v>
      </c>
      <c r="AZ642" s="46" t="s">
        <v>192</v>
      </c>
      <c r="BB642" s="192">
        <f t="shared" si="658"/>
        <v>1.6544117647058799E-2</v>
      </c>
      <c r="BD642" s="186" t="s">
        <v>350</v>
      </c>
      <c r="BE642" s="46" t="str">
        <f t="shared" si="623"/>
        <v>R_ES-AP-SpCool</v>
      </c>
      <c r="BF642" s="192" t="str">
        <f t="shared" si="624"/>
        <v>SH20_21</v>
      </c>
      <c r="BG642" s="192">
        <f t="shared" si="630"/>
        <v>9.9264705882353005E-2</v>
      </c>
      <c r="BH642" s="192" t="s">
        <v>18</v>
      </c>
      <c r="BI642" s="46" t="s">
        <v>194</v>
      </c>
      <c r="BM642" s="186" t="s">
        <v>350</v>
      </c>
      <c r="BN642" s="46" t="str">
        <f t="shared" si="625"/>
        <v>R_ES-AP-SpCool</v>
      </c>
      <c r="BO642" s="192" t="str">
        <f t="shared" si="626"/>
        <v>SH20_21</v>
      </c>
      <c r="BP642" s="192">
        <f t="shared" si="631"/>
        <v>0.13235294117647101</v>
      </c>
      <c r="BQ642" s="192" t="s">
        <v>18</v>
      </c>
      <c r="BR642" s="46" t="s">
        <v>191</v>
      </c>
    </row>
    <row r="643" spans="11:70">
      <c r="K643" s="186" t="s">
        <v>350</v>
      </c>
      <c r="L643" s="187" t="str">
        <f t="shared" si="627"/>
        <v>R_ES-AP-SpCool</v>
      </c>
      <c r="M643" s="186" t="str">
        <f t="shared" ref="M643" si="670">M547</f>
        <v>SH22_23</v>
      </c>
      <c r="N643" s="159">
        <f>R654+R655</f>
        <v>0.123161764705882</v>
      </c>
      <c r="O643" s="186" t="s">
        <v>18</v>
      </c>
      <c r="P643" s="187" t="s">
        <v>195</v>
      </c>
      <c r="R643" s="186">
        <f t="shared" si="655"/>
        <v>2.29779411764706E-2</v>
      </c>
      <c r="T643" s="186" t="s">
        <v>350</v>
      </c>
      <c r="U643" s="187" t="str">
        <f t="shared" si="615"/>
        <v>R_ES-AP-SpCool</v>
      </c>
      <c r="V643" s="186" t="str">
        <f t="shared" si="615"/>
        <v>SH22_23</v>
      </c>
      <c r="W643" s="159">
        <f>AA654+AA655</f>
        <v>0.144301470588235</v>
      </c>
      <c r="X643" s="186" t="s">
        <v>18</v>
      </c>
      <c r="Y643" s="187" t="s">
        <v>190</v>
      </c>
      <c r="AA643" s="186">
        <f t="shared" si="656"/>
        <v>1.4705882352941201E-2</v>
      </c>
      <c r="AC643" s="186" t="s">
        <v>350</v>
      </c>
      <c r="AD643" s="46" t="str">
        <f t="shared" si="617"/>
        <v>R_ES-AP-SpCool</v>
      </c>
      <c r="AE643" s="192" t="str">
        <f t="shared" si="618"/>
        <v>SH22_23</v>
      </c>
      <c r="AF643" s="46">
        <f t="shared" si="667"/>
        <v>0.123161764705882</v>
      </c>
      <c r="AG643" s="192" t="s">
        <v>18</v>
      </c>
      <c r="AH643" s="46" t="s">
        <v>196</v>
      </c>
      <c r="AL643" s="186" t="s">
        <v>350</v>
      </c>
      <c r="AM643" s="187" t="str">
        <f t="shared" si="619"/>
        <v>R_ES-AP-SpCool</v>
      </c>
      <c r="AN643" s="186" t="str">
        <f t="shared" si="620"/>
        <v>SH22_23</v>
      </c>
      <c r="AO643" s="159">
        <f>AS654+AS655</f>
        <v>0.13235294117647101</v>
      </c>
      <c r="AP643" s="186" t="s">
        <v>18</v>
      </c>
      <c r="AQ643" s="187" t="s">
        <v>193</v>
      </c>
      <c r="AS643" s="186">
        <f t="shared" si="657"/>
        <v>1.8382352941176499E-2</v>
      </c>
      <c r="AU643" s="186" t="s">
        <v>350</v>
      </c>
      <c r="AV643" s="46" t="str">
        <f t="shared" si="621"/>
        <v>R_ES-AP-SpCool</v>
      </c>
      <c r="AW643" s="192" t="str">
        <f t="shared" si="622"/>
        <v>SH22_23</v>
      </c>
      <c r="AX643" s="159">
        <f>BB654+BB655</f>
        <v>0.144301470588235</v>
      </c>
      <c r="AY643" s="192" t="s">
        <v>18</v>
      </c>
      <c r="AZ643" s="46" t="s">
        <v>192</v>
      </c>
      <c r="BB643" s="192">
        <f t="shared" si="658"/>
        <v>1.4705882352941201E-2</v>
      </c>
      <c r="BD643" s="186" t="s">
        <v>350</v>
      </c>
      <c r="BE643" s="46" t="str">
        <f t="shared" si="623"/>
        <v>R_ES-AP-SpCool</v>
      </c>
      <c r="BF643" s="192" t="str">
        <f t="shared" si="624"/>
        <v>SH22_23</v>
      </c>
      <c r="BG643" s="192">
        <f t="shared" si="630"/>
        <v>0.123161764705882</v>
      </c>
      <c r="BH643" s="192" t="s">
        <v>18</v>
      </c>
      <c r="BI643" s="46" t="s">
        <v>194</v>
      </c>
      <c r="BM643" s="186" t="s">
        <v>350</v>
      </c>
      <c r="BN643" s="46" t="str">
        <f t="shared" si="625"/>
        <v>R_ES-AP-SpCool</v>
      </c>
      <c r="BO643" s="192" t="str">
        <f t="shared" si="626"/>
        <v>SH22_23</v>
      </c>
      <c r="BP643" s="192">
        <f t="shared" si="631"/>
        <v>0.144301470588235</v>
      </c>
      <c r="BQ643" s="192" t="s">
        <v>18</v>
      </c>
      <c r="BR643" s="46" t="s">
        <v>191</v>
      </c>
    </row>
    <row r="644" spans="11:70">
      <c r="K644" s="186" t="s">
        <v>140</v>
      </c>
      <c r="L644" s="187" t="str">
        <f t="shared" si="627"/>
        <v>R_ES-AP-SpCool</v>
      </c>
      <c r="M644" s="186">
        <f t="shared" ref="M644" si="671">M548</f>
        <v>0</v>
      </c>
      <c r="O644" s="186" t="s">
        <v>18</v>
      </c>
      <c r="P644" s="187" t="s">
        <v>195</v>
      </c>
      <c r="R644" s="186">
        <f t="shared" si="655"/>
        <v>1.8382352941176499E-2</v>
      </c>
      <c r="T644" s="186" t="s">
        <v>140</v>
      </c>
      <c r="U644" s="187" t="str">
        <f t="shared" si="615"/>
        <v>R_ES-AP-SpCool</v>
      </c>
      <c r="V644" s="186">
        <f t="shared" si="615"/>
        <v>0</v>
      </c>
      <c r="X644" s="186" t="s">
        <v>18</v>
      </c>
      <c r="Y644" s="187" t="s">
        <v>190</v>
      </c>
      <c r="AA644" s="186">
        <f t="shared" si="656"/>
        <v>1.3786764705882399E-2</v>
      </c>
      <c r="AC644" s="186" t="s">
        <v>140</v>
      </c>
      <c r="AD644" s="46" t="str">
        <f t="shared" si="617"/>
        <v>R_ES-AP-SpCool</v>
      </c>
      <c r="AE644" s="192">
        <f t="shared" si="618"/>
        <v>0</v>
      </c>
      <c r="AF644" s="46">
        <f t="shared" si="667"/>
        <v>0</v>
      </c>
      <c r="AG644" s="192" t="s">
        <v>18</v>
      </c>
      <c r="AH644" s="46" t="s">
        <v>196</v>
      </c>
      <c r="AL644" s="186" t="s">
        <v>140</v>
      </c>
      <c r="AM644" s="187" t="str">
        <f t="shared" si="619"/>
        <v>R_ES-AP-SpCool</v>
      </c>
      <c r="AN644" s="186">
        <f t="shared" si="620"/>
        <v>0</v>
      </c>
      <c r="AP644" s="186" t="s">
        <v>18</v>
      </c>
      <c r="AQ644" s="187" t="s">
        <v>193</v>
      </c>
      <c r="AS644" s="186">
        <f t="shared" si="657"/>
        <v>1.6544117647058799E-2</v>
      </c>
      <c r="AU644" s="186" t="s">
        <v>140</v>
      </c>
      <c r="AV644" s="46" t="str">
        <f t="shared" si="621"/>
        <v>R_ES-AP-SpCool</v>
      </c>
      <c r="AW644" s="192">
        <f t="shared" si="622"/>
        <v>0</v>
      </c>
      <c r="AY644" s="192" t="s">
        <v>18</v>
      </c>
      <c r="AZ644" s="46" t="s">
        <v>192</v>
      </c>
      <c r="BB644" s="192">
        <f t="shared" si="658"/>
        <v>1.3786764705882399E-2</v>
      </c>
      <c r="BD644" s="186" t="s">
        <v>140</v>
      </c>
      <c r="BE644" s="46" t="str">
        <f t="shared" si="623"/>
        <v>R_ES-AP-SpCool</v>
      </c>
      <c r="BF644" s="192">
        <f t="shared" si="624"/>
        <v>0</v>
      </c>
      <c r="BG644" s="192">
        <f t="shared" si="630"/>
        <v>0</v>
      </c>
      <c r="BH644" s="192" t="s">
        <v>18</v>
      </c>
      <c r="BI644" s="46" t="s">
        <v>194</v>
      </c>
      <c r="BM644" s="186" t="s">
        <v>140</v>
      </c>
      <c r="BN644" s="46" t="str">
        <f t="shared" si="625"/>
        <v>R_ES-AP-SpCool</v>
      </c>
      <c r="BO644" s="192">
        <f t="shared" si="626"/>
        <v>0</v>
      </c>
      <c r="BP644" s="192">
        <f t="shared" si="631"/>
        <v>0</v>
      </c>
      <c r="BQ644" s="192" t="s">
        <v>18</v>
      </c>
      <c r="BR644" s="46" t="s">
        <v>191</v>
      </c>
    </row>
    <row r="645" spans="11:70">
      <c r="K645" s="186" t="s">
        <v>140</v>
      </c>
      <c r="L645" s="187" t="str">
        <f t="shared" si="627"/>
        <v>R_ES-AP-SpCool</v>
      </c>
      <c r="M645" s="186">
        <f t="shared" ref="M645" si="672">M549</f>
        <v>0</v>
      </c>
      <c r="O645" s="186" t="s">
        <v>18</v>
      </c>
      <c r="P645" s="187" t="s">
        <v>195</v>
      </c>
      <c r="R645" s="186">
        <f t="shared" si="655"/>
        <v>1.6544117647058799E-2</v>
      </c>
      <c r="T645" s="186" t="s">
        <v>140</v>
      </c>
      <c r="U645" s="187" t="str">
        <f t="shared" si="615"/>
        <v>R_ES-AP-SpCool</v>
      </c>
      <c r="V645" s="186">
        <f t="shared" si="615"/>
        <v>0</v>
      </c>
      <c r="X645" s="186" t="s">
        <v>18</v>
      </c>
      <c r="Y645" s="187" t="s">
        <v>190</v>
      </c>
      <c r="AA645" s="186">
        <f t="shared" si="656"/>
        <v>1.8382352941176499E-2</v>
      </c>
      <c r="AC645" s="186" t="s">
        <v>140</v>
      </c>
      <c r="AD645" s="46" t="str">
        <f t="shared" si="617"/>
        <v>R_ES-AP-SpCool</v>
      </c>
      <c r="AE645" s="192">
        <f t="shared" si="618"/>
        <v>0</v>
      </c>
      <c r="AF645" s="46">
        <f t="shared" si="667"/>
        <v>0</v>
      </c>
      <c r="AG645" s="192" t="s">
        <v>18</v>
      </c>
      <c r="AH645" s="46" t="s">
        <v>196</v>
      </c>
      <c r="AL645" s="186" t="s">
        <v>140</v>
      </c>
      <c r="AM645" s="187" t="str">
        <f t="shared" si="619"/>
        <v>R_ES-AP-SpCool</v>
      </c>
      <c r="AN645" s="186">
        <f t="shared" si="620"/>
        <v>0</v>
      </c>
      <c r="AP645" s="186" t="s">
        <v>18</v>
      </c>
      <c r="AQ645" s="187" t="s">
        <v>193</v>
      </c>
      <c r="AS645" s="186">
        <f t="shared" si="657"/>
        <v>1.4705882352941201E-2</v>
      </c>
      <c r="AU645" s="186" t="s">
        <v>140</v>
      </c>
      <c r="AV645" s="46" t="str">
        <f t="shared" si="621"/>
        <v>R_ES-AP-SpCool</v>
      </c>
      <c r="AW645" s="192">
        <f t="shared" si="622"/>
        <v>0</v>
      </c>
      <c r="AY645" s="192" t="s">
        <v>18</v>
      </c>
      <c r="AZ645" s="46" t="s">
        <v>192</v>
      </c>
      <c r="BB645" s="192">
        <f t="shared" si="658"/>
        <v>1.8382352941176499E-2</v>
      </c>
      <c r="BD645" s="186" t="s">
        <v>140</v>
      </c>
      <c r="BE645" s="46" t="str">
        <f t="shared" si="623"/>
        <v>R_ES-AP-SpCool</v>
      </c>
      <c r="BF645" s="192">
        <f t="shared" si="624"/>
        <v>0</v>
      </c>
      <c r="BG645" s="192">
        <f t="shared" si="630"/>
        <v>0</v>
      </c>
      <c r="BH645" s="192" t="s">
        <v>18</v>
      </c>
      <c r="BI645" s="46" t="s">
        <v>194</v>
      </c>
      <c r="BM645" s="186" t="s">
        <v>140</v>
      </c>
      <c r="BN645" s="46" t="str">
        <f t="shared" si="625"/>
        <v>R_ES-AP-SpCool</v>
      </c>
      <c r="BO645" s="192">
        <f t="shared" si="626"/>
        <v>0</v>
      </c>
      <c r="BP645" s="192">
        <f t="shared" si="631"/>
        <v>0</v>
      </c>
      <c r="BQ645" s="192" t="s">
        <v>18</v>
      </c>
      <c r="BR645" s="46" t="s">
        <v>191</v>
      </c>
    </row>
    <row r="646" spans="11:70">
      <c r="K646" s="186" t="s">
        <v>140</v>
      </c>
      <c r="L646" s="187" t="str">
        <f t="shared" si="627"/>
        <v>R_ES-AP-SpCool</v>
      </c>
      <c r="M646" s="186">
        <f t="shared" ref="M646" si="673">M550</f>
        <v>0</v>
      </c>
      <c r="O646" s="186" t="s">
        <v>18</v>
      </c>
      <c r="P646" s="187" t="s">
        <v>195</v>
      </c>
      <c r="R646" s="186">
        <f t="shared" si="655"/>
        <v>1.4705882352941201E-2</v>
      </c>
      <c r="T646" s="186" t="s">
        <v>140</v>
      </c>
      <c r="U646" s="187" t="str">
        <f t="shared" si="615"/>
        <v>R_ES-AP-SpCool</v>
      </c>
      <c r="V646" s="186">
        <f t="shared" si="615"/>
        <v>0</v>
      </c>
      <c r="X646" s="186" t="s">
        <v>18</v>
      </c>
      <c r="Y646" s="187" t="s">
        <v>190</v>
      </c>
      <c r="AA646" s="186">
        <f t="shared" si="656"/>
        <v>2.2058823529411801E-2</v>
      </c>
      <c r="AC646" s="186" t="s">
        <v>140</v>
      </c>
      <c r="AD646" s="46" t="str">
        <f t="shared" si="617"/>
        <v>R_ES-AP-SpCool</v>
      </c>
      <c r="AE646" s="192">
        <f t="shared" si="618"/>
        <v>0</v>
      </c>
      <c r="AF646" s="46">
        <f t="shared" si="667"/>
        <v>0</v>
      </c>
      <c r="AG646" s="192" t="s">
        <v>18</v>
      </c>
      <c r="AH646" s="46" t="s">
        <v>196</v>
      </c>
      <c r="AL646" s="186" t="s">
        <v>140</v>
      </c>
      <c r="AM646" s="187" t="str">
        <f t="shared" si="619"/>
        <v>R_ES-AP-SpCool</v>
      </c>
      <c r="AN646" s="186">
        <f t="shared" si="620"/>
        <v>0</v>
      </c>
      <c r="AP646" s="186" t="s">
        <v>18</v>
      </c>
      <c r="AQ646" s="187" t="s">
        <v>193</v>
      </c>
      <c r="AS646" s="186">
        <f t="shared" si="657"/>
        <v>1.3786764705882399E-2</v>
      </c>
      <c r="AU646" s="186" t="s">
        <v>140</v>
      </c>
      <c r="AV646" s="46" t="str">
        <f t="shared" si="621"/>
        <v>R_ES-AP-SpCool</v>
      </c>
      <c r="AW646" s="192">
        <f t="shared" si="622"/>
        <v>0</v>
      </c>
      <c r="AY646" s="192" t="s">
        <v>18</v>
      </c>
      <c r="AZ646" s="46" t="s">
        <v>192</v>
      </c>
      <c r="BB646" s="192">
        <f t="shared" si="658"/>
        <v>2.2058823529411801E-2</v>
      </c>
      <c r="BD646" s="186" t="s">
        <v>140</v>
      </c>
      <c r="BE646" s="46" t="str">
        <f t="shared" si="623"/>
        <v>R_ES-AP-SpCool</v>
      </c>
      <c r="BF646" s="192">
        <f t="shared" si="624"/>
        <v>0</v>
      </c>
      <c r="BG646" s="192">
        <f t="shared" si="630"/>
        <v>0</v>
      </c>
      <c r="BH646" s="192" t="s">
        <v>18</v>
      </c>
      <c r="BI646" s="46" t="s">
        <v>194</v>
      </c>
      <c r="BM646" s="186" t="s">
        <v>140</v>
      </c>
      <c r="BN646" s="46" t="str">
        <f t="shared" si="625"/>
        <v>R_ES-AP-SpCool</v>
      </c>
      <c r="BO646" s="192">
        <f t="shared" si="626"/>
        <v>0</v>
      </c>
      <c r="BP646" s="192">
        <f t="shared" si="631"/>
        <v>0</v>
      </c>
      <c r="BQ646" s="192" t="s">
        <v>18</v>
      </c>
      <c r="BR646" s="46" t="s">
        <v>191</v>
      </c>
    </row>
    <row r="647" spans="11:70">
      <c r="K647" s="186" t="s">
        <v>140</v>
      </c>
      <c r="L647" s="187" t="str">
        <f t="shared" si="627"/>
        <v>R_ES-AP-SpCool</v>
      </c>
      <c r="M647" s="186">
        <f t="shared" ref="M647" si="674">M551</f>
        <v>0</v>
      </c>
      <c r="O647" s="186" t="s">
        <v>18</v>
      </c>
      <c r="P647" s="187" t="s">
        <v>195</v>
      </c>
      <c r="R647" s="186">
        <f t="shared" si="655"/>
        <v>1.3786764705882399E-2</v>
      </c>
      <c r="T647" s="186" t="s">
        <v>140</v>
      </c>
      <c r="U647" s="187" t="str">
        <f t="shared" si="615"/>
        <v>R_ES-AP-SpCool</v>
      </c>
      <c r="V647" s="186">
        <f t="shared" si="615"/>
        <v>0</v>
      </c>
      <c r="X647" s="186" t="s">
        <v>18</v>
      </c>
      <c r="Y647" s="187" t="s">
        <v>190</v>
      </c>
      <c r="AA647" s="186">
        <f t="shared" si="656"/>
        <v>2.7573529411764702E-2</v>
      </c>
      <c r="AC647" s="186" t="s">
        <v>140</v>
      </c>
      <c r="AD647" s="46" t="str">
        <f t="shared" si="617"/>
        <v>R_ES-AP-SpCool</v>
      </c>
      <c r="AE647" s="192">
        <f t="shared" si="618"/>
        <v>0</v>
      </c>
      <c r="AF647" s="46">
        <f t="shared" si="667"/>
        <v>0</v>
      </c>
      <c r="AG647" s="192" t="s">
        <v>18</v>
      </c>
      <c r="AH647" s="46" t="s">
        <v>196</v>
      </c>
      <c r="AL647" s="186" t="s">
        <v>140</v>
      </c>
      <c r="AM647" s="187" t="str">
        <f t="shared" si="619"/>
        <v>R_ES-AP-SpCool</v>
      </c>
      <c r="AN647" s="186">
        <f t="shared" si="620"/>
        <v>0</v>
      </c>
      <c r="AP647" s="186" t="s">
        <v>18</v>
      </c>
      <c r="AQ647" s="187" t="s">
        <v>193</v>
      </c>
      <c r="AS647" s="186">
        <f t="shared" si="657"/>
        <v>1.8382352941176499E-2</v>
      </c>
      <c r="AU647" s="186" t="s">
        <v>140</v>
      </c>
      <c r="AV647" s="46" t="str">
        <f t="shared" si="621"/>
        <v>R_ES-AP-SpCool</v>
      </c>
      <c r="AW647" s="192">
        <f t="shared" si="622"/>
        <v>0</v>
      </c>
      <c r="AY647" s="192" t="s">
        <v>18</v>
      </c>
      <c r="AZ647" s="46" t="s">
        <v>192</v>
      </c>
      <c r="BB647" s="192">
        <f t="shared" si="658"/>
        <v>2.7573529411764702E-2</v>
      </c>
      <c r="BD647" s="186" t="s">
        <v>140</v>
      </c>
      <c r="BE647" s="46" t="str">
        <f t="shared" si="623"/>
        <v>R_ES-AP-SpCool</v>
      </c>
      <c r="BF647" s="192">
        <f t="shared" si="624"/>
        <v>0</v>
      </c>
      <c r="BG647" s="192">
        <f t="shared" si="630"/>
        <v>0</v>
      </c>
      <c r="BH647" s="192" t="s">
        <v>18</v>
      </c>
      <c r="BI647" s="46" t="s">
        <v>194</v>
      </c>
      <c r="BM647" s="186" t="s">
        <v>140</v>
      </c>
      <c r="BN647" s="46" t="str">
        <f t="shared" si="625"/>
        <v>R_ES-AP-SpCool</v>
      </c>
      <c r="BO647" s="192">
        <f t="shared" si="626"/>
        <v>0</v>
      </c>
      <c r="BP647" s="192">
        <f t="shared" si="631"/>
        <v>0</v>
      </c>
      <c r="BQ647" s="192" t="s">
        <v>18</v>
      </c>
      <c r="BR647" s="46" t="s">
        <v>191</v>
      </c>
    </row>
    <row r="648" spans="11:70">
      <c r="K648" s="186" t="s">
        <v>140</v>
      </c>
      <c r="L648" s="187" t="str">
        <f t="shared" si="627"/>
        <v>R_ES-AP-SpCool</v>
      </c>
      <c r="M648" s="186">
        <f t="shared" ref="M648" si="675">M552</f>
        <v>0</v>
      </c>
      <c r="O648" s="186" t="s">
        <v>18</v>
      </c>
      <c r="P648" s="187" t="s">
        <v>195</v>
      </c>
      <c r="R648" s="186">
        <f t="shared" si="655"/>
        <v>1.8382352941176499E-2</v>
      </c>
      <c r="T648" s="186" t="s">
        <v>140</v>
      </c>
      <c r="U648" s="187" t="str">
        <f t="shared" si="615"/>
        <v>R_ES-AP-SpCool</v>
      </c>
      <c r="V648" s="186">
        <f t="shared" si="615"/>
        <v>0</v>
      </c>
      <c r="X648" s="186" t="s">
        <v>18</v>
      </c>
      <c r="Y648" s="187" t="s">
        <v>190</v>
      </c>
      <c r="AA648" s="186">
        <f t="shared" si="656"/>
        <v>3.6764705882352901E-2</v>
      </c>
      <c r="AC648" s="186" t="s">
        <v>140</v>
      </c>
      <c r="AD648" s="46" t="str">
        <f t="shared" si="617"/>
        <v>R_ES-AP-SpCool</v>
      </c>
      <c r="AE648" s="192">
        <f t="shared" si="618"/>
        <v>0</v>
      </c>
      <c r="AF648" s="46">
        <f t="shared" si="667"/>
        <v>0</v>
      </c>
      <c r="AG648" s="192" t="s">
        <v>18</v>
      </c>
      <c r="AH648" s="46" t="s">
        <v>196</v>
      </c>
      <c r="AL648" s="186" t="s">
        <v>140</v>
      </c>
      <c r="AM648" s="187" t="str">
        <f t="shared" si="619"/>
        <v>R_ES-AP-SpCool</v>
      </c>
      <c r="AN648" s="186">
        <f t="shared" si="620"/>
        <v>0</v>
      </c>
      <c r="AP648" s="186" t="s">
        <v>18</v>
      </c>
      <c r="AQ648" s="187" t="s">
        <v>193</v>
      </c>
      <c r="AS648" s="186">
        <f t="shared" si="657"/>
        <v>2.2058823529411801E-2</v>
      </c>
      <c r="AU648" s="186" t="s">
        <v>140</v>
      </c>
      <c r="AV648" s="46" t="str">
        <f t="shared" si="621"/>
        <v>R_ES-AP-SpCool</v>
      </c>
      <c r="AW648" s="192">
        <f t="shared" si="622"/>
        <v>0</v>
      </c>
      <c r="AY648" s="192" t="s">
        <v>18</v>
      </c>
      <c r="AZ648" s="46" t="s">
        <v>192</v>
      </c>
      <c r="BB648" s="192">
        <f t="shared" si="658"/>
        <v>3.6764705882352901E-2</v>
      </c>
      <c r="BD648" s="186" t="s">
        <v>140</v>
      </c>
      <c r="BE648" s="46" t="str">
        <f t="shared" si="623"/>
        <v>R_ES-AP-SpCool</v>
      </c>
      <c r="BF648" s="192">
        <f t="shared" si="624"/>
        <v>0</v>
      </c>
      <c r="BG648" s="192">
        <f t="shared" si="630"/>
        <v>0</v>
      </c>
      <c r="BH648" s="192" t="s">
        <v>18</v>
      </c>
      <c r="BI648" s="46" t="s">
        <v>194</v>
      </c>
      <c r="BM648" s="186" t="s">
        <v>140</v>
      </c>
      <c r="BN648" s="46" t="str">
        <f t="shared" si="625"/>
        <v>R_ES-AP-SpCool</v>
      </c>
      <c r="BO648" s="192">
        <f t="shared" si="626"/>
        <v>0</v>
      </c>
      <c r="BP648" s="192">
        <f t="shared" si="631"/>
        <v>0</v>
      </c>
      <c r="BQ648" s="192" t="s">
        <v>18</v>
      </c>
      <c r="BR648" s="46" t="s">
        <v>191</v>
      </c>
    </row>
    <row r="649" spans="11:70">
      <c r="K649" s="186" t="s">
        <v>140</v>
      </c>
      <c r="L649" s="187" t="str">
        <f t="shared" si="627"/>
        <v>R_ES-AP-SpCool</v>
      </c>
      <c r="M649" s="186">
        <f t="shared" ref="M649" si="676">M553</f>
        <v>0</v>
      </c>
      <c r="O649" s="186" t="s">
        <v>18</v>
      </c>
      <c r="P649" s="187" t="s">
        <v>195</v>
      </c>
      <c r="R649" s="186">
        <f t="shared" si="655"/>
        <v>2.2058823529411801E-2</v>
      </c>
      <c r="T649" s="186" t="s">
        <v>140</v>
      </c>
      <c r="U649" s="187" t="str">
        <f t="shared" si="615"/>
        <v>R_ES-AP-SpCool</v>
      </c>
      <c r="V649" s="186">
        <f t="shared" si="615"/>
        <v>0</v>
      </c>
      <c r="X649" s="186" t="s">
        <v>18</v>
      </c>
      <c r="Y649" s="187" t="s">
        <v>190</v>
      </c>
      <c r="AA649" s="186">
        <f t="shared" si="656"/>
        <v>4.5955882352941201E-2</v>
      </c>
      <c r="AC649" s="186" t="s">
        <v>140</v>
      </c>
      <c r="AD649" s="46" t="str">
        <f t="shared" si="617"/>
        <v>R_ES-AP-SpCool</v>
      </c>
      <c r="AE649" s="192">
        <f t="shared" si="618"/>
        <v>0</v>
      </c>
      <c r="AF649" s="46">
        <f t="shared" si="667"/>
        <v>0</v>
      </c>
      <c r="AG649" s="192" t="s">
        <v>18</v>
      </c>
      <c r="AH649" s="46" t="s">
        <v>196</v>
      </c>
      <c r="AL649" s="186" t="s">
        <v>140</v>
      </c>
      <c r="AM649" s="187" t="str">
        <f t="shared" si="619"/>
        <v>R_ES-AP-SpCool</v>
      </c>
      <c r="AN649" s="186">
        <f t="shared" si="620"/>
        <v>0</v>
      </c>
      <c r="AP649" s="186" t="s">
        <v>18</v>
      </c>
      <c r="AQ649" s="187" t="s">
        <v>193</v>
      </c>
      <c r="AS649" s="186">
        <f t="shared" si="657"/>
        <v>2.7573529411764702E-2</v>
      </c>
      <c r="AU649" s="186" t="s">
        <v>140</v>
      </c>
      <c r="AV649" s="46" t="str">
        <f t="shared" si="621"/>
        <v>R_ES-AP-SpCool</v>
      </c>
      <c r="AW649" s="192">
        <f t="shared" si="622"/>
        <v>0</v>
      </c>
      <c r="AY649" s="192" t="s">
        <v>18</v>
      </c>
      <c r="AZ649" s="46" t="s">
        <v>192</v>
      </c>
      <c r="BB649" s="192">
        <f t="shared" si="658"/>
        <v>4.5955882352941201E-2</v>
      </c>
      <c r="BD649" s="186" t="s">
        <v>140</v>
      </c>
      <c r="BE649" s="46" t="str">
        <f t="shared" si="623"/>
        <v>R_ES-AP-SpCool</v>
      </c>
      <c r="BF649" s="192">
        <f t="shared" si="624"/>
        <v>0</v>
      </c>
      <c r="BG649" s="192">
        <f t="shared" si="630"/>
        <v>0</v>
      </c>
      <c r="BH649" s="192" t="s">
        <v>18</v>
      </c>
      <c r="BI649" s="46" t="s">
        <v>194</v>
      </c>
      <c r="BM649" s="186" t="s">
        <v>140</v>
      </c>
      <c r="BN649" s="46" t="str">
        <f t="shared" si="625"/>
        <v>R_ES-AP-SpCool</v>
      </c>
      <c r="BO649" s="192">
        <f t="shared" si="626"/>
        <v>0</v>
      </c>
      <c r="BP649" s="192">
        <f t="shared" si="631"/>
        <v>0</v>
      </c>
      <c r="BQ649" s="192" t="s">
        <v>18</v>
      </c>
      <c r="BR649" s="46" t="s">
        <v>191</v>
      </c>
    </row>
    <row r="650" spans="11:70">
      <c r="K650" s="186" t="s">
        <v>140</v>
      </c>
      <c r="L650" s="187" t="str">
        <f t="shared" si="627"/>
        <v>R_ES-AP-SpCool</v>
      </c>
      <c r="M650" s="186">
        <f t="shared" ref="M650" si="677">M554</f>
        <v>0</v>
      </c>
      <c r="O650" s="186" t="s">
        <v>18</v>
      </c>
      <c r="P650" s="187" t="s">
        <v>195</v>
      </c>
      <c r="R650" s="186">
        <f t="shared" si="655"/>
        <v>2.7573529411764702E-2</v>
      </c>
      <c r="T650" s="186" t="s">
        <v>140</v>
      </c>
      <c r="U650" s="187" t="str">
        <f t="shared" si="615"/>
        <v>R_ES-AP-SpCool</v>
      </c>
      <c r="V650" s="186">
        <f t="shared" si="615"/>
        <v>0</v>
      </c>
      <c r="X650" s="186" t="s">
        <v>18</v>
      </c>
      <c r="Y650" s="187" t="s">
        <v>190</v>
      </c>
      <c r="AA650" s="186">
        <f t="shared" si="656"/>
        <v>5.3308823529411797E-2</v>
      </c>
      <c r="AC650" s="186" t="s">
        <v>140</v>
      </c>
      <c r="AD650" s="46" t="str">
        <f t="shared" si="617"/>
        <v>R_ES-AP-SpCool</v>
      </c>
      <c r="AE650" s="192">
        <f t="shared" si="618"/>
        <v>0</v>
      </c>
      <c r="AF650" s="46">
        <f t="shared" si="667"/>
        <v>0</v>
      </c>
      <c r="AG650" s="192" t="s">
        <v>18</v>
      </c>
      <c r="AH650" s="46" t="s">
        <v>196</v>
      </c>
      <c r="AL650" s="186" t="s">
        <v>140</v>
      </c>
      <c r="AM650" s="187" t="str">
        <f t="shared" si="619"/>
        <v>R_ES-AP-SpCool</v>
      </c>
      <c r="AN650" s="186">
        <f t="shared" si="620"/>
        <v>0</v>
      </c>
      <c r="AP650" s="186" t="s">
        <v>18</v>
      </c>
      <c r="AQ650" s="187" t="s">
        <v>193</v>
      </c>
      <c r="AS650" s="186">
        <f t="shared" si="657"/>
        <v>3.6764705882352901E-2</v>
      </c>
      <c r="AU650" s="186" t="s">
        <v>140</v>
      </c>
      <c r="AV650" s="46" t="str">
        <f t="shared" si="621"/>
        <v>R_ES-AP-SpCool</v>
      </c>
      <c r="AW650" s="192">
        <f t="shared" si="622"/>
        <v>0</v>
      </c>
      <c r="AY650" s="192" t="s">
        <v>18</v>
      </c>
      <c r="AZ650" s="46" t="s">
        <v>192</v>
      </c>
      <c r="BB650" s="192">
        <f t="shared" si="658"/>
        <v>5.3308823529411797E-2</v>
      </c>
      <c r="BD650" s="186" t="s">
        <v>140</v>
      </c>
      <c r="BE650" s="46" t="str">
        <f t="shared" si="623"/>
        <v>R_ES-AP-SpCool</v>
      </c>
      <c r="BF650" s="192">
        <f t="shared" si="624"/>
        <v>0</v>
      </c>
      <c r="BG650" s="192">
        <f t="shared" si="630"/>
        <v>0</v>
      </c>
      <c r="BH650" s="192" t="s">
        <v>18</v>
      </c>
      <c r="BI650" s="46" t="s">
        <v>194</v>
      </c>
      <c r="BM650" s="186" t="s">
        <v>140</v>
      </c>
      <c r="BN650" s="46" t="str">
        <f t="shared" si="625"/>
        <v>R_ES-AP-SpCool</v>
      </c>
      <c r="BO650" s="192">
        <f t="shared" si="626"/>
        <v>0</v>
      </c>
      <c r="BP650" s="192">
        <f t="shared" si="631"/>
        <v>0</v>
      </c>
      <c r="BQ650" s="192" t="s">
        <v>18</v>
      </c>
      <c r="BR650" s="46" t="s">
        <v>191</v>
      </c>
    </row>
    <row r="651" spans="11:70">
      <c r="K651" s="186" t="s">
        <v>140</v>
      </c>
      <c r="L651" s="187" t="str">
        <f t="shared" si="627"/>
        <v>R_ES-AP-SpCool</v>
      </c>
      <c r="M651" s="186">
        <f t="shared" ref="M651" si="678">M555</f>
        <v>0</v>
      </c>
      <c r="O651" s="186" t="s">
        <v>18</v>
      </c>
      <c r="P651" s="187" t="s">
        <v>195</v>
      </c>
      <c r="R651" s="186">
        <f t="shared" si="655"/>
        <v>3.6764705882352901E-2</v>
      </c>
      <c r="T651" s="186" t="s">
        <v>140</v>
      </c>
      <c r="U651" s="187" t="str">
        <f t="shared" si="615"/>
        <v>R_ES-AP-SpCool</v>
      </c>
      <c r="V651" s="186">
        <f t="shared" si="615"/>
        <v>0</v>
      </c>
      <c r="X651" s="186" t="s">
        <v>18</v>
      </c>
      <c r="Y651" s="187" t="s">
        <v>190</v>
      </c>
      <c r="AA651" s="186">
        <f t="shared" si="656"/>
        <v>5.8823529411764698E-2</v>
      </c>
      <c r="AC651" s="186" t="s">
        <v>140</v>
      </c>
      <c r="AD651" s="46" t="str">
        <f t="shared" si="617"/>
        <v>R_ES-AP-SpCool</v>
      </c>
      <c r="AE651" s="192">
        <f t="shared" si="618"/>
        <v>0</v>
      </c>
      <c r="AF651" s="46">
        <f t="shared" si="667"/>
        <v>0</v>
      </c>
      <c r="AG651" s="192" t="s">
        <v>18</v>
      </c>
      <c r="AH651" s="46" t="s">
        <v>196</v>
      </c>
      <c r="AL651" s="186" t="s">
        <v>140</v>
      </c>
      <c r="AM651" s="187" t="str">
        <f t="shared" si="619"/>
        <v>R_ES-AP-SpCool</v>
      </c>
      <c r="AN651" s="186">
        <f t="shared" si="620"/>
        <v>0</v>
      </c>
      <c r="AP651" s="186" t="s">
        <v>18</v>
      </c>
      <c r="AQ651" s="187" t="s">
        <v>193</v>
      </c>
      <c r="AS651" s="186">
        <f t="shared" si="657"/>
        <v>4.5955882352941201E-2</v>
      </c>
      <c r="AU651" s="186" t="s">
        <v>140</v>
      </c>
      <c r="AV651" s="46" t="str">
        <f t="shared" si="621"/>
        <v>R_ES-AP-SpCool</v>
      </c>
      <c r="AW651" s="192">
        <f t="shared" si="622"/>
        <v>0</v>
      </c>
      <c r="AY651" s="192" t="s">
        <v>18</v>
      </c>
      <c r="AZ651" s="46" t="s">
        <v>192</v>
      </c>
      <c r="BB651" s="192">
        <f t="shared" si="658"/>
        <v>5.8823529411764698E-2</v>
      </c>
      <c r="BD651" s="186" t="s">
        <v>140</v>
      </c>
      <c r="BE651" s="46" t="str">
        <f t="shared" si="623"/>
        <v>R_ES-AP-SpCool</v>
      </c>
      <c r="BF651" s="192">
        <f t="shared" si="624"/>
        <v>0</v>
      </c>
      <c r="BG651" s="192">
        <f t="shared" si="630"/>
        <v>0</v>
      </c>
      <c r="BH651" s="192" t="s">
        <v>18</v>
      </c>
      <c r="BI651" s="46" t="s">
        <v>194</v>
      </c>
      <c r="BM651" s="186" t="s">
        <v>140</v>
      </c>
      <c r="BN651" s="46" t="str">
        <f t="shared" si="625"/>
        <v>R_ES-AP-SpCool</v>
      </c>
      <c r="BO651" s="192">
        <f t="shared" si="626"/>
        <v>0</v>
      </c>
      <c r="BP651" s="192">
        <f t="shared" si="631"/>
        <v>0</v>
      </c>
      <c r="BQ651" s="192" t="s">
        <v>18</v>
      </c>
      <c r="BR651" s="46" t="s">
        <v>191</v>
      </c>
    </row>
    <row r="652" spans="11:70">
      <c r="K652" s="186" t="s">
        <v>140</v>
      </c>
      <c r="L652" s="187" t="str">
        <f t="shared" si="627"/>
        <v>R_ES-AP-SpCool</v>
      </c>
      <c r="M652" s="186">
        <f t="shared" ref="M652" si="679">M556</f>
        <v>0</v>
      </c>
      <c r="O652" s="186" t="s">
        <v>18</v>
      </c>
      <c r="P652" s="187" t="s">
        <v>195</v>
      </c>
      <c r="R652" s="186">
        <f t="shared" si="655"/>
        <v>4.5955882352941201E-2</v>
      </c>
      <c r="T652" s="186" t="s">
        <v>140</v>
      </c>
      <c r="U652" s="187" t="str">
        <f t="shared" si="615"/>
        <v>R_ES-AP-SpCool</v>
      </c>
      <c r="V652" s="186">
        <f t="shared" si="615"/>
        <v>0</v>
      </c>
      <c r="X652" s="186" t="s">
        <v>18</v>
      </c>
      <c r="Y652" s="187" t="s">
        <v>190</v>
      </c>
      <c r="AA652" s="186">
        <f t="shared" si="656"/>
        <v>6.4338235294117599E-2</v>
      </c>
      <c r="AC652" s="186" t="s">
        <v>140</v>
      </c>
      <c r="AD652" s="46" t="str">
        <f t="shared" si="617"/>
        <v>R_ES-AP-SpCool</v>
      </c>
      <c r="AE652" s="192">
        <f t="shared" si="618"/>
        <v>0</v>
      </c>
      <c r="AF652" s="46">
        <f t="shared" si="667"/>
        <v>0</v>
      </c>
      <c r="AG652" s="192" t="s">
        <v>18</v>
      </c>
      <c r="AH652" s="46" t="s">
        <v>196</v>
      </c>
      <c r="AL652" s="186" t="s">
        <v>140</v>
      </c>
      <c r="AM652" s="187" t="str">
        <f t="shared" si="619"/>
        <v>R_ES-AP-SpCool</v>
      </c>
      <c r="AN652" s="186">
        <f t="shared" si="620"/>
        <v>0</v>
      </c>
      <c r="AP652" s="186" t="s">
        <v>18</v>
      </c>
      <c r="AQ652" s="187" t="s">
        <v>193</v>
      </c>
      <c r="AS652" s="186">
        <f t="shared" si="657"/>
        <v>5.3308823529411797E-2</v>
      </c>
      <c r="AU652" s="186" t="s">
        <v>140</v>
      </c>
      <c r="AV652" s="46" t="str">
        <f t="shared" si="621"/>
        <v>R_ES-AP-SpCool</v>
      </c>
      <c r="AW652" s="192">
        <f t="shared" si="622"/>
        <v>0</v>
      </c>
      <c r="AY652" s="192" t="s">
        <v>18</v>
      </c>
      <c r="AZ652" s="46" t="s">
        <v>192</v>
      </c>
      <c r="BB652" s="192">
        <f t="shared" si="658"/>
        <v>6.4338235294117599E-2</v>
      </c>
      <c r="BD652" s="186" t="s">
        <v>140</v>
      </c>
      <c r="BE652" s="46" t="str">
        <f t="shared" si="623"/>
        <v>R_ES-AP-SpCool</v>
      </c>
      <c r="BF652" s="192">
        <f t="shared" si="624"/>
        <v>0</v>
      </c>
      <c r="BG652" s="192">
        <f t="shared" si="630"/>
        <v>0</v>
      </c>
      <c r="BH652" s="192" t="s">
        <v>18</v>
      </c>
      <c r="BI652" s="46" t="s">
        <v>194</v>
      </c>
      <c r="BM652" s="186" t="s">
        <v>140</v>
      </c>
      <c r="BN652" s="46" t="str">
        <f t="shared" si="625"/>
        <v>R_ES-AP-SpCool</v>
      </c>
      <c r="BO652" s="192">
        <f t="shared" si="626"/>
        <v>0</v>
      </c>
      <c r="BP652" s="192">
        <f t="shared" si="631"/>
        <v>0</v>
      </c>
      <c r="BQ652" s="192" t="s">
        <v>18</v>
      </c>
      <c r="BR652" s="46" t="s">
        <v>191</v>
      </c>
    </row>
    <row r="653" spans="11:70">
      <c r="K653" s="186" t="s">
        <v>140</v>
      </c>
      <c r="L653" s="187" t="str">
        <f t="shared" si="627"/>
        <v>R_ES-AP-SpCool</v>
      </c>
      <c r="M653" s="186">
        <f t="shared" ref="M653" si="680">M557</f>
        <v>0</v>
      </c>
      <c r="O653" s="186" t="s">
        <v>18</v>
      </c>
      <c r="P653" s="187" t="s">
        <v>195</v>
      </c>
      <c r="R653" s="186">
        <f t="shared" si="655"/>
        <v>5.3308823529411797E-2</v>
      </c>
      <c r="T653" s="186" t="s">
        <v>140</v>
      </c>
      <c r="U653" s="187" t="str">
        <f t="shared" si="615"/>
        <v>R_ES-AP-SpCool</v>
      </c>
      <c r="V653" s="186">
        <f t="shared" si="615"/>
        <v>0</v>
      </c>
      <c r="X653" s="186" t="s">
        <v>18</v>
      </c>
      <c r="Y653" s="187" t="s">
        <v>190</v>
      </c>
      <c r="AA653" s="186">
        <f t="shared" si="656"/>
        <v>6.8014705882352894E-2</v>
      </c>
      <c r="AC653" s="186" t="s">
        <v>140</v>
      </c>
      <c r="AD653" s="46" t="str">
        <f t="shared" si="617"/>
        <v>R_ES-AP-SpCool</v>
      </c>
      <c r="AE653" s="192">
        <f t="shared" si="618"/>
        <v>0</v>
      </c>
      <c r="AF653" s="46">
        <f t="shared" si="667"/>
        <v>0</v>
      </c>
      <c r="AG653" s="192" t="s">
        <v>18</v>
      </c>
      <c r="AH653" s="46" t="s">
        <v>196</v>
      </c>
      <c r="AL653" s="186" t="s">
        <v>140</v>
      </c>
      <c r="AM653" s="187" t="str">
        <f t="shared" si="619"/>
        <v>R_ES-AP-SpCool</v>
      </c>
      <c r="AN653" s="186">
        <f t="shared" si="620"/>
        <v>0</v>
      </c>
      <c r="AP653" s="186" t="s">
        <v>18</v>
      </c>
      <c r="AQ653" s="187" t="s">
        <v>193</v>
      </c>
      <c r="AS653" s="186">
        <f t="shared" si="657"/>
        <v>5.8823529411764698E-2</v>
      </c>
      <c r="AU653" s="186" t="s">
        <v>140</v>
      </c>
      <c r="AV653" s="46" t="str">
        <f t="shared" si="621"/>
        <v>R_ES-AP-SpCool</v>
      </c>
      <c r="AW653" s="192">
        <f t="shared" si="622"/>
        <v>0</v>
      </c>
      <c r="AY653" s="192" t="s">
        <v>18</v>
      </c>
      <c r="AZ653" s="46" t="s">
        <v>192</v>
      </c>
      <c r="BB653" s="192">
        <f t="shared" si="658"/>
        <v>6.8014705882352894E-2</v>
      </c>
      <c r="BD653" s="186" t="s">
        <v>140</v>
      </c>
      <c r="BE653" s="46" t="str">
        <f t="shared" si="623"/>
        <v>R_ES-AP-SpCool</v>
      </c>
      <c r="BF653" s="192">
        <f t="shared" si="624"/>
        <v>0</v>
      </c>
      <c r="BG653" s="192">
        <f t="shared" si="630"/>
        <v>0</v>
      </c>
      <c r="BH653" s="192" t="s">
        <v>18</v>
      </c>
      <c r="BI653" s="46" t="s">
        <v>194</v>
      </c>
      <c r="BM653" s="186" t="s">
        <v>140</v>
      </c>
      <c r="BN653" s="46" t="str">
        <f t="shared" si="625"/>
        <v>R_ES-AP-SpCool</v>
      </c>
      <c r="BO653" s="192">
        <f t="shared" si="626"/>
        <v>0</v>
      </c>
      <c r="BP653" s="192">
        <f t="shared" si="631"/>
        <v>0</v>
      </c>
      <c r="BQ653" s="192" t="s">
        <v>18</v>
      </c>
      <c r="BR653" s="46" t="s">
        <v>191</v>
      </c>
    </row>
    <row r="654" spans="11:70">
      <c r="K654" s="186" t="s">
        <v>140</v>
      </c>
      <c r="L654" s="187" t="str">
        <f t="shared" si="627"/>
        <v>R_ES-AP-SpCool</v>
      </c>
      <c r="M654" s="186">
        <f t="shared" ref="M654" si="681">M558</f>
        <v>0</v>
      </c>
      <c r="O654" s="186" t="s">
        <v>18</v>
      </c>
      <c r="P654" s="187" t="s">
        <v>195</v>
      </c>
      <c r="R654" s="186">
        <f t="shared" si="655"/>
        <v>5.8823529411764698E-2</v>
      </c>
      <c r="T654" s="186" t="s">
        <v>140</v>
      </c>
      <c r="U654" s="187" t="str">
        <f t="shared" si="615"/>
        <v>R_ES-AP-SpCool</v>
      </c>
      <c r="V654" s="186">
        <f t="shared" si="615"/>
        <v>0</v>
      </c>
      <c r="X654" s="186" t="s">
        <v>18</v>
      </c>
      <c r="Y654" s="187" t="s">
        <v>190</v>
      </c>
      <c r="AA654" s="186">
        <f t="shared" si="656"/>
        <v>7.1691176470588203E-2</v>
      </c>
      <c r="AC654" s="186" t="s">
        <v>140</v>
      </c>
      <c r="AD654" s="46" t="str">
        <f t="shared" si="617"/>
        <v>R_ES-AP-SpCool</v>
      </c>
      <c r="AE654" s="192">
        <f t="shared" si="618"/>
        <v>0</v>
      </c>
      <c r="AF654" s="46">
        <f t="shared" si="667"/>
        <v>0</v>
      </c>
      <c r="AG654" s="192" t="s">
        <v>18</v>
      </c>
      <c r="AH654" s="46" t="s">
        <v>196</v>
      </c>
      <c r="AL654" s="186" t="s">
        <v>140</v>
      </c>
      <c r="AM654" s="187" t="str">
        <f t="shared" si="619"/>
        <v>R_ES-AP-SpCool</v>
      </c>
      <c r="AN654" s="186">
        <f t="shared" si="620"/>
        <v>0</v>
      </c>
      <c r="AP654" s="186" t="s">
        <v>18</v>
      </c>
      <c r="AQ654" s="187" t="s">
        <v>193</v>
      </c>
      <c r="AS654" s="186">
        <f t="shared" si="657"/>
        <v>6.4338235294117599E-2</v>
      </c>
      <c r="AU654" s="186" t="s">
        <v>140</v>
      </c>
      <c r="AV654" s="46" t="str">
        <f t="shared" si="621"/>
        <v>R_ES-AP-SpCool</v>
      </c>
      <c r="AW654" s="192">
        <f t="shared" si="622"/>
        <v>0</v>
      </c>
      <c r="AY654" s="192" t="s">
        <v>18</v>
      </c>
      <c r="AZ654" s="46" t="s">
        <v>192</v>
      </c>
      <c r="BB654" s="192">
        <f t="shared" si="658"/>
        <v>7.1691176470588203E-2</v>
      </c>
      <c r="BD654" s="186" t="s">
        <v>140</v>
      </c>
      <c r="BE654" s="46" t="str">
        <f t="shared" si="623"/>
        <v>R_ES-AP-SpCool</v>
      </c>
      <c r="BF654" s="192">
        <f t="shared" si="624"/>
        <v>0</v>
      </c>
      <c r="BG654" s="192">
        <f t="shared" si="630"/>
        <v>0</v>
      </c>
      <c r="BH654" s="192" t="s">
        <v>18</v>
      </c>
      <c r="BI654" s="46" t="s">
        <v>194</v>
      </c>
      <c r="BM654" s="186" t="s">
        <v>140</v>
      </c>
      <c r="BN654" s="46" t="str">
        <f t="shared" si="625"/>
        <v>R_ES-AP-SpCool</v>
      </c>
      <c r="BO654" s="192">
        <f t="shared" si="626"/>
        <v>0</v>
      </c>
      <c r="BP654" s="192">
        <f t="shared" si="631"/>
        <v>0</v>
      </c>
      <c r="BQ654" s="192" t="s">
        <v>18</v>
      </c>
      <c r="BR654" s="46" t="s">
        <v>191</v>
      </c>
    </row>
    <row r="655" spans="11:70">
      <c r="K655" s="186" t="s">
        <v>140</v>
      </c>
      <c r="L655" s="187" t="str">
        <f t="shared" si="627"/>
        <v>R_ES-AP-SpCool</v>
      </c>
      <c r="M655" s="186">
        <f t="shared" ref="M655" si="682">M559</f>
        <v>0</v>
      </c>
      <c r="O655" s="186" t="s">
        <v>18</v>
      </c>
      <c r="P655" s="187" t="s">
        <v>195</v>
      </c>
      <c r="R655" s="186">
        <f t="shared" si="655"/>
        <v>6.4338235294117599E-2</v>
      </c>
      <c r="T655" s="186" t="s">
        <v>140</v>
      </c>
      <c r="U655" s="187" t="str">
        <f t="shared" si="615"/>
        <v>R_ES-AP-SpCool</v>
      </c>
      <c r="V655" s="186">
        <f t="shared" si="615"/>
        <v>0</v>
      </c>
      <c r="X655" s="186" t="s">
        <v>18</v>
      </c>
      <c r="Y655" s="187" t="s">
        <v>190</v>
      </c>
      <c r="AA655" s="186">
        <f t="shared" si="656"/>
        <v>7.2610294117647106E-2</v>
      </c>
      <c r="AC655" s="186" t="s">
        <v>140</v>
      </c>
      <c r="AD655" s="46" t="str">
        <f t="shared" si="617"/>
        <v>R_ES-AP-SpCool</v>
      </c>
      <c r="AE655" s="192">
        <f t="shared" si="618"/>
        <v>0</v>
      </c>
      <c r="AF655" s="46">
        <f t="shared" si="667"/>
        <v>0</v>
      </c>
      <c r="AG655" s="192" t="s">
        <v>18</v>
      </c>
      <c r="AH655" s="46" t="s">
        <v>196</v>
      </c>
      <c r="AL655" s="186" t="s">
        <v>140</v>
      </c>
      <c r="AM655" s="187" t="str">
        <f t="shared" si="619"/>
        <v>R_ES-AP-SpCool</v>
      </c>
      <c r="AN655" s="186">
        <f t="shared" si="620"/>
        <v>0</v>
      </c>
      <c r="AP655" s="186" t="s">
        <v>18</v>
      </c>
      <c r="AQ655" s="187" t="s">
        <v>193</v>
      </c>
      <c r="AS655" s="186">
        <f t="shared" si="657"/>
        <v>6.8014705882352894E-2</v>
      </c>
      <c r="AU655" s="186" t="s">
        <v>140</v>
      </c>
      <c r="AV655" s="46" t="str">
        <f t="shared" si="621"/>
        <v>R_ES-AP-SpCool</v>
      </c>
      <c r="AW655" s="192">
        <f t="shared" si="622"/>
        <v>0</v>
      </c>
      <c r="AY655" s="192" t="s">
        <v>18</v>
      </c>
      <c r="AZ655" s="46" t="s">
        <v>192</v>
      </c>
      <c r="BB655" s="192">
        <f t="shared" si="658"/>
        <v>7.2610294117647106E-2</v>
      </c>
      <c r="BD655" s="186" t="s">
        <v>140</v>
      </c>
      <c r="BE655" s="46" t="str">
        <f t="shared" si="623"/>
        <v>R_ES-AP-SpCool</v>
      </c>
      <c r="BF655" s="192">
        <f t="shared" si="624"/>
        <v>0</v>
      </c>
      <c r="BG655" s="192">
        <f t="shared" si="630"/>
        <v>0</v>
      </c>
      <c r="BH655" s="192" t="s">
        <v>18</v>
      </c>
      <c r="BI655" s="46" t="s">
        <v>194</v>
      </c>
      <c r="BM655" s="186" t="s">
        <v>140</v>
      </c>
      <c r="BN655" s="46" t="str">
        <f t="shared" si="625"/>
        <v>R_ES-AP-SpCool</v>
      </c>
      <c r="BO655" s="192">
        <f t="shared" si="626"/>
        <v>0</v>
      </c>
      <c r="BP655" s="192">
        <f t="shared" si="631"/>
        <v>0</v>
      </c>
      <c r="BQ655" s="192" t="s">
        <v>18</v>
      </c>
      <c r="BR655" s="46" t="s">
        <v>191</v>
      </c>
    </row>
    <row r="656" spans="11:70">
      <c r="K656" s="186" t="s">
        <v>350</v>
      </c>
      <c r="L656" s="187" t="str">
        <f t="shared" si="627"/>
        <v>R_ES-AP-SpCool</v>
      </c>
      <c r="M656" s="186" t="str">
        <f t="shared" ref="M656:N656" si="683">M560</f>
        <v>FH0_1</v>
      </c>
      <c r="N656" s="186">
        <f t="shared" si="683"/>
        <v>0</v>
      </c>
      <c r="O656" s="186" t="s">
        <v>18</v>
      </c>
      <c r="P656" s="187" t="s">
        <v>195</v>
      </c>
      <c r="T656" s="186" t="s">
        <v>350</v>
      </c>
      <c r="U656" s="187" t="str">
        <f t="shared" si="615"/>
        <v>R_ES-AP-SpCool</v>
      </c>
      <c r="V656" s="186" t="str">
        <f t="shared" si="615"/>
        <v>FH0_1</v>
      </c>
      <c r="W656" s="186">
        <f t="shared" ref="W656" si="684">W560</f>
        <v>0</v>
      </c>
      <c r="X656" s="186" t="s">
        <v>18</v>
      </c>
      <c r="Y656" s="187" t="s">
        <v>190</v>
      </c>
      <c r="AC656" s="186" t="s">
        <v>350</v>
      </c>
      <c r="AD656" s="46" t="str">
        <f t="shared" si="617"/>
        <v>R_ES-AP-SpCool</v>
      </c>
      <c r="AE656" s="192" t="str">
        <f t="shared" si="618"/>
        <v>FH0_1</v>
      </c>
      <c r="AF656" s="46">
        <f t="shared" si="667"/>
        <v>0</v>
      </c>
      <c r="AG656" s="192" t="s">
        <v>18</v>
      </c>
      <c r="AH656" s="46" t="s">
        <v>196</v>
      </c>
      <c r="AL656" s="186" t="s">
        <v>350</v>
      </c>
      <c r="AM656" s="187" t="str">
        <f t="shared" si="619"/>
        <v>R_ES-AP-SpCool</v>
      </c>
      <c r="AN656" s="186" t="str">
        <f t="shared" si="620"/>
        <v>FH0_1</v>
      </c>
      <c r="AO656" s="186">
        <f t="shared" ref="AO656:AO703" si="685">AO560</f>
        <v>0</v>
      </c>
      <c r="AP656" s="186" t="s">
        <v>18</v>
      </c>
      <c r="AQ656" s="187" t="s">
        <v>193</v>
      </c>
      <c r="AU656" s="186" t="s">
        <v>350</v>
      </c>
      <c r="AV656" s="46" t="str">
        <f t="shared" si="621"/>
        <v>R_ES-AP-SpCool</v>
      </c>
      <c r="AW656" s="192" t="str">
        <f t="shared" si="622"/>
        <v>FH0_1</v>
      </c>
      <c r="AX656" s="192">
        <f t="shared" si="629"/>
        <v>0</v>
      </c>
      <c r="AY656" s="192" t="s">
        <v>18</v>
      </c>
      <c r="AZ656" s="46" t="s">
        <v>192</v>
      </c>
      <c r="BD656" s="186" t="s">
        <v>350</v>
      </c>
      <c r="BE656" s="46" t="str">
        <f t="shared" si="623"/>
        <v>R_ES-AP-SpCool</v>
      </c>
      <c r="BF656" s="192" t="str">
        <f t="shared" si="624"/>
        <v>FH0_1</v>
      </c>
      <c r="BG656" s="192">
        <f t="shared" si="630"/>
        <v>0</v>
      </c>
      <c r="BH656" s="192" t="s">
        <v>18</v>
      </c>
      <c r="BI656" s="46" t="s">
        <v>194</v>
      </c>
      <c r="BM656" s="186" t="s">
        <v>350</v>
      </c>
      <c r="BN656" s="46" t="str">
        <f t="shared" si="625"/>
        <v>R_ES-AP-SpCool</v>
      </c>
      <c r="BO656" s="192" t="str">
        <f t="shared" si="626"/>
        <v>FH0_1</v>
      </c>
      <c r="BP656" s="192">
        <f t="shared" si="631"/>
        <v>0</v>
      </c>
      <c r="BQ656" s="192" t="s">
        <v>18</v>
      </c>
      <c r="BR656" s="46" t="s">
        <v>191</v>
      </c>
    </row>
    <row r="657" spans="11:70">
      <c r="K657" s="186" t="s">
        <v>350</v>
      </c>
      <c r="L657" s="187" t="str">
        <f t="shared" si="627"/>
        <v>R_ES-AP-SpCool</v>
      </c>
      <c r="M657" s="186" t="str">
        <f t="shared" ref="M657:N657" si="686">M561</f>
        <v>FH2_3</v>
      </c>
      <c r="N657" s="186">
        <f t="shared" si="686"/>
        <v>0</v>
      </c>
      <c r="O657" s="186" t="s">
        <v>18</v>
      </c>
      <c r="P657" s="187" t="s">
        <v>195</v>
      </c>
      <c r="T657" s="186" t="s">
        <v>350</v>
      </c>
      <c r="U657" s="187" t="str">
        <f t="shared" si="615"/>
        <v>R_ES-AP-SpCool</v>
      </c>
      <c r="V657" s="186" t="str">
        <f t="shared" si="615"/>
        <v>FH2_3</v>
      </c>
      <c r="W657" s="186">
        <f t="shared" ref="W657" si="687">W561</f>
        <v>0</v>
      </c>
      <c r="X657" s="186" t="s">
        <v>18</v>
      </c>
      <c r="Y657" s="187" t="s">
        <v>190</v>
      </c>
      <c r="AC657" s="186" t="s">
        <v>350</v>
      </c>
      <c r="AD657" s="46" t="str">
        <f t="shared" si="617"/>
        <v>R_ES-AP-SpCool</v>
      </c>
      <c r="AE657" s="192" t="str">
        <f t="shared" si="618"/>
        <v>FH2_3</v>
      </c>
      <c r="AF657" s="46">
        <f t="shared" si="667"/>
        <v>0</v>
      </c>
      <c r="AG657" s="192" t="s">
        <v>18</v>
      </c>
      <c r="AH657" s="46" t="s">
        <v>196</v>
      </c>
      <c r="AL657" s="186" t="s">
        <v>350</v>
      </c>
      <c r="AM657" s="187" t="str">
        <f t="shared" si="619"/>
        <v>R_ES-AP-SpCool</v>
      </c>
      <c r="AN657" s="186" t="str">
        <f t="shared" si="620"/>
        <v>FH2_3</v>
      </c>
      <c r="AO657" s="186">
        <f t="shared" si="685"/>
        <v>0</v>
      </c>
      <c r="AP657" s="186" t="s">
        <v>18</v>
      </c>
      <c r="AQ657" s="187" t="s">
        <v>193</v>
      </c>
      <c r="AU657" s="186" t="s">
        <v>350</v>
      </c>
      <c r="AV657" s="46" t="str">
        <f t="shared" si="621"/>
        <v>R_ES-AP-SpCool</v>
      </c>
      <c r="AW657" s="192" t="str">
        <f t="shared" si="622"/>
        <v>FH2_3</v>
      </c>
      <c r="AX657" s="192">
        <f t="shared" si="629"/>
        <v>0</v>
      </c>
      <c r="AY657" s="192" t="s">
        <v>18</v>
      </c>
      <c r="AZ657" s="46" t="s">
        <v>192</v>
      </c>
      <c r="BD657" s="186" t="s">
        <v>350</v>
      </c>
      <c r="BE657" s="46" t="str">
        <f t="shared" si="623"/>
        <v>R_ES-AP-SpCool</v>
      </c>
      <c r="BF657" s="192" t="str">
        <f t="shared" si="624"/>
        <v>FH2_3</v>
      </c>
      <c r="BG657" s="192">
        <f t="shared" si="630"/>
        <v>0</v>
      </c>
      <c r="BH657" s="192" t="s">
        <v>18</v>
      </c>
      <c r="BI657" s="46" t="s">
        <v>194</v>
      </c>
      <c r="BM657" s="186" t="s">
        <v>350</v>
      </c>
      <c r="BN657" s="46" t="str">
        <f t="shared" si="625"/>
        <v>R_ES-AP-SpCool</v>
      </c>
      <c r="BO657" s="192" t="str">
        <f t="shared" si="626"/>
        <v>FH2_3</v>
      </c>
      <c r="BP657" s="192">
        <f t="shared" si="631"/>
        <v>0</v>
      </c>
      <c r="BQ657" s="192" t="s">
        <v>18</v>
      </c>
      <c r="BR657" s="46" t="s">
        <v>191</v>
      </c>
    </row>
    <row r="658" spans="11:70">
      <c r="K658" s="186" t="s">
        <v>350</v>
      </c>
      <c r="L658" s="187" t="str">
        <f t="shared" si="627"/>
        <v>R_ES-AP-SpCool</v>
      </c>
      <c r="M658" s="186" t="str">
        <f t="shared" ref="M658:N658" si="688">M562</f>
        <v>FH4_5</v>
      </c>
      <c r="N658" s="186">
        <f t="shared" si="688"/>
        <v>0</v>
      </c>
      <c r="O658" s="186" t="s">
        <v>18</v>
      </c>
      <c r="P658" s="187" t="s">
        <v>195</v>
      </c>
      <c r="T658" s="186" t="s">
        <v>350</v>
      </c>
      <c r="U658" s="187" t="str">
        <f t="shared" si="615"/>
        <v>R_ES-AP-SpCool</v>
      </c>
      <c r="V658" s="186" t="str">
        <f t="shared" si="615"/>
        <v>FH4_5</v>
      </c>
      <c r="W658" s="186">
        <f t="shared" ref="W658" si="689">W562</f>
        <v>0</v>
      </c>
      <c r="X658" s="186" t="s">
        <v>18</v>
      </c>
      <c r="Y658" s="187" t="s">
        <v>190</v>
      </c>
      <c r="AC658" s="186" t="s">
        <v>350</v>
      </c>
      <c r="AD658" s="46" t="str">
        <f t="shared" si="617"/>
        <v>R_ES-AP-SpCool</v>
      </c>
      <c r="AE658" s="192" t="str">
        <f t="shared" si="618"/>
        <v>FH4_5</v>
      </c>
      <c r="AF658" s="46">
        <f t="shared" si="667"/>
        <v>0</v>
      </c>
      <c r="AG658" s="192" t="s">
        <v>18</v>
      </c>
      <c r="AH658" s="46" t="s">
        <v>196</v>
      </c>
      <c r="AL658" s="186" t="s">
        <v>350</v>
      </c>
      <c r="AM658" s="187" t="str">
        <f t="shared" si="619"/>
        <v>R_ES-AP-SpCool</v>
      </c>
      <c r="AN658" s="186" t="str">
        <f t="shared" si="620"/>
        <v>FH4_5</v>
      </c>
      <c r="AO658" s="186">
        <f t="shared" si="685"/>
        <v>0</v>
      </c>
      <c r="AP658" s="186" t="s">
        <v>18</v>
      </c>
      <c r="AQ658" s="187" t="s">
        <v>193</v>
      </c>
      <c r="AU658" s="186" t="s">
        <v>350</v>
      </c>
      <c r="AV658" s="46" t="str">
        <f t="shared" si="621"/>
        <v>R_ES-AP-SpCool</v>
      </c>
      <c r="AW658" s="192" t="str">
        <f t="shared" si="622"/>
        <v>FH4_5</v>
      </c>
      <c r="AX658" s="192">
        <f t="shared" si="629"/>
        <v>0</v>
      </c>
      <c r="AY658" s="192" t="s">
        <v>18</v>
      </c>
      <c r="AZ658" s="46" t="s">
        <v>192</v>
      </c>
      <c r="BD658" s="186" t="s">
        <v>350</v>
      </c>
      <c r="BE658" s="46" t="str">
        <f t="shared" si="623"/>
        <v>R_ES-AP-SpCool</v>
      </c>
      <c r="BF658" s="192" t="str">
        <f t="shared" si="624"/>
        <v>FH4_5</v>
      </c>
      <c r="BG658" s="192">
        <f t="shared" si="630"/>
        <v>0</v>
      </c>
      <c r="BH658" s="192" t="s">
        <v>18</v>
      </c>
      <c r="BI658" s="46" t="s">
        <v>194</v>
      </c>
      <c r="BM658" s="186" t="s">
        <v>350</v>
      </c>
      <c r="BN658" s="46" t="str">
        <f t="shared" si="625"/>
        <v>R_ES-AP-SpCool</v>
      </c>
      <c r="BO658" s="192" t="str">
        <f t="shared" si="626"/>
        <v>FH4_5</v>
      </c>
      <c r="BP658" s="192">
        <f t="shared" si="631"/>
        <v>0</v>
      </c>
      <c r="BQ658" s="192" t="s">
        <v>18</v>
      </c>
      <c r="BR658" s="46" t="s">
        <v>191</v>
      </c>
    </row>
    <row r="659" spans="11:70">
      <c r="K659" s="186" t="s">
        <v>350</v>
      </c>
      <c r="L659" s="187" t="str">
        <f t="shared" si="627"/>
        <v>R_ES-AP-SpCool</v>
      </c>
      <c r="M659" s="186" t="str">
        <f t="shared" ref="M659:N659" si="690">M563</f>
        <v>FH6_7</v>
      </c>
      <c r="N659" s="186">
        <f t="shared" si="690"/>
        <v>0</v>
      </c>
      <c r="O659" s="186" t="s">
        <v>18</v>
      </c>
      <c r="P659" s="187" t="s">
        <v>195</v>
      </c>
      <c r="T659" s="186" t="s">
        <v>350</v>
      </c>
      <c r="U659" s="187" t="str">
        <f t="shared" si="615"/>
        <v>R_ES-AP-SpCool</v>
      </c>
      <c r="V659" s="186" t="str">
        <f t="shared" si="615"/>
        <v>FH6_7</v>
      </c>
      <c r="W659" s="186">
        <f t="shared" ref="W659" si="691">W563</f>
        <v>0</v>
      </c>
      <c r="X659" s="186" t="s">
        <v>18</v>
      </c>
      <c r="Y659" s="187" t="s">
        <v>190</v>
      </c>
      <c r="AC659" s="186" t="s">
        <v>350</v>
      </c>
      <c r="AD659" s="46" t="str">
        <f t="shared" si="617"/>
        <v>R_ES-AP-SpCool</v>
      </c>
      <c r="AE659" s="192" t="str">
        <f t="shared" si="618"/>
        <v>FH6_7</v>
      </c>
      <c r="AF659" s="46">
        <f t="shared" si="667"/>
        <v>0</v>
      </c>
      <c r="AG659" s="192" t="s">
        <v>18</v>
      </c>
      <c r="AH659" s="46" t="s">
        <v>196</v>
      </c>
      <c r="AL659" s="186" t="s">
        <v>350</v>
      </c>
      <c r="AM659" s="187" t="str">
        <f t="shared" si="619"/>
        <v>R_ES-AP-SpCool</v>
      </c>
      <c r="AN659" s="186" t="str">
        <f t="shared" si="620"/>
        <v>FH6_7</v>
      </c>
      <c r="AO659" s="186">
        <f t="shared" si="685"/>
        <v>0</v>
      </c>
      <c r="AP659" s="186" t="s">
        <v>18</v>
      </c>
      <c r="AQ659" s="187" t="s">
        <v>193</v>
      </c>
      <c r="AU659" s="186" t="s">
        <v>350</v>
      </c>
      <c r="AV659" s="46" t="str">
        <f t="shared" si="621"/>
        <v>R_ES-AP-SpCool</v>
      </c>
      <c r="AW659" s="192" t="str">
        <f t="shared" si="622"/>
        <v>FH6_7</v>
      </c>
      <c r="AX659" s="192">
        <f t="shared" si="629"/>
        <v>0</v>
      </c>
      <c r="AY659" s="192" t="s">
        <v>18</v>
      </c>
      <c r="AZ659" s="46" t="s">
        <v>192</v>
      </c>
      <c r="BD659" s="186" t="s">
        <v>350</v>
      </c>
      <c r="BE659" s="46" t="str">
        <f t="shared" si="623"/>
        <v>R_ES-AP-SpCool</v>
      </c>
      <c r="BF659" s="192" t="str">
        <f t="shared" si="624"/>
        <v>FH6_7</v>
      </c>
      <c r="BG659" s="192">
        <f t="shared" si="630"/>
        <v>0</v>
      </c>
      <c r="BH659" s="192" t="s">
        <v>18</v>
      </c>
      <c r="BI659" s="46" t="s">
        <v>194</v>
      </c>
      <c r="BM659" s="186" t="s">
        <v>350</v>
      </c>
      <c r="BN659" s="46" t="str">
        <f t="shared" si="625"/>
        <v>R_ES-AP-SpCool</v>
      </c>
      <c r="BO659" s="192" t="str">
        <f t="shared" si="626"/>
        <v>FH6_7</v>
      </c>
      <c r="BP659" s="192">
        <f t="shared" si="631"/>
        <v>0</v>
      </c>
      <c r="BQ659" s="192" t="s">
        <v>18</v>
      </c>
      <c r="BR659" s="46" t="s">
        <v>191</v>
      </c>
    </row>
    <row r="660" spans="11:70">
      <c r="K660" s="186" t="s">
        <v>350</v>
      </c>
      <c r="L660" s="187" t="str">
        <f t="shared" si="627"/>
        <v>R_ES-AP-SpCool</v>
      </c>
      <c r="M660" s="186" t="str">
        <f t="shared" ref="M660:N660" si="692">M564</f>
        <v>FH8_9</v>
      </c>
      <c r="N660" s="186">
        <f t="shared" si="692"/>
        <v>0</v>
      </c>
      <c r="O660" s="186" t="s">
        <v>18</v>
      </c>
      <c r="P660" s="187" t="s">
        <v>195</v>
      </c>
      <c r="T660" s="186" t="s">
        <v>350</v>
      </c>
      <c r="U660" s="187" t="str">
        <f t="shared" si="615"/>
        <v>R_ES-AP-SpCool</v>
      </c>
      <c r="V660" s="186" t="str">
        <f t="shared" si="615"/>
        <v>FH8_9</v>
      </c>
      <c r="W660" s="186">
        <f t="shared" ref="W660" si="693">W564</f>
        <v>0</v>
      </c>
      <c r="X660" s="186" t="s">
        <v>18</v>
      </c>
      <c r="Y660" s="187" t="s">
        <v>190</v>
      </c>
      <c r="AC660" s="186" t="s">
        <v>350</v>
      </c>
      <c r="AD660" s="46" t="str">
        <f t="shared" si="617"/>
        <v>R_ES-AP-SpCool</v>
      </c>
      <c r="AE660" s="192" t="str">
        <f t="shared" si="618"/>
        <v>FH8_9</v>
      </c>
      <c r="AF660" s="46">
        <f t="shared" si="667"/>
        <v>0</v>
      </c>
      <c r="AG660" s="192" t="s">
        <v>18</v>
      </c>
      <c r="AH660" s="46" t="s">
        <v>196</v>
      </c>
      <c r="AL660" s="186" t="s">
        <v>350</v>
      </c>
      <c r="AM660" s="187" t="str">
        <f t="shared" si="619"/>
        <v>R_ES-AP-SpCool</v>
      </c>
      <c r="AN660" s="186" t="str">
        <f t="shared" si="620"/>
        <v>FH8_9</v>
      </c>
      <c r="AO660" s="186">
        <f t="shared" si="685"/>
        <v>0</v>
      </c>
      <c r="AP660" s="186" t="s">
        <v>18</v>
      </c>
      <c r="AQ660" s="187" t="s">
        <v>193</v>
      </c>
      <c r="AU660" s="186" t="s">
        <v>350</v>
      </c>
      <c r="AV660" s="46" t="str">
        <f t="shared" si="621"/>
        <v>R_ES-AP-SpCool</v>
      </c>
      <c r="AW660" s="192" t="str">
        <f t="shared" si="622"/>
        <v>FH8_9</v>
      </c>
      <c r="AX660" s="192">
        <f t="shared" si="629"/>
        <v>0</v>
      </c>
      <c r="AY660" s="192" t="s">
        <v>18</v>
      </c>
      <c r="AZ660" s="46" t="s">
        <v>192</v>
      </c>
      <c r="BD660" s="186" t="s">
        <v>350</v>
      </c>
      <c r="BE660" s="46" t="str">
        <f t="shared" si="623"/>
        <v>R_ES-AP-SpCool</v>
      </c>
      <c r="BF660" s="192" t="str">
        <f t="shared" si="624"/>
        <v>FH8_9</v>
      </c>
      <c r="BG660" s="192">
        <f t="shared" si="630"/>
        <v>0</v>
      </c>
      <c r="BH660" s="192" t="s">
        <v>18</v>
      </c>
      <c r="BI660" s="46" t="s">
        <v>194</v>
      </c>
      <c r="BM660" s="186" t="s">
        <v>350</v>
      </c>
      <c r="BN660" s="46" t="str">
        <f t="shared" si="625"/>
        <v>R_ES-AP-SpCool</v>
      </c>
      <c r="BO660" s="192" t="str">
        <f t="shared" si="626"/>
        <v>FH8_9</v>
      </c>
      <c r="BP660" s="192">
        <f t="shared" si="631"/>
        <v>0</v>
      </c>
      <c r="BQ660" s="192" t="s">
        <v>18</v>
      </c>
      <c r="BR660" s="46" t="s">
        <v>191</v>
      </c>
    </row>
    <row r="661" spans="11:70">
      <c r="K661" s="186" t="s">
        <v>350</v>
      </c>
      <c r="L661" s="187" t="str">
        <f t="shared" si="627"/>
        <v>R_ES-AP-SpCool</v>
      </c>
      <c r="M661" s="186" t="str">
        <f t="shared" ref="M661:N661" si="694">M565</f>
        <v>FH10_11</v>
      </c>
      <c r="N661" s="186">
        <f t="shared" si="694"/>
        <v>0</v>
      </c>
      <c r="O661" s="186" t="s">
        <v>18</v>
      </c>
      <c r="P661" s="187" t="s">
        <v>195</v>
      </c>
      <c r="T661" s="186" t="s">
        <v>350</v>
      </c>
      <c r="U661" s="187" t="str">
        <f t="shared" si="615"/>
        <v>R_ES-AP-SpCool</v>
      </c>
      <c r="V661" s="186" t="str">
        <f t="shared" si="615"/>
        <v>FH10_11</v>
      </c>
      <c r="W661" s="186">
        <f t="shared" ref="W661" si="695">W565</f>
        <v>0</v>
      </c>
      <c r="X661" s="186" t="s">
        <v>18</v>
      </c>
      <c r="Y661" s="187" t="s">
        <v>190</v>
      </c>
      <c r="AC661" s="186" t="s">
        <v>350</v>
      </c>
      <c r="AD661" s="46" t="str">
        <f t="shared" si="617"/>
        <v>R_ES-AP-SpCool</v>
      </c>
      <c r="AE661" s="192" t="str">
        <f t="shared" si="618"/>
        <v>FH10_11</v>
      </c>
      <c r="AF661" s="46">
        <f t="shared" si="667"/>
        <v>0</v>
      </c>
      <c r="AG661" s="192" t="s">
        <v>18</v>
      </c>
      <c r="AH661" s="46" t="s">
        <v>196</v>
      </c>
      <c r="AL661" s="186" t="s">
        <v>350</v>
      </c>
      <c r="AM661" s="187" t="str">
        <f t="shared" si="619"/>
        <v>R_ES-AP-SpCool</v>
      </c>
      <c r="AN661" s="186" t="str">
        <f t="shared" si="620"/>
        <v>FH10_11</v>
      </c>
      <c r="AO661" s="186">
        <f t="shared" si="685"/>
        <v>0</v>
      </c>
      <c r="AP661" s="186" t="s">
        <v>18</v>
      </c>
      <c r="AQ661" s="187" t="s">
        <v>193</v>
      </c>
      <c r="AU661" s="186" t="s">
        <v>350</v>
      </c>
      <c r="AV661" s="46" t="str">
        <f t="shared" si="621"/>
        <v>R_ES-AP-SpCool</v>
      </c>
      <c r="AW661" s="192" t="str">
        <f t="shared" si="622"/>
        <v>FH10_11</v>
      </c>
      <c r="AX661" s="192">
        <f t="shared" si="629"/>
        <v>0</v>
      </c>
      <c r="AY661" s="192" t="s">
        <v>18</v>
      </c>
      <c r="AZ661" s="46" t="s">
        <v>192</v>
      </c>
      <c r="BD661" s="186" t="s">
        <v>350</v>
      </c>
      <c r="BE661" s="46" t="str">
        <f t="shared" si="623"/>
        <v>R_ES-AP-SpCool</v>
      </c>
      <c r="BF661" s="192" t="str">
        <f t="shared" si="624"/>
        <v>FH10_11</v>
      </c>
      <c r="BG661" s="192">
        <f t="shared" si="630"/>
        <v>0</v>
      </c>
      <c r="BH661" s="192" t="s">
        <v>18</v>
      </c>
      <c r="BI661" s="46" t="s">
        <v>194</v>
      </c>
      <c r="BM661" s="186" t="s">
        <v>350</v>
      </c>
      <c r="BN661" s="46" t="str">
        <f t="shared" si="625"/>
        <v>R_ES-AP-SpCool</v>
      </c>
      <c r="BO661" s="192" t="str">
        <f t="shared" si="626"/>
        <v>FH10_11</v>
      </c>
      <c r="BP661" s="192">
        <f t="shared" si="631"/>
        <v>0</v>
      </c>
      <c r="BQ661" s="192" t="s">
        <v>18</v>
      </c>
      <c r="BR661" s="46" t="s">
        <v>191</v>
      </c>
    </row>
    <row r="662" spans="11:70">
      <c r="K662" s="186" t="s">
        <v>350</v>
      </c>
      <c r="L662" s="187" t="str">
        <f t="shared" si="627"/>
        <v>R_ES-AP-SpCool</v>
      </c>
      <c r="M662" s="186" t="str">
        <f t="shared" ref="M662:N662" si="696">M566</f>
        <v>FH12_13</v>
      </c>
      <c r="N662" s="186">
        <f t="shared" si="696"/>
        <v>0</v>
      </c>
      <c r="O662" s="186" t="s">
        <v>18</v>
      </c>
      <c r="P662" s="187" t="s">
        <v>195</v>
      </c>
      <c r="T662" s="186" t="s">
        <v>350</v>
      </c>
      <c r="U662" s="187" t="str">
        <f t="shared" si="615"/>
        <v>R_ES-AP-SpCool</v>
      </c>
      <c r="V662" s="186" t="str">
        <f t="shared" si="615"/>
        <v>FH12_13</v>
      </c>
      <c r="W662" s="186">
        <f t="shared" ref="W662" si="697">W566</f>
        <v>0</v>
      </c>
      <c r="X662" s="186" t="s">
        <v>18</v>
      </c>
      <c r="Y662" s="187" t="s">
        <v>190</v>
      </c>
      <c r="AC662" s="186" t="s">
        <v>350</v>
      </c>
      <c r="AD662" s="46" t="str">
        <f t="shared" si="617"/>
        <v>R_ES-AP-SpCool</v>
      </c>
      <c r="AE662" s="192" t="str">
        <f t="shared" si="618"/>
        <v>FH12_13</v>
      </c>
      <c r="AF662" s="46">
        <f t="shared" si="667"/>
        <v>0</v>
      </c>
      <c r="AG662" s="192" t="s">
        <v>18</v>
      </c>
      <c r="AH662" s="46" t="s">
        <v>196</v>
      </c>
      <c r="AL662" s="186" t="s">
        <v>350</v>
      </c>
      <c r="AM662" s="187" t="str">
        <f t="shared" si="619"/>
        <v>R_ES-AP-SpCool</v>
      </c>
      <c r="AN662" s="186" t="str">
        <f t="shared" si="620"/>
        <v>FH12_13</v>
      </c>
      <c r="AO662" s="186">
        <f t="shared" si="685"/>
        <v>0</v>
      </c>
      <c r="AP662" s="186" t="s">
        <v>18</v>
      </c>
      <c r="AQ662" s="187" t="s">
        <v>193</v>
      </c>
      <c r="AU662" s="186" t="s">
        <v>350</v>
      </c>
      <c r="AV662" s="46" t="str">
        <f t="shared" si="621"/>
        <v>R_ES-AP-SpCool</v>
      </c>
      <c r="AW662" s="192" t="str">
        <f t="shared" si="622"/>
        <v>FH12_13</v>
      </c>
      <c r="AX662" s="192">
        <f t="shared" si="629"/>
        <v>0</v>
      </c>
      <c r="AY662" s="192" t="s">
        <v>18</v>
      </c>
      <c r="AZ662" s="46" t="s">
        <v>192</v>
      </c>
      <c r="BD662" s="186" t="s">
        <v>350</v>
      </c>
      <c r="BE662" s="46" t="str">
        <f t="shared" si="623"/>
        <v>R_ES-AP-SpCool</v>
      </c>
      <c r="BF662" s="192" t="str">
        <f t="shared" si="624"/>
        <v>FH12_13</v>
      </c>
      <c r="BG662" s="192">
        <f t="shared" si="630"/>
        <v>0</v>
      </c>
      <c r="BH662" s="192" t="s">
        <v>18</v>
      </c>
      <c r="BI662" s="46" t="s">
        <v>194</v>
      </c>
      <c r="BM662" s="186" t="s">
        <v>350</v>
      </c>
      <c r="BN662" s="46" t="str">
        <f t="shared" si="625"/>
        <v>R_ES-AP-SpCool</v>
      </c>
      <c r="BO662" s="192" t="str">
        <f t="shared" si="626"/>
        <v>FH12_13</v>
      </c>
      <c r="BP662" s="192">
        <f t="shared" si="631"/>
        <v>0</v>
      </c>
      <c r="BQ662" s="192" t="s">
        <v>18</v>
      </c>
      <c r="BR662" s="46" t="s">
        <v>191</v>
      </c>
    </row>
    <row r="663" spans="11:70">
      <c r="K663" s="186" t="s">
        <v>350</v>
      </c>
      <c r="L663" s="187" t="str">
        <f t="shared" si="627"/>
        <v>R_ES-AP-SpCool</v>
      </c>
      <c r="M663" s="186" t="str">
        <f t="shared" ref="M663:N663" si="698">M567</f>
        <v>FH14_15</v>
      </c>
      <c r="N663" s="186">
        <f t="shared" si="698"/>
        <v>0</v>
      </c>
      <c r="O663" s="186" t="s">
        <v>18</v>
      </c>
      <c r="P663" s="187" t="s">
        <v>195</v>
      </c>
      <c r="T663" s="186" t="s">
        <v>350</v>
      </c>
      <c r="U663" s="187" t="str">
        <f t="shared" si="615"/>
        <v>R_ES-AP-SpCool</v>
      </c>
      <c r="V663" s="186" t="str">
        <f t="shared" si="615"/>
        <v>FH14_15</v>
      </c>
      <c r="W663" s="186">
        <f t="shared" ref="W663" si="699">W567</f>
        <v>0</v>
      </c>
      <c r="X663" s="186" t="s">
        <v>18</v>
      </c>
      <c r="Y663" s="187" t="s">
        <v>190</v>
      </c>
      <c r="AC663" s="186" t="s">
        <v>350</v>
      </c>
      <c r="AD663" s="46" t="str">
        <f t="shared" si="617"/>
        <v>R_ES-AP-SpCool</v>
      </c>
      <c r="AE663" s="192" t="str">
        <f t="shared" si="618"/>
        <v>FH14_15</v>
      </c>
      <c r="AF663" s="46">
        <f t="shared" si="667"/>
        <v>0</v>
      </c>
      <c r="AG663" s="192" t="s">
        <v>18</v>
      </c>
      <c r="AH663" s="46" t="s">
        <v>196</v>
      </c>
      <c r="AL663" s="186" t="s">
        <v>350</v>
      </c>
      <c r="AM663" s="187" t="str">
        <f t="shared" si="619"/>
        <v>R_ES-AP-SpCool</v>
      </c>
      <c r="AN663" s="186" t="str">
        <f t="shared" si="620"/>
        <v>FH14_15</v>
      </c>
      <c r="AO663" s="186">
        <f t="shared" si="685"/>
        <v>0</v>
      </c>
      <c r="AP663" s="186" t="s">
        <v>18</v>
      </c>
      <c r="AQ663" s="187" t="s">
        <v>193</v>
      </c>
      <c r="AU663" s="186" t="s">
        <v>350</v>
      </c>
      <c r="AV663" s="46" t="str">
        <f t="shared" si="621"/>
        <v>R_ES-AP-SpCool</v>
      </c>
      <c r="AW663" s="192" t="str">
        <f t="shared" si="622"/>
        <v>FH14_15</v>
      </c>
      <c r="AX663" s="192">
        <f t="shared" si="629"/>
        <v>0</v>
      </c>
      <c r="AY663" s="192" t="s">
        <v>18</v>
      </c>
      <c r="AZ663" s="46" t="s">
        <v>192</v>
      </c>
      <c r="BD663" s="186" t="s">
        <v>350</v>
      </c>
      <c r="BE663" s="46" t="str">
        <f t="shared" si="623"/>
        <v>R_ES-AP-SpCool</v>
      </c>
      <c r="BF663" s="192" t="str">
        <f t="shared" si="624"/>
        <v>FH14_15</v>
      </c>
      <c r="BG663" s="192">
        <f t="shared" si="630"/>
        <v>0</v>
      </c>
      <c r="BH663" s="192" t="s">
        <v>18</v>
      </c>
      <c r="BI663" s="46" t="s">
        <v>194</v>
      </c>
      <c r="BM663" s="186" t="s">
        <v>350</v>
      </c>
      <c r="BN663" s="46" t="str">
        <f t="shared" si="625"/>
        <v>R_ES-AP-SpCool</v>
      </c>
      <c r="BO663" s="192" t="str">
        <f t="shared" si="626"/>
        <v>FH14_15</v>
      </c>
      <c r="BP663" s="192">
        <f t="shared" si="631"/>
        <v>0</v>
      </c>
      <c r="BQ663" s="192" t="s">
        <v>18</v>
      </c>
      <c r="BR663" s="46" t="s">
        <v>191</v>
      </c>
    </row>
    <row r="664" spans="11:70">
      <c r="K664" s="186" t="s">
        <v>350</v>
      </c>
      <c r="L664" s="187" t="str">
        <f t="shared" si="627"/>
        <v>R_ES-AP-SpCool</v>
      </c>
      <c r="M664" s="186" t="str">
        <f t="shared" ref="M664:N664" si="700">M568</f>
        <v>FH16_17</v>
      </c>
      <c r="N664" s="186">
        <f t="shared" si="700"/>
        <v>0</v>
      </c>
      <c r="O664" s="186" t="s">
        <v>18</v>
      </c>
      <c r="P664" s="187" t="s">
        <v>195</v>
      </c>
      <c r="T664" s="186" t="s">
        <v>350</v>
      </c>
      <c r="U664" s="187" t="str">
        <f t="shared" si="615"/>
        <v>R_ES-AP-SpCool</v>
      </c>
      <c r="V664" s="186" t="str">
        <f t="shared" si="615"/>
        <v>FH16_17</v>
      </c>
      <c r="W664" s="186">
        <f t="shared" ref="W664" si="701">W568</f>
        <v>0</v>
      </c>
      <c r="X664" s="186" t="s">
        <v>18</v>
      </c>
      <c r="Y664" s="187" t="s">
        <v>190</v>
      </c>
      <c r="AC664" s="186" t="s">
        <v>350</v>
      </c>
      <c r="AD664" s="46" t="str">
        <f t="shared" si="617"/>
        <v>R_ES-AP-SpCool</v>
      </c>
      <c r="AE664" s="192" t="str">
        <f t="shared" si="618"/>
        <v>FH16_17</v>
      </c>
      <c r="AF664" s="46">
        <f t="shared" si="667"/>
        <v>0</v>
      </c>
      <c r="AG664" s="192" t="s">
        <v>18</v>
      </c>
      <c r="AH664" s="46" t="s">
        <v>196</v>
      </c>
      <c r="AL664" s="186" t="s">
        <v>350</v>
      </c>
      <c r="AM664" s="187" t="str">
        <f t="shared" si="619"/>
        <v>R_ES-AP-SpCool</v>
      </c>
      <c r="AN664" s="186" t="str">
        <f t="shared" si="620"/>
        <v>FH16_17</v>
      </c>
      <c r="AO664" s="186">
        <f t="shared" si="685"/>
        <v>0</v>
      </c>
      <c r="AP664" s="186" t="s">
        <v>18</v>
      </c>
      <c r="AQ664" s="187" t="s">
        <v>193</v>
      </c>
      <c r="AU664" s="186" t="s">
        <v>350</v>
      </c>
      <c r="AV664" s="46" t="str">
        <f t="shared" si="621"/>
        <v>R_ES-AP-SpCool</v>
      </c>
      <c r="AW664" s="192" t="str">
        <f t="shared" si="622"/>
        <v>FH16_17</v>
      </c>
      <c r="AX664" s="192">
        <f t="shared" si="629"/>
        <v>0</v>
      </c>
      <c r="AY664" s="192" t="s">
        <v>18</v>
      </c>
      <c r="AZ664" s="46" t="s">
        <v>192</v>
      </c>
      <c r="BD664" s="186" t="s">
        <v>350</v>
      </c>
      <c r="BE664" s="46" t="str">
        <f t="shared" si="623"/>
        <v>R_ES-AP-SpCool</v>
      </c>
      <c r="BF664" s="192" t="str">
        <f t="shared" si="624"/>
        <v>FH16_17</v>
      </c>
      <c r="BG664" s="192">
        <f t="shared" si="630"/>
        <v>0</v>
      </c>
      <c r="BH664" s="192" t="s">
        <v>18</v>
      </c>
      <c r="BI664" s="46" t="s">
        <v>194</v>
      </c>
      <c r="BM664" s="186" t="s">
        <v>350</v>
      </c>
      <c r="BN664" s="46" t="str">
        <f t="shared" si="625"/>
        <v>R_ES-AP-SpCool</v>
      </c>
      <c r="BO664" s="192" t="str">
        <f t="shared" si="626"/>
        <v>FH16_17</v>
      </c>
      <c r="BP664" s="192">
        <f t="shared" si="631"/>
        <v>0</v>
      </c>
      <c r="BQ664" s="192" t="s">
        <v>18</v>
      </c>
      <c r="BR664" s="46" t="s">
        <v>191</v>
      </c>
    </row>
    <row r="665" spans="11:70">
      <c r="K665" s="186" t="s">
        <v>350</v>
      </c>
      <c r="L665" s="187" t="str">
        <f t="shared" si="627"/>
        <v>R_ES-AP-SpCool</v>
      </c>
      <c r="M665" s="186" t="str">
        <f t="shared" ref="M665:N665" si="702">M569</f>
        <v>FH18_19</v>
      </c>
      <c r="N665" s="186">
        <f t="shared" si="702"/>
        <v>0</v>
      </c>
      <c r="O665" s="186" t="s">
        <v>18</v>
      </c>
      <c r="P665" s="187" t="s">
        <v>195</v>
      </c>
      <c r="T665" s="186" t="s">
        <v>350</v>
      </c>
      <c r="U665" s="187" t="str">
        <f t="shared" si="615"/>
        <v>R_ES-AP-SpCool</v>
      </c>
      <c r="V665" s="186" t="str">
        <f t="shared" si="615"/>
        <v>FH18_19</v>
      </c>
      <c r="W665" s="186">
        <f t="shared" ref="W665" si="703">W569</f>
        <v>0</v>
      </c>
      <c r="X665" s="186" t="s">
        <v>18</v>
      </c>
      <c r="Y665" s="187" t="s">
        <v>190</v>
      </c>
      <c r="AC665" s="186" t="s">
        <v>350</v>
      </c>
      <c r="AD665" s="46" t="str">
        <f t="shared" si="617"/>
        <v>R_ES-AP-SpCool</v>
      </c>
      <c r="AE665" s="192" t="str">
        <f t="shared" si="618"/>
        <v>FH18_19</v>
      </c>
      <c r="AF665" s="46">
        <f t="shared" si="667"/>
        <v>0</v>
      </c>
      <c r="AG665" s="192" t="s">
        <v>18</v>
      </c>
      <c r="AH665" s="46" t="s">
        <v>196</v>
      </c>
      <c r="AL665" s="186" t="s">
        <v>350</v>
      </c>
      <c r="AM665" s="187" t="str">
        <f t="shared" si="619"/>
        <v>R_ES-AP-SpCool</v>
      </c>
      <c r="AN665" s="186" t="str">
        <f t="shared" si="620"/>
        <v>FH18_19</v>
      </c>
      <c r="AO665" s="186">
        <f t="shared" si="685"/>
        <v>0</v>
      </c>
      <c r="AP665" s="186" t="s">
        <v>18</v>
      </c>
      <c r="AQ665" s="187" t="s">
        <v>193</v>
      </c>
      <c r="AU665" s="186" t="s">
        <v>350</v>
      </c>
      <c r="AV665" s="46" t="str">
        <f t="shared" si="621"/>
        <v>R_ES-AP-SpCool</v>
      </c>
      <c r="AW665" s="192" t="str">
        <f t="shared" si="622"/>
        <v>FH18_19</v>
      </c>
      <c r="AX665" s="192">
        <f t="shared" si="629"/>
        <v>0</v>
      </c>
      <c r="AY665" s="192" t="s">
        <v>18</v>
      </c>
      <c r="AZ665" s="46" t="s">
        <v>192</v>
      </c>
      <c r="BD665" s="186" t="s">
        <v>350</v>
      </c>
      <c r="BE665" s="46" t="str">
        <f t="shared" si="623"/>
        <v>R_ES-AP-SpCool</v>
      </c>
      <c r="BF665" s="192" t="str">
        <f t="shared" si="624"/>
        <v>FH18_19</v>
      </c>
      <c r="BG665" s="192">
        <f t="shared" si="630"/>
        <v>0</v>
      </c>
      <c r="BH665" s="192" t="s">
        <v>18</v>
      </c>
      <c r="BI665" s="46" t="s">
        <v>194</v>
      </c>
      <c r="BM665" s="186" t="s">
        <v>350</v>
      </c>
      <c r="BN665" s="46" t="str">
        <f t="shared" si="625"/>
        <v>R_ES-AP-SpCool</v>
      </c>
      <c r="BO665" s="192" t="str">
        <f t="shared" si="626"/>
        <v>FH18_19</v>
      </c>
      <c r="BP665" s="192">
        <f t="shared" si="631"/>
        <v>0</v>
      </c>
      <c r="BQ665" s="192" t="s">
        <v>18</v>
      </c>
      <c r="BR665" s="46" t="s">
        <v>191</v>
      </c>
    </row>
    <row r="666" spans="11:70">
      <c r="K666" s="186" t="s">
        <v>350</v>
      </c>
      <c r="L666" s="187" t="str">
        <f t="shared" si="627"/>
        <v>R_ES-AP-SpCool</v>
      </c>
      <c r="M666" s="186" t="str">
        <f t="shared" ref="M666:N666" si="704">M570</f>
        <v>FH20_21</v>
      </c>
      <c r="N666" s="186">
        <f t="shared" si="704"/>
        <v>0</v>
      </c>
      <c r="O666" s="186" t="s">
        <v>18</v>
      </c>
      <c r="P666" s="187" t="s">
        <v>195</v>
      </c>
      <c r="T666" s="186" t="s">
        <v>350</v>
      </c>
      <c r="U666" s="187" t="str">
        <f t="shared" si="615"/>
        <v>R_ES-AP-SpCool</v>
      </c>
      <c r="V666" s="186" t="str">
        <f t="shared" si="615"/>
        <v>FH20_21</v>
      </c>
      <c r="W666" s="186">
        <f t="shared" ref="W666" si="705">W570</f>
        <v>0</v>
      </c>
      <c r="X666" s="186" t="s">
        <v>18</v>
      </c>
      <c r="Y666" s="187" t="s">
        <v>190</v>
      </c>
      <c r="AC666" s="186" t="s">
        <v>350</v>
      </c>
      <c r="AD666" s="46" t="str">
        <f t="shared" si="617"/>
        <v>R_ES-AP-SpCool</v>
      </c>
      <c r="AE666" s="192" t="str">
        <f t="shared" si="618"/>
        <v>FH20_21</v>
      </c>
      <c r="AF666" s="46">
        <f t="shared" si="667"/>
        <v>0</v>
      </c>
      <c r="AG666" s="192" t="s">
        <v>18</v>
      </c>
      <c r="AH666" s="46" t="s">
        <v>196</v>
      </c>
      <c r="AL666" s="186" t="s">
        <v>350</v>
      </c>
      <c r="AM666" s="187" t="str">
        <f t="shared" si="619"/>
        <v>R_ES-AP-SpCool</v>
      </c>
      <c r="AN666" s="186" t="str">
        <f t="shared" si="620"/>
        <v>FH20_21</v>
      </c>
      <c r="AO666" s="186">
        <f t="shared" si="685"/>
        <v>0</v>
      </c>
      <c r="AP666" s="186" t="s">
        <v>18</v>
      </c>
      <c r="AQ666" s="187" t="s">
        <v>193</v>
      </c>
      <c r="AU666" s="186" t="s">
        <v>350</v>
      </c>
      <c r="AV666" s="46" t="str">
        <f t="shared" si="621"/>
        <v>R_ES-AP-SpCool</v>
      </c>
      <c r="AW666" s="192" t="str">
        <f t="shared" si="622"/>
        <v>FH20_21</v>
      </c>
      <c r="AX666" s="192">
        <f t="shared" si="629"/>
        <v>0</v>
      </c>
      <c r="AY666" s="192" t="s">
        <v>18</v>
      </c>
      <c r="AZ666" s="46" t="s">
        <v>192</v>
      </c>
      <c r="BD666" s="186" t="s">
        <v>350</v>
      </c>
      <c r="BE666" s="46" t="str">
        <f t="shared" si="623"/>
        <v>R_ES-AP-SpCool</v>
      </c>
      <c r="BF666" s="192" t="str">
        <f t="shared" si="624"/>
        <v>FH20_21</v>
      </c>
      <c r="BG666" s="192">
        <f t="shared" si="630"/>
        <v>0</v>
      </c>
      <c r="BH666" s="192" t="s">
        <v>18</v>
      </c>
      <c r="BI666" s="46" t="s">
        <v>194</v>
      </c>
      <c r="BM666" s="186" t="s">
        <v>350</v>
      </c>
      <c r="BN666" s="46" t="str">
        <f t="shared" si="625"/>
        <v>R_ES-AP-SpCool</v>
      </c>
      <c r="BO666" s="192" t="str">
        <f t="shared" si="626"/>
        <v>FH20_21</v>
      </c>
      <c r="BP666" s="192">
        <f t="shared" si="631"/>
        <v>0</v>
      </c>
      <c r="BQ666" s="192" t="s">
        <v>18</v>
      </c>
      <c r="BR666" s="46" t="s">
        <v>191</v>
      </c>
    </row>
    <row r="667" spans="11:70">
      <c r="K667" s="186" t="s">
        <v>350</v>
      </c>
      <c r="L667" s="187" t="str">
        <f t="shared" si="627"/>
        <v>R_ES-AP-SpCool</v>
      </c>
      <c r="M667" s="186" t="str">
        <f t="shared" ref="M667:N667" si="706">M571</f>
        <v>FH22_23</v>
      </c>
      <c r="N667" s="186">
        <f t="shared" si="706"/>
        <v>0</v>
      </c>
      <c r="O667" s="186" t="s">
        <v>18</v>
      </c>
      <c r="P667" s="187" t="s">
        <v>195</v>
      </c>
      <c r="T667" s="186" t="s">
        <v>350</v>
      </c>
      <c r="U667" s="187" t="str">
        <f t="shared" si="615"/>
        <v>R_ES-AP-SpCool</v>
      </c>
      <c r="V667" s="186" t="str">
        <f t="shared" si="615"/>
        <v>FH22_23</v>
      </c>
      <c r="W667" s="186">
        <f t="shared" ref="W667" si="707">W571</f>
        <v>0</v>
      </c>
      <c r="X667" s="186" t="s">
        <v>18</v>
      </c>
      <c r="Y667" s="187" t="s">
        <v>190</v>
      </c>
      <c r="AC667" s="186" t="s">
        <v>350</v>
      </c>
      <c r="AD667" s="46" t="str">
        <f t="shared" si="617"/>
        <v>R_ES-AP-SpCool</v>
      </c>
      <c r="AE667" s="192" t="str">
        <f t="shared" si="618"/>
        <v>FH22_23</v>
      </c>
      <c r="AF667" s="46">
        <f t="shared" si="667"/>
        <v>0</v>
      </c>
      <c r="AG667" s="192" t="s">
        <v>18</v>
      </c>
      <c r="AH667" s="46" t="s">
        <v>196</v>
      </c>
      <c r="AL667" s="186" t="s">
        <v>350</v>
      </c>
      <c r="AM667" s="187" t="str">
        <f t="shared" si="619"/>
        <v>R_ES-AP-SpCool</v>
      </c>
      <c r="AN667" s="186" t="str">
        <f t="shared" si="620"/>
        <v>FH22_23</v>
      </c>
      <c r="AO667" s="186">
        <f t="shared" si="685"/>
        <v>0</v>
      </c>
      <c r="AP667" s="186" t="s">
        <v>18</v>
      </c>
      <c r="AQ667" s="187" t="s">
        <v>193</v>
      </c>
      <c r="AU667" s="186" t="s">
        <v>350</v>
      </c>
      <c r="AV667" s="46" t="str">
        <f t="shared" si="621"/>
        <v>R_ES-AP-SpCool</v>
      </c>
      <c r="AW667" s="192" t="str">
        <f t="shared" si="622"/>
        <v>FH22_23</v>
      </c>
      <c r="AX667" s="192">
        <f t="shared" si="629"/>
        <v>0</v>
      </c>
      <c r="AY667" s="192" t="s">
        <v>18</v>
      </c>
      <c r="AZ667" s="46" t="s">
        <v>192</v>
      </c>
      <c r="BD667" s="186" t="s">
        <v>350</v>
      </c>
      <c r="BE667" s="46" t="str">
        <f t="shared" si="623"/>
        <v>R_ES-AP-SpCool</v>
      </c>
      <c r="BF667" s="192" t="str">
        <f t="shared" si="624"/>
        <v>FH22_23</v>
      </c>
      <c r="BG667" s="192">
        <f t="shared" si="630"/>
        <v>0</v>
      </c>
      <c r="BH667" s="192" t="s">
        <v>18</v>
      </c>
      <c r="BI667" s="46" t="s">
        <v>194</v>
      </c>
      <c r="BM667" s="186" t="s">
        <v>350</v>
      </c>
      <c r="BN667" s="46" t="str">
        <f t="shared" si="625"/>
        <v>R_ES-AP-SpCool</v>
      </c>
      <c r="BO667" s="192" t="str">
        <f t="shared" si="626"/>
        <v>FH22_23</v>
      </c>
      <c r="BP667" s="192">
        <f t="shared" si="631"/>
        <v>0</v>
      </c>
      <c r="BQ667" s="192" t="s">
        <v>18</v>
      </c>
      <c r="BR667" s="46" t="s">
        <v>191</v>
      </c>
    </row>
    <row r="668" spans="11:70">
      <c r="K668" s="186" t="s">
        <v>140</v>
      </c>
      <c r="L668" s="187" t="str">
        <f t="shared" si="627"/>
        <v>R_ES-AP-SpCool</v>
      </c>
      <c r="M668" s="186">
        <f t="shared" ref="M668:N668" si="708">M572</f>
        <v>0</v>
      </c>
      <c r="N668" s="186">
        <f t="shared" si="708"/>
        <v>0</v>
      </c>
      <c r="O668" s="186" t="s">
        <v>18</v>
      </c>
      <c r="P668" s="187" t="s">
        <v>195</v>
      </c>
      <c r="T668" s="186" t="s">
        <v>140</v>
      </c>
      <c r="U668" s="187" t="str">
        <f t="shared" si="615"/>
        <v>R_ES-AP-SpCool</v>
      </c>
      <c r="V668" s="186">
        <f t="shared" si="615"/>
        <v>0</v>
      </c>
      <c r="W668" s="186">
        <f t="shared" ref="W668" si="709">W572</f>
        <v>0</v>
      </c>
      <c r="X668" s="186" t="s">
        <v>18</v>
      </c>
      <c r="Y668" s="187" t="s">
        <v>190</v>
      </c>
      <c r="AC668" s="186" t="s">
        <v>140</v>
      </c>
      <c r="AD668" s="46" t="str">
        <f t="shared" si="617"/>
        <v>R_ES-AP-SpCool</v>
      </c>
      <c r="AE668" s="192">
        <f t="shared" si="618"/>
        <v>0</v>
      </c>
      <c r="AF668" s="46">
        <f t="shared" si="667"/>
        <v>0</v>
      </c>
      <c r="AG668" s="192" t="s">
        <v>18</v>
      </c>
      <c r="AH668" s="46" t="s">
        <v>196</v>
      </c>
      <c r="AL668" s="186" t="s">
        <v>140</v>
      </c>
      <c r="AM668" s="187" t="str">
        <f t="shared" si="619"/>
        <v>R_ES-AP-SpCool</v>
      </c>
      <c r="AN668" s="186">
        <f t="shared" si="620"/>
        <v>0</v>
      </c>
      <c r="AO668" s="186">
        <f t="shared" si="685"/>
        <v>0</v>
      </c>
      <c r="AP668" s="186" t="s">
        <v>18</v>
      </c>
      <c r="AQ668" s="187" t="s">
        <v>193</v>
      </c>
      <c r="AU668" s="186" t="s">
        <v>140</v>
      </c>
      <c r="AV668" s="46" t="str">
        <f t="shared" si="621"/>
        <v>R_ES-AP-SpCool</v>
      </c>
      <c r="AW668" s="192">
        <f t="shared" si="622"/>
        <v>0</v>
      </c>
      <c r="AX668" s="192">
        <f t="shared" si="629"/>
        <v>0</v>
      </c>
      <c r="AY668" s="192" t="s">
        <v>18</v>
      </c>
      <c r="AZ668" s="46" t="s">
        <v>192</v>
      </c>
      <c r="BD668" s="186" t="s">
        <v>140</v>
      </c>
      <c r="BE668" s="46" t="str">
        <f t="shared" si="623"/>
        <v>R_ES-AP-SpCool</v>
      </c>
      <c r="BF668" s="192">
        <f t="shared" si="624"/>
        <v>0</v>
      </c>
      <c r="BG668" s="192">
        <f t="shared" si="630"/>
        <v>0</v>
      </c>
      <c r="BH668" s="192" t="s">
        <v>18</v>
      </c>
      <c r="BI668" s="46" t="s">
        <v>194</v>
      </c>
      <c r="BM668" s="186" t="s">
        <v>140</v>
      </c>
      <c r="BN668" s="46" t="str">
        <f t="shared" si="625"/>
        <v>R_ES-AP-SpCool</v>
      </c>
      <c r="BO668" s="192">
        <f t="shared" si="626"/>
        <v>0</v>
      </c>
      <c r="BP668" s="192">
        <f t="shared" si="631"/>
        <v>0</v>
      </c>
      <c r="BQ668" s="192" t="s">
        <v>18</v>
      </c>
      <c r="BR668" s="46" t="s">
        <v>191</v>
      </c>
    </row>
    <row r="669" spans="11:70">
      <c r="K669" s="186" t="s">
        <v>140</v>
      </c>
      <c r="L669" s="187" t="str">
        <f t="shared" si="627"/>
        <v>R_ES-AP-SpCool</v>
      </c>
      <c r="M669" s="186">
        <f t="shared" ref="M669:N669" si="710">M573</f>
        <v>0</v>
      </c>
      <c r="N669" s="186">
        <f t="shared" si="710"/>
        <v>0</v>
      </c>
      <c r="O669" s="186" t="s">
        <v>18</v>
      </c>
      <c r="P669" s="187" t="s">
        <v>195</v>
      </c>
      <c r="T669" s="186" t="s">
        <v>140</v>
      </c>
      <c r="U669" s="187" t="str">
        <f t="shared" si="615"/>
        <v>R_ES-AP-SpCool</v>
      </c>
      <c r="V669" s="186">
        <f t="shared" si="615"/>
        <v>0</v>
      </c>
      <c r="W669" s="186">
        <f t="shared" ref="W669" si="711">W573</f>
        <v>0</v>
      </c>
      <c r="X669" s="186" t="s">
        <v>18</v>
      </c>
      <c r="Y669" s="187" t="s">
        <v>190</v>
      </c>
      <c r="AC669" s="186" t="s">
        <v>140</v>
      </c>
      <c r="AD669" s="46" t="str">
        <f t="shared" si="617"/>
        <v>R_ES-AP-SpCool</v>
      </c>
      <c r="AE669" s="192">
        <f t="shared" si="618"/>
        <v>0</v>
      </c>
      <c r="AF669" s="46">
        <f t="shared" si="667"/>
        <v>0</v>
      </c>
      <c r="AG669" s="192" t="s">
        <v>18</v>
      </c>
      <c r="AH669" s="46" t="s">
        <v>196</v>
      </c>
      <c r="AL669" s="186" t="s">
        <v>140</v>
      </c>
      <c r="AM669" s="187" t="str">
        <f t="shared" si="619"/>
        <v>R_ES-AP-SpCool</v>
      </c>
      <c r="AN669" s="186">
        <f t="shared" si="620"/>
        <v>0</v>
      </c>
      <c r="AO669" s="186">
        <f t="shared" si="685"/>
        <v>0</v>
      </c>
      <c r="AP669" s="186" t="s">
        <v>18</v>
      </c>
      <c r="AQ669" s="187" t="s">
        <v>193</v>
      </c>
      <c r="AU669" s="186" t="s">
        <v>140</v>
      </c>
      <c r="AV669" s="46" t="str">
        <f t="shared" si="621"/>
        <v>R_ES-AP-SpCool</v>
      </c>
      <c r="AW669" s="192">
        <f t="shared" si="622"/>
        <v>0</v>
      </c>
      <c r="AX669" s="192">
        <f t="shared" si="629"/>
        <v>0</v>
      </c>
      <c r="AY669" s="192" t="s">
        <v>18</v>
      </c>
      <c r="AZ669" s="46" t="s">
        <v>192</v>
      </c>
      <c r="BD669" s="186" t="s">
        <v>140</v>
      </c>
      <c r="BE669" s="46" t="str">
        <f t="shared" si="623"/>
        <v>R_ES-AP-SpCool</v>
      </c>
      <c r="BF669" s="192">
        <f t="shared" si="624"/>
        <v>0</v>
      </c>
      <c r="BG669" s="192">
        <f t="shared" si="630"/>
        <v>0</v>
      </c>
      <c r="BH669" s="192" t="s">
        <v>18</v>
      </c>
      <c r="BI669" s="46" t="s">
        <v>194</v>
      </c>
      <c r="BM669" s="186" t="s">
        <v>140</v>
      </c>
      <c r="BN669" s="46" t="str">
        <f t="shared" si="625"/>
        <v>R_ES-AP-SpCool</v>
      </c>
      <c r="BO669" s="192">
        <f t="shared" si="626"/>
        <v>0</v>
      </c>
      <c r="BP669" s="192">
        <f t="shared" si="631"/>
        <v>0</v>
      </c>
      <c r="BQ669" s="192" t="s">
        <v>18</v>
      </c>
      <c r="BR669" s="46" t="s">
        <v>191</v>
      </c>
    </row>
    <row r="670" spans="11:70">
      <c r="K670" s="186" t="s">
        <v>140</v>
      </c>
      <c r="L670" s="187" t="str">
        <f t="shared" si="627"/>
        <v>R_ES-AP-SpCool</v>
      </c>
      <c r="M670" s="186">
        <f t="shared" ref="M670:N670" si="712">M574</f>
        <v>0</v>
      </c>
      <c r="N670" s="186">
        <f t="shared" si="712"/>
        <v>0</v>
      </c>
      <c r="O670" s="186" t="s">
        <v>18</v>
      </c>
      <c r="P670" s="187" t="s">
        <v>195</v>
      </c>
      <c r="T670" s="186" t="s">
        <v>140</v>
      </c>
      <c r="U670" s="187" t="str">
        <f t="shared" si="615"/>
        <v>R_ES-AP-SpCool</v>
      </c>
      <c r="V670" s="186">
        <f t="shared" si="615"/>
        <v>0</v>
      </c>
      <c r="W670" s="186">
        <f t="shared" ref="W670" si="713">W574</f>
        <v>0</v>
      </c>
      <c r="X670" s="186" t="s">
        <v>18</v>
      </c>
      <c r="Y670" s="187" t="s">
        <v>190</v>
      </c>
      <c r="AC670" s="186" t="s">
        <v>140</v>
      </c>
      <c r="AD670" s="46" t="str">
        <f t="shared" si="617"/>
        <v>R_ES-AP-SpCool</v>
      </c>
      <c r="AE670" s="192">
        <f t="shared" si="618"/>
        <v>0</v>
      </c>
      <c r="AF670" s="46">
        <f t="shared" si="667"/>
        <v>0</v>
      </c>
      <c r="AG670" s="192" t="s">
        <v>18</v>
      </c>
      <c r="AH670" s="46" t="s">
        <v>196</v>
      </c>
      <c r="AL670" s="186" t="s">
        <v>140</v>
      </c>
      <c r="AM670" s="187" t="str">
        <f t="shared" si="619"/>
        <v>R_ES-AP-SpCool</v>
      </c>
      <c r="AN670" s="186">
        <f t="shared" si="620"/>
        <v>0</v>
      </c>
      <c r="AO670" s="186">
        <f t="shared" si="685"/>
        <v>0</v>
      </c>
      <c r="AP670" s="186" t="s">
        <v>18</v>
      </c>
      <c r="AQ670" s="187" t="s">
        <v>193</v>
      </c>
      <c r="AU670" s="186" t="s">
        <v>140</v>
      </c>
      <c r="AV670" s="46" t="str">
        <f t="shared" si="621"/>
        <v>R_ES-AP-SpCool</v>
      </c>
      <c r="AW670" s="192">
        <f t="shared" si="622"/>
        <v>0</v>
      </c>
      <c r="AX670" s="192">
        <f t="shared" si="629"/>
        <v>0</v>
      </c>
      <c r="AY670" s="192" t="s">
        <v>18</v>
      </c>
      <c r="AZ670" s="46" t="s">
        <v>192</v>
      </c>
      <c r="BD670" s="186" t="s">
        <v>140</v>
      </c>
      <c r="BE670" s="46" t="str">
        <f t="shared" si="623"/>
        <v>R_ES-AP-SpCool</v>
      </c>
      <c r="BF670" s="192">
        <f t="shared" si="624"/>
        <v>0</v>
      </c>
      <c r="BG670" s="192">
        <f t="shared" si="630"/>
        <v>0</v>
      </c>
      <c r="BH670" s="192" t="s">
        <v>18</v>
      </c>
      <c r="BI670" s="46" t="s">
        <v>194</v>
      </c>
      <c r="BM670" s="186" t="s">
        <v>140</v>
      </c>
      <c r="BN670" s="46" t="str">
        <f t="shared" si="625"/>
        <v>R_ES-AP-SpCool</v>
      </c>
      <c r="BO670" s="192">
        <f t="shared" si="626"/>
        <v>0</v>
      </c>
      <c r="BP670" s="192">
        <f t="shared" si="631"/>
        <v>0</v>
      </c>
      <c r="BQ670" s="192" t="s">
        <v>18</v>
      </c>
      <c r="BR670" s="46" t="s">
        <v>191</v>
      </c>
    </row>
    <row r="671" spans="11:70">
      <c r="K671" s="186" t="s">
        <v>140</v>
      </c>
      <c r="L671" s="187" t="str">
        <f t="shared" si="627"/>
        <v>R_ES-AP-SpCool</v>
      </c>
      <c r="M671" s="186">
        <f t="shared" ref="M671:N671" si="714">M575</f>
        <v>0</v>
      </c>
      <c r="N671" s="186">
        <f t="shared" si="714"/>
        <v>0</v>
      </c>
      <c r="O671" s="186" t="s">
        <v>18</v>
      </c>
      <c r="P671" s="187" t="s">
        <v>195</v>
      </c>
      <c r="T671" s="186" t="s">
        <v>140</v>
      </c>
      <c r="U671" s="187" t="str">
        <f t="shared" si="615"/>
        <v>R_ES-AP-SpCool</v>
      </c>
      <c r="V671" s="186">
        <f t="shared" si="615"/>
        <v>0</v>
      </c>
      <c r="W671" s="186">
        <f t="shared" ref="W671" si="715">W575</f>
        <v>0</v>
      </c>
      <c r="X671" s="186" t="s">
        <v>18</v>
      </c>
      <c r="Y671" s="187" t="s">
        <v>190</v>
      </c>
      <c r="AC671" s="186" t="s">
        <v>140</v>
      </c>
      <c r="AD671" s="46" t="str">
        <f t="shared" si="617"/>
        <v>R_ES-AP-SpCool</v>
      </c>
      <c r="AE671" s="192">
        <f t="shared" si="618"/>
        <v>0</v>
      </c>
      <c r="AF671" s="46">
        <f t="shared" si="667"/>
        <v>0</v>
      </c>
      <c r="AG671" s="192" t="s">
        <v>18</v>
      </c>
      <c r="AH671" s="46" t="s">
        <v>196</v>
      </c>
      <c r="AL671" s="186" t="s">
        <v>140</v>
      </c>
      <c r="AM671" s="187" t="str">
        <f t="shared" si="619"/>
        <v>R_ES-AP-SpCool</v>
      </c>
      <c r="AN671" s="186">
        <f t="shared" si="620"/>
        <v>0</v>
      </c>
      <c r="AO671" s="186">
        <f t="shared" si="685"/>
        <v>0</v>
      </c>
      <c r="AP671" s="186" t="s">
        <v>18</v>
      </c>
      <c r="AQ671" s="187" t="s">
        <v>193</v>
      </c>
      <c r="AU671" s="186" t="s">
        <v>140</v>
      </c>
      <c r="AV671" s="46" t="str">
        <f t="shared" si="621"/>
        <v>R_ES-AP-SpCool</v>
      </c>
      <c r="AW671" s="192">
        <f t="shared" si="622"/>
        <v>0</v>
      </c>
      <c r="AX671" s="192">
        <f t="shared" si="629"/>
        <v>0</v>
      </c>
      <c r="AY671" s="192" t="s">
        <v>18</v>
      </c>
      <c r="AZ671" s="46" t="s">
        <v>192</v>
      </c>
      <c r="BD671" s="186" t="s">
        <v>140</v>
      </c>
      <c r="BE671" s="46" t="str">
        <f t="shared" si="623"/>
        <v>R_ES-AP-SpCool</v>
      </c>
      <c r="BF671" s="192">
        <f t="shared" si="624"/>
        <v>0</v>
      </c>
      <c r="BG671" s="192">
        <f t="shared" si="630"/>
        <v>0</v>
      </c>
      <c r="BH671" s="192" t="s">
        <v>18</v>
      </c>
      <c r="BI671" s="46" t="s">
        <v>194</v>
      </c>
      <c r="BM671" s="186" t="s">
        <v>140</v>
      </c>
      <c r="BN671" s="46" t="str">
        <f t="shared" si="625"/>
        <v>R_ES-AP-SpCool</v>
      </c>
      <c r="BO671" s="192">
        <f t="shared" si="626"/>
        <v>0</v>
      </c>
      <c r="BP671" s="192">
        <f t="shared" si="631"/>
        <v>0</v>
      </c>
      <c r="BQ671" s="192" t="s">
        <v>18</v>
      </c>
      <c r="BR671" s="46" t="s">
        <v>191</v>
      </c>
    </row>
    <row r="672" spans="11:70">
      <c r="K672" s="186" t="s">
        <v>140</v>
      </c>
      <c r="L672" s="187" t="str">
        <f t="shared" si="627"/>
        <v>R_ES-AP-SpCool</v>
      </c>
      <c r="M672" s="186">
        <f t="shared" ref="M672:N672" si="716">M576</f>
        <v>0</v>
      </c>
      <c r="N672" s="186">
        <f t="shared" si="716"/>
        <v>0</v>
      </c>
      <c r="O672" s="186" t="s">
        <v>18</v>
      </c>
      <c r="P672" s="187" t="s">
        <v>195</v>
      </c>
      <c r="T672" s="186" t="s">
        <v>140</v>
      </c>
      <c r="U672" s="187" t="str">
        <f t="shared" ref="U672:V735" si="717">L672</f>
        <v>R_ES-AP-SpCool</v>
      </c>
      <c r="V672" s="186">
        <f t="shared" si="717"/>
        <v>0</v>
      </c>
      <c r="W672" s="186">
        <f t="shared" ref="W672" si="718">W576</f>
        <v>0</v>
      </c>
      <c r="X672" s="186" t="s">
        <v>18</v>
      </c>
      <c r="Y672" s="187" t="s">
        <v>190</v>
      </c>
      <c r="AC672" s="186" t="s">
        <v>140</v>
      </c>
      <c r="AD672" s="46" t="str">
        <f t="shared" ref="AD672:AD735" si="719">U672</f>
        <v>R_ES-AP-SpCool</v>
      </c>
      <c r="AE672" s="192">
        <f t="shared" ref="AE672:AE735" si="720">V672</f>
        <v>0</v>
      </c>
      <c r="AF672" s="46">
        <f t="shared" si="667"/>
        <v>0</v>
      </c>
      <c r="AG672" s="192" t="s">
        <v>18</v>
      </c>
      <c r="AH672" s="46" t="s">
        <v>196</v>
      </c>
      <c r="AL672" s="186" t="s">
        <v>140</v>
      </c>
      <c r="AM672" s="187" t="str">
        <f t="shared" ref="AM672:AM735" si="721">AD672</f>
        <v>R_ES-AP-SpCool</v>
      </c>
      <c r="AN672" s="186">
        <f t="shared" ref="AN672:AN735" si="722">AE672</f>
        <v>0</v>
      </c>
      <c r="AO672" s="186">
        <f t="shared" si="685"/>
        <v>0</v>
      </c>
      <c r="AP672" s="186" t="s">
        <v>18</v>
      </c>
      <c r="AQ672" s="187" t="s">
        <v>193</v>
      </c>
      <c r="AU672" s="186" t="s">
        <v>140</v>
      </c>
      <c r="AV672" s="46" t="str">
        <f t="shared" ref="AV672:AV735" si="723">AM672</f>
        <v>R_ES-AP-SpCool</v>
      </c>
      <c r="AW672" s="192">
        <f t="shared" ref="AW672:AW735" si="724">AN672</f>
        <v>0</v>
      </c>
      <c r="AX672" s="192">
        <f t="shared" si="629"/>
        <v>0</v>
      </c>
      <c r="AY672" s="192" t="s">
        <v>18</v>
      </c>
      <c r="AZ672" s="46" t="s">
        <v>192</v>
      </c>
      <c r="BD672" s="186" t="s">
        <v>140</v>
      </c>
      <c r="BE672" s="46" t="str">
        <f t="shared" ref="BE672:BE735" si="725">AV672</f>
        <v>R_ES-AP-SpCool</v>
      </c>
      <c r="BF672" s="192">
        <f t="shared" ref="BF672:BF735" si="726">AW672</f>
        <v>0</v>
      </c>
      <c r="BG672" s="192">
        <f t="shared" si="630"/>
        <v>0</v>
      </c>
      <c r="BH672" s="192" t="s">
        <v>18</v>
      </c>
      <c r="BI672" s="46" t="s">
        <v>194</v>
      </c>
      <c r="BM672" s="186" t="s">
        <v>140</v>
      </c>
      <c r="BN672" s="46" t="str">
        <f t="shared" ref="BN672:BN735" si="727">BE672</f>
        <v>R_ES-AP-SpCool</v>
      </c>
      <c r="BO672" s="192">
        <f t="shared" ref="BO672:BO735" si="728">BF672</f>
        <v>0</v>
      </c>
      <c r="BP672" s="192">
        <f t="shared" si="631"/>
        <v>0</v>
      </c>
      <c r="BQ672" s="192" t="s">
        <v>18</v>
      </c>
      <c r="BR672" s="46" t="s">
        <v>191</v>
      </c>
    </row>
    <row r="673" spans="11:70">
      <c r="K673" s="186" t="s">
        <v>140</v>
      </c>
      <c r="L673" s="187" t="str">
        <f t="shared" ref="L673:L703" si="729">L672</f>
        <v>R_ES-AP-SpCool</v>
      </c>
      <c r="M673" s="186">
        <f t="shared" ref="M673:N673" si="730">M577</f>
        <v>0</v>
      </c>
      <c r="N673" s="186">
        <f t="shared" si="730"/>
        <v>0</v>
      </c>
      <c r="O673" s="186" t="s">
        <v>18</v>
      </c>
      <c r="P673" s="187" t="s">
        <v>195</v>
      </c>
      <c r="T673" s="186" t="s">
        <v>140</v>
      </c>
      <c r="U673" s="187" t="str">
        <f t="shared" si="717"/>
        <v>R_ES-AP-SpCool</v>
      </c>
      <c r="V673" s="186">
        <f t="shared" si="717"/>
        <v>0</v>
      </c>
      <c r="W673" s="186">
        <f t="shared" ref="W673" si="731">W577</f>
        <v>0</v>
      </c>
      <c r="X673" s="186" t="s">
        <v>18</v>
      </c>
      <c r="Y673" s="187" t="s">
        <v>190</v>
      </c>
      <c r="AC673" s="186" t="s">
        <v>140</v>
      </c>
      <c r="AD673" s="46" t="str">
        <f t="shared" si="719"/>
        <v>R_ES-AP-SpCool</v>
      </c>
      <c r="AE673" s="192">
        <f t="shared" si="720"/>
        <v>0</v>
      </c>
      <c r="AF673" s="46">
        <f t="shared" si="667"/>
        <v>0</v>
      </c>
      <c r="AG673" s="192" t="s">
        <v>18</v>
      </c>
      <c r="AH673" s="46" t="s">
        <v>196</v>
      </c>
      <c r="AL673" s="186" t="s">
        <v>140</v>
      </c>
      <c r="AM673" s="187" t="str">
        <f t="shared" si="721"/>
        <v>R_ES-AP-SpCool</v>
      </c>
      <c r="AN673" s="186">
        <f t="shared" si="722"/>
        <v>0</v>
      </c>
      <c r="AO673" s="186">
        <f t="shared" si="685"/>
        <v>0</v>
      </c>
      <c r="AP673" s="186" t="s">
        <v>18</v>
      </c>
      <c r="AQ673" s="187" t="s">
        <v>193</v>
      </c>
      <c r="AU673" s="186" t="s">
        <v>140</v>
      </c>
      <c r="AV673" s="46" t="str">
        <f t="shared" si="723"/>
        <v>R_ES-AP-SpCool</v>
      </c>
      <c r="AW673" s="192">
        <f t="shared" si="724"/>
        <v>0</v>
      </c>
      <c r="AX673" s="192">
        <f t="shared" ref="AX673:AX727" si="732">W673</f>
        <v>0</v>
      </c>
      <c r="AY673" s="192" t="s">
        <v>18</v>
      </c>
      <c r="AZ673" s="46" t="s">
        <v>192</v>
      </c>
      <c r="BD673" s="186" t="s">
        <v>140</v>
      </c>
      <c r="BE673" s="46" t="str">
        <f t="shared" si="725"/>
        <v>R_ES-AP-SpCool</v>
      </c>
      <c r="BF673" s="192">
        <f t="shared" si="726"/>
        <v>0</v>
      </c>
      <c r="BG673" s="192">
        <f t="shared" ref="BG673:BG736" si="733">AF673</f>
        <v>0</v>
      </c>
      <c r="BH673" s="192" t="s">
        <v>18</v>
      </c>
      <c r="BI673" s="46" t="s">
        <v>194</v>
      </c>
      <c r="BM673" s="186" t="s">
        <v>140</v>
      </c>
      <c r="BN673" s="46" t="str">
        <f t="shared" si="727"/>
        <v>R_ES-AP-SpCool</v>
      </c>
      <c r="BO673" s="192">
        <f t="shared" si="728"/>
        <v>0</v>
      </c>
      <c r="BP673" s="192">
        <f t="shared" ref="BP673:BP736" si="734">AX673</f>
        <v>0</v>
      </c>
      <c r="BQ673" s="192" t="s">
        <v>18</v>
      </c>
      <c r="BR673" s="46" t="s">
        <v>191</v>
      </c>
    </row>
    <row r="674" spans="11:70">
      <c r="K674" s="186" t="s">
        <v>140</v>
      </c>
      <c r="L674" s="187" t="str">
        <f t="shared" si="729"/>
        <v>R_ES-AP-SpCool</v>
      </c>
      <c r="M674" s="186">
        <f t="shared" ref="M674:N674" si="735">M578</f>
        <v>0</v>
      </c>
      <c r="N674" s="186">
        <f t="shared" si="735"/>
        <v>0</v>
      </c>
      <c r="O674" s="186" t="s">
        <v>18</v>
      </c>
      <c r="P674" s="187" t="s">
        <v>195</v>
      </c>
      <c r="T674" s="186" t="s">
        <v>140</v>
      </c>
      <c r="U674" s="187" t="str">
        <f t="shared" si="717"/>
        <v>R_ES-AP-SpCool</v>
      </c>
      <c r="V674" s="186">
        <f t="shared" si="717"/>
        <v>0</v>
      </c>
      <c r="W674" s="186">
        <f t="shared" ref="W674" si="736">W578</f>
        <v>0</v>
      </c>
      <c r="X674" s="186" t="s">
        <v>18</v>
      </c>
      <c r="Y674" s="187" t="s">
        <v>190</v>
      </c>
      <c r="AC674" s="186" t="s">
        <v>140</v>
      </c>
      <c r="AD674" s="46" t="str">
        <f t="shared" si="719"/>
        <v>R_ES-AP-SpCool</v>
      </c>
      <c r="AE674" s="192">
        <f t="shared" si="720"/>
        <v>0</v>
      </c>
      <c r="AF674" s="46">
        <f t="shared" si="667"/>
        <v>0</v>
      </c>
      <c r="AG674" s="192" t="s">
        <v>18</v>
      </c>
      <c r="AH674" s="46" t="s">
        <v>196</v>
      </c>
      <c r="AL674" s="186" t="s">
        <v>140</v>
      </c>
      <c r="AM674" s="187" t="str">
        <f t="shared" si="721"/>
        <v>R_ES-AP-SpCool</v>
      </c>
      <c r="AN674" s="186">
        <f t="shared" si="722"/>
        <v>0</v>
      </c>
      <c r="AO674" s="186">
        <f t="shared" si="685"/>
        <v>0</v>
      </c>
      <c r="AP674" s="186" t="s">
        <v>18</v>
      </c>
      <c r="AQ674" s="187" t="s">
        <v>193</v>
      </c>
      <c r="AU674" s="186" t="s">
        <v>140</v>
      </c>
      <c r="AV674" s="46" t="str">
        <f t="shared" si="723"/>
        <v>R_ES-AP-SpCool</v>
      </c>
      <c r="AW674" s="192">
        <f t="shared" si="724"/>
        <v>0</v>
      </c>
      <c r="AX674" s="192">
        <f t="shared" si="732"/>
        <v>0</v>
      </c>
      <c r="AY674" s="192" t="s">
        <v>18</v>
      </c>
      <c r="AZ674" s="46" t="s">
        <v>192</v>
      </c>
      <c r="BD674" s="186" t="s">
        <v>140</v>
      </c>
      <c r="BE674" s="46" t="str">
        <f t="shared" si="725"/>
        <v>R_ES-AP-SpCool</v>
      </c>
      <c r="BF674" s="192">
        <f t="shared" si="726"/>
        <v>0</v>
      </c>
      <c r="BG674" s="192">
        <f t="shared" si="733"/>
        <v>0</v>
      </c>
      <c r="BH674" s="192" t="s">
        <v>18</v>
      </c>
      <c r="BI674" s="46" t="s">
        <v>194</v>
      </c>
      <c r="BM674" s="186" t="s">
        <v>140</v>
      </c>
      <c r="BN674" s="46" t="str">
        <f t="shared" si="727"/>
        <v>R_ES-AP-SpCool</v>
      </c>
      <c r="BO674" s="192">
        <f t="shared" si="728"/>
        <v>0</v>
      </c>
      <c r="BP674" s="192">
        <f t="shared" si="734"/>
        <v>0</v>
      </c>
      <c r="BQ674" s="192" t="s">
        <v>18</v>
      </c>
      <c r="BR674" s="46" t="s">
        <v>191</v>
      </c>
    </row>
    <row r="675" spans="11:70">
      <c r="K675" s="186" t="s">
        <v>140</v>
      </c>
      <c r="L675" s="187" t="str">
        <f t="shared" si="729"/>
        <v>R_ES-AP-SpCool</v>
      </c>
      <c r="M675" s="186">
        <f t="shared" ref="M675:N675" si="737">M579</f>
        <v>0</v>
      </c>
      <c r="N675" s="186">
        <f t="shared" si="737"/>
        <v>0</v>
      </c>
      <c r="O675" s="186" t="s">
        <v>18</v>
      </c>
      <c r="P675" s="187" t="s">
        <v>195</v>
      </c>
      <c r="T675" s="186" t="s">
        <v>140</v>
      </c>
      <c r="U675" s="187" t="str">
        <f t="shared" si="717"/>
        <v>R_ES-AP-SpCool</v>
      </c>
      <c r="V675" s="186">
        <f t="shared" si="717"/>
        <v>0</v>
      </c>
      <c r="W675" s="186">
        <f t="shared" ref="W675" si="738">W579</f>
        <v>0</v>
      </c>
      <c r="X675" s="186" t="s">
        <v>18</v>
      </c>
      <c r="Y675" s="187" t="s">
        <v>190</v>
      </c>
      <c r="AC675" s="186" t="s">
        <v>140</v>
      </c>
      <c r="AD675" s="46" t="str">
        <f t="shared" si="719"/>
        <v>R_ES-AP-SpCool</v>
      </c>
      <c r="AE675" s="192">
        <f t="shared" si="720"/>
        <v>0</v>
      </c>
      <c r="AF675" s="46">
        <f t="shared" si="667"/>
        <v>0</v>
      </c>
      <c r="AG675" s="192" t="s">
        <v>18</v>
      </c>
      <c r="AH675" s="46" t="s">
        <v>196</v>
      </c>
      <c r="AL675" s="186" t="s">
        <v>140</v>
      </c>
      <c r="AM675" s="187" t="str">
        <f t="shared" si="721"/>
        <v>R_ES-AP-SpCool</v>
      </c>
      <c r="AN675" s="186">
        <f t="shared" si="722"/>
        <v>0</v>
      </c>
      <c r="AO675" s="186">
        <f t="shared" si="685"/>
        <v>0</v>
      </c>
      <c r="AP675" s="186" t="s">
        <v>18</v>
      </c>
      <c r="AQ675" s="187" t="s">
        <v>193</v>
      </c>
      <c r="AU675" s="186" t="s">
        <v>140</v>
      </c>
      <c r="AV675" s="46" t="str">
        <f t="shared" si="723"/>
        <v>R_ES-AP-SpCool</v>
      </c>
      <c r="AW675" s="192">
        <f t="shared" si="724"/>
        <v>0</v>
      </c>
      <c r="AX675" s="192">
        <f t="shared" si="732"/>
        <v>0</v>
      </c>
      <c r="AY675" s="192" t="s">
        <v>18</v>
      </c>
      <c r="AZ675" s="46" t="s">
        <v>192</v>
      </c>
      <c r="BD675" s="186" t="s">
        <v>140</v>
      </c>
      <c r="BE675" s="46" t="str">
        <f t="shared" si="725"/>
        <v>R_ES-AP-SpCool</v>
      </c>
      <c r="BF675" s="192">
        <f t="shared" si="726"/>
        <v>0</v>
      </c>
      <c r="BG675" s="192">
        <f t="shared" si="733"/>
        <v>0</v>
      </c>
      <c r="BH675" s="192" t="s">
        <v>18</v>
      </c>
      <c r="BI675" s="46" t="s">
        <v>194</v>
      </c>
      <c r="BM675" s="186" t="s">
        <v>140</v>
      </c>
      <c r="BN675" s="46" t="str">
        <f t="shared" si="727"/>
        <v>R_ES-AP-SpCool</v>
      </c>
      <c r="BO675" s="192">
        <f t="shared" si="728"/>
        <v>0</v>
      </c>
      <c r="BP675" s="192">
        <f t="shared" si="734"/>
        <v>0</v>
      </c>
      <c r="BQ675" s="192" t="s">
        <v>18</v>
      </c>
      <c r="BR675" s="46" t="s">
        <v>191</v>
      </c>
    </row>
    <row r="676" spans="11:70">
      <c r="K676" s="186" t="s">
        <v>140</v>
      </c>
      <c r="L676" s="187" t="str">
        <f t="shared" si="729"/>
        <v>R_ES-AP-SpCool</v>
      </c>
      <c r="M676" s="186">
        <f t="shared" ref="M676:N676" si="739">M580</f>
        <v>0</v>
      </c>
      <c r="N676" s="186">
        <f t="shared" si="739"/>
        <v>0</v>
      </c>
      <c r="O676" s="186" t="s">
        <v>18</v>
      </c>
      <c r="P676" s="187" t="s">
        <v>195</v>
      </c>
      <c r="T676" s="186" t="s">
        <v>140</v>
      </c>
      <c r="U676" s="187" t="str">
        <f t="shared" si="717"/>
        <v>R_ES-AP-SpCool</v>
      </c>
      <c r="V676" s="186">
        <f t="shared" si="717"/>
        <v>0</v>
      </c>
      <c r="W676" s="186">
        <f t="shared" ref="W676" si="740">W580</f>
        <v>0</v>
      </c>
      <c r="X676" s="186" t="s">
        <v>18</v>
      </c>
      <c r="Y676" s="187" t="s">
        <v>190</v>
      </c>
      <c r="AC676" s="186" t="s">
        <v>140</v>
      </c>
      <c r="AD676" s="46" t="str">
        <f t="shared" si="719"/>
        <v>R_ES-AP-SpCool</v>
      </c>
      <c r="AE676" s="192">
        <f t="shared" si="720"/>
        <v>0</v>
      </c>
      <c r="AF676" s="46">
        <f t="shared" si="667"/>
        <v>0</v>
      </c>
      <c r="AG676" s="192" t="s">
        <v>18</v>
      </c>
      <c r="AH676" s="46" t="s">
        <v>196</v>
      </c>
      <c r="AL676" s="186" t="s">
        <v>140</v>
      </c>
      <c r="AM676" s="187" t="str">
        <f t="shared" si="721"/>
        <v>R_ES-AP-SpCool</v>
      </c>
      <c r="AN676" s="186">
        <f t="shared" si="722"/>
        <v>0</v>
      </c>
      <c r="AO676" s="186">
        <f t="shared" si="685"/>
        <v>0</v>
      </c>
      <c r="AP676" s="186" t="s">
        <v>18</v>
      </c>
      <c r="AQ676" s="187" t="s">
        <v>193</v>
      </c>
      <c r="AU676" s="186" t="s">
        <v>140</v>
      </c>
      <c r="AV676" s="46" t="str">
        <f t="shared" si="723"/>
        <v>R_ES-AP-SpCool</v>
      </c>
      <c r="AW676" s="192">
        <f t="shared" si="724"/>
        <v>0</v>
      </c>
      <c r="AX676" s="192">
        <f t="shared" si="732"/>
        <v>0</v>
      </c>
      <c r="AY676" s="192" t="s">
        <v>18</v>
      </c>
      <c r="AZ676" s="46" t="s">
        <v>192</v>
      </c>
      <c r="BD676" s="186" t="s">
        <v>140</v>
      </c>
      <c r="BE676" s="46" t="str">
        <f t="shared" si="725"/>
        <v>R_ES-AP-SpCool</v>
      </c>
      <c r="BF676" s="192">
        <f t="shared" si="726"/>
        <v>0</v>
      </c>
      <c r="BG676" s="192">
        <f t="shared" si="733"/>
        <v>0</v>
      </c>
      <c r="BH676" s="192" t="s">
        <v>18</v>
      </c>
      <c r="BI676" s="46" t="s">
        <v>194</v>
      </c>
      <c r="BM676" s="186" t="s">
        <v>140</v>
      </c>
      <c r="BN676" s="46" t="str">
        <f t="shared" si="727"/>
        <v>R_ES-AP-SpCool</v>
      </c>
      <c r="BO676" s="192">
        <f t="shared" si="728"/>
        <v>0</v>
      </c>
      <c r="BP676" s="192">
        <f t="shared" si="734"/>
        <v>0</v>
      </c>
      <c r="BQ676" s="192" t="s">
        <v>18</v>
      </c>
      <c r="BR676" s="46" t="s">
        <v>191</v>
      </c>
    </row>
    <row r="677" spans="11:70">
      <c r="K677" s="186" t="s">
        <v>140</v>
      </c>
      <c r="L677" s="187" t="str">
        <f t="shared" si="729"/>
        <v>R_ES-AP-SpCool</v>
      </c>
      <c r="M677" s="186">
        <f t="shared" ref="M677:N677" si="741">M581</f>
        <v>0</v>
      </c>
      <c r="N677" s="186">
        <f t="shared" si="741"/>
        <v>0</v>
      </c>
      <c r="O677" s="186" t="s">
        <v>18</v>
      </c>
      <c r="P677" s="187" t="s">
        <v>195</v>
      </c>
      <c r="T677" s="186" t="s">
        <v>140</v>
      </c>
      <c r="U677" s="187" t="str">
        <f t="shared" si="717"/>
        <v>R_ES-AP-SpCool</v>
      </c>
      <c r="V677" s="186">
        <f t="shared" si="717"/>
        <v>0</v>
      </c>
      <c r="W677" s="186">
        <f t="shared" ref="W677" si="742">W581</f>
        <v>0</v>
      </c>
      <c r="X677" s="186" t="s">
        <v>18</v>
      </c>
      <c r="Y677" s="187" t="s">
        <v>190</v>
      </c>
      <c r="AC677" s="186" t="s">
        <v>140</v>
      </c>
      <c r="AD677" s="46" t="str">
        <f t="shared" si="719"/>
        <v>R_ES-AP-SpCool</v>
      </c>
      <c r="AE677" s="192">
        <f t="shared" si="720"/>
        <v>0</v>
      </c>
      <c r="AF677" s="46">
        <f t="shared" si="667"/>
        <v>0</v>
      </c>
      <c r="AG677" s="192" t="s">
        <v>18</v>
      </c>
      <c r="AH677" s="46" t="s">
        <v>196</v>
      </c>
      <c r="AL677" s="186" t="s">
        <v>140</v>
      </c>
      <c r="AM677" s="187" t="str">
        <f t="shared" si="721"/>
        <v>R_ES-AP-SpCool</v>
      </c>
      <c r="AN677" s="186">
        <f t="shared" si="722"/>
        <v>0</v>
      </c>
      <c r="AO677" s="186">
        <f t="shared" si="685"/>
        <v>0</v>
      </c>
      <c r="AP677" s="186" t="s">
        <v>18</v>
      </c>
      <c r="AQ677" s="187" t="s">
        <v>193</v>
      </c>
      <c r="AU677" s="186" t="s">
        <v>140</v>
      </c>
      <c r="AV677" s="46" t="str">
        <f t="shared" si="723"/>
        <v>R_ES-AP-SpCool</v>
      </c>
      <c r="AW677" s="192">
        <f t="shared" si="724"/>
        <v>0</v>
      </c>
      <c r="AX677" s="192">
        <f t="shared" si="732"/>
        <v>0</v>
      </c>
      <c r="AY677" s="192" t="s">
        <v>18</v>
      </c>
      <c r="AZ677" s="46" t="s">
        <v>192</v>
      </c>
      <c r="BD677" s="186" t="s">
        <v>140</v>
      </c>
      <c r="BE677" s="46" t="str">
        <f t="shared" si="725"/>
        <v>R_ES-AP-SpCool</v>
      </c>
      <c r="BF677" s="192">
        <f t="shared" si="726"/>
        <v>0</v>
      </c>
      <c r="BG677" s="192">
        <f t="shared" si="733"/>
        <v>0</v>
      </c>
      <c r="BH677" s="192" t="s">
        <v>18</v>
      </c>
      <c r="BI677" s="46" t="s">
        <v>194</v>
      </c>
      <c r="BM677" s="186" t="s">
        <v>140</v>
      </c>
      <c r="BN677" s="46" t="str">
        <f t="shared" si="727"/>
        <v>R_ES-AP-SpCool</v>
      </c>
      <c r="BO677" s="192">
        <f t="shared" si="728"/>
        <v>0</v>
      </c>
      <c r="BP677" s="192">
        <f t="shared" si="734"/>
        <v>0</v>
      </c>
      <c r="BQ677" s="192" t="s">
        <v>18</v>
      </c>
      <c r="BR677" s="46" t="s">
        <v>191</v>
      </c>
    </row>
    <row r="678" spans="11:70">
      <c r="K678" s="186" t="s">
        <v>140</v>
      </c>
      <c r="L678" s="187" t="str">
        <f t="shared" si="729"/>
        <v>R_ES-AP-SpCool</v>
      </c>
      <c r="M678" s="186">
        <f t="shared" ref="M678:N678" si="743">M582</f>
        <v>0</v>
      </c>
      <c r="N678" s="186">
        <f t="shared" si="743"/>
        <v>0</v>
      </c>
      <c r="O678" s="186" t="s">
        <v>18</v>
      </c>
      <c r="P678" s="187" t="s">
        <v>195</v>
      </c>
      <c r="T678" s="186" t="s">
        <v>140</v>
      </c>
      <c r="U678" s="187" t="str">
        <f t="shared" si="717"/>
        <v>R_ES-AP-SpCool</v>
      </c>
      <c r="V678" s="186">
        <f t="shared" si="717"/>
        <v>0</v>
      </c>
      <c r="W678" s="186">
        <f t="shared" ref="W678" si="744">W582</f>
        <v>0</v>
      </c>
      <c r="X678" s="186" t="s">
        <v>18</v>
      </c>
      <c r="Y678" s="187" t="s">
        <v>190</v>
      </c>
      <c r="AC678" s="186" t="s">
        <v>140</v>
      </c>
      <c r="AD678" s="46" t="str">
        <f t="shared" si="719"/>
        <v>R_ES-AP-SpCool</v>
      </c>
      <c r="AE678" s="192">
        <f t="shared" si="720"/>
        <v>0</v>
      </c>
      <c r="AF678" s="46">
        <f t="shared" si="667"/>
        <v>0</v>
      </c>
      <c r="AG678" s="192" t="s">
        <v>18</v>
      </c>
      <c r="AH678" s="46" t="s">
        <v>196</v>
      </c>
      <c r="AL678" s="186" t="s">
        <v>140</v>
      </c>
      <c r="AM678" s="187" t="str">
        <f t="shared" si="721"/>
        <v>R_ES-AP-SpCool</v>
      </c>
      <c r="AN678" s="186">
        <f t="shared" si="722"/>
        <v>0</v>
      </c>
      <c r="AO678" s="186">
        <f t="shared" si="685"/>
        <v>0</v>
      </c>
      <c r="AP678" s="186" t="s">
        <v>18</v>
      </c>
      <c r="AQ678" s="187" t="s">
        <v>193</v>
      </c>
      <c r="AU678" s="186" t="s">
        <v>140</v>
      </c>
      <c r="AV678" s="46" t="str">
        <f t="shared" si="723"/>
        <v>R_ES-AP-SpCool</v>
      </c>
      <c r="AW678" s="192">
        <f t="shared" si="724"/>
        <v>0</v>
      </c>
      <c r="AX678" s="192">
        <f t="shared" si="732"/>
        <v>0</v>
      </c>
      <c r="AY678" s="192" t="s">
        <v>18</v>
      </c>
      <c r="AZ678" s="46" t="s">
        <v>192</v>
      </c>
      <c r="BD678" s="186" t="s">
        <v>140</v>
      </c>
      <c r="BE678" s="46" t="str">
        <f t="shared" si="725"/>
        <v>R_ES-AP-SpCool</v>
      </c>
      <c r="BF678" s="192">
        <f t="shared" si="726"/>
        <v>0</v>
      </c>
      <c r="BG678" s="192">
        <f t="shared" si="733"/>
        <v>0</v>
      </c>
      <c r="BH678" s="192" t="s">
        <v>18</v>
      </c>
      <c r="BI678" s="46" t="s">
        <v>194</v>
      </c>
      <c r="BM678" s="186" t="s">
        <v>140</v>
      </c>
      <c r="BN678" s="46" t="str">
        <f t="shared" si="727"/>
        <v>R_ES-AP-SpCool</v>
      </c>
      <c r="BO678" s="192">
        <f t="shared" si="728"/>
        <v>0</v>
      </c>
      <c r="BP678" s="192">
        <f t="shared" si="734"/>
        <v>0</v>
      </c>
      <c r="BQ678" s="192" t="s">
        <v>18</v>
      </c>
      <c r="BR678" s="46" t="s">
        <v>191</v>
      </c>
    </row>
    <row r="679" spans="11:70">
      <c r="K679" s="186" t="s">
        <v>140</v>
      </c>
      <c r="L679" s="187" t="str">
        <f t="shared" si="729"/>
        <v>R_ES-AP-SpCool</v>
      </c>
      <c r="M679" s="186">
        <f t="shared" ref="M679:N679" si="745">M583</f>
        <v>0</v>
      </c>
      <c r="N679" s="186">
        <f t="shared" si="745"/>
        <v>0</v>
      </c>
      <c r="O679" s="186" t="s">
        <v>18</v>
      </c>
      <c r="P679" s="187" t="s">
        <v>195</v>
      </c>
      <c r="T679" s="186" t="s">
        <v>140</v>
      </c>
      <c r="U679" s="187" t="str">
        <f t="shared" si="717"/>
        <v>R_ES-AP-SpCool</v>
      </c>
      <c r="V679" s="186">
        <f t="shared" si="717"/>
        <v>0</v>
      </c>
      <c r="W679" s="186">
        <f t="shared" ref="W679" si="746">W583</f>
        <v>0</v>
      </c>
      <c r="X679" s="186" t="s">
        <v>18</v>
      </c>
      <c r="Y679" s="187" t="s">
        <v>190</v>
      </c>
      <c r="AC679" s="186" t="s">
        <v>140</v>
      </c>
      <c r="AD679" s="46" t="str">
        <f t="shared" si="719"/>
        <v>R_ES-AP-SpCool</v>
      </c>
      <c r="AE679" s="192">
        <f t="shared" si="720"/>
        <v>0</v>
      </c>
      <c r="AF679" s="46">
        <f t="shared" si="667"/>
        <v>0</v>
      </c>
      <c r="AG679" s="192" t="s">
        <v>18</v>
      </c>
      <c r="AH679" s="46" t="s">
        <v>196</v>
      </c>
      <c r="AL679" s="186" t="s">
        <v>140</v>
      </c>
      <c r="AM679" s="187" t="str">
        <f t="shared" si="721"/>
        <v>R_ES-AP-SpCool</v>
      </c>
      <c r="AN679" s="186">
        <f t="shared" si="722"/>
        <v>0</v>
      </c>
      <c r="AO679" s="186">
        <f t="shared" si="685"/>
        <v>0</v>
      </c>
      <c r="AP679" s="186" t="s">
        <v>18</v>
      </c>
      <c r="AQ679" s="187" t="s">
        <v>193</v>
      </c>
      <c r="AU679" s="186" t="s">
        <v>140</v>
      </c>
      <c r="AV679" s="46" t="str">
        <f t="shared" si="723"/>
        <v>R_ES-AP-SpCool</v>
      </c>
      <c r="AW679" s="192">
        <f t="shared" si="724"/>
        <v>0</v>
      </c>
      <c r="AX679" s="192">
        <f t="shared" si="732"/>
        <v>0</v>
      </c>
      <c r="AY679" s="192" t="s">
        <v>18</v>
      </c>
      <c r="AZ679" s="46" t="s">
        <v>192</v>
      </c>
      <c r="BD679" s="186" t="s">
        <v>140</v>
      </c>
      <c r="BE679" s="46" t="str">
        <f t="shared" si="725"/>
        <v>R_ES-AP-SpCool</v>
      </c>
      <c r="BF679" s="192">
        <f t="shared" si="726"/>
        <v>0</v>
      </c>
      <c r="BG679" s="192">
        <f t="shared" si="733"/>
        <v>0</v>
      </c>
      <c r="BH679" s="192" t="s">
        <v>18</v>
      </c>
      <c r="BI679" s="46" t="s">
        <v>194</v>
      </c>
      <c r="BM679" s="186" t="s">
        <v>140</v>
      </c>
      <c r="BN679" s="46" t="str">
        <f t="shared" si="727"/>
        <v>R_ES-AP-SpCool</v>
      </c>
      <c r="BO679" s="192">
        <f t="shared" si="728"/>
        <v>0</v>
      </c>
      <c r="BP679" s="192">
        <f t="shared" si="734"/>
        <v>0</v>
      </c>
      <c r="BQ679" s="192" t="s">
        <v>18</v>
      </c>
      <c r="BR679" s="46" t="s">
        <v>191</v>
      </c>
    </row>
    <row r="680" spans="11:70">
      <c r="K680" s="186" t="s">
        <v>350</v>
      </c>
      <c r="L680" s="187" t="str">
        <f t="shared" si="729"/>
        <v>R_ES-AP-SpCool</v>
      </c>
      <c r="M680" s="186" t="str">
        <f t="shared" ref="M680" si="747">M584</f>
        <v>WH0_1</v>
      </c>
      <c r="N680" s="186">
        <v>0</v>
      </c>
      <c r="O680" s="186" t="s">
        <v>18</v>
      </c>
      <c r="P680" s="187" t="s">
        <v>195</v>
      </c>
      <c r="T680" s="186" t="s">
        <v>350</v>
      </c>
      <c r="U680" s="187" t="str">
        <f t="shared" si="717"/>
        <v>R_ES-AP-SpCool</v>
      </c>
      <c r="V680" s="186" t="str">
        <f t="shared" si="717"/>
        <v>WH0_1</v>
      </c>
      <c r="W680" s="186">
        <v>0</v>
      </c>
      <c r="X680" s="186" t="s">
        <v>18</v>
      </c>
      <c r="Y680" s="187" t="s">
        <v>190</v>
      </c>
      <c r="AC680" s="186" t="s">
        <v>350</v>
      </c>
      <c r="AD680" s="46" t="str">
        <f t="shared" si="719"/>
        <v>R_ES-AP-SpCool</v>
      </c>
      <c r="AE680" s="192" t="str">
        <f t="shared" si="720"/>
        <v>WH0_1</v>
      </c>
      <c r="AF680" s="46">
        <f t="shared" si="667"/>
        <v>0</v>
      </c>
      <c r="AG680" s="192" t="s">
        <v>18</v>
      </c>
      <c r="AH680" s="46" t="s">
        <v>196</v>
      </c>
      <c r="AL680" s="186" t="s">
        <v>350</v>
      </c>
      <c r="AM680" s="187" t="str">
        <f t="shared" si="721"/>
        <v>R_ES-AP-SpCool</v>
      </c>
      <c r="AN680" s="186" t="str">
        <f t="shared" si="722"/>
        <v>WH0_1</v>
      </c>
      <c r="AO680" s="186">
        <f t="shared" si="685"/>
        <v>0</v>
      </c>
      <c r="AP680" s="186" t="s">
        <v>18</v>
      </c>
      <c r="AQ680" s="187" t="s">
        <v>193</v>
      </c>
      <c r="AU680" s="186" t="s">
        <v>350</v>
      </c>
      <c r="AV680" s="46" t="str">
        <f t="shared" si="723"/>
        <v>R_ES-AP-SpCool</v>
      </c>
      <c r="AW680" s="192" t="str">
        <f t="shared" si="724"/>
        <v>WH0_1</v>
      </c>
      <c r="AX680" s="192">
        <f t="shared" si="732"/>
        <v>0</v>
      </c>
      <c r="AY680" s="192" t="s">
        <v>18</v>
      </c>
      <c r="AZ680" s="46" t="s">
        <v>192</v>
      </c>
      <c r="BD680" s="186" t="s">
        <v>350</v>
      </c>
      <c r="BE680" s="46" t="str">
        <f t="shared" si="725"/>
        <v>R_ES-AP-SpCool</v>
      </c>
      <c r="BF680" s="192" t="str">
        <f t="shared" si="726"/>
        <v>WH0_1</v>
      </c>
      <c r="BG680" s="192">
        <f t="shared" si="733"/>
        <v>0</v>
      </c>
      <c r="BH680" s="192" t="s">
        <v>18</v>
      </c>
      <c r="BI680" s="46" t="s">
        <v>194</v>
      </c>
      <c r="BM680" s="186" t="s">
        <v>350</v>
      </c>
      <c r="BN680" s="46" t="str">
        <f t="shared" si="727"/>
        <v>R_ES-AP-SpCool</v>
      </c>
      <c r="BO680" s="192" t="str">
        <f t="shared" si="728"/>
        <v>WH0_1</v>
      </c>
      <c r="BP680" s="192">
        <f t="shared" si="734"/>
        <v>0</v>
      </c>
      <c r="BQ680" s="192" t="s">
        <v>18</v>
      </c>
      <c r="BR680" s="46" t="s">
        <v>191</v>
      </c>
    </row>
    <row r="681" spans="11:70">
      <c r="K681" s="186" t="s">
        <v>350</v>
      </c>
      <c r="L681" s="187" t="str">
        <f t="shared" si="729"/>
        <v>R_ES-AP-SpCool</v>
      </c>
      <c r="M681" s="186" t="str">
        <f t="shared" ref="M681" si="748">M585</f>
        <v>WH2_3</v>
      </c>
      <c r="N681" s="186">
        <v>0</v>
      </c>
      <c r="O681" s="186" t="s">
        <v>18</v>
      </c>
      <c r="P681" s="187" t="s">
        <v>195</v>
      </c>
      <c r="T681" s="186" t="s">
        <v>350</v>
      </c>
      <c r="U681" s="187" t="str">
        <f t="shared" si="717"/>
        <v>R_ES-AP-SpCool</v>
      </c>
      <c r="V681" s="186" t="str">
        <f t="shared" si="717"/>
        <v>WH2_3</v>
      </c>
      <c r="W681" s="186">
        <v>0</v>
      </c>
      <c r="X681" s="186" t="s">
        <v>18</v>
      </c>
      <c r="Y681" s="187" t="s">
        <v>190</v>
      </c>
      <c r="AC681" s="186" t="s">
        <v>350</v>
      </c>
      <c r="AD681" s="46" t="str">
        <f t="shared" si="719"/>
        <v>R_ES-AP-SpCool</v>
      </c>
      <c r="AE681" s="192" t="str">
        <f t="shared" si="720"/>
        <v>WH2_3</v>
      </c>
      <c r="AF681" s="46">
        <f t="shared" si="667"/>
        <v>0</v>
      </c>
      <c r="AG681" s="192" t="s">
        <v>18</v>
      </c>
      <c r="AH681" s="46" t="s">
        <v>196</v>
      </c>
      <c r="AL681" s="186" t="s">
        <v>350</v>
      </c>
      <c r="AM681" s="187" t="str">
        <f t="shared" si="721"/>
        <v>R_ES-AP-SpCool</v>
      </c>
      <c r="AN681" s="186" t="str">
        <f t="shared" si="722"/>
        <v>WH2_3</v>
      </c>
      <c r="AO681" s="186">
        <f t="shared" si="685"/>
        <v>0</v>
      </c>
      <c r="AP681" s="186" t="s">
        <v>18</v>
      </c>
      <c r="AQ681" s="187" t="s">
        <v>193</v>
      </c>
      <c r="AU681" s="186" t="s">
        <v>350</v>
      </c>
      <c r="AV681" s="46" t="str">
        <f t="shared" si="723"/>
        <v>R_ES-AP-SpCool</v>
      </c>
      <c r="AW681" s="192" t="str">
        <f t="shared" si="724"/>
        <v>WH2_3</v>
      </c>
      <c r="AX681" s="192">
        <f t="shared" si="732"/>
        <v>0</v>
      </c>
      <c r="AY681" s="192" t="s">
        <v>18</v>
      </c>
      <c r="AZ681" s="46" t="s">
        <v>192</v>
      </c>
      <c r="BD681" s="186" t="s">
        <v>350</v>
      </c>
      <c r="BE681" s="46" t="str">
        <f t="shared" si="725"/>
        <v>R_ES-AP-SpCool</v>
      </c>
      <c r="BF681" s="192" t="str">
        <f t="shared" si="726"/>
        <v>WH2_3</v>
      </c>
      <c r="BG681" s="192">
        <f t="shared" si="733"/>
        <v>0</v>
      </c>
      <c r="BH681" s="192" t="s">
        <v>18</v>
      </c>
      <c r="BI681" s="46" t="s">
        <v>194</v>
      </c>
      <c r="BM681" s="186" t="s">
        <v>350</v>
      </c>
      <c r="BN681" s="46" t="str">
        <f t="shared" si="727"/>
        <v>R_ES-AP-SpCool</v>
      </c>
      <c r="BO681" s="192" t="str">
        <f t="shared" si="728"/>
        <v>WH2_3</v>
      </c>
      <c r="BP681" s="192">
        <f t="shared" si="734"/>
        <v>0</v>
      </c>
      <c r="BQ681" s="192" t="s">
        <v>18</v>
      </c>
      <c r="BR681" s="46" t="s">
        <v>191</v>
      </c>
    </row>
    <row r="682" spans="11:70">
      <c r="K682" s="186" t="s">
        <v>350</v>
      </c>
      <c r="L682" s="187" t="str">
        <f t="shared" si="729"/>
        <v>R_ES-AP-SpCool</v>
      </c>
      <c r="M682" s="186" t="str">
        <f t="shared" ref="M682" si="749">M586</f>
        <v>WH4_5</v>
      </c>
      <c r="N682" s="186">
        <v>0</v>
      </c>
      <c r="O682" s="186" t="s">
        <v>18</v>
      </c>
      <c r="P682" s="187" t="s">
        <v>195</v>
      </c>
      <c r="T682" s="186" t="s">
        <v>350</v>
      </c>
      <c r="U682" s="187" t="str">
        <f t="shared" si="717"/>
        <v>R_ES-AP-SpCool</v>
      </c>
      <c r="V682" s="186" t="str">
        <f t="shared" si="717"/>
        <v>WH4_5</v>
      </c>
      <c r="W682" s="186">
        <v>0</v>
      </c>
      <c r="X682" s="186" t="s">
        <v>18</v>
      </c>
      <c r="Y682" s="187" t="s">
        <v>190</v>
      </c>
      <c r="AC682" s="186" t="s">
        <v>350</v>
      </c>
      <c r="AD682" s="46" t="str">
        <f t="shared" si="719"/>
        <v>R_ES-AP-SpCool</v>
      </c>
      <c r="AE682" s="192" t="str">
        <f t="shared" si="720"/>
        <v>WH4_5</v>
      </c>
      <c r="AF682" s="46">
        <f t="shared" si="667"/>
        <v>0</v>
      </c>
      <c r="AG682" s="192" t="s">
        <v>18</v>
      </c>
      <c r="AH682" s="46" t="s">
        <v>196</v>
      </c>
      <c r="AL682" s="186" t="s">
        <v>350</v>
      </c>
      <c r="AM682" s="187" t="str">
        <f t="shared" si="721"/>
        <v>R_ES-AP-SpCool</v>
      </c>
      <c r="AN682" s="186" t="str">
        <f t="shared" si="722"/>
        <v>WH4_5</v>
      </c>
      <c r="AO682" s="186">
        <f t="shared" si="685"/>
        <v>0</v>
      </c>
      <c r="AP682" s="186" t="s">
        <v>18</v>
      </c>
      <c r="AQ682" s="187" t="s">
        <v>193</v>
      </c>
      <c r="AU682" s="186" t="s">
        <v>350</v>
      </c>
      <c r="AV682" s="46" t="str">
        <f t="shared" si="723"/>
        <v>R_ES-AP-SpCool</v>
      </c>
      <c r="AW682" s="192" t="str">
        <f t="shared" si="724"/>
        <v>WH4_5</v>
      </c>
      <c r="AX682" s="192">
        <f t="shared" si="732"/>
        <v>0</v>
      </c>
      <c r="AY682" s="192" t="s">
        <v>18</v>
      </c>
      <c r="AZ682" s="46" t="s">
        <v>192</v>
      </c>
      <c r="BD682" s="186" t="s">
        <v>350</v>
      </c>
      <c r="BE682" s="46" t="str">
        <f t="shared" si="725"/>
        <v>R_ES-AP-SpCool</v>
      </c>
      <c r="BF682" s="192" t="str">
        <f t="shared" si="726"/>
        <v>WH4_5</v>
      </c>
      <c r="BG682" s="192">
        <f t="shared" si="733"/>
        <v>0</v>
      </c>
      <c r="BH682" s="192" t="s">
        <v>18</v>
      </c>
      <c r="BI682" s="46" t="s">
        <v>194</v>
      </c>
      <c r="BM682" s="186" t="s">
        <v>350</v>
      </c>
      <c r="BN682" s="46" t="str">
        <f t="shared" si="727"/>
        <v>R_ES-AP-SpCool</v>
      </c>
      <c r="BO682" s="192" t="str">
        <f t="shared" si="728"/>
        <v>WH4_5</v>
      </c>
      <c r="BP682" s="192">
        <f t="shared" si="734"/>
        <v>0</v>
      </c>
      <c r="BQ682" s="192" t="s">
        <v>18</v>
      </c>
      <c r="BR682" s="46" t="s">
        <v>191</v>
      </c>
    </row>
    <row r="683" spans="11:70">
      <c r="K683" s="186" t="s">
        <v>350</v>
      </c>
      <c r="L683" s="187" t="str">
        <f t="shared" si="729"/>
        <v>R_ES-AP-SpCool</v>
      </c>
      <c r="M683" s="186" t="str">
        <f t="shared" ref="M683" si="750">M587</f>
        <v>WH6_7</v>
      </c>
      <c r="N683" s="186">
        <v>0</v>
      </c>
      <c r="O683" s="186" t="s">
        <v>18</v>
      </c>
      <c r="P683" s="187" t="s">
        <v>195</v>
      </c>
      <c r="T683" s="186" t="s">
        <v>350</v>
      </c>
      <c r="U683" s="187" t="str">
        <f t="shared" si="717"/>
        <v>R_ES-AP-SpCool</v>
      </c>
      <c r="V683" s="186" t="str">
        <f t="shared" si="717"/>
        <v>WH6_7</v>
      </c>
      <c r="W683" s="186">
        <v>0</v>
      </c>
      <c r="X683" s="186" t="s">
        <v>18</v>
      </c>
      <c r="Y683" s="187" t="s">
        <v>190</v>
      </c>
      <c r="AC683" s="186" t="s">
        <v>350</v>
      </c>
      <c r="AD683" s="46" t="str">
        <f t="shared" si="719"/>
        <v>R_ES-AP-SpCool</v>
      </c>
      <c r="AE683" s="192" t="str">
        <f t="shared" si="720"/>
        <v>WH6_7</v>
      </c>
      <c r="AF683" s="46">
        <f t="shared" si="667"/>
        <v>0</v>
      </c>
      <c r="AG683" s="192" t="s">
        <v>18</v>
      </c>
      <c r="AH683" s="46" t="s">
        <v>196</v>
      </c>
      <c r="AL683" s="186" t="s">
        <v>350</v>
      </c>
      <c r="AM683" s="187" t="str">
        <f t="shared" si="721"/>
        <v>R_ES-AP-SpCool</v>
      </c>
      <c r="AN683" s="186" t="str">
        <f t="shared" si="722"/>
        <v>WH6_7</v>
      </c>
      <c r="AO683" s="186">
        <f t="shared" si="685"/>
        <v>0</v>
      </c>
      <c r="AP683" s="186" t="s">
        <v>18</v>
      </c>
      <c r="AQ683" s="187" t="s">
        <v>193</v>
      </c>
      <c r="AU683" s="186" t="s">
        <v>350</v>
      </c>
      <c r="AV683" s="46" t="str">
        <f t="shared" si="723"/>
        <v>R_ES-AP-SpCool</v>
      </c>
      <c r="AW683" s="192" t="str">
        <f t="shared" si="724"/>
        <v>WH6_7</v>
      </c>
      <c r="AX683" s="192">
        <f t="shared" si="732"/>
        <v>0</v>
      </c>
      <c r="AY683" s="192" t="s">
        <v>18</v>
      </c>
      <c r="AZ683" s="46" t="s">
        <v>192</v>
      </c>
      <c r="BD683" s="186" t="s">
        <v>350</v>
      </c>
      <c r="BE683" s="46" t="str">
        <f t="shared" si="725"/>
        <v>R_ES-AP-SpCool</v>
      </c>
      <c r="BF683" s="192" t="str">
        <f t="shared" si="726"/>
        <v>WH6_7</v>
      </c>
      <c r="BG683" s="192">
        <f t="shared" si="733"/>
        <v>0</v>
      </c>
      <c r="BH683" s="192" t="s">
        <v>18</v>
      </c>
      <c r="BI683" s="46" t="s">
        <v>194</v>
      </c>
      <c r="BM683" s="186" t="s">
        <v>350</v>
      </c>
      <c r="BN683" s="46" t="str">
        <f t="shared" si="727"/>
        <v>R_ES-AP-SpCool</v>
      </c>
      <c r="BO683" s="192" t="str">
        <f t="shared" si="728"/>
        <v>WH6_7</v>
      </c>
      <c r="BP683" s="192">
        <f t="shared" si="734"/>
        <v>0</v>
      </c>
      <c r="BQ683" s="192" t="s">
        <v>18</v>
      </c>
      <c r="BR683" s="46" t="s">
        <v>191</v>
      </c>
    </row>
    <row r="684" spans="11:70">
      <c r="K684" s="186" t="s">
        <v>350</v>
      </c>
      <c r="L684" s="187" t="str">
        <f t="shared" si="729"/>
        <v>R_ES-AP-SpCool</v>
      </c>
      <c r="M684" s="186" t="str">
        <f t="shared" ref="M684" si="751">M588</f>
        <v>WH8_9</v>
      </c>
      <c r="N684" s="186">
        <v>0</v>
      </c>
      <c r="O684" s="186" t="s">
        <v>18</v>
      </c>
      <c r="P684" s="187" t="s">
        <v>195</v>
      </c>
      <c r="T684" s="186" t="s">
        <v>350</v>
      </c>
      <c r="U684" s="187" t="str">
        <f t="shared" si="717"/>
        <v>R_ES-AP-SpCool</v>
      </c>
      <c r="V684" s="186" t="str">
        <f t="shared" si="717"/>
        <v>WH8_9</v>
      </c>
      <c r="W684" s="186">
        <v>0</v>
      </c>
      <c r="X684" s="186" t="s">
        <v>18</v>
      </c>
      <c r="Y684" s="187" t="s">
        <v>190</v>
      </c>
      <c r="AC684" s="186" t="s">
        <v>350</v>
      </c>
      <c r="AD684" s="46" t="str">
        <f t="shared" si="719"/>
        <v>R_ES-AP-SpCool</v>
      </c>
      <c r="AE684" s="192" t="str">
        <f t="shared" si="720"/>
        <v>WH8_9</v>
      </c>
      <c r="AF684" s="46">
        <f t="shared" si="667"/>
        <v>0</v>
      </c>
      <c r="AG684" s="192" t="s">
        <v>18</v>
      </c>
      <c r="AH684" s="46" t="s">
        <v>196</v>
      </c>
      <c r="AL684" s="186" t="s">
        <v>350</v>
      </c>
      <c r="AM684" s="187" t="str">
        <f t="shared" si="721"/>
        <v>R_ES-AP-SpCool</v>
      </c>
      <c r="AN684" s="186" t="str">
        <f t="shared" si="722"/>
        <v>WH8_9</v>
      </c>
      <c r="AO684" s="186">
        <f t="shared" si="685"/>
        <v>0</v>
      </c>
      <c r="AP684" s="186" t="s">
        <v>18</v>
      </c>
      <c r="AQ684" s="187" t="s">
        <v>193</v>
      </c>
      <c r="AU684" s="186" t="s">
        <v>350</v>
      </c>
      <c r="AV684" s="46" t="str">
        <f t="shared" si="723"/>
        <v>R_ES-AP-SpCool</v>
      </c>
      <c r="AW684" s="192" t="str">
        <f t="shared" si="724"/>
        <v>WH8_9</v>
      </c>
      <c r="AX684" s="192">
        <f t="shared" si="732"/>
        <v>0</v>
      </c>
      <c r="AY684" s="192" t="s">
        <v>18</v>
      </c>
      <c r="AZ684" s="46" t="s">
        <v>192</v>
      </c>
      <c r="BD684" s="186" t="s">
        <v>350</v>
      </c>
      <c r="BE684" s="46" t="str">
        <f t="shared" si="725"/>
        <v>R_ES-AP-SpCool</v>
      </c>
      <c r="BF684" s="192" t="str">
        <f t="shared" si="726"/>
        <v>WH8_9</v>
      </c>
      <c r="BG684" s="192">
        <f t="shared" si="733"/>
        <v>0</v>
      </c>
      <c r="BH684" s="192" t="s">
        <v>18</v>
      </c>
      <c r="BI684" s="46" t="s">
        <v>194</v>
      </c>
      <c r="BM684" s="186" t="s">
        <v>350</v>
      </c>
      <c r="BN684" s="46" t="str">
        <f t="shared" si="727"/>
        <v>R_ES-AP-SpCool</v>
      </c>
      <c r="BO684" s="192" t="str">
        <f t="shared" si="728"/>
        <v>WH8_9</v>
      </c>
      <c r="BP684" s="192">
        <f t="shared" si="734"/>
        <v>0</v>
      </c>
      <c r="BQ684" s="192" t="s">
        <v>18</v>
      </c>
      <c r="BR684" s="46" t="s">
        <v>191</v>
      </c>
    </row>
    <row r="685" spans="11:70">
      <c r="K685" s="186" t="s">
        <v>350</v>
      </c>
      <c r="L685" s="187" t="str">
        <f t="shared" si="729"/>
        <v>R_ES-AP-SpCool</v>
      </c>
      <c r="M685" s="186" t="str">
        <f t="shared" ref="M685" si="752">M589</f>
        <v>WH10_11</v>
      </c>
      <c r="N685" s="186">
        <v>0</v>
      </c>
      <c r="O685" s="186" t="s">
        <v>18</v>
      </c>
      <c r="P685" s="187" t="s">
        <v>195</v>
      </c>
      <c r="T685" s="186" t="s">
        <v>350</v>
      </c>
      <c r="U685" s="187" t="str">
        <f t="shared" si="717"/>
        <v>R_ES-AP-SpCool</v>
      </c>
      <c r="V685" s="186" t="str">
        <f t="shared" si="717"/>
        <v>WH10_11</v>
      </c>
      <c r="W685" s="186">
        <v>0</v>
      </c>
      <c r="X685" s="186" t="s">
        <v>18</v>
      </c>
      <c r="Y685" s="187" t="s">
        <v>190</v>
      </c>
      <c r="AC685" s="186" t="s">
        <v>350</v>
      </c>
      <c r="AD685" s="46" t="str">
        <f t="shared" si="719"/>
        <v>R_ES-AP-SpCool</v>
      </c>
      <c r="AE685" s="192" t="str">
        <f t="shared" si="720"/>
        <v>WH10_11</v>
      </c>
      <c r="AF685" s="46">
        <f t="shared" si="667"/>
        <v>0</v>
      </c>
      <c r="AG685" s="192" t="s">
        <v>18</v>
      </c>
      <c r="AH685" s="46" t="s">
        <v>196</v>
      </c>
      <c r="AL685" s="186" t="s">
        <v>350</v>
      </c>
      <c r="AM685" s="187" t="str">
        <f t="shared" si="721"/>
        <v>R_ES-AP-SpCool</v>
      </c>
      <c r="AN685" s="186" t="str">
        <f t="shared" si="722"/>
        <v>WH10_11</v>
      </c>
      <c r="AO685" s="186">
        <f t="shared" si="685"/>
        <v>0</v>
      </c>
      <c r="AP685" s="186" t="s">
        <v>18</v>
      </c>
      <c r="AQ685" s="187" t="s">
        <v>193</v>
      </c>
      <c r="AU685" s="186" t="s">
        <v>350</v>
      </c>
      <c r="AV685" s="46" t="str">
        <f t="shared" si="723"/>
        <v>R_ES-AP-SpCool</v>
      </c>
      <c r="AW685" s="192" t="str">
        <f t="shared" si="724"/>
        <v>WH10_11</v>
      </c>
      <c r="AX685" s="192">
        <f t="shared" si="732"/>
        <v>0</v>
      </c>
      <c r="AY685" s="192" t="s">
        <v>18</v>
      </c>
      <c r="AZ685" s="46" t="s">
        <v>192</v>
      </c>
      <c r="BD685" s="186" t="s">
        <v>350</v>
      </c>
      <c r="BE685" s="46" t="str">
        <f t="shared" si="725"/>
        <v>R_ES-AP-SpCool</v>
      </c>
      <c r="BF685" s="192" t="str">
        <f t="shared" si="726"/>
        <v>WH10_11</v>
      </c>
      <c r="BG685" s="192">
        <f t="shared" si="733"/>
        <v>0</v>
      </c>
      <c r="BH685" s="192" t="s">
        <v>18</v>
      </c>
      <c r="BI685" s="46" t="s">
        <v>194</v>
      </c>
      <c r="BM685" s="186" t="s">
        <v>350</v>
      </c>
      <c r="BN685" s="46" t="str">
        <f t="shared" si="727"/>
        <v>R_ES-AP-SpCool</v>
      </c>
      <c r="BO685" s="192" t="str">
        <f t="shared" si="728"/>
        <v>WH10_11</v>
      </c>
      <c r="BP685" s="192">
        <f t="shared" si="734"/>
        <v>0</v>
      </c>
      <c r="BQ685" s="192" t="s">
        <v>18</v>
      </c>
      <c r="BR685" s="46" t="s">
        <v>191</v>
      </c>
    </row>
    <row r="686" spans="11:70">
      <c r="K686" s="186" t="s">
        <v>350</v>
      </c>
      <c r="L686" s="187" t="str">
        <f t="shared" si="729"/>
        <v>R_ES-AP-SpCool</v>
      </c>
      <c r="M686" s="186" t="str">
        <f t="shared" ref="M686" si="753">M590</f>
        <v>WH12_13</v>
      </c>
      <c r="N686" s="186">
        <v>0</v>
      </c>
      <c r="O686" s="186" t="s">
        <v>18</v>
      </c>
      <c r="P686" s="187" t="s">
        <v>195</v>
      </c>
      <c r="T686" s="186" t="s">
        <v>350</v>
      </c>
      <c r="U686" s="187" t="str">
        <f t="shared" si="717"/>
        <v>R_ES-AP-SpCool</v>
      </c>
      <c r="V686" s="186" t="str">
        <f t="shared" si="717"/>
        <v>WH12_13</v>
      </c>
      <c r="W686" s="186">
        <v>0</v>
      </c>
      <c r="X686" s="186" t="s">
        <v>18</v>
      </c>
      <c r="Y686" s="187" t="s">
        <v>190</v>
      </c>
      <c r="AC686" s="186" t="s">
        <v>350</v>
      </c>
      <c r="AD686" s="46" t="str">
        <f t="shared" si="719"/>
        <v>R_ES-AP-SpCool</v>
      </c>
      <c r="AE686" s="192" t="str">
        <f t="shared" si="720"/>
        <v>WH12_13</v>
      </c>
      <c r="AF686" s="46">
        <f t="shared" si="667"/>
        <v>0</v>
      </c>
      <c r="AG686" s="192" t="s">
        <v>18</v>
      </c>
      <c r="AH686" s="46" t="s">
        <v>196</v>
      </c>
      <c r="AL686" s="186" t="s">
        <v>350</v>
      </c>
      <c r="AM686" s="187" t="str">
        <f t="shared" si="721"/>
        <v>R_ES-AP-SpCool</v>
      </c>
      <c r="AN686" s="186" t="str">
        <f t="shared" si="722"/>
        <v>WH12_13</v>
      </c>
      <c r="AO686" s="186">
        <f t="shared" si="685"/>
        <v>0</v>
      </c>
      <c r="AP686" s="186" t="s">
        <v>18</v>
      </c>
      <c r="AQ686" s="187" t="s">
        <v>193</v>
      </c>
      <c r="AU686" s="186" t="s">
        <v>350</v>
      </c>
      <c r="AV686" s="46" t="str">
        <f t="shared" si="723"/>
        <v>R_ES-AP-SpCool</v>
      </c>
      <c r="AW686" s="192" t="str">
        <f t="shared" si="724"/>
        <v>WH12_13</v>
      </c>
      <c r="AX686" s="192">
        <f t="shared" si="732"/>
        <v>0</v>
      </c>
      <c r="AY686" s="192" t="s">
        <v>18</v>
      </c>
      <c r="AZ686" s="46" t="s">
        <v>192</v>
      </c>
      <c r="BD686" s="186" t="s">
        <v>350</v>
      </c>
      <c r="BE686" s="46" t="str">
        <f t="shared" si="725"/>
        <v>R_ES-AP-SpCool</v>
      </c>
      <c r="BF686" s="192" t="str">
        <f t="shared" si="726"/>
        <v>WH12_13</v>
      </c>
      <c r="BG686" s="192">
        <f t="shared" si="733"/>
        <v>0</v>
      </c>
      <c r="BH686" s="192" t="s">
        <v>18</v>
      </c>
      <c r="BI686" s="46" t="s">
        <v>194</v>
      </c>
      <c r="BM686" s="186" t="s">
        <v>350</v>
      </c>
      <c r="BN686" s="46" t="str">
        <f t="shared" si="727"/>
        <v>R_ES-AP-SpCool</v>
      </c>
      <c r="BO686" s="192" t="str">
        <f t="shared" si="728"/>
        <v>WH12_13</v>
      </c>
      <c r="BP686" s="192">
        <f t="shared" si="734"/>
        <v>0</v>
      </c>
      <c r="BQ686" s="192" t="s">
        <v>18</v>
      </c>
      <c r="BR686" s="46" t="s">
        <v>191</v>
      </c>
    </row>
    <row r="687" spans="11:70">
      <c r="K687" s="186" t="s">
        <v>350</v>
      </c>
      <c r="L687" s="187" t="str">
        <f t="shared" si="729"/>
        <v>R_ES-AP-SpCool</v>
      </c>
      <c r="M687" s="186" t="str">
        <f t="shared" ref="M687" si="754">M591</f>
        <v>WH14_15</v>
      </c>
      <c r="N687" s="186">
        <v>0</v>
      </c>
      <c r="O687" s="186" t="s">
        <v>18</v>
      </c>
      <c r="P687" s="187" t="s">
        <v>195</v>
      </c>
      <c r="T687" s="186" t="s">
        <v>350</v>
      </c>
      <c r="U687" s="187" t="str">
        <f t="shared" si="717"/>
        <v>R_ES-AP-SpCool</v>
      </c>
      <c r="V687" s="186" t="str">
        <f t="shared" si="717"/>
        <v>WH14_15</v>
      </c>
      <c r="W687" s="186">
        <v>0</v>
      </c>
      <c r="X687" s="186" t="s">
        <v>18</v>
      </c>
      <c r="Y687" s="187" t="s">
        <v>190</v>
      </c>
      <c r="AC687" s="186" t="s">
        <v>350</v>
      </c>
      <c r="AD687" s="46" t="str">
        <f t="shared" si="719"/>
        <v>R_ES-AP-SpCool</v>
      </c>
      <c r="AE687" s="192" t="str">
        <f t="shared" si="720"/>
        <v>WH14_15</v>
      </c>
      <c r="AF687" s="46">
        <f t="shared" si="667"/>
        <v>0</v>
      </c>
      <c r="AG687" s="192" t="s">
        <v>18</v>
      </c>
      <c r="AH687" s="46" t="s">
        <v>196</v>
      </c>
      <c r="AL687" s="186" t="s">
        <v>350</v>
      </c>
      <c r="AM687" s="187" t="str">
        <f t="shared" si="721"/>
        <v>R_ES-AP-SpCool</v>
      </c>
      <c r="AN687" s="186" t="str">
        <f t="shared" si="722"/>
        <v>WH14_15</v>
      </c>
      <c r="AO687" s="186">
        <f t="shared" si="685"/>
        <v>0</v>
      </c>
      <c r="AP687" s="186" t="s">
        <v>18</v>
      </c>
      <c r="AQ687" s="187" t="s">
        <v>193</v>
      </c>
      <c r="AU687" s="186" t="s">
        <v>350</v>
      </c>
      <c r="AV687" s="46" t="str">
        <f t="shared" si="723"/>
        <v>R_ES-AP-SpCool</v>
      </c>
      <c r="AW687" s="192" t="str">
        <f t="shared" si="724"/>
        <v>WH14_15</v>
      </c>
      <c r="AX687" s="192">
        <f t="shared" si="732"/>
        <v>0</v>
      </c>
      <c r="AY687" s="192" t="s">
        <v>18</v>
      </c>
      <c r="AZ687" s="46" t="s">
        <v>192</v>
      </c>
      <c r="BD687" s="186" t="s">
        <v>350</v>
      </c>
      <c r="BE687" s="46" t="str">
        <f t="shared" si="725"/>
        <v>R_ES-AP-SpCool</v>
      </c>
      <c r="BF687" s="192" t="str">
        <f t="shared" si="726"/>
        <v>WH14_15</v>
      </c>
      <c r="BG687" s="192">
        <f t="shared" si="733"/>
        <v>0</v>
      </c>
      <c r="BH687" s="192" t="s">
        <v>18</v>
      </c>
      <c r="BI687" s="46" t="s">
        <v>194</v>
      </c>
      <c r="BM687" s="186" t="s">
        <v>350</v>
      </c>
      <c r="BN687" s="46" t="str">
        <f t="shared" si="727"/>
        <v>R_ES-AP-SpCool</v>
      </c>
      <c r="BO687" s="192" t="str">
        <f t="shared" si="728"/>
        <v>WH14_15</v>
      </c>
      <c r="BP687" s="192">
        <f t="shared" si="734"/>
        <v>0</v>
      </c>
      <c r="BQ687" s="192" t="s">
        <v>18</v>
      </c>
      <c r="BR687" s="46" t="s">
        <v>191</v>
      </c>
    </row>
    <row r="688" spans="11:70">
      <c r="K688" s="186" t="s">
        <v>350</v>
      </c>
      <c r="L688" s="187" t="str">
        <f t="shared" si="729"/>
        <v>R_ES-AP-SpCool</v>
      </c>
      <c r="M688" s="186" t="str">
        <f t="shared" ref="M688:M691" si="755">M592</f>
        <v>WH16_17</v>
      </c>
      <c r="N688" s="186">
        <v>0</v>
      </c>
      <c r="O688" s="186" t="s">
        <v>18</v>
      </c>
      <c r="P688" s="187" t="s">
        <v>195</v>
      </c>
      <c r="T688" s="186" t="s">
        <v>350</v>
      </c>
      <c r="U688" s="187" t="str">
        <f t="shared" si="717"/>
        <v>R_ES-AP-SpCool</v>
      </c>
      <c r="V688" s="186" t="str">
        <f t="shared" si="717"/>
        <v>WH16_17</v>
      </c>
      <c r="W688" s="186">
        <v>0</v>
      </c>
      <c r="X688" s="186" t="s">
        <v>18</v>
      </c>
      <c r="Y688" s="187" t="s">
        <v>190</v>
      </c>
      <c r="AC688" s="186" t="s">
        <v>350</v>
      </c>
      <c r="AD688" s="46" t="str">
        <f t="shared" si="719"/>
        <v>R_ES-AP-SpCool</v>
      </c>
      <c r="AE688" s="192" t="str">
        <f t="shared" si="720"/>
        <v>WH16_17</v>
      </c>
      <c r="AF688" s="46">
        <f t="shared" si="667"/>
        <v>0</v>
      </c>
      <c r="AG688" s="192" t="s">
        <v>18</v>
      </c>
      <c r="AH688" s="46" t="s">
        <v>196</v>
      </c>
      <c r="AL688" s="186" t="s">
        <v>350</v>
      </c>
      <c r="AM688" s="187" t="str">
        <f t="shared" si="721"/>
        <v>R_ES-AP-SpCool</v>
      </c>
      <c r="AN688" s="186" t="str">
        <f t="shared" si="722"/>
        <v>WH16_17</v>
      </c>
      <c r="AO688" s="186">
        <f t="shared" si="685"/>
        <v>0</v>
      </c>
      <c r="AP688" s="186" t="s">
        <v>18</v>
      </c>
      <c r="AQ688" s="187" t="s">
        <v>193</v>
      </c>
      <c r="AU688" s="186" t="s">
        <v>350</v>
      </c>
      <c r="AV688" s="46" t="str">
        <f t="shared" si="723"/>
        <v>R_ES-AP-SpCool</v>
      </c>
      <c r="AW688" s="192" t="str">
        <f t="shared" si="724"/>
        <v>WH16_17</v>
      </c>
      <c r="AX688" s="192">
        <f t="shared" si="732"/>
        <v>0</v>
      </c>
      <c r="AY688" s="192" t="s">
        <v>18</v>
      </c>
      <c r="AZ688" s="46" t="s">
        <v>192</v>
      </c>
      <c r="BD688" s="186" t="s">
        <v>350</v>
      </c>
      <c r="BE688" s="46" t="str">
        <f t="shared" si="725"/>
        <v>R_ES-AP-SpCool</v>
      </c>
      <c r="BF688" s="192" t="str">
        <f t="shared" si="726"/>
        <v>WH16_17</v>
      </c>
      <c r="BG688" s="192">
        <f t="shared" si="733"/>
        <v>0</v>
      </c>
      <c r="BH688" s="192" t="s">
        <v>18</v>
      </c>
      <c r="BI688" s="46" t="s">
        <v>194</v>
      </c>
      <c r="BM688" s="186" t="s">
        <v>350</v>
      </c>
      <c r="BN688" s="46" t="str">
        <f t="shared" si="727"/>
        <v>R_ES-AP-SpCool</v>
      </c>
      <c r="BO688" s="192" t="str">
        <f t="shared" si="728"/>
        <v>WH16_17</v>
      </c>
      <c r="BP688" s="192">
        <f t="shared" si="734"/>
        <v>0</v>
      </c>
      <c r="BQ688" s="192" t="s">
        <v>18</v>
      </c>
      <c r="BR688" s="46" t="s">
        <v>191</v>
      </c>
    </row>
    <row r="689" spans="11:70">
      <c r="K689" s="186" t="s">
        <v>350</v>
      </c>
      <c r="L689" s="187" t="str">
        <f t="shared" si="729"/>
        <v>R_ES-AP-SpCool</v>
      </c>
      <c r="M689" s="186" t="str">
        <f t="shared" si="755"/>
        <v>WH18_19</v>
      </c>
      <c r="N689" s="186">
        <v>0</v>
      </c>
      <c r="O689" s="186" t="s">
        <v>18</v>
      </c>
      <c r="P689" s="187" t="s">
        <v>195</v>
      </c>
      <c r="T689" s="186" t="s">
        <v>350</v>
      </c>
      <c r="U689" s="187" t="str">
        <f t="shared" si="717"/>
        <v>R_ES-AP-SpCool</v>
      </c>
      <c r="V689" s="186" t="str">
        <f t="shared" si="717"/>
        <v>WH18_19</v>
      </c>
      <c r="W689" s="186">
        <v>0</v>
      </c>
      <c r="X689" s="186" t="s">
        <v>18</v>
      </c>
      <c r="Y689" s="187" t="s">
        <v>190</v>
      </c>
      <c r="AC689" s="186" t="s">
        <v>350</v>
      </c>
      <c r="AD689" s="46" t="str">
        <f t="shared" si="719"/>
        <v>R_ES-AP-SpCool</v>
      </c>
      <c r="AE689" s="192" t="str">
        <f t="shared" si="720"/>
        <v>WH18_19</v>
      </c>
      <c r="AF689" s="46">
        <f t="shared" si="667"/>
        <v>0</v>
      </c>
      <c r="AG689" s="192" t="s">
        <v>18</v>
      </c>
      <c r="AH689" s="46" t="s">
        <v>196</v>
      </c>
      <c r="AL689" s="186" t="s">
        <v>350</v>
      </c>
      <c r="AM689" s="187" t="str">
        <f t="shared" si="721"/>
        <v>R_ES-AP-SpCool</v>
      </c>
      <c r="AN689" s="186" t="str">
        <f t="shared" si="722"/>
        <v>WH18_19</v>
      </c>
      <c r="AO689" s="186">
        <f t="shared" si="685"/>
        <v>0</v>
      </c>
      <c r="AP689" s="186" t="s">
        <v>18</v>
      </c>
      <c r="AQ689" s="187" t="s">
        <v>193</v>
      </c>
      <c r="AU689" s="186" t="s">
        <v>350</v>
      </c>
      <c r="AV689" s="46" t="str">
        <f t="shared" si="723"/>
        <v>R_ES-AP-SpCool</v>
      </c>
      <c r="AW689" s="192" t="str">
        <f t="shared" si="724"/>
        <v>WH18_19</v>
      </c>
      <c r="AX689" s="192">
        <f t="shared" si="732"/>
        <v>0</v>
      </c>
      <c r="AY689" s="192" t="s">
        <v>18</v>
      </c>
      <c r="AZ689" s="46" t="s">
        <v>192</v>
      </c>
      <c r="BD689" s="186" t="s">
        <v>350</v>
      </c>
      <c r="BE689" s="46" t="str">
        <f t="shared" si="725"/>
        <v>R_ES-AP-SpCool</v>
      </c>
      <c r="BF689" s="192" t="str">
        <f t="shared" si="726"/>
        <v>WH18_19</v>
      </c>
      <c r="BG689" s="192">
        <f t="shared" si="733"/>
        <v>0</v>
      </c>
      <c r="BH689" s="192" t="s">
        <v>18</v>
      </c>
      <c r="BI689" s="46" t="s">
        <v>194</v>
      </c>
      <c r="BM689" s="186" t="s">
        <v>350</v>
      </c>
      <c r="BN689" s="46" t="str">
        <f t="shared" si="727"/>
        <v>R_ES-AP-SpCool</v>
      </c>
      <c r="BO689" s="192" t="str">
        <f t="shared" si="728"/>
        <v>WH18_19</v>
      </c>
      <c r="BP689" s="192">
        <f t="shared" si="734"/>
        <v>0</v>
      </c>
      <c r="BQ689" s="192" t="s">
        <v>18</v>
      </c>
      <c r="BR689" s="46" t="s">
        <v>191</v>
      </c>
    </row>
    <row r="690" spans="11:70">
      <c r="K690" s="186" t="s">
        <v>350</v>
      </c>
      <c r="L690" s="187" t="str">
        <f t="shared" si="729"/>
        <v>R_ES-AP-SpCool</v>
      </c>
      <c r="M690" s="186" t="str">
        <f t="shared" si="755"/>
        <v>WH20_21</v>
      </c>
      <c r="N690" s="186">
        <v>0</v>
      </c>
      <c r="O690" s="186" t="s">
        <v>18</v>
      </c>
      <c r="P690" s="187" t="s">
        <v>195</v>
      </c>
      <c r="T690" s="186" t="s">
        <v>350</v>
      </c>
      <c r="U690" s="187" t="str">
        <f t="shared" si="717"/>
        <v>R_ES-AP-SpCool</v>
      </c>
      <c r="V690" s="186" t="str">
        <f t="shared" si="717"/>
        <v>WH20_21</v>
      </c>
      <c r="W690" s="186">
        <v>0</v>
      </c>
      <c r="X690" s="186" t="s">
        <v>18</v>
      </c>
      <c r="Y690" s="187" t="s">
        <v>190</v>
      </c>
      <c r="AC690" s="186" t="s">
        <v>350</v>
      </c>
      <c r="AD690" s="46" t="str">
        <f t="shared" si="719"/>
        <v>R_ES-AP-SpCool</v>
      </c>
      <c r="AE690" s="192" t="str">
        <f t="shared" si="720"/>
        <v>WH20_21</v>
      </c>
      <c r="AF690" s="46">
        <f t="shared" si="667"/>
        <v>0</v>
      </c>
      <c r="AG690" s="192" t="s">
        <v>18</v>
      </c>
      <c r="AH690" s="46" t="s">
        <v>196</v>
      </c>
      <c r="AL690" s="186" t="s">
        <v>350</v>
      </c>
      <c r="AM690" s="187" t="str">
        <f t="shared" si="721"/>
        <v>R_ES-AP-SpCool</v>
      </c>
      <c r="AN690" s="186" t="str">
        <f t="shared" si="722"/>
        <v>WH20_21</v>
      </c>
      <c r="AO690" s="186">
        <f t="shared" si="685"/>
        <v>0</v>
      </c>
      <c r="AP690" s="186" t="s">
        <v>18</v>
      </c>
      <c r="AQ690" s="187" t="s">
        <v>193</v>
      </c>
      <c r="AU690" s="186" t="s">
        <v>350</v>
      </c>
      <c r="AV690" s="46" t="str">
        <f t="shared" si="723"/>
        <v>R_ES-AP-SpCool</v>
      </c>
      <c r="AW690" s="192" t="str">
        <f t="shared" si="724"/>
        <v>WH20_21</v>
      </c>
      <c r="AX690" s="192">
        <f t="shared" si="732"/>
        <v>0</v>
      </c>
      <c r="AY690" s="192" t="s">
        <v>18</v>
      </c>
      <c r="AZ690" s="46" t="s">
        <v>192</v>
      </c>
      <c r="BD690" s="186" t="s">
        <v>350</v>
      </c>
      <c r="BE690" s="46" t="str">
        <f t="shared" si="725"/>
        <v>R_ES-AP-SpCool</v>
      </c>
      <c r="BF690" s="192" t="str">
        <f t="shared" si="726"/>
        <v>WH20_21</v>
      </c>
      <c r="BG690" s="192">
        <f t="shared" si="733"/>
        <v>0</v>
      </c>
      <c r="BH690" s="192" t="s">
        <v>18</v>
      </c>
      <c r="BI690" s="46" t="s">
        <v>194</v>
      </c>
      <c r="BM690" s="186" t="s">
        <v>350</v>
      </c>
      <c r="BN690" s="46" t="str">
        <f t="shared" si="727"/>
        <v>R_ES-AP-SpCool</v>
      </c>
      <c r="BO690" s="192" t="str">
        <f t="shared" si="728"/>
        <v>WH20_21</v>
      </c>
      <c r="BP690" s="192">
        <f t="shared" si="734"/>
        <v>0</v>
      </c>
      <c r="BQ690" s="192" t="s">
        <v>18</v>
      </c>
      <c r="BR690" s="46" t="s">
        <v>191</v>
      </c>
    </row>
    <row r="691" spans="11:70">
      <c r="K691" s="186" t="s">
        <v>350</v>
      </c>
      <c r="L691" s="187" t="str">
        <f t="shared" si="729"/>
        <v>R_ES-AP-SpCool</v>
      </c>
      <c r="M691" s="186" t="str">
        <f t="shared" si="755"/>
        <v>WH22_23</v>
      </c>
      <c r="N691" s="186">
        <v>0</v>
      </c>
      <c r="O691" s="186" t="s">
        <v>18</v>
      </c>
      <c r="P691" s="187" t="s">
        <v>195</v>
      </c>
      <c r="T691" s="186" t="s">
        <v>350</v>
      </c>
      <c r="U691" s="187" t="str">
        <f t="shared" si="717"/>
        <v>R_ES-AP-SpCool</v>
      </c>
      <c r="V691" s="186" t="str">
        <f t="shared" si="717"/>
        <v>WH22_23</v>
      </c>
      <c r="W691" s="186">
        <v>0</v>
      </c>
      <c r="X691" s="186" t="s">
        <v>18</v>
      </c>
      <c r="Y691" s="187" t="s">
        <v>190</v>
      </c>
      <c r="AC691" s="186" t="s">
        <v>350</v>
      </c>
      <c r="AD691" s="46" t="str">
        <f t="shared" si="719"/>
        <v>R_ES-AP-SpCool</v>
      </c>
      <c r="AE691" s="192" t="str">
        <f t="shared" si="720"/>
        <v>WH22_23</v>
      </c>
      <c r="AF691" s="46">
        <f t="shared" si="667"/>
        <v>0</v>
      </c>
      <c r="AG691" s="192" t="s">
        <v>18</v>
      </c>
      <c r="AH691" s="46" t="s">
        <v>196</v>
      </c>
      <c r="AL691" s="186" t="s">
        <v>350</v>
      </c>
      <c r="AM691" s="187" t="str">
        <f t="shared" si="721"/>
        <v>R_ES-AP-SpCool</v>
      </c>
      <c r="AN691" s="186" t="str">
        <f t="shared" si="722"/>
        <v>WH22_23</v>
      </c>
      <c r="AO691" s="186">
        <f t="shared" si="685"/>
        <v>0</v>
      </c>
      <c r="AP691" s="186" t="s">
        <v>18</v>
      </c>
      <c r="AQ691" s="187" t="s">
        <v>193</v>
      </c>
      <c r="AU691" s="186" t="s">
        <v>350</v>
      </c>
      <c r="AV691" s="46" t="str">
        <f t="shared" si="723"/>
        <v>R_ES-AP-SpCool</v>
      </c>
      <c r="AW691" s="192" t="str">
        <f t="shared" si="724"/>
        <v>WH22_23</v>
      </c>
      <c r="AX691" s="192">
        <f t="shared" si="732"/>
        <v>0</v>
      </c>
      <c r="AY691" s="192" t="s">
        <v>18</v>
      </c>
      <c r="AZ691" s="46" t="s">
        <v>192</v>
      </c>
      <c r="BD691" s="186" t="s">
        <v>350</v>
      </c>
      <c r="BE691" s="46" t="str">
        <f t="shared" si="725"/>
        <v>R_ES-AP-SpCool</v>
      </c>
      <c r="BF691" s="192" t="str">
        <f t="shared" si="726"/>
        <v>WH22_23</v>
      </c>
      <c r="BG691" s="192">
        <f t="shared" si="733"/>
        <v>0</v>
      </c>
      <c r="BH691" s="192" t="s">
        <v>18</v>
      </c>
      <c r="BI691" s="46" t="s">
        <v>194</v>
      </c>
      <c r="BM691" s="186" t="s">
        <v>350</v>
      </c>
      <c r="BN691" s="46" t="str">
        <f t="shared" si="727"/>
        <v>R_ES-AP-SpCool</v>
      </c>
      <c r="BO691" s="192" t="str">
        <f t="shared" si="728"/>
        <v>WH22_23</v>
      </c>
      <c r="BP691" s="192">
        <f t="shared" si="734"/>
        <v>0</v>
      </c>
      <c r="BQ691" s="192" t="s">
        <v>18</v>
      </c>
      <c r="BR691" s="46" t="s">
        <v>191</v>
      </c>
    </row>
    <row r="692" spans="11:70">
      <c r="K692" s="186" t="s">
        <v>140</v>
      </c>
      <c r="L692" s="187" t="str">
        <f t="shared" si="729"/>
        <v>R_ES-AP-SpCool</v>
      </c>
      <c r="M692" s="187"/>
      <c r="N692" s="186">
        <v>0</v>
      </c>
      <c r="O692" s="186" t="s">
        <v>18</v>
      </c>
      <c r="P692" s="187" t="s">
        <v>195</v>
      </c>
      <c r="T692" s="186" t="s">
        <v>140</v>
      </c>
      <c r="U692" s="187" t="str">
        <f t="shared" si="717"/>
        <v>R_ES-AP-SpCool</v>
      </c>
      <c r="V692" s="186">
        <f t="shared" si="717"/>
        <v>0</v>
      </c>
      <c r="W692" s="186">
        <v>0</v>
      </c>
      <c r="X692" s="186" t="s">
        <v>18</v>
      </c>
      <c r="Y692" s="187" t="s">
        <v>190</v>
      </c>
      <c r="AC692" s="186" t="s">
        <v>140</v>
      </c>
      <c r="AD692" s="46" t="str">
        <f t="shared" si="719"/>
        <v>R_ES-AP-SpCool</v>
      </c>
      <c r="AE692" s="192">
        <f t="shared" si="720"/>
        <v>0</v>
      </c>
      <c r="AF692" s="46">
        <f t="shared" si="667"/>
        <v>0</v>
      </c>
      <c r="AG692" s="192" t="s">
        <v>18</v>
      </c>
      <c r="AH692" s="46" t="s">
        <v>196</v>
      </c>
      <c r="AL692" s="186" t="s">
        <v>140</v>
      </c>
      <c r="AM692" s="187" t="str">
        <f t="shared" si="721"/>
        <v>R_ES-AP-SpCool</v>
      </c>
      <c r="AN692" s="186">
        <f t="shared" si="722"/>
        <v>0</v>
      </c>
      <c r="AO692" s="186">
        <f t="shared" si="685"/>
        <v>0</v>
      </c>
      <c r="AP692" s="186" t="s">
        <v>18</v>
      </c>
      <c r="AQ692" s="187" t="s">
        <v>193</v>
      </c>
      <c r="AU692" s="186" t="s">
        <v>140</v>
      </c>
      <c r="AV692" s="46" t="str">
        <f t="shared" si="723"/>
        <v>R_ES-AP-SpCool</v>
      </c>
      <c r="AW692" s="192">
        <f t="shared" si="724"/>
        <v>0</v>
      </c>
      <c r="AX692" s="192">
        <f t="shared" si="732"/>
        <v>0</v>
      </c>
      <c r="AY692" s="192" t="s">
        <v>18</v>
      </c>
      <c r="AZ692" s="46" t="s">
        <v>192</v>
      </c>
      <c r="BD692" s="186" t="s">
        <v>140</v>
      </c>
      <c r="BE692" s="46" t="str">
        <f t="shared" si="725"/>
        <v>R_ES-AP-SpCool</v>
      </c>
      <c r="BF692" s="192">
        <f t="shared" si="726"/>
        <v>0</v>
      </c>
      <c r="BG692" s="192">
        <f t="shared" si="733"/>
        <v>0</v>
      </c>
      <c r="BH692" s="192" t="s">
        <v>18</v>
      </c>
      <c r="BI692" s="46" t="s">
        <v>194</v>
      </c>
      <c r="BM692" s="186" t="s">
        <v>140</v>
      </c>
      <c r="BN692" s="46" t="str">
        <f t="shared" si="727"/>
        <v>R_ES-AP-SpCool</v>
      </c>
      <c r="BO692" s="192">
        <f t="shared" si="728"/>
        <v>0</v>
      </c>
      <c r="BP692" s="192">
        <f t="shared" si="734"/>
        <v>0</v>
      </c>
      <c r="BQ692" s="192" t="s">
        <v>18</v>
      </c>
      <c r="BR692" s="46" t="s">
        <v>191</v>
      </c>
    </row>
    <row r="693" spans="11:70">
      <c r="K693" s="186" t="s">
        <v>140</v>
      </c>
      <c r="L693" s="187" t="str">
        <f t="shared" si="729"/>
        <v>R_ES-AP-SpCool</v>
      </c>
      <c r="M693" s="187"/>
      <c r="N693" s="186">
        <v>0</v>
      </c>
      <c r="O693" s="186" t="s">
        <v>18</v>
      </c>
      <c r="P693" s="187" t="s">
        <v>195</v>
      </c>
      <c r="T693" s="186" t="s">
        <v>140</v>
      </c>
      <c r="U693" s="187" t="str">
        <f t="shared" si="717"/>
        <v>R_ES-AP-SpCool</v>
      </c>
      <c r="V693" s="186">
        <f t="shared" si="717"/>
        <v>0</v>
      </c>
      <c r="W693" s="186">
        <v>0</v>
      </c>
      <c r="X693" s="186" t="s">
        <v>18</v>
      </c>
      <c r="Y693" s="187" t="s">
        <v>190</v>
      </c>
      <c r="AC693" s="186" t="s">
        <v>140</v>
      </c>
      <c r="AD693" s="46" t="str">
        <f t="shared" si="719"/>
        <v>R_ES-AP-SpCool</v>
      </c>
      <c r="AE693" s="192">
        <f t="shared" si="720"/>
        <v>0</v>
      </c>
      <c r="AF693" s="46">
        <f t="shared" si="667"/>
        <v>0</v>
      </c>
      <c r="AG693" s="192" t="s">
        <v>18</v>
      </c>
      <c r="AH693" s="46" t="s">
        <v>196</v>
      </c>
      <c r="AL693" s="186" t="s">
        <v>140</v>
      </c>
      <c r="AM693" s="187" t="str">
        <f t="shared" si="721"/>
        <v>R_ES-AP-SpCool</v>
      </c>
      <c r="AN693" s="186">
        <f t="shared" si="722"/>
        <v>0</v>
      </c>
      <c r="AO693" s="186">
        <f t="shared" si="685"/>
        <v>0</v>
      </c>
      <c r="AP693" s="186" t="s">
        <v>18</v>
      </c>
      <c r="AQ693" s="187" t="s">
        <v>193</v>
      </c>
      <c r="AU693" s="186" t="s">
        <v>140</v>
      </c>
      <c r="AV693" s="46" t="str">
        <f t="shared" si="723"/>
        <v>R_ES-AP-SpCool</v>
      </c>
      <c r="AW693" s="192">
        <f t="shared" si="724"/>
        <v>0</v>
      </c>
      <c r="AX693" s="192">
        <f t="shared" si="732"/>
        <v>0</v>
      </c>
      <c r="AY693" s="192" t="s">
        <v>18</v>
      </c>
      <c r="AZ693" s="46" t="s">
        <v>192</v>
      </c>
      <c r="BD693" s="186" t="s">
        <v>140</v>
      </c>
      <c r="BE693" s="46" t="str">
        <f t="shared" si="725"/>
        <v>R_ES-AP-SpCool</v>
      </c>
      <c r="BF693" s="192">
        <f t="shared" si="726"/>
        <v>0</v>
      </c>
      <c r="BG693" s="192">
        <f t="shared" si="733"/>
        <v>0</v>
      </c>
      <c r="BH693" s="192" t="s">
        <v>18</v>
      </c>
      <c r="BI693" s="46" t="s">
        <v>194</v>
      </c>
      <c r="BM693" s="186" t="s">
        <v>140</v>
      </c>
      <c r="BN693" s="46" t="str">
        <f t="shared" si="727"/>
        <v>R_ES-AP-SpCool</v>
      </c>
      <c r="BO693" s="192">
        <f t="shared" si="728"/>
        <v>0</v>
      </c>
      <c r="BP693" s="192">
        <f t="shared" si="734"/>
        <v>0</v>
      </c>
      <c r="BQ693" s="192" t="s">
        <v>18</v>
      </c>
      <c r="BR693" s="46" t="s">
        <v>191</v>
      </c>
    </row>
    <row r="694" spans="11:70">
      <c r="K694" s="186" t="s">
        <v>140</v>
      </c>
      <c r="L694" s="187" t="str">
        <f t="shared" si="729"/>
        <v>R_ES-AP-SpCool</v>
      </c>
      <c r="M694" s="187"/>
      <c r="N694" s="186">
        <v>0</v>
      </c>
      <c r="O694" s="186" t="s">
        <v>18</v>
      </c>
      <c r="P694" s="187" t="s">
        <v>195</v>
      </c>
      <c r="T694" s="186" t="s">
        <v>140</v>
      </c>
      <c r="U694" s="187" t="str">
        <f t="shared" si="717"/>
        <v>R_ES-AP-SpCool</v>
      </c>
      <c r="V694" s="186">
        <f t="shared" si="717"/>
        <v>0</v>
      </c>
      <c r="W694" s="186">
        <v>0</v>
      </c>
      <c r="X694" s="186" t="s">
        <v>18</v>
      </c>
      <c r="Y694" s="187" t="s">
        <v>190</v>
      </c>
      <c r="AC694" s="186" t="s">
        <v>140</v>
      </c>
      <c r="AD694" s="46" t="str">
        <f t="shared" si="719"/>
        <v>R_ES-AP-SpCool</v>
      </c>
      <c r="AE694" s="192">
        <f t="shared" si="720"/>
        <v>0</v>
      </c>
      <c r="AF694" s="46">
        <f t="shared" si="667"/>
        <v>0</v>
      </c>
      <c r="AG694" s="192" t="s">
        <v>18</v>
      </c>
      <c r="AH694" s="46" t="s">
        <v>196</v>
      </c>
      <c r="AL694" s="186" t="s">
        <v>140</v>
      </c>
      <c r="AM694" s="187" t="str">
        <f t="shared" si="721"/>
        <v>R_ES-AP-SpCool</v>
      </c>
      <c r="AN694" s="186">
        <f t="shared" si="722"/>
        <v>0</v>
      </c>
      <c r="AO694" s="186">
        <f t="shared" si="685"/>
        <v>0</v>
      </c>
      <c r="AP694" s="186" t="s">
        <v>18</v>
      </c>
      <c r="AQ694" s="187" t="s">
        <v>193</v>
      </c>
      <c r="AU694" s="186" t="s">
        <v>140</v>
      </c>
      <c r="AV694" s="46" t="str">
        <f t="shared" si="723"/>
        <v>R_ES-AP-SpCool</v>
      </c>
      <c r="AW694" s="192">
        <f t="shared" si="724"/>
        <v>0</v>
      </c>
      <c r="AX694" s="192">
        <f t="shared" si="732"/>
        <v>0</v>
      </c>
      <c r="AY694" s="192" t="s">
        <v>18</v>
      </c>
      <c r="AZ694" s="46" t="s">
        <v>192</v>
      </c>
      <c r="BD694" s="186" t="s">
        <v>140</v>
      </c>
      <c r="BE694" s="46" t="str">
        <f t="shared" si="725"/>
        <v>R_ES-AP-SpCool</v>
      </c>
      <c r="BF694" s="192">
        <f t="shared" si="726"/>
        <v>0</v>
      </c>
      <c r="BG694" s="192">
        <f t="shared" si="733"/>
        <v>0</v>
      </c>
      <c r="BH694" s="192" t="s">
        <v>18</v>
      </c>
      <c r="BI694" s="46" t="s">
        <v>194</v>
      </c>
      <c r="BM694" s="186" t="s">
        <v>140</v>
      </c>
      <c r="BN694" s="46" t="str">
        <f t="shared" si="727"/>
        <v>R_ES-AP-SpCool</v>
      </c>
      <c r="BO694" s="192">
        <f t="shared" si="728"/>
        <v>0</v>
      </c>
      <c r="BP694" s="192">
        <f t="shared" si="734"/>
        <v>0</v>
      </c>
      <c r="BQ694" s="192" t="s">
        <v>18</v>
      </c>
      <c r="BR694" s="46" t="s">
        <v>191</v>
      </c>
    </row>
    <row r="695" spans="11:70">
      <c r="K695" s="186" t="s">
        <v>140</v>
      </c>
      <c r="L695" s="187" t="str">
        <f t="shared" si="729"/>
        <v>R_ES-AP-SpCool</v>
      </c>
      <c r="M695" s="187"/>
      <c r="N695" s="186">
        <v>0</v>
      </c>
      <c r="O695" s="186" t="s">
        <v>18</v>
      </c>
      <c r="P695" s="187" t="s">
        <v>195</v>
      </c>
      <c r="T695" s="186" t="s">
        <v>140</v>
      </c>
      <c r="U695" s="187" t="str">
        <f t="shared" si="717"/>
        <v>R_ES-AP-SpCool</v>
      </c>
      <c r="V695" s="186">
        <f t="shared" si="717"/>
        <v>0</v>
      </c>
      <c r="W695" s="186">
        <v>0</v>
      </c>
      <c r="X695" s="186" t="s">
        <v>18</v>
      </c>
      <c r="Y695" s="187" t="s">
        <v>190</v>
      </c>
      <c r="AC695" s="186" t="s">
        <v>140</v>
      </c>
      <c r="AD695" s="46" t="str">
        <f t="shared" si="719"/>
        <v>R_ES-AP-SpCool</v>
      </c>
      <c r="AE695" s="192">
        <f t="shared" si="720"/>
        <v>0</v>
      </c>
      <c r="AF695" s="46">
        <f t="shared" si="667"/>
        <v>0</v>
      </c>
      <c r="AG695" s="192" t="s">
        <v>18</v>
      </c>
      <c r="AH695" s="46" t="s">
        <v>196</v>
      </c>
      <c r="AL695" s="186" t="s">
        <v>140</v>
      </c>
      <c r="AM695" s="187" t="str">
        <f t="shared" si="721"/>
        <v>R_ES-AP-SpCool</v>
      </c>
      <c r="AN695" s="186">
        <f t="shared" si="722"/>
        <v>0</v>
      </c>
      <c r="AO695" s="186">
        <f t="shared" si="685"/>
        <v>0</v>
      </c>
      <c r="AP695" s="186" t="s">
        <v>18</v>
      </c>
      <c r="AQ695" s="187" t="s">
        <v>193</v>
      </c>
      <c r="AU695" s="186" t="s">
        <v>140</v>
      </c>
      <c r="AV695" s="46" t="str">
        <f t="shared" si="723"/>
        <v>R_ES-AP-SpCool</v>
      </c>
      <c r="AW695" s="192">
        <f t="shared" si="724"/>
        <v>0</v>
      </c>
      <c r="AX695" s="192">
        <f t="shared" si="732"/>
        <v>0</v>
      </c>
      <c r="AY695" s="192" t="s">
        <v>18</v>
      </c>
      <c r="AZ695" s="46" t="s">
        <v>192</v>
      </c>
      <c r="BD695" s="186" t="s">
        <v>140</v>
      </c>
      <c r="BE695" s="46" t="str">
        <f t="shared" si="725"/>
        <v>R_ES-AP-SpCool</v>
      </c>
      <c r="BF695" s="192">
        <f t="shared" si="726"/>
        <v>0</v>
      </c>
      <c r="BG695" s="192">
        <f t="shared" si="733"/>
        <v>0</v>
      </c>
      <c r="BH695" s="192" t="s">
        <v>18</v>
      </c>
      <c r="BI695" s="46" t="s">
        <v>194</v>
      </c>
      <c r="BM695" s="186" t="s">
        <v>140</v>
      </c>
      <c r="BN695" s="46" t="str">
        <f t="shared" si="727"/>
        <v>R_ES-AP-SpCool</v>
      </c>
      <c r="BO695" s="192">
        <f t="shared" si="728"/>
        <v>0</v>
      </c>
      <c r="BP695" s="192">
        <f t="shared" si="734"/>
        <v>0</v>
      </c>
      <c r="BQ695" s="192" t="s">
        <v>18</v>
      </c>
      <c r="BR695" s="46" t="s">
        <v>191</v>
      </c>
    </row>
    <row r="696" spans="11:70">
      <c r="K696" s="186" t="s">
        <v>140</v>
      </c>
      <c r="L696" s="187" t="str">
        <f t="shared" si="729"/>
        <v>R_ES-AP-SpCool</v>
      </c>
      <c r="M696" s="187"/>
      <c r="N696" s="186">
        <v>0</v>
      </c>
      <c r="O696" s="186" t="s">
        <v>18</v>
      </c>
      <c r="P696" s="187" t="s">
        <v>195</v>
      </c>
      <c r="T696" s="186" t="s">
        <v>140</v>
      </c>
      <c r="U696" s="187" t="str">
        <f t="shared" si="717"/>
        <v>R_ES-AP-SpCool</v>
      </c>
      <c r="V696" s="186">
        <f t="shared" si="717"/>
        <v>0</v>
      </c>
      <c r="W696" s="186">
        <v>0</v>
      </c>
      <c r="X696" s="186" t="s">
        <v>18</v>
      </c>
      <c r="Y696" s="187" t="s">
        <v>190</v>
      </c>
      <c r="AC696" s="186" t="s">
        <v>140</v>
      </c>
      <c r="AD696" s="46" t="str">
        <f t="shared" si="719"/>
        <v>R_ES-AP-SpCool</v>
      </c>
      <c r="AE696" s="192">
        <f t="shared" si="720"/>
        <v>0</v>
      </c>
      <c r="AF696" s="46">
        <f t="shared" si="667"/>
        <v>0</v>
      </c>
      <c r="AG696" s="192" t="s">
        <v>18</v>
      </c>
      <c r="AH696" s="46" t="s">
        <v>196</v>
      </c>
      <c r="AL696" s="186" t="s">
        <v>140</v>
      </c>
      <c r="AM696" s="187" t="str">
        <f t="shared" si="721"/>
        <v>R_ES-AP-SpCool</v>
      </c>
      <c r="AN696" s="186">
        <f t="shared" si="722"/>
        <v>0</v>
      </c>
      <c r="AO696" s="186">
        <f t="shared" si="685"/>
        <v>0</v>
      </c>
      <c r="AP696" s="186" t="s">
        <v>18</v>
      </c>
      <c r="AQ696" s="187" t="s">
        <v>193</v>
      </c>
      <c r="AU696" s="186" t="s">
        <v>140</v>
      </c>
      <c r="AV696" s="46" t="str">
        <f t="shared" si="723"/>
        <v>R_ES-AP-SpCool</v>
      </c>
      <c r="AW696" s="192">
        <f t="shared" si="724"/>
        <v>0</v>
      </c>
      <c r="AX696" s="192">
        <f t="shared" si="732"/>
        <v>0</v>
      </c>
      <c r="AY696" s="192" t="s">
        <v>18</v>
      </c>
      <c r="AZ696" s="46" t="s">
        <v>192</v>
      </c>
      <c r="BD696" s="186" t="s">
        <v>140</v>
      </c>
      <c r="BE696" s="46" t="str">
        <f t="shared" si="725"/>
        <v>R_ES-AP-SpCool</v>
      </c>
      <c r="BF696" s="192">
        <f t="shared" si="726"/>
        <v>0</v>
      </c>
      <c r="BG696" s="192">
        <f t="shared" si="733"/>
        <v>0</v>
      </c>
      <c r="BH696" s="192" t="s">
        <v>18</v>
      </c>
      <c r="BI696" s="46" t="s">
        <v>194</v>
      </c>
      <c r="BM696" s="186" t="s">
        <v>140</v>
      </c>
      <c r="BN696" s="46" t="str">
        <f t="shared" si="727"/>
        <v>R_ES-AP-SpCool</v>
      </c>
      <c r="BO696" s="192">
        <f t="shared" si="728"/>
        <v>0</v>
      </c>
      <c r="BP696" s="192">
        <f t="shared" si="734"/>
        <v>0</v>
      </c>
      <c r="BQ696" s="192" t="s">
        <v>18</v>
      </c>
      <c r="BR696" s="46" t="s">
        <v>191</v>
      </c>
    </row>
    <row r="697" spans="11:70">
      <c r="K697" s="186" t="s">
        <v>140</v>
      </c>
      <c r="L697" s="187" t="str">
        <f t="shared" si="729"/>
        <v>R_ES-AP-SpCool</v>
      </c>
      <c r="M697" s="187"/>
      <c r="N697" s="186">
        <v>0</v>
      </c>
      <c r="O697" s="186" t="s">
        <v>18</v>
      </c>
      <c r="P697" s="187" t="s">
        <v>195</v>
      </c>
      <c r="T697" s="186" t="s">
        <v>140</v>
      </c>
      <c r="U697" s="187" t="str">
        <f t="shared" si="717"/>
        <v>R_ES-AP-SpCool</v>
      </c>
      <c r="V697" s="186">
        <f t="shared" si="717"/>
        <v>0</v>
      </c>
      <c r="W697" s="186">
        <v>0</v>
      </c>
      <c r="X697" s="186" t="s">
        <v>18</v>
      </c>
      <c r="Y697" s="187" t="s">
        <v>190</v>
      </c>
      <c r="AC697" s="186" t="s">
        <v>140</v>
      </c>
      <c r="AD697" s="46" t="str">
        <f t="shared" si="719"/>
        <v>R_ES-AP-SpCool</v>
      </c>
      <c r="AE697" s="192">
        <f t="shared" si="720"/>
        <v>0</v>
      </c>
      <c r="AF697" s="46">
        <f t="shared" si="667"/>
        <v>0</v>
      </c>
      <c r="AG697" s="192" t="s">
        <v>18</v>
      </c>
      <c r="AH697" s="46" t="s">
        <v>196</v>
      </c>
      <c r="AL697" s="186" t="s">
        <v>140</v>
      </c>
      <c r="AM697" s="187" t="str">
        <f t="shared" si="721"/>
        <v>R_ES-AP-SpCool</v>
      </c>
      <c r="AN697" s="186">
        <f t="shared" si="722"/>
        <v>0</v>
      </c>
      <c r="AO697" s="186">
        <f t="shared" si="685"/>
        <v>0</v>
      </c>
      <c r="AP697" s="186" t="s">
        <v>18</v>
      </c>
      <c r="AQ697" s="187" t="s">
        <v>193</v>
      </c>
      <c r="AU697" s="186" t="s">
        <v>140</v>
      </c>
      <c r="AV697" s="46" t="str">
        <f t="shared" si="723"/>
        <v>R_ES-AP-SpCool</v>
      </c>
      <c r="AW697" s="192">
        <f t="shared" si="724"/>
        <v>0</v>
      </c>
      <c r="AX697" s="192">
        <f t="shared" si="732"/>
        <v>0</v>
      </c>
      <c r="AY697" s="192" t="s">
        <v>18</v>
      </c>
      <c r="AZ697" s="46" t="s">
        <v>192</v>
      </c>
      <c r="BD697" s="186" t="s">
        <v>140</v>
      </c>
      <c r="BE697" s="46" t="str">
        <f t="shared" si="725"/>
        <v>R_ES-AP-SpCool</v>
      </c>
      <c r="BF697" s="192">
        <f t="shared" si="726"/>
        <v>0</v>
      </c>
      <c r="BG697" s="192">
        <f t="shared" si="733"/>
        <v>0</v>
      </c>
      <c r="BH697" s="192" t="s">
        <v>18</v>
      </c>
      <c r="BI697" s="46" t="s">
        <v>194</v>
      </c>
      <c r="BM697" s="186" t="s">
        <v>140</v>
      </c>
      <c r="BN697" s="46" t="str">
        <f t="shared" si="727"/>
        <v>R_ES-AP-SpCool</v>
      </c>
      <c r="BO697" s="192">
        <f t="shared" si="728"/>
        <v>0</v>
      </c>
      <c r="BP697" s="192">
        <f t="shared" si="734"/>
        <v>0</v>
      </c>
      <c r="BQ697" s="192" t="s">
        <v>18</v>
      </c>
      <c r="BR697" s="46" t="s">
        <v>191</v>
      </c>
    </row>
    <row r="698" spans="11:70">
      <c r="K698" s="186" t="s">
        <v>140</v>
      </c>
      <c r="L698" s="187" t="str">
        <f t="shared" si="729"/>
        <v>R_ES-AP-SpCool</v>
      </c>
      <c r="M698" s="187"/>
      <c r="N698" s="186">
        <v>0</v>
      </c>
      <c r="O698" s="186" t="s">
        <v>18</v>
      </c>
      <c r="P698" s="187" t="s">
        <v>195</v>
      </c>
      <c r="T698" s="186" t="s">
        <v>140</v>
      </c>
      <c r="U698" s="187" t="str">
        <f t="shared" si="717"/>
        <v>R_ES-AP-SpCool</v>
      </c>
      <c r="V698" s="186">
        <f t="shared" si="717"/>
        <v>0</v>
      </c>
      <c r="W698" s="186">
        <v>0</v>
      </c>
      <c r="X698" s="186" t="s">
        <v>18</v>
      </c>
      <c r="Y698" s="187" t="s">
        <v>190</v>
      </c>
      <c r="AC698" s="186" t="s">
        <v>140</v>
      </c>
      <c r="AD698" s="46" t="str">
        <f t="shared" si="719"/>
        <v>R_ES-AP-SpCool</v>
      </c>
      <c r="AE698" s="192">
        <f t="shared" si="720"/>
        <v>0</v>
      </c>
      <c r="AF698" s="46">
        <f t="shared" si="667"/>
        <v>0</v>
      </c>
      <c r="AG698" s="192" t="s">
        <v>18</v>
      </c>
      <c r="AH698" s="46" t="s">
        <v>196</v>
      </c>
      <c r="AL698" s="186" t="s">
        <v>140</v>
      </c>
      <c r="AM698" s="187" t="str">
        <f t="shared" si="721"/>
        <v>R_ES-AP-SpCool</v>
      </c>
      <c r="AN698" s="186">
        <f t="shared" si="722"/>
        <v>0</v>
      </c>
      <c r="AO698" s="186">
        <f t="shared" si="685"/>
        <v>0</v>
      </c>
      <c r="AP698" s="186" t="s">
        <v>18</v>
      </c>
      <c r="AQ698" s="187" t="s">
        <v>193</v>
      </c>
      <c r="AU698" s="186" t="s">
        <v>140</v>
      </c>
      <c r="AV698" s="46" t="str">
        <f t="shared" si="723"/>
        <v>R_ES-AP-SpCool</v>
      </c>
      <c r="AW698" s="192">
        <f t="shared" si="724"/>
        <v>0</v>
      </c>
      <c r="AX698" s="192">
        <f t="shared" si="732"/>
        <v>0</v>
      </c>
      <c r="AY698" s="192" t="s">
        <v>18</v>
      </c>
      <c r="AZ698" s="46" t="s">
        <v>192</v>
      </c>
      <c r="BD698" s="186" t="s">
        <v>140</v>
      </c>
      <c r="BE698" s="46" t="str">
        <f t="shared" si="725"/>
        <v>R_ES-AP-SpCool</v>
      </c>
      <c r="BF698" s="192">
        <f t="shared" si="726"/>
        <v>0</v>
      </c>
      <c r="BG698" s="192">
        <f t="shared" si="733"/>
        <v>0</v>
      </c>
      <c r="BH698" s="192" t="s">
        <v>18</v>
      </c>
      <c r="BI698" s="46" t="s">
        <v>194</v>
      </c>
      <c r="BM698" s="186" t="s">
        <v>140</v>
      </c>
      <c r="BN698" s="46" t="str">
        <f t="shared" si="727"/>
        <v>R_ES-AP-SpCool</v>
      </c>
      <c r="BO698" s="192">
        <f t="shared" si="728"/>
        <v>0</v>
      </c>
      <c r="BP698" s="192">
        <f t="shared" si="734"/>
        <v>0</v>
      </c>
      <c r="BQ698" s="192" t="s">
        <v>18</v>
      </c>
      <c r="BR698" s="46" t="s">
        <v>191</v>
      </c>
    </row>
    <row r="699" spans="11:70">
      <c r="K699" s="186" t="s">
        <v>140</v>
      </c>
      <c r="L699" s="187" t="str">
        <f t="shared" si="729"/>
        <v>R_ES-AP-SpCool</v>
      </c>
      <c r="M699" s="187"/>
      <c r="N699" s="186">
        <v>0</v>
      </c>
      <c r="O699" s="186" t="s">
        <v>18</v>
      </c>
      <c r="P699" s="187" t="s">
        <v>195</v>
      </c>
      <c r="T699" s="186" t="s">
        <v>140</v>
      </c>
      <c r="U699" s="187" t="str">
        <f t="shared" si="717"/>
        <v>R_ES-AP-SpCool</v>
      </c>
      <c r="V699" s="186">
        <f t="shared" si="717"/>
        <v>0</v>
      </c>
      <c r="W699" s="186">
        <v>0</v>
      </c>
      <c r="X699" s="186" t="s">
        <v>18</v>
      </c>
      <c r="Y699" s="187" t="s">
        <v>190</v>
      </c>
      <c r="AC699" s="186" t="s">
        <v>140</v>
      </c>
      <c r="AD699" s="46" t="str">
        <f t="shared" si="719"/>
        <v>R_ES-AP-SpCool</v>
      </c>
      <c r="AE699" s="192">
        <f t="shared" si="720"/>
        <v>0</v>
      </c>
      <c r="AF699" s="46">
        <f t="shared" si="667"/>
        <v>0</v>
      </c>
      <c r="AG699" s="192" t="s">
        <v>18</v>
      </c>
      <c r="AH699" s="46" t="s">
        <v>196</v>
      </c>
      <c r="AL699" s="186" t="s">
        <v>140</v>
      </c>
      <c r="AM699" s="187" t="str">
        <f t="shared" si="721"/>
        <v>R_ES-AP-SpCool</v>
      </c>
      <c r="AN699" s="186">
        <f t="shared" si="722"/>
        <v>0</v>
      </c>
      <c r="AO699" s="186">
        <f t="shared" si="685"/>
        <v>0</v>
      </c>
      <c r="AP699" s="186" t="s">
        <v>18</v>
      </c>
      <c r="AQ699" s="187" t="s">
        <v>193</v>
      </c>
      <c r="AU699" s="186" t="s">
        <v>140</v>
      </c>
      <c r="AV699" s="46" t="str">
        <f t="shared" si="723"/>
        <v>R_ES-AP-SpCool</v>
      </c>
      <c r="AW699" s="192">
        <f t="shared" si="724"/>
        <v>0</v>
      </c>
      <c r="AX699" s="192">
        <f t="shared" si="732"/>
        <v>0</v>
      </c>
      <c r="AY699" s="192" t="s">
        <v>18</v>
      </c>
      <c r="AZ699" s="46" t="s">
        <v>192</v>
      </c>
      <c r="BD699" s="186" t="s">
        <v>140</v>
      </c>
      <c r="BE699" s="46" t="str">
        <f t="shared" si="725"/>
        <v>R_ES-AP-SpCool</v>
      </c>
      <c r="BF699" s="192">
        <f t="shared" si="726"/>
        <v>0</v>
      </c>
      <c r="BG699" s="192">
        <f t="shared" si="733"/>
        <v>0</v>
      </c>
      <c r="BH699" s="192" t="s">
        <v>18</v>
      </c>
      <c r="BI699" s="46" t="s">
        <v>194</v>
      </c>
      <c r="BM699" s="186" t="s">
        <v>140</v>
      </c>
      <c r="BN699" s="46" t="str">
        <f t="shared" si="727"/>
        <v>R_ES-AP-SpCool</v>
      </c>
      <c r="BO699" s="192">
        <f t="shared" si="728"/>
        <v>0</v>
      </c>
      <c r="BP699" s="192">
        <f t="shared" si="734"/>
        <v>0</v>
      </c>
      <c r="BQ699" s="192" t="s">
        <v>18</v>
      </c>
      <c r="BR699" s="46" t="s">
        <v>191</v>
      </c>
    </row>
    <row r="700" spans="11:70">
      <c r="K700" s="186" t="s">
        <v>140</v>
      </c>
      <c r="L700" s="187" t="str">
        <f t="shared" si="729"/>
        <v>R_ES-AP-SpCool</v>
      </c>
      <c r="M700" s="187"/>
      <c r="N700" s="186">
        <v>0</v>
      </c>
      <c r="O700" s="186" t="s">
        <v>18</v>
      </c>
      <c r="P700" s="187" t="s">
        <v>195</v>
      </c>
      <c r="T700" s="186" t="s">
        <v>140</v>
      </c>
      <c r="U700" s="187" t="str">
        <f t="shared" si="717"/>
        <v>R_ES-AP-SpCool</v>
      </c>
      <c r="V700" s="186">
        <f t="shared" si="717"/>
        <v>0</v>
      </c>
      <c r="W700" s="186">
        <v>0</v>
      </c>
      <c r="X700" s="186" t="s">
        <v>18</v>
      </c>
      <c r="Y700" s="187" t="s">
        <v>190</v>
      </c>
      <c r="AC700" s="186" t="s">
        <v>140</v>
      </c>
      <c r="AD700" s="46" t="str">
        <f t="shared" si="719"/>
        <v>R_ES-AP-SpCool</v>
      </c>
      <c r="AE700" s="192">
        <f t="shared" si="720"/>
        <v>0</v>
      </c>
      <c r="AF700" s="46">
        <f t="shared" si="667"/>
        <v>0</v>
      </c>
      <c r="AG700" s="192" t="s">
        <v>18</v>
      </c>
      <c r="AH700" s="46" t="s">
        <v>196</v>
      </c>
      <c r="AL700" s="186" t="s">
        <v>140</v>
      </c>
      <c r="AM700" s="187" t="str">
        <f t="shared" si="721"/>
        <v>R_ES-AP-SpCool</v>
      </c>
      <c r="AN700" s="186">
        <f t="shared" si="722"/>
        <v>0</v>
      </c>
      <c r="AO700" s="186">
        <f t="shared" si="685"/>
        <v>0</v>
      </c>
      <c r="AP700" s="186" t="s">
        <v>18</v>
      </c>
      <c r="AQ700" s="187" t="s">
        <v>193</v>
      </c>
      <c r="AU700" s="186" t="s">
        <v>140</v>
      </c>
      <c r="AV700" s="46" t="str">
        <f t="shared" si="723"/>
        <v>R_ES-AP-SpCool</v>
      </c>
      <c r="AW700" s="192">
        <f t="shared" si="724"/>
        <v>0</v>
      </c>
      <c r="AX700" s="192">
        <f t="shared" si="732"/>
        <v>0</v>
      </c>
      <c r="AY700" s="192" t="s">
        <v>18</v>
      </c>
      <c r="AZ700" s="46" t="s">
        <v>192</v>
      </c>
      <c r="BD700" s="186" t="s">
        <v>140</v>
      </c>
      <c r="BE700" s="46" t="str">
        <f t="shared" si="725"/>
        <v>R_ES-AP-SpCool</v>
      </c>
      <c r="BF700" s="192">
        <f t="shared" si="726"/>
        <v>0</v>
      </c>
      <c r="BG700" s="192">
        <f t="shared" si="733"/>
        <v>0</v>
      </c>
      <c r="BH700" s="192" t="s">
        <v>18</v>
      </c>
      <c r="BI700" s="46" t="s">
        <v>194</v>
      </c>
      <c r="BM700" s="186" t="s">
        <v>140</v>
      </c>
      <c r="BN700" s="46" t="str">
        <f t="shared" si="727"/>
        <v>R_ES-AP-SpCool</v>
      </c>
      <c r="BO700" s="192">
        <f t="shared" si="728"/>
        <v>0</v>
      </c>
      <c r="BP700" s="192">
        <f t="shared" si="734"/>
        <v>0</v>
      </c>
      <c r="BQ700" s="192" t="s">
        <v>18</v>
      </c>
      <c r="BR700" s="46" t="s">
        <v>191</v>
      </c>
    </row>
    <row r="701" spans="11:70">
      <c r="K701" s="186" t="s">
        <v>140</v>
      </c>
      <c r="L701" s="187" t="str">
        <f t="shared" si="729"/>
        <v>R_ES-AP-SpCool</v>
      </c>
      <c r="M701" s="187"/>
      <c r="N701" s="186">
        <v>0</v>
      </c>
      <c r="O701" s="186" t="s">
        <v>18</v>
      </c>
      <c r="P701" s="187" t="s">
        <v>195</v>
      </c>
      <c r="T701" s="186" t="s">
        <v>140</v>
      </c>
      <c r="U701" s="187" t="str">
        <f t="shared" si="717"/>
        <v>R_ES-AP-SpCool</v>
      </c>
      <c r="V701" s="186">
        <f t="shared" si="717"/>
        <v>0</v>
      </c>
      <c r="W701" s="186">
        <v>0</v>
      </c>
      <c r="X701" s="186" t="s">
        <v>18</v>
      </c>
      <c r="Y701" s="187" t="s">
        <v>190</v>
      </c>
      <c r="AC701" s="186" t="s">
        <v>140</v>
      </c>
      <c r="AD701" s="46" t="str">
        <f t="shared" si="719"/>
        <v>R_ES-AP-SpCool</v>
      </c>
      <c r="AE701" s="192">
        <f t="shared" si="720"/>
        <v>0</v>
      </c>
      <c r="AF701" s="46">
        <f t="shared" si="667"/>
        <v>0</v>
      </c>
      <c r="AG701" s="192" t="s">
        <v>18</v>
      </c>
      <c r="AH701" s="46" t="s">
        <v>196</v>
      </c>
      <c r="AL701" s="186" t="s">
        <v>140</v>
      </c>
      <c r="AM701" s="187" t="str">
        <f t="shared" si="721"/>
        <v>R_ES-AP-SpCool</v>
      </c>
      <c r="AN701" s="186">
        <f t="shared" si="722"/>
        <v>0</v>
      </c>
      <c r="AO701" s="186">
        <f t="shared" si="685"/>
        <v>0</v>
      </c>
      <c r="AP701" s="186" t="s">
        <v>18</v>
      </c>
      <c r="AQ701" s="187" t="s">
        <v>193</v>
      </c>
      <c r="AU701" s="186" t="s">
        <v>140</v>
      </c>
      <c r="AV701" s="46" t="str">
        <f t="shared" si="723"/>
        <v>R_ES-AP-SpCool</v>
      </c>
      <c r="AW701" s="192">
        <f t="shared" si="724"/>
        <v>0</v>
      </c>
      <c r="AX701" s="192">
        <f t="shared" si="732"/>
        <v>0</v>
      </c>
      <c r="AY701" s="192" t="s">
        <v>18</v>
      </c>
      <c r="AZ701" s="46" t="s">
        <v>192</v>
      </c>
      <c r="BD701" s="186" t="s">
        <v>140</v>
      </c>
      <c r="BE701" s="46" t="str">
        <f t="shared" si="725"/>
        <v>R_ES-AP-SpCool</v>
      </c>
      <c r="BF701" s="192">
        <f t="shared" si="726"/>
        <v>0</v>
      </c>
      <c r="BG701" s="192">
        <f t="shared" si="733"/>
        <v>0</v>
      </c>
      <c r="BH701" s="192" t="s">
        <v>18</v>
      </c>
      <c r="BI701" s="46" t="s">
        <v>194</v>
      </c>
      <c r="BM701" s="186" t="s">
        <v>140</v>
      </c>
      <c r="BN701" s="46" t="str">
        <f t="shared" si="727"/>
        <v>R_ES-AP-SpCool</v>
      </c>
      <c r="BO701" s="192">
        <f t="shared" si="728"/>
        <v>0</v>
      </c>
      <c r="BP701" s="192">
        <f t="shared" si="734"/>
        <v>0</v>
      </c>
      <c r="BQ701" s="192" t="s">
        <v>18</v>
      </c>
      <c r="BR701" s="46" t="s">
        <v>191</v>
      </c>
    </row>
    <row r="702" spans="11:70">
      <c r="K702" s="186" t="s">
        <v>140</v>
      </c>
      <c r="L702" s="187" t="str">
        <f t="shared" si="729"/>
        <v>R_ES-AP-SpCool</v>
      </c>
      <c r="M702" s="187"/>
      <c r="N702" s="186">
        <v>0</v>
      </c>
      <c r="O702" s="186" t="s">
        <v>18</v>
      </c>
      <c r="P702" s="187" t="s">
        <v>195</v>
      </c>
      <c r="T702" s="186" t="s">
        <v>140</v>
      </c>
      <c r="U702" s="187" t="str">
        <f t="shared" si="717"/>
        <v>R_ES-AP-SpCool</v>
      </c>
      <c r="V702" s="186">
        <f t="shared" si="717"/>
        <v>0</v>
      </c>
      <c r="W702" s="186">
        <v>0</v>
      </c>
      <c r="X702" s="186" t="s">
        <v>18</v>
      </c>
      <c r="Y702" s="187" t="s">
        <v>190</v>
      </c>
      <c r="AC702" s="186" t="s">
        <v>140</v>
      </c>
      <c r="AD702" s="46" t="str">
        <f t="shared" si="719"/>
        <v>R_ES-AP-SpCool</v>
      </c>
      <c r="AE702" s="192">
        <f t="shared" si="720"/>
        <v>0</v>
      </c>
      <c r="AF702" s="46">
        <f t="shared" si="667"/>
        <v>0</v>
      </c>
      <c r="AG702" s="192" t="s">
        <v>18</v>
      </c>
      <c r="AH702" s="46" t="s">
        <v>196</v>
      </c>
      <c r="AL702" s="186" t="s">
        <v>140</v>
      </c>
      <c r="AM702" s="187" t="str">
        <f t="shared" si="721"/>
        <v>R_ES-AP-SpCool</v>
      </c>
      <c r="AN702" s="186">
        <f t="shared" si="722"/>
        <v>0</v>
      </c>
      <c r="AO702" s="186">
        <f t="shared" si="685"/>
        <v>0</v>
      </c>
      <c r="AP702" s="186" t="s">
        <v>18</v>
      </c>
      <c r="AQ702" s="187" t="s">
        <v>193</v>
      </c>
      <c r="AU702" s="186" t="s">
        <v>140</v>
      </c>
      <c r="AV702" s="46" t="str">
        <f t="shared" si="723"/>
        <v>R_ES-AP-SpCool</v>
      </c>
      <c r="AW702" s="192">
        <f t="shared" si="724"/>
        <v>0</v>
      </c>
      <c r="AX702" s="192">
        <f t="shared" si="732"/>
        <v>0</v>
      </c>
      <c r="AY702" s="192" t="s">
        <v>18</v>
      </c>
      <c r="AZ702" s="46" t="s">
        <v>192</v>
      </c>
      <c r="BD702" s="186" t="s">
        <v>140</v>
      </c>
      <c r="BE702" s="46" t="str">
        <f t="shared" si="725"/>
        <v>R_ES-AP-SpCool</v>
      </c>
      <c r="BF702" s="192">
        <f t="shared" si="726"/>
        <v>0</v>
      </c>
      <c r="BG702" s="192">
        <f t="shared" si="733"/>
        <v>0</v>
      </c>
      <c r="BH702" s="192" t="s">
        <v>18</v>
      </c>
      <c r="BI702" s="46" t="s">
        <v>194</v>
      </c>
      <c r="BM702" s="186" t="s">
        <v>140</v>
      </c>
      <c r="BN702" s="46" t="str">
        <f t="shared" si="727"/>
        <v>R_ES-AP-SpCool</v>
      </c>
      <c r="BO702" s="192">
        <f t="shared" si="728"/>
        <v>0</v>
      </c>
      <c r="BP702" s="192">
        <f t="shared" si="734"/>
        <v>0</v>
      </c>
      <c r="BQ702" s="192" t="s">
        <v>18</v>
      </c>
      <c r="BR702" s="46" t="s">
        <v>191</v>
      </c>
    </row>
    <row r="703" spans="11:70">
      <c r="K703" s="186" t="s">
        <v>140</v>
      </c>
      <c r="L703" s="187" t="str">
        <f t="shared" si="729"/>
        <v>R_ES-AP-SpCool</v>
      </c>
      <c r="M703" s="187"/>
      <c r="N703" s="186">
        <v>0</v>
      </c>
      <c r="O703" s="186" t="s">
        <v>18</v>
      </c>
      <c r="P703" s="187" t="s">
        <v>195</v>
      </c>
      <c r="T703" s="186" t="s">
        <v>140</v>
      </c>
      <c r="U703" s="187" t="str">
        <f t="shared" si="717"/>
        <v>R_ES-AP-SpCool</v>
      </c>
      <c r="V703" s="186">
        <f t="shared" si="717"/>
        <v>0</v>
      </c>
      <c r="W703" s="186">
        <v>0</v>
      </c>
      <c r="X703" s="186" t="s">
        <v>18</v>
      </c>
      <c r="Y703" s="187" t="s">
        <v>190</v>
      </c>
      <c r="AC703" s="186" t="s">
        <v>140</v>
      </c>
      <c r="AD703" s="46" t="str">
        <f t="shared" si="719"/>
        <v>R_ES-AP-SpCool</v>
      </c>
      <c r="AE703" s="192">
        <f t="shared" si="720"/>
        <v>0</v>
      </c>
      <c r="AF703" s="46">
        <f t="shared" si="667"/>
        <v>0</v>
      </c>
      <c r="AG703" s="192" t="s">
        <v>18</v>
      </c>
      <c r="AH703" s="46" t="s">
        <v>196</v>
      </c>
      <c r="AL703" s="186" t="s">
        <v>140</v>
      </c>
      <c r="AM703" s="187" t="str">
        <f t="shared" si="721"/>
        <v>R_ES-AP-SpCool</v>
      </c>
      <c r="AN703" s="186">
        <f t="shared" si="722"/>
        <v>0</v>
      </c>
      <c r="AO703" s="186">
        <f t="shared" si="685"/>
        <v>0</v>
      </c>
      <c r="AP703" s="186" t="s">
        <v>18</v>
      </c>
      <c r="AQ703" s="187" t="s">
        <v>193</v>
      </c>
      <c r="AU703" s="186" t="s">
        <v>140</v>
      </c>
      <c r="AV703" s="46" t="str">
        <f t="shared" si="723"/>
        <v>R_ES-AP-SpCool</v>
      </c>
      <c r="AW703" s="192">
        <f t="shared" si="724"/>
        <v>0</v>
      </c>
      <c r="AX703" s="192">
        <f t="shared" si="732"/>
        <v>0</v>
      </c>
      <c r="AY703" s="192" t="s">
        <v>18</v>
      </c>
      <c r="AZ703" s="46" t="s">
        <v>192</v>
      </c>
      <c r="BD703" s="186" t="s">
        <v>140</v>
      </c>
      <c r="BE703" s="46" t="str">
        <f t="shared" si="725"/>
        <v>R_ES-AP-SpCool</v>
      </c>
      <c r="BF703" s="192">
        <f t="shared" si="726"/>
        <v>0</v>
      </c>
      <c r="BG703" s="192">
        <f t="shared" si="733"/>
        <v>0</v>
      </c>
      <c r="BH703" s="192" t="s">
        <v>18</v>
      </c>
      <c r="BI703" s="46" t="s">
        <v>194</v>
      </c>
      <c r="BM703" s="186" t="s">
        <v>140</v>
      </c>
      <c r="BN703" s="46" t="str">
        <f t="shared" si="727"/>
        <v>R_ES-AP-SpCool</v>
      </c>
      <c r="BO703" s="192">
        <f t="shared" si="728"/>
        <v>0</v>
      </c>
      <c r="BP703" s="192">
        <f t="shared" si="734"/>
        <v>0</v>
      </c>
      <c r="BQ703" s="192" t="s">
        <v>18</v>
      </c>
      <c r="BR703" s="46" t="s">
        <v>191</v>
      </c>
    </row>
    <row r="704" spans="11:70">
      <c r="K704" s="186" t="s">
        <v>350</v>
      </c>
      <c r="L704" s="187" t="str">
        <f>C16</f>
        <v>R_ES-MOB-SpCool</v>
      </c>
      <c r="M704" s="186" t="str">
        <f>M608</f>
        <v>RH0_1</v>
      </c>
      <c r="N704" s="186">
        <f t="shared" ref="N704:N727" si="756">N608</f>
        <v>0</v>
      </c>
      <c r="O704" s="186" t="s">
        <v>18</v>
      </c>
      <c r="P704" s="187" t="s">
        <v>195</v>
      </c>
      <c r="T704" s="186" t="s">
        <v>350</v>
      </c>
      <c r="U704" s="187" t="str">
        <f t="shared" si="717"/>
        <v>R_ES-MOB-SpCool</v>
      </c>
      <c r="V704" s="186" t="str">
        <f t="shared" si="717"/>
        <v>RH0_1</v>
      </c>
      <c r="W704" s="186">
        <f t="shared" ref="W704:W727" si="757">W608</f>
        <v>0</v>
      </c>
      <c r="X704" s="186" t="s">
        <v>18</v>
      </c>
      <c r="Y704" s="187" t="s">
        <v>190</v>
      </c>
      <c r="AC704" s="186" t="s">
        <v>350</v>
      </c>
      <c r="AD704" s="46" t="str">
        <f t="shared" si="719"/>
        <v>R_ES-MOB-SpCool</v>
      </c>
      <c r="AE704" s="192" t="str">
        <f t="shared" si="720"/>
        <v>RH0_1</v>
      </c>
      <c r="AF704" s="46">
        <f t="shared" ref="AF704:AF767" si="758">N704</f>
        <v>0</v>
      </c>
      <c r="AG704" s="192" t="s">
        <v>18</v>
      </c>
      <c r="AH704" s="46" t="s">
        <v>196</v>
      </c>
      <c r="AL704" s="186" t="s">
        <v>350</v>
      </c>
      <c r="AM704" s="187" t="str">
        <f t="shared" si="721"/>
        <v>R_ES-MOB-SpCool</v>
      </c>
      <c r="AN704" s="186" t="str">
        <f t="shared" si="722"/>
        <v>RH0_1</v>
      </c>
      <c r="AO704" s="186">
        <f t="shared" ref="AO704:AO767" si="759">AO608</f>
        <v>0</v>
      </c>
      <c r="AP704" s="186" t="s">
        <v>18</v>
      </c>
      <c r="AQ704" s="187" t="s">
        <v>193</v>
      </c>
      <c r="AU704" s="186" t="s">
        <v>350</v>
      </c>
      <c r="AV704" s="46" t="str">
        <f t="shared" si="723"/>
        <v>R_ES-MOB-SpCool</v>
      </c>
      <c r="AW704" s="192" t="str">
        <f t="shared" si="724"/>
        <v>RH0_1</v>
      </c>
      <c r="AX704" s="192">
        <f t="shared" si="732"/>
        <v>0</v>
      </c>
      <c r="AY704" s="192" t="s">
        <v>18</v>
      </c>
      <c r="AZ704" s="46" t="s">
        <v>192</v>
      </c>
      <c r="BD704" s="186" t="s">
        <v>350</v>
      </c>
      <c r="BE704" s="46" t="str">
        <f t="shared" si="725"/>
        <v>R_ES-MOB-SpCool</v>
      </c>
      <c r="BF704" s="192" t="str">
        <f t="shared" si="726"/>
        <v>RH0_1</v>
      </c>
      <c r="BG704" s="192">
        <f t="shared" si="733"/>
        <v>0</v>
      </c>
      <c r="BH704" s="192" t="s">
        <v>18</v>
      </c>
      <c r="BI704" s="46" t="s">
        <v>194</v>
      </c>
      <c r="BM704" s="186" t="s">
        <v>350</v>
      </c>
      <c r="BN704" s="46" t="str">
        <f t="shared" si="727"/>
        <v>R_ES-MOB-SpCool</v>
      </c>
      <c r="BO704" s="192" t="str">
        <f t="shared" si="728"/>
        <v>RH0_1</v>
      </c>
      <c r="BP704" s="192">
        <f t="shared" si="734"/>
        <v>0</v>
      </c>
      <c r="BQ704" s="192" t="s">
        <v>18</v>
      </c>
      <c r="BR704" s="46" t="s">
        <v>191</v>
      </c>
    </row>
    <row r="705" spans="11:70">
      <c r="K705" s="186" t="s">
        <v>350</v>
      </c>
      <c r="L705" s="187" t="str">
        <f t="shared" ref="L705:L768" si="760">L704</f>
        <v>R_ES-MOB-SpCool</v>
      </c>
      <c r="M705" s="186" t="str">
        <f t="shared" ref="M705" si="761">M609</f>
        <v>RH2_3</v>
      </c>
      <c r="N705" s="186">
        <f t="shared" si="756"/>
        <v>0</v>
      </c>
      <c r="O705" s="186" t="s">
        <v>18</v>
      </c>
      <c r="P705" s="187" t="s">
        <v>195</v>
      </c>
      <c r="T705" s="186" t="s">
        <v>350</v>
      </c>
      <c r="U705" s="187" t="str">
        <f t="shared" si="717"/>
        <v>R_ES-MOB-SpCool</v>
      </c>
      <c r="V705" s="186" t="str">
        <f t="shared" si="717"/>
        <v>RH2_3</v>
      </c>
      <c r="W705" s="186">
        <f t="shared" si="757"/>
        <v>0</v>
      </c>
      <c r="X705" s="186" t="s">
        <v>18</v>
      </c>
      <c r="Y705" s="187" t="s">
        <v>190</v>
      </c>
      <c r="AC705" s="186" t="s">
        <v>350</v>
      </c>
      <c r="AD705" s="46" t="str">
        <f t="shared" si="719"/>
        <v>R_ES-MOB-SpCool</v>
      </c>
      <c r="AE705" s="192" t="str">
        <f t="shared" si="720"/>
        <v>RH2_3</v>
      </c>
      <c r="AF705" s="46">
        <f t="shared" si="758"/>
        <v>0</v>
      </c>
      <c r="AG705" s="192" t="s">
        <v>18</v>
      </c>
      <c r="AH705" s="46" t="s">
        <v>196</v>
      </c>
      <c r="AL705" s="186" t="s">
        <v>350</v>
      </c>
      <c r="AM705" s="187" t="str">
        <f t="shared" si="721"/>
        <v>R_ES-MOB-SpCool</v>
      </c>
      <c r="AN705" s="186" t="str">
        <f t="shared" si="722"/>
        <v>RH2_3</v>
      </c>
      <c r="AO705" s="186">
        <f t="shared" si="759"/>
        <v>0</v>
      </c>
      <c r="AP705" s="186" t="s">
        <v>18</v>
      </c>
      <c r="AQ705" s="187" t="s">
        <v>193</v>
      </c>
      <c r="AU705" s="186" t="s">
        <v>350</v>
      </c>
      <c r="AV705" s="46" t="str">
        <f t="shared" si="723"/>
        <v>R_ES-MOB-SpCool</v>
      </c>
      <c r="AW705" s="192" t="str">
        <f t="shared" si="724"/>
        <v>RH2_3</v>
      </c>
      <c r="AX705" s="192">
        <f t="shared" si="732"/>
        <v>0</v>
      </c>
      <c r="AY705" s="192" t="s">
        <v>18</v>
      </c>
      <c r="AZ705" s="46" t="s">
        <v>192</v>
      </c>
      <c r="BD705" s="186" t="s">
        <v>350</v>
      </c>
      <c r="BE705" s="46" t="str">
        <f t="shared" si="725"/>
        <v>R_ES-MOB-SpCool</v>
      </c>
      <c r="BF705" s="192" t="str">
        <f t="shared" si="726"/>
        <v>RH2_3</v>
      </c>
      <c r="BG705" s="192">
        <f t="shared" si="733"/>
        <v>0</v>
      </c>
      <c r="BH705" s="192" t="s">
        <v>18</v>
      </c>
      <c r="BI705" s="46" t="s">
        <v>194</v>
      </c>
      <c r="BM705" s="186" t="s">
        <v>350</v>
      </c>
      <c r="BN705" s="46" t="str">
        <f t="shared" si="727"/>
        <v>R_ES-MOB-SpCool</v>
      </c>
      <c r="BO705" s="192" t="str">
        <f t="shared" si="728"/>
        <v>RH2_3</v>
      </c>
      <c r="BP705" s="192">
        <f t="shared" si="734"/>
        <v>0</v>
      </c>
      <c r="BQ705" s="192" t="s">
        <v>18</v>
      </c>
      <c r="BR705" s="46" t="s">
        <v>191</v>
      </c>
    </row>
    <row r="706" spans="11:70">
      <c r="K706" s="186" t="s">
        <v>350</v>
      </c>
      <c r="L706" s="187" t="str">
        <f t="shared" si="760"/>
        <v>R_ES-MOB-SpCool</v>
      </c>
      <c r="M706" s="186" t="str">
        <f t="shared" ref="M706" si="762">M610</f>
        <v>RH4_5</v>
      </c>
      <c r="N706" s="186">
        <f t="shared" si="756"/>
        <v>0</v>
      </c>
      <c r="O706" s="186" t="s">
        <v>18</v>
      </c>
      <c r="P706" s="187" t="s">
        <v>195</v>
      </c>
      <c r="T706" s="186" t="s">
        <v>350</v>
      </c>
      <c r="U706" s="187" t="str">
        <f t="shared" si="717"/>
        <v>R_ES-MOB-SpCool</v>
      </c>
      <c r="V706" s="186" t="str">
        <f t="shared" si="717"/>
        <v>RH4_5</v>
      </c>
      <c r="W706" s="186">
        <f t="shared" si="757"/>
        <v>0</v>
      </c>
      <c r="X706" s="186" t="s">
        <v>18</v>
      </c>
      <c r="Y706" s="187" t="s">
        <v>190</v>
      </c>
      <c r="AC706" s="186" t="s">
        <v>350</v>
      </c>
      <c r="AD706" s="46" t="str">
        <f t="shared" si="719"/>
        <v>R_ES-MOB-SpCool</v>
      </c>
      <c r="AE706" s="192" t="str">
        <f t="shared" si="720"/>
        <v>RH4_5</v>
      </c>
      <c r="AF706" s="46">
        <f t="shared" si="758"/>
        <v>0</v>
      </c>
      <c r="AG706" s="192" t="s">
        <v>18</v>
      </c>
      <c r="AH706" s="46" t="s">
        <v>196</v>
      </c>
      <c r="AL706" s="186" t="s">
        <v>350</v>
      </c>
      <c r="AM706" s="187" t="str">
        <f t="shared" si="721"/>
        <v>R_ES-MOB-SpCool</v>
      </c>
      <c r="AN706" s="186" t="str">
        <f t="shared" si="722"/>
        <v>RH4_5</v>
      </c>
      <c r="AO706" s="186">
        <f t="shared" si="759"/>
        <v>0</v>
      </c>
      <c r="AP706" s="186" t="s">
        <v>18</v>
      </c>
      <c r="AQ706" s="187" t="s">
        <v>193</v>
      </c>
      <c r="AU706" s="186" t="s">
        <v>350</v>
      </c>
      <c r="AV706" s="46" t="str">
        <f t="shared" si="723"/>
        <v>R_ES-MOB-SpCool</v>
      </c>
      <c r="AW706" s="192" t="str">
        <f t="shared" si="724"/>
        <v>RH4_5</v>
      </c>
      <c r="AX706" s="192">
        <f t="shared" si="732"/>
        <v>0</v>
      </c>
      <c r="AY706" s="192" t="s">
        <v>18</v>
      </c>
      <c r="AZ706" s="46" t="s">
        <v>192</v>
      </c>
      <c r="BD706" s="186" t="s">
        <v>350</v>
      </c>
      <c r="BE706" s="46" t="str">
        <f t="shared" si="725"/>
        <v>R_ES-MOB-SpCool</v>
      </c>
      <c r="BF706" s="192" t="str">
        <f t="shared" si="726"/>
        <v>RH4_5</v>
      </c>
      <c r="BG706" s="192">
        <f t="shared" si="733"/>
        <v>0</v>
      </c>
      <c r="BH706" s="192" t="s">
        <v>18</v>
      </c>
      <c r="BI706" s="46" t="s">
        <v>194</v>
      </c>
      <c r="BM706" s="186" t="s">
        <v>350</v>
      </c>
      <c r="BN706" s="46" t="str">
        <f t="shared" si="727"/>
        <v>R_ES-MOB-SpCool</v>
      </c>
      <c r="BO706" s="192" t="str">
        <f t="shared" si="728"/>
        <v>RH4_5</v>
      </c>
      <c r="BP706" s="192">
        <f t="shared" si="734"/>
        <v>0</v>
      </c>
      <c r="BQ706" s="192" t="s">
        <v>18</v>
      </c>
      <c r="BR706" s="46" t="s">
        <v>191</v>
      </c>
    </row>
    <row r="707" spans="11:70">
      <c r="K707" s="186" t="s">
        <v>350</v>
      </c>
      <c r="L707" s="187" t="str">
        <f t="shared" si="760"/>
        <v>R_ES-MOB-SpCool</v>
      </c>
      <c r="M707" s="186" t="str">
        <f t="shared" ref="M707" si="763">M611</f>
        <v>RH6_7</v>
      </c>
      <c r="N707" s="186">
        <f t="shared" si="756"/>
        <v>0</v>
      </c>
      <c r="O707" s="186" t="s">
        <v>18</v>
      </c>
      <c r="P707" s="187" t="s">
        <v>195</v>
      </c>
      <c r="T707" s="186" t="s">
        <v>350</v>
      </c>
      <c r="U707" s="187" t="str">
        <f t="shared" si="717"/>
        <v>R_ES-MOB-SpCool</v>
      </c>
      <c r="V707" s="186" t="str">
        <f t="shared" si="717"/>
        <v>RH6_7</v>
      </c>
      <c r="W707" s="186">
        <f t="shared" si="757"/>
        <v>0</v>
      </c>
      <c r="X707" s="186" t="s">
        <v>18</v>
      </c>
      <c r="Y707" s="187" t="s">
        <v>190</v>
      </c>
      <c r="AC707" s="186" t="s">
        <v>350</v>
      </c>
      <c r="AD707" s="46" t="str">
        <f t="shared" si="719"/>
        <v>R_ES-MOB-SpCool</v>
      </c>
      <c r="AE707" s="192" t="str">
        <f t="shared" si="720"/>
        <v>RH6_7</v>
      </c>
      <c r="AF707" s="46">
        <f t="shared" si="758"/>
        <v>0</v>
      </c>
      <c r="AG707" s="192" t="s">
        <v>18</v>
      </c>
      <c r="AH707" s="46" t="s">
        <v>196</v>
      </c>
      <c r="AL707" s="186" t="s">
        <v>350</v>
      </c>
      <c r="AM707" s="187" t="str">
        <f t="shared" si="721"/>
        <v>R_ES-MOB-SpCool</v>
      </c>
      <c r="AN707" s="186" t="str">
        <f t="shared" si="722"/>
        <v>RH6_7</v>
      </c>
      <c r="AO707" s="186">
        <f t="shared" si="759"/>
        <v>0</v>
      </c>
      <c r="AP707" s="186" t="s">
        <v>18</v>
      </c>
      <c r="AQ707" s="187" t="s">
        <v>193</v>
      </c>
      <c r="AU707" s="186" t="s">
        <v>350</v>
      </c>
      <c r="AV707" s="46" t="str">
        <f t="shared" si="723"/>
        <v>R_ES-MOB-SpCool</v>
      </c>
      <c r="AW707" s="192" t="str">
        <f t="shared" si="724"/>
        <v>RH6_7</v>
      </c>
      <c r="AX707" s="192">
        <f t="shared" si="732"/>
        <v>0</v>
      </c>
      <c r="AY707" s="192" t="s">
        <v>18</v>
      </c>
      <c r="AZ707" s="46" t="s">
        <v>192</v>
      </c>
      <c r="BD707" s="186" t="s">
        <v>350</v>
      </c>
      <c r="BE707" s="46" t="str">
        <f t="shared" si="725"/>
        <v>R_ES-MOB-SpCool</v>
      </c>
      <c r="BF707" s="192" t="str">
        <f t="shared" si="726"/>
        <v>RH6_7</v>
      </c>
      <c r="BG707" s="192">
        <f t="shared" si="733"/>
        <v>0</v>
      </c>
      <c r="BH707" s="192" t="s">
        <v>18</v>
      </c>
      <c r="BI707" s="46" t="s">
        <v>194</v>
      </c>
      <c r="BM707" s="186" t="s">
        <v>350</v>
      </c>
      <c r="BN707" s="46" t="str">
        <f t="shared" si="727"/>
        <v>R_ES-MOB-SpCool</v>
      </c>
      <c r="BO707" s="192" t="str">
        <f t="shared" si="728"/>
        <v>RH6_7</v>
      </c>
      <c r="BP707" s="192">
        <f t="shared" si="734"/>
        <v>0</v>
      </c>
      <c r="BQ707" s="192" t="s">
        <v>18</v>
      </c>
      <c r="BR707" s="46" t="s">
        <v>191</v>
      </c>
    </row>
    <row r="708" spans="11:70">
      <c r="K708" s="186" t="s">
        <v>350</v>
      </c>
      <c r="L708" s="187" t="str">
        <f t="shared" si="760"/>
        <v>R_ES-MOB-SpCool</v>
      </c>
      <c r="M708" s="186" t="str">
        <f t="shared" ref="M708" si="764">M612</f>
        <v>RH8_9</v>
      </c>
      <c r="N708" s="186">
        <f t="shared" si="756"/>
        <v>0</v>
      </c>
      <c r="O708" s="186" t="s">
        <v>18</v>
      </c>
      <c r="P708" s="187" t="s">
        <v>195</v>
      </c>
      <c r="T708" s="186" t="s">
        <v>350</v>
      </c>
      <c r="U708" s="187" t="str">
        <f t="shared" si="717"/>
        <v>R_ES-MOB-SpCool</v>
      </c>
      <c r="V708" s="186" t="str">
        <f t="shared" si="717"/>
        <v>RH8_9</v>
      </c>
      <c r="W708" s="186">
        <f t="shared" si="757"/>
        <v>0</v>
      </c>
      <c r="X708" s="186" t="s">
        <v>18</v>
      </c>
      <c r="Y708" s="187" t="s">
        <v>190</v>
      </c>
      <c r="AC708" s="186" t="s">
        <v>350</v>
      </c>
      <c r="AD708" s="46" t="str">
        <f t="shared" si="719"/>
        <v>R_ES-MOB-SpCool</v>
      </c>
      <c r="AE708" s="192" t="str">
        <f t="shared" si="720"/>
        <v>RH8_9</v>
      </c>
      <c r="AF708" s="46">
        <f t="shared" si="758"/>
        <v>0</v>
      </c>
      <c r="AG708" s="192" t="s">
        <v>18</v>
      </c>
      <c r="AH708" s="46" t="s">
        <v>196</v>
      </c>
      <c r="AL708" s="186" t="s">
        <v>350</v>
      </c>
      <c r="AM708" s="187" t="str">
        <f t="shared" si="721"/>
        <v>R_ES-MOB-SpCool</v>
      </c>
      <c r="AN708" s="186" t="str">
        <f t="shared" si="722"/>
        <v>RH8_9</v>
      </c>
      <c r="AO708" s="186">
        <f t="shared" si="759"/>
        <v>0</v>
      </c>
      <c r="AP708" s="186" t="s">
        <v>18</v>
      </c>
      <c r="AQ708" s="187" t="s">
        <v>193</v>
      </c>
      <c r="AU708" s="186" t="s">
        <v>350</v>
      </c>
      <c r="AV708" s="46" t="str">
        <f t="shared" si="723"/>
        <v>R_ES-MOB-SpCool</v>
      </c>
      <c r="AW708" s="192" t="str">
        <f t="shared" si="724"/>
        <v>RH8_9</v>
      </c>
      <c r="AX708" s="192">
        <f t="shared" si="732"/>
        <v>0</v>
      </c>
      <c r="AY708" s="192" t="s">
        <v>18</v>
      </c>
      <c r="AZ708" s="46" t="s">
        <v>192</v>
      </c>
      <c r="BD708" s="186" t="s">
        <v>350</v>
      </c>
      <c r="BE708" s="46" t="str">
        <f t="shared" si="725"/>
        <v>R_ES-MOB-SpCool</v>
      </c>
      <c r="BF708" s="192" t="str">
        <f t="shared" si="726"/>
        <v>RH8_9</v>
      </c>
      <c r="BG708" s="192">
        <f t="shared" si="733"/>
        <v>0</v>
      </c>
      <c r="BH708" s="192" t="s">
        <v>18</v>
      </c>
      <c r="BI708" s="46" t="s">
        <v>194</v>
      </c>
      <c r="BM708" s="186" t="s">
        <v>350</v>
      </c>
      <c r="BN708" s="46" t="str">
        <f t="shared" si="727"/>
        <v>R_ES-MOB-SpCool</v>
      </c>
      <c r="BO708" s="192" t="str">
        <f t="shared" si="728"/>
        <v>RH8_9</v>
      </c>
      <c r="BP708" s="192">
        <f t="shared" si="734"/>
        <v>0</v>
      </c>
      <c r="BQ708" s="192" t="s">
        <v>18</v>
      </c>
      <c r="BR708" s="46" t="s">
        <v>191</v>
      </c>
    </row>
    <row r="709" spans="11:70">
      <c r="K709" s="186" t="s">
        <v>350</v>
      </c>
      <c r="L709" s="187" t="str">
        <f t="shared" si="760"/>
        <v>R_ES-MOB-SpCool</v>
      </c>
      <c r="M709" s="186" t="str">
        <f t="shared" ref="M709" si="765">M613</f>
        <v>RH10_11</v>
      </c>
      <c r="N709" s="186">
        <f t="shared" si="756"/>
        <v>0</v>
      </c>
      <c r="O709" s="186" t="s">
        <v>18</v>
      </c>
      <c r="P709" s="187" t="s">
        <v>195</v>
      </c>
      <c r="T709" s="186" t="s">
        <v>350</v>
      </c>
      <c r="U709" s="187" t="str">
        <f t="shared" si="717"/>
        <v>R_ES-MOB-SpCool</v>
      </c>
      <c r="V709" s="186" t="str">
        <f t="shared" si="717"/>
        <v>RH10_11</v>
      </c>
      <c r="W709" s="186">
        <f t="shared" si="757"/>
        <v>0</v>
      </c>
      <c r="X709" s="186" t="s">
        <v>18</v>
      </c>
      <c r="Y709" s="187" t="s">
        <v>190</v>
      </c>
      <c r="AC709" s="186" t="s">
        <v>350</v>
      </c>
      <c r="AD709" s="46" t="str">
        <f t="shared" si="719"/>
        <v>R_ES-MOB-SpCool</v>
      </c>
      <c r="AE709" s="192" t="str">
        <f t="shared" si="720"/>
        <v>RH10_11</v>
      </c>
      <c r="AF709" s="46">
        <f t="shared" si="758"/>
        <v>0</v>
      </c>
      <c r="AG709" s="192" t="s">
        <v>18</v>
      </c>
      <c r="AH709" s="46" t="s">
        <v>196</v>
      </c>
      <c r="AL709" s="186" t="s">
        <v>350</v>
      </c>
      <c r="AM709" s="187" t="str">
        <f t="shared" si="721"/>
        <v>R_ES-MOB-SpCool</v>
      </c>
      <c r="AN709" s="186" t="str">
        <f t="shared" si="722"/>
        <v>RH10_11</v>
      </c>
      <c r="AO709" s="186">
        <f t="shared" si="759"/>
        <v>0</v>
      </c>
      <c r="AP709" s="186" t="s">
        <v>18</v>
      </c>
      <c r="AQ709" s="187" t="s">
        <v>193</v>
      </c>
      <c r="AU709" s="186" t="s">
        <v>350</v>
      </c>
      <c r="AV709" s="46" t="str">
        <f t="shared" si="723"/>
        <v>R_ES-MOB-SpCool</v>
      </c>
      <c r="AW709" s="192" t="str">
        <f t="shared" si="724"/>
        <v>RH10_11</v>
      </c>
      <c r="AX709" s="192">
        <f t="shared" si="732"/>
        <v>0</v>
      </c>
      <c r="AY709" s="192" t="s">
        <v>18</v>
      </c>
      <c r="AZ709" s="46" t="s">
        <v>192</v>
      </c>
      <c r="BD709" s="186" t="s">
        <v>350</v>
      </c>
      <c r="BE709" s="46" t="str">
        <f t="shared" si="725"/>
        <v>R_ES-MOB-SpCool</v>
      </c>
      <c r="BF709" s="192" t="str">
        <f t="shared" si="726"/>
        <v>RH10_11</v>
      </c>
      <c r="BG709" s="192">
        <f t="shared" si="733"/>
        <v>0</v>
      </c>
      <c r="BH709" s="192" t="s">
        <v>18</v>
      </c>
      <c r="BI709" s="46" t="s">
        <v>194</v>
      </c>
      <c r="BM709" s="186" t="s">
        <v>350</v>
      </c>
      <c r="BN709" s="46" t="str">
        <f t="shared" si="727"/>
        <v>R_ES-MOB-SpCool</v>
      </c>
      <c r="BO709" s="192" t="str">
        <f t="shared" si="728"/>
        <v>RH10_11</v>
      </c>
      <c r="BP709" s="192">
        <f t="shared" si="734"/>
        <v>0</v>
      </c>
      <c r="BQ709" s="192" t="s">
        <v>18</v>
      </c>
      <c r="BR709" s="46" t="s">
        <v>191</v>
      </c>
    </row>
    <row r="710" spans="11:70">
      <c r="K710" s="186" t="s">
        <v>350</v>
      </c>
      <c r="L710" s="187" t="str">
        <f t="shared" si="760"/>
        <v>R_ES-MOB-SpCool</v>
      </c>
      <c r="M710" s="186" t="str">
        <f t="shared" ref="M710" si="766">M614</f>
        <v>RH12_13</v>
      </c>
      <c r="N710" s="186">
        <f t="shared" si="756"/>
        <v>0</v>
      </c>
      <c r="O710" s="186" t="s">
        <v>18</v>
      </c>
      <c r="P710" s="187" t="s">
        <v>195</v>
      </c>
      <c r="T710" s="186" t="s">
        <v>350</v>
      </c>
      <c r="U710" s="187" t="str">
        <f t="shared" si="717"/>
        <v>R_ES-MOB-SpCool</v>
      </c>
      <c r="V710" s="186" t="str">
        <f t="shared" si="717"/>
        <v>RH12_13</v>
      </c>
      <c r="W710" s="186">
        <f t="shared" si="757"/>
        <v>0</v>
      </c>
      <c r="X710" s="186" t="s">
        <v>18</v>
      </c>
      <c r="Y710" s="187" t="s">
        <v>190</v>
      </c>
      <c r="AC710" s="186" t="s">
        <v>350</v>
      </c>
      <c r="AD710" s="46" t="str">
        <f t="shared" si="719"/>
        <v>R_ES-MOB-SpCool</v>
      </c>
      <c r="AE710" s="192" t="str">
        <f t="shared" si="720"/>
        <v>RH12_13</v>
      </c>
      <c r="AF710" s="46">
        <f t="shared" si="758"/>
        <v>0</v>
      </c>
      <c r="AG710" s="192" t="s">
        <v>18</v>
      </c>
      <c r="AH710" s="46" t="s">
        <v>196</v>
      </c>
      <c r="AL710" s="186" t="s">
        <v>350</v>
      </c>
      <c r="AM710" s="187" t="str">
        <f t="shared" si="721"/>
        <v>R_ES-MOB-SpCool</v>
      </c>
      <c r="AN710" s="186" t="str">
        <f t="shared" si="722"/>
        <v>RH12_13</v>
      </c>
      <c r="AO710" s="186">
        <f t="shared" si="759"/>
        <v>0</v>
      </c>
      <c r="AP710" s="186" t="s">
        <v>18</v>
      </c>
      <c r="AQ710" s="187" t="s">
        <v>193</v>
      </c>
      <c r="AU710" s="186" t="s">
        <v>350</v>
      </c>
      <c r="AV710" s="46" t="str">
        <f t="shared" si="723"/>
        <v>R_ES-MOB-SpCool</v>
      </c>
      <c r="AW710" s="192" t="str">
        <f t="shared" si="724"/>
        <v>RH12_13</v>
      </c>
      <c r="AX710" s="192">
        <f t="shared" si="732"/>
        <v>0</v>
      </c>
      <c r="AY710" s="192" t="s">
        <v>18</v>
      </c>
      <c r="AZ710" s="46" t="s">
        <v>192</v>
      </c>
      <c r="BD710" s="186" t="s">
        <v>350</v>
      </c>
      <c r="BE710" s="46" t="str">
        <f t="shared" si="725"/>
        <v>R_ES-MOB-SpCool</v>
      </c>
      <c r="BF710" s="192" t="str">
        <f t="shared" si="726"/>
        <v>RH12_13</v>
      </c>
      <c r="BG710" s="192">
        <f t="shared" si="733"/>
        <v>0</v>
      </c>
      <c r="BH710" s="192" t="s">
        <v>18</v>
      </c>
      <c r="BI710" s="46" t="s">
        <v>194</v>
      </c>
      <c r="BM710" s="186" t="s">
        <v>350</v>
      </c>
      <c r="BN710" s="46" t="str">
        <f t="shared" si="727"/>
        <v>R_ES-MOB-SpCool</v>
      </c>
      <c r="BO710" s="192" t="str">
        <f t="shared" si="728"/>
        <v>RH12_13</v>
      </c>
      <c r="BP710" s="192">
        <f t="shared" si="734"/>
        <v>0</v>
      </c>
      <c r="BQ710" s="192" t="s">
        <v>18</v>
      </c>
      <c r="BR710" s="46" t="s">
        <v>191</v>
      </c>
    </row>
    <row r="711" spans="11:70">
      <c r="K711" s="186" t="s">
        <v>350</v>
      </c>
      <c r="L711" s="187" t="str">
        <f t="shared" si="760"/>
        <v>R_ES-MOB-SpCool</v>
      </c>
      <c r="M711" s="186" t="str">
        <f t="shared" ref="M711" si="767">M615</f>
        <v>RH14_15</v>
      </c>
      <c r="N711" s="186">
        <f t="shared" si="756"/>
        <v>0</v>
      </c>
      <c r="O711" s="186" t="s">
        <v>18</v>
      </c>
      <c r="P711" s="187" t="s">
        <v>195</v>
      </c>
      <c r="T711" s="186" t="s">
        <v>350</v>
      </c>
      <c r="U711" s="187" t="str">
        <f t="shared" si="717"/>
        <v>R_ES-MOB-SpCool</v>
      </c>
      <c r="V711" s="186" t="str">
        <f t="shared" si="717"/>
        <v>RH14_15</v>
      </c>
      <c r="W711" s="186">
        <f t="shared" si="757"/>
        <v>0</v>
      </c>
      <c r="X711" s="186" t="s">
        <v>18</v>
      </c>
      <c r="Y711" s="187" t="s">
        <v>190</v>
      </c>
      <c r="AC711" s="186" t="s">
        <v>350</v>
      </c>
      <c r="AD711" s="46" t="str">
        <f t="shared" si="719"/>
        <v>R_ES-MOB-SpCool</v>
      </c>
      <c r="AE711" s="192" t="str">
        <f t="shared" si="720"/>
        <v>RH14_15</v>
      </c>
      <c r="AF711" s="46">
        <f t="shared" si="758"/>
        <v>0</v>
      </c>
      <c r="AG711" s="192" t="s">
        <v>18</v>
      </c>
      <c r="AH711" s="46" t="s">
        <v>196</v>
      </c>
      <c r="AL711" s="186" t="s">
        <v>350</v>
      </c>
      <c r="AM711" s="187" t="str">
        <f t="shared" si="721"/>
        <v>R_ES-MOB-SpCool</v>
      </c>
      <c r="AN711" s="186" t="str">
        <f t="shared" si="722"/>
        <v>RH14_15</v>
      </c>
      <c r="AO711" s="186">
        <f t="shared" si="759"/>
        <v>0</v>
      </c>
      <c r="AP711" s="186" t="s">
        <v>18</v>
      </c>
      <c r="AQ711" s="187" t="s">
        <v>193</v>
      </c>
      <c r="AU711" s="186" t="s">
        <v>350</v>
      </c>
      <c r="AV711" s="46" t="str">
        <f t="shared" si="723"/>
        <v>R_ES-MOB-SpCool</v>
      </c>
      <c r="AW711" s="192" t="str">
        <f t="shared" si="724"/>
        <v>RH14_15</v>
      </c>
      <c r="AX711" s="192">
        <f t="shared" si="732"/>
        <v>0</v>
      </c>
      <c r="AY711" s="192" t="s">
        <v>18</v>
      </c>
      <c r="AZ711" s="46" t="s">
        <v>192</v>
      </c>
      <c r="BD711" s="186" t="s">
        <v>350</v>
      </c>
      <c r="BE711" s="46" t="str">
        <f t="shared" si="725"/>
        <v>R_ES-MOB-SpCool</v>
      </c>
      <c r="BF711" s="192" t="str">
        <f t="shared" si="726"/>
        <v>RH14_15</v>
      </c>
      <c r="BG711" s="192">
        <f t="shared" si="733"/>
        <v>0</v>
      </c>
      <c r="BH711" s="192" t="s">
        <v>18</v>
      </c>
      <c r="BI711" s="46" t="s">
        <v>194</v>
      </c>
      <c r="BM711" s="186" t="s">
        <v>350</v>
      </c>
      <c r="BN711" s="46" t="str">
        <f t="shared" si="727"/>
        <v>R_ES-MOB-SpCool</v>
      </c>
      <c r="BO711" s="192" t="str">
        <f t="shared" si="728"/>
        <v>RH14_15</v>
      </c>
      <c r="BP711" s="192">
        <f t="shared" si="734"/>
        <v>0</v>
      </c>
      <c r="BQ711" s="192" t="s">
        <v>18</v>
      </c>
      <c r="BR711" s="46" t="s">
        <v>191</v>
      </c>
    </row>
    <row r="712" spans="11:70">
      <c r="K712" s="186" t="s">
        <v>350</v>
      </c>
      <c r="L712" s="187" t="str">
        <f t="shared" si="760"/>
        <v>R_ES-MOB-SpCool</v>
      </c>
      <c r="M712" s="186" t="str">
        <f t="shared" ref="M712" si="768">M616</f>
        <v>RH16_17</v>
      </c>
      <c r="N712" s="186">
        <f t="shared" si="756"/>
        <v>0</v>
      </c>
      <c r="O712" s="186" t="s">
        <v>18</v>
      </c>
      <c r="P712" s="187" t="s">
        <v>195</v>
      </c>
      <c r="T712" s="186" t="s">
        <v>350</v>
      </c>
      <c r="U712" s="187" t="str">
        <f t="shared" si="717"/>
        <v>R_ES-MOB-SpCool</v>
      </c>
      <c r="V712" s="186" t="str">
        <f t="shared" si="717"/>
        <v>RH16_17</v>
      </c>
      <c r="W712" s="186">
        <f t="shared" si="757"/>
        <v>0</v>
      </c>
      <c r="X712" s="186" t="s">
        <v>18</v>
      </c>
      <c r="Y712" s="187" t="s">
        <v>190</v>
      </c>
      <c r="AC712" s="186" t="s">
        <v>350</v>
      </c>
      <c r="AD712" s="46" t="str">
        <f t="shared" si="719"/>
        <v>R_ES-MOB-SpCool</v>
      </c>
      <c r="AE712" s="192" t="str">
        <f t="shared" si="720"/>
        <v>RH16_17</v>
      </c>
      <c r="AF712" s="46">
        <f t="shared" si="758"/>
        <v>0</v>
      </c>
      <c r="AG712" s="192" t="s">
        <v>18</v>
      </c>
      <c r="AH712" s="46" t="s">
        <v>196</v>
      </c>
      <c r="AL712" s="186" t="s">
        <v>350</v>
      </c>
      <c r="AM712" s="187" t="str">
        <f t="shared" si="721"/>
        <v>R_ES-MOB-SpCool</v>
      </c>
      <c r="AN712" s="186" t="str">
        <f t="shared" si="722"/>
        <v>RH16_17</v>
      </c>
      <c r="AO712" s="186">
        <f t="shared" si="759"/>
        <v>0</v>
      </c>
      <c r="AP712" s="186" t="s">
        <v>18</v>
      </c>
      <c r="AQ712" s="187" t="s">
        <v>193</v>
      </c>
      <c r="AU712" s="186" t="s">
        <v>350</v>
      </c>
      <c r="AV712" s="46" t="str">
        <f t="shared" si="723"/>
        <v>R_ES-MOB-SpCool</v>
      </c>
      <c r="AW712" s="192" t="str">
        <f t="shared" si="724"/>
        <v>RH16_17</v>
      </c>
      <c r="AX712" s="192">
        <f t="shared" si="732"/>
        <v>0</v>
      </c>
      <c r="AY712" s="192" t="s">
        <v>18</v>
      </c>
      <c r="AZ712" s="46" t="s">
        <v>192</v>
      </c>
      <c r="BD712" s="186" t="s">
        <v>350</v>
      </c>
      <c r="BE712" s="46" t="str">
        <f t="shared" si="725"/>
        <v>R_ES-MOB-SpCool</v>
      </c>
      <c r="BF712" s="192" t="str">
        <f t="shared" si="726"/>
        <v>RH16_17</v>
      </c>
      <c r="BG712" s="192">
        <f t="shared" si="733"/>
        <v>0</v>
      </c>
      <c r="BH712" s="192" t="s">
        <v>18</v>
      </c>
      <c r="BI712" s="46" t="s">
        <v>194</v>
      </c>
      <c r="BM712" s="186" t="s">
        <v>350</v>
      </c>
      <c r="BN712" s="46" t="str">
        <f t="shared" si="727"/>
        <v>R_ES-MOB-SpCool</v>
      </c>
      <c r="BO712" s="192" t="str">
        <f t="shared" si="728"/>
        <v>RH16_17</v>
      </c>
      <c r="BP712" s="192">
        <f t="shared" si="734"/>
        <v>0</v>
      </c>
      <c r="BQ712" s="192" t="s">
        <v>18</v>
      </c>
      <c r="BR712" s="46" t="s">
        <v>191</v>
      </c>
    </row>
    <row r="713" spans="11:70">
      <c r="K713" s="186" t="s">
        <v>350</v>
      </c>
      <c r="L713" s="187" t="str">
        <f t="shared" si="760"/>
        <v>R_ES-MOB-SpCool</v>
      </c>
      <c r="M713" s="186" t="str">
        <f t="shared" ref="M713" si="769">M617</f>
        <v>RH18_19</v>
      </c>
      <c r="N713" s="186">
        <f t="shared" si="756"/>
        <v>0</v>
      </c>
      <c r="O713" s="186" t="s">
        <v>18</v>
      </c>
      <c r="P713" s="187" t="s">
        <v>195</v>
      </c>
      <c r="T713" s="186" t="s">
        <v>350</v>
      </c>
      <c r="U713" s="187" t="str">
        <f t="shared" si="717"/>
        <v>R_ES-MOB-SpCool</v>
      </c>
      <c r="V713" s="186" t="str">
        <f t="shared" si="717"/>
        <v>RH18_19</v>
      </c>
      <c r="W713" s="186">
        <f t="shared" si="757"/>
        <v>0</v>
      </c>
      <c r="X713" s="186" t="s">
        <v>18</v>
      </c>
      <c r="Y713" s="187" t="s">
        <v>190</v>
      </c>
      <c r="AC713" s="186" t="s">
        <v>350</v>
      </c>
      <c r="AD713" s="46" t="str">
        <f t="shared" si="719"/>
        <v>R_ES-MOB-SpCool</v>
      </c>
      <c r="AE713" s="192" t="str">
        <f t="shared" si="720"/>
        <v>RH18_19</v>
      </c>
      <c r="AF713" s="46">
        <f t="shared" si="758"/>
        <v>0</v>
      </c>
      <c r="AG713" s="192" t="s">
        <v>18</v>
      </c>
      <c r="AH713" s="46" t="s">
        <v>196</v>
      </c>
      <c r="AL713" s="186" t="s">
        <v>350</v>
      </c>
      <c r="AM713" s="187" t="str">
        <f t="shared" si="721"/>
        <v>R_ES-MOB-SpCool</v>
      </c>
      <c r="AN713" s="186" t="str">
        <f t="shared" si="722"/>
        <v>RH18_19</v>
      </c>
      <c r="AO713" s="186">
        <f t="shared" si="759"/>
        <v>0</v>
      </c>
      <c r="AP713" s="186" t="s">
        <v>18</v>
      </c>
      <c r="AQ713" s="187" t="s">
        <v>193</v>
      </c>
      <c r="AU713" s="186" t="s">
        <v>350</v>
      </c>
      <c r="AV713" s="46" t="str">
        <f t="shared" si="723"/>
        <v>R_ES-MOB-SpCool</v>
      </c>
      <c r="AW713" s="192" t="str">
        <f t="shared" si="724"/>
        <v>RH18_19</v>
      </c>
      <c r="AX713" s="192">
        <f t="shared" si="732"/>
        <v>0</v>
      </c>
      <c r="AY713" s="192" t="s">
        <v>18</v>
      </c>
      <c r="AZ713" s="46" t="s">
        <v>192</v>
      </c>
      <c r="BD713" s="186" t="s">
        <v>350</v>
      </c>
      <c r="BE713" s="46" t="str">
        <f t="shared" si="725"/>
        <v>R_ES-MOB-SpCool</v>
      </c>
      <c r="BF713" s="192" t="str">
        <f t="shared" si="726"/>
        <v>RH18_19</v>
      </c>
      <c r="BG713" s="192">
        <f t="shared" si="733"/>
        <v>0</v>
      </c>
      <c r="BH713" s="192" t="s">
        <v>18</v>
      </c>
      <c r="BI713" s="46" t="s">
        <v>194</v>
      </c>
      <c r="BM713" s="186" t="s">
        <v>350</v>
      </c>
      <c r="BN713" s="46" t="str">
        <f t="shared" si="727"/>
        <v>R_ES-MOB-SpCool</v>
      </c>
      <c r="BO713" s="192" t="str">
        <f t="shared" si="728"/>
        <v>RH18_19</v>
      </c>
      <c r="BP713" s="192">
        <f t="shared" si="734"/>
        <v>0</v>
      </c>
      <c r="BQ713" s="192" t="s">
        <v>18</v>
      </c>
      <c r="BR713" s="46" t="s">
        <v>191</v>
      </c>
    </row>
    <row r="714" spans="11:70">
      <c r="K714" s="186" t="s">
        <v>350</v>
      </c>
      <c r="L714" s="187" t="str">
        <f t="shared" si="760"/>
        <v>R_ES-MOB-SpCool</v>
      </c>
      <c r="M714" s="186" t="str">
        <f t="shared" ref="M714" si="770">M618</f>
        <v>RH20_21</v>
      </c>
      <c r="N714" s="186">
        <f t="shared" si="756"/>
        <v>0</v>
      </c>
      <c r="O714" s="186" t="s">
        <v>18</v>
      </c>
      <c r="P714" s="187" t="s">
        <v>195</v>
      </c>
      <c r="T714" s="186" t="s">
        <v>350</v>
      </c>
      <c r="U714" s="187" t="str">
        <f t="shared" si="717"/>
        <v>R_ES-MOB-SpCool</v>
      </c>
      <c r="V714" s="186" t="str">
        <f t="shared" si="717"/>
        <v>RH20_21</v>
      </c>
      <c r="W714" s="186">
        <f t="shared" si="757"/>
        <v>0</v>
      </c>
      <c r="X714" s="186" t="s">
        <v>18</v>
      </c>
      <c r="Y714" s="187" t="s">
        <v>190</v>
      </c>
      <c r="AC714" s="186" t="s">
        <v>350</v>
      </c>
      <c r="AD714" s="46" t="str">
        <f t="shared" si="719"/>
        <v>R_ES-MOB-SpCool</v>
      </c>
      <c r="AE714" s="192" t="str">
        <f t="shared" si="720"/>
        <v>RH20_21</v>
      </c>
      <c r="AF714" s="46">
        <f t="shared" si="758"/>
        <v>0</v>
      </c>
      <c r="AG714" s="192" t="s">
        <v>18</v>
      </c>
      <c r="AH714" s="46" t="s">
        <v>196</v>
      </c>
      <c r="AL714" s="186" t="s">
        <v>350</v>
      </c>
      <c r="AM714" s="187" t="str">
        <f t="shared" si="721"/>
        <v>R_ES-MOB-SpCool</v>
      </c>
      <c r="AN714" s="186" t="str">
        <f t="shared" si="722"/>
        <v>RH20_21</v>
      </c>
      <c r="AO714" s="186">
        <f t="shared" si="759"/>
        <v>0</v>
      </c>
      <c r="AP714" s="186" t="s">
        <v>18</v>
      </c>
      <c r="AQ714" s="187" t="s">
        <v>193</v>
      </c>
      <c r="AU714" s="186" t="s">
        <v>350</v>
      </c>
      <c r="AV714" s="46" t="str">
        <f t="shared" si="723"/>
        <v>R_ES-MOB-SpCool</v>
      </c>
      <c r="AW714" s="192" t="str">
        <f t="shared" si="724"/>
        <v>RH20_21</v>
      </c>
      <c r="AX714" s="192">
        <f t="shared" si="732"/>
        <v>0</v>
      </c>
      <c r="AY714" s="192" t="s">
        <v>18</v>
      </c>
      <c r="AZ714" s="46" t="s">
        <v>192</v>
      </c>
      <c r="BD714" s="186" t="s">
        <v>350</v>
      </c>
      <c r="BE714" s="46" t="str">
        <f t="shared" si="725"/>
        <v>R_ES-MOB-SpCool</v>
      </c>
      <c r="BF714" s="192" t="str">
        <f t="shared" si="726"/>
        <v>RH20_21</v>
      </c>
      <c r="BG714" s="192">
        <f t="shared" si="733"/>
        <v>0</v>
      </c>
      <c r="BH714" s="192" t="s">
        <v>18</v>
      </c>
      <c r="BI714" s="46" t="s">
        <v>194</v>
      </c>
      <c r="BM714" s="186" t="s">
        <v>350</v>
      </c>
      <c r="BN714" s="46" t="str">
        <f t="shared" si="727"/>
        <v>R_ES-MOB-SpCool</v>
      </c>
      <c r="BO714" s="192" t="str">
        <f t="shared" si="728"/>
        <v>RH20_21</v>
      </c>
      <c r="BP714" s="192">
        <f t="shared" si="734"/>
        <v>0</v>
      </c>
      <c r="BQ714" s="192" t="s">
        <v>18</v>
      </c>
      <c r="BR714" s="46" t="s">
        <v>191</v>
      </c>
    </row>
    <row r="715" spans="11:70">
      <c r="K715" s="186" t="s">
        <v>350</v>
      </c>
      <c r="L715" s="187" t="str">
        <f t="shared" si="760"/>
        <v>R_ES-MOB-SpCool</v>
      </c>
      <c r="M715" s="186" t="str">
        <f t="shared" ref="M715" si="771">M619</f>
        <v>RH22_23</v>
      </c>
      <c r="N715" s="186">
        <f t="shared" si="756"/>
        <v>0</v>
      </c>
      <c r="O715" s="186" t="s">
        <v>18</v>
      </c>
      <c r="P715" s="187" t="s">
        <v>195</v>
      </c>
      <c r="T715" s="186" t="s">
        <v>350</v>
      </c>
      <c r="U715" s="187" t="str">
        <f t="shared" si="717"/>
        <v>R_ES-MOB-SpCool</v>
      </c>
      <c r="V715" s="186" t="str">
        <f t="shared" si="717"/>
        <v>RH22_23</v>
      </c>
      <c r="W715" s="186">
        <f t="shared" si="757"/>
        <v>0</v>
      </c>
      <c r="X715" s="186" t="s">
        <v>18</v>
      </c>
      <c r="Y715" s="187" t="s">
        <v>190</v>
      </c>
      <c r="AC715" s="186" t="s">
        <v>350</v>
      </c>
      <c r="AD715" s="46" t="str">
        <f t="shared" si="719"/>
        <v>R_ES-MOB-SpCool</v>
      </c>
      <c r="AE715" s="192" t="str">
        <f t="shared" si="720"/>
        <v>RH22_23</v>
      </c>
      <c r="AF715" s="46">
        <f t="shared" si="758"/>
        <v>0</v>
      </c>
      <c r="AG715" s="192" t="s">
        <v>18</v>
      </c>
      <c r="AH715" s="46" t="s">
        <v>196</v>
      </c>
      <c r="AL715" s="186" t="s">
        <v>350</v>
      </c>
      <c r="AM715" s="187" t="str">
        <f t="shared" si="721"/>
        <v>R_ES-MOB-SpCool</v>
      </c>
      <c r="AN715" s="186" t="str">
        <f t="shared" si="722"/>
        <v>RH22_23</v>
      </c>
      <c r="AO715" s="186">
        <f t="shared" si="759"/>
        <v>0</v>
      </c>
      <c r="AP715" s="186" t="s">
        <v>18</v>
      </c>
      <c r="AQ715" s="187" t="s">
        <v>193</v>
      </c>
      <c r="AU715" s="186" t="s">
        <v>350</v>
      </c>
      <c r="AV715" s="46" t="str">
        <f t="shared" si="723"/>
        <v>R_ES-MOB-SpCool</v>
      </c>
      <c r="AW715" s="192" t="str">
        <f t="shared" si="724"/>
        <v>RH22_23</v>
      </c>
      <c r="AX715" s="192">
        <f t="shared" si="732"/>
        <v>0</v>
      </c>
      <c r="AY715" s="192" t="s">
        <v>18</v>
      </c>
      <c r="AZ715" s="46" t="s">
        <v>192</v>
      </c>
      <c r="BD715" s="186" t="s">
        <v>350</v>
      </c>
      <c r="BE715" s="46" t="str">
        <f t="shared" si="725"/>
        <v>R_ES-MOB-SpCool</v>
      </c>
      <c r="BF715" s="192" t="str">
        <f t="shared" si="726"/>
        <v>RH22_23</v>
      </c>
      <c r="BG715" s="192">
        <f t="shared" si="733"/>
        <v>0</v>
      </c>
      <c r="BH715" s="192" t="s">
        <v>18</v>
      </c>
      <c r="BI715" s="46" t="s">
        <v>194</v>
      </c>
      <c r="BM715" s="186" t="s">
        <v>350</v>
      </c>
      <c r="BN715" s="46" t="str">
        <f t="shared" si="727"/>
        <v>R_ES-MOB-SpCool</v>
      </c>
      <c r="BO715" s="192" t="str">
        <f t="shared" si="728"/>
        <v>RH22_23</v>
      </c>
      <c r="BP715" s="192">
        <f t="shared" si="734"/>
        <v>0</v>
      </c>
      <c r="BQ715" s="192" t="s">
        <v>18</v>
      </c>
      <c r="BR715" s="46" t="s">
        <v>191</v>
      </c>
    </row>
    <row r="716" spans="11:70">
      <c r="K716" s="186" t="s">
        <v>140</v>
      </c>
      <c r="L716" s="187" t="str">
        <f t="shared" si="760"/>
        <v>R_ES-MOB-SpCool</v>
      </c>
      <c r="M716" s="186">
        <f t="shared" ref="M716" si="772">M620</f>
        <v>0</v>
      </c>
      <c r="N716" s="186">
        <f t="shared" si="756"/>
        <v>0</v>
      </c>
      <c r="O716" s="186" t="s">
        <v>18</v>
      </c>
      <c r="P716" s="187" t="s">
        <v>195</v>
      </c>
      <c r="T716" s="186" t="s">
        <v>140</v>
      </c>
      <c r="U716" s="187" t="str">
        <f t="shared" si="717"/>
        <v>R_ES-MOB-SpCool</v>
      </c>
      <c r="V716" s="186">
        <f t="shared" si="717"/>
        <v>0</v>
      </c>
      <c r="W716" s="186">
        <f t="shared" si="757"/>
        <v>0</v>
      </c>
      <c r="X716" s="186" t="s">
        <v>18</v>
      </c>
      <c r="Y716" s="187" t="s">
        <v>190</v>
      </c>
      <c r="AC716" s="186" t="s">
        <v>140</v>
      </c>
      <c r="AD716" s="46" t="str">
        <f t="shared" si="719"/>
        <v>R_ES-MOB-SpCool</v>
      </c>
      <c r="AE716" s="192">
        <f t="shared" si="720"/>
        <v>0</v>
      </c>
      <c r="AF716" s="46">
        <f t="shared" si="758"/>
        <v>0</v>
      </c>
      <c r="AG716" s="192" t="s">
        <v>18</v>
      </c>
      <c r="AH716" s="46" t="s">
        <v>196</v>
      </c>
      <c r="AL716" s="186" t="s">
        <v>140</v>
      </c>
      <c r="AM716" s="187" t="str">
        <f t="shared" si="721"/>
        <v>R_ES-MOB-SpCool</v>
      </c>
      <c r="AN716" s="186">
        <f t="shared" si="722"/>
        <v>0</v>
      </c>
      <c r="AO716" s="186">
        <f t="shared" si="759"/>
        <v>0</v>
      </c>
      <c r="AP716" s="186" t="s">
        <v>18</v>
      </c>
      <c r="AQ716" s="187" t="s">
        <v>193</v>
      </c>
      <c r="AU716" s="186" t="s">
        <v>140</v>
      </c>
      <c r="AV716" s="46" t="str">
        <f t="shared" si="723"/>
        <v>R_ES-MOB-SpCool</v>
      </c>
      <c r="AW716" s="192">
        <f t="shared" si="724"/>
        <v>0</v>
      </c>
      <c r="AX716" s="192">
        <f t="shared" si="732"/>
        <v>0</v>
      </c>
      <c r="AY716" s="192" t="s">
        <v>18</v>
      </c>
      <c r="AZ716" s="46" t="s">
        <v>192</v>
      </c>
      <c r="BD716" s="186" t="s">
        <v>140</v>
      </c>
      <c r="BE716" s="46" t="str">
        <f t="shared" si="725"/>
        <v>R_ES-MOB-SpCool</v>
      </c>
      <c r="BF716" s="192">
        <f t="shared" si="726"/>
        <v>0</v>
      </c>
      <c r="BG716" s="192">
        <f t="shared" si="733"/>
        <v>0</v>
      </c>
      <c r="BH716" s="192" t="s">
        <v>18</v>
      </c>
      <c r="BI716" s="46" t="s">
        <v>194</v>
      </c>
      <c r="BM716" s="186" t="s">
        <v>140</v>
      </c>
      <c r="BN716" s="46" t="str">
        <f t="shared" si="727"/>
        <v>R_ES-MOB-SpCool</v>
      </c>
      <c r="BO716" s="192">
        <f t="shared" si="728"/>
        <v>0</v>
      </c>
      <c r="BP716" s="192">
        <f t="shared" si="734"/>
        <v>0</v>
      </c>
      <c r="BQ716" s="192" t="s">
        <v>18</v>
      </c>
      <c r="BR716" s="46" t="s">
        <v>191</v>
      </c>
    </row>
    <row r="717" spans="11:70">
      <c r="K717" s="186" t="s">
        <v>140</v>
      </c>
      <c r="L717" s="187" t="str">
        <f t="shared" si="760"/>
        <v>R_ES-MOB-SpCool</v>
      </c>
      <c r="M717" s="186">
        <f t="shared" ref="M717" si="773">M621</f>
        <v>0</v>
      </c>
      <c r="N717" s="186">
        <f t="shared" si="756"/>
        <v>0</v>
      </c>
      <c r="O717" s="186" t="s">
        <v>18</v>
      </c>
      <c r="P717" s="187" t="s">
        <v>195</v>
      </c>
      <c r="T717" s="186" t="s">
        <v>140</v>
      </c>
      <c r="U717" s="187" t="str">
        <f t="shared" si="717"/>
        <v>R_ES-MOB-SpCool</v>
      </c>
      <c r="V717" s="186">
        <f t="shared" si="717"/>
        <v>0</v>
      </c>
      <c r="W717" s="186">
        <f t="shared" si="757"/>
        <v>0</v>
      </c>
      <c r="X717" s="186" t="s">
        <v>18</v>
      </c>
      <c r="Y717" s="187" t="s">
        <v>190</v>
      </c>
      <c r="AC717" s="186" t="s">
        <v>140</v>
      </c>
      <c r="AD717" s="46" t="str">
        <f t="shared" si="719"/>
        <v>R_ES-MOB-SpCool</v>
      </c>
      <c r="AE717" s="192">
        <f t="shared" si="720"/>
        <v>0</v>
      </c>
      <c r="AF717" s="46">
        <f t="shared" si="758"/>
        <v>0</v>
      </c>
      <c r="AG717" s="192" t="s">
        <v>18</v>
      </c>
      <c r="AH717" s="46" t="s">
        <v>196</v>
      </c>
      <c r="AL717" s="186" t="s">
        <v>140</v>
      </c>
      <c r="AM717" s="187" t="str">
        <f t="shared" si="721"/>
        <v>R_ES-MOB-SpCool</v>
      </c>
      <c r="AN717" s="186">
        <f t="shared" si="722"/>
        <v>0</v>
      </c>
      <c r="AO717" s="186">
        <f t="shared" si="759"/>
        <v>0</v>
      </c>
      <c r="AP717" s="186" t="s">
        <v>18</v>
      </c>
      <c r="AQ717" s="187" t="s">
        <v>193</v>
      </c>
      <c r="AU717" s="186" t="s">
        <v>140</v>
      </c>
      <c r="AV717" s="46" t="str">
        <f t="shared" si="723"/>
        <v>R_ES-MOB-SpCool</v>
      </c>
      <c r="AW717" s="192">
        <f t="shared" si="724"/>
        <v>0</v>
      </c>
      <c r="AX717" s="192">
        <f t="shared" si="732"/>
        <v>0</v>
      </c>
      <c r="AY717" s="192" t="s">
        <v>18</v>
      </c>
      <c r="AZ717" s="46" t="s">
        <v>192</v>
      </c>
      <c r="BD717" s="186" t="s">
        <v>140</v>
      </c>
      <c r="BE717" s="46" t="str">
        <f t="shared" si="725"/>
        <v>R_ES-MOB-SpCool</v>
      </c>
      <c r="BF717" s="192">
        <f t="shared" si="726"/>
        <v>0</v>
      </c>
      <c r="BG717" s="192">
        <f t="shared" si="733"/>
        <v>0</v>
      </c>
      <c r="BH717" s="192" t="s">
        <v>18</v>
      </c>
      <c r="BI717" s="46" t="s">
        <v>194</v>
      </c>
      <c r="BM717" s="186" t="s">
        <v>140</v>
      </c>
      <c r="BN717" s="46" t="str">
        <f t="shared" si="727"/>
        <v>R_ES-MOB-SpCool</v>
      </c>
      <c r="BO717" s="192">
        <f t="shared" si="728"/>
        <v>0</v>
      </c>
      <c r="BP717" s="192">
        <f t="shared" si="734"/>
        <v>0</v>
      </c>
      <c r="BQ717" s="192" t="s">
        <v>18</v>
      </c>
      <c r="BR717" s="46" t="s">
        <v>191</v>
      </c>
    </row>
    <row r="718" spans="11:70">
      <c r="K718" s="186" t="s">
        <v>140</v>
      </c>
      <c r="L718" s="187" t="str">
        <f t="shared" si="760"/>
        <v>R_ES-MOB-SpCool</v>
      </c>
      <c r="M718" s="186">
        <f t="shared" ref="M718" si="774">M622</f>
        <v>0</v>
      </c>
      <c r="N718" s="186">
        <f t="shared" si="756"/>
        <v>0</v>
      </c>
      <c r="O718" s="186" t="s">
        <v>18</v>
      </c>
      <c r="P718" s="187" t="s">
        <v>195</v>
      </c>
      <c r="T718" s="186" t="s">
        <v>140</v>
      </c>
      <c r="U718" s="187" t="str">
        <f t="shared" si="717"/>
        <v>R_ES-MOB-SpCool</v>
      </c>
      <c r="V718" s="186">
        <f t="shared" si="717"/>
        <v>0</v>
      </c>
      <c r="W718" s="186">
        <f t="shared" si="757"/>
        <v>0</v>
      </c>
      <c r="X718" s="186" t="s">
        <v>18</v>
      </c>
      <c r="Y718" s="187" t="s">
        <v>190</v>
      </c>
      <c r="AC718" s="186" t="s">
        <v>140</v>
      </c>
      <c r="AD718" s="46" t="str">
        <f t="shared" si="719"/>
        <v>R_ES-MOB-SpCool</v>
      </c>
      <c r="AE718" s="192">
        <f t="shared" si="720"/>
        <v>0</v>
      </c>
      <c r="AF718" s="46">
        <f t="shared" si="758"/>
        <v>0</v>
      </c>
      <c r="AG718" s="192" t="s">
        <v>18</v>
      </c>
      <c r="AH718" s="46" t="s">
        <v>196</v>
      </c>
      <c r="AL718" s="186" t="s">
        <v>140</v>
      </c>
      <c r="AM718" s="187" t="str">
        <f t="shared" si="721"/>
        <v>R_ES-MOB-SpCool</v>
      </c>
      <c r="AN718" s="186">
        <f t="shared" si="722"/>
        <v>0</v>
      </c>
      <c r="AO718" s="186">
        <f t="shared" si="759"/>
        <v>0</v>
      </c>
      <c r="AP718" s="186" t="s">
        <v>18</v>
      </c>
      <c r="AQ718" s="187" t="s">
        <v>193</v>
      </c>
      <c r="AU718" s="186" t="s">
        <v>140</v>
      </c>
      <c r="AV718" s="46" t="str">
        <f t="shared" si="723"/>
        <v>R_ES-MOB-SpCool</v>
      </c>
      <c r="AW718" s="192">
        <f t="shared" si="724"/>
        <v>0</v>
      </c>
      <c r="AX718" s="192">
        <f t="shared" si="732"/>
        <v>0</v>
      </c>
      <c r="AY718" s="192" t="s">
        <v>18</v>
      </c>
      <c r="AZ718" s="46" t="s">
        <v>192</v>
      </c>
      <c r="BD718" s="186" t="s">
        <v>140</v>
      </c>
      <c r="BE718" s="46" t="str">
        <f t="shared" si="725"/>
        <v>R_ES-MOB-SpCool</v>
      </c>
      <c r="BF718" s="192">
        <f t="shared" si="726"/>
        <v>0</v>
      </c>
      <c r="BG718" s="192">
        <f t="shared" si="733"/>
        <v>0</v>
      </c>
      <c r="BH718" s="192" t="s">
        <v>18</v>
      </c>
      <c r="BI718" s="46" t="s">
        <v>194</v>
      </c>
      <c r="BM718" s="186" t="s">
        <v>140</v>
      </c>
      <c r="BN718" s="46" t="str">
        <f t="shared" si="727"/>
        <v>R_ES-MOB-SpCool</v>
      </c>
      <c r="BO718" s="192">
        <f t="shared" si="728"/>
        <v>0</v>
      </c>
      <c r="BP718" s="192">
        <f t="shared" si="734"/>
        <v>0</v>
      </c>
      <c r="BQ718" s="192" t="s">
        <v>18</v>
      </c>
      <c r="BR718" s="46" t="s">
        <v>191</v>
      </c>
    </row>
    <row r="719" spans="11:70">
      <c r="K719" s="186" t="s">
        <v>140</v>
      </c>
      <c r="L719" s="187" t="str">
        <f t="shared" si="760"/>
        <v>R_ES-MOB-SpCool</v>
      </c>
      <c r="M719" s="186">
        <f t="shared" ref="M719" si="775">M623</f>
        <v>0</v>
      </c>
      <c r="N719" s="186">
        <f t="shared" si="756"/>
        <v>0</v>
      </c>
      <c r="O719" s="186" t="s">
        <v>18</v>
      </c>
      <c r="P719" s="187" t="s">
        <v>195</v>
      </c>
      <c r="T719" s="186" t="s">
        <v>140</v>
      </c>
      <c r="U719" s="187" t="str">
        <f t="shared" si="717"/>
        <v>R_ES-MOB-SpCool</v>
      </c>
      <c r="V719" s="186">
        <f t="shared" si="717"/>
        <v>0</v>
      </c>
      <c r="W719" s="186">
        <f t="shared" si="757"/>
        <v>0</v>
      </c>
      <c r="X719" s="186" t="s">
        <v>18</v>
      </c>
      <c r="Y719" s="187" t="s">
        <v>190</v>
      </c>
      <c r="AC719" s="186" t="s">
        <v>140</v>
      </c>
      <c r="AD719" s="46" t="str">
        <f t="shared" si="719"/>
        <v>R_ES-MOB-SpCool</v>
      </c>
      <c r="AE719" s="192">
        <f t="shared" si="720"/>
        <v>0</v>
      </c>
      <c r="AF719" s="46">
        <f t="shared" si="758"/>
        <v>0</v>
      </c>
      <c r="AG719" s="192" t="s">
        <v>18</v>
      </c>
      <c r="AH719" s="46" t="s">
        <v>196</v>
      </c>
      <c r="AL719" s="186" t="s">
        <v>140</v>
      </c>
      <c r="AM719" s="187" t="str">
        <f t="shared" si="721"/>
        <v>R_ES-MOB-SpCool</v>
      </c>
      <c r="AN719" s="186">
        <f t="shared" si="722"/>
        <v>0</v>
      </c>
      <c r="AO719" s="186">
        <f t="shared" si="759"/>
        <v>0</v>
      </c>
      <c r="AP719" s="186" t="s">
        <v>18</v>
      </c>
      <c r="AQ719" s="187" t="s">
        <v>193</v>
      </c>
      <c r="AU719" s="186" t="s">
        <v>140</v>
      </c>
      <c r="AV719" s="46" t="str">
        <f t="shared" si="723"/>
        <v>R_ES-MOB-SpCool</v>
      </c>
      <c r="AW719" s="192">
        <f t="shared" si="724"/>
        <v>0</v>
      </c>
      <c r="AX719" s="192">
        <f t="shared" si="732"/>
        <v>0</v>
      </c>
      <c r="AY719" s="192" t="s">
        <v>18</v>
      </c>
      <c r="AZ719" s="46" t="s">
        <v>192</v>
      </c>
      <c r="BD719" s="186" t="s">
        <v>140</v>
      </c>
      <c r="BE719" s="46" t="str">
        <f t="shared" si="725"/>
        <v>R_ES-MOB-SpCool</v>
      </c>
      <c r="BF719" s="192">
        <f t="shared" si="726"/>
        <v>0</v>
      </c>
      <c r="BG719" s="192">
        <f t="shared" si="733"/>
        <v>0</v>
      </c>
      <c r="BH719" s="192" t="s">
        <v>18</v>
      </c>
      <c r="BI719" s="46" t="s">
        <v>194</v>
      </c>
      <c r="BM719" s="186" t="s">
        <v>140</v>
      </c>
      <c r="BN719" s="46" t="str">
        <f t="shared" si="727"/>
        <v>R_ES-MOB-SpCool</v>
      </c>
      <c r="BO719" s="192">
        <f t="shared" si="728"/>
        <v>0</v>
      </c>
      <c r="BP719" s="192">
        <f t="shared" si="734"/>
        <v>0</v>
      </c>
      <c r="BQ719" s="192" t="s">
        <v>18</v>
      </c>
      <c r="BR719" s="46" t="s">
        <v>191</v>
      </c>
    </row>
    <row r="720" spans="11:70">
      <c r="K720" s="186" t="s">
        <v>140</v>
      </c>
      <c r="L720" s="187" t="str">
        <f t="shared" si="760"/>
        <v>R_ES-MOB-SpCool</v>
      </c>
      <c r="M720" s="186">
        <f t="shared" ref="M720" si="776">M624</f>
        <v>0</v>
      </c>
      <c r="N720" s="186">
        <f t="shared" si="756"/>
        <v>0</v>
      </c>
      <c r="O720" s="186" t="s">
        <v>18</v>
      </c>
      <c r="P720" s="187" t="s">
        <v>195</v>
      </c>
      <c r="T720" s="186" t="s">
        <v>140</v>
      </c>
      <c r="U720" s="187" t="str">
        <f t="shared" si="717"/>
        <v>R_ES-MOB-SpCool</v>
      </c>
      <c r="V720" s="186">
        <f t="shared" si="717"/>
        <v>0</v>
      </c>
      <c r="W720" s="186">
        <f t="shared" si="757"/>
        <v>0</v>
      </c>
      <c r="X720" s="186" t="s">
        <v>18</v>
      </c>
      <c r="Y720" s="187" t="s">
        <v>190</v>
      </c>
      <c r="AC720" s="186" t="s">
        <v>140</v>
      </c>
      <c r="AD720" s="46" t="str">
        <f t="shared" si="719"/>
        <v>R_ES-MOB-SpCool</v>
      </c>
      <c r="AE720" s="192">
        <f t="shared" si="720"/>
        <v>0</v>
      </c>
      <c r="AF720" s="46">
        <f t="shared" si="758"/>
        <v>0</v>
      </c>
      <c r="AG720" s="192" t="s">
        <v>18</v>
      </c>
      <c r="AH720" s="46" t="s">
        <v>196</v>
      </c>
      <c r="AL720" s="186" t="s">
        <v>140</v>
      </c>
      <c r="AM720" s="187" t="str">
        <f t="shared" si="721"/>
        <v>R_ES-MOB-SpCool</v>
      </c>
      <c r="AN720" s="186">
        <f t="shared" si="722"/>
        <v>0</v>
      </c>
      <c r="AO720" s="186">
        <f t="shared" si="759"/>
        <v>0</v>
      </c>
      <c r="AP720" s="186" t="s">
        <v>18</v>
      </c>
      <c r="AQ720" s="187" t="s">
        <v>193</v>
      </c>
      <c r="AU720" s="186" t="s">
        <v>140</v>
      </c>
      <c r="AV720" s="46" t="str">
        <f t="shared" si="723"/>
        <v>R_ES-MOB-SpCool</v>
      </c>
      <c r="AW720" s="192">
        <f t="shared" si="724"/>
        <v>0</v>
      </c>
      <c r="AX720" s="192">
        <f t="shared" si="732"/>
        <v>0</v>
      </c>
      <c r="AY720" s="192" t="s">
        <v>18</v>
      </c>
      <c r="AZ720" s="46" t="s">
        <v>192</v>
      </c>
      <c r="BD720" s="186" t="s">
        <v>140</v>
      </c>
      <c r="BE720" s="46" t="str">
        <f t="shared" si="725"/>
        <v>R_ES-MOB-SpCool</v>
      </c>
      <c r="BF720" s="192">
        <f t="shared" si="726"/>
        <v>0</v>
      </c>
      <c r="BG720" s="192">
        <f t="shared" si="733"/>
        <v>0</v>
      </c>
      <c r="BH720" s="192" t="s">
        <v>18</v>
      </c>
      <c r="BI720" s="46" t="s">
        <v>194</v>
      </c>
      <c r="BM720" s="186" t="s">
        <v>140</v>
      </c>
      <c r="BN720" s="46" t="str">
        <f t="shared" si="727"/>
        <v>R_ES-MOB-SpCool</v>
      </c>
      <c r="BO720" s="192">
        <f t="shared" si="728"/>
        <v>0</v>
      </c>
      <c r="BP720" s="192">
        <f t="shared" si="734"/>
        <v>0</v>
      </c>
      <c r="BQ720" s="192" t="s">
        <v>18</v>
      </c>
      <c r="BR720" s="46" t="s">
        <v>191</v>
      </c>
    </row>
    <row r="721" spans="11:70">
      <c r="K721" s="186" t="s">
        <v>140</v>
      </c>
      <c r="L721" s="187" t="str">
        <f t="shared" si="760"/>
        <v>R_ES-MOB-SpCool</v>
      </c>
      <c r="M721" s="186">
        <f t="shared" ref="M721" si="777">M625</f>
        <v>0</v>
      </c>
      <c r="N721" s="186">
        <f t="shared" si="756"/>
        <v>0</v>
      </c>
      <c r="O721" s="186" t="s">
        <v>18</v>
      </c>
      <c r="P721" s="187" t="s">
        <v>195</v>
      </c>
      <c r="T721" s="186" t="s">
        <v>140</v>
      </c>
      <c r="U721" s="187" t="str">
        <f t="shared" si="717"/>
        <v>R_ES-MOB-SpCool</v>
      </c>
      <c r="V721" s="186">
        <f t="shared" si="717"/>
        <v>0</v>
      </c>
      <c r="W721" s="186">
        <f t="shared" si="757"/>
        <v>0</v>
      </c>
      <c r="X721" s="186" t="s">
        <v>18</v>
      </c>
      <c r="Y721" s="187" t="s">
        <v>190</v>
      </c>
      <c r="AC721" s="186" t="s">
        <v>140</v>
      </c>
      <c r="AD721" s="46" t="str">
        <f t="shared" si="719"/>
        <v>R_ES-MOB-SpCool</v>
      </c>
      <c r="AE721" s="192">
        <f t="shared" si="720"/>
        <v>0</v>
      </c>
      <c r="AF721" s="46">
        <f t="shared" si="758"/>
        <v>0</v>
      </c>
      <c r="AG721" s="192" t="s">
        <v>18</v>
      </c>
      <c r="AH721" s="46" t="s">
        <v>196</v>
      </c>
      <c r="AL721" s="186" t="s">
        <v>140</v>
      </c>
      <c r="AM721" s="187" t="str">
        <f t="shared" si="721"/>
        <v>R_ES-MOB-SpCool</v>
      </c>
      <c r="AN721" s="186">
        <f t="shared" si="722"/>
        <v>0</v>
      </c>
      <c r="AO721" s="186">
        <f t="shared" si="759"/>
        <v>0</v>
      </c>
      <c r="AP721" s="186" t="s">
        <v>18</v>
      </c>
      <c r="AQ721" s="187" t="s">
        <v>193</v>
      </c>
      <c r="AU721" s="186" t="s">
        <v>140</v>
      </c>
      <c r="AV721" s="46" t="str">
        <f t="shared" si="723"/>
        <v>R_ES-MOB-SpCool</v>
      </c>
      <c r="AW721" s="192">
        <f t="shared" si="724"/>
        <v>0</v>
      </c>
      <c r="AX721" s="192">
        <f t="shared" si="732"/>
        <v>0</v>
      </c>
      <c r="AY721" s="192" t="s">
        <v>18</v>
      </c>
      <c r="AZ721" s="46" t="s">
        <v>192</v>
      </c>
      <c r="BD721" s="186" t="s">
        <v>140</v>
      </c>
      <c r="BE721" s="46" t="str">
        <f t="shared" si="725"/>
        <v>R_ES-MOB-SpCool</v>
      </c>
      <c r="BF721" s="192">
        <f t="shared" si="726"/>
        <v>0</v>
      </c>
      <c r="BG721" s="192">
        <f t="shared" si="733"/>
        <v>0</v>
      </c>
      <c r="BH721" s="192" t="s">
        <v>18</v>
      </c>
      <c r="BI721" s="46" t="s">
        <v>194</v>
      </c>
      <c r="BM721" s="186" t="s">
        <v>140</v>
      </c>
      <c r="BN721" s="46" t="str">
        <f t="shared" si="727"/>
        <v>R_ES-MOB-SpCool</v>
      </c>
      <c r="BO721" s="192">
        <f t="shared" si="728"/>
        <v>0</v>
      </c>
      <c r="BP721" s="192">
        <f t="shared" si="734"/>
        <v>0</v>
      </c>
      <c r="BQ721" s="192" t="s">
        <v>18</v>
      </c>
      <c r="BR721" s="46" t="s">
        <v>191</v>
      </c>
    </row>
    <row r="722" spans="11:70">
      <c r="K722" s="186" t="s">
        <v>140</v>
      </c>
      <c r="L722" s="187" t="str">
        <f t="shared" si="760"/>
        <v>R_ES-MOB-SpCool</v>
      </c>
      <c r="M722" s="186">
        <f t="shared" ref="M722" si="778">M626</f>
        <v>0</v>
      </c>
      <c r="N722" s="186">
        <f t="shared" si="756"/>
        <v>0</v>
      </c>
      <c r="O722" s="186" t="s">
        <v>18</v>
      </c>
      <c r="P722" s="187" t="s">
        <v>195</v>
      </c>
      <c r="T722" s="186" t="s">
        <v>140</v>
      </c>
      <c r="U722" s="187" t="str">
        <f t="shared" si="717"/>
        <v>R_ES-MOB-SpCool</v>
      </c>
      <c r="V722" s="186">
        <f t="shared" si="717"/>
        <v>0</v>
      </c>
      <c r="W722" s="186">
        <f t="shared" si="757"/>
        <v>0</v>
      </c>
      <c r="X722" s="186" t="s">
        <v>18</v>
      </c>
      <c r="Y722" s="187" t="s">
        <v>190</v>
      </c>
      <c r="AC722" s="186" t="s">
        <v>140</v>
      </c>
      <c r="AD722" s="46" t="str">
        <f t="shared" si="719"/>
        <v>R_ES-MOB-SpCool</v>
      </c>
      <c r="AE722" s="192">
        <f t="shared" si="720"/>
        <v>0</v>
      </c>
      <c r="AF722" s="46">
        <f t="shared" si="758"/>
        <v>0</v>
      </c>
      <c r="AG722" s="192" t="s">
        <v>18</v>
      </c>
      <c r="AH722" s="46" t="s">
        <v>196</v>
      </c>
      <c r="AL722" s="186" t="s">
        <v>140</v>
      </c>
      <c r="AM722" s="187" t="str">
        <f t="shared" si="721"/>
        <v>R_ES-MOB-SpCool</v>
      </c>
      <c r="AN722" s="186">
        <f t="shared" si="722"/>
        <v>0</v>
      </c>
      <c r="AO722" s="186">
        <f t="shared" si="759"/>
        <v>0</v>
      </c>
      <c r="AP722" s="186" t="s">
        <v>18</v>
      </c>
      <c r="AQ722" s="187" t="s">
        <v>193</v>
      </c>
      <c r="AU722" s="186" t="s">
        <v>140</v>
      </c>
      <c r="AV722" s="46" t="str">
        <f t="shared" si="723"/>
        <v>R_ES-MOB-SpCool</v>
      </c>
      <c r="AW722" s="192">
        <f t="shared" si="724"/>
        <v>0</v>
      </c>
      <c r="AX722" s="192">
        <f t="shared" si="732"/>
        <v>0</v>
      </c>
      <c r="AY722" s="192" t="s">
        <v>18</v>
      </c>
      <c r="AZ722" s="46" t="s">
        <v>192</v>
      </c>
      <c r="BD722" s="186" t="s">
        <v>140</v>
      </c>
      <c r="BE722" s="46" t="str">
        <f t="shared" si="725"/>
        <v>R_ES-MOB-SpCool</v>
      </c>
      <c r="BF722" s="192">
        <f t="shared" si="726"/>
        <v>0</v>
      </c>
      <c r="BG722" s="192">
        <f t="shared" si="733"/>
        <v>0</v>
      </c>
      <c r="BH722" s="192" t="s">
        <v>18</v>
      </c>
      <c r="BI722" s="46" t="s">
        <v>194</v>
      </c>
      <c r="BM722" s="186" t="s">
        <v>140</v>
      </c>
      <c r="BN722" s="46" t="str">
        <f t="shared" si="727"/>
        <v>R_ES-MOB-SpCool</v>
      </c>
      <c r="BO722" s="192">
        <f t="shared" si="728"/>
        <v>0</v>
      </c>
      <c r="BP722" s="192">
        <f t="shared" si="734"/>
        <v>0</v>
      </c>
      <c r="BQ722" s="192" t="s">
        <v>18</v>
      </c>
      <c r="BR722" s="46" t="s">
        <v>191</v>
      </c>
    </row>
    <row r="723" spans="11:70">
      <c r="K723" s="186" t="s">
        <v>140</v>
      </c>
      <c r="L723" s="187" t="str">
        <f t="shared" si="760"/>
        <v>R_ES-MOB-SpCool</v>
      </c>
      <c r="M723" s="186">
        <f t="shared" ref="M723" si="779">M627</f>
        <v>0</v>
      </c>
      <c r="N723" s="186">
        <f t="shared" si="756"/>
        <v>0</v>
      </c>
      <c r="O723" s="186" t="s">
        <v>18</v>
      </c>
      <c r="P723" s="187" t="s">
        <v>195</v>
      </c>
      <c r="T723" s="186" t="s">
        <v>140</v>
      </c>
      <c r="U723" s="187" t="str">
        <f t="shared" si="717"/>
        <v>R_ES-MOB-SpCool</v>
      </c>
      <c r="V723" s="186">
        <f t="shared" si="717"/>
        <v>0</v>
      </c>
      <c r="W723" s="186">
        <f t="shared" si="757"/>
        <v>0</v>
      </c>
      <c r="X723" s="186" t="s">
        <v>18</v>
      </c>
      <c r="Y723" s="187" t="s">
        <v>190</v>
      </c>
      <c r="AC723" s="186" t="s">
        <v>140</v>
      </c>
      <c r="AD723" s="46" t="str">
        <f t="shared" si="719"/>
        <v>R_ES-MOB-SpCool</v>
      </c>
      <c r="AE723" s="192">
        <f t="shared" si="720"/>
        <v>0</v>
      </c>
      <c r="AF723" s="46">
        <f t="shared" si="758"/>
        <v>0</v>
      </c>
      <c r="AG723" s="192" t="s">
        <v>18</v>
      </c>
      <c r="AH723" s="46" t="s">
        <v>196</v>
      </c>
      <c r="AL723" s="186" t="s">
        <v>140</v>
      </c>
      <c r="AM723" s="187" t="str">
        <f t="shared" si="721"/>
        <v>R_ES-MOB-SpCool</v>
      </c>
      <c r="AN723" s="186">
        <f t="shared" si="722"/>
        <v>0</v>
      </c>
      <c r="AO723" s="186">
        <f t="shared" si="759"/>
        <v>0</v>
      </c>
      <c r="AP723" s="186" t="s">
        <v>18</v>
      </c>
      <c r="AQ723" s="187" t="s">
        <v>193</v>
      </c>
      <c r="AU723" s="186" t="s">
        <v>140</v>
      </c>
      <c r="AV723" s="46" t="str">
        <f t="shared" si="723"/>
        <v>R_ES-MOB-SpCool</v>
      </c>
      <c r="AW723" s="192">
        <f t="shared" si="724"/>
        <v>0</v>
      </c>
      <c r="AX723" s="192">
        <f t="shared" si="732"/>
        <v>0</v>
      </c>
      <c r="AY723" s="192" t="s">
        <v>18</v>
      </c>
      <c r="AZ723" s="46" t="s">
        <v>192</v>
      </c>
      <c r="BD723" s="186" t="s">
        <v>140</v>
      </c>
      <c r="BE723" s="46" t="str">
        <f t="shared" si="725"/>
        <v>R_ES-MOB-SpCool</v>
      </c>
      <c r="BF723" s="192">
        <f t="shared" si="726"/>
        <v>0</v>
      </c>
      <c r="BG723" s="192">
        <f t="shared" si="733"/>
        <v>0</v>
      </c>
      <c r="BH723" s="192" t="s">
        <v>18</v>
      </c>
      <c r="BI723" s="46" t="s">
        <v>194</v>
      </c>
      <c r="BM723" s="186" t="s">
        <v>140</v>
      </c>
      <c r="BN723" s="46" t="str">
        <f t="shared" si="727"/>
        <v>R_ES-MOB-SpCool</v>
      </c>
      <c r="BO723" s="192">
        <f t="shared" si="728"/>
        <v>0</v>
      </c>
      <c r="BP723" s="192">
        <f t="shared" si="734"/>
        <v>0</v>
      </c>
      <c r="BQ723" s="192" t="s">
        <v>18</v>
      </c>
      <c r="BR723" s="46" t="s">
        <v>191</v>
      </c>
    </row>
    <row r="724" spans="11:70">
      <c r="K724" s="186" t="s">
        <v>140</v>
      </c>
      <c r="L724" s="187" t="str">
        <f t="shared" si="760"/>
        <v>R_ES-MOB-SpCool</v>
      </c>
      <c r="M724" s="186">
        <f t="shared" ref="M724" si="780">M628</f>
        <v>0</v>
      </c>
      <c r="N724" s="186">
        <f t="shared" si="756"/>
        <v>0</v>
      </c>
      <c r="O724" s="186" t="s">
        <v>18</v>
      </c>
      <c r="P724" s="187" t="s">
        <v>195</v>
      </c>
      <c r="T724" s="186" t="s">
        <v>140</v>
      </c>
      <c r="U724" s="187" t="str">
        <f t="shared" si="717"/>
        <v>R_ES-MOB-SpCool</v>
      </c>
      <c r="V724" s="186">
        <f t="shared" si="717"/>
        <v>0</v>
      </c>
      <c r="W724" s="186">
        <f t="shared" si="757"/>
        <v>0</v>
      </c>
      <c r="X724" s="186" t="s">
        <v>18</v>
      </c>
      <c r="Y724" s="187" t="s">
        <v>190</v>
      </c>
      <c r="AC724" s="186" t="s">
        <v>140</v>
      </c>
      <c r="AD724" s="46" t="str">
        <f t="shared" si="719"/>
        <v>R_ES-MOB-SpCool</v>
      </c>
      <c r="AE724" s="192">
        <f t="shared" si="720"/>
        <v>0</v>
      </c>
      <c r="AF724" s="46">
        <f t="shared" si="758"/>
        <v>0</v>
      </c>
      <c r="AG724" s="192" t="s">
        <v>18</v>
      </c>
      <c r="AH724" s="46" t="s">
        <v>196</v>
      </c>
      <c r="AL724" s="186" t="s">
        <v>140</v>
      </c>
      <c r="AM724" s="187" t="str">
        <f t="shared" si="721"/>
        <v>R_ES-MOB-SpCool</v>
      </c>
      <c r="AN724" s="186">
        <f t="shared" si="722"/>
        <v>0</v>
      </c>
      <c r="AO724" s="186">
        <f t="shared" si="759"/>
        <v>0</v>
      </c>
      <c r="AP724" s="186" t="s">
        <v>18</v>
      </c>
      <c r="AQ724" s="187" t="s">
        <v>193</v>
      </c>
      <c r="AU724" s="186" t="s">
        <v>140</v>
      </c>
      <c r="AV724" s="46" t="str">
        <f t="shared" si="723"/>
        <v>R_ES-MOB-SpCool</v>
      </c>
      <c r="AW724" s="192">
        <f t="shared" si="724"/>
        <v>0</v>
      </c>
      <c r="AX724" s="192">
        <f t="shared" si="732"/>
        <v>0</v>
      </c>
      <c r="AY724" s="192" t="s">
        <v>18</v>
      </c>
      <c r="AZ724" s="46" t="s">
        <v>192</v>
      </c>
      <c r="BD724" s="186" t="s">
        <v>140</v>
      </c>
      <c r="BE724" s="46" t="str">
        <f t="shared" si="725"/>
        <v>R_ES-MOB-SpCool</v>
      </c>
      <c r="BF724" s="192">
        <f t="shared" si="726"/>
        <v>0</v>
      </c>
      <c r="BG724" s="192">
        <f t="shared" si="733"/>
        <v>0</v>
      </c>
      <c r="BH724" s="192" t="s">
        <v>18</v>
      </c>
      <c r="BI724" s="46" t="s">
        <v>194</v>
      </c>
      <c r="BM724" s="186" t="s">
        <v>140</v>
      </c>
      <c r="BN724" s="46" t="str">
        <f t="shared" si="727"/>
        <v>R_ES-MOB-SpCool</v>
      </c>
      <c r="BO724" s="192">
        <f t="shared" si="728"/>
        <v>0</v>
      </c>
      <c r="BP724" s="192">
        <f t="shared" si="734"/>
        <v>0</v>
      </c>
      <c r="BQ724" s="192" t="s">
        <v>18</v>
      </c>
      <c r="BR724" s="46" t="s">
        <v>191</v>
      </c>
    </row>
    <row r="725" spans="11:70">
      <c r="K725" s="186" t="s">
        <v>140</v>
      </c>
      <c r="L725" s="187" t="str">
        <f t="shared" si="760"/>
        <v>R_ES-MOB-SpCool</v>
      </c>
      <c r="M725" s="186">
        <f t="shared" ref="M725" si="781">M629</f>
        <v>0</v>
      </c>
      <c r="N725" s="186">
        <f t="shared" si="756"/>
        <v>0</v>
      </c>
      <c r="O725" s="186" t="s">
        <v>18</v>
      </c>
      <c r="P725" s="187" t="s">
        <v>195</v>
      </c>
      <c r="T725" s="186" t="s">
        <v>140</v>
      </c>
      <c r="U725" s="187" t="str">
        <f t="shared" si="717"/>
        <v>R_ES-MOB-SpCool</v>
      </c>
      <c r="V725" s="186">
        <f t="shared" si="717"/>
        <v>0</v>
      </c>
      <c r="W725" s="186">
        <f t="shared" si="757"/>
        <v>0</v>
      </c>
      <c r="X725" s="186" t="s">
        <v>18</v>
      </c>
      <c r="Y725" s="187" t="s">
        <v>190</v>
      </c>
      <c r="AC725" s="186" t="s">
        <v>140</v>
      </c>
      <c r="AD725" s="46" t="str">
        <f t="shared" si="719"/>
        <v>R_ES-MOB-SpCool</v>
      </c>
      <c r="AE725" s="192">
        <f t="shared" si="720"/>
        <v>0</v>
      </c>
      <c r="AF725" s="46">
        <f t="shared" si="758"/>
        <v>0</v>
      </c>
      <c r="AG725" s="192" t="s">
        <v>18</v>
      </c>
      <c r="AH725" s="46" t="s">
        <v>196</v>
      </c>
      <c r="AL725" s="186" t="s">
        <v>140</v>
      </c>
      <c r="AM725" s="187" t="str">
        <f t="shared" si="721"/>
        <v>R_ES-MOB-SpCool</v>
      </c>
      <c r="AN725" s="186">
        <f t="shared" si="722"/>
        <v>0</v>
      </c>
      <c r="AO725" s="186">
        <f t="shared" si="759"/>
        <v>0</v>
      </c>
      <c r="AP725" s="186" t="s">
        <v>18</v>
      </c>
      <c r="AQ725" s="187" t="s">
        <v>193</v>
      </c>
      <c r="AU725" s="186" t="s">
        <v>140</v>
      </c>
      <c r="AV725" s="46" t="str">
        <f t="shared" si="723"/>
        <v>R_ES-MOB-SpCool</v>
      </c>
      <c r="AW725" s="192">
        <f t="shared" si="724"/>
        <v>0</v>
      </c>
      <c r="AX725" s="192">
        <f t="shared" si="732"/>
        <v>0</v>
      </c>
      <c r="AY725" s="192" t="s">
        <v>18</v>
      </c>
      <c r="AZ725" s="46" t="s">
        <v>192</v>
      </c>
      <c r="BD725" s="186" t="s">
        <v>140</v>
      </c>
      <c r="BE725" s="46" t="str">
        <f t="shared" si="725"/>
        <v>R_ES-MOB-SpCool</v>
      </c>
      <c r="BF725" s="192">
        <f t="shared" si="726"/>
        <v>0</v>
      </c>
      <c r="BG725" s="192">
        <f t="shared" si="733"/>
        <v>0</v>
      </c>
      <c r="BH725" s="192" t="s">
        <v>18</v>
      </c>
      <c r="BI725" s="46" t="s">
        <v>194</v>
      </c>
      <c r="BM725" s="186" t="s">
        <v>140</v>
      </c>
      <c r="BN725" s="46" t="str">
        <f t="shared" si="727"/>
        <v>R_ES-MOB-SpCool</v>
      </c>
      <c r="BO725" s="192">
        <f t="shared" si="728"/>
        <v>0</v>
      </c>
      <c r="BP725" s="192">
        <f t="shared" si="734"/>
        <v>0</v>
      </c>
      <c r="BQ725" s="192" t="s">
        <v>18</v>
      </c>
      <c r="BR725" s="46" t="s">
        <v>191</v>
      </c>
    </row>
    <row r="726" spans="11:70">
      <c r="K726" s="186" t="s">
        <v>140</v>
      </c>
      <c r="L726" s="187" t="str">
        <f t="shared" si="760"/>
        <v>R_ES-MOB-SpCool</v>
      </c>
      <c r="M726" s="186">
        <f t="shared" ref="M726" si="782">M630</f>
        <v>0</v>
      </c>
      <c r="N726" s="186">
        <f t="shared" si="756"/>
        <v>0</v>
      </c>
      <c r="O726" s="186" t="s">
        <v>18</v>
      </c>
      <c r="P726" s="187" t="s">
        <v>195</v>
      </c>
      <c r="T726" s="186" t="s">
        <v>140</v>
      </c>
      <c r="U726" s="187" t="str">
        <f t="shared" si="717"/>
        <v>R_ES-MOB-SpCool</v>
      </c>
      <c r="V726" s="186">
        <f t="shared" si="717"/>
        <v>0</v>
      </c>
      <c r="W726" s="186">
        <f t="shared" si="757"/>
        <v>0</v>
      </c>
      <c r="X726" s="186" t="s">
        <v>18</v>
      </c>
      <c r="Y726" s="187" t="s">
        <v>190</v>
      </c>
      <c r="AC726" s="186" t="s">
        <v>140</v>
      </c>
      <c r="AD726" s="46" t="str">
        <f t="shared" si="719"/>
        <v>R_ES-MOB-SpCool</v>
      </c>
      <c r="AE726" s="192">
        <f t="shared" si="720"/>
        <v>0</v>
      </c>
      <c r="AF726" s="46">
        <f t="shared" si="758"/>
        <v>0</v>
      </c>
      <c r="AG726" s="192" t="s">
        <v>18</v>
      </c>
      <c r="AH726" s="46" t="s">
        <v>196</v>
      </c>
      <c r="AL726" s="186" t="s">
        <v>140</v>
      </c>
      <c r="AM726" s="187" t="str">
        <f t="shared" si="721"/>
        <v>R_ES-MOB-SpCool</v>
      </c>
      <c r="AN726" s="186">
        <f t="shared" si="722"/>
        <v>0</v>
      </c>
      <c r="AO726" s="186">
        <f t="shared" si="759"/>
        <v>0</v>
      </c>
      <c r="AP726" s="186" t="s">
        <v>18</v>
      </c>
      <c r="AQ726" s="187" t="s">
        <v>193</v>
      </c>
      <c r="AU726" s="186" t="s">
        <v>140</v>
      </c>
      <c r="AV726" s="46" t="str">
        <f t="shared" si="723"/>
        <v>R_ES-MOB-SpCool</v>
      </c>
      <c r="AW726" s="192">
        <f t="shared" si="724"/>
        <v>0</v>
      </c>
      <c r="AX726" s="192">
        <f t="shared" si="732"/>
        <v>0</v>
      </c>
      <c r="AY726" s="192" t="s">
        <v>18</v>
      </c>
      <c r="AZ726" s="46" t="s">
        <v>192</v>
      </c>
      <c r="BD726" s="186" t="s">
        <v>140</v>
      </c>
      <c r="BE726" s="46" t="str">
        <f t="shared" si="725"/>
        <v>R_ES-MOB-SpCool</v>
      </c>
      <c r="BF726" s="192">
        <f t="shared" si="726"/>
        <v>0</v>
      </c>
      <c r="BG726" s="192">
        <f t="shared" si="733"/>
        <v>0</v>
      </c>
      <c r="BH726" s="192" t="s">
        <v>18</v>
      </c>
      <c r="BI726" s="46" t="s">
        <v>194</v>
      </c>
      <c r="BM726" s="186" t="s">
        <v>140</v>
      </c>
      <c r="BN726" s="46" t="str">
        <f t="shared" si="727"/>
        <v>R_ES-MOB-SpCool</v>
      </c>
      <c r="BO726" s="192">
        <f t="shared" si="728"/>
        <v>0</v>
      </c>
      <c r="BP726" s="192">
        <f t="shared" si="734"/>
        <v>0</v>
      </c>
      <c r="BQ726" s="192" t="s">
        <v>18</v>
      </c>
      <c r="BR726" s="46" t="s">
        <v>191</v>
      </c>
    </row>
    <row r="727" spans="11:70">
      <c r="K727" s="186" t="s">
        <v>140</v>
      </c>
      <c r="L727" s="187" t="str">
        <f t="shared" si="760"/>
        <v>R_ES-MOB-SpCool</v>
      </c>
      <c r="M727" s="186">
        <f t="shared" ref="M727" si="783">M631</f>
        <v>0</v>
      </c>
      <c r="N727" s="186">
        <f t="shared" si="756"/>
        <v>0</v>
      </c>
      <c r="O727" s="186" t="s">
        <v>18</v>
      </c>
      <c r="P727" s="187" t="s">
        <v>195</v>
      </c>
      <c r="T727" s="186" t="s">
        <v>140</v>
      </c>
      <c r="U727" s="187" t="str">
        <f t="shared" si="717"/>
        <v>R_ES-MOB-SpCool</v>
      </c>
      <c r="V727" s="186">
        <f t="shared" si="717"/>
        <v>0</v>
      </c>
      <c r="W727" s="186">
        <f t="shared" si="757"/>
        <v>0</v>
      </c>
      <c r="X727" s="186" t="s">
        <v>18</v>
      </c>
      <c r="Y727" s="187" t="s">
        <v>190</v>
      </c>
      <c r="AC727" s="186" t="s">
        <v>140</v>
      </c>
      <c r="AD727" s="46" t="str">
        <f t="shared" si="719"/>
        <v>R_ES-MOB-SpCool</v>
      </c>
      <c r="AE727" s="192">
        <f t="shared" si="720"/>
        <v>0</v>
      </c>
      <c r="AF727" s="46">
        <f t="shared" si="758"/>
        <v>0</v>
      </c>
      <c r="AG727" s="192" t="s">
        <v>18</v>
      </c>
      <c r="AH727" s="46" t="s">
        <v>196</v>
      </c>
      <c r="AL727" s="186" t="s">
        <v>140</v>
      </c>
      <c r="AM727" s="187" t="str">
        <f t="shared" si="721"/>
        <v>R_ES-MOB-SpCool</v>
      </c>
      <c r="AN727" s="186">
        <f t="shared" si="722"/>
        <v>0</v>
      </c>
      <c r="AO727" s="186">
        <f t="shared" si="759"/>
        <v>0</v>
      </c>
      <c r="AP727" s="186" t="s">
        <v>18</v>
      </c>
      <c r="AQ727" s="187" t="s">
        <v>193</v>
      </c>
      <c r="AU727" s="186" t="s">
        <v>140</v>
      </c>
      <c r="AV727" s="46" t="str">
        <f t="shared" si="723"/>
        <v>R_ES-MOB-SpCool</v>
      </c>
      <c r="AW727" s="192">
        <f t="shared" si="724"/>
        <v>0</v>
      </c>
      <c r="AX727" s="192">
        <f t="shared" si="732"/>
        <v>0</v>
      </c>
      <c r="AY727" s="192" t="s">
        <v>18</v>
      </c>
      <c r="AZ727" s="46" t="s">
        <v>192</v>
      </c>
      <c r="BD727" s="186" t="s">
        <v>140</v>
      </c>
      <c r="BE727" s="46" t="str">
        <f t="shared" si="725"/>
        <v>R_ES-MOB-SpCool</v>
      </c>
      <c r="BF727" s="192">
        <f t="shared" si="726"/>
        <v>0</v>
      </c>
      <c r="BG727" s="192">
        <f t="shared" si="733"/>
        <v>0</v>
      </c>
      <c r="BH727" s="192" t="s">
        <v>18</v>
      </c>
      <c r="BI727" s="46" t="s">
        <v>194</v>
      </c>
      <c r="BM727" s="186" t="s">
        <v>140</v>
      </c>
      <c r="BN727" s="46" t="str">
        <f t="shared" si="727"/>
        <v>R_ES-MOB-SpCool</v>
      </c>
      <c r="BO727" s="192">
        <f t="shared" si="728"/>
        <v>0</v>
      </c>
      <c r="BP727" s="192">
        <f t="shared" si="734"/>
        <v>0</v>
      </c>
      <c r="BQ727" s="192" t="s">
        <v>18</v>
      </c>
      <c r="BR727" s="46" t="s">
        <v>191</v>
      </c>
    </row>
    <row r="728" spans="11:70">
      <c r="K728" s="186" t="s">
        <v>350</v>
      </c>
      <c r="L728" s="187" t="str">
        <f t="shared" si="760"/>
        <v>R_ES-MOB-SpCool</v>
      </c>
      <c r="M728" s="186" t="str">
        <f t="shared" ref="M728" si="784">M632</f>
        <v>SH0_1</v>
      </c>
      <c r="N728" s="159">
        <f>R728+R729</f>
        <v>0.13970588235294101</v>
      </c>
      <c r="O728" s="186" t="s">
        <v>18</v>
      </c>
      <c r="P728" s="187" t="s">
        <v>195</v>
      </c>
      <c r="R728" s="186">
        <f t="shared" ref="R728:R751" si="785">R632</f>
        <v>6.8014705882352894E-2</v>
      </c>
      <c r="T728" s="186" t="s">
        <v>350</v>
      </c>
      <c r="U728" s="187" t="str">
        <f t="shared" si="717"/>
        <v>R_ES-MOB-SpCool</v>
      </c>
      <c r="V728" s="186" t="str">
        <f t="shared" si="717"/>
        <v>SH0_1</v>
      </c>
      <c r="W728" s="159">
        <f>AA728+AA729</f>
        <v>0.128676470588235</v>
      </c>
      <c r="X728" s="186" t="s">
        <v>18</v>
      </c>
      <c r="Y728" s="187" t="s">
        <v>190</v>
      </c>
      <c r="AA728" s="186">
        <f t="shared" ref="AA728:AA751" si="786">AA632</f>
        <v>6.5257352941176502E-2</v>
      </c>
      <c r="AC728" s="186" t="s">
        <v>350</v>
      </c>
      <c r="AD728" s="46" t="str">
        <f t="shared" si="719"/>
        <v>R_ES-MOB-SpCool</v>
      </c>
      <c r="AE728" s="192" t="str">
        <f t="shared" si="720"/>
        <v>SH0_1</v>
      </c>
      <c r="AF728" s="46">
        <f t="shared" si="758"/>
        <v>0.13970588235294101</v>
      </c>
      <c r="AG728" s="192" t="s">
        <v>18</v>
      </c>
      <c r="AH728" s="46" t="s">
        <v>196</v>
      </c>
      <c r="AL728" s="186" t="s">
        <v>350</v>
      </c>
      <c r="AM728" s="187" t="str">
        <f t="shared" si="721"/>
        <v>R_ES-MOB-SpCool</v>
      </c>
      <c r="AN728" s="186" t="str">
        <f t="shared" si="722"/>
        <v>SH0_1</v>
      </c>
      <c r="AO728" s="159">
        <f>AS728+AS729</f>
        <v>0.144301470588235</v>
      </c>
      <c r="AP728" s="186" t="s">
        <v>18</v>
      </c>
      <c r="AQ728" s="187" t="s">
        <v>193</v>
      </c>
      <c r="AS728" s="186">
        <f t="shared" ref="AS728:AS751" si="787">AS632</f>
        <v>7.1691176470588203E-2</v>
      </c>
      <c r="AU728" s="186" t="s">
        <v>350</v>
      </c>
      <c r="AV728" s="46" t="str">
        <f t="shared" si="723"/>
        <v>R_ES-MOB-SpCool</v>
      </c>
      <c r="AW728" s="192" t="str">
        <f t="shared" si="724"/>
        <v>SH0_1</v>
      </c>
      <c r="AX728" s="159">
        <f>BB728+BB729</f>
        <v>0.128676470588235</v>
      </c>
      <c r="AY728" s="192" t="s">
        <v>18</v>
      </c>
      <c r="AZ728" s="46" t="s">
        <v>192</v>
      </c>
      <c r="BB728" s="192">
        <f t="shared" ref="BB728:BB751" si="788">AA728</f>
        <v>6.5257352941176502E-2</v>
      </c>
      <c r="BD728" s="186" t="s">
        <v>350</v>
      </c>
      <c r="BE728" s="46" t="str">
        <f t="shared" si="725"/>
        <v>R_ES-MOB-SpCool</v>
      </c>
      <c r="BF728" s="192" t="str">
        <f t="shared" si="726"/>
        <v>SH0_1</v>
      </c>
      <c r="BG728" s="192">
        <f t="shared" si="733"/>
        <v>0.13970588235294101</v>
      </c>
      <c r="BH728" s="192" t="s">
        <v>18</v>
      </c>
      <c r="BI728" s="46" t="s">
        <v>194</v>
      </c>
      <c r="BM728" s="186" t="s">
        <v>350</v>
      </c>
      <c r="BN728" s="46" t="str">
        <f t="shared" si="727"/>
        <v>R_ES-MOB-SpCool</v>
      </c>
      <c r="BO728" s="192" t="str">
        <f t="shared" si="728"/>
        <v>SH0_1</v>
      </c>
      <c r="BP728" s="192">
        <f t="shared" si="734"/>
        <v>0.128676470588235</v>
      </c>
      <c r="BQ728" s="192" t="s">
        <v>18</v>
      </c>
      <c r="BR728" s="46" t="s">
        <v>191</v>
      </c>
    </row>
    <row r="729" spans="11:70">
      <c r="K729" s="186" t="s">
        <v>350</v>
      </c>
      <c r="L729" s="187" t="str">
        <f t="shared" si="760"/>
        <v>R_ES-MOB-SpCool</v>
      </c>
      <c r="M729" s="186" t="str">
        <f t="shared" ref="M729" si="789">M633</f>
        <v>SH2_3</v>
      </c>
      <c r="N729" s="159">
        <f>R730+R731</f>
        <v>0.13786764705882401</v>
      </c>
      <c r="O729" s="186" t="s">
        <v>18</v>
      </c>
      <c r="P729" s="187" t="s">
        <v>195</v>
      </c>
      <c r="R729" s="186">
        <f t="shared" si="785"/>
        <v>7.1691176470588203E-2</v>
      </c>
      <c r="T729" s="186" t="s">
        <v>350</v>
      </c>
      <c r="U729" s="187" t="str">
        <f t="shared" si="717"/>
        <v>R_ES-MOB-SpCool</v>
      </c>
      <c r="V729" s="186" t="str">
        <f t="shared" si="717"/>
        <v>SH2_3</v>
      </c>
      <c r="W729" s="159">
        <f>AA730+AA731</f>
        <v>0.105698529411765</v>
      </c>
      <c r="X729" s="186" t="s">
        <v>18</v>
      </c>
      <c r="Y729" s="187" t="s">
        <v>190</v>
      </c>
      <c r="AA729" s="186">
        <f t="shared" si="786"/>
        <v>6.3419117647058806E-2</v>
      </c>
      <c r="AC729" s="186" t="s">
        <v>350</v>
      </c>
      <c r="AD729" s="46" t="str">
        <f t="shared" si="719"/>
        <v>R_ES-MOB-SpCool</v>
      </c>
      <c r="AE729" s="192" t="str">
        <f t="shared" si="720"/>
        <v>SH2_3</v>
      </c>
      <c r="AF729" s="46">
        <f t="shared" si="758"/>
        <v>0.13786764705882401</v>
      </c>
      <c r="AG729" s="192" t="s">
        <v>18</v>
      </c>
      <c r="AH729" s="46" t="s">
        <v>196</v>
      </c>
      <c r="AL729" s="186" t="s">
        <v>350</v>
      </c>
      <c r="AM729" s="187" t="str">
        <f t="shared" si="721"/>
        <v>R_ES-MOB-SpCool</v>
      </c>
      <c r="AN729" s="186" t="str">
        <f t="shared" si="722"/>
        <v>SH2_3</v>
      </c>
      <c r="AO729" s="159">
        <f>AS730+AS731</f>
        <v>0.128676470588235</v>
      </c>
      <c r="AP729" s="186" t="s">
        <v>18</v>
      </c>
      <c r="AQ729" s="187" t="s">
        <v>193</v>
      </c>
      <c r="AS729" s="186">
        <f t="shared" si="787"/>
        <v>7.2610294117647106E-2</v>
      </c>
      <c r="AU729" s="186" t="s">
        <v>350</v>
      </c>
      <c r="AV729" s="46" t="str">
        <f t="shared" si="723"/>
        <v>R_ES-MOB-SpCool</v>
      </c>
      <c r="AW729" s="192" t="str">
        <f t="shared" si="724"/>
        <v>SH2_3</v>
      </c>
      <c r="AX729" s="159">
        <f>BB730+BB731</f>
        <v>0.105698529411765</v>
      </c>
      <c r="AY729" s="192" t="s">
        <v>18</v>
      </c>
      <c r="AZ729" s="46" t="s">
        <v>192</v>
      </c>
      <c r="BB729" s="192">
        <f t="shared" si="788"/>
        <v>6.3419117647058806E-2</v>
      </c>
      <c r="BD729" s="186" t="s">
        <v>350</v>
      </c>
      <c r="BE729" s="46" t="str">
        <f t="shared" si="725"/>
        <v>R_ES-MOB-SpCool</v>
      </c>
      <c r="BF729" s="192" t="str">
        <f t="shared" si="726"/>
        <v>SH2_3</v>
      </c>
      <c r="BG729" s="192">
        <f t="shared" si="733"/>
        <v>0.13786764705882401</v>
      </c>
      <c r="BH729" s="192" t="s">
        <v>18</v>
      </c>
      <c r="BI729" s="46" t="s">
        <v>194</v>
      </c>
      <c r="BM729" s="186" t="s">
        <v>350</v>
      </c>
      <c r="BN729" s="46" t="str">
        <f t="shared" si="727"/>
        <v>R_ES-MOB-SpCool</v>
      </c>
      <c r="BO729" s="192" t="str">
        <f t="shared" si="728"/>
        <v>SH2_3</v>
      </c>
      <c r="BP729" s="192">
        <f t="shared" si="734"/>
        <v>0.105698529411765</v>
      </c>
      <c r="BQ729" s="192" t="s">
        <v>18</v>
      </c>
      <c r="BR729" s="46" t="s">
        <v>191</v>
      </c>
    </row>
    <row r="730" spans="11:70">
      <c r="K730" s="186" t="s">
        <v>350</v>
      </c>
      <c r="L730" s="187" t="str">
        <f t="shared" si="760"/>
        <v>R_ES-MOB-SpCool</v>
      </c>
      <c r="M730" s="186" t="str">
        <f t="shared" ref="M730" si="790">M634</f>
        <v>SH4_5</v>
      </c>
      <c r="N730" s="159">
        <f>R732+R733</f>
        <v>0.11856617647058799</v>
      </c>
      <c r="O730" s="186" t="s">
        <v>18</v>
      </c>
      <c r="P730" s="187" t="s">
        <v>195</v>
      </c>
      <c r="R730" s="186">
        <f t="shared" si="785"/>
        <v>7.2610294117647106E-2</v>
      </c>
      <c r="T730" s="186" t="s">
        <v>350</v>
      </c>
      <c r="U730" s="187" t="str">
        <f t="shared" si="717"/>
        <v>R_ES-MOB-SpCool</v>
      </c>
      <c r="V730" s="186" t="str">
        <f t="shared" si="717"/>
        <v>SH4_5</v>
      </c>
      <c r="W730" s="159">
        <f>AA732+AA733</f>
        <v>8.3639705882353005E-2</v>
      </c>
      <c r="X730" s="186" t="s">
        <v>18</v>
      </c>
      <c r="Y730" s="187" t="s">
        <v>190</v>
      </c>
      <c r="AA730" s="186">
        <f t="shared" si="786"/>
        <v>5.5147058823529403E-2</v>
      </c>
      <c r="AC730" s="186" t="s">
        <v>350</v>
      </c>
      <c r="AD730" s="46" t="str">
        <f t="shared" si="719"/>
        <v>R_ES-MOB-SpCool</v>
      </c>
      <c r="AE730" s="192" t="str">
        <f t="shared" si="720"/>
        <v>SH4_5</v>
      </c>
      <c r="AF730" s="46">
        <f t="shared" si="758"/>
        <v>0.11856617647058799</v>
      </c>
      <c r="AG730" s="192" t="s">
        <v>18</v>
      </c>
      <c r="AH730" s="46" t="s">
        <v>196</v>
      </c>
      <c r="AL730" s="186" t="s">
        <v>350</v>
      </c>
      <c r="AM730" s="187" t="str">
        <f t="shared" si="721"/>
        <v>R_ES-MOB-SpCool</v>
      </c>
      <c r="AN730" s="186" t="str">
        <f t="shared" si="722"/>
        <v>SH4_5</v>
      </c>
      <c r="AO730" s="159">
        <f>AS732+AS733</f>
        <v>0.105698529411765</v>
      </c>
      <c r="AP730" s="186" t="s">
        <v>18</v>
      </c>
      <c r="AQ730" s="187" t="s">
        <v>193</v>
      </c>
      <c r="AS730" s="186">
        <f t="shared" si="787"/>
        <v>6.5257352941176502E-2</v>
      </c>
      <c r="AU730" s="186" t="s">
        <v>350</v>
      </c>
      <c r="AV730" s="46" t="str">
        <f t="shared" si="723"/>
        <v>R_ES-MOB-SpCool</v>
      </c>
      <c r="AW730" s="192" t="str">
        <f t="shared" si="724"/>
        <v>SH4_5</v>
      </c>
      <c r="AX730" s="159">
        <f>BB732+BB733</f>
        <v>8.3639705882353005E-2</v>
      </c>
      <c r="AY730" s="192" t="s">
        <v>18</v>
      </c>
      <c r="AZ730" s="46" t="s">
        <v>192</v>
      </c>
      <c r="BB730" s="192">
        <f t="shared" si="788"/>
        <v>5.5147058823529403E-2</v>
      </c>
      <c r="BD730" s="186" t="s">
        <v>350</v>
      </c>
      <c r="BE730" s="46" t="str">
        <f t="shared" si="725"/>
        <v>R_ES-MOB-SpCool</v>
      </c>
      <c r="BF730" s="192" t="str">
        <f t="shared" si="726"/>
        <v>SH4_5</v>
      </c>
      <c r="BG730" s="192">
        <f t="shared" si="733"/>
        <v>0.11856617647058799</v>
      </c>
      <c r="BH730" s="192" t="s">
        <v>18</v>
      </c>
      <c r="BI730" s="46" t="s">
        <v>194</v>
      </c>
      <c r="BM730" s="186" t="s">
        <v>350</v>
      </c>
      <c r="BN730" s="46" t="str">
        <f t="shared" si="727"/>
        <v>R_ES-MOB-SpCool</v>
      </c>
      <c r="BO730" s="192" t="str">
        <f t="shared" si="728"/>
        <v>SH4_5</v>
      </c>
      <c r="BP730" s="192">
        <f t="shared" si="734"/>
        <v>8.3639705882353005E-2</v>
      </c>
      <c r="BQ730" s="192" t="s">
        <v>18</v>
      </c>
      <c r="BR730" s="46" t="s">
        <v>191</v>
      </c>
    </row>
    <row r="731" spans="11:70">
      <c r="K731" s="186" t="s">
        <v>350</v>
      </c>
      <c r="L731" s="187" t="str">
        <f t="shared" si="760"/>
        <v>R_ES-MOB-SpCool</v>
      </c>
      <c r="M731" s="186" t="str">
        <f t="shared" ref="M731" si="791">M635</f>
        <v>SH6_7</v>
      </c>
      <c r="N731" s="159">
        <f>R734+R735</f>
        <v>9.6507352941176502E-2</v>
      </c>
      <c r="O731" s="186" t="s">
        <v>18</v>
      </c>
      <c r="P731" s="187" t="s">
        <v>195</v>
      </c>
      <c r="R731" s="186">
        <f t="shared" si="785"/>
        <v>6.5257352941176502E-2</v>
      </c>
      <c r="T731" s="186" t="s">
        <v>350</v>
      </c>
      <c r="U731" s="187" t="str">
        <f t="shared" si="717"/>
        <v>R_ES-MOB-SpCool</v>
      </c>
      <c r="V731" s="186" t="str">
        <f t="shared" si="717"/>
        <v>SH6_7</v>
      </c>
      <c r="W731" s="159">
        <f>AA734+AA735</f>
        <v>5.60661764705883E-2</v>
      </c>
      <c r="X731" s="186" t="s">
        <v>18</v>
      </c>
      <c r="Y731" s="187" t="s">
        <v>190</v>
      </c>
      <c r="AA731" s="186">
        <f t="shared" si="786"/>
        <v>5.0551470588235302E-2</v>
      </c>
      <c r="AC731" s="186" t="s">
        <v>350</v>
      </c>
      <c r="AD731" s="46" t="str">
        <f t="shared" si="719"/>
        <v>R_ES-MOB-SpCool</v>
      </c>
      <c r="AE731" s="192" t="str">
        <f t="shared" si="720"/>
        <v>SH6_7</v>
      </c>
      <c r="AF731" s="46">
        <f t="shared" si="758"/>
        <v>9.6507352941176502E-2</v>
      </c>
      <c r="AG731" s="192" t="s">
        <v>18</v>
      </c>
      <c r="AH731" s="46" t="s">
        <v>196</v>
      </c>
      <c r="AL731" s="186" t="s">
        <v>350</v>
      </c>
      <c r="AM731" s="187" t="str">
        <f t="shared" si="721"/>
        <v>R_ES-MOB-SpCool</v>
      </c>
      <c r="AN731" s="186" t="str">
        <f t="shared" si="722"/>
        <v>SH6_7</v>
      </c>
      <c r="AO731" s="159">
        <f>AS734+AS735</f>
        <v>8.3639705882353005E-2</v>
      </c>
      <c r="AP731" s="186" t="s">
        <v>18</v>
      </c>
      <c r="AQ731" s="187" t="s">
        <v>193</v>
      </c>
      <c r="AS731" s="186">
        <f t="shared" si="787"/>
        <v>6.3419117647058806E-2</v>
      </c>
      <c r="AU731" s="186" t="s">
        <v>350</v>
      </c>
      <c r="AV731" s="46" t="str">
        <f t="shared" si="723"/>
        <v>R_ES-MOB-SpCool</v>
      </c>
      <c r="AW731" s="192" t="str">
        <f t="shared" si="724"/>
        <v>SH6_7</v>
      </c>
      <c r="AX731" s="159">
        <f>BB734+BB735</f>
        <v>5.60661764705883E-2</v>
      </c>
      <c r="AY731" s="192" t="s">
        <v>18</v>
      </c>
      <c r="AZ731" s="46" t="s">
        <v>192</v>
      </c>
      <c r="BB731" s="192">
        <f t="shared" si="788"/>
        <v>5.0551470588235302E-2</v>
      </c>
      <c r="BD731" s="186" t="s">
        <v>350</v>
      </c>
      <c r="BE731" s="46" t="str">
        <f t="shared" si="725"/>
        <v>R_ES-MOB-SpCool</v>
      </c>
      <c r="BF731" s="192" t="str">
        <f t="shared" si="726"/>
        <v>SH6_7</v>
      </c>
      <c r="BG731" s="192">
        <f t="shared" si="733"/>
        <v>9.6507352941176502E-2</v>
      </c>
      <c r="BH731" s="192" t="s">
        <v>18</v>
      </c>
      <c r="BI731" s="46" t="s">
        <v>194</v>
      </c>
      <c r="BM731" s="186" t="s">
        <v>350</v>
      </c>
      <c r="BN731" s="46" t="str">
        <f t="shared" si="727"/>
        <v>R_ES-MOB-SpCool</v>
      </c>
      <c r="BO731" s="192" t="str">
        <f t="shared" si="728"/>
        <v>SH6_7</v>
      </c>
      <c r="BP731" s="192">
        <f t="shared" si="734"/>
        <v>5.60661764705883E-2</v>
      </c>
      <c r="BQ731" s="192" t="s">
        <v>18</v>
      </c>
      <c r="BR731" s="46" t="s">
        <v>191</v>
      </c>
    </row>
    <row r="732" spans="11:70">
      <c r="K732" s="186" t="s">
        <v>350</v>
      </c>
      <c r="L732" s="187" t="str">
        <f t="shared" si="760"/>
        <v>R_ES-MOB-SpCool</v>
      </c>
      <c r="M732" s="186" t="str">
        <f t="shared" ref="M732" si="792">M636</f>
        <v>SH8_9</v>
      </c>
      <c r="N732" s="159">
        <f>R736+R737</f>
        <v>6.7095588235294198E-2</v>
      </c>
      <c r="O732" s="186" t="s">
        <v>18</v>
      </c>
      <c r="P732" s="187" t="s">
        <v>195</v>
      </c>
      <c r="R732" s="186">
        <f t="shared" si="785"/>
        <v>6.3419117647058806E-2</v>
      </c>
      <c r="T732" s="186" t="s">
        <v>350</v>
      </c>
      <c r="U732" s="187" t="str">
        <f t="shared" si="717"/>
        <v>R_ES-MOB-SpCool</v>
      </c>
      <c r="V732" s="186" t="str">
        <f t="shared" si="717"/>
        <v>SH8_9</v>
      </c>
      <c r="W732" s="159">
        <f>AA736+AA737</f>
        <v>4.1360294117647099E-2</v>
      </c>
      <c r="X732" s="186" t="s">
        <v>18</v>
      </c>
      <c r="Y732" s="187" t="s">
        <v>190</v>
      </c>
      <c r="AA732" s="186">
        <f t="shared" si="786"/>
        <v>4.5955882352941201E-2</v>
      </c>
      <c r="AC732" s="186" t="s">
        <v>350</v>
      </c>
      <c r="AD732" s="46" t="str">
        <f t="shared" si="719"/>
        <v>R_ES-MOB-SpCool</v>
      </c>
      <c r="AE732" s="192" t="str">
        <f t="shared" si="720"/>
        <v>SH8_9</v>
      </c>
      <c r="AF732" s="46">
        <f t="shared" si="758"/>
        <v>6.7095588235294198E-2</v>
      </c>
      <c r="AG732" s="192" t="s">
        <v>18</v>
      </c>
      <c r="AH732" s="46" t="s">
        <v>196</v>
      </c>
      <c r="AL732" s="186" t="s">
        <v>350</v>
      </c>
      <c r="AM732" s="187" t="str">
        <f t="shared" si="721"/>
        <v>R_ES-MOB-SpCool</v>
      </c>
      <c r="AN732" s="186" t="str">
        <f t="shared" si="722"/>
        <v>SH8_9</v>
      </c>
      <c r="AO732" s="159">
        <f>AS736+AS737</f>
        <v>5.60661764705883E-2</v>
      </c>
      <c r="AP732" s="186" t="s">
        <v>18</v>
      </c>
      <c r="AQ732" s="187" t="s">
        <v>193</v>
      </c>
      <c r="AS732" s="186">
        <f t="shared" si="787"/>
        <v>5.5147058823529403E-2</v>
      </c>
      <c r="AU732" s="186" t="s">
        <v>350</v>
      </c>
      <c r="AV732" s="46" t="str">
        <f t="shared" si="723"/>
        <v>R_ES-MOB-SpCool</v>
      </c>
      <c r="AW732" s="192" t="str">
        <f t="shared" si="724"/>
        <v>SH8_9</v>
      </c>
      <c r="AX732" s="159">
        <f>BB736+BB737</f>
        <v>4.1360294117647099E-2</v>
      </c>
      <c r="AY732" s="192" t="s">
        <v>18</v>
      </c>
      <c r="AZ732" s="46" t="s">
        <v>192</v>
      </c>
      <c r="BB732" s="192">
        <f t="shared" si="788"/>
        <v>4.5955882352941201E-2</v>
      </c>
      <c r="BD732" s="186" t="s">
        <v>350</v>
      </c>
      <c r="BE732" s="46" t="str">
        <f t="shared" si="725"/>
        <v>R_ES-MOB-SpCool</v>
      </c>
      <c r="BF732" s="192" t="str">
        <f t="shared" si="726"/>
        <v>SH8_9</v>
      </c>
      <c r="BG732" s="192">
        <f t="shared" si="733"/>
        <v>6.7095588235294198E-2</v>
      </c>
      <c r="BH732" s="192" t="s">
        <v>18</v>
      </c>
      <c r="BI732" s="46" t="s">
        <v>194</v>
      </c>
      <c r="BM732" s="186" t="s">
        <v>350</v>
      </c>
      <c r="BN732" s="46" t="str">
        <f t="shared" si="727"/>
        <v>R_ES-MOB-SpCool</v>
      </c>
      <c r="BO732" s="192" t="str">
        <f t="shared" si="728"/>
        <v>SH8_9</v>
      </c>
      <c r="BP732" s="192">
        <f t="shared" si="734"/>
        <v>4.1360294117647099E-2</v>
      </c>
      <c r="BQ732" s="192" t="s">
        <v>18</v>
      </c>
      <c r="BR732" s="46" t="s">
        <v>191</v>
      </c>
    </row>
    <row r="733" spans="11:70">
      <c r="K733" s="186" t="s">
        <v>350</v>
      </c>
      <c r="L733" s="187" t="str">
        <f t="shared" si="760"/>
        <v>R_ES-MOB-SpCool</v>
      </c>
      <c r="M733" s="186" t="str">
        <f t="shared" ref="M733" si="793">M637</f>
        <v>SH10_11</v>
      </c>
      <c r="N733" s="159">
        <f>R738+R739</f>
        <v>4.9632352941176502E-2</v>
      </c>
      <c r="O733" s="186" t="s">
        <v>18</v>
      </c>
      <c r="P733" s="187" t="s">
        <v>195</v>
      </c>
      <c r="R733" s="186">
        <f t="shared" si="785"/>
        <v>5.5147058823529403E-2</v>
      </c>
      <c r="T733" s="186" t="s">
        <v>350</v>
      </c>
      <c r="U733" s="187" t="str">
        <f t="shared" si="717"/>
        <v>R_ES-MOB-SpCool</v>
      </c>
      <c r="V733" s="186" t="str">
        <f t="shared" si="717"/>
        <v>SH10_11</v>
      </c>
      <c r="W733" s="159">
        <f>AA738+AA739</f>
        <v>3.125E-2</v>
      </c>
      <c r="X733" s="186" t="s">
        <v>18</v>
      </c>
      <c r="Y733" s="187" t="s">
        <v>190</v>
      </c>
      <c r="AA733" s="186">
        <f t="shared" si="786"/>
        <v>3.7683823529411797E-2</v>
      </c>
      <c r="AC733" s="186" t="s">
        <v>350</v>
      </c>
      <c r="AD733" s="46" t="str">
        <f t="shared" si="719"/>
        <v>R_ES-MOB-SpCool</v>
      </c>
      <c r="AE733" s="192" t="str">
        <f t="shared" si="720"/>
        <v>SH10_11</v>
      </c>
      <c r="AF733" s="46">
        <f t="shared" si="758"/>
        <v>4.9632352941176502E-2</v>
      </c>
      <c r="AG733" s="192" t="s">
        <v>18</v>
      </c>
      <c r="AH733" s="46" t="s">
        <v>196</v>
      </c>
      <c r="AL733" s="186" t="s">
        <v>350</v>
      </c>
      <c r="AM733" s="187" t="str">
        <f t="shared" si="721"/>
        <v>R_ES-MOB-SpCool</v>
      </c>
      <c r="AN733" s="186" t="str">
        <f t="shared" si="722"/>
        <v>SH10_11</v>
      </c>
      <c r="AO733" s="159">
        <f>AS738+AS739</f>
        <v>4.1360294117647099E-2</v>
      </c>
      <c r="AP733" s="186" t="s">
        <v>18</v>
      </c>
      <c r="AQ733" s="187" t="s">
        <v>193</v>
      </c>
      <c r="AS733" s="186">
        <f t="shared" si="787"/>
        <v>5.0551470588235302E-2</v>
      </c>
      <c r="AU733" s="186" t="s">
        <v>350</v>
      </c>
      <c r="AV733" s="46" t="str">
        <f t="shared" si="723"/>
        <v>R_ES-MOB-SpCool</v>
      </c>
      <c r="AW733" s="192" t="str">
        <f t="shared" si="724"/>
        <v>SH10_11</v>
      </c>
      <c r="AX733" s="159">
        <f>BB738+BB739</f>
        <v>3.125E-2</v>
      </c>
      <c r="AY733" s="192" t="s">
        <v>18</v>
      </c>
      <c r="AZ733" s="46" t="s">
        <v>192</v>
      </c>
      <c r="BB733" s="192">
        <f t="shared" si="788"/>
        <v>3.7683823529411797E-2</v>
      </c>
      <c r="BD733" s="186" t="s">
        <v>350</v>
      </c>
      <c r="BE733" s="46" t="str">
        <f t="shared" si="725"/>
        <v>R_ES-MOB-SpCool</v>
      </c>
      <c r="BF733" s="192" t="str">
        <f t="shared" si="726"/>
        <v>SH10_11</v>
      </c>
      <c r="BG733" s="192">
        <f t="shared" si="733"/>
        <v>4.9632352941176502E-2</v>
      </c>
      <c r="BH733" s="192" t="s">
        <v>18</v>
      </c>
      <c r="BI733" s="46" t="s">
        <v>194</v>
      </c>
      <c r="BM733" s="186" t="s">
        <v>350</v>
      </c>
      <c r="BN733" s="46" t="str">
        <f t="shared" si="727"/>
        <v>R_ES-MOB-SpCool</v>
      </c>
      <c r="BO733" s="192" t="str">
        <f t="shared" si="728"/>
        <v>SH10_11</v>
      </c>
      <c r="BP733" s="192">
        <f t="shared" si="734"/>
        <v>3.125E-2</v>
      </c>
      <c r="BQ733" s="192" t="s">
        <v>18</v>
      </c>
      <c r="BR733" s="46" t="s">
        <v>191</v>
      </c>
    </row>
    <row r="734" spans="11:70">
      <c r="K734" s="186" t="s">
        <v>350</v>
      </c>
      <c r="L734" s="187" t="str">
        <f t="shared" si="760"/>
        <v>R_ES-MOB-SpCool</v>
      </c>
      <c r="M734" s="186" t="str">
        <f t="shared" ref="M734" si="794">M638</f>
        <v>SH12_13</v>
      </c>
      <c r="N734" s="159">
        <f>R740+R741</f>
        <v>3.4926470588235302E-2</v>
      </c>
      <c r="O734" s="186" t="s">
        <v>18</v>
      </c>
      <c r="P734" s="187" t="s">
        <v>195</v>
      </c>
      <c r="R734" s="186">
        <f t="shared" si="785"/>
        <v>5.0551470588235302E-2</v>
      </c>
      <c r="T734" s="186" t="s">
        <v>350</v>
      </c>
      <c r="U734" s="187" t="str">
        <f t="shared" si="717"/>
        <v>R_ES-MOB-SpCool</v>
      </c>
      <c r="V734" s="186" t="str">
        <f t="shared" si="717"/>
        <v>SH12_13</v>
      </c>
      <c r="W734" s="159">
        <f>AA740+AA741</f>
        <v>3.2169117647058897E-2</v>
      </c>
      <c r="X734" s="186" t="s">
        <v>18</v>
      </c>
      <c r="Y734" s="187" t="s">
        <v>190</v>
      </c>
      <c r="AA734" s="186">
        <f t="shared" si="786"/>
        <v>2.9411764705882401E-2</v>
      </c>
      <c r="AC734" s="186" t="s">
        <v>350</v>
      </c>
      <c r="AD734" s="46" t="str">
        <f t="shared" si="719"/>
        <v>R_ES-MOB-SpCool</v>
      </c>
      <c r="AE734" s="192" t="str">
        <f t="shared" si="720"/>
        <v>SH12_13</v>
      </c>
      <c r="AF734" s="46">
        <f t="shared" si="758"/>
        <v>3.4926470588235302E-2</v>
      </c>
      <c r="AG734" s="192" t="s">
        <v>18</v>
      </c>
      <c r="AH734" s="46" t="s">
        <v>196</v>
      </c>
      <c r="AL734" s="186" t="s">
        <v>350</v>
      </c>
      <c r="AM734" s="187" t="str">
        <f t="shared" si="721"/>
        <v>R_ES-MOB-SpCool</v>
      </c>
      <c r="AN734" s="186" t="str">
        <f t="shared" si="722"/>
        <v>SH12_13</v>
      </c>
      <c r="AO734" s="159">
        <f>AS740+AS741</f>
        <v>3.125E-2</v>
      </c>
      <c r="AP734" s="186" t="s">
        <v>18</v>
      </c>
      <c r="AQ734" s="187" t="s">
        <v>193</v>
      </c>
      <c r="AS734" s="186">
        <f t="shared" si="787"/>
        <v>4.5955882352941201E-2</v>
      </c>
      <c r="AU734" s="186" t="s">
        <v>350</v>
      </c>
      <c r="AV734" s="46" t="str">
        <f t="shared" si="723"/>
        <v>R_ES-MOB-SpCool</v>
      </c>
      <c r="AW734" s="192" t="str">
        <f t="shared" si="724"/>
        <v>SH12_13</v>
      </c>
      <c r="AX734" s="159">
        <f>BB740+BB741</f>
        <v>3.2169117647058897E-2</v>
      </c>
      <c r="AY734" s="192" t="s">
        <v>18</v>
      </c>
      <c r="AZ734" s="46" t="s">
        <v>192</v>
      </c>
      <c r="BB734" s="192">
        <f t="shared" si="788"/>
        <v>2.9411764705882401E-2</v>
      </c>
      <c r="BD734" s="186" t="s">
        <v>350</v>
      </c>
      <c r="BE734" s="46" t="str">
        <f t="shared" si="725"/>
        <v>R_ES-MOB-SpCool</v>
      </c>
      <c r="BF734" s="192" t="str">
        <f t="shared" si="726"/>
        <v>SH12_13</v>
      </c>
      <c r="BG734" s="192">
        <f t="shared" si="733"/>
        <v>3.4926470588235302E-2</v>
      </c>
      <c r="BH734" s="192" t="s">
        <v>18</v>
      </c>
      <c r="BI734" s="46" t="s">
        <v>194</v>
      </c>
      <c r="BM734" s="186" t="s">
        <v>350</v>
      </c>
      <c r="BN734" s="46" t="str">
        <f t="shared" si="727"/>
        <v>R_ES-MOB-SpCool</v>
      </c>
      <c r="BO734" s="192" t="str">
        <f t="shared" si="728"/>
        <v>SH12_13</v>
      </c>
      <c r="BP734" s="192">
        <f t="shared" si="734"/>
        <v>3.2169117647058897E-2</v>
      </c>
      <c r="BQ734" s="192" t="s">
        <v>18</v>
      </c>
      <c r="BR734" s="46" t="s">
        <v>191</v>
      </c>
    </row>
    <row r="735" spans="11:70">
      <c r="K735" s="186" t="s">
        <v>350</v>
      </c>
      <c r="L735" s="187" t="str">
        <f t="shared" si="760"/>
        <v>R_ES-MOB-SpCool</v>
      </c>
      <c r="M735" s="186" t="str">
        <f t="shared" ref="M735" si="795">M639</f>
        <v>SH14_15</v>
      </c>
      <c r="N735" s="159">
        <f>R742+R743</f>
        <v>2.8492647058823602E-2</v>
      </c>
      <c r="O735" s="186" t="s">
        <v>18</v>
      </c>
      <c r="P735" s="187" t="s">
        <v>195</v>
      </c>
      <c r="R735" s="186">
        <f t="shared" si="785"/>
        <v>4.5955882352941201E-2</v>
      </c>
      <c r="T735" s="186" t="s">
        <v>350</v>
      </c>
      <c r="U735" s="187" t="str">
        <f t="shared" si="717"/>
        <v>R_ES-MOB-SpCool</v>
      </c>
      <c r="V735" s="186" t="str">
        <f t="shared" si="717"/>
        <v>SH14_15</v>
      </c>
      <c r="W735" s="159">
        <f>AA742+AA743</f>
        <v>4.9632352941176502E-2</v>
      </c>
      <c r="X735" s="186" t="s">
        <v>18</v>
      </c>
      <c r="Y735" s="187" t="s">
        <v>190</v>
      </c>
      <c r="AA735" s="186">
        <f t="shared" si="786"/>
        <v>2.6654411764705899E-2</v>
      </c>
      <c r="AC735" s="186" t="s">
        <v>350</v>
      </c>
      <c r="AD735" s="46" t="str">
        <f t="shared" si="719"/>
        <v>R_ES-MOB-SpCool</v>
      </c>
      <c r="AE735" s="192" t="str">
        <f t="shared" si="720"/>
        <v>SH14_15</v>
      </c>
      <c r="AF735" s="46">
        <f t="shared" si="758"/>
        <v>2.8492647058823602E-2</v>
      </c>
      <c r="AG735" s="192" t="s">
        <v>18</v>
      </c>
      <c r="AH735" s="46" t="s">
        <v>196</v>
      </c>
      <c r="AL735" s="186" t="s">
        <v>350</v>
      </c>
      <c r="AM735" s="187" t="str">
        <f t="shared" si="721"/>
        <v>R_ES-MOB-SpCool</v>
      </c>
      <c r="AN735" s="186" t="str">
        <f t="shared" si="722"/>
        <v>SH14_15</v>
      </c>
      <c r="AO735" s="159">
        <f>AS742+AS743</f>
        <v>3.2169117647058897E-2</v>
      </c>
      <c r="AP735" s="186" t="s">
        <v>18</v>
      </c>
      <c r="AQ735" s="187" t="s">
        <v>193</v>
      </c>
      <c r="AS735" s="186">
        <f t="shared" si="787"/>
        <v>3.7683823529411797E-2</v>
      </c>
      <c r="AU735" s="186" t="s">
        <v>350</v>
      </c>
      <c r="AV735" s="46" t="str">
        <f t="shared" si="723"/>
        <v>R_ES-MOB-SpCool</v>
      </c>
      <c r="AW735" s="192" t="str">
        <f t="shared" si="724"/>
        <v>SH14_15</v>
      </c>
      <c r="AX735" s="159">
        <f>BB742+BB743</f>
        <v>4.9632352941176502E-2</v>
      </c>
      <c r="AY735" s="192" t="s">
        <v>18</v>
      </c>
      <c r="AZ735" s="46" t="s">
        <v>192</v>
      </c>
      <c r="BB735" s="192">
        <f t="shared" si="788"/>
        <v>2.6654411764705899E-2</v>
      </c>
      <c r="BD735" s="186" t="s">
        <v>350</v>
      </c>
      <c r="BE735" s="46" t="str">
        <f t="shared" si="725"/>
        <v>R_ES-MOB-SpCool</v>
      </c>
      <c r="BF735" s="192" t="str">
        <f t="shared" si="726"/>
        <v>SH14_15</v>
      </c>
      <c r="BG735" s="192">
        <f t="shared" si="733"/>
        <v>2.8492647058823602E-2</v>
      </c>
      <c r="BH735" s="192" t="s">
        <v>18</v>
      </c>
      <c r="BI735" s="46" t="s">
        <v>194</v>
      </c>
      <c r="BM735" s="186" t="s">
        <v>350</v>
      </c>
      <c r="BN735" s="46" t="str">
        <f t="shared" si="727"/>
        <v>R_ES-MOB-SpCool</v>
      </c>
      <c r="BO735" s="192" t="str">
        <f t="shared" si="728"/>
        <v>SH14_15</v>
      </c>
      <c r="BP735" s="192">
        <f t="shared" si="734"/>
        <v>4.9632352941176502E-2</v>
      </c>
      <c r="BQ735" s="192" t="s">
        <v>18</v>
      </c>
      <c r="BR735" s="46" t="s">
        <v>191</v>
      </c>
    </row>
    <row r="736" spans="11:70">
      <c r="K736" s="186" t="s">
        <v>350</v>
      </c>
      <c r="L736" s="187" t="str">
        <f t="shared" si="760"/>
        <v>R_ES-MOB-SpCool</v>
      </c>
      <c r="M736" s="186" t="str">
        <f t="shared" ref="M736" si="796">M640</f>
        <v>SH16_17</v>
      </c>
      <c r="N736" s="159">
        <f>R744+R745</f>
        <v>4.04411764705883E-2</v>
      </c>
      <c r="O736" s="186" t="s">
        <v>18</v>
      </c>
      <c r="P736" s="187" t="s">
        <v>195</v>
      </c>
      <c r="R736" s="186">
        <f t="shared" si="785"/>
        <v>3.7683823529411797E-2</v>
      </c>
      <c r="T736" s="186" t="s">
        <v>350</v>
      </c>
      <c r="U736" s="187" t="str">
        <f t="shared" ref="U736:V799" si="797">L736</f>
        <v>R_ES-MOB-SpCool</v>
      </c>
      <c r="V736" s="186" t="str">
        <f t="shared" si="797"/>
        <v>SH16_17</v>
      </c>
      <c r="W736" s="159">
        <f>AA744+AA745</f>
        <v>8.2720588235294101E-2</v>
      </c>
      <c r="X736" s="186" t="s">
        <v>18</v>
      </c>
      <c r="Y736" s="187" t="s">
        <v>190</v>
      </c>
      <c r="AA736" s="186">
        <f t="shared" si="786"/>
        <v>2.29779411764706E-2</v>
      </c>
      <c r="AC736" s="186" t="s">
        <v>350</v>
      </c>
      <c r="AD736" s="46" t="str">
        <f t="shared" ref="AD736:AD799" si="798">U736</f>
        <v>R_ES-MOB-SpCool</v>
      </c>
      <c r="AE736" s="192" t="str">
        <f t="shared" ref="AE736:AE799" si="799">V736</f>
        <v>SH16_17</v>
      </c>
      <c r="AF736" s="46">
        <f t="shared" si="758"/>
        <v>4.04411764705883E-2</v>
      </c>
      <c r="AG736" s="192" t="s">
        <v>18</v>
      </c>
      <c r="AH736" s="46" t="s">
        <v>196</v>
      </c>
      <c r="AL736" s="186" t="s">
        <v>350</v>
      </c>
      <c r="AM736" s="187" t="str">
        <f t="shared" ref="AM736:AM799" si="800">AD736</f>
        <v>R_ES-MOB-SpCool</v>
      </c>
      <c r="AN736" s="186" t="str">
        <f t="shared" ref="AN736:AN799" si="801">AE736</f>
        <v>SH16_17</v>
      </c>
      <c r="AO736" s="159">
        <f>AS744+AS745</f>
        <v>4.9632352941176502E-2</v>
      </c>
      <c r="AP736" s="186" t="s">
        <v>18</v>
      </c>
      <c r="AQ736" s="187" t="s">
        <v>193</v>
      </c>
      <c r="AS736" s="186">
        <f t="shared" si="787"/>
        <v>2.9411764705882401E-2</v>
      </c>
      <c r="AU736" s="186" t="s">
        <v>350</v>
      </c>
      <c r="AV736" s="46" t="str">
        <f t="shared" ref="AV736:AV799" si="802">AM736</f>
        <v>R_ES-MOB-SpCool</v>
      </c>
      <c r="AW736" s="192" t="str">
        <f t="shared" ref="AW736:AW799" si="803">AN736</f>
        <v>SH16_17</v>
      </c>
      <c r="AX736" s="159">
        <f>BB744+BB745</f>
        <v>8.2720588235294101E-2</v>
      </c>
      <c r="AY736" s="192" t="s">
        <v>18</v>
      </c>
      <c r="AZ736" s="46" t="s">
        <v>192</v>
      </c>
      <c r="BB736" s="192">
        <f t="shared" si="788"/>
        <v>2.29779411764706E-2</v>
      </c>
      <c r="BD736" s="186" t="s">
        <v>350</v>
      </c>
      <c r="BE736" s="46" t="str">
        <f t="shared" ref="BE736:BE799" si="804">AV736</f>
        <v>R_ES-MOB-SpCool</v>
      </c>
      <c r="BF736" s="192" t="str">
        <f t="shared" ref="BF736:BF799" si="805">AW736</f>
        <v>SH16_17</v>
      </c>
      <c r="BG736" s="192">
        <f t="shared" si="733"/>
        <v>4.04411764705883E-2</v>
      </c>
      <c r="BH736" s="192" t="s">
        <v>18</v>
      </c>
      <c r="BI736" s="46" t="s">
        <v>194</v>
      </c>
      <c r="BM736" s="186" t="s">
        <v>350</v>
      </c>
      <c r="BN736" s="46" t="str">
        <f t="shared" ref="BN736:BN799" si="806">BE736</f>
        <v>R_ES-MOB-SpCool</v>
      </c>
      <c r="BO736" s="192" t="str">
        <f t="shared" ref="BO736:BO799" si="807">BF736</f>
        <v>SH16_17</v>
      </c>
      <c r="BP736" s="192">
        <f t="shared" si="734"/>
        <v>8.2720588235294101E-2</v>
      </c>
      <c r="BQ736" s="192" t="s">
        <v>18</v>
      </c>
      <c r="BR736" s="46" t="s">
        <v>191</v>
      </c>
    </row>
    <row r="737" spans="11:70">
      <c r="K737" s="186" t="s">
        <v>350</v>
      </c>
      <c r="L737" s="187" t="str">
        <f t="shared" si="760"/>
        <v>R_ES-MOB-SpCool</v>
      </c>
      <c r="M737" s="186" t="str">
        <f t="shared" ref="M737" si="808">M641</f>
        <v>SH18_19</v>
      </c>
      <c r="N737" s="159">
        <f>R746+R747</f>
        <v>6.4338235294117599E-2</v>
      </c>
      <c r="O737" s="186" t="s">
        <v>18</v>
      </c>
      <c r="P737" s="187" t="s">
        <v>195</v>
      </c>
      <c r="R737" s="186">
        <f t="shared" si="785"/>
        <v>2.9411764705882401E-2</v>
      </c>
      <c r="T737" s="186" t="s">
        <v>350</v>
      </c>
      <c r="U737" s="187" t="str">
        <f t="shared" si="797"/>
        <v>R_ES-MOB-SpCool</v>
      </c>
      <c r="V737" s="186" t="str">
        <f t="shared" si="797"/>
        <v>SH18_19</v>
      </c>
      <c r="W737" s="159">
        <f>AA746+AA747</f>
        <v>0.112132352941176</v>
      </c>
      <c r="X737" s="186" t="s">
        <v>18</v>
      </c>
      <c r="Y737" s="187" t="s">
        <v>190</v>
      </c>
      <c r="AA737" s="186">
        <f t="shared" si="786"/>
        <v>1.8382352941176499E-2</v>
      </c>
      <c r="AC737" s="186" t="s">
        <v>350</v>
      </c>
      <c r="AD737" s="46" t="str">
        <f t="shared" si="798"/>
        <v>R_ES-MOB-SpCool</v>
      </c>
      <c r="AE737" s="192" t="str">
        <f t="shared" si="799"/>
        <v>SH18_19</v>
      </c>
      <c r="AF737" s="46">
        <f t="shared" si="758"/>
        <v>6.4338235294117599E-2</v>
      </c>
      <c r="AG737" s="192" t="s">
        <v>18</v>
      </c>
      <c r="AH737" s="46" t="s">
        <v>196</v>
      </c>
      <c r="AL737" s="186" t="s">
        <v>350</v>
      </c>
      <c r="AM737" s="187" t="str">
        <f t="shared" si="800"/>
        <v>R_ES-MOB-SpCool</v>
      </c>
      <c r="AN737" s="186" t="str">
        <f t="shared" si="801"/>
        <v>SH18_19</v>
      </c>
      <c r="AO737" s="159">
        <f>AS746+AS747</f>
        <v>8.2720588235294101E-2</v>
      </c>
      <c r="AP737" s="186" t="s">
        <v>18</v>
      </c>
      <c r="AQ737" s="187" t="s">
        <v>193</v>
      </c>
      <c r="AS737" s="186">
        <f t="shared" si="787"/>
        <v>2.6654411764705899E-2</v>
      </c>
      <c r="AU737" s="186" t="s">
        <v>350</v>
      </c>
      <c r="AV737" s="46" t="str">
        <f t="shared" si="802"/>
        <v>R_ES-MOB-SpCool</v>
      </c>
      <c r="AW737" s="192" t="str">
        <f t="shared" si="803"/>
        <v>SH18_19</v>
      </c>
      <c r="AX737" s="159">
        <f>BB746+BB747</f>
        <v>0.112132352941176</v>
      </c>
      <c r="AY737" s="192" t="s">
        <v>18</v>
      </c>
      <c r="AZ737" s="46" t="s">
        <v>192</v>
      </c>
      <c r="BB737" s="192">
        <f t="shared" si="788"/>
        <v>1.8382352941176499E-2</v>
      </c>
      <c r="BD737" s="186" t="s">
        <v>350</v>
      </c>
      <c r="BE737" s="46" t="str">
        <f t="shared" si="804"/>
        <v>R_ES-MOB-SpCool</v>
      </c>
      <c r="BF737" s="192" t="str">
        <f t="shared" si="805"/>
        <v>SH18_19</v>
      </c>
      <c r="BG737" s="192">
        <f t="shared" ref="BG737:BG799" si="809">AF737</f>
        <v>6.4338235294117599E-2</v>
      </c>
      <c r="BH737" s="192" t="s">
        <v>18</v>
      </c>
      <c r="BI737" s="46" t="s">
        <v>194</v>
      </c>
      <c r="BM737" s="186" t="s">
        <v>350</v>
      </c>
      <c r="BN737" s="46" t="str">
        <f t="shared" si="806"/>
        <v>R_ES-MOB-SpCool</v>
      </c>
      <c r="BO737" s="192" t="str">
        <f t="shared" si="807"/>
        <v>SH18_19</v>
      </c>
      <c r="BP737" s="192">
        <f t="shared" ref="BP737:BP799" si="810">AX737</f>
        <v>0.112132352941176</v>
      </c>
      <c r="BQ737" s="192" t="s">
        <v>18</v>
      </c>
      <c r="BR737" s="46" t="s">
        <v>191</v>
      </c>
    </row>
    <row r="738" spans="11:70">
      <c r="K738" s="186" t="s">
        <v>350</v>
      </c>
      <c r="L738" s="187" t="str">
        <f t="shared" si="760"/>
        <v>R_ES-MOB-SpCool</v>
      </c>
      <c r="M738" s="186" t="str">
        <f t="shared" ref="M738" si="811">M642</f>
        <v>SH20_21</v>
      </c>
      <c r="N738" s="159">
        <f>R748+R749</f>
        <v>9.9264705882353005E-2</v>
      </c>
      <c r="O738" s="186" t="s">
        <v>18</v>
      </c>
      <c r="P738" s="187" t="s">
        <v>195</v>
      </c>
      <c r="R738" s="186">
        <f t="shared" si="785"/>
        <v>2.6654411764705899E-2</v>
      </c>
      <c r="T738" s="186" t="s">
        <v>350</v>
      </c>
      <c r="U738" s="187" t="str">
        <f t="shared" si="797"/>
        <v>R_ES-MOB-SpCool</v>
      </c>
      <c r="V738" s="186" t="str">
        <f t="shared" si="797"/>
        <v>SH20_21</v>
      </c>
      <c r="W738" s="159">
        <f>AA748+AA749</f>
        <v>0.13235294117647101</v>
      </c>
      <c r="X738" s="186" t="s">
        <v>18</v>
      </c>
      <c r="Y738" s="187" t="s">
        <v>190</v>
      </c>
      <c r="AA738" s="186">
        <f t="shared" si="786"/>
        <v>1.6544117647058799E-2</v>
      </c>
      <c r="AC738" s="186" t="s">
        <v>350</v>
      </c>
      <c r="AD738" s="46" t="str">
        <f t="shared" si="798"/>
        <v>R_ES-MOB-SpCool</v>
      </c>
      <c r="AE738" s="192" t="str">
        <f t="shared" si="799"/>
        <v>SH20_21</v>
      </c>
      <c r="AF738" s="46">
        <f t="shared" si="758"/>
        <v>9.9264705882353005E-2</v>
      </c>
      <c r="AG738" s="192" t="s">
        <v>18</v>
      </c>
      <c r="AH738" s="46" t="s">
        <v>196</v>
      </c>
      <c r="AL738" s="186" t="s">
        <v>350</v>
      </c>
      <c r="AM738" s="187" t="str">
        <f t="shared" si="800"/>
        <v>R_ES-MOB-SpCool</v>
      </c>
      <c r="AN738" s="186" t="str">
        <f t="shared" si="801"/>
        <v>SH20_21</v>
      </c>
      <c r="AO738" s="159">
        <f>AS748+AS749</f>
        <v>0.112132352941176</v>
      </c>
      <c r="AP738" s="186" t="s">
        <v>18</v>
      </c>
      <c r="AQ738" s="187" t="s">
        <v>193</v>
      </c>
      <c r="AS738" s="186">
        <f t="shared" si="787"/>
        <v>2.29779411764706E-2</v>
      </c>
      <c r="AU738" s="186" t="s">
        <v>350</v>
      </c>
      <c r="AV738" s="46" t="str">
        <f t="shared" si="802"/>
        <v>R_ES-MOB-SpCool</v>
      </c>
      <c r="AW738" s="192" t="str">
        <f t="shared" si="803"/>
        <v>SH20_21</v>
      </c>
      <c r="AX738" s="159">
        <f>BB748+BB749</f>
        <v>0.13235294117647101</v>
      </c>
      <c r="AY738" s="192" t="s">
        <v>18</v>
      </c>
      <c r="AZ738" s="46" t="s">
        <v>192</v>
      </c>
      <c r="BB738" s="192">
        <f t="shared" si="788"/>
        <v>1.6544117647058799E-2</v>
      </c>
      <c r="BD738" s="186" t="s">
        <v>350</v>
      </c>
      <c r="BE738" s="46" t="str">
        <f t="shared" si="804"/>
        <v>R_ES-MOB-SpCool</v>
      </c>
      <c r="BF738" s="192" t="str">
        <f t="shared" si="805"/>
        <v>SH20_21</v>
      </c>
      <c r="BG738" s="192">
        <f t="shared" si="809"/>
        <v>9.9264705882353005E-2</v>
      </c>
      <c r="BH738" s="192" t="s">
        <v>18</v>
      </c>
      <c r="BI738" s="46" t="s">
        <v>194</v>
      </c>
      <c r="BM738" s="186" t="s">
        <v>350</v>
      </c>
      <c r="BN738" s="46" t="str">
        <f t="shared" si="806"/>
        <v>R_ES-MOB-SpCool</v>
      </c>
      <c r="BO738" s="192" t="str">
        <f t="shared" si="807"/>
        <v>SH20_21</v>
      </c>
      <c r="BP738" s="192">
        <f t="shared" si="810"/>
        <v>0.13235294117647101</v>
      </c>
      <c r="BQ738" s="192" t="s">
        <v>18</v>
      </c>
      <c r="BR738" s="46" t="s">
        <v>191</v>
      </c>
    </row>
    <row r="739" spans="11:70">
      <c r="K739" s="186" t="s">
        <v>350</v>
      </c>
      <c r="L739" s="187" t="str">
        <f t="shared" si="760"/>
        <v>R_ES-MOB-SpCool</v>
      </c>
      <c r="M739" s="186" t="str">
        <f t="shared" ref="M739" si="812">M643</f>
        <v>SH22_23</v>
      </c>
      <c r="N739" s="159">
        <f>R750+R751</f>
        <v>0.123161764705882</v>
      </c>
      <c r="O739" s="186" t="s">
        <v>18</v>
      </c>
      <c r="P739" s="187" t="s">
        <v>195</v>
      </c>
      <c r="R739" s="186">
        <f t="shared" si="785"/>
        <v>2.29779411764706E-2</v>
      </c>
      <c r="T739" s="186" t="s">
        <v>350</v>
      </c>
      <c r="U739" s="187" t="str">
        <f t="shared" si="797"/>
        <v>R_ES-MOB-SpCool</v>
      </c>
      <c r="V739" s="186" t="str">
        <f t="shared" si="797"/>
        <v>SH22_23</v>
      </c>
      <c r="W739" s="159">
        <f>AA750+AA751</f>
        <v>0.144301470588235</v>
      </c>
      <c r="X739" s="186" t="s">
        <v>18</v>
      </c>
      <c r="Y739" s="187" t="s">
        <v>190</v>
      </c>
      <c r="AA739" s="186">
        <f t="shared" si="786"/>
        <v>1.4705882352941201E-2</v>
      </c>
      <c r="AC739" s="186" t="s">
        <v>350</v>
      </c>
      <c r="AD739" s="46" t="str">
        <f t="shared" si="798"/>
        <v>R_ES-MOB-SpCool</v>
      </c>
      <c r="AE739" s="192" t="str">
        <f t="shared" si="799"/>
        <v>SH22_23</v>
      </c>
      <c r="AF739" s="46">
        <f t="shared" si="758"/>
        <v>0.123161764705882</v>
      </c>
      <c r="AG739" s="192" t="s">
        <v>18</v>
      </c>
      <c r="AH739" s="46" t="s">
        <v>196</v>
      </c>
      <c r="AL739" s="186" t="s">
        <v>350</v>
      </c>
      <c r="AM739" s="187" t="str">
        <f t="shared" si="800"/>
        <v>R_ES-MOB-SpCool</v>
      </c>
      <c r="AN739" s="186" t="str">
        <f t="shared" si="801"/>
        <v>SH22_23</v>
      </c>
      <c r="AO739" s="159">
        <f>AS750+AS751</f>
        <v>0.13235294117647101</v>
      </c>
      <c r="AP739" s="186" t="s">
        <v>18</v>
      </c>
      <c r="AQ739" s="187" t="s">
        <v>193</v>
      </c>
      <c r="AS739" s="186">
        <f t="shared" si="787"/>
        <v>1.8382352941176499E-2</v>
      </c>
      <c r="AU739" s="186" t="s">
        <v>350</v>
      </c>
      <c r="AV739" s="46" t="str">
        <f t="shared" si="802"/>
        <v>R_ES-MOB-SpCool</v>
      </c>
      <c r="AW739" s="192" t="str">
        <f t="shared" si="803"/>
        <v>SH22_23</v>
      </c>
      <c r="AX739" s="159">
        <f>BB750+BB751</f>
        <v>0.144301470588235</v>
      </c>
      <c r="AY739" s="192" t="s">
        <v>18</v>
      </c>
      <c r="AZ739" s="46" t="s">
        <v>192</v>
      </c>
      <c r="BB739" s="192">
        <f t="shared" si="788"/>
        <v>1.4705882352941201E-2</v>
      </c>
      <c r="BD739" s="186" t="s">
        <v>350</v>
      </c>
      <c r="BE739" s="46" t="str">
        <f t="shared" si="804"/>
        <v>R_ES-MOB-SpCool</v>
      </c>
      <c r="BF739" s="192" t="str">
        <f t="shared" si="805"/>
        <v>SH22_23</v>
      </c>
      <c r="BG739" s="192">
        <f t="shared" si="809"/>
        <v>0.123161764705882</v>
      </c>
      <c r="BH739" s="192" t="s">
        <v>18</v>
      </c>
      <c r="BI739" s="46" t="s">
        <v>194</v>
      </c>
      <c r="BM739" s="186" t="s">
        <v>350</v>
      </c>
      <c r="BN739" s="46" t="str">
        <f t="shared" si="806"/>
        <v>R_ES-MOB-SpCool</v>
      </c>
      <c r="BO739" s="192" t="str">
        <f t="shared" si="807"/>
        <v>SH22_23</v>
      </c>
      <c r="BP739" s="192">
        <f t="shared" si="810"/>
        <v>0.144301470588235</v>
      </c>
      <c r="BQ739" s="192" t="s">
        <v>18</v>
      </c>
      <c r="BR739" s="46" t="s">
        <v>191</v>
      </c>
    </row>
    <row r="740" spans="11:70">
      <c r="K740" s="186" t="s">
        <v>140</v>
      </c>
      <c r="L740" s="187" t="str">
        <f t="shared" si="760"/>
        <v>R_ES-MOB-SpCool</v>
      </c>
      <c r="M740" s="186">
        <f t="shared" ref="M740" si="813">M644</f>
        <v>0</v>
      </c>
      <c r="O740" s="186" t="s">
        <v>18</v>
      </c>
      <c r="P740" s="187" t="s">
        <v>195</v>
      </c>
      <c r="R740" s="186">
        <f t="shared" si="785"/>
        <v>1.8382352941176499E-2</v>
      </c>
      <c r="T740" s="186" t="s">
        <v>140</v>
      </c>
      <c r="U740" s="187" t="str">
        <f t="shared" si="797"/>
        <v>R_ES-MOB-SpCool</v>
      </c>
      <c r="V740" s="186">
        <f t="shared" si="797"/>
        <v>0</v>
      </c>
      <c r="X740" s="186" t="s">
        <v>18</v>
      </c>
      <c r="Y740" s="187" t="s">
        <v>190</v>
      </c>
      <c r="AA740" s="186">
        <f t="shared" si="786"/>
        <v>1.3786764705882399E-2</v>
      </c>
      <c r="AC740" s="186" t="s">
        <v>140</v>
      </c>
      <c r="AD740" s="46" t="str">
        <f t="shared" si="798"/>
        <v>R_ES-MOB-SpCool</v>
      </c>
      <c r="AE740" s="192">
        <f t="shared" si="799"/>
        <v>0</v>
      </c>
      <c r="AF740" s="46">
        <f t="shared" si="758"/>
        <v>0</v>
      </c>
      <c r="AG740" s="192" t="s">
        <v>18</v>
      </c>
      <c r="AH740" s="46" t="s">
        <v>196</v>
      </c>
      <c r="AL740" s="186" t="s">
        <v>140</v>
      </c>
      <c r="AM740" s="187" t="str">
        <f t="shared" si="800"/>
        <v>R_ES-MOB-SpCool</v>
      </c>
      <c r="AN740" s="186">
        <f t="shared" si="801"/>
        <v>0</v>
      </c>
      <c r="AP740" s="186" t="s">
        <v>18</v>
      </c>
      <c r="AQ740" s="187" t="s">
        <v>193</v>
      </c>
      <c r="AS740" s="186">
        <f t="shared" si="787"/>
        <v>1.6544117647058799E-2</v>
      </c>
      <c r="AU740" s="186" t="s">
        <v>140</v>
      </c>
      <c r="AV740" s="46" t="str">
        <f t="shared" si="802"/>
        <v>R_ES-MOB-SpCool</v>
      </c>
      <c r="AW740" s="192">
        <f t="shared" si="803"/>
        <v>0</v>
      </c>
      <c r="AY740" s="192" t="s">
        <v>18</v>
      </c>
      <c r="AZ740" s="46" t="s">
        <v>192</v>
      </c>
      <c r="BB740" s="192">
        <f t="shared" si="788"/>
        <v>1.3786764705882399E-2</v>
      </c>
      <c r="BD740" s="186" t="s">
        <v>140</v>
      </c>
      <c r="BE740" s="46" t="str">
        <f t="shared" si="804"/>
        <v>R_ES-MOB-SpCool</v>
      </c>
      <c r="BF740" s="192">
        <f t="shared" si="805"/>
        <v>0</v>
      </c>
      <c r="BG740" s="192">
        <f t="shared" si="809"/>
        <v>0</v>
      </c>
      <c r="BH740" s="192" t="s">
        <v>18</v>
      </c>
      <c r="BI740" s="46" t="s">
        <v>194</v>
      </c>
      <c r="BM740" s="186" t="s">
        <v>140</v>
      </c>
      <c r="BN740" s="46" t="str">
        <f t="shared" si="806"/>
        <v>R_ES-MOB-SpCool</v>
      </c>
      <c r="BO740" s="192">
        <f t="shared" si="807"/>
        <v>0</v>
      </c>
      <c r="BP740" s="192">
        <f t="shared" si="810"/>
        <v>0</v>
      </c>
      <c r="BQ740" s="192" t="s">
        <v>18</v>
      </c>
      <c r="BR740" s="46" t="s">
        <v>191</v>
      </c>
    </row>
    <row r="741" spans="11:70">
      <c r="K741" s="186" t="s">
        <v>140</v>
      </c>
      <c r="L741" s="187" t="str">
        <f t="shared" si="760"/>
        <v>R_ES-MOB-SpCool</v>
      </c>
      <c r="M741" s="186">
        <f t="shared" ref="M741" si="814">M645</f>
        <v>0</v>
      </c>
      <c r="O741" s="186" t="s">
        <v>18</v>
      </c>
      <c r="P741" s="187" t="s">
        <v>195</v>
      </c>
      <c r="R741" s="186">
        <f t="shared" si="785"/>
        <v>1.6544117647058799E-2</v>
      </c>
      <c r="T741" s="186" t="s">
        <v>140</v>
      </c>
      <c r="U741" s="187" t="str">
        <f t="shared" si="797"/>
        <v>R_ES-MOB-SpCool</v>
      </c>
      <c r="V741" s="186">
        <f t="shared" si="797"/>
        <v>0</v>
      </c>
      <c r="X741" s="186" t="s">
        <v>18</v>
      </c>
      <c r="Y741" s="187" t="s">
        <v>190</v>
      </c>
      <c r="AA741" s="186">
        <f t="shared" si="786"/>
        <v>1.8382352941176499E-2</v>
      </c>
      <c r="AC741" s="186" t="s">
        <v>140</v>
      </c>
      <c r="AD741" s="46" t="str">
        <f t="shared" si="798"/>
        <v>R_ES-MOB-SpCool</v>
      </c>
      <c r="AE741" s="192">
        <f t="shared" si="799"/>
        <v>0</v>
      </c>
      <c r="AF741" s="46">
        <f t="shared" si="758"/>
        <v>0</v>
      </c>
      <c r="AG741" s="192" t="s">
        <v>18</v>
      </c>
      <c r="AH741" s="46" t="s">
        <v>196</v>
      </c>
      <c r="AL741" s="186" t="s">
        <v>140</v>
      </c>
      <c r="AM741" s="187" t="str">
        <f t="shared" si="800"/>
        <v>R_ES-MOB-SpCool</v>
      </c>
      <c r="AN741" s="186">
        <f t="shared" si="801"/>
        <v>0</v>
      </c>
      <c r="AP741" s="186" t="s">
        <v>18</v>
      </c>
      <c r="AQ741" s="187" t="s">
        <v>193</v>
      </c>
      <c r="AS741" s="186">
        <f t="shared" si="787"/>
        <v>1.4705882352941201E-2</v>
      </c>
      <c r="AU741" s="186" t="s">
        <v>140</v>
      </c>
      <c r="AV741" s="46" t="str">
        <f t="shared" si="802"/>
        <v>R_ES-MOB-SpCool</v>
      </c>
      <c r="AW741" s="192">
        <f t="shared" si="803"/>
        <v>0</v>
      </c>
      <c r="AY741" s="192" t="s">
        <v>18</v>
      </c>
      <c r="AZ741" s="46" t="s">
        <v>192</v>
      </c>
      <c r="BB741" s="192">
        <f t="shared" si="788"/>
        <v>1.8382352941176499E-2</v>
      </c>
      <c r="BD741" s="186" t="s">
        <v>140</v>
      </c>
      <c r="BE741" s="46" t="str">
        <f t="shared" si="804"/>
        <v>R_ES-MOB-SpCool</v>
      </c>
      <c r="BF741" s="192">
        <f t="shared" si="805"/>
        <v>0</v>
      </c>
      <c r="BG741" s="192">
        <f t="shared" si="809"/>
        <v>0</v>
      </c>
      <c r="BH741" s="192" t="s">
        <v>18</v>
      </c>
      <c r="BI741" s="46" t="s">
        <v>194</v>
      </c>
      <c r="BM741" s="186" t="s">
        <v>140</v>
      </c>
      <c r="BN741" s="46" t="str">
        <f t="shared" si="806"/>
        <v>R_ES-MOB-SpCool</v>
      </c>
      <c r="BO741" s="192">
        <f t="shared" si="807"/>
        <v>0</v>
      </c>
      <c r="BP741" s="192">
        <f t="shared" si="810"/>
        <v>0</v>
      </c>
      <c r="BQ741" s="192" t="s">
        <v>18</v>
      </c>
      <c r="BR741" s="46" t="s">
        <v>191</v>
      </c>
    </row>
    <row r="742" spans="11:70">
      <c r="K742" s="186" t="s">
        <v>140</v>
      </c>
      <c r="L742" s="187" t="str">
        <f t="shared" si="760"/>
        <v>R_ES-MOB-SpCool</v>
      </c>
      <c r="M742" s="186">
        <f t="shared" ref="M742" si="815">M646</f>
        <v>0</v>
      </c>
      <c r="O742" s="186" t="s">
        <v>18</v>
      </c>
      <c r="P742" s="187" t="s">
        <v>195</v>
      </c>
      <c r="R742" s="186">
        <f t="shared" si="785"/>
        <v>1.4705882352941201E-2</v>
      </c>
      <c r="T742" s="186" t="s">
        <v>140</v>
      </c>
      <c r="U742" s="187" t="str">
        <f t="shared" si="797"/>
        <v>R_ES-MOB-SpCool</v>
      </c>
      <c r="V742" s="186">
        <f t="shared" si="797"/>
        <v>0</v>
      </c>
      <c r="X742" s="186" t="s">
        <v>18</v>
      </c>
      <c r="Y742" s="187" t="s">
        <v>190</v>
      </c>
      <c r="AA742" s="186">
        <f t="shared" si="786"/>
        <v>2.2058823529411801E-2</v>
      </c>
      <c r="AC742" s="186" t="s">
        <v>140</v>
      </c>
      <c r="AD742" s="46" t="str">
        <f t="shared" si="798"/>
        <v>R_ES-MOB-SpCool</v>
      </c>
      <c r="AE742" s="192">
        <f t="shared" si="799"/>
        <v>0</v>
      </c>
      <c r="AF742" s="46">
        <f t="shared" si="758"/>
        <v>0</v>
      </c>
      <c r="AG742" s="192" t="s">
        <v>18</v>
      </c>
      <c r="AH742" s="46" t="s">
        <v>196</v>
      </c>
      <c r="AL742" s="186" t="s">
        <v>140</v>
      </c>
      <c r="AM742" s="187" t="str">
        <f t="shared" si="800"/>
        <v>R_ES-MOB-SpCool</v>
      </c>
      <c r="AN742" s="186">
        <f t="shared" si="801"/>
        <v>0</v>
      </c>
      <c r="AP742" s="186" t="s">
        <v>18</v>
      </c>
      <c r="AQ742" s="187" t="s">
        <v>193</v>
      </c>
      <c r="AS742" s="186">
        <f t="shared" si="787"/>
        <v>1.3786764705882399E-2</v>
      </c>
      <c r="AU742" s="186" t="s">
        <v>140</v>
      </c>
      <c r="AV742" s="46" t="str">
        <f t="shared" si="802"/>
        <v>R_ES-MOB-SpCool</v>
      </c>
      <c r="AW742" s="192">
        <f t="shared" si="803"/>
        <v>0</v>
      </c>
      <c r="AY742" s="192" t="s">
        <v>18</v>
      </c>
      <c r="AZ742" s="46" t="s">
        <v>192</v>
      </c>
      <c r="BB742" s="192">
        <f t="shared" si="788"/>
        <v>2.2058823529411801E-2</v>
      </c>
      <c r="BD742" s="186" t="s">
        <v>140</v>
      </c>
      <c r="BE742" s="46" t="str">
        <f t="shared" si="804"/>
        <v>R_ES-MOB-SpCool</v>
      </c>
      <c r="BF742" s="192">
        <f t="shared" si="805"/>
        <v>0</v>
      </c>
      <c r="BG742" s="192">
        <f t="shared" si="809"/>
        <v>0</v>
      </c>
      <c r="BH742" s="192" t="s">
        <v>18</v>
      </c>
      <c r="BI742" s="46" t="s">
        <v>194</v>
      </c>
      <c r="BM742" s="186" t="s">
        <v>140</v>
      </c>
      <c r="BN742" s="46" t="str">
        <f t="shared" si="806"/>
        <v>R_ES-MOB-SpCool</v>
      </c>
      <c r="BO742" s="192">
        <f t="shared" si="807"/>
        <v>0</v>
      </c>
      <c r="BP742" s="192">
        <f t="shared" si="810"/>
        <v>0</v>
      </c>
      <c r="BQ742" s="192" t="s">
        <v>18</v>
      </c>
      <c r="BR742" s="46" t="s">
        <v>191</v>
      </c>
    </row>
    <row r="743" spans="11:70">
      <c r="K743" s="186" t="s">
        <v>140</v>
      </c>
      <c r="L743" s="187" t="str">
        <f t="shared" si="760"/>
        <v>R_ES-MOB-SpCool</v>
      </c>
      <c r="M743" s="186">
        <f t="shared" ref="M743" si="816">M647</f>
        <v>0</v>
      </c>
      <c r="O743" s="186" t="s">
        <v>18</v>
      </c>
      <c r="P743" s="187" t="s">
        <v>195</v>
      </c>
      <c r="R743" s="186">
        <f t="shared" si="785"/>
        <v>1.3786764705882399E-2</v>
      </c>
      <c r="T743" s="186" t="s">
        <v>140</v>
      </c>
      <c r="U743" s="187" t="str">
        <f t="shared" si="797"/>
        <v>R_ES-MOB-SpCool</v>
      </c>
      <c r="V743" s="186">
        <f t="shared" si="797"/>
        <v>0</v>
      </c>
      <c r="X743" s="186" t="s">
        <v>18</v>
      </c>
      <c r="Y743" s="187" t="s">
        <v>190</v>
      </c>
      <c r="AA743" s="186">
        <f t="shared" si="786"/>
        <v>2.7573529411764702E-2</v>
      </c>
      <c r="AC743" s="186" t="s">
        <v>140</v>
      </c>
      <c r="AD743" s="46" t="str">
        <f t="shared" si="798"/>
        <v>R_ES-MOB-SpCool</v>
      </c>
      <c r="AE743" s="192">
        <f t="shared" si="799"/>
        <v>0</v>
      </c>
      <c r="AF743" s="46">
        <f t="shared" si="758"/>
        <v>0</v>
      </c>
      <c r="AG743" s="192" t="s">
        <v>18</v>
      </c>
      <c r="AH743" s="46" t="s">
        <v>196</v>
      </c>
      <c r="AL743" s="186" t="s">
        <v>140</v>
      </c>
      <c r="AM743" s="187" t="str">
        <f t="shared" si="800"/>
        <v>R_ES-MOB-SpCool</v>
      </c>
      <c r="AN743" s="186">
        <f t="shared" si="801"/>
        <v>0</v>
      </c>
      <c r="AP743" s="186" t="s">
        <v>18</v>
      </c>
      <c r="AQ743" s="187" t="s">
        <v>193</v>
      </c>
      <c r="AS743" s="186">
        <f t="shared" si="787"/>
        <v>1.8382352941176499E-2</v>
      </c>
      <c r="AU743" s="186" t="s">
        <v>140</v>
      </c>
      <c r="AV743" s="46" t="str">
        <f t="shared" si="802"/>
        <v>R_ES-MOB-SpCool</v>
      </c>
      <c r="AW743" s="192">
        <f t="shared" si="803"/>
        <v>0</v>
      </c>
      <c r="AY743" s="192" t="s">
        <v>18</v>
      </c>
      <c r="AZ743" s="46" t="s">
        <v>192</v>
      </c>
      <c r="BB743" s="192">
        <f t="shared" si="788"/>
        <v>2.7573529411764702E-2</v>
      </c>
      <c r="BD743" s="186" t="s">
        <v>140</v>
      </c>
      <c r="BE743" s="46" t="str">
        <f t="shared" si="804"/>
        <v>R_ES-MOB-SpCool</v>
      </c>
      <c r="BF743" s="192">
        <f t="shared" si="805"/>
        <v>0</v>
      </c>
      <c r="BG743" s="192">
        <f t="shared" si="809"/>
        <v>0</v>
      </c>
      <c r="BH743" s="192" t="s">
        <v>18</v>
      </c>
      <c r="BI743" s="46" t="s">
        <v>194</v>
      </c>
      <c r="BM743" s="186" t="s">
        <v>140</v>
      </c>
      <c r="BN743" s="46" t="str">
        <f t="shared" si="806"/>
        <v>R_ES-MOB-SpCool</v>
      </c>
      <c r="BO743" s="192">
        <f t="shared" si="807"/>
        <v>0</v>
      </c>
      <c r="BP743" s="192">
        <f t="shared" si="810"/>
        <v>0</v>
      </c>
      <c r="BQ743" s="192" t="s">
        <v>18</v>
      </c>
      <c r="BR743" s="46" t="s">
        <v>191</v>
      </c>
    </row>
    <row r="744" spans="11:70">
      <c r="K744" s="186" t="s">
        <v>140</v>
      </c>
      <c r="L744" s="187" t="str">
        <f t="shared" si="760"/>
        <v>R_ES-MOB-SpCool</v>
      </c>
      <c r="M744" s="186">
        <f t="shared" ref="M744" si="817">M648</f>
        <v>0</v>
      </c>
      <c r="O744" s="186" t="s">
        <v>18</v>
      </c>
      <c r="P744" s="187" t="s">
        <v>195</v>
      </c>
      <c r="R744" s="186">
        <f t="shared" si="785"/>
        <v>1.8382352941176499E-2</v>
      </c>
      <c r="T744" s="186" t="s">
        <v>140</v>
      </c>
      <c r="U744" s="187" t="str">
        <f t="shared" si="797"/>
        <v>R_ES-MOB-SpCool</v>
      </c>
      <c r="V744" s="186">
        <f t="shared" si="797"/>
        <v>0</v>
      </c>
      <c r="X744" s="186" t="s">
        <v>18</v>
      </c>
      <c r="Y744" s="187" t="s">
        <v>190</v>
      </c>
      <c r="AA744" s="186">
        <f t="shared" si="786"/>
        <v>3.6764705882352901E-2</v>
      </c>
      <c r="AC744" s="186" t="s">
        <v>140</v>
      </c>
      <c r="AD744" s="46" t="str">
        <f t="shared" si="798"/>
        <v>R_ES-MOB-SpCool</v>
      </c>
      <c r="AE744" s="192">
        <f t="shared" si="799"/>
        <v>0</v>
      </c>
      <c r="AF744" s="46">
        <f t="shared" si="758"/>
        <v>0</v>
      </c>
      <c r="AG744" s="192" t="s">
        <v>18</v>
      </c>
      <c r="AH744" s="46" t="s">
        <v>196</v>
      </c>
      <c r="AL744" s="186" t="s">
        <v>140</v>
      </c>
      <c r="AM744" s="187" t="str">
        <f t="shared" si="800"/>
        <v>R_ES-MOB-SpCool</v>
      </c>
      <c r="AN744" s="186">
        <f t="shared" si="801"/>
        <v>0</v>
      </c>
      <c r="AP744" s="186" t="s">
        <v>18</v>
      </c>
      <c r="AQ744" s="187" t="s">
        <v>193</v>
      </c>
      <c r="AS744" s="186">
        <f t="shared" si="787"/>
        <v>2.2058823529411801E-2</v>
      </c>
      <c r="AU744" s="186" t="s">
        <v>140</v>
      </c>
      <c r="AV744" s="46" t="str">
        <f t="shared" si="802"/>
        <v>R_ES-MOB-SpCool</v>
      </c>
      <c r="AW744" s="192">
        <f t="shared" si="803"/>
        <v>0</v>
      </c>
      <c r="AY744" s="192" t="s">
        <v>18</v>
      </c>
      <c r="AZ744" s="46" t="s">
        <v>192</v>
      </c>
      <c r="BB744" s="192">
        <f t="shared" si="788"/>
        <v>3.6764705882352901E-2</v>
      </c>
      <c r="BD744" s="186" t="s">
        <v>140</v>
      </c>
      <c r="BE744" s="46" t="str">
        <f t="shared" si="804"/>
        <v>R_ES-MOB-SpCool</v>
      </c>
      <c r="BF744" s="192">
        <f t="shared" si="805"/>
        <v>0</v>
      </c>
      <c r="BG744" s="192">
        <f t="shared" si="809"/>
        <v>0</v>
      </c>
      <c r="BH744" s="192" t="s">
        <v>18</v>
      </c>
      <c r="BI744" s="46" t="s">
        <v>194</v>
      </c>
      <c r="BM744" s="186" t="s">
        <v>140</v>
      </c>
      <c r="BN744" s="46" t="str">
        <f t="shared" si="806"/>
        <v>R_ES-MOB-SpCool</v>
      </c>
      <c r="BO744" s="192">
        <f t="shared" si="807"/>
        <v>0</v>
      </c>
      <c r="BP744" s="192">
        <f t="shared" si="810"/>
        <v>0</v>
      </c>
      <c r="BQ744" s="192" t="s">
        <v>18</v>
      </c>
      <c r="BR744" s="46" t="s">
        <v>191</v>
      </c>
    </row>
    <row r="745" spans="11:70">
      <c r="K745" s="186" t="s">
        <v>140</v>
      </c>
      <c r="L745" s="187" t="str">
        <f t="shared" si="760"/>
        <v>R_ES-MOB-SpCool</v>
      </c>
      <c r="M745" s="186">
        <f t="shared" ref="M745" si="818">M649</f>
        <v>0</v>
      </c>
      <c r="O745" s="186" t="s">
        <v>18</v>
      </c>
      <c r="P745" s="187" t="s">
        <v>195</v>
      </c>
      <c r="R745" s="186">
        <f t="shared" si="785"/>
        <v>2.2058823529411801E-2</v>
      </c>
      <c r="T745" s="186" t="s">
        <v>140</v>
      </c>
      <c r="U745" s="187" t="str">
        <f t="shared" si="797"/>
        <v>R_ES-MOB-SpCool</v>
      </c>
      <c r="V745" s="186">
        <f t="shared" si="797"/>
        <v>0</v>
      </c>
      <c r="X745" s="186" t="s">
        <v>18</v>
      </c>
      <c r="Y745" s="187" t="s">
        <v>190</v>
      </c>
      <c r="AA745" s="186">
        <f t="shared" si="786"/>
        <v>4.5955882352941201E-2</v>
      </c>
      <c r="AC745" s="186" t="s">
        <v>140</v>
      </c>
      <c r="AD745" s="46" t="str">
        <f t="shared" si="798"/>
        <v>R_ES-MOB-SpCool</v>
      </c>
      <c r="AE745" s="192">
        <f t="shared" si="799"/>
        <v>0</v>
      </c>
      <c r="AF745" s="46">
        <f t="shared" si="758"/>
        <v>0</v>
      </c>
      <c r="AG745" s="192" t="s">
        <v>18</v>
      </c>
      <c r="AH745" s="46" t="s">
        <v>196</v>
      </c>
      <c r="AL745" s="186" t="s">
        <v>140</v>
      </c>
      <c r="AM745" s="187" t="str">
        <f t="shared" si="800"/>
        <v>R_ES-MOB-SpCool</v>
      </c>
      <c r="AN745" s="186">
        <f t="shared" si="801"/>
        <v>0</v>
      </c>
      <c r="AP745" s="186" t="s">
        <v>18</v>
      </c>
      <c r="AQ745" s="187" t="s">
        <v>193</v>
      </c>
      <c r="AS745" s="186">
        <f t="shared" si="787"/>
        <v>2.7573529411764702E-2</v>
      </c>
      <c r="AU745" s="186" t="s">
        <v>140</v>
      </c>
      <c r="AV745" s="46" t="str">
        <f t="shared" si="802"/>
        <v>R_ES-MOB-SpCool</v>
      </c>
      <c r="AW745" s="192">
        <f t="shared" si="803"/>
        <v>0</v>
      </c>
      <c r="AY745" s="192" t="s">
        <v>18</v>
      </c>
      <c r="AZ745" s="46" t="s">
        <v>192</v>
      </c>
      <c r="BB745" s="192">
        <f t="shared" si="788"/>
        <v>4.5955882352941201E-2</v>
      </c>
      <c r="BD745" s="186" t="s">
        <v>140</v>
      </c>
      <c r="BE745" s="46" t="str">
        <f t="shared" si="804"/>
        <v>R_ES-MOB-SpCool</v>
      </c>
      <c r="BF745" s="192">
        <f t="shared" si="805"/>
        <v>0</v>
      </c>
      <c r="BG745" s="192">
        <f t="shared" si="809"/>
        <v>0</v>
      </c>
      <c r="BH745" s="192" t="s">
        <v>18</v>
      </c>
      <c r="BI745" s="46" t="s">
        <v>194</v>
      </c>
      <c r="BM745" s="186" t="s">
        <v>140</v>
      </c>
      <c r="BN745" s="46" t="str">
        <f t="shared" si="806"/>
        <v>R_ES-MOB-SpCool</v>
      </c>
      <c r="BO745" s="192">
        <f t="shared" si="807"/>
        <v>0</v>
      </c>
      <c r="BP745" s="192">
        <f t="shared" si="810"/>
        <v>0</v>
      </c>
      <c r="BQ745" s="192" t="s">
        <v>18</v>
      </c>
      <c r="BR745" s="46" t="s">
        <v>191</v>
      </c>
    </row>
    <row r="746" spans="11:70">
      <c r="K746" s="186" t="s">
        <v>140</v>
      </c>
      <c r="L746" s="187" t="str">
        <f t="shared" si="760"/>
        <v>R_ES-MOB-SpCool</v>
      </c>
      <c r="M746" s="186">
        <f t="shared" ref="M746" si="819">M650</f>
        <v>0</v>
      </c>
      <c r="O746" s="186" t="s">
        <v>18</v>
      </c>
      <c r="P746" s="187" t="s">
        <v>195</v>
      </c>
      <c r="R746" s="186">
        <f t="shared" si="785"/>
        <v>2.7573529411764702E-2</v>
      </c>
      <c r="T746" s="186" t="s">
        <v>140</v>
      </c>
      <c r="U746" s="187" t="str">
        <f t="shared" si="797"/>
        <v>R_ES-MOB-SpCool</v>
      </c>
      <c r="V746" s="186">
        <f t="shared" si="797"/>
        <v>0</v>
      </c>
      <c r="X746" s="186" t="s">
        <v>18</v>
      </c>
      <c r="Y746" s="187" t="s">
        <v>190</v>
      </c>
      <c r="AA746" s="186">
        <f t="shared" si="786"/>
        <v>5.3308823529411797E-2</v>
      </c>
      <c r="AC746" s="186" t="s">
        <v>140</v>
      </c>
      <c r="AD746" s="46" t="str">
        <f t="shared" si="798"/>
        <v>R_ES-MOB-SpCool</v>
      </c>
      <c r="AE746" s="192">
        <f t="shared" si="799"/>
        <v>0</v>
      </c>
      <c r="AF746" s="46">
        <f t="shared" si="758"/>
        <v>0</v>
      </c>
      <c r="AG746" s="192" t="s">
        <v>18</v>
      </c>
      <c r="AH746" s="46" t="s">
        <v>196</v>
      </c>
      <c r="AL746" s="186" t="s">
        <v>140</v>
      </c>
      <c r="AM746" s="187" t="str">
        <f t="shared" si="800"/>
        <v>R_ES-MOB-SpCool</v>
      </c>
      <c r="AN746" s="186">
        <f t="shared" si="801"/>
        <v>0</v>
      </c>
      <c r="AP746" s="186" t="s">
        <v>18</v>
      </c>
      <c r="AQ746" s="187" t="s">
        <v>193</v>
      </c>
      <c r="AS746" s="186">
        <f t="shared" si="787"/>
        <v>3.6764705882352901E-2</v>
      </c>
      <c r="AU746" s="186" t="s">
        <v>140</v>
      </c>
      <c r="AV746" s="46" t="str">
        <f t="shared" si="802"/>
        <v>R_ES-MOB-SpCool</v>
      </c>
      <c r="AW746" s="192">
        <f t="shared" si="803"/>
        <v>0</v>
      </c>
      <c r="AY746" s="192" t="s">
        <v>18</v>
      </c>
      <c r="AZ746" s="46" t="s">
        <v>192</v>
      </c>
      <c r="BB746" s="192">
        <f t="shared" si="788"/>
        <v>5.3308823529411797E-2</v>
      </c>
      <c r="BD746" s="186" t="s">
        <v>140</v>
      </c>
      <c r="BE746" s="46" t="str">
        <f t="shared" si="804"/>
        <v>R_ES-MOB-SpCool</v>
      </c>
      <c r="BF746" s="192">
        <f t="shared" si="805"/>
        <v>0</v>
      </c>
      <c r="BG746" s="192">
        <f t="shared" si="809"/>
        <v>0</v>
      </c>
      <c r="BH746" s="192" t="s">
        <v>18</v>
      </c>
      <c r="BI746" s="46" t="s">
        <v>194</v>
      </c>
      <c r="BM746" s="186" t="s">
        <v>140</v>
      </c>
      <c r="BN746" s="46" t="str">
        <f t="shared" si="806"/>
        <v>R_ES-MOB-SpCool</v>
      </c>
      <c r="BO746" s="192">
        <f t="shared" si="807"/>
        <v>0</v>
      </c>
      <c r="BP746" s="192">
        <f t="shared" si="810"/>
        <v>0</v>
      </c>
      <c r="BQ746" s="192" t="s">
        <v>18</v>
      </c>
      <c r="BR746" s="46" t="s">
        <v>191</v>
      </c>
    </row>
    <row r="747" spans="11:70">
      <c r="K747" s="186" t="s">
        <v>140</v>
      </c>
      <c r="L747" s="187" t="str">
        <f t="shared" si="760"/>
        <v>R_ES-MOB-SpCool</v>
      </c>
      <c r="M747" s="186">
        <f t="shared" ref="M747" si="820">M651</f>
        <v>0</v>
      </c>
      <c r="O747" s="186" t="s">
        <v>18</v>
      </c>
      <c r="P747" s="187" t="s">
        <v>195</v>
      </c>
      <c r="R747" s="186">
        <f t="shared" si="785"/>
        <v>3.6764705882352901E-2</v>
      </c>
      <c r="T747" s="186" t="s">
        <v>140</v>
      </c>
      <c r="U747" s="187" t="str">
        <f t="shared" si="797"/>
        <v>R_ES-MOB-SpCool</v>
      </c>
      <c r="V747" s="186">
        <f t="shared" si="797"/>
        <v>0</v>
      </c>
      <c r="X747" s="186" t="s">
        <v>18</v>
      </c>
      <c r="Y747" s="187" t="s">
        <v>190</v>
      </c>
      <c r="AA747" s="186">
        <f t="shared" si="786"/>
        <v>5.8823529411764698E-2</v>
      </c>
      <c r="AC747" s="186" t="s">
        <v>140</v>
      </c>
      <c r="AD747" s="46" t="str">
        <f t="shared" si="798"/>
        <v>R_ES-MOB-SpCool</v>
      </c>
      <c r="AE747" s="192">
        <f t="shared" si="799"/>
        <v>0</v>
      </c>
      <c r="AF747" s="46">
        <f t="shared" si="758"/>
        <v>0</v>
      </c>
      <c r="AG747" s="192" t="s">
        <v>18</v>
      </c>
      <c r="AH747" s="46" t="s">
        <v>196</v>
      </c>
      <c r="AL747" s="186" t="s">
        <v>140</v>
      </c>
      <c r="AM747" s="187" t="str">
        <f t="shared" si="800"/>
        <v>R_ES-MOB-SpCool</v>
      </c>
      <c r="AN747" s="186">
        <f t="shared" si="801"/>
        <v>0</v>
      </c>
      <c r="AP747" s="186" t="s">
        <v>18</v>
      </c>
      <c r="AQ747" s="187" t="s">
        <v>193</v>
      </c>
      <c r="AS747" s="186">
        <f t="shared" si="787"/>
        <v>4.5955882352941201E-2</v>
      </c>
      <c r="AU747" s="186" t="s">
        <v>140</v>
      </c>
      <c r="AV747" s="46" t="str">
        <f t="shared" si="802"/>
        <v>R_ES-MOB-SpCool</v>
      </c>
      <c r="AW747" s="192">
        <f t="shared" si="803"/>
        <v>0</v>
      </c>
      <c r="AY747" s="192" t="s">
        <v>18</v>
      </c>
      <c r="AZ747" s="46" t="s">
        <v>192</v>
      </c>
      <c r="BB747" s="192">
        <f t="shared" si="788"/>
        <v>5.8823529411764698E-2</v>
      </c>
      <c r="BD747" s="186" t="s">
        <v>140</v>
      </c>
      <c r="BE747" s="46" t="str">
        <f t="shared" si="804"/>
        <v>R_ES-MOB-SpCool</v>
      </c>
      <c r="BF747" s="192">
        <f t="shared" si="805"/>
        <v>0</v>
      </c>
      <c r="BG747" s="192">
        <f t="shared" si="809"/>
        <v>0</v>
      </c>
      <c r="BH747" s="192" t="s">
        <v>18</v>
      </c>
      <c r="BI747" s="46" t="s">
        <v>194</v>
      </c>
      <c r="BM747" s="186" t="s">
        <v>140</v>
      </c>
      <c r="BN747" s="46" t="str">
        <f t="shared" si="806"/>
        <v>R_ES-MOB-SpCool</v>
      </c>
      <c r="BO747" s="192">
        <f t="shared" si="807"/>
        <v>0</v>
      </c>
      <c r="BP747" s="192">
        <f t="shared" si="810"/>
        <v>0</v>
      </c>
      <c r="BQ747" s="192" t="s">
        <v>18</v>
      </c>
      <c r="BR747" s="46" t="s">
        <v>191</v>
      </c>
    </row>
    <row r="748" spans="11:70">
      <c r="K748" s="186" t="s">
        <v>140</v>
      </c>
      <c r="L748" s="187" t="str">
        <f t="shared" si="760"/>
        <v>R_ES-MOB-SpCool</v>
      </c>
      <c r="M748" s="186">
        <f t="shared" ref="M748" si="821">M652</f>
        <v>0</v>
      </c>
      <c r="O748" s="186" t="s">
        <v>18</v>
      </c>
      <c r="P748" s="187" t="s">
        <v>195</v>
      </c>
      <c r="R748" s="186">
        <f t="shared" si="785"/>
        <v>4.5955882352941201E-2</v>
      </c>
      <c r="T748" s="186" t="s">
        <v>140</v>
      </c>
      <c r="U748" s="187" t="str">
        <f t="shared" si="797"/>
        <v>R_ES-MOB-SpCool</v>
      </c>
      <c r="V748" s="186">
        <f t="shared" si="797"/>
        <v>0</v>
      </c>
      <c r="X748" s="186" t="s">
        <v>18</v>
      </c>
      <c r="Y748" s="187" t="s">
        <v>190</v>
      </c>
      <c r="AA748" s="186">
        <f t="shared" si="786"/>
        <v>6.4338235294117599E-2</v>
      </c>
      <c r="AC748" s="186" t="s">
        <v>140</v>
      </c>
      <c r="AD748" s="46" t="str">
        <f t="shared" si="798"/>
        <v>R_ES-MOB-SpCool</v>
      </c>
      <c r="AE748" s="192">
        <f t="shared" si="799"/>
        <v>0</v>
      </c>
      <c r="AF748" s="46">
        <f t="shared" si="758"/>
        <v>0</v>
      </c>
      <c r="AG748" s="192" t="s">
        <v>18</v>
      </c>
      <c r="AH748" s="46" t="s">
        <v>196</v>
      </c>
      <c r="AL748" s="186" t="s">
        <v>140</v>
      </c>
      <c r="AM748" s="187" t="str">
        <f t="shared" si="800"/>
        <v>R_ES-MOB-SpCool</v>
      </c>
      <c r="AN748" s="186">
        <f t="shared" si="801"/>
        <v>0</v>
      </c>
      <c r="AP748" s="186" t="s">
        <v>18</v>
      </c>
      <c r="AQ748" s="187" t="s">
        <v>193</v>
      </c>
      <c r="AS748" s="186">
        <f t="shared" si="787"/>
        <v>5.3308823529411797E-2</v>
      </c>
      <c r="AU748" s="186" t="s">
        <v>140</v>
      </c>
      <c r="AV748" s="46" t="str">
        <f t="shared" si="802"/>
        <v>R_ES-MOB-SpCool</v>
      </c>
      <c r="AW748" s="192">
        <f t="shared" si="803"/>
        <v>0</v>
      </c>
      <c r="AY748" s="192" t="s">
        <v>18</v>
      </c>
      <c r="AZ748" s="46" t="s">
        <v>192</v>
      </c>
      <c r="BB748" s="192">
        <f t="shared" si="788"/>
        <v>6.4338235294117599E-2</v>
      </c>
      <c r="BD748" s="186" t="s">
        <v>140</v>
      </c>
      <c r="BE748" s="46" t="str">
        <f t="shared" si="804"/>
        <v>R_ES-MOB-SpCool</v>
      </c>
      <c r="BF748" s="192">
        <f t="shared" si="805"/>
        <v>0</v>
      </c>
      <c r="BG748" s="192">
        <f t="shared" si="809"/>
        <v>0</v>
      </c>
      <c r="BH748" s="192" t="s">
        <v>18</v>
      </c>
      <c r="BI748" s="46" t="s">
        <v>194</v>
      </c>
      <c r="BM748" s="186" t="s">
        <v>140</v>
      </c>
      <c r="BN748" s="46" t="str">
        <f t="shared" si="806"/>
        <v>R_ES-MOB-SpCool</v>
      </c>
      <c r="BO748" s="192">
        <f t="shared" si="807"/>
        <v>0</v>
      </c>
      <c r="BP748" s="192">
        <f t="shared" si="810"/>
        <v>0</v>
      </c>
      <c r="BQ748" s="192" t="s">
        <v>18</v>
      </c>
      <c r="BR748" s="46" t="s">
        <v>191</v>
      </c>
    </row>
    <row r="749" spans="11:70">
      <c r="K749" s="186" t="s">
        <v>140</v>
      </c>
      <c r="L749" s="187" t="str">
        <f t="shared" si="760"/>
        <v>R_ES-MOB-SpCool</v>
      </c>
      <c r="M749" s="186">
        <f t="shared" ref="M749" si="822">M653</f>
        <v>0</v>
      </c>
      <c r="O749" s="186" t="s">
        <v>18</v>
      </c>
      <c r="P749" s="187" t="s">
        <v>195</v>
      </c>
      <c r="R749" s="186">
        <f t="shared" si="785"/>
        <v>5.3308823529411797E-2</v>
      </c>
      <c r="T749" s="186" t="s">
        <v>140</v>
      </c>
      <c r="U749" s="187" t="str">
        <f t="shared" si="797"/>
        <v>R_ES-MOB-SpCool</v>
      </c>
      <c r="V749" s="186">
        <f t="shared" si="797"/>
        <v>0</v>
      </c>
      <c r="X749" s="186" t="s">
        <v>18</v>
      </c>
      <c r="Y749" s="187" t="s">
        <v>190</v>
      </c>
      <c r="AA749" s="186">
        <f t="shared" si="786"/>
        <v>6.8014705882352894E-2</v>
      </c>
      <c r="AC749" s="186" t="s">
        <v>140</v>
      </c>
      <c r="AD749" s="46" t="str">
        <f t="shared" si="798"/>
        <v>R_ES-MOB-SpCool</v>
      </c>
      <c r="AE749" s="192">
        <f t="shared" si="799"/>
        <v>0</v>
      </c>
      <c r="AF749" s="46">
        <f t="shared" si="758"/>
        <v>0</v>
      </c>
      <c r="AG749" s="192" t="s">
        <v>18</v>
      </c>
      <c r="AH749" s="46" t="s">
        <v>196</v>
      </c>
      <c r="AL749" s="186" t="s">
        <v>140</v>
      </c>
      <c r="AM749" s="187" t="str">
        <f t="shared" si="800"/>
        <v>R_ES-MOB-SpCool</v>
      </c>
      <c r="AN749" s="186">
        <f t="shared" si="801"/>
        <v>0</v>
      </c>
      <c r="AP749" s="186" t="s">
        <v>18</v>
      </c>
      <c r="AQ749" s="187" t="s">
        <v>193</v>
      </c>
      <c r="AS749" s="186">
        <f t="shared" si="787"/>
        <v>5.8823529411764698E-2</v>
      </c>
      <c r="AU749" s="186" t="s">
        <v>140</v>
      </c>
      <c r="AV749" s="46" t="str">
        <f t="shared" si="802"/>
        <v>R_ES-MOB-SpCool</v>
      </c>
      <c r="AW749" s="192">
        <f t="shared" si="803"/>
        <v>0</v>
      </c>
      <c r="AY749" s="192" t="s">
        <v>18</v>
      </c>
      <c r="AZ749" s="46" t="s">
        <v>192</v>
      </c>
      <c r="BB749" s="192">
        <f t="shared" si="788"/>
        <v>6.8014705882352894E-2</v>
      </c>
      <c r="BD749" s="186" t="s">
        <v>140</v>
      </c>
      <c r="BE749" s="46" t="str">
        <f t="shared" si="804"/>
        <v>R_ES-MOB-SpCool</v>
      </c>
      <c r="BF749" s="192">
        <f t="shared" si="805"/>
        <v>0</v>
      </c>
      <c r="BG749" s="192">
        <f t="shared" si="809"/>
        <v>0</v>
      </c>
      <c r="BH749" s="192" t="s">
        <v>18</v>
      </c>
      <c r="BI749" s="46" t="s">
        <v>194</v>
      </c>
      <c r="BM749" s="186" t="s">
        <v>140</v>
      </c>
      <c r="BN749" s="46" t="str">
        <f t="shared" si="806"/>
        <v>R_ES-MOB-SpCool</v>
      </c>
      <c r="BO749" s="192">
        <f t="shared" si="807"/>
        <v>0</v>
      </c>
      <c r="BP749" s="192">
        <f t="shared" si="810"/>
        <v>0</v>
      </c>
      <c r="BQ749" s="192" t="s">
        <v>18</v>
      </c>
      <c r="BR749" s="46" t="s">
        <v>191</v>
      </c>
    </row>
    <row r="750" spans="11:70">
      <c r="K750" s="186" t="s">
        <v>140</v>
      </c>
      <c r="L750" s="187" t="str">
        <f t="shared" si="760"/>
        <v>R_ES-MOB-SpCool</v>
      </c>
      <c r="M750" s="186">
        <f t="shared" ref="M750" si="823">M654</f>
        <v>0</v>
      </c>
      <c r="O750" s="186" t="s">
        <v>18</v>
      </c>
      <c r="P750" s="187" t="s">
        <v>195</v>
      </c>
      <c r="R750" s="186">
        <f t="shared" si="785"/>
        <v>5.8823529411764698E-2</v>
      </c>
      <c r="T750" s="186" t="s">
        <v>140</v>
      </c>
      <c r="U750" s="187" t="str">
        <f t="shared" si="797"/>
        <v>R_ES-MOB-SpCool</v>
      </c>
      <c r="V750" s="186">
        <f t="shared" si="797"/>
        <v>0</v>
      </c>
      <c r="X750" s="186" t="s">
        <v>18</v>
      </c>
      <c r="Y750" s="187" t="s">
        <v>190</v>
      </c>
      <c r="AA750" s="186">
        <f t="shared" si="786"/>
        <v>7.1691176470588203E-2</v>
      </c>
      <c r="AC750" s="186" t="s">
        <v>140</v>
      </c>
      <c r="AD750" s="46" t="str">
        <f t="shared" si="798"/>
        <v>R_ES-MOB-SpCool</v>
      </c>
      <c r="AE750" s="192">
        <f t="shared" si="799"/>
        <v>0</v>
      </c>
      <c r="AF750" s="46">
        <f t="shared" si="758"/>
        <v>0</v>
      </c>
      <c r="AG750" s="192" t="s">
        <v>18</v>
      </c>
      <c r="AH750" s="46" t="s">
        <v>196</v>
      </c>
      <c r="AL750" s="186" t="s">
        <v>140</v>
      </c>
      <c r="AM750" s="187" t="str">
        <f t="shared" si="800"/>
        <v>R_ES-MOB-SpCool</v>
      </c>
      <c r="AN750" s="186">
        <f t="shared" si="801"/>
        <v>0</v>
      </c>
      <c r="AP750" s="186" t="s">
        <v>18</v>
      </c>
      <c r="AQ750" s="187" t="s">
        <v>193</v>
      </c>
      <c r="AS750" s="186">
        <f t="shared" si="787"/>
        <v>6.4338235294117599E-2</v>
      </c>
      <c r="AU750" s="186" t="s">
        <v>140</v>
      </c>
      <c r="AV750" s="46" t="str">
        <f t="shared" si="802"/>
        <v>R_ES-MOB-SpCool</v>
      </c>
      <c r="AW750" s="192">
        <f t="shared" si="803"/>
        <v>0</v>
      </c>
      <c r="AY750" s="192" t="s">
        <v>18</v>
      </c>
      <c r="AZ750" s="46" t="s">
        <v>192</v>
      </c>
      <c r="BB750" s="192">
        <f t="shared" si="788"/>
        <v>7.1691176470588203E-2</v>
      </c>
      <c r="BD750" s="186" t="s">
        <v>140</v>
      </c>
      <c r="BE750" s="46" t="str">
        <f t="shared" si="804"/>
        <v>R_ES-MOB-SpCool</v>
      </c>
      <c r="BF750" s="192">
        <f t="shared" si="805"/>
        <v>0</v>
      </c>
      <c r="BG750" s="192">
        <f t="shared" si="809"/>
        <v>0</v>
      </c>
      <c r="BH750" s="192" t="s">
        <v>18</v>
      </c>
      <c r="BI750" s="46" t="s">
        <v>194</v>
      </c>
      <c r="BM750" s="186" t="s">
        <v>140</v>
      </c>
      <c r="BN750" s="46" t="str">
        <f t="shared" si="806"/>
        <v>R_ES-MOB-SpCool</v>
      </c>
      <c r="BO750" s="192">
        <f t="shared" si="807"/>
        <v>0</v>
      </c>
      <c r="BP750" s="192">
        <f t="shared" si="810"/>
        <v>0</v>
      </c>
      <c r="BQ750" s="192" t="s">
        <v>18</v>
      </c>
      <c r="BR750" s="46" t="s">
        <v>191</v>
      </c>
    </row>
    <row r="751" spans="11:70">
      <c r="K751" s="186" t="s">
        <v>140</v>
      </c>
      <c r="L751" s="187" t="str">
        <f t="shared" si="760"/>
        <v>R_ES-MOB-SpCool</v>
      </c>
      <c r="M751" s="186">
        <f t="shared" ref="M751" si="824">M655</f>
        <v>0</v>
      </c>
      <c r="O751" s="186" t="s">
        <v>18</v>
      </c>
      <c r="P751" s="187" t="s">
        <v>195</v>
      </c>
      <c r="R751" s="186">
        <f t="shared" si="785"/>
        <v>6.4338235294117599E-2</v>
      </c>
      <c r="T751" s="186" t="s">
        <v>140</v>
      </c>
      <c r="U751" s="187" t="str">
        <f t="shared" si="797"/>
        <v>R_ES-MOB-SpCool</v>
      </c>
      <c r="V751" s="186">
        <f t="shared" si="797"/>
        <v>0</v>
      </c>
      <c r="X751" s="186" t="s">
        <v>18</v>
      </c>
      <c r="Y751" s="187" t="s">
        <v>190</v>
      </c>
      <c r="AA751" s="186">
        <f t="shared" si="786"/>
        <v>7.2610294117647106E-2</v>
      </c>
      <c r="AC751" s="186" t="s">
        <v>140</v>
      </c>
      <c r="AD751" s="46" t="str">
        <f t="shared" si="798"/>
        <v>R_ES-MOB-SpCool</v>
      </c>
      <c r="AE751" s="192">
        <f t="shared" si="799"/>
        <v>0</v>
      </c>
      <c r="AF751" s="46">
        <f t="shared" si="758"/>
        <v>0</v>
      </c>
      <c r="AG751" s="192" t="s">
        <v>18</v>
      </c>
      <c r="AH751" s="46" t="s">
        <v>196</v>
      </c>
      <c r="AL751" s="186" t="s">
        <v>140</v>
      </c>
      <c r="AM751" s="187" t="str">
        <f t="shared" si="800"/>
        <v>R_ES-MOB-SpCool</v>
      </c>
      <c r="AN751" s="186">
        <f t="shared" si="801"/>
        <v>0</v>
      </c>
      <c r="AP751" s="186" t="s">
        <v>18</v>
      </c>
      <c r="AQ751" s="187" t="s">
        <v>193</v>
      </c>
      <c r="AS751" s="186">
        <f t="shared" si="787"/>
        <v>6.8014705882352894E-2</v>
      </c>
      <c r="AU751" s="186" t="s">
        <v>140</v>
      </c>
      <c r="AV751" s="46" t="str">
        <f t="shared" si="802"/>
        <v>R_ES-MOB-SpCool</v>
      </c>
      <c r="AW751" s="192">
        <f t="shared" si="803"/>
        <v>0</v>
      </c>
      <c r="AY751" s="192" t="s">
        <v>18</v>
      </c>
      <c r="AZ751" s="46" t="s">
        <v>192</v>
      </c>
      <c r="BB751" s="192">
        <f t="shared" si="788"/>
        <v>7.2610294117647106E-2</v>
      </c>
      <c r="BD751" s="186" t="s">
        <v>140</v>
      </c>
      <c r="BE751" s="46" t="str">
        <f t="shared" si="804"/>
        <v>R_ES-MOB-SpCool</v>
      </c>
      <c r="BF751" s="192">
        <f t="shared" si="805"/>
        <v>0</v>
      </c>
      <c r="BG751" s="192">
        <f t="shared" si="809"/>
        <v>0</v>
      </c>
      <c r="BH751" s="192" t="s">
        <v>18</v>
      </c>
      <c r="BI751" s="46" t="s">
        <v>194</v>
      </c>
      <c r="BM751" s="186" t="s">
        <v>140</v>
      </c>
      <c r="BN751" s="46" t="str">
        <f t="shared" si="806"/>
        <v>R_ES-MOB-SpCool</v>
      </c>
      <c r="BO751" s="192">
        <f t="shared" si="807"/>
        <v>0</v>
      </c>
      <c r="BP751" s="192">
        <f t="shared" si="810"/>
        <v>0</v>
      </c>
      <c r="BQ751" s="192" t="s">
        <v>18</v>
      </c>
      <c r="BR751" s="46" t="s">
        <v>191</v>
      </c>
    </row>
    <row r="752" spans="11:70">
      <c r="K752" s="186" t="s">
        <v>350</v>
      </c>
      <c r="L752" s="187" t="str">
        <f t="shared" si="760"/>
        <v>R_ES-MOB-SpCool</v>
      </c>
      <c r="M752" s="186" t="str">
        <f t="shared" ref="M752:N752" si="825">M656</f>
        <v>FH0_1</v>
      </c>
      <c r="N752" s="186">
        <f t="shared" si="825"/>
        <v>0</v>
      </c>
      <c r="O752" s="186" t="s">
        <v>18</v>
      </c>
      <c r="P752" s="187" t="s">
        <v>195</v>
      </c>
      <c r="T752" s="186" t="s">
        <v>350</v>
      </c>
      <c r="U752" s="187" t="str">
        <f t="shared" si="797"/>
        <v>R_ES-MOB-SpCool</v>
      </c>
      <c r="V752" s="186" t="str">
        <f t="shared" si="797"/>
        <v>FH0_1</v>
      </c>
      <c r="W752" s="186">
        <f t="shared" ref="W752" si="826">W656</f>
        <v>0</v>
      </c>
      <c r="X752" s="186" t="s">
        <v>18</v>
      </c>
      <c r="Y752" s="187" t="s">
        <v>190</v>
      </c>
      <c r="AC752" s="186" t="s">
        <v>350</v>
      </c>
      <c r="AD752" s="46" t="str">
        <f t="shared" si="798"/>
        <v>R_ES-MOB-SpCool</v>
      </c>
      <c r="AE752" s="192" t="str">
        <f t="shared" si="799"/>
        <v>FH0_1</v>
      </c>
      <c r="AF752" s="46">
        <f t="shared" si="758"/>
        <v>0</v>
      </c>
      <c r="AG752" s="192" t="s">
        <v>18</v>
      </c>
      <c r="AH752" s="46" t="s">
        <v>196</v>
      </c>
      <c r="AL752" s="186" t="s">
        <v>350</v>
      </c>
      <c r="AM752" s="187" t="str">
        <f t="shared" si="800"/>
        <v>R_ES-MOB-SpCool</v>
      </c>
      <c r="AN752" s="186" t="str">
        <f t="shared" si="801"/>
        <v>FH0_1</v>
      </c>
      <c r="AO752" s="186">
        <f t="shared" si="759"/>
        <v>0</v>
      </c>
      <c r="AP752" s="186" t="s">
        <v>18</v>
      </c>
      <c r="AQ752" s="187" t="s">
        <v>193</v>
      </c>
      <c r="AU752" s="186" t="s">
        <v>350</v>
      </c>
      <c r="AV752" s="46" t="str">
        <f t="shared" si="802"/>
        <v>R_ES-MOB-SpCool</v>
      </c>
      <c r="AW752" s="192" t="str">
        <f t="shared" si="803"/>
        <v>FH0_1</v>
      </c>
      <c r="AX752" s="192">
        <f t="shared" ref="AX752:AX799" si="827">W752</f>
        <v>0</v>
      </c>
      <c r="AY752" s="192" t="s">
        <v>18</v>
      </c>
      <c r="AZ752" s="46" t="s">
        <v>192</v>
      </c>
      <c r="BD752" s="186" t="s">
        <v>350</v>
      </c>
      <c r="BE752" s="46" t="str">
        <f t="shared" si="804"/>
        <v>R_ES-MOB-SpCool</v>
      </c>
      <c r="BF752" s="192" t="str">
        <f t="shared" si="805"/>
        <v>FH0_1</v>
      </c>
      <c r="BG752" s="192">
        <f t="shared" si="809"/>
        <v>0</v>
      </c>
      <c r="BH752" s="192" t="s">
        <v>18</v>
      </c>
      <c r="BI752" s="46" t="s">
        <v>194</v>
      </c>
      <c r="BM752" s="186" t="s">
        <v>350</v>
      </c>
      <c r="BN752" s="46" t="str">
        <f t="shared" si="806"/>
        <v>R_ES-MOB-SpCool</v>
      </c>
      <c r="BO752" s="192" t="str">
        <f t="shared" si="807"/>
        <v>FH0_1</v>
      </c>
      <c r="BP752" s="192">
        <f t="shared" si="810"/>
        <v>0</v>
      </c>
      <c r="BQ752" s="192" t="s">
        <v>18</v>
      </c>
      <c r="BR752" s="46" t="s">
        <v>191</v>
      </c>
    </row>
    <row r="753" spans="11:70">
      <c r="K753" s="186" t="s">
        <v>350</v>
      </c>
      <c r="L753" s="187" t="str">
        <f t="shared" si="760"/>
        <v>R_ES-MOB-SpCool</v>
      </c>
      <c r="M753" s="186" t="str">
        <f t="shared" ref="M753:N753" si="828">M657</f>
        <v>FH2_3</v>
      </c>
      <c r="N753" s="186">
        <f t="shared" si="828"/>
        <v>0</v>
      </c>
      <c r="O753" s="186" t="s">
        <v>18</v>
      </c>
      <c r="P753" s="187" t="s">
        <v>195</v>
      </c>
      <c r="T753" s="186" t="s">
        <v>350</v>
      </c>
      <c r="U753" s="187" t="str">
        <f t="shared" si="797"/>
        <v>R_ES-MOB-SpCool</v>
      </c>
      <c r="V753" s="186" t="str">
        <f t="shared" si="797"/>
        <v>FH2_3</v>
      </c>
      <c r="W753" s="186">
        <f t="shared" ref="W753" si="829">W657</f>
        <v>0</v>
      </c>
      <c r="X753" s="186" t="s">
        <v>18</v>
      </c>
      <c r="Y753" s="187" t="s">
        <v>190</v>
      </c>
      <c r="AC753" s="186" t="s">
        <v>350</v>
      </c>
      <c r="AD753" s="46" t="str">
        <f t="shared" si="798"/>
        <v>R_ES-MOB-SpCool</v>
      </c>
      <c r="AE753" s="192" t="str">
        <f t="shared" si="799"/>
        <v>FH2_3</v>
      </c>
      <c r="AF753" s="46">
        <f t="shared" si="758"/>
        <v>0</v>
      </c>
      <c r="AG753" s="192" t="s">
        <v>18</v>
      </c>
      <c r="AH753" s="46" t="s">
        <v>196</v>
      </c>
      <c r="AL753" s="186" t="s">
        <v>350</v>
      </c>
      <c r="AM753" s="187" t="str">
        <f t="shared" si="800"/>
        <v>R_ES-MOB-SpCool</v>
      </c>
      <c r="AN753" s="186" t="str">
        <f t="shared" si="801"/>
        <v>FH2_3</v>
      </c>
      <c r="AO753" s="186">
        <f t="shared" si="759"/>
        <v>0</v>
      </c>
      <c r="AP753" s="186" t="s">
        <v>18</v>
      </c>
      <c r="AQ753" s="187" t="s">
        <v>193</v>
      </c>
      <c r="AU753" s="186" t="s">
        <v>350</v>
      </c>
      <c r="AV753" s="46" t="str">
        <f t="shared" si="802"/>
        <v>R_ES-MOB-SpCool</v>
      </c>
      <c r="AW753" s="192" t="str">
        <f t="shared" si="803"/>
        <v>FH2_3</v>
      </c>
      <c r="AX753" s="192">
        <f t="shared" si="827"/>
        <v>0</v>
      </c>
      <c r="AY753" s="192" t="s">
        <v>18</v>
      </c>
      <c r="AZ753" s="46" t="s">
        <v>192</v>
      </c>
      <c r="BD753" s="186" t="s">
        <v>350</v>
      </c>
      <c r="BE753" s="46" t="str">
        <f t="shared" si="804"/>
        <v>R_ES-MOB-SpCool</v>
      </c>
      <c r="BF753" s="192" t="str">
        <f t="shared" si="805"/>
        <v>FH2_3</v>
      </c>
      <c r="BG753" s="192">
        <f t="shared" si="809"/>
        <v>0</v>
      </c>
      <c r="BH753" s="192" t="s">
        <v>18</v>
      </c>
      <c r="BI753" s="46" t="s">
        <v>194</v>
      </c>
      <c r="BM753" s="186" t="s">
        <v>350</v>
      </c>
      <c r="BN753" s="46" t="str">
        <f t="shared" si="806"/>
        <v>R_ES-MOB-SpCool</v>
      </c>
      <c r="BO753" s="192" t="str">
        <f t="shared" si="807"/>
        <v>FH2_3</v>
      </c>
      <c r="BP753" s="192">
        <f t="shared" si="810"/>
        <v>0</v>
      </c>
      <c r="BQ753" s="192" t="s">
        <v>18</v>
      </c>
      <c r="BR753" s="46" t="s">
        <v>191</v>
      </c>
    </row>
    <row r="754" spans="11:70">
      <c r="K754" s="186" t="s">
        <v>350</v>
      </c>
      <c r="L754" s="187" t="str">
        <f t="shared" si="760"/>
        <v>R_ES-MOB-SpCool</v>
      </c>
      <c r="M754" s="186" t="str">
        <f t="shared" ref="M754:N754" si="830">M658</f>
        <v>FH4_5</v>
      </c>
      <c r="N754" s="186">
        <f t="shared" si="830"/>
        <v>0</v>
      </c>
      <c r="O754" s="186" t="s">
        <v>18</v>
      </c>
      <c r="P754" s="187" t="s">
        <v>195</v>
      </c>
      <c r="T754" s="186" t="s">
        <v>350</v>
      </c>
      <c r="U754" s="187" t="str">
        <f t="shared" si="797"/>
        <v>R_ES-MOB-SpCool</v>
      </c>
      <c r="V754" s="186" t="str">
        <f t="shared" si="797"/>
        <v>FH4_5</v>
      </c>
      <c r="W754" s="186">
        <f t="shared" ref="W754" si="831">W658</f>
        <v>0</v>
      </c>
      <c r="X754" s="186" t="s">
        <v>18</v>
      </c>
      <c r="Y754" s="187" t="s">
        <v>190</v>
      </c>
      <c r="AC754" s="186" t="s">
        <v>350</v>
      </c>
      <c r="AD754" s="46" t="str">
        <f t="shared" si="798"/>
        <v>R_ES-MOB-SpCool</v>
      </c>
      <c r="AE754" s="192" t="str">
        <f t="shared" si="799"/>
        <v>FH4_5</v>
      </c>
      <c r="AF754" s="46">
        <f t="shared" si="758"/>
        <v>0</v>
      </c>
      <c r="AG754" s="192" t="s">
        <v>18</v>
      </c>
      <c r="AH754" s="46" t="s">
        <v>196</v>
      </c>
      <c r="AL754" s="186" t="s">
        <v>350</v>
      </c>
      <c r="AM754" s="187" t="str">
        <f t="shared" si="800"/>
        <v>R_ES-MOB-SpCool</v>
      </c>
      <c r="AN754" s="186" t="str">
        <f t="shared" si="801"/>
        <v>FH4_5</v>
      </c>
      <c r="AO754" s="186">
        <f t="shared" si="759"/>
        <v>0</v>
      </c>
      <c r="AP754" s="186" t="s">
        <v>18</v>
      </c>
      <c r="AQ754" s="187" t="s">
        <v>193</v>
      </c>
      <c r="AU754" s="186" t="s">
        <v>350</v>
      </c>
      <c r="AV754" s="46" t="str">
        <f t="shared" si="802"/>
        <v>R_ES-MOB-SpCool</v>
      </c>
      <c r="AW754" s="192" t="str">
        <f t="shared" si="803"/>
        <v>FH4_5</v>
      </c>
      <c r="AX754" s="192">
        <f t="shared" si="827"/>
        <v>0</v>
      </c>
      <c r="AY754" s="192" t="s">
        <v>18</v>
      </c>
      <c r="AZ754" s="46" t="s">
        <v>192</v>
      </c>
      <c r="BD754" s="186" t="s">
        <v>350</v>
      </c>
      <c r="BE754" s="46" t="str">
        <f t="shared" si="804"/>
        <v>R_ES-MOB-SpCool</v>
      </c>
      <c r="BF754" s="192" t="str">
        <f t="shared" si="805"/>
        <v>FH4_5</v>
      </c>
      <c r="BG754" s="192">
        <f t="shared" si="809"/>
        <v>0</v>
      </c>
      <c r="BH754" s="192" t="s">
        <v>18</v>
      </c>
      <c r="BI754" s="46" t="s">
        <v>194</v>
      </c>
      <c r="BM754" s="186" t="s">
        <v>350</v>
      </c>
      <c r="BN754" s="46" t="str">
        <f t="shared" si="806"/>
        <v>R_ES-MOB-SpCool</v>
      </c>
      <c r="BO754" s="192" t="str">
        <f t="shared" si="807"/>
        <v>FH4_5</v>
      </c>
      <c r="BP754" s="192">
        <f t="shared" si="810"/>
        <v>0</v>
      </c>
      <c r="BQ754" s="192" t="s">
        <v>18</v>
      </c>
      <c r="BR754" s="46" t="s">
        <v>191</v>
      </c>
    </row>
    <row r="755" spans="11:70">
      <c r="K755" s="186" t="s">
        <v>350</v>
      </c>
      <c r="L755" s="187" t="str">
        <f t="shared" si="760"/>
        <v>R_ES-MOB-SpCool</v>
      </c>
      <c r="M755" s="186" t="str">
        <f t="shared" ref="M755:N755" si="832">M659</f>
        <v>FH6_7</v>
      </c>
      <c r="N755" s="186">
        <f t="shared" si="832"/>
        <v>0</v>
      </c>
      <c r="O755" s="186" t="s">
        <v>18</v>
      </c>
      <c r="P755" s="187" t="s">
        <v>195</v>
      </c>
      <c r="T755" s="186" t="s">
        <v>350</v>
      </c>
      <c r="U755" s="187" t="str">
        <f t="shared" si="797"/>
        <v>R_ES-MOB-SpCool</v>
      </c>
      <c r="V755" s="186" t="str">
        <f t="shared" si="797"/>
        <v>FH6_7</v>
      </c>
      <c r="W755" s="186">
        <f t="shared" ref="W755" si="833">W659</f>
        <v>0</v>
      </c>
      <c r="X755" s="186" t="s">
        <v>18</v>
      </c>
      <c r="Y755" s="187" t="s">
        <v>190</v>
      </c>
      <c r="AC755" s="186" t="s">
        <v>350</v>
      </c>
      <c r="AD755" s="46" t="str">
        <f t="shared" si="798"/>
        <v>R_ES-MOB-SpCool</v>
      </c>
      <c r="AE755" s="192" t="str">
        <f t="shared" si="799"/>
        <v>FH6_7</v>
      </c>
      <c r="AF755" s="46">
        <f t="shared" si="758"/>
        <v>0</v>
      </c>
      <c r="AG755" s="192" t="s">
        <v>18</v>
      </c>
      <c r="AH755" s="46" t="s">
        <v>196</v>
      </c>
      <c r="AL755" s="186" t="s">
        <v>350</v>
      </c>
      <c r="AM755" s="187" t="str">
        <f t="shared" si="800"/>
        <v>R_ES-MOB-SpCool</v>
      </c>
      <c r="AN755" s="186" t="str">
        <f t="shared" si="801"/>
        <v>FH6_7</v>
      </c>
      <c r="AO755" s="186">
        <f t="shared" si="759"/>
        <v>0</v>
      </c>
      <c r="AP755" s="186" t="s">
        <v>18</v>
      </c>
      <c r="AQ755" s="187" t="s">
        <v>193</v>
      </c>
      <c r="AU755" s="186" t="s">
        <v>350</v>
      </c>
      <c r="AV755" s="46" t="str">
        <f t="shared" si="802"/>
        <v>R_ES-MOB-SpCool</v>
      </c>
      <c r="AW755" s="192" t="str">
        <f t="shared" si="803"/>
        <v>FH6_7</v>
      </c>
      <c r="AX755" s="192">
        <f t="shared" si="827"/>
        <v>0</v>
      </c>
      <c r="AY755" s="192" t="s">
        <v>18</v>
      </c>
      <c r="AZ755" s="46" t="s">
        <v>192</v>
      </c>
      <c r="BD755" s="186" t="s">
        <v>350</v>
      </c>
      <c r="BE755" s="46" t="str">
        <f t="shared" si="804"/>
        <v>R_ES-MOB-SpCool</v>
      </c>
      <c r="BF755" s="192" t="str">
        <f t="shared" si="805"/>
        <v>FH6_7</v>
      </c>
      <c r="BG755" s="192">
        <f t="shared" si="809"/>
        <v>0</v>
      </c>
      <c r="BH755" s="192" t="s">
        <v>18</v>
      </c>
      <c r="BI755" s="46" t="s">
        <v>194</v>
      </c>
      <c r="BM755" s="186" t="s">
        <v>350</v>
      </c>
      <c r="BN755" s="46" t="str">
        <f t="shared" si="806"/>
        <v>R_ES-MOB-SpCool</v>
      </c>
      <c r="BO755" s="192" t="str">
        <f t="shared" si="807"/>
        <v>FH6_7</v>
      </c>
      <c r="BP755" s="192">
        <f t="shared" si="810"/>
        <v>0</v>
      </c>
      <c r="BQ755" s="192" t="s">
        <v>18</v>
      </c>
      <c r="BR755" s="46" t="s">
        <v>191</v>
      </c>
    </row>
    <row r="756" spans="11:70">
      <c r="K756" s="186" t="s">
        <v>350</v>
      </c>
      <c r="L756" s="187" t="str">
        <f t="shared" si="760"/>
        <v>R_ES-MOB-SpCool</v>
      </c>
      <c r="M756" s="186" t="str">
        <f t="shared" ref="M756:N756" si="834">M660</f>
        <v>FH8_9</v>
      </c>
      <c r="N756" s="186">
        <f t="shared" si="834"/>
        <v>0</v>
      </c>
      <c r="O756" s="186" t="s">
        <v>18</v>
      </c>
      <c r="P756" s="187" t="s">
        <v>195</v>
      </c>
      <c r="T756" s="186" t="s">
        <v>350</v>
      </c>
      <c r="U756" s="187" t="str">
        <f t="shared" si="797"/>
        <v>R_ES-MOB-SpCool</v>
      </c>
      <c r="V756" s="186" t="str">
        <f t="shared" si="797"/>
        <v>FH8_9</v>
      </c>
      <c r="W756" s="186">
        <f t="shared" ref="W756" si="835">W660</f>
        <v>0</v>
      </c>
      <c r="X756" s="186" t="s">
        <v>18</v>
      </c>
      <c r="Y756" s="187" t="s">
        <v>190</v>
      </c>
      <c r="AC756" s="186" t="s">
        <v>350</v>
      </c>
      <c r="AD756" s="46" t="str">
        <f t="shared" si="798"/>
        <v>R_ES-MOB-SpCool</v>
      </c>
      <c r="AE756" s="192" t="str">
        <f t="shared" si="799"/>
        <v>FH8_9</v>
      </c>
      <c r="AF756" s="46">
        <f t="shared" si="758"/>
        <v>0</v>
      </c>
      <c r="AG756" s="192" t="s">
        <v>18</v>
      </c>
      <c r="AH756" s="46" t="s">
        <v>196</v>
      </c>
      <c r="AL756" s="186" t="s">
        <v>350</v>
      </c>
      <c r="AM756" s="187" t="str">
        <f t="shared" si="800"/>
        <v>R_ES-MOB-SpCool</v>
      </c>
      <c r="AN756" s="186" t="str">
        <f t="shared" si="801"/>
        <v>FH8_9</v>
      </c>
      <c r="AO756" s="186">
        <f t="shared" si="759"/>
        <v>0</v>
      </c>
      <c r="AP756" s="186" t="s">
        <v>18</v>
      </c>
      <c r="AQ756" s="187" t="s">
        <v>193</v>
      </c>
      <c r="AU756" s="186" t="s">
        <v>350</v>
      </c>
      <c r="AV756" s="46" t="str">
        <f t="shared" si="802"/>
        <v>R_ES-MOB-SpCool</v>
      </c>
      <c r="AW756" s="192" t="str">
        <f t="shared" si="803"/>
        <v>FH8_9</v>
      </c>
      <c r="AX756" s="192">
        <f t="shared" si="827"/>
        <v>0</v>
      </c>
      <c r="AY756" s="192" t="s">
        <v>18</v>
      </c>
      <c r="AZ756" s="46" t="s">
        <v>192</v>
      </c>
      <c r="BD756" s="186" t="s">
        <v>350</v>
      </c>
      <c r="BE756" s="46" t="str">
        <f t="shared" si="804"/>
        <v>R_ES-MOB-SpCool</v>
      </c>
      <c r="BF756" s="192" t="str">
        <f t="shared" si="805"/>
        <v>FH8_9</v>
      </c>
      <c r="BG756" s="192">
        <f t="shared" si="809"/>
        <v>0</v>
      </c>
      <c r="BH756" s="192" t="s">
        <v>18</v>
      </c>
      <c r="BI756" s="46" t="s">
        <v>194</v>
      </c>
      <c r="BM756" s="186" t="s">
        <v>350</v>
      </c>
      <c r="BN756" s="46" t="str">
        <f t="shared" si="806"/>
        <v>R_ES-MOB-SpCool</v>
      </c>
      <c r="BO756" s="192" t="str">
        <f t="shared" si="807"/>
        <v>FH8_9</v>
      </c>
      <c r="BP756" s="192">
        <f t="shared" si="810"/>
        <v>0</v>
      </c>
      <c r="BQ756" s="192" t="s">
        <v>18</v>
      </c>
      <c r="BR756" s="46" t="s">
        <v>191</v>
      </c>
    </row>
    <row r="757" spans="11:70">
      <c r="K757" s="186" t="s">
        <v>350</v>
      </c>
      <c r="L757" s="187" t="str">
        <f t="shared" si="760"/>
        <v>R_ES-MOB-SpCool</v>
      </c>
      <c r="M757" s="186" t="str">
        <f t="shared" ref="M757:N757" si="836">M661</f>
        <v>FH10_11</v>
      </c>
      <c r="N757" s="186">
        <f t="shared" si="836"/>
        <v>0</v>
      </c>
      <c r="O757" s="186" t="s">
        <v>18</v>
      </c>
      <c r="P757" s="187" t="s">
        <v>195</v>
      </c>
      <c r="T757" s="186" t="s">
        <v>350</v>
      </c>
      <c r="U757" s="187" t="str">
        <f t="shared" si="797"/>
        <v>R_ES-MOB-SpCool</v>
      </c>
      <c r="V757" s="186" t="str">
        <f t="shared" si="797"/>
        <v>FH10_11</v>
      </c>
      <c r="W757" s="186">
        <f t="shared" ref="W757" si="837">W661</f>
        <v>0</v>
      </c>
      <c r="X757" s="186" t="s">
        <v>18</v>
      </c>
      <c r="Y757" s="187" t="s">
        <v>190</v>
      </c>
      <c r="AC757" s="186" t="s">
        <v>350</v>
      </c>
      <c r="AD757" s="46" t="str">
        <f t="shared" si="798"/>
        <v>R_ES-MOB-SpCool</v>
      </c>
      <c r="AE757" s="192" t="str">
        <f t="shared" si="799"/>
        <v>FH10_11</v>
      </c>
      <c r="AF757" s="46">
        <f t="shared" si="758"/>
        <v>0</v>
      </c>
      <c r="AG757" s="192" t="s">
        <v>18</v>
      </c>
      <c r="AH757" s="46" t="s">
        <v>196</v>
      </c>
      <c r="AL757" s="186" t="s">
        <v>350</v>
      </c>
      <c r="AM757" s="187" t="str">
        <f t="shared" si="800"/>
        <v>R_ES-MOB-SpCool</v>
      </c>
      <c r="AN757" s="186" t="str">
        <f t="shared" si="801"/>
        <v>FH10_11</v>
      </c>
      <c r="AO757" s="186">
        <f t="shared" si="759"/>
        <v>0</v>
      </c>
      <c r="AP757" s="186" t="s">
        <v>18</v>
      </c>
      <c r="AQ757" s="187" t="s">
        <v>193</v>
      </c>
      <c r="AU757" s="186" t="s">
        <v>350</v>
      </c>
      <c r="AV757" s="46" t="str">
        <f t="shared" si="802"/>
        <v>R_ES-MOB-SpCool</v>
      </c>
      <c r="AW757" s="192" t="str">
        <f t="shared" si="803"/>
        <v>FH10_11</v>
      </c>
      <c r="AX757" s="192">
        <f t="shared" si="827"/>
        <v>0</v>
      </c>
      <c r="AY757" s="192" t="s">
        <v>18</v>
      </c>
      <c r="AZ757" s="46" t="s">
        <v>192</v>
      </c>
      <c r="BD757" s="186" t="s">
        <v>350</v>
      </c>
      <c r="BE757" s="46" t="str">
        <f t="shared" si="804"/>
        <v>R_ES-MOB-SpCool</v>
      </c>
      <c r="BF757" s="192" t="str">
        <f t="shared" si="805"/>
        <v>FH10_11</v>
      </c>
      <c r="BG757" s="192">
        <f t="shared" si="809"/>
        <v>0</v>
      </c>
      <c r="BH757" s="192" t="s">
        <v>18</v>
      </c>
      <c r="BI757" s="46" t="s">
        <v>194</v>
      </c>
      <c r="BM757" s="186" t="s">
        <v>350</v>
      </c>
      <c r="BN757" s="46" t="str">
        <f t="shared" si="806"/>
        <v>R_ES-MOB-SpCool</v>
      </c>
      <c r="BO757" s="192" t="str">
        <f t="shared" si="807"/>
        <v>FH10_11</v>
      </c>
      <c r="BP757" s="192">
        <f t="shared" si="810"/>
        <v>0</v>
      </c>
      <c r="BQ757" s="192" t="s">
        <v>18</v>
      </c>
      <c r="BR757" s="46" t="s">
        <v>191</v>
      </c>
    </row>
    <row r="758" spans="11:70">
      <c r="K758" s="186" t="s">
        <v>350</v>
      </c>
      <c r="L758" s="187" t="str">
        <f t="shared" si="760"/>
        <v>R_ES-MOB-SpCool</v>
      </c>
      <c r="M758" s="186" t="str">
        <f t="shared" ref="M758:N758" si="838">M662</f>
        <v>FH12_13</v>
      </c>
      <c r="N758" s="186">
        <f t="shared" si="838"/>
        <v>0</v>
      </c>
      <c r="O758" s="186" t="s">
        <v>18</v>
      </c>
      <c r="P758" s="187" t="s">
        <v>195</v>
      </c>
      <c r="T758" s="186" t="s">
        <v>350</v>
      </c>
      <c r="U758" s="187" t="str">
        <f t="shared" si="797"/>
        <v>R_ES-MOB-SpCool</v>
      </c>
      <c r="V758" s="186" t="str">
        <f t="shared" si="797"/>
        <v>FH12_13</v>
      </c>
      <c r="W758" s="186">
        <f t="shared" ref="W758" si="839">W662</f>
        <v>0</v>
      </c>
      <c r="X758" s="186" t="s">
        <v>18</v>
      </c>
      <c r="Y758" s="187" t="s">
        <v>190</v>
      </c>
      <c r="AC758" s="186" t="s">
        <v>350</v>
      </c>
      <c r="AD758" s="46" t="str">
        <f t="shared" si="798"/>
        <v>R_ES-MOB-SpCool</v>
      </c>
      <c r="AE758" s="192" t="str">
        <f t="shared" si="799"/>
        <v>FH12_13</v>
      </c>
      <c r="AF758" s="46">
        <f t="shared" si="758"/>
        <v>0</v>
      </c>
      <c r="AG758" s="192" t="s">
        <v>18</v>
      </c>
      <c r="AH758" s="46" t="s">
        <v>196</v>
      </c>
      <c r="AL758" s="186" t="s">
        <v>350</v>
      </c>
      <c r="AM758" s="187" t="str">
        <f t="shared" si="800"/>
        <v>R_ES-MOB-SpCool</v>
      </c>
      <c r="AN758" s="186" t="str">
        <f t="shared" si="801"/>
        <v>FH12_13</v>
      </c>
      <c r="AO758" s="186">
        <f t="shared" si="759"/>
        <v>0</v>
      </c>
      <c r="AP758" s="186" t="s">
        <v>18</v>
      </c>
      <c r="AQ758" s="187" t="s">
        <v>193</v>
      </c>
      <c r="AU758" s="186" t="s">
        <v>350</v>
      </c>
      <c r="AV758" s="46" t="str">
        <f t="shared" si="802"/>
        <v>R_ES-MOB-SpCool</v>
      </c>
      <c r="AW758" s="192" t="str">
        <f t="shared" si="803"/>
        <v>FH12_13</v>
      </c>
      <c r="AX758" s="192">
        <f t="shared" si="827"/>
        <v>0</v>
      </c>
      <c r="AY758" s="192" t="s">
        <v>18</v>
      </c>
      <c r="AZ758" s="46" t="s">
        <v>192</v>
      </c>
      <c r="BD758" s="186" t="s">
        <v>350</v>
      </c>
      <c r="BE758" s="46" t="str">
        <f t="shared" si="804"/>
        <v>R_ES-MOB-SpCool</v>
      </c>
      <c r="BF758" s="192" t="str">
        <f t="shared" si="805"/>
        <v>FH12_13</v>
      </c>
      <c r="BG758" s="192">
        <f t="shared" si="809"/>
        <v>0</v>
      </c>
      <c r="BH758" s="192" t="s">
        <v>18</v>
      </c>
      <c r="BI758" s="46" t="s">
        <v>194</v>
      </c>
      <c r="BM758" s="186" t="s">
        <v>350</v>
      </c>
      <c r="BN758" s="46" t="str">
        <f t="shared" si="806"/>
        <v>R_ES-MOB-SpCool</v>
      </c>
      <c r="BO758" s="192" t="str">
        <f t="shared" si="807"/>
        <v>FH12_13</v>
      </c>
      <c r="BP758" s="192">
        <f t="shared" si="810"/>
        <v>0</v>
      </c>
      <c r="BQ758" s="192" t="s">
        <v>18</v>
      </c>
      <c r="BR758" s="46" t="s">
        <v>191</v>
      </c>
    </row>
    <row r="759" spans="11:70">
      <c r="K759" s="186" t="s">
        <v>350</v>
      </c>
      <c r="L759" s="187" t="str">
        <f t="shared" si="760"/>
        <v>R_ES-MOB-SpCool</v>
      </c>
      <c r="M759" s="186" t="str">
        <f t="shared" ref="M759:N759" si="840">M663</f>
        <v>FH14_15</v>
      </c>
      <c r="N759" s="186">
        <f t="shared" si="840"/>
        <v>0</v>
      </c>
      <c r="O759" s="186" t="s">
        <v>18</v>
      </c>
      <c r="P759" s="187" t="s">
        <v>195</v>
      </c>
      <c r="T759" s="186" t="s">
        <v>350</v>
      </c>
      <c r="U759" s="187" t="str">
        <f t="shared" si="797"/>
        <v>R_ES-MOB-SpCool</v>
      </c>
      <c r="V759" s="186" t="str">
        <f t="shared" si="797"/>
        <v>FH14_15</v>
      </c>
      <c r="W759" s="186">
        <f t="shared" ref="W759" si="841">W663</f>
        <v>0</v>
      </c>
      <c r="X759" s="186" t="s">
        <v>18</v>
      </c>
      <c r="Y759" s="187" t="s">
        <v>190</v>
      </c>
      <c r="AC759" s="186" t="s">
        <v>350</v>
      </c>
      <c r="AD759" s="46" t="str">
        <f t="shared" si="798"/>
        <v>R_ES-MOB-SpCool</v>
      </c>
      <c r="AE759" s="192" t="str">
        <f t="shared" si="799"/>
        <v>FH14_15</v>
      </c>
      <c r="AF759" s="46">
        <f t="shared" si="758"/>
        <v>0</v>
      </c>
      <c r="AG759" s="192" t="s">
        <v>18</v>
      </c>
      <c r="AH759" s="46" t="s">
        <v>196</v>
      </c>
      <c r="AL759" s="186" t="s">
        <v>350</v>
      </c>
      <c r="AM759" s="187" t="str">
        <f t="shared" si="800"/>
        <v>R_ES-MOB-SpCool</v>
      </c>
      <c r="AN759" s="186" t="str">
        <f t="shared" si="801"/>
        <v>FH14_15</v>
      </c>
      <c r="AO759" s="186">
        <f t="shared" si="759"/>
        <v>0</v>
      </c>
      <c r="AP759" s="186" t="s">
        <v>18</v>
      </c>
      <c r="AQ759" s="187" t="s">
        <v>193</v>
      </c>
      <c r="AU759" s="186" t="s">
        <v>350</v>
      </c>
      <c r="AV759" s="46" t="str">
        <f t="shared" si="802"/>
        <v>R_ES-MOB-SpCool</v>
      </c>
      <c r="AW759" s="192" t="str">
        <f t="shared" si="803"/>
        <v>FH14_15</v>
      </c>
      <c r="AX759" s="192">
        <f t="shared" si="827"/>
        <v>0</v>
      </c>
      <c r="AY759" s="192" t="s">
        <v>18</v>
      </c>
      <c r="AZ759" s="46" t="s">
        <v>192</v>
      </c>
      <c r="BD759" s="186" t="s">
        <v>350</v>
      </c>
      <c r="BE759" s="46" t="str">
        <f t="shared" si="804"/>
        <v>R_ES-MOB-SpCool</v>
      </c>
      <c r="BF759" s="192" t="str">
        <f t="shared" si="805"/>
        <v>FH14_15</v>
      </c>
      <c r="BG759" s="192">
        <f t="shared" si="809"/>
        <v>0</v>
      </c>
      <c r="BH759" s="192" t="s">
        <v>18</v>
      </c>
      <c r="BI759" s="46" t="s">
        <v>194</v>
      </c>
      <c r="BM759" s="186" t="s">
        <v>350</v>
      </c>
      <c r="BN759" s="46" t="str">
        <f t="shared" si="806"/>
        <v>R_ES-MOB-SpCool</v>
      </c>
      <c r="BO759" s="192" t="str">
        <f t="shared" si="807"/>
        <v>FH14_15</v>
      </c>
      <c r="BP759" s="192">
        <f t="shared" si="810"/>
        <v>0</v>
      </c>
      <c r="BQ759" s="192" t="s">
        <v>18</v>
      </c>
      <c r="BR759" s="46" t="s">
        <v>191</v>
      </c>
    </row>
    <row r="760" spans="11:70">
      <c r="K760" s="186" t="s">
        <v>350</v>
      </c>
      <c r="L760" s="187" t="str">
        <f t="shared" si="760"/>
        <v>R_ES-MOB-SpCool</v>
      </c>
      <c r="M760" s="186" t="str">
        <f t="shared" ref="M760:N760" si="842">M664</f>
        <v>FH16_17</v>
      </c>
      <c r="N760" s="186">
        <f t="shared" si="842"/>
        <v>0</v>
      </c>
      <c r="O760" s="186" t="s">
        <v>18</v>
      </c>
      <c r="P760" s="187" t="s">
        <v>195</v>
      </c>
      <c r="T760" s="186" t="s">
        <v>350</v>
      </c>
      <c r="U760" s="187" t="str">
        <f t="shared" si="797"/>
        <v>R_ES-MOB-SpCool</v>
      </c>
      <c r="V760" s="186" t="str">
        <f t="shared" si="797"/>
        <v>FH16_17</v>
      </c>
      <c r="W760" s="186">
        <f t="shared" ref="W760" si="843">W664</f>
        <v>0</v>
      </c>
      <c r="X760" s="186" t="s">
        <v>18</v>
      </c>
      <c r="Y760" s="187" t="s">
        <v>190</v>
      </c>
      <c r="AC760" s="186" t="s">
        <v>350</v>
      </c>
      <c r="AD760" s="46" t="str">
        <f t="shared" si="798"/>
        <v>R_ES-MOB-SpCool</v>
      </c>
      <c r="AE760" s="192" t="str">
        <f t="shared" si="799"/>
        <v>FH16_17</v>
      </c>
      <c r="AF760" s="46">
        <f t="shared" si="758"/>
        <v>0</v>
      </c>
      <c r="AG760" s="192" t="s">
        <v>18</v>
      </c>
      <c r="AH760" s="46" t="s">
        <v>196</v>
      </c>
      <c r="AL760" s="186" t="s">
        <v>350</v>
      </c>
      <c r="AM760" s="187" t="str">
        <f t="shared" si="800"/>
        <v>R_ES-MOB-SpCool</v>
      </c>
      <c r="AN760" s="186" t="str">
        <f t="shared" si="801"/>
        <v>FH16_17</v>
      </c>
      <c r="AO760" s="186">
        <f t="shared" si="759"/>
        <v>0</v>
      </c>
      <c r="AP760" s="186" t="s">
        <v>18</v>
      </c>
      <c r="AQ760" s="187" t="s">
        <v>193</v>
      </c>
      <c r="AU760" s="186" t="s">
        <v>350</v>
      </c>
      <c r="AV760" s="46" t="str">
        <f t="shared" si="802"/>
        <v>R_ES-MOB-SpCool</v>
      </c>
      <c r="AW760" s="192" t="str">
        <f t="shared" si="803"/>
        <v>FH16_17</v>
      </c>
      <c r="AX760" s="192">
        <f t="shared" si="827"/>
        <v>0</v>
      </c>
      <c r="AY760" s="192" t="s">
        <v>18</v>
      </c>
      <c r="AZ760" s="46" t="s">
        <v>192</v>
      </c>
      <c r="BD760" s="186" t="s">
        <v>350</v>
      </c>
      <c r="BE760" s="46" t="str">
        <f t="shared" si="804"/>
        <v>R_ES-MOB-SpCool</v>
      </c>
      <c r="BF760" s="192" t="str">
        <f t="shared" si="805"/>
        <v>FH16_17</v>
      </c>
      <c r="BG760" s="192">
        <f t="shared" si="809"/>
        <v>0</v>
      </c>
      <c r="BH760" s="192" t="s">
        <v>18</v>
      </c>
      <c r="BI760" s="46" t="s">
        <v>194</v>
      </c>
      <c r="BM760" s="186" t="s">
        <v>350</v>
      </c>
      <c r="BN760" s="46" t="str">
        <f t="shared" si="806"/>
        <v>R_ES-MOB-SpCool</v>
      </c>
      <c r="BO760" s="192" t="str">
        <f t="shared" si="807"/>
        <v>FH16_17</v>
      </c>
      <c r="BP760" s="192">
        <f t="shared" si="810"/>
        <v>0</v>
      </c>
      <c r="BQ760" s="192" t="s">
        <v>18</v>
      </c>
      <c r="BR760" s="46" t="s">
        <v>191</v>
      </c>
    </row>
    <row r="761" spans="11:70">
      <c r="K761" s="186" t="s">
        <v>350</v>
      </c>
      <c r="L761" s="187" t="str">
        <f t="shared" si="760"/>
        <v>R_ES-MOB-SpCool</v>
      </c>
      <c r="M761" s="186" t="str">
        <f t="shared" ref="M761:N761" si="844">M665</f>
        <v>FH18_19</v>
      </c>
      <c r="N761" s="186">
        <f t="shared" si="844"/>
        <v>0</v>
      </c>
      <c r="O761" s="186" t="s">
        <v>18</v>
      </c>
      <c r="P761" s="187" t="s">
        <v>195</v>
      </c>
      <c r="T761" s="186" t="s">
        <v>350</v>
      </c>
      <c r="U761" s="187" t="str">
        <f t="shared" si="797"/>
        <v>R_ES-MOB-SpCool</v>
      </c>
      <c r="V761" s="186" t="str">
        <f t="shared" si="797"/>
        <v>FH18_19</v>
      </c>
      <c r="W761" s="186">
        <f t="shared" ref="W761" si="845">W665</f>
        <v>0</v>
      </c>
      <c r="X761" s="186" t="s">
        <v>18</v>
      </c>
      <c r="Y761" s="187" t="s">
        <v>190</v>
      </c>
      <c r="AC761" s="186" t="s">
        <v>350</v>
      </c>
      <c r="AD761" s="46" t="str">
        <f t="shared" si="798"/>
        <v>R_ES-MOB-SpCool</v>
      </c>
      <c r="AE761" s="192" t="str">
        <f t="shared" si="799"/>
        <v>FH18_19</v>
      </c>
      <c r="AF761" s="46">
        <f t="shared" si="758"/>
        <v>0</v>
      </c>
      <c r="AG761" s="192" t="s">
        <v>18</v>
      </c>
      <c r="AH761" s="46" t="s">
        <v>196</v>
      </c>
      <c r="AL761" s="186" t="s">
        <v>350</v>
      </c>
      <c r="AM761" s="187" t="str">
        <f t="shared" si="800"/>
        <v>R_ES-MOB-SpCool</v>
      </c>
      <c r="AN761" s="186" t="str">
        <f t="shared" si="801"/>
        <v>FH18_19</v>
      </c>
      <c r="AO761" s="186">
        <f t="shared" si="759"/>
        <v>0</v>
      </c>
      <c r="AP761" s="186" t="s">
        <v>18</v>
      </c>
      <c r="AQ761" s="187" t="s">
        <v>193</v>
      </c>
      <c r="AU761" s="186" t="s">
        <v>350</v>
      </c>
      <c r="AV761" s="46" t="str">
        <f t="shared" si="802"/>
        <v>R_ES-MOB-SpCool</v>
      </c>
      <c r="AW761" s="192" t="str">
        <f t="shared" si="803"/>
        <v>FH18_19</v>
      </c>
      <c r="AX761" s="192">
        <f t="shared" si="827"/>
        <v>0</v>
      </c>
      <c r="AY761" s="192" t="s">
        <v>18</v>
      </c>
      <c r="AZ761" s="46" t="s">
        <v>192</v>
      </c>
      <c r="BD761" s="186" t="s">
        <v>350</v>
      </c>
      <c r="BE761" s="46" t="str">
        <f t="shared" si="804"/>
        <v>R_ES-MOB-SpCool</v>
      </c>
      <c r="BF761" s="192" t="str">
        <f t="shared" si="805"/>
        <v>FH18_19</v>
      </c>
      <c r="BG761" s="192">
        <f t="shared" si="809"/>
        <v>0</v>
      </c>
      <c r="BH761" s="192" t="s">
        <v>18</v>
      </c>
      <c r="BI761" s="46" t="s">
        <v>194</v>
      </c>
      <c r="BM761" s="186" t="s">
        <v>350</v>
      </c>
      <c r="BN761" s="46" t="str">
        <f t="shared" si="806"/>
        <v>R_ES-MOB-SpCool</v>
      </c>
      <c r="BO761" s="192" t="str">
        <f t="shared" si="807"/>
        <v>FH18_19</v>
      </c>
      <c r="BP761" s="192">
        <f t="shared" si="810"/>
        <v>0</v>
      </c>
      <c r="BQ761" s="192" t="s">
        <v>18</v>
      </c>
      <c r="BR761" s="46" t="s">
        <v>191</v>
      </c>
    </row>
    <row r="762" spans="11:70">
      <c r="K762" s="186" t="s">
        <v>350</v>
      </c>
      <c r="L762" s="187" t="str">
        <f t="shared" si="760"/>
        <v>R_ES-MOB-SpCool</v>
      </c>
      <c r="M762" s="186" t="str">
        <f t="shared" ref="M762:N762" si="846">M666</f>
        <v>FH20_21</v>
      </c>
      <c r="N762" s="186">
        <f t="shared" si="846"/>
        <v>0</v>
      </c>
      <c r="O762" s="186" t="s">
        <v>18</v>
      </c>
      <c r="P762" s="187" t="s">
        <v>195</v>
      </c>
      <c r="T762" s="186" t="s">
        <v>350</v>
      </c>
      <c r="U762" s="187" t="str">
        <f t="shared" si="797"/>
        <v>R_ES-MOB-SpCool</v>
      </c>
      <c r="V762" s="186" t="str">
        <f t="shared" si="797"/>
        <v>FH20_21</v>
      </c>
      <c r="W762" s="186">
        <f t="shared" ref="W762" si="847">W666</f>
        <v>0</v>
      </c>
      <c r="X762" s="186" t="s">
        <v>18</v>
      </c>
      <c r="Y762" s="187" t="s">
        <v>190</v>
      </c>
      <c r="AC762" s="186" t="s">
        <v>350</v>
      </c>
      <c r="AD762" s="46" t="str">
        <f t="shared" si="798"/>
        <v>R_ES-MOB-SpCool</v>
      </c>
      <c r="AE762" s="192" t="str">
        <f t="shared" si="799"/>
        <v>FH20_21</v>
      </c>
      <c r="AF762" s="46">
        <f t="shared" si="758"/>
        <v>0</v>
      </c>
      <c r="AG762" s="192" t="s">
        <v>18</v>
      </c>
      <c r="AH762" s="46" t="s">
        <v>196</v>
      </c>
      <c r="AL762" s="186" t="s">
        <v>350</v>
      </c>
      <c r="AM762" s="187" t="str">
        <f t="shared" si="800"/>
        <v>R_ES-MOB-SpCool</v>
      </c>
      <c r="AN762" s="186" t="str">
        <f t="shared" si="801"/>
        <v>FH20_21</v>
      </c>
      <c r="AO762" s="186">
        <f t="shared" si="759"/>
        <v>0</v>
      </c>
      <c r="AP762" s="186" t="s">
        <v>18</v>
      </c>
      <c r="AQ762" s="187" t="s">
        <v>193</v>
      </c>
      <c r="AU762" s="186" t="s">
        <v>350</v>
      </c>
      <c r="AV762" s="46" t="str">
        <f t="shared" si="802"/>
        <v>R_ES-MOB-SpCool</v>
      </c>
      <c r="AW762" s="192" t="str">
        <f t="shared" si="803"/>
        <v>FH20_21</v>
      </c>
      <c r="AX762" s="192">
        <f t="shared" si="827"/>
        <v>0</v>
      </c>
      <c r="AY762" s="192" t="s">
        <v>18</v>
      </c>
      <c r="AZ762" s="46" t="s">
        <v>192</v>
      </c>
      <c r="BD762" s="186" t="s">
        <v>350</v>
      </c>
      <c r="BE762" s="46" t="str">
        <f t="shared" si="804"/>
        <v>R_ES-MOB-SpCool</v>
      </c>
      <c r="BF762" s="192" t="str">
        <f t="shared" si="805"/>
        <v>FH20_21</v>
      </c>
      <c r="BG762" s="192">
        <f t="shared" si="809"/>
        <v>0</v>
      </c>
      <c r="BH762" s="192" t="s">
        <v>18</v>
      </c>
      <c r="BI762" s="46" t="s">
        <v>194</v>
      </c>
      <c r="BM762" s="186" t="s">
        <v>350</v>
      </c>
      <c r="BN762" s="46" t="str">
        <f t="shared" si="806"/>
        <v>R_ES-MOB-SpCool</v>
      </c>
      <c r="BO762" s="192" t="str">
        <f t="shared" si="807"/>
        <v>FH20_21</v>
      </c>
      <c r="BP762" s="192">
        <f t="shared" si="810"/>
        <v>0</v>
      </c>
      <c r="BQ762" s="192" t="s">
        <v>18</v>
      </c>
      <c r="BR762" s="46" t="s">
        <v>191</v>
      </c>
    </row>
    <row r="763" spans="11:70">
      <c r="K763" s="186" t="s">
        <v>350</v>
      </c>
      <c r="L763" s="187" t="str">
        <f t="shared" si="760"/>
        <v>R_ES-MOB-SpCool</v>
      </c>
      <c r="M763" s="186" t="str">
        <f t="shared" ref="M763:N763" si="848">M667</f>
        <v>FH22_23</v>
      </c>
      <c r="N763" s="186">
        <f t="shared" si="848"/>
        <v>0</v>
      </c>
      <c r="O763" s="186" t="s">
        <v>18</v>
      </c>
      <c r="P763" s="187" t="s">
        <v>195</v>
      </c>
      <c r="T763" s="186" t="s">
        <v>350</v>
      </c>
      <c r="U763" s="187" t="str">
        <f t="shared" si="797"/>
        <v>R_ES-MOB-SpCool</v>
      </c>
      <c r="V763" s="186" t="str">
        <f t="shared" si="797"/>
        <v>FH22_23</v>
      </c>
      <c r="W763" s="186">
        <f t="shared" ref="W763" si="849">W667</f>
        <v>0</v>
      </c>
      <c r="X763" s="186" t="s">
        <v>18</v>
      </c>
      <c r="Y763" s="187" t="s">
        <v>190</v>
      </c>
      <c r="AC763" s="186" t="s">
        <v>350</v>
      </c>
      <c r="AD763" s="46" t="str">
        <f t="shared" si="798"/>
        <v>R_ES-MOB-SpCool</v>
      </c>
      <c r="AE763" s="192" t="str">
        <f t="shared" si="799"/>
        <v>FH22_23</v>
      </c>
      <c r="AF763" s="46">
        <f t="shared" si="758"/>
        <v>0</v>
      </c>
      <c r="AG763" s="192" t="s">
        <v>18</v>
      </c>
      <c r="AH763" s="46" t="s">
        <v>196</v>
      </c>
      <c r="AL763" s="186" t="s">
        <v>350</v>
      </c>
      <c r="AM763" s="187" t="str">
        <f t="shared" si="800"/>
        <v>R_ES-MOB-SpCool</v>
      </c>
      <c r="AN763" s="186" t="str">
        <f t="shared" si="801"/>
        <v>FH22_23</v>
      </c>
      <c r="AO763" s="186">
        <f t="shared" si="759"/>
        <v>0</v>
      </c>
      <c r="AP763" s="186" t="s">
        <v>18</v>
      </c>
      <c r="AQ763" s="187" t="s">
        <v>193</v>
      </c>
      <c r="AU763" s="186" t="s">
        <v>350</v>
      </c>
      <c r="AV763" s="46" t="str">
        <f t="shared" si="802"/>
        <v>R_ES-MOB-SpCool</v>
      </c>
      <c r="AW763" s="192" t="str">
        <f t="shared" si="803"/>
        <v>FH22_23</v>
      </c>
      <c r="AX763" s="192">
        <f t="shared" si="827"/>
        <v>0</v>
      </c>
      <c r="AY763" s="192" t="s">
        <v>18</v>
      </c>
      <c r="AZ763" s="46" t="s">
        <v>192</v>
      </c>
      <c r="BD763" s="186" t="s">
        <v>350</v>
      </c>
      <c r="BE763" s="46" t="str">
        <f t="shared" si="804"/>
        <v>R_ES-MOB-SpCool</v>
      </c>
      <c r="BF763" s="192" t="str">
        <f t="shared" si="805"/>
        <v>FH22_23</v>
      </c>
      <c r="BG763" s="192">
        <f t="shared" si="809"/>
        <v>0</v>
      </c>
      <c r="BH763" s="192" t="s">
        <v>18</v>
      </c>
      <c r="BI763" s="46" t="s">
        <v>194</v>
      </c>
      <c r="BM763" s="186" t="s">
        <v>350</v>
      </c>
      <c r="BN763" s="46" t="str">
        <f t="shared" si="806"/>
        <v>R_ES-MOB-SpCool</v>
      </c>
      <c r="BO763" s="192" t="str">
        <f t="shared" si="807"/>
        <v>FH22_23</v>
      </c>
      <c r="BP763" s="192">
        <f t="shared" si="810"/>
        <v>0</v>
      </c>
      <c r="BQ763" s="192" t="s">
        <v>18</v>
      </c>
      <c r="BR763" s="46" t="s">
        <v>191</v>
      </c>
    </row>
    <row r="764" spans="11:70">
      <c r="K764" s="186" t="s">
        <v>140</v>
      </c>
      <c r="L764" s="187" t="str">
        <f t="shared" si="760"/>
        <v>R_ES-MOB-SpCool</v>
      </c>
      <c r="M764" s="186">
        <f t="shared" ref="M764:N764" si="850">M668</f>
        <v>0</v>
      </c>
      <c r="N764" s="186">
        <f t="shared" si="850"/>
        <v>0</v>
      </c>
      <c r="O764" s="186" t="s">
        <v>18</v>
      </c>
      <c r="P764" s="187" t="s">
        <v>195</v>
      </c>
      <c r="T764" s="186" t="s">
        <v>140</v>
      </c>
      <c r="U764" s="187" t="str">
        <f t="shared" si="797"/>
        <v>R_ES-MOB-SpCool</v>
      </c>
      <c r="V764" s="186">
        <f t="shared" si="797"/>
        <v>0</v>
      </c>
      <c r="W764" s="186">
        <f t="shared" ref="W764" si="851">W668</f>
        <v>0</v>
      </c>
      <c r="X764" s="186" t="s">
        <v>18</v>
      </c>
      <c r="Y764" s="187" t="s">
        <v>190</v>
      </c>
      <c r="AC764" s="186" t="s">
        <v>140</v>
      </c>
      <c r="AD764" s="46" t="str">
        <f t="shared" si="798"/>
        <v>R_ES-MOB-SpCool</v>
      </c>
      <c r="AE764" s="192">
        <f t="shared" si="799"/>
        <v>0</v>
      </c>
      <c r="AF764" s="46">
        <f t="shared" si="758"/>
        <v>0</v>
      </c>
      <c r="AG764" s="192" t="s">
        <v>18</v>
      </c>
      <c r="AH764" s="46" t="s">
        <v>196</v>
      </c>
      <c r="AL764" s="186" t="s">
        <v>140</v>
      </c>
      <c r="AM764" s="187" t="str">
        <f t="shared" si="800"/>
        <v>R_ES-MOB-SpCool</v>
      </c>
      <c r="AN764" s="186">
        <f t="shared" si="801"/>
        <v>0</v>
      </c>
      <c r="AO764" s="186">
        <f t="shared" si="759"/>
        <v>0</v>
      </c>
      <c r="AP764" s="186" t="s">
        <v>18</v>
      </c>
      <c r="AQ764" s="187" t="s">
        <v>193</v>
      </c>
      <c r="AU764" s="186" t="s">
        <v>140</v>
      </c>
      <c r="AV764" s="46" t="str">
        <f t="shared" si="802"/>
        <v>R_ES-MOB-SpCool</v>
      </c>
      <c r="AW764" s="192">
        <f t="shared" si="803"/>
        <v>0</v>
      </c>
      <c r="AX764" s="192">
        <f t="shared" si="827"/>
        <v>0</v>
      </c>
      <c r="AY764" s="192" t="s">
        <v>18</v>
      </c>
      <c r="AZ764" s="46" t="s">
        <v>192</v>
      </c>
      <c r="BD764" s="186" t="s">
        <v>140</v>
      </c>
      <c r="BE764" s="46" t="str">
        <f t="shared" si="804"/>
        <v>R_ES-MOB-SpCool</v>
      </c>
      <c r="BF764" s="192">
        <f t="shared" si="805"/>
        <v>0</v>
      </c>
      <c r="BG764" s="192">
        <f t="shared" si="809"/>
        <v>0</v>
      </c>
      <c r="BH764" s="192" t="s">
        <v>18</v>
      </c>
      <c r="BI764" s="46" t="s">
        <v>194</v>
      </c>
      <c r="BM764" s="186" t="s">
        <v>140</v>
      </c>
      <c r="BN764" s="46" t="str">
        <f t="shared" si="806"/>
        <v>R_ES-MOB-SpCool</v>
      </c>
      <c r="BO764" s="192">
        <f t="shared" si="807"/>
        <v>0</v>
      </c>
      <c r="BP764" s="192">
        <f t="shared" si="810"/>
        <v>0</v>
      </c>
      <c r="BQ764" s="192" t="s">
        <v>18</v>
      </c>
      <c r="BR764" s="46" t="s">
        <v>191</v>
      </c>
    </row>
    <row r="765" spans="11:70">
      <c r="K765" s="186" t="s">
        <v>140</v>
      </c>
      <c r="L765" s="187" t="str">
        <f t="shared" si="760"/>
        <v>R_ES-MOB-SpCool</v>
      </c>
      <c r="M765" s="186">
        <f t="shared" ref="M765:N765" si="852">M669</f>
        <v>0</v>
      </c>
      <c r="N765" s="186">
        <f t="shared" si="852"/>
        <v>0</v>
      </c>
      <c r="O765" s="186" t="s">
        <v>18</v>
      </c>
      <c r="P765" s="187" t="s">
        <v>195</v>
      </c>
      <c r="T765" s="186" t="s">
        <v>140</v>
      </c>
      <c r="U765" s="187" t="str">
        <f t="shared" si="797"/>
        <v>R_ES-MOB-SpCool</v>
      </c>
      <c r="V765" s="186">
        <f t="shared" si="797"/>
        <v>0</v>
      </c>
      <c r="W765" s="186">
        <f t="shared" ref="W765" si="853">W669</f>
        <v>0</v>
      </c>
      <c r="X765" s="186" t="s">
        <v>18</v>
      </c>
      <c r="Y765" s="187" t="s">
        <v>190</v>
      </c>
      <c r="AC765" s="186" t="s">
        <v>140</v>
      </c>
      <c r="AD765" s="46" t="str">
        <f t="shared" si="798"/>
        <v>R_ES-MOB-SpCool</v>
      </c>
      <c r="AE765" s="192">
        <f t="shared" si="799"/>
        <v>0</v>
      </c>
      <c r="AF765" s="46">
        <f t="shared" si="758"/>
        <v>0</v>
      </c>
      <c r="AG765" s="192" t="s">
        <v>18</v>
      </c>
      <c r="AH765" s="46" t="s">
        <v>196</v>
      </c>
      <c r="AL765" s="186" t="s">
        <v>140</v>
      </c>
      <c r="AM765" s="187" t="str">
        <f t="shared" si="800"/>
        <v>R_ES-MOB-SpCool</v>
      </c>
      <c r="AN765" s="186">
        <f t="shared" si="801"/>
        <v>0</v>
      </c>
      <c r="AO765" s="186">
        <f t="shared" si="759"/>
        <v>0</v>
      </c>
      <c r="AP765" s="186" t="s">
        <v>18</v>
      </c>
      <c r="AQ765" s="187" t="s">
        <v>193</v>
      </c>
      <c r="AU765" s="186" t="s">
        <v>140</v>
      </c>
      <c r="AV765" s="46" t="str">
        <f t="shared" si="802"/>
        <v>R_ES-MOB-SpCool</v>
      </c>
      <c r="AW765" s="192">
        <f t="shared" si="803"/>
        <v>0</v>
      </c>
      <c r="AX765" s="192">
        <f t="shared" si="827"/>
        <v>0</v>
      </c>
      <c r="AY765" s="192" t="s">
        <v>18</v>
      </c>
      <c r="AZ765" s="46" t="s">
        <v>192</v>
      </c>
      <c r="BD765" s="186" t="s">
        <v>140</v>
      </c>
      <c r="BE765" s="46" t="str">
        <f t="shared" si="804"/>
        <v>R_ES-MOB-SpCool</v>
      </c>
      <c r="BF765" s="192">
        <f t="shared" si="805"/>
        <v>0</v>
      </c>
      <c r="BG765" s="192">
        <f t="shared" si="809"/>
        <v>0</v>
      </c>
      <c r="BH765" s="192" t="s">
        <v>18</v>
      </c>
      <c r="BI765" s="46" t="s">
        <v>194</v>
      </c>
      <c r="BM765" s="186" t="s">
        <v>140</v>
      </c>
      <c r="BN765" s="46" t="str">
        <f t="shared" si="806"/>
        <v>R_ES-MOB-SpCool</v>
      </c>
      <c r="BO765" s="192">
        <f t="shared" si="807"/>
        <v>0</v>
      </c>
      <c r="BP765" s="192">
        <f t="shared" si="810"/>
        <v>0</v>
      </c>
      <c r="BQ765" s="192" t="s">
        <v>18</v>
      </c>
      <c r="BR765" s="46" t="s">
        <v>191</v>
      </c>
    </row>
    <row r="766" spans="11:70">
      <c r="K766" s="186" t="s">
        <v>140</v>
      </c>
      <c r="L766" s="187" t="str">
        <f t="shared" si="760"/>
        <v>R_ES-MOB-SpCool</v>
      </c>
      <c r="M766" s="186">
        <f t="shared" ref="M766:N766" si="854">M670</f>
        <v>0</v>
      </c>
      <c r="N766" s="186">
        <f t="shared" si="854"/>
        <v>0</v>
      </c>
      <c r="O766" s="186" t="s">
        <v>18</v>
      </c>
      <c r="P766" s="187" t="s">
        <v>195</v>
      </c>
      <c r="T766" s="186" t="s">
        <v>140</v>
      </c>
      <c r="U766" s="187" t="str">
        <f t="shared" si="797"/>
        <v>R_ES-MOB-SpCool</v>
      </c>
      <c r="V766" s="186">
        <f t="shared" si="797"/>
        <v>0</v>
      </c>
      <c r="W766" s="186">
        <f t="shared" ref="W766" si="855">W670</f>
        <v>0</v>
      </c>
      <c r="X766" s="186" t="s">
        <v>18</v>
      </c>
      <c r="Y766" s="187" t="s">
        <v>190</v>
      </c>
      <c r="AC766" s="186" t="s">
        <v>140</v>
      </c>
      <c r="AD766" s="46" t="str">
        <f t="shared" si="798"/>
        <v>R_ES-MOB-SpCool</v>
      </c>
      <c r="AE766" s="192">
        <f t="shared" si="799"/>
        <v>0</v>
      </c>
      <c r="AF766" s="46">
        <f t="shared" si="758"/>
        <v>0</v>
      </c>
      <c r="AG766" s="192" t="s">
        <v>18</v>
      </c>
      <c r="AH766" s="46" t="s">
        <v>196</v>
      </c>
      <c r="AL766" s="186" t="s">
        <v>140</v>
      </c>
      <c r="AM766" s="187" t="str">
        <f t="shared" si="800"/>
        <v>R_ES-MOB-SpCool</v>
      </c>
      <c r="AN766" s="186">
        <f t="shared" si="801"/>
        <v>0</v>
      </c>
      <c r="AO766" s="186">
        <f t="shared" si="759"/>
        <v>0</v>
      </c>
      <c r="AP766" s="186" t="s">
        <v>18</v>
      </c>
      <c r="AQ766" s="187" t="s">
        <v>193</v>
      </c>
      <c r="AU766" s="186" t="s">
        <v>140</v>
      </c>
      <c r="AV766" s="46" t="str">
        <f t="shared" si="802"/>
        <v>R_ES-MOB-SpCool</v>
      </c>
      <c r="AW766" s="192">
        <f t="shared" si="803"/>
        <v>0</v>
      </c>
      <c r="AX766" s="192">
        <f t="shared" si="827"/>
        <v>0</v>
      </c>
      <c r="AY766" s="192" t="s">
        <v>18</v>
      </c>
      <c r="AZ766" s="46" t="s">
        <v>192</v>
      </c>
      <c r="BD766" s="186" t="s">
        <v>140</v>
      </c>
      <c r="BE766" s="46" t="str">
        <f t="shared" si="804"/>
        <v>R_ES-MOB-SpCool</v>
      </c>
      <c r="BF766" s="192">
        <f t="shared" si="805"/>
        <v>0</v>
      </c>
      <c r="BG766" s="192">
        <f t="shared" si="809"/>
        <v>0</v>
      </c>
      <c r="BH766" s="192" t="s">
        <v>18</v>
      </c>
      <c r="BI766" s="46" t="s">
        <v>194</v>
      </c>
      <c r="BM766" s="186" t="s">
        <v>140</v>
      </c>
      <c r="BN766" s="46" t="str">
        <f t="shared" si="806"/>
        <v>R_ES-MOB-SpCool</v>
      </c>
      <c r="BO766" s="192">
        <f t="shared" si="807"/>
        <v>0</v>
      </c>
      <c r="BP766" s="192">
        <f t="shared" si="810"/>
        <v>0</v>
      </c>
      <c r="BQ766" s="192" t="s">
        <v>18</v>
      </c>
      <c r="BR766" s="46" t="s">
        <v>191</v>
      </c>
    </row>
    <row r="767" spans="11:70">
      <c r="K767" s="186" t="s">
        <v>140</v>
      </c>
      <c r="L767" s="187" t="str">
        <f t="shared" si="760"/>
        <v>R_ES-MOB-SpCool</v>
      </c>
      <c r="M767" s="186">
        <f t="shared" ref="M767:N767" si="856">M671</f>
        <v>0</v>
      </c>
      <c r="N767" s="186">
        <f t="shared" si="856"/>
        <v>0</v>
      </c>
      <c r="O767" s="186" t="s">
        <v>18</v>
      </c>
      <c r="P767" s="187" t="s">
        <v>195</v>
      </c>
      <c r="T767" s="186" t="s">
        <v>140</v>
      </c>
      <c r="U767" s="187" t="str">
        <f t="shared" si="797"/>
        <v>R_ES-MOB-SpCool</v>
      </c>
      <c r="V767" s="186">
        <f t="shared" si="797"/>
        <v>0</v>
      </c>
      <c r="W767" s="186">
        <f t="shared" ref="W767" si="857">W671</f>
        <v>0</v>
      </c>
      <c r="X767" s="186" t="s">
        <v>18</v>
      </c>
      <c r="Y767" s="187" t="s">
        <v>190</v>
      </c>
      <c r="AC767" s="186" t="s">
        <v>140</v>
      </c>
      <c r="AD767" s="46" t="str">
        <f t="shared" si="798"/>
        <v>R_ES-MOB-SpCool</v>
      </c>
      <c r="AE767" s="192">
        <f t="shared" si="799"/>
        <v>0</v>
      </c>
      <c r="AF767" s="46">
        <f t="shared" si="758"/>
        <v>0</v>
      </c>
      <c r="AG767" s="192" t="s">
        <v>18</v>
      </c>
      <c r="AH767" s="46" t="s">
        <v>196</v>
      </c>
      <c r="AL767" s="186" t="s">
        <v>140</v>
      </c>
      <c r="AM767" s="187" t="str">
        <f t="shared" si="800"/>
        <v>R_ES-MOB-SpCool</v>
      </c>
      <c r="AN767" s="186">
        <f t="shared" si="801"/>
        <v>0</v>
      </c>
      <c r="AO767" s="186">
        <f t="shared" si="759"/>
        <v>0</v>
      </c>
      <c r="AP767" s="186" t="s">
        <v>18</v>
      </c>
      <c r="AQ767" s="187" t="s">
        <v>193</v>
      </c>
      <c r="AU767" s="186" t="s">
        <v>140</v>
      </c>
      <c r="AV767" s="46" t="str">
        <f t="shared" si="802"/>
        <v>R_ES-MOB-SpCool</v>
      </c>
      <c r="AW767" s="192">
        <f t="shared" si="803"/>
        <v>0</v>
      </c>
      <c r="AX767" s="192">
        <f t="shared" si="827"/>
        <v>0</v>
      </c>
      <c r="AY767" s="192" t="s">
        <v>18</v>
      </c>
      <c r="AZ767" s="46" t="s">
        <v>192</v>
      </c>
      <c r="BD767" s="186" t="s">
        <v>140</v>
      </c>
      <c r="BE767" s="46" t="str">
        <f t="shared" si="804"/>
        <v>R_ES-MOB-SpCool</v>
      </c>
      <c r="BF767" s="192">
        <f t="shared" si="805"/>
        <v>0</v>
      </c>
      <c r="BG767" s="192">
        <f t="shared" si="809"/>
        <v>0</v>
      </c>
      <c r="BH767" s="192" t="s">
        <v>18</v>
      </c>
      <c r="BI767" s="46" t="s">
        <v>194</v>
      </c>
      <c r="BM767" s="186" t="s">
        <v>140</v>
      </c>
      <c r="BN767" s="46" t="str">
        <f t="shared" si="806"/>
        <v>R_ES-MOB-SpCool</v>
      </c>
      <c r="BO767" s="192">
        <f t="shared" si="807"/>
        <v>0</v>
      </c>
      <c r="BP767" s="192">
        <f t="shared" si="810"/>
        <v>0</v>
      </c>
      <c r="BQ767" s="192" t="s">
        <v>18</v>
      </c>
      <c r="BR767" s="46" t="s">
        <v>191</v>
      </c>
    </row>
    <row r="768" spans="11:70">
      <c r="K768" s="186" t="s">
        <v>140</v>
      </c>
      <c r="L768" s="187" t="str">
        <f t="shared" si="760"/>
        <v>R_ES-MOB-SpCool</v>
      </c>
      <c r="M768" s="186">
        <f t="shared" ref="M768:N768" si="858">M672</f>
        <v>0</v>
      </c>
      <c r="N768" s="186">
        <f t="shared" si="858"/>
        <v>0</v>
      </c>
      <c r="O768" s="186" t="s">
        <v>18</v>
      </c>
      <c r="P768" s="187" t="s">
        <v>195</v>
      </c>
      <c r="T768" s="186" t="s">
        <v>140</v>
      </c>
      <c r="U768" s="187" t="str">
        <f t="shared" si="797"/>
        <v>R_ES-MOB-SpCool</v>
      </c>
      <c r="V768" s="186">
        <f t="shared" si="797"/>
        <v>0</v>
      </c>
      <c r="W768" s="186">
        <f t="shared" ref="W768" si="859">W672</f>
        <v>0</v>
      </c>
      <c r="X768" s="186" t="s">
        <v>18</v>
      </c>
      <c r="Y768" s="187" t="s">
        <v>190</v>
      </c>
      <c r="AC768" s="186" t="s">
        <v>140</v>
      </c>
      <c r="AD768" s="46" t="str">
        <f t="shared" si="798"/>
        <v>R_ES-MOB-SpCool</v>
      </c>
      <c r="AE768" s="192">
        <f t="shared" si="799"/>
        <v>0</v>
      </c>
      <c r="AF768" s="46">
        <f t="shared" ref="AF768:AF799" si="860">N768</f>
        <v>0</v>
      </c>
      <c r="AG768" s="192" t="s">
        <v>18</v>
      </c>
      <c r="AH768" s="46" t="s">
        <v>196</v>
      </c>
      <c r="AL768" s="186" t="s">
        <v>140</v>
      </c>
      <c r="AM768" s="187" t="str">
        <f t="shared" si="800"/>
        <v>R_ES-MOB-SpCool</v>
      </c>
      <c r="AN768" s="186">
        <f t="shared" si="801"/>
        <v>0</v>
      </c>
      <c r="AO768" s="186">
        <f t="shared" ref="AO768:AO799" si="861">AO672</f>
        <v>0</v>
      </c>
      <c r="AP768" s="186" t="s">
        <v>18</v>
      </c>
      <c r="AQ768" s="187" t="s">
        <v>193</v>
      </c>
      <c r="AU768" s="186" t="s">
        <v>140</v>
      </c>
      <c r="AV768" s="46" t="str">
        <f t="shared" si="802"/>
        <v>R_ES-MOB-SpCool</v>
      </c>
      <c r="AW768" s="192">
        <f t="shared" si="803"/>
        <v>0</v>
      </c>
      <c r="AX768" s="192">
        <f t="shared" si="827"/>
        <v>0</v>
      </c>
      <c r="AY768" s="192" t="s">
        <v>18</v>
      </c>
      <c r="AZ768" s="46" t="s">
        <v>192</v>
      </c>
      <c r="BD768" s="186" t="s">
        <v>140</v>
      </c>
      <c r="BE768" s="46" t="str">
        <f t="shared" si="804"/>
        <v>R_ES-MOB-SpCool</v>
      </c>
      <c r="BF768" s="192">
        <f t="shared" si="805"/>
        <v>0</v>
      </c>
      <c r="BG768" s="192">
        <f t="shared" si="809"/>
        <v>0</v>
      </c>
      <c r="BH768" s="192" t="s">
        <v>18</v>
      </c>
      <c r="BI768" s="46" t="s">
        <v>194</v>
      </c>
      <c r="BM768" s="186" t="s">
        <v>140</v>
      </c>
      <c r="BN768" s="46" t="str">
        <f t="shared" si="806"/>
        <v>R_ES-MOB-SpCool</v>
      </c>
      <c r="BO768" s="192">
        <f t="shared" si="807"/>
        <v>0</v>
      </c>
      <c r="BP768" s="192">
        <f t="shared" si="810"/>
        <v>0</v>
      </c>
      <c r="BQ768" s="192" t="s">
        <v>18</v>
      </c>
      <c r="BR768" s="46" t="s">
        <v>191</v>
      </c>
    </row>
    <row r="769" spans="11:70">
      <c r="K769" s="186" t="s">
        <v>140</v>
      </c>
      <c r="L769" s="187" t="str">
        <f t="shared" ref="L769:L799" si="862">L768</f>
        <v>R_ES-MOB-SpCool</v>
      </c>
      <c r="M769" s="186">
        <f t="shared" ref="M769:N769" si="863">M673</f>
        <v>0</v>
      </c>
      <c r="N769" s="186">
        <f t="shared" si="863"/>
        <v>0</v>
      </c>
      <c r="O769" s="186" t="s">
        <v>18</v>
      </c>
      <c r="P769" s="187" t="s">
        <v>195</v>
      </c>
      <c r="T769" s="186" t="s">
        <v>140</v>
      </c>
      <c r="U769" s="187" t="str">
        <f t="shared" si="797"/>
        <v>R_ES-MOB-SpCool</v>
      </c>
      <c r="V769" s="186">
        <f t="shared" si="797"/>
        <v>0</v>
      </c>
      <c r="W769" s="186">
        <f t="shared" ref="W769" si="864">W673</f>
        <v>0</v>
      </c>
      <c r="X769" s="186" t="s">
        <v>18</v>
      </c>
      <c r="Y769" s="187" t="s">
        <v>190</v>
      </c>
      <c r="AC769" s="186" t="s">
        <v>140</v>
      </c>
      <c r="AD769" s="46" t="str">
        <f t="shared" si="798"/>
        <v>R_ES-MOB-SpCool</v>
      </c>
      <c r="AE769" s="192">
        <f t="shared" si="799"/>
        <v>0</v>
      </c>
      <c r="AF769" s="46">
        <f t="shared" si="860"/>
        <v>0</v>
      </c>
      <c r="AG769" s="192" t="s">
        <v>18</v>
      </c>
      <c r="AH769" s="46" t="s">
        <v>196</v>
      </c>
      <c r="AL769" s="186" t="s">
        <v>140</v>
      </c>
      <c r="AM769" s="187" t="str">
        <f t="shared" si="800"/>
        <v>R_ES-MOB-SpCool</v>
      </c>
      <c r="AN769" s="186">
        <f t="shared" si="801"/>
        <v>0</v>
      </c>
      <c r="AO769" s="186">
        <f t="shared" si="861"/>
        <v>0</v>
      </c>
      <c r="AP769" s="186" t="s">
        <v>18</v>
      </c>
      <c r="AQ769" s="187" t="s">
        <v>193</v>
      </c>
      <c r="AU769" s="186" t="s">
        <v>140</v>
      </c>
      <c r="AV769" s="46" t="str">
        <f t="shared" si="802"/>
        <v>R_ES-MOB-SpCool</v>
      </c>
      <c r="AW769" s="192">
        <f t="shared" si="803"/>
        <v>0</v>
      </c>
      <c r="AX769" s="192">
        <f t="shared" si="827"/>
        <v>0</v>
      </c>
      <c r="AY769" s="192" t="s">
        <v>18</v>
      </c>
      <c r="AZ769" s="46" t="s">
        <v>192</v>
      </c>
      <c r="BD769" s="186" t="s">
        <v>140</v>
      </c>
      <c r="BE769" s="46" t="str">
        <f t="shared" si="804"/>
        <v>R_ES-MOB-SpCool</v>
      </c>
      <c r="BF769" s="192">
        <f t="shared" si="805"/>
        <v>0</v>
      </c>
      <c r="BG769" s="192">
        <f t="shared" si="809"/>
        <v>0</v>
      </c>
      <c r="BH769" s="192" t="s">
        <v>18</v>
      </c>
      <c r="BI769" s="46" t="s">
        <v>194</v>
      </c>
      <c r="BM769" s="186" t="s">
        <v>140</v>
      </c>
      <c r="BN769" s="46" t="str">
        <f t="shared" si="806"/>
        <v>R_ES-MOB-SpCool</v>
      </c>
      <c r="BO769" s="192">
        <f t="shared" si="807"/>
        <v>0</v>
      </c>
      <c r="BP769" s="192">
        <f t="shared" si="810"/>
        <v>0</v>
      </c>
      <c r="BQ769" s="192" t="s">
        <v>18</v>
      </c>
      <c r="BR769" s="46" t="s">
        <v>191</v>
      </c>
    </row>
    <row r="770" spans="11:70">
      <c r="K770" s="186" t="s">
        <v>140</v>
      </c>
      <c r="L770" s="187" t="str">
        <f t="shared" si="862"/>
        <v>R_ES-MOB-SpCool</v>
      </c>
      <c r="M770" s="186">
        <f t="shared" ref="M770:N770" si="865">M674</f>
        <v>0</v>
      </c>
      <c r="N770" s="186">
        <f t="shared" si="865"/>
        <v>0</v>
      </c>
      <c r="O770" s="186" t="s">
        <v>18</v>
      </c>
      <c r="P770" s="187" t="s">
        <v>195</v>
      </c>
      <c r="T770" s="186" t="s">
        <v>140</v>
      </c>
      <c r="U770" s="187" t="str">
        <f t="shared" si="797"/>
        <v>R_ES-MOB-SpCool</v>
      </c>
      <c r="V770" s="186">
        <f t="shared" si="797"/>
        <v>0</v>
      </c>
      <c r="W770" s="186">
        <f t="shared" ref="W770" si="866">W674</f>
        <v>0</v>
      </c>
      <c r="X770" s="186" t="s">
        <v>18</v>
      </c>
      <c r="Y770" s="187" t="s">
        <v>190</v>
      </c>
      <c r="AC770" s="186" t="s">
        <v>140</v>
      </c>
      <c r="AD770" s="46" t="str">
        <f t="shared" si="798"/>
        <v>R_ES-MOB-SpCool</v>
      </c>
      <c r="AE770" s="192">
        <f t="shared" si="799"/>
        <v>0</v>
      </c>
      <c r="AF770" s="46">
        <f t="shared" si="860"/>
        <v>0</v>
      </c>
      <c r="AG770" s="192" t="s">
        <v>18</v>
      </c>
      <c r="AH770" s="46" t="s">
        <v>196</v>
      </c>
      <c r="AL770" s="186" t="s">
        <v>140</v>
      </c>
      <c r="AM770" s="187" t="str">
        <f t="shared" si="800"/>
        <v>R_ES-MOB-SpCool</v>
      </c>
      <c r="AN770" s="186">
        <f t="shared" si="801"/>
        <v>0</v>
      </c>
      <c r="AO770" s="186">
        <f t="shared" si="861"/>
        <v>0</v>
      </c>
      <c r="AP770" s="186" t="s">
        <v>18</v>
      </c>
      <c r="AQ770" s="187" t="s">
        <v>193</v>
      </c>
      <c r="AU770" s="186" t="s">
        <v>140</v>
      </c>
      <c r="AV770" s="46" t="str">
        <f t="shared" si="802"/>
        <v>R_ES-MOB-SpCool</v>
      </c>
      <c r="AW770" s="192">
        <f t="shared" si="803"/>
        <v>0</v>
      </c>
      <c r="AX770" s="192">
        <f t="shared" si="827"/>
        <v>0</v>
      </c>
      <c r="AY770" s="192" t="s">
        <v>18</v>
      </c>
      <c r="AZ770" s="46" t="s">
        <v>192</v>
      </c>
      <c r="BD770" s="186" t="s">
        <v>140</v>
      </c>
      <c r="BE770" s="46" t="str">
        <f t="shared" si="804"/>
        <v>R_ES-MOB-SpCool</v>
      </c>
      <c r="BF770" s="192">
        <f t="shared" si="805"/>
        <v>0</v>
      </c>
      <c r="BG770" s="192">
        <f t="shared" si="809"/>
        <v>0</v>
      </c>
      <c r="BH770" s="192" t="s">
        <v>18</v>
      </c>
      <c r="BI770" s="46" t="s">
        <v>194</v>
      </c>
      <c r="BM770" s="186" t="s">
        <v>140</v>
      </c>
      <c r="BN770" s="46" t="str">
        <f t="shared" si="806"/>
        <v>R_ES-MOB-SpCool</v>
      </c>
      <c r="BO770" s="192">
        <f t="shared" si="807"/>
        <v>0</v>
      </c>
      <c r="BP770" s="192">
        <f t="shared" si="810"/>
        <v>0</v>
      </c>
      <c r="BQ770" s="192" t="s">
        <v>18</v>
      </c>
      <c r="BR770" s="46" t="s">
        <v>191</v>
      </c>
    </row>
    <row r="771" spans="11:70">
      <c r="K771" s="186" t="s">
        <v>140</v>
      </c>
      <c r="L771" s="187" t="str">
        <f t="shared" si="862"/>
        <v>R_ES-MOB-SpCool</v>
      </c>
      <c r="M771" s="186">
        <f t="shared" ref="M771:N771" si="867">M675</f>
        <v>0</v>
      </c>
      <c r="N771" s="186">
        <f t="shared" si="867"/>
        <v>0</v>
      </c>
      <c r="O771" s="186" t="s">
        <v>18</v>
      </c>
      <c r="P771" s="187" t="s">
        <v>195</v>
      </c>
      <c r="T771" s="186" t="s">
        <v>140</v>
      </c>
      <c r="U771" s="187" t="str">
        <f t="shared" si="797"/>
        <v>R_ES-MOB-SpCool</v>
      </c>
      <c r="V771" s="186">
        <f t="shared" si="797"/>
        <v>0</v>
      </c>
      <c r="W771" s="186">
        <f t="shared" ref="W771" si="868">W675</f>
        <v>0</v>
      </c>
      <c r="X771" s="186" t="s">
        <v>18</v>
      </c>
      <c r="Y771" s="187" t="s">
        <v>190</v>
      </c>
      <c r="AC771" s="186" t="s">
        <v>140</v>
      </c>
      <c r="AD771" s="46" t="str">
        <f t="shared" si="798"/>
        <v>R_ES-MOB-SpCool</v>
      </c>
      <c r="AE771" s="192">
        <f t="shared" si="799"/>
        <v>0</v>
      </c>
      <c r="AF771" s="46">
        <f t="shared" si="860"/>
        <v>0</v>
      </c>
      <c r="AG771" s="192" t="s">
        <v>18</v>
      </c>
      <c r="AH771" s="46" t="s">
        <v>196</v>
      </c>
      <c r="AL771" s="186" t="s">
        <v>140</v>
      </c>
      <c r="AM771" s="187" t="str">
        <f t="shared" si="800"/>
        <v>R_ES-MOB-SpCool</v>
      </c>
      <c r="AN771" s="186">
        <f t="shared" si="801"/>
        <v>0</v>
      </c>
      <c r="AO771" s="186">
        <f t="shared" si="861"/>
        <v>0</v>
      </c>
      <c r="AP771" s="186" t="s">
        <v>18</v>
      </c>
      <c r="AQ771" s="187" t="s">
        <v>193</v>
      </c>
      <c r="AU771" s="186" t="s">
        <v>140</v>
      </c>
      <c r="AV771" s="46" t="str">
        <f t="shared" si="802"/>
        <v>R_ES-MOB-SpCool</v>
      </c>
      <c r="AW771" s="192">
        <f t="shared" si="803"/>
        <v>0</v>
      </c>
      <c r="AX771" s="192">
        <f t="shared" si="827"/>
        <v>0</v>
      </c>
      <c r="AY771" s="192" t="s">
        <v>18</v>
      </c>
      <c r="AZ771" s="46" t="s">
        <v>192</v>
      </c>
      <c r="BD771" s="186" t="s">
        <v>140</v>
      </c>
      <c r="BE771" s="46" t="str">
        <f t="shared" si="804"/>
        <v>R_ES-MOB-SpCool</v>
      </c>
      <c r="BF771" s="192">
        <f t="shared" si="805"/>
        <v>0</v>
      </c>
      <c r="BG771" s="192">
        <f t="shared" si="809"/>
        <v>0</v>
      </c>
      <c r="BH771" s="192" t="s">
        <v>18</v>
      </c>
      <c r="BI771" s="46" t="s">
        <v>194</v>
      </c>
      <c r="BM771" s="186" t="s">
        <v>140</v>
      </c>
      <c r="BN771" s="46" t="str">
        <f t="shared" si="806"/>
        <v>R_ES-MOB-SpCool</v>
      </c>
      <c r="BO771" s="192">
        <f t="shared" si="807"/>
        <v>0</v>
      </c>
      <c r="BP771" s="192">
        <f t="shared" si="810"/>
        <v>0</v>
      </c>
      <c r="BQ771" s="192" t="s">
        <v>18</v>
      </c>
      <c r="BR771" s="46" t="s">
        <v>191</v>
      </c>
    </row>
    <row r="772" spans="11:70">
      <c r="K772" s="186" t="s">
        <v>140</v>
      </c>
      <c r="L772" s="187" t="str">
        <f t="shared" si="862"/>
        <v>R_ES-MOB-SpCool</v>
      </c>
      <c r="M772" s="186">
        <f t="shared" ref="M772:N772" si="869">M676</f>
        <v>0</v>
      </c>
      <c r="N772" s="186">
        <f t="shared" si="869"/>
        <v>0</v>
      </c>
      <c r="O772" s="186" t="s">
        <v>18</v>
      </c>
      <c r="P772" s="187" t="s">
        <v>195</v>
      </c>
      <c r="T772" s="186" t="s">
        <v>140</v>
      </c>
      <c r="U772" s="187" t="str">
        <f t="shared" si="797"/>
        <v>R_ES-MOB-SpCool</v>
      </c>
      <c r="V772" s="186">
        <f t="shared" si="797"/>
        <v>0</v>
      </c>
      <c r="W772" s="186">
        <f t="shared" ref="W772" si="870">W676</f>
        <v>0</v>
      </c>
      <c r="X772" s="186" t="s">
        <v>18</v>
      </c>
      <c r="Y772" s="187" t="s">
        <v>190</v>
      </c>
      <c r="AC772" s="186" t="s">
        <v>140</v>
      </c>
      <c r="AD772" s="46" t="str">
        <f t="shared" si="798"/>
        <v>R_ES-MOB-SpCool</v>
      </c>
      <c r="AE772" s="192">
        <f t="shared" si="799"/>
        <v>0</v>
      </c>
      <c r="AF772" s="46">
        <f t="shared" si="860"/>
        <v>0</v>
      </c>
      <c r="AG772" s="192" t="s">
        <v>18</v>
      </c>
      <c r="AH772" s="46" t="s">
        <v>196</v>
      </c>
      <c r="AL772" s="186" t="s">
        <v>140</v>
      </c>
      <c r="AM772" s="187" t="str">
        <f t="shared" si="800"/>
        <v>R_ES-MOB-SpCool</v>
      </c>
      <c r="AN772" s="186">
        <f t="shared" si="801"/>
        <v>0</v>
      </c>
      <c r="AO772" s="186">
        <f t="shared" si="861"/>
        <v>0</v>
      </c>
      <c r="AP772" s="186" t="s">
        <v>18</v>
      </c>
      <c r="AQ772" s="187" t="s">
        <v>193</v>
      </c>
      <c r="AU772" s="186" t="s">
        <v>140</v>
      </c>
      <c r="AV772" s="46" t="str">
        <f t="shared" si="802"/>
        <v>R_ES-MOB-SpCool</v>
      </c>
      <c r="AW772" s="192">
        <f t="shared" si="803"/>
        <v>0</v>
      </c>
      <c r="AX772" s="192">
        <f t="shared" si="827"/>
        <v>0</v>
      </c>
      <c r="AY772" s="192" t="s">
        <v>18</v>
      </c>
      <c r="AZ772" s="46" t="s">
        <v>192</v>
      </c>
      <c r="BD772" s="186" t="s">
        <v>140</v>
      </c>
      <c r="BE772" s="46" t="str">
        <f t="shared" si="804"/>
        <v>R_ES-MOB-SpCool</v>
      </c>
      <c r="BF772" s="192">
        <f t="shared" si="805"/>
        <v>0</v>
      </c>
      <c r="BG772" s="192">
        <f t="shared" si="809"/>
        <v>0</v>
      </c>
      <c r="BH772" s="192" t="s">
        <v>18</v>
      </c>
      <c r="BI772" s="46" t="s">
        <v>194</v>
      </c>
      <c r="BM772" s="186" t="s">
        <v>140</v>
      </c>
      <c r="BN772" s="46" t="str">
        <f t="shared" si="806"/>
        <v>R_ES-MOB-SpCool</v>
      </c>
      <c r="BO772" s="192">
        <f t="shared" si="807"/>
        <v>0</v>
      </c>
      <c r="BP772" s="192">
        <f t="shared" si="810"/>
        <v>0</v>
      </c>
      <c r="BQ772" s="192" t="s">
        <v>18</v>
      </c>
      <c r="BR772" s="46" t="s">
        <v>191</v>
      </c>
    </row>
    <row r="773" spans="11:70">
      <c r="K773" s="186" t="s">
        <v>140</v>
      </c>
      <c r="L773" s="187" t="str">
        <f t="shared" si="862"/>
        <v>R_ES-MOB-SpCool</v>
      </c>
      <c r="M773" s="186">
        <f t="shared" ref="M773:N773" si="871">M677</f>
        <v>0</v>
      </c>
      <c r="N773" s="186">
        <f t="shared" si="871"/>
        <v>0</v>
      </c>
      <c r="O773" s="186" t="s">
        <v>18</v>
      </c>
      <c r="P773" s="187" t="s">
        <v>195</v>
      </c>
      <c r="T773" s="186" t="s">
        <v>140</v>
      </c>
      <c r="U773" s="187" t="str">
        <f t="shared" si="797"/>
        <v>R_ES-MOB-SpCool</v>
      </c>
      <c r="V773" s="186">
        <f t="shared" si="797"/>
        <v>0</v>
      </c>
      <c r="W773" s="186">
        <f t="shared" ref="W773" si="872">W677</f>
        <v>0</v>
      </c>
      <c r="X773" s="186" t="s">
        <v>18</v>
      </c>
      <c r="Y773" s="187" t="s">
        <v>190</v>
      </c>
      <c r="AC773" s="186" t="s">
        <v>140</v>
      </c>
      <c r="AD773" s="46" t="str">
        <f t="shared" si="798"/>
        <v>R_ES-MOB-SpCool</v>
      </c>
      <c r="AE773" s="192">
        <f t="shared" si="799"/>
        <v>0</v>
      </c>
      <c r="AF773" s="46">
        <f t="shared" si="860"/>
        <v>0</v>
      </c>
      <c r="AG773" s="192" t="s">
        <v>18</v>
      </c>
      <c r="AH773" s="46" t="s">
        <v>196</v>
      </c>
      <c r="AL773" s="186" t="s">
        <v>140</v>
      </c>
      <c r="AM773" s="187" t="str">
        <f t="shared" si="800"/>
        <v>R_ES-MOB-SpCool</v>
      </c>
      <c r="AN773" s="186">
        <f t="shared" si="801"/>
        <v>0</v>
      </c>
      <c r="AO773" s="186">
        <f t="shared" si="861"/>
        <v>0</v>
      </c>
      <c r="AP773" s="186" t="s">
        <v>18</v>
      </c>
      <c r="AQ773" s="187" t="s">
        <v>193</v>
      </c>
      <c r="AU773" s="186" t="s">
        <v>140</v>
      </c>
      <c r="AV773" s="46" t="str">
        <f t="shared" si="802"/>
        <v>R_ES-MOB-SpCool</v>
      </c>
      <c r="AW773" s="192">
        <f t="shared" si="803"/>
        <v>0</v>
      </c>
      <c r="AX773" s="192">
        <f t="shared" si="827"/>
        <v>0</v>
      </c>
      <c r="AY773" s="192" t="s">
        <v>18</v>
      </c>
      <c r="AZ773" s="46" t="s">
        <v>192</v>
      </c>
      <c r="BD773" s="186" t="s">
        <v>140</v>
      </c>
      <c r="BE773" s="46" t="str">
        <f t="shared" si="804"/>
        <v>R_ES-MOB-SpCool</v>
      </c>
      <c r="BF773" s="192">
        <f t="shared" si="805"/>
        <v>0</v>
      </c>
      <c r="BG773" s="192">
        <f t="shared" si="809"/>
        <v>0</v>
      </c>
      <c r="BH773" s="192" t="s">
        <v>18</v>
      </c>
      <c r="BI773" s="46" t="s">
        <v>194</v>
      </c>
      <c r="BM773" s="186" t="s">
        <v>140</v>
      </c>
      <c r="BN773" s="46" t="str">
        <f t="shared" si="806"/>
        <v>R_ES-MOB-SpCool</v>
      </c>
      <c r="BO773" s="192">
        <f t="shared" si="807"/>
        <v>0</v>
      </c>
      <c r="BP773" s="192">
        <f t="shared" si="810"/>
        <v>0</v>
      </c>
      <c r="BQ773" s="192" t="s">
        <v>18</v>
      </c>
      <c r="BR773" s="46" t="s">
        <v>191</v>
      </c>
    </row>
    <row r="774" spans="11:70">
      <c r="K774" s="186" t="s">
        <v>140</v>
      </c>
      <c r="L774" s="187" t="str">
        <f t="shared" si="862"/>
        <v>R_ES-MOB-SpCool</v>
      </c>
      <c r="M774" s="186">
        <f t="shared" ref="M774:N774" si="873">M678</f>
        <v>0</v>
      </c>
      <c r="N774" s="186">
        <f t="shared" si="873"/>
        <v>0</v>
      </c>
      <c r="O774" s="186" t="s">
        <v>18</v>
      </c>
      <c r="P774" s="187" t="s">
        <v>195</v>
      </c>
      <c r="T774" s="186" t="s">
        <v>140</v>
      </c>
      <c r="U774" s="187" t="str">
        <f t="shared" si="797"/>
        <v>R_ES-MOB-SpCool</v>
      </c>
      <c r="V774" s="186">
        <f t="shared" si="797"/>
        <v>0</v>
      </c>
      <c r="W774" s="186">
        <f t="shared" ref="W774" si="874">W678</f>
        <v>0</v>
      </c>
      <c r="X774" s="186" t="s">
        <v>18</v>
      </c>
      <c r="Y774" s="187" t="s">
        <v>190</v>
      </c>
      <c r="AC774" s="186" t="s">
        <v>140</v>
      </c>
      <c r="AD774" s="46" t="str">
        <f t="shared" si="798"/>
        <v>R_ES-MOB-SpCool</v>
      </c>
      <c r="AE774" s="192">
        <f t="shared" si="799"/>
        <v>0</v>
      </c>
      <c r="AF774" s="46">
        <f t="shared" si="860"/>
        <v>0</v>
      </c>
      <c r="AG774" s="192" t="s">
        <v>18</v>
      </c>
      <c r="AH774" s="46" t="s">
        <v>196</v>
      </c>
      <c r="AL774" s="186" t="s">
        <v>140</v>
      </c>
      <c r="AM774" s="187" t="str">
        <f t="shared" si="800"/>
        <v>R_ES-MOB-SpCool</v>
      </c>
      <c r="AN774" s="186">
        <f t="shared" si="801"/>
        <v>0</v>
      </c>
      <c r="AO774" s="186">
        <f t="shared" si="861"/>
        <v>0</v>
      </c>
      <c r="AP774" s="186" t="s">
        <v>18</v>
      </c>
      <c r="AQ774" s="187" t="s">
        <v>193</v>
      </c>
      <c r="AU774" s="186" t="s">
        <v>140</v>
      </c>
      <c r="AV774" s="46" t="str">
        <f t="shared" si="802"/>
        <v>R_ES-MOB-SpCool</v>
      </c>
      <c r="AW774" s="192">
        <f t="shared" si="803"/>
        <v>0</v>
      </c>
      <c r="AX774" s="192">
        <f t="shared" si="827"/>
        <v>0</v>
      </c>
      <c r="AY774" s="192" t="s">
        <v>18</v>
      </c>
      <c r="AZ774" s="46" t="s">
        <v>192</v>
      </c>
      <c r="BD774" s="186" t="s">
        <v>140</v>
      </c>
      <c r="BE774" s="46" t="str">
        <f t="shared" si="804"/>
        <v>R_ES-MOB-SpCool</v>
      </c>
      <c r="BF774" s="192">
        <f t="shared" si="805"/>
        <v>0</v>
      </c>
      <c r="BG774" s="192">
        <f t="shared" si="809"/>
        <v>0</v>
      </c>
      <c r="BH774" s="192" t="s">
        <v>18</v>
      </c>
      <c r="BI774" s="46" t="s">
        <v>194</v>
      </c>
      <c r="BM774" s="186" t="s">
        <v>140</v>
      </c>
      <c r="BN774" s="46" t="str">
        <f t="shared" si="806"/>
        <v>R_ES-MOB-SpCool</v>
      </c>
      <c r="BO774" s="192">
        <f t="shared" si="807"/>
        <v>0</v>
      </c>
      <c r="BP774" s="192">
        <f t="shared" si="810"/>
        <v>0</v>
      </c>
      <c r="BQ774" s="192" t="s">
        <v>18</v>
      </c>
      <c r="BR774" s="46" t="s">
        <v>191</v>
      </c>
    </row>
    <row r="775" spans="11:70">
      <c r="K775" s="186" t="s">
        <v>140</v>
      </c>
      <c r="L775" s="187" t="str">
        <f t="shared" si="862"/>
        <v>R_ES-MOB-SpCool</v>
      </c>
      <c r="M775" s="186">
        <f t="shared" ref="M775:N775" si="875">M679</f>
        <v>0</v>
      </c>
      <c r="N775" s="186">
        <f t="shared" si="875"/>
        <v>0</v>
      </c>
      <c r="O775" s="186" t="s">
        <v>18</v>
      </c>
      <c r="P775" s="187" t="s">
        <v>195</v>
      </c>
      <c r="T775" s="186" t="s">
        <v>140</v>
      </c>
      <c r="U775" s="187" t="str">
        <f t="shared" si="797"/>
        <v>R_ES-MOB-SpCool</v>
      </c>
      <c r="V775" s="186">
        <f t="shared" si="797"/>
        <v>0</v>
      </c>
      <c r="W775" s="186">
        <f t="shared" ref="W775" si="876">W679</f>
        <v>0</v>
      </c>
      <c r="X775" s="186" t="s">
        <v>18</v>
      </c>
      <c r="Y775" s="187" t="s">
        <v>190</v>
      </c>
      <c r="AC775" s="186" t="s">
        <v>140</v>
      </c>
      <c r="AD775" s="46" t="str">
        <f t="shared" si="798"/>
        <v>R_ES-MOB-SpCool</v>
      </c>
      <c r="AE775" s="192">
        <f t="shared" si="799"/>
        <v>0</v>
      </c>
      <c r="AF775" s="46">
        <f t="shared" si="860"/>
        <v>0</v>
      </c>
      <c r="AG775" s="192" t="s">
        <v>18</v>
      </c>
      <c r="AH775" s="46" t="s">
        <v>196</v>
      </c>
      <c r="AL775" s="186" t="s">
        <v>140</v>
      </c>
      <c r="AM775" s="187" t="str">
        <f t="shared" si="800"/>
        <v>R_ES-MOB-SpCool</v>
      </c>
      <c r="AN775" s="186">
        <f t="shared" si="801"/>
        <v>0</v>
      </c>
      <c r="AO775" s="186">
        <f t="shared" si="861"/>
        <v>0</v>
      </c>
      <c r="AP775" s="186" t="s">
        <v>18</v>
      </c>
      <c r="AQ775" s="187" t="s">
        <v>193</v>
      </c>
      <c r="AU775" s="186" t="s">
        <v>140</v>
      </c>
      <c r="AV775" s="46" t="str">
        <f t="shared" si="802"/>
        <v>R_ES-MOB-SpCool</v>
      </c>
      <c r="AW775" s="192">
        <f t="shared" si="803"/>
        <v>0</v>
      </c>
      <c r="AX775" s="192">
        <f t="shared" si="827"/>
        <v>0</v>
      </c>
      <c r="AY775" s="192" t="s">
        <v>18</v>
      </c>
      <c r="AZ775" s="46" t="s">
        <v>192</v>
      </c>
      <c r="BD775" s="186" t="s">
        <v>140</v>
      </c>
      <c r="BE775" s="46" t="str">
        <f t="shared" si="804"/>
        <v>R_ES-MOB-SpCool</v>
      </c>
      <c r="BF775" s="192">
        <f t="shared" si="805"/>
        <v>0</v>
      </c>
      <c r="BG775" s="192">
        <f t="shared" si="809"/>
        <v>0</v>
      </c>
      <c r="BH775" s="192" t="s">
        <v>18</v>
      </c>
      <c r="BI775" s="46" t="s">
        <v>194</v>
      </c>
      <c r="BM775" s="186" t="s">
        <v>140</v>
      </c>
      <c r="BN775" s="46" t="str">
        <f t="shared" si="806"/>
        <v>R_ES-MOB-SpCool</v>
      </c>
      <c r="BO775" s="192">
        <f t="shared" si="807"/>
        <v>0</v>
      </c>
      <c r="BP775" s="192">
        <f t="shared" si="810"/>
        <v>0</v>
      </c>
      <c r="BQ775" s="192" t="s">
        <v>18</v>
      </c>
      <c r="BR775" s="46" t="s">
        <v>191</v>
      </c>
    </row>
    <row r="776" spans="11:70">
      <c r="K776" s="186" t="s">
        <v>350</v>
      </c>
      <c r="L776" s="187" t="str">
        <f t="shared" si="862"/>
        <v>R_ES-MOB-SpCool</v>
      </c>
      <c r="M776" s="186" t="str">
        <f t="shared" ref="M776" si="877">M680</f>
        <v>WH0_1</v>
      </c>
      <c r="N776" s="186">
        <v>0</v>
      </c>
      <c r="O776" s="186" t="s">
        <v>18</v>
      </c>
      <c r="P776" s="187" t="s">
        <v>195</v>
      </c>
      <c r="T776" s="186" t="s">
        <v>350</v>
      </c>
      <c r="U776" s="187" t="str">
        <f t="shared" si="797"/>
        <v>R_ES-MOB-SpCool</v>
      </c>
      <c r="V776" s="186" t="str">
        <f t="shared" si="797"/>
        <v>WH0_1</v>
      </c>
      <c r="W776" s="186">
        <v>0</v>
      </c>
      <c r="X776" s="186" t="s">
        <v>18</v>
      </c>
      <c r="Y776" s="187" t="s">
        <v>190</v>
      </c>
      <c r="AC776" s="186" t="s">
        <v>350</v>
      </c>
      <c r="AD776" s="46" t="str">
        <f t="shared" si="798"/>
        <v>R_ES-MOB-SpCool</v>
      </c>
      <c r="AE776" s="192" t="str">
        <f t="shared" si="799"/>
        <v>WH0_1</v>
      </c>
      <c r="AF776" s="46">
        <f t="shared" si="860"/>
        <v>0</v>
      </c>
      <c r="AG776" s="192" t="s">
        <v>18</v>
      </c>
      <c r="AH776" s="46" t="s">
        <v>196</v>
      </c>
      <c r="AL776" s="186" t="s">
        <v>350</v>
      </c>
      <c r="AM776" s="187" t="str">
        <f t="shared" si="800"/>
        <v>R_ES-MOB-SpCool</v>
      </c>
      <c r="AN776" s="186" t="str">
        <f t="shared" si="801"/>
        <v>WH0_1</v>
      </c>
      <c r="AO776" s="186">
        <f t="shared" si="861"/>
        <v>0</v>
      </c>
      <c r="AP776" s="186" t="s">
        <v>18</v>
      </c>
      <c r="AQ776" s="187" t="s">
        <v>193</v>
      </c>
      <c r="AU776" s="186" t="s">
        <v>350</v>
      </c>
      <c r="AV776" s="46" t="str">
        <f t="shared" si="802"/>
        <v>R_ES-MOB-SpCool</v>
      </c>
      <c r="AW776" s="192" t="str">
        <f t="shared" si="803"/>
        <v>WH0_1</v>
      </c>
      <c r="AX776" s="192">
        <f t="shared" si="827"/>
        <v>0</v>
      </c>
      <c r="AY776" s="192" t="s">
        <v>18</v>
      </c>
      <c r="AZ776" s="46" t="s">
        <v>192</v>
      </c>
      <c r="BD776" s="186" t="s">
        <v>350</v>
      </c>
      <c r="BE776" s="46" t="str">
        <f t="shared" si="804"/>
        <v>R_ES-MOB-SpCool</v>
      </c>
      <c r="BF776" s="192" t="str">
        <f t="shared" si="805"/>
        <v>WH0_1</v>
      </c>
      <c r="BG776" s="192">
        <f t="shared" si="809"/>
        <v>0</v>
      </c>
      <c r="BH776" s="192" t="s">
        <v>18</v>
      </c>
      <c r="BI776" s="46" t="s">
        <v>194</v>
      </c>
      <c r="BM776" s="186" t="s">
        <v>350</v>
      </c>
      <c r="BN776" s="46" t="str">
        <f t="shared" si="806"/>
        <v>R_ES-MOB-SpCool</v>
      </c>
      <c r="BO776" s="192" t="str">
        <f t="shared" si="807"/>
        <v>WH0_1</v>
      </c>
      <c r="BP776" s="192">
        <f t="shared" si="810"/>
        <v>0</v>
      </c>
      <c r="BQ776" s="192" t="s">
        <v>18</v>
      </c>
      <c r="BR776" s="46" t="s">
        <v>191</v>
      </c>
    </row>
    <row r="777" spans="11:70">
      <c r="K777" s="186" t="s">
        <v>350</v>
      </c>
      <c r="L777" s="187" t="str">
        <f t="shared" si="862"/>
        <v>R_ES-MOB-SpCool</v>
      </c>
      <c r="M777" s="186" t="str">
        <f t="shared" ref="M777" si="878">M681</f>
        <v>WH2_3</v>
      </c>
      <c r="N777" s="186">
        <v>0</v>
      </c>
      <c r="O777" s="186" t="s">
        <v>18</v>
      </c>
      <c r="P777" s="187" t="s">
        <v>195</v>
      </c>
      <c r="T777" s="186" t="s">
        <v>350</v>
      </c>
      <c r="U777" s="187" t="str">
        <f t="shared" si="797"/>
        <v>R_ES-MOB-SpCool</v>
      </c>
      <c r="V777" s="186" t="str">
        <f t="shared" si="797"/>
        <v>WH2_3</v>
      </c>
      <c r="W777" s="186">
        <v>0</v>
      </c>
      <c r="X777" s="186" t="s">
        <v>18</v>
      </c>
      <c r="Y777" s="187" t="s">
        <v>190</v>
      </c>
      <c r="AC777" s="186" t="s">
        <v>350</v>
      </c>
      <c r="AD777" s="46" t="str">
        <f t="shared" si="798"/>
        <v>R_ES-MOB-SpCool</v>
      </c>
      <c r="AE777" s="192" t="str">
        <f t="shared" si="799"/>
        <v>WH2_3</v>
      </c>
      <c r="AF777" s="46">
        <f t="shared" si="860"/>
        <v>0</v>
      </c>
      <c r="AG777" s="192" t="s">
        <v>18</v>
      </c>
      <c r="AH777" s="46" t="s">
        <v>196</v>
      </c>
      <c r="AL777" s="186" t="s">
        <v>350</v>
      </c>
      <c r="AM777" s="187" t="str">
        <f t="shared" si="800"/>
        <v>R_ES-MOB-SpCool</v>
      </c>
      <c r="AN777" s="186" t="str">
        <f t="shared" si="801"/>
        <v>WH2_3</v>
      </c>
      <c r="AO777" s="186">
        <f t="shared" si="861"/>
        <v>0</v>
      </c>
      <c r="AP777" s="186" t="s">
        <v>18</v>
      </c>
      <c r="AQ777" s="187" t="s">
        <v>193</v>
      </c>
      <c r="AU777" s="186" t="s">
        <v>350</v>
      </c>
      <c r="AV777" s="46" t="str">
        <f t="shared" si="802"/>
        <v>R_ES-MOB-SpCool</v>
      </c>
      <c r="AW777" s="192" t="str">
        <f t="shared" si="803"/>
        <v>WH2_3</v>
      </c>
      <c r="AX777" s="192">
        <f t="shared" si="827"/>
        <v>0</v>
      </c>
      <c r="AY777" s="192" t="s">
        <v>18</v>
      </c>
      <c r="AZ777" s="46" t="s">
        <v>192</v>
      </c>
      <c r="BD777" s="186" t="s">
        <v>350</v>
      </c>
      <c r="BE777" s="46" t="str">
        <f t="shared" si="804"/>
        <v>R_ES-MOB-SpCool</v>
      </c>
      <c r="BF777" s="192" t="str">
        <f t="shared" si="805"/>
        <v>WH2_3</v>
      </c>
      <c r="BG777" s="192">
        <f t="shared" si="809"/>
        <v>0</v>
      </c>
      <c r="BH777" s="192" t="s">
        <v>18</v>
      </c>
      <c r="BI777" s="46" t="s">
        <v>194</v>
      </c>
      <c r="BM777" s="186" t="s">
        <v>350</v>
      </c>
      <c r="BN777" s="46" t="str">
        <f t="shared" si="806"/>
        <v>R_ES-MOB-SpCool</v>
      </c>
      <c r="BO777" s="192" t="str">
        <f t="shared" si="807"/>
        <v>WH2_3</v>
      </c>
      <c r="BP777" s="192">
        <f t="shared" si="810"/>
        <v>0</v>
      </c>
      <c r="BQ777" s="192" t="s">
        <v>18</v>
      </c>
      <c r="BR777" s="46" t="s">
        <v>191</v>
      </c>
    </row>
    <row r="778" spans="11:70">
      <c r="K778" s="186" t="s">
        <v>350</v>
      </c>
      <c r="L778" s="187" t="str">
        <f t="shared" si="862"/>
        <v>R_ES-MOB-SpCool</v>
      </c>
      <c r="M778" s="186" t="str">
        <f t="shared" ref="M778" si="879">M682</f>
        <v>WH4_5</v>
      </c>
      <c r="N778" s="186">
        <v>0</v>
      </c>
      <c r="O778" s="186" t="s">
        <v>18</v>
      </c>
      <c r="P778" s="187" t="s">
        <v>195</v>
      </c>
      <c r="T778" s="186" t="s">
        <v>350</v>
      </c>
      <c r="U778" s="187" t="str">
        <f t="shared" si="797"/>
        <v>R_ES-MOB-SpCool</v>
      </c>
      <c r="V778" s="186" t="str">
        <f t="shared" si="797"/>
        <v>WH4_5</v>
      </c>
      <c r="W778" s="186">
        <v>0</v>
      </c>
      <c r="X778" s="186" t="s">
        <v>18</v>
      </c>
      <c r="Y778" s="187" t="s">
        <v>190</v>
      </c>
      <c r="AC778" s="186" t="s">
        <v>350</v>
      </c>
      <c r="AD778" s="46" t="str">
        <f t="shared" si="798"/>
        <v>R_ES-MOB-SpCool</v>
      </c>
      <c r="AE778" s="192" t="str">
        <f t="shared" si="799"/>
        <v>WH4_5</v>
      </c>
      <c r="AF778" s="46">
        <f t="shared" si="860"/>
        <v>0</v>
      </c>
      <c r="AG778" s="192" t="s">
        <v>18</v>
      </c>
      <c r="AH778" s="46" t="s">
        <v>196</v>
      </c>
      <c r="AL778" s="186" t="s">
        <v>350</v>
      </c>
      <c r="AM778" s="187" t="str">
        <f t="shared" si="800"/>
        <v>R_ES-MOB-SpCool</v>
      </c>
      <c r="AN778" s="186" t="str">
        <f t="shared" si="801"/>
        <v>WH4_5</v>
      </c>
      <c r="AO778" s="186">
        <f t="shared" si="861"/>
        <v>0</v>
      </c>
      <c r="AP778" s="186" t="s">
        <v>18</v>
      </c>
      <c r="AQ778" s="187" t="s">
        <v>193</v>
      </c>
      <c r="AU778" s="186" t="s">
        <v>350</v>
      </c>
      <c r="AV778" s="46" t="str">
        <f t="shared" si="802"/>
        <v>R_ES-MOB-SpCool</v>
      </c>
      <c r="AW778" s="192" t="str">
        <f t="shared" si="803"/>
        <v>WH4_5</v>
      </c>
      <c r="AX778" s="192">
        <f t="shared" si="827"/>
        <v>0</v>
      </c>
      <c r="AY778" s="192" t="s">
        <v>18</v>
      </c>
      <c r="AZ778" s="46" t="s">
        <v>192</v>
      </c>
      <c r="BD778" s="186" t="s">
        <v>350</v>
      </c>
      <c r="BE778" s="46" t="str">
        <f t="shared" si="804"/>
        <v>R_ES-MOB-SpCool</v>
      </c>
      <c r="BF778" s="192" t="str">
        <f t="shared" si="805"/>
        <v>WH4_5</v>
      </c>
      <c r="BG778" s="192">
        <f t="shared" si="809"/>
        <v>0</v>
      </c>
      <c r="BH778" s="192" t="s">
        <v>18</v>
      </c>
      <c r="BI778" s="46" t="s">
        <v>194</v>
      </c>
      <c r="BM778" s="186" t="s">
        <v>350</v>
      </c>
      <c r="BN778" s="46" t="str">
        <f t="shared" si="806"/>
        <v>R_ES-MOB-SpCool</v>
      </c>
      <c r="BO778" s="192" t="str">
        <f t="shared" si="807"/>
        <v>WH4_5</v>
      </c>
      <c r="BP778" s="192">
        <f t="shared" si="810"/>
        <v>0</v>
      </c>
      <c r="BQ778" s="192" t="s">
        <v>18</v>
      </c>
      <c r="BR778" s="46" t="s">
        <v>191</v>
      </c>
    </row>
    <row r="779" spans="11:70">
      <c r="K779" s="186" t="s">
        <v>350</v>
      </c>
      <c r="L779" s="187" t="str">
        <f t="shared" si="862"/>
        <v>R_ES-MOB-SpCool</v>
      </c>
      <c r="M779" s="186" t="str">
        <f t="shared" ref="M779" si="880">M683</f>
        <v>WH6_7</v>
      </c>
      <c r="N779" s="186">
        <v>0</v>
      </c>
      <c r="O779" s="186" t="s">
        <v>18</v>
      </c>
      <c r="P779" s="187" t="s">
        <v>195</v>
      </c>
      <c r="T779" s="186" t="s">
        <v>350</v>
      </c>
      <c r="U779" s="187" t="str">
        <f t="shared" si="797"/>
        <v>R_ES-MOB-SpCool</v>
      </c>
      <c r="V779" s="186" t="str">
        <f t="shared" si="797"/>
        <v>WH6_7</v>
      </c>
      <c r="W779" s="186">
        <v>0</v>
      </c>
      <c r="X779" s="186" t="s">
        <v>18</v>
      </c>
      <c r="Y779" s="187" t="s">
        <v>190</v>
      </c>
      <c r="AC779" s="186" t="s">
        <v>350</v>
      </c>
      <c r="AD779" s="46" t="str">
        <f t="shared" si="798"/>
        <v>R_ES-MOB-SpCool</v>
      </c>
      <c r="AE779" s="192" t="str">
        <f t="shared" si="799"/>
        <v>WH6_7</v>
      </c>
      <c r="AF779" s="46">
        <f t="shared" si="860"/>
        <v>0</v>
      </c>
      <c r="AG779" s="192" t="s">
        <v>18</v>
      </c>
      <c r="AH779" s="46" t="s">
        <v>196</v>
      </c>
      <c r="AL779" s="186" t="s">
        <v>350</v>
      </c>
      <c r="AM779" s="187" t="str">
        <f t="shared" si="800"/>
        <v>R_ES-MOB-SpCool</v>
      </c>
      <c r="AN779" s="186" t="str">
        <f t="shared" si="801"/>
        <v>WH6_7</v>
      </c>
      <c r="AO779" s="186">
        <f t="shared" si="861"/>
        <v>0</v>
      </c>
      <c r="AP779" s="186" t="s">
        <v>18</v>
      </c>
      <c r="AQ779" s="187" t="s">
        <v>193</v>
      </c>
      <c r="AU779" s="186" t="s">
        <v>350</v>
      </c>
      <c r="AV779" s="46" t="str">
        <f t="shared" si="802"/>
        <v>R_ES-MOB-SpCool</v>
      </c>
      <c r="AW779" s="192" t="str">
        <f t="shared" si="803"/>
        <v>WH6_7</v>
      </c>
      <c r="AX779" s="192">
        <f t="shared" si="827"/>
        <v>0</v>
      </c>
      <c r="AY779" s="192" t="s">
        <v>18</v>
      </c>
      <c r="AZ779" s="46" t="s">
        <v>192</v>
      </c>
      <c r="BD779" s="186" t="s">
        <v>350</v>
      </c>
      <c r="BE779" s="46" t="str">
        <f t="shared" si="804"/>
        <v>R_ES-MOB-SpCool</v>
      </c>
      <c r="BF779" s="192" t="str">
        <f t="shared" si="805"/>
        <v>WH6_7</v>
      </c>
      <c r="BG779" s="192">
        <f t="shared" si="809"/>
        <v>0</v>
      </c>
      <c r="BH779" s="192" t="s">
        <v>18</v>
      </c>
      <c r="BI779" s="46" t="s">
        <v>194</v>
      </c>
      <c r="BM779" s="186" t="s">
        <v>350</v>
      </c>
      <c r="BN779" s="46" t="str">
        <f t="shared" si="806"/>
        <v>R_ES-MOB-SpCool</v>
      </c>
      <c r="BO779" s="192" t="str">
        <f t="shared" si="807"/>
        <v>WH6_7</v>
      </c>
      <c r="BP779" s="192">
        <f t="shared" si="810"/>
        <v>0</v>
      </c>
      <c r="BQ779" s="192" t="s">
        <v>18</v>
      </c>
      <c r="BR779" s="46" t="s">
        <v>191</v>
      </c>
    </row>
    <row r="780" spans="11:70">
      <c r="K780" s="186" t="s">
        <v>350</v>
      </c>
      <c r="L780" s="187" t="str">
        <f t="shared" si="862"/>
        <v>R_ES-MOB-SpCool</v>
      </c>
      <c r="M780" s="186" t="str">
        <f t="shared" ref="M780" si="881">M684</f>
        <v>WH8_9</v>
      </c>
      <c r="N780" s="186">
        <v>0</v>
      </c>
      <c r="O780" s="186" t="s">
        <v>18</v>
      </c>
      <c r="P780" s="187" t="s">
        <v>195</v>
      </c>
      <c r="T780" s="186" t="s">
        <v>350</v>
      </c>
      <c r="U780" s="187" t="str">
        <f t="shared" si="797"/>
        <v>R_ES-MOB-SpCool</v>
      </c>
      <c r="V780" s="186" t="str">
        <f t="shared" si="797"/>
        <v>WH8_9</v>
      </c>
      <c r="W780" s="186">
        <v>0</v>
      </c>
      <c r="X780" s="186" t="s">
        <v>18</v>
      </c>
      <c r="Y780" s="187" t="s">
        <v>190</v>
      </c>
      <c r="AC780" s="186" t="s">
        <v>350</v>
      </c>
      <c r="AD780" s="46" t="str">
        <f t="shared" si="798"/>
        <v>R_ES-MOB-SpCool</v>
      </c>
      <c r="AE780" s="192" t="str">
        <f t="shared" si="799"/>
        <v>WH8_9</v>
      </c>
      <c r="AF780" s="46">
        <f t="shared" si="860"/>
        <v>0</v>
      </c>
      <c r="AG780" s="192" t="s">
        <v>18</v>
      </c>
      <c r="AH780" s="46" t="s">
        <v>196</v>
      </c>
      <c r="AL780" s="186" t="s">
        <v>350</v>
      </c>
      <c r="AM780" s="187" t="str">
        <f t="shared" si="800"/>
        <v>R_ES-MOB-SpCool</v>
      </c>
      <c r="AN780" s="186" t="str">
        <f t="shared" si="801"/>
        <v>WH8_9</v>
      </c>
      <c r="AO780" s="186">
        <f t="shared" si="861"/>
        <v>0</v>
      </c>
      <c r="AP780" s="186" t="s">
        <v>18</v>
      </c>
      <c r="AQ780" s="187" t="s">
        <v>193</v>
      </c>
      <c r="AU780" s="186" t="s">
        <v>350</v>
      </c>
      <c r="AV780" s="46" t="str">
        <f t="shared" si="802"/>
        <v>R_ES-MOB-SpCool</v>
      </c>
      <c r="AW780" s="192" t="str">
        <f t="shared" si="803"/>
        <v>WH8_9</v>
      </c>
      <c r="AX780" s="192">
        <f t="shared" si="827"/>
        <v>0</v>
      </c>
      <c r="AY780" s="192" t="s">
        <v>18</v>
      </c>
      <c r="AZ780" s="46" t="s">
        <v>192</v>
      </c>
      <c r="BD780" s="186" t="s">
        <v>350</v>
      </c>
      <c r="BE780" s="46" t="str">
        <f t="shared" si="804"/>
        <v>R_ES-MOB-SpCool</v>
      </c>
      <c r="BF780" s="192" t="str">
        <f t="shared" si="805"/>
        <v>WH8_9</v>
      </c>
      <c r="BG780" s="192">
        <f t="shared" si="809"/>
        <v>0</v>
      </c>
      <c r="BH780" s="192" t="s">
        <v>18</v>
      </c>
      <c r="BI780" s="46" t="s">
        <v>194</v>
      </c>
      <c r="BM780" s="186" t="s">
        <v>350</v>
      </c>
      <c r="BN780" s="46" t="str">
        <f t="shared" si="806"/>
        <v>R_ES-MOB-SpCool</v>
      </c>
      <c r="BO780" s="192" t="str">
        <f t="shared" si="807"/>
        <v>WH8_9</v>
      </c>
      <c r="BP780" s="192">
        <f t="shared" si="810"/>
        <v>0</v>
      </c>
      <c r="BQ780" s="192" t="s">
        <v>18</v>
      </c>
      <c r="BR780" s="46" t="s">
        <v>191</v>
      </c>
    </row>
    <row r="781" spans="11:70">
      <c r="K781" s="186" t="s">
        <v>350</v>
      </c>
      <c r="L781" s="187" t="str">
        <f t="shared" si="862"/>
        <v>R_ES-MOB-SpCool</v>
      </c>
      <c r="M781" s="186" t="str">
        <f t="shared" ref="M781" si="882">M685</f>
        <v>WH10_11</v>
      </c>
      <c r="N781" s="186">
        <v>0</v>
      </c>
      <c r="O781" s="186" t="s">
        <v>18</v>
      </c>
      <c r="P781" s="187" t="s">
        <v>195</v>
      </c>
      <c r="T781" s="186" t="s">
        <v>350</v>
      </c>
      <c r="U781" s="187" t="str">
        <f t="shared" si="797"/>
        <v>R_ES-MOB-SpCool</v>
      </c>
      <c r="V781" s="186" t="str">
        <f t="shared" si="797"/>
        <v>WH10_11</v>
      </c>
      <c r="W781" s="186">
        <v>0</v>
      </c>
      <c r="X781" s="186" t="s">
        <v>18</v>
      </c>
      <c r="Y781" s="187" t="s">
        <v>190</v>
      </c>
      <c r="AC781" s="186" t="s">
        <v>350</v>
      </c>
      <c r="AD781" s="46" t="str">
        <f t="shared" si="798"/>
        <v>R_ES-MOB-SpCool</v>
      </c>
      <c r="AE781" s="192" t="str">
        <f t="shared" si="799"/>
        <v>WH10_11</v>
      </c>
      <c r="AF781" s="46">
        <f t="shared" si="860"/>
        <v>0</v>
      </c>
      <c r="AG781" s="192" t="s">
        <v>18</v>
      </c>
      <c r="AH781" s="46" t="s">
        <v>196</v>
      </c>
      <c r="AL781" s="186" t="s">
        <v>350</v>
      </c>
      <c r="AM781" s="187" t="str">
        <f t="shared" si="800"/>
        <v>R_ES-MOB-SpCool</v>
      </c>
      <c r="AN781" s="186" t="str">
        <f t="shared" si="801"/>
        <v>WH10_11</v>
      </c>
      <c r="AO781" s="186">
        <f t="shared" si="861"/>
        <v>0</v>
      </c>
      <c r="AP781" s="186" t="s">
        <v>18</v>
      </c>
      <c r="AQ781" s="187" t="s">
        <v>193</v>
      </c>
      <c r="AU781" s="186" t="s">
        <v>350</v>
      </c>
      <c r="AV781" s="46" t="str">
        <f t="shared" si="802"/>
        <v>R_ES-MOB-SpCool</v>
      </c>
      <c r="AW781" s="192" t="str">
        <f t="shared" si="803"/>
        <v>WH10_11</v>
      </c>
      <c r="AX781" s="192">
        <f t="shared" si="827"/>
        <v>0</v>
      </c>
      <c r="AY781" s="192" t="s">
        <v>18</v>
      </c>
      <c r="AZ781" s="46" t="s">
        <v>192</v>
      </c>
      <c r="BD781" s="186" t="s">
        <v>350</v>
      </c>
      <c r="BE781" s="46" t="str">
        <f t="shared" si="804"/>
        <v>R_ES-MOB-SpCool</v>
      </c>
      <c r="BF781" s="192" t="str">
        <f t="shared" si="805"/>
        <v>WH10_11</v>
      </c>
      <c r="BG781" s="192">
        <f t="shared" si="809"/>
        <v>0</v>
      </c>
      <c r="BH781" s="192" t="s">
        <v>18</v>
      </c>
      <c r="BI781" s="46" t="s">
        <v>194</v>
      </c>
      <c r="BM781" s="186" t="s">
        <v>350</v>
      </c>
      <c r="BN781" s="46" t="str">
        <f t="shared" si="806"/>
        <v>R_ES-MOB-SpCool</v>
      </c>
      <c r="BO781" s="192" t="str">
        <f t="shared" si="807"/>
        <v>WH10_11</v>
      </c>
      <c r="BP781" s="192">
        <f t="shared" si="810"/>
        <v>0</v>
      </c>
      <c r="BQ781" s="192" t="s">
        <v>18</v>
      </c>
      <c r="BR781" s="46" t="s">
        <v>191</v>
      </c>
    </row>
    <row r="782" spans="11:70">
      <c r="K782" s="186" t="s">
        <v>350</v>
      </c>
      <c r="L782" s="187" t="str">
        <f t="shared" si="862"/>
        <v>R_ES-MOB-SpCool</v>
      </c>
      <c r="M782" s="186" t="str">
        <f t="shared" ref="M782" si="883">M686</f>
        <v>WH12_13</v>
      </c>
      <c r="N782" s="186">
        <v>0</v>
      </c>
      <c r="O782" s="186" t="s">
        <v>18</v>
      </c>
      <c r="P782" s="187" t="s">
        <v>195</v>
      </c>
      <c r="T782" s="186" t="s">
        <v>350</v>
      </c>
      <c r="U782" s="187" t="str">
        <f t="shared" si="797"/>
        <v>R_ES-MOB-SpCool</v>
      </c>
      <c r="V782" s="186" t="str">
        <f t="shared" si="797"/>
        <v>WH12_13</v>
      </c>
      <c r="W782" s="186">
        <v>0</v>
      </c>
      <c r="X782" s="186" t="s">
        <v>18</v>
      </c>
      <c r="Y782" s="187" t="s">
        <v>190</v>
      </c>
      <c r="AC782" s="186" t="s">
        <v>350</v>
      </c>
      <c r="AD782" s="46" t="str">
        <f t="shared" si="798"/>
        <v>R_ES-MOB-SpCool</v>
      </c>
      <c r="AE782" s="192" t="str">
        <f t="shared" si="799"/>
        <v>WH12_13</v>
      </c>
      <c r="AF782" s="46">
        <f t="shared" si="860"/>
        <v>0</v>
      </c>
      <c r="AG782" s="192" t="s">
        <v>18</v>
      </c>
      <c r="AH782" s="46" t="s">
        <v>196</v>
      </c>
      <c r="AL782" s="186" t="s">
        <v>350</v>
      </c>
      <c r="AM782" s="187" t="str">
        <f t="shared" si="800"/>
        <v>R_ES-MOB-SpCool</v>
      </c>
      <c r="AN782" s="186" t="str">
        <f t="shared" si="801"/>
        <v>WH12_13</v>
      </c>
      <c r="AO782" s="186">
        <f t="shared" si="861"/>
        <v>0</v>
      </c>
      <c r="AP782" s="186" t="s">
        <v>18</v>
      </c>
      <c r="AQ782" s="187" t="s">
        <v>193</v>
      </c>
      <c r="AU782" s="186" t="s">
        <v>350</v>
      </c>
      <c r="AV782" s="46" t="str">
        <f t="shared" si="802"/>
        <v>R_ES-MOB-SpCool</v>
      </c>
      <c r="AW782" s="192" t="str">
        <f t="shared" si="803"/>
        <v>WH12_13</v>
      </c>
      <c r="AX782" s="192">
        <f t="shared" si="827"/>
        <v>0</v>
      </c>
      <c r="AY782" s="192" t="s">
        <v>18</v>
      </c>
      <c r="AZ782" s="46" t="s">
        <v>192</v>
      </c>
      <c r="BD782" s="186" t="s">
        <v>350</v>
      </c>
      <c r="BE782" s="46" t="str">
        <f t="shared" si="804"/>
        <v>R_ES-MOB-SpCool</v>
      </c>
      <c r="BF782" s="192" t="str">
        <f t="shared" si="805"/>
        <v>WH12_13</v>
      </c>
      <c r="BG782" s="192">
        <f t="shared" si="809"/>
        <v>0</v>
      </c>
      <c r="BH782" s="192" t="s">
        <v>18</v>
      </c>
      <c r="BI782" s="46" t="s">
        <v>194</v>
      </c>
      <c r="BM782" s="186" t="s">
        <v>350</v>
      </c>
      <c r="BN782" s="46" t="str">
        <f t="shared" si="806"/>
        <v>R_ES-MOB-SpCool</v>
      </c>
      <c r="BO782" s="192" t="str">
        <f t="shared" si="807"/>
        <v>WH12_13</v>
      </c>
      <c r="BP782" s="192">
        <f t="shared" si="810"/>
        <v>0</v>
      </c>
      <c r="BQ782" s="192" t="s">
        <v>18</v>
      </c>
      <c r="BR782" s="46" t="s">
        <v>191</v>
      </c>
    </row>
    <row r="783" spans="11:70">
      <c r="K783" s="186" t="s">
        <v>350</v>
      </c>
      <c r="L783" s="187" t="str">
        <f t="shared" si="862"/>
        <v>R_ES-MOB-SpCool</v>
      </c>
      <c r="M783" s="186" t="str">
        <f t="shared" ref="M783" si="884">M687</f>
        <v>WH14_15</v>
      </c>
      <c r="N783" s="186">
        <v>0</v>
      </c>
      <c r="O783" s="186" t="s">
        <v>18</v>
      </c>
      <c r="P783" s="187" t="s">
        <v>195</v>
      </c>
      <c r="T783" s="186" t="s">
        <v>350</v>
      </c>
      <c r="U783" s="187" t="str">
        <f t="shared" si="797"/>
        <v>R_ES-MOB-SpCool</v>
      </c>
      <c r="V783" s="186" t="str">
        <f t="shared" si="797"/>
        <v>WH14_15</v>
      </c>
      <c r="W783" s="186">
        <v>0</v>
      </c>
      <c r="X783" s="186" t="s">
        <v>18</v>
      </c>
      <c r="Y783" s="187" t="s">
        <v>190</v>
      </c>
      <c r="AC783" s="186" t="s">
        <v>350</v>
      </c>
      <c r="AD783" s="46" t="str">
        <f t="shared" si="798"/>
        <v>R_ES-MOB-SpCool</v>
      </c>
      <c r="AE783" s="192" t="str">
        <f t="shared" si="799"/>
        <v>WH14_15</v>
      </c>
      <c r="AF783" s="46">
        <f t="shared" si="860"/>
        <v>0</v>
      </c>
      <c r="AG783" s="192" t="s">
        <v>18</v>
      </c>
      <c r="AH783" s="46" t="s">
        <v>196</v>
      </c>
      <c r="AL783" s="186" t="s">
        <v>350</v>
      </c>
      <c r="AM783" s="187" t="str">
        <f t="shared" si="800"/>
        <v>R_ES-MOB-SpCool</v>
      </c>
      <c r="AN783" s="186" t="str">
        <f t="shared" si="801"/>
        <v>WH14_15</v>
      </c>
      <c r="AO783" s="186">
        <f t="shared" si="861"/>
        <v>0</v>
      </c>
      <c r="AP783" s="186" t="s">
        <v>18</v>
      </c>
      <c r="AQ783" s="187" t="s">
        <v>193</v>
      </c>
      <c r="AU783" s="186" t="s">
        <v>350</v>
      </c>
      <c r="AV783" s="46" t="str">
        <f t="shared" si="802"/>
        <v>R_ES-MOB-SpCool</v>
      </c>
      <c r="AW783" s="192" t="str">
        <f t="shared" si="803"/>
        <v>WH14_15</v>
      </c>
      <c r="AX783" s="192">
        <f t="shared" si="827"/>
        <v>0</v>
      </c>
      <c r="AY783" s="192" t="s">
        <v>18</v>
      </c>
      <c r="AZ783" s="46" t="s">
        <v>192</v>
      </c>
      <c r="BD783" s="186" t="s">
        <v>350</v>
      </c>
      <c r="BE783" s="46" t="str">
        <f t="shared" si="804"/>
        <v>R_ES-MOB-SpCool</v>
      </c>
      <c r="BF783" s="192" t="str">
        <f t="shared" si="805"/>
        <v>WH14_15</v>
      </c>
      <c r="BG783" s="192">
        <f t="shared" si="809"/>
        <v>0</v>
      </c>
      <c r="BH783" s="192" t="s">
        <v>18</v>
      </c>
      <c r="BI783" s="46" t="s">
        <v>194</v>
      </c>
      <c r="BM783" s="186" t="s">
        <v>350</v>
      </c>
      <c r="BN783" s="46" t="str">
        <f t="shared" si="806"/>
        <v>R_ES-MOB-SpCool</v>
      </c>
      <c r="BO783" s="192" t="str">
        <f t="shared" si="807"/>
        <v>WH14_15</v>
      </c>
      <c r="BP783" s="192">
        <f t="shared" si="810"/>
        <v>0</v>
      </c>
      <c r="BQ783" s="192" t="s">
        <v>18</v>
      </c>
      <c r="BR783" s="46" t="s">
        <v>191</v>
      </c>
    </row>
    <row r="784" spans="11:70">
      <c r="K784" s="186" t="s">
        <v>350</v>
      </c>
      <c r="L784" s="187" t="str">
        <f t="shared" si="862"/>
        <v>R_ES-MOB-SpCool</v>
      </c>
      <c r="M784" s="186" t="str">
        <f t="shared" ref="M784" si="885">M688</f>
        <v>WH16_17</v>
      </c>
      <c r="N784" s="186">
        <v>0</v>
      </c>
      <c r="O784" s="186" t="s">
        <v>18</v>
      </c>
      <c r="P784" s="187" t="s">
        <v>195</v>
      </c>
      <c r="T784" s="186" t="s">
        <v>350</v>
      </c>
      <c r="U784" s="187" t="str">
        <f t="shared" si="797"/>
        <v>R_ES-MOB-SpCool</v>
      </c>
      <c r="V784" s="186" t="str">
        <f t="shared" si="797"/>
        <v>WH16_17</v>
      </c>
      <c r="W784" s="186">
        <v>0</v>
      </c>
      <c r="X784" s="186" t="s">
        <v>18</v>
      </c>
      <c r="Y784" s="187" t="s">
        <v>190</v>
      </c>
      <c r="AC784" s="186" t="s">
        <v>350</v>
      </c>
      <c r="AD784" s="46" t="str">
        <f t="shared" si="798"/>
        <v>R_ES-MOB-SpCool</v>
      </c>
      <c r="AE784" s="192" t="str">
        <f t="shared" si="799"/>
        <v>WH16_17</v>
      </c>
      <c r="AF784" s="46">
        <f t="shared" si="860"/>
        <v>0</v>
      </c>
      <c r="AG784" s="192" t="s">
        <v>18</v>
      </c>
      <c r="AH784" s="46" t="s">
        <v>196</v>
      </c>
      <c r="AL784" s="186" t="s">
        <v>350</v>
      </c>
      <c r="AM784" s="187" t="str">
        <f t="shared" si="800"/>
        <v>R_ES-MOB-SpCool</v>
      </c>
      <c r="AN784" s="186" t="str">
        <f t="shared" si="801"/>
        <v>WH16_17</v>
      </c>
      <c r="AO784" s="186">
        <f t="shared" si="861"/>
        <v>0</v>
      </c>
      <c r="AP784" s="186" t="s">
        <v>18</v>
      </c>
      <c r="AQ784" s="187" t="s">
        <v>193</v>
      </c>
      <c r="AU784" s="186" t="s">
        <v>350</v>
      </c>
      <c r="AV784" s="46" t="str">
        <f t="shared" si="802"/>
        <v>R_ES-MOB-SpCool</v>
      </c>
      <c r="AW784" s="192" t="str">
        <f t="shared" si="803"/>
        <v>WH16_17</v>
      </c>
      <c r="AX784" s="192">
        <f t="shared" si="827"/>
        <v>0</v>
      </c>
      <c r="AY784" s="192" t="s">
        <v>18</v>
      </c>
      <c r="AZ784" s="46" t="s">
        <v>192</v>
      </c>
      <c r="BD784" s="186" t="s">
        <v>350</v>
      </c>
      <c r="BE784" s="46" t="str">
        <f t="shared" si="804"/>
        <v>R_ES-MOB-SpCool</v>
      </c>
      <c r="BF784" s="192" t="str">
        <f t="shared" si="805"/>
        <v>WH16_17</v>
      </c>
      <c r="BG784" s="192">
        <f t="shared" si="809"/>
        <v>0</v>
      </c>
      <c r="BH784" s="192" t="s">
        <v>18</v>
      </c>
      <c r="BI784" s="46" t="s">
        <v>194</v>
      </c>
      <c r="BM784" s="186" t="s">
        <v>350</v>
      </c>
      <c r="BN784" s="46" t="str">
        <f t="shared" si="806"/>
        <v>R_ES-MOB-SpCool</v>
      </c>
      <c r="BO784" s="192" t="str">
        <f t="shared" si="807"/>
        <v>WH16_17</v>
      </c>
      <c r="BP784" s="192">
        <f t="shared" si="810"/>
        <v>0</v>
      </c>
      <c r="BQ784" s="192" t="s">
        <v>18</v>
      </c>
      <c r="BR784" s="46" t="s">
        <v>191</v>
      </c>
    </row>
    <row r="785" spans="11:70">
      <c r="K785" s="186" t="s">
        <v>350</v>
      </c>
      <c r="L785" s="187" t="str">
        <f t="shared" si="862"/>
        <v>R_ES-MOB-SpCool</v>
      </c>
      <c r="M785" s="186" t="str">
        <f t="shared" ref="M785" si="886">M689</f>
        <v>WH18_19</v>
      </c>
      <c r="N785" s="186">
        <v>0</v>
      </c>
      <c r="O785" s="186" t="s">
        <v>18</v>
      </c>
      <c r="P785" s="187" t="s">
        <v>195</v>
      </c>
      <c r="T785" s="186" t="s">
        <v>350</v>
      </c>
      <c r="U785" s="187" t="str">
        <f t="shared" si="797"/>
        <v>R_ES-MOB-SpCool</v>
      </c>
      <c r="V785" s="186" t="str">
        <f t="shared" si="797"/>
        <v>WH18_19</v>
      </c>
      <c r="W785" s="186">
        <v>0</v>
      </c>
      <c r="X785" s="186" t="s">
        <v>18</v>
      </c>
      <c r="Y785" s="187" t="s">
        <v>190</v>
      </c>
      <c r="AC785" s="186" t="s">
        <v>350</v>
      </c>
      <c r="AD785" s="46" t="str">
        <f t="shared" si="798"/>
        <v>R_ES-MOB-SpCool</v>
      </c>
      <c r="AE785" s="192" t="str">
        <f t="shared" si="799"/>
        <v>WH18_19</v>
      </c>
      <c r="AF785" s="46">
        <f t="shared" si="860"/>
        <v>0</v>
      </c>
      <c r="AG785" s="192" t="s">
        <v>18</v>
      </c>
      <c r="AH785" s="46" t="s">
        <v>196</v>
      </c>
      <c r="AL785" s="186" t="s">
        <v>350</v>
      </c>
      <c r="AM785" s="187" t="str">
        <f t="shared" si="800"/>
        <v>R_ES-MOB-SpCool</v>
      </c>
      <c r="AN785" s="186" t="str">
        <f t="shared" si="801"/>
        <v>WH18_19</v>
      </c>
      <c r="AO785" s="186">
        <f t="shared" si="861"/>
        <v>0</v>
      </c>
      <c r="AP785" s="186" t="s">
        <v>18</v>
      </c>
      <c r="AQ785" s="187" t="s">
        <v>193</v>
      </c>
      <c r="AU785" s="186" t="s">
        <v>350</v>
      </c>
      <c r="AV785" s="46" t="str">
        <f t="shared" si="802"/>
        <v>R_ES-MOB-SpCool</v>
      </c>
      <c r="AW785" s="192" t="str">
        <f t="shared" si="803"/>
        <v>WH18_19</v>
      </c>
      <c r="AX785" s="192">
        <f t="shared" si="827"/>
        <v>0</v>
      </c>
      <c r="AY785" s="192" t="s">
        <v>18</v>
      </c>
      <c r="AZ785" s="46" t="s">
        <v>192</v>
      </c>
      <c r="BD785" s="186" t="s">
        <v>350</v>
      </c>
      <c r="BE785" s="46" t="str">
        <f t="shared" si="804"/>
        <v>R_ES-MOB-SpCool</v>
      </c>
      <c r="BF785" s="192" t="str">
        <f t="shared" si="805"/>
        <v>WH18_19</v>
      </c>
      <c r="BG785" s="192">
        <f t="shared" si="809"/>
        <v>0</v>
      </c>
      <c r="BH785" s="192" t="s">
        <v>18</v>
      </c>
      <c r="BI785" s="46" t="s">
        <v>194</v>
      </c>
      <c r="BM785" s="186" t="s">
        <v>350</v>
      </c>
      <c r="BN785" s="46" t="str">
        <f t="shared" si="806"/>
        <v>R_ES-MOB-SpCool</v>
      </c>
      <c r="BO785" s="192" t="str">
        <f t="shared" si="807"/>
        <v>WH18_19</v>
      </c>
      <c r="BP785" s="192">
        <f t="shared" si="810"/>
        <v>0</v>
      </c>
      <c r="BQ785" s="192" t="s">
        <v>18</v>
      </c>
      <c r="BR785" s="46" t="s">
        <v>191</v>
      </c>
    </row>
    <row r="786" spans="11:70">
      <c r="K786" s="186" t="s">
        <v>350</v>
      </c>
      <c r="L786" s="187" t="str">
        <f t="shared" si="862"/>
        <v>R_ES-MOB-SpCool</v>
      </c>
      <c r="M786" s="186" t="str">
        <f t="shared" ref="M786" si="887">M690</f>
        <v>WH20_21</v>
      </c>
      <c r="N786" s="186">
        <v>0</v>
      </c>
      <c r="O786" s="186" t="s">
        <v>18</v>
      </c>
      <c r="P786" s="187" t="s">
        <v>195</v>
      </c>
      <c r="T786" s="186" t="s">
        <v>350</v>
      </c>
      <c r="U786" s="187" t="str">
        <f t="shared" si="797"/>
        <v>R_ES-MOB-SpCool</v>
      </c>
      <c r="V786" s="186" t="str">
        <f t="shared" si="797"/>
        <v>WH20_21</v>
      </c>
      <c r="W786" s="186">
        <v>0</v>
      </c>
      <c r="X786" s="186" t="s">
        <v>18</v>
      </c>
      <c r="Y786" s="187" t="s">
        <v>190</v>
      </c>
      <c r="AC786" s="186" t="s">
        <v>350</v>
      </c>
      <c r="AD786" s="46" t="str">
        <f t="shared" si="798"/>
        <v>R_ES-MOB-SpCool</v>
      </c>
      <c r="AE786" s="192" t="str">
        <f t="shared" si="799"/>
        <v>WH20_21</v>
      </c>
      <c r="AF786" s="46">
        <f t="shared" si="860"/>
        <v>0</v>
      </c>
      <c r="AG786" s="192" t="s">
        <v>18</v>
      </c>
      <c r="AH786" s="46" t="s">
        <v>196</v>
      </c>
      <c r="AL786" s="186" t="s">
        <v>350</v>
      </c>
      <c r="AM786" s="187" t="str">
        <f t="shared" si="800"/>
        <v>R_ES-MOB-SpCool</v>
      </c>
      <c r="AN786" s="186" t="str">
        <f t="shared" si="801"/>
        <v>WH20_21</v>
      </c>
      <c r="AO786" s="186">
        <f t="shared" si="861"/>
        <v>0</v>
      </c>
      <c r="AP786" s="186" t="s">
        <v>18</v>
      </c>
      <c r="AQ786" s="187" t="s">
        <v>193</v>
      </c>
      <c r="AU786" s="186" t="s">
        <v>350</v>
      </c>
      <c r="AV786" s="46" t="str">
        <f t="shared" si="802"/>
        <v>R_ES-MOB-SpCool</v>
      </c>
      <c r="AW786" s="192" t="str">
        <f t="shared" si="803"/>
        <v>WH20_21</v>
      </c>
      <c r="AX786" s="192">
        <f t="shared" si="827"/>
        <v>0</v>
      </c>
      <c r="AY786" s="192" t="s">
        <v>18</v>
      </c>
      <c r="AZ786" s="46" t="s">
        <v>192</v>
      </c>
      <c r="BD786" s="186" t="s">
        <v>350</v>
      </c>
      <c r="BE786" s="46" t="str">
        <f t="shared" si="804"/>
        <v>R_ES-MOB-SpCool</v>
      </c>
      <c r="BF786" s="192" t="str">
        <f t="shared" si="805"/>
        <v>WH20_21</v>
      </c>
      <c r="BG786" s="192">
        <f t="shared" si="809"/>
        <v>0</v>
      </c>
      <c r="BH786" s="192" t="s">
        <v>18</v>
      </c>
      <c r="BI786" s="46" t="s">
        <v>194</v>
      </c>
      <c r="BM786" s="186" t="s">
        <v>350</v>
      </c>
      <c r="BN786" s="46" t="str">
        <f t="shared" si="806"/>
        <v>R_ES-MOB-SpCool</v>
      </c>
      <c r="BO786" s="192" t="str">
        <f t="shared" si="807"/>
        <v>WH20_21</v>
      </c>
      <c r="BP786" s="192">
        <f t="shared" si="810"/>
        <v>0</v>
      </c>
      <c r="BQ786" s="192" t="s">
        <v>18</v>
      </c>
      <c r="BR786" s="46" t="s">
        <v>191</v>
      </c>
    </row>
    <row r="787" spans="11:70">
      <c r="K787" s="186" t="s">
        <v>350</v>
      </c>
      <c r="L787" s="187" t="str">
        <f t="shared" si="862"/>
        <v>R_ES-MOB-SpCool</v>
      </c>
      <c r="M787" s="186" t="str">
        <f t="shared" ref="M787" si="888">M691</f>
        <v>WH22_23</v>
      </c>
      <c r="N787" s="186">
        <v>0</v>
      </c>
      <c r="O787" s="186" t="s">
        <v>18</v>
      </c>
      <c r="P787" s="187" t="s">
        <v>195</v>
      </c>
      <c r="T787" s="186" t="s">
        <v>350</v>
      </c>
      <c r="U787" s="187" t="str">
        <f t="shared" si="797"/>
        <v>R_ES-MOB-SpCool</v>
      </c>
      <c r="V787" s="186" t="str">
        <f t="shared" si="797"/>
        <v>WH22_23</v>
      </c>
      <c r="W787" s="186">
        <v>0</v>
      </c>
      <c r="X787" s="186" t="s">
        <v>18</v>
      </c>
      <c r="Y787" s="187" t="s">
        <v>190</v>
      </c>
      <c r="AC787" s="186" t="s">
        <v>350</v>
      </c>
      <c r="AD787" s="46" t="str">
        <f t="shared" si="798"/>
        <v>R_ES-MOB-SpCool</v>
      </c>
      <c r="AE787" s="192" t="str">
        <f t="shared" si="799"/>
        <v>WH22_23</v>
      </c>
      <c r="AF787" s="46">
        <f t="shared" si="860"/>
        <v>0</v>
      </c>
      <c r="AG787" s="192" t="s">
        <v>18</v>
      </c>
      <c r="AH787" s="46" t="s">
        <v>196</v>
      </c>
      <c r="AL787" s="186" t="s">
        <v>350</v>
      </c>
      <c r="AM787" s="187" t="str">
        <f t="shared" si="800"/>
        <v>R_ES-MOB-SpCool</v>
      </c>
      <c r="AN787" s="186" t="str">
        <f t="shared" si="801"/>
        <v>WH22_23</v>
      </c>
      <c r="AO787" s="186">
        <f t="shared" si="861"/>
        <v>0</v>
      </c>
      <c r="AP787" s="186" t="s">
        <v>18</v>
      </c>
      <c r="AQ787" s="187" t="s">
        <v>193</v>
      </c>
      <c r="AU787" s="186" t="s">
        <v>350</v>
      </c>
      <c r="AV787" s="46" t="str">
        <f t="shared" si="802"/>
        <v>R_ES-MOB-SpCool</v>
      </c>
      <c r="AW787" s="192" t="str">
        <f t="shared" si="803"/>
        <v>WH22_23</v>
      </c>
      <c r="AX787" s="192">
        <f t="shared" si="827"/>
        <v>0</v>
      </c>
      <c r="AY787" s="192" t="s">
        <v>18</v>
      </c>
      <c r="AZ787" s="46" t="s">
        <v>192</v>
      </c>
      <c r="BD787" s="186" t="s">
        <v>350</v>
      </c>
      <c r="BE787" s="46" t="str">
        <f t="shared" si="804"/>
        <v>R_ES-MOB-SpCool</v>
      </c>
      <c r="BF787" s="192" t="str">
        <f t="shared" si="805"/>
        <v>WH22_23</v>
      </c>
      <c r="BG787" s="192">
        <f t="shared" si="809"/>
        <v>0</v>
      </c>
      <c r="BH787" s="192" t="s">
        <v>18</v>
      </c>
      <c r="BI787" s="46" t="s">
        <v>194</v>
      </c>
      <c r="BM787" s="186" t="s">
        <v>350</v>
      </c>
      <c r="BN787" s="46" t="str">
        <f t="shared" si="806"/>
        <v>R_ES-MOB-SpCool</v>
      </c>
      <c r="BO787" s="192" t="str">
        <f t="shared" si="807"/>
        <v>WH22_23</v>
      </c>
      <c r="BP787" s="192">
        <f t="shared" si="810"/>
        <v>0</v>
      </c>
      <c r="BQ787" s="192" t="s">
        <v>18</v>
      </c>
      <c r="BR787" s="46" t="s">
        <v>191</v>
      </c>
    </row>
    <row r="788" spans="11:70">
      <c r="K788" s="186" t="s">
        <v>140</v>
      </c>
      <c r="L788" s="187" t="str">
        <f t="shared" si="862"/>
        <v>R_ES-MOB-SpCool</v>
      </c>
      <c r="M788" s="187"/>
      <c r="N788" s="186"/>
      <c r="O788" s="186" t="s">
        <v>18</v>
      </c>
      <c r="P788" s="187" t="s">
        <v>195</v>
      </c>
      <c r="T788" s="186" t="s">
        <v>140</v>
      </c>
      <c r="U788" s="187" t="str">
        <f t="shared" si="797"/>
        <v>R_ES-MOB-SpCool</v>
      </c>
      <c r="V788" s="186">
        <f t="shared" si="797"/>
        <v>0</v>
      </c>
      <c r="W788" s="186"/>
      <c r="X788" s="186" t="s">
        <v>18</v>
      </c>
      <c r="Y788" s="187" t="s">
        <v>190</v>
      </c>
      <c r="AC788" s="186" t="s">
        <v>140</v>
      </c>
      <c r="AD788" s="46" t="str">
        <f t="shared" si="798"/>
        <v>R_ES-MOB-SpCool</v>
      </c>
      <c r="AE788" s="192">
        <f t="shared" si="799"/>
        <v>0</v>
      </c>
      <c r="AF788" s="46">
        <f t="shared" si="860"/>
        <v>0</v>
      </c>
      <c r="AG788" s="192" t="s">
        <v>18</v>
      </c>
      <c r="AH788" s="46" t="s">
        <v>196</v>
      </c>
      <c r="AL788" s="186" t="s">
        <v>140</v>
      </c>
      <c r="AM788" s="187" t="str">
        <f t="shared" si="800"/>
        <v>R_ES-MOB-SpCool</v>
      </c>
      <c r="AN788" s="186">
        <f t="shared" si="801"/>
        <v>0</v>
      </c>
      <c r="AO788" s="186">
        <f t="shared" si="861"/>
        <v>0</v>
      </c>
      <c r="AP788" s="186" t="s">
        <v>18</v>
      </c>
      <c r="AQ788" s="187" t="s">
        <v>193</v>
      </c>
      <c r="AU788" s="186" t="s">
        <v>140</v>
      </c>
      <c r="AV788" s="46" t="str">
        <f t="shared" si="802"/>
        <v>R_ES-MOB-SpCool</v>
      </c>
      <c r="AW788" s="192">
        <f t="shared" si="803"/>
        <v>0</v>
      </c>
      <c r="AX788" s="192">
        <f t="shared" si="827"/>
        <v>0</v>
      </c>
      <c r="AY788" s="192" t="s">
        <v>18</v>
      </c>
      <c r="AZ788" s="46" t="s">
        <v>192</v>
      </c>
      <c r="BD788" s="186" t="s">
        <v>140</v>
      </c>
      <c r="BE788" s="46" t="str">
        <f t="shared" si="804"/>
        <v>R_ES-MOB-SpCool</v>
      </c>
      <c r="BF788" s="192">
        <f t="shared" si="805"/>
        <v>0</v>
      </c>
      <c r="BG788" s="192">
        <f t="shared" si="809"/>
        <v>0</v>
      </c>
      <c r="BH788" s="192" t="s">
        <v>18</v>
      </c>
      <c r="BI788" s="46" t="s">
        <v>194</v>
      </c>
      <c r="BM788" s="186" t="s">
        <v>140</v>
      </c>
      <c r="BN788" s="46" t="str">
        <f t="shared" si="806"/>
        <v>R_ES-MOB-SpCool</v>
      </c>
      <c r="BO788" s="192">
        <f t="shared" si="807"/>
        <v>0</v>
      </c>
      <c r="BP788" s="192">
        <f t="shared" si="810"/>
        <v>0</v>
      </c>
      <c r="BQ788" s="192" t="s">
        <v>18</v>
      </c>
      <c r="BR788" s="46" t="s">
        <v>191</v>
      </c>
    </row>
    <row r="789" spans="11:70">
      <c r="K789" s="186" t="s">
        <v>140</v>
      </c>
      <c r="L789" s="187" t="str">
        <f t="shared" si="862"/>
        <v>R_ES-MOB-SpCool</v>
      </c>
      <c r="M789" s="187"/>
      <c r="N789" s="186"/>
      <c r="O789" s="186" t="s">
        <v>18</v>
      </c>
      <c r="P789" s="187" t="s">
        <v>195</v>
      </c>
      <c r="T789" s="186" t="s">
        <v>140</v>
      </c>
      <c r="U789" s="187" t="str">
        <f t="shared" si="797"/>
        <v>R_ES-MOB-SpCool</v>
      </c>
      <c r="V789" s="186">
        <f t="shared" si="797"/>
        <v>0</v>
      </c>
      <c r="W789" s="186"/>
      <c r="X789" s="186" t="s">
        <v>18</v>
      </c>
      <c r="Y789" s="187" t="s">
        <v>190</v>
      </c>
      <c r="AC789" s="186" t="s">
        <v>140</v>
      </c>
      <c r="AD789" s="46" t="str">
        <f t="shared" si="798"/>
        <v>R_ES-MOB-SpCool</v>
      </c>
      <c r="AE789" s="192">
        <f t="shared" si="799"/>
        <v>0</v>
      </c>
      <c r="AF789" s="46">
        <f t="shared" si="860"/>
        <v>0</v>
      </c>
      <c r="AG789" s="192" t="s">
        <v>18</v>
      </c>
      <c r="AH789" s="46" t="s">
        <v>196</v>
      </c>
      <c r="AL789" s="186" t="s">
        <v>140</v>
      </c>
      <c r="AM789" s="187" t="str">
        <f t="shared" si="800"/>
        <v>R_ES-MOB-SpCool</v>
      </c>
      <c r="AN789" s="186">
        <f t="shared" si="801"/>
        <v>0</v>
      </c>
      <c r="AO789" s="186">
        <f t="shared" si="861"/>
        <v>0</v>
      </c>
      <c r="AP789" s="186" t="s">
        <v>18</v>
      </c>
      <c r="AQ789" s="187" t="s">
        <v>193</v>
      </c>
      <c r="AU789" s="186" t="s">
        <v>140</v>
      </c>
      <c r="AV789" s="46" t="str">
        <f t="shared" si="802"/>
        <v>R_ES-MOB-SpCool</v>
      </c>
      <c r="AW789" s="192">
        <f t="shared" si="803"/>
        <v>0</v>
      </c>
      <c r="AX789" s="192">
        <f t="shared" si="827"/>
        <v>0</v>
      </c>
      <c r="AY789" s="192" t="s">
        <v>18</v>
      </c>
      <c r="AZ789" s="46" t="s">
        <v>192</v>
      </c>
      <c r="BD789" s="186" t="s">
        <v>140</v>
      </c>
      <c r="BE789" s="46" t="str">
        <f t="shared" si="804"/>
        <v>R_ES-MOB-SpCool</v>
      </c>
      <c r="BF789" s="192">
        <f t="shared" si="805"/>
        <v>0</v>
      </c>
      <c r="BG789" s="192">
        <f t="shared" si="809"/>
        <v>0</v>
      </c>
      <c r="BH789" s="192" t="s">
        <v>18</v>
      </c>
      <c r="BI789" s="46" t="s">
        <v>194</v>
      </c>
      <c r="BM789" s="186" t="s">
        <v>140</v>
      </c>
      <c r="BN789" s="46" t="str">
        <f t="shared" si="806"/>
        <v>R_ES-MOB-SpCool</v>
      </c>
      <c r="BO789" s="192">
        <f t="shared" si="807"/>
        <v>0</v>
      </c>
      <c r="BP789" s="192">
        <f t="shared" si="810"/>
        <v>0</v>
      </c>
      <c r="BQ789" s="192" t="s">
        <v>18</v>
      </c>
      <c r="BR789" s="46" t="s">
        <v>191</v>
      </c>
    </row>
    <row r="790" spans="11:70">
      <c r="K790" s="186" t="s">
        <v>140</v>
      </c>
      <c r="L790" s="187" t="str">
        <f t="shared" si="862"/>
        <v>R_ES-MOB-SpCool</v>
      </c>
      <c r="M790" s="187"/>
      <c r="N790" s="186"/>
      <c r="O790" s="186" t="s">
        <v>18</v>
      </c>
      <c r="P790" s="187" t="s">
        <v>195</v>
      </c>
      <c r="T790" s="186" t="s">
        <v>140</v>
      </c>
      <c r="U790" s="187" t="str">
        <f t="shared" si="797"/>
        <v>R_ES-MOB-SpCool</v>
      </c>
      <c r="V790" s="186">
        <f t="shared" si="797"/>
        <v>0</v>
      </c>
      <c r="W790" s="186"/>
      <c r="X790" s="186" t="s">
        <v>18</v>
      </c>
      <c r="Y790" s="187" t="s">
        <v>190</v>
      </c>
      <c r="AC790" s="186" t="s">
        <v>140</v>
      </c>
      <c r="AD790" s="46" t="str">
        <f t="shared" si="798"/>
        <v>R_ES-MOB-SpCool</v>
      </c>
      <c r="AE790" s="192">
        <f t="shared" si="799"/>
        <v>0</v>
      </c>
      <c r="AF790" s="46">
        <f t="shared" si="860"/>
        <v>0</v>
      </c>
      <c r="AG790" s="192" t="s">
        <v>18</v>
      </c>
      <c r="AH790" s="46" t="s">
        <v>196</v>
      </c>
      <c r="AL790" s="186" t="s">
        <v>140</v>
      </c>
      <c r="AM790" s="187" t="str">
        <f t="shared" si="800"/>
        <v>R_ES-MOB-SpCool</v>
      </c>
      <c r="AN790" s="186">
        <f t="shared" si="801"/>
        <v>0</v>
      </c>
      <c r="AO790" s="186">
        <f t="shared" si="861"/>
        <v>0</v>
      </c>
      <c r="AP790" s="186" t="s">
        <v>18</v>
      </c>
      <c r="AQ790" s="187" t="s">
        <v>193</v>
      </c>
      <c r="AU790" s="186" t="s">
        <v>140</v>
      </c>
      <c r="AV790" s="46" t="str">
        <f t="shared" si="802"/>
        <v>R_ES-MOB-SpCool</v>
      </c>
      <c r="AW790" s="192">
        <f t="shared" si="803"/>
        <v>0</v>
      </c>
      <c r="AX790" s="192">
        <f t="shared" si="827"/>
        <v>0</v>
      </c>
      <c r="AY790" s="192" t="s">
        <v>18</v>
      </c>
      <c r="AZ790" s="46" t="s">
        <v>192</v>
      </c>
      <c r="BD790" s="186" t="s">
        <v>140</v>
      </c>
      <c r="BE790" s="46" t="str">
        <f t="shared" si="804"/>
        <v>R_ES-MOB-SpCool</v>
      </c>
      <c r="BF790" s="192">
        <f t="shared" si="805"/>
        <v>0</v>
      </c>
      <c r="BG790" s="192">
        <f t="shared" si="809"/>
        <v>0</v>
      </c>
      <c r="BH790" s="192" t="s">
        <v>18</v>
      </c>
      <c r="BI790" s="46" t="s">
        <v>194</v>
      </c>
      <c r="BM790" s="186" t="s">
        <v>140</v>
      </c>
      <c r="BN790" s="46" t="str">
        <f t="shared" si="806"/>
        <v>R_ES-MOB-SpCool</v>
      </c>
      <c r="BO790" s="192">
        <f t="shared" si="807"/>
        <v>0</v>
      </c>
      <c r="BP790" s="192">
        <f t="shared" si="810"/>
        <v>0</v>
      </c>
      <c r="BQ790" s="192" t="s">
        <v>18</v>
      </c>
      <c r="BR790" s="46" t="s">
        <v>191</v>
      </c>
    </row>
    <row r="791" spans="11:70">
      <c r="K791" s="186" t="s">
        <v>140</v>
      </c>
      <c r="L791" s="187" t="str">
        <f t="shared" si="862"/>
        <v>R_ES-MOB-SpCool</v>
      </c>
      <c r="M791" s="187"/>
      <c r="N791" s="186"/>
      <c r="O791" s="186" t="s">
        <v>18</v>
      </c>
      <c r="P791" s="187" t="s">
        <v>195</v>
      </c>
      <c r="T791" s="186" t="s">
        <v>140</v>
      </c>
      <c r="U791" s="187" t="str">
        <f t="shared" si="797"/>
        <v>R_ES-MOB-SpCool</v>
      </c>
      <c r="V791" s="186">
        <f t="shared" si="797"/>
        <v>0</v>
      </c>
      <c r="W791" s="186"/>
      <c r="X791" s="186" t="s">
        <v>18</v>
      </c>
      <c r="Y791" s="187" t="s">
        <v>190</v>
      </c>
      <c r="AC791" s="186" t="s">
        <v>140</v>
      </c>
      <c r="AD791" s="46" t="str">
        <f t="shared" si="798"/>
        <v>R_ES-MOB-SpCool</v>
      </c>
      <c r="AE791" s="192">
        <f t="shared" si="799"/>
        <v>0</v>
      </c>
      <c r="AF791" s="46">
        <f t="shared" si="860"/>
        <v>0</v>
      </c>
      <c r="AG791" s="192" t="s">
        <v>18</v>
      </c>
      <c r="AH791" s="46" t="s">
        <v>196</v>
      </c>
      <c r="AL791" s="186" t="s">
        <v>140</v>
      </c>
      <c r="AM791" s="187" t="str">
        <f t="shared" si="800"/>
        <v>R_ES-MOB-SpCool</v>
      </c>
      <c r="AN791" s="186">
        <f t="shared" si="801"/>
        <v>0</v>
      </c>
      <c r="AO791" s="186">
        <f t="shared" si="861"/>
        <v>0</v>
      </c>
      <c r="AP791" s="186" t="s">
        <v>18</v>
      </c>
      <c r="AQ791" s="187" t="s">
        <v>193</v>
      </c>
      <c r="AU791" s="186" t="s">
        <v>140</v>
      </c>
      <c r="AV791" s="46" t="str">
        <f t="shared" si="802"/>
        <v>R_ES-MOB-SpCool</v>
      </c>
      <c r="AW791" s="192">
        <f t="shared" si="803"/>
        <v>0</v>
      </c>
      <c r="AX791" s="192">
        <f t="shared" si="827"/>
        <v>0</v>
      </c>
      <c r="AY791" s="192" t="s">
        <v>18</v>
      </c>
      <c r="AZ791" s="46" t="s">
        <v>192</v>
      </c>
      <c r="BD791" s="186" t="s">
        <v>140</v>
      </c>
      <c r="BE791" s="46" t="str">
        <f t="shared" si="804"/>
        <v>R_ES-MOB-SpCool</v>
      </c>
      <c r="BF791" s="192">
        <f t="shared" si="805"/>
        <v>0</v>
      </c>
      <c r="BG791" s="192">
        <f t="shared" si="809"/>
        <v>0</v>
      </c>
      <c r="BH791" s="192" t="s">
        <v>18</v>
      </c>
      <c r="BI791" s="46" t="s">
        <v>194</v>
      </c>
      <c r="BM791" s="186" t="s">
        <v>140</v>
      </c>
      <c r="BN791" s="46" t="str">
        <f t="shared" si="806"/>
        <v>R_ES-MOB-SpCool</v>
      </c>
      <c r="BO791" s="192">
        <f t="shared" si="807"/>
        <v>0</v>
      </c>
      <c r="BP791" s="192">
        <f t="shared" si="810"/>
        <v>0</v>
      </c>
      <c r="BQ791" s="192" t="s">
        <v>18</v>
      </c>
      <c r="BR791" s="46" t="s">
        <v>191</v>
      </c>
    </row>
    <row r="792" spans="11:70">
      <c r="K792" s="186" t="s">
        <v>140</v>
      </c>
      <c r="L792" s="187" t="str">
        <f t="shared" si="862"/>
        <v>R_ES-MOB-SpCool</v>
      </c>
      <c r="M792" s="187"/>
      <c r="N792" s="186"/>
      <c r="O792" s="186" t="s">
        <v>18</v>
      </c>
      <c r="P792" s="187" t="s">
        <v>195</v>
      </c>
      <c r="T792" s="186" t="s">
        <v>140</v>
      </c>
      <c r="U792" s="187" t="str">
        <f t="shared" si="797"/>
        <v>R_ES-MOB-SpCool</v>
      </c>
      <c r="V792" s="186">
        <f t="shared" si="797"/>
        <v>0</v>
      </c>
      <c r="W792" s="186"/>
      <c r="X792" s="186" t="s">
        <v>18</v>
      </c>
      <c r="Y792" s="187" t="s">
        <v>190</v>
      </c>
      <c r="AC792" s="186" t="s">
        <v>140</v>
      </c>
      <c r="AD792" s="46" t="str">
        <f t="shared" si="798"/>
        <v>R_ES-MOB-SpCool</v>
      </c>
      <c r="AE792" s="192">
        <f t="shared" si="799"/>
        <v>0</v>
      </c>
      <c r="AF792" s="46">
        <f t="shared" si="860"/>
        <v>0</v>
      </c>
      <c r="AG792" s="192" t="s">
        <v>18</v>
      </c>
      <c r="AH792" s="46" t="s">
        <v>196</v>
      </c>
      <c r="AL792" s="186" t="s">
        <v>140</v>
      </c>
      <c r="AM792" s="187" t="str">
        <f t="shared" si="800"/>
        <v>R_ES-MOB-SpCool</v>
      </c>
      <c r="AN792" s="186">
        <f t="shared" si="801"/>
        <v>0</v>
      </c>
      <c r="AO792" s="186">
        <f t="shared" si="861"/>
        <v>0</v>
      </c>
      <c r="AP792" s="186" t="s">
        <v>18</v>
      </c>
      <c r="AQ792" s="187" t="s">
        <v>193</v>
      </c>
      <c r="AU792" s="186" t="s">
        <v>140</v>
      </c>
      <c r="AV792" s="46" t="str">
        <f t="shared" si="802"/>
        <v>R_ES-MOB-SpCool</v>
      </c>
      <c r="AW792" s="192">
        <f t="shared" si="803"/>
        <v>0</v>
      </c>
      <c r="AX792" s="192">
        <f t="shared" si="827"/>
        <v>0</v>
      </c>
      <c r="AY792" s="192" t="s">
        <v>18</v>
      </c>
      <c r="AZ792" s="46" t="s">
        <v>192</v>
      </c>
      <c r="BD792" s="186" t="s">
        <v>140</v>
      </c>
      <c r="BE792" s="46" t="str">
        <f t="shared" si="804"/>
        <v>R_ES-MOB-SpCool</v>
      </c>
      <c r="BF792" s="192">
        <f t="shared" si="805"/>
        <v>0</v>
      </c>
      <c r="BG792" s="192">
        <f t="shared" si="809"/>
        <v>0</v>
      </c>
      <c r="BH792" s="192" t="s">
        <v>18</v>
      </c>
      <c r="BI792" s="46" t="s">
        <v>194</v>
      </c>
      <c r="BM792" s="186" t="s">
        <v>140</v>
      </c>
      <c r="BN792" s="46" t="str">
        <f t="shared" si="806"/>
        <v>R_ES-MOB-SpCool</v>
      </c>
      <c r="BO792" s="192">
        <f t="shared" si="807"/>
        <v>0</v>
      </c>
      <c r="BP792" s="192">
        <f t="shared" si="810"/>
        <v>0</v>
      </c>
      <c r="BQ792" s="192" t="s">
        <v>18</v>
      </c>
      <c r="BR792" s="46" t="s">
        <v>191</v>
      </c>
    </row>
    <row r="793" spans="11:70">
      <c r="K793" s="186" t="s">
        <v>140</v>
      </c>
      <c r="L793" s="187" t="str">
        <f t="shared" si="862"/>
        <v>R_ES-MOB-SpCool</v>
      </c>
      <c r="M793" s="187"/>
      <c r="N793" s="186"/>
      <c r="O793" s="186" t="s">
        <v>18</v>
      </c>
      <c r="P793" s="187" t="s">
        <v>195</v>
      </c>
      <c r="T793" s="186" t="s">
        <v>140</v>
      </c>
      <c r="U793" s="187" t="str">
        <f t="shared" si="797"/>
        <v>R_ES-MOB-SpCool</v>
      </c>
      <c r="V793" s="186">
        <f t="shared" si="797"/>
        <v>0</v>
      </c>
      <c r="W793" s="186"/>
      <c r="X793" s="186" t="s">
        <v>18</v>
      </c>
      <c r="Y793" s="187" t="s">
        <v>190</v>
      </c>
      <c r="AC793" s="186" t="s">
        <v>140</v>
      </c>
      <c r="AD793" s="46" t="str">
        <f t="shared" si="798"/>
        <v>R_ES-MOB-SpCool</v>
      </c>
      <c r="AE793" s="192">
        <f t="shared" si="799"/>
        <v>0</v>
      </c>
      <c r="AF793" s="46">
        <f t="shared" si="860"/>
        <v>0</v>
      </c>
      <c r="AG793" s="192" t="s">
        <v>18</v>
      </c>
      <c r="AH793" s="46" t="s">
        <v>196</v>
      </c>
      <c r="AL793" s="186" t="s">
        <v>140</v>
      </c>
      <c r="AM793" s="187" t="str">
        <f t="shared" si="800"/>
        <v>R_ES-MOB-SpCool</v>
      </c>
      <c r="AN793" s="186">
        <f t="shared" si="801"/>
        <v>0</v>
      </c>
      <c r="AO793" s="186">
        <f t="shared" si="861"/>
        <v>0</v>
      </c>
      <c r="AP793" s="186" t="s">
        <v>18</v>
      </c>
      <c r="AQ793" s="187" t="s">
        <v>193</v>
      </c>
      <c r="AU793" s="186" t="s">
        <v>140</v>
      </c>
      <c r="AV793" s="46" t="str">
        <f t="shared" si="802"/>
        <v>R_ES-MOB-SpCool</v>
      </c>
      <c r="AW793" s="192">
        <f t="shared" si="803"/>
        <v>0</v>
      </c>
      <c r="AX793" s="192">
        <f t="shared" si="827"/>
        <v>0</v>
      </c>
      <c r="AY793" s="192" t="s">
        <v>18</v>
      </c>
      <c r="AZ793" s="46" t="s">
        <v>192</v>
      </c>
      <c r="BD793" s="186" t="s">
        <v>140</v>
      </c>
      <c r="BE793" s="46" t="str">
        <f t="shared" si="804"/>
        <v>R_ES-MOB-SpCool</v>
      </c>
      <c r="BF793" s="192">
        <f t="shared" si="805"/>
        <v>0</v>
      </c>
      <c r="BG793" s="192">
        <f t="shared" si="809"/>
        <v>0</v>
      </c>
      <c r="BH793" s="192" t="s">
        <v>18</v>
      </c>
      <c r="BI793" s="46" t="s">
        <v>194</v>
      </c>
      <c r="BM793" s="186" t="s">
        <v>140</v>
      </c>
      <c r="BN793" s="46" t="str">
        <f t="shared" si="806"/>
        <v>R_ES-MOB-SpCool</v>
      </c>
      <c r="BO793" s="192">
        <f t="shared" si="807"/>
        <v>0</v>
      </c>
      <c r="BP793" s="192">
        <f t="shared" si="810"/>
        <v>0</v>
      </c>
      <c r="BQ793" s="192" t="s">
        <v>18</v>
      </c>
      <c r="BR793" s="46" t="s">
        <v>191</v>
      </c>
    </row>
    <row r="794" spans="11:70">
      <c r="K794" s="186" t="s">
        <v>140</v>
      </c>
      <c r="L794" s="187" t="str">
        <f t="shared" si="862"/>
        <v>R_ES-MOB-SpCool</v>
      </c>
      <c r="M794" s="187"/>
      <c r="N794" s="186"/>
      <c r="O794" s="186" t="s">
        <v>18</v>
      </c>
      <c r="P794" s="187" t="s">
        <v>195</v>
      </c>
      <c r="T794" s="186" t="s">
        <v>140</v>
      </c>
      <c r="U794" s="187" t="str">
        <f t="shared" si="797"/>
        <v>R_ES-MOB-SpCool</v>
      </c>
      <c r="V794" s="186">
        <f t="shared" si="797"/>
        <v>0</v>
      </c>
      <c r="W794" s="186"/>
      <c r="X794" s="186" t="s">
        <v>18</v>
      </c>
      <c r="Y794" s="187" t="s">
        <v>190</v>
      </c>
      <c r="AC794" s="186" t="s">
        <v>140</v>
      </c>
      <c r="AD794" s="46" t="str">
        <f t="shared" si="798"/>
        <v>R_ES-MOB-SpCool</v>
      </c>
      <c r="AE794" s="192">
        <f t="shared" si="799"/>
        <v>0</v>
      </c>
      <c r="AF794" s="46">
        <f t="shared" si="860"/>
        <v>0</v>
      </c>
      <c r="AG794" s="192" t="s">
        <v>18</v>
      </c>
      <c r="AH794" s="46" t="s">
        <v>196</v>
      </c>
      <c r="AL794" s="186" t="s">
        <v>140</v>
      </c>
      <c r="AM794" s="187" t="str">
        <f t="shared" si="800"/>
        <v>R_ES-MOB-SpCool</v>
      </c>
      <c r="AN794" s="186">
        <f t="shared" si="801"/>
        <v>0</v>
      </c>
      <c r="AO794" s="186">
        <f t="shared" si="861"/>
        <v>0</v>
      </c>
      <c r="AP794" s="186" t="s">
        <v>18</v>
      </c>
      <c r="AQ794" s="187" t="s">
        <v>193</v>
      </c>
      <c r="AU794" s="186" t="s">
        <v>140</v>
      </c>
      <c r="AV794" s="46" t="str">
        <f t="shared" si="802"/>
        <v>R_ES-MOB-SpCool</v>
      </c>
      <c r="AW794" s="192">
        <f t="shared" si="803"/>
        <v>0</v>
      </c>
      <c r="AX794" s="192">
        <f t="shared" si="827"/>
        <v>0</v>
      </c>
      <c r="AY794" s="192" t="s">
        <v>18</v>
      </c>
      <c r="AZ794" s="46" t="s">
        <v>192</v>
      </c>
      <c r="BD794" s="186" t="s">
        <v>140</v>
      </c>
      <c r="BE794" s="46" t="str">
        <f t="shared" si="804"/>
        <v>R_ES-MOB-SpCool</v>
      </c>
      <c r="BF794" s="192">
        <f t="shared" si="805"/>
        <v>0</v>
      </c>
      <c r="BG794" s="192">
        <f t="shared" si="809"/>
        <v>0</v>
      </c>
      <c r="BH794" s="192" t="s">
        <v>18</v>
      </c>
      <c r="BI794" s="46" t="s">
        <v>194</v>
      </c>
      <c r="BM794" s="186" t="s">
        <v>140</v>
      </c>
      <c r="BN794" s="46" t="str">
        <f t="shared" si="806"/>
        <v>R_ES-MOB-SpCool</v>
      </c>
      <c r="BO794" s="192">
        <f t="shared" si="807"/>
        <v>0</v>
      </c>
      <c r="BP794" s="192">
        <f t="shared" si="810"/>
        <v>0</v>
      </c>
      <c r="BQ794" s="192" t="s">
        <v>18</v>
      </c>
      <c r="BR794" s="46" t="s">
        <v>191</v>
      </c>
    </row>
    <row r="795" spans="11:70">
      <c r="K795" s="186" t="s">
        <v>140</v>
      </c>
      <c r="L795" s="187" t="str">
        <f t="shared" si="862"/>
        <v>R_ES-MOB-SpCool</v>
      </c>
      <c r="M795" s="187"/>
      <c r="N795" s="186"/>
      <c r="O795" s="186" t="s">
        <v>18</v>
      </c>
      <c r="P795" s="187" t="s">
        <v>195</v>
      </c>
      <c r="T795" s="186" t="s">
        <v>140</v>
      </c>
      <c r="U795" s="187" t="str">
        <f t="shared" si="797"/>
        <v>R_ES-MOB-SpCool</v>
      </c>
      <c r="V795" s="186">
        <f t="shared" si="797"/>
        <v>0</v>
      </c>
      <c r="W795" s="186"/>
      <c r="X795" s="186" t="s">
        <v>18</v>
      </c>
      <c r="Y795" s="187" t="s">
        <v>190</v>
      </c>
      <c r="AC795" s="186" t="s">
        <v>140</v>
      </c>
      <c r="AD795" s="46" t="str">
        <f t="shared" si="798"/>
        <v>R_ES-MOB-SpCool</v>
      </c>
      <c r="AE795" s="192">
        <f t="shared" si="799"/>
        <v>0</v>
      </c>
      <c r="AF795" s="46">
        <f t="shared" si="860"/>
        <v>0</v>
      </c>
      <c r="AG795" s="192" t="s">
        <v>18</v>
      </c>
      <c r="AH795" s="46" t="s">
        <v>196</v>
      </c>
      <c r="AL795" s="186" t="s">
        <v>140</v>
      </c>
      <c r="AM795" s="187" t="str">
        <f t="shared" si="800"/>
        <v>R_ES-MOB-SpCool</v>
      </c>
      <c r="AN795" s="186">
        <f t="shared" si="801"/>
        <v>0</v>
      </c>
      <c r="AO795" s="186">
        <f t="shared" si="861"/>
        <v>0</v>
      </c>
      <c r="AP795" s="186" t="s">
        <v>18</v>
      </c>
      <c r="AQ795" s="187" t="s">
        <v>193</v>
      </c>
      <c r="AU795" s="186" t="s">
        <v>140</v>
      </c>
      <c r="AV795" s="46" t="str">
        <f t="shared" si="802"/>
        <v>R_ES-MOB-SpCool</v>
      </c>
      <c r="AW795" s="192">
        <f t="shared" si="803"/>
        <v>0</v>
      </c>
      <c r="AX795" s="192">
        <f t="shared" si="827"/>
        <v>0</v>
      </c>
      <c r="AY795" s="192" t="s">
        <v>18</v>
      </c>
      <c r="AZ795" s="46" t="s">
        <v>192</v>
      </c>
      <c r="BD795" s="186" t="s">
        <v>140</v>
      </c>
      <c r="BE795" s="46" t="str">
        <f t="shared" si="804"/>
        <v>R_ES-MOB-SpCool</v>
      </c>
      <c r="BF795" s="192">
        <f t="shared" si="805"/>
        <v>0</v>
      </c>
      <c r="BG795" s="192">
        <f t="shared" si="809"/>
        <v>0</v>
      </c>
      <c r="BH795" s="192" t="s">
        <v>18</v>
      </c>
      <c r="BI795" s="46" t="s">
        <v>194</v>
      </c>
      <c r="BM795" s="186" t="s">
        <v>140</v>
      </c>
      <c r="BN795" s="46" t="str">
        <f t="shared" si="806"/>
        <v>R_ES-MOB-SpCool</v>
      </c>
      <c r="BO795" s="192">
        <f t="shared" si="807"/>
        <v>0</v>
      </c>
      <c r="BP795" s="192">
        <f t="shared" si="810"/>
        <v>0</v>
      </c>
      <c r="BQ795" s="192" t="s">
        <v>18</v>
      </c>
      <c r="BR795" s="46" t="s">
        <v>191</v>
      </c>
    </row>
    <row r="796" spans="11:70">
      <c r="K796" s="186" t="s">
        <v>140</v>
      </c>
      <c r="L796" s="187" t="str">
        <f t="shared" si="862"/>
        <v>R_ES-MOB-SpCool</v>
      </c>
      <c r="M796" s="187"/>
      <c r="N796" s="186"/>
      <c r="O796" s="186" t="s">
        <v>18</v>
      </c>
      <c r="P796" s="187" t="s">
        <v>195</v>
      </c>
      <c r="T796" s="186" t="s">
        <v>140</v>
      </c>
      <c r="U796" s="187" t="str">
        <f t="shared" si="797"/>
        <v>R_ES-MOB-SpCool</v>
      </c>
      <c r="V796" s="186">
        <f t="shared" si="797"/>
        <v>0</v>
      </c>
      <c r="W796" s="186"/>
      <c r="X796" s="186" t="s">
        <v>18</v>
      </c>
      <c r="Y796" s="187" t="s">
        <v>190</v>
      </c>
      <c r="AC796" s="186" t="s">
        <v>140</v>
      </c>
      <c r="AD796" s="46" t="str">
        <f t="shared" si="798"/>
        <v>R_ES-MOB-SpCool</v>
      </c>
      <c r="AE796" s="192">
        <f t="shared" si="799"/>
        <v>0</v>
      </c>
      <c r="AF796" s="46">
        <f t="shared" si="860"/>
        <v>0</v>
      </c>
      <c r="AG796" s="192" t="s">
        <v>18</v>
      </c>
      <c r="AH796" s="46" t="s">
        <v>196</v>
      </c>
      <c r="AL796" s="186" t="s">
        <v>140</v>
      </c>
      <c r="AM796" s="187" t="str">
        <f t="shared" si="800"/>
        <v>R_ES-MOB-SpCool</v>
      </c>
      <c r="AN796" s="186">
        <f t="shared" si="801"/>
        <v>0</v>
      </c>
      <c r="AO796" s="186">
        <f t="shared" si="861"/>
        <v>0</v>
      </c>
      <c r="AP796" s="186" t="s">
        <v>18</v>
      </c>
      <c r="AQ796" s="187" t="s">
        <v>193</v>
      </c>
      <c r="AU796" s="186" t="s">
        <v>140</v>
      </c>
      <c r="AV796" s="46" t="str">
        <f t="shared" si="802"/>
        <v>R_ES-MOB-SpCool</v>
      </c>
      <c r="AW796" s="192">
        <f t="shared" si="803"/>
        <v>0</v>
      </c>
      <c r="AX796" s="192">
        <f t="shared" si="827"/>
        <v>0</v>
      </c>
      <c r="AY796" s="192" t="s">
        <v>18</v>
      </c>
      <c r="AZ796" s="46" t="s">
        <v>192</v>
      </c>
      <c r="BD796" s="186" t="s">
        <v>140</v>
      </c>
      <c r="BE796" s="46" t="str">
        <f t="shared" si="804"/>
        <v>R_ES-MOB-SpCool</v>
      </c>
      <c r="BF796" s="192">
        <f t="shared" si="805"/>
        <v>0</v>
      </c>
      <c r="BG796" s="192">
        <f t="shared" si="809"/>
        <v>0</v>
      </c>
      <c r="BH796" s="192" t="s">
        <v>18</v>
      </c>
      <c r="BI796" s="46" t="s">
        <v>194</v>
      </c>
      <c r="BM796" s="186" t="s">
        <v>140</v>
      </c>
      <c r="BN796" s="46" t="str">
        <f t="shared" si="806"/>
        <v>R_ES-MOB-SpCool</v>
      </c>
      <c r="BO796" s="192">
        <f t="shared" si="807"/>
        <v>0</v>
      </c>
      <c r="BP796" s="192">
        <f t="shared" si="810"/>
        <v>0</v>
      </c>
      <c r="BQ796" s="192" t="s">
        <v>18</v>
      </c>
      <c r="BR796" s="46" t="s">
        <v>191</v>
      </c>
    </row>
    <row r="797" spans="11:70">
      <c r="K797" s="186" t="s">
        <v>140</v>
      </c>
      <c r="L797" s="187" t="str">
        <f t="shared" si="862"/>
        <v>R_ES-MOB-SpCool</v>
      </c>
      <c r="M797" s="187"/>
      <c r="N797" s="186"/>
      <c r="O797" s="186" t="s">
        <v>18</v>
      </c>
      <c r="P797" s="187" t="s">
        <v>195</v>
      </c>
      <c r="T797" s="186" t="s">
        <v>140</v>
      </c>
      <c r="U797" s="187" t="str">
        <f t="shared" si="797"/>
        <v>R_ES-MOB-SpCool</v>
      </c>
      <c r="V797" s="186">
        <f t="shared" si="797"/>
        <v>0</v>
      </c>
      <c r="W797" s="186"/>
      <c r="X797" s="186" t="s">
        <v>18</v>
      </c>
      <c r="Y797" s="187" t="s">
        <v>190</v>
      </c>
      <c r="AC797" s="186" t="s">
        <v>140</v>
      </c>
      <c r="AD797" s="46" t="str">
        <f t="shared" si="798"/>
        <v>R_ES-MOB-SpCool</v>
      </c>
      <c r="AE797" s="192">
        <f t="shared" si="799"/>
        <v>0</v>
      </c>
      <c r="AF797" s="46">
        <f t="shared" si="860"/>
        <v>0</v>
      </c>
      <c r="AG797" s="192" t="s">
        <v>18</v>
      </c>
      <c r="AH797" s="46" t="s">
        <v>196</v>
      </c>
      <c r="AL797" s="186" t="s">
        <v>140</v>
      </c>
      <c r="AM797" s="187" t="str">
        <f t="shared" si="800"/>
        <v>R_ES-MOB-SpCool</v>
      </c>
      <c r="AN797" s="186">
        <f t="shared" si="801"/>
        <v>0</v>
      </c>
      <c r="AO797" s="186">
        <f t="shared" si="861"/>
        <v>0</v>
      </c>
      <c r="AP797" s="186" t="s">
        <v>18</v>
      </c>
      <c r="AQ797" s="187" t="s">
        <v>193</v>
      </c>
      <c r="AU797" s="186" t="s">
        <v>140</v>
      </c>
      <c r="AV797" s="46" t="str">
        <f t="shared" si="802"/>
        <v>R_ES-MOB-SpCool</v>
      </c>
      <c r="AW797" s="192">
        <f t="shared" si="803"/>
        <v>0</v>
      </c>
      <c r="AX797" s="192">
        <f t="shared" si="827"/>
        <v>0</v>
      </c>
      <c r="AY797" s="192" t="s">
        <v>18</v>
      </c>
      <c r="AZ797" s="46" t="s">
        <v>192</v>
      </c>
      <c r="BD797" s="186" t="s">
        <v>140</v>
      </c>
      <c r="BE797" s="46" t="str">
        <f t="shared" si="804"/>
        <v>R_ES-MOB-SpCool</v>
      </c>
      <c r="BF797" s="192">
        <f t="shared" si="805"/>
        <v>0</v>
      </c>
      <c r="BG797" s="192">
        <f t="shared" si="809"/>
        <v>0</v>
      </c>
      <c r="BH797" s="192" t="s">
        <v>18</v>
      </c>
      <c r="BI797" s="46" t="s">
        <v>194</v>
      </c>
      <c r="BM797" s="186" t="s">
        <v>140</v>
      </c>
      <c r="BN797" s="46" t="str">
        <f t="shared" si="806"/>
        <v>R_ES-MOB-SpCool</v>
      </c>
      <c r="BO797" s="192">
        <f t="shared" si="807"/>
        <v>0</v>
      </c>
      <c r="BP797" s="192">
        <f t="shared" si="810"/>
        <v>0</v>
      </c>
      <c r="BQ797" s="192" t="s">
        <v>18</v>
      </c>
      <c r="BR797" s="46" t="s">
        <v>191</v>
      </c>
    </row>
    <row r="798" spans="11:70">
      <c r="K798" s="186" t="s">
        <v>140</v>
      </c>
      <c r="L798" s="187" t="str">
        <f t="shared" si="862"/>
        <v>R_ES-MOB-SpCool</v>
      </c>
      <c r="M798" s="187"/>
      <c r="N798" s="186"/>
      <c r="O798" s="186" t="s">
        <v>18</v>
      </c>
      <c r="P798" s="187" t="s">
        <v>195</v>
      </c>
      <c r="T798" s="186" t="s">
        <v>140</v>
      </c>
      <c r="U798" s="187" t="str">
        <f t="shared" si="797"/>
        <v>R_ES-MOB-SpCool</v>
      </c>
      <c r="V798" s="186">
        <f t="shared" si="797"/>
        <v>0</v>
      </c>
      <c r="W798" s="186"/>
      <c r="X798" s="186" t="s">
        <v>18</v>
      </c>
      <c r="Y798" s="187" t="s">
        <v>190</v>
      </c>
      <c r="AC798" s="186" t="s">
        <v>140</v>
      </c>
      <c r="AD798" s="46" t="str">
        <f t="shared" si="798"/>
        <v>R_ES-MOB-SpCool</v>
      </c>
      <c r="AE798" s="192">
        <f t="shared" si="799"/>
        <v>0</v>
      </c>
      <c r="AF798" s="46">
        <f t="shared" si="860"/>
        <v>0</v>
      </c>
      <c r="AG798" s="192" t="s">
        <v>18</v>
      </c>
      <c r="AH798" s="46" t="s">
        <v>196</v>
      </c>
      <c r="AL798" s="186" t="s">
        <v>140</v>
      </c>
      <c r="AM798" s="187" t="str">
        <f t="shared" si="800"/>
        <v>R_ES-MOB-SpCool</v>
      </c>
      <c r="AN798" s="186">
        <f t="shared" si="801"/>
        <v>0</v>
      </c>
      <c r="AO798" s="186">
        <f t="shared" si="861"/>
        <v>0</v>
      </c>
      <c r="AP798" s="186" t="s">
        <v>18</v>
      </c>
      <c r="AQ798" s="187" t="s">
        <v>193</v>
      </c>
      <c r="AU798" s="186" t="s">
        <v>140</v>
      </c>
      <c r="AV798" s="46" t="str">
        <f t="shared" si="802"/>
        <v>R_ES-MOB-SpCool</v>
      </c>
      <c r="AW798" s="192">
        <f t="shared" si="803"/>
        <v>0</v>
      </c>
      <c r="AX798" s="192">
        <f t="shared" si="827"/>
        <v>0</v>
      </c>
      <c r="AY798" s="192" t="s">
        <v>18</v>
      </c>
      <c r="AZ798" s="46" t="s">
        <v>192</v>
      </c>
      <c r="BD798" s="186" t="s">
        <v>140</v>
      </c>
      <c r="BE798" s="46" t="str">
        <f t="shared" si="804"/>
        <v>R_ES-MOB-SpCool</v>
      </c>
      <c r="BF798" s="192">
        <f t="shared" si="805"/>
        <v>0</v>
      </c>
      <c r="BG798" s="192">
        <f t="shared" si="809"/>
        <v>0</v>
      </c>
      <c r="BH798" s="192" t="s">
        <v>18</v>
      </c>
      <c r="BI798" s="46" t="s">
        <v>194</v>
      </c>
      <c r="BM798" s="186" t="s">
        <v>140</v>
      </c>
      <c r="BN798" s="46" t="str">
        <f t="shared" si="806"/>
        <v>R_ES-MOB-SpCool</v>
      </c>
      <c r="BO798" s="192">
        <f t="shared" si="807"/>
        <v>0</v>
      </c>
      <c r="BP798" s="192">
        <f t="shared" si="810"/>
        <v>0</v>
      </c>
      <c r="BQ798" s="192" t="s">
        <v>18</v>
      </c>
      <c r="BR798" s="46" t="s">
        <v>191</v>
      </c>
    </row>
    <row r="799" spans="11:70">
      <c r="K799" s="186" t="s">
        <v>140</v>
      </c>
      <c r="L799" s="187" t="str">
        <f t="shared" si="862"/>
        <v>R_ES-MOB-SpCool</v>
      </c>
      <c r="M799" s="187"/>
      <c r="N799" s="186"/>
      <c r="O799" s="186" t="s">
        <v>18</v>
      </c>
      <c r="P799" s="187" t="s">
        <v>195</v>
      </c>
      <c r="T799" s="186" t="s">
        <v>140</v>
      </c>
      <c r="U799" s="187" t="str">
        <f t="shared" si="797"/>
        <v>R_ES-MOB-SpCool</v>
      </c>
      <c r="V799" s="186">
        <f t="shared" si="797"/>
        <v>0</v>
      </c>
      <c r="W799" s="186"/>
      <c r="X799" s="186" t="s">
        <v>18</v>
      </c>
      <c r="Y799" s="187" t="s">
        <v>190</v>
      </c>
      <c r="AC799" s="186" t="s">
        <v>140</v>
      </c>
      <c r="AD799" s="46" t="str">
        <f t="shared" si="798"/>
        <v>R_ES-MOB-SpCool</v>
      </c>
      <c r="AE799" s="192">
        <f t="shared" si="799"/>
        <v>0</v>
      </c>
      <c r="AF799" s="46">
        <f t="shared" si="860"/>
        <v>0</v>
      </c>
      <c r="AG799" s="192" t="s">
        <v>18</v>
      </c>
      <c r="AH799" s="46" t="s">
        <v>196</v>
      </c>
      <c r="AL799" s="186" t="s">
        <v>140</v>
      </c>
      <c r="AM799" s="187" t="str">
        <f t="shared" si="800"/>
        <v>R_ES-MOB-SpCool</v>
      </c>
      <c r="AN799" s="186">
        <f t="shared" si="801"/>
        <v>0</v>
      </c>
      <c r="AO799" s="186">
        <f t="shared" si="861"/>
        <v>0</v>
      </c>
      <c r="AP799" s="186" t="s">
        <v>18</v>
      </c>
      <c r="AQ799" s="187" t="s">
        <v>193</v>
      </c>
      <c r="AU799" s="186" t="s">
        <v>140</v>
      </c>
      <c r="AV799" s="46" t="str">
        <f t="shared" si="802"/>
        <v>R_ES-MOB-SpCool</v>
      </c>
      <c r="AW799" s="192">
        <f t="shared" si="803"/>
        <v>0</v>
      </c>
      <c r="AX799" s="192">
        <f t="shared" si="827"/>
        <v>0</v>
      </c>
      <c r="AY799" s="192" t="s">
        <v>18</v>
      </c>
      <c r="AZ799" s="46" t="s">
        <v>192</v>
      </c>
      <c r="BD799" s="186" t="s">
        <v>140</v>
      </c>
      <c r="BE799" s="46" t="str">
        <f t="shared" si="804"/>
        <v>R_ES-MOB-SpCool</v>
      </c>
      <c r="BF799" s="192">
        <f t="shared" si="805"/>
        <v>0</v>
      </c>
      <c r="BG799" s="192">
        <f t="shared" si="809"/>
        <v>0</v>
      </c>
      <c r="BH799" s="192" t="s">
        <v>18</v>
      </c>
      <c r="BI799" s="46" t="s">
        <v>194</v>
      </c>
      <c r="BM799" s="186" t="s">
        <v>140</v>
      </c>
      <c r="BN799" s="46" t="str">
        <f t="shared" si="806"/>
        <v>R_ES-MOB-SpCool</v>
      </c>
      <c r="BO799" s="192">
        <f t="shared" si="807"/>
        <v>0</v>
      </c>
      <c r="BP799" s="192">
        <f t="shared" si="810"/>
        <v>0</v>
      </c>
      <c r="BQ799" s="192" t="s">
        <v>18</v>
      </c>
      <c r="BR799" s="46" t="s">
        <v>191</v>
      </c>
    </row>
    <row r="800" spans="11:70">
      <c r="K800" s="186"/>
      <c r="L800" s="187"/>
      <c r="M800" s="186"/>
      <c r="N800" s="186"/>
      <c r="O800" s="186"/>
      <c r="P800" s="187"/>
      <c r="T800" s="186"/>
      <c r="U800" s="187"/>
      <c r="V800" s="186"/>
      <c r="W800" s="186"/>
      <c r="X800" s="186"/>
      <c r="Y800" s="187"/>
      <c r="AC800" s="192"/>
      <c r="AD800" s="46"/>
      <c r="AE800" s="192"/>
      <c r="AF800" s="46"/>
      <c r="AG800" s="192"/>
      <c r="AH800" s="46"/>
      <c r="AL800" s="186"/>
      <c r="AM800" s="187"/>
      <c r="AN800" s="186"/>
      <c r="AO800" s="186"/>
      <c r="AP800" s="186"/>
      <c r="AQ800" s="187"/>
      <c r="AU800" s="192"/>
      <c r="AV800" s="46"/>
      <c r="AW800" s="192"/>
      <c r="AX800" s="192"/>
      <c r="AY800" s="192"/>
      <c r="AZ800" s="46"/>
      <c r="BD800" s="192"/>
      <c r="BE800" s="46"/>
      <c r="BF800" s="192"/>
      <c r="BG800" s="192"/>
      <c r="BH800" s="192"/>
      <c r="BI800" s="46"/>
      <c r="BM800" s="192"/>
      <c r="BN800" s="46"/>
      <c r="BO800" s="192"/>
      <c r="BP800" s="192"/>
      <c r="BQ800" s="192"/>
      <c r="BR800" s="46"/>
    </row>
    <row r="801" spans="11:70">
      <c r="K801" s="186"/>
      <c r="L801" s="187"/>
      <c r="M801" s="186"/>
      <c r="N801" s="186"/>
      <c r="O801" s="186"/>
      <c r="P801" s="187"/>
      <c r="T801" s="186"/>
      <c r="U801" s="187"/>
      <c r="V801" s="186"/>
      <c r="W801" s="186"/>
      <c r="X801" s="186"/>
      <c r="Y801" s="187"/>
      <c r="AC801" s="192"/>
      <c r="AD801" s="46"/>
      <c r="AE801" s="192"/>
      <c r="AF801" s="46"/>
      <c r="AG801" s="192"/>
      <c r="AH801" s="46"/>
      <c r="AL801" s="186"/>
      <c r="AM801" s="187"/>
      <c r="AN801" s="186"/>
      <c r="AO801" s="186"/>
      <c r="AP801" s="186"/>
      <c r="AQ801" s="187"/>
      <c r="AU801" s="192"/>
      <c r="AV801" s="46"/>
      <c r="AW801" s="192"/>
      <c r="AX801" s="192"/>
      <c r="AY801" s="192"/>
      <c r="AZ801" s="46"/>
      <c r="BD801" s="192"/>
      <c r="BE801" s="46"/>
      <c r="BF801" s="192"/>
      <c r="BG801" s="192"/>
      <c r="BH801" s="192"/>
      <c r="BI801" s="46"/>
      <c r="BM801" s="192"/>
      <c r="BN801" s="46"/>
      <c r="BO801" s="192"/>
      <c r="BP801" s="192"/>
      <c r="BQ801" s="192"/>
      <c r="BR801" s="46"/>
    </row>
    <row r="802" spans="11:70">
      <c r="K802" s="186"/>
      <c r="L802" s="187"/>
      <c r="M802" s="186"/>
      <c r="N802" s="186"/>
      <c r="O802" s="186"/>
      <c r="P802" s="187"/>
      <c r="T802" s="186"/>
      <c r="U802" s="187"/>
      <c r="V802" s="186"/>
      <c r="W802" s="186"/>
      <c r="X802" s="186"/>
      <c r="Y802" s="187"/>
      <c r="AC802" s="192"/>
      <c r="AD802" s="46"/>
      <c r="AE802" s="192"/>
      <c r="AF802" s="46"/>
      <c r="AG802" s="192"/>
      <c r="AH802" s="46"/>
      <c r="AL802" s="186"/>
      <c r="AM802" s="187"/>
      <c r="AN802" s="186"/>
      <c r="AO802" s="186"/>
      <c r="AP802" s="186"/>
      <c r="AQ802" s="187"/>
      <c r="AU802" s="192"/>
      <c r="AV802" s="46"/>
      <c r="AW802" s="192"/>
      <c r="AX802" s="192"/>
      <c r="AY802" s="192"/>
      <c r="AZ802" s="46"/>
      <c r="BD802" s="192"/>
      <c r="BE802" s="46"/>
      <c r="BF802" s="192"/>
      <c r="BG802" s="192"/>
      <c r="BH802" s="192"/>
      <c r="BI802" s="46"/>
      <c r="BM802" s="192"/>
      <c r="BN802" s="46"/>
      <c r="BO802" s="192"/>
      <c r="BP802" s="192"/>
      <c r="BQ802" s="192"/>
      <c r="BR802" s="46"/>
    </row>
    <row r="803" spans="11:70">
      <c r="K803" s="186"/>
      <c r="L803" s="187"/>
      <c r="M803" s="186"/>
      <c r="N803" s="186"/>
      <c r="O803" s="186"/>
      <c r="P803" s="187"/>
      <c r="T803" s="186"/>
      <c r="U803" s="187"/>
      <c r="V803" s="186"/>
      <c r="W803" s="186"/>
      <c r="X803" s="186"/>
      <c r="Y803" s="187"/>
      <c r="AC803" s="192"/>
      <c r="AD803" s="46"/>
      <c r="AE803" s="192"/>
      <c r="AF803" s="46"/>
      <c r="AG803" s="192"/>
      <c r="AH803" s="46"/>
      <c r="AL803" s="186"/>
      <c r="AM803" s="187"/>
      <c r="AN803" s="186"/>
      <c r="AO803" s="186"/>
      <c r="AP803" s="186"/>
      <c r="AQ803" s="187"/>
      <c r="AU803" s="192"/>
      <c r="AV803" s="46"/>
      <c r="AW803" s="192"/>
      <c r="AX803" s="192"/>
      <c r="AY803" s="192"/>
      <c r="AZ803" s="46"/>
      <c r="BD803" s="192"/>
      <c r="BE803" s="46"/>
      <c r="BF803" s="192"/>
      <c r="BG803" s="192"/>
      <c r="BH803" s="192"/>
      <c r="BI803" s="46"/>
      <c r="BM803" s="192"/>
      <c r="BN803" s="46"/>
      <c r="BO803" s="192"/>
      <c r="BP803" s="192"/>
      <c r="BQ803" s="192"/>
      <c r="BR803" s="46"/>
    </row>
    <row r="804" spans="11:70">
      <c r="K804" s="186"/>
      <c r="L804" s="187"/>
      <c r="M804" s="186"/>
      <c r="N804" s="186"/>
      <c r="O804" s="186"/>
      <c r="P804" s="187"/>
      <c r="T804" s="186"/>
      <c r="U804" s="187"/>
      <c r="V804" s="186"/>
      <c r="W804" s="186"/>
      <c r="X804" s="186"/>
      <c r="Y804" s="187"/>
      <c r="AC804" s="192"/>
      <c r="AD804" s="46"/>
      <c r="AE804" s="192"/>
      <c r="AF804" s="46"/>
      <c r="AG804" s="192"/>
      <c r="AH804" s="46"/>
      <c r="AL804" s="186"/>
      <c r="AM804" s="187"/>
      <c r="AN804" s="186"/>
      <c r="AO804" s="186"/>
      <c r="AP804" s="186"/>
      <c r="AQ804" s="187"/>
      <c r="AU804" s="192"/>
      <c r="AV804" s="46"/>
      <c r="AW804" s="192"/>
      <c r="AX804" s="192"/>
      <c r="AY804" s="192"/>
      <c r="AZ804" s="46"/>
      <c r="BD804" s="192"/>
      <c r="BE804" s="46"/>
      <c r="BF804" s="192"/>
      <c r="BG804" s="192"/>
      <c r="BH804" s="192"/>
      <c r="BI804" s="46"/>
      <c r="BM804" s="192"/>
      <c r="BN804" s="46"/>
      <c r="BO804" s="192"/>
      <c r="BP804" s="192"/>
      <c r="BQ804" s="192"/>
      <c r="BR804" s="46"/>
    </row>
    <row r="805" spans="11:70">
      <c r="K805" s="186"/>
      <c r="L805" s="187"/>
      <c r="M805" s="186"/>
      <c r="N805" s="186"/>
      <c r="O805" s="186"/>
      <c r="P805" s="187"/>
      <c r="T805" s="186"/>
      <c r="U805" s="187"/>
      <c r="V805" s="186"/>
      <c r="W805" s="186"/>
      <c r="X805" s="186"/>
      <c r="Y805" s="187"/>
      <c r="AC805" s="192"/>
      <c r="AD805" s="46"/>
      <c r="AE805" s="192"/>
      <c r="AF805" s="46"/>
      <c r="AG805" s="192"/>
      <c r="AH805" s="46"/>
      <c r="AL805" s="186"/>
      <c r="AM805" s="187"/>
      <c r="AN805" s="186"/>
      <c r="AO805" s="186"/>
      <c r="AP805" s="186"/>
      <c r="AQ805" s="187"/>
      <c r="AU805" s="192"/>
      <c r="AV805" s="46"/>
      <c r="AW805" s="192"/>
      <c r="AX805" s="192"/>
      <c r="AY805" s="192"/>
      <c r="AZ805" s="46"/>
      <c r="BD805" s="192"/>
      <c r="BE805" s="46"/>
      <c r="BF805" s="192"/>
      <c r="BG805" s="192"/>
      <c r="BH805" s="192"/>
      <c r="BI805" s="46"/>
      <c r="BM805" s="192"/>
      <c r="BN805" s="46"/>
      <c r="BO805" s="192"/>
      <c r="BP805" s="192"/>
      <c r="BQ805" s="192"/>
      <c r="BR805" s="46"/>
    </row>
    <row r="806" spans="11:70">
      <c r="K806" s="186"/>
      <c r="L806" s="187"/>
      <c r="M806" s="186"/>
      <c r="N806" s="186"/>
      <c r="O806" s="186"/>
      <c r="P806" s="187"/>
      <c r="T806" s="186"/>
      <c r="U806" s="187"/>
      <c r="V806" s="186"/>
      <c r="W806" s="186"/>
      <c r="X806" s="186"/>
      <c r="Y806" s="187"/>
      <c r="AC806" s="192"/>
      <c r="AD806" s="46"/>
      <c r="AE806" s="192"/>
      <c r="AF806" s="46"/>
      <c r="AG806" s="192"/>
      <c r="AH806" s="46"/>
      <c r="AL806" s="186"/>
      <c r="AM806" s="187"/>
      <c r="AN806" s="186"/>
      <c r="AO806" s="186"/>
      <c r="AP806" s="186"/>
      <c r="AQ806" s="187"/>
      <c r="AU806" s="192"/>
      <c r="AV806" s="46"/>
      <c r="AW806" s="192"/>
      <c r="AX806" s="192"/>
      <c r="AY806" s="192"/>
      <c r="AZ806" s="46"/>
      <c r="BD806" s="192"/>
      <c r="BE806" s="46"/>
      <c r="BF806" s="192"/>
      <c r="BG806" s="192"/>
      <c r="BH806" s="192"/>
      <c r="BI806" s="46"/>
      <c r="BM806" s="192"/>
      <c r="BN806" s="46"/>
      <c r="BO806" s="192"/>
      <c r="BP806" s="192"/>
      <c r="BQ806" s="192"/>
      <c r="BR806" s="46"/>
    </row>
    <row r="807" spans="11:70">
      <c r="K807" s="186"/>
      <c r="L807" s="187"/>
      <c r="M807" s="186"/>
      <c r="N807" s="186"/>
      <c r="O807" s="186"/>
      <c r="P807" s="187"/>
      <c r="T807" s="186"/>
      <c r="U807" s="187"/>
      <c r="V807" s="186"/>
      <c r="W807" s="186"/>
      <c r="X807" s="186"/>
      <c r="Y807" s="187"/>
      <c r="AC807" s="192"/>
      <c r="AD807" s="46"/>
      <c r="AE807" s="192"/>
      <c r="AF807" s="46"/>
      <c r="AG807" s="192"/>
      <c r="AH807" s="46"/>
      <c r="AL807" s="186"/>
      <c r="AM807" s="187"/>
      <c r="AN807" s="186"/>
      <c r="AO807" s="186"/>
      <c r="AP807" s="186"/>
      <c r="AQ807" s="187"/>
      <c r="AU807" s="192"/>
      <c r="AV807" s="46"/>
      <c r="AW807" s="192"/>
      <c r="AX807" s="192"/>
      <c r="AY807" s="192"/>
      <c r="AZ807" s="46"/>
      <c r="BD807" s="192"/>
      <c r="BE807" s="46"/>
      <c r="BF807" s="192"/>
      <c r="BG807" s="192"/>
      <c r="BH807" s="192"/>
      <c r="BI807" s="46"/>
      <c r="BM807" s="192"/>
      <c r="BN807" s="46"/>
      <c r="BO807" s="192"/>
      <c r="BP807" s="192"/>
      <c r="BQ807" s="192"/>
      <c r="BR807" s="46"/>
    </row>
    <row r="808" spans="11:70">
      <c r="K808" s="186"/>
      <c r="L808" s="187"/>
      <c r="M808" s="186"/>
      <c r="N808" s="186"/>
      <c r="O808" s="186"/>
      <c r="P808" s="187"/>
      <c r="T808" s="186"/>
      <c r="U808" s="187"/>
      <c r="V808" s="186"/>
      <c r="W808" s="186"/>
      <c r="X808" s="186"/>
      <c r="Y808" s="187"/>
      <c r="AC808" s="192"/>
      <c r="AD808" s="46"/>
      <c r="AE808" s="192"/>
      <c r="AF808" s="46"/>
      <c r="AG808" s="192"/>
      <c r="AH808" s="46"/>
      <c r="AL808" s="186"/>
      <c r="AM808" s="187"/>
      <c r="AN808" s="186"/>
      <c r="AO808" s="186"/>
      <c r="AP808" s="186"/>
      <c r="AQ808" s="187"/>
      <c r="AU808" s="192"/>
      <c r="AV808" s="46"/>
      <c r="AW808" s="192"/>
      <c r="AX808" s="192"/>
      <c r="AY808" s="192"/>
      <c r="AZ808" s="46"/>
      <c r="BD808" s="192"/>
      <c r="BE808" s="46"/>
      <c r="BF808" s="192"/>
      <c r="BG808" s="192"/>
      <c r="BH808" s="192"/>
      <c r="BI808" s="46"/>
      <c r="BM808" s="192"/>
      <c r="BN808" s="46"/>
      <c r="BO808" s="192"/>
      <c r="BP808" s="192"/>
      <c r="BQ808" s="192"/>
      <c r="BR808" s="46"/>
    </row>
    <row r="809" spans="11:70">
      <c r="K809" s="186"/>
      <c r="L809" s="187"/>
      <c r="M809" s="186"/>
      <c r="N809" s="186"/>
      <c r="O809" s="186"/>
      <c r="P809" s="187"/>
      <c r="T809" s="186"/>
      <c r="U809" s="187"/>
      <c r="V809" s="186"/>
      <c r="W809" s="186"/>
      <c r="X809" s="186"/>
      <c r="Y809" s="187"/>
      <c r="AC809" s="192"/>
      <c r="AD809" s="46"/>
      <c r="AE809" s="192"/>
      <c r="AF809" s="46"/>
      <c r="AG809" s="192"/>
      <c r="AH809" s="46"/>
      <c r="AL809" s="186"/>
      <c r="AM809" s="187"/>
      <c r="AN809" s="186"/>
      <c r="AO809" s="186"/>
      <c r="AP809" s="186"/>
      <c r="AQ809" s="187"/>
      <c r="AU809" s="192"/>
      <c r="AV809" s="46"/>
      <c r="AW809" s="192"/>
      <c r="AX809" s="192"/>
      <c r="AY809" s="192"/>
      <c r="AZ809" s="46"/>
      <c r="BD809" s="192"/>
      <c r="BE809" s="46"/>
      <c r="BF809" s="192"/>
      <c r="BG809" s="192"/>
      <c r="BH809" s="192"/>
      <c r="BI809" s="46"/>
      <c r="BM809" s="192"/>
      <c r="BN809" s="46"/>
      <c r="BO809" s="192"/>
      <c r="BP809" s="192"/>
      <c r="BQ809" s="192"/>
      <c r="BR809" s="46"/>
    </row>
    <row r="810" spans="11:70">
      <c r="K810" s="186"/>
      <c r="L810" s="187"/>
      <c r="M810" s="186"/>
      <c r="N810" s="186"/>
      <c r="O810" s="186"/>
      <c r="P810" s="187"/>
      <c r="T810" s="186"/>
      <c r="U810" s="187"/>
      <c r="V810" s="186"/>
      <c r="W810" s="186"/>
      <c r="X810" s="186"/>
      <c r="Y810" s="187"/>
      <c r="AC810" s="192"/>
      <c r="AD810" s="46"/>
      <c r="AE810" s="192"/>
      <c r="AF810" s="46"/>
      <c r="AG810" s="192"/>
      <c r="AH810" s="46"/>
      <c r="AL810" s="186"/>
      <c r="AM810" s="187"/>
      <c r="AN810" s="186"/>
      <c r="AO810" s="186"/>
      <c r="AP810" s="186"/>
      <c r="AQ810" s="187"/>
      <c r="AU810" s="192"/>
      <c r="AV810" s="46"/>
      <c r="AW810" s="192"/>
      <c r="AX810" s="192"/>
      <c r="AY810" s="192"/>
      <c r="AZ810" s="46"/>
      <c r="BD810" s="192"/>
      <c r="BE810" s="46"/>
      <c r="BF810" s="192"/>
      <c r="BG810" s="192"/>
      <c r="BH810" s="192"/>
      <c r="BI810" s="46"/>
      <c r="BM810" s="192"/>
      <c r="BN810" s="46"/>
      <c r="BO810" s="192"/>
      <c r="BP810" s="192"/>
      <c r="BQ810" s="192"/>
      <c r="BR810" s="46"/>
    </row>
    <row r="811" spans="11:70">
      <c r="K811" s="186"/>
      <c r="L811" s="187"/>
      <c r="M811" s="186"/>
      <c r="N811" s="186"/>
      <c r="O811" s="186"/>
      <c r="P811" s="187"/>
      <c r="T811" s="186"/>
      <c r="U811" s="187"/>
      <c r="V811" s="186"/>
      <c r="W811" s="186"/>
      <c r="X811" s="186"/>
      <c r="Y811" s="187"/>
      <c r="AC811" s="192"/>
      <c r="AD811" s="46"/>
      <c r="AE811" s="192"/>
      <c r="AF811" s="46"/>
      <c r="AG811" s="192"/>
      <c r="AH811" s="46"/>
      <c r="AL811" s="186"/>
      <c r="AM811" s="187"/>
      <c r="AN811" s="186"/>
      <c r="AO811" s="186"/>
      <c r="AP811" s="186"/>
      <c r="AQ811" s="187"/>
      <c r="AU811" s="192"/>
      <c r="AV811" s="46"/>
      <c r="AW811" s="192"/>
      <c r="AX811" s="192"/>
      <c r="AY811" s="192"/>
      <c r="AZ811" s="46"/>
      <c r="BD811" s="192"/>
      <c r="BE811" s="46"/>
      <c r="BF811" s="192"/>
      <c r="BG811" s="192"/>
      <c r="BH811" s="192"/>
      <c r="BI811" s="46"/>
      <c r="BM811" s="192"/>
      <c r="BN811" s="46"/>
      <c r="BO811" s="192"/>
      <c r="BP811" s="192"/>
      <c r="BQ811" s="192"/>
      <c r="BR811" s="46"/>
    </row>
    <row r="812" spans="11:70">
      <c r="K812" s="186"/>
      <c r="L812" s="187"/>
      <c r="M812" s="186"/>
      <c r="N812" s="186"/>
      <c r="O812" s="186"/>
      <c r="P812" s="187"/>
      <c r="T812" s="186"/>
      <c r="U812" s="187"/>
      <c r="V812" s="186"/>
      <c r="W812" s="186"/>
      <c r="X812" s="186"/>
      <c r="Y812" s="187"/>
      <c r="AC812" s="192"/>
      <c r="AD812" s="46"/>
      <c r="AE812" s="192"/>
      <c r="AF812" s="46"/>
      <c r="AG812" s="192"/>
      <c r="AH812" s="46"/>
      <c r="AL812" s="186"/>
      <c r="AM812" s="187"/>
      <c r="AN812" s="186"/>
      <c r="AO812" s="186"/>
      <c r="AP812" s="186"/>
      <c r="AQ812" s="187"/>
      <c r="AU812" s="192"/>
      <c r="AV812" s="46"/>
      <c r="AW812" s="192"/>
      <c r="AX812" s="192"/>
      <c r="AY812" s="192"/>
      <c r="AZ812" s="46"/>
      <c r="BD812" s="192"/>
      <c r="BE812" s="46"/>
      <c r="BF812" s="192"/>
      <c r="BG812" s="192"/>
      <c r="BH812" s="192"/>
      <c r="BI812" s="46"/>
      <c r="BM812" s="192"/>
      <c r="BN812" s="46"/>
      <c r="BO812" s="192"/>
      <c r="BP812" s="192"/>
      <c r="BQ812" s="192"/>
      <c r="BR812" s="46"/>
    </row>
    <row r="813" spans="11:70">
      <c r="K813" s="186"/>
      <c r="L813" s="187"/>
      <c r="M813" s="186"/>
      <c r="N813" s="186"/>
      <c r="O813" s="186"/>
      <c r="P813" s="187"/>
      <c r="T813" s="186"/>
      <c r="U813" s="187"/>
      <c r="V813" s="186"/>
      <c r="W813" s="186"/>
      <c r="X813" s="186"/>
      <c r="Y813" s="187"/>
      <c r="AC813" s="192"/>
      <c r="AD813" s="46"/>
      <c r="AE813" s="192"/>
      <c r="AF813" s="46"/>
      <c r="AG813" s="192"/>
      <c r="AH813" s="46"/>
      <c r="AL813" s="186"/>
      <c r="AM813" s="187"/>
      <c r="AN813" s="186"/>
      <c r="AO813" s="186"/>
      <c r="AP813" s="186"/>
      <c r="AQ813" s="187"/>
      <c r="AU813" s="192"/>
      <c r="AV813" s="46"/>
      <c r="AW813" s="192"/>
      <c r="AX813" s="192"/>
      <c r="AY813" s="192"/>
      <c r="AZ813" s="46"/>
      <c r="BD813" s="192"/>
      <c r="BE813" s="46"/>
      <c r="BF813" s="192"/>
      <c r="BG813" s="192"/>
      <c r="BH813" s="192"/>
      <c r="BI813" s="46"/>
      <c r="BM813" s="192"/>
      <c r="BN813" s="46"/>
      <c r="BO813" s="192"/>
      <c r="BP813" s="192"/>
      <c r="BQ813" s="192"/>
      <c r="BR813" s="46"/>
    </row>
    <row r="814" spans="11:70">
      <c r="K814" s="186"/>
      <c r="L814" s="187"/>
      <c r="M814" s="186"/>
      <c r="N814" s="186"/>
      <c r="O814" s="186"/>
      <c r="P814" s="187"/>
      <c r="T814" s="186"/>
      <c r="U814" s="187"/>
      <c r="V814" s="186"/>
      <c r="W814" s="186"/>
      <c r="X814" s="186"/>
      <c r="Y814" s="187"/>
      <c r="AC814" s="192"/>
      <c r="AD814" s="46"/>
      <c r="AE814" s="192"/>
      <c r="AF814" s="46"/>
      <c r="AG814" s="192"/>
      <c r="AH814" s="46"/>
      <c r="AL814" s="186"/>
      <c r="AM814" s="187"/>
      <c r="AN814" s="186"/>
      <c r="AO814" s="186"/>
      <c r="AP814" s="186"/>
      <c r="AQ814" s="187"/>
      <c r="AU814" s="192"/>
      <c r="AV814" s="46"/>
      <c r="AW814" s="192"/>
      <c r="AX814" s="192"/>
      <c r="AY814" s="192"/>
      <c r="AZ814" s="46"/>
      <c r="BD814" s="192"/>
      <c r="BE814" s="46"/>
      <c r="BF814" s="192"/>
      <c r="BG814" s="192"/>
      <c r="BH814" s="192"/>
      <c r="BI814" s="46"/>
      <c r="BM814" s="192"/>
      <c r="BN814" s="46"/>
      <c r="BO814" s="192"/>
      <c r="BP814" s="192"/>
      <c r="BQ814" s="192"/>
      <c r="BR814" s="46"/>
    </row>
    <row r="815" spans="11:70">
      <c r="K815" s="186"/>
      <c r="L815" s="187"/>
      <c r="M815" s="186"/>
      <c r="N815" s="186"/>
      <c r="O815" s="186"/>
      <c r="P815" s="187"/>
      <c r="T815" s="186"/>
      <c r="U815" s="187"/>
      <c r="V815" s="186"/>
      <c r="W815" s="186"/>
      <c r="X815" s="186"/>
      <c r="Y815" s="187"/>
      <c r="AC815" s="192"/>
      <c r="AD815" s="46"/>
      <c r="AE815" s="192"/>
      <c r="AF815" s="46"/>
      <c r="AG815" s="192"/>
      <c r="AH815" s="46"/>
      <c r="AL815" s="186"/>
      <c r="AM815" s="187"/>
      <c r="AN815" s="186"/>
      <c r="AO815" s="186"/>
      <c r="AP815" s="186"/>
      <c r="AQ815" s="187"/>
      <c r="AU815" s="192"/>
      <c r="AV815" s="46"/>
      <c r="AW815" s="192"/>
      <c r="AX815" s="192"/>
      <c r="AY815" s="192"/>
      <c r="AZ815" s="46"/>
      <c r="BD815" s="192"/>
      <c r="BE815" s="46"/>
      <c r="BF815" s="192"/>
      <c r="BG815" s="192"/>
      <c r="BH815" s="192"/>
      <c r="BI815" s="46"/>
      <c r="BM815" s="192"/>
      <c r="BN815" s="46"/>
      <c r="BO815" s="192"/>
      <c r="BP815" s="192"/>
      <c r="BQ815" s="192"/>
      <c r="BR815" s="46"/>
    </row>
    <row r="816" spans="11:70">
      <c r="K816" s="186"/>
      <c r="L816" s="187"/>
      <c r="M816" s="186"/>
      <c r="N816" s="186"/>
      <c r="O816" s="186"/>
      <c r="P816" s="187"/>
      <c r="T816" s="186"/>
      <c r="U816" s="187"/>
      <c r="V816" s="186"/>
      <c r="W816" s="186"/>
      <c r="X816" s="186"/>
      <c r="Y816" s="187"/>
      <c r="AC816" s="192"/>
      <c r="AD816" s="46"/>
      <c r="AE816" s="192"/>
      <c r="AF816" s="46"/>
      <c r="AG816" s="192"/>
      <c r="AH816" s="46"/>
      <c r="AL816" s="186"/>
      <c r="AM816" s="187"/>
      <c r="AN816" s="186"/>
      <c r="AO816" s="186"/>
      <c r="AP816" s="186"/>
      <c r="AQ816" s="187"/>
      <c r="AU816" s="192"/>
      <c r="AV816" s="46"/>
      <c r="AW816" s="192"/>
      <c r="AX816" s="192"/>
      <c r="AY816" s="192"/>
      <c r="AZ816" s="46"/>
      <c r="BD816" s="192"/>
      <c r="BE816" s="46"/>
      <c r="BF816" s="192"/>
      <c r="BG816" s="192"/>
      <c r="BH816" s="192"/>
      <c r="BI816" s="46"/>
      <c r="BM816" s="192"/>
      <c r="BN816" s="46"/>
      <c r="BO816" s="192"/>
      <c r="BP816" s="192"/>
      <c r="BQ816" s="192"/>
      <c r="BR816" s="46"/>
    </row>
    <row r="817" spans="11:70">
      <c r="K817" s="186"/>
      <c r="L817" s="187"/>
      <c r="M817" s="186"/>
      <c r="N817" s="186"/>
      <c r="O817" s="186"/>
      <c r="P817" s="187"/>
      <c r="T817" s="186"/>
      <c r="U817" s="187"/>
      <c r="V817" s="186"/>
      <c r="W817" s="186"/>
      <c r="X817" s="186"/>
      <c r="Y817" s="187"/>
      <c r="AC817" s="192"/>
      <c r="AD817" s="46"/>
      <c r="AE817" s="192"/>
      <c r="AF817" s="46"/>
      <c r="AG817" s="192"/>
      <c r="AH817" s="46"/>
      <c r="AL817" s="186"/>
      <c r="AM817" s="187"/>
      <c r="AN817" s="186"/>
      <c r="AO817" s="186"/>
      <c r="AP817" s="186"/>
      <c r="AQ817" s="187"/>
      <c r="AU817" s="192"/>
      <c r="AV817" s="46"/>
      <c r="AW817" s="192"/>
      <c r="AX817" s="192"/>
      <c r="AY817" s="192"/>
      <c r="AZ817" s="46"/>
      <c r="BD817" s="192"/>
      <c r="BE817" s="46"/>
      <c r="BF817" s="192"/>
      <c r="BG817" s="192"/>
      <c r="BH817" s="192"/>
      <c r="BI817" s="46"/>
      <c r="BM817" s="192"/>
      <c r="BN817" s="46"/>
      <c r="BO817" s="192"/>
      <c r="BP817" s="192"/>
      <c r="BQ817" s="192"/>
      <c r="BR817" s="46"/>
    </row>
    <row r="818" spans="11:70">
      <c r="K818" s="186"/>
      <c r="L818" s="187"/>
      <c r="M818" s="186"/>
      <c r="N818" s="186"/>
      <c r="O818" s="186"/>
      <c r="P818" s="187"/>
      <c r="T818" s="186"/>
      <c r="U818" s="187"/>
      <c r="V818" s="186"/>
      <c r="W818" s="186"/>
      <c r="X818" s="186"/>
      <c r="Y818" s="187"/>
      <c r="AC818" s="192"/>
      <c r="AD818" s="46"/>
      <c r="AE818" s="192"/>
      <c r="AF818" s="46"/>
      <c r="AG818" s="192"/>
      <c r="AH818" s="46"/>
      <c r="AL818" s="186"/>
      <c r="AM818" s="187"/>
      <c r="AN818" s="186"/>
      <c r="AO818" s="186"/>
      <c r="AP818" s="186"/>
      <c r="AQ818" s="187"/>
      <c r="AU818" s="192"/>
      <c r="AV818" s="46"/>
      <c r="AW818" s="192"/>
      <c r="AX818" s="192"/>
      <c r="AY818" s="192"/>
      <c r="AZ818" s="46"/>
      <c r="BD818" s="192"/>
      <c r="BE818" s="46"/>
      <c r="BF818" s="192"/>
      <c r="BG818" s="192"/>
      <c r="BH818" s="192"/>
      <c r="BI818" s="46"/>
      <c r="BM818" s="192"/>
      <c r="BN818" s="46"/>
      <c r="BO818" s="192"/>
      <c r="BP818" s="192"/>
      <c r="BQ818" s="192"/>
      <c r="BR818" s="46"/>
    </row>
    <row r="819" spans="11:70">
      <c r="K819" s="186"/>
      <c r="L819" s="187"/>
      <c r="M819" s="186"/>
      <c r="N819" s="186"/>
      <c r="O819" s="186"/>
      <c r="P819" s="187"/>
      <c r="T819" s="186"/>
      <c r="U819" s="187"/>
      <c r="V819" s="186"/>
      <c r="W819" s="186"/>
      <c r="X819" s="186"/>
      <c r="Y819" s="187"/>
      <c r="AC819" s="192"/>
      <c r="AD819" s="46"/>
      <c r="AE819" s="192"/>
      <c r="AF819" s="46"/>
      <c r="AG819" s="192"/>
      <c r="AH819" s="46"/>
      <c r="AL819" s="186"/>
      <c r="AM819" s="187"/>
      <c r="AN819" s="186"/>
      <c r="AO819" s="186"/>
      <c r="AP819" s="186"/>
      <c r="AQ819" s="187"/>
      <c r="AU819" s="192"/>
      <c r="AV819" s="46"/>
      <c r="AW819" s="192"/>
      <c r="AX819" s="192"/>
      <c r="AY819" s="192"/>
      <c r="AZ819" s="46"/>
      <c r="BD819" s="192"/>
      <c r="BE819" s="46"/>
      <c r="BF819" s="192"/>
      <c r="BG819" s="192"/>
      <c r="BH819" s="192"/>
      <c r="BI819" s="46"/>
      <c r="BM819" s="192"/>
      <c r="BN819" s="46"/>
      <c r="BO819" s="192"/>
      <c r="BP819" s="192"/>
      <c r="BQ819" s="192"/>
      <c r="BR819" s="46"/>
    </row>
    <row r="820" spans="11:70">
      <c r="K820" s="186"/>
      <c r="L820" s="187"/>
      <c r="M820" s="186"/>
      <c r="N820" s="186"/>
      <c r="O820" s="186"/>
      <c r="P820" s="187"/>
      <c r="T820" s="186"/>
      <c r="U820" s="187"/>
      <c r="V820" s="186"/>
      <c r="W820" s="186"/>
      <c r="X820" s="186"/>
      <c r="Y820" s="187"/>
      <c r="AC820" s="192"/>
      <c r="AD820" s="46"/>
      <c r="AE820" s="192"/>
      <c r="AF820" s="46"/>
      <c r="AG820" s="192"/>
      <c r="AH820" s="46"/>
      <c r="AL820" s="186"/>
      <c r="AM820" s="187"/>
      <c r="AN820" s="186"/>
      <c r="AO820" s="186"/>
      <c r="AP820" s="186"/>
      <c r="AQ820" s="187"/>
      <c r="AU820" s="192"/>
      <c r="AV820" s="46"/>
      <c r="AW820" s="192"/>
      <c r="AX820" s="192"/>
      <c r="AY820" s="192"/>
      <c r="AZ820" s="46"/>
      <c r="BD820" s="192"/>
      <c r="BE820" s="46"/>
      <c r="BF820" s="192"/>
      <c r="BG820" s="192"/>
      <c r="BH820" s="192"/>
      <c r="BI820" s="46"/>
      <c r="BM820" s="192"/>
      <c r="BN820" s="46"/>
      <c r="BO820" s="192"/>
      <c r="BP820" s="192"/>
      <c r="BQ820" s="192"/>
      <c r="BR820" s="46"/>
    </row>
    <row r="821" spans="11:70">
      <c r="K821" s="186"/>
      <c r="L821" s="187"/>
      <c r="M821" s="186"/>
      <c r="N821" s="186"/>
      <c r="O821" s="186"/>
      <c r="P821" s="187"/>
      <c r="T821" s="186"/>
      <c r="U821" s="187"/>
      <c r="V821" s="186"/>
      <c r="W821" s="186"/>
      <c r="X821" s="186"/>
      <c r="Y821" s="187"/>
      <c r="AC821" s="192"/>
      <c r="AD821" s="46"/>
      <c r="AE821" s="192"/>
      <c r="AF821" s="46"/>
      <c r="AG821" s="192"/>
      <c r="AH821" s="46"/>
      <c r="AL821" s="186"/>
      <c r="AM821" s="187"/>
      <c r="AN821" s="186"/>
      <c r="AO821" s="186"/>
      <c r="AP821" s="186"/>
      <c r="AQ821" s="187"/>
      <c r="AU821" s="192"/>
      <c r="AV821" s="46"/>
      <c r="AW821" s="192"/>
      <c r="AX821" s="192"/>
      <c r="AY821" s="192"/>
      <c r="AZ821" s="46"/>
      <c r="BD821" s="192"/>
      <c r="BE821" s="46"/>
      <c r="BF821" s="192"/>
      <c r="BG821" s="192"/>
      <c r="BH821" s="192"/>
      <c r="BI821" s="46"/>
      <c r="BM821" s="192"/>
      <c r="BN821" s="46"/>
      <c r="BO821" s="192"/>
      <c r="BP821" s="192"/>
      <c r="BQ821" s="192"/>
      <c r="BR821" s="46"/>
    </row>
    <row r="822" spans="11:70">
      <c r="K822" s="186"/>
      <c r="L822" s="187"/>
      <c r="M822" s="186"/>
      <c r="N822" s="186"/>
      <c r="O822" s="186"/>
      <c r="P822" s="187"/>
      <c r="T822" s="186"/>
      <c r="U822" s="187"/>
      <c r="V822" s="186"/>
      <c r="W822" s="186"/>
      <c r="X822" s="186"/>
      <c r="Y822" s="187"/>
      <c r="AC822" s="192"/>
      <c r="AD822" s="46"/>
      <c r="AE822" s="192"/>
      <c r="AF822" s="46"/>
      <c r="AG822" s="192"/>
      <c r="AH822" s="46"/>
      <c r="AL822" s="186"/>
      <c r="AM822" s="187"/>
      <c r="AN822" s="186"/>
      <c r="AO822" s="186"/>
      <c r="AP822" s="186"/>
      <c r="AQ822" s="187"/>
      <c r="AU822" s="192"/>
      <c r="AV822" s="46"/>
      <c r="AW822" s="192"/>
      <c r="AX822" s="192"/>
      <c r="AY822" s="192"/>
      <c r="AZ822" s="46"/>
      <c r="BD822" s="192"/>
      <c r="BE822" s="46"/>
      <c r="BF822" s="192"/>
      <c r="BG822" s="192"/>
      <c r="BH822" s="192"/>
      <c r="BI822" s="46"/>
      <c r="BM822" s="192"/>
      <c r="BN822" s="46"/>
      <c r="BO822" s="192"/>
      <c r="BP822" s="192"/>
      <c r="BQ822" s="192"/>
      <c r="BR822" s="46"/>
    </row>
    <row r="823" spans="11:70">
      <c r="K823" s="186"/>
      <c r="L823" s="187"/>
      <c r="M823" s="186"/>
      <c r="N823" s="186"/>
      <c r="O823" s="186"/>
      <c r="P823" s="187"/>
      <c r="T823" s="186"/>
      <c r="U823" s="187"/>
      <c r="V823" s="186"/>
      <c r="W823" s="186"/>
      <c r="X823" s="186"/>
      <c r="Y823" s="187"/>
      <c r="AC823" s="192"/>
      <c r="AD823" s="46"/>
      <c r="AE823" s="192"/>
      <c r="AF823" s="46"/>
      <c r="AG823" s="192"/>
      <c r="AH823" s="46"/>
      <c r="AL823" s="186"/>
      <c r="AM823" s="187"/>
      <c r="AN823" s="186"/>
      <c r="AO823" s="186"/>
      <c r="AP823" s="186"/>
      <c r="AQ823" s="187"/>
      <c r="AU823" s="192"/>
      <c r="AV823" s="46"/>
      <c r="AW823" s="192"/>
      <c r="AX823" s="192"/>
      <c r="AY823" s="192"/>
      <c r="AZ823" s="46"/>
      <c r="BD823" s="192"/>
      <c r="BE823" s="46"/>
      <c r="BF823" s="192"/>
      <c r="BG823" s="192"/>
      <c r="BH823" s="192"/>
      <c r="BI823" s="46"/>
      <c r="BM823" s="192"/>
      <c r="BN823" s="46"/>
      <c r="BO823" s="192"/>
      <c r="BP823" s="192"/>
      <c r="BQ823" s="192"/>
      <c r="BR823" s="46"/>
    </row>
    <row r="824" spans="11:70">
      <c r="K824" s="186"/>
      <c r="L824" s="187"/>
      <c r="M824" s="186"/>
      <c r="N824" s="186"/>
      <c r="O824" s="186"/>
      <c r="P824" s="187"/>
      <c r="T824" s="186"/>
      <c r="U824" s="187"/>
      <c r="V824" s="186"/>
      <c r="W824" s="186"/>
      <c r="X824" s="186"/>
      <c r="Y824" s="187"/>
      <c r="AC824" s="192"/>
      <c r="AD824" s="46"/>
      <c r="AE824" s="192"/>
      <c r="AF824" s="46"/>
      <c r="AG824" s="192"/>
      <c r="AH824" s="46"/>
      <c r="AL824" s="186"/>
      <c r="AM824" s="187"/>
      <c r="AN824" s="186"/>
      <c r="AO824" s="186"/>
      <c r="AP824" s="186"/>
      <c r="AQ824" s="187"/>
      <c r="AU824" s="192"/>
      <c r="AV824" s="46"/>
      <c r="AW824" s="192"/>
      <c r="AX824" s="192"/>
      <c r="AY824" s="192"/>
      <c r="AZ824" s="46"/>
      <c r="BD824" s="192"/>
      <c r="BE824" s="46"/>
      <c r="BF824" s="192"/>
      <c r="BG824" s="192"/>
      <c r="BH824" s="192"/>
      <c r="BI824" s="46"/>
      <c r="BM824" s="192"/>
      <c r="BN824" s="46"/>
      <c r="BO824" s="192"/>
      <c r="BP824" s="192"/>
      <c r="BQ824" s="192"/>
      <c r="BR824" s="46"/>
    </row>
    <row r="825" spans="11:70">
      <c r="K825" s="186"/>
      <c r="L825" s="187"/>
      <c r="M825" s="186"/>
      <c r="N825" s="186"/>
      <c r="O825" s="186"/>
      <c r="P825" s="187"/>
      <c r="T825" s="186"/>
      <c r="U825" s="187"/>
      <c r="V825" s="186"/>
      <c r="W825" s="186"/>
      <c r="X825" s="186"/>
      <c r="Y825" s="187"/>
      <c r="AC825" s="192"/>
      <c r="AD825" s="46"/>
      <c r="AE825" s="192"/>
      <c r="AF825" s="46"/>
      <c r="AG825" s="192"/>
      <c r="AH825" s="46"/>
      <c r="AL825" s="186"/>
      <c r="AM825" s="187"/>
      <c r="AN825" s="186"/>
      <c r="AO825" s="186"/>
      <c r="AP825" s="186"/>
      <c r="AQ825" s="187"/>
      <c r="AU825" s="192"/>
      <c r="AV825" s="46"/>
      <c r="AW825" s="192"/>
      <c r="AX825" s="192"/>
      <c r="AY825" s="192"/>
      <c r="AZ825" s="46"/>
      <c r="BD825" s="192"/>
      <c r="BE825" s="46"/>
      <c r="BF825" s="192"/>
      <c r="BG825" s="192"/>
      <c r="BH825" s="192"/>
      <c r="BI825" s="46"/>
      <c r="BM825" s="192"/>
      <c r="BN825" s="46"/>
      <c r="BO825" s="192"/>
      <c r="BP825" s="192"/>
      <c r="BQ825" s="192"/>
      <c r="BR825" s="46"/>
    </row>
    <row r="826" spans="11:70">
      <c r="K826" s="186"/>
      <c r="L826" s="187"/>
      <c r="M826" s="186"/>
      <c r="N826" s="186"/>
      <c r="O826" s="186"/>
      <c r="P826" s="187"/>
      <c r="T826" s="186"/>
      <c r="U826" s="187"/>
      <c r="V826" s="186"/>
      <c r="W826" s="186"/>
      <c r="X826" s="186"/>
      <c r="Y826" s="187"/>
      <c r="AC826" s="192"/>
      <c r="AD826" s="46"/>
      <c r="AE826" s="192"/>
      <c r="AF826" s="46"/>
      <c r="AG826" s="192"/>
      <c r="AH826" s="46"/>
      <c r="AL826" s="186"/>
      <c r="AM826" s="187"/>
      <c r="AN826" s="186"/>
      <c r="AO826" s="186"/>
      <c r="AP826" s="186"/>
      <c r="AQ826" s="187"/>
      <c r="AU826" s="192"/>
      <c r="AV826" s="46"/>
      <c r="AW826" s="192"/>
      <c r="AX826" s="192"/>
      <c r="AY826" s="192"/>
      <c r="AZ826" s="46"/>
      <c r="BD826" s="192"/>
      <c r="BE826" s="46"/>
      <c r="BF826" s="192"/>
      <c r="BG826" s="192"/>
      <c r="BH826" s="192"/>
      <c r="BI826" s="46"/>
      <c r="BM826" s="192"/>
      <c r="BN826" s="46"/>
      <c r="BO826" s="192"/>
      <c r="BP826" s="192"/>
      <c r="BQ826" s="192"/>
      <c r="BR826" s="46"/>
    </row>
    <row r="827" spans="11:70">
      <c r="K827" s="186"/>
      <c r="L827" s="187"/>
      <c r="M827" s="186"/>
      <c r="N827" s="186"/>
      <c r="O827" s="186"/>
      <c r="P827" s="187"/>
      <c r="T827" s="186"/>
      <c r="U827" s="187"/>
      <c r="V827" s="186"/>
      <c r="W827" s="186"/>
      <c r="X827" s="186"/>
      <c r="Y827" s="187"/>
      <c r="AC827" s="192"/>
      <c r="AD827" s="46"/>
      <c r="AE827" s="192"/>
      <c r="AF827" s="46"/>
      <c r="AG827" s="192"/>
      <c r="AH827" s="46"/>
      <c r="AL827" s="186"/>
      <c r="AM827" s="187"/>
      <c r="AN827" s="186"/>
      <c r="AO827" s="186"/>
      <c r="AP827" s="186"/>
      <c r="AQ827" s="187"/>
      <c r="AU827" s="192"/>
      <c r="AV827" s="46"/>
      <c r="AW827" s="192"/>
      <c r="AX827" s="192"/>
      <c r="AY827" s="192"/>
      <c r="AZ827" s="46"/>
      <c r="BD827" s="192"/>
      <c r="BE827" s="46"/>
      <c r="BF827" s="192"/>
      <c r="BG827" s="192"/>
      <c r="BH827" s="192"/>
      <c r="BI827" s="46"/>
      <c r="BM827" s="192"/>
      <c r="BN827" s="46"/>
      <c r="BO827" s="192"/>
      <c r="BP827" s="192"/>
      <c r="BQ827" s="192"/>
      <c r="BR827" s="46"/>
    </row>
    <row r="828" spans="11:70">
      <c r="K828" s="186"/>
      <c r="L828" s="187"/>
      <c r="M828" s="186"/>
      <c r="N828" s="186"/>
      <c r="O828" s="186"/>
      <c r="P828" s="187"/>
      <c r="T828" s="186"/>
      <c r="U828" s="187"/>
      <c r="V828" s="186"/>
      <c r="W828" s="186"/>
      <c r="X828" s="186"/>
      <c r="Y828" s="187"/>
      <c r="AC828" s="192"/>
      <c r="AD828" s="46"/>
      <c r="AE828" s="192"/>
      <c r="AF828" s="46"/>
      <c r="AG828" s="192"/>
      <c r="AH828" s="46"/>
      <c r="AL828" s="186"/>
      <c r="AM828" s="187"/>
      <c r="AN828" s="186"/>
      <c r="AO828" s="186"/>
      <c r="AP828" s="186"/>
      <c r="AQ828" s="187"/>
      <c r="AU828" s="192"/>
      <c r="AV828" s="46"/>
      <c r="AW828" s="192"/>
      <c r="AX828" s="192"/>
      <c r="AY828" s="192"/>
      <c r="AZ828" s="46"/>
      <c r="BD828" s="192"/>
      <c r="BE828" s="46"/>
      <c r="BF828" s="192"/>
      <c r="BG828" s="192"/>
      <c r="BH828" s="192"/>
      <c r="BI828" s="46"/>
      <c r="BM828" s="192"/>
      <c r="BN828" s="46"/>
      <c r="BO828" s="192"/>
      <c r="BP828" s="192"/>
      <c r="BQ828" s="192"/>
      <c r="BR828" s="46"/>
    </row>
    <row r="829" spans="11:70">
      <c r="K829" s="186"/>
      <c r="L829" s="187"/>
      <c r="M829" s="186"/>
      <c r="N829" s="186"/>
      <c r="O829" s="186"/>
      <c r="P829" s="187"/>
      <c r="T829" s="186"/>
      <c r="U829" s="187"/>
      <c r="V829" s="186"/>
      <c r="W829" s="186"/>
      <c r="X829" s="186"/>
      <c r="Y829" s="187"/>
      <c r="AC829" s="192"/>
      <c r="AD829" s="46"/>
      <c r="AE829" s="192"/>
      <c r="AF829" s="46"/>
      <c r="AG829" s="192"/>
      <c r="AH829" s="46"/>
      <c r="AL829" s="186"/>
      <c r="AM829" s="187"/>
      <c r="AN829" s="186"/>
      <c r="AO829" s="186"/>
      <c r="AP829" s="186"/>
      <c r="AQ829" s="187"/>
      <c r="AU829" s="192"/>
      <c r="AV829" s="46"/>
      <c r="AW829" s="192"/>
      <c r="AX829" s="192"/>
      <c r="AY829" s="192"/>
      <c r="AZ829" s="46"/>
      <c r="BD829" s="192"/>
      <c r="BE829" s="46"/>
      <c r="BF829" s="192"/>
      <c r="BG829" s="192"/>
      <c r="BH829" s="192"/>
      <c r="BI829" s="46"/>
      <c r="BM829" s="192"/>
      <c r="BN829" s="46"/>
      <c r="BO829" s="192"/>
      <c r="BP829" s="192"/>
      <c r="BQ829" s="192"/>
      <c r="BR829" s="46"/>
    </row>
    <row r="830" spans="11:70">
      <c r="K830" s="186"/>
      <c r="L830" s="187"/>
      <c r="M830" s="186"/>
      <c r="N830" s="186"/>
      <c r="O830" s="186"/>
      <c r="P830" s="187"/>
      <c r="T830" s="186"/>
      <c r="U830" s="187"/>
      <c r="V830" s="186"/>
      <c r="W830" s="186"/>
      <c r="X830" s="186"/>
      <c r="Y830" s="187"/>
      <c r="AC830" s="192"/>
      <c r="AD830" s="46"/>
      <c r="AE830" s="192"/>
      <c r="AF830" s="46"/>
      <c r="AG830" s="192"/>
      <c r="AH830" s="46"/>
      <c r="AL830" s="186"/>
      <c r="AM830" s="187"/>
      <c r="AN830" s="186"/>
      <c r="AO830" s="186"/>
      <c r="AP830" s="186"/>
      <c r="AQ830" s="187"/>
      <c r="AU830" s="192"/>
      <c r="AV830" s="46"/>
      <c r="AW830" s="192"/>
      <c r="AX830" s="192"/>
      <c r="AY830" s="192"/>
      <c r="AZ830" s="46"/>
      <c r="BD830" s="192"/>
      <c r="BE830" s="46"/>
      <c r="BF830" s="192"/>
      <c r="BG830" s="192"/>
      <c r="BH830" s="192"/>
      <c r="BI830" s="46"/>
      <c r="BM830" s="192"/>
      <c r="BN830" s="46"/>
      <c r="BO830" s="192"/>
      <c r="BP830" s="192"/>
      <c r="BQ830" s="192"/>
      <c r="BR830" s="46"/>
    </row>
    <row r="831" spans="11:70">
      <c r="K831" s="186"/>
      <c r="L831" s="187"/>
      <c r="M831" s="186"/>
      <c r="N831" s="186"/>
      <c r="O831" s="186"/>
      <c r="P831" s="187"/>
      <c r="T831" s="186"/>
      <c r="U831" s="187"/>
      <c r="V831" s="186"/>
      <c r="W831" s="186"/>
      <c r="X831" s="186"/>
      <c r="Y831" s="187"/>
      <c r="AC831" s="192"/>
      <c r="AD831" s="46"/>
      <c r="AE831" s="192"/>
      <c r="AF831" s="46"/>
      <c r="AG831" s="192"/>
      <c r="AH831" s="46"/>
      <c r="AL831" s="186"/>
      <c r="AM831" s="187"/>
      <c r="AN831" s="186"/>
      <c r="AO831" s="186"/>
      <c r="AP831" s="186"/>
      <c r="AQ831" s="187"/>
      <c r="AU831" s="192"/>
      <c r="AV831" s="46"/>
      <c r="AW831" s="192"/>
      <c r="AX831" s="192"/>
      <c r="AY831" s="192"/>
      <c r="AZ831" s="46"/>
      <c r="BD831" s="192"/>
      <c r="BE831" s="46"/>
      <c r="BF831" s="192"/>
      <c r="BG831" s="192"/>
      <c r="BH831" s="192"/>
      <c r="BI831" s="46"/>
      <c r="BM831" s="192"/>
      <c r="BN831" s="46"/>
      <c r="BO831" s="192"/>
      <c r="BP831" s="192"/>
      <c r="BQ831" s="192"/>
      <c r="BR831" s="46"/>
    </row>
    <row r="832" spans="11:70">
      <c r="K832" s="186"/>
      <c r="L832" s="187"/>
      <c r="M832" s="186"/>
      <c r="N832" s="186"/>
      <c r="O832" s="186"/>
      <c r="P832" s="187"/>
      <c r="T832" s="186"/>
      <c r="U832" s="187"/>
      <c r="V832" s="186"/>
      <c r="W832" s="186"/>
      <c r="X832" s="186"/>
      <c r="Y832" s="187"/>
      <c r="AC832" s="192"/>
      <c r="AD832" s="46"/>
      <c r="AE832" s="192"/>
      <c r="AF832" s="46"/>
      <c r="AG832" s="192"/>
      <c r="AH832" s="46"/>
      <c r="AL832" s="186"/>
      <c r="AM832" s="187"/>
      <c r="AN832" s="186"/>
      <c r="AO832" s="186"/>
      <c r="AP832" s="186"/>
      <c r="AQ832" s="187"/>
      <c r="AU832" s="192"/>
      <c r="AV832" s="46"/>
      <c r="AW832" s="192"/>
      <c r="AX832" s="192"/>
      <c r="AY832" s="192"/>
      <c r="AZ832" s="46"/>
      <c r="BD832" s="192"/>
      <c r="BE832" s="46"/>
      <c r="BF832" s="192"/>
      <c r="BG832" s="192"/>
      <c r="BH832" s="192"/>
      <c r="BI832" s="46"/>
      <c r="BM832" s="192"/>
      <c r="BN832" s="46"/>
      <c r="BO832" s="192"/>
      <c r="BP832" s="192"/>
      <c r="BQ832" s="192"/>
      <c r="BR832" s="46"/>
    </row>
    <row r="833" spans="11:70">
      <c r="K833" s="186"/>
      <c r="L833" s="187"/>
      <c r="M833" s="186"/>
      <c r="N833" s="186"/>
      <c r="O833" s="186"/>
      <c r="P833" s="187"/>
      <c r="T833" s="186"/>
      <c r="U833" s="187"/>
      <c r="V833" s="186"/>
      <c r="W833" s="186"/>
      <c r="X833" s="186"/>
      <c r="Y833" s="187"/>
      <c r="AC833" s="192"/>
      <c r="AD833" s="46"/>
      <c r="AE833" s="192"/>
      <c r="AF833" s="46"/>
      <c r="AG833" s="192"/>
      <c r="AH833" s="46"/>
      <c r="AL833" s="186"/>
      <c r="AM833" s="187"/>
      <c r="AN833" s="186"/>
      <c r="AO833" s="186"/>
      <c r="AP833" s="186"/>
      <c r="AQ833" s="187"/>
      <c r="AU833" s="192"/>
      <c r="AV833" s="46"/>
      <c r="AW833" s="192"/>
      <c r="AX833" s="192"/>
      <c r="AY833" s="192"/>
      <c r="AZ833" s="46"/>
      <c r="BD833" s="192"/>
      <c r="BE833" s="46"/>
      <c r="BF833" s="192"/>
      <c r="BG833" s="192"/>
      <c r="BH833" s="192"/>
      <c r="BI833" s="46"/>
      <c r="BM833" s="192"/>
      <c r="BN833" s="46"/>
      <c r="BO833" s="192"/>
      <c r="BP833" s="192"/>
      <c r="BQ833" s="192"/>
      <c r="BR833" s="46"/>
    </row>
    <row r="834" spans="11:70">
      <c r="K834" s="186"/>
      <c r="L834" s="187"/>
      <c r="M834" s="186"/>
      <c r="N834" s="186"/>
      <c r="O834" s="186"/>
      <c r="P834" s="187"/>
      <c r="T834" s="186"/>
      <c r="U834" s="187"/>
      <c r="V834" s="186"/>
      <c r="W834" s="186"/>
      <c r="X834" s="186"/>
      <c r="Y834" s="187"/>
      <c r="AC834" s="192"/>
      <c r="AD834" s="46"/>
      <c r="AE834" s="192"/>
      <c r="AF834" s="46"/>
      <c r="AG834" s="192"/>
      <c r="AH834" s="46"/>
      <c r="AL834" s="186"/>
      <c r="AM834" s="187"/>
      <c r="AN834" s="186"/>
      <c r="AO834" s="186"/>
      <c r="AP834" s="186"/>
      <c r="AQ834" s="187"/>
      <c r="AU834" s="192"/>
      <c r="AV834" s="46"/>
      <c r="AW834" s="192"/>
      <c r="AX834" s="192"/>
      <c r="AY834" s="192"/>
      <c r="AZ834" s="46"/>
      <c r="BD834" s="192"/>
      <c r="BE834" s="46"/>
      <c r="BF834" s="192"/>
      <c r="BG834" s="192"/>
      <c r="BH834" s="192"/>
      <c r="BI834" s="46"/>
      <c r="BM834" s="192"/>
      <c r="BN834" s="46"/>
      <c r="BO834" s="192"/>
      <c r="BP834" s="192"/>
      <c r="BQ834" s="192"/>
      <c r="BR834" s="46"/>
    </row>
    <row r="835" spans="11:70">
      <c r="K835" s="186"/>
      <c r="L835" s="187"/>
      <c r="M835" s="186"/>
      <c r="N835" s="186"/>
      <c r="O835" s="186"/>
      <c r="P835" s="187"/>
      <c r="T835" s="186"/>
      <c r="U835" s="187"/>
      <c r="V835" s="186"/>
      <c r="W835" s="186"/>
      <c r="X835" s="186"/>
      <c r="Y835" s="187"/>
      <c r="AC835" s="192"/>
      <c r="AD835" s="46"/>
      <c r="AE835" s="192"/>
      <c r="AF835" s="46"/>
      <c r="AG835" s="192"/>
      <c r="AH835" s="46"/>
      <c r="AL835" s="186"/>
      <c r="AM835" s="187"/>
      <c r="AN835" s="186"/>
      <c r="AO835" s="186"/>
      <c r="AP835" s="186"/>
      <c r="AQ835" s="187"/>
      <c r="AU835" s="192"/>
      <c r="AV835" s="46"/>
      <c r="AW835" s="192"/>
      <c r="AX835" s="192"/>
      <c r="AY835" s="192"/>
      <c r="AZ835" s="46"/>
      <c r="BD835" s="192"/>
      <c r="BE835" s="46"/>
      <c r="BF835" s="192"/>
      <c r="BG835" s="192"/>
      <c r="BH835" s="192"/>
      <c r="BI835" s="46"/>
      <c r="BM835" s="192"/>
      <c r="BN835" s="46"/>
      <c r="BO835" s="192"/>
      <c r="BP835" s="192"/>
      <c r="BQ835" s="192"/>
      <c r="BR835" s="46"/>
    </row>
    <row r="836" spans="11:70">
      <c r="K836" s="186"/>
      <c r="L836" s="187"/>
      <c r="M836" s="186"/>
      <c r="N836" s="186"/>
      <c r="O836" s="186"/>
      <c r="P836" s="187"/>
      <c r="T836" s="186"/>
      <c r="U836" s="187"/>
      <c r="V836" s="186"/>
      <c r="W836" s="186"/>
      <c r="X836" s="186"/>
      <c r="Y836" s="187"/>
      <c r="AC836" s="192"/>
      <c r="AD836" s="46"/>
      <c r="AE836" s="192"/>
      <c r="AF836" s="46"/>
      <c r="AG836" s="192"/>
      <c r="AH836" s="46"/>
      <c r="AL836" s="186"/>
      <c r="AM836" s="187"/>
      <c r="AN836" s="186"/>
      <c r="AO836" s="186"/>
      <c r="AP836" s="186"/>
      <c r="AQ836" s="187"/>
      <c r="AU836" s="192"/>
      <c r="AV836" s="46"/>
      <c r="AW836" s="192"/>
      <c r="AX836" s="192"/>
      <c r="AY836" s="192"/>
      <c r="AZ836" s="46"/>
      <c r="BD836" s="192"/>
      <c r="BE836" s="46"/>
      <c r="BF836" s="192"/>
      <c r="BG836" s="192"/>
      <c r="BH836" s="192"/>
      <c r="BI836" s="46"/>
      <c r="BM836" s="192"/>
      <c r="BN836" s="46"/>
      <c r="BO836" s="192"/>
      <c r="BP836" s="192"/>
      <c r="BQ836" s="192"/>
      <c r="BR836" s="46"/>
    </row>
    <row r="837" spans="11:70">
      <c r="K837" s="186"/>
      <c r="L837" s="187"/>
      <c r="M837" s="186"/>
      <c r="N837" s="186"/>
      <c r="O837" s="186"/>
      <c r="P837" s="187"/>
      <c r="T837" s="186"/>
      <c r="U837" s="187"/>
      <c r="V837" s="186"/>
      <c r="W837" s="186"/>
      <c r="X837" s="186"/>
      <c r="Y837" s="187"/>
      <c r="AC837" s="192"/>
      <c r="AD837" s="46"/>
      <c r="AE837" s="192"/>
      <c r="AF837" s="46"/>
      <c r="AG837" s="192"/>
      <c r="AH837" s="46"/>
      <c r="AL837" s="186"/>
      <c r="AM837" s="187"/>
      <c r="AN837" s="186"/>
      <c r="AO837" s="186"/>
      <c r="AP837" s="186"/>
      <c r="AQ837" s="187"/>
      <c r="AU837" s="192"/>
      <c r="AV837" s="46"/>
      <c r="AW837" s="192"/>
      <c r="AX837" s="192"/>
      <c r="AY837" s="192"/>
      <c r="AZ837" s="46"/>
      <c r="BD837" s="192"/>
      <c r="BE837" s="46"/>
      <c r="BF837" s="192"/>
      <c r="BG837" s="192"/>
      <c r="BH837" s="192"/>
      <c r="BI837" s="46"/>
      <c r="BM837" s="192"/>
      <c r="BN837" s="46"/>
      <c r="BO837" s="192"/>
      <c r="BP837" s="192"/>
      <c r="BQ837" s="192"/>
      <c r="BR837" s="46"/>
    </row>
    <row r="838" spans="11:70">
      <c r="K838" s="186"/>
      <c r="L838" s="187"/>
      <c r="M838" s="186"/>
      <c r="N838" s="186"/>
      <c r="O838" s="186"/>
      <c r="P838" s="187"/>
      <c r="T838" s="186"/>
      <c r="U838" s="187"/>
      <c r="V838" s="186"/>
      <c r="W838" s="186"/>
      <c r="X838" s="186"/>
      <c r="Y838" s="187"/>
      <c r="AC838" s="192"/>
      <c r="AD838" s="46"/>
      <c r="AE838" s="192"/>
      <c r="AF838" s="46"/>
      <c r="AG838" s="192"/>
      <c r="AH838" s="46"/>
      <c r="AL838" s="186"/>
      <c r="AM838" s="187"/>
      <c r="AN838" s="186"/>
      <c r="AO838" s="186"/>
      <c r="AP838" s="186"/>
      <c r="AQ838" s="187"/>
      <c r="AU838" s="192"/>
      <c r="AV838" s="46"/>
      <c r="AW838" s="192"/>
      <c r="AX838" s="192"/>
      <c r="AY838" s="192"/>
      <c r="AZ838" s="46"/>
      <c r="BD838" s="192"/>
      <c r="BE838" s="46"/>
      <c r="BF838" s="192"/>
      <c r="BG838" s="192"/>
      <c r="BH838" s="192"/>
      <c r="BI838" s="46"/>
      <c r="BM838" s="192"/>
      <c r="BN838" s="46"/>
      <c r="BO838" s="192"/>
      <c r="BP838" s="192"/>
      <c r="BQ838" s="192"/>
      <c r="BR838" s="46"/>
    </row>
    <row r="839" spans="11:70">
      <c r="K839" s="186"/>
      <c r="L839" s="187"/>
      <c r="M839" s="186"/>
      <c r="N839" s="186"/>
      <c r="O839" s="186"/>
      <c r="P839" s="187"/>
      <c r="T839" s="186"/>
      <c r="U839" s="187"/>
      <c r="V839" s="186"/>
      <c r="W839" s="186"/>
      <c r="X839" s="186"/>
      <c r="Y839" s="187"/>
      <c r="AC839" s="192"/>
      <c r="AD839" s="46"/>
      <c r="AE839" s="192"/>
      <c r="AF839" s="46"/>
      <c r="AG839" s="192"/>
      <c r="AH839" s="46"/>
      <c r="AL839" s="186"/>
      <c r="AM839" s="187"/>
      <c r="AN839" s="186"/>
      <c r="AO839" s="186"/>
      <c r="AP839" s="186"/>
      <c r="AQ839" s="187"/>
      <c r="AU839" s="192"/>
      <c r="AV839" s="46"/>
      <c r="AW839" s="192"/>
      <c r="AX839" s="192"/>
      <c r="AY839" s="192"/>
      <c r="AZ839" s="46"/>
      <c r="BD839" s="192"/>
      <c r="BE839" s="46"/>
      <c r="BF839" s="192"/>
      <c r="BG839" s="192"/>
      <c r="BH839" s="192"/>
      <c r="BI839" s="46"/>
      <c r="BM839" s="192"/>
      <c r="BN839" s="46"/>
      <c r="BO839" s="192"/>
      <c r="BP839" s="192"/>
      <c r="BQ839" s="192"/>
      <c r="BR839" s="46"/>
    </row>
    <row r="840" spans="11:70">
      <c r="K840" s="186"/>
      <c r="L840" s="187"/>
      <c r="M840" s="186"/>
      <c r="N840" s="186"/>
      <c r="O840" s="186"/>
      <c r="P840" s="187"/>
      <c r="T840" s="186"/>
      <c r="U840" s="187"/>
      <c r="V840" s="186"/>
      <c r="W840" s="186"/>
      <c r="X840" s="186"/>
      <c r="Y840" s="187"/>
      <c r="AC840" s="192"/>
      <c r="AD840" s="46"/>
      <c r="AE840" s="192"/>
      <c r="AF840" s="46"/>
      <c r="AG840" s="192"/>
      <c r="AH840" s="46"/>
      <c r="AL840" s="186"/>
      <c r="AM840" s="187"/>
      <c r="AN840" s="186"/>
      <c r="AO840" s="186"/>
      <c r="AP840" s="186"/>
      <c r="AQ840" s="187"/>
      <c r="AU840" s="192"/>
      <c r="AV840" s="46"/>
      <c r="AW840" s="192"/>
      <c r="AX840" s="192"/>
      <c r="AY840" s="192"/>
      <c r="AZ840" s="46"/>
      <c r="BD840" s="192"/>
      <c r="BE840" s="46"/>
      <c r="BF840" s="192"/>
      <c r="BG840" s="192"/>
      <c r="BH840" s="192"/>
      <c r="BI840" s="46"/>
      <c r="BM840" s="192"/>
      <c r="BN840" s="46"/>
      <c r="BO840" s="192"/>
      <c r="BP840" s="192"/>
      <c r="BQ840" s="192"/>
      <c r="BR840" s="46"/>
    </row>
    <row r="841" spans="11:70">
      <c r="K841" s="186"/>
      <c r="L841" s="187"/>
      <c r="M841" s="186"/>
      <c r="N841" s="186"/>
      <c r="O841" s="186"/>
      <c r="P841" s="187"/>
      <c r="T841" s="186"/>
      <c r="U841" s="187"/>
      <c r="V841" s="186"/>
      <c r="W841" s="186"/>
      <c r="X841" s="186"/>
      <c r="Y841" s="187"/>
      <c r="AC841" s="192"/>
      <c r="AD841" s="46"/>
      <c r="AE841" s="192"/>
      <c r="AF841" s="46"/>
      <c r="AG841" s="192"/>
      <c r="AH841" s="46"/>
      <c r="AL841" s="186"/>
      <c r="AM841" s="187"/>
      <c r="AN841" s="186"/>
      <c r="AO841" s="186"/>
      <c r="AP841" s="186"/>
      <c r="AQ841" s="187"/>
      <c r="AU841" s="192"/>
      <c r="AV841" s="46"/>
      <c r="AW841" s="192"/>
      <c r="AX841" s="192"/>
      <c r="AY841" s="192"/>
      <c r="AZ841" s="46"/>
      <c r="BD841" s="192"/>
      <c r="BE841" s="46"/>
      <c r="BF841" s="192"/>
      <c r="BG841" s="192"/>
      <c r="BH841" s="192"/>
      <c r="BI841" s="46"/>
      <c r="BM841" s="192"/>
      <c r="BN841" s="46"/>
      <c r="BO841" s="192"/>
      <c r="BP841" s="192"/>
      <c r="BQ841" s="192"/>
      <c r="BR841" s="46"/>
    </row>
    <row r="842" spans="11:70">
      <c r="K842" s="186"/>
      <c r="L842" s="187"/>
      <c r="M842" s="186"/>
      <c r="N842" s="186"/>
      <c r="O842" s="186"/>
      <c r="P842" s="187"/>
      <c r="T842" s="186"/>
      <c r="U842" s="187"/>
      <c r="V842" s="186"/>
      <c r="W842" s="186"/>
      <c r="X842" s="186"/>
      <c r="Y842" s="187"/>
      <c r="AC842" s="192"/>
      <c r="AD842" s="46"/>
      <c r="AE842" s="192"/>
      <c r="AF842" s="46"/>
      <c r="AG842" s="192"/>
      <c r="AH842" s="46"/>
      <c r="AL842" s="186"/>
      <c r="AM842" s="187"/>
      <c r="AN842" s="186"/>
      <c r="AO842" s="186"/>
      <c r="AP842" s="186"/>
      <c r="AQ842" s="187"/>
      <c r="AU842" s="192"/>
      <c r="AV842" s="46"/>
      <c r="AW842" s="192"/>
      <c r="AX842" s="192"/>
      <c r="AY842" s="192"/>
      <c r="AZ842" s="46"/>
      <c r="BD842" s="192"/>
      <c r="BE842" s="46"/>
      <c r="BF842" s="192"/>
      <c r="BG842" s="192"/>
      <c r="BH842" s="192"/>
      <c r="BI842" s="46"/>
      <c r="BM842" s="192"/>
      <c r="BN842" s="46"/>
      <c r="BO842" s="192"/>
      <c r="BP842" s="192"/>
      <c r="BQ842" s="192"/>
      <c r="BR842" s="46"/>
    </row>
    <row r="843" spans="11:70">
      <c r="K843" s="186"/>
      <c r="L843" s="187"/>
      <c r="M843" s="186"/>
      <c r="N843" s="186"/>
      <c r="O843" s="186"/>
      <c r="P843" s="187"/>
      <c r="T843" s="186"/>
      <c r="U843" s="187"/>
      <c r="V843" s="186"/>
      <c r="W843" s="186"/>
      <c r="X843" s="186"/>
      <c r="Y843" s="187"/>
      <c r="AC843" s="192"/>
      <c r="AD843" s="46"/>
      <c r="AE843" s="192"/>
      <c r="AF843" s="46"/>
      <c r="AG843" s="192"/>
      <c r="AH843" s="46"/>
      <c r="AL843" s="186"/>
      <c r="AM843" s="187"/>
      <c r="AN843" s="186"/>
      <c r="AO843" s="186"/>
      <c r="AP843" s="186"/>
      <c r="AQ843" s="187"/>
      <c r="AU843" s="192"/>
      <c r="AV843" s="46"/>
      <c r="AW843" s="192"/>
      <c r="AX843" s="192"/>
      <c r="AY843" s="192"/>
      <c r="AZ843" s="46"/>
      <c r="BD843" s="192"/>
      <c r="BE843" s="46"/>
      <c r="BF843" s="192"/>
      <c r="BG843" s="192"/>
      <c r="BH843" s="192"/>
      <c r="BI843" s="46"/>
      <c r="BM843" s="192"/>
      <c r="BN843" s="46"/>
      <c r="BO843" s="192"/>
      <c r="BP843" s="192"/>
      <c r="BQ843" s="192"/>
      <c r="BR843" s="46"/>
    </row>
    <row r="844" spans="11:70">
      <c r="K844" s="186"/>
      <c r="L844" s="187"/>
      <c r="M844" s="186"/>
      <c r="N844" s="186"/>
      <c r="O844" s="186"/>
      <c r="P844" s="187"/>
      <c r="T844" s="186"/>
      <c r="U844" s="187"/>
      <c r="V844" s="186"/>
      <c r="W844" s="186"/>
      <c r="X844" s="186"/>
      <c r="Y844" s="187"/>
      <c r="AC844" s="192"/>
      <c r="AD844" s="46"/>
      <c r="AE844" s="192"/>
      <c r="AF844" s="46"/>
      <c r="AG844" s="192"/>
      <c r="AH844" s="46"/>
      <c r="AL844" s="186"/>
      <c r="AM844" s="187"/>
      <c r="AN844" s="186"/>
      <c r="AO844" s="186"/>
      <c r="AP844" s="186"/>
      <c r="AQ844" s="187"/>
      <c r="AU844" s="192"/>
      <c r="AV844" s="46"/>
      <c r="AW844" s="192"/>
      <c r="AX844" s="192"/>
      <c r="AY844" s="192"/>
      <c r="AZ844" s="46"/>
      <c r="BD844" s="192"/>
      <c r="BE844" s="46"/>
      <c r="BF844" s="192"/>
      <c r="BG844" s="192"/>
      <c r="BH844" s="192"/>
      <c r="BI844" s="46"/>
      <c r="BM844" s="192"/>
      <c r="BN844" s="46"/>
      <c r="BO844" s="192"/>
      <c r="BP844" s="192"/>
      <c r="BQ844" s="192"/>
      <c r="BR844" s="46"/>
    </row>
    <row r="845" spans="11:70">
      <c r="K845" s="186"/>
      <c r="L845" s="187"/>
      <c r="M845" s="186"/>
      <c r="N845" s="186"/>
      <c r="O845" s="186"/>
      <c r="P845" s="187"/>
      <c r="T845" s="186"/>
      <c r="U845" s="187"/>
      <c r="V845" s="186"/>
      <c r="W845" s="186"/>
      <c r="X845" s="186"/>
      <c r="Y845" s="187"/>
      <c r="AC845" s="192"/>
      <c r="AD845" s="46"/>
      <c r="AE845" s="192"/>
      <c r="AF845" s="46"/>
      <c r="AG845" s="192"/>
      <c r="AH845" s="46"/>
      <c r="AL845" s="186"/>
      <c r="AM845" s="187"/>
      <c r="AN845" s="186"/>
      <c r="AO845" s="186"/>
      <c r="AP845" s="186"/>
      <c r="AQ845" s="187"/>
      <c r="AU845" s="192"/>
      <c r="AV845" s="46"/>
      <c r="AW845" s="192"/>
      <c r="AX845" s="192"/>
      <c r="AY845" s="192"/>
      <c r="AZ845" s="46"/>
      <c r="BD845" s="192"/>
      <c r="BE845" s="46"/>
      <c r="BF845" s="192"/>
      <c r="BG845" s="192"/>
      <c r="BH845" s="192"/>
      <c r="BI845" s="46"/>
      <c r="BM845" s="192"/>
      <c r="BN845" s="46"/>
      <c r="BO845" s="192"/>
      <c r="BP845" s="192"/>
      <c r="BQ845" s="192"/>
      <c r="BR845" s="46"/>
    </row>
    <row r="846" spans="11:70">
      <c r="K846" s="186"/>
      <c r="L846" s="187"/>
      <c r="M846" s="186"/>
      <c r="N846" s="186"/>
      <c r="O846" s="186"/>
      <c r="P846" s="187"/>
      <c r="T846" s="186"/>
      <c r="U846" s="187"/>
      <c r="V846" s="186"/>
      <c r="W846" s="186"/>
      <c r="X846" s="186"/>
      <c r="Y846" s="187"/>
      <c r="AC846" s="192"/>
      <c r="AD846" s="46"/>
      <c r="AE846" s="192"/>
      <c r="AF846" s="46"/>
      <c r="AG846" s="192"/>
      <c r="AH846" s="46"/>
      <c r="AL846" s="186"/>
      <c r="AM846" s="187"/>
      <c r="AN846" s="186"/>
      <c r="AO846" s="186"/>
      <c r="AP846" s="186"/>
      <c r="AQ846" s="187"/>
      <c r="AU846" s="192"/>
      <c r="AV846" s="46"/>
      <c r="AW846" s="192"/>
      <c r="AX846" s="192"/>
      <c r="AY846" s="192"/>
      <c r="AZ846" s="46"/>
      <c r="BD846" s="192"/>
      <c r="BE846" s="46"/>
      <c r="BF846" s="192"/>
      <c r="BG846" s="192"/>
      <c r="BH846" s="192"/>
      <c r="BI846" s="46"/>
      <c r="BM846" s="192"/>
      <c r="BN846" s="46"/>
      <c r="BO846" s="192"/>
      <c r="BP846" s="192"/>
      <c r="BQ846" s="192"/>
      <c r="BR846" s="46"/>
    </row>
    <row r="847" spans="11:70">
      <c r="K847" s="186"/>
      <c r="L847" s="187"/>
      <c r="M847" s="186"/>
      <c r="N847" s="186"/>
      <c r="O847" s="186"/>
      <c r="P847" s="187"/>
      <c r="T847" s="186"/>
      <c r="U847" s="187"/>
      <c r="V847" s="186"/>
      <c r="W847" s="186"/>
      <c r="X847" s="186"/>
      <c r="Y847" s="187"/>
      <c r="AC847" s="192"/>
      <c r="AD847" s="46"/>
      <c r="AE847" s="192"/>
      <c r="AF847" s="46"/>
      <c r="AG847" s="192"/>
      <c r="AH847" s="46"/>
      <c r="AL847" s="186"/>
      <c r="AM847" s="187"/>
      <c r="AN847" s="186"/>
      <c r="AO847" s="186"/>
      <c r="AP847" s="186"/>
      <c r="AQ847" s="187"/>
      <c r="AU847" s="192"/>
      <c r="AV847" s="46"/>
      <c r="AW847" s="192"/>
      <c r="AX847" s="192"/>
      <c r="AY847" s="192"/>
      <c r="AZ847" s="46"/>
      <c r="BD847" s="192"/>
      <c r="BE847" s="46"/>
      <c r="BF847" s="192"/>
      <c r="BG847" s="192"/>
      <c r="BH847" s="192"/>
      <c r="BI847" s="46"/>
      <c r="BM847" s="192"/>
      <c r="BN847" s="46"/>
      <c r="BO847" s="192"/>
      <c r="BP847" s="192"/>
      <c r="BQ847" s="192"/>
      <c r="BR847" s="46"/>
    </row>
    <row r="848" spans="11:70">
      <c r="K848" s="186"/>
      <c r="L848" s="187"/>
      <c r="M848" s="187"/>
      <c r="N848" s="186"/>
      <c r="O848" s="186"/>
      <c r="P848" s="187"/>
      <c r="T848" s="186"/>
      <c r="U848" s="187"/>
      <c r="V848" s="186"/>
      <c r="W848" s="186"/>
      <c r="X848" s="186"/>
      <c r="Y848" s="187"/>
      <c r="AC848" s="192"/>
      <c r="AD848" s="46"/>
      <c r="AE848" s="192"/>
      <c r="AF848" s="46"/>
      <c r="AG848" s="192"/>
      <c r="AH848" s="46"/>
      <c r="AL848" s="186"/>
      <c r="AM848" s="187"/>
      <c r="AN848" s="186"/>
      <c r="AO848" s="186"/>
      <c r="AP848" s="186"/>
      <c r="AQ848" s="187"/>
      <c r="AU848" s="192"/>
      <c r="AV848" s="46"/>
      <c r="AW848" s="192"/>
      <c r="AX848" s="192"/>
      <c r="AY848" s="192"/>
      <c r="AZ848" s="46"/>
      <c r="BD848" s="192"/>
      <c r="BE848" s="46"/>
      <c r="BF848" s="192"/>
      <c r="BG848" s="192"/>
      <c r="BH848" s="192"/>
      <c r="BI848" s="46"/>
      <c r="BM848" s="192"/>
      <c r="BN848" s="46"/>
      <c r="BO848" s="192"/>
      <c r="BP848" s="192"/>
      <c r="BQ848" s="192"/>
      <c r="BR848" s="46"/>
    </row>
    <row r="849" spans="11:70">
      <c r="K849" s="186"/>
      <c r="L849" s="187"/>
      <c r="M849" s="187"/>
      <c r="N849" s="186"/>
      <c r="O849" s="186"/>
      <c r="P849" s="187"/>
      <c r="T849" s="186"/>
      <c r="U849" s="187"/>
      <c r="V849" s="186"/>
      <c r="W849" s="186"/>
      <c r="X849" s="186"/>
      <c r="Y849" s="187"/>
      <c r="AC849" s="192"/>
      <c r="AD849" s="46"/>
      <c r="AE849" s="192"/>
      <c r="AF849" s="46"/>
      <c r="AG849" s="192"/>
      <c r="AH849" s="46"/>
      <c r="AL849" s="186"/>
      <c r="AM849" s="187"/>
      <c r="AN849" s="186"/>
      <c r="AO849" s="186"/>
      <c r="AP849" s="186"/>
      <c r="AQ849" s="187"/>
      <c r="AU849" s="192"/>
      <c r="AV849" s="46"/>
      <c r="AW849" s="192"/>
      <c r="AX849" s="192"/>
      <c r="AY849" s="192"/>
      <c r="AZ849" s="46"/>
      <c r="BD849" s="192"/>
      <c r="BE849" s="46"/>
      <c r="BF849" s="192"/>
      <c r="BG849" s="192"/>
      <c r="BH849" s="192"/>
      <c r="BI849" s="46"/>
      <c r="BM849" s="192"/>
      <c r="BN849" s="46"/>
      <c r="BO849" s="192"/>
      <c r="BP849" s="192"/>
      <c r="BQ849" s="192"/>
      <c r="BR849" s="46"/>
    </row>
    <row r="850" spans="11:70">
      <c r="K850" s="186"/>
      <c r="L850" s="187"/>
      <c r="M850" s="187"/>
      <c r="N850" s="186"/>
      <c r="O850" s="186"/>
      <c r="P850" s="187"/>
      <c r="T850" s="186"/>
      <c r="U850" s="187"/>
      <c r="V850" s="186"/>
      <c r="W850" s="186"/>
      <c r="X850" s="186"/>
      <c r="Y850" s="187"/>
      <c r="AC850" s="192"/>
      <c r="AD850" s="46"/>
      <c r="AE850" s="192"/>
      <c r="AF850" s="46"/>
      <c r="AG850" s="192"/>
      <c r="AH850" s="46"/>
      <c r="AL850" s="186"/>
      <c r="AM850" s="187"/>
      <c r="AN850" s="186"/>
      <c r="AO850" s="186"/>
      <c r="AP850" s="186"/>
      <c r="AQ850" s="187"/>
      <c r="AU850" s="192"/>
      <c r="AV850" s="46"/>
      <c r="AW850" s="192"/>
      <c r="AX850" s="192"/>
      <c r="AY850" s="192"/>
      <c r="AZ850" s="46"/>
      <c r="BD850" s="192"/>
      <c r="BE850" s="46"/>
      <c r="BF850" s="192"/>
      <c r="BG850" s="192"/>
      <c r="BH850" s="192"/>
      <c r="BI850" s="46"/>
      <c r="BM850" s="192"/>
      <c r="BN850" s="46"/>
      <c r="BO850" s="192"/>
      <c r="BP850" s="192"/>
      <c r="BQ850" s="192"/>
      <c r="BR850" s="46"/>
    </row>
    <row r="851" spans="11:70">
      <c r="K851" s="186"/>
      <c r="L851" s="187"/>
      <c r="M851" s="187"/>
      <c r="N851" s="186"/>
      <c r="O851" s="186"/>
      <c r="P851" s="187"/>
      <c r="T851" s="186"/>
      <c r="U851" s="187"/>
      <c r="V851" s="186"/>
      <c r="W851" s="186"/>
      <c r="X851" s="186"/>
      <c r="Y851" s="187"/>
      <c r="AC851" s="192"/>
      <c r="AD851" s="46"/>
      <c r="AE851" s="192"/>
      <c r="AF851" s="46"/>
      <c r="AG851" s="192"/>
      <c r="AH851" s="46"/>
      <c r="AL851" s="186"/>
      <c r="AM851" s="187"/>
      <c r="AN851" s="186"/>
      <c r="AO851" s="186"/>
      <c r="AP851" s="186"/>
      <c r="AQ851" s="187"/>
      <c r="AU851" s="192"/>
      <c r="AV851" s="46"/>
      <c r="AW851" s="192"/>
      <c r="AX851" s="192"/>
      <c r="AY851" s="192"/>
      <c r="AZ851" s="46"/>
      <c r="BD851" s="192"/>
      <c r="BE851" s="46"/>
      <c r="BF851" s="192"/>
      <c r="BG851" s="192"/>
      <c r="BH851" s="192"/>
      <c r="BI851" s="46"/>
      <c r="BM851" s="192"/>
      <c r="BN851" s="46"/>
      <c r="BO851" s="192"/>
      <c r="BP851" s="192"/>
      <c r="BQ851" s="192"/>
      <c r="BR851" s="46"/>
    </row>
    <row r="852" spans="11:70">
      <c r="K852" s="186"/>
      <c r="L852" s="187"/>
      <c r="M852" s="187"/>
      <c r="N852" s="186"/>
      <c r="O852" s="186"/>
      <c r="P852" s="187"/>
      <c r="T852" s="186"/>
      <c r="U852" s="187"/>
      <c r="V852" s="186"/>
      <c r="W852" s="186"/>
      <c r="X852" s="186"/>
      <c r="Y852" s="187"/>
      <c r="AC852" s="192"/>
      <c r="AD852" s="46"/>
      <c r="AE852" s="192"/>
      <c r="AF852" s="46"/>
      <c r="AG852" s="192"/>
      <c r="AH852" s="46"/>
      <c r="AL852" s="186"/>
      <c r="AM852" s="187"/>
      <c r="AN852" s="186"/>
      <c r="AO852" s="186"/>
      <c r="AP852" s="186"/>
      <c r="AQ852" s="187"/>
      <c r="AU852" s="192"/>
      <c r="AV852" s="46"/>
      <c r="AW852" s="192"/>
      <c r="AX852" s="192"/>
      <c r="AY852" s="192"/>
      <c r="AZ852" s="46"/>
      <c r="BD852" s="192"/>
      <c r="BE852" s="46"/>
      <c r="BF852" s="192"/>
      <c r="BG852" s="192"/>
      <c r="BH852" s="192"/>
      <c r="BI852" s="46"/>
      <c r="BM852" s="192"/>
      <c r="BN852" s="46"/>
      <c r="BO852" s="192"/>
      <c r="BP852" s="192"/>
      <c r="BQ852" s="192"/>
      <c r="BR852" s="46"/>
    </row>
    <row r="853" spans="11:70">
      <c r="K853" s="186"/>
      <c r="L853" s="187"/>
      <c r="M853" s="187"/>
      <c r="N853" s="186"/>
      <c r="O853" s="186"/>
      <c r="P853" s="187"/>
      <c r="T853" s="186"/>
      <c r="U853" s="187"/>
      <c r="V853" s="186"/>
      <c r="W853" s="186"/>
      <c r="X853" s="186"/>
      <c r="Y853" s="187"/>
      <c r="AC853" s="192"/>
      <c r="AD853" s="46"/>
      <c r="AE853" s="192"/>
      <c r="AF853" s="46"/>
      <c r="AG853" s="192"/>
      <c r="AH853" s="46"/>
      <c r="AL853" s="186"/>
      <c r="AM853" s="187"/>
      <c r="AN853" s="186"/>
      <c r="AO853" s="186"/>
      <c r="AP853" s="186"/>
      <c r="AQ853" s="187"/>
      <c r="AU853" s="192"/>
      <c r="AV853" s="46"/>
      <c r="AW853" s="192"/>
      <c r="AX853" s="192"/>
      <c r="AY853" s="192"/>
      <c r="AZ853" s="46"/>
      <c r="BD853" s="192"/>
      <c r="BE853" s="46"/>
      <c r="BF853" s="192"/>
      <c r="BG853" s="192"/>
      <c r="BH853" s="192"/>
      <c r="BI853" s="46"/>
      <c r="BM853" s="192"/>
      <c r="BN853" s="46"/>
      <c r="BO853" s="192"/>
      <c r="BP853" s="192"/>
      <c r="BQ853" s="192"/>
      <c r="BR853" s="46"/>
    </row>
    <row r="854" spans="11:70">
      <c r="K854" s="186"/>
      <c r="L854" s="187"/>
      <c r="M854" s="187"/>
      <c r="N854" s="186"/>
      <c r="O854" s="186"/>
      <c r="P854" s="187"/>
      <c r="T854" s="186"/>
      <c r="U854" s="187"/>
      <c r="V854" s="186"/>
      <c r="W854" s="186"/>
      <c r="X854" s="186"/>
      <c r="Y854" s="187"/>
      <c r="AC854" s="192"/>
      <c r="AD854" s="46"/>
      <c r="AE854" s="192"/>
      <c r="AF854" s="46"/>
      <c r="AG854" s="192"/>
      <c r="AH854" s="46"/>
      <c r="AL854" s="186"/>
      <c r="AM854" s="187"/>
      <c r="AN854" s="186"/>
      <c r="AO854" s="186"/>
      <c r="AP854" s="186"/>
      <c r="AQ854" s="187"/>
      <c r="AU854" s="192"/>
      <c r="AV854" s="46"/>
      <c r="AW854" s="192"/>
      <c r="AX854" s="192"/>
      <c r="AY854" s="192"/>
      <c r="AZ854" s="46"/>
      <c r="BD854" s="192"/>
      <c r="BE854" s="46"/>
      <c r="BF854" s="192"/>
      <c r="BG854" s="192"/>
      <c r="BH854" s="192"/>
      <c r="BI854" s="46"/>
      <c r="BM854" s="192"/>
      <c r="BN854" s="46"/>
      <c r="BO854" s="192"/>
      <c r="BP854" s="192"/>
      <c r="BQ854" s="192"/>
      <c r="BR854" s="46"/>
    </row>
    <row r="855" spans="11:70">
      <c r="K855" s="186"/>
      <c r="L855" s="187"/>
      <c r="M855" s="187"/>
      <c r="N855" s="186"/>
      <c r="O855" s="186"/>
      <c r="P855" s="187"/>
      <c r="T855" s="186"/>
      <c r="U855" s="187"/>
      <c r="V855" s="186"/>
      <c r="W855" s="186"/>
      <c r="X855" s="186"/>
      <c r="Y855" s="187"/>
      <c r="AC855" s="192"/>
      <c r="AD855" s="46"/>
      <c r="AE855" s="192"/>
      <c r="AF855" s="46"/>
      <c r="AG855" s="192"/>
      <c r="AH855" s="46"/>
      <c r="AL855" s="186"/>
      <c r="AM855" s="187"/>
      <c r="AN855" s="186"/>
      <c r="AO855" s="186"/>
      <c r="AP855" s="186"/>
      <c r="AQ855" s="187"/>
      <c r="AU855" s="192"/>
      <c r="AV855" s="46"/>
      <c r="AW855" s="192"/>
      <c r="AX855" s="192"/>
      <c r="AY855" s="192"/>
      <c r="AZ855" s="46"/>
      <c r="BD855" s="192"/>
      <c r="BE855" s="46"/>
      <c r="BF855" s="192"/>
      <c r="BG855" s="192"/>
      <c r="BH855" s="192"/>
      <c r="BI855" s="46"/>
      <c r="BM855" s="192"/>
      <c r="BN855" s="46"/>
      <c r="BO855" s="192"/>
      <c r="BP855" s="192"/>
      <c r="BQ855" s="192"/>
      <c r="BR855" s="46"/>
    </row>
    <row r="856" spans="11:70">
      <c r="K856" s="186"/>
      <c r="L856" s="187"/>
      <c r="M856" s="187"/>
      <c r="N856" s="186"/>
      <c r="O856" s="186"/>
      <c r="P856" s="187"/>
      <c r="T856" s="186"/>
      <c r="U856" s="187"/>
      <c r="V856" s="186"/>
      <c r="W856" s="186"/>
      <c r="X856" s="186"/>
      <c r="Y856" s="187"/>
      <c r="AC856" s="192"/>
      <c r="AD856" s="46"/>
      <c r="AE856" s="192"/>
      <c r="AF856" s="46"/>
      <c r="AG856" s="192"/>
      <c r="AH856" s="46"/>
      <c r="AL856" s="186"/>
      <c r="AM856" s="187"/>
      <c r="AN856" s="186"/>
      <c r="AO856" s="186"/>
      <c r="AP856" s="186"/>
      <c r="AQ856" s="187"/>
      <c r="AU856" s="192"/>
      <c r="AV856" s="46"/>
      <c r="AW856" s="192"/>
      <c r="AX856" s="192"/>
      <c r="AY856" s="192"/>
      <c r="AZ856" s="46"/>
      <c r="BD856" s="192"/>
      <c r="BE856" s="46"/>
      <c r="BF856" s="192"/>
      <c r="BG856" s="192"/>
      <c r="BH856" s="192"/>
      <c r="BI856" s="46"/>
      <c r="BM856" s="192"/>
      <c r="BN856" s="46"/>
      <c r="BO856" s="192"/>
      <c r="BP856" s="192"/>
      <c r="BQ856" s="192"/>
      <c r="BR856" s="46"/>
    </row>
    <row r="857" spans="11:70">
      <c r="K857" s="186"/>
      <c r="L857" s="187"/>
      <c r="M857" s="187"/>
      <c r="N857" s="186"/>
      <c r="O857" s="186"/>
      <c r="P857" s="187"/>
      <c r="T857" s="186"/>
      <c r="U857" s="187"/>
      <c r="V857" s="186"/>
      <c r="W857" s="186"/>
      <c r="X857" s="186"/>
      <c r="Y857" s="187"/>
      <c r="AC857" s="192"/>
      <c r="AD857" s="46"/>
      <c r="AE857" s="192"/>
      <c r="AF857" s="46"/>
      <c r="AG857" s="192"/>
      <c r="AH857" s="46"/>
      <c r="AL857" s="186"/>
      <c r="AM857" s="187"/>
      <c r="AN857" s="186"/>
      <c r="AO857" s="186"/>
      <c r="AP857" s="186"/>
      <c r="AQ857" s="187"/>
      <c r="AU857" s="192"/>
      <c r="AV857" s="46"/>
      <c r="AW857" s="192"/>
      <c r="AX857" s="192"/>
      <c r="AY857" s="192"/>
      <c r="AZ857" s="46"/>
      <c r="BD857" s="192"/>
      <c r="BE857" s="46"/>
      <c r="BF857" s="192"/>
      <c r="BG857" s="192"/>
      <c r="BH857" s="192"/>
      <c r="BI857" s="46"/>
      <c r="BM857" s="192"/>
      <c r="BN857" s="46"/>
      <c r="BO857" s="192"/>
      <c r="BP857" s="192"/>
      <c r="BQ857" s="192"/>
      <c r="BR857" s="46"/>
    </row>
    <row r="858" spans="11:70">
      <c r="K858" s="186"/>
      <c r="L858" s="187"/>
      <c r="M858" s="187"/>
      <c r="N858" s="186"/>
      <c r="O858" s="186"/>
      <c r="P858" s="187"/>
      <c r="T858" s="186"/>
      <c r="U858" s="187"/>
      <c r="V858" s="186"/>
      <c r="W858" s="186"/>
      <c r="X858" s="186"/>
      <c r="Y858" s="187"/>
      <c r="AC858" s="192"/>
      <c r="AD858" s="46"/>
      <c r="AE858" s="192"/>
      <c r="AF858" s="46"/>
      <c r="AG858" s="192"/>
      <c r="AH858" s="46"/>
      <c r="AL858" s="186"/>
      <c r="AM858" s="187"/>
      <c r="AN858" s="186"/>
      <c r="AO858" s="186"/>
      <c r="AP858" s="186"/>
      <c r="AQ858" s="187"/>
      <c r="AU858" s="192"/>
      <c r="AV858" s="46"/>
      <c r="AW858" s="192"/>
      <c r="AX858" s="192"/>
      <c r="AY858" s="192"/>
      <c r="AZ858" s="46"/>
      <c r="BD858" s="192"/>
      <c r="BE858" s="46"/>
      <c r="BF858" s="192"/>
      <c r="BG858" s="192"/>
      <c r="BH858" s="192"/>
      <c r="BI858" s="46"/>
      <c r="BM858" s="192"/>
      <c r="BN858" s="46"/>
      <c r="BO858" s="192"/>
      <c r="BP858" s="192"/>
      <c r="BQ858" s="192"/>
      <c r="BR858" s="46"/>
    </row>
    <row r="859" spans="11:70">
      <c r="K859" s="186"/>
      <c r="L859" s="187"/>
      <c r="M859" s="187"/>
      <c r="N859" s="186"/>
      <c r="O859" s="186"/>
      <c r="P859" s="187"/>
      <c r="T859" s="186"/>
      <c r="U859" s="187"/>
      <c r="V859" s="186"/>
      <c r="W859" s="186"/>
      <c r="X859" s="186"/>
      <c r="Y859" s="187"/>
      <c r="AC859" s="192"/>
      <c r="AD859" s="46"/>
      <c r="AE859" s="192"/>
      <c r="AF859" s="46"/>
      <c r="AG859" s="192"/>
      <c r="AH859" s="46"/>
      <c r="AL859" s="186"/>
      <c r="AM859" s="187"/>
      <c r="AN859" s="186"/>
      <c r="AO859" s="186"/>
      <c r="AP859" s="186"/>
      <c r="AQ859" s="187"/>
      <c r="AU859" s="192"/>
      <c r="AV859" s="46"/>
      <c r="AW859" s="192"/>
      <c r="AX859" s="192"/>
      <c r="AY859" s="192"/>
      <c r="AZ859" s="46"/>
      <c r="BD859" s="192"/>
      <c r="BE859" s="46"/>
      <c r="BF859" s="192"/>
      <c r="BG859" s="192"/>
      <c r="BH859" s="192"/>
      <c r="BI859" s="46"/>
      <c r="BM859" s="192"/>
      <c r="BN859" s="46"/>
      <c r="BO859" s="192"/>
      <c r="BP859" s="192"/>
      <c r="BQ859" s="192"/>
      <c r="BR859" s="46"/>
    </row>
    <row r="860" spans="11:70">
      <c r="K860" s="186"/>
      <c r="L860" s="187"/>
      <c r="M860" s="187"/>
      <c r="N860" s="186"/>
      <c r="O860" s="186"/>
      <c r="P860" s="187"/>
      <c r="T860" s="186"/>
      <c r="U860" s="187"/>
      <c r="V860" s="186"/>
      <c r="W860" s="186"/>
      <c r="X860" s="186"/>
      <c r="Y860" s="187"/>
      <c r="AC860" s="192"/>
      <c r="AD860" s="46"/>
      <c r="AE860" s="192"/>
      <c r="AF860" s="46"/>
      <c r="AG860" s="192"/>
      <c r="AH860" s="46"/>
      <c r="AL860" s="186"/>
      <c r="AM860" s="187"/>
      <c r="AN860" s="186"/>
      <c r="AO860" s="186"/>
      <c r="AP860" s="186"/>
      <c r="AQ860" s="187"/>
      <c r="AU860" s="192"/>
      <c r="AV860" s="46"/>
      <c r="AW860" s="192"/>
      <c r="AX860" s="192"/>
      <c r="AY860" s="192"/>
      <c r="AZ860" s="46"/>
      <c r="BD860" s="192"/>
      <c r="BE860" s="46"/>
      <c r="BF860" s="192"/>
      <c r="BG860" s="192"/>
      <c r="BH860" s="192"/>
      <c r="BI860" s="46"/>
      <c r="BM860" s="192"/>
      <c r="BN860" s="46"/>
      <c r="BO860" s="192"/>
      <c r="BP860" s="192"/>
      <c r="BQ860" s="192"/>
      <c r="BR860" s="46"/>
    </row>
    <row r="861" spans="11:70">
      <c r="K861" s="186"/>
      <c r="L861" s="187"/>
      <c r="M861" s="187"/>
      <c r="N861" s="186"/>
      <c r="O861" s="186"/>
      <c r="P861" s="187"/>
      <c r="T861" s="186"/>
      <c r="U861" s="187"/>
      <c r="V861" s="186"/>
      <c r="W861" s="186"/>
      <c r="X861" s="186"/>
      <c r="Y861" s="187"/>
      <c r="AC861" s="192"/>
      <c r="AD861" s="46"/>
      <c r="AE861" s="192"/>
      <c r="AF861" s="46"/>
      <c r="AG861" s="192"/>
      <c r="AH861" s="46"/>
      <c r="AL861" s="186"/>
      <c r="AM861" s="187"/>
      <c r="AN861" s="186"/>
      <c r="AO861" s="186"/>
      <c r="AP861" s="186"/>
      <c r="AQ861" s="187"/>
      <c r="AU861" s="192"/>
      <c r="AV861" s="46"/>
      <c r="AW861" s="192"/>
      <c r="AX861" s="192"/>
      <c r="AY861" s="192"/>
      <c r="AZ861" s="46"/>
      <c r="BD861" s="192"/>
      <c r="BE861" s="46"/>
      <c r="BF861" s="192"/>
      <c r="BG861" s="192"/>
      <c r="BH861" s="192"/>
      <c r="BI861" s="46"/>
      <c r="BM861" s="192"/>
      <c r="BN861" s="46"/>
      <c r="BO861" s="192"/>
      <c r="BP861" s="192"/>
      <c r="BQ861" s="192"/>
      <c r="BR861" s="46"/>
    </row>
    <row r="862" spans="11:70">
      <c r="K862" s="186"/>
      <c r="L862" s="187"/>
      <c r="M862" s="187"/>
      <c r="N862" s="186"/>
      <c r="O862" s="186"/>
      <c r="P862" s="187"/>
      <c r="T862" s="186"/>
      <c r="U862" s="187"/>
      <c r="V862" s="186"/>
      <c r="W862" s="186"/>
      <c r="X862" s="186"/>
      <c r="Y862" s="187"/>
      <c r="AC862" s="192"/>
      <c r="AD862" s="46"/>
      <c r="AE862" s="192"/>
      <c r="AF862" s="46"/>
      <c r="AG862" s="192"/>
      <c r="AH862" s="46"/>
      <c r="AL862" s="186"/>
      <c r="AM862" s="187"/>
      <c r="AN862" s="186"/>
      <c r="AO862" s="186"/>
      <c r="AP862" s="186"/>
      <c r="AQ862" s="187"/>
      <c r="AU862" s="192"/>
      <c r="AV862" s="46"/>
      <c r="AW862" s="192"/>
      <c r="AX862" s="192"/>
      <c r="AY862" s="192"/>
      <c r="AZ862" s="46"/>
      <c r="BD862" s="192"/>
      <c r="BE862" s="46"/>
      <c r="BF862" s="192"/>
      <c r="BG862" s="192"/>
      <c r="BH862" s="192"/>
      <c r="BI862" s="46"/>
      <c r="BM862" s="192"/>
      <c r="BN862" s="46"/>
      <c r="BO862" s="192"/>
      <c r="BP862" s="192"/>
      <c r="BQ862" s="192"/>
      <c r="BR862" s="46"/>
    </row>
    <row r="863" spans="11:70">
      <c r="K863" s="186"/>
      <c r="L863" s="187"/>
      <c r="M863" s="187"/>
      <c r="N863" s="186"/>
      <c r="O863" s="186"/>
      <c r="P863" s="187"/>
      <c r="T863" s="186"/>
      <c r="U863" s="187"/>
      <c r="V863" s="186"/>
      <c r="W863" s="186"/>
      <c r="X863" s="186"/>
      <c r="Y863" s="187"/>
      <c r="AC863" s="192"/>
      <c r="AD863" s="46"/>
      <c r="AE863" s="192"/>
      <c r="AF863" s="46"/>
      <c r="AG863" s="192"/>
      <c r="AH863" s="46"/>
      <c r="AL863" s="186"/>
      <c r="AM863" s="187"/>
      <c r="AN863" s="186"/>
      <c r="AO863" s="186"/>
      <c r="AP863" s="186"/>
      <c r="AQ863" s="187"/>
      <c r="AU863" s="192"/>
      <c r="AV863" s="46"/>
      <c r="AW863" s="192"/>
      <c r="AX863" s="192"/>
      <c r="AY863" s="192"/>
      <c r="AZ863" s="46"/>
      <c r="BD863" s="192"/>
      <c r="BE863" s="46"/>
      <c r="BF863" s="192"/>
      <c r="BG863" s="192"/>
      <c r="BH863" s="192"/>
      <c r="BI863" s="46"/>
      <c r="BM863" s="192"/>
      <c r="BN863" s="46"/>
      <c r="BO863" s="192"/>
      <c r="BP863" s="192"/>
      <c r="BQ863" s="192"/>
      <c r="BR863" s="46"/>
    </row>
    <row r="864" spans="11:70">
      <c r="K864" s="186"/>
      <c r="L864" s="187"/>
      <c r="M864" s="187"/>
      <c r="N864" s="186"/>
      <c r="O864" s="186"/>
      <c r="P864" s="187"/>
      <c r="T864" s="186"/>
      <c r="U864" s="187"/>
      <c r="V864" s="186"/>
      <c r="W864" s="186"/>
      <c r="X864" s="186"/>
      <c r="Y864" s="187"/>
      <c r="AC864" s="192"/>
      <c r="AD864" s="46"/>
      <c r="AE864" s="192"/>
      <c r="AF864" s="46"/>
      <c r="AG864" s="192"/>
      <c r="AH864" s="46"/>
      <c r="AL864" s="186"/>
      <c r="AM864" s="187"/>
      <c r="AN864" s="186"/>
      <c r="AO864" s="186"/>
      <c r="AP864" s="186"/>
      <c r="AQ864" s="187"/>
      <c r="AU864" s="192"/>
      <c r="AV864" s="46"/>
      <c r="AW864" s="192"/>
      <c r="AX864" s="192"/>
      <c r="AY864" s="192"/>
      <c r="AZ864" s="46"/>
      <c r="BD864" s="192"/>
      <c r="BE864" s="46"/>
      <c r="BF864" s="192"/>
      <c r="BG864" s="192"/>
      <c r="BH864" s="192"/>
      <c r="BI864" s="46"/>
      <c r="BM864" s="192"/>
      <c r="BN864" s="46"/>
      <c r="BO864" s="192"/>
      <c r="BP864" s="192"/>
      <c r="BQ864" s="192"/>
      <c r="BR864" s="46"/>
    </row>
    <row r="865" spans="11:70">
      <c r="K865" s="186"/>
      <c r="L865" s="187"/>
      <c r="M865" s="187"/>
      <c r="N865" s="186"/>
      <c r="O865" s="186"/>
      <c r="P865" s="187"/>
      <c r="T865" s="186"/>
      <c r="U865" s="187"/>
      <c r="V865" s="186"/>
      <c r="W865" s="186"/>
      <c r="X865" s="186"/>
      <c r="Y865" s="187"/>
      <c r="AC865" s="192"/>
      <c r="AD865" s="46"/>
      <c r="AE865" s="192"/>
      <c r="AF865" s="46"/>
      <c r="AG865" s="192"/>
      <c r="AH865" s="46"/>
      <c r="AL865" s="186"/>
      <c r="AM865" s="187"/>
      <c r="AN865" s="186"/>
      <c r="AO865" s="186"/>
      <c r="AP865" s="186"/>
      <c r="AQ865" s="187"/>
      <c r="AU865" s="192"/>
      <c r="AV865" s="46"/>
      <c r="AW865" s="192"/>
      <c r="AX865" s="192"/>
      <c r="AY865" s="192"/>
      <c r="AZ865" s="46"/>
      <c r="BD865" s="192"/>
      <c r="BE865" s="46"/>
      <c r="BF865" s="192"/>
      <c r="BG865" s="192"/>
      <c r="BH865" s="192"/>
      <c r="BI865" s="46"/>
      <c r="BM865" s="192"/>
      <c r="BN865" s="46"/>
      <c r="BO865" s="192"/>
      <c r="BP865" s="192"/>
      <c r="BQ865" s="192"/>
      <c r="BR865" s="46"/>
    </row>
    <row r="866" spans="11:70">
      <c r="K866" s="186"/>
      <c r="L866" s="187"/>
      <c r="M866" s="187"/>
      <c r="N866" s="186"/>
      <c r="O866" s="186"/>
      <c r="P866" s="187"/>
      <c r="T866" s="186"/>
      <c r="U866" s="187"/>
      <c r="V866" s="186"/>
      <c r="W866" s="186"/>
      <c r="X866" s="186"/>
      <c r="Y866" s="187"/>
      <c r="AC866" s="192"/>
      <c r="AD866" s="46"/>
      <c r="AE866" s="192"/>
      <c r="AF866" s="46"/>
      <c r="AG866" s="192"/>
      <c r="AH866" s="46"/>
      <c r="AL866" s="186"/>
      <c r="AM866" s="187"/>
      <c r="AN866" s="186"/>
      <c r="AO866" s="186"/>
      <c r="AP866" s="186"/>
      <c r="AQ866" s="187"/>
      <c r="AU866" s="192"/>
      <c r="AV866" s="46"/>
      <c r="AW866" s="192"/>
      <c r="AX866" s="192"/>
      <c r="AY866" s="192"/>
      <c r="AZ866" s="46"/>
      <c r="BD866" s="192"/>
      <c r="BE866" s="46"/>
      <c r="BF866" s="192"/>
      <c r="BG866" s="192"/>
      <c r="BH866" s="192"/>
      <c r="BI866" s="46"/>
      <c r="BM866" s="192"/>
      <c r="BN866" s="46"/>
      <c r="BO866" s="192"/>
      <c r="BP866" s="192"/>
      <c r="BQ866" s="192"/>
      <c r="BR866" s="46"/>
    </row>
    <row r="867" spans="11:70">
      <c r="K867" s="186"/>
      <c r="L867" s="187"/>
      <c r="M867" s="187"/>
      <c r="N867" s="186"/>
      <c r="O867" s="186"/>
      <c r="P867" s="187"/>
      <c r="T867" s="186"/>
      <c r="U867" s="187"/>
      <c r="V867" s="186"/>
      <c r="W867" s="186"/>
      <c r="X867" s="186"/>
      <c r="Y867" s="187"/>
      <c r="AC867" s="192"/>
      <c r="AD867" s="46"/>
      <c r="AE867" s="192"/>
      <c r="AF867" s="46"/>
      <c r="AG867" s="192"/>
      <c r="AH867" s="46"/>
      <c r="AL867" s="186"/>
      <c r="AM867" s="187"/>
      <c r="AN867" s="186"/>
      <c r="AO867" s="186"/>
      <c r="AP867" s="186"/>
      <c r="AQ867" s="187"/>
      <c r="AU867" s="192"/>
      <c r="AV867" s="46"/>
      <c r="AW867" s="192"/>
      <c r="AX867" s="192"/>
      <c r="AY867" s="192"/>
      <c r="AZ867" s="46"/>
      <c r="BD867" s="192"/>
      <c r="BE867" s="46"/>
      <c r="BF867" s="192"/>
      <c r="BG867" s="192"/>
      <c r="BH867" s="192"/>
      <c r="BI867" s="46"/>
      <c r="BM867" s="192"/>
      <c r="BN867" s="46"/>
      <c r="BO867" s="192"/>
      <c r="BP867" s="192"/>
      <c r="BQ867" s="192"/>
      <c r="BR867" s="46"/>
    </row>
    <row r="868" spans="11:70">
      <c r="K868" s="186"/>
      <c r="L868" s="187"/>
      <c r="M868" s="187"/>
      <c r="N868" s="186"/>
      <c r="O868" s="186"/>
      <c r="P868" s="187"/>
      <c r="T868" s="186"/>
      <c r="U868" s="187"/>
      <c r="V868" s="186"/>
      <c r="W868" s="186"/>
      <c r="X868" s="186"/>
      <c r="Y868" s="187"/>
      <c r="AC868" s="192"/>
      <c r="AD868" s="46"/>
      <c r="AE868" s="192"/>
      <c r="AF868" s="46"/>
      <c r="AG868" s="192"/>
      <c r="AH868" s="46"/>
      <c r="AL868" s="186"/>
      <c r="AM868" s="187"/>
      <c r="AN868" s="186"/>
      <c r="AO868" s="186"/>
      <c r="AP868" s="186"/>
      <c r="AQ868" s="187"/>
      <c r="AU868" s="192"/>
      <c r="AV868" s="46"/>
      <c r="AW868" s="192"/>
      <c r="AX868" s="192"/>
      <c r="AY868" s="192"/>
      <c r="AZ868" s="46"/>
      <c r="BD868" s="192"/>
      <c r="BE868" s="46"/>
      <c r="BF868" s="192"/>
      <c r="BG868" s="192"/>
      <c r="BH868" s="192"/>
      <c r="BI868" s="46"/>
      <c r="BM868" s="192"/>
      <c r="BN868" s="46"/>
      <c r="BO868" s="192"/>
      <c r="BP868" s="192"/>
      <c r="BQ868" s="192"/>
      <c r="BR868" s="46"/>
    </row>
    <row r="869" spans="11:70">
      <c r="K869" s="186"/>
      <c r="L869" s="187"/>
      <c r="M869" s="187"/>
      <c r="N869" s="186"/>
      <c r="O869" s="186"/>
      <c r="P869" s="187"/>
      <c r="T869" s="186"/>
      <c r="U869" s="187"/>
      <c r="V869" s="186"/>
      <c r="W869" s="186"/>
      <c r="X869" s="186"/>
      <c r="Y869" s="187"/>
      <c r="AC869" s="192"/>
      <c r="AD869" s="46"/>
      <c r="AE869" s="192"/>
      <c r="AF869" s="46"/>
      <c r="AG869" s="192"/>
      <c r="AH869" s="46"/>
      <c r="AL869" s="186"/>
      <c r="AM869" s="187"/>
      <c r="AN869" s="186"/>
      <c r="AO869" s="186"/>
      <c r="AP869" s="186"/>
      <c r="AQ869" s="187"/>
      <c r="AU869" s="192"/>
      <c r="AV869" s="46"/>
      <c r="AW869" s="192"/>
      <c r="AX869" s="192"/>
      <c r="AY869" s="192"/>
      <c r="AZ869" s="46"/>
      <c r="BD869" s="192"/>
      <c r="BE869" s="46"/>
      <c r="BF869" s="192"/>
      <c r="BG869" s="192"/>
      <c r="BH869" s="192"/>
      <c r="BI869" s="46"/>
      <c r="BM869" s="192"/>
      <c r="BN869" s="46"/>
      <c r="BO869" s="192"/>
      <c r="BP869" s="192"/>
      <c r="BQ869" s="192"/>
      <c r="BR869" s="46"/>
    </row>
    <row r="870" spans="11:70">
      <c r="K870" s="186"/>
      <c r="L870" s="187"/>
      <c r="M870" s="187"/>
      <c r="N870" s="186"/>
      <c r="O870" s="186"/>
      <c r="P870" s="187"/>
      <c r="T870" s="186"/>
      <c r="U870" s="187"/>
      <c r="V870" s="186"/>
      <c r="W870" s="186"/>
      <c r="X870" s="186"/>
      <c r="Y870" s="187"/>
      <c r="AC870" s="192"/>
      <c r="AD870" s="46"/>
      <c r="AE870" s="192"/>
      <c r="AF870" s="46"/>
      <c r="AG870" s="192"/>
      <c r="AH870" s="46"/>
      <c r="AL870" s="186"/>
      <c r="AM870" s="187"/>
      <c r="AN870" s="186"/>
      <c r="AO870" s="186"/>
      <c r="AP870" s="186"/>
      <c r="AQ870" s="187"/>
      <c r="AU870" s="192"/>
      <c r="AV870" s="46"/>
      <c r="AW870" s="192"/>
      <c r="AX870" s="192"/>
      <c r="AY870" s="192"/>
      <c r="AZ870" s="46"/>
      <c r="BD870" s="192"/>
      <c r="BE870" s="46"/>
      <c r="BF870" s="192"/>
      <c r="BG870" s="192"/>
      <c r="BH870" s="192"/>
      <c r="BI870" s="46"/>
      <c r="BM870" s="192"/>
      <c r="BN870" s="46"/>
      <c r="BO870" s="192"/>
      <c r="BP870" s="192"/>
      <c r="BQ870" s="192"/>
      <c r="BR870" s="46"/>
    </row>
    <row r="871" spans="11:70">
      <c r="K871" s="186"/>
      <c r="L871" s="187"/>
      <c r="M871" s="187"/>
      <c r="N871" s="186"/>
      <c r="O871" s="186"/>
      <c r="P871" s="187"/>
      <c r="T871" s="186"/>
      <c r="U871" s="187"/>
      <c r="V871" s="186"/>
      <c r="W871" s="186"/>
      <c r="X871" s="186"/>
      <c r="Y871" s="187"/>
      <c r="AC871" s="192"/>
      <c r="AD871" s="46"/>
      <c r="AE871" s="192"/>
      <c r="AF871" s="46"/>
      <c r="AG871" s="192"/>
      <c r="AH871" s="46"/>
      <c r="AL871" s="186"/>
      <c r="AM871" s="187"/>
      <c r="AN871" s="186"/>
      <c r="AO871" s="186"/>
      <c r="AP871" s="186"/>
      <c r="AQ871" s="187"/>
      <c r="AU871" s="192"/>
      <c r="AV871" s="46"/>
      <c r="AW871" s="192"/>
      <c r="AX871" s="192"/>
      <c r="AY871" s="192"/>
      <c r="AZ871" s="46"/>
      <c r="BD871" s="192"/>
      <c r="BE871" s="46"/>
      <c r="BF871" s="192"/>
      <c r="BG871" s="192"/>
      <c r="BH871" s="192"/>
      <c r="BI871" s="46"/>
      <c r="BM871" s="192"/>
      <c r="BN871" s="46"/>
      <c r="BO871" s="192"/>
      <c r="BP871" s="192"/>
      <c r="BQ871" s="192"/>
      <c r="BR871" s="46"/>
    </row>
    <row r="872" spans="11:70">
      <c r="K872" s="186"/>
      <c r="L872" s="187"/>
      <c r="M872" s="187"/>
      <c r="N872" s="186"/>
      <c r="O872" s="186"/>
      <c r="P872" s="187"/>
      <c r="T872" s="186"/>
      <c r="U872" s="187"/>
      <c r="V872" s="186"/>
      <c r="W872" s="186"/>
      <c r="X872" s="186"/>
      <c r="Y872" s="187"/>
      <c r="AC872" s="192"/>
      <c r="AD872" s="46"/>
      <c r="AE872" s="192"/>
      <c r="AF872" s="46"/>
      <c r="AG872" s="192"/>
      <c r="AH872" s="46"/>
      <c r="AL872" s="186"/>
      <c r="AM872" s="187"/>
      <c r="AN872" s="186"/>
      <c r="AO872" s="186"/>
      <c r="AP872" s="186"/>
      <c r="AQ872" s="187"/>
      <c r="AU872" s="192"/>
      <c r="AV872" s="46"/>
      <c r="AW872" s="192"/>
      <c r="AX872" s="192"/>
      <c r="AY872" s="192"/>
      <c r="AZ872" s="46"/>
      <c r="BD872" s="192"/>
      <c r="BE872" s="46"/>
      <c r="BF872" s="192"/>
      <c r="BG872" s="192"/>
      <c r="BH872" s="192"/>
      <c r="BI872" s="46"/>
      <c r="BM872" s="192"/>
      <c r="BN872" s="46"/>
      <c r="BO872" s="192"/>
      <c r="BP872" s="192"/>
      <c r="BQ872" s="192"/>
      <c r="BR872" s="46"/>
    </row>
    <row r="873" spans="11:70">
      <c r="K873" s="186"/>
      <c r="L873" s="187"/>
      <c r="M873" s="187"/>
      <c r="N873" s="186"/>
      <c r="O873" s="186"/>
      <c r="P873" s="187"/>
      <c r="T873" s="186"/>
      <c r="U873" s="187"/>
      <c r="V873" s="186"/>
      <c r="W873" s="186"/>
      <c r="X873" s="186"/>
      <c r="Y873" s="187"/>
      <c r="AC873" s="192"/>
      <c r="AD873" s="46"/>
      <c r="AE873" s="192"/>
      <c r="AF873" s="46"/>
      <c r="AG873" s="192"/>
      <c r="AH873" s="46"/>
      <c r="AL873" s="186"/>
      <c r="AM873" s="187"/>
      <c r="AN873" s="186"/>
      <c r="AO873" s="186"/>
      <c r="AP873" s="186"/>
      <c r="AQ873" s="187"/>
      <c r="AU873" s="192"/>
      <c r="AV873" s="46"/>
      <c r="AW873" s="192"/>
      <c r="AX873" s="192"/>
      <c r="AY873" s="192"/>
      <c r="AZ873" s="46"/>
      <c r="BD873" s="192"/>
      <c r="BE873" s="46"/>
      <c r="BF873" s="192"/>
      <c r="BG873" s="192"/>
      <c r="BH873" s="192"/>
      <c r="BI873" s="46"/>
      <c r="BM873" s="192"/>
      <c r="BN873" s="46"/>
      <c r="BO873" s="192"/>
      <c r="BP873" s="192"/>
      <c r="BQ873" s="192"/>
      <c r="BR873" s="46"/>
    </row>
    <row r="874" spans="11:70">
      <c r="K874" s="186"/>
      <c r="L874" s="187"/>
      <c r="M874" s="187"/>
      <c r="N874" s="186"/>
      <c r="O874" s="186"/>
      <c r="P874" s="187"/>
      <c r="T874" s="186"/>
      <c r="U874" s="187"/>
      <c r="V874" s="186"/>
      <c r="W874" s="186"/>
      <c r="X874" s="186"/>
      <c r="Y874" s="187"/>
      <c r="AC874" s="192"/>
      <c r="AD874" s="46"/>
      <c r="AE874" s="192"/>
      <c r="AF874" s="46"/>
      <c r="AG874" s="192"/>
      <c r="AH874" s="46"/>
      <c r="AL874" s="186"/>
      <c r="AM874" s="187"/>
      <c r="AN874" s="186"/>
      <c r="AO874" s="186"/>
      <c r="AP874" s="186"/>
      <c r="AQ874" s="187"/>
      <c r="AU874" s="192"/>
      <c r="AV874" s="46"/>
      <c r="AW874" s="192"/>
      <c r="AX874" s="192"/>
      <c r="AY874" s="192"/>
      <c r="AZ874" s="46"/>
      <c r="BD874" s="192"/>
      <c r="BE874" s="46"/>
      <c r="BF874" s="192"/>
      <c r="BG874" s="192"/>
      <c r="BH874" s="192"/>
      <c r="BI874" s="46"/>
      <c r="BM874" s="192"/>
      <c r="BN874" s="46"/>
      <c r="BO874" s="192"/>
      <c r="BP874" s="192"/>
      <c r="BQ874" s="192"/>
      <c r="BR874" s="46"/>
    </row>
    <row r="875" spans="11:70">
      <c r="K875" s="186"/>
      <c r="L875" s="187"/>
      <c r="M875" s="187"/>
      <c r="N875" s="186"/>
      <c r="O875" s="186"/>
      <c r="P875" s="187"/>
      <c r="T875" s="186"/>
      <c r="U875" s="187"/>
      <c r="V875" s="186"/>
      <c r="W875" s="186"/>
      <c r="X875" s="186"/>
      <c r="Y875" s="187"/>
      <c r="AC875" s="192"/>
      <c r="AD875" s="46"/>
      <c r="AE875" s="192"/>
      <c r="AF875" s="46"/>
      <c r="AG875" s="192"/>
      <c r="AH875" s="46"/>
      <c r="AL875" s="186"/>
      <c r="AM875" s="187"/>
      <c r="AN875" s="186"/>
      <c r="AO875" s="186"/>
      <c r="AP875" s="186"/>
      <c r="AQ875" s="187"/>
      <c r="AU875" s="192"/>
      <c r="AV875" s="46"/>
      <c r="AW875" s="192"/>
      <c r="AX875" s="192"/>
      <c r="AY875" s="192"/>
      <c r="AZ875" s="46"/>
      <c r="BD875" s="192"/>
      <c r="BE875" s="46"/>
      <c r="BF875" s="192"/>
      <c r="BG875" s="192"/>
      <c r="BH875" s="192"/>
      <c r="BI875" s="46"/>
      <c r="BM875" s="192"/>
      <c r="BN875" s="46"/>
      <c r="BO875" s="192"/>
      <c r="BP875" s="192"/>
      <c r="BQ875" s="192"/>
      <c r="BR875" s="46"/>
    </row>
    <row r="876" spans="11:70">
      <c r="K876" s="186"/>
      <c r="L876" s="187"/>
      <c r="M876" s="187"/>
      <c r="N876" s="186"/>
      <c r="O876" s="186"/>
      <c r="P876" s="187"/>
      <c r="T876" s="186"/>
      <c r="U876" s="187"/>
      <c r="V876" s="186"/>
      <c r="W876" s="186"/>
      <c r="X876" s="186"/>
      <c r="Y876" s="187"/>
      <c r="AC876" s="192"/>
      <c r="AD876" s="46"/>
      <c r="AE876" s="192"/>
      <c r="AF876" s="46"/>
      <c r="AG876" s="192"/>
      <c r="AH876" s="46"/>
      <c r="AL876" s="186"/>
      <c r="AM876" s="187"/>
      <c r="AN876" s="186"/>
      <c r="AO876" s="186"/>
      <c r="AP876" s="186"/>
      <c r="AQ876" s="187"/>
      <c r="AU876" s="192"/>
      <c r="AV876" s="46"/>
      <c r="AW876" s="192"/>
      <c r="AX876" s="192"/>
      <c r="AY876" s="192"/>
      <c r="AZ876" s="46"/>
      <c r="BD876" s="192"/>
      <c r="BE876" s="46"/>
      <c r="BF876" s="192"/>
      <c r="BG876" s="192"/>
      <c r="BH876" s="192"/>
      <c r="BI876" s="46"/>
      <c r="BM876" s="192"/>
      <c r="BN876" s="46"/>
      <c r="BO876" s="192"/>
      <c r="BP876" s="192"/>
      <c r="BQ876" s="192"/>
      <c r="BR876" s="46"/>
    </row>
    <row r="877" spans="11:70">
      <c r="K877" s="186"/>
      <c r="L877" s="187"/>
      <c r="M877" s="187"/>
      <c r="N877" s="186"/>
      <c r="O877" s="186"/>
      <c r="P877" s="187"/>
      <c r="T877" s="186"/>
      <c r="U877" s="187"/>
      <c r="V877" s="186"/>
      <c r="W877" s="186"/>
      <c r="X877" s="186"/>
      <c r="Y877" s="187"/>
      <c r="AC877" s="192"/>
      <c r="AD877" s="46"/>
      <c r="AE877" s="192"/>
      <c r="AF877" s="46"/>
      <c r="AG877" s="192"/>
      <c r="AH877" s="46"/>
      <c r="AL877" s="186"/>
      <c r="AM877" s="187"/>
      <c r="AN877" s="186"/>
      <c r="AO877" s="186"/>
      <c r="AP877" s="186"/>
      <c r="AQ877" s="187"/>
      <c r="AU877" s="192"/>
      <c r="AV877" s="46"/>
      <c r="AW877" s="192"/>
      <c r="AX877" s="192"/>
      <c r="AY877" s="192"/>
      <c r="AZ877" s="46"/>
      <c r="BD877" s="192"/>
      <c r="BE877" s="46"/>
      <c r="BF877" s="192"/>
      <c r="BG877" s="192"/>
      <c r="BH877" s="192"/>
      <c r="BI877" s="46"/>
      <c r="BM877" s="192"/>
      <c r="BN877" s="46"/>
      <c r="BO877" s="192"/>
      <c r="BP877" s="192"/>
      <c r="BQ877" s="192"/>
      <c r="BR877" s="46"/>
    </row>
    <row r="878" spans="11:70">
      <c r="K878" s="186"/>
      <c r="L878" s="187"/>
      <c r="M878" s="187"/>
      <c r="N878" s="186"/>
      <c r="O878" s="186"/>
      <c r="P878" s="187"/>
      <c r="T878" s="186"/>
      <c r="U878" s="187"/>
      <c r="V878" s="186"/>
      <c r="W878" s="186"/>
      <c r="X878" s="186"/>
      <c r="Y878" s="187"/>
      <c r="AC878" s="192"/>
      <c r="AD878" s="46"/>
      <c r="AE878" s="192"/>
      <c r="AF878" s="46"/>
      <c r="AG878" s="192"/>
      <c r="AH878" s="46"/>
      <c r="AL878" s="186"/>
      <c r="AM878" s="187"/>
      <c r="AN878" s="186"/>
      <c r="AO878" s="186"/>
      <c r="AP878" s="186"/>
      <c r="AQ878" s="187"/>
      <c r="AU878" s="192"/>
      <c r="AV878" s="46"/>
      <c r="AW878" s="192"/>
      <c r="AX878" s="192"/>
      <c r="AY878" s="192"/>
      <c r="AZ878" s="46"/>
      <c r="BD878" s="192"/>
      <c r="BE878" s="46"/>
      <c r="BF878" s="192"/>
      <c r="BG878" s="192"/>
      <c r="BH878" s="192"/>
      <c r="BI878" s="46"/>
      <c r="BM878" s="192"/>
      <c r="BN878" s="46"/>
      <c r="BO878" s="192"/>
      <c r="BP878" s="192"/>
      <c r="BQ878" s="192"/>
      <c r="BR878" s="46"/>
    </row>
    <row r="879" spans="11:70">
      <c r="K879" s="186"/>
      <c r="L879" s="187"/>
      <c r="M879" s="187"/>
      <c r="N879" s="186"/>
      <c r="O879" s="186"/>
      <c r="P879" s="187"/>
      <c r="T879" s="186"/>
      <c r="U879" s="187"/>
      <c r="V879" s="186"/>
      <c r="W879" s="186"/>
      <c r="X879" s="186"/>
      <c r="Y879" s="187"/>
      <c r="AC879" s="192"/>
      <c r="AD879" s="46"/>
      <c r="AE879" s="192"/>
      <c r="AF879" s="46"/>
      <c r="AG879" s="192"/>
      <c r="AH879" s="46"/>
      <c r="AL879" s="186"/>
      <c r="AM879" s="187"/>
      <c r="AN879" s="186"/>
      <c r="AO879" s="186"/>
      <c r="AP879" s="186"/>
      <c r="AQ879" s="187"/>
      <c r="AU879" s="192"/>
      <c r="AV879" s="46"/>
      <c r="AW879" s="192"/>
      <c r="AX879" s="192"/>
      <c r="AY879" s="192"/>
      <c r="AZ879" s="46"/>
      <c r="BD879" s="192"/>
      <c r="BE879" s="46"/>
      <c r="BF879" s="192"/>
      <c r="BG879" s="192"/>
      <c r="BH879" s="192"/>
      <c r="BI879" s="46"/>
      <c r="BM879" s="192"/>
      <c r="BN879" s="46"/>
      <c r="BO879" s="192"/>
      <c r="BP879" s="192"/>
      <c r="BQ879" s="192"/>
      <c r="BR879" s="46"/>
    </row>
    <row r="880" spans="11:70">
      <c r="K880" s="186"/>
      <c r="L880" s="187"/>
      <c r="M880" s="187"/>
      <c r="N880" s="186"/>
      <c r="O880" s="186"/>
      <c r="P880" s="187"/>
      <c r="T880" s="186"/>
      <c r="U880" s="187"/>
      <c r="V880" s="186"/>
      <c r="W880" s="186"/>
      <c r="X880" s="186"/>
      <c r="Y880" s="187"/>
      <c r="AC880" s="192"/>
      <c r="AD880" s="46"/>
      <c r="AE880" s="192"/>
      <c r="AF880" s="46"/>
      <c r="AG880" s="192"/>
      <c r="AH880" s="46"/>
      <c r="AL880" s="186"/>
      <c r="AM880" s="187"/>
      <c r="AN880" s="186"/>
      <c r="AO880" s="186"/>
      <c r="AP880" s="186"/>
      <c r="AQ880" s="187"/>
      <c r="AU880" s="192"/>
      <c r="AV880" s="46"/>
      <c r="AW880" s="192"/>
      <c r="AX880" s="192"/>
      <c r="AY880" s="192"/>
      <c r="AZ880" s="46"/>
      <c r="BD880" s="192"/>
      <c r="BE880" s="46"/>
      <c r="BF880" s="192"/>
      <c r="BG880" s="192"/>
      <c r="BH880" s="192"/>
      <c r="BI880" s="46"/>
      <c r="BM880" s="192"/>
      <c r="BN880" s="46"/>
      <c r="BO880" s="192"/>
      <c r="BP880" s="192"/>
      <c r="BQ880" s="192"/>
      <c r="BR880" s="46"/>
    </row>
    <row r="881" spans="11:70">
      <c r="K881" s="186"/>
      <c r="L881" s="187"/>
      <c r="M881" s="187"/>
      <c r="N881" s="186"/>
      <c r="O881" s="186"/>
      <c r="P881" s="187"/>
      <c r="T881" s="186"/>
      <c r="U881" s="187"/>
      <c r="V881" s="186"/>
      <c r="W881" s="186"/>
      <c r="X881" s="186"/>
      <c r="Y881" s="187"/>
      <c r="AC881" s="192"/>
      <c r="AD881" s="46"/>
      <c r="AE881" s="192"/>
      <c r="AF881" s="46"/>
      <c r="AG881" s="192"/>
      <c r="AH881" s="46"/>
      <c r="AL881" s="186"/>
      <c r="AM881" s="187"/>
      <c r="AN881" s="186"/>
      <c r="AO881" s="186"/>
      <c r="AP881" s="186"/>
      <c r="AQ881" s="187"/>
      <c r="AU881" s="192"/>
      <c r="AV881" s="46"/>
      <c r="AW881" s="192"/>
      <c r="AX881" s="192"/>
      <c r="AY881" s="192"/>
      <c r="AZ881" s="46"/>
      <c r="BD881" s="192"/>
      <c r="BE881" s="46"/>
      <c r="BF881" s="192"/>
      <c r="BG881" s="192"/>
      <c r="BH881" s="192"/>
      <c r="BI881" s="46"/>
      <c r="BM881" s="192"/>
      <c r="BN881" s="46"/>
      <c r="BO881" s="192"/>
      <c r="BP881" s="192"/>
      <c r="BQ881" s="192"/>
      <c r="BR881" s="46"/>
    </row>
    <row r="882" spans="11:70">
      <c r="K882" s="186"/>
      <c r="L882" s="187"/>
      <c r="M882" s="187"/>
      <c r="N882" s="186"/>
      <c r="O882" s="186"/>
      <c r="P882" s="187"/>
      <c r="T882" s="186"/>
      <c r="U882" s="187"/>
      <c r="V882" s="186"/>
      <c r="W882" s="186"/>
      <c r="X882" s="186"/>
      <c r="Y882" s="187"/>
      <c r="AC882" s="192"/>
      <c r="AD882" s="46"/>
      <c r="AE882" s="192"/>
      <c r="AF882" s="46"/>
      <c r="AG882" s="192"/>
      <c r="AH882" s="46"/>
      <c r="AL882" s="186"/>
      <c r="AM882" s="187"/>
      <c r="AN882" s="186"/>
      <c r="AO882" s="186"/>
      <c r="AP882" s="186"/>
      <c r="AQ882" s="187"/>
      <c r="AU882" s="192"/>
      <c r="AV882" s="46"/>
      <c r="AW882" s="192"/>
      <c r="AX882" s="192"/>
      <c r="AY882" s="192"/>
      <c r="AZ882" s="46"/>
      <c r="BD882" s="192"/>
      <c r="BE882" s="46"/>
      <c r="BF882" s="192"/>
      <c r="BG882" s="192"/>
      <c r="BH882" s="192"/>
      <c r="BI882" s="46"/>
      <c r="BM882" s="192"/>
      <c r="BN882" s="46"/>
      <c r="BO882" s="192"/>
      <c r="BP882" s="192"/>
      <c r="BQ882" s="192"/>
      <c r="BR882" s="46"/>
    </row>
    <row r="883" spans="11:70">
      <c r="K883" s="186"/>
      <c r="L883" s="187"/>
      <c r="M883" s="187"/>
      <c r="N883" s="186"/>
      <c r="O883" s="186"/>
      <c r="P883" s="187"/>
      <c r="T883" s="186"/>
      <c r="U883" s="187"/>
      <c r="V883" s="186"/>
      <c r="W883" s="186"/>
      <c r="X883" s="186"/>
      <c r="Y883" s="187"/>
      <c r="AC883" s="192"/>
      <c r="AD883" s="46"/>
      <c r="AE883" s="192"/>
      <c r="AF883" s="46"/>
      <c r="AG883" s="192"/>
      <c r="AH883" s="46"/>
      <c r="AL883" s="186"/>
      <c r="AM883" s="187"/>
      <c r="AN883" s="186"/>
      <c r="AO883" s="186"/>
      <c r="AP883" s="186"/>
      <c r="AQ883" s="187"/>
      <c r="AU883" s="192"/>
      <c r="AV883" s="46"/>
      <c r="AW883" s="192"/>
      <c r="AX883" s="192"/>
      <c r="AY883" s="192"/>
      <c r="AZ883" s="46"/>
      <c r="BD883" s="192"/>
      <c r="BE883" s="46"/>
      <c r="BF883" s="192"/>
      <c r="BG883" s="192"/>
      <c r="BH883" s="192"/>
      <c r="BI883" s="46"/>
      <c r="BM883" s="192"/>
      <c r="BN883" s="46"/>
      <c r="BO883" s="192"/>
      <c r="BP883" s="192"/>
      <c r="BQ883" s="192"/>
      <c r="BR883" s="46"/>
    </row>
    <row r="884" spans="11:70">
      <c r="K884" s="186"/>
      <c r="L884" s="187"/>
      <c r="M884" s="187"/>
      <c r="N884" s="186"/>
      <c r="O884" s="186"/>
      <c r="P884" s="187"/>
      <c r="T884" s="186"/>
      <c r="U884" s="187"/>
      <c r="V884" s="186"/>
      <c r="W884" s="186"/>
      <c r="X884" s="186"/>
      <c r="Y884" s="187"/>
      <c r="AC884" s="192"/>
      <c r="AD884" s="46"/>
      <c r="AE884" s="192"/>
      <c r="AF884" s="46"/>
      <c r="AG884" s="192"/>
      <c r="AH884" s="46"/>
      <c r="AL884" s="186"/>
      <c r="AM884" s="187"/>
      <c r="AN884" s="186"/>
      <c r="AO884" s="186"/>
      <c r="AP884" s="186"/>
      <c r="AQ884" s="187"/>
      <c r="AU884" s="192"/>
      <c r="AV884" s="46"/>
      <c r="AW884" s="192"/>
      <c r="AX884" s="192"/>
      <c r="AY884" s="192"/>
      <c r="AZ884" s="46"/>
      <c r="BD884" s="192"/>
      <c r="BE884" s="46"/>
      <c r="BF884" s="192"/>
      <c r="BG884" s="192"/>
      <c r="BH884" s="192"/>
      <c r="BI884" s="46"/>
      <c r="BM884" s="192"/>
      <c r="BN884" s="46"/>
      <c r="BO884" s="192"/>
      <c r="BP884" s="192"/>
      <c r="BQ884" s="192"/>
      <c r="BR884" s="46"/>
    </row>
    <row r="885" spans="11:70">
      <c r="K885" s="186"/>
      <c r="L885" s="187"/>
      <c r="M885" s="187"/>
      <c r="N885" s="186"/>
      <c r="O885" s="186"/>
      <c r="P885" s="187"/>
      <c r="T885" s="186"/>
      <c r="U885" s="187"/>
      <c r="V885" s="186"/>
      <c r="W885" s="186"/>
      <c r="X885" s="186"/>
      <c r="Y885" s="187"/>
      <c r="AC885" s="192"/>
      <c r="AD885" s="46"/>
      <c r="AE885" s="192"/>
      <c r="AF885" s="46"/>
      <c r="AG885" s="192"/>
      <c r="AH885" s="46"/>
      <c r="AL885" s="186"/>
      <c r="AM885" s="187"/>
      <c r="AN885" s="186"/>
      <c r="AO885" s="186"/>
      <c r="AP885" s="186"/>
      <c r="AQ885" s="187"/>
      <c r="AU885" s="192"/>
      <c r="AV885" s="46"/>
      <c r="AW885" s="192"/>
      <c r="AX885" s="192"/>
      <c r="AY885" s="192"/>
      <c r="AZ885" s="46"/>
      <c r="BD885" s="192"/>
      <c r="BE885" s="46"/>
      <c r="BF885" s="192"/>
      <c r="BG885" s="192"/>
      <c r="BH885" s="192"/>
      <c r="BI885" s="46"/>
      <c r="BM885" s="192"/>
      <c r="BN885" s="46"/>
      <c r="BO885" s="192"/>
      <c r="BP885" s="192"/>
      <c r="BQ885" s="192"/>
      <c r="BR885" s="46"/>
    </row>
    <row r="886" spans="11:70">
      <c r="K886" s="186"/>
      <c r="L886" s="187"/>
      <c r="M886" s="187"/>
      <c r="N886" s="186"/>
      <c r="O886" s="186"/>
      <c r="P886" s="187"/>
      <c r="T886" s="186"/>
      <c r="U886" s="187"/>
      <c r="V886" s="186"/>
      <c r="W886" s="186"/>
      <c r="X886" s="186"/>
      <c r="Y886" s="187"/>
      <c r="AC886" s="192"/>
      <c r="AD886" s="46"/>
      <c r="AE886" s="192"/>
      <c r="AF886" s="46"/>
      <c r="AG886" s="192"/>
      <c r="AH886" s="46"/>
      <c r="AL886" s="186"/>
      <c r="AM886" s="187"/>
      <c r="AN886" s="186"/>
      <c r="AO886" s="186"/>
      <c r="AP886" s="186"/>
      <c r="AQ886" s="187"/>
      <c r="AU886" s="192"/>
      <c r="AV886" s="46"/>
      <c r="AW886" s="192"/>
      <c r="AX886" s="192"/>
      <c r="AY886" s="192"/>
      <c r="AZ886" s="46"/>
      <c r="BD886" s="192"/>
      <c r="BE886" s="46"/>
      <c r="BF886" s="192"/>
      <c r="BG886" s="192"/>
      <c r="BH886" s="192"/>
      <c r="BI886" s="46"/>
      <c r="BM886" s="192"/>
      <c r="BN886" s="46"/>
      <c r="BO886" s="192"/>
      <c r="BP886" s="192"/>
      <c r="BQ886" s="192"/>
      <c r="BR886" s="46"/>
    </row>
    <row r="887" spans="11:70">
      <c r="K887" s="186"/>
      <c r="L887" s="187"/>
      <c r="M887" s="187"/>
      <c r="N887" s="186"/>
      <c r="O887" s="186"/>
      <c r="P887" s="187"/>
      <c r="T887" s="186"/>
      <c r="U887" s="187"/>
      <c r="V887" s="186"/>
      <c r="W887" s="186"/>
      <c r="X887" s="186"/>
      <c r="Y887" s="187"/>
      <c r="AC887" s="192"/>
      <c r="AD887" s="46"/>
      <c r="AE887" s="192"/>
      <c r="AF887" s="46"/>
      <c r="AG887" s="192"/>
      <c r="AH887" s="46"/>
      <c r="AL887" s="186"/>
      <c r="AM887" s="187"/>
      <c r="AN887" s="186"/>
      <c r="AO887" s="186"/>
      <c r="AP887" s="186"/>
      <c r="AQ887" s="187"/>
      <c r="AU887" s="192"/>
      <c r="AV887" s="46"/>
      <c r="AW887" s="192"/>
      <c r="AX887" s="192"/>
      <c r="AY887" s="192"/>
      <c r="AZ887" s="46"/>
      <c r="BD887" s="192"/>
      <c r="BE887" s="46"/>
      <c r="BF887" s="192"/>
      <c r="BG887" s="192"/>
      <c r="BH887" s="192"/>
      <c r="BI887" s="46"/>
      <c r="BM887" s="192"/>
      <c r="BN887" s="46"/>
      <c r="BO887" s="192"/>
      <c r="BP887" s="192"/>
      <c r="BQ887" s="192"/>
      <c r="BR887" s="46"/>
    </row>
    <row r="888" spans="11:70">
      <c r="K888" s="186"/>
      <c r="L888" s="187"/>
      <c r="M888" s="187"/>
      <c r="N888" s="186"/>
      <c r="O888" s="186"/>
      <c r="P888" s="187"/>
      <c r="T888" s="186"/>
      <c r="U888" s="187"/>
      <c r="V888" s="186"/>
      <c r="W888" s="186"/>
      <c r="X888" s="186"/>
      <c r="Y888" s="187"/>
      <c r="AC888" s="192"/>
      <c r="AD888" s="46"/>
      <c r="AE888" s="192"/>
      <c r="AF888" s="46"/>
      <c r="AG888" s="192"/>
      <c r="AH888" s="46"/>
      <c r="AL888" s="186"/>
      <c r="AM888" s="187"/>
      <c r="AN888" s="186"/>
      <c r="AO888" s="186"/>
      <c r="AP888" s="186"/>
      <c r="AQ888" s="187"/>
      <c r="AU888" s="192"/>
      <c r="AV888" s="46"/>
      <c r="AW888" s="192"/>
      <c r="AX888" s="192"/>
      <c r="AY888" s="192"/>
      <c r="AZ888" s="46"/>
      <c r="BD888" s="192"/>
      <c r="BE888" s="46"/>
      <c r="BF888" s="192"/>
      <c r="BG888" s="192"/>
      <c r="BH888" s="192"/>
      <c r="BI888" s="46"/>
      <c r="BM888" s="192"/>
      <c r="BN888" s="46"/>
      <c r="BO888" s="192"/>
      <c r="BP888" s="192"/>
      <c r="BQ888" s="192"/>
      <c r="BR888" s="46"/>
    </row>
    <row r="889" spans="11:70">
      <c r="K889" s="186"/>
      <c r="L889" s="187"/>
      <c r="M889" s="187"/>
      <c r="N889" s="186"/>
      <c r="O889" s="186"/>
      <c r="P889" s="187"/>
      <c r="T889" s="186"/>
      <c r="U889" s="187"/>
      <c r="V889" s="186"/>
      <c r="W889" s="186"/>
      <c r="X889" s="186"/>
      <c r="Y889" s="187"/>
      <c r="AC889" s="192"/>
      <c r="AD889" s="46"/>
      <c r="AE889" s="192"/>
      <c r="AF889" s="46"/>
      <c r="AG889" s="192"/>
      <c r="AH889" s="46"/>
      <c r="AL889" s="186"/>
      <c r="AM889" s="187"/>
      <c r="AN889" s="186"/>
      <c r="AO889" s="186"/>
      <c r="AP889" s="186"/>
      <c r="AQ889" s="187"/>
      <c r="AU889" s="192"/>
      <c r="AV889" s="46"/>
      <c r="AW889" s="192"/>
      <c r="AX889" s="192"/>
      <c r="AY889" s="192"/>
      <c r="AZ889" s="46"/>
      <c r="BD889" s="192"/>
      <c r="BE889" s="46"/>
      <c r="BF889" s="192"/>
      <c r="BG889" s="192"/>
      <c r="BH889" s="192"/>
      <c r="BI889" s="46"/>
      <c r="BM889" s="192"/>
      <c r="BN889" s="46"/>
      <c r="BO889" s="192"/>
      <c r="BP889" s="192"/>
      <c r="BQ889" s="192"/>
      <c r="BR889" s="46"/>
    </row>
    <row r="890" spans="11:70">
      <c r="K890" s="186"/>
      <c r="L890" s="187"/>
      <c r="M890" s="187"/>
      <c r="N890" s="186"/>
      <c r="O890" s="186"/>
      <c r="P890" s="187"/>
      <c r="T890" s="186"/>
      <c r="U890" s="187"/>
      <c r="V890" s="186"/>
      <c r="W890" s="186"/>
      <c r="X890" s="186"/>
      <c r="Y890" s="187"/>
      <c r="AC890" s="192"/>
      <c r="AD890" s="46"/>
      <c r="AE890" s="192"/>
      <c r="AF890" s="46"/>
      <c r="AG890" s="192"/>
      <c r="AH890" s="46"/>
      <c r="AL890" s="186"/>
      <c r="AM890" s="187"/>
      <c r="AN890" s="186"/>
      <c r="AO890" s="186"/>
      <c r="AP890" s="186"/>
      <c r="AQ890" s="187"/>
      <c r="AU890" s="192"/>
      <c r="AV890" s="46"/>
      <c r="AW890" s="192"/>
      <c r="AX890" s="192"/>
      <c r="AY890" s="192"/>
      <c r="AZ890" s="46"/>
      <c r="BD890" s="192"/>
      <c r="BE890" s="46"/>
      <c r="BF890" s="192"/>
      <c r="BG890" s="192"/>
      <c r="BH890" s="192"/>
      <c r="BI890" s="46"/>
      <c r="BM890" s="192"/>
      <c r="BN890" s="46"/>
      <c r="BO890" s="192"/>
      <c r="BP890" s="192"/>
      <c r="BQ890" s="192"/>
      <c r="BR890" s="46"/>
    </row>
    <row r="891" spans="11:70">
      <c r="K891" s="186"/>
      <c r="L891" s="187"/>
      <c r="M891" s="187"/>
      <c r="N891" s="186"/>
      <c r="O891" s="186"/>
      <c r="P891" s="187"/>
      <c r="T891" s="186"/>
      <c r="U891" s="187"/>
      <c r="V891" s="186"/>
      <c r="W891" s="186"/>
      <c r="X891" s="186"/>
      <c r="Y891" s="187"/>
      <c r="AC891" s="192"/>
      <c r="AD891" s="46"/>
      <c r="AE891" s="192"/>
      <c r="AF891" s="46"/>
      <c r="AG891" s="192"/>
      <c r="AH891" s="46"/>
      <c r="AL891" s="186"/>
      <c r="AM891" s="187"/>
      <c r="AN891" s="186"/>
      <c r="AO891" s="186"/>
      <c r="AP891" s="186"/>
      <c r="AQ891" s="187"/>
      <c r="AU891" s="192"/>
      <c r="AV891" s="46"/>
      <c r="AW891" s="192"/>
      <c r="AX891" s="192"/>
      <c r="AY891" s="192"/>
      <c r="AZ891" s="46"/>
      <c r="BD891" s="192"/>
      <c r="BE891" s="46"/>
      <c r="BF891" s="192"/>
      <c r="BG891" s="192"/>
      <c r="BH891" s="192"/>
      <c r="BI891" s="46"/>
      <c r="BM891" s="192"/>
      <c r="BN891" s="46"/>
      <c r="BO891" s="192"/>
      <c r="BP891" s="192"/>
      <c r="BQ891" s="192"/>
      <c r="BR891" s="46"/>
    </row>
    <row r="892" spans="11:70">
      <c r="K892" s="186"/>
      <c r="L892" s="187"/>
      <c r="M892" s="187"/>
      <c r="N892" s="186"/>
      <c r="O892" s="186"/>
      <c r="P892" s="187"/>
      <c r="T892" s="186"/>
      <c r="U892" s="187"/>
      <c r="V892" s="186"/>
      <c r="W892" s="186"/>
      <c r="X892" s="186"/>
      <c r="Y892" s="187"/>
      <c r="AC892" s="192"/>
      <c r="AD892" s="46"/>
      <c r="AE892" s="192"/>
      <c r="AF892" s="46"/>
      <c r="AG892" s="192"/>
      <c r="AH892" s="46"/>
      <c r="AL892" s="186"/>
      <c r="AM892" s="187"/>
      <c r="AN892" s="186"/>
      <c r="AO892" s="186"/>
      <c r="AP892" s="186"/>
      <c r="AQ892" s="187"/>
      <c r="AU892" s="192"/>
      <c r="AV892" s="46"/>
      <c r="AW892" s="192"/>
      <c r="AX892" s="192"/>
      <c r="AY892" s="192"/>
      <c r="AZ892" s="46"/>
      <c r="BD892" s="192"/>
      <c r="BE892" s="46"/>
      <c r="BF892" s="192"/>
      <c r="BG892" s="192"/>
      <c r="BH892" s="192"/>
      <c r="BI892" s="46"/>
      <c r="BM892" s="192"/>
      <c r="BN892" s="46"/>
      <c r="BO892" s="192"/>
      <c r="BP892" s="192"/>
      <c r="BQ892" s="192"/>
      <c r="BR892" s="46"/>
    </row>
    <row r="893" spans="11:70">
      <c r="K893" s="186"/>
      <c r="L893" s="187"/>
      <c r="M893" s="187"/>
      <c r="N893" s="186"/>
      <c r="O893" s="186"/>
      <c r="P893" s="187"/>
      <c r="T893" s="186"/>
      <c r="U893" s="187"/>
      <c r="V893" s="186"/>
      <c r="W893" s="186"/>
      <c r="X893" s="186"/>
      <c r="Y893" s="187"/>
      <c r="AC893" s="192"/>
      <c r="AD893" s="46"/>
      <c r="AE893" s="192"/>
      <c r="AF893" s="46"/>
      <c r="AG893" s="192"/>
      <c r="AH893" s="46"/>
      <c r="AL893" s="186"/>
      <c r="AM893" s="187"/>
      <c r="AN893" s="186"/>
      <c r="AO893" s="186"/>
      <c r="AP893" s="186"/>
      <c r="AQ893" s="187"/>
      <c r="AU893" s="192"/>
      <c r="AV893" s="46"/>
      <c r="AW893" s="192"/>
      <c r="AX893" s="192"/>
      <c r="AY893" s="192"/>
      <c r="AZ893" s="46"/>
      <c r="BD893" s="192"/>
      <c r="BE893" s="46"/>
      <c r="BF893" s="192"/>
      <c r="BG893" s="192"/>
      <c r="BH893" s="192"/>
      <c r="BI893" s="46"/>
      <c r="BM893" s="192"/>
      <c r="BN893" s="46"/>
      <c r="BO893" s="192"/>
      <c r="BP893" s="192"/>
      <c r="BQ893" s="192"/>
      <c r="BR893" s="46"/>
    </row>
    <row r="894" spans="11:70">
      <c r="K894" s="186"/>
      <c r="L894" s="187"/>
      <c r="M894" s="187"/>
      <c r="N894" s="186"/>
      <c r="O894" s="186"/>
      <c r="P894" s="187"/>
      <c r="T894" s="186"/>
      <c r="U894" s="187"/>
      <c r="V894" s="186"/>
      <c r="W894" s="186"/>
      <c r="X894" s="186"/>
      <c r="Y894" s="187"/>
      <c r="AC894" s="192"/>
      <c r="AD894" s="46"/>
      <c r="AE894" s="192"/>
      <c r="AF894" s="46"/>
      <c r="AG894" s="192"/>
      <c r="AH894" s="46"/>
      <c r="AL894" s="186"/>
      <c r="AM894" s="187"/>
      <c r="AN894" s="186"/>
      <c r="AO894" s="186"/>
      <c r="AP894" s="186"/>
      <c r="AQ894" s="187"/>
      <c r="AU894" s="192"/>
      <c r="AV894" s="46"/>
      <c r="AW894" s="192"/>
      <c r="AX894" s="192"/>
      <c r="AY894" s="192"/>
      <c r="AZ894" s="46"/>
      <c r="BD894" s="192"/>
      <c r="BE894" s="46"/>
      <c r="BF894" s="192"/>
      <c r="BG894" s="192"/>
      <c r="BH894" s="192"/>
      <c r="BI894" s="46"/>
      <c r="BM894" s="192"/>
      <c r="BN894" s="46"/>
      <c r="BO894" s="192"/>
      <c r="BP894" s="192"/>
      <c r="BQ894" s="192"/>
      <c r="BR894" s="46"/>
    </row>
    <row r="895" spans="11:70">
      <c r="K895" s="186"/>
      <c r="L895" s="187"/>
      <c r="M895" s="187"/>
      <c r="N895" s="186"/>
      <c r="O895" s="186"/>
      <c r="P895" s="187"/>
      <c r="T895" s="186"/>
      <c r="U895" s="187"/>
      <c r="V895" s="186"/>
      <c r="W895" s="186"/>
      <c r="X895" s="186"/>
      <c r="Y895" s="187"/>
      <c r="AC895" s="192"/>
      <c r="AD895" s="46"/>
      <c r="AE895" s="192"/>
      <c r="AF895" s="46"/>
      <c r="AG895" s="192"/>
      <c r="AH895" s="46"/>
      <c r="AL895" s="186"/>
      <c r="AM895" s="187"/>
      <c r="AN895" s="186"/>
      <c r="AO895" s="186"/>
      <c r="AP895" s="186"/>
      <c r="AQ895" s="187"/>
      <c r="AU895" s="192"/>
      <c r="AV895" s="46"/>
      <c r="AW895" s="192"/>
      <c r="AX895" s="192"/>
      <c r="AY895" s="192"/>
      <c r="AZ895" s="46"/>
      <c r="BD895" s="192"/>
      <c r="BE895" s="46"/>
      <c r="BF895" s="192"/>
      <c r="BG895" s="192"/>
      <c r="BH895" s="192"/>
      <c r="BI895" s="46"/>
      <c r="BM895" s="192"/>
      <c r="BN895" s="46"/>
      <c r="BO895" s="192"/>
      <c r="BP895" s="192"/>
      <c r="BQ895" s="192"/>
      <c r="BR895" s="46"/>
    </row>
    <row r="896" spans="11:70">
      <c r="K896" s="186"/>
      <c r="L896" s="187"/>
      <c r="M896" s="186"/>
      <c r="N896" s="186"/>
      <c r="O896" s="186"/>
      <c r="P896" s="187"/>
      <c r="T896" s="186"/>
      <c r="U896" s="187"/>
      <c r="V896" s="186"/>
      <c r="W896" s="186"/>
      <c r="X896" s="186"/>
      <c r="Y896" s="187"/>
      <c r="AC896" s="192"/>
      <c r="AD896" s="46"/>
      <c r="AE896" s="192"/>
      <c r="AF896" s="46"/>
      <c r="AG896" s="192"/>
      <c r="AH896" s="46"/>
      <c r="AL896" s="186"/>
      <c r="AM896" s="187"/>
      <c r="AN896" s="186"/>
      <c r="AO896" s="186"/>
      <c r="AP896" s="186"/>
      <c r="AQ896" s="187"/>
      <c r="AU896" s="192"/>
      <c r="AV896" s="46"/>
      <c r="AW896" s="192"/>
      <c r="AX896" s="192"/>
      <c r="AY896" s="192"/>
      <c r="AZ896" s="46"/>
      <c r="BD896" s="192"/>
      <c r="BE896" s="46"/>
      <c r="BF896" s="192"/>
      <c r="BG896" s="192"/>
      <c r="BH896" s="192"/>
      <c r="BI896" s="46"/>
      <c r="BM896" s="192"/>
      <c r="BN896" s="46"/>
      <c r="BO896" s="192"/>
      <c r="BP896" s="192"/>
      <c r="BQ896" s="192"/>
      <c r="BR896" s="46"/>
    </row>
    <row r="897" spans="11:70">
      <c r="K897" s="186"/>
      <c r="L897" s="187"/>
      <c r="M897" s="186"/>
      <c r="N897" s="186"/>
      <c r="O897" s="186"/>
      <c r="P897" s="187"/>
      <c r="T897" s="186"/>
      <c r="U897" s="187"/>
      <c r="V897" s="186"/>
      <c r="W897" s="186"/>
      <c r="X897" s="186"/>
      <c r="Y897" s="187"/>
      <c r="AC897" s="192"/>
      <c r="AD897" s="46"/>
      <c r="AE897" s="192"/>
      <c r="AF897" s="46"/>
      <c r="AG897" s="192"/>
      <c r="AH897" s="46"/>
      <c r="AL897" s="186"/>
      <c r="AM897" s="187"/>
      <c r="AN897" s="186"/>
      <c r="AO897" s="186"/>
      <c r="AP897" s="186"/>
      <c r="AQ897" s="187"/>
      <c r="AU897" s="192"/>
      <c r="AV897" s="46"/>
      <c r="AW897" s="192"/>
      <c r="AX897" s="192"/>
      <c r="AY897" s="192"/>
      <c r="AZ897" s="46"/>
      <c r="BD897" s="192"/>
      <c r="BE897" s="46"/>
      <c r="BF897" s="192"/>
      <c r="BG897" s="192"/>
      <c r="BH897" s="192"/>
      <c r="BI897" s="46"/>
      <c r="BM897" s="192"/>
      <c r="BN897" s="46"/>
      <c r="BO897" s="192"/>
      <c r="BP897" s="192"/>
      <c r="BQ897" s="192"/>
      <c r="BR897" s="46"/>
    </row>
    <row r="898" spans="11:70">
      <c r="K898" s="186"/>
      <c r="L898" s="187"/>
      <c r="M898" s="186"/>
      <c r="N898" s="186"/>
      <c r="O898" s="186"/>
      <c r="P898" s="187"/>
      <c r="T898" s="186"/>
      <c r="U898" s="187"/>
      <c r="V898" s="186"/>
      <c r="W898" s="186"/>
      <c r="X898" s="186"/>
      <c r="Y898" s="187"/>
      <c r="AC898" s="192"/>
      <c r="AD898" s="46"/>
      <c r="AE898" s="192"/>
      <c r="AF898" s="46"/>
      <c r="AG898" s="192"/>
      <c r="AH898" s="46"/>
      <c r="AL898" s="186"/>
      <c r="AM898" s="187"/>
      <c r="AN898" s="186"/>
      <c r="AO898" s="186"/>
      <c r="AP898" s="186"/>
      <c r="AQ898" s="187"/>
      <c r="AU898" s="192"/>
      <c r="AV898" s="46"/>
      <c r="AW898" s="192"/>
      <c r="AX898" s="192"/>
      <c r="AY898" s="192"/>
      <c r="AZ898" s="46"/>
      <c r="BD898" s="192"/>
      <c r="BE898" s="46"/>
      <c r="BF898" s="192"/>
      <c r="BG898" s="192"/>
      <c r="BH898" s="192"/>
      <c r="BI898" s="46"/>
      <c r="BM898" s="192"/>
      <c r="BN898" s="46"/>
      <c r="BO898" s="192"/>
      <c r="BP898" s="192"/>
      <c r="BQ898" s="192"/>
      <c r="BR898" s="46"/>
    </row>
    <row r="899" spans="11:70">
      <c r="K899" s="186"/>
      <c r="L899" s="187"/>
      <c r="M899" s="186"/>
      <c r="N899" s="186"/>
      <c r="O899" s="186"/>
      <c r="P899" s="187"/>
      <c r="T899" s="186"/>
      <c r="U899" s="187"/>
      <c r="V899" s="186"/>
      <c r="W899" s="186"/>
      <c r="X899" s="186"/>
      <c r="Y899" s="187"/>
      <c r="AC899" s="192"/>
      <c r="AD899" s="46"/>
      <c r="AE899" s="192"/>
      <c r="AF899" s="46"/>
      <c r="AG899" s="192"/>
      <c r="AH899" s="46"/>
      <c r="AL899" s="186"/>
      <c r="AM899" s="187"/>
      <c r="AN899" s="186"/>
      <c r="AO899" s="186"/>
      <c r="AP899" s="186"/>
      <c r="AQ899" s="187"/>
      <c r="AU899" s="192"/>
      <c r="AV899" s="46"/>
      <c r="AW899" s="192"/>
      <c r="AX899" s="192"/>
      <c r="AY899" s="192"/>
      <c r="AZ899" s="46"/>
      <c r="BD899" s="192"/>
      <c r="BE899" s="46"/>
      <c r="BF899" s="192"/>
      <c r="BG899" s="192"/>
      <c r="BH899" s="192"/>
      <c r="BI899" s="46"/>
      <c r="BM899" s="192"/>
      <c r="BN899" s="46"/>
      <c r="BO899" s="192"/>
      <c r="BP899" s="192"/>
      <c r="BQ899" s="192"/>
      <c r="BR899" s="46"/>
    </row>
    <row r="900" spans="11:70">
      <c r="K900" s="186"/>
      <c r="L900" s="187"/>
      <c r="M900" s="186"/>
      <c r="N900" s="186"/>
      <c r="O900" s="186"/>
      <c r="P900" s="187"/>
      <c r="T900" s="186"/>
      <c r="U900" s="187"/>
      <c r="V900" s="186"/>
      <c r="W900" s="186"/>
      <c r="X900" s="186"/>
      <c r="Y900" s="187"/>
      <c r="AC900" s="192"/>
      <c r="AD900" s="46"/>
      <c r="AE900" s="192"/>
      <c r="AF900" s="46"/>
      <c r="AG900" s="192"/>
      <c r="AH900" s="46"/>
      <c r="AL900" s="186"/>
      <c r="AM900" s="187"/>
      <c r="AN900" s="186"/>
      <c r="AO900" s="186"/>
      <c r="AP900" s="186"/>
      <c r="AQ900" s="187"/>
      <c r="AU900" s="192"/>
      <c r="AV900" s="46"/>
      <c r="AW900" s="192"/>
      <c r="AX900" s="192"/>
      <c r="AY900" s="192"/>
      <c r="AZ900" s="46"/>
      <c r="BD900" s="192"/>
      <c r="BE900" s="46"/>
      <c r="BF900" s="192"/>
      <c r="BG900" s="192"/>
      <c r="BH900" s="192"/>
      <c r="BI900" s="46"/>
      <c r="BM900" s="192"/>
      <c r="BN900" s="46"/>
      <c r="BO900" s="192"/>
      <c r="BP900" s="192"/>
      <c r="BQ900" s="192"/>
      <c r="BR900" s="46"/>
    </row>
    <row r="901" spans="11:70">
      <c r="K901" s="186"/>
      <c r="L901" s="187"/>
      <c r="M901" s="186"/>
      <c r="N901" s="186"/>
      <c r="O901" s="186"/>
      <c r="P901" s="187"/>
      <c r="T901" s="186"/>
      <c r="U901" s="187"/>
      <c r="V901" s="186"/>
      <c r="W901" s="186"/>
      <c r="X901" s="186"/>
      <c r="Y901" s="187"/>
      <c r="AC901" s="192"/>
      <c r="AD901" s="46"/>
      <c r="AE901" s="192"/>
      <c r="AF901" s="46"/>
      <c r="AG901" s="192"/>
      <c r="AH901" s="46"/>
      <c r="AL901" s="186"/>
      <c r="AM901" s="187"/>
      <c r="AN901" s="186"/>
      <c r="AO901" s="186"/>
      <c r="AP901" s="186"/>
      <c r="AQ901" s="187"/>
      <c r="AU901" s="192"/>
      <c r="AV901" s="46"/>
      <c r="AW901" s="192"/>
      <c r="AX901" s="192"/>
      <c r="AY901" s="192"/>
      <c r="AZ901" s="46"/>
      <c r="BD901" s="192"/>
      <c r="BE901" s="46"/>
      <c r="BF901" s="192"/>
      <c r="BG901" s="192"/>
      <c r="BH901" s="192"/>
      <c r="BI901" s="46"/>
      <c r="BM901" s="192"/>
      <c r="BN901" s="46"/>
      <c r="BO901" s="192"/>
      <c r="BP901" s="192"/>
      <c r="BQ901" s="192"/>
      <c r="BR901" s="46"/>
    </row>
    <row r="902" spans="11:70">
      <c r="K902" s="186"/>
      <c r="L902" s="187"/>
      <c r="M902" s="186"/>
      <c r="N902" s="186"/>
      <c r="O902" s="186"/>
      <c r="P902" s="187"/>
      <c r="T902" s="186"/>
      <c r="U902" s="187"/>
      <c r="V902" s="186"/>
      <c r="W902" s="186"/>
      <c r="X902" s="186"/>
      <c r="Y902" s="187"/>
      <c r="AC902" s="192"/>
      <c r="AD902" s="46"/>
      <c r="AE902" s="192"/>
      <c r="AF902" s="46"/>
      <c r="AG902" s="192"/>
      <c r="AH902" s="46"/>
      <c r="AL902" s="186"/>
      <c r="AM902" s="187"/>
      <c r="AN902" s="186"/>
      <c r="AO902" s="186"/>
      <c r="AP902" s="186"/>
      <c r="AQ902" s="187"/>
      <c r="AU902" s="192"/>
      <c r="AV902" s="46"/>
      <c r="AW902" s="192"/>
      <c r="AX902" s="192"/>
      <c r="AY902" s="192"/>
      <c r="AZ902" s="46"/>
      <c r="BD902" s="192"/>
      <c r="BE902" s="46"/>
      <c r="BF902" s="192"/>
      <c r="BG902" s="192"/>
      <c r="BH902" s="192"/>
      <c r="BI902" s="46"/>
      <c r="BM902" s="192"/>
      <c r="BN902" s="46"/>
      <c r="BO902" s="192"/>
      <c r="BP902" s="192"/>
      <c r="BQ902" s="192"/>
      <c r="BR902" s="46"/>
    </row>
    <row r="903" spans="11:70">
      <c r="K903" s="186"/>
      <c r="L903" s="187"/>
      <c r="M903" s="186"/>
      <c r="N903" s="186"/>
      <c r="O903" s="186"/>
      <c r="P903" s="187"/>
      <c r="T903" s="186"/>
      <c r="U903" s="187"/>
      <c r="V903" s="186"/>
      <c r="W903" s="186"/>
      <c r="X903" s="186"/>
      <c r="Y903" s="187"/>
      <c r="AC903" s="192"/>
      <c r="AD903" s="46"/>
      <c r="AE903" s="192"/>
      <c r="AF903" s="46"/>
      <c r="AG903" s="192"/>
      <c r="AH903" s="46"/>
      <c r="AL903" s="186"/>
      <c r="AM903" s="187"/>
      <c r="AN903" s="186"/>
      <c r="AO903" s="186"/>
      <c r="AP903" s="186"/>
      <c r="AQ903" s="187"/>
      <c r="AU903" s="192"/>
      <c r="AV903" s="46"/>
      <c r="AW903" s="192"/>
      <c r="AX903" s="192"/>
      <c r="AY903" s="192"/>
      <c r="AZ903" s="46"/>
      <c r="BD903" s="192"/>
      <c r="BE903" s="46"/>
      <c r="BF903" s="192"/>
      <c r="BG903" s="192"/>
      <c r="BH903" s="192"/>
      <c r="BI903" s="46"/>
      <c r="BM903" s="192"/>
      <c r="BN903" s="46"/>
      <c r="BO903" s="192"/>
      <c r="BP903" s="192"/>
      <c r="BQ903" s="192"/>
      <c r="BR903" s="46"/>
    </row>
    <row r="904" spans="11:70">
      <c r="K904" s="186"/>
      <c r="L904" s="187"/>
      <c r="M904" s="186"/>
      <c r="N904" s="186"/>
      <c r="O904" s="186"/>
      <c r="P904" s="187"/>
      <c r="T904" s="186"/>
      <c r="U904" s="187"/>
      <c r="V904" s="186"/>
      <c r="W904" s="186"/>
      <c r="X904" s="186"/>
      <c r="Y904" s="187"/>
      <c r="AC904" s="192"/>
      <c r="AD904" s="46"/>
      <c r="AE904" s="192"/>
      <c r="AF904" s="46"/>
      <c r="AG904" s="192"/>
      <c r="AH904" s="46"/>
      <c r="AL904" s="186"/>
      <c r="AM904" s="187"/>
      <c r="AN904" s="186"/>
      <c r="AO904" s="186"/>
      <c r="AP904" s="186"/>
      <c r="AQ904" s="187"/>
      <c r="AU904" s="192"/>
      <c r="AV904" s="46"/>
      <c r="AW904" s="192"/>
      <c r="AX904" s="192"/>
      <c r="AY904" s="192"/>
      <c r="AZ904" s="46"/>
      <c r="BD904" s="192"/>
      <c r="BE904" s="46"/>
      <c r="BF904" s="192"/>
      <c r="BG904" s="192"/>
      <c r="BH904" s="192"/>
      <c r="BI904" s="46"/>
      <c r="BM904" s="192"/>
      <c r="BN904" s="46"/>
      <c r="BO904" s="192"/>
      <c r="BP904" s="192"/>
      <c r="BQ904" s="192"/>
      <c r="BR904" s="46"/>
    </row>
    <row r="905" spans="11:70">
      <c r="K905" s="186"/>
      <c r="L905" s="187"/>
      <c r="M905" s="186"/>
      <c r="N905" s="186"/>
      <c r="O905" s="186"/>
      <c r="P905" s="187"/>
      <c r="T905" s="186"/>
      <c r="U905" s="187"/>
      <c r="V905" s="186"/>
      <c r="W905" s="186"/>
      <c r="X905" s="186"/>
      <c r="Y905" s="187"/>
      <c r="AC905" s="192"/>
      <c r="AD905" s="46"/>
      <c r="AE905" s="192"/>
      <c r="AF905" s="46"/>
      <c r="AG905" s="192"/>
      <c r="AH905" s="46"/>
      <c r="AL905" s="186"/>
      <c r="AM905" s="187"/>
      <c r="AN905" s="186"/>
      <c r="AO905" s="186"/>
      <c r="AP905" s="186"/>
      <c r="AQ905" s="187"/>
      <c r="AU905" s="192"/>
      <c r="AV905" s="46"/>
      <c r="AW905" s="192"/>
      <c r="AX905" s="192"/>
      <c r="AY905" s="192"/>
      <c r="AZ905" s="46"/>
      <c r="BD905" s="192"/>
      <c r="BE905" s="46"/>
      <c r="BF905" s="192"/>
      <c r="BG905" s="192"/>
      <c r="BH905" s="192"/>
      <c r="BI905" s="46"/>
      <c r="BM905" s="192"/>
      <c r="BN905" s="46"/>
      <c r="BO905" s="192"/>
      <c r="BP905" s="192"/>
      <c r="BQ905" s="192"/>
      <c r="BR905" s="46"/>
    </row>
    <row r="906" spans="11:70">
      <c r="K906" s="186"/>
      <c r="L906" s="187"/>
      <c r="M906" s="186"/>
      <c r="N906" s="186"/>
      <c r="O906" s="186"/>
      <c r="P906" s="187"/>
      <c r="T906" s="186"/>
      <c r="U906" s="187"/>
      <c r="V906" s="186"/>
      <c r="W906" s="186"/>
      <c r="X906" s="186"/>
      <c r="Y906" s="187"/>
      <c r="AC906" s="192"/>
      <c r="AD906" s="46"/>
      <c r="AE906" s="192"/>
      <c r="AF906" s="46"/>
      <c r="AG906" s="192"/>
      <c r="AH906" s="46"/>
      <c r="AL906" s="186"/>
      <c r="AM906" s="187"/>
      <c r="AN906" s="186"/>
      <c r="AO906" s="186"/>
      <c r="AP906" s="186"/>
      <c r="AQ906" s="187"/>
      <c r="AU906" s="192"/>
      <c r="AV906" s="46"/>
      <c r="AW906" s="192"/>
      <c r="AX906" s="192"/>
      <c r="AY906" s="192"/>
      <c r="AZ906" s="46"/>
      <c r="BD906" s="192"/>
      <c r="BE906" s="46"/>
      <c r="BF906" s="192"/>
      <c r="BG906" s="192"/>
      <c r="BH906" s="192"/>
      <c r="BI906" s="46"/>
      <c r="BM906" s="192"/>
      <c r="BN906" s="46"/>
      <c r="BO906" s="192"/>
      <c r="BP906" s="192"/>
      <c r="BQ906" s="192"/>
      <c r="BR906" s="46"/>
    </row>
    <row r="907" spans="11:70">
      <c r="K907" s="186"/>
      <c r="L907" s="187"/>
      <c r="M907" s="186"/>
      <c r="N907" s="186"/>
      <c r="O907" s="186"/>
      <c r="P907" s="187"/>
      <c r="T907" s="186"/>
      <c r="U907" s="187"/>
      <c r="V907" s="186"/>
      <c r="W907" s="186"/>
      <c r="X907" s="186"/>
      <c r="Y907" s="187"/>
      <c r="AC907" s="192"/>
      <c r="AD907" s="46"/>
      <c r="AE907" s="192"/>
      <c r="AF907" s="46"/>
      <c r="AG907" s="192"/>
      <c r="AH907" s="46"/>
      <c r="AL907" s="186"/>
      <c r="AM907" s="187"/>
      <c r="AN907" s="186"/>
      <c r="AO907" s="186"/>
      <c r="AP907" s="186"/>
      <c r="AQ907" s="187"/>
      <c r="AU907" s="192"/>
      <c r="AV907" s="46"/>
      <c r="AW907" s="192"/>
      <c r="AX907" s="192"/>
      <c r="AY907" s="192"/>
      <c r="AZ907" s="46"/>
      <c r="BD907" s="192"/>
      <c r="BE907" s="46"/>
      <c r="BF907" s="192"/>
      <c r="BG907" s="192"/>
      <c r="BH907" s="192"/>
      <c r="BI907" s="46"/>
      <c r="BM907" s="192"/>
      <c r="BN907" s="46"/>
      <c r="BO907" s="192"/>
      <c r="BP907" s="192"/>
      <c r="BQ907" s="192"/>
      <c r="BR907" s="46"/>
    </row>
    <row r="908" spans="11:70">
      <c r="K908" s="186"/>
      <c r="L908" s="187"/>
      <c r="M908" s="186"/>
      <c r="N908" s="186"/>
      <c r="O908" s="186"/>
      <c r="P908" s="187"/>
      <c r="T908" s="186"/>
      <c r="U908" s="187"/>
      <c r="V908" s="186"/>
      <c r="W908" s="186"/>
      <c r="X908" s="186"/>
      <c r="Y908" s="187"/>
      <c r="AC908" s="192"/>
      <c r="AD908" s="46"/>
      <c r="AE908" s="192"/>
      <c r="AF908" s="46"/>
      <c r="AG908" s="192"/>
      <c r="AH908" s="46"/>
      <c r="AL908" s="186"/>
      <c r="AM908" s="187"/>
      <c r="AN908" s="186"/>
      <c r="AO908" s="186"/>
      <c r="AP908" s="186"/>
      <c r="AQ908" s="187"/>
      <c r="AU908" s="192"/>
      <c r="AV908" s="46"/>
      <c r="AW908" s="192"/>
      <c r="AX908" s="192"/>
      <c r="AY908" s="192"/>
      <c r="AZ908" s="46"/>
      <c r="BD908" s="192"/>
      <c r="BE908" s="46"/>
      <c r="BF908" s="192"/>
      <c r="BG908" s="192"/>
      <c r="BH908" s="192"/>
      <c r="BI908" s="46"/>
      <c r="BM908" s="192"/>
      <c r="BN908" s="46"/>
      <c r="BO908" s="192"/>
      <c r="BP908" s="192"/>
      <c r="BQ908" s="192"/>
      <c r="BR908" s="46"/>
    </row>
    <row r="909" spans="11:70">
      <c r="K909" s="186"/>
      <c r="L909" s="187"/>
      <c r="M909" s="186"/>
      <c r="N909" s="186"/>
      <c r="O909" s="186"/>
      <c r="P909" s="187"/>
      <c r="T909" s="186"/>
      <c r="U909" s="187"/>
      <c r="V909" s="186"/>
      <c r="W909" s="186"/>
      <c r="X909" s="186"/>
      <c r="Y909" s="187"/>
      <c r="AC909" s="192"/>
      <c r="AD909" s="46"/>
      <c r="AE909" s="192"/>
      <c r="AF909" s="46"/>
      <c r="AG909" s="192"/>
      <c r="AH909" s="46"/>
      <c r="AL909" s="186"/>
      <c r="AM909" s="187"/>
      <c r="AN909" s="186"/>
      <c r="AO909" s="186"/>
      <c r="AP909" s="186"/>
      <c r="AQ909" s="187"/>
      <c r="AU909" s="192"/>
      <c r="AV909" s="46"/>
      <c r="AW909" s="192"/>
      <c r="AX909" s="192"/>
      <c r="AY909" s="192"/>
      <c r="AZ909" s="46"/>
      <c r="BD909" s="192"/>
      <c r="BE909" s="46"/>
      <c r="BF909" s="192"/>
      <c r="BG909" s="192"/>
      <c r="BH909" s="192"/>
      <c r="BI909" s="46"/>
      <c r="BM909" s="192"/>
      <c r="BN909" s="46"/>
      <c r="BO909" s="192"/>
      <c r="BP909" s="192"/>
      <c r="BQ909" s="192"/>
      <c r="BR909" s="46"/>
    </row>
    <row r="910" spans="11:70">
      <c r="K910" s="186"/>
      <c r="L910" s="187"/>
      <c r="M910" s="186"/>
      <c r="N910" s="186"/>
      <c r="O910" s="186"/>
      <c r="P910" s="187"/>
      <c r="T910" s="186"/>
      <c r="U910" s="187"/>
      <c r="V910" s="186"/>
      <c r="W910" s="186"/>
      <c r="X910" s="186"/>
      <c r="Y910" s="187"/>
      <c r="AC910" s="192"/>
      <c r="AD910" s="46"/>
      <c r="AE910" s="192"/>
      <c r="AF910" s="46"/>
      <c r="AG910" s="192"/>
      <c r="AH910" s="46"/>
      <c r="AL910" s="186"/>
      <c r="AM910" s="187"/>
      <c r="AN910" s="186"/>
      <c r="AO910" s="186"/>
      <c r="AP910" s="186"/>
      <c r="AQ910" s="187"/>
      <c r="AU910" s="192"/>
      <c r="AV910" s="46"/>
      <c r="AW910" s="192"/>
      <c r="AX910" s="192"/>
      <c r="AY910" s="192"/>
      <c r="AZ910" s="46"/>
      <c r="BD910" s="192"/>
      <c r="BE910" s="46"/>
      <c r="BF910" s="192"/>
      <c r="BG910" s="192"/>
      <c r="BH910" s="192"/>
      <c r="BI910" s="46"/>
      <c r="BM910" s="192"/>
      <c r="BN910" s="46"/>
      <c r="BO910" s="192"/>
      <c r="BP910" s="192"/>
      <c r="BQ910" s="192"/>
      <c r="BR910" s="46"/>
    </row>
    <row r="911" spans="11:70">
      <c r="K911" s="186"/>
      <c r="L911" s="187"/>
      <c r="M911" s="186"/>
      <c r="N911" s="186"/>
      <c r="O911" s="186"/>
      <c r="P911" s="187"/>
      <c r="T911" s="186"/>
      <c r="U911" s="187"/>
      <c r="V911" s="186"/>
      <c r="W911" s="186"/>
      <c r="X911" s="186"/>
      <c r="Y911" s="187"/>
      <c r="AC911" s="192"/>
      <c r="AD911" s="46"/>
      <c r="AE911" s="192"/>
      <c r="AF911" s="46"/>
      <c r="AG911" s="192"/>
      <c r="AH911" s="46"/>
      <c r="AL911" s="186"/>
      <c r="AM911" s="187"/>
      <c r="AN911" s="186"/>
      <c r="AO911" s="186"/>
      <c r="AP911" s="186"/>
      <c r="AQ911" s="187"/>
      <c r="AU911" s="192"/>
      <c r="AV911" s="46"/>
      <c r="AW911" s="192"/>
      <c r="AX911" s="192"/>
      <c r="AY911" s="192"/>
      <c r="AZ911" s="46"/>
      <c r="BD911" s="192"/>
      <c r="BE911" s="46"/>
      <c r="BF911" s="192"/>
      <c r="BG911" s="192"/>
      <c r="BH911" s="192"/>
      <c r="BI911" s="46"/>
      <c r="BM911" s="192"/>
      <c r="BN911" s="46"/>
      <c r="BO911" s="192"/>
      <c r="BP911" s="192"/>
      <c r="BQ911" s="192"/>
      <c r="BR911" s="46"/>
    </row>
    <row r="912" spans="11:70">
      <c r="K912" s="186"/>
      <c r="L912" s="187"/>
      <c r="M912" s="186"/>
      <c r="N912" s="186"/>
      <c r="O912" s="186"/>
      <c r="P912" s="187"/>
      <c r="T912" s="186"/>
      <c r="U912" s="187"/>
      <c r="V912" s="186"/>
      <c r="W912" s="186"/>
      <c r="X912" s="186"/>
      <c r="Y912" s="187"/>
      <c r="AC912" s="192"/>
      <c r="AD912" s="46"/>
      <c r="AE912" s="192"/>
      <c r="AF912" s="46"/>
      <c r="AG912" s="192"/>
      <c r="AH912" s="46"/>
      <c r="AL912" s="186"/>
      <c r="AM912" s="187"/>
      <c r="AN912" s="186"/>
      <c r="AO912" s="186"/>
      <c r="AP912" s="186"/>
      <c r="AQ912" s="187"/>
      <c r="AU912" s="192"/>
      <c r="AV912" s="46"/>
      <c r="AW912" s="192"/>
      <c r="AX912" s="192"/>
      <c r="AY912" s="192"/>
      <c r="AZ912" s="46"/>
      <c r="BD912" s="192"/>
      <c r="BE912" s="46"/>
      <c r="BF912" s="192"/>
      <c r="BG912" s="192"/>
      <c r="BH912" s="192"/>
      <c r="BI912" s="46"/>
      <c r="BM912" s="192"/>
      <c r="BN912" s="46"/>
      <c r="BO912" s="192"/>
      <c r="BP912" s="192"/>
      <c r="BQ912" s="192"/>
      <c r="BR912" s="46"/>
    </row>
    <row r="913" spans="11:70">
      <c r="K913" s="186"/>
      <c r="L913" s="187"/>
      <c r="M913" s="186"/>
      <c r="N913" s="186"/>
      <c r="O913" s="186"/>
      <c r="P913" s="187"/>
      <c r="T913" s="186"/>
      <c r="U913" s="187"/>
      <c r="V913" s="186"/>
      <c r="W913" s="186"/>
      <c r="X913" s="186"/>
      <c r="Y913" s="187"/>
      <c r="AC913" s="192"/>
      <c r="AD913" s="46"/>
      <c r="AE913" s="192"/>
      <c r="AF913" s="46"/>
      <c r="AG913" s="192"/>
      <c r="AH913" s="46"/>
      <c r="AL913" s="186"/>
      <c r="AM913" s="187"/>
      <c r="AN913" s="186"/>
      <c r="AO913" s="186"/>
      <c r="AP913" s="186"/>
      <c r="AQ913" s="187"/>
      <c r="AU913" s="192"/>
      <c r="AV913" s="46"/>
      <c r="AW913" s="192"/>
      <c r="AX913" s="192"/>
      <c r="AY913" s="192"/>
      <c r="AZ913" s="46"/>
      <c r="BD913" s="192"/>
      <c r="BE913" s="46"/>
      <c r="BF913" s="192"/>
      <c r="BG913" s="192"/>
      <c r="BH913" s="192"/>
      <c r="BI913" s="46"/>
      <c r="BM913" s="192"/>
      <c r="BN913" s="46"/>
      <c r="BO913" s="192"/>
      <c r="BP913" s="192"/>
      <c r="BQ913" s="192"/>
      <c r="BR913" s="46"/>
    </row>
    <row r="914" spans="11:70">
      <c r="K914" s="186"/>
      <c r="L914" s="187"/>
      <c r="M914" s="186"/>
      <c r="N914" s="186"/>
      <c r="O914" s="186"/>
      <c r="P914" s="187"/>
      <c r="T914" s="186"/>
      <c r="U914" s="187"/>
      <c r="V914" s="186"/>
      <c r="W914" s="186"/>
      <c r="X914" s="186"/>
      <c r="Y914" s="187"/>
      <c r="AC914" s="192"/>
      <c r="AD914" s="46"/>
      <c r="AE914" s="192"/>
      <c r="AF914" s="46"/>
      <c r="AG914" s="192"/>
      <c r="AH914" s="46"/>
      <c r="AL914" s="186"/>
      <c r="AM914" s="187"/>
      <c r="AN914" s="186"/>
      <c r="AO914" s="186"/>
      <c r="AP914" s="186"/>
      <c r="AQ914" s="187"/>
      <c r="AU914" s="192"/>
      <c r="AV914" s="46"/>
      <c r="AW914" s="192"/>
      <c r="AX914" s="192"/>
      <c r="AY914" s="192"/>
      <c r="AZ914" s="46"/>
      <c r="BD914" s="192"/>
      <c r="BE914" s="46"/>
      <c r="BF914" s="192"/>
      <c r="BG914" s="192"/>
      <c r="BH914" s="192"/>
      <c r="BI914" s="46"/>
      <c r="BM914" s="192"/>
      <c r="BN914" s="46"/>
      <c r="BO914" s="192"/>
      <c r="BP914" s="192"/>
      <c r="BQ914" s="192"/>
      <c r="BR914" s="46"/>
    </row>
    <row r="915" spans="11:70">
      <c r="K915" s="186"/>
      <c r="L915" s="187"/>
      <c r="M915" s="186"/>
      <c r="N915" s="186"/>
      <c r="O915" s="186"/>
      <c r="P915" s="187"/>
      <c r="T915" s="186"/>
      <c r="U915" s="187"/>
      <c r="V915" s="186"/>
      <c r="W915" s="186"/>
      <c r="X915" s="186"/>
      <c r="Y915" s="187"/>
      <c r="AC915" s="192"/>
      <c r="AD915" s="46"/>
      <c r="AE915" s="192"/>
      <c r="AF915" s="46"/>
      <c r="AG915" s="192"/>
      <c r="AH915" s="46"/>
      <c r="AL915" s="186"/>
      <c r="AM915" s="187"/>
      <c r="AN915" s="186"/>
      <c r="AO915" s="186"/>
      <c r="AP915" s="186"/>
      <c r="AQ915" s="187"/>
      <c r="AU915" s="192"/>
      <c r="AV915" s="46"/>
      <c r="AW915" s="192"/>
      <c r="AX915" s="192"/>
      <c r="AY915" s="192"/>
      <c r="AZ915" s="46"/>
      <c r="BD915" s="192"/>
      <c r="BE915" s="46"/>
      <c r="BF915" s="192"/>
      <c r="BG915" s="192"/>
      <c r="BH915" s="192"/>
      <c r="BI915" s="46"/>
      <c r="BM915" s="192"/>
      <c r="BN915" s="46"/>
      <c r="BO915" s="192"/>
      <c r="BP915" s="192"/>
      <c r="BQ915" s="192"/>
      <c r="BR915" s="46"/>
    </row>
    <row r="916" spans="11:70">
      <c r="K916" s="186"/>
      <c r="L916" s="187"/>
      <c r="M916" s="186"/>
      <c r="N916" s="186"/>
      <c r="O916" s="186"/>
      <c r="P916" s="187"/>
      <c r="T916" s="186"/>
      <c r="U916" s="187"/>
      <c r="V916" s="186"/>
      <c r="W916" s="186"/>
      <c r="X916" s="186"/>
      <c r="Y916" s="187"/>
      <c r="AC916" s="192"/>
      <c r="AD916" s="46"/>
      <c r="AE916" s="192"/>
      <c r="AF916" s="46"/>
      <c r="AG916" s="192"/>
      <c r="AH916" s="46"/>
      <c r="AL916" s="186"/>
      <c r="AM916" s="187"/>
      <c r="AN916" s="186"/>
      <c r="AO916" s="186"/>
      <c r="AP916" s="186"/>
      <c r="AQ916" s="187"/>
      <c r="AU916" s="192"/>
      <c r="AV916" s="46"/>
      <c r="AW916" s="192"/>
      <c r="AX916" s="192"/>
      <c r="AY916" s="192"/>
      <c r="AZ916" s="46"/>
      <c r="BD916" s="192"/>
      <c r="BE916" s="46"/>
      <c r="BF916" s="192"/>
      <c r="BG916" s="192"/>
      <c r="BH916" s="192"/>
      <c r="BI916" s="46"/>
      <c r="BM916" s="192"/>
      <c r="BN916" s="46"/>
      <c r="BO916" s="192"/>
      <c r="BP916" s="192"/>
      <c r="BQ916" s="192"/>
      <c r="BR916" s="46"/>
    </row>
    <row r="917" spans="11:70">
      <c r="K917" s="186"/>
      <c r="L917" s="187"/>
      <c r="M917" s="186"/>
      <c r="N917" s="186"/>
      <c r="O917" s="186"/>
      <c r="P917" s="187"/>
      <c r="T917" s="186"/>
      <c r="U917" s="187"/>
      <c r="V917" s="186"/>
      <c r="W917" s="186"/>
      <c r="X917" s="186"/>
      <c r="Y917" s="187"/>
      <c r="AC917" s="192"/>
      <c r="AD917" s="46"/>
      <c r="AE917" s="192"/>
      <c r="AF917" s="46"/>
      <c r="AG917" s="192"/>
      <c r="AH917" s="46"/>
      <c r="AL917" s="186"/>
      <c r="AM917" s="187"/>
      <c r="AN917" s="186"/>
      <c r="AO917" s="186"/>
      <c r="AP917" s="186"/>
      <c r="AQ917" s="187"/>
      <c r="AU917" s="192"/>
      <c r="AV917" s="46"/>
      <c r="AW917" s="192"/>
      <c r="AX917" s="192"/>
      <c r="AY917" s="192"/>
      <c r="AZ917" s="46"/>
      <c r="BD917" s="192"/>
      <c r="BE917" s="46"/>
      <c r="BF917" s="192"/>
      <c r="BG917" s="192"/>
      <c r="BH917" s="192"/>
      <c r="BI917" s="46"/>
      <c r="BM917" s="192"/>
      <c r="BN917" s="46"/>
      <c r="BO917" s="192"/>
      <c r="BP917" s="192"/>
      <c r="BQ917" s="192"/>
      <c r="BR917" s="46"/>
    </row>
    <row r="918" spans="11:70">
      <c r="K918" s="186"/>
      <c r="L918" s="187"/>
      <c r="M918" s="186"/>
      <c r="N918" s="186"/>
      <c r="O918" s="186"/>
      <c r="P918" s="187"/>
      <c r="T918" s="186"/>
      <c r="U918" s="187"/>
      <c r="V918" s="186"/>
      <c r="W918" s="186"/>
      <c r="X918" s="186"/>
      <c r="Y918" s="187"/>
      <c r="AC918" s="192"/>
      <c r="AD918" s="46"/>
      <c r="AE918" s="192"/>
      <c r="AF918" s="46"/>
      <c r="AG918" s="192"/>
      <c r="AH918" s="46"/>
      <c r="AL918" s="186"/>
      <c r="AM918" s="187"/>
      <c r="AN918" s="186"/>
      <c r="AO918" s="186"/>
      <c r="AP918" s="186"/>
      <c r="AQ918" s="187"/>
      <c r="AU918" s="192"/>
      <c r="AV918" s="46"/>
      <c r="AW918" s="192"/>
      <c r="AX918" s="192"/>
      <c r="AY918" s="192"/>
      <c r="AZ918" s="46"/>
      <c r="BD918" s="192"/>
      <c r="BE918" s="46"/>
      <c r="BF918" s="192"/>
      <c r="BG918" s="192"/>
      <c r="BH918" s="192"/>
      <c r="BI918" s="46"/>
      <c r="BM918" s="192"/>
      <c r="BN918" s="46"/>
      <c r="BO918" s="192"/>
      <c r="BP918" s="192"/>
      <c r="BQ918" s="192"/>
      <c r="BR918" s="46"/>
    </row>
    <row r="919" spans="11:70">
      <c r="K919" s="186"/>
      <c r="L919" s="187"/>
      <c r="M919" s="186"/>
      <c r="N919" s="186"/>
      <c r="O919" s="186"/>
      <c r="P919" s="187"/>
      <c r="T919" s="186"/>
      <c r="U919" s="187"/>
      <c r="V919" s="186"/>
      <c r="W919" s="186"/>
      <c r="X919" s="186"/>
      <c r="Y919" s="187"/>
      <c r="AC919" s="192"/>
      <c r="AD919" s="46"/>
      <c r="AE919" s="192"/>
      <c r="AF919" s="46"/>
      <c r="AG919" s="192"/>
      <c r="AH919" s="46"/>
      <c r="AL919" s="186"/>
      <c r="AM919" s="187"/>
      <c r="AN919" s="186"/>
      <c r="AO919" s="186"/>
      <c r="AP919" s="186"/>
      <c r="AQ919" s="187"/>
      <c r="AU919" s="192"/>
      <c r="AV919" s="46"/>
      <c r="AW919" s="192"/>
      <c r="AX919" s="192"/>
      <c r="AY919" s="192"/>
      <c r="AZ919" s="46"/>
      <c r="BD919" s="192"/>
      <c r="BE919" s="46"/>
      <c r="BF919" s="192"/>
      <c r="BG919" s="192"/>
      <c r="BH919" s="192"/>
      <c r="BI919" s="46"/>
      <c r="BM919" s="192"/>
      <c r="BN919" s="46"/>
      <c r="BO919" s="192"/>
      <c r="BP919" s="192"/>
      <c r="BQ919" s="192"/>
      <c r="BR919" s="46"/>
    </row>
    <row r="920" spans="11:70">
      <c r="K920" s="186"/>
      <c r="L920" s="187"/>
      <c r="M920" s="186"/>
      <c r="N920" s="186"/>
      <c r="O920" s="186"/>
      <c r="P920" s="187"/>
      <c r="T920" s="186"/>
      <c r="U920" s="187"/>
      <c r="V920" s="186"/>
      <c r="W920" s="186"/>
      <c r="X920" s="186"/>
      <c r="Y920" s="187"/>
      <c r="AC920" s="192"/>
      <c r="AD920" s="46"/>
      <c r="AE920" s="192"/>
      <c r="AF920" s="46"/>
      <c r="AG920" s="192"/>
      <c r="AH920" s="46"/>
      <c r="AL920" s="186"/>
      <c r="AM920" s="187"/>
      <c r="AN920" s="186"/>
      <c r="AO920" s="186"/>
      <c r="AP920" s="186"/>
      <c r="AQ920" s="187"/>
      <c r="AU920" s="192"/>
      <c r="AV920" s="46"/>
      <c r="AW920" s="192"/>
      <c r="AX920" s="192"/>
      <c r="AY920" s="192"/>
      <c r="AZ920" s="46"/>
      <c r="BD920" s="192"/>
      <c r="BE920" s="46"/>
      <c r="BF920" s="192"/>
      <c r="BG920" s="192"/>
      <c r="BH920" s="192"/>
      <c r="BI920" s="46"/>
      <c r="BM920" s="192"/>
      <c r="BN920" s="46"/>
      <c r="BO920" s="192"/>
      <c r="BP920" s="192"/>
      <c r="BQ920" s="192"/>
      <c r="BR920" s="46"/>
    </row>
    <row r="921" spans="11:70">
      <c r="K921" s="186"/>
      <c r="L921" s="187"/>
      <c r="M921" s="186"/>
      <c r="N921" s="186"/>
      <c r="O921" s="186"/>
      <c r="P921" s="187"/>
      <c r="T921" s="186"/>
      <c r="U921" s="187"/>
      <c r="V921" s="186"/>
      <c r="W921" s="186"/>
      <c r="X921" s="186"/>
      <c r="Y921" s="187"/>
      <c r="AC921" s="192"/>
      <c r="AD921" s="46"/>
      <c r="AE921" s="192"/>
      <c r="AF921" s="46"/>
      <c r="AG921" s="192"/>
      <c r="AH921" s="46"/>
      <c r="AL921" s="186"/>
      <c r="AM921" s="187"/>
      <c r="AN921" s="186"/>
      <c r="AO921" s="186"/>
      <c r="AP921" s="186"/>
      <c r="AQ921" s="187"/>
      <c r="AU921" s="192"/>
      <c r="AV921" s="46"/>
      <c r="AW921" s="192"/>
      <c r="AX921" s="192"/>
      <c r="AY921" s="192"/>
      <c r="AZ921" s="46"/>
      <c r="BD921" s="192"/>
      <c r="BE921" s="46"/>
      <c r="BF921" s="192"/>
      <c r="BG921" s="192"/>
      <c r="BH921" s="192"/>
      <c r="BI921" s="46"/>
      <c r="BM921" s="192"/>
      <c r="BN921" s="46"/>
      <c r="BO921" s="192"/>
      <c r="BP921" s="192"/>
      <c r="BQ921" s="192"/>
      <c r="BR921" s="46"/>
    </row>
    <row r="922" spans="11:70">
      <c r="K922" s="186"/>
      <c r="L922" s="187"/>
      <c r="M922" s="186"/>
      <c r="N922" s="186"/>
      <c r="O922" s="186"/>
      <c r="P922" s="187"/>
      <c r="T922" s="186"/>
      <c r="U922" s="187"/>
      <c r="V922" s="186"/>
      <c r="W922" s="186"/>
      <c r="X922" s="186"/>
      <c r="Y922" s="187"/>
      <c r="AC922" s="192"/>
      <c r="AD922" s="46"/>
      <c r="AE922" s="192"/>
      <c r="AF922" s="46"/>
      <c r="AG922" s="192"/>
      <c r="AH922" s="46"/>
      <c r="AL922" s="186"/>
      <c r="AM922" s="187"/>
      <c r="AN922" s="186"/>
      <c r="AO922" s="186"/>
      <c r="AP922" s="186"/>
      <c r="AQ922" s="187"/>
      <c r="AU922" s="192"/>
      <c r="AV922" s="46"/>
      <c r="AW922" s="192"/>
      <c r="AX922" s="192"/>
      <c r="AY922" s="192"/>
      <c r="AZ922" s="46"/>
      <c r="BD922" s="192"/>
      <c r="BE922" s="46"/>
      <c r="BF922" s="192"/>
      <c r="BG922" s="192"/>
      <c r="BH922" s="192"/>
      <c r="BI922" s="46"/>
      <c r="BM922" s="192"/>
      <c r="BN922" s="46"/>
      <c r="BO922" s="192"/>
      <c r="BP922" s="192"/>
      <c r="BQ922" s="192"/>
      <c r="BR922" s="46"/>
    </row>
    <row r="923" spans="11:70">
      <c r="K923" s="186"/>
      <c r="L923" s="187"/>
      <c r="M923" s="186"/>
      <c r="N923" s="186"/>
      <c r="O923" s="186"/>
      <c r="P923" s="187"/>
      <c r="T923" s="186"/>
      <c r="U923" s="187"/>
      <c r="V923" s="186"/>
      <c r="W923" s="186"/>
      <c r="X923" s="186"/>
      <c r="Y923" s="187"/>
      <c r="AC923" s="192"/>
      <c r="AD923" s="46"/>
      <c r="AE923" s="192"/>
      <c r="AF923" s="46"/>
      <c r="AG923" s="192"/>
      <c r="AH923" s="46"/>
      <c r="AL923" s="186"/>
      <c r="AM923" s="187"/>
      <c r="AN923" s="186"/>
      <c r="AO923" s="186"/>
      <c r="AP923" s="186"/>
      <c r="AQ923" s="187"/>
      <c r="AU923" s="192"/>
      <c r="AV923" s="46"/>
      <c r="AW923" s="192"/>
      <c r="AX923" s="192"/>
      <c r="AY923" s="192"/>
      <c r="AZ923" s="46"/>
      <c r="BD923" s="192"/>
      <c r="BE923" s="46"/>
      <c r="BF923" s="192"/>
      <c r="BG923" s="192"/>
      <c r="BH923" s="192"/>
      <c r="BI923" s="46"/>
      <c r="BM923" s="192"/>
      <c r="BN923" s="46"/>
      <c r="BO923" s="192"/>
      <c r="BP923" s="192"/>
      <c r="BQ923" s="192"/>
      <c r="BR923" s="46"/>
    </row>
    <row r="924" spans="11:70">
      <c r="K924" s="186"/>
      <c r="L924" s="187"/>
      <c r="M924" s="186"/>
      <c r="N924" s="186"/>
      <c r="O924" s="186"/>
      <c r="P924" s="187"/>
      <c r="T924" s="186"/>
      <c r="U924" s="187"/>
      <c r="V924" s="186"/>
      <c r="W924" s="186"/>
      <c r="X924" s="186"/>
      <c r="Y924" s="187"/>
      <c r="AC924" s="192"/>
      <c r="AD924" s="46"/>
      <c r="AE924" s="192"/>
      <c r="AF924" s="46"/>
      <c r="AG924" s="192"/>
      <c r="AH924" s="46"/>
      <c r="AL924" s="186"/>
      <c r="AM924" s="187"/>
      <c r="AN924" s="186"/>
      <c r="AO924" s="186"/>
      <c r="AP924" s="186"/>
      <c r="AQ924" s="187"/>
      <c r="AU924" s="192"/>
      <c r="AV924" s="46"/>
      <c r="AW924" s="192"/>
      <c r="AX924" s="192"/>
      <c r="AY924" s="192"/>
      <c r="AZ924" s="46"/>
      <c r="BD924" s="192"/>
      <c r="BE924" s="46"/>
      <c r="BF924" s="192"/>
      <c r="BG924" s="192"/>
      <c r="BH924" s="192"/>
      <c r="BI924" s="46"/>
      <c r="BM924" s="192"/>
      <c r="BN924" s="46"/>
      <c r="BO924" s="192"/>
      <c r="BP924" s="192"/>
      <c r="BQ924" s="192"/>
      <c r="BR924" s="46"/>
    </row>
    <row r="925" spans="11:70">
      <c r="K925" s="186"/>
      <c r="L925" s="187"/>
      <c r="M925" s="186"/>
      <c r="N925" s="186"/>
      <c r="O925" s="186"/>
      <c r="P925" s="187"/>
      <c r="T925" s="186"/>
      <c r="U925" s="187"/>
      <c r="V925" s="186"/>
      <c r="W925" s="186"/>
      <c r="X925" s="186"/>
      <c r="Y925" s="187"/>
      <c r="AC925" s="192"/>
      <c r="AD925" s="46"/>
      <c r="AE925" s="192"/>
      <c r="AF925" s="46"/>
      <c r="AG925" s="192"/>
      <c r="AH925" s="46"/>
      <c r="AL925" s="186"/>
      <c r="AM925" s="187"/>
      <c r="AN925" s="186"/>
      <c r="AO925" s="186"/>
      <c r="AP925" s="186"/>
      <c r="AQ925" s="187"/>
      <c r="AU925" s="192"/>
      <c r="AV925" s="46"/>
      <c r="AW925" s="192"/>
      <c r="AX925" s="192"/>
      <c r="AY925" s="192"/>
      <c r="AZ925" s="46"/>
      <c r="BD925" s="192"/>
      <c r="BE925" s="46"/>
      <c r="BF925" s="192"/>
      <c r="BG925" s="192"/>
      <c r="BH925" s="192"/>
      <c r="BI925" s="46"/>
      <c r="BM925" s="192"/>
      <c r="BN925" s="46"/>
      <c r="BO925" s="192"/>
      <c r="BP925" s="192"/>
      <c r="BQ925" s="192"/>
      <c r="BR925" s="46"/>
    </row>
    <row r="926" spans="11:70">
      <c r="K926" s="186"/>
      <c r="L926" s="187"/>
      <c r="M926" s="186"/>
      <c r="N926" s="186"/>
      <c r="O926" s="186"/>
      <c r="P926" s="187"/>
      <c r="T926" s="186"/>
      <c r="U926" s="187"/>
      <c r="V926" s="186"/>
      <c r="W926" s="186"/>
      <c r="X926" s="186"/>
      <c r="Y926" s="187"/>
      <c r="AC926" s="192"/>
      <c r="AD926" s="46"/>
      <c r="AE926" s="192"/>
      <c r="AF926" s="46"/>
      <c r="AG926" s="192"/>
      <c r="AH926" s="46"/>
      <c r="AL926" s="186"/>
      <c r="AM926" s="187"/>
      <c r="AN926" s="186"/>
      <c r="AO926" s="186"/>
      <c r="AP926" s="186"/>
      <c r="AQ926" s="187"/>
      <c r="AU926" s="192"/>
      <c r="AV926" s="46"/>
      <c r="AW926" s="192"/>
      <c r="AX926" s="192"/>
      <c r="AY926" s="192"/>
      <c r="AZ926" s="46"/>
      <c r="BD926" s="192"/>
      <c r="BE926" s="46"/>
      <c r="BF926" s="192"/>
      <c r="BG926" s="192"/>
      <c r="BH926" s="192"/>
      <c r="BI926" s="46"/>
      <c r="BM926" s="192"/>
      <c r="BN926" s="46"/>
      <c r="BO926" s="192"/>
      <c r="BP926" s="192"/>
      <c r="BQ926" s="192"/>
      <c r="BR926" s="46"/>
    </row>
    <row r="927" spans="11:70">
      <c r="K927" s="186"/>
      <c r="L927" s="187"/>
      <c r="M927" s="186"/>
      <c r="N927" s="186"/>
      <c r="O927" s="186"/>
      <c r="P927" s="187"/>
      <c r="T927" s="186"/>
      <c r="U927" s="187"/>
      <c r="V927" s="186"/>
      <c r="W927" s="186"/>
      <c r="X927" s="186"/>
      <c r="Y927" s="187"/>
      <c r="AC927" s="192"/>
      <c r="AD927" s="46"/>
      <c r="AE927" s="192"/>
      <c r="AF927" s="46"/>
      <c r="AG927" s="192"/>
      <c r="AH927" s="46"/>
      <c r="AL927" s="186"/>
      <c r="AM927" s="187"/>
      <c r="AN927" s="186"/>
      <c r="AO927" s="186"/>
      <c r="AP927" s="186"/>
      <c r="AQ927" s="187"/>
      <c r="AU927" s="192"/>
      <c r="AV927" s="46"/>
      <c r="AW927" s="192"/>
      <c r="AX927" s="192"/>
      <c r="AY927" s="192"/>
      <c r="AZ927" s="46"/>
      <c r="BD927" s="192"/>
      <c r="BE927" s="46"/>
      <c r="BF927" s="192"/>
      <c r="BG927" s="192"/>
      <c r="BH927" s="192"/>
      <c r="BI927" s="46"/>
      <c r="BM927" s="192"/>
      <c r="BN927" s="46"/>
      <c r="BO927" s="192"/>
      <c r="BP927" s="192"/>
      <c r="BQ927" s="192"/>
      <c r="BR927" s="46"/>
    </row>
    <row r="928" spans="11:70">
      <c r="K928" s="186"/>
      <c r="L928" s="187"/>
      <c r="M928" s="186"/>
      <c r="N928" s="186"/>
      <c r="O928" s="186"/>
      <c r="P928" s="187"/>
      <c r="T928" s="186"/>
      <c r="U928" s="187"/>
      <c r="V928" s="186"/>
      <c r="W928" s="186"/>
      <c r="X928" s="186"/>
      <c r="Y928" s="187"/>
      <c r="AC928" s="192"/>
      <c r="AD928" s="46"/>
      <c r="AE928" s="192"/>
      <c r="AF928" s="46"/>
      <c r="AG928" s="192"/>
      <c r="AH928" s="46"/>
      <c r="AL928" s="186"/>
      <c r="AM928" s="187"/>
      <c r="AN928" s="186"/>
      <c r="AO928" s="186"/>
      <c r="AP928" s="186"/>
      <c r="AQ928" s="187"/>
      <c r="AU928" s="192"/>
      <c r="AV928" s="46"/>
      <c r="AW928" s="192"/>
      <c r="AX928" s="192"/>
      <c r="AY928" s="192"/>
      <c r="AZ928" s="46"/>
      <c r="BD928" s="192"/>
      <c r="BE928" s="46"/>
      <c r="BF928" s="192"/>
      <c r="BG928" s="192"/>
      <c r="BH928" s="192"/>
      <c r="BI928" s="46"/>
      <c r="BM928" s="192"/>
      <c r="BN928" s="46"/>
      <c r="BO928" s="192"/>
      <c r="BP928" s="192"/>
      <c r="BQ928" s="192"/>
      <c r="BR928" s="46"/>
    </row>
    <row r="929" spans="11:70">
      <c r="K929" s="186"/>
      <c r="L929" s="187"/>
      <c r="M929" s="186"/>
      <c r="N929" s="186"/>
      <c r="O929" s="186"/>
      <c r="P929" s="187"/>
      <c r="T929" s="186"/>
      <c r="U929" s="187"/>
      <c r="V929" s="186"/>
      <c r="W929" s="186"/>
      <c r="X929" s="186"/>
      <c r="Y929" s="187"/>
      <c r="AC929" s="192"/>
      <c r="AD929" s="46"/>
      <c r="AE929" s="192"/>
      <c r="AF929" s="46"/>
      <c r="AG929" s="192"/>
      <c r="AH929" s="46"/>
      <c r="AL929" s="186"/>
      <c r="AM929" s="187"/>
      <c r="AN929" s="186"/>
      <c r="AO929" s="186"/>
      <c r="AP929" s="186"/>
      <c r="AQ929" s="187"/>
      <c r="AU929" s="192"/>
      <c r="AV929" s="46"/>
      <c r="AW929" s="192"/>
      <c r="AX929" s="192"/>
      <c r="AY929" s="192"/>
      <c r="AZ929" s="46"/>
      <c r="BD929" s="192"/>
      <c r="BE929" s="46"/>
      <c r="BF929" s="192"/>
      <c r="BG929" s="192"/>
      <c r="BH929" s="192"/>
      <c r="BI929" s="46"/>
      <c r="BM929" s="192"/>
      <c r="BN929" s="46"/>
      <c r="BO929" s="192"/>
      <c r="BP929" s="192"/>
      <c r="BQ929" s="192"/>
      <c r="BR929" s="46"/>
    </row>
    <row r="930" spans="11:70">
      <c r="K930" s="186"/>
      <c r="L930" s="187"/>
      <c r="M930" s="186"/>
      <c r="N930" s="186"/>
      <c r="O930" s="186"/>
      <c r="P930" s="187"/>
      <c r="T930" s="186"/>
      <c r="U930" s="187"/>
      <c r="V930" s="186"/>
      <c r="W930" s="186"/>
      <c r="X930" s="186"/>
      <c r="Y930" s="187"/>
      <c r="AC930" s="192"/>
      <c r="AD930" s="46"/>
      <c r="AE930" s="192"/>
      <c r="AF930" s="46"/>
      <c r="AG930" s="192"/>
      <c r="AH930" s="46"/>
      <c r="AL930" s="186"/>
      <c r="AM930" s="187"/>
      <c r="AN930" s="186"/>
      <c r="AO930" s="186"/>
      <c r="AP930" s="186"/>
      <c r="AQ930" s="187"/>
      <c r="AU930" s="192"/>
      <c r="AV930" s="46"/>
      <c r="AW930" s="192"/>
      <c r="AX930" s="192"/>
      <c r="AY930" s="192"/>
      <c r="AZ930" s="46"/>
      <c r="BD930" s="192"/>
      <c r="BE930" s="46"/>
      <c r="BF930" s="192"/>
      <c r="BG930" s="192"/>
      <c r="BH930" s="192"/>
      <c r="BI930" s="46"/>
      <c r="BM930" s="192"/>
      <c r="BN930" s="46"/>
      <c r="BO930" s="192"/>
      <c r="BP930" s="192"/>
      <c r="BQ930" s="192"/>
      <c r="BR930" s="46"/>
    </row>
    <row r="931" spans="11:70">
      <c r="K931" s="186"/>
      <c r="L931" s="187"/>
      <c r="M931" s="186"/>
      <c r="N931" s="186"/>
      <c r="O931" s="186"/>
      <c r="P931" s="187"/>
      <c r="T931" s="186"/>
      <c r="U931" s="187"/>
      <c r="V931" s="186"/>
      <c r="W931" s="186"/>
      <c r="X931" s="186"/>
      <c r="Y931" s="187"/>
      <c r="AC931" s="192"/>
      <c r="AD931" s="46"/>
      <c r="AE931" s="192"/>
      <c r="AF931" s="46"/>
      <c r="AG931" s="192"/>
      <c r="AH931" s="46"/>
      <c r="AL931" s="186"/>
      <c r="AM931" s="187"/>
      <c r="AN931" s="186"/>
      <c r="AO931" s="186"/>
      <c r="AP931" s="186"/>
      <c r="AQ931" s="187"/>
      <c r="AU931" s="192"/>
      <c r="AV931" s="46"/>
      <c r="AW931" s="192"/>
      <c r="AX931" s="192"/>
      <c r="AY931" s="192"/>
      <c r="AZ931" s="46"/>
      <c r="BD931" s="192"/>
      <c r="BE931" s="46"/>
      <c r="BF931" s="192"/>
      <c r="BG931" s="192"/>
      <c r="BH931" s="192"/>
      <c r="BI931" s="46"/>
      <c r="BM931" s="192"/>
      <c r="BN931" s="46"/>
      <c r="BO931" s="192"/>
      <c r="BP931" s="192"/>
      <c r="BQ931" s="192"/>
      <c r="BR931" s="46"/>
    </row>
    <row r="932" spans="11:70">
      <c r="K932" s="186"/>
      <c r="L932" s="187"/>
      <c r="M932" s="186"/>
      <c r="N932" s="186"/>
      <c r="O932" s="186"/>
      <c r="P932" s="187"/>
      <c r="T932" s="186"/>
      <c r="U932" s="187"/>
      <c r="V932" s="186"/>
      <c r="W932" s="186"/>
      <c r="X932" s="186"/>
      <c r="Y932" s="187"/>
      <c r="AC932" s="192"/>
      <c r="AD932" s="46"/>
      <c r="AE932" s="192"/>
      <c r="AF932" s="46"/>
      <c r="AG932" s="192"/>
      <c r="AH932" s="46"/>
      <c r="AL932" s="186"/>
      <c r="AM932" s="187"/>
      <c r="AN932" s="186"/>
      <c r="AO932" s="186"/>
      <c r="AP932" s="186"/>
      <c r="AQ932" s="187"/>
      <c r="AU932" s="192"/>
      <c r="AV932" s="46"/>
      <c r="AW932" s="192"/>
      <c r="AX932" s="192"/>
      <c r="AY932" s="192"/>
      <c r="AZ932" s="46"/>
      <c r="BD932" s="192"/>
      <c r="BE932" s="46"/>
      <c r="BF932" s="192"/>
      <c r="BG932" s="192"/>
      <c r="BH932" s="192"/>
      <c r="BI932" s="46"/>
      <c r="BM932" s="192"/>
      <c r="BN932" s="46"/>
      <c r="BO932" s="192"/>
      <c r="BP932" s="192"/>
      <c r="BQ932" s="192"/>
      <c r="BR932" s="46"/>
    </row>
    <row r="933" spans="11:70">
      <c r="K933" s="186"/>
      <c r="L933" s="187"/>
      <c r="M933" s="186"/>
      <c r="N933" s="186"/>
      <c r="O933" s="186"/>
      <c r="P933" s="187"/>
      <c r="T933" s="186"/>
      <c r="U933" s="187"/>
      <c r="V933" s="186"/>
      <c r="W933" s="186"/>
      <c r="X933" s="186"/>
      <c r="Y933" s="187"/>
      <c r="AC933" s="192"/>
      <c r="AD933" s="46"/>
      <c r="AE933" s="192"/>
      <c r="AF933" s="46"/>
      <c r="AG933" s="192"/>
      <c r="AH933" s="46"/>
      <c r="AL933" s="186"/>
      <c r="AM933" s="187"/>
      <c r="AN933" s="186"/>
      <c r="AO933" s="186"/>
      <c r="AP933" s="186"/>
      <c r="AQ933" s="187"/>
      <c r="AU933" s="192"/>
      <c r="AV933" s="46"/>
      <c r="AW933" s="192"/>
      <c r="AX933" s="192"/>
      <c r="AY933" s="192"/>
      <c r="AZ933" s="46"/>
      <c r="BD933" s="192"/>
      <c r="BE933" s="46"/>
      <c r="BF933" s="192"/>
      <c r="BG933" s="192"/>
      <c r="BH933" s="192"/>
      <c r="BI933" s="46"/>
      <c r="BM933" s="192"/>
      <c r="BN933" s="46"/>
      <c r="BO933" s="192"/>
      <c r="BP933" s="192"/>
      <c r="BQ933" s="192"/>
      <c r="BR933" s="46"/>
    </row>
    <row r="934" spans="11:70">
      <c r="K934" s="186"/>
      <c r="L934" s="187"/>
      <c r="M934" s="186"/>
      <c r="N934" s="186"/>
      <c r="O934" s="186"/>
      <c r="P934" s="187"/>
      <c r="T934" s="186"/>
      <c r="U934" s="187"/>
      <c r="V934" s="186"/>
      <c r="W934" s="186"/>
      <c r="X934" s="186"/>
      <c r="Y934" s="187"/>
      <c r="AC934" s="192"/>
      <c r="AD934" s="46"/>
      <c r="AE934" s="192"/>
      <c r="AF934" s="46"/>
      <c r="AG934" s="192"/>
      <c r="AH934" s="46"/>
      <c r="AL934" s="186"/>
      <c r="AM934" s="187"/>
      <c r="AN934" s="186"/>
      <c r="AO934" s="186"/>
      <c r="AP934" s="186"/>
      <c r="AQ934" s="187"/>
      <c r="AU934" s="192"/>
      <c r="AV934" s="46"/>
      <c r="AW934" s="192"/>
      <c r="AX934" s="192"/>
      <c r="AY934" s="192"/>
      <c r="AZ934" s="46"/>
      <c r="BD934" s="192"/>
      <c r="BE934" s="46"/>
      <c r="BF934" s="192"/>
      <c r="BG934" s="192"/>
      <c r="BH934" s="192"/>
      <c r="BI934" s="46"/>
      <c r="BM934" s="192"/>
      <c r="BN934" s="46"/>
      <c r="BO934" s="192"/>
      <c r="BP934" s="192"/>
      <c r="BQ934" s="192"/>
      <c r="BR934" s="46"/>
    </row>
    <row r="935" spans="11:70">
      <c r="K935" s="186"/>
      <c r="L935" s="187"/>
      <c r="M935" s="186"/>
      <c r="N935" s="186"/>
      <c r="O935" s="186"/>
      <c r="P935" s="187"/>
      <c r="T935" s="186"/>
      <c r="U935" s="187"/>
      <c r="V935" s="186"/>
      <c r="W935" s="186"/>
      <c r="X935" s="186"/>
      <c r="Y935" s="187"/>
      <c r="AC935" s="192"/>
      <c r="AD935" s="46"/>
      <c r="AE935" s="192"/>
      <c r="AF935" s="46"/>
      <c r="AG935" s="192"/>
      <c r="AH935" s="46"/>
      <c r="AL935" s="186"/>
      <c r="AM935" s="187"/>
      <c r="AN935" s="186"/>
      <c r="AO935" s="186"/>
      <c r="AP935" s="186"/>
      <c r="AQ935" s="187"/>
      <c r="AU935" s="192"/>
      <c r="AV935" s="46"/>
      <c r="AW935" s="192"/>
      <c r="AX935" s="192"/>
      <c r="AY935" s="192"/>
      <c r="AZ935" s="46"/>
      <c r="BD935" s="192"/>
      <c r="BE935" s="46"/>
      <c r="BF935" s="192"/>
      <c r="BG935" s="192"/>
      <c r="BH935" s="192"/>
      <c r="BI935" s="46"/>
      <c r="BM935" s="192"/>
      <c r="BN935" s="46"/>
      <c r="BO935" s="192"/>
      <c r="BP935" s="192"/>
      <c r="BQ935" s="192"/>
      <c r="BR935" s="46"/>
    </row>
    <row r="936" spans="11:70">
      <c r="K936" s="186"/>
      <c r="L936" s="187"/>
      <c r="M936" s="186"/>
      <c r="N936" s="186"/>
      <c r="O936" s="186"/>
      <c r="P936" s="187"/>
      <c r="T936" s="186"/>
      <c r="U936" s="187"/>
      <c r="V936" s="186"/>
      <c r="W936" s="186"/>
      <c r="X936" s="186"/>
      <c r="Y936" s="187"/>
      <c r="AC936" s="192"/>
      <c r="AD936" s="46"/>
      <c r="AE936" s="192"/>
      <c r="AF936" s="46"/>
      <c r="AG936" s="192"/>
      <c r="AH936" s="46"/>
      <c r="AL936" s="186"/>
      <c r="AM936" s="187"/>
      <c r="AN936" s="186"/>
      <c r="AO936" s="186"/>
      <c r="AP936" s="186"/>
      <c r="AQ936" s="187"/>
      <c r="AU936" s="192"/>
      <c r="AV936" s="46"/>
      <c r="AW936" s="192"/>
      <c r="AX936" s="192"/>
      <c r="AY936" s="192"/>
      <c r="AZ936" s="46"/>
      <c r="BD936" s="192"/>
      <c r="BE936" s="46"/>
      <c r="BF936" s="192"/>
      <c r="BG936" s="192"/>
      <c r="BH936" s="192"/>
      <c r="BI936" s="46"/>
      <c r="BM936" s="192"/>
      <c r="BN936" s="46"/>
      <c r="BO936" s="192"/>
      <c r="BP936" s="192"/>
      <c r="BQ936" s="192"/>
      <c r="BR936" s="46"/>
    </row>
    <row r="937" spans="11:70">
      <c r="K937" s="186"/>
      <c r="L937" s="187"/>
      <c r="M937" s="186"/>
      <c r="N937" s="186"/>
      <c r="O937" s="186"/>
      <c r="P937" s="187"/>
      <c r="T937" s="186"/>
      <c r="U937" s="187"/>
      <c r="V937" s="186"/>
      <c r="W937" s="186"/>
      <c r="X937" s="186"/>
      <c r="Y937" s="187"/>
      <c r="AC937" s="192"/>
      <c r="AD937" s="46"/>
      <c r="AE937" s="192"/>
      <c r="AF937" s="46"/>
      <c r="AG937" s="192"/>
      <c r="AH937" s="46"/>
      <c r="AL937" s="186"/>
      <c r="AM937" s="187"/>
      <c r="AN937" s="186"/>
      <c r="AO937" s="186"/>
      <c r="AP937" s="186"/>
      <c r="AQ937" s="187"/>
      <c r="AU937" s="192"/>
      <c r="AV937" s="46"/>
      <c r="AW937" s="192"/>
      <c r="AX937" s="192"/>
      <c r="AY937" s="192"/>
      <c r="AZ937" s="46"/>
      <c r="BD937" s="192"/>
      <c r="BE937" s="46"/>
      <c r="BF937" s="192"/>
      <c r="BG937" s="192"/>
      <c r="BH937" s="192"/>
      <c r="BI937" s="46"/>
      <c r="BM937" s="192"/>
      <c r="BN937" s="46"/>
      <c r="BO937" s="192"/>
      <c r="BP937" s="192"/>
      <c r="BQ937" s="192"/>
      <c r="BR937" s="46"/>
    </row>
    <row r="938" spans="11:70">
      <c r="K938" s="186"/>
      <c r="L938" s="187"/>
      <c r="M938" s="186"/>
      <c r="N938" s="186"/>
      <c r="O938" s="186"/>
      <c r="P938" s="187"/>
      <c r="T938" s="186"/>
      <c r="U938" s="187"/>
      <c r="V938" s="186"/>
      <c r="W938" s="186"/>
      <c r="X938" s="186"/>
      <c r="Y938" s="187"/>
      <c r="AC938" s="192"/>
      <c r="AD938" s="46"/>
      <c r="AE938" s="192"/>
      <c r="AF938" s="46"/>
      <c r="AG938" s="192"/>
      <c r="AH938" s="46"/>
      <c r="AL938" s="186"/>
      <c r="AM938" s="187"/>
      <c r="AN938" s="186"/>
      <c r="AO938" s="186"/>
      <c r="AP938" s="186"/>
      <c r="AQ938" s="187"/>
      <c r="AU938" s="192"/>
      <c r="AV938" s="46"/>
      <c r="AW938" s="192"/>
      <c r="AX938" s="192"/>
      <c r="AY938" s="192"/>
      <c r="AZ938" s="46"/>
      <c r="BD938" s="192"/>
      <c r="BE938" s="46"/>
      <c r="BF938" s="192"/>
      <c r="BG938" s="192"/>
      <c r="BH938" s="192"/>
      <c r="BI938" s="46"/>
      <c r="BM938" s="192"/>
      <c r="BN938" s="46"/>
      <c r="BO938" s="192"/>
      <c r="BP938" s="192"/>
      <c r="BQ938" s="192"/>
      <c r="BR938" s="46"/>
    </row>
    <row r="939" spans="11:70">
      <c r="K939" s="186"/>
      <c r="L939" s="187"/>
      <c r="M939" s="186"/>
      <c r="N939" s="186"/>
      <c r="O939" s="186"/>
      <c r="P939" s="187"/>
      <c r="T939" s="186"/>
      <c r="U939" s="187"/>
      <c r="V939" s="186"/>
      <c r="W939" s="186"/>
      <c r="X939" s="186"/>
      <c r="Y939" s="187"/>
      <c r="AC939" s="192"/>
      <c r="AD939" s="46"/>
      <c r="AE939" s="192"/>
      <c r="AF939" s="46"/>
      <c r="AG939" s="192"/>
      <c r="AH939" s="46"/>
      <c r="AL939" s="186"/>
      <c r="AM939" s="187"/>
      <c r="AN939" s="186"/>
      <c r="AO939" s="186"/>
      <c r="AP939" s="186"/>
      <c r="AQ939" s="187"/>
      <c r="AU939" s="192"/>
      <c r="AV939" s="46"/>
      <c r="AW939" s="192"/>
      <c r="AX939" s="192"/>
      <c r="AY939" s="192"/>
      <c r="AZ939" s="46"/>
      <c r="BD939" s="192"/>
      <c r="BE939" s="46"/>
      <c r="BF939" s="192"/>
      <c r="BG939" s="192"/>
      <c r="BH939" s="192"/>
      <c r="BI939" s="46"/>
      <c r="BM939" s="192"/>
      <c r="BN939" s="46"/>
      <c r="BO939" s="192"/>
      <c r="BP939" s="192"/>
      <c r="BQ939" s="192"/>
      <c r="BR939" s="46"/>
    </row>
    <row r="940" spans="11:70">
      <c r="K940" s="186"/>
      <c r="L940" s="187"/>
      <c r="M940" s="186"/>
      <c r="N940" s="186"/>
      <c r="O940" s="186"/>
      <c r="P940" s="187"/>
      <c r="T940" s="186"/>
      <c r="U940" s="187"/>
      <c r="V940" s="186"/>
      <c r="W940" s="186"/>
      <c r="X940" s="186"/>
      <c r="Y940" s="187"/>
      <c r="AC940" s="192"/>
      <c r="AD940" s="46"/>
      <c r="AE940" s="192"/>
      <c r="AF940" s="46"/>
      <c r="AG940" s="192"/>
      <c r="AH940" s="46"/>
      <c r="AL940" s="186"/>
      <c r="AM940" s="187"/>
      <c r="AN940" s="186"/>
      <c r="AO940" s="186"/>
      <c r="AP940" s="186"/>
      <c r="AQ940" s="187"/>
      <c r="AU940" s="192"/>
      <c r="AV940" s="46"/>
      <c r="AW940" s="192"/>
      <c r="AX940" s="192"/>
      <c r="AY940" s="192"/>
      <c r="AZ940" s="46"/>
      <c r="BD940" s="192"/>
      <c r="BE940" s="46"/>
      <c r="BF940" s="192"/>
      <c r="BG940" s="192"/>
      <c r="BH940" s="192"/>
      <c r="BI940" s="46"/>
      <c r="BM940" s="192"/>
      <c r="BN940" s="46"/>
      <c r="BO940" s="192"/>
      <c r="BP940" s="192"/>
      <c r="BQ940" s="192"/>
      <c r="BR940" s="46"/>
    </row>
    <row r="941" spans="11:70">
      <c r="K941" s="186"/>
      <c r="L941" s="187"/>
      <c r="M941" s="186"/>
      <c r="N941" s="186"/>
      <c r="O941" s="186"/>
      <c r="P941" s="187"/>
      <c r="T941" s="186"/>
      <c r="U941" s="187"/>
      <c r="V941" s="186"/>
      <c r="W941" s="186"/>
      <c r="X941" s="186"/>
      <c r="Y941" s="187"/>
      <c r="AC941" s="192"/>
      <c r="AD941" s="46"/>
      <c r="AE941" s="192"/>
      <c r="AF941" s="46"/>
      <c r="AG941" s="192"/>
      <c r="AH941" s="46"/>
      <c r="AL941" s="186"/>
      <c r="AM941" s="187"/>
      <c r="AN941" s="186"/>
      <c r="AO941" s="186"/>
      <c r="AP941" s="186"/>
      <c r="AQ941" s="187"/>
      <c r="AU941" s="192"/>
      <c r="AV941" s="46"/>
      <c r="AW941" s="192"/>
      <c r="AX941" s="192"/>
      <c r="AY941" s="192"/>
      <c r="AZ941" s="46"/>
      <c r="BD941" s="192"/>
      <c r="BE941" s="46"/>
      <c r="BF941" s="192"/>
      <c r="BG941" s="192"/>
      <c r="BH941" s="192"/>
      <c r="BI941" s="46"/>
      <c r="BM941" s="192"/>
      <c r="BN941" s="46"/>
      <c r="BO941" s="192"/>
      <c r="BP941" s="192"/>
      <c r="BQ941" s="192"/>
      <c r="BR941" s="46"/>
    </row>
    <row r="942" spans="11:70">
      <c r="K942" s="186"/>
      <c r="L942" s="187"/>
      <c r="M942" s="186"/>
      <c r="N942" s="186"/>
      <c r="O942" s="186"/>
      <c r="P942" s="187"/>
      <c r="T942" s="186"/>
      <c r="U942" s="187"/>
      <c r="V942" s="186"/>
      <c r="W942" s="186"/>
      <c r="X942" s="186"/>
      <c r="Y942" s="187"/>
      <c r="AC942" s="192"/>
      <c r="AD942" s="46"/>
      <c r="AE942" s="192"/>
      <c r="AF942" s="46"/>
      <c r="AG942" s="192"/>
      <c r="AH942" s="46"/>
      <c r="AL942" s="186"/>
      <c r="AM942" s="187"/>
      <c r="AN942" s="186"/>
      <c r="AO942" s="186"/>
      <c r="AP942" s="186"/>
      <c r="AQ942" s="187"/>
      <c r="AU942" s="192"/>
      <c r="AV942" s="46"/>
      <c r="AW942" s="192"/>
      <c r="AX942" s="192"/>
      <c r="AY942" s="192"/>
      <c r="AZ942" s="46"/>
      <c r="BD942" s="192"/>
      <c r="BE942" s="46"/>
      <c r="BF942" s="192"/>
      <c r="BG942" s="192"/>
      <c r="BH942" s="192"/>
      <c r="BI942" s="46"/>
      <c r="BM942" s="192"/>
      <c r="BN942" s="46"/>
      <c r="BO942" s="192"/>
      <c r="BP942" s="192"/>
      <c r="BQ942" s="192"/>
      <c r="BR942" s="46"/>
    </row>
    <row r="943" spans="11:70">
      <c r="K943" s="186"/>
      <c r="L943" s="187"/>
      <c r="M943" s="186"/>
      <c r="N943" s="186"/>
      <c r="O943" s="186"/>
      <c r="P943" s="187"/>
      <c r="T943" s="186"/>
      <c r="U943" s="187"/>
      <c r="V943" s="186"/>
      <c r="W943" s="186"/>
      <c r="X943" s="186"/>
      <c r="Y943" s="187"/>
      <c r="AC943" s="192"/>
      <c r="AD943" s="46"/>
      <c r="AE943" s="192"/>
      <c r="AF943" s="46"/>
      <c r="AG943" s="192"/>
      <c r="AH943" s="46"/>
      <c r="AL943" s="186"/>
      <c r="AM943" s="187"/>
      <c r="AN943" s="186"/>
      <c r="AO943" s="186"/>
      <c r="AP943" s="186"/>
      <c r="AQ943" s="187"/>
      <c r="AU943" s="192"/>
      <c r="AV943" s="46"/>
      <c r="AW943" s="192"/>
      <c r="AX943" s="192"/>
      <c r="AY943" s="192"/>
      <c r="AZ943" s="46"/>
      <c r="BD943" s="192"/>
      <c r="BE943" s="46"/>
      <c r="BF943" s="192"/>
      <c r="BG943" s="192"/>
      <c r="BH943" s="192"/>
      <c r="BI943" s="46"/>
      <c r="BM943" s="192"/>
      <c r="BN943" s="46"/>
      <c r="BO943" s="192"/>
      <c r="BP943" s="192"/>
      <c r="BQ943" s="192"/>
      <c r="BR943" s="46"/>
    </row>
    <row r="944" spans="11:70">
      <c r="K944" s="186"/>
      <c r="L944" s="187"/>
      <c r="M944" s="187"/>
      <c r="N944" s="186"/>
      <c r="O944" s="186"/>
      <c r="P944" s="187"/>
      <c r="T944" s="186"/>
      <c r="U944" s="187"/>
      <c r="V944" s="186"/>
      <c r="W944" s="186"/>
      <c r="X944" s="186"/>
      <c r="Y944" s="187"/>
      <c r="AC944" s="192"/>
      <c r="AD944" s="46"/>
      <c r="AE944" s="192"/>
      <c r="AF944" s="46"/>
      <c r="AG944" s="192"/>
      <c r="AH944" s="46"/>
      <c r="AL944" s="186"/>
      <c r="AM944" s="187"/>
      <c r="AN944" s="186"/>
      <c r="AO944" s="186"/>
      <c r="AP944" s="186"/>
      <c r="AQ944" s="187"/>
      <c r="AU944" s="192"/>
      <c r="AV944" s="46"/>
      <c r="AW944" s="192"/>
      <c r="AX944" s="192"/>
      <c r="AY944" s="192"/>
      <c r="AZ944" s="46"/>
      <c r="BD944" s="192"/>
      <c r="BE944" s="46"/>
      <c r="BF944" s="192"/>
      <c r="BG944" s="192"/>
      <c r="BH944" s="192"/>
      <c r="BI944" s="46"/>
      <c r="BM944" s="192"/>
      <c r="BN944" s="46"/>
      <c r="BO944" s="192"/>
      <c r="BP944" s="192"/>
      <c r="BQ944" s="192"/>
      <c r="BR944" s="46"/>
    </row>
    <row r="945" spans="11:70">
      <c r="K945" s="186"/>
      <c r="L945" s="187"/>
      <c r="M945" s="187"/>
      <c r="N945" s="186"/>
      <c r="O945" s="186"/>
      <c r="P945" s="187"/>
      <c r="T945" s="186"/>
      <c r="U945" s="187"/>
      <c r="V945" s="186"/>
      <c r="W945" s="186"/>
      <c r="X945" s="186"/>
      <c r="Y945" s="187"/>
      <c r="AC945" s="192"/>
      <c r="AD945" s="46"/>
      <c r="AE945" s="192"/>
      <c r="AF945" s="46"/>
      <c r="AG945" s="192"/>
      <c r="AH945" s="46"/>
      <c r="AL945" s="186"/>
      <c r="AM945" s="187"/>
      <c r="AN945" s="186"/>
      <c r="AO945" s="186"/>
      <c r="AP945" s="186"/>
      <c r="AQ945" s="187"/>
      <c r="AU945" s="192"/>
      <c r="AV945" s="46"/>
      <c r="AW945" s="192"/>
      <c r="AX945" s="192"/>
      <c r="AY945" s="192"/>
      <c r="AZ945" s="46"/>
      <c r="BD945" s="192"/>
      <c r="BE945" s="46"/>
      <c r="BF945" s="192"/>
      <c r="BG945" s="192"/>
      <c r="BH945" s="192"/>
      <c r="BI945" s="46"/>
      <c r="BM945" s="192"/>
      <c r="BN945" s="46"/>
      <c r="BO945" s="192"/>
      <c r="BP945" s="192"/>
      <c r="BQ945" s="192"/>
      <c r="BR945" s="46"/>
    </row>
    <row r="946" spans="11:70">
      <c r="K946" s="186"/>
      <c r="L946" s="187"/>
      <c r="M946" s="187"/>
      <c r="N946" s="186"/>
      <c r="O946" s="186"/>
      <c r="P946" s="187"/>
      <c r="T946" s="186"/>
      <c r="U946" s="187"/>
      <c r="V946" s="186"/>
      <c r="W946" s="186"/>
      <c r="X946" s="186"/>
      <c r="Y946" s="187"/>
      <c r="AC946" s="192"/>
      <c r="AD946" s="46"/>
      <c r="AE946" s="192"/>
      <c r="AF946" s="46"/>
      <c r="AG946" s="192"/>
      <c r="AH946" s="46"/>
      <c r="AL946" s="186"/>
      <c r="AM946" s="187"/>
      <c r="AN946" s="186"/>
      <c r="AO946" s="186"/>
      <c r="AP946" s="186"/>
      <c r="AQ946" s="187"/>
      <c r="AU946" s="192"/>
      <c r="AV946" s="46"/>
      <c r="AW946" s="192"/>
      <c r="AX946" s="192"/>
      <c r="AY946" s="192"/>
      <c r="AZ946" s="46"/>
      <c r="BD946" s="192"/>
      <c r="BE946" s="46"/>
      <c r="BF946" s="192"/>
      <c r="BG946" s="192"/>
      <c r="BH946" s="192"/>
      <c r="BI946" s="46"/>
      <c r="BM946" s="192"/>
      <c r="BN946" s="46"/>
      <c r="BO946" s="192"/>
      <c r="BP946" s="192"/>
      <c r="BQ946" s="192"/>
      <c r="BR946" s="46"/>
    </row>
    <row r="947" spans="11:70">
      <c r="K947" s="186"/>
      <c r="L947" s="187"/>
      <c r="M947" s="187"/>
      <c r="N947" s="186"/>
      <c r="O947" s="186"/>
      <c r="P947" s="187"/>
      <c r="T947" s="186"/>
      <c r="U947" s="187"/>
      <c r="V947" s="186"/>
      <c r="W947" s="186"/>
      <c r="X947" s="186"/>
      <c r="Y947" s="187"/>
      <c r="AC947" s="192"/>
      <c r="AD947" s="46"/>
      <c r="AE947" s="192"/>
      <c r="AF947" s="46"/>
      <c r="AG947" s="192"/>
      <c r="AH947" s="46"/>
      <c r="AL947" s="186"/>
      <c r="AM947" s="187"/>
      <c r="AN947" s="186"/>
      <c r="AO947" s="186"/>
      <c r="AP947" s="186"/>
      <c r="AQ947" s="187"/>
      <c r="AU947" s="192"/>
      <c r="AV947" s="46"/>
      <c r="AW947" s="192"/>
      <c r="AX947" s="192"/>
      <c r="AY947" s="192"/>
      <c r="AZ947" s="46"/>
      <c r="BD947" s="192"/>
      <c r="BE947" s="46"/>
      <c r="BF947" s="192"/>
      <c r="BG947" s="192"/>
      <c r="BH947" s="192"/>
      <c r="BI947" s="46"/>
      <c r="BM947" s="192"/>
      <c r="BN947" s="46"/>
      <c r="BO947" s="192"/>
      <c r="BP947" s="192"/>
      <c r="BQ947" s="192"/>
      <c r="BR947" s="46"/>
    </row>
    <row r="948" spans="11:70">
      <c r="K948" s="186"/>
      <c r="L948" s="187"/>
      <c r="M948" s="187"/>
      <c r="N948" s="186"/>
      <c r="O948" s="186"/>
      <c r="P948" s="187"/>
      <c r="T948" s="186"/>
      <c r="U948" s="187"/>
      <c r="V948" s="186"/>
      <c r="W948" s="186"/>
      <c r="X948" s="186"/>
      <c r="Y948" s="187"/>
      <c r="AC948" s="192"/>
      <c r="AD948" s="46"/>
      <c r="AE948" s="192"/>
      <c r="AF948" s="46"/>
      <c r="AG948" s="192"/>
      <c r="AH948" s="46"/>
      <c r="AL948" s="186"/>
      <c r="AM948" s="187"/>
      <c r="AN948" s="186"/>
      <c r="AO948" s="186"/>
      <c r="AP948" s="186"/>
      <c r="AQ948" s="187"/>
      <c r="AU948" s="192"/>
      <c r="AV948" s="46"/>
      <c r="AW948" s="192"/>
      <c r="AX948" s="192"/>
      <c r="AY948" s="192"/>
      <c r="AZ948" s="46"/>
      <c r="BD948" s="192"/>
      <c r="BE948" s="46"/>
      <c r="BF948" s="192"/>
      <c r="BG948" s="192"/>
      <c r="BH948" s="192"/>
      <c r="BI948" s="46"/>
      <c r="BM948" s="192"/>
      <c r="BN948" s="46"/>
      <c r="BO948" s="192"/>
      <c r="BP948" s="192"/>
      <c r="BQ948" s="192"/>
      <c r="BR948" s="46"/>
    </row>
    <row r="949" spans="11:70">
      <c r="K949" s="186"/>
      <c r="L949" s="187"/>
      <c r="M949" s="187"/>
      <c r="N949" s="186"/>
      <c r="O949" s="186"/>
      <c r="P949" s="187"/>
      <c r="T949" s="186"/>
      <c r="U949" s="187"/>
      <c r="V949" s="186"/>
      <c r="W949" s="186"/>
      <c r="X949" s="186"/>
      <c r="Y949" s="187"/>
      <c r="AC949" s="192"/>
      <c r="AD949" s="46"/>
      <c r="AE949" s="192"/>
      <c r="AF949" s="46"/>
      <c r="AG949" s="192"/>
      <c r="AH949" s="46"/>
      <c r="AL949" s="186"/>
      <c r="AM949" s="187"/>
      <c r="AN949" s="186"/>
      <c r="AO949" s="186"/>
      <c r="AP949" s="186"/>
      <c r="AQ949" s="187"/>
      <c r="AU949" s="192"/>
      <c r="AV949" s="46"/>
      <c r="AW949" s="192"/>
      <c r="AX949" s="192"/>
      <c r="AY949" s="192"/>
      <c r="AZ949" s="46"/>
      <c r="BD949" s="192"/>
      <c r="BE949" s="46"/>
      <c r="BF949" s="192"/>
      <c r="BG949" s="192"/>
      <c r="BH949" s="192"/>
      <c r="BI949" s="46"/>
      <c r="BM949" s="192"/>
      <c r="BN949" s="46"/>
      <c r="BO949" s="192"/>
      <c r="BP949" s="192"/>
      <c r="BQ949" s="192"/>
      <c r="BR949" s="46"/>
    </row>
    <row r="950" spans="11:70">
      <c r="K950" s="186"/>
      <c r="L950" s="187"/>
      <c r="M950" s="187"/>
      <c r="N950" s="186"/>
      <c r="O950" s="186"/>
      <c r="P950" s="187"/>
      <c r="T950" s="186"/>
      <c r="U950" s="187"/>
      <c r="V950" s="186"/>
      <c r="W950" s="186"/>
      <c r="X950" s="186"/>
      <c r="Y950" s="187"/>
      <c r="AC950" s="192"/>
      <c r="AD950" s="46"/>
      <c r="AE950" s="192"/>
      <c r="AF950" s="46"/>
      <c r="AG950" s="192"/>
      <c r="AH950" s="46"/>
      <c r="AL950" s="186"/>
      <c r="AM950" s="187"/>
      <c r="AN950" s="186"/>
      <c r="AO950" s="186"/>
      <c r="AP950" s="186"/>
      <c r="AQ950" s="187"/>
      <c r="AU950" s="192"/>
      <c r="AV950" s="46"/>
      <c r="AW950" s="192"/>
      <c r="AX950" s="192"/>
      <c r="AY950" s="192"/>
      <c r="AZ950" s="46"/>
      <c r="BD950" s="192"/>
      <c r="BE950" s="46"/>
      <c r="BF950" s="192"/>
      <c r="BG950" s="192"/>
      <c r="BH950" s="192"/>
      <c r="BI950" s="46"/>
      <c r="BM950" s="192"/>
      <c r="BN950" s="46"/>
      <c r="BO950" s="192"/>
      <c r="BP950" s="192"/>
      <c r="BQ950" s="192"/>
      <c r="BR950" s="46"/>
    </row>
    <row r="951" spans="11:70">
      <c r="K951" s="186"/>
      <c r="L951" s="187"/>
      <c r="M951" s="187"/>
      <c r="N951" s="186"/>
      <c r="O951" s="186"/>
      <c r="P951" s="187"/>
      <c r="T951" s="186"/>
      <c r="U951" s="187"/>
      <c r="V951" s="186"/>
      <c r="W951" s="186"/>
      <c r="X951" s="186"/>
      <c r="Y951" s="187"/>
      <c r="AC951" s="192"/>
      <c r="AD951" s="46"/>
      <c r="AE951" s="192"/>
      <c r="AF951" s="46"/>
      <c r="AG951" s="192"/>
      <c r="AH951" s="46"/>
      <c r="AL951" s="186"/>
      <c r="AM951" s="187"/>
      <c r="AN951" s="186"/>
      <c r="AO951" s="186"/>
      <c r="AP951" s="186"/>
      <c r="AQ951" s="187"/>
      <c r="AU951" s="192"/>
      <c r="AV951" s="46"/>
      <c r="AW951" s="192"/>
      <c r="AX951" s="192"/>
      <c r="AY951" s="192"/>
      <c r="AZ951" s="46"/>
      <c r="BD951" s="192"/>
      <c r="BE951" s="46"/>
      <c r="BF951" s="192"/>
      <c r="BG951" s="192"/>
      <c r="BH951" s="192"/>
      <c r="BI951" s="46"/>
      <c r="BM951" s="192"/>
      <c r="BN951" s="46"/>
      <c r="BO951" s="192"/>
      <c r="BP951" s="192"/>
      <c r="BQ951" s="192"/>
      <c r="BR951" s="46"/>
    </row>
    <row r="952" spans="11:70">
      <c r="K952" s="186"/>
      <c r="L952" s="187"/>
      <c r="M952" s="187"/>
      <c r="N952" s="186"/>
      <c r="O952" s="186"/>
      <c r="P952" s="187"/>
      <c r="T952" s="186"/>
      <c r="U952" s="187"/>
      <c r="V952" s="186"/>
      <c r="W952" s="186"/>
      <c r="X952" s="186"/>
      <c r="Y952" s="187"/>
      <c r="AC952" s="192"/>
      <c r="AD952" s="46"/>
      <c r="AE952" s="192"/>
      <c r="AF952" s="46"/>
      <c r="AG952" s="192"/>
      <c r="AH952" s="46"/>
      <c r="AL952" s="186"/>
      <c r="AM952" s="187"/>
      <c r="AN952" s="186"/>
      <c r="AO952" s="186"/>
      <c r="AP952" s="186"/>
      <c r="AQ952" s="187"/>
      <c r="AU952" s="192"/>
      <c r="AV952" s="46"/>
      <c r="AW952" s="192"/>
      <c r="AX952" s="192"/>
      <c r="AY952" s="192"/>
      <c r="AZ952" s="46"/>
      <c r="BD952" s="192"/>
      <c r="BE952" s="46"/>
      <c r="BF952" s="192"/>
      <c r="BG952" s="192"/>
      <c r="BH952" s="192"/>
      <c r="BI952" s="46"/>
      <c r="BM952" s="192"/>
      <c r="BN952" s="46"/>
      <c r="BO952" s="192"/>
      <c r="BP952" s="192"/>
      <c r="BQ952" s="192"/>
      <c r="BR952" s="46"/>
    </row>
    <row r="953" spans="11:70">
      <c r="K953" s="186"/>
      <c r="L953" s="187"/>
      <c r="M953" s="187"/>
      <c r="N953" s="186"/>
      <c r="O953" s="186"/>
      <c r="P953" s="187"/>
      <c r="T953" s="186"/>
      <c r="U953" s="187"/>
      <c r="V953" s="186"/>
      <c r="W953" s="186"/>
      <c r="X953" s="186"/>
      <c r="Y953" s="187"/>
      <c r="AC953" s="192"/>
      <c r="AD953" s="46"/>
      <c r="AE953" s="192"/>
      <c r="AF953" s="46"/>
      <c r="AG953" s="192"/>
      <c r="AH953" s="46"/>
      <c r="AL953" s="186"/>
      <c r="AM953" s="187"/>
      <c r="AN953" s="186"/>
      <c r="AO953" s="186"/>
      <c r="AP953" s="186"/>
      <c r="AQ953" s="187"/>
      <c r="AU953" s="192"/>
      <c r="AV953" s="46"/>
      <c r="AW953" s="192"/>
      <c r="AX953" s="192"/>
      <c r="AY953" s="192"/>
      <c r="AZ953" s="46"/>
      <c r="BD953" s="192"/>
      <c r="BE953" s="46"/>
      <c r="BF953" s="192"/>
      <c r="BG953" s="192"/>
      <c r="BH953" s="192"/>
      <c r="BI953" s="46"/>
      <c r="BM953" s="192"/>
      <c r="BN953" s="46"/>
      <c r="BO953" s="192"/>
      <c r="BP953" s="192"/>
      <c r="BQ953" s="192"/>
      <c r="BR953" s="46"/>
    </row>
    <row r="954" spans="11:70">
      <c r="K954" s="186"/>
      <c r="L954" s="187"/>
      <c r="M954" s="187"/>
      <c r="N954" s="186"/>
      <c r="O954" s="186"/>
      <c r="P954" s="187"/>
      <c r="T954" s="186"/>
      <c r="U954" s="187"/>
      <c r="V954" s="186"/>
      <c r="W954" s="186"/>
      <c r="X954" s="186"/>
      <c r="Y954" s="187"/>
      <c r="AC954" s="192"/>
      <c r="AD954" s="46"/>
      <c r="AE954" s="192"/>
      <c r="AF954" s="46"/>
      <c r="AG954" s="192"/>
      <c r="AH954" s="46"/>
      <c r="AL954" s="186"/>
      <c r="AM954" s="187"/>
      <c r="AN954" s="186"/>
      <c r="AO954" s="186"/>
      <c r="AP954" s="186"/>
      <c r="AQ954" s="187"/>
      <c r="AU954" s="192"/>
      <c r="AV954" s="46"/>
      <c r="AW954" s="192"/>
      <c r="AX954" s="192"/>
      <c r="AY954" s="192"/>
      <c r="AZ954" s="46"/>
      <c r="BD954" s="192"/>
      <c r="BE954" s="46"/>
      <c r="BF954" s="192"/>
      <c r="BG954" s="192"/>
      <c r="BH954" s="192"/>
      <c r="BI954" s="46"/>
      <c r="BM954" s="192"/>
      <c r="BN954" s="46"/>
      <c r="BO954" s="192"/>
      <c r="BP954" s="192"/>
      <c r="BQ954" s="192"/>
      <c r="BR954" s="46"/>
    </row>
    <row r="955" spans="11:70">
      <c r="K955" s="186"/>
      <c r="L955" s="187"/>
      <c r="M955" s="187"/>
      <c r="N955" s="186"/>
      <c r="O955" s="186"/>
      <c r="P955" s="187"/>
      <c r="T955" s="186"/>
      <c r="U955" s="187"/>
      <c r="V955" s="186"/>
      <c r="W955" s="186"/>
      <c r="X955" s="186"/>
      <c r="Y955" s="187"/>
      <c r="AC955" s="192"/>
      <c r="AD955" s="46"/>
      <c r="AE955" s="192"/>
      <c r="AF955" s="46"/>
      <c r="AG955" s="192"/>
      <c r="AH955" s="46"/>
      <c r="AL955" s="186"/>
      <c r="AM955" s="187"/>
      <c r="AN955" s="186"/>
      <c r="AO955" s="186"/>
      <c r="AP955" s="186"/>
      <c r="AQ955" s="187"/>
      <c r="AU955" s="192"/>
      <c r="AV955" s="46"/>
      <c r="AW955" s="192"/>
      <c r="AX955" s="192"/>
      <c r="AY955" s="192"/>
      <c r="AZ955" s="46"/>
      <c r="BD955" s="192"/>
      <c r="BE955" s="46"/>
      <c r="BF955" s="192"/>
      <c r="BG955" s="192"/>
      <c r="BH955" s="192"/>
      <c r="BI955" s="46"/>
      <c r="BM955" s="192"/>
      <c r="BN955" s="46"/>
      <c r="BO955" s="192"/>
      <c r="BP955" s="192"/>
      <c r="BQ955" s="192"/>
      <c r="BR955" s="46"/>
    </row>
    <row r="956" spans="11:70">
      <c r="K956" s="186"/>
      <c r="L956" s="187"/>
      <c r="M956" s="187"/>
      <c r="N956" s="186"/>
      <c r="O956" s="186"/>
      <c r="P956" s="187"/>
      <c r="T956" s="186"/>
      <c r="U956" s="187"/>
      <c r="V956" s="186"/>
      <c r="W956" s="186"/>
      <c r="X956" s="186"/>
      <c r="Y956" s="187"/>
      <c r="AC956" s="192"/>
      <c r="AD956" s="46"/>
      <c r="AE956" s="192"/>
      <c r="AF956" s="46"/>
      <c r="AG956" s="192"/>
      <c r="AH956" s="46"/>
      <c r="AL956" s="186"/>
      <c r="AM956" s="187"/>
      <c r="AN956" s="186"/>
      <c r="AO956" s="186"/>
      <c r="AP956" s="186"/>
      <c r="AQ956" s="187"/>
      <c r="AU956" s="192"/>
      <c r="AV956" s="46"/>
      <c r="AW956" s="192"/>
      <c r="AX956" s="192"/>
      <c r="AY956" s="192"/>
      <c r="AZ956" s="46"/>
      <c r="BD956" s="192"/>
      <c r="BE956" s="46"/>
      <c r="BF956" s="192"/>
      <c r="BG956" s="192"/>
      <c r="BH956" s="192"/>
      <c r="BI956" s="46"/>
      <c r="BM956" s="192"/>
      <c r="BN956" s="46"/>
      <c r="BO956" s="192"/>
      <c r="BP956" s="192"/>
      <c r="BQ956" s="192"/>
      <c r="BR956" s="46"/>
    </row>
    <row r="957" spans="11:70">
      <c r="K957" s="186"/>
      <c r="L957" s="187"/>
      <c r="M957" s="187"/>
      <c r="N957" s="186"/>
      <c r="O957" s="186"/>
      <c r="P957" s="187"/>
      <c r="T957" s="186"/>
      <c r="U957" s="187"/>
      <c r="V957" s="186"/>
      <c r="W957" s="186"/>
      <c r="X957" s="186"/>
      <c r="Y957" s="187"/>
      <c r="AC957" s="192"/>
      <c r="AD957" s="46"/>
      <c r="AE957" s="192"/>
      <c r="AF957" s="46"/>
      <c r="AG957" s="192"/>
      <c r="AH957" s="46"/>
      <c r="AL957" s="186"/>
      <c r="AM957" s="187"/>
      <c r="AN957" s="186"/>
      <c r="AO957" s="186"/>
      <c r="AP957" s="186"/>
      <c r="AQ957" s="187"/>
      <c r="AU957" s="192"/>
      <c r="AV957" s="46"/>
      <c r="AW957" s="192"/>
      <c r="AX957" s="192"/>
      <c r="AY957" s="192"/>
      <c r="AZ957" s="46"/>
      <c r="BD957" s="192"/>
      <c r="BE957" s="46"/>
      <c r="BF957" s="192"/>
      <c r="BG957" s="192"/>
      <c r="BH957" s="192"/>
      <c r="BI957" s="46"/>
      <c r="BM957" s="192"/>
      <c r="BN957" s="46"/>
      <c r="BO957" s="192"/>
      <c r="BP957" s="192"/>
      <c r="BQ957" s="192"/>
      <c r="BR957" s="46"/>
    </row>
    <row r="958" spans="11:70">
      <c r="K958" s="186"/>
      <c r="L958" s="187"/>
      <c r="M958" s="187"/>
      <c r="N958" s="186"/>
      <c r="O958" s="186"/>
      <c r="P958" s="187"/>
      <c r="T958" s="186"/>
      <c r="U958" s="187"/>
      <c r="V958" s="186"/>
      <c r="W958" s="186"/>
      <c r="X958" s="186"/>
      <c r="Y958" s="187"/>
      <c r="AC958" s="192"/>
      <c r="AD958" s="46"/>
      <c r="AE958" s="192"/>
      <c r="AF958" s="46"/>
      <c r="AG958" s="192"/>
      <c r="AH958" s="46"/>
      <c r="AL958" s="186"/>
      <c r="AM958" s="187"/>
      <c r="AN958" s="186"/>
      <c r="AO958" s="186"/>
      <c r="AP958" s="186"/>
      <c r="AQ958" s="187"/>
      <c r="AU958" s="192"/>
      <c r="AV958" s="46"/>
      <c r="AW958" s="192"/>
      <c r="AX958" s="192"/>
      <c r="AY958" s="192"/>
      <c r="AZ958" s="46"/>
      <c r="BD958" s="192"/>
      <c r="BE958" s="46"/>
      <c r="BF958" s="192"/>
      <c r="BG958" s="192"/>
      <c r="BH958" s="192"/>
      <c r="BI958" s="46"/>
      <c r="BM958" s="192"/>
      <c r="BN958" s="46"/>
      <c r="BO958" s="192"/>
      <c r="BP958" s="192"/>
      <c r="BQ958" s="192"/>
      <c r="BR958" s="46"/>
    </row>
    <row r="959" spans="11:70">
      <c r="K959" s="186"/>
      <c r="L959" s="187"/>
      <c r="M959" s="187"/>
      <c r="N959" s="186"/>
      <c r="O959" s="186"/>
      <c r="P959" s="187"/>
      <c r="T959" s="186"/>
      <c r="U959" s="187"/>
      <c r="V959" s="186"/>
      <c r="W959" s="186"/>
      <c r="X959" s="186"/>
      <c r="Y959" s="187"/>
      <c r="AC959" s="192"/>
      <c r="AD959" s="46"/>
      <c r="AE959" s="192"/>
      <c r="AF959" s="46"/>
      <c r="AG959" s="192"/>
      <c r="AH959" s="46"/>
      <c r="AL959" s="186"/>
      <c r="AM959" s="187"/>
      <c r="AN959" s="186"/>
      <c r="AO959" s="186"/>
      <c r="AP959" s="186"/>
      <c r="AQ959" s="187"/>
      <c r="AU959" s="192"/>
      <c r="AV959" s="46"/>
      <c r="AW959" s="192"/>
      <c r="AX959" s="192"/>
      <c r="AY959" s="192"/>
      <c r="AZ959" s="46"/>
      <c r="BD959" s="192"/>
      <c r="BE959" s="46"/>
      <c r="BF959" s="192"/>
      <c r="BG959" s="192"/>
      <c r="BH959" s="192"/>
      <c r="BI959" s="46"/>
      <c r="BM959" s="192"/>
      <c r="BN959" s="46"/>
      <c r="BO959" s="192"/>
      <c r="BP959" s="192"/>
      <c r="BQ959" s="192"/>
      <c r="BR959" s="46"/>
    </row>
    <row r="960" spans="11:70">
      <c r="K960" s="186"/>
      <c r="L960" s="187"/>
      <c r="M960" s="187"/>
      <c r="N960" s="186"/>
      <c r="O960" s="186"/>
      <c r="P960" s="187"/>
      <c r="T960" s="186"/>
      <c r="U960" s="187"/>
      <c r="V960" s="186"/>
      <c r="W960" s="186"/>
      <c r="X960" s="186"/>
      <c r="Y960" s="187"/>
      <c r="AC960" s="192"/>
      <c r="AD960" s="46"/>
      <c r="AE960" s="192"/>
      <c r="AF960" s="46"/>
      <c r="AG960" s="192"/>
      <c r="AH960" s="46"/>
      <c r="AL960" s="186"/>
      <c r="AM960" s="187"/>
      <c r="AN960" s="186"/>
      <c r="AO960" s="186"/>
      <c r="AP960" s="186"/>
      <c r="AQ960" s="187"/>
      <c r="AU960" s="192"/>
      <c r="AV960" s="46"/>
      <c r="AW960" s="192"/>
      <c r="AX960" s="192"/>
      <c r="AY960" s="192"/>
      <c r="AZ960" s="46"/>
      <c r="BD960" s="192"/>
      <c r="BE960" s="46"/>
      <c r="BF960" s="192"/>
      <c r="BG960" s="192"/>
      <c r="BH960" s="192"/>
      <c r="BI960" s="46"/>
      <c r="BM960" s="192"/>
      <c r="BN960" s="46"/>
      <c r="BO960" s="192"/>
      <c r="BP960" s="192"/>
      <c r="BQ960" s="192"/>
      <c r="BR960" s="46"/>
    </row>
    <row r="961" spans="11:70">
      <c r="K961" s="186"/>
      <c r="L961" s="187"/>
      <c r="M961" s="187"/>
      <c r="N961" s="186"/>
      <c r="O961" s="186"/>
      <c r="P961" s="187"/>
      <c r="T961" s="186"/>
      <c r="U961" s="187"/>
      <c r="V961" s="186"/>
      <c r="W961" s="186"/>
      <c r="X961" s="186"/>
      <c r="Y961" s="187"/>
      <c r="AC961" s="192"/>
      <c r="AD961" s="46"/>
      <c r="AE961" s="192"/>
      <c r="AF961" s="46"/>
      <c r="AG961" s="192"/>
      <c r="AH961" s="46"/>
      <c r="AL961" s="186"/>
      <c r="AM961" s="187"/>
      <c r="AN961" s="186"/>
      <c r="AO961" s="186"/>
      <c r="AP961" s="186"/>
      <c r="AQ961" s="187"/>
      <c r="AU961" s="192"/>
      <c r="AV961" s="46"/>
      <c r="AW961" s="192"/>
      <c r="AX961" s="192"/>
      <c r="AY961" s="192"/>
      <c r="AZ961" s="46"/>
      <c r="BD961" s="192"/>
      <c r="BE961" s="46"/>
      <c r="BF961" s="192"/>
      <c r="BG961" s="192"/>
      <c r="BH961" s="192"/>
      <c r="BI961" s="46"/>
      <c r="BM961" s="192"/>
      <c r="BN961" s="46"/>
      <c r="BO961" s="192"/>
      <c r="BP961" s="192"/>
      <c r="BQ961" s="192"/>
      <c r="BR961" s="46"/>
    </row>
    <row r="962" spans="11:70">
      <c r="K962" s="186"/>
      <c r="L962" s="187"/>
      <c r="M962" s="187"/>
      <c r="N962" s="186"/>
      <c r="O962" s="186"/>
      <c r="P962" s="187"/>
      <c r="T962" s="186"/>
      <c r="U962" s="187"/>
      <c r="V962" s="186"/>
      <c r="W962" s="186"/>
      <c r="X962" s="186"/>
      <c r="Y962" s="187"/>
      <c r="AC962" s="192"/>
      <c r="AD962" s="46"/>
      <c r="AE962" s="192"/>
      <c r="AF962" s="46"/>
      <c r="AG962" s="192"/>
      <c r="AH962" s="46"/>
      <c r="AL962" s="186"/>
      <c r="AM962" s="187"/>
      <c r="AN962" s="186"/>
      <c r="AO962" s="186"/>
      <c r="AP962" s="186"/>
      <c r="AQ962" s="187"/>
      <c r="AU962" s="192"/>
      <c r="AV962" s="46"/>
      <c r="AW962" s="192"/>
      <c r="AX962" s="192"/>
      <c r="AY962" s="192"/>
      <c r="AZ962" s="46"/>
      <c r="BD962" s="192"/>
      <c r="BE962" s="46"/>
      <c r="BF962" s="192"/>
      <c r="BG962" s="192"/>
      <c r="BH962" s="192"/>
      <c r="BI962" s="46"/>
      <c r="BM962" s="192"/>
      <c r="BN962" s="46"/>
      <c r="BO962" s="192"/>
      <c r="BP962" s="192"/>
      <c r="BQ962" s="192"/>
      <c r="BR962" s="46"/>
    </row>
    <row r="963" spans="11:70">
      <c r="K963" s="186"/>
      <c r="L963" s="187"/>
      <c r="M963" s="187"/>
      <c r="N963" s="186"/>
      <c r="O963" s="186"/>
      <c r="P963" s="187"/>
      <c r="T963" s="186"/>
      <c r="U963" s="187"/>
      <c r="V963" s="186"/>
      <c r="W963" s="186"/>
      <c r="X963" s="186"/>
      <c r="Y963" s="187"/>
      <c r="AC963" s="192"/>
      <c r="AD963" s="46"/>
      <c r="AE963" s="192"/>
      <c r="AF963" s="46"/>
      <c r="AG963" s="192"/>
      <c r="AH963" s="46"/>
      <c r="AL963" s="186"/>
      <c r="AM963" s="187"/>
      <c r="AN963" s="186"/>
      <c r="AO963" s="186"/>
      <c r="AP963" s="186"/>
      <c r="AQ963" s="187"/>
      <c r="AU963" s="192"/>
      <c r="AV963" s="46"/>
      <c r="AW963" s="192"/>
      <c r="AX963" s="192"/>
      <c r="AY963" s="192"/>
      <c r="AZ963" s="46"/>
      <c r="BD963" s="192"/>
      <c r="BE963" s="46"/>
      <c r="BF963" s="192"/>
      <c r="BG963" s="192"/>
      <c r="BH963" s="192"/>
      <c r="BI963" s="46"/>
      <c r="BM963" s="192"/>
      <c r="BN963" s="46"/>
      <c r="BO963" s="192"/>
      <c r="BP963" s="192"/>
      <c r="BQ963" s="192"/>
      <c r="BR963" s="46"/>
    </row>
    <row r="964" spans="11:70">
      <c r="K964" s="186"/>
      <c r="L964" s="187"/>
      <c r="M964" s="187"/>
      <c r="N964" s="186"/>
      <c r="O964" s="186"/>
      <c r="P964" s="187"/>
      <c r="T964" s="186"/>
      <c r="U964" s="187"/>
      <c r="V964" s="186"/>
      <c r="W964" s="186"/>
      <c r="X964" s="186"/>
      <c r="Y964" s="187"/>
      <c r="AC964" s="192"/>
      <c r="AD964" s="46"/>
      <c r="AE964" s="192"/>
      <c r="AF964" s="46"/>
      <c r="AG964" s="192"/>
      <c r="AH964" s="46"/>
      <c r="AL964" s="186"/>
      <c r="AM964" s="187"/>
      <c r="AN964" s="186"/>
      <c r="AO964" s="186"/>
      <c r="AP964" s="186"/>
      <c r="AQ964" s="187"/>
      <c r="AU964" s="192"/>
      <c r="AV964" s="46"/>
      <c r="AW964" s="192"/>
      <c r="AX964" s="192"/>
      <c r="AY964" s="192"/>
      <c r="AZ964" s="46"/>
      <c r="BD964" s="192"/>
      <c r="BE964" s="46"/>
      <c r="BF964" s="192"/>
      <c r="BG964" s="192"/>
      <c r="BH964" s="192"/>
      <c r="BI964" s="46"/>
      <c r="BM964" s="192"/>
      <c r="BN964" s="46"/>
      <c r="BO964" s="192"/>
      <c r="BP964" s="192"/>
      <c r="BQ964" s="192"/>
      <c r="BR964" s="46"/>
    </row>
    <row r="965" spans="11:70">
      <c r="K965" s="186"/>
      <c r="L965" s="187"/>
      <c r="M965" s="187"/>
      <c r="N965" s="186"/>
      <c r="O965" s="186"/>
      <c r="P965" s="187"/>
      <c r="T965" s="186"/>
      <c r="U965" s="187"/>
      <c r="V965" s="186"/>
      <c r="W965" s="186"/>
      <c r="X965" s="186"/>
      <c r="Y965" s="187"/>
      <c r="AC965" s="192"/>
      <c r="AD965" s="46"/>
      <c r="AE965" s="192"/>
      <c r="AF965" s="46"/>
      <c r="AG965" s="192"/>
      <c r="AH965" s="46"/>
      <c r="AL965" s="186"/>
      <c r="AM965" s="187"/>
      <c r="AN965" s="186"/>
      <c r="AO965" s="186"/>
      <c r="AP965" s="186"/>
      <c r="AQ965" s="187"/>
      <c r="AU965" s="192"/>
      <c r="AV965" s="46"/>
      <c r="AW965" s="192"/>
      <c r="AX965" s="192"/>
      <c r="AY965" s="192"/>
      <c r="AZ965" s="46"/>
      <c r="BD965" s="192"/>
      <c r="BE965" s="46"/>
      <c r="BF965" s="192"/>
      <c r="BG965" s="192"/>
      <c r="BH965" s="192"/>
      <c r="BI965" s="46"/>
      <c r="BM965" s="192"/>
      <c r="BN965" s="46"/>
      <c r="BO965" s="192"/>
      <c r="BP965" s="192"/>
      <c r="BQ965" s="192"/>
      <c r="BR965" s="46"/>
    </row>
    <row r="966" spans="11:70">
      <c r="K966" s="186"/>
      <c r="L966" s="187"/>
      <c r="M966" s="187"/>
      <c r="N966" s="186"/>
      <c r="O966" s="186"/>
      <c r="P966" s="187"/>
      <c r="T966" s="186"/>
      <c r="U966" s="187"/>
      <c r="V966" s="186"/>
      <c r="W966" s="186"/>
      <c r="X966" s="186"/>
      <c r="Y966" s="187"/>
      <c r="AC966" s="192"/>
      <c r="AD966" s="46"/>
      <c r="AE966" s="192"/>
      <c r="AF966" s="46"/>
      <c r="AG966" s="192"/>
      <c r="AH966" s="46"/>
      <c r="AL966" s="186"/>
      <c r="AM966" s="187"/>
      <c r="AN966" s="186"/>
      <c r="AO966" s="186"/>
      <c r="AP966" s="186"/>
      <c r="AQ966" s="187"/>
      <c r="AU966" s="192"/>
      <c r="AV966" s="46"/>
      <c r="AW966" s="192"/>
      <c r="AX966" s="192"/>
      <c r="AY966" s="192"/>
      <c r="AZ966" s="46"/>
      <c r="BD966" s="192"/>
      <c r="BE966" s="46"/>
      <c r="BF966" s="192"/>
      <c r="BG966" s="192"/>
      <c r="BH966" s="192"/>
      <c r="BI966" s="46"/>
      <c r="BM966" s="192"/>
      <c r="BN966" s="46"/>
      <c r="BO966" s="192"/>
      <c r="BP966" s="192"/>
      <c r="BQ966" s="192"/>
      <c r="BR966" s="46"/>
    </row>
    <row r="967" spans="11:70">
      <c r="K967" s="186"/>
      <c r="L967" s="187"/>
      <c r="M967" s="187"/>
      <c r="N967" s="186"/>
      <c r="O967" s="186"/>
      <c r="P967" s="187"/>
      <c r="T967" s="186"/>
      <c r="U967" s="187"/>
      <c r="V967" s="186"/>
      <c r="W967" s="186"/>
      <c r="X967" s="186"/>
      <c r="Y967" s="187"/>
      <c r="AC967" s="192"/>
      <c r="AD967" s="46"/>
      <c r="AE967" s="192"/>
      <c r="AF967" s="46"/>
      <c r="AG967" s="192"/>
      <c r="AH967" s="46"/>
      <c r="AL967" s="186"/>
      <c r="AM967" s="187"/>
      <c r="AN967" s="186"/>
      <c r="AO967" s="186"/>
      <c r="AP967" s="186"/>
      <c r="AQ967" s="187"/>
      <c r="AU967" s="192"/>
      <c r="AV967" s="46"/>
      <c r="AW967" s="192"/>
      <c r="AX967" s="192"/>
      <c r="AY967" s="192"/>
      <c r="AZ967" s="46"/>
      <c r="BD967" s="192"/>
      <c r="BE967" s="46"/>
      <c r="BF967" s="192"/>
      <c r="BG967" s="192"/>
      <c r="BH967" s="192"/>
      <c r="BI967" s="46"/>
      <c r="BM967" s="192"/>
      <c r="BN967" s="46"/>
      <c r="BO967" s="192"/>
      <c r="BP967" s="192"/>
      <c r="BQ967" s="192"/>
      <c r="BR967" s="46"/>
    </row>
    <row r="968" spans="11:70">
      <c r="K968" s="186"/>
      <c r="L968" s="187"/>
      <c r="M968" s="187"/>
      <c r="N968" s="186"/>
      <c r="O968" s="186"/>
      <c r="P968" s="187"/>
      <c r="T968" s="186"/>
      <c r="U968" s="187"/>
      <c r="V968" s="186"/>
      <c r="W968" s="186"/>
      <c r="X968" s="186"/>
      <c r="Y968" s="187"/>
      <c r="AC968" s="192"/>
      <c r="AD968" s="46"/>
      <c r="AE968" s="192"/>
      <c r="AF968" s="46"/>
      <c r="AG968" s="192"/>
      <c r="AH968" s="46"/>
      <c r="AL968" s="186"/>
      <c r="AM968" s="187"/>
      <c r="AN968" s="186"/>
      <c r="AO968" s="186"/>
      <c r="AP968" s="186"/>
      <c r="AQ968" s="187"/>
      <c r="AU968" s="192"/>
      <c r="AV968" s="46"/>
      <c r="AW968" s="192"/>
      <c r="AX968" s="192"/>
      <c r="AY968" s="192"/>
      <c r="AZ968" s="46"/>
      <c r="BD968" s="192"/>
      <c r="BE968" s="46"/>
      <c r="BF968" s="192"/>
      <c r="BG968" s="192"/>
      <c r="BH968" s="192"/>
      <c r="BI968" s="46"/>
      <c r="BM968" s="192"/>
      <c r="BN968" s="46"/>
      <c r="BO968" s="192"/>
      <c r="BP968" s="192"/>
      <c r="BQ968" s="192"/>
      <c r="BR968" s="46"/>
    </row>
    <row r="969" spans="11:70">
      <c r="K969" s="186"/>
      <c r="L969" s="187"/>
      <c r="M969" s="187"/>
      <c r="N969" s="186"/>
      <c r="O969" s="186"/>
      <c r="P969" s="187"/>
      <c r="T969" s="186"/>
      <c r="U969" s="187"/>
      <c r="V969" s="186"/>
      <c r="W969" s="186"/>
      <c r="X969" s="186"/>
      <c r="Y969" s="187"/>
      <c r="AC969" s="192"/>
      <c r="AD969" s="46"/>
      <c r="AE969" s="192"/>
      <c r="AF969" s="46"/>
      <c r="AG969" s="192"/>
      <c r="AH969" s="46"/>
      <c r="AL969" s="186"/>
      <c r="AM969" s="187"/>
      <c r="AN969" s="186"/>
      <c r="AO969" s="186"/>
      <c r="AP969" s="186"/>
      <c r="AQ969" s="187"/>
      <c r="AU969" s="192"/>
      <c r="AV969" s="46"/>
      <c r="AW969" s="192"/>
      <c r="AX969" s="192"/>
      <c r="AY969" s="192"/>
      <c r="AZ969" s="46"/>
      <c r="BD969" s="192"/>
      <c r="BE969" s="46"/>
      <c r="BF969" s="192"/>
      <c r="BG969" s="192"/>
      <c r="BH969" s="192"/>
      <c r="BI969" s="46"/>
      <c r="BM969" s="192"/>
      <c r="BN969" s="46"/>
      <c r="BO969" s="192"/>
      <c r="BP969" s="192"/>
      <c r="BQ969" s="192"/>
      <c r="BR969" s="46"/>
    </row>
    <row r="970" spans="11:70">
      <c r="K970" s="186"/>
      <c r="L970" s="187"/>
      <c r="M970" s="187"/>
      <c r="N970" s="186"/>
      <c r="O970" s="186"/>
      <c r="P970" s="187"/>
      <c r="T970" s="186"/>
      <c r="U970" s="187"/>
      <c r="V970" s="186"/>
      <c r="W970" s="186"/>
      <c r="X970" s="186"/>
      <c r="Y970" s="187"/>
      <c r="AC970" s="192"/>
      <c r="AD970" s="46"/>
      <c r="AE970" s="192"/>
      <c r="AF970" s="46"/>
      <c r="AG970" s="192"/>
      <c r="AH970" s="46"/>
      <c r="AL970" s="186"/>
      <c r="AM970" s="187"/>
      <c r="AN970" s="186"/>
      <c r="AO970" s="186"/>
      <c r="AP970" s="186"/>
      <c r="AQ970" s="187"/>
      <c r="AU970" s="192"/>
      <c r="AV970" s="46"/>
      <c r="AW970" s="192"/>
      <c r="AX970" s="192"/>
      <c r="AY970" s="192"/>
      <c r="AZ970" s="46"/>
      <c r="BD970" s="192"/>
      <c r="BE970" s="46"/>
      <c r="BF970" s="192"/>
      <c r="BG970" s="192"/>
      <c r="BH970" s="192"/>
      <c r="BI970" s="46"/>
      <c r="BM970" s="192"/>
      <c r="BN970" s="46"/>
      <c r="BO970" s="192"/>
      <c r="BP970" s="192"/>
      <c r="BQ970" s="192"/>
      <c r="BR970" s="46"/>
    </row>
    <row r="971" spans="11:70">
      <c r="K971" s="186"/>
      <c r="L971" s="187"/>
      <c r="M971" s="187"/>
      <c r="N971" s="186"/>
      <c r="O971" s="186"/>
      <c r="P971" s="187"/>
      <c r="T971" s="186"/>
      <c r="U971" s="187"/>
      <c r="V971" s="186"/>
      <c r="W971" s="186"/>
      <c r="X971" s="186"/>
      <c r="Y971" s="187"/>
      <c r="AC971" s="192"/>
      <c r="AD971" s="46"/>
      <c r="AE971" s="192"/>
      <c r="AF971" s="46"/>
      <c r="AG971" s="192"/>
      <c r="AH971" s="46"/>
      <c r="AL971" s="186"/>
      <c r="AM971" s="187"/>
      <c r="AN971" s="186"/>
      <c r="AO971" s="186"/>
      <c r="AP971" s="186"/>
      <c r="AQ971" s="187"/>
      <c r="AU971" s="192"/>
      <c r="AV971" s="46"/>
      <c r="AW971" s="192"/>
      <c r="AX971" s="192"/>
      <c r="AY971" s="192"/>
      <c r="AZ971" s="46"/>
      <c r="BD971" s="192"/>
      <c r="BE971" s="46"/>
      <c r="BF971" s="192"/>
      <c r="BG971" s="192"/>
      <c r="BH971" s="192"/>
      <c r="BI971" s="46"/>
      <c r="BM971" s="192"/>
      <c r="BN971" s="46"/>
      <c r="BO971" s="192"/>
      <c r="BP971" s="192"/>
      <c r="BQ971" s="192"/>
      <c r="BR971" s="46"/>
    </row>
    <row r="972" spans="11:70">
      <c r="K972" s="186"/>
      <c r="L972" s="187"/>
      <c r="M972" s="187"/>
      <c r="N972" s="186"/>
      <c r="O972" s="186"/>
      <c r="P972" s="187"/>
      <c r="T972" s="186"/>
      <c r="U972" s="187"/>
      <c r="V972" s="186"/>
      <c r="W972" s="186"/>
      <c r="X972" s="186"/>
      <c r="Y972" s="187"/>
      <c r="AC972" s="192"/>
      <c r="AD972" s="46"/>
      <c r="AE972" s="192"/>
      <c r="AF972" s="46"/>
      <c r="AG972" s="192"/>
      <c r="AH972" s="46"/>
      <c r="AL972" s="186"/>
      <c r="AM972" s="187"/>
      <c r="AN972" s="186"/>
      <c r="AO972" s="186"/>
      <c r="AP972" s="186"/>
      <c r="AQ972" s="187"/>
      <c r="AU972" s="192"/>
      <c r="AV972" s="46"/>
      <c r="AW972" s="192"/>
      <c r="AX972" s="192"/>
      <c r="AY972" s="192"/>
      <c r="AZ972" s="46"/>
      <c r="BD972" s="192"/>
      <c r="BE972" s="46"/>
      <c r="BF972" s="192"/>
      <c r="BG972" s="192"/>
      <c r="BH972" s="192"/>
      <c r="BI972" s="46"/>
      <c r="BM972" s="192"/>
      <c r="BN972" s="46"/>
      <c r="BO972" s="192"/>
      <c r="BP972" s="192"/>
      <c r="BQ972" s="192"/>
      <c r="BR972" s="46"/>
    </row>
    <row r="973" spans="11:70">
      <c r="K973" s="186"/>
      <c r="L973" s="187"/>
      <c r="M973" s="187"/>
      <c r="N973" s="186"/>
      <c r="O973" s="186"/>
      <c r="P973" s="187"/>
      <c r="T973" s="186"/>
      <c r="U973" s="187"/>
      <c r="V973" s="186"/>
      <c r="W973" s="186"/>
      <c r="X973" s="186"/>
      <c r="Y973" s="187"/>
      <c r="AC973" s="192"/>
      <c r="AD973" s="46"/>
      <c r="AE973" s="192"/>
      <c r="AF973" s="46"/>
      <c r="AG973" s="192"/>
      <c r="AH973" s="46"/>
      <c r="AL973" s="186"/>
      <c r="AM973" s="187"/>
      <c r="AN973" s="186"/>
      <c r="AO973" s="186"/>
      <c r="AP973" s="186"/>
      <c r="AQ973" s="187"/>
      <c r="AU973" s="192"/>
      <c r="AV973" s="46"/>
      <c r="AW973" s="192"/>
      <c r="AX973" s="192"/>
      <c r="AY973" s="192"/>
      <c r="AZ973" s="46"/>
      <c r="BD973" s="192"/>
      <c r="BE973" s="46"/>
      <c r="BF973" s="192"/>
      <c r="BG973" s="192"/>
      <c r="BH973" s="192"/>
      <c r="BI973" s="46"/>
      <c r="BM973" s="192"/>
      <c r="BN973" s="46"/>
      <c r="BO973" s="192"/>
      <c r="BP973" s="192"/>
      <c r="BQ973" s="192"/>
      <c r="BR973" s="46"/>
    </row>
    <row r="974" spans="11:70">
      <c r="K974" s="186"/>
      <c r="L974" s="187"/>
      <c r="M974" s="187"/>
      <c r="N974" s="186"/>
      <c r="O974" s="186"/>
      <c r="P974" s="187"/>
      <c r="T974" s="186"/>
      <c r="U974" s="187"/>
      <c r="V974" s="186"/>
      <c r="W974" s="186"/>
      <c r="X974" s="186"/>
      <c r="Y974" s="187"/>
      <c r="AC974" s="192"/>
      <c r="AD974" s="46"/>
      <c r="AE974" s="192"/>
      <c r="AF974" s="46"/>
      <c r="AG974" s="192"/>
      <c r="AH974" s="46"/>
      <c r="AL974" s="186"/>
      <c r="AM974" s="187"/>
      <c r="AN974" s="186"/>
      <c r="AO974" s="186"/>
      <c r="AP974" s="186"/>
      <c r="AQ974" s="187"/>
      <c r="AU974" s="192"/>
      <c r="AV974" s="46"/>
      <c r="AW974" s="192"/>
      <c r="AX974" s="192"/>
      <c r="AY974" s="192"/>
      <c r="AZ974" s="46"/>
      <c r="BD974" s="192"/>
      <c r="BE974" s="46"/>
      <c r="BF974" s="192"/>
      <c r="BG974" s="192"/>
      <c r="BH974" s="192"/>
      <c r="BI974" s="46"/>
      <c r="BM974" s="192"/>
      <c r="BN974" s="46"/>
      <c r="BO974" s="192"/>
      <c r="BP974" s="192"/>
      <c r="BQ974" s="192"/>
      <c r="BR974" s="46"/>
    </row>
    <row r="975" spans="11:70">
      <c r="K975" s="186"/>
      <c r="L975" s="187"/>
      <c r="M975" s="187"/>
      <c r="N975" s="186"/>
      <c r="O975" s="186"/>
      <c r="P975" s="187"/>
      <c r="T975" s="186"/>
      <c r="U975" s="187"/>
      <c r="V975" s="186"/>
      <c r="W975" s="186"/>
      <c r="X975" s="186"/>
      <c r="Y975" s="187"/>
      <c r="AC975" s="192"/>
      <c r="AD975" s="46"/>
      <c r="AE975" s="192"/>
      <c r="AF975" s="46"/>
      <c r="AG975" s="192"/>
      <c r="AH975" s="46"/>
      <c r="AL975" s="186"/>
      <c r="AM975" s="187"/>
      <c r="AN975" s="186"/>
      <c r="AO975" s="186"/>
      <c r="AP975" s="186"/>
      <c r="AQ975" s="187"/>
      <c r="AU975" s="192"/>
      <c r="AV975" s="46"/>
      <c r="AW975" s="192"/>
      <c r="AX975" s="192"/>
      <c r="AY975" s="192"/>
      <c r="AZ975" s="46"/>
      <c r="BD975" s="192"/>
      <c r="BE975" s="46"/>
      <c r="BF975" s="192"/>
      <c r="BG975" s="192"/>
      <c r="BH975" s="192"/>
      <c r="BI975" s="46"/>
      <c r="BM975" s="192"/>
      <c r="BN975" s="46"/>
      <c r="BO975" s="192"/>
      <c r="BP975" s="192"/>
      <c r="BQ975" s="192"/>
      <c r="BR975" s="46"/>
    </row>
    <row r="976" spans="11:70">
      <c r="K976" s="186"/>
      <c r="L976" s="187"/>
      <c r="M976" s="187"/>
      <c r="N976" s="186"/>
      <c r="O976" s="186"/>
      <c r="P976" s="187"/>
      <c r="T976" s="186"/>
      <c r="U976" s="187"/>
      <c r="V976" s="186"/>
      <c r="W976" s="186"/>
      <c r="X976" s="186"/>
      <c r="Y976" s="187"/>
      <c r="AC976" s="192"/>
      <c r="AD976" s="46"/>
      <c r="AE976" s="192"/>
      <c r="AF976" s="46"/>
      <c r="AG976" s="192"/>
      <c r="AH976" s="46"/>
      <c r="AL976" s="186"/>
      <c r="AM976" s="187"/>
      <c r="AN976" s="186"/>
      <c r="AO976" s="186"/>
      <c r="AP976" s="186"/>
      <c r="AQ976" s="187"/>
      <c r="AU976" s="192"/>
      <c r="AV976" s="46"/>
      <c r="AW976" s="192"/>
      <c r="AX976" s="192"/>
      <c r="AY976" s="192"/>
      <c r="AZ976" s="46"/>
      <c r="BD976" s="192"/>
      <c r="BE976" s="46"/>
      <c r="BF976" s="192"/>
      <c r="BG976" s="192"/>
      <c r="BH976" s="192"/>
      <c r="BI976" s="46"/>
      <c r="BM976" s="192"/>
      <c r="BN976" s="46"/>
      <c r="BO976" s="192"/>
      <c r="BP976" s="192"/>
      <c r="BQ976" s="192"/>
      <c r="BR976" s="46"/>
    </row>
    <row r="977" spans="11:70">
      <c r="K977" s="186"/>
      <c r="L977" s="187"/>
      <c r="M977" s="187"/>
      <c r="N977" s="186"/>
      <c r="O977" s="186"/>
      <c r="P977" s="187"/>
      <c r="T977" s="186"/>
      <c r="U977" s="187"/>
      <c r="V977" s="186"/>
      <c r="W977" s="186"/>
      <c r="X977" s="186"/>
      <c r="Y977" s="187"/>
      <c r="AC977" s="192"/>
      <c r="AD977" s="46"/>
      <c r="AE977" s="192"/>
      <c r="AF977" s="46"/>
      <c r="AG977" s="192"/>
      <c r="AH977" s="46"/>
      <c r="AL977" s="186"/>
      <c r="AM977" s="187"/>
      <c r="AN977" s="186"/>
      <c r="AO977" s="186"/>
      <c r="AP977" s="186"/>
      <c r="AQ977" s="187"/>
      <c r="AU977" s="192"/>
      <c r="AV977" s="46"/>
      <c r="AW977" s="192"/>
      <c r="AX977" s="192"/>
      <c r="AY977" s="192"/>
      <c r="AZ977" s="46"/>
      <c r="BD977" s="192"/>
      <c r="BE977" s="46"/>
      <c r="BF977" s="192"/>
      <c r="BG977" s="192"/>
      <c r="BH977" s="192"/>
      <c r="BI977" s="46"/>
      <c r="BM977" s="192"/>
      <c r="BN977" s="46"/>
      <c r="BO977" s="192"/>
      <c r="BP977" s="192"/>
      <c r="BQ977" s="192"/>
      <c r="BR977" s="46"/>
    </row>
    <row r="978" spans="11:70">
      <c r="K978" s="186"/>
      <c r="L978" s="187"/>
      <c r="M978" s="187"/>
      <c r="N978" s="186"/>
      <c r="O978" s="186"/>
      <c r="P978" s="187"/>
      <c r="T978" s="186"/>
      <c r="U978" s="187"/>
      <c r="V978" s="186"/>
      <c r="W978" s="186"/>
      <c r="X978" s="186"/>
      <c r="Y978" s="187"/>
      <c r="AC978" s="192"/>
      <c r="AD978" s="46"/>
      <c r="AE978" s="192"/>
      <c r="AF978" s="46"/>
      <c r="AG978" s="192"/>
      <c r="AH978" s="46"/>
      <c r="AL978" s="186"/>
      <c r="AM978" s="187"/>
      <c r="AN978" s="186"/>
      <c r="AO978" s="186"/>
      <c r="AP978" s="186"/>
      <c r="AQ978" s="187"/>
      <c r="AU978" s="192"/>
      <c r="AV978" s="46"/>
      <c r="AW978" s="192"/>
      <c r="AX978" s="192"/>
      <c r="AY978" s="192"/>
      <c r="AZ978" s="46"/>
      <c r="BD978" s="192"/>
      <c r="BE978" s="46"/>
      <c r="BF978" s="192"/>
      <c r="BG978" s="192"/>
      <c r="BH978" s="192"/>
      <c r="BI978" s="46"/>
      <c r="BM978" s="192"/>
      <c r="BN978" s="46"/>
      <c r="BO978" s="192"/>
      <c r="BP978" s="192"/>
      <c r="BQ978" s="192"/>
      <c r="BR978" s="46"/>
    </row>
    <row r="979" spans="11:70">
      <c r="K979" s="186"/>
      <c r="L979" s="187"/>
      <c r="M979" s="187"/>
      <c r="N979" s="186"/>
      <c r="O979" s="186"/>
      <c r="P979" s="187"/>
      <c r="T979" s="186"/>
      <c r="U979" s="187"/>
      <c r="V979" s="186"/>
      <c r="W979" s="186"/>
      <c r="X979" s="186"/>
      <c r="Y979" s="187"/>
      <c r="AC979" s="192"/>
      <c r="AD979" s="46"/>
      <c r="AE979" s="192"/>
      <c r="AF979" s="46"/>
      <c r="AG979" s="192"/>
      <c r="AH979" s="46"/>
      <c r="AL979" s="186"/>
      <c r="AM979" s="187"/>
      <c r="AN979" s="186"/>
      <c r="AO979" s="186"/>
      <c r="AP979" s="186"/>
      <c r="AQ979" s="187"/>
      <c r="AU979" s="192"/>
      <c r="AV979" s="46"/>
      <c r="AW979" s="192"/>
      <c r="AX979" s="192"/>
      <c r="AY979" s="192"/>
      <c r="AZ979" s="46"/>
      <c r="BD979" s="192"/>
      <c r="BE979" s="46"/>
      <c r="BF979" s="192"/>
      <c r="BG979" s="192"/>
      <c r="BH979" s="192"/>
      <c r="BI979" s="46"/>
      <c r="BM979" s="192"/>
      <c r="BN979" s="46"/>
      <c r="BO979" s="192"/>
      <c r="BP979" s="192"/>
      <c r="BQ979" s="192"/>
      <c r="BR979" s="46"/>
    </row>
    <row r="980" spans="11:70">
      <c r="K980" s="186"/>
      <c r="L980" s="187"/>
      <c r="M980" s="187"/>
      <c r="N980" s="186"/>
      <c r="O980" s="186"/>
      <c r="P980" s="187"/>
      <c r="T980" s="186"/>
      <c r="U980" s="187"/>
      <c r="V980" s="186"/>
      <c r="W980" s="186"/>
      <c r="X980" s="186"/>
      <c r="Y980" s="187"/>
      <c r="AC980" s="192"/>
      <c r="AD980" s="46"/>
      <c r="AE980" s="192"/>
      <c r="AF980" s="46"/>
      <c r="AG980" s="192"/>
      <c r="AH980" s="46"/>
      <c r="AL980" s="186"/>
      <c r="AM980" s="187"/>
      <c r="AN980" s="186"/>
      <c r="AO980" s="186"/>
      <c r="AP980" s="186"/>
      <c r="AQ980" s="187"/>
      <c r="AU980" s="192"/>
      <c r="AV980" s="46"/>
      <c r="AW980" s="192"/>
      <c r="AX980" s="192"/>
      <c r="AY980" s="192"/>
      <c r="AZ980" s="46"/>
      <c r="BD980" s="192"/>
      <c r="BE980" s="46"/>
      <c r="BF980" s="192"/>
      <c r="BG980" s="192"/>
      <c r="BH980" s="192"/>
      <c r="BI980" s="46"/>
      <c r="BM980" s="192"/>
      <c r="BN980" s="46"/>
      <c r="BO980" s="192"/>
      <c r="BP980" s="192"/>
      <c r="BQ980" s="192"/>
      <c r="BR980" s="46"/>
    </row>
    <row r="981" spans="11:70">
      <c r="K981" s="186"/>
      <c r="L981" s="187"/>
      <c r="M981" s="187"/>
      <c r="N981" s="186"/>
      <c r="O981" s="186"/>
      <c r="P981" s="187"/>
      <c r="T981" s="186"/>
      <c r="U981" s="187"/>
      <c r="V981" s="186"/>
      <c r="W981" s="186"/>
      <c r="X981" s="186"/>
      <c r="Y981" s="187"/>
      <c r="AC981" s="192"/>
      <c r="AD981" s="46"/>
      <c r="AE981" s="192"/>
      <c r="AF981" s="46"/>
      <c r="AG981" s="192"/>
      <c r="AH981" s="46"/>
      <c r="AL981" s="186"/>
      <c r="AM981" s="187"/>
      <c r="AN981" s="186"/>
      <c r="AO981" s="186"/>
      <c r="AP981" s="186"/>
      <c r="AQ981" s="187"/>
      <c r="AU981" s="192"/>
      <c r="AV981" s="46"/>
      <c r="AW981" s="192"/>
      <c r="AX981" s="192"/>
      <c r="AY981" s="192"/>
      <c r="AZ981" s="46"/>
      <c r="BD981" s="192"/>
      <c r="BE981" s="46"/>
      <c r="BF981" s="192"/>
      <c r="BG981" s="192"/>
      <c r="BH981" s="192"/>
      <c r="BI981" s="46"/>
      <c r="BM981" s="192"/>
      <c r="BN981" s="46"/>
      <c r="BO981" s="192"/>
      <c r="BP981" s="192"/>
      <c r="BQ981" s="192"/>
      <c r="BR981" s="46"/>
    </row>
    <row r="982" spans="11:70">
      <c r="K982" s="186"/>
      <c r="L982" s="187"/>
      <c r="M982" s="187"/>
      <c r="N982" s="186"/>
      <c r="O982" s="186"/>
      <c r="P982" s="187"/>
      <c r="T982" s="186"/>
      <c r="U982" s="187"/>
      <c r="V982" s="186"/>
      <c r="W982" s="186"/>
      <c r="X982" s="186"/>
      <c r="Y982" s="187"/>
      <c r="AC982" s="192"/>
      <c r="AD982" s="46"/>
      <c r="AE982" s="192"/>
      <c r="AF982" s="46"/>
      <c r="AG982" s="192"/>
      <c r="AH982" s="46"/>
      <c r="AL982" s="186"/>
      <c r="AM982" s="187"/>
      <c r="AN982" s="186"/>
      <c r="AO982" s="186"/>
      <c r="AP982" s="186"/>
      <c r="AQ982" s="187"/>
      <c r="AU982" s="192"/>
      <c r="AV982" s="46"/>
      <c r="AW982" s="192"/>
      <c r="AX982" s="192"/>
      <c r="AY982" s="192"/>
      <c r="AZ982" s="46"/>
      <c r="BD982" s="192"/>
      <c r="BE982" s="46"/>
      <c r="BF982" s="192"/>
      <c r="BG982" s="192"/>
      <c r="BH982" s="192"/>
      <c r="BI982" s="46"/>
      <c r="BM982" s="192"/>
      <c r="BN982" s="46"/>
      <c r="BO982" s="192"/>
      <c r="BP982" s="192"/>
      <c r="BQ982" s="192"/>
      <c r="BR982" s="46"/>
    </row>
    <row r="983" spans="11:70">
      <c r="K983" s="186"/>
      <c r="L983" s="187"/>
      <c r="M983" s="187"/>
      <c r="N983" s="186"/>
      <c r="O983" s="186"/>
      <c r="P983" s="187"/>
      <c r="T983" s="186"/>
      <c r="U983" s="187"/>
      <c r="V983" s="186"/>
      <c r="W983" s="186"/>
      <c r="X983" s="186"/>
      <c r="Y983" s="187"/>
      <c r="AC983" s="192"/>
      <c r="AD983" s="46"/>
      <c r="AE983" s="192"/>
      <c r="AF983" s="46"/>
      <c r="AG983" s="192"/>
      <c r="AH983" s="46"/>
      <c r="AL983" s="186"/>
      <c r="AM983" s="187"/>
      <c r="AN983" s="186"/>
      <c r="AO983" s="186"/>
      <c r="AP983" s="186"/>
      <c r="AQ983" s="187"/>
      <c r="AU983" s="192"/>
      <c r="AV983" s="46"/>
      <c r="AW983" s="192"/>
      <c r="AX983" s="192"/>
      <c r="AY983" s="192"/>
      <c r="AZ983" s="46"/>
      <c r="BD983" s="192"/>
      <c r="BE983" s="46"/>
      <c r="BF983" s="192"/>
      <c r="BG983" s="192"/>
      <c r="BH983" s="192"/>
      <c r="BI983" s="46"/>
      <c r="BM983" s="192"/>
      <c r="BN983" s="46"/>
      <c r="BO983" s="192"/>
      <c r="BP983" s="192"/>
      <c r="BQ983" s="192"/>
      <c r="BR983" s="46"/>
    </row>
    <row r="984" spans="11:70">
      <c r="K984" s="186"/>
      <c r="L984" s="187"/>
      <c r="M984" s="187"/>
      <c r="N984" s="186"/>
      <c r="O984" s="186"/>
      <c r="P984" s="187"/>
      <c r="T984" s="186"/>
      <c r="U984" s="187"/>
      <c r="V984" s="186"/>
      <c r="W984" s="186"/>
      <c r="X984" s="186"/>
      <c r="Y984" s="187"/>
      <c r="AC984" s="192"/>
      <c r="AD984" s="46"/>
      <c r="AE984" s="192"/>
      <c r="AF984" s="46"/>
      <c r="AG984" s="192"/>
      <c r="AH984" s="46"/>
      <c r="AL984" s="186"/>
      <c r="AM984" s="187"/>
      <c r="AN984" s="186"/>
      <c r="AO984" s="186"/>
      <c r="AP984" s="186"/>
      <c r="AQ984" s="187"/>
      <c r="AU984" s="192"/>
      <c r="AV984" s="46"/>
      <c r="AW984" s="192"/>
      <c r="AX984" s="192"/>
      <c r="AY984" s="192"/>
      <c r="AZ984" s="46"/>
      <c r="BD984" s="192"/>
      <c r="BE984" s="46"/>
      <c r="BF984" s="192"/>
      <c r="BG984" s="192"/>
      <c r="BH984" s="192"/>
      <c r="BI984" s="46"/>
      <c r="BM984" s="192"/>
      <c r="BN984" s="46"/>
      <c r="BO984" s="192"/>
      <c r="BP984" s="192"/>
      <c r="BQ984" s="192"/>
      <c r="BR984" s="46"/>
    </row>
    <row r="985" spans="11:70">
      <c r="K985" s="186"/>
      <c r="L985" s="187"/>
      <c r="M985" s="187"/>
      <c r="N985" s="186"/>
      <c r="O985" s="186"/>
      <c r="P985" s="187"/>
      <c r="T985" s="186"/>
      <c r="U985" s="187"/>
      <c r="V985" s="186"/>
      <c r="W985" s="186"/>
      <c r="X985" s="186"/>
      <c r="Y985" s="187"/>
      <c r="AC985" s="192"/>
      <c r="AD985" s="46"/>
      <c r="AE985" s="192"/>
      <c r="AF985" s="46"/>
      <c r="AG985" s="192"/>
      <c r="AH985" s="46"/>
      <c r="AL985" s="186"/>
      <c r="AM985" s="187"/>
      <c r="AN985" s="186"/>
      <c r="AO985" s="186"/>
      <c r="AP985" s="186"/>
      <c r="AQ985" s="187"/>
      <c r="AU985" s="192"/>
      <c r="AV985" s="46"/>
      <c r="AW985" s="192"/>
      <c r="AX985" s="192"/>
      <c r="AY985" s="192"/>
      <c r="AZ985" s="46"/>
      <c r="BD985" s="192"/>
      <c r="BE985" s="46"/>
      <c r="BF985" s="192"/>
      <c r="BG985" s="192"/>
      <c r="BH985" s="192"/>
      <c r="BI985" s="46"/>
      <c r="BM985" s="192"/>
      <c r="BN985" s="46"/>
      <c r="BO985" s="192"/>
      <c r="BP985" s="192"/>
      <c r="BQ985" s="192"/>
      <c r="BR985" s="46"/>
    </row>
    <row r="986" spans="11:70">
      <c r="K986" s="186"/>
      <c r="L986" s="187"/>
      <c r="M986" s="187"/>
      <c r="N986" s="186"/>
      <c r="O986" s="186"/>
      <c r="P986" s="187"/>
      <c r="T986" s="186"/>
      <c r="U986" s="187"/>
      <c r="V986" s="186"/>
      <c r="W986" s="186"/>
      <c r="X986" s="186"/>
      <c r="Y986" s="187"/>
      <c r="AC986" s="192"/>
      <c r="AD986" s="46"/>
      <c r="AE986" s="192"/>
      <c r="AF986" s="46"/>
      <c r="AG986" s="192"/>
      <c r="AH986" s="46"/>
      <c r="AL986" s="186"/>
      <c r="AM986" s="187"/>
      <c r="AN986" s="186"/>
      <c r="AO986" s="186"/>
      <c r="AP986" s="186"/>
      <c r="AQ986" s="187"/>
      <c r="AU986" s="192"/>
      <c r="AV986" s="46"/>
      <c r="AW986" s="192"/>
      <c r="AX986" s="192"/>
      <c r="AY986" s="192"/>
      <c r="AZ986" s="46"/>
      <c r="BD986" s="192"/>
      <c r="BE986" s="46"/>
      <c r="BF986" s="192"/>
      <c r="BG986" s="192"/>
      <c r="BH986" s="192"/>
      <c r="BI986" s="46"/>
      <c r="BM986" s="192"/>
      <c r="BN986" s="46"/>
      <c r="BO986" s="192"/>
      <c r="BP986" s="192"/>
      <c r="BQ986" s="192"/>
      <c r="BR986" s="46"/>
    </row>
    <row r="987" spans="11:70">
      <c r="K987" s="186"/>
      <c r="L987" s="187"/>
      <c r="M987" s="187"/>
      <c r="N987" s="186"/>
      <c r="O987" s="186"/>
      <c r="P987" s="187"/>
      <c r="T987" s="186"/>
      <c r="U987" s="187"/>
      <c r="V987" s="186"/>
      <c r="W987" s="186"/>
      <c r="X987" s="186"/>
      <c r="Y987" s="187"/>
      <c r="AC987" s="192"/>
      <c r="AD987" s="46"/>
      <c r="AE987" s="192"/>
      <c r="AF987" s="46"/>
      <c r="AG987" s="192"/>
      <c r="AH987" s="46"/>
      <c r="AL987" s="186"/>
      <c r="AM987" s="187"/>
      <c r="AN987" s="186"/>
      <c r="AO987" s="186"/>
      <c r="AP987" s="186"/>
      <c r="AQ987" s="187"/>
      <c r="AU987" s="192"/>
      <c r="AV987" s="46"/>
      <c r="AW987" s="192"/>
      <c r="AX987" s="192"/>
      <c r="AY987" s="192"/>
      <c r="AZ987" s="46"/>
      <c r="BD987" s="192"/>
      <c r="BE987" s="46"/>
      <c r="BF987" s="192"/>
      <c r="BG987" s="192"/>
      <c r="BH987" s="192"/>
      <c r="BI987" s="46"/>
      <c r="BM987" s="192"/>
      <c r="BN987" s="46"/>
      <c r="BO987" s="192"/>
      <c r="BP987" s="192"/>
      <c r="BQ987" s="192"/>
      <c r="BR987" s="46"/>
    </row>
    <row r="988" spans="11:70">
      <c r="K988" s="186"/>
      <c r="L988" s="187"/>
      <c r="M988" s="187"/>
      <c r="N988" s="186"/>
      <c r="O988" s="186"/>
      <c r="P988" s="187"/>
      <c r="T988" s="186"/>
      <c r="U988" s="187"/>
      <c r="V988" s="186"/>
      <c r="W988" s="186"/>
      <c r="X988" s="186"/>
      <c r="Y988" s="187"/>
      <c r="AC988" s="192"/>
      <c r="AD988" s="46"/>
      <c r="AE988" s="192"/>
      <c r="AF988" s="46"/>
      <c r="AG988" s="192"/>
      <c r="AH988" s="46"/>
      <c r="AL988" s="186"/>
      <c r="AM988" s="187"/>
      <c r="AN988" s="186"/>
      <c r="AO988" s="186"/>
      <c r="AP988" s="186"/>
      <c r="AQ988" s="187"/>
      <c r="AU988" s="192"/>
      <c r="AV988" s="46"/>
      <c r="AW988" s="192"/>
      <c r="AX988" s="192"/>
      <c r="AY988" s="192"/>
      <c r="AZ988" s="46"/>
      <c r="BD988" s="192"/>
      <c r="BE988" s="46"/>
      <c r="BF988" s="192"/>
      <c r="BG988" s="192"/>
      <c r="BH988" s="192"/>
      <c r="BI988" s="46"/>
      <c r="BM988" s="192"/>
      <c r="BN988" s="46"/>
      <c r="BO988" s="192"/>
      <c r="BP988" s="192"/>
      <c r="BQ988" s="192"/>
      <c r="BR988" s="46"/>
    </row>
    <row r="989" spans="11:70">
      <c r="K989" s="186"/>
      <c r="L989" s="187"/>
      <c r="M989" s="187"/>
      <c r="N989" s="186"/>
      <c r="O989" s="186"/>
      <c r="P989" s="187"/>
      <c r="T989" s="186"/>
      <c r="U989" s="187"/>
      <c r="V989" s="186"/>
      <c r="W989" s="186"/>
      <c r="X989" s="186"/>
      <c r="Y989" s="187"/>
      <c r="AC989" s="192"/>
      <c r="AD989" s="46"/>
      <c r="AE989" s="192"/>
      <c r="AF989" s="46"/>
      <c r="AG989" s="192"/>
      <c r="AH989" s="46"/>
      <c r="AL989" s="186"/>
      <c r="AM989" s="187"/>
      <c r="AN989" s="186"/>
      <c r="AO989" s="186"/>
      <c r="AP989" s="186"/>
      <c r="AQ989" s="187"/>
      <c r="AU989" s="192"/>
      <c r="AV989" s="46"/>
      <c r="AW989" s="192"/>
      <c r="AX989" s="192"/>
      <c r="AY989" s="192"/>
      <c r="AZ989" s="46"/>
      <c r="BD989" s="192"/>
      <c r="BE989" s="46"/>
      <c r="BF989" s="192"/>
      <c r="BG989" s="192"/>
      <c r="BH989" s="192"/>
      <c r="BI989" s="46"/>
      <c r="BM989" s="192"/>
      <c r="BN989" s="46"/>
      <c r="BO989" s="192"/>
      <c r="BP989" s="192"/>
      <c r="BQ989" s="192"/>
      <c r="BR989" s="46"/>
    </row>
    <row r="990" spans="11:70">
      <c r="K990" s="186"/>
      <c r="L990" s="187"/>
      <c r="M990" s="187"/>
      <c r="N990" s="186"/>
      <c r="O990" s="186"/>
      <c r="P990" s="187"/>
      <c r="T990" s="186"/>
      <c r="U990" s="187"/>
      <c r="V990" s="186"/>
      <c r="W990" s="186"/>
      <c r="X990" s="186"/>
      <c r="Y990" s="187"/>
      <c r="AC990" s="192"/>
      <c r="AD990" s="46"/>
      <c r="AE990" s="192"/>
      <c r="AF990" s="46"/>
      <c r="AG990" s="192"/>
      <c r="AH990" s="46"/>
      <c r="AL990" s="186"/>
      <c r="AM990" s="187"/>
      <c r="AN990" s="186"/>
      <c r="AO990" s="186"/>
      <c r="AP990" s="186"/>
      <c r="AQ990" s="187"/>
      <c r="AU990" s="192"/>
      <c r="AV990" s="46"/>
      <c r="AW990" s="192"/>
      <c r="AX990" s="192"/>
      <c r="AY990" s="192"/>
      <c r="AZ990" s="46"/>
      <c r="BD990" s="192"/>
      <c r="BE990" s="46"/>
      <c r="BF990" s="192"/>
      <c r="BG990" s="192"/>
      <c r="BH990" s="192"/>
      <c r="BI990" s="46"/>
      <c r="BM990" s="192"/>
      <c r="BN990" s="46"/>
      <c r="BO990" s="192"/>
      <c r="BP990" s="192"/>
      <c r="BQ990" s="192"/>
      <c r="BR990" s="46"/>
    </row>
    <row r="991" spans="11:70">
      <c r="K991" s="186"/>
      <c r="L991" s="187"/>
      <c r="M991" s="187"/>
      <c r="N991" s="186"/>
      <c r="O991" s="186"/>
      <c r="P991" s="187"/>
      <c r="T991" s="186"/>
      <c r="U991" s="187"/>
      <c r="V991" s="186"/>
      <c r="W991" s="186"/>
      <c r="X991" s="186"/>
      <c r="Y991" s="187"/>
      <c r="AC991" s="192"/>
      <c r="AD991" s="46"/>
      <c r="AE991" s="192"/>
      <c r="AF991" s="46"/>
      <c r="AG991" s="192"/>
      <c r="AH991" s="46"/>
      <c r="AL991" s="186"/>
      <c r="AM991" s="187"/>
      <c r="AN991" s="186"/>
      <c r="AO991" s="186"/>
      <c r="AP991" s="186"/>
      <c r="AQ991" s="187"/>
      <c r="AU991" s="192"/>
      <c r="AV991" s="46"/>
      <c r="AW991" s="192"/>
      <c r="AX991" s="192"/>
      <c r="AY991" s="192"/>
      <c r="AZ991" s="46"/>
      <c r="BD991" s="192"/>
      <c r="BE991" s="46"/>
      <c r="BF991" s="192"/>
      <c r="BG991" s="192"/>
      <c r="BH991" s="192"/>
      <c r="BI991" s="46"/>
      <c r="BM991" s="192"/>
      <c r="BN991" s="46"/>
      <c r="BO991" s="192"/>
      <c r="BP991" s="192"/>
      <c r="BQ991" s="192"/>
      <c r="BR991" s="46"/>
    </row>
  </sheetData>
  <pageMargins left="0.75" right="0.75" top="1" bottom="1" header="0.5" footer="0.5"/>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5:BR559"/>
  <sheetViews>
    <sheetView topLeftCell="A108" zoomScale="57" zoomScaleNormal="57" workbookViewId="0">
      <selection activeCell="AA484" sqref="AA484"/>
    </sheetView>
  </sheetViews>
  <sheetFormatPr defaultColWidth="8.7265625" defaultRowHeight="12.5"/>
  <cols>
    <col min="1" max="2" width="9"/>
    <col min="3" max="3" width="12.81640625" customWidth="1"/>
    <col min="4" max="4" width="10.54296875" customWidth="1"/>
    <col min="5" max="5" width="9"/>
    <col min="6" max="11" width="12" customWidth="1"/>
    <col min="12" max="12" width="18.26953125" customWidth="1"/>
    <col min="13" max="13" width="9"/>
    <col min="14" max="14" width="12.81640625"/>
    <col min="15" max="22" width="9"/>
    <col min="23" max="23" width="12.81640625"/>
    <col min="24" max="31" width="9"/>
    <col min="32" max="32" width="12.81640625"/>
    <col min="33" max="40" width="9"/>
    <col min="41" max="41" width="12.81640625"/>
    <col min="42" max="49" width="9"/>
    <col min="50" max="50" width="12.81640625"/>
    <col min="51" max="58" width="9"/>
    <col min="59" max="59" width="12.81640625"/>
    <col min="60" max="67" width="9"/>
    <col min="68" max="68" width="12.81640625"/>
    <col min="69" max="119" width="9"/>
  </cols>
  <sheetData>
    <row r="5" spans="2:12" ht="13">
      <c r="C5" s="121"/>
      <c r="D5" s="121"/>
      <c r="E5" s="36"/>
      <c r="F5" s="36"/>
      <c r="J5" s="121"/>
    </row>
    <row r="6" spans="2:12" ht="14.5">
      <c r="B6" s="122"/>
      <c r="C6" s="122"/>
      <c r="D6" s="122"/>
      <c r="E6" s="123"/>
      <c r="F6" s="124"/>
      <c r="G6" s="124"/>
      <c r="H6" s="124"/>
      <c r="I6" s="124"/>
      <c r="J6" s="124"/>
      <c r="K6" s="124"/>
      <c r="L6" s="124"/>
    </row>
    <row r="7" spans="2:12">
      <c r="B7" s="125"/>
      <c r="C7" s="125"/>
      <c r="D7" s="125"/>
      <c r="E7" s="126"/>
      <c r="F7" s="127"/>
      <c r="G7" s="128"/>
      <c r="H7" s="129"/>
      <c r="I7" s="129"/>
      <c r="J7" s="129"/>
      <c r="K7" s="147"/>
    </row>
    <row r="8" spans="2:12">
      <c r="B8" s="130"/>
      <c r="C8" s="130"/>
      <c r="D8" s="130"/>
      <c r="E8" s="131"/>
      <c r="F8" s="132"/>
      <c r="G8" s="133"/>
      <c r="H8" s="134"/>
      <c r="I8" s="134"/>
      <c r="J8" s="134"/>
      <c r="K8" s="148"/>
    </row>
    <row r="9" spans="2:12">
      <c r="B9" s="78"/>
      <c r="C9" s="136" t="s">
        <v>43</v>
      </c>
      <c r="D9" s="79"/>
      <c r="E9" s="135"/>
      <c r="F9" s="135"/>
      <c r="G9" s="78"/>
      <c r="H9" s="79"/>
      <c r="I9" s="79"/>
      <c r="J9" s="149"/>
      <c r="K9" s="67"/>
    </row>
    <row r="10" spans="2:12">
      <c r="B10" s="78"/>
      <c r="C10" s="136" t="s">
        <v>45</v>
      </c>
      <c r="D10" s="79"/>
      <c r="E10" s="78"/>
      <c r="F10" s="135"/>
      <c r="G10" s="78"/>
      <c r="H10" s="79"/>
      <c r="I10" s="79"/>
      <c r="J10" s="149"/>
      <c r="K10" s="67"/>
    </row>
    <row r="11" spans="2:12">
      <c r="B11" s="78"/>
      <c r="C11" s="136" t="s">
        <v>47</v>
      </c>
      <c r="D11" s="79"/>
      <c r="E11" s="135"/>
      <c r="F11" s="135"/>
      <c r="G11" s="78"/>
      <c r="H11" s="79"/>
      <c r="I11" s="79"/>
      <c r="J11" s="149"/>
      <c r="K11" s="67"/>
    </row>
    <row r="12" spans="2:12">
      <c r="B12" s="78"/>
      <c r="C12" s="136" t="s">
        <v>49</v>
      </c>
      <c r="D12" s="79"/>
      <c r="E12" s="135"/>
      <c r="F12" s="135"/>
      <c r="G12" s="78"/>
      <c r="H12" s="79"/>
      <c r="I12" s="79"/>
      <c r="J12" s="149"/>
      <c r="K12" s="67"/>
    </row>
    <row r="13" spans="2:12">
      <c r="B13" s="78"/>
      <c r="C13" s="136" t="s">
        <v>51</v>
      </c>
      <c r="D13" s="79"/>
      <c r="E13" s="78"/>
      <c r="F13" s="135"/>
      <c r="G13" s="78"/>
      <c r="H13" s="79"/>
      <c r="I13" s="79"/>
      <c r="J13" s="149"/>
      <c r="K13" s="67"/>
    </row>
    <row r="14" spans="2:12">
      <c r="B14" s="78"/>
      <c r="C14" s="136" t="s">
        <v>53</v>
      </c>
      <c r="D14" s="79"/>
      <c r="E14" s="78"/>
      <c r="F14" s="135"/>
      <c r="G14" s="78"/>
      <c r="H14" s="79"/>
      <c r="I14" s="79"/>
      <c r="J14" s="149"/>
      <c r="K14" s="67"/>
    </row>
    <row r="15" spans="2:12">
      <c r="B15" s="78"/>
      <c r="C15" s="136" t="s">
        <v>55</v>
      </c>
      <c r="D15" s="79"/>
      <c r="E15" s="78"/>
      <c r="F15" s="135"/>
      <c r="G15" s="78"/>
      <c r="H15" s="79"/>
      <c r="I15" s="79"/>
      <c r="J15" s="149"/>
      <c r="K15" s="67"/>
    </row>
    <row r="16" spans="2:12">
      <c r="B16" s="78"/>
      <c r="C16" s="136" t="s">
        <v>57</v>
      </c>
      <c r="D16" s="79"/>
      <c r="E16" s="78"/>
      <c r="F16" s="135"/>
      <c r="G16" s="78"/>
      <c r="H16" s="79"/>
      <c r="I16" s="79"/>
      <c r="J16" s="149"/>
      <c r="K16" s="67"/>
    </row>
    <row r="17" spans="2:70">
      <c r="B17" s="78"/>
      <c r="C17" s="136" t="s">
        <v>59</v>
      </c>
      <c r="D17" s="79"/>
      <c r="E17" s="78"/>
      <c r="F17" s="135"/>
      <c r="G17" s="78"/>
      <c r="H17" s="79"/>
      <c r="I17" s="79"/>
      <c r="J17" s="149"/>
      <c r="K17" s="67"/>
    </row>
    <row r="18" spans="2:70">
      <c r="B18" s="78"/>
      <c r="C18" s="136" t="s">
        <v>61</v>
      </c>
      <c r="D18" s="79"/>
      <c r="E18" s="78"/>
      <c r="F18" s="78"/>
      <c r="G18" s="78"/>
      <c r="H18" s="78"/>
      <c r="I18" s="78"/>
      <c r="J18" s="78"/>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37"/>
      <c r="E23" s="54"/>
      <c r="F23" s="54"/>
      <c r="G23" s="32"/>
      <c r="H23" s="32"/>
      <c r="I23" s="32"/>
      <c r="J23" s="137"/>
    </row>
    <row r="24" spans="2:70" ht="14.5">
      <c r="B24" s="138"/>
      <c r="C24" s="54"/>
      <c r="D24" s="138"/>
      <c r="E24" s="139"/>
      <c r="F24" s="140"/>
      <c r="G24" s="140"/>
      <c r="H24" s="140"/>
      <c r="I24" s="140"/>
      <c r="J24" s="140"/>
      <c r="K24" s="150"/>
      <c r="L24" s="150"/>
    </row>
    <row r="25" spans="2:70">
      <c r="B25" s="32"/>
      <c r="C25" s="54"/>
      <c r="D25" s="54"/>
      <c r="E25" s="141"/>
      <c r="F25" s="141"/>
      <c r="G25" s="141"/>
      <c r="H25" s="141"/>
      <c r="I25" s="141"/>
      <c r="J25" s="141"/>
      <c r="K25" s="151"/>
      <c r="P25" s="152"/>
    </row>
    <row r="26" spans="2:70">
      <c r="B26" s="32"/>
      <c r="C26" s="54"/>
      <c r="D26" s="54"/>
      <c r="E26" s="32"/>
      <c r="F26" s="141"/>
      <c r="G26" s="141"/>
      <c r="H26" s="141"/>
      <c r="I26" s="151"/>
      <c r="J26" s="151"/>
      <c r="K26" s="151"/>
    </row>
    <row r="27" spans="2:70">
      <c r="B27" s="32"/>
      <c r="C27" s="54"/>
      <c r="D27" s="54"/>
      <c r="E27" s="141"/>
      <c r="F27" s="141"/>
      <c r="G27" s="141"/>
      <c r="H27" s="141"/>
      <c r="I27" s="151"/>
      <c r="J27" s="151"/>
      <c r="K27" s="151"/>
    </row>
    <row r="28" spans="2:70" ht="13">
      <c r="B28" s="142"/>
      <c r="C28" s="54"/>
      <c r="D28" s="32"/>
      <c r="E28" s="142"/>
      <c r="F28" s="142"/>
      <c r="G28" s="141"/>
      <c r="H28" s="141"/>
      <c r="I28" s="151"/>
      <c r="J28" s="151"/>
      <c r="K28" s="151"/>
      <c r="L28" s="151"/>
      <c r="M28" s="121" t="s">
        <v>338</v>
      </c>
      <c r="T28" s="151"/>
      <c r="U28" s="151"/>
      <c r="V28" s="121" t="s">
        <v>338</v>
      </c>
      <c r="AC28" s="151"/>
      <c r="AD28" s="151"/>
      <c r="AE28" s="121" t="s">
        <v>338</v>
      </c>
      <c r="AL28" s="151"/>
      <c r="AM28" s="151"/>
      <c r="AN28" s="121" t="s">
        <v>338</v>
      </c>
      <c r="AU28" s="151"/>
      <c r="AV28" s="151"/>
      <c r="AW28" s="121" t="s">
        <v>338</v>
      </c>
      <c r="BD28" s="151"/>
      <c r="BE28" s="151"/>
      <c r="BF28" s="121" t="s">
        <v>338</v>
      </c>
      <c r="BM28" s="151"/>
      <c r="BN28" s="151"/>
      <c r="BO28" s="121" t="s">
        <v>338</v>
      </c>
    </row>
    <row r="29" spans="2:70" ht="13">
      <c r="B29" s="143"/>
      <c r="C29" s="143"/>
      <c r="D29" s="143"/>
      <c r="E29" s="143"/>
      <c r="F29" s="143"/>
      <c r="G29" s="141"/>
      <c r="H29" s="141"/>
      <c r="I29" s="151"/>
      <c r="J29" s="151"/>
      <c r="K29" s="153" t="s">
        <v>339</v>
      </c>
      <c r="L29" s="153" t="s">
        <v>3</v>
      </c>
      <c r="M29" s="153" t="s">
        <v>347</v>
      </c>
      <c r="N29" s="153">
        <v>2020</v>
      </c>
      <c r="O29" s="154" t="s">
        <v>2</v>
      </c>
      <c r="P29" t="s">
        <v>375</v>
      </c>
      <c r="T29" s="153" t="s">
        <v>339</v>
      </c>
      <c r="U29" s="153" t="s">
        <v>3</v>
      </c>
      <c r="V29" s="153" t="s">
        <v>347</v>
      </c>
      <c r="W29" s="153">
        <v>2020</v>
      </c>
      <c r="X29" s="154" t="s">
        <v>2</v>
      </c>
      <c r="Y29" t="s">
        <v>375</v>
      </c>
      <c r="AC29" s="153" t="s">
        <v>339</v>
      </c>
      <c r="AD29" s="153" t="s">
        <v>3</v>
      </c>
      <c r="AE29" s="153" t="s">
        <v>347</v>
      </c>
      <c r="AF29" s="153">
        <v>2020</v>
      </c>
      <c r="AG29" s="154" t="s">
        <v>2</v>
      </c>
      <c r="AH29" t="s">
        <v>375</v>
      </c>
      <c r="AL29" s="153" t="s">
        <v>339</v>
      </c>
      <c r="AM29" s="153" t="s">
        <v>3</v>
      </c>
      <c r="AN29" s="153" t="s">
        <v>347</v>
      </c>
      <c r="AO29" s="153">
        <v>2020</v>
      </c>
      <c r="AP29" s="154" t="s">
        <v>2</v>
      </c>
      <c r="AQ29" t="s">
        <v>375</v>
      </c>
      <c r="AU29" s="153" t="s">
        <v>339</v>
      </c>
      <c r="AV29" s="153" t="s">
        <v>3</v>
      </c>
      <c r="AW29" s="153" t="s">
        <v>347</v>
      </c>
      <c r="AX29" s="153">
        <v>2020</v>
      </c>
      <c r="AY29" s="154" t="s">
        <v>2</v>
      </c>
      <c r="AZ29" t="s">
        <v>375</v>
      </c>
      <c r="BD29" s="153" t="s">
        <v>339</v>
      </c>
      <c r="BE29" s="153" t="s">
        <v>3</v>
      </c>
      <c r="BF29" s="153" t="s">
        <v>347</v>
      </c>
      <c r="BG29" s="153">
        <v>2020</v>
      </c>
      <c r="BH29" s="154" t="s">
        <v>2</v>
      </c>
      <c r="BI29" t="s">
        <v>375</v>
      </c>
      <c r="BM29" s="153" t="s">
        <v>339</v>
      </c>
      <c r="BN29" s="153" t="s">
        <v>3</v>
      </c>
      <c r="BO29" s="153" t="s">
        <v>347</v>
      </c>
      <c r="BP29" s="153">
        <v>2020</v>
      </c>
      <c r="BQ29" s="154" t="s">
        <v>2</v>
      </c>
      <c r="BR29" t="s">
        <v>375</v>
      </c>
    </row>
    <row r="30" spans="2:70" ht="30.5">
      <c r="B30" s="144"/>
      <c r="C30" s="144"/>
      <c r="D30" s="144"/>
      <c r="E30" s="144"/>
      <c r="F30" s="142"/>
      <c r="G30" s="141"/>
      <c r="H30" s="141"/>
      <c r="I30" s="151"/>
      <c r="J30" s="151"/>
      <c r="K30" s="155" t="s">
        <v>140</v>
      </c>
      <c r="L30" s="155" t="s">
        <v>348</v>
      </c>
      <c r="M30" s="155"/>
      <c r="N30" s="155"/>
      <c r="T30" s="155" t="s">
        <v>140</v>
      </c>
      <c r="U30" s="155" t="s">
        <v>348</v>
      </c>
      <c r="V30" s="155"/>
      <c r="W30" s="155"/>
      <c r="AC30" s="155" t="s">
        <v>140</v>
      </c>
      <c r="AD30" s="155" t="s">
        <v>348</v>
      </c>
      <c r="AE30" s="155"/>
      <c r="AF30" s="155"/>
      <c r="AL30" s="155" t="s">
        <v>140</v>
      </c>
      <c r="AM30" s="155" t="s">
        <v>348</v>
      </c>
      <c r="AN30" s="155"/>
      <c r="AO30" s="155"/>
      <c r="AU30" s="155" t="s">
        <v>140</v>
      </c>
      <c r="AV30" s="155" t="s">
        <v>348</v>
      </c>
      <c r="AW30" s="155"/>
      <c r="AX30" s="155"/>
      <c r="BD30" s="155" t="s">
        <v>140</v>
      </c>
      <c r="BE30" s="155" t="s">
        <v>348</v>
      </c>
      <c r="BF30" s="155"/>
      <c r="BG30" s="155"/>
      <c r="BM30" s="155" t="s">
        <v>140</v>
      </c>
      <c r="BN30" s="155" t="s">
        <v>348</v>
      </c>
      <c r="BO30" s="155"/>
      <c r="BP30" s="155"/>
    </row>
    <row r="31" spans="2:70">
      <c r="B31" s="144"/>
      <c r="C31" s="144"/>
      <c r="D31" s="144"/>
      <c r="E31" s="144"/>
      <c r="F31" s="142"/>
      <c r="G31" s="141"/>
      <c r="H31" s="141"/>
      <c r="I31" s="151"/>
      <c r="J31" s="151"/>
      <c r="K31" s="156" t="s">
        <v>349</v>
      </c>
      <c r="L31" s="156"/>
      <c r="M31" s="156"/>
      <c r="N31" s="156"/>
      <c r="T31" s="156" t="s">
        <v>349</v>
      </c>
      <c r="U31" s="156"/>
      <c r="V31" s="156"/>
      <c r="W31" s="156"/>
      <c r="AC31" s="156" t="s">
        <v>349</v>
      </c>
      <c r="AD31" s="156"/>
      <c r="AE31" s="156"/>
      <c r="AF31" s="156"/>
      <c r="AL31" s="156" t="s">
        <v>349</v>
      </c>
      <c r="AM31" s="156"/>
      <c r="AN31" s="156"/>
      <c r="AO31" s="156"/>
      <c r="AU31" s="156" t="s">
        <v>349</v>
      </c>
      <c r="AV31" s="156"/>
      <c r="AW31" s="156"/>
      <c r="AX31" s="156"/>
      <c r="BD31" s="156" t="s">
        <v>349</v>
      </c>
      <c r="BE31" s="156"/>
      <c r="BF31" s="156"/>
      <c r="BG31" s="156"/>
      <c r="BM31" s="156" t="s">
        <v>349</v>
      </c>
      <c r="BN31" s="156"/>
      <c r="BO31" s="156"/>
      <c r="BP31" s="156"/>
    </row>
    <row r="32" spans="2:70">
      <c r="B32" s="142"/>
      <c r="C32" s="32"/>
      <c r="D32" s="145"/>
      <c r="E32" s="145"/>
      <c r="F32" s="142"/>
      <c r="G32" s="141"/>
      <c r="H32" s="141"/>
      <c r="I32" s="151"/>
      <c r="J32" s="151"/>
      <c r="K32" s="157" t="s">
        <v>350</v>
      </c>
      <c r="L32" s="157" t="str">
        <f>C9</f>
        <v>R_ES-AP-WatHeat</v>
      </c>
      <c r="M32" s="157" t="s">
        <v>376</v>
      </c>
      <c r="N32" s="157">
        <f>[4]attached_energy_demand_split!A6</f>
        <v>2.0724659037165499E-2</v>
      </c>
      <c r="O32" s="157" t="s">
        <v>18</v>
      </c>
      <c r="P32" s="157" t="s">
        <v>195</v>
      </c>
      <c r="T32" s="157" t="s">
        <v>350</v>
      </c>
      <c r="U32" s="157" t="str">
        <f>L32</f>
        <v>R_ES-AP-WatHeat</v>
      </c>
      <c r="V32" s="157" t="str">
        <f>M32</f>
        <v>RH0_1</v>
      </c>
      <c r="W32" s="157">
        <f>[4]attached_energy_demand_split!A68</f>
        <v>2.1114941725154501E-2</v>
      </c>
      <c r="X32" s="157" t="s">
        <v>18</v>
      </c>
      <c r="Y32" s="157" t="s">
        <v>190</v>
      </c>
      <c r="AC32" s="157" t="s">
        <v>350</v>
      </c>
      <c r="AD32" s="157" t="str">
        <f t="shared" ref="AD32:AE79" si="0">U32</f>
        <v>R_ES-AP-WatHeat</v>
      </c>
      <c r="AE32" s="157" t="str">
        <f t="shared" si="0"/>
        <v>RH0_1</v>
      </c>
      <c r="AF32" s="157">
        <f>[4]attached_energy_demand_split!A39</f>
        <v>2.15588607712188E-2</v>
      </c>
      <c r="AG32" s="157" t="s">
        <v>18</v>
      </c>
      <c r="AH32" s="157" t="s">
        <v>196</v>
      </c>
      <c r="AL32" s="157" t="s">
        <v>350</v>
      </c>
      <c r="AM32" s="157" t="str">
        <f t="shared" ref="AM32:AN79" si="1">AD32</f>
        <v>R_ES-AP-WatHeat</v>
      </c>
      <c r="AN32" s="157" t="str">
        <f t="shared" si="1"/>
        <v>RH0_1</v>
      </c>
      <c r="AO32" s="157">
        <f>[4]attached_energy_demand_summariz!B7</f>
        <v>2.1100281615679801E-2</v>
      </c>
      <c r="AP32" s="157" t="s">
        <v>18</v>
      </c>
      <c r="AQ32" s="157" t="s">
        <v>193</v>
      </c>
      <c r="AU32" s="157" t="s">
        <v>350</v>
      </c>
      <c r="AV32" s="157" t="str">
        <f t="shared" ref="AV32:AW79" si="2">AM32</f>
        <v>R_ES-AP-WatHeat</v>
      </c>
      <c r="AW32" s="157" t="str">
        <f t="shared" si="2"/>
        <v>RH0_1</v>
      </c>
      <c r="AX32" s="157">
        <f>[4]attached_energy_demand_summariz!F7</f>
        <v>2.16553453978117E-2</v>
      </c>
      <c r="AY32" s="157" t="s">
        <v>18</v>
      </c>
      <c r="AZ32" s="157" t="s">
        <v>192</v>
      </c>
      <c r="BD32" s="157" t="s">
        <v>350</v>
      </c>
      <c r="BE32" s="157" t="str">
        <f t="shared" ref="BE32:BF79" si="3">AV32</f>
        <v>R_ES-AP-WatHeat</v>
      </c>
      <c r="BF32" s="157" t="str">
        <f t="shared" si="3"/>
        <v>RH0_1</v>
      </c>
      <c r="BG32" s="157">
        <f>AO32</f>
        <v>2.1100281615679801E-2</v>
      </c>
      <c r="BH32" s="157" t="s">
        <v>18</v>
      </c>
      <c r="BI32" s="157" t="s">
        <v>194</v>
      </c>
      <c r="BM32" s="157" t="s">
        <v>350</v>
      </c>
      <c r="BN32" s="157" t="str">
        <f t="shared" ref="BN32:BO79" si="4">BE32</f>
        <v>R_ES-AP-WatHeat</v>
      </c>
      <c r="BO32" s="157" t="str">
        <f t="shared" si="4"/>
        <v>RH0_1</v>
      </c>
      <c r="BP32" s="157">
        <f>[4]attached_energy_demand_summariz!J7</f>
        <v>2.0447601147048199E-2</v>
      </c>
      <c r="BQ32" s="157" t="s">
        <v>18</v>
      </c>
      <c r="BR32" s="157" t="s">
        <v>191</v>
      </c>
    </row>
    <row r="33" spans="2:70">
      <c r="B33" s="142"/>
      <c r="C33" s="32"/>
      <c r="D33" s="145"/>
      <c r="E33" s="145"/>
      <c r="F33" s="142"/>
      <c r="G33" s="141"/>
      <c r="H33" s="141"/>
      <c r="I33" s="151"/>
      <c r="J33" s="151"/>
      <c r="K33" s="157" t="s">
        <v>350</v>
      </c>
      <c r="L33" s="157" t="str">
        <f>L32</f>
        <v>R_ES-AP-WatHeat</v>
      </c>
      <c r="M33" s="157" t="s">
        <v>377</v>
      </c>
      <c r="N33" s="157">
        <f>[4]attached_energy_demand_split!A8</f>
        <v>2.0606913950845501E-2</v>
      </c>
      <c r="O33" s="157" t="s">
        <v>18</v>
      </c>
      <c r="P33" s="157" t="s">
        <v>195</v>
      </c>
      <c r="T33" s="157" t="s">
        <v>350</v>
      </c>
      <c r="U33" s="157" t="str">
        <f t="shared" ref="U33:V79" si="5">L33</f>
        <v>R_ES-AP-WatHeat</v>
      </c>
      <c r="V33" s="157" t="str">
        <f t="shared" si="5"/>
        <v>RH2_3</v>
      </c>
      <c r="W33" s="157">
        <f>[4]attached_energy_demand_split!A70</f>
        <v>1.9269377650939001E-2</v>
      </c>
      <c r="X33" s="157" t="s">
        <v>18</v>
      </c>
      <c r="Y33" s="157" t="s">
        <v>190</v>
      </c>
      <c r="AC33" s="157" t="s">
        <v>350</v>
      </c>
      <c r="AD33" s="157" t="str">
        <f t="shared" si="0"/>
        <v>R_ES-AP-WatHeat</v>
      </c>
      <c r="AE33" s="157" t="str">
        <f t="shared" si="0"/>
        <v>RH2_3</v>
      </c>
      <c r="AF33" s="157">
        <f>[4]attached_energy_demand_split!A41</f>
        <v>2.1716461727874999E-2</v>
      </c>
      <c r="AG33" s="157" t="s">
        <v>18</v>
      </c>
      <c r="AH33" s="157" t="s">
        <v>196</v>
      </c>
      <c r="AL33" s="157" t="s">
        <v>350</v>
      </c>
      <c r="AM33" s="157" t="str">
        <f t="shared" si="1"/>
        <v>R_ES-AP-WatHeat</v>
      </c>
      <c r="AN33" s="157" t="str">
        <f t="shared" si="1"/>
        <v>RH2_3</v>
      </c>
      <c r="AO33" s="157">
        <f>[4]attached_energy_demand_summariz!B8</f>
        <v>2.02044634746338E-2</v>
      </c>
      <c r="AP33" s="157" t="s">
        <v>18</v>
      </c>
      <c r="AQ33" s="157" t="s">
        <v>193</v>
      </c>
      <c r="AU33" s="157" t="s">
        <v>350</v>
      </c>
      <c r="AV33" s="157" t="str">
        <f t="shared" si="2"/>
        <v>R_ES-AP-WatHeat</v>
      </c>
      <c r="AW33" s="157" t="str">
        <f t="shared" si="2"/>
        <v>RH2_3</v>
      </c>
      <c r="AX33" s="157">
        <f>[4]attached_energy_demand_summariz!F8</f>
        <v>1.9761792817229899E-2</v>
      </c>
      <c r="AY33" s="157" t="s">
        <v>18</v>
      </c>
      <c r="AZ33" s="157" t="s">
        <v>192</v>
      </c>
      <c r="BD33" s="157" t="s">
        <v>350</v>
      </c>
      <c r="BE33" s="157" t="str">
        <f t="shared" si="3"/>
        <v>R_ES-AP-WatHeat</v>
      </c>
      <c r="BF33" s="157" t="str">
        <f t="shared" si="3"/>
        <v>RH2_3</v>
      </c>
      <c r="BG33" s="157">
        <f t="shared" ref="BG33:BG96" si="6">AO33</f>
        <v>2.02044634746338E-2</v>
      </c>
      <c r="BH33" s="157" t="s">
        <v>18</v>
      </c>
      <c r="BI33" s="157" t="s">
        <v>194</v>
      </c>
      <c r="BM33" s="157" t="s">
        <v>350</v>
      </c>
      <c r="BN33" s="157" t="str">
        <f t="shared" si="4"/>
        <v>R_ES-AP-WatHeat</v>
      </c>
      <c r="BO33" s="157" t="str">
        <f t="shared" si="4"/>
        <v>RH2_3</v>
      </c>
      <c r="BP33" s="157">
        <f>[4]attached_energy_demand_summariz!J8</f>
        <v>1.9667771226279902E-2</v>
      </c>
      <c r="BQ33" s="157" t="s">
        <v>18</v>
      </c>
      <c r="BR33" s="157" t="s">
        <v>191</v>
      </c>
    </row>
    <row r="34" spans="2:70">
      <c r="B34" s="142"/>
      <c r="C34" s="32"/>
      <c r="D34" s="145"/>
      <c r="E34" s="145"/>
      <c r="F34" s="142"/>
      <c r="G34" s="146"/>
      <c r="H34" s="146"/>
      <c r="I34" s="152"/>
      <c r="J34" s="152"/>
      <c r="K34" s="157" t="s">
        <v>350</v>
      </c>
      <c r="L34" s="157" t="str">
        <f t="shared" ref="L34:L79" si="7">L33</f>
        <v>R_ES-AP-WatHeat</v>
      </c>
      <c r="M34" s="157" t="s">
        <v>378</v>
      </c>
      <c r="N34" s="157">
        <f>[4]attached_energy_demand_split!A10</f>
        <v>1.99087438710615E-2</v>
      </c>
      <c r="O34" s="157" t="s">
        <v>18</v>
      </c>
      <c r="P34" s="157" t="s">
        <v>195</v>
      </c>
      <c r="T34" s="157" t="s">
        <v>350</v>
      </c>
      <c r="U34" s="157" t="str">
        <f t="shared" si="5"/>
        <v>R_ES-AP-WatHeat</v>
      </c>
      <c r="V34" s="157" t="str">
        <f t="shared" si="5"/>
        <v>RH4_5</v>
      </c>
      <c r="W34" s="157">
        <f>[4]attached_energy_demand_split!A72</f>
        <v>1.85538915735157E-2</v>
      </c>
      <c r="X34" s="157" t="s">
        <v>18</v>
      </c>
      <c r="Y34" s="157" t="s">
        <v>190</v>
      </c>
      <c r="AC34" s="157" t="s">
        <v>350</v>
      </c>
      <c r="AD34" s="157" t="str">
        <f t="shared" si="0"/>
        <v>R_ES-AP-WatHeat</v>
      </c>
      <c r="AE34" s="157" t="str">
        <f t="shared" si="0"/>
        <v>RH4_5</v>
      </c>
      <c r="AF34" s="157">
        <f>[4]attached_energy_demand_split!A43</f>
        <v>2.10410330240004E-2</v>
      </c>
      <c r="AG34" s="157" t="s">
        <v>18</v>
      </c>
      <c r="AH34" s="157" t="s">
        <v>196</v>
      </c>
      <c r="AL34" s="157" t="s">
        <v>350</v>
      </c>
      <c r="AM34" s="157" t="str">
        <f t="shared" si="1"/>
        <v>R_ES-AP-WatHeat</v>
      </c>
      <c r="AN34" s="157" t="str">
        <f t="shared" si="1"/>
        <v>RH4_5</v>
      </c>
      <c r="AO34" s="157">
        <f>[4]attached_energy_demand_summariz!B9</f>
        <v>1.9159866676335801E-2</v>
      </c>
      <c r="AP34" s="157" t="s">
        <v>18</v>
      </c>
      <c r="AQ34" s="157" t="s">
        <v>193</v>
      </c>
      <c r="AU34" s="157" t="s">
        <v>350</v>
      </c>
      <c r="AV34" s="157" t="str">
        <f t="shared" si="2"/>
        <v>R_ES-AP-WatHeat</v>
      </c>
      <c r="AW34" s="157" t="str">
        <f t="shared" si="2"/>
        <v>RH4_5</v>
      </c>
      <c r="AX34" s="157">
        <f>[4]attached_energy_demand_summariz!F9</f>
        <v>1.7601494690120401E-2</v>
      </c>
      <c r="AY34" s="157" t="s">
        <v>18</v>
      </c>
      <c r="AZ34" s="157" t="s">
        <v>192</v>
      </c>
      <c r="BD34" s="157" t="s">
        <v>350</v>
      </c>
      <c r="BE34" s="157" t="str">
        <f t="shared" si="3"/>
        <v>R_ES-AP-WatHeat</v>
      </c>
      <c r="BF34" s="157" t="str">
        <f t="shared" si="3"/>
        <v>RH4_5</v>
      </c>
      <c r="BG34" s="157">
        <f t="shared" si="6"/>
        <v>1.9159866676335801E-2</v>
      </c>
      <c r="BH34" s="157" t="s">
        <v>18</v>
      </c>
      <c r="BI34" s="157" t="s">
        <v>194</v>
      </c>
      <c r="BM34" s="157" t="s">
        <v>350</v>
      </c>
      <c r="BN34" s="157" t="str">
        <f t="shared" si="4"/>
        <v>R_ES-AP-WatHeat</v>
      </c>
      <c r="BO34" s="157" t="str">
        <f t="shared" si="4"/>
        <v>RH4_5</v>
      </c>
      <c r="BP34" s="157">
        <f>[4]attached_energy_demand_summariz!J9</f>
        <v>1.8694170222981001E-2</v>
      </c>
      <c r="BQ34" s="157" t="s">
        <v>18</v>
      </c>
      <c r="BR34" s="157" t="s">
        <v>191</v>
      </c>
    </row>
    <row r="35" spans="2:70">
      <c r="B35" s="142"/>
      <c r="C35" s="32"/>
      <c r="D35" s="145"/>
      <c r="E35" s="145"/>
      <c r="F35" s="142"/>
      <c r="G35" s="146"/>
      <c r="H35" s="146"/>
      <c r="I35" s="152"/>
      <c r="J35" s="152"/>
      <c r="K35" s="158" t="s">
        <v>350</v>
      </c>
      <c r="L35" s="157" t="str">
        <f t="shared" si="7"/>
        <v>R_ES-AP-WatHeat</v>
      </c>
      <c r="M35" s="157" t="s">
        <v>379</v>
      </c>
      <c r="N35" s="157">
        <f>[4]attached_energy_demand_split!A12</f>
        <v>1.9131142691048E-2</v>
      </c>
      <c r="O35" s="157" t="s">
        <v>18</v>
      </c>
      <c r="P35" s="157" t="s">
        <v>195</v>
      </c>
      <c r="T35" s="157" t="s">
        <v>350</v>
      </c>
      <c r="U35" s="157" t="str">
        <f t="shared" si="5"/>
        <v>R_ES-AP-WatHeat</v>
      </c>
      <c r="V35" s="157" t="str">
        <f t="shared" si="5"/>
        <v>RH6_7</v>
      </c>
      <c r="W35" s="157">
        <f>[4]attached_energy_demand_split!A74</f>
        <v>1.8803352118699601E-2</v>
      </c>
      <c r="X35" s="157" t="s">
        <v>18</v>
      </c>
      <c r="Y35" s="157" t="s">
        <v>190</v>
      </c>
      <c r="AC35" s="157" t="s">
        <v>350</v>
      </c>
      <c r="AD35" s="157" t="str">
        <f t="shared" si="0"/>
        <v>R_ES-AP-WatHeat</v>
      </c>
      <c r="AE35" s="157" t="str">
        <f t="shared" si="0"/>
        <v>RH6_7</v>
      </c>
      <c r="AF35" s="157">
        <f>[4]attached_energy_demand_split!A45</f>
        <v>1.8623642385664298E-2</v>
      </c>
      <c r="AG35" s="157" t="s">
        <v>18</v>
      </c>
      <c r="AH35" s="157" t="s">
        <v>196</v>
      </c>
      <c r="AL35" s="157" t="s">
        <v>350</v>
      </c>
      <c r="AM35" s="157" t="str">
        <f t="shared" si="1"/>
        <v>R_ES-AP-WatHeat</v>
      </c>
      <c r="AN35" s="157" t="str">
        <f t="shared" si="1"/>
        <v>RH6_7</v>
      </c>
      <c r="AO35" s="157">
        <f>[4]attached_energy_demand_summariz!B10</f>
        <v>1.8319027581294899E-2</v>
      </c>
      <c r="AP35" s="157" t="s">
        <v>18</v>
      </c>
      <c r="AQ35" s="157" t="s">
        <v>193</v>
      </c>
      <c r="AU35" s="157" t="s">
        <v>350</v>
      </c>
      <c r="AV35" s="157" t="str">
        <f t="shared" si="2"/>
        <v>R_ES-AP-WatHeat</v>
      </c>
      <c r="AW35" s="157" t="str">
        <f t="shared" si="2"/>
        <v>RH6_7</v>
      </c>
      <c r="AX35" s="157">
        <f>[4]attached_energy_demand_summariz!F10</f>
        <v>1.6744293447780698E-2</v>
      </c>
      <c r="AY35" s="157" t="s">
        <v>18</v>
      </c>
      <c r="AZ35" s="157" t="s">
        <v>192</v>
      </c>
      <c r="BD35" s="157" t="s">
        <v>350</v>
      </c>
      <c r="BE35" s="157" t="str">
        <f t="shared" si="3"/>
        <v>R_ES-AP-WatHeat</v>
      </c>
      <c r="BF35" s="157" t="str">
        <f t="shared" si="3"/>
        <v>RH6_7</v>
      </c>
      <c r="BG35" s="157">
        <f t="shared" si="6"/>
        <v>1.8319027581294899E-2</v>
      </c>
      <c r="BH35" s="157" t="s">
        <v>18</v>
      </c>
      <c r="BI35" s="157" t="s">
        <v>194</v>
      </c>
      <c r="BM35" s="157" t="s">
        <v>350</v>
      </c>
      <c r="BN35" s="157" t="str">
        <f t="shared" si="4"/>
        <v>R_ES-AP-WatHeat</v>
      </c>
      <c r="BO35" s="157" t="str">
        <f t="shared" si="4"/>
        <v>RH6_7</v>
      </c>
      <c r="BP35" s="157">
        <f>[4]attached_energy_demand_summariz!J10</f>
        <v>1.8292707263281801E-2</v>
      </c>
      <c r="BQ35" s="157" t="s">
        <v>18</v>
      </c>
      <c r="BR35" s="157" t="s">
        <v>191</v>
      </c>
    </row>
    <row r="36" spans="2:70">
      <c r="B36" s="142"/>
      <c r="C36" s="32"/>
      <c r="D36" s="145"/>
      <c r="E36" s="145"/>
      <c r="F36" s="142"/>
      <c r="G36" s="146"/>
      <c r="H36" s="146"/>
      <c r="I36" s="152"/>
      <c r="J36" s="152"/>
      <c r="K36" s="157" t="s">
        <v>350</v>
      </c>
      <c r="L36" s="157" t="str">
        <f t="shared" si="7"/>
        <v>R_ES-AP-WatHeat</v>
      </c>
      <c r="M36" s="157" t="s">
        <v>380</v>
      </c>
      <c r="N36" s="157">
        <f>[4]attached_energy_demand_split!A14</f>
        <v>1.8830899452683101E-2</v>
      </c>
      <c r="O36" s="157" t="s">
        <v>18</v>
      </c>
      <c r="P36" s="157" t="s">
        <v>195</v>
      </c>
      <c r="T36" s="157" t="s">
        <v>350</v>
      </c>
      <c r="U36" s="157" t="str">
        <f t="shared" si="5"/>
        <v>R_ES-AP-WatHeat</v>
      </c>
      <c r="V36" s="157" t="str">
        <f t="shared" si="5"/>
        <v>RH8_9</v>
      </c>
      <c r="W36" s="157">
        <f>[4]attached_energy_demand_split!A76</f>
        <v>2.0275784295644899E-2</v>
      </c>
      <c r="X36" s="157" t="s">
        <v>18</v>
      </c>
      <c r="Y36" s="157" t="s">
        <v>190</v>
      </c>
      <c r="AC36" s="157" t="s">
        <v>350</v>
      </c>
      <c r="AD36" s="157" t="str">
        <f t="shared" si="0"/>
        <v>R_ES-AP-WatHeat</v>
      </c>
      <c r="AE36" s="157" t="str">
        <f t="shared" si="0"/>
        <v>RH8_9</v>
      </c>
      <c r="AF36" s="157">
        <f>[4]attached_energy_demand_split!A47</f>
        <v>1.7156934758240101E-2</v>
      </c>
      <c r="AG36" s="157" t="s">
        <v>18</v>
      </c>
      <c r="AH36" s="157" t="s">
        <v>196</v>
      </c>
      <c r="AL36" s="157" t="s">
        <v>350</v>
      </c>
      <c r="AM36" s="157" t="str">
        <f t="shared" si="1"/>
        <v>R_ES-AP-WatHeat</v>
      </c>
      <c r="AN36" s="157" t="str">
        <f t="shared" si="1"/>
        <v>RH8_9</v>
      </c>
      <c r="AO36" s="157">
        <f>[4]attached_energy_demand_summariz!B11</f>
        <v>1.8367232972075199E-2</v>
      </c>
      <c r="AP36" s="157" t="s">
        <v>18</v>
      </c>
      <c r="AQ36" s="157" t="s">
        <v>193</v>
      </c>
      <c r="AU36" s="157" t="s">
        <v>350</v>
      </c>
      <c r="AV36" s="157" t="str">
        <f t="shared" si="2"/>
        <v>R_ES-AP-WatHeat</v>
      </c>
      <c r="AW36" s="157" t="str">
        <f t="shared" si="2"/>
        <v>RH8_9</v>
      </c>
      <c r="AX36" s="157">
        <f>[4]attached_energy_demand_summariz!F11</f>
        <v>1.6887841722384601E-2</v>
      </c>
      <c r="AY36" s="157" t="s">
        <v>18</v>
      </c>
      <c r="AZ36" s="157" t="s">
        <v>192</v>
      </c>
      <c r="BD36" s="157" t="s">
        <v>350</v>
      </c>
      <c r="BE36" s="157" t="str">
        <f t="shared" si="3"/>
        <v>R_ES-AP-WatHeat</v>
      </c>
      <c r="BF36" s="157" t="str">
        <f t="shared" si="3"/>
        <v>RH8_9</v>
      </c>
      <c r="BG36" s="157">
        <f t="shared" si="6"/>
        <v>1.8367232972075199E-2</v>
      </c>
      <c r="BH36" s="157" t="s">
        <v>18</v>
      </c>
      <c r="BI36" s="157" t="s">
        <v>194</v>
      </c>
      <c r="BM36" s="157" t="s">
        <v>350</v>
      </c>
      <c r="BN36" s="157" t="str">
        <f t="shared" si="4"/>
        <v>R_ES-AP-WatHeat</v>
      </c>
      <c r="BO36" s="157" t="str">
        <f t="shared" si="4"/>
        <v>RH8_9</v>
      </c>
      <c r="BP36" s="157">
        <f>[4]attached_energy_demand_summariz!J11</f>
        <v>1.8684704631423101E-2</v>
      </c>
      <c r="BQ36" s="157" t="s">
        <v>18</v>
      </c>
      <c r="BR36" s="157" t="s">
        <v>191</v>
      </c>
    </row>
    <row r="37" spans="2:70">
      <c r="B37" s="142"/>
      <c r="C37" s="32"/>
      <c r="D37" s="145"/>
      <c r="E37" s="145"/>
      <c r="F37" s="142"/>
      <c r="G37" s="32"/>
      <c r="H37" s="32"/>
      <c r="K37" s="157" t="s">
        <v>350</v>
      </c>
      <c r="L37" s="157" t="str">
        <f t="shared" si="7"/>
        <v>R_ES-AP-WatHeat</v>
      </c>
      <c r="M37" s="157" t="s">
        <v>381</v>
      </c>
      <c r="N37" s="157">
        <f>[4]attached_energy_demand_split!A16</f>
        <v>1.8892209620715399E-2</v>
      </c>
      <c r="O37" s="157" t="s">
        <v>18</v>
      </c>
      <c r="P37" s="157" t="s">
        <v>195</v>
      </c>
      <c r="T37" s="157" t="s">
        <v>350</v>
      </c>
      <c r="U37" s="157" t="str">
        <f t="shared" si="5"/>
        <v>R_ES-AP-WatHeat</v>
      </c>
      <c r="V37" s="157" t="str">
        <f t="shared" si="5"/>
        <v>RH10_11</v>
      </c>
      <c r="W37" s="157">
        <f>[4]attached_energy_demand_split!A78</f>
        <v>2.2672709406807202E-2</v>
      </c>
      <c r="X37" s="157" t="s">
        <v>18</v>
      </c>
      <c r="Y37" s="157" t="s">
        <v>190</v>
      </c>
      <c r="AC37" s="157" t="s">
        <v>350</v>
      </c>
      <c r="AD37" s="157" t="str">
        <f t="shared" si="0"/>
        <v>R_ES-AP-WatHeat</v>
      </c>
      <c r="AE37" s="157" t="str">
        <f t="shared" si="0"/>
        <v>RH10_11</v>
      </c>
      <c r="AF37" s="157">
        <f>[4]attached_energy_demand_split!A49</f>
        <v>1.6996069788382001E-2</v>
      </c>
      <c r="AG37" s="157" t="s">
        <v>18</v>
      </c>
      <c r="AH37" s="157" t="s">
        <v>196</v>
      </c>
      <c r="AL37" s="157" t="s">
        <v>350</v>
      </c>
      <c r="AM37" s="157" t="str">
        <f t="shared" si="1"/>
        <v>R_ES-AP-WatHeat</v>
      </c>
      <c r="AN37" s="157" t="str">
        <f t="shared" si="1"/>
        <v>RH10_11</v>
      </c>
      <c r="AO37" s="157">
        <f>[4]attached_energy_demand_summariz!B12</f>
        <v>1.9516123374229401E-2</v>
      </c>
      <c r="AP37" s="157" t="s">
        <v>18</v>
      </c>
      <c r="AQ37" s="157" t="s">
        <v>193</v>
      </c>
      <c r="AU37" s="157" t="s">
        <v>350</v>
      </c>
      <c r="AV37" s="157" t="str">
        <f t="shared" si="2"/>
        <v>R_ES-AP-WatHeat</v>
      </c>
      <c r="AW37" s="157" t="str">
        <f t="shared" si="2"/>
        <v>RH10_11</v>
      </c>
      <c r="AX37" s="157">
        <f>[4]attached_energy_demand_summariz!F12</f>
        <v>1.8742267418083301E-2</v>
      </c>
      <c r="AY37" s="157" t="s">
        <v>18</v>
      </c>
      <c r="AZ37" s="157" t="s">
        <v>192</v>
      </c>
      <c r="BD37" s="157" t="s">
        <v>350</v>
      </c>
      <c r="BE37" s="157" t="str">
        <f t="shared" si="3"/>
        <v>R_ES-AP-WatHeat</v>
      </c>
      <c r="BF37" s="157" t="str">
        <f t="shared" si="3"/>
        <v>RH10_11</v>
      </c>
      <c r="BG37" s="157">
        <f t="shared" si="6"/>
        <v>1.9516123374229401E-2</v>
      </c>
      <c r="BH37" s="157" t="s">
        <v>18</v>
      </c>
      <c r="BI37" s="157" t="s">
        <v>194</v>
      </c>
      <c r="BM37" s="157" t="s">
        <v>350</v>
      </c>
      <c r="BN37" s="157" t="str">
        <f t="shared" si="4"/>
        <v>R_ES-AP-WatHeat</v>
      </c>
      <c r="BO37" s="157" t="str">
        <f t="shared" si="4"/>
        <v>RH10_11</v>
      </c>
      <c r="BP37" s="157">
        <f>[4]attached_energy_demand_summariz!J12</f>
        <v>2.0277360637159399E-2</v>
      </c>
      <c r="BQ37" s="157" t="s">
        <v>18</v>
      </c>
      <c r="BR37" s="157" t="s">
        <v>191</v>
      </c>
    </row>
    <row r="38" spans="2:70">
      <c r="B38" s="142"/>
      <c r="C38" s="32"/>
      <c r="D38" s="145"/>
      <c r="E38" s="145"/>
      <c r="F38" s="142"/>
      <c r="G38" s="32"/>
      <c r="H38" s="32"/>
      <c r="K38" s="157" t="s">
        <v>350</v>
      </c>
      <c r="L38" s="157" t="str">
        <f t="shared" si="7"/>
        <v>R_ES-AP-WatHeat</v>
      </c>
      <c r="M38" s="157" t="s">
        <v>382</v>
      </c>
      <c r="N38" s="157">
        <f>[4]attached_energy_demand_split!A18</f>
        <v>1.9735672875253098E-2</v>
      </c>
      <c r="O38" s="157" t="s">
        <v>18</v>
      </c>
      <c r="P38" s="157" t="s">
        <v>195</v>
      </c>
      <c r="T38" s="157" t="s">
        <v>350</v>
      </c>
      <c r="U38" s="157" t="str">
        <f t="shared" si="5"/>
        <v>R_ES-AP-WatHeat</v>
      </c>
      <c r="V38" s="157" t="str">
        <f t="shared" si="5"/>
        <v>RH12_13</v>
      </c>
      <c r="W38" s="157">
        <f>[4]attached_energy_demand_split!A80</f>
        <v>2.27084613240583E-2</v>
      </c>
      <c r="X38" s="157" t="s">
        <v>18</v>
      </c>
      <c r="Y38" s="157" t="s">
        <v>190</v>
      </c>
      <c r="AC38" s="157" t="s">
        <v>350</v>
      </c>
      <c r="AD38" s="157" t="str">
        <f t="shared" si="0"/>
        <v>R_ES-AP-WatHeat</v>
      </c>
      <c r="AE38" s="157" t="str">
        <f t="shared" si="0"/>
        <v>RH12_13</v>
      </c>
      <c r="AF38" s="157">
        <f>[4]attached_energy_demand_split!A51</f>
        <v>1.8190021942149099E-2</v>
      </c>
      <c r="AG38" s="157" t="s">
        <v>18</v>
      </c>
      <c r="AH38" s="157" t="s">
        <v>196</v>
      </c>
      <c r="AL38" s="157" t="s">
        <v>350</v>
      </c>
      <c r="AM38" s="157" t="str">
        <f t="shared" si="1"/>
        <v>R_ES-AP-WatHeat</v>
      </c>
      <c r="AN38" s="157" t="str">
        <f t="shared" si="1"/>
        <v>RH12_13</v>
      </c>
      <c r="AO38" s="157">
        <f>[4]attached_energy_demand_summariz!B13</f>
        <v>2.0392977411634601E-2</v>
      </c>
      <c r="AP38" s="157" t="s">
        <v>18</v>
      </c>
      <c r="AQ38" s="157" t="s">
        <v>193</v>
      </c>
      <c r="AU38" s="157" t="s">
        <v>350</v>
      </c>
      <c r="AV38" s="157" t="str">
        <f t="shared" si="2"/>
        <v>R_ES-AP-WatHeat</v>
      </c>
      <c r="AW38" s="157" t="str">
        <f t="shared" si="2"/>
        <v>RH12_13</v>
      </c>
      <c r="AX38" s="157">
        <f>[4]attached_energy_demand_summariz!F13</f>
        <v>2.03766512243404E-2</v>
      </c>
      <c r="AY38" s="157" t="s">
        <v>18</v>
      </c>
      <c r="AZ38" s="157" t="s">
        <v>192</v>
      </c>
      <c r="BD38" s="157" t="s">
        <v>350</v>
      </c>
      <c r="BE38" s="157" t="str">
        <f t="shared" si="3"/>
        <v>R_ES-AP-WatHeat</v>
      </c>
      <c r="BF38" s="157" t="str">
        <f t="shared" si="3"/>
        <v>RH12_13</v>
      </c>
      <c r="BG38" s="157">
        <f t="shared" si="6"/>
        <v>2.0392977411634601E-2</v>
      </c>
      <c r="BH38" s="157" t="s">
        <v>18</v>
      </c>
      <c r="BI38" s="157" t="s">
        <v>194</v>
      </c>
      <c r="BM38" s="157" t="s">
        <v>350</v>
      </c>
      <c r="BN38" s="157" t="str">
        <f t="shared" si="4"/>
        <v>R_ES-AP-WatHeat</v>
      </c>
      <c r="BO38" s="157" t="str">
        <f t="shared" si="4"/>
        <v>RH12_13</v>
      </c>
      <c r="BP38" s="157">
        <f>[4]attached_energy_demand_summariz!J13</f>
        <v>2.0954079692371799E-2</v>
      </c>
      <c r="BQ38" s="157" t="s">
        <v>18</v>
      </c>
      <c r="BR38" s="157" t="s">
        <v>191</v>
      </c>
    </row>
    <row r="39" spans="2:70">
      <c r="B39" s="142"/>
      <c r="C39" s="32"/>
      <c r="D39" s="145"/>
      <c r="E39" s="145"/>
      <c r="F39" s="142"/>
      <c r="G39" s="32"/>
      <c r="H39" s="32"/>
      <c r="K39" s="158" t="s">
        <v>350</v>
      </c>
      <c r="L39" s="157" t="str">
        <f t="shared" si="7"/>
        <v>R_ES-AP-WatHeat</v>
      </c>
      <c r="M39" s="157" t="s">
        <v>383</v>
      </c>
      <c r="N39" s="157">
        <f>[4]attached_energy_demand_split!A20</f>
        <v>2.0535190266484399E-2</v>
      </c>
      <c r="O39" s="157" t="s">
        <v>18</v>
      </c>
      <c r="P39" s="157" t="s">
        <v>195</v>
      </c>
      <c r="T39" s="157" t="s">
        <v>350</v>
      </c>
      <c r="U39" s="157" t="str">
        <f t="shared" si="5"/>
        <v>R_ES-AP-WatHeat</v>
      </c>
      <c r="V39" s="157" t="str">
        <f t="shared" si="5"/>
        <v>RH14_15</v>
      </c>
      <c r="W39" s="157">
        <f>[4]attached_energy_demand_split!A82</f>
        <v>2.2052829918983601E-2</v>
      </c>
      <c r="X39" s="157" t="s">
        <v>18</v>
      </c>
      <c r="Y39" s="157" t="s">
        <v>190</v>
      </c>
      <c r="AC39" s="157" t="s">
        <v>350</v>
      </c>
      <c r="AD39" s="157" t="str">
        <f t="shared" si="0"/>
        <v>R_ES-AP-WatHeat</v>
      </c>
      <c r="AE39" s="157" t="str">
        <f t="shared" si="0"/>
        <v>RH14_15</v>
      </c>
      <c r="AF39" s="157">
        <f>[4]attached_energy_demand_split!A53</f>
        <v>2.09674919745702E-2</v>
      </c>
      <c r="AG39" s="157" t="s">
        <v>18</v>
      </c>
      <c r="AH39" s="157" t="s">
        <v>196</v>
      </c>
      <c r="AL39" s="157" t="s">
        <v>350</v>
      </c>
      <c r="AM39" s="157" t="str">
        <f t="shared" si="1"/>
        <v>R_ES-AP-WatHeat</v>
      </c>
      <c r="AN39" s="157" t="str">
        <f t="shared" si="1"/>
        <v>RH14_15</v>
      </c>
      <c r="AO39" s="157">
        <f>[4]attached_energy_demand_summariz!B14</f>
        <v>2.1041702332658799E-2</v>
      </c>
      <c r="AP39" s="157" t="s">
        <v>18</v>
      </c>
      <c r="AQ39" s="157" t="s">
        <v>193</v>
      </c>
      <c r="AU39" s="157" t="s">
        <v>350</v>
      </c>
      <c r="AV39" s="157" t="str">
        <f t="shared" si="2"/>
        <v>R_ES-AP-WatHeat</v>
      </c>
      <c r="AW39" s="157" t="str">
        <f t="shared" si="2"/>
        <v>RH14_15</v>
      </c>
      <c r="AX39" s="157">
        <f>[4]attached_energy_demand_summariz!F14</f>
        <v>2.0778238730769099E-2</v>
      </c>
      <c r="AY39" s="157" t="s">
        <v>18</v>
      </c>
      <c r="AZ39" s="157" t="s">
        <v>192</v>
      </c>
      <c r="BD39" s="157" t="s">
        <v>350</v>
      </c>
      <c r="BE39" s="157" t="str">
        <f t="shared" si="3"/>
        <v>R_ES-AP-WatHeat</v>
      </c>
      <c r="BF39" s="157" t="str">
        <f t="shared" si="3"/>
        <v>RH14_15</v>
      </c>
      <c r="BG39" s="157">
        <f t="shared" si="6"/>
        <v>2.1041702332658799E-2</v>
      </c>
      <c r="BH39" s="157" t="s">
        <v>18</v>
      </c>
      <c r="BI39" s="157" t="s">
        <v>194</v>
      </c>
      <c r="BM39" s="157" t="s">
        <v>350</v>
      </c>
      <c r="BN39" s="157" t="str">
        <f t="shared" si="4"/>
        <v>R_ES-AP-WatHeat</v>
      </c>
      <c r="BO39" s="157" t="str">
        <f t="shared" si="4"/>
        <v>RH14_15</v>
      </c>
      <c r="BP39" s="157">
        <f>[4]attached_energy_demand_summariz!J14</f>
        <v>2.0874760772486501E-2</v>
      </c>
      <c r="BQ39" s="157" t="s">
        <v>18</v>
      </c>
      <c r="BR39" s="157" t="s">
        <v>191</v>
      </c>
    </row>
    <row r="40" spans="2:70" ht="13">
      <c r="B40" s="142"/>
      <c r="C40" s="32"/>
      <c r="D40" s="145"/>
      <c r="E40" s="145"/>
      <c r="F40" s="142"/>
      <c r="G40" s="32"/>
      <c r="H40" s="32"/>
      <c r="J40" s="121"/>
      <c r="K40" s="157" t="s">
        <v>350</v>
      </c>
      <c r="L40" s="157" t="str">
        <f t="shared" si="7"/>
        <v>R_ES-AP-WatHeat</v>
      </c>
      <c r="M40" s="157" t="s">
        <v>384</v>
      </c>
      <c r="N40" s="157">
        <f>[4]attached_energy_demand_split!A22</f>
        <v>2.0896719862378399E-2</v>
      </c>
      <c r="O40" s="157" t="s">
        <v>18</v>
      </c>
      <c r="P40" s="157" t="s">
        <v>195</v>
      </c>
      <c r="T40" s="157" t="s">
        <v>350</v>
      </c>
      <c r="U40" s="157" t="str">
        <f t="shared" si="5"/>
        <v>R_ES-AP-WatHeat</v>
      </c>
      <c r="V40" s="157" t="str">
        <f t="shared" si="5"/>
        <v>RH16_17</v>
      </c>
      <c r="W40" s="157">
        <f>[4]attached_energy_demand_split!A84</f>
        <v>2.1192518819202099E-2</v>
      </c>
      <c r="X40" s="157" t="s">
        <v>18</v>
      </c>
      <c r="Y40" s="157" t="s">
        <v>190</v>
      </c>
      <c r="AC40" s="157" t="s">
        <v>350</v>
      </c>
      <c r="AD40" s="157" t="str">
        <f t="shared" si="0"/>
        <v>R_ES-AP-WatHeat</v>
      </c>
      <c r="AE40" s="157" t="str">
        <f t="shared" si="0"/>
        <v>RH16_17</v>
      </c>
      <c r="AF40" s="157">
        <f>[4]attached_energy_demand_split!A55</f>
        <v>2.1896382103851399E-2</v>
      </c>
      <c r="AG40" s="157" t="s">
        <v>18</v>
      </c>
      <c r="AH40" s="157" t="s">
        <v>196</v>
      </c>
      <c r="AL40" s="157" t="s">
        <v>350</v>
      </c>
      <c r="AM40" s="157" t="str">
        <f t="shared" si="1"/>
        <v>R_ES-AP-WatHeat</v>
      </c>
      <c r="AN40" s="157" t="str">
        <f t="shared" si="1"/>
        <v>RH16_17</v>
      </c>
      <c r="AO40" s="157">
        <f>[4]attached_energy_demand_summariz!B15</f>
        <v>2.1031470252881299E-2</v>
      </c>
      <c r="AP40" s="157" t="s">
        <v>18</v>
      </c>
      <c r="AQ40" s="157" t="s">
        <v>193</v>
      </c>
      <c r="AU40" s="157" t="s">
        <v>350</v>
      </c>
      <c r="AV40" s="157" t="str">
        <f t="shared" si="2"/>
        <v>R_ES-AP-WatHeat</v>
      </c>
      <c r="AW40" s="157" t="str">
        <f t="shared" si="2"/>
        <v>RH16_17</v>
      </c>
      <c r="AX40" s="157">
        <f>[4]attached_energy_demand_summariz!F15</f>
        <v>2.0691900759336499E-2</v>
      </c>
      <c r="AY40" s="157" t="s">
        <v>18</v>
      </c>
      <c r="AZ40" s="157" t="s">
        <v>192</v>
      </c>
      <c r="BD40" s="157" t="s">
        <v>350</v>
      </c>
      <c r="BE40" s="157" t="str">
        <f t="shared" si="3"/>
        <v>R_ES-AP-WatHeat</v>
      </c>
      <c r="BF40" s="157" t="str">
        <f t="shared" si="3"/>
        <v>RH16_17</v>
      </c>
      <c r="BG40" s="157">
        <f t="shared" si="6"/>
        <v>2.1031470252881299E-2</v>
      </c>
      <c r="BH40" s="157" t="s">
        <v>18</v>
      </c>
      <c r="BI40" s="157" t="s">
        <v>194</v>
      </c>
      <c r="BM40" s="157" t="s">
        <v>350</v>
      </c>
      <c r="BN40" s="157" t="str">
        <f t="shared" si="4"/>
        <v>R_ES-AP-WatHeat</v>
      </c>
      <c r="BO40" s="157" t="str">
        <f t="shared" si="4"/>
        <v>RH16_17</v>
      </c>
      <c r="BP40" s="157">
        <f>[4]attached_energy_demand_summariz!J15</f>
        <v>2.0479829719638399E-2</v>
      </c>
      <c r="BQ40" s="157" t="s">
        <v>18</v>
      </c>
      <c r="BR40" s="157" t="s">
        <v>191</v>
      </c>
    </row>
    <row r="41" spans="2:70" ht="14.5">
      <c r="B41" s="142"/>
      <c r="C41" s="32"/>
      <c r="D41" s="145"/>
      <c r="E41" s="145"/>
      <c r="F41" s="142"/>
      <c r="G41" s="140"/>
      <c r="H41" s="140"/>
      <c r="I41" s="140"/>
      <c r="J41" s="140"/>
      <c r="K41" s="157" t="s">
        <v>350</v>
      </c>
      <c r="L41" s="157" t="str">
        <f t="shared" si="7"/>
        <v>R_ES-AP-WatHeat</v>
      </c>
      <c r="M41" s="157" t="s">
        <v>385</v>
      </c>
      <c r="N41" s="157">
        <f>[4]attached_energy_demand_split!A24</f>
        <v>2.0865770170115702E-2</v>
      </c>
      <c r="O41" s="157" t="s">
        <v>18</v>
      </c>
      <c r="P41" s="157" t="s">
        <v>195</v>
      </c>
      <c r="T41" s="157" t="s">
        <v>350</v>
      </c>
      <c r="U41" s="157" t="str">
        <f t="shared" si="5"/>
        <v>R_ES-AP-WatHeat</v>
      </c>
      <c r="V41" s="157" t="str">
        <f t="shared" si="5"/>
        <v>RH18_19</v>
      </c>
      <c r="W41" s="157">
        <f>[4]attached_energy_demand_split!A86</f>
        <v>2.1134468356732401E-2</v>
      </c>
      <c r="X41" s="157" t="s">
        <v>18</v>
      </c>
      <c r="Y41" s="157" t="s">
        <v>190</v>
      </c>
      <c r="AC41" s="157" t="s">
        <v>350</v>
      </c>
      <c r="AD41" s="157" t="str">
        <f t="shared" si="0"/>
        <v>R_ES-AP-WatHeat</v>
      </c>
      <c r="AE41" s="157" t="str">
        <f t="shared" si="0"/>
        <v>RH18_19</v>
      </c>
      <c r="AF41" s="157">
        <f>[4]attached_energy_demand_split!A57</f>
        <v>2.17155355129377E-2</v>
      </c>
      <c r="AG41" s="157" t="s">
        <v>18</v>
      </c>
      <c r="AH41" s="157" t="s">
        <v>196</v>
      </c>
      <c r="AL41" s="157" t="s">
        <v>350</v>
      </c>
      <c r="AM41" s="157" t="str">
        <f t="shared" si="1"/>
        <v>R_ES-AP-WatHeat</v>
      </c>
      <c r="AN41" s="157" t="str">
        <f t="shared" si="1"/>
        <v>RH18_19</v>
      </c>
      <c r="AO41" s="157">
        <f>[4]attached_energy_demand_summariz!B16</f>
        <v>2.0772466684862202E-2</v>
      </c>
      <c r="AP41" s="157" t="s">
        <v>18</v>
      </c>
      <c r="AQ41" s="157" t="s">
        <v>193</v>
      </c>
      <c r="AU41" s="157" t="s">
        <v>350</v>
      </c>
      <c r="AV41" s="157" t="str">
        <f t="shared" si="2"/>
        <v>R_ES-AP-WatHeat</v>
      </c>
      <c r="AW41" s="157" t="str">
        <f t="shared" si="2"/>
        <v>RH18_19</v>
      </c>
      <c r="AX41" s="157">
        <f>[4]attached_energy_demand_summariz!F16</f>
        <v>2.0434688956400601E-2</v>
      </c>
      <c r="AY41" s="157" t="s">
        <v>18</v>
      </c>
      <c r="AZ41" s="157" t="s">
        <v>192</v>
      </c>
      <c r="BD41" s="157" t="s">
        <v>350</v>
      </c>
      <c r="BE41" s="157" t="str">
        <f t="shared" si="3"/>
        <v>R_ES-AP-WatHeat</v>
      </c>
      <c r="BF41" s="157" t="str">
        <f t="shared" si="3"/>
        <v>RH18_19</v>
      </c>
      <c r="BG41" s="157">
        <f t="shared" si="6"/>
        <v>2.0772466684862202E-2</v>
      </c>
      <c r="BH41" s="157" t="s">
        <v>18</v>
      </c>
      <c r="BI41" s="157" t="s">
        <v>194</v>
      </c>
      <c r="BM41" s="157" t="s">
        <v>350</v>
      </c>
      <c r="BN41" s="157" t="str">
        <f t="shared" si="4"/>
        <v>R_ES-AP-WatHeat</v>
      </c>
      <c r="BO41" s="157" t="str">
        <f t="shared" si="4"/>
        <v>RH18_19</v>
      </c>
      <c r="BP41" s="157">
        <f>[4]attached_energy_demand_summariz!J16</f>
        <v>1.9711870428124601E-2</v>
      </c>
      <c r="BQ41" s="157" t="s">
        <v>18</v>
      </c>
      <c r="BR41" s="157" t="s">
        <v>191</v>
      </c>
    </row>
    <row r="42" spans="2:70">
      <c r="B42" s="142"/>
      <c r="C42" s="32"/>
      <c r="D42" s="145"/>
      <c r="E42" s="145"/>
      <c r="F42" s="142"/>
      <c r="G42" s="141"/>
      <c r="H42" s="141"/>
      <c r="I42" s="141"/>
      <c r="J42" s="141"/>
      <c r="K42" s="157" t="s">
        <v>350</v>
      </c>
      <c r="L42" s="157" t="str">
        <f t="shared" si="7"/>
        <v>R_ES-AP-WatHeat</v>
      </c>
      <c r="M42" s="157" t="s">
        <v>386</v>
      </c>
      <c r="N42" s="157">
        <f>[4]attached_energy_demand_split!A26</f>
        <v>2.08182800695852E-2</v>
      </c>
      <c r="O42" s="157" t="s">
        <v>18</v>
      </c>
      <c r="P42" s="157" t="s">
        <v>195</v>
      </c>
      <c r="T42" s="157" t="s">
        <v>350</v>
      </c>
      <c r="U42" s="157" t="str">
        <f t="shared" si="5"/>
        <v>R_ES-AP-WatHeat</v>
      </c>
      <c r="V42" s="157" t="str">
        <f t="shared" si="5"/>
        <v>RH20_21</v>
      </c>
      <c r="W42" s="157">
        <f>[4]attached_energy_demand_split!A88</f>
        <v>2.1601590955728701E-2</v>
      </c>
      <c r="X42" s="157" t="s">
        <v>18</v>
      </c>
      <c r="Y42" s="157" t="s">
        <v>190</v>
      </c>
      <c r="AC42" s="157" t="s">
        <v>350</v>
      </c>
      <c r="AD42" s="157" t="str">
        <f t="shared" si="0"/>
        <v>R_ES-AP-WatHeat</v>
      </c>
      <c r="AE42" s="157" t="str">
        <f t="shared" si="0"/>
        <v>RH20_21</v>
      </c>
      <c r="AF42" s="157">
        <f>[4]attached_energy_demand_split!A59</f>
        <v>2.12535167287306E-2</v>
      </c>
      <c r="AG42" s="157" t="s">
        <v>18</v>
      </c>
      <c r="AH42" s="157" t="s">
        <v>196</v>
      </c>
      <c r="AL42" s="157" t="s">
        <v>350</v>
      </c>
      <c r="AM42" s="157" t="str">
        <f t="shared" si="1"/>
        <v>R_ES-AP-WatHeat</v>
      </c>
      <c r="AN42" s="157" t="str">
        <f t="shared" si="1"/>
        <v>RH20_21</v>
      </c>
      <c r="AO42" s="157">
        <f>[4]attached_energy_demand_summariz!B17</f>
        <v>2.0871709048996399E-2</v>
      </c>
      <c r="AP42" s="157" t="s">
        <v>18</v>
      </c>
      <c r="AQ42" s="157" t="s">
        <v>193</v>
      </c>
      <c r="AU42" s="157" t="s">
        <v>350</v>
      </c>
      <c r="AV42" s="157" t="str">
        <f t="shared" si="2"/>
        <v>R_ES-AP-WatHeat</v>
      </c>
      <c r="AW42" s="157" t="str">
        <f t="shared" si="2"/>
        <v>RH20_21</v>
      </c>
      <c r="AX42" s="157">
        <f>[4]attached_energy_demand_summariz!F17</f>
        <v>2.08022312711157E-2</v>
      </c>
      <c r="AY42" s="157" t="s">
        <v>18</v>
      </c>
      <c r="AZ42" s="157" t="s">
        <v>192</v>
      </c>
      <c r="BD42" s="157" t="s">
        <v>350</v>
      </c>
      <c r="BE42" s="157" t="str">
        <f t="shared" si="3"/>
        <v>R_ES-AP-WatHeat</v>
      </c>
      <c r="BF42" s="157" t="str">
        <f t="shared" si="3"/>
        <v>RH20_21</v>
      </c>
      <c r="BG42" s="157">
        <f t="shared" si="6"/>
        <v>2.0871709048996399E-2</v>
      </c>
      <c r="BH42" s="157" t="s">
        <v>18</v>
      </c>
      <c r="BI42" s="157" t="s">
        <v>194</v>
      </c>
      <c r="BM42" s="157" t="s">
        <v>350</v>
      </c>
      <c r="BN42" s="157" t="str">
        <f t="shared" si="4"/>
        <v>R_ES-AP-WatHeat</v>
      </c>
      <c r="BO42" s="157" t="str">
        <f t="shared" si="4"/>
        <v>RH20_21</v>
      </c>
      <c r="BP42" s="157">
        <f>[4]attached_energy_demand_summariz!J17</f>
        <v>1.98829262198221E-2</v>
      </c>
      <c r="BQ42" s="157" t="s">
        <v>18</v>
      </c>
      <c r="BR42" s="157" t="s">
        <v>191</v>
      </c>
    </row>
    <row r="43" spans="2:70">
      <c r="B43" s="142"/>
      <c r="C43" s="32"/>
      <c r="D43" s="145"/>
      <c r="E43" s="145"/>
      <c r="F43" s="142"/>
      <c r="G43" s="141"/>
      <c r="H43" s="141"/>
      <c r="I43" s="141"/>
      <c r="J43" s="141"/>
      <c r="K43" s="158" t="s">
        <v>350</v>
      </c>
      <c r="L43" s="157" t="str">
        <f t="shared" si="7"/>
        <v>R_ES-AP-WatHeat</v>
      </c>
      <c r="M43" s="157" t="s">
        <v>387</v>
      </c>
      <c r="N43" s="157">
        <f>[4]attached_energy_demand_split!A28</f>
        <v>2.09309345114678E-2</v>
      </c>
      <c r="O43" s="157" t="s">
        <v>18</v>
      </c>
      <c r="P43" s="157" t="s">
        <v>195</v>
      </c>
      <c r="T43" s="157" t="s">
        <v>350</v>
      </c>
      <c r="U43" s="157" t="str">
        <f t="shared" si="5"/>
        <v>R_ES-AP-WatHeat</v>
      </c>
      <c r="V43" s="157" t="str">
        <f t="shared" si="5"/>
        <v>RH22_23</v>
      </c>
      <c r="W43" s="157">
        <f>[4]attached_energy_demand_split!A90</f>
        <v>2.17726786365968E-2</v>
      </c>
      <c r="X43" s="157" t="s">
        <v>18</v>
      </c>
      <c r="Y43" s="157" t="s">
        <v>190</v>
      </c>
      <c r="AC43" s="157" t="s">
        <v>350</v>
      </c>
      <c r="AD43" s="157" t="str">
        <f t="shared" si="0"/>
        <v>R_ES-AP-WatHeat</v>
      </c>
      <c r="AE43" s="157" t="str">
        <f t="shared" si="0"/>
        <v>RH22_23</v>
      </c>
      <c r="AF43" s="157">
        <f>[4]attached_energy_demand_split!A61</f>
        <v>2.1019278776313498E-2</v>
      </c>
      <c r="AG43" s="157" t="s">
        <v>18</v>
      </c>
      <c r="AH43" s="157" t="s">
        <v>196</v>
      </c>
      <c r="AL43" s="157" t="s">
        <v>350</v>
      </c>
      <c r="AM43" s="157" t="str">
        <f t="shared" si="1"/>
        <v>R_ES-AP-WatHeat</v>
      </c>
      <c r="AN43" s="157" t="str">
        <f t="shared" si="1"/>
        <v>RH22_23</v>
      </c>
      <c r="AO43" s="157">
        <f>[4]attached_energy_demand_summariz!B18</f>
        <v>2.1048829860768201E-2</v>
      </c>
      <c r="AP43" s="157" t="s">
        <v>18</v>
      </c>
      <c r="AQ43" s="157" t="s">
        <v>193</v>
      </c>
      <c r="AU43" s="157" t="s">
        <v>350</v>
      </c>
      <c r="AV43" s="157" t="str">
        <f t="shared" si="2"/>
        <v>R_ES-AP-WatHeat</v>
      </c>
      <c r="AW43" s="157" t="str">
        <f t="shared" si="2"/>
        <v>RH22_23</v>
      </c>
      <c r="AX43" s="157">
        <f>[4]attached_energy_demand_summariz!F18</f>
        <v>2.11656433177729E-2</v>
      </c>
      <c r="AY43" s="157" t="s">
        <v>18</v>
      </c>
      <c r="AZ43" s="157" t="s">
        <v>192</v>
      </c>
      <c r="BD43" s="157" t="s">
        <v>350</v>
      </c>
      <c r="BE43" s="157" t="str">
        <f t="shared" si="3"/>
        <v>R_ES-AP-WatHeat</v>
      </c>
      <c r="BF43" s="157" t="str">
        <f t="shared" si="3"/>
        <v>RH22_23</v>
      </c>
      <c r="BG43" s="157">
        <f t="shared" si="6"/>
        <v>2.1048829860768201E-2</v>
      </c>
      <c r="BH43" s="157" t="s">
        <v>18</v>
      </c>
      <c r="BI43" s="157" t="s">
        <v>194</v>
      </c>
      <c r="BM43" s="157" t="s">
        <v>350</v>
      </c>
      <c r="BN43" s="157" t="str">
        <f t="shared" si="4"/>
        <v>R_ES-AP-WatHeat</v>
      </c>
      <c r="BO43" s="157" t="str">
        <f t="shared" si="4"/>
        <v>RH22_23</v>
      </c>
      <c r="BP43" s="157">
        <f>[4]attached_energy_demand_summariz!J18</f>
        <v>2.0355614061689901E-2</v>
      </c>
      <c r="BQ43" s="157" t="s">
        <v>18</v>
      </c>
      <c r="BR43" s="157" t="s">
        <v>191</v>
      </c>
    </row>
    <row r="44" spans="2:70">
      <c r="B44" s="142"/>
      <c r="C44" s="32"/>
      <c r="D44" s="145"/>
      <c r="E44" s="145"/>
      <c r="F44" s="142"/>
      <c r="G44" s="141"/>
      <c r="H44" s="141"/>
      <c r="I44" s="141"/>
      <c r="J44" s="141"/>
      <c r="K44" s="157" t="s">
        <v>350</v>
      </c>
      <c r="L44" s="157" t="str">
        <f t="shared" si="7"/>
        <v>R_ES-AP-WatHeat</v>
      </c>
      <c r="M44" s="157" t="s">
        <v>388</v>
      </c>
      <c r="N44" s="157">
        <f>[4]attached_energy_demand_split!B6</f>
        <v>2.16934658061337E-2</v>
      </c>
      <c r="O44" s="157" t="s">
        <v>18</v>
      </c>
      <c r="P44" s="157" t="s">
        <v>195</v>
      </c>
      <c r="T44" s="157" t="s">
        <v>350</v>
      </c>
      <c r="U44" s="157" t="str">
        <f t="shared" si="5"/>
        <v>R_ES-AP-WatHeat</v>
      </c>
      <c r="V44" s="157" t="str">
        <f t="shared" si="5"/>
        <v>SH0_1</v>
      </c>
      <c r="W44" s="157">
        <f>[4]attached_energy_demand_split!B68</f>
        <v>1.7447761885412302E-2</v>
      </c>
      <c r="X44" s="157" t="s">
        <v>18</v>
      </c>
      <c r="Y44" s="157" t="s">
        <v>190</v>
      </c>
      <c r="AC44" s="157" t="s">
        <v>350</v>
      </c>
      <c r="AD44" s="157" t="str">
        <f t="shared" si="0"/>
        <v>R_ES-AP-WatHeat</v>
      </c>
      <c r="AE44" s="157" t="str">
        <f t="shared" si="0"/>
        <v>SH0_1</v>
      </c>
      <c r="AF44" s="157">
        <f>[4]attached_energy_demand_split!B39</f>
        <v>2.0811553801597001E-2</v>
      </c>
      <c r="AG44" s="157" t="s">
        <v>18</v>
      </c>
      <c r="AH44" s="157" t="s">
        <v>196</v>
      </c>
      <c r="AL44" s="157" t="s">
        <v>350</v>
      </c>
      <c r="AM44" s="157" t="str">
        <f t="shared" si="1"/>
        <v>R_ES-AP-WatHeat</v>
      </c>
      <c r="AN44" s="157" t="str">
        <f t="shared" si="1"/>
        <v>SH0_1</v>
      </c>
      <c r="AO44" s="157">
        <f>[4]attached_energy_demand_summariz!B19</f>
        <v>2.0289589930703698E-2</v>
      </c>
      <c r="AP44" s="157" t="s">
        <v>18</v>
      </c>
      <c r="AQ44" s="157" t="s">
        <v>193</v>
      </c>
      <c r="AU44" s="157" t="s">
        <v>350</v>
      </c>
      <c r="AV44" s="157" t="str">
        <f t="shared" si="2"/>
        <v>R_ES-AP-WatHeat</v>
      </c>
      <c r="AW44" s="157" t="str">
        <f t="shared" si="2"/>
        <v>SH0_1</v>
      </c>
      <c r="AX44" s="157">
        <f>[4]attached_energy_demand_summariz!F19</f>
        <v>2.3539997538016201E-2</v>
      </c>
      <c r="AY44" s="157" t="s">
        <v>18</v>
      </c>
      <c r="AZ44" s="157" t="s">
        <v>192</v>
      </c>
      <c r="BD44" s="157" t="s">
        <v>350</v>
      </c>
      <c r="BE44" s="157" t="str">
        <f t="shared" si="3"/>
        <v>R_ES-AP-WatHeat</v>
      </c>
      <c r="BF44" s="157" t="str">
        <f t="shared" si="3"/>
        <v>SH0_1</v>
      </c>
      <c r="BG44" s="157">
        <f t="shared" si="6"/>
        <v>2.0289589930703698E-2</v>
      </c>
      <c r="BH44" s="157" t="s">
        <v>18</v>
      </c>
      <c r="BI44" s="157" t="s">
        <v>194</v>
      </c>
      <c r="BM44" s="157" t="s">
        <v>350</v>
      </c>
      <c r="BN44" s="157" t="str">
        <f t="shared" si="4"/>
        <v>R_ES-AP-WatHeat</v>
      </c>
      <c r="BO44" s="157" t="str">
        <f t="shared" si="4"/>
        <v>SH0_1</v>
      </c>
      <c r="BP44" s="157">
        <f>[4]attached_energy_demand_summariz!J19</f>
        <v>1.7955170622359101E-2</v>
      </c>
      <c r="BQ44" s="157" t="s">
        <v>18</v>
      </c>
      <c r="BR44" s="157" t="s">
        <v>191</v>
      </c>
    </row>
    <row r="45" spans="2:70">
      <c r="B45" s="142"/>
      <c r="C45" s="32"/>
      <c r="D45" s="145"/>
      <c r="E45" s="145"/>
      <c r="F45" s="142"/>
      <c r="G45" s="141"/>
      <c r="H45" s="141"/>
      <c r="I45" s="141"/>
      <c r="J45" s="141"/>
      <c r="K45" s="157" t="s">
        <v>350</v>
      </c>
      <c r="L45" s="157" t="str">
        <f t="shared" si="7"/>
        <v>R_ES-AP-WatHeat</v>
      </c>
      <c r="M45" s="157" t="s">
        <v>389</v>
      </c>
      <c r="N45" s="157">
        <f>[4]attached_energy_demand_split!B8</f>
        <v>2.1091629448540899E-2</v>
      </c>
      <c r="O45" s="157" t="s">
        <v>18</v>
      </c>
      <c r="P45" s="157" t="s">
        <v>195</v>
      </c>
      <c r="T45" s="157" t="s">
        <v>350</v>
      </c>
      <c r="U45" s="157" t="str">
        <f t="shared" si="5"/>
        <v>R_ES-AP-WatHeat</v>
      </c>
      <c r="V45" s="157" t="str">
        <f t="shared" si="5"/>
        <v>SH2_3</v>
      </c>
      <c r="W45" s="157">
        <f>[4]attached_energy_demand_split!B70</f>
        <v>1.5245791875989701E-2</v>
      </c>
      <c r="X45" s="157" t="s">
        <v>18</v>
      </c>
      <c r="Y45" s="157" t="s">
        <v>190</v>
      </c>
      <c r="AC45" s="157" t="s">
        <v>350</v>
      </c>
      <c r="AD45" s="157" t="str">
        <f t="shared" si="0"/>
        <v>R_ES-AP-WatHeat</v>
      </c>
      <c r="AE45" s="157" t="str">
        <f t="shared" si="0"/>
        <v>SH2_3</v>
      </c>
      <c r="AF45" s="157">
        <f>[4]attached_energy_demand_split!B41</f>
        <v>2.01796299239725E-2</v>
      </c>
      <c r="AG45" s="157" t="s">
        <v>18</v>
      </c>
      <c r="AH45" s="157" t="s">
        <v>196</v>
      </c>
      <c r="AL45" s="157" t="s">
        <v>350</v>
      </c>
      <c r="AM45" s="157" t="str">
        <f t="shared" si="1"/>
        <v>R_ES-AP-WatHeat</v>
      </c>
      <c r="AN45" s="157" t="str">
        <f t="shared" si="1"/>
        <v>SH2_3</v>
      </c>
      <c r="AO45" s="157">
        <f>[4]attached_energy_demand_summariz!B20</f>
        <v>1.88706568826577E-2</v>
      </c>
      <c r="AP45" s="157" t="s">
        <v>18</v>
      </c>
      <c r="AQ45" s="157" t="s">
        <v>193</v>
      </c>
      <c r="AU45" s="157" t="s">
        <v>350</v>
      </c>
      <c r="AV45" s="157" t="str">
        <f t="shared" si="2"/>
        <v>R_ES-AP-WatHeat</v>
      </c>
      <c r="AW45" s="157" t="str">
        <f t="shared" si="2"/>
        <v>SH2_3</v>
      </c>
      <c r="AX45" s="157">
        <f>[4]attached_energy_demand_summariz!F20</f>
        <v>2.1308543326801599E-2</v>
      </c>
      <c r="AY45" s="157" t="s">
        <v>18</v>
      </c>
      <c r="AZ45" s="157" t="s">
        <v>192</v>
      </c>
      <c r="BD45" s="157" t="s">
        <v>350</v>
      </c>
      <c r="BE45" s="157" t="str">
        <f t="shared" si="3"/>
        <v>R_ES-AP-WatHeat</v>
      </c>
      <c r="BF45" s="157" t="str">
        <f t="shared" si="3"/>
        <v>SH2_3</v>
      </c>
      <c r="BG45" s="157">
        <f t="shared" si="6"/>
        <v>1.88706568826577E-2</v>
      </c>
      <c r="BH45" s="157" t="s">
        <v>18</v>
      </c>
      <c r="BI45" s="157" t="s">
        <v>194</v>
      </c>
      <c r="BM45" s="157" t="s">
        <v>350</v>
      </c>
      <c r="BN45" s="157" t="str">
        <f t="shared" si="4"/>
        <v>R_ES-AP-WatHeat</v>
      </c>
      <c r="BO45" s="157" t="str">
        <f t="shared" si="4"/>
        <v>SH2_3</v>
      </c>
      <c r="BP45" s="157">
        <f>[4]attached_energy_demand_summariz!J20</f>
        <v>1.6527689837983899E-2</v>
      </c>
      <c r="BQ45" s="157" t="s">
        <v>18</v>
      </c>
      <c r="BR45" s="157" t="s">
        <v>191</v>
      </c>
    </row>
    <row r="46" spans="2:70">
      <c r="B46" s="142"/>
      <c r="C46" s="32"/>
      <c r="D46" s="145"/>
      <c r="E46" s="145"/>
      <c r="F46" s="142"/>
      <c r="G46" s="141"/>
      <c r="H46" s="141"/>
      <c r="I46" s="141"/>
      <c r="J46" s="141"/>
      <c r="K46" s="157" t="s">
        <v>350</v>
      </c>
      <c r="L46" s="157" t="str">
        <f t="shared" si="7"/>
        <v>R_ES-AP-WatHeat</v>
      </c>
      <c r="M46" s="157" t="s">
        <v>390</v>
      </c>
      <c r="N46" s="157">
        <f>[4]attached_energy_demand_split!B10</f>
        <v>2.0288554911757399E-2</v>
      </c>
      <c r="O46" s="157" t="s">
        <v>18</v>
      </c>
      <c r="P46" s="157" t="s">
        <v>195</v>
      </c>
      <c r="T46" s="157" t="s">
        <v>350</v>
      </c>
      <c r="U46" s="157" t="str">
        <f t="shared" si="5"/>
        <v>R_ES-AP-WatHeat</v>
      </c>
      <c r="V46" s="157" t="str">
        <f t="shared" si="5"/>
        <v>SH4_5</v>
      </c>
      <c r="W46" s="157">
        <f>[4]attached_energy_demand_split!B72</f>
        <v>1.40147850596432E-2</v>
      </c>
      <c r="X46" s="157" t="s">
        <v>18</v>
      </c>
      <c r="Y46" s="157" t="s">
        <v>190</v>
      </c>
      <c r="AC46" s="157" t="s">
        <v>350</v>
      </c>
      <c r="AD46" s="157" t="str">
        <f t="shared" si="0"/>
        <v>R_ES-AP-WatHeat</v>
      </c>
      <c r="AE46" s="157" t="str">
        <f t="shared" si="0"/>
        <v>SH4_5</v>
      </c>
      <c r="AF46" s="157">
        <f>[4]attached_energy_demand_split!B43</f>
        <v>1.9614839522066298E-2</v>
      </c>
      <c r="AG46" s="157" t="s">
        <v>18</v>
      </c>
      <c r="AH46" s="157" t="s">
        <v>196</v>
      </c>
      <c r="AL46" s="157" t="s">
        <v>350</v>
      </c>
      <c r="AM46" s="157" t="str">
        <f t="shared" si="1"/>
        <v>R_ES-AP-WatHeat</v>
      </c>
      <c r="AN46" s="157" t="str">
        <f t="shared" si="1"/>
        <v>SH4_5</v>
      </c>
      <c r="AO46" s="157">
        <f>[4]attached_energy_demand_summariz!B21</f>
        <v>1.7500502969476001E-2</v>
      </c>
      <c r="AP46" s="157" t="s">
        <v>18</v>
      </c>
      <c r="AQ46" s="157" t="s">
        <v>193</v>
      </c>
      <c r="AU46" s="157" t="s">
        <v>350</v>
      </c>
      <c r="AV46" s="157" t="str">
        <f t="shared" si="2"/>
        <v>R_ES-AP-WatHeat</v>
      </c>
      <c r="AW46" s="157" t="str">
        <f t="shared" si="2"/>
        <v>SH4_5</v>
      </c>
      <c r="AX46" s="157">
        <f>[4]attached_energy_demand_summariz!F21</f>
        <v>1.8479363931276301E-2</v>
      </c>
      <c r="AY46" s="157" t="s">
        <v>18</v>
      </c>
      <c r="AZ46" s="157" t="s">
        <v>192</v>
      </c>
      <c r="BD46" s="157" t="s">
        <v>350</v>
      </c>
      <c r="BE46" s="157" t="str">
        <f t="shared" si="3"/>
        <v>R_ES-AP-WatHeat</v>
      </c>
      <c r="BF46" s="157" t="str">
        <f t="shared" si="3"/>
        <v>SH4_5</v>
      </c>
      <c r="BG46" s="157">
        <f t="shared" si="6"/>
        <v>1.7500502969476001E-2</v>
      </c>
      <c r="BH46" s="157" t="s">
        <v>18</v>
      </c>
      <c r="BI46" s="157" t="s">
        <v>194</v>
      </c>
      <c r="BM46" s="157" t="s">
        <v>350</v>
      </c>
      <c r="BN46" s="157" t="str">
        <f t="shared" si="4"/>
        <v>R_ES-AP-WatHeat</v>
      </c>
      <c r="BO46" s="157" t="str">
        <f t="shared" si="4"/>
        <v>SH4_5</v>
      </c>
      <c r="BP46" s="157">
        <f>[4]attached_energy_demand_summariz!J21</f>
        <v>1.51049714226367E-2</v>
      </c>
      <c r="BQ46" s="157" t="s">
        <v>18</v>
      </c>
      <c r="BR46" s="157" t="s">
        <v>191</v>
      </c>
    </row>
    <row r="47" spans="2:70">
      <c r="B47" s="142"/>
      <c r="C47" s="32"/>
      <c r="D47" s="145"/>
      <c r="E47" s="145"/>
      <c r="F47" s="142"/>
      <c r="G47" s="141"/>
      <c r="H47" s="141"/>
      <c r="I47" s="141"/>
      <c r="J47" s="141"/>
      <c r="K47" s="158" t="s">
        <v>350</v>
      </c>
      <c r="L47" s="157" t="str">
        <f t="shared" si="7"/>
        <v>R_ES-AP-WatHeat</v>
      </c>
      <c r="M47" s="157" t="s">
        <v>391</v>
      </c>
      <c r="N47" s="157">
        <f>[4]attached_energy_demand_split!B12</f>
        <v>1.9232236416978299E-2</v>
      </c>
      <c r="O47" s="157" t="s">
        <v>18</v>
      </c>
      <c r="P47" s="157" t="s">
        <v>195</v>
      </c>
      <c r="T47" s="157" t="s">
        <v>350</v>
      </c>
      <c r="U47" s="157" t="str">
        <f t="shared" si="5"/>
        <v>R_ES-AP-WatHeat</v>
      </c>
      <c r="V47" s="157" t="str">
        <f t="shared" si="5"/>
        <v>SH6_7</v>
      </c>
      <c r="W47" s="157">
        <f>[4]attached_energy_demand_split!B74</f>
        <v>1.38604432096002E-2</v>
      </c>
      <c r="X47" s="157" t="s">
        <v>18</v>
      </c>
      <c r="Y47" s="157" t="s">
        <v>190</v>
      </c>
      <c r="AC47" s="157" t="s">
        <v>350</v>
      </c>
      <c r="AD47" s="157" t="str">
        <f t="shared" si="0"/>
        <v>R_ES-AP-WatHeat</v>
      </c>
      <c r="AE47" s="157" t="str">
        <f t="shared" si="0"/>
        <v>SH6_7</v>
      </c>
      <c r="AF47" s="157">
        <f>[4]attached_energy_demand_split!B45</f>
        <v>1.7278998108464401E-2</v>
      </c>
      <c r="AG47" s="157" t="s">
        <v>18</v>
      </c>
      <c r="AH47" s="157" t="s">
        <v>196</v>
      </c>
      <c r="AL47" s="157" t="s">
        <v>350</v>
      </c>
      <c r="AM47" s="157" t="str">
        <f t="shared" si="1"/>
        <v>R_ES-AP-WatHeat</v>
      </c>
      <c r="AN47" s="157" t="str">
        <f t="shared" si="1"/>
        <v>SH6_7</v>
      </c>
      <c r="AO47" s="157">
        <f>[4]attached_energy_demand_summariz!B22</f>
        <v>1.6421193779789001E-2</v>
      </c>
      <c r="AP47" s="157" t="s">
        <v>18</v>
      </c>
      <c r="AQ47" s="157" t="s">
        <v>193</v>
      </c>
      <c r="AU47" s="157" t="s">
        <v>350</v>
      </c>
      <c r="AV47" s="157" t="str">
        <f t="shared" si="2"/>
        <v>R_ES-AP-WatHeat</v>
      </c>
      <c r="AW47" s="157" t="str">
        <f t="shared" si="2"/>
        <v>SH6_7</v>
      </c>
      <c r="AX47" s="157">
        <f>[4]attached_energy_demand_summariz!F22</f>
        <v>1.71996217128879E-2</v>
      </c>
      <c r="AY47" s="157" t="s">
        <v>18</v>
      </c>
      <c r="AZ47" s="157" t="s">
        <v>192</v>
      </c>
      <c r="BD47" s="157" t="s">
        <v>350</v>
      </c>
      <c r="BE47" s="157" t="str">
        <f t="shared" si="3"/>
        <v>R_ES-AP-WatHeat</v>
      </c>
      <c r="BF47" s="157" t="str">
        <f t="shared" si="3"/>
        <v>SH6_7</v>
      </c>
      <c r="BG47" s="157">
        <f t="shared" si="6"/>
        <v>1.6421193779789001E-2</v>
      </c>
      <c r="BH47" s="157" t="s">
        <v>18</v>
      </c>
      <c r="BI47" s="157" t="s">
        <v>194</v>
      </c>
      <c r="BM47" s="157" t="s">
        <v>350</v>
      </c>
      <c r="BN47" s="157" t="str">
        <f t="shared" si="4"/>
        <v>R_ES-AP-WatHeat</v>
      </c>
      <c r="BO47" s="157" t="str">
        <f t="shared" si="4"/>
        <v>SH6_7</v>
      </c>
      <c r="BP47" s="157">
        <f>[4]attached_energy_demand_summariz!J22</f>
        <v>1.4534669451014301E-2</v>
      </c>
      <c r="BQ47" s="157" t="s">
        <v>18</v>
      </c>
      <c r="BR47" s="157" t="s">
        <v>191</v>
      </c>
    </row>
    <row r="48" spans="2:70">
      <c r="B48" s="142"/>
      <c r="C48" s="32"/>
      <c r="D48" s="145"/>
      <c r="E48" s="145"/>
      <c r="F48" s="142"/>
      <c r="G48" s="141"/>
      <c r="H48" s="141"/>
      <c r="I48" s="141"/>
      <c r="J48" s="141"/>
      <c r="K48" s="157" t="s">
        <v>350</v>
      </c>
      <c r="L48" s="157" t="str">
        <f t="shared" si="7"/>
        <v>R_ES-AP-WatHeat</v>
      </c>
      <c r="M48" s="157" t="s">
        <v>392</v>
      </c>
      <c r="N48" s="157">
        <f>[4]attached_energy_demand_split!B14</f>
        <v>1.8748507011425102E-2</v>
      </c>
      <c r="O48" s="157" t="s">
        <v>18</v>
      </c>
      <c r="P48" s="157" t="s">
        <v>195</v>
      </c>
      <c r="T48" s="157" t="s">
        <v>350</v>
      </c>
      <c r="U48" s="157" t="str">
        <f t="shared" si="5"/>
        <v>R_ES-AP-WatHeat</v>
      </c>
      <c r="V48" s="157" t="str">
        <f t="shared" si="5"/>
        <v>SH8_9</v>
      </c>
      <c r="W48" s="157">
        <f>[4]attached_energy_demand_split!B76</f>
        <v>1.47551071793505E-2</v>
      </c>
      <c r="X48" s="157" t="s">
        <v>18</v>
      </c>
      <c r="Y48" s="157" t="s">
        <v>190</v>
      </c>
      <c r="AC48" s="157" t="s">
        <v>350</v>
      </c>
      <c r="AD48" s="157" t="str">
        <f t="shared" si="0"/>
        <v>R_ES-AP-WatHeat</v>
      </c>
      <c r="AE48" s="157" t="str">
        <f t="shared" si="0"/>
        <v>SH8_9</v>
      </c>
      <c r="AF48" s="157">
        <f>[4]attached_energy_demand_split!B47</f>
        <v>1.5588699261442299E-2</v>
      </c>
      <c r="AG48" s="157" t="s">
        <v>18</v>
      </c>
      <c r="AH48" s="157" t="s">
        <v>196</v>
      </c>
      <c r="AL48" s="157" t="s">
        <v>350</v>
      </c>
      <c r="AM48" s="157" t="str">
        <f t="shared" si="1"/>
        <v>R_ES-AP-WatHeat</v>
      </c>
      <c r="AN48" s="157" t="str">
        <f t="shared" si="1"/>
        <v>SH8_9</v>
      </c>
      <c r="AO48" s="157">
        <f>[4]attached_energy_demand_summariz!B23</f>
        <v>1.6139842957734501E-2</v>
      </c>
      <c r="AP48" s="157" t="s">
        <v>18</v>
      </c>
      <c r="AQ48" s="157" t="s">
        <v>193</v>
      </c>
      <c r="AU48" s="157" t="s">
        <v>350</v>
      </c>
      <c r="AV48" s="157" t="str">
        <f t="shared" si="2"/>
        <v>R_ES-AP-WatHeat</v>
      </c>
      <c r="AW48" s="157" t="str">
        <f t="shared" si="2"/>
        <v>SH8_9</v>
      </c>
      <c r="AX48" s="157">
        <f>[4]attached_energy_demand_summariz!F23</f>
        <v>1.7030245273226999E-2</v>
      </c>
      <c r="AY48" s="157" t="s">
        <v>18</v>
      </c>
      <c r="AZ48" s="157" t="s">
        <v>192</v>
      </c>
      <c r="BD48" s="157" t="s">
        <v>350</v>
      </c>
      <c r="BE48" s="157" t="str">
        <f t="shared" si="3"/>
        <v>R_ES-AP-WatHeat</v>
      </c>
      <c r="BF48" s="157" t="str">
        <f t="shared" si="3"/>
        <v>SH8_9</v>
      </c>
      <c r="BG48" s="157">
        <f t="shared" si="6"/>
        <v>1.6139842957734501E-2</v>
      </c>
      <c r="BH48" s="157" t="s">
        <v>18</v>
      </c>
      <c r="BI48" s="157" t="s">
        <v>194</v>
      </c>
      <c r="BM48" s="157" t="s">
        <v>350</v>
      </c>
      <c r="BN48" s="157" t="str">
        <f t="shared" si="4"/>
        <v>R_ES-AP-WatHeat</v>
      </c>
      <c r="BO48" s="157" t="str">
        <f t="shared" si="4"/>
        <v>SH8_9</v>
      </c>
      <c r="BP48" s="157">
        <f>[4]attached_energy_demand_summariz!J23</f>
        <v>1.45766560632275E-2</v>
      </c>
      <c r="BQ48" s="157" t="s">
        <v>18</v>
      </c>
      <c r="BR48" s="157" t="s">
        <v>191</v>
      </c>
    </row>
    <row r="49" spans="2:70">
      <c r="B49" s="142"/>
      <c r="C49" s="32"/>
      <c r="D49" s="145"/>
      <c r="E49" s="145"/>
      <c r="F49" s="142"/>
      <c r="G49" s="141"/>
      <c r="H49" s="141"/>
      <c r="I49" s="141"/>
      <c r="J49" s="141"/>
      <c r="K49" s="157" t="s">
        <v>350</v>
      </c>
      <c r="L49" s="157" t="str">
        <f t="shared" si="7"/>
        <v>R_ES-AP-WatHeat</v>
      </c>
      <c r="M49" s="157" t="s">
        <v>393</v>
      </c>
      <c r="N49" s="157">
        <f>[4]attached_energy_demand_split!B16</f>
        <v>1.8678047240008398E-2</v>
      </c>
      <c r="O49" s="157" t="s">
        <v>18</v>
      </c>
      <c r="P49" s="157" t="s">
        <v>195</v>
      </c>
      <c r="T49" s="157" t="s">
        <v>350</v>
      </c>
      <c r="U49" s="157" t="str">
        <f t="shared" si="5"/>
        <v>R_ES-AP-WatHeat</v>
      </c>
      <c r="V49" s="157" t="str">
        <f t="shared" si="5"/>
        <v>SH10_11</v>
      </c>
      <c r="W49" s="157">
        <f>[4]attached_energy_demand_split!B78</f>
        <v>1.7186661643030201E-2</v>
      </c>
      <c r="X49" s="157" t="s">
        <v>18</v>
      </c>
      <c r="Y49" s="157" t="s">
        <v>190</v>
      </c>
      <c r="AC49" s="157" t="s">
        <v>350</v>
      </c>
      <c r="AD49" s="157" t="str">
        <f t="shared" si="0"/>
        <v>R_ES-AP-WatHeat</v>
      </c>
      <c r="AE49" s="157" t="str">
        <f t="shared" si="0"/>
        <v>SH10_11</v>
      </c>
      <c r="AF49" s="157">
        <f>[4]attached_energy_demand_split!B49</f>
        <v>1.50973156957682E-2</v>
      </c>
      <c r="AG49" s="157" t="s">
        <v>18</v>
      </c>
      <c r="AH49" s="157" t="s">
        <v>196</v>
      </c>
      <c r="AL49" s="157" t="s">
        <v>350</v>
      </c>
      <c r="AM49" s="157" t="str">
        <f t="shared" si="1"/>
        <v>R_ES-AP-WatHeat</v>
      </c>
      <c r="AN49" s="157" t="str">
        <f t="shared" si="1"/>
        <v>SH10_11</v>
      </c>
      <c r="AO49" s="157">
        <f>[4]attached_energy_demand_summariz!B24</f>
        <v>1.71295457469424E-2</v>
      </c>
      <c r="AP49" s="157" t="s">
        <v>18</v>
      </c>
      <c r="AQ49" s="157" t="s">
        <v>193</v>
      </c>
      <c r="AU49" s="157" t="s">
        <v>350</v>
      </c>
      <c r="AV49" s="157" t="str">
        <f t="shared" si="2"/>
        <v>R_ES-AP-WatHeat</v>
      </c>
      <c r="AW49" s="157" t="str">
        <f t="shared" si="2"/>
        <v>SH10_11</v>
      </c>
      <c r="AX49" s="157">
        <f>[4]attached_energy_demand_summariz!F24</f>
        <v>1.8714885138756202E-2</v>
      </c>
      <c r="AY49" s="157" t="s">
        <v>18</v>
      </c>
      <c r="AZ49" s="157" t="s">
        <v>192</v>
      </c>
      <c r="BD49" s="157" t="s">
        <v>350</v>
      </c>
      <c r="BE49" s="157" t="str">
        <f t="shared" si="3"/>
        <v>R_ES-AP-WatHeat</v>
      </c>
      <c r="BF49" s="157" t="str">
        <f t="shared" si="3"/>
        <v>SH10_11</v>
      </c>
      <c r="BG49" s="157">
        <f t="shared" si="6"/>
        <v>1.71295457469424E-2</v>
      </c>
      <c r="BH49" s="157" t="s">
        <v>18</v>
      </c>
      <c r="BI49" s="157" t="s">
        <v>194</v>
      </c>
      <c r="BM49" s="157" t="s">
        <v>350</v>
      </c>
      <c r="BN49" s="157" t="str">
        <f t="shared" si="4"/>
        <v>R_ES-AP-WatHeat</v>
      </c>
      <c r="BO49" s="157" t="str">
        <f t="shared" si="4"/>
        <v>SH10_11</v>
      </c>
      <c r="BP49" s="157">
        <f>[4]attached_energy_demand_summariz!J24</f>
        <v>1.59708190171488E-2</v>
      </c>
      <c r="BQ49" s="157" t="s">
        <v>18</v>
      </c>
      <c r="BR49" s="157" t="s">
        <v>191</v>
      </c>
    </row>
    <row r="50" spans="2:70">
      <c r="B50" s="142"/>
      <c r="C50" s="32"/>
      <c r="D50" s="145"/>
      <c r="E50" s="145"/>
      <c r="F50" s="142"/>
      <c r="G50" s="141"/>
      <c r="H50" s="141"/>
      <c r="I50" s="141"/>
      <c r="J50" s="141"/>
      <c r="K50" s="157" t="s">
        <v>350</v>
      </c>
      <c r="L50" s="157" t="str">
        <f t="shared" si="7"/>
        <v>R_ES-AP-WatHeat</v>
      </c>
      <c r="M50" s="157" t="s">
        <v>394</v>
      </c>
      <c r="N50" s="157">
        <f>[4]attached_energy_demand_split!B18</f>
        <v>1.9354324184005699E-2</v>
      </c>
      <c r="O50" s="157" t="s">
        <v>18</v>
      </c>
      <c r="P50" s="157" t="s">
        <v>195</v>
      </c>
      <c r="T50" s="157" t="s">
        <v>350</v>
      </c>
      <c r="U50" s="157" t="str">
        <f t="shared" si="5"/>
        <v>R_ES-AP-WatHeat</v>
      </c>
      <c r="V50" s="157" t="str">
        <f t="shared" si="5"/>
        <v>SH12_13</v>
      </c>
      <c r="W50" s="157">
        <f>[4]attached_energy_demand_split!B80</f>
        <v>1.8532966353609601E-2</v>
      </c>
      <c r="X50" s="157" t="s">
        <v>18</v>
      </c>
      <c r="Y50" s="157" t="s">
        <v>190</v>
      </c>
      <c r="AC50" s="157" t="s">
        <v>350</v>
      </c>
      <c r="AD50" s="157" t="str">
        <f t="shared" si="0"/>
        <v>R_ES-AP-WatHeat</v>
      </c>
      <c r="AE50" s="157" t="str">
        <f t="shared" si="0"/>
        <v>SH12_13</v>
      </c>
      <c r="AF50" s="157">
        <f>[4]attached_energy_demand_split!B51</f>
        <v>1.5716271906291199E-2</v>
      </c>
      <c r="AG50" s="157" t="s">
        <v>18</v>
      </c>
      <c r="AH50" s="157" t="s">
        <v>196</v>
      </c>
      <c r="AL50" s="157" t="s">
        <v>350</v>
      </c>
      <c r="AM50" s="157" t="str">
        <f t="shared" si="1"/>
        <v>R_ES-AP-WatHeat</v>
      </c>
      <c r="AN50" s="157" t="str">
        <f t="shared" si="1"/>
        <v>SH12_13</v>
      </c>
      <c r="AO50" s="157">
        <f>[4]attached_energy_demand_summariz!B25</f>
        <v>1.8490958581669801E-2</v>
      </c>
      <c r="AP50" s="157" t="s">
        <v>18</v>
      </c>
      <c r="AQ50" s="157" t="s">
        <v>193</v>
      </c>
      <c r="AU50" s="157" t="s">
        <v>350</v>
      </c>
      <c r="AV50" s="157" t="str">
        <f t="shared" si="2"/>
        <v>R_ES-AP-WatHeat</v>
      </c>
      <c r="AW50" s="157" t="str">
        <f t="shared" si="2"/>
        <v>SH12_13</v>
      </c>
      <c r="AX50" s="157">
        <f>[4]attached_energy_demand_summariz!F25</f>
        <v>2.13435574080405E-2</v>
      </c>
      <c r="AY50" s="157" t="s">
        <v>18</v>
      </c>
      <c r="AZ50" s="157" t="s">
        <v>192</v>
      </c>
      <c r="BD50" s="157" t="s">
        <v>350</v>
      </c>
      <c r="BE50" s="157" t="str">
        <f t="shared" si="3"/>
        <v>R_ES-AP-WatHeat</v>
      </c>
      <c r="BF50" s="157" t="str">
        <f t="shared" si="3"/>
        <v>SH12_13</v>
      </c>
      <c r="BG50" s="157">
        <f t="shared" si="6"/>
        <v>1.8490958581669801E-2</v>
      </c>
      <c r="BH50" s="157" t="s">
        <v>18</v>
      </c>
      <c r="BI50" s="157" t="s">
        <v>194</v>
      </c>
      <c r="BM50" s="157" t="s">
        <v>350</v>
      </c>
      <c r="BN50" s="157" t="str">
        <f t="shared" si="4"/>
        <v>R_ES-AP-WatHeat</v>
      </c>
      <c r="BO50" s="157" t="str">
        <f t="shared" si="4"/>
        <v>SH12_13</v>
      </c>
      <c r="BP50" s="157">
        <f>[4]attached_energy_demand_summariz!J25</f>
        <v>1.7507673056401999E-2</v>
      </c>
      <c r="BQ50" s="157" t="s">
        <v>18</v>
      </c>
      <c r="BR50" s="157" t="s">
        <v>191</v>
      </c>
    </row>
    <row r="51" spans="2:70">
      <c r="B51" s="142"/>
      <c r="C51" s="32"/>
      <c r="D51" s="145"/>
      <c r="E51" s="145"/>
      <c r="F51" s="142"/>
      <c r="G51" s="32"/>
      <c r="H51" s="32"/>
      <c r="K51" s="158" t="s">
        <v>350</v>
      </c>
      <c r="L51" s="157" t="str">
        <f t="shared" si="7"/>
        <v>R_ES-AP-WatHeat</v>
      </c>
      <c r="M51" s="157" t="s">
        <v>395</v>
      </c>
      <c r="N51" s="157">
        <f>[4]attached_energy_demand_split!B20</f>
        <v>2.04723701496402E-2</v>
      </c>
      <c r="O51" s="157" t="s">
        <v>18</v>
      </c>
      <c r="P51" s="157" t="s">
        <v>195</v>
      </c>
      <c r="T51" s="157" t="s">
        <v>350</v>
      </c>
      <c r="U51" s="157" t="str">
        <f t="shared" si="5"/>
        <v>R_ES-AP-WatHeat</v>
      </c>
      <c r="V51" s="157" t="str">
        <f t="shared" si="5"/>
        <v>SH14_15</v>
      </c>
      <c r="W51" s="157">
        <f>[4]attached_energy_demand_split!B82</f>
        <v>1.8944606533826298E-2</v>
      </c>
      <c r="X51" s="157" t="s">
        <v>18</v>
      </c>
      <c r="Y51" s="157" t="s">
        <v>190</v>
      </c>
      <c r="AC51" s="157" t="s">
        <v>350</v>
      </c>
      <c r="AD51" s="157" t="str">
        <f t="shared" si="0"/>
        <v>R_ES-AP-WatHeat</v>
      </c>
      <c r="AE51" s="157" t="str">
        <f t="shared" si="0"/>
        <v>SH14_15</v>
      </c>
      <c r="AF51" s="157">
        <f>[4]attached_energy_demand_split!B53</f>
        <v>1.81694864820914E-2</v>
      </c>
      <c r="AG51" s="157" t="s">
        <v>18</v>
      </c>
      <c r="AH51" s="157" t="s">
        <v>196</v>
      </c>
      <c r="AL51" s="157" t="s">
        <v>350</v>
      </c>
      <c r="AM51" s="157" t="str">
        <f t="shared" si="1"/>
        <v>R_ES-AP-WatHeat</v>
      </c>
      <c r="AN51" s="157" t="str">
        <f t="shared" si="1"/>
        <v>SH14_15</v>
      </c>
      <c r="AO51" s="157">
        <f>[4]attached_energy_demand_summariz!B26</f>
        <v>1.9740368004095999E-2</v>
      </c>
      <c r="AP51" s="157" t="s">
        <v>18</v>
      </c>
      <c r="AQ51" s="157" t="s">
        <v>193</v>
      </c>
      <c r="AU51" s="157" t="s">
        <v>350</v>
      </c>
      <c r="AV51" s="157" t="str">
        <f t="shared" si="2"/>
        <v>R_ES-AP-WatHeat</v>
      </c>
      <c r="AW51" s="157" t="str">
        <f t="shared" si="2"/>
        <v>SH14_15</v>
      </c>
      <c r="AX51" s="157">
        <f>[4]attached_energy_demand_summariz!F26</f>
        <v>2.2952067498314001E-2</v>
      </c>
      <c r="AY51" s="157" t="s">
        <v>18</v>
      </c>
      <c r="AZ51" s="157" t="s">
        <v>192</v>
      </c>
      <c r="BD51" s="157" t="s">
        <v>350</v>
      </c>
      <c r="BE51" s="157" t="str">
        <f t="shared" si="3"/>
        <v>R_ES-AP-WatHeat</v>
      </c>
      <c r="BF51" s="157" t="str">
        <f t="shared" si="3"/>
        <v>SH14_15</v>
      </c>
      <c r="BG51" s="157">
        <f t="shared" si="6"/>
        <v>1.9740368004095999E-2</v>
      </c>
      <c r="BH51" s="157" t="s">
        <v>18</v>
      </c>
      <c r="BI51" s="157" t="s">
        <v>194</v>
      </c>
      <c r="BM51" s="157" t="s">
        <v>350</v>
      </c>
      <c r="BN51" s="157" t="str">
        <f t="shared" si="4"/>
        <v>R_ES-AP-WatHeat</v>
      </c>
      <c r="BO51" s="157" t="str">
        <f t="shared" si="4"/>
        <v>SH14_15</v>
      </c>
      <c r="BP51" s="157">
        <f>[4]attached_energy_demand_summariz!J26</f>
        <v>1.8163309356608301E-2</v>
      </c>
      <c r="BQ51" s="157" t="s">
        <v>18</v>
      </c>
      <c r="BR51" s="157" t="s">
        <v>191</v>
      </c>
    </row>
    <row r="52" spans="2:70">
      <c r="B52" s="142"/>
      <c r="C52" s="32"/>
      <c r="D52" s="145"/>
      <c r="E52" s="145"/>
      <c r="F52" s="142"/>
      <c r="G52" s="32"/>
      <c r="H52" s="32"/>
      <c r="K52" s="157" t="s">
        <v>350</v>
      </c>
      <c r="L52" s="157" t="str">
        <f t="shared" si="7"/>
        <v>R_ES-AP-WatHeat</v>
      </c>
      <c r="M52" s="157" t="s">
        <v>396</v>
      </c>
      <c r="N52" s="157">
        <f>[4]attached_energy_demand_split!B22</f>
        <v>2.1278922422277999E-2</v>
      </c>
      <c r="O52" s="157" t="s">
        <v>18</v>
      </c>
      <c r="P52" s="157" t="s">
        <v>195</v>
      </c>
      <c r="T52" s="157" t="s">
        <v>350</v>
      </c>
      <c r="U52" s="157" t="str">
        <f t="shared" si="5"/>
        <v>R_ES-AP-WatHeat</v>
      </c>
      <c r="V52" s="157" t="str">
        <f t="shared" si="5"/>
        <v>SH16_17</v>
      </c>
      <c r="W52" s="157">
        <f>[4]attached_energy_demand_split!B84</f>
        <v>1.8793864020136601E-2</v>
      </c>
      <c r="X52" s="157" t="s">
        <v>18</v>
      </c>
      <c r="Y52" s="157" t="s">
        <v>190</v>
      </c>
      <c r="AC52" s="157" t="s">
        <v>350</v>
      </c>
      <c r="AD52" s="157" t="str">
        <f t="shared" si="0"/>
        <v>R_ES-AP-WatHeat</v>
      </c>
      <c r="AE52" s="157" t="str">
        <f t="shared" si="0"/>
        <v>SH16_17</v>
      </c>
      <c r="AF52" s="157">
        <f>[4]attached_energy_demand_split!B55</f>
        <v>1.9938803009038799E-2</v>
      </c>
      <c r="AG52" s="157" t="s">
        <v>18</v>
      </c>
      <c r="AH52" s="157" t="s">
        <v>196</v>
      </c>
      <c r="AL52" s="157" t="s">
        <v>350</v>
      </c>
      <c r="AM52" s="157" t="str">
        <f t="shared" si="1"/>
        <v>R_ES-AP-WatHeat</v>
      </c>
      <c r="AN52" s="157" t="str">
        <f t="shared" si="1"/>
        <v>SH16_17</v>
      </c>
      <c r="AO52" s="157">
        <f>[4]attached_energy_demand_summariz!B27</f>
        <v>2.0420539746597698E-2</v>
      </c>
      <c r="AP52" s="157" t="s">
        <v>18</v>
      </c>
      <c r="AQ52" s="157" t="s">
        <v>193</v>
      </c>
      <c r="AU52" s="157" t="s">
        <v>350</v>
      </c>
      <c r="AV52" s="157" t="str">
        <f t="shared" si="2"/>
        <v>R_ES-AP-WatHeat</v>
      </c>
      <c r="AW52" s="157" t="str">
        <f t="shared" si="2"/>
        <v>SH16_17</v>
      </c>
      <c r="AX52" s="157">
        <f>[4]attached_energy_demand_summariz!F27</f>
        <v>2.3710445910745798E-2</v>
      </c>
      <c r="AY52" s="157" t="s">
        <v>18</v>
      </c>
      <c r="AZ52" s="157" t="s">
        <v>192</v>
      </c>
      <c r="BD52" s="157" t="s">
        <v>350</v>
      </c>
      <c r="BE52" s="157" t="str">
        <f t="shared" si="3"/>
        <v>R_ES-AP-WatHeat</v>
      </c>
      <c r="BF52" s="157" t="str">
        <f t="shared" si="3"/>
        <v>SH16_17</v>
      </c>
      <c r="BG52" s="157">
        <f t="shared" si="6"/>
        <v>2.0420539746597698E-2</v>
      </c>
      <c r="BH52" s="157" t="s">
        <v>18</v>
      </c>
      <c r="BI52" s="157" t="s">
        <v>194</v>
      </c>
      <c r="BM52" s="157" t="s">
        <v>350</v>
      </c>
      <c r="BN52" s="157" t="str">
        <f t="shared" si="4"/>
        <v>R_ES-AP-WatHeat</v>
      </c>
      <c r="BO52" s="157" t="str">
        <f t="shared" si="4"/>
        <v>SH16_17</v>
      </c>
      <c r="BP52" s="157">
        <f>[4]attached_energy_demand_summariz!J27</f>
        <v>1.8380663370789301E-2</v>
      </c>
      <c r="BQ52" s="157" t="s">
        <v>18</v>
      </c>
      <c r="BR52" s="157" t="s">
        <v>191</v>
      </c>
    </row>
    <row r="53" spans="2:70">
      <c r="B53" s="142"/>
      <c r="C53" s="32"/>
      <c r="D53" s="145"/>
      <c r="E53" s="145"/>
      <c r="F53" s="142"/>
      <c r="G53" s="32"/>
      <c r="H53" s="32"/>
      <c r="K53" s="157" t="s">
        <v>350</v>
      </c>
      <c r="L53" s="157" t="str">
        <f t="shared" si="7"/>
        <v>R_ES-AP-WatHeat</v>
      </c>
      <c r="M53" s="157" t="s">
        <v>397</v>
      </c>
      <c r="N53" s="157">
        <f>[4]attached_energy_demand_split!B24</f>
        <v>2.1738834728832701E-2</v>
      </c>
      <c r="O53" s="157" t="s">
        <v>18</v>
      </c>
      <c r="P53" s="157" t="s">
        <v>195</v>
      </c>
      <c r="T53" s="157" t="s">
        <v>350</v>
      </c>
      <c r="U53" s="157" t="str">
        <f t="shared" si="5"/>
        <v>R_ES-AP-WatHeat</v>
      </c>
      <c r="V53" s="157" t="str">
        <f t="shared" si="5"/>
        <v>SH18_19</v>
      </c>
      <c r="W53" s="157">
        <f>[4]attached_energy_demand_split!B86</f>
        <v>1.8929321241404399E-2</v>
      </c>
      <c r="X53" s="157" t="s">
        <v>18</v>
      </c>
      <c r="Y53" s="157" t="s">
        <v>190</v>
      </c>
      <c r="AC53" s="157" t="s">
        <v>350</v>
      </c>
      <c r="AD53" s="157" t="str">
        <f t="shared" si="0"/>
        <v>R_ES-AP-WatHeat</v>
      </c>
      <c r="AE53" s="157" t="str">
        <f t="shared" si="0"/>
        <v>SH18_19</v>
      </c>
      <c r="AF53" s="157">
        <f>[4]attached_energy_demand_split!B57</f>
        <v>2.0595183179265401E-2</v>
      </c>
      <c r="AG53" s="157" t="s">
        <v>18</v>
      </c>
      <c r="AH53" s="157" t="s">
        <v>196</v>
      </c>
      <c r="AL53" s="157" t="s">
        <v>350</v>
      </c>
      <c r="AM53" s="157" t="str">
        <f t="shared" si="1"/>
        <v>R_ES-AP-WatHeat</v>
      </c>
      <c r="AN53" s="157" t="str">
        <f t="shared" si="1"/>
        <v>SH18_19</v>
      </c>
      <c r="AO53" s="157">
        <f>[4]attached_energy_demand_summariz!B28</f>
        <v>2.06910653610991E-2</v>
      </c>
      <c r="AP53" s="157" t="s">
        <v>18</v>
      </c>
      <c r="AQ53" s="157" t="s">
        <v>193</v>
      </c>
      <c r="AU53" s="157" t="s">
        <v>350</v>
      </c>
      <c r="AV53" s="157" t="str">
        <f t="shared" si="2"/>
        <v>R_ES-AP-WatHeat</v>
      </c>
      <c r="AW53" s="157" t="str">
        <f t="shared" si="2"/>
        <v>SH18_19</v>
      </c>
      <c r="AX53" s="157">
        <f>[4]attached_energy_demand_summariz!F28</f>
        <v>2.39937611707896E-2</v>
      </c>
      <c r="AY53" s="157" t="s">
        <v>18</v>
      </c>
      <c r="AZ53" s="157" t="s">
        <v>192</v>
      </c>
      <c r="BD53" s="157" t="s">
        <v>350</v>
      </c>
      <c r="BE53" s="157" t="str">
        <f t="shared" si="3"/>
        <v>R_ES-AP-WatHeat</v>
      </c>
      <c r="BF53" s="157" t="str">
        <f t="shared" si="3"/>
        <v>SH18_19</v>
      </c>
      <c r="BG53" s="157">
        <f t="shared" si="6"/>
        <v>2.06910653610991E-2</v>
      </c>
      <c r="BH53" s="157" t="s">
        <v>18</v>
      </c>
      <c r="BI53" s="157" t="s">
        <v>194</v>
      </c>
      <c r="BM53" s="157" t="s">
        <v>350</v>
      </c>
      <c r="BN53" s="157" t="str">
        <f t="shared" si="4"/>
        <v>R_ES-AP-WatHeat</v>
      </c>
      <c r="BO53" s="157" t="str">
        <f t="shared" si="4"/>
        <v>SH18_19</v>
      </c>
      <c r="BP53" s="157">
        <f>[4]attached_energy_demand_summariz!J28</f>
        <v>1.81982264852034E-2</v>
      </c>
      <c r="BQ53" s="157" t="s">
        <v>18</v>
      </c>
      <c r="BR53" s="157" t="s">
        <v>191</v>
      </c>
    </row>
    <row r="54" spans="2:70">
      <c r="B54" s="142"/>
      <c r="C54" s="32"/>
      <c r="D54" s="145"/>
      <c r="E54" s="145"/>
      <c r="F54" s="142"/>
      <c r="G54" s="32"/>
      <c r="H54" s="32"/>
      <c r="K54" s="157" t="s">
        <v>350</v>
      </c>
      <c r="L54" s="157" t="str">
        <f t="shared" si="7"/>
        <v>R_ES-AP-WatHeat</v>
      </c>
      <c r="M54" s="157" t="s">
        <v>398</v>
      </c>
      <c r="N54" s="157">
        <f>[4]attached_energy_demand_split!B26</f>
        <v>2.1955425621837402E-2</v>
      </c>
      <c r="O54" s="157" t="s">
        <v>18</v>
      </c>
      <c r="P54" s="157" t="s">
        <v>195</v>
      </c>
      <c r="T54" s="157" t="s">
        <v>350</v>
      </c>
      <c r="U54" s="157" t="str">
        <f t="shared" si="5"/>
        <v>R_ES-AP-WatHeat</v>
      </c>
      <c r="V54" s="157" t="str">
        <f t="shared" si="5"/>
        <v>SH20_21</v>
      </c>
      <c r="W54" s="157">
        <f>[4]attached_energy_demand_split!B88</f>
        <v>1.9094689273807398E-2</v>
      </c>
      <c r="X54" s="157" t="s">
        <v>18</v>
      </c>
      <c r="Y54" s="157" t="s">
        <v>190</v>
      </c>
      <c r="AC54" s="157" t="s">
        <v>350</v>
      </c>
      <c r="AD54" s="157" t="str">
        <f t="shared" si="0"/>
        <v>R_ES-AP-WatHeat</v>
      </c>
      <c r="AE54" s="157" t="str">
        <f t="shared" si="0"/>
        <v>SH20_21</v>
      </c>
      <c r="AF54" s="157">
        <f>[4]attached_energy_demand_split!B59</f>
        <v>2.0727377887735401E-2</v>
      </c>
      <c r="AG54" s="157" t="s">
        <v>18</v>
      </c>
      <c r="AH54" s="157" t="s">
        <v>196</v>
      </c>
      <c r="AL54" s="157" t="s">
        <v>350</v>
      </c>
      <c r="AM54" s="157" t="str">
        <f t="shared" si="1"/>
        <v>R_ES-AP-WatHeat</v>
      </c>
      <c r="AN54" s="157" t="str">
        <f t="shared" si="1"/>
        <v>SH20_21</v>
      </c>
      <c r="AO54" s="157">
        <f>[4]attached_energy_demand_summariz!B29</f>
        <v>2.0963163706567398E-2</v>
      </c>
      <c r="AP54" s="157" t="s">
        <v>18</v>
      </c>
      <c r="AQ54" s="157" t="s">
        <v>193</v>
      </c>
      <c r="AU54" s="157" t="s">
        <v>350</v>
      </c>
      <c r="AV54" s="157" t="str">
        <f t="shared" si="2"/>
        <v>R_ES-AP-WatHeat</v>
      </c>
      <c r="AW54" s="157" t="str">
        <f t="shared" si="2"/>
        <v>SH20_21</v>
      </c>
      <c r="AX54" s="157">
        <f>[4]attached_energy_demand_summariz!F29</f>
        <v>2.4474825275343101E-2</v>
      </c>
      <c r="AY54" s="157" t="s">
        <v>18</v>
      </c>
      <c r="AZ54" s="157" t="s">
        <v>192</v>
      </c>
      <c r="BD54" s="157" t="s">
        <v>350</v>
      </c>
      <c r="BE54" s="157" t="str">
        <f t="shared" si="3"/>
        <v>R_ES-AP-WatHeat</v>
      </c>
      <c r="BF54" s="157" t="str">
        <f t="shared" si="3"/>
        <v>SH20_21</v>
      </c>
      <c r="BG54" s="157">
        <f t="shared" si="6"/>
        <v>2.0963163706567398E-2</v>
      </c>
      <c r="BH54" s="157" t="s">
        <v>18</v>
      </c>
      <c r="BI54" s="157" t="s">
        <v>194</v>
      </c>
      <c r="BM54" s="157" t="s">
        <v>350</v>
      </c>
      <c r="BN54" s="157" t="str">
        <f t="shared" si="4"/>
        <v>R_ES-AP-WatHeat</v>
      </c>
      <c r="BO54" s="157" t="str">
        <f t="shared" si="4"/>
        <v>SH20_21</v>
      </c>
      <c r="BP54" s="157">
        <f>[4]attached_energy_demand_summariz!J29</f>
        <v>1.8563500474113599E-2</v>
      </c>
      <c r="BQ54" s="157" t="s">
        <v>18</v>
      </c>
      <c r="BR54" s="157" t="s">
        <v>191</v>
      </c>
    </row>
    <row r="55" spans="2:70">
      <c r="B55" s="142"/>
      <c r="C55" s="32"/>
      <c r="D55" s="145"/>
      <c r="E55" s="145"/>
      <c r="F55" s="142"/>
      <c r="G55" s="32"/>
      <c r="H55" s="32"/>
      <c r="K55" s="158" t="s">
        <v>350</v>
      </c>
      <c r="L55" s="157" t="str">
        <f t="shared" si="7"/>
        <v>R_ES-AP-WatHeat</v>
      </c>
      <c r="M55" s="157" t="s">
        <v>399</v>
      </c>
      <c r="N55" s="157">
        <f>[4]attached_energy_demand_split!B28</f>
        <v>2.2121564224819298E-2</v>
      </c>
      <c r="O55" s="157" t="s">
        <v>18</v>
      </c>
      <c r="P55" s="157" t="s">
        <v>195</v>
      </c>
      <c r="T55" s="157" t="s">
        <v>350</v>
      </c>
      <c r="U55" s="157" t="str">
        <f t="shared" si="5"/>
        <v>R_ES-AP-WatHeat</v>
      </c>
      <c r="V55" s="157" t="str">
        <f t="shared" si="5"/>
        <v>SH22_23</v>
      </c>
      <c r="W55" s="157">
        <f>[4]attached_energy_demand_split!B90</f>
        <v>1.8346618081740301E-2</v>
      </c>
      <c r="X55" s="157" t="s">
        <v>18</v>
      </c>
      <c r="Y55" s="157" t="s">
        <v>190</v>
      </c>
      <c r="AC55" s="157" t="s">
        <v>350</v>
      </c>
      <c r="AD55" s="157" t="str">
        <f t="shared" si="0"/>
        <v>R_ES-AP-WatHeat</v>
      </c>
      <c r="AE55" s="157" t="str">
        <f t="shared" si="0"/>
        <v>SH22_23</v>
      </c>
      <c r="AF55" s="157">
        <f>[4]attached_energy_demand_split!B61</f>
        <v>2.0715755098724298E-2</v>
      </c>
      <c r="AG55" s="157" t="s">
        <v>18</v>
      </c>
      <c r="AH55" s="157" t="s">
        <v>196</v>
      </c>
      <c r="AL55" s="157" t="s">
        <v>350</v>
      </c>
      <c r="AM55" s="157" t="str">
        <f t="shared" si="1"/>
        <v>R_ES-AP-WatHeat</v>
      </c>
      <c r="AN55" s="157" t="str">
        <f t="shared" si="1"/>
        <v>SH22_23</v>
      </c>
      <c r="AO55" s="157">
        <f>[4]attached_energy_demand_summariz!B30</f>
        <v>2.0777824886440002E-2</v>
      </c>
      <c r="AP55" s="157" t="s">
        <v>18</v>
      </c>
      <c r="AQ55" s="157" t="s">
        <v>193</v>
      </c>
      <c r="AU55" s="157" t="s">
        <v>350</v>
      </c>
      <c r="AV55" s="157" t="str">
        <f t="shared" si="2"/>
        <v>R_ES-AP-WatHeat</v>
      </c>
      <c r="AW55" s="157" t="str">
        <f t="shared" si="2"/>
        <v>SH22_23</v>
      </c>
      <c r="AX55" s="157">
        <f>[4]attached_energy_demand_summariz!F30</f>
        <v>2.4137396684056199E-2</v>
      </c>
      <c r="AY55" s="157" t="s">
        <v>18</v>
      </c>
      <c r="AZ55" s="157" t="s">
        <v>192</v>
      </c>
      <c r="BD55" s="157" t="s">
        <v>350</v>
      </c>
      <c r="BE55" s="157" t="str">
        <f t="shared" si="3"/>
        <v>R_ES-AP-WatHeat</v>
      </c>
      <c r="BF55" s="157" t="str">
        <f t="shared" si="3"/>
        <v>SH22_23</v>
      </c>
      <c r="BG55" s="157">
        <f t="shared" si="6"/>
        <v>2.0777824886440002E-2</v>
      </c>
      <c r="BH55" s="157" t="s">
        <v>18</v>
      </c>
      <c r="BI55" s="157" t="s">
        <v>194</v>
      </c>
      <c r="BM55" s="157" t="s">
        <v>350</v>
      </c>
      <c r="BN55" s="157" t="str">
        <f t="shared" si="4"/>
        <v>R_ES-AP-WatHeat</v>
      </c>
      <c r="BO55" s="157" t="str">
        <f t="shared" si="4"/>
        <v>SH22_23</v>
      </c>
      <c r="BP55" s="157">
        <f>[4]attached_energy_demand_summariz!J30</f>
        <v>1.8567790342859901E-2</v>
      </c>
      <c r="BQ55" s="157" t="s">
        <v>18</v>
      </c>
      <c r="BR55" s="157" t="s">
        <v>191</v>
      </c>
    </row>
    <row r="56" spans="2:70">
      <c r="B56" s="142"/>
      <c r="C56" s="32"/>
      <c r="D56" s="145"/>
      <c r="E56" s="145"/>
      <c r="F56" s="142"/>
      <c r="G56" s="32"/>
      <c r="H56" s="32"/>
      <c r="K56" s="157" t="s">
        <v>350</v>
      </c>
      <c r="L56" s="157" t="str">
        <f t="shared" si="7"/>
        <v>R_ES-AP-WatHeat</v>
      </c>
      <c r="M56" s="157" t="s">
        <v>400</v>
      </c>
      <c r="N56" s="157">
        <f>[4]attached_energy_demand_split!C6</f>
        <v>2.1393493175585799E-2</v>
      </c>
      <c r="O56" s="157" t="s">
        <v>18</v>
      </c>
      <c r="P56" s="157" t="s">
        <v>195</v>
      </c>
      <c r="T56" s="157" t="s">
        <v>350</v>
      </c>
      <c r="U56" s="157" t="str">
        <f t="shared" si="5"/>
        <v>R_ES-AP-WatHeat</v>
      </c>
      <c r="V56" s="157" t="str">
        <f t="shared" si="5"/>
        <v>FH0_1</v>
      </c>
      <c r="W56" s="157">
        <f>[4]attached_energy_demand_split!C68</f>
        <v>1.8990015108719401E-2</v>
      </c>
      <c r="X56" s="157" t="s">
        <v>18</v>
      </c>
      <c r="Y56" s="157" t="s">
        <v>190</v>
      </c>
      <c r="AC56" s="157" t="s">
        <v>350</v>
      </c>
      <c r="AD56" s="157" t="str">
        <f t="shared" si="0"/>
        <v>R_ES-AP-WatHeat</v>
      </c>
      <c r="AE56" s="157" t="str">
        <f t="shared" si="0"/>
        <v>FH0_1</v>
      </c>
      <c r="AF56" s="157">
        <f>[4]attached_energy_demand_split!C39</f>
        <v>2.2537708837248201E-2</v>
      </c>
      <c r="AG56" s="157" t="s">
        <v>18</v>
      </c>
      <c r="AH56" s="157" t="s">
        <v>196</v>
      </c>
      <c r="AL56" s="157" t="s">
        <v>350</v>
      </c>
      <c r="AM56" s="157" t="str">
        <f t="shared" si="1"/>
        <v>R_ES-AP-WatHeat</v>
      </c>
      <c r="AN56" s="157" t="str">
        <f t="shared" si="1"/>
        <v>FH0_1</v>
      </c>
      <c r="AO56" s="157">
        <f>[4]attached_energy_demand_summariz!B31</f>
        <v>2.0828129338260001E-2</v>
      </c>
      <c r="AP56" s="157" t="s">
        <v>18</v>
      </c>
      <c r="AQ56" s="157" t="s">
        <v>193</v>
      </c>
      <c r="AU56" s="157" t="s">
        <v>350</v>
      </c>
      <c r="AV56" s="157" t="str">
        <f t="shared" si="2"/>
        <v>R_ES-AP-WatHeat</v>
      </c>
      <c r="AW56" s="157" t="str">
        <f t="shared" si="2"/>
        <v>FH0_1</v>
      </c>
      <c r="AX56" s="157">
        <f>[4]attached_energy_demand_summariz!F31</f>
        <v>2.2215848571404202E-2</v>
      </c>
      <c r="AY56" s="157" t="s">
        <v>18</v>
      </c>
      <c r="AZ56" s="157" t="s">
        <v>192</v>
      </c>
      <c r="BD56" s="157" t="s">
        <v>350</v>
      </c>
      <c r="BE56" s="157" t="str">
        <f t="shared" si="3"/>
        <v>R_ES-AP-WatHeat</v>
      </c>
      <c r="BF56" s="157" t="str">
        <f t="shared" si="3"/>
        <v>FH0_1</v>
      </c>
      <c r="BG56" s="157">
        <f t="shared" si="6"/>
        <v>2.0828129338260001E-2</v>
      </c>
      <c r="BH56" s="157" t="s">
        <v>18</v>
      </c>
      <c r="BI56" s="157" t="s">
        <v>194</v>
      </c>
      <c r="BM56" s="157" t="s">
        <v>350</v>
      </c>
      <c r="BN56" s="157" t="str">
        <f t="shared" si="4"/>
        <v>R_ES-AP-WatHeat</v>
      </c>
      <c r="BO56" s="157" t="str">
        <f t="shared" si="4"/>
        <v>FH0_1</v>
      </c>
      <c r="BP56" s="157">
        <f>[4]attached_energy_demand_summariz!J31</f>
        <v>1.9003580998342401E-2</v>
      </c>
      <c r="BQ56" s="157" t="s">
        <v>18</v>
      </c>
      <c r="BR56" s="157" t="s">
        <v>191</v>
      </c>
    </row>
    <row r="57" spans="2:70">
      <c r="B57" s="142"/>
      <c r="C57" s="32"/>
      <c r="D57" s="145"/>
      <c r="E57" s="145"/>
      <c r="F57" s="142"/>
      <c r="G57" s="32"/>
      <c r="H57" s="32"/>
      <c r="K57" s="157" t="s">
        <v>350</v>
      </c>
      <c r="L57" s="157" t="str">
        <f t="shared" si="7"/>
        <v>R_ES-AP-WatHeat</v>
      </c>
      <c r="M57" s="157" t="s">
        <v>401</v>
      </c>
      <c r="N57" s="157">
        <f>[4]attached_energy_demand_split!C8</f>
        <v>2.1029674486329999E-2</v>
      </c>
      <c r="O57" s="157" t="s">
        <v>18</v>
      </c>
      <c r="P57" s="157" t="s">
        <v>195</v>
      </c>
      <c r="T57" s="157" t="s">
        <v>350</v>
      </c>
      <c r="U57" s="157" t="str">
        <f t="shared" si="5"/>
        <v>R_ES-AP-WatHeat</v>
      </c>
      <c r="V57" s="157" t="str">
        <f t="shared" si="5"/>
        <v>FH2_3</v>
      </c>
      <c r="W57" s="157">
        <f>[4]attached_energy_demand_split!C70</f>
        <v>1.6657232708453401E-2</v>
      </c>
      <c r="X57" s="157" t="s">
        <v>18</v>
      </c>
      <c r="Y57" s="157" t="s">
        <v>190</v>
      </c>
      <c r="AC57" s="157" t="s">
        <v>350</v>
      </c>
      <c r="AD57" s="157" t="str">
        <f t="shared" si="0"/>
        <v>R_ES-AP-WatHeat</v>
      </c>
      <c r="AE57" s="157" t="str">
        <f t="shared" si="0"/>
        <v>FH2_3</v>
      </c>
      <c r="AF57" s="157">
        <f>[4]attached_energy_demand_split!C41</f>
        <v>2.2471121655479001E-2</v>
      </c>
      <c r="AG57" s="157" t="s">
        <v>18</v>
      </c>
      <c r="AH57" s="157" t="s">
        <v>196</v>
      </c>
      <c r="AL57" s="157" t="s">
        <v>350</v>
      </c>
      <c r="AM57" s="157" t="str">
        <f t="shared" si="1"/>
        <v>R_ES-AP-WatHeat</v>
      </c>
      <c r="AN57" s="157" t="str">
        <f t="shared" si="1"/>
        <v>FH2_3</v>
      </c>
      <c r="AO57" s="157">
        <f>[4]attached_energy_demand_summariz!B32</f>
        <v>1.96922594663782E-2</v>
      </c>
      <c r="AP57" s="157" t="s">
        <v>18</v>
      </c>
      <c r="AQ57" s="157" t="s">
        <v>193</v>
      </c>
      <c r="AU57" s="157" t="s">
        <v>350</v>
      </c>
      <c r="AV57" s="157" t="str">
        <f t="shared" si="2"/>
        <v>R_ES-AP-WatHeat</v>
      </c>
      <c r="AW57" s="157" t="str">
        <f t="shared" si="2"/>
        <v>FH2_3</v>
      </c>
      <c r="AX57" s="157">
        <f>[4]attached_energy_demand_summariz!F32</f>
        <v>2.00672016482474E-2</v>
      </c>
      <c r="AY57" s="157" t="s">
        <v>18</v>
      </c>
      <c r="AZ57" s="157" t="s">
        <v>192</v>
      </c>
      <c r="BD57" s="157" t="s">
        <v>350</v>
      </c>
      <c r="BE57" s="157" t="str">
        <f t="shared" si="3"/>
        <v>R_ES-AP-WatHeat</v>
      </c>
      <c r="BF57" s="157" t="str">
        <f t="shared" si="3"/>
        <v>FH2_3</v>
      </c>
      <c r="BG57" s="157">
        <f t="shared" si="6"/>
        <v>1.96922594663782E-2</v>
      </c>
      <c r="BH57" s="157" t="s">
        <v>18</v>
      </c>
      <c r="BI57" s="157" t="s">
        <v>194</v>
      </c>
      <c r="BM57" s="157" t="s">
        <v>350</v>
      </c>
      <c r="BN57" s="157" t="str">
        <f t="shared" si="4"/>
        <v>R_ES-AP-WatHeat</v>
      </c>
      <c r="BO57" s="157" t="str">
        <f t="shared" si="4"/>
        <v>FH2_3</v>
      </c>
      <c r="BP57" s="157">
        <f>[4]attached_energy_demand_summariz!J32</f>
        <v>1.8236066833381099E-2</v>
      </c>
      <c r="BQ57" s="157" t="s">
        <v>18</v>
      </c>
      <c r="BR57" s="157" t="s">
        <v>191</v>
      </c>
    </row>
    <row r="58" spans="2:70">
      <c r="B58" s="142"/>
      <c r="C58" s="32"/>
      <c r="D58" s="145"/>
      <c r="E58" s="145"/>
      <c r="F58" s="142"/>
      <c r="G58" s="32"/>
      <c r="H58" s="32"/>
      <c r="K58" s="157" t="s">
        <v>350</v>
      </c>
      <c r="L58" s="157" t="str">
        <f t="shared" si="7"/>
        <v>R_ES-AP-WatHeat</v>
      </c>
      <c r="M58" s="157" t="s">
        <v>402</v>
      </c>
      <c r="N58" s="157">
        <f>[4]attached_energy_demand_split!C10</f>
        <v>2.01116701113584E-2</v>
      </c>
      <c r="O58" s="157" t="s">
        <v>18</v>
      </c>
      <c r="P58" s="157" t="s">
        <v>195</v>
      </c>
      <c r="T58" s="157" t="s">
        <v>350</v>
      </c>
      <c r="U58" s="157" t="str">
        <f t="shared" si="5"/>
        <v>R_ES-AP-WatHeat</v>
      </c>
      <c r="V58" s="157" t="str">
        <f t="shared" si="5"/>
        <v>FH4_5</v>
      </c>
      <c r="W58" s="157">
        <f>[4]attached_energy_demand_split!C72</f>
        <v>1.58290452354489E-2</v>
      </c>
      <c r="X58" s="157" t="s">
        <v>18</v>
      </c>
      <c r="Y58" s="157" t="s">
        <v>190</v>
      </c>
      <c r="AC58" s="157" t="s">
        <v>350</v>
      </c>
      <c r="AD58" s="157" t="str">
        <f t="shared" si="0"/>
        <v>R_ES-AP-WatHeat</v>
      </c>
      <c r="AE58" s="157" t="str">
        <f t="shared" si="0"/>
        <v>FH4_5</v>
      </c>
      <c r="AF58" s="157">
        <f>[4]attached_energy_demand_split!C43</f>
        <v>2.0924688349934099E-2</v>
      </c>
      <c r="AG58" s="157" t="s">
        <v>18</v>
      </c>
      <c r="AH58" s="157" t="s">
        <v>196</v>
      </c>
      <c r="AL58" s="157" t="s">
        <v>350</v>
      </c>
      <c r="AM58" s="157" t="str">
        <f t="shared" si="1"/>
        <v>R_ES-AP-WatHeat</v>
      </c>
      <c r="AN58" s="157" t="str">
        <f t="shared" si="1"/>
        <v>FH4_5</v>
      </c>
      <c r="AO58" s="157">
        <f>[4]attached_energy_demand_summariz!B33</f>
        <v>1.85404013701219E-2</v>
      </c>
      <c r="AP58" s="157" t="s">
        <v>18</v>
      </c>
      <c r="AQ58" s="157" t="s">
        <v>193</v>
      </c>
      <c r="AU58" s="157" t="s">
        <v>350</v>
      </c>
      <c r="AV58" s="157" t="str">
        <f t="shared" si="2"/>
        <v>R_ES-AP-WatHeat</v>
      </c>
      <c r="AW58" s="157" t="str">
        <f t="shared" si="2"/>
        <v>FH4_5</v>
      </c>
      <c r="AX58" s="157">
        <f>[4]attached_energy_demand_summariz!F33</f>
        <v>1.7787724329452501E-2</v>
      </c>
      <c r="AY58" s="157" t="s">
        <v>18</v>
      </c>
      <c r="AZ58" s="157" t="s">
        <v>192</v>
      </c>
      <c r="BD58" s="157" t="s">
        <v>350</v>
      </c>
      <c r="BE58" s="157" t="str">
        <f t="shared" si="3"/>
        <v>R_ES-AP-WatHeat</v>
      </c>
      <c r="BF58" s="157" t="str">
        <f t="shared" si="3"/>
        <v>FH4_5</v>
      </c>
      <c r="BG58" s="157">
        <f t="shared" si="6"/>
        <v>1.85404013701219E-2</v>
      </c>
      <c r="BH58" s="157" t="s">
        <v>18</v>
      </c>
      <c r="BI58" s="157" t="s">
        <v>194</v>
      </c>
      <c r="BM58" s="157" t="s">
        <v>350</v>
      </c>
      <c r="BN58" s="157" t="str">
        <f t="shared" si="4"/>
        <v>R_ES-AP-WatHeat</v>
      </c>
      <c r="BO58" s="157" t="str">
        <f t="shared" si="4"/>
        <v>FH4_5</v>
      </c>
      <c r="BP58" s="157">
        <f>[4]attached_energy_demand_summariz!J33</f>
        <v>1.80488788244157E-2</v>
      </c>
      <c r="BQ58" s="157" t="s">
        <v>18</v>
      </c>
      <c r="BR58" s="157" t="s">
        <v>191</v>
      </c>
    </row>
    <row r="59" spans="2:70">
      <c r="B59" s="142"/>
      <c r="C59" s="32"/>
      <c r="D59" s="145"/>
      <c r="E59" s="145"/>
      <c r="F59" s="142"/>
      <c r="G59" s="32"/>
      <c r="H59" s="32"/>
      <c r="K59" s="158" t="s">
        <v>350</v>
      </c>
      <c r="L59" s="157" t="str">
        <f t="shared" si="7"/>
        <v>R_ES-AP-WatHeat</v>
      </c>
      <c r="M59" s="157" t="s">
        <v>403</v>
      </c>
      <c r="N59" s="157">
        <f>[4]attached_energy_demand_split!C12</f>
        <v>1.9209922204757798E-2</v>
      </c>
      <c r="O59" s="157" t="s">
        <v>18</v>
      </c>
      <c r="P59" s="157" t="s">
        <v>195</v>
      </c>
      <c r="T59" s="157" t="s">
        <v>350</v>
      </c>
      <c r="U59" s="157" t="str">
        <f t="shared" si="5"/>
        <v>R_ES-AP-WatHeat</v>
      </c>
      <c r="V59" s="157" t="str">
        <f t="shared" si="5"/>
        <v>FH6_7</v>
      </c>
      <c r="W59" s="157">
        <f>[4]attached_energy_demand_split!C74</f>
        <v>1.5902462124874499E-2</v>
      </c>
      <c r="X59" s="157" t="s">
        <v>18</v>
      </c>
      <c r="Y59" s="157" t="s">
        <v>190</v>
      </c>
      <c r="AC59" s="157" t="s">
        <v>350</v>
      </c>
      <c r="AD59" s="157" t="str">
        <f t="shared" si="0"/>
        <v>R_ES-AP-WatHeat</v>
      </c>
      <c r="AE59" s="157" t="str">
        <f t="shared" si="0"/>
        <v>FH6_7</v>
      </c>
      <c r="AF59" s="157">
        <f>[4]attached_energy_demand_split!C45</f>
        <v>1.8408075869719199E-2</v>
      </c>
      <c r="AG59" s="157" t="s">
        <v>18</v>
      </c>
      <c r="AH59" s="157" t="s">
        <v>196</v>
      </c>
      <c r="AL59" s="157" t="s">
        <v>350</v>
      </c>
      <c r="AM59" s="157" t="str">
        <f t="shared" si="1"/>
        <v>R_ES-AP-WatHeat</v>
      </c>
      <c r="AN59" s="157" t="str">
        <f t="shared" si="1"/>
        <v>FH6_7</v>
      </c>
      <c r="AO59" s="157">
        <f>[4]attached_energy_demand_summariz!B34</f>
        <v>1.75903530927638E-2</v>
      </c>
      <c r="AP59" s="157" t="s">
        <v>18</v>
      </c>
      <c r="AQ59" s="157" t="s">
        <v>193</v>
      </c>
      <c r="AU59" s="157" t="s">
        <v>350</v>
      </c>
      <c r="AV59" s="157" t="str">
        <f t="shared" si="2"/>
        <v>R_ES-AP-WatHeat</v>
      </c>
      <c r="AW59" s="157" t="str">
        <f t="shared" si="2"/>
        <v>FH6_7</v>
      </c>
      <c r="AX59" s="157">
        <f>[4]attached_energy_demand_summariz!F34</f>
        <v>1.6594507840248698E-2</v>
      </c>
      <c r="AY59" s="157" t="s">
        <v>18</v>
      </c>
      <c r="AZ59" s="157" t="s">
        <v>192</v>
      </c>
      <c r="BD59" s="157" t="s">
        <v>350</v>
      </c>
      <c r="BE59" s="157" t="str">
        <f t="shared" si="3"/>
        <v>R_ES-AP-WatHeat</v>
      </c>
      <c r="BF59" s="157" t="str">
        <f t="shared" si="3"/>
        <v>FH6_7</v>
      </c>
      <c r="BG59" s="157">
        <f t="shared" si="6"/>
        <v>1.75903530927638E-2</v>
      </c>
      <c r="BH59" s="157" t="s">
        <v>18</v>
      </c>
      <c r="BI59" s="157" t="s">
        <v>194</v>
      </c>
      <c r="BM59" s="157" t="s">
        <v>350</v>
      </c>
      <c r="BN59" s="157" t="str">
        <f t="shared" si="4"/>
        <v>R_ES-AP-WatHeat</v>
      </c>
      <c r="BO59" s="157" t="str">
        <f t="shared" si="4"/>
        <v>FH6_7</v>
      </c>
      <c r="BP59" s="157">
        <f>[4]attached_energy_demand_summariz!J34</f>
        <v>1.78367974242188E-2</v>
      </c>
      <c r="BQ59" s="157" t="s">
        <v>18</v>
      </c>
      <c r="BR59" s="157" t="s">
        <v>191</v>
      </c>
    </row>
    <row r="60" spans="2:70">
      <c r="B60" s="142"/>
      <c r="C60" s="32"/>
      <c r="D60" s="145"/>
      <c r="E60" s="145"/>
      <c r="F60" s="142"/>
      <c r="G60" s="32"/>
      <c r="H60" s="32"/>
      <c r="K60" s="157" t="s">
        <v>350</v>
      </c>
      <c r="L60" s="157" t="str">
        <f t="shared" si="7"/>
        <v>R_ES-AP-WatHeat</v>
      </c>
      <c r="M60" s="157" t="s">
        <v>404</v>
      </c>
      <c r="N60" s="157">
        <f>[4]attached_energy_demand_split!C14</f>
        <v>1.8841834190356999E-2</v>
      </c>
      <c r="O60" s="157" t="s">
        <v>18</v>
      </c>
      <c r="P60" s="157" t="s">
        <v>195</v>
      </c>
      <c r="T60" s="157" t="s">
        <v>350</v>
      </c>
      <c r="U60" s="157" t="str">
        <f t="shared" si="5"/>
        <v>R_ES-AP-WatHeat</v>
      </c>
      <c r="V60" s="157" t="str">
        <f t="shared" si="5"/>
        <v>FH8_9</v>
      </c>
      <c r="W60" s="157">
        <f>[4]attached_energy_demand_split!C76</f>
        <v>1.7105236665912599E-2</v>
      </c>
      <c r="X60" s="157" t="s">
        <v>18</v>
      </c>
      <c r="Y60" s="157" t="s">
        <v>190</v>
      </c>
      <c r="AC60" s="157" t="s">
        <v>350</v>
      </c>
      <c r="AD60" s="157" t="str">
        <f t="shared" si="0"/>
        <v>R_ES-AP-WatHeat</v>
      </c>
      <c r="AE60" s="157" t="str">
        <f t="shared" si="0"/>
        <v>FH8_9</v>
      </c>
      <c r="AF60" s="157">
        <f>[4]attached_energy_demand_split!C47</f>
        <v>1.69703204195258E-2</v>
      </c>
      <c r="AG60" s="157" t="s">
        <v>18</v>
      </c>
      <c r="AH60" s="157" t="s">
        <v>196</v>
      </c>
      <c r="AL60" s="157" t="s">
        <v>350</v>
      </c>
      <c r="AM60" s="157" t="str">
        <f t="shared" si="1"/>
        <v>R_ES-AP-WatHeat</v>
      </c>
      <c r="AN60" s="157" t="str">
        <f t="shared" si="1"/>
        <v>FH8_9</v>
      </c>
      <c r="AO60" s="157">
        <f>[4]attached_energy_demand_summariz!B35</f>
        <v>1.7469867163884701E-2</v>
      </c>
      <c r="AP60" s="157" t="s">
        <v>18</v>
      </c>
      <c r="AQ60" s="157" t="s">
        <v>193</v>
      </c>
      <c r="AU60" s="157" t="s">
        <v>350</v>
      </c>
      <c r="AV60" s="157" t="str">
        <f t="shared" si="2"/>
        <v>R_ES-AP-WatHeat</v>
      </c>
      <c r="AW60" s="157" t="str">
        <f t="shared" si="2"/>
        <v>FH8_9</v>
      </c>
      <c r="AX60" s="157">
        <f>[4]attached_energy_demand_summariz!F35</f>
        <v>1.6512257912117301E-2</v>
      </c>
      <c r="AY60" s="157" t="s">
        <v>18</v>
      </c>
      <c r="AZ60" s="157" t="s">
        <v>192</v>
      </c>
      <c r="BD60" s="157" t="s">
        <v>350</v>
      </c>
      <c r="BE60" s="157" t="str">
        <f t="shared" si="3"/>
        <v>R_ES-AP-WatHeat</v>
      </c>
      <c r="BF60" s="157" t="str">
        <f t="shared" si="3"/>
        <v>FH8_9</v>
      </c>
      <c r="BG60" s="157">
        <f t="shared" si="6"/>
        <v>1.7469867163884701E-2</v>
      </c>
      <c r="BH60" s="157" t="s">
        <v>18</v>
      </c>
      <c r="BI60" s="157" t="s">
        <v>194</v>
      </c>
      <c r="BM60" s="157" t="s">
        <v>350</v>
      </c>
      <c r="BN60" s="157" t="str">
        <f t="shared" si="4"/>
        <v>R_ES-AP-WatHeat</v>
      </c>
      <c r="BO60" s="157" t="str">
        <f t="shared" si="4"/>
        <v>FH8_9</v>
      </c>
      <c r="BP60" s="157">
        <f>[4]attached_energy_demand_summariz!J35</f>
        <v>1.79196866315109E-2</v>
      </c>
      <c r="BQ60" s="157" t="s">
        <v>18</v>
      </c>
      <c r="BR60" s="157" t="s">
        <v>191</v>
      </c>
    </row>
    <row r="61" spans="2:70">
      <c r="B61" s="142"/>
      <c r="C61" s="32"/>
      <c r="D61" s="145"/>
      <c r="E61" s="145"/>
      <c r="F61" s="142"/>
      <c r="G61" s="32"/>
      <c r="H61" s="32"/>
      <c r="K61" s="157" t="s">
        <v>350</v>
      </c>
      <c r="L61" s="157" t="str">
        <f t="shared" si="7"/>
        <v>R_ES-AP-WatHeat</v>
      </c>
      <c r="M61" s="157" t="s">
        <v>405</v>
      </c>
      <c r="N61" s="157">
        <f>[4]attached_energy_demand_split!C16</f>
        <v>1.8935669933152901E-2</v>
      </c>
      <c r="O61" s="157" t="s">
        <v>18</v>
      </c>
      <c r="P61" s="157" t="s">
        <v>195</v>
      </c>
      <c r="T61" s="157" t="s">
        <v>350</v>
      </c>
      <c r="U61" s="157" t="str">
        <f t="shared" si="5"/>
        <v>R_ES-AP-WatHeat</v>
      </c>
      <c r="V61" s="157" t="str">
        <f t="shared" si="5"/>
        <v>FH10_11</v>
      </c>
      <c r="W61" s="157">
        <f>[4]attached_energy_demand_split!C78</f>
        <v>1.98225161188549E-2</v>
      </c>
      <c r="X61" s="157" t="s">
        <v>18</v>
      </c>
      <c r="Y61" s="157" t="s">
        <v>190</v>
      </c>
      <c r="AC61" s="157" t="s">
        <v>350</v>
      </c>
      <c r="AD61" s="157" t="str">
        <f t="shared" si="0"/>
        <v>R_ES-AP-WatHeat</v>
      </c>
      <c r="AE61" s="157" t="str">
        <f t="shared" si="0"/>
        <v>FH10_11</v>
      </c>
      <c r="AF61" s="157">
        <f>[4]attached_energy_demand_split!C49</f>
        <v>1.66723480117681E-2</v>
      </c>
      <c r="AG61" s="157" t="s">
        <v>18</v>
      </c>
      <c r="AH61" s="157" t="s">
        <v>196</v>
      </c>
      <c r="AL61" s="157" t="s">
        <v>350</v>
      </c>
      <c r="AM61" s="157" t="str">
        <f t="shared" si="1"/>
        <v>R_ES-AP-WatHeat</v>
      </c>
      <c r="AN61" s="157" t="str">
        <f t="shared" si="1"/>
        <v>FH10_11</v>
      </c>
      <c r="AO61" s="157">
        <f>[4]attached_energy_demand_summariz!B36</f>
        <v>1.8548115811417298E-2</v>
      </c>
      <c r="AP61" s="157" t="s">
        <v>18</v>
      </c>
      <c r="AQ61" s="157" t="s">
        <v>193</v>
      </c>
      <c r="AU61" s="157" t="s">
        <v>350</v>
      </c>
      <c r="AV61" s="157" t="str">
        <f t="shared" si="2"/>
        <v>R_ES-AP-WatHeat</v>
      </c>
      <c r="AW61" s="157" t="str">
        <f t="shared" si="2"/>
        <v>FH10_11</v>
      </c>
      <c r="AX61" s="157">
        <f>[4]attached_energy_demand_summariz!F36</f>
        <v>1.82536626877173E-2</v>
      </c>
      <c r="AY61" s="157" t="s">
        <v>18</v>
      </c>
      <c r="AZ61" s="157" t="s">
        <v>192</v>
      </c>
      <c r="BD61" s="157" t="s">
        <v>350</v>
      </c>
      <c r="BE61" s="157" t="str">
        <f t="shared" si="3"/>
        <v>R_ES-AP-WatHeat</v>
      </c>
      <c r="BF61" s="157" t="str">
        <f t="shared" si="3"/>
        <v>FH10_11</v>
      </c>
      <c r="BG61" s="157">
        <f t="shared" si="6"/>
        <v>1.8548115811417298E-2</v>
      </c>
      <c r="BH61" s="157" t="s">
        <v>18</v>
      </c>
      <c r="BI61" s="157" t="s">
        <v>194</v>
      </c>
      <c r="BM61" s="157" t="s">
        <v>350</v>
      </c>
      <c r="BN61" s="157" t="str">
        <f t="shared" si="4"/>
        <v>R_ES-AP-WatHeat</v>
      </c>
      <c r="BO61" s="157" t="str">
        <f t="shared" si="4"/>
        <v>FH10_11</v>
      </c>
      <c r="BP61" s="157">
        <f>[4]attached_energy_demand_summariz!J36</f>
        <v>1.90563823055931E-2</v>
      </c>
      <c r="BQ61" s="157" t="s">
        <v>18</v>
      </c>
      <c r="BR61" s="157" t="s">
        <v>191</v>
      </c>
    </row>
    <row r="62" spans="2:70">
      <c r="B62" s="142"/>
      <c r="C62" s="32"/>
      <c r="D62" s="145"/>
      <c r="E62" s="145"/>
      <c r="F62" s="142"/>
      <c r="G62" s="32"/>
      <c r="H62" s="32"/>
      <c r="K62" s="157" t="s">
        <v>350</v>
      </c>
      <c r="L62" s="157" t="str">
        <f t="shared" si="7"/>
        <v>R_ES-AP-WatHeat</v>
      </c>
      <c r="M62" s="157" t="s">
        <v>406</v>
      </c>
      <c r="N62" s="157">
        <f>[4]attached_energy_demand_split!C18</f>
        <v>1.98847069007047E-2</v>
      </c>
      <c r="O62" s="157" t="s">
        <v>18</v>
      </c>
      <c r="P62" s="157" t="s">
        <v>195</v>
      </c>
      <c r="T62" s="157" t="s">
        <v>350</v>
      </c>
      <c r="U62" s="157" t="str">
        <f t="shared" si="5"/>
        <v>R_ES-AP-WatHeat</v>
      </c>
      <c r="V62" s="157" t="str">
        <f t="shared" si="5"/>
        <v>FH12_13</v>
      </c>
      <c r="W62" s="157">
        <f>[4]attached_energy_demand_split!C80</f>
        <v>2.05767152130325E-2</v>
      </c>
      <c r="X62" s="157" t="s">
        <v>18</v>
      </c>
      <c r="Y62" s="157" t="s">
        <v>190</v>
      </c>
      <c r="AC62" s="157" t="s">
        <v>350</v>
      </c>
      <c r="AD62" s="157" t="str">
        <f t="shared" si="0"/>
        <v>R_ES-AP-WatHeat</v>
      </c>
      <c r="AE62" s="157" t="str">
        <f t="shared" si="0"/>
        <v>FH12_13</v>
      </c>
      <c r="AF62" s="157">
        <f>[4]attached_energy_demand_split!C51</f>
        <v>1.7899394766943098E-2</v>
      </c>
      <c r="AG62" s="157" t="s">
        <v>18</v>
      </c>
      <c r="AH62" s="157" t="s">
        <v>196</v>
      </c>
      <c r="AL62" s="157" t="s">
        <v>350</v>
      </c>
      <c r="AM62" s="157" t="str">
        <f t="shared" si="1"/>
        <v>R_ES-AP-WatHeat</v>
      </c>
      <c r="AN62" s="157" t="str">
        <f t="shared" si="1"/>
        <v>FH12_13</v>
      </c>
      <c r="AO62" s="157">
        <f>[4]attached_energy_demand_summariz!B37</f>
        <v>1.97346377775574E-2</v>
      </c>
      <c r="AP62" s="157" t="s">
        <v>18</v>
      </c>
      <c r="AQ62" s="157" t="s">
        <v>193</v>
      </c>
      <c r="AU62" s="157" t="s">
        <v>350</v>
      </c>
      <c r="AV62" s="157" t="str">
        <f t="shared" si="2"/>
        <v>R_ES-AP-WatHeat</v>
      </c>
      <c r="AW62" s="157" t="str">
        <f t="shared" si="2"/>
        <v>FH12_13</v>
      </c>
      <c r="AX62" s="157">
        <f>[4]attached_energy_demand_summariz!F37</f>
        <v>2.0262699404647901E-2</v>
      </c>
      <c r="AY62" s="157" t="s">
        <v>18</v>
      </c>
      <c r="AZ62" s="157" t="s">
        <v>192</v>
      </c>
      <c r="BD62" s="157" t="s">
        <v>350</v>
      </c>
      <c r="BE62" s="157" t="str">
        <f t="shared" si="3"/>
        <v>R_ES-AP-WatHeat</v>
      </c>
      <c r="BF62" s="157" t="str">
        <f t="shared" si="3"/>
        <v>FH12_13</v>
      </c>
      <c r="BG62" s="157">
        <f t="shared" si="6"/>
        <v>1.97346377775574E-2</v>
      </c>
      <c r="BH62" s="157" t="s">
        <v>18</v>
      </c>
      <c r="BI62" s="157" t="s">
        <v>194</v>
      </c>
      <c r="BM62" s="157" t="s">
        <v>350</v>
      </c>
      <c r="BN62" s="157" t="str">
        <f t="shared" si="4"/>
        <v>R_ES-AP-WatHeat</v>
      </c>
      <c r="BO62" s="157" t="str">
        <f t="shared" si="4"/>
        <v>FH12_13</v>
      </c>
      <c r="BP62" s="157">
        <f>[4]attached_energy_demand_summariz!J37</f>
        <v>2.0049672602458601E-2</v>
      </c>
      <c r="BQ62" s="157" t="s">
        <v>18</v>
      </c>
      <c r="BR62" s="157" t="s">
        <v>191</v>
      </c>
    </row>
    <row r="63" spans="2:70">
      <c r="B63" s="142"/>
      <c r="C63" s="32"/>
      <c r="D63" s="145"/>
      <c r="E63" s="145"/>
      <c r="F63" s="142"/>
      <c r="G63" s="32"/>
      <c r="H63" s="32"/>
      <c r="K63" s="158" t="s">
        <v>350</v>
      </c>
      <c r="L63" s="157" t="str">
        <f t="shared" si="7"/>
        <v>R_ES-AP-WatHeat</v>
      </c>
      <c r="M63" s="157" t="s">
        <v>407</v>
      </c>
      <c r="N63" s="157">
        <f>[4]attached_energy_demand_split!C20</f>
        <v>2.0838990619720801E-2</v>
      </c>
      <c r="O63" s="157" t="s">
        <v>18</v>
      </c>
      <c r="P63" s="157" t="s">
        <v>195</v>
      </c>
      <c r="T63" s="157" t="s">
        <v>350</v>
      </c>
      <c r="U63" s="157" t="str">
        <f t="shared" si="5"/>
        <v>R_ES-AP-WatHeat</v>
      </c>
      <c r="V63" s="157" t="str">
        <f t="shared" si="5"/>
        <v>FH14_15</v>
      </c>
      <c r="W63" s="157">
        <f>[4]attached_energy_demand_split!C82</f>
        <v>2.0134412075970901E-2</v>
      </c>
      <c r="X63" s="157" t="s">
        <v>18</v>
      </c>
      <c r="Y63" s="157" t="s">
        <v>190</v>
      </c>
      <c r="AC63" s="157" t="s">
        <v>350</v>
      </c>
      <c r="AD63" s="157" t="str">
        <f t="shared" si="0"/>
        <v>R_ES-AP-WatHeat</v>
      </c>
      <c r="AE63" s="157" t="str">
        <f t="shared" si="0"/>
        <v>FH14_15</v>
      </c>
      <c r="AF63" s="157">
        <f>[4]attached_energy_demand_split!C53</f>
        <v>2.07530234250215E-2</v>
      </c>
      <c r="AG63" s="157" t="s">
        <v>18</v>
      </c>
      <c r="AH63" s="157" t="s">
        <v>196</v>
      </c>
      <c r="AL63" s="157" t="s">
        <v>350</v>
      </c>
      <c r="AM63" s="157" t="str">
        <f t="shared" si="1"/>
        <v>R_ES-AP-WatHeat</v>
      </c>
      <c r="AN63" s="157" t="str">
        <f t="shared" si="1"/>
        <v>FH14_15</v>
      </c>
      <c r="AO63" s="157">
        <f>[4]attached_energy_demand_summariz!B38</f>
        <v>2.0621254467741299E-2</v>
      </c>
      <c r="AP63" s="157" t="s">
        <v>18</v>
      </c>
      <c r="AQ63" s="157" t="s">
        <v>193</v>
      </c>
      <c r="AU63" s="157" t="s">
        <v>350</v>
      </c>
      <c r="AV63" s="157" t="str">
        <f t="shared" si="2"/>
        <v>R_ES-AP-WatHeat</v>
      </c>
      <c r="AW63" s="157" t="str">
        <f t="shared" si="2"/>
        <v>FH14_15</v>
      </c>
      <c r="AX63" s="157">
        <f>[4]attached_energy_demand_summariz!F38</f>
        <v>2.1172817979268701E-2</v>
      </c>
      <c r="AY63" s="157" t="s">
        <v>18</v>
      </c>
      <c r="AZ63" s="157" t="s">
        <v>192</v>
      </c>
      <c r="BD63" s="157" t="s">
        <v>350</v>
      </c>
      <c r="BE63" s="157" t="str">
        <f t="shared" si="3"/>
        <v>R_ES-AP-WatHeat</v>
      </c>
      <c r="BF63" s="157" t="str">
        <f t="shared" si="3"/>
        <v>FH14_15</v>
      </c>
      <c r="BG63" s="157">
        <f t="shared" si="6"/>
        <v>2.0621254467741299E-2</v>
      </c>
      <c r="BH63" s="157" t="s">
        <v>18</v>
      </c>
      <c r="BI63" s="157" t="s">
        <v>194</v>
      </c>
      <c r="BM63" s="157" t="s">
        <v>350</v>
      </c>
      <c r="BN63" s="157" t="str">
        <f t="shared" si="4"/>
        <v>R_ES-AP-WatHeat</v>
      </c>
      <c r="BO63" s="157" t="str">
        <f t="shared" si="4"/>
        <v>FH14_15</v>
      </c>
      <c r="BP63" s="157">
        <f>[4]attached_energy_demand_summariz!J38</f>
        <v>2.0207028238724601E-2</v>
      </c>
      <c r="BQ63" s="157" t="s">
        <v>18</v>
      </c>
      <c r="BR63" s="157" t="s">
        <v>191</v>
      </c>
    </row>
    <row r="64" spans="2:70">
      <c r="B64" s="142"/>
      <c r="C64" s="32"/>
      <c r="D64" s="145"/>
      <c r="E64" s="145"/>
      <c r="F64" s="142"/>
      <c r="G64" s="32"/>
      <c r="H64" s="32"/>
      <c r="K64" s="157" t="s">
        <v>350</v>
      </c>
      <c r="L64" s="157" t="str">
        <f t="shared" si="7"/>
        <v>R_ES-AP-WatHeat</v>
      </c>
      <c r="M64" s="157" t="s">
        <v>408</v>
      </c>
      <c r="N64" s="157">
        <f>[4]attached_energy_demand_split!C22</f>
        <v>2.11595818818846E-2</v>
      </c>
      <c r="O64" s="157" t="s">
        <v>18</v>
      </c>
      <c r="P64" s="157" t="s">
        <v>195</v>
      </c>
      <c r="T64" s="157" t="s">
        <v>350</v>
      </c>
      <c r="U64" s="157" t="str">
        <f t="shared" si="5"/>
        <v>R_ES-AP-WatHeat</v>
      </c>
      <c r="V64" s="157" t="str">
        <f t="shared" si="5"/>
        <v>FH16_17</v>
      </c>
      <c r="W64" s="157">
        <f>[4]attached_energy_demand_split!C84</f>
        <v>1.9900470527555999E-2</v>
      </c>
      <c r="X64" s="157" t="s">
        <v>18</v>
      </c>
      <c r="Y64" s="157" t="s">
        <v>190</v>
      </c>
      <c r="AC64" s="157" t="s">
        <v>350</v>
      </c>
      <c r="AD64" s="157" t="str">
        <f t="shared" si="0"/>
        <v>R_ES-AP-WatHeat</v>
      </c>
      <c r="AE64" s="157" t="str">
        <f t="shared" si="0"/>
        <v>FH16_17</v>
      </c>
      <c r="AF64" s="157">
        <f>[4]attached_energy_demand_split!C55</f>
        <v>2.1834856434323001E-2</v>
      </c>
      <c r="AG64" s="157" t="s">
        <v>18</v>
      </c>
      <c r="AH64" s="157" t="s">
        <v>196</v>
      </c>
      <c r="AL64" s="157" t="s">
        <v>350</v>
      </c>
      <c r="AM64" s="157" t="str">
        <f t="shared" si="1"/>
        <v>R_ES-AP-WatHeat</v>
      </c>
      <c r="AN64" s="157" t="str">
        <f t="shared" si="1"/>
        <v>FH16_17</v>
      </c>
      <c r="AO64" s="157">
        <f>[4]attached_energy_demand_summariz!B39</f>
        <v>2.0861762903381698E-2</v>
      </c>
      <c r="AP64" s="157" t="s">
        <v>18</v>
      </c>
      <c r="AQ64" s="157" t="s">
        <v>193</v>
      </c>
      <c r="AU64" s="157" t="s">
        <v>350</v>
      </c>
      <c r="AV64" s="157" t="str">
        <f t="shared" si="2"/>
        <v>R_ES-AP-WatHeat</v>
      </c>
      <c r="AW64" s="157" t="str">
        <f t="shared" si="2"/>
        <v>FH16_17</v>
      </c>
      <c r="AX64" s="157">
        <f>[4]attached_energy_demand_summariz!F39</f>
        <v>2.13427940914599E-2</v>
      </c>
      <c r="AY64" s="157" t="s">
        <v>18</v>
      </c>
      <c r="AZ64" s="157" t="s">
        <v>192</v>
      </c>
      <c r="BD64" s="157" t="s">
        <v>350</v>
      </c>
      <c r="BE64" s="157" t="str">
        <f t="shared" si="3"/>
        <v>R_ES-AP-WatHeat</v>
      </c>
      <c r="BF64" s="157" t="str">
        <f t="shared" si="3"/>
        <v>FH16_17</v>
      </c>
      <c r="BG64" s="157">
        <f t="shared" si="6"/>
        <v>2.0861762903381698E-2</v>
      </c>
      <c r="BH64" s="157" t="s">
        <v>18</v>
      </c>
      <c r="BI64" s="157" t="s">
        <v>194</v>
      </c>
      <c r="BM64" s="157" t="s">
        <v>350</v>
      </c>
      <c r="BN64" s="157" t="str">
        <f t="shared" si="4"/>
        <v>R_ES-AP-WatHeat</v>
      </c>
      <c r="BO64" s="157" t="str">
        <f t="shared" si="4"/>
        <v>FH16_17</v>
      </c>
      <c r="BP64" s="157">
        <f>[4]attached_energy_demand_summariz!J39</f>
        <v>2.0071111581684901E-2</v>
      </c>
      <c r="BQ64" s="157" t="s">
        <v>18</v>
      </c>
      <c r="BR64" s="157" t="s">
        <v>191</v>
      </c>
    </row>
    <row r="65" spans="2:70">
      <c r="B65" s="142"/>
      <c r="C65" s="32"/>
      <c r="D65" s="145"/>
      <c r="E65" s="145"/>
      <c r="F65" s="142"/>
      <c r="G65" s="32"/>
      <c r="H65" s="32"/>
      <c r="K65" s="157" t="s">
        <v>350</v>
      </c>
      <c r="L65" s="157" t="str">
        <f t="shared" si="7"/>
        <v>R_ES-AP-WatHeat</v>
      </c>
      <c r="M65" s="157" t="s">
        <v>409</v>
      </c>
      <c r="N65" s="157">
        <f>[4]attached_energy_demand_split!C24</f>
        <v>2.12246785407572E-2</v>
      </c>
      <c r="O65" s="157" t="s">
        <v>18</v>
      </c>
      <c r="P65" s="157" t="s">
        <v>195</v>
      </c>
      <c r="T65" s="157" t="s">
        <v>350</v>
      </c>
      <c r="U65" s="157" t="str">
        <f t="shared" si="5"/>
        <v>R_ES-AP-WatHeat</v>
      </c>
      <c r="V65" s="157" t="str">
        <f t="shared" si="5"/>
        <v>FH18_19</v>
      </c>
      <c r="W65" s="157">
        <f>[4]attached_energy_demand_split!C86</f>
        <v>2.0107856361089999E-2</v>
      </c>
      <c r="X65" s="157" t="s">
        <v>18</v>
      </c>
      <c r="Y65" s="157" t="s">
        <v>190</v>
      </c>
      <c r="AC65" s="157" t="s">
        <v>350</v>
      </c>
      <c r="AD65" s="157" t="str">
        <f t="shared" si="0"/>
        <v>R_ES-AP-WatHeat</v>
      </c>
      <c r="AE65" s="157" t="str">
        <f t="shared" si="0"/>
        <v>FH18_19</v>
      </c>
      <c r="AF65" s="157">
        <f>[4]attached_energy_demand_split!C57</f>
        <v>2.1851663341138701E-2</v>
      </c>
      <c r="AG65" s="157" t="s">
        <v>18</v>
      </c>
      <c r="AH65" s="157" t="s">
        <v>196</v>
      </c>
      <c r="AL65" s="157" t="s">
        <v>350</v>
      </c>
      <c r="AM65" s="157" t="str">
        <f t="shared" si="1"/>
        <v>R_ES-AP-WatHeat</v>
      </c>
      <c r="AN65" s="157" t="str">
        <f t="shared" si="1"/>
        <v>FH18_19</v>
      </c>
      <c r="AO65" s="157">
        <f>[4]attached_energy_demand_summariz!B40</f>
        <v>2.0787222764254099E-2</v>
      </c>
      <c r="AP65" s="157" t="s">
        <v>18</v>
      </c>
      <c r="AQ65" s="157" t="s">
        <v>193</v>
      </c>
      <c r="AU65" s="157" t="s">
        <v>350</v>
      </c>
      <c r="AV65" s="157" t="str">
        <f t="shared" si="2"/>
        <v>R_ES-AP-WatHeat</v>
      </c>
      <c r="AW65" s="157" t="str">
        <f t="shared" si="2"/>
        <v>FH18_19</v>
      </c>
      <c r="AX65" s="157">
        <f>[4]attached_energy_demand_summariz!F40</f>
        <v>2.1302546509600999E-2</v>
      </c>
      <c r="AY65" s="157" t="s">
        <v>18</v>
      </c>
      <c r="AZ65" s="157" t="s">
        <v>192</v>
      </c>
      <c r="BD65" s="157" t="s">
        <v>350</v>
      </c>
      <c r="BE65" s="157" t="str">
        <f t="shared" si="3"/>
        <v>R_ES-AP-WatHeat</v>
      </c>
      <c r="BF65" s="157" t="str">
        <f t="shared" si="3"/>
        <v>FH18_19</v>
      </c>
      <c r="BG65" s="157">
        <f t="shared" si="6"/>
        <v>2.0787222764254099E-2</v>
      </c>
      <c r="BH65" s="157" t="s">
        <v>18</v>
      </c>
      <c r="BI65" s="157" t="s">
        <v>194</v>
      </c>
      <c r="BM65" s="157" t="s">
        <v>350</v>
      </c>
      <c r="BN65" s="157" t="str">
        <f t="shared" si="4"/>
        <v>R_ES-AP-WatHeat</v>
      </c>
      <c r="BO65" s="157" t="str">
        <f t="shared" si="4"/>
        <v>FH18_19</v>
      </c>
      <c r="BP65" s="157">
        <f>[4]attached_energy_demand_summariz!J40</f>
        <v>1.94493690686834E-2</v>
      </c>
      <c r="BQ65" s="157" t="s">
        <v>18</v>
      </c>
      <c r="BR65" s="157" t="s">
        <v>191</v>
      </c>
    </row>
    <row r="66" spans="2:70">
      <c r="B66" s="142"/>
      <c r="C66" s="32"/>
      <c r="D66" s="145"/>
      <c r="E66" s="145"/>
      <c r="F66" s="142"/>
      <c r="G66" s="32"/>
      <c r="H66" s="32"/>
      <c r="K66" s="157" t="s">
        <v>350</v>
      </c>
      <c r="L66" s="157" t="str">
        <f t="shared" si="7"/>
        <v>R_ES-AP-WatHeat</v>
      </c>
      <c r="M66" s="157" t="s">
        <v>410</v>
      </c>
      <c r="N66" s="157">
        <f>[4]attached_energy_demand_split!C26</f>
        <v>2.1196759693815001E-2</v>
      </c>
      <c r="O66" s="157" t="s">
        <v>18</v>
      </c>
      <c r="P66" s="157" t="s">
        <v>195</v>
      </c>
      <c r="T66" s="157" t="s">
        <v>350</v>
      </c>
      <c r="U66" s="157" t="str">
        <f t="shared" si="5"/>
        <v>R_ES-AP-WatHeat</v>
      </c>
      <c r="V66" s="157" t="str">
        <f t="shared" si="5"/>
        <v>FH20_21</v>
      </c>
      <c r="W66" s="157">
        <f>[4]attached_energy_demand_split!C88</f>
        <v>2.0969036728827498E-2</v>
      </c>
      <c r="X66" s="157" t="s">
        <v>18</v>
      </c>
      <c r="Y66" s="157" t="s">
        <v>190</v>
      </c>
      <c r="AC66" s="157" t="s">
        <v>350</v>
      </c>
      <c r="AD66" s="157" t="str">
        <f t="shared" si="0"/>
        <v>R_ES-AP-WatHeat</v>
      </c>
      <c r="AE66" s="157" t="str">
        <f t="shared" si="0"/>
        <v>FH20_21</v>
      </c>
      <c r="AF66" s="157">
        <f>[4]attached_energy_demand_split!C59</f>
        <v>2.15704297529681E-2</v>
      </c>
      <c r="AG66" s="157" t="s">
        <v>18</v>
      </c>
      <c r="AH66" s="157" t="s">
        <v>196</v>
      </c>
      <c r="AL66" s="157" t="s">
        <v>350</v>
      </c>
      <c r="AM66" s="157" t="str">
        <f t="shared" si="1"/>
        <v>R_ES-AP-WatHeat</v>
      </c>
      <c r="AN66" s="157" t="str">
        <f t="shared" si="1"/>
        <v>FH20_21</v>
      </c>
      <c r="AO66" s="157">
        <f>[4]attached_energy_demand_summariz!B41</f>
        <v>2.0999926566056201E-2</v>
      </c>
      <c r="AP66" s="157" t="s">
        <v>18</v>
      </c>
      <c r="AQ66" s="157" t="s">
        <v>193</v>
      </c>
      <c r="AU66" s="157" t="s">
        <v>350</v>
      </c>
      <c r="AV66" s="157" t="str">
        <f t="shared" si="2"/>
        <v>R_ES-AP-WatHeat</v>
      </c>
      <c r="AW66" s="157" t="str">
        <f t="shared" si="2"/>
        <v>FH20_21</v>
      </c>
      <c r="AX66" s="157">
        <f>[4]attached_energy_demand_summariz!F41</f>
        <v>2.17291485724036E-2</v>
      </c>
      <c r="AY66" s="157" t="s">
        <v>18</v>
      </c>
      <c r="AZ66" s="157" t="s">
        <v>192</v>
      </c>
      <c r="BD66" s="157" t="s">
        <v>350</v>
      </c>
      <c r="BE66" s="157" t="str">
        <f t="shared" si="3"/>
        <v>R_ES-AP-WatHeat</v>
      </c>
      <c r="BF66" s="157" t="str">
        <f t="shared" si="3"/>
        <v>FH20_21</v>
      </c>
      <c r="BG66" s="157">
        <f t="shared" si="6"/>
        <v>2.0999926566056201E-2</v>
      </c>
      <c r="BH66" s="157" t="s">
        <v>18</v>
      </c>
      <c r="BI66" s="157" t="s">
        <v>194</v>
      </c>
      <c r="BM66" s="157" t="s">
        <v>350</v>
      </c>
      <c r="BN66" s="157" t="str">
        <f t="shared" si="4"/>
        <v>R_ES-AP-WatHeat</v>
      </c>
      <c r="BO66" s="157" t="str">
        <f t="shared" si="4"/>
        <v>FH20_21</v>
      </c>
      <c r="BP66" s="157">
        <f>[4]attached_energy_demand_summariz!J41</f>
        <v>1.95342580822668E-2</v>
      </c>
      <c r="BQ66" s="157" t="s">
        <v>18</v>
      </c>
      <c r="BR66" s="157" t="s">
        <v>191</v>
      </c>
    </row>
    <row r="67" spans="2:70">
      <c r="B67" s="142"/>
      <c r="C67" s="32"/>
      <c r="D67" s="145"/>
      <c r="E67" s="145"/>
      <c r="F67" s="142"/>
      <c r="G67" s="32"/>
      <c r="H67" s="32"/>
      <c r="K67" s="158" t="s">
        <v>350</v>
      </c>
      <c r="L67" s="157" t="str">
        <f t="shared" si="7"/>
        <v>R_ES-AP-WatHeat</v>
      </c>
      <c r="M67" s="157" t="s">
        <v>411</v>
      </c>
      <c r="N67" s="157">
        <f>[4]attached_energy_demand_split!C28</f>
        <v>2.13786036359911E-2</v>
      </c>
      <c r="O67" s="157" t="s">
        <v>18</v>
      </c>
      <c r="P67" s="157" t="s">
        <v>195</v>
      </c>
      <c r="T67" s="157" t="s">
        <v>350</v>
      </c>
      <c r="U67" s="157" t="str">
        <f t="shared" si="5"/>
        <v>R_ES-AP-WatHeat</v>
      </c>
      <c r="V67" s="157" t="str">
        <f t="shared" si="5"/>
        <v>FH22_23</v>
      </c>
      <c r="W67" s="157">
        <f>[4]attached_energy_demand_split!C90</f>
        <v>2.0691198572281501E-2</v>
      </c>
      <c r="X67" s="157" t="s">
        <v>18</v>
      </c>
      <c r="Y67" s="157" t="s">
        <v>190</v>
      </c>
      <c r="AC67" s="157" t="s">
        <v>350</v>
      </c>
      <c r="AD67" s="157" t="str">
        <f t="shared" si="0"/>
        <v>R_ES-AP-WatHeat</v>
      </c>
      <c r="AE67" s="157" t="str">
        <f t="shared" si="0"/>
        <v>FH22_23</v>
      </c>
      <c r="AF67" s="157">
        <f>[4]attached_energy_demand_split!C61</f>
        <v>2.1709141168517701E-2</v>
      </c>
      <c r="AG67" s="157" t="s">
        <v>18</v>
      </c>
      <c r="AH67" s="157" t="s">
        <v>196</v>
      </c>
      <c r="AL67" s="157" t="s">
        <v>350</v>
      </c>
      <c r="AM67" s="157" t="str">
        <f t="shared" si="1"/>
        <v>R_ES-AP-WatHeat</v>
      </c>
      <c r="AN67" s="157" t="str">
        <f t="shared" si="1"/>
        <v>FH22_23</v>
      </c>
      <c r="AO67" s="157">
        <f>[4]attached_energy_demand_summariz!B42</f>
        <v>2.12075715419054E-2</v>
      </c>
      <c r="AP67" s="157" t="s">
        <v>18</v>
      </c>
      <c r="AQ67" s="157" t="s">
        <v>193</v>
      </c>
      <c r="AU67" s="157" t="s">
        <v>350</v>
      </c>
      <c r="AV67" s="157" t="str">
        <f t="shared" si="2"/>
        <v>R_ES-AP-WatHeat</v>
      </c>
      <c r="AW67" s="157" t="str">
        <f t="shared" si="2"/>
        <v>FH22_23</v>
      </c>
      <c r="AX67" s="157">
        <f>[4]attached_energy_demand_summariz!F42</f>
        <v>2.2554595860836201E-2</v>
      </c>
      <c r="AY67" s="157" t="s">
        <v>18</v>
      </c>
      <c r="AZ67" s="157" t="s">
        <v>192</v>
      </c>
      <c r="BD67" s="157" t="s">
        <v>350</v>
      </c>
      <c r="BE67" s="157" t="str">
        <f t="shared" si="3"/>
        <v>R_ES-AP-WatHeat</v>
      </c>
      <c r="BF67" s="157" t="str">
        <f t="shared" si="3"/>
        <v>FH22_23</v>
      </c>
      <c r="BG67" s="157">
        <f t="shared" si="6"/>
        <v>2.12075715419054E-2</v>
      </c>
      <c r="BH67" s="157" t="s">
        <v>18</v>
      </c>
      <c r="BI67" s="157" t="s">
        <v>194</v>
      </c>
      <c r="BM67" s="157" t="s">
        <v>350</v>
      </c>
      <c r="BN67" s="157" t="str">
        <f t="shared" si="4"/>
        <v>R_ES-AP-WatHeat</v>
      </c>
      <c r="BO67" s="157" t="str">
        <f t="shared" si="4"/>
        <v>FH22_23</v>
      </c>
      <c r="BP67" s="157">
        <f>[4]attached_energy_demand_summariz!J42</f>
        <v>1.9704318471900701E-2</v>
      </c>
      <c r="BQ67" s="157" t="s">
        <v>18</v>
      </c>
      <c r="BR67" s="157" t="s">
        <v>191</v>
      </c>
    </row>
    <row r="68" spans="2:70">
      <c r="B68" s="142"/>
      <c r="C68" s="32"/>
      <c r="D68" s="145"/>
      <c r="E68" s="145"/>
      <c r="F68" s="142"/>
      <c r="G68" s="32"/>
      <c r="H68" s="32"/>
      <c r="K68" s="157" t="s">
        <v>350</v>
      </c>
      <c r="L68" s="157" t="str">
        <f t="shared" si="7"/>
        <v>R_ES-AP-WatHeat</v>
      </c>
      <c r="M68" s="157" t="s">
        <v>412</v>
      </c>
      <c r="N68" s="157">
        <f>[4]attached_energy_demand_split!D6</f>
        <v>2.33000948138204E-2</v>
      </c>
      <c r="O68" s="157" t="s">
        <v>18</v>
      </c>
      <c r="P68" s="157" t="s">
        <v>195</v>
      </c>
      <c r="T68" s="157" t="s">
        <v>350</v>
      </c>
      <c r="U68" s="157" t="str">
        <f t="shared" si="5"/>
        <v>R_ES-AP-WatHeat</v>
      </c>
      <c r="V68" s="157" t="str">
        <f t="shared" si="5"/>
        <v>WH0_1</v>
      </c>
      <c r="W68" s="157">
        <f>[4]attached_energy_demand_split!D68</f>
        <v>2.7052832396289E-2</v>
      </c>
      <c r="X68" s="157" t="s">
        <v>18</v>
      </c>
      <c r="Y68" s="157" t="s">
        <v>190</v>
      </c>
      <c r="AC68" s="157" t="s">
        <v>350</v>
      </c>
      <c r="AD68" s="157" t="str">
        <f t="shared" si="0"/>
        <v>R_ES-AP-WatHeat</v>
      </c>
      <c r="AE68" s="157" t="str">
        <f t="shared" si="0"/>
        <v>WH0_1</v>
      </c>
      <c r="AF68" s="157">
        <f>[4]attached_energy_demand_split!D39</f>
        <v>2.6977531248366202E-2</v>
      </c>
      <c r="AG68" s="157" t="s">
        <v>18</v>
      </c>
      <c r="AH68" s="157" t="s">
        <v>196</v>
      </c>
      <c r="AL68" s="157" t="s">
        <v>350</v>
      </c>
      <c r="AM68" s="157" t="str">
        <f t="shared" si="1"/>
        <v>R_ES-AP-WatHeat</v>
      </c>
      <c r="AN68" s="157" t="str">
        <f t="shared" si="1"/>
        <v>WH0_1</v>
      </c>
      <c r="AO68" s="157">
        <f>[4]attached_energy_demand_summariz!B43</f>
        <v>2.6007960145311398E-2</v>
      </c>
      <c r="AP68" s="157" t="s">
        <v>18</v>
      </c>
      <c r="AQ68" s="157" t="s">
        <v>193</v>
      </c>
      <c r="AU68" s="157" t="s">
        <v>350</v>
      </c>
      <c r="AV68" s="157" t="str">
        <f t="shared" si="2"/>
        <v>R_ES-AP-WatHeat</v>
      </c>
      <c r="AW68" s="157" t="str">
        <f t="shared" si="2"/>
        <v>WH0_1</v>
      </c>
      <c r="AX68" s="157">
        <f>[4]attached_energy_demand_summariz!F43</f>
        <v>2.5192013319288099E-2</v>
      </c>
      <c r="AY68" s="157" t="s">
        <v>18</v>
      </c>
      <c r="AZ68" s="157" t="s">
        <v>192</v>
      </c>
      <c r="BD68" s="157" t="s">
        <v>350</v>
      </c>
      <c r="BE68" s="157" t="str">
        <f t="shared" si="3"/>
        <v>R_ES-AP-WatHeat</v>
      </c>
      <c r="BF68" s="157" t="str">
        <f t="shared" si="3"/>
        <v>WH0_1</v>
      </c>
      <c r="BG68" s="157">
        <f t="shared" si="6"/>
        <v>2.6007960145311398E-2</v>
      </c>
      <c r="BH68" s="157" t="s">
        <v>18</v>
      </c>
      <c r="BI68" s="157" t="s">
        <v>194</v>
      </c>
      <c r="BM68" s="157" t="s">
        <v>350</v>
      </c>
      <c r="BN68" s="157" t="str">
        <f t="shared" si="4"/>
        <v>R_ES-AP-WatHeat</v>
      </c>
      <c r="BO68" s="157" t="str">
        <f t="shared" si="4"/>
        <v>WH0_1</v>
      </c>
      <c r="BP68" s="157">
        <f>[4]attached_energy_demand_summariz!J43</f>
        <v>2.7517328948793499E-2</v>
      </c>
      <c r="BQ68" s="157" t="s">
        <v>18</v>
      </c>
      <c r="BR68" s="157" t="s">
        <v>191</v>
      </c>
    </row>
    <row r="69" spans="2:70">
      <c r="B69" s="142"/>
      <c r="C69" s="32"/>
      <c r="D69" s="145"/>
      <c r="E69" s="145"/>
      <c r="F69" s="142"/>
      <c r="G69" s="32"/>
      <c r="H69" s="32"/>
      <c r="K69" s="157" t="s">
        <v>350</v>
      </c>
      <c r="L69" s="157" t="str">
        <f t="shared" si="7"/>
        <v>R_ES-AP-WatHeat</v>
      </c>
      <c r="M69" s="157" t="s">
        <v>413</v>
      </c>
      <c r="N69" s="157">
        <f>[4]attached_energy_demand_split!D8</f>
        <v>2.2949279837092901E-2</v>
      </c>
      <c r="O69" s="157" t="s">
        <v>18</v>
      </c>
      <c r="P69" s="157" t="s">
        <v>195</v>
      </c>
      <c r="T69" s="157" t="s">
        <v>350</v>
      </c>
      <c r="U69" s="157" t="str">
        <f t="shared" si="5"/>
        <v>R_ES-AP-WatHeat</v>
      </c>
      <c r="V69" s="157" t="str">
        <f t="shared" si="5"/>
        <v>WH2_3</v>
      </c>
      <c r="W69" s="157">
        <f>[4]attached_energy_demand_split!D70</f>
        <v>2.5013577036882999E-2</v>
      </c>
      <c r="X69" s="157" t="s">
        <v>18</v>
      </c>
      <c r="Y69" s="157" t="s">
        <v>190</v>
      </c>
      <c r="AC69" s="157" t="s">
        <v>350</v>
      </c>
      <c r="AD69" s="157" t="str">
        <f t="shared" si="0"/>
        <v>R_ES-AP-WatHeat</v>
      </c>
      <c r="AE69" s="157" t="str">
        <f t="shared" si="0"/>
        <v>WH2_3</v>
      </c>
      <c r="AF69" s="157">
        <f>[4]attached_energy_demand_split!D41</f>
        <v>2.6652958693426002E-2</v>
      </c>
      <c r="AG69" s="157" t="s">
        <v>18</v>
      </c>
      <c r="AH69" s="157" t="s">
        <v>196</v>
      </c>
      <c r="AL69" s="157" t="s">
        <v>350</v>
      </c>
      <c r="AM69" s="157" t="str">
        <f t="shared" si="1"/>
        <v>R_ES-AP-WatHeat</v>
      </c>
      <c r="AN69" s="157" t="str">
        <f t="shared" si="1"/>
        <v>WH2_3</v>
      </c>
      <c r="AO69" s="157">
        <f>[4]attached_energy_demand_summariz!B44</f>
        <v>2.5282231921475801E-2</v>
      </c>
      <c r="AP69" s="157" t="s">
        <v>18</v>
      </c>
      <c r="AQ69" s="157" t="s">
        <v>193</v>
      </c>
      <c r="AU69" s="157" t="s">
        <v>350</v>
      </c>
      <c r="AV69" s="157" t="str">
        <f t="shared" si="2"/>
        <v>R_ES-AP-WatHeat</v>
      </c>
      <c r="AW69" s="157" t="str">
        <f t="shared" si="2"/>
        <v>WH2_3</v>
      </c>
      <c r="AX69" s="157">
        <f>[4]attached_energy_demand_summariz!F44</f>
        <v>2.4011456297412501E-2</v>
      </c>
      <c r="AY69" s="157" t="s">
        <v>18</v>
      </c>
      <c r="AZ69" s="157" t="s">
        <v>192</v>
      </c>
      <c r="BD69" s="157" t="s">
        <v>350</v>
      </c>
      <c r="BE69" s="157" t="str">
        <f t="shared" si="3"/>
        <v>R_ES-AP-WatHeat</v>
      </c>
      <c r="BF69" s="157" t="str">
        <f t="shared" si="3"/>
        <v>WH2_3</v>
      </c>
      <c r="BG69" s="157">
        <f t="shared" si="6"/>
        <v>2.5282231921475801E-2</v>
      </c>
      <c r="BH69" s="157" t="s">
        <v>18</v>
      </c>
      <c r="BI69" s="157" t="s">
        <v>194</v>
      </c>
      <c r="BM69" s="157" t="s">
        <v>350</v>
      </c>
      <c r="BN69" s="157" t="str">
        <f t="shared" si="4"/>
        <v>R_ES-AP-WatHeat</v>
      </c>
      <c r="BO69" s="157" t="str">
        <f t="shared" si="4"/>
        <v>WH2_3</v>
      </c>
      <c r="BP69" s="157">
        <f>[4]attached_energy_demand_summariz!J44</f>
        <v>2.7783887742564801E-2</v>
      </c>
      <c r="BQ69" s="157" t="s">
        <v>18</v>
      </c>
      <c r="BR69" s="157" t="s">
        <v>191</v>
      </c>
    </row>
    <row r="70" spans="2:70">
      <c r="B70" s="142"/>
      <c r="C70" s="32"/>
      <c r="D70" s="145"/>
      <c r="E70" s="145"/>
      <c r="F70" s="142"/>
      <c r="G70" s="32"/>
      <c r="H70" s="32"/>
      <c r="K70" s="157" t="s">
        <v>350</v>
      </c>
      <c r="L70" s="157" t="str">
        <f t="shared" si="7"/>
        <v>R_ES-AP-WatHeat</v>
      </c>
      <c r="M70" s="157" t="s">
        <v>414</v>
      </c>
      <c r="N70" s="157">
        <f>[4]attached_energy_demand_split!D10</f>
        <v>2.2222380945545701E-2</v>
      </c>
      <c r="O70" s="157" t="s">
        <v>18</v>
      </c>
      <c r="P70" s="157" t="s">
        <v>195</v>
      </c>
      <c r="T70" s="157" t="s">
        <v>350</v>
      </c>
      <c r="U70" s="157" t="str">
        <f t="shared" si="5"/>
        <v>R_ES-AP-WatHeat</v>
      </c>
      <c r="V70" s="157" t="str">
        <f t="shared" si="5"/>
        <v>WH4_5</v>
      </c>
      <c r="W70" s="157">
        <f>[4]attached_energy_demand_split!D72</f>
        <v>2.3696203770169001E-2</v>
      </c>
      <c r="X70" s="157" t="s">
        <v>18</v>
      </c>
      <c r="Y70" s="157" t="s">
        <v>190</v>
      </c>
      <c r="AC70" s="157" t="s">
        <v>350</v>
      </c>
      <c r="AD70" s="157" t="str">
        <f t="shared" si="0"/>
        <v>R_ES-AP-WatHeat</v>
      </c>
      <c r="AE70" s="157" t="str">
        <f t="shared" si="0"/>
        <v>WH4_5</v>
      </c>
      <c r="AF70" s="157">
        <f>[4]attached_energy_demand_split!D43</f>
        <v>2.4917071568632501E-2</v>
      </c>
      <c r="AG70" s="157" t="s">
        <v>18</v>
      </c>
      <c r="AH70" s="157" t="s">
        <v>196</v>
      </c>
      <c r="AL70" s="157" t="s">
        <v>350</v>
      </c>
      <c r="AM70" s="157" t="str">
        <f t="shared" si="1"/>
        <v>R_ES-AP-WatHeat</v>
      </c>
      <c r="AN70" s="157" t="str">
        <f t="shared" si="1"/>
        <v>WH4_5</v>
      </c>
      <c r="AO70" s="157">
        <f>[4]attached_energy_demand_summariz!B45</f>
        <v>2.3916599319823598E-2</v>
      </c>
      <c r="AP70" s="157" t="s">
        <v>18</v>
      </c>
      <c r="AQ70" s="157" t="s">
        <v>193</v>
      </c>
      <c r="AU70" s="157" t="s">
        <v>350</v>
      </c>
      <c r="AV70" s="157" t="str">
        <f t="shared" si="2"/>
        <v>R_ES-AP-WatHeat</v>
      </c>
      <c r="AW70" s="157" t="str">
        <f t="shared" si="2"/>
        <v>WH4_5</v>
      </c>
      <c r="AX70" s="157">
        <f>[4]attached_energy_demand_summariz!F45</f>
        <v>2.1583935635485999E-2</v>
      </c>
      <c r="AY70" s="157" t="s">
        <v>18</v>
      </c>
      <c r="AZ70" s="157" t="s">
        <v>192</v>
      </c>
      <c r="BD70" s="157" t="s">
        <v>350</v>
      </c>
      <c r="BE70" s="157" t="str">
        <f t="shared" si="3"/>
        <v>R_ES-AP-WatHeat</v>
      </c>
      <c r="BF70" s="157" t="str">
        <f t="shared" si="3"/>
        <v>WH4_5</v>
      </c>
      <c r="BG70" s="157">
        <f t="shared" si="6"/>
        <v>2.3916599319823598E-2</v>
      </c>
      <c r="BH70" s="157" t="s">
        <v>18</v>
      </c>
      <c r="BI70" s="157" t="s">
        <v>194</v>
      </c>
      <c r="BM70" s="157" t="s">
        <v>350</v>
      </c>
      <c r="BN70" s="157" t="str">
        <f t="shared" si="4"/>
        <v>R_ES-AP-WatHeat</v>
      </c>
      <c r="BO70" s="157" t="str">
        <f t="shared" si="4"/>
        <v>WH4_5</v>
      </c>
      <c r="BP70" s="157">
        <f>[4]attached_energy_demand_summariz!J45</f>
        <v>2.7163404679284499E-2</v>
      </c>
      <c r="BQ70" s="157" t="s">
        <v>18</v>
      </c>
      <c r="BR70" s="157" t="s">
        <v>191</v>
      </c>
    </row>
    <row r="71" spans="2:70">
      <c r="B71" s="142"/>
      <c r="C71" s="32"/>
      <c r="D71" s="145"/>
      <c r="E71" s="145"/>
      <c r="F71" s="142"/>
      <c r="G71" s="32"/>
      <c r="H71" s="32"/>
      <c r="K71" s="158" t="s">
        <v>350</v>
      </c>
      <c r="L71" s="157" t="str">
        <f t="shared" si="7"/>
        <v>R_ES-AP-WatHeat</v>
      </c>
      <c r="M71" s="157" t="s">
        <v>415</v>
      </c>
      <c r="N71" s="157">
        <f>[4]attached_energy_demand_split!D12</f>
        <v>2.12585220509218E-2</v>
      </c>
      <c r="O71" s="157" t="s">
        <v>18</v>
      </c>
      <c r="P71" s="157" t="s">
        <v>195</v>
      </c>
      <c r="T71" s="157" t="s">
        <v>350</v>
      </c>
      <c r="U71" s="157" t="str">
        <f t="shared" si="5"/>
        <v>R_ES-AP-WatHeat</v>
      </c>
      <c r="V71" s="157" t="str">
        <f t="shared" si="5"/>
        <v>WH6_7</v>
      </c>
      <c r="W71" s="157">
        <f>[4]attached_energy_demand_split!D74</f>
        <v>2.3554467401049699E-2</v>
      </c>
      <c r="X71" s="157" t="s">
        <v>18</v>
      </c>
      <c r="Y71" s="157" t="s">
        <v>190</v>
      </c>
      <c r="AC71" s="157" t="s">
        <v>350</v>
      </c>
      <c r="AD71" s="157" t="str">
        <f t="shared" si="0"/>
        <v>R_ES-AP-WatHeat</v>
      </c>
      <c r="AE71" s="157" t="str">
        <f t="shared" si="0"/>
        <v>WH6_7</v>
      </c>
      <c r="AF71" s="157">
        <f>[4]attached_energy_demand_split!D45</f>
        <v>2.2314948777941799E-2</v>
      </c>
      <c r="AG71" s="157" t="s">
        <v>18</v>
      </c>
      <c r="AH71" s="157" t="s">
        <v>196</v>
      </c>
      <c r="AL71" s="157" t="s">
        <v>350</v>
      </c>
      <c r="AM71" s="157" t="str">
        <f t="shared" si="1"/>
        <v>R_ES-AP-WatHeat</v>
      </c>
      <c r="AN71" s="157" t="str">
        <f t="shared" si="1"/>
        <v>WH6_7</v>
      </c>
      <c r="AO71" s="157">
        <f>[4]attached_energy_demand_summariz!B46</f>
        <v>2.2630890443310299E-2</v>
      </c>
      <c r="AP71" s="157" t="s">
        <v>18</v>
      </c>
      <c r="AQ71" s="157" t="s">
        <v>193</v>
      </c>
      <c r="AU71" s="157" t="s">
        <v>350</v>
      </c>
      <c r="AV71" s="157" t="str">
        <f t="shared" si="2"/>
        <v>R_ES-AP-WatHeat</v>
      </c>
      <c r="AW71" s="157" t="str">
        <f t="shared" si="2"/>
        <v>WH6_7</v>
      </c>
      <c r="AX71" s="157">
        <f>[4]attached_energy_demand_summariz!F46</f>
        <v>1.9566457499601699E-2</v>
      </c>
      <c r="AY71" s="157" t="s">
        <v>18</v>
      </c>
      <c r="AZ71" s="157" t="s">
        <v>192</v>
      </c>
      <c r="BD71" s="157" t="s">
        <v>350</v>
      </c>
      <c r="BE71" s="157" t="str">
        <f t="shared" si="3"/>
        <v>R_ES-AP-WatHeat</v>
      </c>
      <c r="BF71" s="157" t="str">
        <f t="shared" si="3"/>
        <v>WH6_7</v>
      </c>
      <c r="BG71" s="157">
        <f t="shared" si="6"/>
        <v>2.2630890443310299E-2</v>
      </c>
      <c r="BH71" s="157" t="s">
        <v>18</v>
      </c>
      <c r="BI71" s="157" t="s">
        <v>194</v>
      </c>
      <c r="BM71" s="157" t="s">
        <v>350</v>
      </c>
      <c r="BN71" s="157" t="str">
        <f t="shared" si="4"/>
        <v>R_ES-AP-WatHeat</v>
      </c>
      <c r="BO71" s="157" t="str">
        <f t="shared" si="4"/>
        <v>WH6_7</v>
      </c>
      <c r="BP71" s="157">
        <f>[4]attached_energy_demand_summariz!J46</f>
        <v>2.6460056487036501E-2</v>
      </c>
      <c r="BQ71" s="157" t="s">
        <v>18</v>
      </c>
      <c r="BR71" s="157" t="s">
        <v>191</v>
      </c>
    </row>
    <row r="72" spans="2:70">
      <c r="B72" s="142"/>
      <c r="C72" s="32"/>
      <c r="D72" s="145"/>
      <c r="E72" s="145"/>
      <c r="F72" s="142"/>
      <c r="G72" s="32"/>
      <c r="H72" s="32"/>
      <c r="K72" s="157" t="s">
        <v>350</v>
      </c>
      <c r="L72" s="157" t="str">
        <f t="shared" si="7"/>
        <v>R_ES-AP-WatHeat</v>
      </c>
      <c r="M72" s="157" t="s">
        <v>416</v>
      </c>
      <c r="N72" s="157">
        <f>[4]attached_energy_demand_split!D14</f>
        <v>2.07811308875425E-2</v>
      </c>
      <c r="O72" s="157" t="s">
        <v>18</v>
      </c>
      <c r="P72" s="157" t="s">
        <v>195</v>
      </c>
      <c r="T72" s="157" t="s">
        <v>350</v>
      </c>
      <c r="U72" s="157" t="str">
        <f t="shared" si="5"/>
        <v>R_ES-AP-WatHeat</v>
      </c>
      <c r="V72" s="157" t="str">
        <f t="shared" si="5"/>
        <v>WH8_9</v>
      </c>
      <c r="W72" s="157">
        <f>[4]attached_energy_demand_split!D76</f>
        <v>2.4300205766701801E-2</v>
      </c>
      <c r="X72" s="157" t="s">
        <v>18</v>
      </c>
      <c r="Y72" s="157" t="s">
        <v>190</v>
      </c>
      <c r="AC72" s="157" t="s">
        <v>350</v>
      </c>
      <c r="AD72" s="157" t="str">
        <f t="shared" si="0"/>
        <v>R_ES-AP-WatHeat</v>
      </c>
      <c r="AE72" s="157" t="str">
        <f t="shared" si="0"/>
        <v>WH8_9</v>
      </c>
      <c r="AF72" s="157">
        <f>[4]attached_energy_demand_split!D47</f>
        <v>2.06945793819697E-2</v>
      </c>
      <c r="AG72" s="157" t="s">
        <v>18</v>
      </c>
      <c r="AH72" s="157" t="s">
        <v>196</v>
      </c>
      <c r="AL72" s="157" t="s">
        <v>350</v>
      </c>
      <c r="AM72" s="157" t="str">
        <f t="shared" si="1"/>
        <v>R_ES-AP-WatHeat</v>
      </c>
      <c r="AN72" s="157" t="str">
        <f t="shared" si="1"/>
        <v>WH8_9</v>
      </c>
      <c r="AO72" s="157">
        <f>[4]attached_energy_demand_summariz!B47</f>
        <v>2.2198516505466399E-2</v>
      </c>
      <c r="AP72" s="157" t="s">
        <v>18</v>
      </c>
      <c r="AQ72" s="157" t="s">
        <v>193</v>
      </c>
      <c r="AU72" s="157" t="s">
        <v>350</v>
      </c>
      <c r="AV72" s="157" t="str">
        <f t="shared" si="2"/>
        <v>R_ES-AP-WatHeat</v>
      </c>
      <c r="AW72" s="157" t="str">
        <f t="shared" si="2"/>
        <v>WH8_9</v>
      </c>
      <c r="AX72" s="157">
        <f>[4]attached_energy_demand_summariz!F47</f>
        <v>1.89268898351184E-2</v>
      </c>
      <c r="AY72" s="157" t="s">
        <v>18</v>
      </c>
      <c r="AZ72" s="157" t="s">
        <v>192</v>
      </c>
      <c r="BD72" s="157" t="s">
        <v>350</v>
      </c>
      <c r="BE72" s="157" t="str">
        <f t="shared" si="3"/>
        <v>R_ES-AP-WatHeat</v>
      </c>
      <c r="BF72" s="157" t="str">
        <f t="shared" si="3"/>
        <v>WH8_9</v>
      </c>
      <c r="BG72" s="157">
        <f t="shared" si="6"/>
        <v>2.2198516505466399E-2</v>
      </c>
      <c r="BH72" s="157" t="s">
        <v>18</v>
      </c>
      <c r="BI72" s="157" t="s">
        <v>194</v>
      </c>
      <c r="BM72" s="157" t="s">
        <v>350</v>
      </c>
      <c r="BN72" s="157" t="str">
        <f t="shared" si="4"/>
        <v>R_ES-AP-WatHeat</v>
      </c>
      <c r="BO72" s="157" t="str">
        <f t="shared" si="4"/>
        <v>WH8_9</v>
      </c>
      <c r="BP72" s="157">
        <f>[4]attached_energy_demand_summariz!J47</f>
        <v>2.6289776655999599E-2</v>
      </c>
      <c r="BQ72" s="157" t="s">
        <v>18</v>
      </c>
      <c r="BR72" s="157" t="s">
        <v>191</v>
      </c>
    </row>
    <row r="73" spans="2:70">
      <c r="B73" s="142"/>
      <c r="C73" s="32"/>
      <c r="D73" s="145"/>
      <c r="E73" s="145"/>
      <c r="F73" s="142"/>
      <c r="G73" s="32"/>
      <c r="H73" s="32"/>
      <c r="K73" s="157" t="s">
        <v>350</v>
      </c>
      <c r="L73" s="157" t="str">
        <f t="shared" si="7"/>
        <v>R_ES-AP-WatHeat</v>
      </c>
      <c r="M73" s="157" t="s">
        <v>417</v>
      </c>
      <c r="N73" s="157">
        <f>[4]attached_energy_demand_split!D16</f>
        <v>2.0724743126449299E-2</v>
      </c>
      <c r="O73" s="157" t="s">
        <v>18</v>
      </c>
      <c r="P73" s="157" t="s">
        <v>195</v>
      </c>
      <c r="T73" s="157" t="s">
        <v>350</v>
      </c>
      <c r="U73" s="157" t="str">
        <f t="shared" si="5"/>
        <v>R_ES-AP-WatHeat</v>
      </c>
      <c r="V73" s="157" t="str">
        <f t="shared" si="5"/>
        <v>WH10_11</v>
      </c>
      <c r="W73" s="157">
        <f>[4]attached_energy_demand_split!D78</f>
        <v>2.6960606459662698E-2</v>
      </c>
      <c r="X73" s="157" t="s">
        <v>18</v>
      </c>
      <c r="Y73" s="157" t="s">
        <v>190</v>
      </c>
      <c r="AC73" s="157" t="s">
        <v>350</v>
      </c>
      <c r="AD73" s="157" t="str">
        <f t="shared" si="0"/>
        <v>R_ES-AP-WatHeat</v>
      </c>
      <c r="AE73" s="157" t="str">
        <f t="shared" si="0"/>
        <v>WH10_11</v>
      </c>
      <c r="AF73" s="157">
        <f>[4]attached_energy_demand_split!D49</f>
        <v>2.0337356222063702E-2</v>
      </c>
      <c r="AG73" s="157" t="s">
        <v>18</v>
      </c>
      <c r="AH73" s="157" t="s">
        <v>196</v>
      </c>
      <c r="AL73" s="157" t="s">
        <v>350</v>
      </c>
      <c r="AM73" s="157" t="str">
        <f t="shared" si="1"/>
        <v>R_ES-AP-WatHeat</v>
      </c>
      <c r="AN73" s="157" t="str">
        <f t="shared" si="1"/>
        <v>WH10_11</v>
      </c>
      <c r="AO73" s="157">
        <f>[4]attached_energy_demand_summariz!B48</f>
        <v>2.2894431747416202E-2</v>
      </c>
      <c r="AP73" s="157" t="s">
        <v>18</v>
      </c>
      <c r="AQ73" s="157" t="s">
        <v>193</v>
      </c>
      <c r="AU73" s="157" t="s">
        <v>350</v>
      </c>
      <c r="AV73" s="157" t="str">
        <f t="shared" si="2"/>
        <v>R_ES-AP-WatHeat</v>
      </c>
      <c r="AW73" s="157" t="str">
        <f t="shared" si="2"/>
        <v>WH10_11</v>
      </c>
      <c r="AX73" s="157">
        <f>[4]attached_energy_demand_summariz!F48</f>
        <v>1.9316772940714301E-2</v>
      </c>
      <c r="AY73" s="157" t="s">
        <v>18</v>
      </c>
      <c r="AZ73" s="157" t="s">
        <v>192</v>
      </c>
      <c r="BD73" s="157" t="s">
        <v>350</v>
      </c>
      <c r="BE73" s="157" t="str">
        <f t="shared" si="3"/>
        <v>R_ES-AP-WatHeat</v>
      </c>
      <c r="BF73" s="157" t="str">
        <f t="shared" si="3"/>
        <v>WH10_11</v>
      </c>
      <c r="BG73" s="157">
        <f t="shared" si="6"/>
        <v>2.2894431747416202E-2</v>
      </c>
      <c r="BH73" s="157" t="s">
        <v>18</v>
      </c>
      <c r="BI73" s="157" t="s">
        <v>194</v>
      </c>
      <c r="BM73" s="157" t="s">
        <v>350</v>
      </c>
      <c r="BN73" s="157" t="str">
        <f t="shared" si="4"/>
        <v>R_ES-AP-WatHeat</v>
      </c>
      <c r="BO73" s="157" t="str">
        <f t="shared" si="4"/>
        <v>WH10_11</v>
      </c>
      <c r="BP73" s="157">
        <f>[4]attached_energy_demand_summariz!J48</f>
        <v>2.7132679988191299E-2</v>
      </c>
      <c r="BQ73" s="157" t="s">
        <v>18</v>
      </c>
      <c r="BR73" s="157" t="s">
        <v>191</v>
      </c>
    </row>
    <row r="74" spans="2:70">
      <c r="B74" s="142"/>
      <c r="C74" s="32"/>
      <c r="D74" s="145"/>
      <c r="E74" s="145"/>
      <c r="F74" s="142"/>
      <c r="G74" s="32"/>
      <c r="H74" s="32"/>
      <c r="K74" s="157" t="s">
        <v>350</v>
      </c>
      <c r="L74" s="157" t="str">
        <f t="shared" si="7"/>
        <v>R_ES-AP-WatHeat</v>
      </c>
      <c r="M74" s="157" t="s">
        <v>418</v>
      </c>
      <c r="N74" s="157">
        <f>[4]attached_energy_demand_split!D18</f>
        <v>2.13134263086159E-2</v>
      </c>
      <c r="O74" s="157" t="s">
        <v>18</v>
      </c>
      <c r="P74" s="157" t="s">
        <v>195</v>
      </c>
      <c r="T74" s="157" t="s">
        <v>350</v>
      </c>
      <c r="U74" s="157" t="str">
        <f t="shared" si="5"/>
        <v>R_ES-AP-WatHeat</v>
      </c>
      <c r="V74" s="157" t="str">
        <f t="shared" si="5"/>
        <v>WH12_13</v>
      </c>
      <c r="W74" s="157">
        <f>[4]attached_energy_demand_split!D80</f>
        <v>2.8194153221252599E-2</v>
      </c>
      <c r="X74" s="157" t="s">
        <v>18</v>
      </c>
      <c r="Y74" s="157" t="s">
        <v>190</v>
      </c>
      <c r="AC74" s="157" t="s">
        <v>350</v>
      </c>
      <c r="AD74" s="157" t="str">
        <f t="shared" si="0"/>
        <v>R_ES-AP-WatHeat</v>
      </c>
      <c r="AE74" s="157" t="str">
        <f t="shared" si="0"/>
        <v>WH12_13</v>
      </c>
      <c r="AF74" s="157">
        <f>[4]attached_energy_demand_split!D51</f>
        <v>2.15779233299048E-2</v>
      </c>
      <c r="AG74" s="157" t="s">
        <v>18</v>
      </c>
      <c r="AH74" s="157" t="s">
        <v>196</v>
      </c>
      <c r="AL74" s="157" t="s">
        <v>350</v>
      </c>
      <c r="AM74" s="157" t="str">
        <f t="shared" si="1"/>
        <v>R_ES-AP-WatHeat</v>
      </c>
      <c r="AN74" s="157" t="str">
        <f t="shared" si="1"/>
        <v>WH12_13</v>
      </c>
      <c r="AO74" s="157">
        <f>[4]attached_energy_demand_summariz!B49</f>
        <v>2.4369922056626501E-2</v>
      </c>
      <c r="AP74" s="157" t="s">
        <v>18</v>
      </c>
      <c r="AQ74" s="157" t="s">
        <v>193</v>
      </c>
      <c r="AU74" s="157" t="s">
        <v>350</v>
      </c>
      <c r="AV74" s="157" t="str">
        <f t="shared" si="2"/>
        <v>R_ES-AP-WatHeat</v>
      </c>
      <c r="AW74" s="157" t="str">
        <f t="shared" si="2"/>
        <v>WH12_13</v>
      </c>
      <c r="AX74" s="157">
        <f>[4]attached_energy_demand_summariz!F49</f>
        <v>2.1713679165996799E-2</v>
      </c>
      <c r="AY74" s="157" t="s">
        <v>18</v>
      </c>
      <c r="AZ74" s="157" t="s">
        <v>192</v>
      </c>
      <c r="BD74" s="157" t="s">
        <v>350</v>
      </c>
      <c r="BE74" s="157" t="str">
        <f t="shared" si="3"/>
        <v>R_ES-AP-WatHeat</v>
      </c>
      <c r="BF74" s="157" t="str">
        <f t="shared" si="3"/>
        <v>WH12_13</v>
      </c>
      <c r="BG74" s="157">
        <f t="shared" si="6"/>
        <v>2.4369922056626501E-2</v>
      </c>
      <c r="BH74" s="157" t="s">
        <v>18</v>
      </c>
      <c r="BI74" s="157" t="s">
        <v>194</v>
      </c>
      <c r="BM74" s="157" t="s">
        <v>350</v>
      </c>
      <c r="BN74" s="157" t="str">
        <f t="shared" si="4"/>
        <v>R_ES-AP-WatHeat</v>
      </c>
      <c r="BO74" s="157" t="str">
        <f t="shared" si="4"/>
        <v>WH12_13</v>
      </c>
      <c r="BP74" s="157">
        <f>[4]attached_energy_demand_summariz!J49</f>
        <v>2.9050428257362398E-2</v>
      </c>
      <c r="BQ74" s="157" t="s">
        <v>18</v>
      </c>
      <c r="BR74" s="157" t="s">
        <v>191</v>
      </c>
    </row>
    <row r="75" spans="2:70">
      <c r="B75" s="142"/>
      <c r="C75" s="32"/>
      <c r="D75" s="145"/>
      <c r="E75" s="145"/>
      <c r="F75" s="142"/>
      <c r="G75" s="32"/>
      <c r="H75" s="32"/>
      <c r="K75" s="158" t="s">
        <v>350</v>
      </c>
      <c r="L75" s="157" t="str">
        <f t="shared" si="7"/>
        <v>R_ES-AP-WatHeat</v>
      </c>
      <c r="M75" s="157" t="s">
        <v>419</v>
      </c>
      <c r="N75" s="157">
        <f>[4]attached_energy_demand_split!D20</f>
        <v>2.2469105630351701E-2</v>
      </c>
      <c r="O75" s="157" t="s">
        <v>18</v>
      </c>
      <c r="P75" s="157" t="s">
        <v>195</v>
      </c>
      <c r="T75" s="157" t="s">
        <v>350</v>
      </c>
      <c r="U75" s="157" t="str">
        <f t="shared" si="5"/>
        <v>R_ES-AP-WatHeat</v>
      </c>
      <c r="V75" s="157" t="str">
        <f t="shared" si="5"/>
        <v>WH14_15</v>
      </c>
      <c r="W75" s="157">
        <f>[4]attached_energy_demand_split!D82</f>
        <v>2.77591077183275E-2</v>
      </c>
      <c r="X75" s="157" t="s">
        <v>18</v>
      </c>
      <c r="Y75" s="157" t="s">
        <v>190</v>
      </c>
      <c r="AC75" s="157" t="s">
        <v>350</v>
      </c>
      <c r="AD75" s="157" t="str">
        <f t="shared" si="0"/>
        <v>R_ES-AP-WatHeat</v>
      </c>
      <c r="AE75" s="157" t="str">
        <f t="shared" si="0"/>
        <v>WH14_15</v>
      </c>
      <c r="AF75" s="157">
        <f>[4]attached_energy_demand_split!D53</f>
        <v>2.4437223084675701E-2</v>
      </c>
      <c r="AG75" s="157" t="s">
        <v>18</v>
      </c>
      <c r="AH75" s="157" t="s">
        <v>196</v>
      </c>
      <c r="AL75" s="157" t="s">
        <v>350</v>
      </c>
      <c r="AM75" s="157" t="str">
        <f t="shared" si="1"/>
        <v>R_ES-AP-WatHeat</v>
      </c>
      <c r="AN75" s="157" t="str">
        <f t="shared" si="1"/>
        <v>WH14_15</v>
      </c>
      <c r="AO75" s="157">
        <f>[4]attached_energy_demand_summariz!B50</f>
        <v>2.5296656553616501E-2</v>
      </c>
      <c r="AP75" s="157" t="s">
        <v>18</v>
      </c>
      <c r="AQ75" s="157" t="s">
        <v>193</v>
      </c>
      <c r="AU75" s="157" t="s">
        <v>350</v>
      </c>
      <c r="AV75" s="157" t="str">
        <f t="shared" si="2"/>
        <v>R_ES-AP-WatHeat</v>
      </c>
      <c r="AW75" s="157" t="str">
        <f t="shared" si="2"/>
        <v>WH14_15</v>
      </c>
      <c r="AX75" s="157">
        <f>[4]attached_energy_demand_summariz!F50</f>
        <v>2.31546162990083E-2</v>
      </c>
      <c r="AY75" s="157" t="s">
        <v>18</v>
      </c>
      <c r="AZ75" s="157" t="s">
        <v>192</v>
      </c>
      <c r="BD75" s="157" t="s">
        <v>350</v>
      </c>
      <c r="BE75" s="157" t="str">
        <f t="shared" si="3"/>
        <v>R_ES-AP-WatHeat</v>
      </c>
      <c r="BF75" s="157" t="str">
        <f t="shared" si="3"/>
        <v>WH14_15</v>
      </c>
      <c r="BG75" s="157">
        <f t="shared" si="6"/>
        <v>2.5296656553616501E-2</v>
      </c>
      <c r="BH75" s="157" t="s">
        <v>18</v>
      </c>
      <c r="BI75" s="157" t="s">
        <v>194</v>
      </c>
      <c r="BM75" s="157" t="s">
        <v>350</v>
      </c>
      <c r="BN75" s="157" t="str">
        <f t="shared" si="4"/>
        <v>R_ES-AP-WatHeat</v>
      </c>
      <c r="BO75" s="157" t="str">
        <f t="shared" si="4"/>
        <v>WH14_15</v>
      </c>
      <c r="BP75" s="157">
        <f>[4]attached_energy_demand_summariz!J50</f>
        <v>2.8663230035719502E-2</v>
      </c>
      <c r="BQ75" s="157" t="s">
        <v>18</v>
      </c>
      <c r="BR75" s="157" t="s">
        <v>191</v>
      </c>
    </row>
    <row r="76" spans="2:70">
      <c r="B76" s="142"/>
      <c r="C76" s="32"/>
      <c r="D76" s="145"/>
      <c r="E76" s="145"/>
      <c r="F76" s="142"/>
      <c r="G76" s="32"/>
      <c r="H76" s="32"/>
      <c r="K76" s="157" t="s">
        <v>350</v>
      </c>
      <c r="L76" s="157" t="str">
        <f t="shared" si="7"/>
        <v>R_ES-AP-WatHeat</v>
      </c>
      <c r="M76" s="157" t="s">
        <v>420</v>
      </c>
      <c r="N76" s="157">
        <f>[4]attached_energy_demand_split!D22</f>
        <v>2.28058793544892E-2</v>
      </c>
      <c r="O76" s="157" t="s">
        <v>18</v>
      </c>
      <c r="P76" s="157" t="s">
        <v>195</v>
      </c>
      <c r="T76" s="157" t="s">
        <v>350</v>
      </c>
      <c r="U76" s="157" t="str">
        <f t="shared" si="5"/>
        <v>R_ES-AP-WatHeat</v>
      </c>
      <c r="V76" s="157" t="str">
        <f t="shared" si="5"/>
        <v>WH16_17</v>
      </c>
      <c r="W76" s="157">
        <f>[4]attached_energy_demand_split!D84</f>
        <v>2.7022500142114401E-2</v>
      </c>
      <c r="X76" s="157" t="s">
        <v>18</v>
      </c>
      <c r="Y76" s="157" t="s">
        <v>190</v>
      </c>
      <c r="AC76" s="157" t="s">
        <v>350</v>
      </c>
      <c r="AD76" s="157" t="str">
        <f t="shared" si="0"/>
        <v>R_ES-AP-WatHeat</v>
      </c>
      <c r="AE76" s="157" t="str">
        <f t="shared" si="0"/>
        <v>WH16_17</v>
      </c>
      <c r="AF76" s="157">
        <f>[4]attached_energy_demand_split!D55</f>
        <v>2.5705527690156701E-2</v>
      </c>
      <c r="AG76" s="157" t="s">
        <v>18</v>
      </c>
      <c r="AH76" s="157" t="s">
        <v>196</v>
      </c>
      <c r="AL76" s="157" t="s">
        <v>350</v>
      </c>
      <c r="AM76" s="157" t="str">
        <f t="shared" si="1"/>
        <v>R_ES-AP-WatHeat</v>
      </c>
      <c r="AN76" s="157" t="str">
        <f t="shared" si="1"/>
        <v>WH16_17</v>
      </c>
      <c r="AO76" s="157">
        <f>[4]attached_energy_demand_summariz!B51</f>
        <v>2.5303534826348499E-2</v>
      </c>
      <c r="AP76" s="157" t="s">
        <v>18</v>
      </c>
      <c r="AQ76" s="157" t="s">
        <v>193</v>
      </c>
      <c r="AU76" s="157" t="s">
        <v>350</v>
      </c>
      <c r="AV76" s="157" t="str">
        <f t="shared" si="2"/>
        <v>R_ES-AP-WatHeat</v>
      </c>
      <c r="AW76" s="157" t="str">
        <f t="shared" si="2"/>
        <v>WH16_17</v>
      </c>
      <c r="AX76" s="157">
        <f>[4]attached_energy_demand_summariz!F51</f>
        <v>2.3358570263712099E-2</v>
      </c>
      <c r="AY76" s="157" t="s">
        <v>18</v>
      </c>
      <c r="AZ76" s="157" t="s">
        <v>192</v>
      </c>
      <c r="BD76" s="157" t="s">
        <v>350</v>
      </c>
      <c r="BE76" s="157" t="str">
        <f t="shared" si="3"/>
        <v>R_ES-AP-WatHeat</v>
      </c>
      <c r="BF76" s="157" t="str">
        <f t="shared" si="3"/>
        <v>WH16_17</v>
      </c>
      <c r="BG76" s="157">
        <f t="shared" si="6"/>
        <v>2.5303534826348499E-2</v>
      </c>
      <c r="BH76" s="157" t="s">
        <v>18</v>
      </c>
      <c r="BI76" s="157" t="s">
        <v>194</v>
      </c>
      <c r="BM76" s="157" t="s">
        <v>350</v>
      </c>
      <c r="BN76" s="157" t="str">
        <f t="shared" si="4"/>
        <v>R_ES-AP-WatHeat</v>
      </c>
      <c r="BO76" s="157" t="str">
        <f t="shared" si="4"/>
        <v>WH16_17</v>
      </c>
      <c r="BP76" s="157">
        <f>[4]attached_energy_demand_summariz!J51</f>
        <v>2.7625196681270298E-2</v>
      </c>
      <c r="BQ76" s="157" t="s">
        <v>18</v>
      </c>
      <c r="BR76" s="157" t="s">
        <v>191</v>
      </c>
    </row>
    <row r="77" spans="2:70">
      <c r="B77" s="142"/>
      <c r="C77" s="32"/>
      <c r="D77" s="145"/>
      <c r="E77" s="145"/>
      <c r="F77" s="142"/>
      <c r="G77" s="32"/>
      <c r="H77" s="32"/>
      <c r="K77" s="157" t="s">
        <v>350</v>
      </c>
      <c r="L77" s="157" t="str">
        <f t="shared" si="7"/>
        <v>R_ES-AP-WatHeat</v>
      </c>
      <c r="M77" s="157" t="s">
        <v>421</v>
      </c>
      <c r="N77" s="157">
        <f>[4]attached_energy_demand_split!D24</f>
        <v>2.2833551053567502E-2</v>
      </c>
      <c r="O77" s="157" t="s">
        <v>18</v>
      </c>
      <c r="P77" s="157" t="s">
        <v>195</v>
      </c>
      <c r="T77" s="157" t="s">
        <v>350</v>
      </c>
      <c r="U77" s="157" t="str">
        <f t="shared" si="5"/>
        <v>R_ES-AP-WatHeat</v>
      </c>
      <c r="V77" s="157" t="str">
        <f t="shared" si="5"/>
        <v>WH18_19</v>
      </c>
      <c r="W77" s="157">
        <f>[4]attached_energy_demand_split!D86</f>
        <v>2.67517944660614E-2</v>
      </c>
      <c r="X77" s="157" t="s">
        <v>18</v>
      </c>
      <c r="Y77" s="157" t="s">
        <v>190</v>
      </c>
      <c r="AC77" s="157" t="s">
        <v>350</v>
      </c>
      <c r="AD77" s="157" t="str">
        <f t="shared" si="0"/>
        <v>R_ES-AP-WatHeat</v>
      </c>
      <c r="AE77" s="157" t="str">
        <f t="shared" si="0"/>
        <v>WH18_19</v>
      </c>
      <c r="AF77" s="157">
        <f>[4]attached_energy_demand_split!D57</f>
        <v>2.5592794365341599E-2</v>
      </c>
      <c r="AG77" s="157" t="s">
        <v>18</v>
      </c>
      <c r="AH77" s="157" t="s">
        <v>196</v>
      </c>
      <c r="AL77" s="157" t="s">
        <v>350</v>
      </c>
      <c r="AM77" s="157" t="str">
        <f t="shared" si="1"/>
        <v>R_ES-AP-WatHeat</v>
      </c>
      <c r="AN77" s="157" t="str">
        <f t="shared" si="1"/>
        <v>WH18_19</v>
      </c>
      <c r="AO77" s="157">
        <f>[4]attached_energy_demand_summariz!B52</f>
        <v>2.4969586031286201E-2</v>
      </c>
      <c r="AP77" s="157" t="s">
        <v>18</v>
      </c>
      <c r="AQ77" s="157" t="s">
        <v>193</v>
      </c>
      <c r="AU77" s="157" t="s">
        <v>350</v>
      </c>
      <c r="AV77" s="157" t="str">
        <f t="shared" si="2"/>
        <v>R_ES-AP-WatHeat</v>
      </c>
      <c r="AW77" s="157" t="str">
        <f t="shared" si="2"/>
        <v>WH18_19</v>
      </c>
      <c r="AX77" s="157">
        <f>[4]attached_energy_demand_summariz!F52</f>
        <v>2.3127630615324E-2</v>
      </c>
      <c r="AY77" s="157" t="s">
        <v>18</v>
      </c>
      <c r="AZ77" s="157" t="s">
        <v>192</v>
      </c>
      <c r="BD77" s="157" t="s">
        <v>350</v>
      </c>
      <c r="BE77" s="157" t="str">
        <f t="shared" si="3"/>
        <v>R_ES-AP-WatHeat</v>
      </c>
      <c r="BF77" s="157" t="str">
        <f t="shared" si="3"/>
        <v>WH18_19</v>
      </c>
      <c r="BG77" s="157">
        <f t="shared" si="6"/>
        <v>2.4969586031286201E-2</v>
      </c>
      <c r="BH77" s="157" t="s">
        <v>18</v>
      </c>
      <c r="BI77" s="157" t="s">
        <v>194</v>
      </c>
      <c r="BM77" s="157" t="s">
        <v>350</v>
      </c>
      <c r="BN77" s="157" t="str">
        <f t="shared" si="4"/>
        <v>R_ES-AP-WatHeat</v>
      </c>
      <c r="BO77" s="157" t="str">
        <f t="shared" si="4"/>
        <v>WH18_19</v>
      </c>
      <c r="BP77" s="157">
        <f>[4]attached_energy_demand_summariz!J52</f>
        <v>2.6542159656136599E-2</v>
      </c>
      <c r="BQ77" s="157" t="s">
        <v>18</v>
      </c>
      <c r="BR77" s="157" t="s">
        <v>191</v>
      </c>
    </row>
    <row r="78" spans="2:70">
      <c r="B78" s="142"/>
      <c r="C78" s="32"/>
      <c r="D78" s="145"/>
      <c r="E78" s="145"/>
      <c r="F78" s="142"/>
      <c r="G78" s="32"/>
      <c r="H78" s="32"/>
      <c r="K78" s="157" t="s">
        <v>350</v>
      </c>
      <c r="L78" s="157" t="str">
        <f t="shared" si="7"/>
        <v>R_ES-AP-WatHeat</v>
      </c>
      <c r="M78" s="157" t="s">
        <v>422</v>
      </c>
      <c r="N78" s="157">
        <f>[4]attached_energy_demand_split!D26</f>
        <v>2.2715455782190402E-2</v>
      </c>
      <c r="O78" s="157" t="s">
        <v>18</v>
      </c>
      <c r="P78" s="157" t="s">
        <v>195</v>
      </c>
      <c r="T78" s="157" t="s">
        <v>350</v>
      </c>
      <c r="U78" s="157" t="str">
        <f t="shared" si="5"/>
        <v>R_ES-AP-WatHeat</v>
      </c>
      <c r="V78" s="157" t="str">
        <f t="shared" si="5"/>
        <v>WH20_21</v>
      </c>
      <c r="W78" s="157">
        <f>[4]attached_energy_demand_split!D88</f>
        <v>2.8393351379152599E-2</v>
      </c>
      <c r="X78" s="157" t="s">
        <v>18</v>
      </c>
      <c r="Y78" s="157" t="s">
        <v>190</v>
      </c>
      <c r="AC78" s="157" t="s">
        <v>350</v>
      </c>
      <c r="AD78" s="157" t="str">
        <f t="shared" si="0"/>
        <v>R_ES-AP-WatHeat</v>
      </c>
      <c r="AE78" s="157" t="str">
        <f t="shared" si="0"/>
        <v>WH20_21</v>
      </c>
      <c r="AF78" s="157">
        <f>[4]attached_energy_demand_split!D59</f>
        <v>2.51280963570105E-2</v>
      </c>
      <c r="AG78" s="157" t="s">
        <v>18</v>
      </c>
      <c r="AH78" s="157" t="s">
        <v>196</v>
      </c>
      <c r="AL78" s="157" t="s">
        <v>350</v>
      </c>
      <c r="AM78" s="157" t="str">
        <f t="shared" si="1"/>
        <v>R_ES-AP-WatHeat</v>
      </c>
      <c r="AN78" s="157" t="str">
        <f t="shared" si="1"/>
        <v>WH20_21</v>
      </c>
      <c r="AO78" s="157">
        <f>[4]attached_energy_demand_summariz!B53</f>
        <v>2.51936667769471E-2</v>
      </c>
      <c r="AP78" s="157" t="s">
        <v>18</v>
      </c>
      <c r="AQ78" s="157" t="s">
        <v>193</v>
      </c>
      <c r="AU78" s="157" t="s">
        <v>350</v>
      </c>
      <c r="AV78" s="157" t="str">
        <f t="shared" si="2"/>
        <v>R_ES-AP-WatHeat</v>
      </c>
      <c r="AW78" s="157" t="str">
        <f t="shared" si="2"/>
        <v>WH20_21</v>
      </c>
      <c r="AX78" s="157">
        <f>[4]attached_energy_demand_summariz!F53</f>
        <v>2.3066922677741498E-2</v>
      </c>
      <c r="AY78" s="157" t="s">
        <v>18</v>
      </c>
      <c r="AZ78" s="157" t="s">
        <v>192</v>
      </c>
      <c r="BD78" s="157" t="s">
        <v>350</v>
      </c>
      <c r="BE78" s="157" t="str">
        <f t="shared" si="3"/>
        <v>R_ES-AP-WatHeat</v>
      </c>
      <c r="BF78" s="157" t="str">
        <f t="shared" si="3"/>
        <v>WH20_21</v>
      </c>
      <c r="BG78" s="157">
        <f t="shared" si="6"/>
        <v>2.51936667769471E-2</v>
      </c>
      <c r="BH78" s="157" t="s">
        <v>18</v>
      </c>
      <c r="BI78" s="157" t="s">
        <v>194</v>
      </c>
      <c r="BM78" s="157" t="s">
        <v>350</v>
      </c>
      <c r="BN78" s="157" t="str">
        <f t="shared" si="4"/>
        <v>R_ES-AP-WatHeat</v>
      </c>
      <c r="BO78" s="157" t="str">
        <f t="shared" si="4"/>
        <v>WH20_21</v>
      </c>
      <c r="BP78" s="157">
        <f>[4]attached_energy_demand_summariz!J53</f>
        <v>2.6664507688640499E-2</v>
      </c>
      <c r="BQ78" s="157" t="s">
        <v>18</v>
      </c>
      <c r="BR78" s="157" t="s">
        <v>191</v>
      </c>
    </row>
    <row r="79" spans="2:70">
      <c r="B79" s="142"/>
      <c r="C79" s="32"/>
      <c r="D79" s="145"/>
      <c r="E79" s="145"/>
      <c r="F79" s="142"/>
      <c r="G79" s="32"/>
      <c r="H79" s="32"/>
      <c r="K79" s="158" t="s">
        <v>350</v>
      </c>
      <c r="L79" s="157" t="str">
        <f t="shared" si="7"/>
        <v>R_ES-AP-WatHeat</v>
      </c>
      <c r="M79" s="157" t="s">
        <v>423</v>
      </c>
      <c r="N79" s="157">
        <f>[4]attached_energy_demand_split!D28</f>
        <v>2.2889826289936899E-2</v>
      </c>
      <c r="O79" s="157" t="s">
        <v>18</v>
      </c>
      <c r="P79" s="157" t="s">
        <v>195</v>
      </c>
      <c r="T79" s="157" t="s">
        <v>350</v>
      </c>
      <c r="U79" s="157" t="str">
        <f t="shared" si="5"/>
        <v>R_ES-AP-WatHeat</v>
      </c>
      <c r="V79" s="157" t="str">
        <f t="shared" si="5"/>
        <v>WH22_23</v>
      </c>
      <c r="W79" s="157">
        <f>[4]attached_energy_demand_split!D90</f>
        <v>2.8309781661700801E-2</v>
      </c>
      <c r="X79" s="157" t="s">
        <v>18</v>
      </c>
      <c r="Y79" s="157" t="s">
        <v>190</v>
      </c>
      <c r="AC79" s="157" t="s">
        <v>350</v>
      </c>
      <c r="AD79" s="157" t="str">
        <f t="shared" si="0"/>
        <v>R_ES-AP-WatHeat</v>
      </c>
      <c r="AE79" s="157" t="str">
        <f t="shared" si="0"/>
        <v>WH22_23</v>
      </c>
      <c r="AF79" s="157">
        <f>[4]attached_energy_demand_split!D61</f>
        <v>2.54920738775338E-2</v>
      </c>
      <c r="AG79" s="157" t="s">
        <v>18</v>
      </c>
      <c r="AH79" s="157" t="s">
        <v>196</v>
      </c>
      <c r="AL79" s="157" t="s">
        <v>350</v>
      </c>
      <c r="AM79" s="157" t="str">
        <f t="shared" si="1"/>
        <v>R_ES-AP-WatHeat</v>
      </c>
      <c r="AN79" s="157" t="str">
        <f t="shared" si="1"/>
        <v>WH22_23</v>
      </c>
      <c r="AO79" s="157">
        <f>[4]attached_energy_demand_summariz!B54</f>
        <v>2.5793097568826001E-2</v>
      </c>
      <c r="AP79" s="157" t="s">
        <v>18</v>
      </c>
      <c r="AQ79" s="157" t="s">
        <v>193</v>
      </c>
      <c r="AU79" s="157" t="s">
        <v>350</v>
      </c>
      <c r="AV79" s="157" t="str">
        <f t="shared" si="2"/>
        <v>R_ES-AP-WatHeat</v>
      </c>
      <c r="AW79" s="157" t="str">
        <f t="shared" si="2"/>
        <v>WH22_23</v>
      </c>
      <c r="AX79" s="157">
        <f>[4]attached_energy_demand_summariz!F54</f>
        <v>2.46581494217923E-2</v>
      </c>
      <c r="AY79" s="157" t="s">
        <v>18</v>
      </c>
      <c r="AZ79" s="157" t="s">
        <v>192</v>
      </c>
      <c r="BD79" s="157" t="s">
        <v>350</v>
      </c>
      <c r="BE79" s="157" t="str">
        <f t="shared" si="3"/>
        <v>R_ES-AP-WatHeat</v>
      </c>
      <c r="BF79" s="157" t="str">
        <f t="shared" si="3"/>
        <v>WH22_23</v>
      </c>
      <c r="BG79" s="157">
        <f t="shared" si="6"/>
        <v>2.5793097568826001E-2</v>
      </c>
      <c r="BH79" s="157" t="s">
        <v>18</v>
      </c>
      <c r="BI79" s="157" t="s">
        <v>194</v>
      </c>
      <c r="BM79" s="157" t="s">
        <v>350</v>
      </c>
      <c r="BN79" s="157" t="str">
        <f t="shared" si="4"/>
        <v>R_ES-AP-WatHeat</v>
      </c>
      <c r="BO79" s="157" t="str">
        <f t="shared" si="4"/>
        <v>WH22_23</v>
      </c>
      <c r="BP79" s="157">
        <f>[4]attached_energy_demand_summariz!J54</f>
        <v>2.76156565931663E-2</v>
      </c>
      <c r="BQ79" s="157" t="s">
        <v>18</v>
      </c>
      <c r="BR79" s="157" t="s">
        <v>191</v>
      </c>
    </row>
    <row r="80" spans="2:70">
      <c r="B80" s="142"/>
      <c r="C80" s="32"/>
      <c r="D80" s="145"/>
      <c r="E80" s="145"/>
      <c r="F80" s="142"/>
      <c r="G80" s="32"/>
      <c r="H80" s="32"/>
      <c r="K80" s="157" t="s">
        <v>350</v>
      </c>
      <c r="L80" s="157" t="str">
        <f>C10</f>
        <v>R_ES-MOB-WatHeat</v>
      </c>
      <c r="M80" s="157" t="s">
        <v>376</v>
      </c>
      <c r="N80" s="157">
        <f t="shared" ref="N80:N143" si="8">N32</f>
        <v>2.0724659037165499E-2</v>
      </c>
      <c r="O80" s="157" t="s">
        <v>18</v>
      </c>
      <c r="P80" s="157" t="s">
        <v>195</v>
      </c>
      <c r="T80" s="157" t="s">
        <v>350</v>
      </c>
      <c r="U80" s="157" t="str">
        <f t="shared" ref="U80:V112" si="9">L80</f>
        <v>R_ES-MOB-WatHeat</v>
      </c>
      <c r="V80" s="157" t="str">
        <f t="shared" si="9"/>
        <v>RH0_1</v>
      </c>
      <c r="W80" s="157">
        <f t="shared" ref="W80:W143" si="10">W32</f>
        <v>2.1114941725154501E-2</v>
      </c>
      <c r="X80" s="157" t="s">
        <v>18</v>
      </c>
      <c r="Y80" s="157" t="s">
        <v>190</v>
      </c>
      <c r="AC80" s="157" t="s">
        <v>350</v>
      </c>
      <c r="AD80" s="157" t="str">
        <f t="shared" ref="AD80:AE111" si="11">U80</f>
        <v>R_ES-MOB-WatHeat</v>
      </c>
      <c r="AE80" s="157" t="str">
        <f t="shared" si="11"/>
        <v>RH0_1</v>
      </c>
      <c r="AF80" s="157">
        <f t="shared" ref="AF80:AF143" si="12">AF32</f>
        <v>2.15588607712188E-2</v>
      </c>
      <c r="AG80" s="157" t="s">
        <v>18</v>
      </c>
      <c r="AH80" s="157" t="s">
        <v>196</v>
      </c>
      <c r="AL80" s="157" t="s">
        <v>350</v>
      </c>
      <c r="AM80" s="157" t="str">
        <f t="shared" ref="AM80:AN111" si="13">AD80</f>
        <v>R_ES-MOB-WatHeat</v>
      </c>
      <c r="AN80" s="157" t="str">
        <f t="shared" si="13"/>
        <v>RH0_1</v>
      </c>
      <c r="AO80" s="157">
        <f t="shared" ref="AO80:AO143" si="14">AO32</f>
        <v>2.1100281615679801E-2</v>
      </c>
      <c r="AP80" s="157" t="s">
        <v>18</v>
      </c>
      <c r="AQ80" s="157" t="s">
        <v>193</v>
      </c>
      <c r="AU80" s="157" t="s">
        <v>350</v>
      </c>
      <c r="AV80" s="157" t="str">
        <f t="shared" ref="AV80:AW111" si="15">AM80</f>
        <v>R_ES-MOB-WatHeat</v>
      </c>
      <c r="AW80" s="157" t="str">
        <f t="shared" si="15"/>
        <v>RH0_1</v>
      </c>
      <c r="AX80" s="157">
        <f t="shared" ref="AX80:AX143" si="16">AX32</f>
        <v>2.16553453978117E-2</v>
      </c>
      <c r="AY80" s="157" t="s">
        <v>18</v>
      </c>
      <c r="AZ80" s="157" t="s">
        <v>192</v>
      </c>
      <c r="BD80" s="157" t="s">
        <v>350</v>
      </c>
      <c r="BE80" s="157" t="str">
        <f t="shared" ref="BE80:BF111" si="17">AV80</f>
        <v>R_ES-MOB-WatHeat</v>
      </c>
      <c r="BF80" s="157" t="str">
        <f t="shared" si="17"/>
        <v>RH0_1</v>
      </c>
      <c r="BG80" s="157">
        <f t="shared" si="6"/>
        <v>2.1100281615679801E-2</v>
      </c>
      <c r="BH80" s="157" t="s">
        <v>18</v>
      </c>
      <c r="BI80" s="157" t="s">
        <v>194</v>
      </c>
      <c r="BM80" s="157" t="s">
        <v>350</v>
      </c>
      <c r="BN80" s="157" t="str">
        <f t="shared" ref="BN80:BO111" si="18">BE80</f>
        <v>R_ES-MOB-WatHeat</v>
      </c>
      <c r="BO80" s="157" t="str">
        <f t="shared" si="18"/>
        <v>RH0_1</v>
      </c>
      <c r="BP80" s="157">
        <f t="shared" ref="BP80:BP143" si="19">AX80</f>
        <v>2.16553453978117E-2</v>
      </c>
      <c r="BQ80" s="157" t="s">
        <v>18</v>
      </c>
      <c r="BR80" s="157" t="s">
        <v>191</v>
      </c>
    </row>
    <row r="81" spans="2:70">
      <c r="B81" s="142"/>
      <c r="C81" s="32"/>
      <c r="D81" s="145"/>
      <c r="E81" s="145"/>
      <c r="F81" s="142"/>
      <c r="G81" s="32"/>
      <c r="H81" s="32"/>
      <c r="K81" s="157" t="s">
        <v>350</v>
      </c>
      <c r="L81" s="157" t="str">
        <f t="shared" ref="L81:L127" si="20">L80</f>
        <v>R_ES-MOB-WatHeat</v>
      </c>
      <c r="M81" s="157" t="s">
        <v>377</v>
      </c>
      <c r="N81" s="157">
        <f t="shared" si="8"/>
        <v>2.0606913950845501E-2</v>
      </c>
      <c r="O81" s="157" t="s">
        <v>18</v>
      </c>
      <c r="P81" s="157" t="s">
        <v>195</v>
      </c>
      <c r="T81" s="157" t="s">
        <v>350</v>
      </c>
      <c r="U81" s="157" t="str">
        <f t="shared" si="9"/>
        <v>R_ES-MOB-WatHeat</v>
      </c>
      <c r="V81" s="157" t="str">
        <f t="shared" si="9"/>
        <v>RH2_3</v>
      </c>
      <c r="W81" s="157">
        <f t="shared" si="10"/>
        <v>1.9269377650939001E-2</v>
      </c>
      <c r="X81" s="157" t="s">
        <v>18</v>
      </c>
      <c r="Y81" s="157" t="s">
        <v>190</v>
      </c>
      <c r="AC81" s="157" t="s">
        <v>350</v>
      </c>
      <c r="AD81" s="157" t="str">
        <f t="shared" si="11"/>
        <v>R_ES-MOB-WatHeat</v>
      </c>
      <c r="AE81" s="157" t="str">
        <f t="shared" si="11"/>
        <v>RH2_3</v>
      </c>
      <c r="AF81" s="157">
        <f t="shared" si="12"/>
        <v>2.1716461727874999E-2</v>
      </c>
      <c r="AG81" s="157" t="s">
        <v>18</v>
      </c>
      <c r="AH81" s="157" t="s">
        <v>196</v>
      </c>
      <c r="AL81" s="157" t="s">
        <v>350</v>
      </c>
      <c r="AM81" s="157" t="str">
        <f t="shared" si="13"/>
        <v>R_ES-MOB-WatHeat</v>
      </c>
      <c r="AN81" s="157" t="str">
        <f t="shared" si="13"/>
        <v>RH2_3</v>
      </c>
      <c r="AO81" s="157">
        <f t="shared" si="14"/>
        <v>2.02044634746338E-2</v>
      </c>
      <c r="AP81" s="157" t="s">
        <v>18</v>
      </c>
      <c r="AQ81" s="157" t="s">
        <v>193</v>
      </c>
      <c r="AU81" s="157" t="s">
        <v>350</v>
      </c>
      <c r="AV81" s="157" t="str">
        <f t="shared" si="15"/>
        <v>R_ES-MOB-WatHeat</v>
      </c>
      <c r="AW81" s="157" t="str">
        <f t="shared" si="15"/>
        <v>RH2_3</v>
      </c>
      <c r="AX81" s="157">
        <f t="shared" si="16"/>
        <v>1.9761792817229899E-2</v>
      </c>
      <c r="AY81" s="157" t="s">
        <v>18</v>
      </c>
      <c r="AZ81" s="157" t="s">
        <v>192</v>
      </c>
      <c r="BD81" s="157" t="s">
        <v>350</v>
      </c>
      <c r="BE81" s="157" t="str">
        <f t="shared" si="17"/>
        <v>R_ES-MOB-WatHeat</v>
      </c>
      <c r="BF81" s="157" t="str">
        <f t="shared" si="17"/>
        <v>RH2_3</v>
      </c>
      <c r="BG81" s="157">
        <f t="shared" si="6"/>
        <v>2.02044634746338E-2</v>
      </c>
      <c r="BH81" s="157" t="s">
        <v>18</v>
      </c>
      <c r="BI81" s="157" t="s">
        <v>194</v>
      </c>
      <c r="BM81" s="157" t="s">
        <v>350</v>
      </c>
      <c r="BN81" s="157" t="str">
        <f t="shared" si="18"/>
        <v>R_ES-MOB-WatHeat</v>
      </c>
      <c r="BO81" s="157" t="str">
        <f t="shared" si="18"/>
        <v>RH2_3</v>
      </c>
      <c r="BP81" s="157">
        <f t="shared" si="19"/>
        <v>1.9761792817229899E-2</v>
      </c>
      <c r="BQ81" s="157" t="s">
        <v>18</v>
      </c>
      <c r="BR81" s="157" t="s">
        <v>191</v>
      </c>
    </row>
    <row r="82" spans="2:70">
      <c r="B82" s="142"/>
      <c r="C82" s="32"/>
      <c r="D82" s="145"/>
      <c r="E82" s="145"/>
      <c r="F82" s="142"/>
      <c r="G82" s="32"/>
      <c r="H82" s="32"/>
      <c r="K82" s="157" t="s">
        <v>350</v>
      </c>
      <c r="L82" s="157" t="str">
        <f t="shared" si="20"/>
        <v>R_ES-MOB-WatHeat</v>
      </c>
      <c r="M82" s="157" t="s">
        <v>378</v>
      </c>
      <c r="N82" s="157">
        <f t="shared" si="8"/>
        <v>1.99087438710615E-2</v>
      </c>
      <c r="O82" s="157" t="s">
        <v>18</v>
      </c>
      <c r="P82" s="157" t="s">
        <v>195</v>
      </c>
      <c r="T82" s="157" t="s">
        <v>350</v>
      </c>
      <c r="U82" s="157" t="str">
        <f t="shared" si="9"/>
        <v>R_ES-MOB-WatHeat</v>
      </c>
      <c r="V82" s="157" t="str">
        <f t="shared" si="9"/>
        <v>RH4_5</v>
      </c>
      <c r="W82" s="157">
        <f t="shared" si="10"/>
        <v>1.85538915735157E-2</v>
      </c>
      <c r="X82" s="157" t="s">
        <v>18</v>
      </c>
      <c r="Y82" s="157" t="s">
        <v>190</v>
      </c>
      <c r="AC82" s="157" t="s">
        <v>350</v>
      </c>
      <c r="AD82" s="157" t="str">
        <f t="shared" si="11"/>
        <v>R_ES-MOB-WatHeat</v>
      </c>
      <c r="AE82" s="157" t="str">
        <f t="shared" si="11"/>
        <v>RH4_5</v>
      </c>
      <c r="AF82" s="157">
        <f t="shared" si="12"/>
        <v>2.10410330240004E-2</v>
      </c>
      <c r="AG82" s="157" t="s">
        <v>18</v>
      </c>
      <c r="AH82" s="157" t="s">
        <v>196</v>
      </c>
      <c r="AL82" s="157" t="s">
        <v>350</v>
      </c>
      <c r="AM82" s="157" t="str">
        <f t="shared" si="13"/>
        <v>R_ES-MOB-WatHeat</v>
      </c>
      <c r="AN82" s="157" t="str">
        <f t="shared" si="13"/>
        <v>RH4_5</v>
      </c>
      <c r="AO82" s="157">
        <f t="shared" si="14"/>
        <v>1.9159866676335801E-2</v>
      </c>
      <c r="AP82" s="157" t="s">
        <v>18</v>
      </c>
      <c r="AQ82" s="157" t="s">
        <v>193</v>
      </c>
      <c r="AU82" s="157" t="s">
        <v>350</v>
      </c>
      <c r="AV82" s="157" t="str">
        <f t="shared" si="15"/>
        <v>R_ES-MOB-WatHeat</v>
      </c>
      <c r="AW82" s="157" t="str">
        <f t="shared" si="15"/>
        <v>RH4_5</v>
      </c>
      <c r="AX82" s="157">
        <f t="shared" si="16"/>
        <v>1.7601494690120401E-2</v>
      </c>
      <c r="AY82" s="157" t="s">
        <v>18</v>
      </c>
      <c r="AZ82" s="157" t="s">
        <v>192</v>
      </c>
      <c r="BD82" s="157" t="s">
        <v>350</v>
      </c>
      <c r="BE82" s="157" t="str">
        <f t="shared" si="17"/>
        <v>R_ES-MOB-WatHeat</v>
      </c>
      <c r="BF82" s="157" t="str">
        <f t="shared" si="17"/>
        <v>RH4_5</v>
      </c>
      <c r="BG82" s="157">
        <f t="shared" si="6"/>
        <v>1.9159866676335801E-2</v>
      </c>
      <c r="BH82" s="157" t="s">
        <v>18</v>
      </c>
      <c r="BI82" s="157" t="s">
        <v>194</v>
      </c>
      <c r="BM82" s="157" t="s">
        <v>350</v>
      </c>
      <c r="BN82" s="157" t="str">
        <f t="shared" si="18"/>
        <v>R_ES-MOB-WatHeat</v>
      </c>
      <c r="BO82" s="157" t="str">
        <f t="shared" si="18"/>
        <v>RH4_5</v>
      </c>
      <c r="BP82" s="157">
        <f t="shared" si="19"/>
        <v>1.7601494690120401E-2</v>
      </c>
      <c r="BQ82" s="157" t="s">
        <v>18</v>
      </c>
      <c r="BR82" s="157" t="s">
        <v>191</v>
      </c>
    </row>
    <row r="83" spans="2:70">
      <c r="B83" s="142"/>
      <c r="C83" s="32"/>
      <c r="D83" s="145"/>
      <c r="E83" s="145"/>
      <c r="F83" s="142"/>
      <c r="G83" s="32"/>
      <c r="H83" s="32"/>
      <c r="K83" s="158" t="s">
        <v>350</v>
      </c>
      <c r="L83" s="157" t="str">
        <f t="shared" si="20"/>
        <v>R_ES-MOB-WatHeat</v>
      </c>
      <c r="M83" s="157" t="s">
        <v>379</v>
      </c>
      <c r="N83" s="157">
        <f t="shared" si="8"/>
        <v>1.9131142691048E-2</v>
      </c>
      <c r="O83" s="157" t="s">
        <v>18</v>
      </c>
      <c r="P83" s="157" t="s">
        <v>195</v>
      </c>
      <c r="T83" s="157" t="s">
        <v>350</v>
      </c>
      <c r="U83" s="157" t="str">
        <f t="shared" si="9"/>
        <v>R_ES-MOB-WatHeat</v>
      </c>
      <c r="V83" s="157" t="str">
        <f t="shared" si="9"/>
        <v>RH6_7</v>
      </c>
      <c r="W83" s="157">
        <f t="shared" si="10"/>
        <v>1.8803352118699601E-2</v>
      </c>
      <c r="X83" s="157" t="s">
        <v>18</v>
      </c>
      <c r="Y83" s="157" t="s">
        <v>190</v>
      </c>
      <c r="AC83" s="157" t="s">
        <v>350</v>
      </c>
      <c r="AD83" s="157" t="str">
        <f t="shared" si="11"/>
        <v>R_ES-MOB-WatHeat</v>
      </c>
      <c r="AE83" s="157" t="str">
        <f t="shared" si="11"/>
        <v>RH6_7</v>
      </c>
      <c r="AF83" s="157">
        <f t="shared" si="12"/>
        <v>1.8623642385664298E-2</v>
      </c>
      <c r="AG83" s="157" t="s">
        <v>18</v>
      </c>
      <c r="AH83" s="157" t="s">
        <v>196</v>
      </c>
      <c r="AL83" s="157" t="s">
        <v>350</v>
      </c>
      <c r="AM83" s="157" t="str">
        <f t="shared" si="13"/>
        <v>R_ES-MOB-WatHeat</v>
      </c>
      <c r="AN83" s="157" t="str">
        <f t="shared" si="13"/>
        <v>RH6_7</v>
      </c>
      <c r="AO83" s="157">
        <f t="shared" si="14"/>
        <v>1.8319027581294899E-2</v>
      </c>
      <c r="AP83" s="157" t="s">
        <v>18</v>
      </c>
      <c r="AQ83" s="157" t="s">
        <v>193</v>
      </c>
      <c r="AU83" s="157" t="s">
        <v>350</v>
      </c>
      <c r="AV83" s="157" t="str">
        <f t="shared" si="15"/>
        <v>R_ES-MOB-WatHeat</v>
      </c>
      <c r="AW83" s="157" t="str">
        <f t="shared" si="15"/>
        <v>RH6_7</v>
      </c>
      <c r="AX83" s="157">
        <f t="shared" si="16"/>
        <v>1.6744293447780698E-2</v>
      </c>
      <c r="AY83" s="157" t="s">
        <v>18</v>
      </c>
      <c r="AZ83" s="157" t="s">
        <v>192</v>
      </c>
      <c r="BD83" s="157" t="s">
        <v>350</v>
      </c>
      <c r="BE83" s="157" t="str">
        <f t="shared" si="17"/>
        <v>R_ES-MOB-WatHeat</v>
      </c>
      <c r="BF83" s="157" t="str">
        <f t="shared" si="17"/>
        <v>RH6_7</v>
      </c>
      <c r="BG83" s="157">
        <f t="shared" si="6"/>
        <v>1.8319027581294899E-2</v>
      </c>
      <c r="BH83" s="157" t="s">
        <v>18</v>
      </c>
      <c r="BI83" s="157" t="s">
        <v>194</v>
      </c>
      <c r="BM83" s="157" t="s">
        <v>350</v>
      </c>
      <c r="BN83" s="157" t="str">
        <f t="shared" si="18"/>
        <v>R_ES-MOB-WatHeat</v>
      </c>
      <c r="BO83" s="157" t="str">
        <f t="shared" si="18"/>
        <v>RH6_7</v>
      </c>
      <c r="BP83" s="157">
        <f t="shared" si="19"/>
        <v>1.6744293447780698E-2</v>
      </c>
      <c r="BQ83" s="157" t="s">
        <v>18</v>
      </c>
      <c r="BR83" s="157" t="s">
        <v>191</v>
      </c>
    </row>
    <row r="84" spans="2:70">
      <c r="B84" s="142"/>
      <c r="C84" s="32"/>
      <c r="D84" s="145"/>
      <c r="E84" s="145"/>
      <c r="F84" s="142"/>
      <c r="G84" s="32"/>
      <c r="H84" s="32"/>
      <c r="K84" s="157" t="s">
        <v>350</v>
      </c>
      <c r="L84" s="157" t="str">
        <f t="shared" si="20"/>
        <v>R_ES-MOB-WatHeat</v>
      </c>
      <c r="M84" s="157" t="s">
        <v>380</v>
      </c>
      <c r="N84" s="157">
        <f t="shared" si="8"/>
        <v>1.8830899452683101E-2</v>
      </c>
      <c r="O84" s="157" t="s">
        <v>18</v>
      </c>
      <c r="P84" s="157" t="s">
        <v>195</v>
      </c>
      <c r="T84" s="157" t="s">
        <v>350</v>
      </c>
      <c r="U84" s="157" t="str">
        <f t="shared" si="9"/>
        <v>R_ES-MOB-WatHeat</v>
      </c>
      <c r="V84" s="157" t="str">
        <f t="shared" si="9"/>
        <v>RH8_9</v>
      </c>
      <c r="W84" s="157">
        <f t="shared" si="10"/>
        <v>2.0275784295644899E-2</v>
      </c>
      <c r="X84" s="157" t="s">
        <v>18</v>
      </c>
      <c r="Y84" s="157" t="s">
        <v>190</v>
      </c>
      <c r="AC84" s="157" t="s">
        <v>350</v>
      </c>
      <c r="AD84" s="157" t="str">
        <f t="shared" si="11"/>
        <v>R_ES-MOB-WatHeat</v>
      </c>
      <c r="AE84" s="157" t="str">
        <f t="shared" si="11"/>
        <v>RH8_9</v>
      </c>
      <c r="AF84" s="157">
        <f t="shared" si="12"/>
        <v>1.7156934758240101E-2</v>
      </c>
      <c r="AG84" s="157" t="s">
        <v>18</v>
      </c>
      <c r="AH84" s="157" t="s">
        <v>196</v>
      </c>
      <c r="AL84" s="157" t="s">
        <v>350</v>
      </c>
      <c r="AM84" s="157" t="str">
        <f t="shared" si="13"/>
        <v>R_ES-MOB-WatHeat</v>
      </c>
      <c r="AN84" s="157" t="str">
        <f t="shared" si="13"/>
        <v>RH8_9</v>
      </c>
      <c r="AO84" s="157">
        <f t="shared" si="14"/>
        <v>1.8367232972075199E-2</v>
      </c>
      <c r="AP84" s="157" t="s">
        <v>18</v>
      </c>
      <c r="AQ84" s="157" t="s">
        <v>193</v>
      </c>
      <c r="AU84" s="157" t="s">
        <v>350</v>
      </c>
      <c r="AV84" s="157" t="str">
        <f t="shared" si="15"/>
        <v>R_ES-MOB-WatHeat</v>
      </c>
      <c r="AW84" s="157" t="str">
        <f t="shared" si="15"/>
        <v>RH8_9</v>
      </c>
      <c r="AX84" s="157">
        <f t="shared" si="16"/>
        <v>1.6887841722384601E-2</v>
      </c>
      <c r="AY84" s="157" t="s">
        <v>18</v>
      </c>
      <c r="AZ84" s="157" t="s">
        <v>192</v>
      </c>
      <c r="BD84" s="157" t="s">
        <v>350</v>
      </c>
      <c r="BE84" s="157" t="str">
        <f t="shared" si="17"/>
        <v>R_ES-MOB-WatHeat</v>
      </c>
      <c r="BF84" s="157" t="str">
        <f t="shared" si="17"/>
        <v>RH8_9</v>
      </c>
      <c r="BG84" s="157">
        <f t="shared" si="6"/>
        <v>1.8367232972075199E-2</v>
      </c>
      <c r="BH84" s="157" t="s">
        <v>18</v>
      </c>
      <c r="BI84" s="157" t="s">
        <v>194</v>
      </c>
      <c r="BM84" s="157" t="s">
        <v>350</v>
      </c>
      <c r="BN84" s="157" t="str">
        <f t="shared" si="18"/>
        <v>R_ES-MOB-WatHeat</v>
      </c>
      <c r="BO84" s="157" t="str">
        <f t="shared" si="18"/>
        <v>RH8_9</v>
      </c>
      <c r="BP84" s="157">
        <f t="shared" si="19"/>
        <v>1.6887841722384601E-2</v>
      </c>
      <c r="BQ84" s="157" t="s">
        <v>18</v>
      </c>
      <c r="BR84" s="157" t="s">
        <v>191</v>
      </c>
    </row>
    <row r="85" spans="2:70">
      <c r="B85" s="142"/>
      <c r="C85" s="32"/>
      <c r="D85" s="145"/>
      <c r="E85" s="145"/>
      <c r="F85" s="142"/>
      <c r="G85" s="32"/>
      <c r="H85" s="32"/>
      <c r="K85" s="157" t="s">
        <v>350</v>
      </c>
      <c r="L85" s="157" t="str">
        <f t="shared" si="20"/>
        <v>R_ES-MOB-WatHeat</v>
      </c>
      <c r="M85" s="157" t="s">
        <v>381</v>
      </c>
      <c r="N85" s="157">
        <f t="shared" si="8"/>
        <v>1.8892209620715399E-2</v>
      </c>
      <c r="O85" s="157" t="s">
        <v>18</v>
      </c>
      <c r="P85" s="157" t="s">
        <v>195</v>
      </c>
      <c r="T85" s="157" t="s">
        <v>350</v>
      </c>
      <c r="U85" s="157" t="str">
        <f t="shared" si="9"/>
        <v>R_ES-MOB-WatHeat</v>
      </c>
      <c r="V85" s="157" t="str">
        <f t="shared" si="9"/>
        <v>RH10_11</v>
      </c>
      <c r="W85" s="157">
        <f t="shared" si="10"/>
        <v>2.2672709406807202E-2</v>
      </c>
      <c r="X85" s="157" t="s">
        <v>18</v>
      </c>
      <c r="Y85" s="157" t="s">
        <v>190</v>
      </c>
      <c r="AC85" s="157" t="s">
        <v>350</v>
      </c>
      <c r="AD85" s="157" t="str">
        <f t="shared" si="11"/>
        <v>R_ES-MOB-WatHeat</v>
      </c>
      <c r="AE85" s="157" t="str">
        <f t="shared" si="11"/>
        <v>RH10_11</v>
      </c>
      <c r="AF85" s="157">
        <f t="shared" si="12"/>
        <v>1.6996069788382001E-2</v>
      </c>
      <c r="AG85" s="157" t="s">
        <v>18</v>
      </c>
      <c r="AH85" s="157" t="s">
        <v>196</v>
      </c>
      <c r="AL85" s="157" t="s">
        <v>350</v>
      </c>
      <c r="AM85" s="157" t="str">
        <f t="shared" si="13"/>
        <v>R_ES-MOB-WatHeat</v>
      </c>
      <c r="AN85" s="157" t="str">
        <f t="shared" si="13"/>
        <v>RH10_11</v>
      </c>
      <c r="AO85" s="157">
        <f t="shared" si="14"/>
        <v>1.9516123374229401E-2</v>
      </c>
      <c r="AP85" s="157" t="s">
        <v>18</v>
      </c>
      <c r="AQ85" s="157" t="s">
        <v>193</v>
      </c>
      <c r="AU85" s="157" t="s">
        <v>350</v>
      </c>
      <c r="AV85" s="157" t="str">
        <f t="shared" si="15"/>
        <v>R_ES-MOB-WatHeat</v>
      </c>
      <c r="AW85" s="157" t="str">
        <f t="shared" si="15"/>
        <v>RH10_11</v>
      </c>
      <c r="AX85" s="157">
        <f t="shared" si="16"/>
        <v>1.8742267418083301E-2</v>
      </c>
      <c r="AY85" s="157" t="s">
        <v>18</v>
      </c>
      <c r="AZ85" s="157" t="s">
        <v>192</v>
      </c>
      <c r="BD85" s="157" t="s">
        <v>350</v>
      </c>
      <c r="BE85" s="157" t="str">
        <f t="shared" si="17"/>
        <v>R_ES-MOB-WatHeat</v>
      </c>
      <c r="BF85" s="157" t="str">
        <f t="shared" si="17"/>
        <v>RH10_11</v>
      </c>
      <c r="BG85" s="157">
        <f t="shared" si="6"/>
        <v>1.9516123374229401E-2</v>
      </c>
      <c r="BH85" s="157" t="s">
        <v>18</v>
      </c>
      <c r="BI85" s="157" t="s">
        <v>194</v>
      </c>
      <c r="BM85" s="157" t="s">
        <v>350</v>
      </c>
      <c r="BN85" s="157" t="str">
        <f t="shared" si="18"/>
        <v>R_ES-MOB-WatHeat</v>
      </c>
      <c r="BO85" s="157" t="str">
        <f t="shared" si="18"/>
        <v>RH10_11</v>
      </c>
      <c r="BP85" s="157">
        <f t="shared" si="19"/>
        <v>1.8742267418083301E-2</v>
      </c>
      <c r="BQ85" s="157" t="s">
        <v>18</v>
      </c>
      <c r="BR85" s="157" t="s">
        <v>191</v>
      </c>
    </row>
    <row r="86" spans="2:70">
      <c r="B86" s="142"/>
      <c r="C86" s="32"/>
      <c r="D86" s="145"/>
      <c r="E86" s="145"/>
      <c r="F86" s="142"/>
      <c r="G86" s="32"/>
      <c r="H86" s="32"/>
      <c r="K86" s="157" t="s">
        <v>350</v>
      </c>
      <c r="L86" s="157" t="str">
        <f t="shared" si="20"/>
        <v>R_ES-MOB-WatHeat</v>
      </c>
      <c r="M86" s="157" t="s">
        <v>382</v>
      </c>
      <c r="N86" s="157">
        <f t="shared" si="8"/>
        <v>1.9735672875253098E-2</v>
      </c>
      <c r="O86" s="157" t="s">
        <v>18</v>
      </c>
      <c r="P86" s="157" t="s">
        <v>195</v>
      </c>
      <c r="T86" s="157" t="s">
        <v>350</v>
      </c>
      <c r="U86" s="157" t="str">
        <f t="shared" si="9"/>
        <v>R_ES-MOB-WatHeat</v>
      </c>
      <c r="V86" s="157" t="str">
        <f t="shared" si="9"/>
        <v>RH12_13</v>
      </c>
      <c r="W86" s="157">
        <f t="shared" si="10"/>
        <v>2.27084613240583E-2</v>
      </c>
      <c r="X86" s="157" t="s">
        <v>18</v>
      </c>
      <c r="Y86" s="157" t="s">
        <v>190</v>
      </c>
      <c r="AC86" s="157" t="s">
        <v>350</v>
      </c>
      <c r="AD86" s="157" t="str">
        <f t="shared" si="11"/>
        <v>R_ES-MOB-WatHeat</v>
      </c>
      <c r="AE86" s="157" t="str">
        <f t="shared" si="11"/>
        <v>RH12_13</v>
      </c>
      <c r="AF86" s="157">
        <f t="shared" si="12"/>
        <v>1.8190021942149099E-2</v>
      </c>
      <c r="AG86" s="157" t="s">
        <v>18</v>
      </c>
      <c r="AH86" s="157" t="s">
        <v>196</v>
      </c>
      <c r="AL86" s="157" t="s">
        <v>350</v>
      </c>
      <c r="AM86" s="157" t="str">
        <f t="shared" si="13"/>
        <v>R_ES-MOB-WatHeat</v>
      </c>
      <c r="AN86" s="157" t="str">
        <f t="shared" si="13"/>
        <v>RH12_13</v>
      </c>
      <c r="AO86" s="157">
        <f t="shared" si="14"/>
        <v>2.0392977411634601E-2</v>
      </c>
      <c r="AP86" s="157" t="s">
        <v>18</v>
      </c>
      <c r="AQ86" s="157" t="s">
        <v>193</v>
      </c>
      <c r="AU86" s="157" t="s">
        <v>350</v>
      </c>
      <c r="AV86" s="157" t="str">
        <f t="shared" si="15"/>
        <v>R_ES-MOB-WatHeat</v>
      </c>
      <c r="AW86" s="157" t="str">
        <f t="shared" si="15"/>
        <v>RH12_13</v>
      </c>
      <c r="AX86" s="157">
        <f t="shared" si="16"/>
        <v>2.03766512243404E-2</v>
      </c>
      <c r="AY86" s="157" t="s">
        <v>18</v>
      </c>
      <c r="AZ86" s="157" t="s">
        <v>192</v>
      </c>
      <c r="BD86" s="157" t="s">
        <v>350</v>
      </c>
      <c r="BE86" s="157" t="str">
        <f t="shared" si="17"/>
        <v>R_ES-MOB-WatHeat</v>
      </c>
      <c r="BF86" s="157" t="str">
        <f t="shared" si="17"/>
        <v>RH12_13</v>
      </c>
      <c r="BG86" s="157">
        <f t="shared" si="6"/>
        <v>2.0392977411634601E-2</v>
      </c>
      <c r="BH86" s="157" t="s">
        <v>18</v>
      </c>
      <c r="BI86" s="157" t="s">
        <v>194</v>
      </c>
      <c r="BM86" s="157" t="s">
        <v>350</v>
      </c>
      <c r="BN86" s="157" t="str">
        <f t="shared" si="18"/>
        <v>R_ES-MOB-WatHeat</v>
      </c>
      <c r="BO86" s="157" t="str">
        <f t="shared" si="18"/>
        <v>RH12_13</v>
      </c>
      <c r="BP86" s="157">
        <f t="shared" si="19"/>
        <v>2.03766512243404E-2</v>
      </c>
      <c r="BQ86" s="157" t="s">
        <v>18</v>
      </c>
      <c r="BR86" s="157" t="s">
        <v>191</v>
      </c>
    </row>
    <row r="87" spans="2:70">
      <c r="B87" s="142"/>
      <c r="C87" s="32"/>
      <c r="D87" s="145"/>
      <c r="E87" s="145"/>
      <c r="F87" s="142"/>
      <c r="G87" s="32"/>
      <c r="H87" s="32"/>
      <c r="K87" s="158" t="s">
        <v>350</v>
      </c>
      <c r="L87" s="157" t="str">
        <f t="shared" si="20"/>
        <v>R_ES-MOB-WatHeat</v>
      </c>
      <c r="M87" s="157" t="s">
        <v>383</v>
      </c>
      <c r="N87" s="157">
        <f t="shared" si="8"/>
        <v>2.0535190266484399E-2</v>
      </c>
      <c r="O87" s="157" t="s">
        <v>18</v>
      </c>
      <c r="P87" s="157" t="s">
        <v>195</v>
      </c>
      <c r="T87" s="157" t="s">
        <v>350</v>
      </c>
      <c r="U87" s="157" t="str">
        <f t="shared" si="9"/>
        <v>R_ES-MOB-WatHeat</v>
      </c>
      <c r="V87" s="157" t="str">
        <f t="shared" si="9"/>
        <v>RH14_15</v>
      </c>
      <c r="W87" s="157">
        <f t="shared" si="10"/>
        <v>2.2052829918983601E-2</v>
      </c>
      <c r="X87" s="157" t="s">
        <v>18</v>
      </c>
      <c r="Y87" s="157" t="s">
        <v>190</v>
      </c>
      <c r="AC87" s="157" t="s">
        <v>350</v>
      </c>
      <c r="AD87" s="157" t="str">
        <f t="shared" si="11"/>
        <v>R_ES-MOB-WatHeat</v>
      </c>
      <c r="AE87" s="157" t="str">
        <f t="shared" si="11"/>
        <v>RH14_15</v>
      </c>
      <c r="AF87" s="157">
        <f t="shared" si="12"/>
        <v>2.09674919745702E-2</v>
      </c>
      <c r="AG87" s="157" t="s">
        <v>18</v>
      </c>
      <c r="AH87" s="157" t="s">
        <v>196</v>
      </c>
      <c r="AL87" s="157" t="s">
        <v>350</v>
      </c>
      <c r="AM87" s="157" t="str">
        <f t="shared" si="13"/>
        <v>R_ES-MOB-WatHeat</v>
      </c>
      <c r="AN87" s="157" t="str">
        <f t="shared" si="13"/>
        <v>RH14_15</v>
      </c>
      <c r="AO87" s="157">
        <f t="shared" si="14"/>
        <v>2.1041702332658799E-2</v>
      </c>
      <c r="AP87" s="157" t="s">
        <v>18</v>
      </c>
      <c r="AQ87" s="157" t="s">
        <v>193</v>
      </c>
      <c r="AU87" s="157" t="s">
        <v>350</v>
      </c>
      <c r="AV87" s="157" t="str">
        <f t="shared" si="15"/>
        <v>R_ES-MOB-WatHeat</v>
      </c>
      <c r="AW87" s="157" t="str">
        <f t="shared" si="15"/>
        <v>RH14_15</v>
      </c>
      <c r="AX87" s="157">
        <f t="shared" si="16"/>
        <v>2.0778238730769099E-2</v>
      </c>
      <c r="AY87" s="157" t="s">
        <v>18</v>
      </c>
      <c r="AZ87" s="157" t="s">
        <v>192</v>
      </c>
      <c r="BD87" s="157" t="s">
        <v>350</v>
      </c>
      <c r="BE87" s="157" t="str">
        <f t="shared" si="17"/>
        <v>R_ES-MOB-WatHeat</v>
      </c>
      <c r="BF87" s="157" t="str">
        <f t="shared" si="17"/>
        <v>RH14_15</v>
      </c>
      <c r="BG87" s="157">
        <f t="shared" si="6"/>
        <v>2.1041702332658799E-2</v>
      </c>
      <c r="BH87" s="157" t="s">
        <v>18</v>
      </c>
      <c r="BI87" s="157" t="s">
        <v>194</v>
      </c>
      <c r="BM87" s="157" t="s">
        <v>350</v>
      </c>
      <c r="BN87" s="157" t="str">
        <f t="shared" si="18"/>
        <v>R_ES-MOB-WatHeat</v>
      </c>
      <c r="BO87" s="157" t="str">
        <f t="shared" si="18"/>
        <v>RH14_15</v>
      </c>
      <c r="BP87" s="157">
        <f t="shared" si="19"/>
        <v>2.0778238730769099E-2</v>
      </c>
      <c r="BQ87" s="157" t="s">
        <v>18</v>
      </c>
      <c r="BR87" s="157" t="s">
        <v>191</v>
      </c>
    </row>
    <row r="88" spans="2:70">
      <c r="B88" s="142"/>
      <c r="C88" s="32"/>
      <c r="D88" s="145"/>
      <c r="E88" s="145"/>
      <c r="F88" s="142"/>
      <c r="G88" s="32"/>
      <c r="H88" s="32"/>
      <c r="K88" s="157" t="s">
        <v>350</v>
      </c>
      <c r="L88" s="157" t="str">
        <f t="shared" si="20"/>
        <v>R_ES-MOB-WatHeat</v>
      </c>
      <c r="M88" s="157" t="s">
        <v>384</v>
      </c>
      <c r="N88" s="157">
        <f t="shared" si="8"/>
        <v>2.0896719862378399E-2</v>
      </c>
      <c r="O88" s="157" t="s">
        <v>18</v>
      </c>
      <c r="P88" s="157" t="s">
        <v>195</v>
      </c>
      <c r="T88" s="157" t="s">
        <v>350</v>
      </c>
      <c r="U88" s="157" t="str">
        <f t="shared" si="9"/>
        <v>R_ES-MOB-WatHeat</v>
      </c>
      <c r="V88" s="157" t="str">
        <f t="shared" si="9"/>
        <v>RH16_17</v>
      </c>
      <c r="W88" s="157">
        <f t="shared" si="10"/>
        <v>2.1192518819202099E-2</v>
      </c>
      <c r="X88" s="157" t="s">
        <v>18</v>
      </c>
      <c r="Y88" s="157" t="s">
        <v>190</v>
      </c>
      <c r="AC88" s="157" t="s">
        <v>350</v>
      </c>
      <c r="AD88" s="157" t="str">
        <f t="shared" si="11"/>
        <v>R_ES-MOB-WatHeat</v>
      </c>
      <c r="AE88" s="157" t="str">
        <f t="shared" si="11"/>
        <v>RH16_17</v>
      </c>
      <c r="AF88" s="157">
        <f t="shared" si="12"/>
        <v>2.1896382103851399E-2</v>
      </c>
      <c r="AG88" s="157" t="s">
        <v>18</v>
      </c>
      <c r="AH88" s="157" t="s">
        <v>196</v>
      </c>
      <c r="AL88" s="157" t="s">
        <v>350</v>
      </c>
      <c r="AM88" s="157" t="str">
        <f t="shared" si="13"/>
        <v>R_ES-MOB-WatHeat</v>
      </c>
      <c r="AN88" s="157" t="str">
        <f t="shared" si="13"/>
        <v>RH16_17</v>
      </c>
      <c r="AO88" s="157">
        <f t="shared" si="14"/>
        <v>2.1031470252881299E-2</v>
      </c>
      <c r="AP88" s="157" t="s">
        <v>18</v>
      </c>
      <c r="AQ88" s="157" t="s">
        <v>193</v>
      </c>
      <c r="AU88" s="157" t="s">
        <v>350</v>
      </c>
      <c r="AV88" s="157" t="str">
        <f t="shared" si="15"/>
        <v>R_ES-MOB-WatHeat</v>
      </c>
      <c r="AW88" s="157" t="str">
        <f t="shared" si="15"/>
        <v>RH16_17</v>
      </c>
      <c r="AX88" s="157">
        <f t="shared" si="16"/>
        <v>2.0691900759336499E-2</v>
      </c>
      <c r="AY88" s="157" t="s">
        <v>18</v>
      </c>
      <c r="AZ88" s="157" t="s">
        <v>192</v>
      </c>
      <c r="BD88" s="157" t="s">
        <v>350</v>
      </c>
      <c r="BE88" s="157" t="str">
        <f t="shared" si="17"/>
        <v>R_ES-MOB-WatHeat</v>
      </c>
      <c r="BF88" s="157" t="str">
        <f t="shared" si="17"/>
        <v>RH16_17</v>
      </c>
      <c r="BG88" s="157">
        <f t="shared" si="6"/>
        <v>2.1031470252881299E-2</v>
      </c>
      <c r="BH88" s="157" t="s">
        <v>18</v>
      </c>
      <c r="BI88" s="157" t="s">
        <v>194</v>
      </c>
      <c r="BM88" s="157" t="s">
        <v>350</v>
      </c>
      <c r="BN88" s="157" t="str">
        <f t="shared" si="18"/>
        <v>R_ES-MOB-WatHeat</v>
      </c>
      <c r="BO88" s="157" t="str">
        <f t="shared" si="18"/>
        <v>RH16_17</v>
      </c>
      <c r="BP88" s="157">
        <f t="shared" si="19"/>
        <v>2.0691900759336499E-2</v>
      </c>
      <c r="BQ88" s="157" t="s">
        <v>18</v>
      </c>
      <c r="BR88" s="157" t="s">
        <v>191</v>
      </c>
    </row>
    <row r="89" spans="2:70">
      <c r="B89" s="142"/>
      <c r="C89" s="32"/>
      <c r="D89" s="145"/>
      <c r="E89" s="145"/>
      <c r="F89" s="142"/>
      <c r="G89" s="32"/>
      <c r="H89" s="32"/>
      <c r="K89" s="157" t="s">
        <v>350</v>
      </c>
      <c r="L89" s="157" t="str">
        <f t="shared" si="20"/>
        <v>R_ES-MOB-WatHeat</v>
      </c>
      <c r="M89" s="157" t="s">
        <v>385</v>
      </c>
      <c r="N89" s="157">
        <f t="shared" si="8"/>
        <v>2.0865770170115702E-2</v>
      </c>
      <c r="O89" s="157" t="s">
        <v>18</v>
      </c>
      <c r="P89" s="157" t="s">
        <v>195</v>
      </c>
      <c r="T89" s="157" t="s">
        <v>350</v>
      </c>
      <c r="U89" s="157" t="str">
        <f t="shared" si="9"/>
        <v>R_ES-MOB-WatHeat</v>
      </c>
      <c r="V89" s="157" t="str">
        <f t="shared" si="9"/>
        <v>RH18_19</v>
      </c>
      <c r="W89" s="157">
        <f t="shared" si="10"/>
        <v>2.1134468356732401E-2</v>
      </c>
      <c r="X89" s="157" t="s">
        <v>18</v>
      </c>
      <c r="Y89" s="157" t="s">
        <v>190</v>
      </c>
      <c r="AC89" s="157" t="s">
        <v>350</v>
      </c>
      <c r="AD89" s="157" t="str">
        <f t="shared" si="11"/>
        <v>R_ES-MOB-WatHeat</v>
      </c>
      <c r="AE89" s="157" t="str">
        <f t="shared" si="11"/>
        <v>RH18_19</v>
      </c>
      <c r="AF89" s="157">
        <f t="shared" si="12"/>
        <v>2.17155355129377E-2</v>
      </c>
      <c r="AG89" s="157" t="s">
        <v>18</v>
      </c>
      <c r="AH89" s="157" t="s">
        <v>196</v>
      </c>
      <c r="AL89" s="157" t="s">
        <v>350</v>
      </c>
      <c r="AM89" s="157" t="str">
        <f t="shared" si="13"/>
        <v>R_ES-MOB-WatHeat</v>
      </c>
      <c r="AN89" s="157" t="str">
        <f t="shared" si="13"/>
        <v>RH18_19</v>
      </c>
      <c r="AO89" s="157">
        <f t="shared" si="14"/>
        <v>2.0772466684862202E-2</v>
      </c>
      <c r="AP89" s="157" t="s">
        <v>18</v>
      </c>
      <c r="AQ89" s="157" t="s">
        <v>193</v>
      </c>
      <c r="AU89" s="157" t="s">
        <v>350</v>
      </c>
      <c r="AV89" s="157" t="str">
        <f t="shared" si="15"/>
        <v>R_ES-MOB-WatHeat</v>
      </c>
      <c r="AW89" s="157" t="str">
        <f t="shared" si="15"/>
        <v>RH18_19</v>
      </c>
      <c r="AX89" s="157">
        <f t="shared" si="16"/>
        <v>2.0434688956400601E-2</v>
      </c>
      <c r="AY89" s="157" t="s">
        <v>18</v>
      </c>
      <c r="AZ89" s="157" t="s">
        <v>192</v>
      </c>
      <c r="BD89" s="157" t="s">
        <v>350</v>
      </c>
      <c r="BE89" s="157" t="str">
        <f t="shared" si="17"/>
        <v>R_ES-MOB-WatHeat</v>
      </c>
      <c r="BF89" s="157" t="str">
        <f t="shared" si="17"/>
        <v>RH18_19</v>
      </c>
      <c r="BG89" s="157">
        <f t="shared" si="6"/>
        <v>2.0772466684862202E-2</v>
      </c>
      <c r="BH89" s="157" t="s">
        <v>18</v>
      </c>
      <c r="BI89" s="157" t="s">
        <v>194</v>
      </c>
      <c r="BM89" s="157" t="s">
        <v>350</v>
      </c>
      <c r="BN89" s="157" t="str">
        <f t="shared" si="18"/>
        <v>R_ES-MOB-WatHeat</v>
      </c>
      <c r="BO89" s="157" t="str">
        <f t="shared" si="18"/>
        <v>RH18_19</v>
      </c>
      <c r="BP89" s="157">
        <f t="shared" si="19"/>
        <v>2.0434688956400601E-2</v>
      </c>
      <c r="BQ89" s="157" t="s">
        <v>18</v>
      </c>
      <c r="BR89" s="157" t="s">
        <v>191</v>
      </c>
    </row>
    <row r="90" spans="2:70">
      <c r="B90" s="142"/>
      <c r="C90" s="32"/>
      <c r="D90" s="145"/>
      <c r="E90" s="145"/>
      <c r="F90" s="142"/>
      <c r="G90" s="32"/>
      <c r="H90" s="32"/>
      <c r="K90" s="157" t="s">
        <v>350</v>
      </c>
      <c r="L90" s="157" t="str">
        <f t="shared" si="20"/>
        <v>R_ES-MOB-WatHeat</v>
      </c>
      <c r="M90" s="157" t="s">
        <v>386</v>
      </c>
      <c r="N90" s="157">
        <f t="shared" si="8"/>
        <v>2.08182800695852E-2</v>
      </c>
      <c r="O90" s="157" t="s">
        <v>18</v>
      </c>
      <c r="P90" s="157" t="s">
        <v>195</v>
      </c>
      <c r="T90" s="157" t="s">
        <v>350</v>
      </c>
      <c r="U90" s="157" t="str">
        <f t="shared" si="9"/>
        <v>R_ES-MOB-WatHeat</v>
      </c>
      <c r="V90" s="157" t="str">
        <f t="shared" si="9"/>
        <v>RH20_21</v>
      </c>
      <c r="W90" s="157">
        <f t="shared" si="10"/>
        <v>2.1601590955728701E-2</v>
      </c>
      <c r="X90" s="157" t="s">
        <v>18</v>
      </c>
      <c r="Y90" s="157" t="s">
        <v>190</v>
      </c>
      <c r="AC90" s="157" t="s">
        <v>350</v>
      </c>
      <c r="AD90" s="157" t="str">
        <f t="shared" si="11"/>
        <v>R_ES-MOB-WatHeat</v>
      </c>
      <c r="AE90" s="157" t="str">
        <f t="shared" si="11"/>
        <v>RH20_21</v>
      </c>
      <c r="AF90" s="157">
        <f t="shared" si="12"/>
        <v>2.12535167287306E-2</v>
      </c>
      <c r="AG90" s="157" t="s">
        <v>18</v>
      </c>
      <c r="AH90" s="157" t="s">
        <v>196</v>
      </c>
      <c r="AL90" s="157" t="s">
        <v>350</v>
      </c>
      <c r="AM90" s="157" t="str">
        <f t="shared" si="13"/>
        <v>R_ES-MOB-WatHeat</v>
      </c>
      <c r="AN90" s="157" t="str">
        <f t="shared" si="13"/>
        <v>RH20_21</v>
      </c>
      <c r="AO90" s="157">
        <f t="shared" si="14"/>
        <v>2.0871709048996399E-2</v>
      </c>
      <c r="AP90" s="157" t="s">
        <v>18</v>
      </c>
      <c r="AQ90" s="157" t="s">
        <v>193</v>
      </c>
      <c r="AU90" s="157" t="s">
        <v>350</v>
      </c>
      <c r="AV90" s="157" t="str">
        <f t="shared" si="15"/>
        <v>R_ES-MOB-WatHeat</v>
      </c>
      <c r="AW90" s="157" t="str">
        <f t="shared" si="15"/>
        <v>RH20_21</v>
      </c>
      <c r="AX90" s="157">
        <f t="shared" si="16"/>
        <v>2.08022312711157E-2</v>
      </c>
      <c r="AY90" s="157" t="s">
        <v>18</v>
      </c>
      <c r="AZ90" s="157" t="s">
        <v>192</v>
      </c>
      <c r="BD90" s="157" t="s">
        <v>350</v>
      </c>
      <c r="BE90" s="157" t="str">
        <f t="shared" si="17"/>
        <v>R_ES-MOB-WatHeat</v>
      </c>
      <c r="BF90" s="157" t="str">
        <f t="shared" si="17"/>
        <v>RH20_21</v>
      </c>
      <c r="BG90" s="157">
        <f t="shared" si="6"/>
        <v>2.0871709048996399E-2</v>
      </c>
      <c r="BH90" s="157" t="s">
        <v>18</v>
      </c>
      <c r="BI90" s="157" t="s">
        <v>194</v>
      </c>
      <c r="BM90" s="157" t="s">
        <v>350</v>
      </c>
      <c r="BN90" s="157" t="str">
        <f t="shared" si="18"/>
        <v>R_ES-MOB-WatHeat</v>
      </c>
      <c r="BO90" s="157" t="str">
        <f t="shared" si="18"/>
        <v>RH20_21</v>
      </c>
      <c r="BP90" s="157">
        <f t="shared" si="19"/>
        <v>2.08022312711157E-2</v>
      </c>
      <c r="BQ90" s="157" t="s">
        <v>18</v>
      </c>
      <c r="BR90" s="157" t="s">
        <v>191</v>
      </c>
    </row>
    <row r="91" spans="2:70">
      <c r="B91" s="142"/>
      <c r="C91" s="32"/>
      <c r="D91" s="145"/>
      <c r="E91" s="145"/>
      <c r="F91" s="142"/>
      <c r="G91" s="32"/>
      <c r="H91" s="32"/>
      <c r="K91" s="158" t="s">
        <v>350</v>
      </c>
      <c r="L91" s="157" t="str">
        <f t="shared" si="20"/>
        <v>R_ES-MOB-WatHeat</v>
      </c>
      <c r="M91" s="157" t="s">
        <v>387</v>
      </c>
      <c r="N91" s="157">
        <f t="shared" si="8"/>
        <v>2.09309345114678E-2</v>
      </c>
      <c r="O91" s="157" t="s">
        <v>18</v>
      </c>
      <c r="P91" s="157" t="s">
        <v>195</v>
      </c>
      <c r="T91" s="157" t="s">
        <v>350</v>
      </c>
      <c r="U91" s="157" t="str">
        <f t="shared" si="9"/>
        <v>R_ES-MOB-WatHeat</v>
      </c>
      <c r="V91" s="157" t="str">
        <f t="shared" si="9"/>
        <v>RH22_23</v>
      </c>
      <c r="W91" s="157">
        <f t="shared" si="10"/>
        <v>2.17726786365968E-2</v>
      </c>
      <c r="X91" s="157" t="s">
        <v>18</v>
      </c>
      <c r="Y91" s="157" t="s">
        <v>190</v>
      </c>
      <c r="AC91" s="157" t="s">
        <v>350</v>
      </c>
      <c r="AD91" s="157" t="str">
        <f t="shared" si="11"/>
        <v>R_ES-MOB-WatHeat</v>
      </c>
      <c r="AE91" s="157" t="str">
        <f t="shared" si="11"/>
        <v>RH22_23</v>
      </c>
      <c r="AF91" s="157">
        <f t="shared" si="12"/>
        <v>2.1019278776313498E-2</v>
      </c>
      <c r="AG91" s="157" t="s">
        <v>18</v>
      </c>
      <c r="AH91" s="157" t="s">
        <v>196</v>
      </c>
      <c r="AL91" s="157" t="s">
        <v>350</v>
      </c>
      <c r="AM91" s="157" t="str">
        <f t="shared" si="13"/>
        <v>R_ES-MOB-WatHeat</v>
      </c>
      <c r="AN91" s="157" t="str">
        <f t="shared" si="13"/>
        <v>RH22_23</v>
      </c>
      <c r="AO91" s="157">
        <f t="shared" si="14"/>
        <v>2.1048829860768201E-2</v>
      </c>
      <c r="AP91" s="157" t="s">
        <v>18</v>
      </c>
      <c r="AQ91" s="157" t="s">
        <v>193</v>
      </c>
      <c r="AU91" s="157" t="s">
        <v>350</v>
      </c>
      <c r="AV91" s="157" t="str">
        <f t="shared" si="15"/>
        <v>R_ES-MOB-WatHeat</v>
      </c>
      <c r="AW91" s="157" t="str">
        <f t="shared" si="15"/>
        <v>RH22_23</v>
      </c>
      <c r="AX91" s="157">
        <f t="shared" si="16"/>
        <v>2.11656433177729E-2</v>
      </c>
      <c r="AY91" s="157" t="s">
        <v>18</v>
      </c>
      <c r="AZ91" s="157" t="s">
        <v>192</v>
      </c>
      <c r="BD91" s="157" t="s">
        <v>350</v>
      </c>
      <c r="BE91" s="157" t="str">
        <f t="shared" si="17"/>
        <v>R_ES-MOB-WatHeat</v>
      </c>
      <c r="BF91" s="157" t="str">
        <f t="shared" si="17"/>
        <v>RH22_23</v>
      </c>
      <c r="BG91" s="157">
        <f t="shared" si="6"/>
        <v>2.1048829860768201E-2</v>
      </c>
      <c r="BH91" s="157" t="s">
        <v>18</v>
      </c>
      <c r="BI91" s="157" t="s">
        <v>194</v>
      </c>
      <c r="BM91" s="157" t="s">
        <v>350</v>
      </c>
      <c r="BN91" s="157" t="str">
        <f t="shared" si="18"/>
        <v>R_ES-MOB-WatHeat</v>
      </c>
      <c r="BO91" s="157" t="str">
        <f t="shared" si="18"/>
        <v>RH22_23</v>
      </c>
      <c r="BP91" s="157">
        <f t="shared" si="19"/>
        <v>2.11656433177729E-2</v>
      </c>
      <c r="BQ91" s="157" t="s">
        <v>18</v>
      </c>
      <c r="BR91" s="157" t="s">
        <v>191</v>
      </c>
    </row>
    <row r="92" spans="2:70">
      <c r="B92" s="142"/>
      <c r="C92" s="32"/>
      <c r="D92" s="145"/>
      <c r="E92" s="145"/>
      <c r="F92" s="142"/>
      <c r="G92" s="32"/>
      <c r="H92" s="32"/>
      <c r="K92" s="157" t="s">
        <v>350</v>
      </c>
      <c r="L92" s="157" t="str">
        <f t="shared" si="20"/>
        <v>R_ES-MOB-WatHeat</v>
      </c>
      <c r="M92" s="157" t="s">
        <v>388</v>
      </c>
      <c r="N92" s="157">
        <f t="shared" si="8"/>
        <v>2.16934658061337E-2</v>
      </c>
      <c r="O92" s="157" t="s">
        <v>18</v>
      </c>
      <c r="P92" s="157" t="s">
        <v>195</v>
      </c>
      <c r="T92" s="157" t="s">
        <v>350</v>
      </c>
      <c r="U92" s="157" t="str">
        <f t="shared" si="9"/>
        <v>R_ES-MOB-WatHeat</v>
      </c>
      <c r="V92" s="157" t="str">
        <f t="shared" si="9"/>
        <v>SH0_1</v>
      </c>
      <c r="W92" s="157">
        <f t="shared" si="10"/>
        <v>1.7447761885412302E-2</v>
      </c>
      <c r="X92" s="157" t="s">
        <v>18</v>
      </c>
      <c r="Y92" s="157" t="s">
        <v>190</v>
      </c>
      <c r="AC92" s="157" t="s">
        <v>350</v>
      </c>
      <c r="AD92" s="157" t="str">
        <f t="shared" si="11"/>
        <v>R_ES-MOB-WatHeat</v>
      </c>
      <c r="AE92" s="157" t="str">
        <f t="shared" si="11"/>
        <v>SH0_1</v>
      </c>
      <c r="AF92" s="157">
        <f t="shared" si="12"/>
        <v>2.0811553801597001E-2</v>
      </c>
      <c r="AG92" s="157" t="s">
        <v>18</v>
      </c>
      <c r="AH92" s="157" t="s">
        <v>196</v>
      </c>
      <c r="AL92" s="157" t="s">
        <v>350</v>
      </c>
      <c r="AM92" s="157" t="str">
        <f t="shared" si="13"/>
        <v>R_ES-MOB-WatHeat</v>
      </c>
      <c r="AN92" s="157" t="str">
        <f t="shared" si="13"/>
        <v>SH0_1</v>
      </c>
      <c r="AO92" s="157">
        <f t="shared" si="14"/>
        <v>2.0289589930703698E-2</v>
      </c>
      <c r="AP92" s="157" t="s">
        <v>18</v>
      </c>
      <c r="AQ92" s="157" t="s">
        <v>193</v>
      </c>
      <c r="AU92" s="157" t="s">
        <v>350</v>
      </c>
      <c r="AV92" s="157" t="str">
        <f t="shared" si="15"/>
        <v>R_ES-MOB-WatHeat</v>
      </c>
      <c r="AW92" s="157" t="str">
        <f t="shared" si="15"/>
        <v>SH0_1</v>
      </c>
      <c r="AX92" s="157">
        <f t="shared" si="16"/>
        <v>2.3539997538016201E-2</v>
      </c>
      <c r="AY92" s="157" t="s">
        <v>18</v>
      </c>
      <c r="AZ92" s="157" t="s">
        <v>192</v>
      </c>
      <c r="BD92" s="157" t="s">
        <v>350</v>
      </c>
      <c r="BE92" s="157" t="str">
        <f t="shared" si="17"/>
        <v>R_ES-MOB-WatHeat</v>
      </c>
      <c r="BF92" s="157" t="str">
        <f t="shared" si="17"/>
        <v>SH0_1</v>
      </c>
      <c r="BG92" s="157">
        <f t="shared" si="6"/>
        <v>2.0289589930703698E-2</v>
      </c>
      <c r="BH92" s="157" t="s">
        <v>18</v>
      </c>
      <c r="BI92" s="157" t="s">
        <v>194</v>
      </c>
      <c r="BM92" s="157" t="s">
        <v>350</v>
      </c>
      <c r="BN92" s="157" t="str">
        <f t="shared" si="18"/>
        <v>R_ES-MOB-WatHeat</v>
      </c>
      <c r="BO92" s="157" t="str">
        <f t="shared" si="18"/>
        <v>SH0_1</v>
      </c>
      <c r="BP92" s="157">
        <f t="shared" si="19"/>
        <v>2.3539997538016201E-2</v>
      </c>
      <c r="BQ92" s="157" t="s">
        <v>18</v>
      </c>
      <c r="BR92" s="157" t="s">
        <v>191</v>
      </c>
    </row>
    <row r="93" spans="2:70">
      <c r="B93" s="142"/>
      <c r="C93" s="32"/>
      <c r="D93" s="145"/>
      <c r="E93" s="145"/>
      <c r="F93" s="142"/>
      <c r="G93" s="32"/>
      <c r="H93" s="32"/>
      <c r="K93" s="157" t="s">
        <v>350</v>
      </c>
      <c r="L93" s="157" t="str">
        <f t="shared" si="20"/>
        <v>R_ES-MOB-WatHeat</v>
      </c>
      <c r="M93" s="157" t="s">
        <v>389</v>
      </c>
      <c r="N93" s="157">
        <f t="shared" si="8"/>
        <v>2.1091629448540899E-2</v>
      </c>
      <c r="O93" s="157" t="s">
        <v>18</v>
      </c>
      <c r="P93" s="157" t="s">
        <v>195</v>
      </c>
      <c r="T93" s="157" t="s">
        <v>350</v>
      </c>
      <c r="U93" s="157" t="str">
        <f t="shared" si="9"/>
        <v>R_ES-MOB-WatHeat</v>
      </c>
      <c r="V93" s="157" t="str">
        <f t="shared" si="9"/>
        <v>SH2_3</v>
      </c>
      <c r="W93" s="157">
        <f t="shared" si="10"/>
        <v>1.5245791875989701E-2</v>
      </c>
      <c r="X93" s="157" t="s">
        <v>18</v>
      </c>
      <c r="Y93" s="157" t="s">
        <v>190</v>
      </c>
      <c r="AC93" s="157" t="s">
        <v>350</v>
      </c>
      <c r="AD93" s="157" t="str">
        <f t="shared" si="11"/>
        <v>R_ES-MOB-WatHeat</v>
      </c>
      <c r="AE93" s="157" t="str">
        <f t="shared" si="11"/>
        <v>SH2_3</v>
      </c>
      <c r="AF93" s="157">
        <f t="shared" si="12"/>
        <v>2.01796299239725E-2</v>
      </c>
      <c r="AG93" s="157" t="s">
        <v>18</v>
      </c>
      <c r="AH93" s="157" t="s">
        <v>196</v>
      </c>
      <c r="AL93" s="157" t="s">
        <v>350</v>
      </c>
      <c r="AM93" s="157" t="str">
        <f t="shared" si="13"/>
        <v>R_ES-MOB-WatHeat</v>
      </c>
      <c r="AN93" s="157" t="str">
        <f t="shared" si="13"/>
        <v>SH2_3</v>
      </c>
      <c r="AO93" s="157">
        <f t="shared" si="14"/>
        <v>1.88706568826577E-2</v>
      </c>
      <c r="AP93" s="157" t="s">
        <v>18</v>
      </c>
      <c r="AQ93" s="157" t="s">
        <v>193</v>
      </c>
      <c r="AU93" s="157" t="s">
        <v>350</v>
      </c>
      <c r="AV93" s="157" t="str">
        <f t="shared" si="15"/>
        <v>R_ES-MOB-WatHeat</v>
      </c>
      <c r="AW93" s="157" t="str">
        <f t="shared" si="15"/>
        <v>SH2_3</v>
      </c>
      <c r="AX93" s="157">
        <f t="shared" si="16"/>
        <v>2.1308543326801599E-2</v>
      </c>
      <c r="AY93" s="157" t="s">
        <v>18</v>
      </c>
      <c r="AZ93" s="157" t="s">
        <v>192</v>
      </c>
      <c r="BD93" s="157" t="s">
        <v>350</v>
      </c>
      <c r="BE93" s="157" t="str">
        <f t="shared" si="17"/>
        <v>R_ES-MOB-WatHeat</v>
      </c>
      <c r="BF93" s="157" t="str">
        <f t="shared" si="17"/>
        <v>SH2_3</v>
      </c>
      <c r="BG93" s="157">
        <f t="shared" si="6"/>
        <v>1.88706568826577E-2</v>
      </c>
      <c r="BH93" s="157" t="s">
        <v>18</v>
      </c>
      <c r="BI93" s="157" t="s">
        <v>194</v>
      </c>
      <c r="BM93" s="157" t="s">
        <v>350</v>
      </c>
      <c r="BN93" s="157" t="str">
        <f t="shared" si="18"/>
        <v>R_ES-MOB-WatHeat</v>
      </c>
      <c r="BO93" s="157" t="str">
        <f t="shared" si="18"/>
        <v>SH2_3</v>
      </c>
      <c r="BP93" s="157">
        <f t="shared" si="19"/>
        <v>2.1308543326801599E-2</v>
      </c>
      <c r="BQ93" s="157" t="s">
        <v>18</v>
      </c>
      <c r="BR93" s="157" t="s">
        <v>191</v>
      </c>
    </row>
    <row r="94" spans="2:70">
      <c r="B94" s="142"/>
      <c r="C94" s="32"/>
      <c r="D94" s="145"/>
      <c r="E94" s="145"/>
      <c r="F94" s="142"/>
      <c r="G94" s="32"/>
      <c r="H94" s="32"/>
      <c r="K94" s="157" t="s">
        <v>350</v>
      </c>
      <c r="L94" s="157" t="str">
        <f t="shared" si="20"/>
        <v>R_ES-MOB-WatHeat</v>
      </c>
      <c r="M94" s="157" t="s">
        <v>390</v>
      </c>
      <c r="N94" s="157">
        <f t="shared" si="8"/>
        <v>2.0288554911757399E-2</v>
      </c>
      <c r="O94" s="157" t="s">
        <v>18</v>
      </c>
      <c r="P94" s="157" t="s">
        <v>195</v>
      </c>
      <c r="T94" s="157" t="s">
        <v>350</v>
      </c>
      <c r="U94" s="157" t="str">
        <f t="shared" si="9"/>
        <v>R_ES-MOB-WatHeat</v>
      </c>
      <c r="V94" s="157" t="str">
        <f t="shared" si="9"/>
        <v>SH4_5</v>
      </c>
      <c r="W94" s="157">
        <f t="shared" si="10"/>
        <v>1.40147850596432E-2</v>
      </c>
      <c r="X94" s="157" t="s">
        <v>18</v>
      </c>
      <c r="Y94" s="157" t="s">
        <v>190</v>
      </c>
      <c r="AC94" s="157" t="s">
        <v>350</v>
      </c>
      <c r="AD94" s="157" t="str">
        <f t="shared" si="11"/>
        <v>R_ES-MOB-WatHeat</v>
      </c>
      <c r="AE94" s="157" t="str">
        <f t="shared" si="11"/>
        <v>SH4_5</v>
      </c>
      <c r="AF94" s="157">
        <f t="shared" si="12"/>
        <v>1.9614839522066298E-2</v>
      </c>
      <c r="AG94" s="157" t="s">
        <v>18</v>
      </c>
      <c r="AH94" s="157" t="s">
        <v>196</v>
      </c>
      <c r="AL94" s="157" t="s">
        <v>350</v>
      </c>
      <c r="AM94" s="157" t="str">
        <f t="shared" si="13"/>
        <v>R_ES-MOB-WatHeat</v>
      </c>
      <c r="AN94" s="157" t="str">
        <f t="shared" si="13"/>
        <v>SH4_5</v>
      </c>
      <c r="AO94" s="157">
        <f t="shared" si="14"/>
        <v>1.7500502969476001E-2</v>
      </c>
      <c r="AP94" s="157" t="s">
        <v>18</v>
      </c>
      <c r="AQ94" s="157" t="s">
        <v>193</v>
      </c>
      <c r="AU94" s="157" t="s">
        <v>350</v>
      </c>
      <c r="AV94" s="157" t="str">
        <f t="shared" si="15"/>
        <v>R_ES-MOB-WatHeat</v>
      </c>
      <c r="AW94" s="157" t="str">
        <f t="shared" si="15"/>
        <v>SH4_5</v>
      </c>
      <c r="AX94" s="157">
        <f t="shared" si="16"/>
        <v>1.8479363931276301E-2</v>
      </c>
      <c r="AY94" s="157" t="s">
        <v>18</v>
      </c>
      <c r="AZ94" s="157" t="s">
        <v>192</v>
      </c>
      <c r="BD94" s="157" t="s">
        <v>350</v>
      </c>
      <c r="BE94" s="157" t="str">
        <f t="shared" si="17"/>
        <v>R_ES-MOB-WatHeat</v>
      </c>
      <c r="BF94" s="157" t="str">
        <f t="shared" si="17"/>
        <v>SH4_5</v>
      </c>
      <c r="BG94" s="157">
        <f t="shared" si="6"/>
        <v>1.7500502969476001E-2</v>
      </c>
      <c r="BH94" s="157" t="s">
        <v>18</v>
      </c>
      <c r="BI94" s="157" t="s">
        <v>194</v>
      </c>
      <c r="BM94" s="157" t="s">
        <v>350</v>
      </c>
      <c r="BN94" s="157" t="str">
        <f t="shared" si="18"/>
        <v>R_ES-MOB-WatHeat</v>
      </c>
      <c r="BO94" s="157" t="str">
        <f t="shared" si="18"/>
        <v>SH4_5</v>
      </c>
      <c r="BP94" s="157">
        <f t="shared" si="19"/>
        <v>1.8479363931276301E-2</v>
      </c>
      <c r="BQ94" s="157" t="s">
        <v>18</v>
      </c>
      <c r="BR94" s="157" t="s">
        <v>191</v>
      </c>
    </row>
    <row r="95" spans="2:70">
      <c r="B95" s="142"/>
      <c r="C95" s="32"/>
      <c r="D95" s="145"/>
      <c r="E95" s="145"/>
      <c r="F95" s="142"/>
      <c r="G95" s="32"/>
      <c r="H95" s="32"/>
      <c r="K95" s="158" t="s">
        <v>350</v>
      </c>
      <c r="L95" s="157" t="str">
        <f t="shared" si="20"/>
        <v>R_ES-MOB-WatHeat</v>
      </c>
      <c r="M95" s="157" t="s">
        <v>391</v>
      </c>
      <c r="N95" s="157">
        <f t="shared" si="8"/>
        <v>1.9232236416978299E-2</v>
      </c>
      <c r="O95" s="157" t="s">
        <v>18</v>
      </c>
      <c r="P95" s="157" t="s">
        <v>195</v>
      </c>
      <c r="T95" s="157" t="s">
        <v>350</v>
      </c>
      <c r="U95" s="157" t="str">
        <f t="shared" si="9"/>
        <v>R_ES-MOB-WatHeat</v>
      </c>
      <c r="V95" s="157" t="str">
        <f t="shared" si="9"/>
        <v>SH6_7</v>
      </c>
      <c r="W95" s="157">
        <f t="shared" si="10"/>
        <v>1.38604432096002E-2</v>
      </c>
      <c r="X95" s="157" t="s">
        <v>18</v>
      </c>
      <c r="Y95" s="157" t="s">
        <v>190</v>
      </c>
      <c r="AC95" s="157" t="s">
        <v>350</v>
      </c>
      <c r="AD95" s="157" t="str">
        <f t="shared" si="11"/>
        <v>R_ES-MOB-WatHeat</v>
      </c>
      <c r="AE95" s="157" t="str">
        <f t="shared" si="11"/>
        <v>SH6_7</v>
      </c>
      <c r="AF95" s="157">
        <f t="shared" si="12"/>
        <v>1.7278998108464401E-2</v>
      </c>
      <c r="AG95" s="157" t="s">
        <v>18</v>
      </c>
      <c r="AH95" s="157" t="s">
        <v>196</v>
      </c>
      <c r="AL95" s="157" t="s">
        <v>350</v>
      </c>
      <c r="AM95" s="157" t="str">
        <f t="shared" si="13"/>
        <v>R_ES-MOB-WatHeat</v>
      </c>
      <c r="AN95" s="157" t="str">
        <f t="shared" si="13"/>
        <v>SH6_7</v>
      </c>
      <c r="AO95" s="157">
        <f t="shared" si="14"/>
        <v>1.6421193779789001E-2</v>
      </c>
      <c r="AP95" s="157" t="s">
        <v>18</v>
      </c>
      <c r="AQ95" s="157" t="s">
        <v>193</v>
      </c>
      <c r="AU95" s="157" t="s">
        <v>350</v>
      </c>
      <c r="AV95" s="157" t="str">
        <f t="shared" si="15"/>
        <v>R_ES-MOB-WatHeat</v>
      </c>
      <c r="AW95" s="157" t="str">
        <f t="shared" si="15"/>
        <v>SH6_7</v>
      </c>
      <c r="AX95" s="157">
        <f t="shared" si="16"/>
        <v>1.71996217128879E-2</v>
      </c>
      <c r="AY95" s="157" t="s">
        <v>18</v>
      </c>
      <c r="AZ95" s="157" t="s">
        <v>192</v>
      </c>
      <c r="BD95" s="157" t="s">
        <v>350</v>
      </c>
      <c r="BE95" s="157" t="str">
        <f t="shared" si="17"/>
        <v>R_ES-MOB-WatHeat</v>
      </c>
      <c r="BF95" s="157" t="str">
        <f t="shared" si="17"/>
        <v>SH6_7</v>
      </c>
      <c r="BG95" s="157">
        <f t="shared" si="6"/>
        <v>1.6421193779789001E-2</v>
      </c>
      <c r="BH95" s="157" t="s">
        <v>18</v>
      </c>
      <c r="BI95" s="157" t="s">
        <v>194</v>
      </c>
      <c r="BM95" s="157" t="s">
        <v>350</v>
      </c>
      <c r="BN95" s="157" t="str">
        <f t="shared" si="18"/>
        <v>R_ES-MOB-WatHeat</v>
      </c>
      <c r="BO95" s="157" t="str">
        <f t="shared" si="18"/>
        <v>SH6_7</v>
      </c>
      <c r="BP95" s="157">
        <f t="shared" si="19"/>
        <v>1.71996217128879E-2</v>
      </c>
      <c r="BQ95" s="157" t="s">
        <v>18</v>
      </c>
      <c r="BR95" s="157" t="s">
        <v>191</v>
      </c>
    </row>
    <row r="96" spans="2:70">
      <c r="B96" s="142"/>
      <c r="C96" s="32"/>
      <c r="D96" s="145"/>
      <c r="E96" s="145"/>
      <c r="F96" s="142"/>
      <c r="G96" s="32"/>
      <c r="H96" s="32"/>
      <c r="K96" s="157" t="s">
        <v>350</v>
      </c>
      <c r="L96" s="157" t="str">
        <f t="shared" si="20"/>
        <v>R_ES-MOB-WatHeat</v>
      </c>
      <c r="M96" s="157" t="s">
        <v>392</v>
      </c>
      <c r="N96" s="157">
        <f t="shared" si="8"/>
        <v>1.8748507011425102E-2</v>
      </c>
      <c r="O96" s="157" t="s">
        <v>18</v>
      </c>
      <c r="P96" s="157" t="s">
        <v>195</v>
      </c>
      <c r="T96" s="157" t="s">
        <v>350</v>
      </c>
      <c r="U96" s="157" t="str">
        <f t="shared" si="9"/>
        <v>R_ES-MOB-WatHeat</v>
      </c>
      <c r="V96" s="157" t="str">
        <f t="shared" si="9"/>
        <v>SH8_9</v>
      </c>
      <c r="W96" s="157">
        <f t="shared" si="10"/>
        <v>1.47551071793505E-2</v>
      </c>
      <c r="X96" s="157" t="s">
        <v>18</v>
      </c>
      <c r="Y96" s="157" t="s">
        <v>190</v>
      </c>
      <c r="AC96" s="157" t="s">
        <v>350</v>
      </c>
      <c r="AD96" s="157" t="str">
        <f t="shared" si="11"/>
        <v>R_ES-MOB-WatHeat</v>
      </c>
      <c r="AE96" s="157" t="str">
        <f t="shared" si="11"/>
        <v>SH8_9</v>
      </c>
      <c r="AF96" s="157">
        <f t="shared" si="12"/>
        <v>1.5588699261442299E-2</v>
      </c>
      <c r="AG96" s="157" t="s">
        <v>18</v>
      </c>
      <c r="AH96" s="157" t="s">
        <v>196</v>
      </c>
      <c r="AL96" s="157" t="s">
        <v>350</v>
      </c>
      <c r="AM96" s="157" t="str">
        <f t="shared" si="13"/>
        <v>R_ES-MOB-WatHeat</v>
      </c>
      <c r="AN96" s="157" t="str">
        <f t="shared" si="13"/>
        <v>SH8_9</v>
      </c>
      <c r="AO96" s="157">
        <f t="shared" si="14"/>
        <v>1.6139842957734501E-2</v>
      </c>
      <c r="AP96" s="157" t="s">
        <v>18</v>
      </c>
      <c r="AQ96" s="157" t="s">
        <v>193</v>
      </c>
      <c r="AU96" s="157" t="s">
        <v>350</v>
      </c>
      <c r="AV96" s="157" t="str">
        <f t="shared" si="15"/>
        <v>R_ES-MOB-WatHeat</v>
      </c>
      <c r="AW96" s="157" t="str">
        <f t="shared" si="15"/>
        <v>SH8_9</v>
      </c>
      <c r="AX96" s="157">
        <f t="shared" si="16"/>
        <v>1.7030245273226999E-2</v>
      </c>
      <c r="AY96" s="157" t="s">
        <v>18</v>
      </c>
      <c r="AZ96" s="157" t="s">
        <v>192</v>
      </c>
      <c r="BD96" s="157" t="s">
        <v>350</v>
      </c>
      <c r="BE96" s="157" t="str">
        <f t="shared" si="17"/>
        <v>R_ES-MOB-WatHeat</v>
      </c>
      <c r="BF96" s="157" t="str">
        <f t="shared" si="17"/>
        <v>SH8_9</v>
      </c>
      <c r="BG96" s="157">
        <f t="shared" si="6"/>
        <v>1.6139842957734501E-2</v>
      </c>
      <c r="BH96" s="157" t="s">
        <v>18</v>
      </c>
      <c r="BI96" s="157" t="s">
        <v>194</v>
      </c>
      <c r="BM96" s="157" t="s">
        <v>350</v>
      </c>
      <c r="BN96" s="157" t="str">
        <f t="shared" si="18"/>
        <v>R_ES-MOB-WatHeat</v>
      </c>
      <c r="BO96" s="157" t="str">
        <f t="shared" si="18"/>
        <v>SH8_9</v>
      </c>
      <c r="BP96" s="157">
        <f t="shared" si="19"/>
        <v>1.7030245273226999E-2</v>
      </c>
      <c r="BQ96" s="157" t="s">
        <v>18</v>
      </c>
      <c r="BR96" s="157" t="s">
        <v>191</v>
      </c>
    </row>
    <row r="97" spans="2:70">
      <c r="B97" s="142"/>
      <c r="C97" s="32"/>
      <c r="D97" s="145"/>
      <c r="E97" s="145"/>
      <c r="F97" s="142"/>
      <c r="G97" s="32"/>
      <c r="H97" s="32"/>
      <c r="K97" s="157" t="s">
        <v>350</v>
      </c>
      <c r="L97" s="157" t="str">
        <f t="shared" si="20"/>
        <v>R_ES-MOB-WatHeat</v>
      </c>
      <c r="M97" s="157" t="s">
        <v>393</v>
      </c>
      <c r="N97" s="157">
        <f t="shared" si="8"/>
        <v>1.8678047240008398E-2</v>
      </c>
      <c r="O97" s="157" t="s">
        <v>18</v>
      </c>
      <c r="P97" s="157" t="s">
        <v>195</v>
      </c>
      <c r="T97" s="157" t="s">
        <v>350</v>
      </c>
      <c r="U97" s="157" t="str">
        <f t="shared" si="9"/>
        <v>R_ES-MOB-WatHeat</v>
      </c>
      <c r="V97" s="157" t="str">
        <f t="shared" si="9"/>
        <v>SH10_11</v>
      </c>
      <c r="W97" s="157">
        <f t="shared" si="10"/>
        <v>1.7186661643030201E-2</v>
      </c>
      <c r="X97" s="157" t="s">
        <v>18</v>
      </c>
      <c r="Y97" s="157" t="s">
        <v>190</v>
      </c>
      <c r="AC97" s="157" t="s">
        <v>350</v>
      </c>
      <c r="AD97" s="157" t="str">
        <f t="shared" si="11"/>
        <v>R_ES-MOB-WatHeat</v>
      </c>
      <c r="AE97" s="157" t="str">
        <f t="shared" si="11"/>
        <v>SH10_11</v>
      </c>
      <c r="AF97" s="157">
        <f t="shared" si="12"/>
        <v>1.50973156957682E-2</v>
      </c>
      <c r="AG97" s="157" t="s">
        <v>18</v>
      </c>
      <c r="AH97" s="157" t="s">
        <v>196</v>
      </c>
      <c r="AL97" s="157" t="s">
        <v>350</v>
      </c>
      <c r="AM97" s="157" t="str">
        <f t="shared" si="13"/>
        <v>R_ES-MOB-WatHeat</v>
      </c>
      <c r="AN97" s="157" t="str">
        <f t="shared" si="13"/>
        <v>SH10_11</v>
      </c>
      <c r="AO97" s="157">
        <f t="shared" si="14"/>
        <v>1.71295457469424E-2</v>
      </c>
      <c r="AP97" s="157" t="s">
        <v>18</v>
      </c>
      <c r="AQ97" s="157" t="s">
        <v>193</v>
      </c>
      <c r="AU97" s="157" t="s">
        <v>350</v>
      </c>
      <c r="AV97" s="157" t="str">
        <f t="shared" si="15"/>
        <v>R_ES-MOB-WatHeat</v>
      </c>
      <c r="AW97" s="157" t="str">
        <f t="shared" si="15"/>
        <v>SH10_11</v>
      </c>
      <c r="AX97" s="157">
        <f t="shared" si="16"/>
        <v>1.8714885138756202E-2</v>
      </c>
      <c r="AY97" s="157" t="s">
        <v>18</v>
      </c>
      <c r="AZ97" s="157" t="s">
        <v>192</v>
      </c>
      <c r="BD97" s="157" t="s">
        <v>350</v>
      </c>
      <c r="BE97" s="157" t="str">
        <f t="shared" si="17"/>
        <v>R_ES-MOB-WatHeat</v>
      </c>
      <c r="BF97" s="157" t="str">
        <f t="shared" si="17"/>
        <v>SH10_11</v>
      </c>
      <c r="BG97" s="157">
        <f t="shared" ref="BG97:BG160" si="21">AO97</f>
        <v>1.71295457469424E-2</v>
      </c>
      <c r="BH97" s="157" t="s">
        <v>18</v>
      </c>
      <c r="BI97" s="157" t="s">
        <v>194</v>
      </c>
      <c r="BM97" s="157" t="s">
        <v>350</v>
      </c>
      <c r="BN97" s="157" t="str">
        <f t="shared" si="18"/>
        <v>R_ES-MOB-WatHeat</v>
      </c>
      <c r="BO97" s="157" t="str">
        <f t="shared" si="18"/>
        <v>SH10_11</v>
      </c>
      <c r="BP97" s="157">
        <f t="shared" si="19"/>
        <v>1.8714885138756202E-2</v>
      </c>
      <c r="BQ97" s="157" t="s">
        <v>18</v>
      </c>
      <c r="BR97" s="157" t="s">
        <v>191</v>
      </c>
    </row>
    <row r="98" spans="2:70">
      <c r="B98" s="142"/>
      <c r="C98" s="32"/>
      <c r="D98" s="145"/>
      <c r="E98" s="145"/>
      <c r="F98" s="142"/>
      <c r="G98" s="32"/>
      <c r="H98" s="32"/>
      <c r="K98" s="157" t="s">
        <v>350</v>
      </c>
      <c r="L98" s="157" t="str">
        <f t="shared" si="20"/>
        <v>R_ES-MOB-WatHeat</v>
      </c>
      <c r="M98" s="157" t="s">
        <v>394</v>
      </c>
      <c r="N98" s="157">
        <f t="shared" si="8"/>
        <v>1.9354324184005699E-2</v>
      </c>
      <c r="O98" s="157" t="s">
        <v>18</v>
      </c>
      <c r="P98" s="157" t="s">
        <v>195</v>
      </c>
      <c r="T98" s="157" t="s">
        <v>350</v>
      </c>
      <c r="U98" s="157" t="str">
        <f t="shared" si="9"/>
        <v>R_ES-MOB-WatHeat</v>
      </c>
      <c r="V98" s="157" t="str">
        <f t="shared" si="9"/>
        <v>SH12_13</v>
      </c>
      <c r="W98" s="157">
        <f t="shared" si="10"/>
        <v>1.8532966353609601E-2</v>
      </c>
      <c r="X98" s="157" t="s">
        <v>18</v>
      </c>
      <c r="Y98" s="157" t="s">
        <v>190</v>
      </c>
      <c r="AC98" s="157" t="s">
        <v>350</v>
      </c>
      <c r="AD98" s="157" t="str">
        <f t="shared" si="11"/>
        <v>R_ES-MOB-WatHeat</v>
      </c>
      <c r="AE98" s="157" t="str">
        <f t="shared" si="11"/>
        <v>SH12_13</v>
      </c>
      <c r="AF98" s="157">
        <f t="shared" si="12"/>
        <v>1.5716271906291199E-2</v>
      </c>
      <c r="AG98" s="157" t="s">
        <v>18</v>
      </c>
      <c r="AH98" s="157" t="s">
        <v>196</v>
      </c>
      <c r="AL98" s="157" t="s">
        <v>350</v>
      </c>
      <c r="AM98" s="157" t="str">
        <f t="shared" si="13"/>
        <v>R_ES-MOB-WatHeat</v>
      </c>
      <c r="AN98" s="157" t="str">
        <f t="shared" si="13"/>
        <v>SH12_13</v>
      </c>
      <c r="AO98" s="157">
        <f t="shared" si="14"/>
        <v>1.8490958581669801E-2</v>
      </c>
      <c r="AP98" s="157" t="s">
        <v>18</v>
      </c>
      <c r="AQ98" s="157" t="s">
        <v>193</v>
      </c>
      <c r="AU98" s="157" t="s">
        <v>350</v>
      </c>
      <c r="AV98" s="157" t="str">
        <f t="shared" si="15"/>
        <v>R_ES-MOB-WatHeat</v>
      </c>
      <c r="AW98" s="157" t="str">
        <f t="shared" si="15"/>
        <v>SH12_13</v>
      </c>
      <c r="AX98" s="157">
        <f t="shared" si="16"/>
        <v>2.13435574080405E-2</v>
      </c>
      <c r="AY98" s="157" t="s">
        <v>18</v>
      </c>
      <c r="AZ98" s="157" t="s">
        <v>192</v>
      </c>
      <c r="BD98" s="157" t="s">
        <v>350</v>
      </c>
      <c r="BE98" s="157" t="str">
        <f t="shared" si="17"/>
        <v>R_ES-MOB-WatHeat</v>
      </c>
      <c r="BF98" s="157" t="str">
        <f t="shared" si="17"/>
        <v>SH12_13</v>
      </c>
      <c r="BG98" s="157">
        <f t="shared" si="21"/>
        <v>1.8490958581669801E-2</v>
      </c>
      <c r="BH98" s="157" t="s">
        <v>18</v>
      </c>
      <c r="BI98" s="157" t="s">
        <v>194</v>
      </c>
      <c r="BM98" s="157" t="s">
        <v>350</v>
      </c>
      <c r="BN98" s="157" t="str">
        <f t="shared" si="18"/>
        <v>R_ES-MOB-WatHeat</v>
      </c>
      <c r="BO98" s="157" t="str">
        <f t="shared" si="18"/>
        <v>SH12_13</v>
      </c>
      <c r="BP98" s="157">
        <f t="shared" si="19"/>
        <v>2.13435574080405E-2</v>
      </c>
      <c r="BQ98" s="157" t="s">
        <v>18</v>
      </c>
      <c r="BR98" s="157" t="s">
        <v>191</v>
      </c>
    </row>
    <row r="99" spans="2:70">
      <c r="B99" s="142"/>
      <c r="C99" s="32"/>
      <c r="D99" s="145"/>
      <c r="E99" s="145"/>
      <c r="F99" s="142"/>
      <c r="G99" s="32"/>
      <c r="H99" s="32"/>
      <c r="K99" s="158" t="s">
        <v>350</v>
      </c>
      <c r="L99" s="157" t="str">
        <f t="shared" si="20"/>
        <v>R_ES-MOB-WatHeat</v>
      </c>
      <c r="M99" s="157" t="s">
        <v>395</v>
      </c>
      <c r="N99" s="157">
        <f t="shared" si="8"/>
        <v>2.04723701496402E-2</v>
      </c>
      <c r="O99" s="157" t="s">
        <v>18</v>
      </c>
      <c r="P99" s="157" t="s">
        <v>195</v>
      </c>
      <c r="T99" s="157" t="s">
        <v>350</v>
      </c>
      <c r="U99" s="157" t="str">
        <f t="shared" si="9"/>
        <v>R_ES-MOB-WatHeat</v>
      </c>
      <c r="V99" s="157" t="str">
        <f t="shared" si="9"/>
        <v>SH14_15</v>
      </c>
      <c r="W99" s="157">
        <f t="shared" si="10"/>
        <v>1.8944606533826298E-2</v>
      </c>
      <c r="X99" s="157" t="s">
        <v>18</v>
      </c>
      <c r="Y99" s="157" t="s">
        <v>190</v>
      </c>
      <c r="AC99" s="157" t="s">
        <v>350</v>
      </c>
      <c r="AD99" s="157" t="str">
        <f t="shared" si="11"/>
        <v>R_ES-MOB-WatHeat</v>
      </c>
      <c r="AE99" s="157" t="str">
        <f t="shared" si="11"/>
        <v>SH14_15</v>
      </c>
      <c r="AF99" s="157">
        <f t="shared" si="12"/>
        <v>1.81694864820914E-2</v>
      </c>
      <c r="AG99" s="157" t="s">
        <v>18</v>
      </c>
      <c r="AH99" s="157" t="s">
        <v>196</v>
      </c>
      <c r="AL99" s="157" t="s">
        <v>350</v>
      </c>
      <c r="AM99" s="157" t="str">
        <f t="shared" si="13"/>
        <v>R_ES-MOB-WatHeat</v>
      </c>
      <c r="AN99" s="157" t="str">
        <f t="shared" si="13"/>
        <v>SH14_15</v>
      </c>
      <c r="AO99" s="157">
        <f t="shared" si="14"/>
        <v>1.9740368004095999E-2</v>
      </c>
      <c r="AP99" s="157" t="s">
        <v>18</v>
      </c>
      <c r="AQ99" s="157" t="s">
        <v>193</v>
      </c>
      <c r="AU99" s="157" t="s">
        <v>350</v>
      </c>
      <c r="AV99" s="157" t="str">
        <f t="shared" si="15"/>
        <v>R_ES-MOB-WatHeat</v>
      </c>
      <c r="AW99" s="157" t="str">
        <f t="shared" si="15"/>
        <v>SH14_15</v>
      </c>
      <c r="AX99" s="157">
        <f t="shared" si="16"/>
        <v>2.2952067498314001E-2</v>
      </c>
      <c r="AY99" s="157" t="s">
        <v>18</v>
      </c>
      <c r="AZ99" s="157" t="s">
        <v>192</v>
      </c>
      <c r="BD99" s="157" t="s">
        <v>350</v>
      </c>
      <c r="BE99" s="157" t="str">
        <f t="shared" si="17"/>
        <v>R_ES-MOB-WatHeat</v>
      </c>
      <c r="BF99" s="157" t="str">
        <f t="shared" si="17"/>
        <v>SH14_15</v>
      </c>
      <c r="BG99" s="157">
        <f t="shared" si="21"/>
        <v>1.9740368004095999E-2</v>
      </c>
      <c r="BH99" s="157" t="s">
        <v>18</v>
      </c>
      <c r="BI99" s="157" t="s">
        <v>194</v>
      </c>
      <c r="BM99" s="157" t="s">
        <v>350</v>
      </c>
      <c r="BN99" s="157" t="str">
        <f t="shared" si="18"/>
        <v>R_ES-MOB-WatHeat</v>
      </c>
      <c r="BO99" s="157" t="str">
        <f t="shared" si="18"/>
        <v>SH14_15</v>
      </c>
      <c r="BP99" s="157">
        <f t="shared" si="19"/>
        <v>2.2952067498314001E-2</v>
      </c>
      <c r="BQ99" s="157" t="s">
        <v>18</v>
      </c>
      <c r="BR99" s="157" t="s">
        <v>191</v>
      </c>
    </row>
    <row r="100" spans="2:70">
      <c r="B100" s="142"/>
      <c r="C100" s="32"/>
      <c r="D100" s="145"/>
      <c r="E100" s="145"/>
      <c r="F100" s="142"/>
      <c r="G100" s="32"/>
      <c r="H100" s="32"/>
      <c r="K100" s="157" t="s">
        <v>350</v>
      </c>
      <c r="L100" s="157" t="str">
        <f t="shared" si="20"/>
        <v>R_ES-MOB-WatHeat</v>
      </c>
      <c r="M100" s="157" t="s">
        <v>396</v>
      </c>
      <c r="N100" s="157">
        <f t="shared" si="8"/>
        <v>2.1278922422277999E-2</v>
      </c>
      <c r="O100" s="157" t="s">
        <v>18</v>
      </c>
      <c r="P100" s="157" t="s">
        <v>195</v>
      </c>
      <c r="T100" s="157" t="s">
        <v>350</v>
      </c>
      <c r="U100" s="157" t="str">
        <f t="shared" si="9"/>
        <v>R_ES-MOB-WatHeat</v>
      </c>
      <c r="V100" s="157" t="str">
        <f t="shared" si="9"/>
        <v>SH16_17</v>
      </c>
      <c r="W100" s="157">
        <f t="shared" si="10"/>
        <v>1.8793864020136601E-2</v>
      </c>
      <c r="X100" s="157" t="s">
        <v>18</v>
      </c>
      <c r="Y100" s="157" t="s">
        <v>190</v>
      </c>
      <c r="AC100" s="157" t="s">
        <v>350</v>
      </c>
      <c r="AD100" s="157" t="str">
        <f t="shared" si="11"/>
        <v>R_ES-MOB-WatHeat</v>
      </c>
      <c r="AE100" s="157" t="str">
        <f t="shared" si="11"/>
        <v>SH16_17</v>
      </c>
      <c r="AF100" s="157">
        <f t="shared" si="12"/>
        <v>1.9938803009038799E-2</v>
      </c>
      <c r="AG100" s="157" t="s">
        <v>18</v>
      </c>
      <c r="AH100" s="157" t="s">
        <v>196</v>
      </c>
      <c r="AL100" s="157" t="s">
        <v>350</v>
      </c>
      <c r="AM100" s="157" t="str">
        <f t="shared" si="13"/>
        <v>R_ES-MOB-WatHeat</v>
      </c>
      <c r="AN100" s="157" t="str">
        <f t="shared" si="13"/>
        <v>SH16_17</v>
      </c>
      <c r="AO100" s="157">
        <f t="shared" si="14"/>
        <v>2.0420539746597698E-2</v>
      </c>
      <c r="AP100" s="157" t="s">
        <v>18</v>
      </c>
      <c r="AQ100" s="157" t="s">
        <v>193</v>
      </c>
      <c r="AU100" s="157" t="s">
        <v>350</v>
      </c>
      <c r="AV100" s="157" t="str">
        <f t="shared" si="15"/>
        <v>R_ES-MOB-WatHeat</v>
      </c>
      <c r="AW100" s="157" t="str">
        <f t="shared" si="15"/>
        <v>SH16_17</v>
      </c>
      <c r="AX100" s="157">
        <f t="shared" si="16"/>
        <v>2.3710445910745798E-2</v>
      </c>
      <c r="AY100" s="157" t="s">
        <v>18</v>
      </c>
      <c r="AZ100" s="157" t="s">
        <v>192</v>
      </c>
      <c r="BD100" s="157" t="s">
        <v>350</v>
      </c>
      <c r="BE100" s="157" t="str">
        <f t="shared" si="17"/>
        <v>R_ES-MOB-WatHeat</v>
      </c>
      <c r="BF100" s="157" t="str">
        <f t="shared" si="17"/>
        <v>SH16_17</v>
      </c>
      <c r="BG100" s="157">
        <f t="shared" si="21"/>
        <v>2.0420539746597698E-2</v>
      </c>
      <c r="BH100" s="157" t="s">
        <v>18</v>
      </c>
      <c r="BI100" s="157" t="s">
        <v>194</v>
      </c>
      <c r="BM100" s="157" t="s">
        <v>350</v>
      </c>
      <c r="BN100" s="157" t="str">
        <f t="shared" si="18"/>
        <v>R_ES-MOB-WatHeat</v>
      </c>
      <c r="BO100" s="157" t="str">
        <f t="shared" si="18"/>
        <v>SH16_17</v>
      </c>
      <c r="BP100" s="157">
        <f t="shared" si="19"/>
        <v>2.3710445910745798E-2</v>
      </c>
      <c r="BQ100" s="157" t="s">
        <v>18</v>
      </c>
      <c r="BR100" s="157" t="s">
        <v>191</v>
      </c>
    </row>
    <row r="101" spans="2:70">
      <c r="B101" s="142"/>
      <c r="C101" s="32"/>
      <c r="D101" s="145"/>
      <c r="E101" s="145"/>
      <c r="F101" s="142"/>
      <c r="G101" s="32"/>
      <c r="H101" s="32"/>
      <c r="K101" s="157" t="s">
        <v>350</v>
      </c>
      <c r="L101" s="157" t="str">
        <f t="shared" si="20"/>
        <v>R_ES-MOB-WatHeat</v>
      </c>
      <c r="M101" s="157" t="s">
        <v>397</v>
      </c>
      <c r="N101" s="157">
        <f t="shared" si="8"/>
        <v>2.1738834728832701E-2</v>
      </c>
      <c r="O101" s="157" t="s">
        <v>18</v>
      </c>
      <c r="P101" s="157" t="s">
        <v>195</v>
      </c>
      <c r="T101" s="157" t="s">
        <v>350</v>
      </c>
      <c r="U101" s="157" t="str">
        <f t="shared" si="9"/>
        <v>R_ES-MOB-WatHeat</v>
      </c>
      <c r="V101" s="157" t="str">
        <f t="shared" si="9"/>
        <v>SH18_19</v>
      </c>
      <c r="W101" s="157">
        <f t="shared" si="10"/>
        <v>1.8929321241404399E-2</v>
      </c>
      <c r="X101" s="157" t="s">
        <v>18</v>
      </c>
      <c r="Y101" s="157" t="s">
        <v>190</v>
      </c>
      <c r="AC101" s="157" t="s">
        <v>350</v>
      </c>
      <c r="AD101" s="157" t="str">
        <f t="shared" si="11"/>
        <v>R_ES-MOB-WatHeat</v>
      </c>
      <c r="AE101" s="157" t="str">
        <f t="shared" si="11"/>
        <v>SH18_19</v>
      </c>
      <c r="AF101" s="157">
        <f t="shared" si="12"/>
        <v>2.0595183179265401E-2</v>
      </c>
      <c r="AG101" s="157" t="s">
        <v>18</v>
      </c>
      <c r="AH101" s="157" t="s">
        <v>196</v>
      </c>
      <c r="AL101" s="157" t="s">
        <v>350</v>
      </c>
      <c r="AM101" s="157" t="str">
        <f t="shared" si="13"/>
        <v>R_ES-MOB-WatHeat</v>
      </c>
      <c r="AN101" s="157" t="str">
        <f t="shared" si="13"/>
        <v>SH18_19</v>
      </c>
      <c r="AO101" s="157">
        <f t="shared" si="14"/>
        <v>2.06910653610991E-2</v>
      </c>
      <c r="AP101" s="157" t="s">
        <v>18</v>
      </c>
      <c r="AQ101" s="157" t="s">
        <v>193</v>
      </c>
      <c r="AU101" s="157" t="s">
        <v>350</v>
      </c>
      <c r="AV101" s="157" t="str">
        <f t="shared" si="15"/>
        <v>R_ES-MOB-WatHeat</v>
      </c>
      <c r="AW101" s="157" t="str">
        <f t="shared" si="15"/>
        <v>SH18_19</v>
      </c>
      <c r="AX101" s="157">
        <f t="shared" si="16"/>
        <v>2.39937611707896E-2</v>
      </c>
      <c r="AY101" s="157" t="s">
        <v>18</v>
      </c>
      <c r="AZ101" s="157" t="s">
        <v>192</v>
      </c>
      <c r="BD101" s="157" t="s">
        <v>350</v>
      </c>
      <c r="BE101" s="157" t="str">
        <f t="shared" si="17"/>
        <v>R_ES-MOB-WatHeat</v>
      </c>
      <c r="BF101" s="157" t="str">
        <f t="shared" si="17"/>
        <v>SH18_19</v>
      </c>
      <c r="BG101" s="157">
        <f t="shared" si="21"/>
        <v>2.06910653610991E-2</v>
      </c>
      <c r="BH101" s="157" t="s">
        <v>18</v>
      </c>
      <c r="BI101" s="157" t="s">
        <v>194</v>
      </c>
      <c r="BM101" s="157" t="s">
        <v>350</v>
      </c>
      <c r="BN101" s="157" t="str">
        <f t="shared" si="18"/>
        <v>R_ES-MOB-WatHeat</v>
      </c>
      <c r="BO101" s="157" t="str">
        <f t="shared" si="18"/>
        <v>SH18_19</v>
      </c>
      <c r="BP101" s="157">
        <f t="shared" si="19"/>
        <v>2.39937611707896E-2</v>
      </c>
      <c r="BQ101" s="157" t="s">
        <v>18</v>
      </c>
      <c r="BR101" s="157" t="s">
        <v>191</v>
      </c>
    </row>
    <row r="102" spans="2:70">
      <c r="B102" s="142"/>
      <c r="C102" s="32"/>
      <c r="D102" s="145"/>
      <c r="E102" s="145"/>
      <c r="F102" s="142"/>
      <c r="G102" s="32"/>
      <c r="H102" s="32"/>
      <c r="K102" s="157" t="s">
        <v>350</v>
      </c>
      <c r="L102" s="157" t="str">
        <f t="shared" si="20"/>
        <v>R_ES-MOB-WatHeat</v>
      </c>
      <c r="M102" s="157" t="s">
        <v>398</v>
      </c>
      <c r="N102" s="157">
        <f t="shared" si="8"/>
        <v>2.1955425621837402E-2</v>
      </c>
      <c r="O102" s="157" t="s">
        <v>18</v>
      </c>
      <c r="P102" s="157" t="s">
        <v>195</v>
      </c>
      <c r="T102" s="157" t="s">
        <v>350</v>
      </c>
      <c r="U102" s="157" t="str">
        <f t="shared" si="9"/>
        <v>R_ES-MOB-WatHeat</v>
      </c>
      <c r="V102" s="157" t="str">
        <f t="shared" si="9"/>
        <v>SH20_21</v>
      </c>
      <c r="W102" s="157">
        <f t="shared" si="10"/>
        <v>1.9094689273807398E-2</v>
      </c>
      <c r="X102" s="157" t="s">
        <v>18</v>
      </c>
      <c r="Y102" s="157" t="s">
        <v>190</v>
      </c>
      <c r="AC102" s="157" t="s">
        <v>350</v>
      </c>
      <c r="AD102" s="157" t="str">
        <f t="shared" si="11"/>
        <v>R_ES-MOB-WatHeat</v>
      </c>
      <c r="AE102" s="157" t="str">
        <f t="shared" si="11"/>
        <v>SH20_21</v>
      </c>
      <c r="AF102" s="157">
        <f t="shared" si="12"/>
        <v>2.0727377887735401E-2</v>
      </c>
      <c r="AG102" s="157" t="s">
        <v>18</v>
      </c>
      <c r="AH102" s="157" t="s">
        <v>196</v>
      </c>
      <c r="AL102" s="157" t="s">
        <v>350</v>
      </c>
      <c r="AM102" s="157" t="str">
        <f t="shared" si="13"/>
        <v>R_ES-MOB-WatHeat</v>
      </c>
      <c r="AN102" s="157" t="str">
        <f t="shared" si="13"/>
        <v>SH20_21</v>
      </c>
      <c r="AO102" s="157">
        <f t="shared" si="14"/>
        <v>2.0963163706567398E-2</v>
      </c>
      <c r="AP102" s="157" t="s">
        <v>18</v>
      </c>
      <c r="AQ102" s="157" t="s">
        <v>193</v>
      </c>
      <c r="AU102" s="157" t="s">
        <v>350</v>
      </c>
      <c r="AV102" s="157" t="str">
        <f t="shared" si="15"/>
        <v>R_ES-MOB-WatHeat</v>
      </c>
      <c r="AW102" s="157" t="str">
        <f t="shared" si="15"/>
        <v>SH20_21</v>
      </c>
      <c r="AX102" s="157">
        <f t="shared" si="16"/>
        <v>2.4474825275343101E-2</v>
      </c>
      <c r="AY102" s="157" t="s">
        <v>18</v>
      </c>
      <c r="AZ102" s="157" t="s">
        <v>192</v>
      </c>
      <c r="BD102" s="157" t="s">
        <v>350</v>
      </c>
      <c r="BE102" s="157" t="str">
        <f t="shared" si="17"/>
        <v>R_ES-MOB-WatHeat</v>
      </c>
      <c r="BF102" s="157" t="str">
        <f t="shared" si="17"/>
        <v>SH20_21</v>
      </c>
      <c r="BG102" s="157">
        <f t="shared" si="21"/>
        <v>2.0963163706567398E-2</v>
      </c>
      <c r="BH102" s="157" t="s">
        <v>18</v>
      </c>
      <c r="BI102" s="157" t="s">
        <v>194</v>
      </c>
      <c r="BM102" s="157" t="s">
        <v>350</v>
      </c>
      <c r="BN102" s="157" t="str">
        <f t="shared" si="18"/>
        <v>R_ES-MOB-WatHeat</v>
      </c>
      <c r="BO102" s="157" t="str">
        <f t="shared" si="18"/>
        <v>SH20_21</v>
      </c>
      <c r="BP102" s="157">
        <f t="shared" si="19"/>
        <v>2.4474825275343101E-2</v>
      </c>
      <c r="BQ102" s="157" t="s">
        <v>18</v>
      </c>
      <c r="BR102" s="157" t="s">
        <v>191</v>
      </c>
    </row>
    <row r="103" spans="2:70">
      <c r="B103" s="142"/>
      <c r="C103" s="32"/>
      <c r="D103" s="145"/>
      <c r="E103" s="145"/>
      <c r="F103" s="142"/>
      <c r="G103" s="32"/>
      <c r="H103" s="32"/>
      <c r="K103" s="158" t="s">
        <v>350</v>
      </c>
      <c r="L103" s="157" t="str">
        <f t="shared" si="20"/>
        <v>R_ES-MOB-WatHeat</v>
      </c>
      <c r="M103" s="157" t="s">
        <v>399</v>
      </c>
      <c r="N103" s="157">
        <f t="shared" si="8"/>
        <v>2.2121564224819298E-2</v>
      </c>
      <c r="O103" s="157" t="s">
        <v>18</v>
      </c>
      <c r="P103" s="157" t="s">
        <v>195</v>
      </c>
      <c r="T103" s="157" t="s">
        <v>350</v>
      </c>
      <c r="U103" s="157" t="str">
        <f t="shared" si="9"/>
        <v>R_ES-MOB-WatHeat</v>
      </c>
      <c r="V103" s="157" t="str">
        <f t="shared" si="9"/>
        <v>SH22_23</v>
      </c>
      <c r="W103" s="157">
        <f t="shared" si="10"/>
        <v>1.8346618081740301E-2</v>
      </c>
      <c r="X103" s="157" t="s">
        <v>18</v>
      </c>
      <c r="Y103" s="157" t="s">
        <v>190</v>
      </c>
      <c r="AC103" s="157" t="s">
        <v>350</v>
      </c>
      <c r="AD103" s="157" t="str">
        <f t="shared" si="11"/>
        <v>R_ES-MOB-WatHeat</v>
      </c>
      <c r="AE103" s="157" t="str">
        <f t="shared" si="11"/>
        <v>SH22_23</v>
      </c>
      <c r="AF103" s="157">
        <f t="shared" si="12"/>
        <v>2.0715755098724298E-2</v>
      </c>
      <c r="AG103" s="157" t="s">
        <v>18</v>
      </c>
      <c r="AH103" s="157" t="s">
        <v>196</v>
      </c>
      <c r="AL103" s="157" t="s">
        <v>350</v>
      </c>
      <c r="AM103" s="157" t="str">
        <f t="shared" si="13"/>
        <v>R_ES-MOB-WatHeat</v>
      </c>
      <c r="AN103" s="157" t="str">
        <f t="shared" si="13"/>
        <v>SH22_23</v>
      </c>
      <c r="AO103" s="157">
        <f t="shared" si="14"/>
        <v>2.0777824886440002E-2</v>
      </c>
      <c r="AP103" s="157" t="s">
        <v>18</v>
      </c>
      <c r="AQ103" s="157" t="s">
        <v>193</v>
      </c>
      <c r="AU103" s="157" t="s">
        <v>350</v>
      </c>
      <c r="AV103" s="157" t="str">
        <f t="shared" si="15"/>
        <v>R_ES-MOB-WatHeat</v>
      </c>
      <c r="AW103" s="157" t="str">
        <f t="shared" si="15"/>
        <v>SH22_23</v>
      </c>
      <c r="AX103" s="157">
        <f t="shared" si="16"/>
        <v>2.4137396684056199E-2</v>
      </c>
      <c r="AY103" s="157" t="s">
        <v>18</v>
      </c>
      <c r="AZ103" s="157" t="s">
        <v>192</v>
      </c>
      <c r="BD103" s="157" t="s">
        <v>350</v>
      </c>
      <c r="BE103" s="157" t="str">
        <f t="shared" si="17"/>
        <v>R_ES-MOB-WatHeat</v>
      </c>
      <c r="BF103" s="157" t="str">
        <f t="shared" si="17"/>
        <v>SH22_23</v>
      </c>
      <c r="BG103" s="157">
        <f t="shared" si="21"/>
        <v>2.0777824886440002E-2</v>
      </c>
      <c r="BH103" s="157" t="s">
        <v>18</v>
      </c>
      <c r="BI103" s="157" t="s">
        <v>194</v>
      </c>
      <c r="BM103" s="157" t="s">
        <v>350</v>
      </c>
      <c r="BN103" s="157" t="str">
        <f t="shared" si="18"/>
        <v>R_ES-MOB-WatHeat</v>
      </c>
      <c r="BO103" s="157" t="str">
        <f t="shared" si="18"/>
        <v>SH22_23</v>
      </c>
      <c r="BP103" s="157">
        <f t="shared" si="19"/>
        <v>2.4137396684056199E-2</v>
      </c>
      <c r="BQ103" s="157" t="s">
        <v>18</v>
      </c>
      <c r="BR103" s="157" t="s">
        <v>191</v>
      </c>
    </row>
    <row r="104" spans="2:70">
      <c r="B104" s="142"/>
      <c r="C104" s="32"/>
      <c r="D104" s="145"/>
      <c r="E104" s="145"/>
      <c r="F104" s="142"/>
      <c r="G104" s="32"/>
      <c r="H104" s="32"/>
      <c r="K104" s="157" t="s">
        <v>350</v>
      </c>
      <c r="L104" s="157" t="str">
        <f t="shared" si="20"/>
        <v>R_ES-MOB-WatHeat</v>
      </c>
      <c r="M104" s="157" t="s">
        <v>400</v>
      </c>
      <c r="N104" s="157">
        <f t="shared" si="8"/>
        <v>2.1393493175585799E-2</v>
      </c>
      <c r="O104" s="157" t="s">
        <v>18</v>
      </c>
      <c r="P104" s="157" t="s">
        <v>195</v>
      </c>
      <c r="T104" s="157" t="s">
        <v>350</v>
      </c>
      <c r="U104" s="157" t="str">
        <f t="shared" si="9"/>
        <v>R_ES-MOB-WatHeat</v>
      </c>
      <c r="V104" s="157" t="str">
        <f t="shared" si="9"/>
        <v>FH0_1</v>
      </c>
      <c r="W104" s="157">
        <f t="shared" si="10"/>
        <v>1.8990015108719401E-2</v>
      </c>
      <c r="X104" s="157" t="s">
        <v>18</v>
      </c>
      <c r="Y104" s="157" t="s">
        <v>190</v>
      </c>
      <c r="AC104" s="157" t="s">
        <v>350</v>
      </c>
      <c r="AD104" s="157" t="str">
        <f t="shared" si="11"/>
        <v>R_ES-MOB-WatHeat</v>
      </c>
      <c r="AE104" s="157" t="str">
        <f t="shared" si="11"/>
        <v>FH0_1</v>
      </c>
      <c r="AF104" s="157">
        <f t="shared" si="12"/>
        <v>2.2537708837248201E-2</v>
      </c>
      <c r="AG104" s="157" t="s">
        <v>18</v>
      </c>
      <c r="AH104" s="157" t="s">
        <v>196</v>
      </c>
      <c r="AL104" s="157" t="s">
        <v>350</v>
      </c>
      <c r="AM104" s="157" t="str">
        <f t="shared" si="13"/>
        <v>R_ES-MOB-WatHeat</v>
      </c>
      <c r="AN104" s="157" t="str">
        <f t="shared" si="13"/>
        <v>FH0_1</v>
      </c>
      <c r="AO104" s="157">
        <f t="shared" si="14"/>
        <v>2.0828129338260001E-2</v>
      </c>
      <c r="AP104" s="157" t="s">
        <v>18</v>
      </c>
      <c r="AQ104" s="157" t="s">
        <v>193</v>
      </c>
      <c r="AU104" s="157" t="s">
        <v>350</v>
      </c>
      <c r="AV104" s="157" t="str">
        <f t="shared" si="15"/>
        <v>R_ES-MOB-WatHeat</v>
      </c>
      <c r="AW104" s="157" t="str">
        <f t="shared" si="15"/>
        <v>FH0_1</v>
      </c>
      <c r="AX104" s="157">
        <f t="shared" si="16"/>
        <v>2.2215848571404202E-2</v>
      </c>
      <c r="AY104" s="157" t="s">
        <v>18</v>
      </c>
      <c r="AZ104" s="157" t="s">
        <v>192</v>
      </c>
      <c r="BD104" s="157" t="s">
        <v>350</v>
      </c>
      <c r="BE104" s="157" t="str">
        <f t="shared" si="17"/>
        <v>R_ES-MOB-WatHeat</v>
      </c>
      <c r="BF104" s="157" t="str">
        <f t="shared" si="17"/>
        <v>FH0_1</v>
      </c>
      <c r="BG104" s="157">
        <f t="shared" si="21"/>
        <v>2.0828129338260001E-2</v>
      </c>
      <c r="BH104" s="157" t="s">
        <v>18</v>
      </c>
      <c r="BI104" s="157" t="s">
        <v>194</v>
      </c>
      <c r="BM104" s="157" t="s">
        <v>350</v>
      </c>
      <c r="BN104" s="157" t="str">
        <f t="shared" si="18"/>
        <v>R_ES-MOB-WatHeat</v>
      </c>
      <c r="BO104" s="157" t="str">
        <f t="shared" si="18"/>
        <v>FH0_1</v>
      </c>
      <c r="BP104" s="157">
        <f t="shared" si="19"/>
        <v>2.2215848571404202E-2</v>
      </c>
      <c r="BQ104" s="157" t="s">
        <v>18</v>
      </c>
      <c r="BR104" s="157" t="s">
        <v>191</v>
      </c>
    </row>
    <row r="105" spans="2:70">
      <c r="B105" s="142"/>
      <c r="C105" s="32"/>
      <c r="D105" s="145"/>
      <c r="E105" s="145"/>
      <c r="F105" s="142"/>
      <c r="G105" s="32"/>
      <c r="H105" s="32"/>
      <c r="K105" s="157" t="s">
        <v>350</v>
      </c>
      <c r="L105" s="157" t="str">
        <f t="shared" si="20"/>
        <v>R_ES-MOB-WatHeat</v>
      </c>
      <c r="M105" s="157" t="s">
        <v>401</v>
      </c>
      <c r="N105" s="157">
        <f t="shared" si="8"/>
        <v>2.1029674486329999E-2</v>
      </c>
      <c r="O105" s="157" t="s">
        <v>18</v>
      </c>
      <c r="P105" s="157" t="s">
        <v>195</v>
      </c>
      <c r="T105" s="157" t="s">
        <v>350</v>
      </c>
      <c r="U105" s="157" t="str">
        <f t="shared" si="9"/>
        <v>R_ES-MOB-WatHeat</v>
      </c>
      <c r="V105" s="157" t="str">
        <f t="shared" si="9"/>
        <v>FH2_3</v>
      </c>
      <c r="W105" s="157">
        <f t="shared" si="10"/>
        <v>1.6657232708453401E-2</v>
      </c>
      <c r="X105" s="157" t="s">
        <v>18</v>
      </c>
      <c r="Y105" s="157" t="s">
        <v>190</v>
      </c>
      <c r="AC105" s="157" t="s">
        <v>350</v>
      </c>
      <c r="AD105" s="157" t="str">
        <f t="shared" si="11"/>
        <v>R_ES-MOB-WatHeat</v>
      </c>
      <c r="AE105" s="157" t="str">
        <f t="shared" si="11"/>
        <v>FH2_3</v>
      </c>
      <c r="AF105" s="157">
        <f t="shared" si="12"/>
        <v>2.2471121655479001E-2</v>
      </c>
      <c r="AG105" s="157" t="s">
        <v>18</v>
      </c>
      <c r="AH105" s="157" t="s">
        <v>196</v>
      </c>
      <c r="AL105" s="157" t="s">
        <v>350</v>
      </c>
      <c r="AM105" s="157" t="str">
        <f t="shared" si="13"/>
        <v>R_ES-MOB-WatHeat</v>
      </c>
      <c r="AN105" s="157" t="str">
        <f t="shared" si="13"/>
        <v>FH2_3</v>
      </c>
      <c r="AO105" s="157">
        <f t="shared" si="14"/>
        <v>1.96922594663782E-2</v>
      </c>
      <c r="AP105" s="157" t="s">
        <v>18</v>
      </c>
      <c r="AQ105" s="157" t="s">
        <v>193</v>
      </c>
      <c r="AU105" s="157" t="s">
        <v>350</v>
      </c>
      <c r="AV105" s="157" t="str">
        <f t="shared" si="15"/>
        <v>R_ES-MOB-WatHeat</v>
      </c>
      <c r="AW105" s="157" t="str">
        <f t="shared" si="15"/>
        <v>FH2_3</v>
      </c>
      <c r="AX105" s="157">
        <f t="shared" si="16"/>
        <v>2.00672016482474E-2</v>
      </c>
      <c r="AY105" s="157" t="s">
        <v>18</v>
      </c>
      <c r="AZ105" s="157" t="s">
        <v>192</v>
      </c>
      <c r="BD105" s="157" t="s">
        <v>350</v>
      </c>
      <c r="BE105" s="157" t="str">
        <f t="shared" si="17"/>
        <v>R_ES-MOB-WatHeat</v>
      </c>
      <c r="BF105" s="157" t="str">
        <f t="shared" si="17"/>
        <v>FH2_3</v>
      </c>
      <c r="BG105" s="157">
        <f t="shared" si="21"/>
        <v>1.96922594663782E-2</v>
      </c>
      <c r="BH105" s="157" t="s">
        <v>18</v>
      </c>
      <c r="BI105" s="157" t="s">
        <v>194</v>
      </c>
      <c r="BM105" s="157" t="s">
        <v>350</v>
      </c>
      <c r="BN105" s="157" t="str">
        <f t="shared" si="18"/>
        <v>R_ES-MOB-WatHeat</v>
      </c>
      <c r="BO105" s="157" t="str">
        <f t="shared" si="18"/>
        <v>FH2_3</v>
      </c>
      <c r="BP105" s="157">
        <f t="shared" si="19"/>
        <v>2.00672016482474E-2</v>
      </c>
      <c r="BQ105" s="157" t="s">
        <v>18</v>
      </c>
      <c r="BR105" s="157" t="s">
        <v>191</v>
      </c>
    </row>
    <row r="106" spans="2:70">
      <c r="B106" s="142"/>
      <c r="C106" s="32"/>
      <c r="D106" s="145"/>
      <c r="E106" s="145"/>
      <c r="F106" s="142"/>
      <c r="G106" s="32"/>
      <c r="H106" s="32"/>
      <c r="K106" s="157" t="s">
        <v>350</v>
      </c>
      <c r="L106" s="157" t="str">
        <f t="shared" si="20"/>
        <v>R_ES-MOB-WatHeat</v>
      </c>
      <c r="M106" s="157" t="s">
        <v>402</v>
      </c>
      <c r="N106" s="157">
        <f t="shared" si="8"/>
        <v>2.01116701113584E-2</v>
      </c>
      <c r="O106" s="157" t="s">
        <v>18</v>
      </c>
      <c r="P106" s="157" t="s">
        <v>195</v>
      </c>
      <c r="T106" s="157" t="s">
        <v>350</v>
      </c>
      <c r="U106" s="157" t="str">
        <f t="shared" si="9"/>
        <v>R_ES-MOB-WatHeat</v>
      </c>
      <c r="V106" s="157" t="str">
        <f t="shared" si="9"/>
        <v>FH4_5</v>
      </c>
      <c r="W106" s="157">
        <f t="shared" si="10"/>
        <v>1.58290452354489E-2</v>
      </c>
      <c r="X106" s="157" t="s">
        <v>18</v>
      </c>
      <c r="Y106" s="157" t="s">
        <v>190</v>
      </c>
      <c r="AC106" s="157" t="s">
        <v>350</v>
      </c>
      <c r="AD106" s="157" t="str">
        <f t="shared" si="11"/>
        <v>R_ES-MOB-WatHeat</v>
      </c>
      <c r="AE106" s="157" t="str">
        <f t="shared" si="11"/>
        <v>FH4_5</v>
      </c>
      <c r="AF106" s="157">
        <f t="shared" si="12"/>
        <v>2.0924688349934099E-2</v>
      </c>
      <c r="AG106" s="157" t="s">
        <v>18</v>
      </c>
      <c r="AH106" s="157" t="s">
        <v>196</v>
      </c>
      <c r="AL106" s="157" t="s">
        <v>350</v>
      </c>
      <c r="AM106" s="157" t="str">
        <f t="shared" si="13"/>
        <v>R_ES-MOB-WatHeat</v>
      </c>
      <c r="AN106" s="157" t="str">
        <f t="shared" si="13"/>
        <v>FH4_5</v>
      </c>
      <c r="AO106" s="157">
        <f t="shared" si="14"/>
        <v>1.85404013701219E-2</v>
      </c>
      <c r="AP106" s="157" t="s">
        <v>18</v>
      </c>
      <c r="AQ106" s="157" t="s">
        <v>193</v>
      </c>
      <c r="AU106" s="157" t="s">
        <v>350</v>
      </c>
      <c r="AV106" s="157" t="str">
        <f t="shared" si="15"/>
        <v>R_ES-MOB-WatHeat</v>
      </c>
      <c r="AW106" s="157" t="str">
        <f t="shared" si="15"/>
        <v>FH4_5</v>
      </c>
      <c r="AX106" s="157">
        <f t="shared" si="16"/>
        <v>1.7787724329452501E-2</v>
      </c>
      <c r="AY106" s="157" t="s">
        <v>18</v>
      </c>
      <c r="AZ106" s="157" t="s">
        <v>192</v>
      </c>
      <c r="BD106" s="157" t="s">
        <v>350</v>
      </c>
      <c r="BE106" s="157" t="str">
        <f t="shared" si="17"/>
        <v>R_ES-MOB-WatHeat</v>
      </c>
      <c r="BF106" s="157" t="str">
        <f t="shared" si="17"/>
        <v>FH4_5</v>
      </c>
      <c r="BG106" s="157">
        <f t="shared" si="21"/>
        <v>1.85404013701219E-2</v>
      </c>
      <c r="BH106" s="157" t="s">
        <v>18</v>
      </c>
      <c r="BI106" s="157" t="s">
        <v>194</v>
      </c>
      <c r="BM106" s="157" t="s">
        <v>350</v>
      </c>
      <c r="BN106" s="157" t="str">
        <f t="shared" si="18"/>
        <v>R_ES-MOB-WatHeat</v>
      </c>
      <c r="BO106" s="157" t="str">
        <f t="shared" si="18"/>
        <v>FH4_5</v>
      </c>
      <c r="BP106" s="157">
        <f t="shared" si="19"/>
        <v>1.7787724329452501E-2</v>
      </c>
      <c r="BQ106" s="157" t="s">
        <v>18</v>
      </c>
      <c r="BR106" s="157" t="s">
        <v>191</v>
      </c>
    </row>
    <row r="107" spans="2:70">
      <c r="B107" s="142"/>
      <c r="C107" s="32"/>
      <c r="D107" s="145"/>
      <c r="E107" s="145"/>
      <c r="F107" s="142"/>
      <c r="G107" s="32"/>
      <c r="H107" s="32"/>
      <c r="K107" s="158" t="s">
        <v>350</v>
      </c>
      <c r="L107" s="157" t="str">
        <f t="shared" si="20"/>
        <v>R_ES-MOB-WatHeat</v>
      </c>
      <c r="M107" s="157" t="s">
        <v>403</v>
      </c>
      <c r="N107" s="157">
        <f t="shared" si="8"/>
        <v>1.9209922204757798E-2</v>
      </c>
      <c r="O107" s="157" t="s">
        <v>18</v>
      </c>
      <c r="P107" s="157" t="s">
        <v>195</v>
      </c>
      <c r="T107" s="157" t="s">
        <v>350</v>
      </c>
      <c r="U107" s="157" t="str">
        <f t="shared" si="9"/>
        <v>R_ES-MOB-WatHeat</v>
      </c>
      <c r="V107" s="157" t="str">
        <f t="shared" si="9"/>
        <v>FH6_7</v>
      </c>
      <c r="W107" s="157">
        <f t="shared" si="10"/>
        <v>1.5902462124874499E-2</v>
      </c>
      <c r="X107" s="157" t="s">
        <v>18</v>
      </c>
      <c r="Y107" s="157" t="s">
        <v>190</v>
      </c>
      <c r="AC107" s="157" t="s">
        <v>350</v>
      </c>
      <c r="AD107" s="157" t="str">
        <f t="shared" si="11"/>
        <v>R_ES-MOB-WatHeat</v>
      </c>
      <c r="AE107" s="157" t="str">
        <f t="shared" si="11"/>
        <v>FH6_7</v>
      </c>
      <c r="AF107" s="157">
        <f t="shared" si="12"/>
        <v>1.8408075869719199E-2</v>
      </c>
      <c r="AG107" s="157" t="s">
        <v>18</v>
      </c>
      <c r="AH107" s="157" t="s">
        <v>196</v>
      </c>
      <c r="AL107" s="157" t="s">
        <v>350</v>
      </c>
      <c r="AM107" s="157" t="str">
        <f t="shared" si="13"/>
        <v>R_ES-MOB-WatHeat</v>
      </c>
      <c r="AN107" s="157" t="str">
        <f t="shared" si="13"/>
        <v>FH6_7</v>
      </c>
      <c r="AO107" s="157">
        <f t="shared" si="14"/>
        <v>1.75903530927638E-2</v>
      </c>
      <c r="AP107" s="157" t="s">
        <v>18</v>
      </c>
      <c r="AQ107" s="157" t="s">
        <v>193</v>
      </c>
      <c r="AU107" s="157" t="s">
        <v>350</v>
      </c>
      <c r="AV107" s="157" t="str">
        <f t="shared" si="15"/>
        <v>R_ES-MOB-WatHeat</v>
      </c>
      <c r="AW107" s="157" t="str">
        <f t="shared" si="15"/>
        <v>FH6_7</v>
      </c>
      <c r="AX107" s="157">
        <f t="shared" si="16"/>
        <v>1.6594507840248698E-2</v>
      </c>
      <c r="AY107" s="157" t="s">
        <v>18</v>
      </c>
      <c r="AZ107" s="157" t="s">
        <v>192</v>
      </c>
      <c r="BD107" s="157" t="s">
        <v>350</v>
      </c>
      <c r="BE107" s="157" t="str">
        <f t="shared" si="17"/>
        <v>R_ES-MOB-WatHeat</v>
      </c>
      <c r="BF107" s="157" t="str">
        <f t="shared" si="17"/>
        <v>FH6_7</v>
      </c>
      <c r="BG107" s="157">
        <f t="shared" si="21"/>
        <v>1.75903530927638E-2</v>
      </c>
      <c r="BH107" s="157" t="s">
        <v>18</v>
      </c>
      <c r="BI107" s="157" t="s">
        <v>194</v>
      </c>
      <c r="BM107" s="157" t="s">
        <v>350</v>
      </c>
      <c r="BN107" s="157" t="str">
        <f t="shared" si="18"/>
        <v>R_ES-MOB-WatHeat</v>
      </c>
      <c r="BO107" s="157" t="str">
        <f t="shared" si="18"/>
        <v>FH6_7</v>
      </c>
      <c r="BP107" s="157">
        <f t="shared" si="19"/>
        <v>1.6594507840248698E-2</v>
      </c>
      <c r="BQ107" s="157" t="s">
        <v>18</v>
      </c>
      <c r="BR107" s="157" t="s">
        <v>191</v>
      </c>
    </row>
    <row r="108" spans="2:70">
      <c r="B108" s="142"/>
      <c r="C108" s="32"/>
      <c r="D108" s="145"/>
      <c r="E108" s="145"/>
      <c r="F108" s="142"/>
      <c r="G108" s="32"/>
      <c r="H108" s="32"/>
      <c r="K108" s="157" t="s">
        <v>350</v>
      </c>
      <c r="L108" s="157" t="str">
        <f t="shared" si="20"/>
        <v>R_ES-MOB-WatHeat</v>
      </c>
      <c r="M108" s="157" t="s">
        <v>404</v>
      </c>
      <c r="N108" s="157">
        <f t="shared" si="8"/>
        <v>1.8841834190356999E-2</v>
      </c>
      <c r="O108" s="157" t="s">
        <v>18</v>
      </c>
      <c r="P108" s="157" t="s">
        <v>195</v>
      </c>
      <c r="T108" s="157" t="s">
        <v>350</v>
      </c>
      <c r="U108" s="157" t="str">
        <f t="shared" si="9"/>
        <v>R_ES-MOB-WatHeat</v>
      </c>
      <c r="V108" s="157" t="str">
        <f t="shared" si="9"/>
        <v>FH8_9</v>
      </c>
      <c r="W108" s="157">
        <f t="shared" si="10"/>
        <v>1.7105236665912599E-2</v>
      </c>
      <c r="X108" s="157" t="s">
        <v>18</v>
      </c>
      <c r="Y108" s="157" t="s">
        <v>190</v>
      </c>
      <c r="AC108" s="157" t="s">
        <v>350</v>
      </c>
      <c r="AD108" s="157" t="str">
        <f t="shared" si="11"/>
        <v>R_ES-MOB-WatHeat</v>
      </c>
      <c r="AE108" s="157" t="str">
        <f t="shared" si="11"/>
        <v>FH8_9</v>
      </c>
      <c r="AF108" s="157">
        <f t="shared" si="12"/>
        <v>1.69703204195258E-2</v>
      </c>
      <c r="AG108" s="157" t="s">
        <v>18</v>
      </c>
      <c r="AH108" s="157" t="s">
        <v>196</v>
      </c>
      <c r="AL108" s="157" t="s">
        <v>350</v>
      </c>
      <c r="AM108" s="157" t="str">
        <f t="shared" si="13"/>
        <v>R_ES-MOB-WatHeat</v>
      </c>
      <c r="AN108" s="157" t="str">
        <f t="shared" si="13"/>
        <v>FH8_9</v>
      </c>
      <c r="AO108" s="157">
        <f t="shared" si="14"/>
        <v>1.7469867163884701E-2</v>
      </c>
      <c r="AP108" s="157" t="s">
        <v>18</v>
      </c>
      <c r="AQ108" s="157" t="s">
        <v>193</v>
      </c>
      <c r="AU108" s="157" t="s">
        <v>350</v>
      </c>
      <c r="AV108" s="157" t="str">
        <f t="shared" si="15"/>
        <v>R_ES-MOB-WatHeat</v>
      </c>
      <c r="AW108" s="157" t="str">
        <f t="shared" si="15"/>
        <v>FH8_9</v>
      </c>
      <c r="AX108" s="157">
        <f t="shared" si="16"/>
        <v>1.6512257912117301E-2</v>
      </c>
      <c r="AY108" s="157" t="s">
        <v>18</v>
      </c>
      <c r="AZ108" s="157" t="s">
        <v>192</v>
      </c>
      <c r="BD108" s="157" t="s">
        <v>350</v>
      </c>
      <c r="BE108" s="157" t="str">
        <f t="shared" si="17"/>
        <v>R_ES-MOB-WatHeat</v>
      </c>
      <c r="BF108" s="157" t="str">
        <f t="shared" si="17"/>
        <v>FH8_9</v>
      </c>
      <c r="BG108" s="157">
        <f t="shared" si="21"/>
        <v>1.7469867163884701E-2</v>
      </c>
      <c r="BH108" s="157" t="s">
        <v>18</v>
      </c>
      <c r="BI108" s="157" t="s">
        <v>194</v>
      </c>
      <c r="BM108" s="157" t="s">
        <v>350</v>
      </c>
      <c r="BN108" s="157" t="str">
        <f t="shared" si="18"/>
        <v>R_ES-MOB-WatHeat</v>
      </c>
      <c r="BO108" s="157" t="str">
        <f t="shared" si="18"/>
        <v>FH8_9</v>
      </c>
      <c r="BP108" s="157">
        <f t="shared" si="19"/>
        <v>1.6512257912117301E-2</v>
      </c>
      <c r="BQ108" s="157" t="s">
        <v>18</v>
      </c>
      <c r="BR108" s="157" t="s">
        <v>191</v>
      </c>
    </row>
    <row r="109" spans="2:70">
      <c r="B109" s="142"/>
      <c r="C109" s="32"/>
      <c r="D109" s="145"/>
      <c r="E109" s="145"/>
      <c r="F109" s="142"/>
      <c r="G109" s="32"/>
      <c r="H109" s="32"/>
      <c r="K109" s="157" t="s">
        <v>350</v>
      </c>
      <c r="L109" s="157" t="str">
        <f t="shared" si="20"/>
        <v>R_ES-MOB-WatHeat</v>
      </c>
      <c r="M109" s="157" t="s">
        <v>405</v>
      </c>
      <c r="N109" s="157">
        <f t="shared" si="8"/>
        <v>1.8935669933152901E-2</v>
      </c>
      <c r="O109" s="157" t="s">
        <v>18</v>
      </c>
      <c r="P109" s="157" t="s">
        <v>195</v>
      </c>
      <c r="T109" s="157" t="s">
        <v>350</v>
      </c>
      <c r="U109" s="157" t="str">
        <f t="shared" si="9"/>
        <v>R_ES-MOB-WatHeat</v>
      </c>
      <c r="V109" s="157" t="str">
        <f t="shared" si="9"/>
        <v>FH10_11</v>
      </c>
      <c r="W109" s="157">
        <f t="shared" si="10"/>
        <v>1.98225161188549E-2</v>
      </c>
      <c r="X109" s="157" t="s">
        <v>18</v>
      </c>
      <c r="Y109" s="157" t="s">
        <v>190</v>
      </c>
      <c r="AC109" s="157" t="s">
        <v>350</v>
      </c>
      <c r="AD109" s="157" t="str">
        <f t="shared" si="11"/>
        <v>R_ES-MOB-WatHeat</v>
      </c>
      <c r="AE109" s="157" t="str">
        <f t="shared" si="11"/>
        <v>FH10_11</v>
      </c>
      <c r="AF109" s="157">
        <f t="shared" si="12"/>
        <v>1.66723480117681E-2</v>
      </c>
      <c r="AG109" s="157" t="s">
        <v>18</v>
      </c>
      <c r="AH109" s="157" t="s">
        <v>196</v>
      </c>
      <c r="AL109" s="157" t="s">
        <v>350</v>
      </c>
      <c r="AM109" s="157" t="str">
        <f t="shared" si="13"/>
        <v>R_ES-MOB-WatHeat</v>
      </c>
      <c r="AN109" s="157" t="str">
        <f t="shared" si="13"/>
        <v>FH10_11</v>
      </c>
      <c r="AO109" s="157">
        <f t="shared" si="14"/>
        <v>1.8548115811417298E-2</v>
      </c>
      <c r="AP109" s="157" t="s">
        <v>18</v>
      </c>
      <c r="AQ109" s="157" t="s">
        <v>193</v>
      </c>
      <c r="AU109" s="157" t="s">
        <v>350</v>
      </c>
      <c r="AV109" s="157" t="str">
        <f t="shared" si="15"/>
        <v>R_ES-MOB-WatHeat</v>
      </c>
      <c r="AW109" s="157" t="str">
        <f t="shared" si="15"/>
        <v>FH10_11</v>
      </c>
      <c r="AX109" s="157">
        <f t="shared" si="16"/>
        <v>1.82536626877173E-2</v>
      </c>
      <c r="AY109" s="157" t="s">
        <v>18</v>
      </c>
      <c r="AZ109" s="157" t="s">
        <v>192</v>
      </c>
      <c r="BD109" s="157" t="s">
        <v>350</v>
      </c>
      <c r="BE109" s="157" t="str">
        <f t="shared" si="17"/>
        <v>R_ES-MOB-WatHeat</v>
      </c>
      <c r="BF109" s="157" t="str">
        <f t="shared" si="17"/>
        <v>FH10_11</v>
      </c>
      <c r="BG109" s="157">
        <f t="shared" si="21"/>
        <v>1.8548115811417298E-2</v>
      </c>
      <c r="BH109" s="157" t="s">
        <v>18</v>
      </c>
      <c r="BI109" s="157" t="s">
        <v>194</v>
      </c>
      <c r="BM109" s="157" t="s">
        <v>350</v>
      </c>
      <c r="BN109" s="157" t="str">
        <f t="shared" si="18"/>
        <v>R_ES-MOB-WatHeat</v>
      </c>
      <c r="BO109" s="157" t="str">
        <f t="shared" si="18"/>
        <v>FH10_11</v>
      </c>
      <c r="BP109" s="157">
        <f t="shared" si="19"/>
        <v>1.82536626877173E-2</v>
      </c>
      <c r="BQ109" s="157" t="s">
        <v>18</v>
      </c>
      <c r="BR109" s="157" t="s">
        <v>191</v>
      </c>
    </row>
    <row r="110" spans="2:70">
      <c r="B110" s="142"/>
      <c r="C110" s="32"/>
      <c r="D110" s="145"/>
      <c r="E110" s="145"/>
      <c r="F110" s="142"/>
      <c r="G110" s="32"/>
      <c r="H110" s="32"/>
      <c r="K110" s="157" t="s">
        <v>350</v>
      </c>
      <c r="L110" s="157" t="str">
        <f t="shared" si="20"/>
        <v>R_ES-MOB-WatHeat</v>
      </c>
      <c r="M110" s="157" t="s">
        <v>406</v>
      </c>
      <c r="N110" s="157">
        <f t="shared" si="8"/>
        <v>1.98847069007047E-2</v>
      </c>
      <c r="O110" s="157" t="s">
        <v>18</v>
      </c>
      <c r="P110" s="157" t="s">
        <v>195</v>
      </c>
      <c r="T110" s="157" t="s">
        <v>350</v>
      </c>
      <c r="U110" s="157" t="str">
        <f t="shared" si="9"/>
        <v>R_ES-MOB-WatHeat</v>
      </c>
      <c r="V110" s="157" t="str">
        <f t="shared" si="9"/>
        <v>FH12_13</v>
      </c>
      <c r="W110" s="157">
        <f t="shared" si="10"/>
        <v>2.05767152130325E-2</v>
      </c>
      <c r="X110" s="157" t="s">
        <v>18</v>
      </c>
      <c r="Y110" s="157" t="s">
        <v>190</v>
      </c>
      <c r="AC110" s="157" t="s">
        <v>350</v>
      </c>
      <c r="AD110" s="157" t="str">
        <f t="shared" si="11"/>
        <v>R_ES-MOB-WatHeat</v>
      </c>
      <c r="AE110" s="157" t="str">
        <f t="shared" si="11"/>
        <v>FH12_13</v>
      </c>
      <c r="AF110" s="157">
        <f t="shared" si="12"/>
        <v>1.7899394766943098E-2</v>
      </c>
      <c r="AG110" s="157" t="s">
        <v>18</v>
      </c>
      <c r="AH110" s="157" t="s">
        <v>196</v>
      </c>
      <c r="AL110" s="157" t="s">
        <v>350</v>
      </c>
      <c r="AM110" s="157" t="str">
        <f t="shared" si="13"/>
        <v>R_ES-MOB-WatHeat</v>
      </c>
      <c r="AN110" s="157" t="str">
        <f t="shared" si="13"/>
        <v>FH12_13</v>
      </c>
      <c r="AO110" s="157">
        <f t="shared" si="14"/>
        <v>1.97346377775574E-2</v>
      </c>
      <c r="AP110" s="157" t="s">
        <v>18</v>
      </c>
      <c r="AQ110" s="157" t="s">
        <v>193</v>
      </c>
      <c r="AU110" s="157" t="s">
        <v>350</v>
      </c>
      <c r="AV110" s="157" t="str">
        <f t="shared" si="15"/>
        <v>R_ES-MOB-WatHeat</v>
      </c>
      <c r="AW110" s="157" t="str">
        <f t="shared" si="15"/>
        <v>FH12_13</v>
      </c>
      <c r="AX110" s="157">
        <f t="shared" si="16"/>
        <v>2.0262699404647901E-2</v>
      </c>
      <c r="AY110" s="157" t="s">
        <v>18</v>
      </c>
      <c r="AZ110" s="157" t="s">
        <v>192</v>
      </c>
      <c r="BD110" s="157" t="s">
        <v>350</v>
      </c>
      <c r="BE110" s="157" t="str">
        <f t="shared" si="17"/>
        <v>R_ES-MOB-WatHeat</v>
      </c>
      <c r="BF110" s="157" t="str">
        <f t="shared" si="17"/>
        <v>FH12_13</v>
      </c>
      <c r="BG110" s="157">
        <f t="shared" si="21"/>
        <v>1.97346377775574E-2</v>
      </c>
      <c r="BH110" s="157" t="s">
        <v>18</v>
      </c>
      <c r="BI110" s="157" t="s">
        <v>194</v>
      </c>
      <c r="BM110" s="157" t="s">
        <v>350</v>
      </c>
      <c r="BN110" s="157" t="str">
        <f t="shared" si="18"/>
        <v>R_ES-MOB-WatHeat</v>
      </c>
      <c r="BO110" s="157" t="str">
        <f t="shared" si="18"/>
        <v>FH12_13</v>
      </c>
      <c r="BP110" s="157">
        <f t="shared" si="19"/>
        <v>2.0262699404647901E-2</v>
      </c>
      <c r="BQ110" s="157" t="s">
        <v>18</v>
      </c>
      <c r="BR110" s="157" t="s">
        <v>191</v>
      </c>
    </row>
    <row r="111" spans="2:70">
      <c r="B111" s="142"/>
      <c r="C111" s="32"/>
      <c r="D111" s="145"/>
      <c r="E111" s="145"/>
      <c r="F111" s="142"/>
      <c r="G111" s="32"/>
      <c r="H111" s="32"/>
      <c r="K111" s="158" t="s">
        <v>350</v>
      </c>
      <c r="L111" s="157" t="str">
        <f t="shared" si="20"/>
        <v>R_ES-MOB-WatHeat</v>
      </c>
      <c r="M111" s="157" t="s">
        <v>407</v>
      </c>
      <c r="N111" s="157">
        <f t="shared" si="8"/>
        <v>2.0838990619720801E-2</v>
      </c>
      <c r="O111" s="157" t="s">
        <v>18</v>
      </c>
      <c r="P111" s="157" t="s">
        <v>195</v>
      </c>
      <c r="T111" s="157" t="s">
        <v>350</v>
      </c>
      <c r="U111" s="157" t="str">
        <f t="shared" si="9"/>
        <v>R_ES-MOB-WatHeat</v>
      </c>
      <c r="V111" s="157" t="str">
        <f t="shared" si="9"/>
        <v>FH14_15</v>
      </c>
      <c r="W111" s="157">
        <f t="shared" si="10"/>
        <v>2.0134412075970901E-2</v>
      </c>
      <c r="X111" s="157" t="s">
        <v>18</v>
      </c>
      <c r="Y111" s="157" t="s">
        <v>190</v>
      </c>
      <c r="AC111" s="157" t="s">
        <v>350</v>
      </c>
      <c r="AD111" s="157" t="str">
        <f t="shared" si="11"/>
        <v>R_ES-MOB-WatHeat</v>
      </c>
      <c r="AE111" s="157" t="str">
        <f t="shared" si="11"/>
        <v>FH14_15</v>
      </c>
      <c r="AF111" s="157">
        <f t="shared" si="12"/>
        <v>2.07530234250215E-2</v>
      </c>
      <c r="AG111" s="157" t="s">
        <v>18</v>
      </c>
      <c r="AH111" s="157" t="s">
        <v>196</v>
      </c>
      <c r="AL111" s="157" t="s">
        <v>350</v>
      </c>
      <c r="AM111" s="157" t="str">
        <f t="shared" si="13"/>
        <v>R_ES-MOB-WatHeat</v>
      </c>
      <c r="AN111" s="157" t="str">
        <f t="shared" si="13"/>
        <v>FH14_15</v>
      </c>
      <c r="AO111" s="157">
        <f t="shared" si="14"/>
        <v>2.0621254467741299E-2</v>
      </c>
      <c r="AP111" s="157" t="s">
        <v>18</v>
      </c>
      <c r="AQ111" s="157" t="s">
        <v>193</v>
      </c>
      <c r="AU111" s="157" t="s">
        <v>350</v>
      </c>
      <c r="AV111" s="157" t="str">
        <f t="shared" si="15"/>
        <v>R_ES-MOB-WatHeat</v>
      </c>
      <c r="AW111" s="157" t="str">
        <f t="shared" si="15"/>
        <v>FH14_15</v>
      </c>
      <c r="AX111" s="157">
        <f t="shared" si="16"/>
        <v>2.1172817979268701E-2</v>
      </c>
      <c r="AY111" s="157" t="s">
        <v>18</v>
      </c>
      <c r="AZ111" s="157" t="s">
        <v>192</v>
      </c>
      <c r="BD111" s="157" t="s">
        <v>350</v>
      </c>
      <c r="BE111" s="157" t="str">
        <f t="shared" si="17"/>
        <v>R_ES-MOB-WatHeat</v>
      </c>
      <c r="BF111" s="157" t="str">
        <f t="shared" si="17"/>
        <v>FH14_15</v>
      </c>
      <c r="BG111" s="157">
        <f t="shared" si="21"/>
        <v>2.0621254467741299E-2</v>
      </c>
      <c r="BH111" s="157" t="s">
        <v>18</v>
      </c>
      <c r="BI111" s="157" t="s">
        <v>194</v>
      </c>
      <c r="BM111" s="157" t="s">
        <v>350</v>
      </c>
      <c r="BN111" s="157" t="str">
        <f t="shared" si="18"/>
        <v>R_ES-MOB-WatHeat</v>
      </c>
      <c r="BO111" s="157" t="str">
        <f t="shared" si="18"/>
        <v>FH14_15</v>
      </c>
      <c r="BP111" s="157">
        <f t="shared" si="19"/>
        <v>2.1172817979268701E-2</v>
      </c>
      <c r="BQ111" s="157" t="s">
        <v>18</v>
      </c>
      <c r="BR111" s="157" t="s">
        <v>191</v>
      </c>
    </row>
    <row r="112" spans="2:70">
      <c r="B112" s="142"/>
      <c r="C112" s="32"/>
      <c r="D112" s="145"/>
      <c r="E112" s="145"/>
      <c r="F112" s="142"/>
      <c r="G112" s="32"/>
      <c r="H112" s="32"/>
      <c r="K112" s="157" t="s">
        <v>350</v>
      </c>
      <c r="L112" s="157" t="str">
        <f t="shared" si="20"/>
        <v>R_ES-MOB-WatHeat</v>
      </c>
      <c r="M112" s="157" t="s">
        <v>408</v>
      </c>
      <c r="N112" s="157">
        <f t="shared" si="8"/>
        <v>2.11595818818846E-2</v>
      </c>
      <c r="O112" s="157" t="s">
        <v>18</v>
      </c>
      <c r="P112" s="157" t="s">
        <v>195</v>
      </c>
      <c r="T112" s="157" t="s">
        <v>350</v>
      </c>
      <c r="U112" s="157" t="str">
        <f t="shared" si="9"/>
        <v>R_ES-MOB-WatHeat</v>
      </c>
      <c r="V112" s="157" t="str">
        <f t="shared" si="9"/>
        <v>FH16_17</v>
      </c>
      <c r="W112" s="157">
        <f t="shared" si="10"/>
        <v>1.9900470527555999E-2</v>
      </c>
      <c r="X112" s="157" t="s">
        <v>18</v>
      </c>
      <c r="Y112" s="157" t="s">
        <v>190</v>
      </c>
      <c r="AC112" s="157" t="s">
        <v>350</v>
      </c>
      <c r="AD112" s="157" t="str">
        <f t="shared" ref="AD112:AE127" si="22">U112</f>
        <v>R_ES-MOB-WatHeat</v>
      </c>
      <c r="AE112" s="157" t="str">
        <f t="shared" si="22"/>
        <v>FH16_17</v>
      </c>
      <c r="AF112" s="157">
        <f t="shared" si="12"/>
        <v>2.1834856434323001E-2</v>
      </c>
      <c r="AG112" s="157" t="s">
        <v>18</v>
      </c>
      <c r="AH112" s="157" t="s">
        <v>196</v>
      </c>
      <c r="AL112" s="157" t="s">
        <v>350</v>
      </c>
      <c r="AM112" s="157" t="str">
        <f t="shared" ref="AM112:AN127" si="23">AD112</f>
        <v>R_ES-MOB-WatHeat</v>
      </c>
      <c r="AN112" s="157" t="str">
        <f t="shared" si="23"/>
        <v>FH16_17</v>
      </c>
      <c r="AO112" s="157">
        <f t="shared" si="14"/>
        <v>2.0861762903381698E-2</v>
      </c>
      <c r="AP112" s="157" t="s">
        <v>18</v>
      </c>
      <c r="AQ112" s="157" t="s">
        <v>193</v>
      </c>
      <c r="AU112" s="157" t="s">
        <v>350</v>
      </c>
      <c r="AV112" s="157" t="str">
        <f t="shared" ref="AV112:AW127" si="24">AM112</f>
        <v>R_ES-MOB-WatHeat</v>
      </c>
      <c r="AW112" s="157" t="str">
        <f t="shared" si="24"/>
        <v>FH16_17</v>
      </c>
      <c r="AX112" s="157">
        <f t="shared" si="16"/>
        <v>2.13427940914599E-2</v>
      </c>
      <c r="AY112" s="157" t="s">
        <v>18</v>
      </c>
      <c r="AZ112" s="157" t="s">
        <v>192</v>
      </c>
      <c r="BD112" s="157" t="s">
        <v>350</v>
      </c>
      <c r="BE112" s="157" t="str">
        <f t="shared" ref="BE112:BF127" si="25">AV112</f>
        <v>R_ES-MOB-WatHeat</v>
      </c>
      <c r="BF112" s="157" t="str">
        <f t="shared" si="25"/>
        <v>FH16_17</v>
      </c>
      <c r="BG112" s="157">
        <f t="shared" si="21"/>
        <v>2.0861762903381698E-2</v>
      </c>
      <c r="BH112" s="157" t="s">
        <v>18</v>
      </c>
      <c r="BI112" s="157" t="s">
        <v>194</v>
      </c>
      <c r="BM112" s="157" t="s">
        <v>350</v>
      </c>
      <c r="BN112" s="157" t="str">
        <f t="shared" ref="BN112:BO127" si="26">BE112</f>
        <v>R_ES-MOB-WatHeat</v>
      </c>
      <c r="BO112" s="157" t="str">
        <f t="shared" si="26"/>
        <v>FH16_17</v>
      </c>
      <c r="BP112" s="157">
        <f t="shared" si="19"/>
        <v>2.13427940914599E-2</v>
      </c>
      <c r="BQ112" s="157" t="s">
        <v>18</v>
      </c>
      <c r="BR112" s="157" t="s">
        <v>191</v>
      </c>
    </row>
    <row r="113" spans="2:70">
      <c r="B113" s="142"/>
      <c r="C113" s="32"/>
      <c r="D113" s="145"/>
      <c r="E113" s="145"/>
      <c r="F113" s="142"/>
      <c r="G113" s="32"/>
      <c r="H113" s="32"/>
      <c r="K113" s="157" t="s">
        <v>350</v>
      </c>
      <c r="L113" s="157" t="str">
        <f t="shared" si="20"/>
        <v>R_ES-MOB-WatHeat</v>
      </c>
      <c r="M113" s="157" t="s">
        <v>409</v>
      </c>
      <c r="N113" s="157">
        <f t="shared" si="8"/>
        <v>2.12246785407572E-2</v>
      </c>
      <c r="O113" s="157" t="s">
        <v>18</v>
      </c>
      <c r="P113" s="157" t="s">
        <v>195</v>
      </c>
      <c r="T113" s="157" t="s">
        <v>350</v>
      </c>
      <c r="U113" s="157" t="str">
        <f t="shared" ref="U113:V128" si="27">L113</f>
        <v>R_ES-MOB-WatHeat</v>
      </c>
      <c r="V113" s="157" t="str">
        <f t="shared" si="27"/>
        <v>FH18_19</v>
      </c>
      <c r="W113" s="157">
        <f t="shared" si="10"/>
        <v>2.0107856361089999E-2</v>
      </c>
      <c r="X113" s="157" t="s">
        <v>18</v>
      </c>
      <c r="Y113" s="157" t="s">
        <v>190</v>
      </c>
      <c r="AC113" s="157" t="s">
        <v>350</v>
      </c>
      <c r="AD113" s="157" t="str">
        <f t="shared" si="22"/>
        <v>R_ES-MOB-WatHeat</v>
      </c>
      <c r="AE113" s="157" t="str">
        <f t="shared" si="22"/>
        <v>FH18_19</v>
      </c>
      <c r="AF113" s="157">
        <f t="shared" si="12"/>
        <v>2.1851663341138701E-2</v>
      </c>
      <c r="AG113" s="157" t="s">
        <v>18</v>
      </c>
      <c r="AH113" s="157" t="s">
        <v>196</v>
      </c>
      <c r="AL113" s="157" t="s">
        <v>350</v>
      </c>
      <c r="AM113" s="157" t="str">
        <f t="shared" si="23"/>
        <v>R_ES-MOB-WatHeat</v>
      </c>
      <c r="AN113" s="157" t="str">
        <f t="shared" si="23"/>
        <v>FH18_19</v>
      </c>
      <c r="AO113" s="157">
        <f t="shared" si="14"/>
        <v>2.0787222764254099E-2</v>
      </c>
      <c r="AP113" s="157" t="s">
        <v>18</v>
      </c>
      <c r="AQ113" s="157" t="s">
        <v>193</v>
      </c>
      <c r="AU113" s="157" t="s">
        <v>350</v>
      </c>
      <c r="AV113" s="157" t="str">
        <f t="shared" si="24"/>
        <v>R_ES-MOB-WatHeat</v>
      </c>
      <c r="AW113" s="157" t="str">
        <f t="shared" si="24"/>
        <v>FH18_19</v>
      </c>
      <c r="AX113" s="157">
        <f t="shared" si="16"/>
        <v>2.1302546509600999E-2</v>
      </c>
      <c r="AY113" s="157" t="s">
        <v>18</v>
      </c>
      <c r="AZ113" s="157" t="s">
        <v>192</v>
      </c>
      <c r="BD113" s="157" t="s">
        <v>350</v>
      </c>
      <c r="BE113" s="157" t="str">
        <f t="shared" si="25"/>
        <v>R_ES-MOB-WatHeat</v>
      </c>
      <c r="BF113" s="157" t="str">
        <f t="shared" si="25"/>
        <v>FH18_19</v>
      </c>
      <c r="BG113" s="157">
        <f t="shared" si="21"/>
        <v>2.0787222764254099E-2</v>
      </c>
      <c r="BH113" s="157" t="s">
        <v>18</v>
      </c>
      <c r="BI113" s="157" t="s">
        <v>194</v>
      </c>
      <c r="BM113" s="157" t="s">
        <v>350</v>
      </c>
      <c r="BN113" s="157" t="str">
        <f t="shared" si="26"/>
        <v>R_ES-MOB-WatHeat</v>
      </c>
      <c r="BO113" s="157" t="str">
        <f t="shared" si="26"/>
        <v>FH18_19</v>
      </c>
      <c r="BP113" s="157">
        <f t="shared" si="19"/>
        <v>2.1302546509600999E-2</v>
      </c>
      <c r="BQ113" s="157" t="s">
        <v>18</v>
      </c>
      <c r="BR113" s="157" t="s">
        <v>191</v>
      </c>
    </row>
    <row r="114" spans="2:70">
      <c r="B114" s="142"/>
      <c r="C114" s="32"/>
      <c r="D114" s="145"/>
      <c r="E114" s="145"/>
      <c r="F114" s="142"/>
      <c r="G114" s="32"/>
      <c r="H114" s="32"/>
      <c r="K114" s="157" t="s">
        <v>350</v>
      </c>
      <c r="L114" s="157" t="str">
        <f t="shared" si="20"/>
        <v>R_ES-MOB-WatHeat</v>
      </c>
      <c r="M114" s="157" t="s">
        <v>410</v>
      </c>
      <c r="N114" s="157">
        <f t="shared" si="8"/>
        <v>2.1196759693815001E-2</v>
      </c>
      <c r="O114" s="157" t="s">
        <v>18</v>
      </c>
      <c r="P114" s="157" t="s">
        <v>195</v>
      </c>
      <c r="T114" s="157" t="s">
        <v>350</v>
      </c>
      <c r="U114" s="157" t="str">
        <f t="shared" si="27"/>
        <v>R_ES-MOB-WatHeat</v>
      </c>
      <c r="V114" s="157" t="str">
        <f t="shared" si="27"/>
        <v>FH20_21</v>
      </c>
      <c r="W114" s="157">
        <f t="shared" si="10"/>
        <v>2.0969036728827498E-2</v>
      </c>
      <c r="X114" s="157" t="s">
        <v>18</v>
      </c>
      <c r="Y114" s="157" t="s">
        <v>190</v>
      </c>
      <c r="AC114" s="157" t="s">
        <v>350</v>
      </c>
      <c r="AD114" s="157" t="str">
        <f t="shared" si="22"/>
        <v>R_ES-MOB-WatHeat</v>
      </c>
      <c r="AE114" s="157" t="str">
        <f t="shared" si="22"/>
        <v>FH20_21</v>
      </c>
      <c r="AF114" s="157">
        <f t="shared" si="12"/>
        <v>2.15704297529681E-2</v>
      </c>
      <c r="AG114" s="157" t="s">
        <v>18</v>
      </c>
      <c r="AH114" s="157" t="s">
        <v>196</v>
      </c>
      <c r="AL114" s="157" t="s">
        <v>350</v>
      </c>
      <c r="AM114" s="157" t="str">
        <f t="shared" si="23"/>
        <v>R_ES-MOB-WatHeat</v>
      </c>
      <c r="AN114" s="157" t="str">
        <f t="shared" si="23"/>
        <v>FH20_21</v>
      </c>
      <c r="AO114" s="157">
        <f t="shared" si="14"/>
        <v>2.0999926566056201E-2</v>
      </c>
      <c r="AP114" s="157" t="s">
        <v>18</v>
      </c>
      <c r="AQ114" s="157" t="s">
        <v>193</v>
      </c>
      <c r="AU114" s="157" t="s">
        <v>350</v>
      </c>
      <c r="AV114" s="157" t="str">
        <f t="shared" si="24"/>
        <v>R_ES-MOB-WatHeat</v>
      </c>
      <c r="AW114" s="157" t="str">
        <f t="shared" si="24"/>
        <v>FH20_21</v>
      </c>
      <c r="AX114" s="157">
        <f t="shared" si="16"/>
        <v>2.17291485724036E-2</v>
      </c>
      <c r="AY114" s="157" t="s">
        <v>18</v>
      </c>
      <c r="AZ114" s="157" t="s">
        <v>192</v>
      </c>
      <c r="BD114" s="157" t="s">
        <v>350</v>
      </c>
      <c r="BE114" s="157" t="str">
        <f t="shared" si="25"/>
        <v>R_ES-MOB-WatHeat</v>
      </c>
      <c r="BF114" s="157" t="str">
        <f t="shared" si="25"/>
        <v>FH20_21</v>
      </c>
      <c r="BG114" s="157">
        <f t="shared" si="21"/>
        <v>2.0999926566056201E-2</v>
      </c>
      <c r="BH114" s="157" t="s">
        <v>18</v>
      </c>
      <c r="BI114" s="157" t="s">
        <v>194</v>
      </c>
      <c r="BM114" s="157" t="s">
        <v>350</v>
      </c>
      <c r="BN114" s="157" t="str">
        <f t="shared" si="26"/>
        <v>R_ES-MOB-WatHeat</v>
      </c>
      <c r="BO114" s="157" t="str">
        <f t="shared" si="26"/>
        <v>FH20_21</v>
      </c>
      <c r="BP114" s="157">
        <f t="shared" si="19"/>
        <v>2.17291485724036E-2</v>
      </c>
      <c r="BQ114" s="157" t="s">
        <v>18</v>
      </c>
      <c r="BR114" s="157" t="s">
        <v>191</v>
      </c>
    </row>
    <row r="115" spans="2:70">
      <c r="B115" s="142"/>
      <c r="C115" s="32"/>
      <c r="D115" s="145"/>
      <c r="E115" s="145"/>
      <c r="F115" s="142"/>
      <c r="G115" s="32"/>
      <c r="H115" s="32"/>
      <c r="K115" s="158" t="s">
        <v>350</v>
      </c>
      <c r="L115" s="157" t="str">
        <f t="shared" si="20"/>
        <v>R_ES-MOB-WatHeat</v>
      </c>
      <c r="M115" s="157" t="s">
        <v>411</v>
      </c>
      <c r="N115" s="157">
        <f t="shared" si="8"/>
        <v>2.13786036359911E-2</v>
      </c>
      <c r="O115" s="157" t="s">
        <v>18</v>
      </c>
      <c r="P115" s="157" t="s">
        <v>195</v>
      </c>
      <c r="T115" s="157" t="s">
        <v>350</v>
      </c>
      <c r="U115" s="157" t="str">
        <f t="shared" si="27"/>
        <v>R_ES-MOB-WatHeat</v>
      </c>
      <c r="V115" s="157" t="str">
        <f t="shared" si="27"/>
        <v>FH22_23</v>
      </c>
      <c r="W115" s="157">
        <f t="shared" si="10"/>
        <v>2.0691198572281501E-2</v>
      </c>
      <c r="X115" s="157" t="s">
        <v>18</v>
      </c>
      <c r="Y115" s="157" t="s">
        <v>190</v>
      </c>
      <c r="AC115" s="157" t="s">
        <v>350</v>
      </c>
      <c r="AD115" s="157" t="str">
        <f t="shared" si="22"/>
        <v>R_ES-MOB-WatHeat</v>
      </c>
      <c r="AE115" s="157" t="str">
        <f t="shared" si="22"/>
        <v>FH22_23</v>
      </c>
      <c r="AF115" s="157">
        <f t="shared" si="12"/>
        <v>2.1709141168517701E-2</v>
      </c>
      <c r="AG115" s="157" t="s">
        <v>18</v>
      </c>
      <c r="AH115" s="157" t="s">
        <v>196</v>
      </c>
      <c r="AL115" s="157" t="s">
        <v>350</v>
      </c>
      <c r="AM115" s="157" t="str">
        <f t="shared" si="23"/>
        <v>R_ES-MOB-WatHeat</v>
      </c>
      <c r="AN115" s="157" t="str">
        <f t="shared" si="23"/>
        <v>FH22_23</v>
      </c>
      <c r="AO115" s="157">
        <f t="shared" si="14"/>
        <v>2.12075715419054E-2</v>
      </c>
      <c r="AP115" s="157" t="s">
        <v>18</v>
      </c>
      <c r="AQ115" s="157" t="s">
        <v>193</v>
      </c>
      <c r="AU115" s="157" t="s">
        <v>350</v>
      </c>
      <c r="AV115" s="157" t="str">
        <f t="shared" si="24"/>
        <v>R_ES-MOB-WatHeat</v>
      </c>
      <c r="AW115" s="157" t="str">
        <f t="shared" si="24"/>
        <v>FH22_23</v>
      </c>
      <c r="AX115" s="157">
        <f t="shared" si="16"/>
        <v>2.2554595860836201E-2</v>
      </c>
      <c r="AY115" s="157" t="s">
        <v>18</v>
      </c>
      <c r="AZ115" s="157" t="s">
        <v>192</v>
      </c>
      <c r="BD115" s="157" t="s">
        <v>350</v>
      </c>
      <c r="BE115" s="157" t="str">
        <f t="shared" si="25"/>
        <v>R_ES-MOB-WatHeat</v>
      </c>
      <c r="BF115" s="157" t="str">
        <f t="shared" si="25"/>
        <v>FH22_23</v>
      </c>
      <c r="BG115" s="157">
        <f t="shared" si="21"/>
        <v>2.12075715419054E-2</v>
      </c>
      <c r="BH115" s="157" t="s">
        <v>18</v>
      </c>
      <c r="BI115" s="157" t="s">
        <v>194</v>
      </c>
      <c r="BM115" s="157" t="s">
        <v>350</v>
      </c>
      <c r="BN115" s="157" t="str">
        <f t="shared" si="26"/>
        <v>R_ES-MOB-WatHeat</v>
      </c>
      <c r="BO115" s="157" t="str">
        <f t="shared" si="26"/>
        <v>FH22_23</v>
      </c>
      <c r="BP115" s="157">
        <f t="shared" si="19"/>
        <v>2.2554595860836201E-2</v>
      </c>
      <c r="BQ115" s="157" t="s">
        <v>18</v>
      </c>
      <c r="BR115" s="157" t="s">
        <v>191</v>
      </c>
    </row>
    <row r="116" spans="2:70">
      <c r="B116" s="142"/>
      <c r="C116" s="32"/>
      <c r="D116" s="145"/>
      <c r="E116" s="145"/>
      <c r="F116" s="142"/>
      <c r="G116" s="32"/>
      <c r="H116" s="32"/>
      <c r="K116" s="157" t="s">
        <v>350</v>
      </c>
      <c r="L116" s="157" t="str">
        <f t="shared" si="20"/>
        <v>R_ES-MOB-WatHeat</v>
      </c>
      <c r="M116" s="157" t="s">
        <v>412</v>
      </c>
      <c r="N116" s="157">
        <f t="shared" si="8"/>
        <v>2.33000948138204E-2</v>
      </c>
      <c r="O116" s="157" t="s">
        <v>18</v>
      </c>
      <c r="P116" s="157" t="s">
        <v>195</v>
      </c>
      <c r="T116" s="157" t="s">
        <v>350</v>
      </c>
      <c r="U116" s="157" t="str">
        <f t="shared" si="27"/>
        <v>R_ES-MOB-WatHeat</v>
      </c>
      <c r="V116" s="157" t="str">
        <f t="shared" si="27"/>
        <v>WH0_1</v>
      </c>
      <c r="W116" s="157">
        <f t="shared" si="10"/>
        <v>2.7052832396289E-2</v>
      </c>
      <c r="X116" s="157" t="s">
        <v>18</v>
      </c>
      <c r="Y116" s="157" t="s">
        <v>190</v>
      </c>
      <c r="AC116" s="157" t="s">
        <v>350</v>
      </c>
      <c r="AD116" s="157" t="str">
        <f t="shared" si="22"/>
        <v>R_ES-MOB-WatHeat</v>
      </c>
      <c r="AE116" s="157" t="str">
        <f t="shared" si="22"/>
        <v>WH0_1</v>
      </c>
      <c r="AF116" s="157">
        <f t="shared" si="12"/>
        <v>2.6977531248366202E-2</v>
      </c>
      <c r="AG116" s="157" t="s">
        <v>18</v>
      </c>
      <c r="AH116" s="157" t="s">
        <v>196</v>
      </c>
      <c r="AL116" s="157" t="s">
        <v>350</v>
      </c>
      <c r="AM116" s="157" t="str">
        <f t="shared" si="23"/>
        <v>R_ES-MOB-WatHeat</v>
      </c>
      <c r="AN116" s="157" t="str">
        <f t="shared" si="23"/>
        <v>WH0_1</v>
      </c>
      <c r="AO116" s="157">
        <f t="shared" si="14"/>
        <v>2.6007960145311398E-2</v>
      </c>
      <c r="AP116" s="157" t="s">
        <v>18</v>
      </c>
      <c r="AQ116" s="157" t="s">
        <v>193</v>
      </c>
      <c r="AU116" s="157" t="s">
        <v>350</v>
      </c>
      <c r="AV116" s="157" t="str">
        <f t="shared" si="24"/>
        <v>R_ES-MOB-WatHeat</v>
      </c>
      <c r="AW116" s="157" t="str">
        <f t="shared" si="24"/>
        <v>WH0_1</v>
      </c>
      <c r="AX116" s="157">
        <f t="shared" si="16"/>
        <v>2.5192013319288099E-2</v>
      </c>
      <c r="AY116" s="157" t="s">
        <v>18</v>
      </c>
      <c r="AZ116" s="157" t="s">
        <v>192</v>
      </c>
      <c r="BD116" s="157" t="s">
        <v>350</v>
      </c>
      <c r="BE116" s="157" t="str">
        <f t="shared" si="25"/>
        <v>R_ES-MOB-WatHeat</v>
      </c>
      <c r="BF116" s="157" t="str">
        <f t="shared" si="25"/>
        <v>WH0_1</v>
      </c>
      <c r="BG116" s="157">
        <f t="shared" si="21"/>
        <v>2.6007960145311398E-2</v>
      </c>
      <c r="BH116" s="157" t="s">
        <v>18</v>
      </c>
      <c r="BI116" s="157" t="s">
        <v>194</v>
      </c>
      <c r="BM116" s="157" t="s">
        <v>350</v>
      </c>
      <c r="BN116" s="157" t="str">
        <f t="shared" si="26"/>
        <v>R_ES-MOB-WatHeat</v>
      </c>
      <c r="BO116" s="157" t="str">
        <f t="shared" si="26"/>
        <v>WH0_1</v>
      </c>
      <c r="BP116" s="157">
        <f t="shared" si="19"/>
        <v>2.5192013319288099E-2</v>
      </c>
      <c r="BQ116" s="157" t="s">
        <v>18</v>
      </c>
      <c r="BR116" s="157" t="s">
        <v>191</v>
      </c>
    </row>
    <row r="117" spans="2:70">
      <c r="B117" s="142"/>
      <c r="C117" s="32"/>
      <c r="D117" s="145"/>
      <c r="E117" s="145"/>
      <c r="F117" s="142"/>
      <c r="G117" s="32"/>
      <c r="H117" s="32"/>
      <c r="K117" s="157" t="s">
        <v>350</v>
      </c>
      <c r="L117" s="157" t="str">
        <f t="shared" si="20"/>
        <v>R_ES-MOB-WatHeat</v>
      </c>
      <c r="M117" s="157" t="s">
        <v>413</v>
      </c>
      <c r="N117" s="157">
        <f t="shared" si="8"/>
        <v>2.2949279837092901E-2</v>
      </c>
      <c r="O117" s="157" t="s">
        <v>18</v>
      </c>
      <c r="P117" s="157" t="s">
        <v>195</v>
      </c>
      <c r="T117" s="157" t="s">
        <v>350</v>
      </c>
      <c r="U117" s="157" t="str">
        <f t="shared" si="27"/>
        <v>R_ES-MOB-WatHeat</v>
      </c>
      <c r="V117" s="157" t="str">
        <f t="shared" si="27"/>
        <v>WH2_3</v>
      </c>
      <c r="W117" s="157">
        <f t="shared" si="10"/>
        <v>2.5013577036882999E-2</v>
      </c>
      <c r="X117" s="157" t="s">
        <v>18</v>
      </c>
      <c r="Y117" s="157" t="s">
        <v>190</v>
      </c>
      <c r="AC117" s="157" t="s">
        <v>350</v>
      </c>
      <c r="AD117" s="157" t="str">
        <f t="shared" si="22"/>
        <v>R_ES-MOB-WatHeat</v>
      </c>
      <c r="AE117" s="157" t="str">
        <f t="shared" si="22"/>
        <v>WH2_3</v>
      </c>
      <c r="AF117" s="157">
        <f t="shared" si="12"/>
        <v>2.6652958693426002E-2</v>
      </c>
      <c r="AG117" s="157" t="s">
        <v>18</v>
      </c>
      <c r="AH117" s="157" t="s">
        <v>196</v>
      </c>
      <c r="AL117" s="157" t="s">
        <v>350</v>
      </c>
      <c r="AM117" s="157" t="str">
        <f t="shared" si="23"/>
        <v>R_ES-MOB-WatHeat</v>
      </c>
      <c r="AN117" s="157" t="str">
        <f t="shared" si="23"/>
        <v>WH2_3</v>
      </c>
      <c r="AO117" s="157">
        <f t="shared" si="14"/>
        <v>2.5282231921475801E-2</v>
      </c>
      <c r="AP117" s="157" t="s">
        <v>18</v>
      </c>
      <c r="AQ117" s="157" t="s">
        <v>193</v>
      </c>
      <c r="AU117" s="157" t="s">
        <v>350</v>
      </c>
      <c r="AV117" s="157" t="str">
        <f t="shared" si="24"/>
        <v>R_ES-MOB-WatHeat</v>
      </c>
      <c r="AW117" s="157" t="str">
        <f t="shared" si="24"/>
        <v>WH2_3</v>
      </c>
      <c r="AX117" s="157">
        <f t="shared" si="16"/>
        <v>2.4011456297412501E-2</v>
      </c>
      <c r="AY117" s="157" t="s">
        <v>18</v>
      </c>
      <c r="AZ117" s="157" t="s">
        <v>192</v>
      </c>
      <c r="BD117" s="157" t="s">
        <v>350</v>
      </c>
      <c r="BE117" s="157" t="str">
        <f t="shared" si="25"/>
        <v>R_ES-MOB-WatHeat</v>
      </c>
      <c r="BF117" s="157" t="str">
        <f t="shared" si="25"/>
        <v>WH2_3</v>
      </c>
      <c r="BG117" s="157">
        <f t="shared" si="21"/>
        <v>2.5282231921475801E-2</v>
      </c>
      <c r="BH117" s="157" t="s">
        <v>18</v>
      </c>
      <c r="BI117" s="157" t="s">
        <v>194</v>
      </c>
      <c r="BM117" s="157" t="s">
        <v>350</v>
      </c>
      <c r="BN117" s="157" t="str">
        <f t="shared" si="26"/>
        <v>R_ES-MOB-WatHeat</v>
      </c>
      <c r="BO117" s="157" t="str">
        <f t="shared" si="26"/>
        <v>WH2_3</v>
      </c>
      <c r="BP117" s="157">
        <f t="shared" si="19"/>
        <v>2.4011456297412501E-2</v>
      </c>
      <c r="BQ117" s="157" t="s">
        <v>18</v>
      </c>
      <c r="BR117" s="157" t="s">
        <v>191</v>
      </c>
    </row>
    <row r="118" spans="2:70">
      <c r="B118" s="142"/>
      <c r="C118" s="32"/>
      <c r="D118" s="145"/>
      <c r="E118" s="145"/>
      <c r="F118" s="142"/>
      <c r="G118" s="32"/>
      <c r="H118" s="32"/>
      <c r="K118" s="157" t="s">
        <v>350</v>
      </c>
      <c r="L118" s="157" t="str">
        <f t="shared" si="20"/>
        <v>R_ES-MOB-WatHeat</v>
      </c>
      <c r="M118" s="157" t="s">
        <v>414</v>
      </c>
      <c r="N118" s="157">
        <f t="shared" si="8"/>
        <v>2.2222380945545701E-2</v>
      </c>
      <c r="O118" s="157" t="s">
        <v>18</v>
      </c>
      <c r="P118" s="157" t="s">
        <v>195</v>
      </c>
      <c r="T118" s="157" t="s">
        <v>350</v>
      </c>
      <c r="U118" s="157" t="str">
        <f t="shared" si="27"/>
        <v>R_ES-MOB-WatHeat</v>
      </c>
      <c r="V118" s="157" t="str">
        <f t="shared" si="27"/>
        <v>WH4_5</v>
      </c>
      <c r="W118" s="157">
        <f t="shared" si="10"/>
        <v>2.3696203770169001E-2</v>
      </c>
      <c r="X118" s="157" t="s">
        <v>18</v>
      </c>
      <c r="Y118" s="157" t="s">
        <v>190</v>
      </c>
      <c r="AC118" s="157" t="s">
        <v>350</v>
      </c>
      <c r="AD118" s="157" t="str">
        <f t="shared" si="22"/>
        <v>R_ES-MOB-WatHeat</v>
      </c>
      <c r="AE118" s="157" t="str">
        <f t="shared" si="22"/>
        <v>WH4_5</v>
      </c>
      <c r="AF118" s="157">
        <f t="shared" si="12"/>
        <v>2.4917071568632501E-2</v>
      </c>
      <c r="AG118" s="157" t="s">
        <v>18</v>
      </c>
      <c r="AH118" s="157" t="s">
        <v>196</v>
      </c>
      <c r="AL118" s="157" t="s">
        <v>350</v>
      </c>
      <c r="AM118" s="157" t="str">
        <f t="shared" si="23"/>
        <v>R_ES-MOB-WatHeat</v>
      </c>
      <c r="AN118" s="157" t="str">
        <f t="shared" si="23"/>
        <v>WH4_5</v>
      </c>
      <c r="AO118" s="157">
        <f t="shared" si="14"/>
        <v>2.3916599319823598E-2</v>
      </c>
      <c r="AP118" s="157" t="s">
        <v>18</v>
      </c>
      <c r="AQ118" s="157" t="s">
        <v>193</v>
      </c>
      <c r="AU118" s="157" t="s">
        <v>350</v>
      </c>
      <c r="AV118" s="157" t="str">
        <f t="shared" si="24"/>
        <v>R_ES-MOB-WatHeat</v>
      </c>
      <c r="AW118" s="157" t="str">
        <f t="shared" si="24"/>
        <v>WH4_5</v>
      </c>
      <c r="AX118" s="157">
        <f t="shared" si="16"/>
        <v>2.1583935635485999E-2</v>
      </c>
      <c r="AY118" s="157" t="s">
        <v>18</v>
      </c>
      <c r="AZ118" s="157" t="s">
        <v>192</v>
      </c>
      <c r="BD118" s="157" t="s">
        <v>350</v>
      </c>
      <c r="BE118" s="157" t="str">
        <f t="shared" si="25"/>
        <v>R_ES-MOB-WatHeat</v>
      </c>
      <c r="BF118" s="157" t="str">
        <f t="shared" si="25"/>
        <v>WH4_5</v>
      </c>
      <c r="BG118" s="157">
        <f t="shared" si="21"/>
        <v>2.3916599319823598E-2</v>
      </c>
      <c r="BH118" s="157" t="s">
        <v>18</v>
      </c>
      <c r="BI118" s="157" t="s">
        <v>194</v>
      </c>
      <c r="BM118" s="157" t="s">
        <v>350</v>
      </c>
      <c r="BN118" s="157" t="str">
        <f t="shared" si="26"/>
        <v>R_ES-MOB-WatHeat</v>
      </c>
      <c r="BO118" s="157" t="str">
        <f t="shared" si="26"/>
        <v>WH4_5</v>
      </c>
      <c r="BP118" s="157">
        <f t="shared" si="19"/>
        <v>2.1583935635485999E-2</v>
      </c>
      <c r="BQ118" s="157" t="s">
        <v>18</v>
      </c>
      <c r="BR118" s="157" t="s">
        <v>191</v>
      </c>
    </row>
    <row r="119" spans="2:70">
      <c r="B119" s="142"/>
      <c r="C119" s="32"/>
      <c r="D119" s="145"/>
      <c r="E119" s="145"/>
      <c r="F119" s="142"/>
      <c r="G119" s="32"/>
      <c r="H119" s="32"/>
      <c r="K119" s="158" t="s">
        <v>350</v>
      </c>
      <c r="L119" s="157" t="str">
        <f t="shared" si="20"/>
        <v>R_ES-MOB-WatHeat</v>
      </c>
      <c r="M119" s="157" t="s">
        <v>415</v>
      </c>
      <c r="N119" s="157">
        <f t="shared" si="8"/>
        <v>2.12585220509218E-2</v>
      </c>
      <c r="O119" s="157" t="s">
        <v>18</v>
      </c>
      <c r="P119" s="157" t="s">
        <v>195</v>
      </c>
      <c r="T119" s="157" t="s">
        <v>350</v>
      </c>
      <c r="U119" s="157" t="str">
        <f t="shared" si="27"/>
        <v>R_ES-MOB-WatHeat</v>
      </c>
      <c r="V119" s="157" t="str">
        <f t="shared" si="27"/>
        <v>WH6_7</v>
      </c>
      <c r="W119" s="157">
        <f t="shared" si="10"/>
        <v>2.3554467401049699E-2</v>
      </c>
      <c r="X119" s="157" t="s">
        <v>18</v>
      </c>
      <c r="Y119" s="157" t="s">
        <v>190</v>
      </c>
      <c r="AC119" s="157" t="s">
        <v>350</v>
      </c>
      <c r="AD119" s="157" t="str">
        <f t="shared" si="22"/>
        <v>R_ES-MOB-WatHeat</v>
      </c>
      <c r="AE119" s="157" t="str">
        <f t="shared" si="22"/>
        <v>WH6_7</v>
      </c>
      <c r="AF119" s="157">
        <f t="shared" si="12"/>
        <v>2.2314948777941799E-2</v>
      </c>
      <c r="AG119" s="157" t="s">
        <v>18</v>
      </c>
      <c r="AH119" s="157" t="s">
        <v>196</v>
      </c>
      <c r="AL119" s="157" t="s">
        <v>350</v>
      </c>
      <c r="AM119" s="157" t="str">
        <f t="shared" si="23"/>
        <v>R_ES-MOB-WatHeat</v>
      </c>
      <c r="AN119" s="157" t="str">
        <f t="shared" si="23"/>
        <v>WH6_7</v>
      </c>
      <c r="AO119" s="157">
        <f t="shared" si="14"/>
        <v>2.2630890443310299E-2</v>
      </c>
      <c r="AP119" s="157" t="s">
        <v>18</v>
      </c>
      <c r="AQ119" s="157" t="s">
        <v>193</v>
      </c>
      <c r="AU119" s="157" t="s">
        <v>350</v>
      </c>
      <c r="AV119" s="157" t="str">
        <f t="shared" si="24"/>
        <v>R_ES-MOB-WatHeat</v>
      </c>
      <c r="AW119" s="157" t="str">
        <f t="shared" si="24"/>
        <v>WH6_7</v>
      </c>
      <c r="AX119" s="157">
        <f t="shared" si="16"/>
        <v>1.9566457499601699E-2</v>
      </c>
      <c r="AY119" s="157" t="s">
        <v>18</v>
      </c>
      <c r="AZ119" s="157" t="s">
        <v>192</v>
      </c>
      <c r="BD119" s="157" t="s">
        <v>350</v>
      </c>
      <c r="BE119" s="157" t="str">
        <f t="shared" si="25"/>
        <v>R_ES-MOB-WatHeat</v>
      </c>
      <c r="BF119" s="157" t="str">
        <f t="shared" si="25"/>
        <v>WH6_7</v>
      </c>
      <c r="BG119" s="157">
        <f t="shared" si="21"/>
        <v>2.2630890443310299E-2</v>
      </c>
      <c r="BH119" s="157" t="s">
        <v>18</v>
      </c>
      <c r="BI119" s="157" t="s">
        <v>194</v>
      </c>
      <c r="BM119" s="157" t="s">
        <v>350</v>
      </c>
      <c r="BN119" s="157" t="str">
        <f t="shared" si="26"/>
        <v>R_ES-MOB-WatHeat</v>
      </c>
      <c r="BO119" s="157" t="str">
        <f t="shared" si="26"/>
        <v>WH6_7</v>
      </c>
      <c r="BP119" s="157">
        <f t="shared" si="19"/>
        <v>1.9566457499601699E-2</v>
      </c>
      <c r="BQ119" s="157" t="s">
        <v>18</v>
      </c>
      <c r="BR119" s="157" t="s">
        <v>191</v>
      </c>
    </row>
    <row r="120" spans="2:70">
      <c r="B120" s="142"/>
      <c r="C120" s="32"/>
      <c r="D120" s="145"/>
      <c r="E120" s="145"/>
      <c r="F120" s="142"/>
      <c r="G120" s="32"/>
      <c r="H120" s="32"/>
      <c r="K120" s="157" t="s">
        <v>350</v>
      </c>
      <c r="L120" s="157" t="str">
        <f t="shared" si="20"/>
        <v>R_ES-MOB-WatHeat</v>
      </c>
      <c r="M120" s="157" t="s">
        <v>416</v>
      </c>
      <c r="N120" s="157">
        <f t="shared" si="8"/>
        <v>2.07811308875425E-2</v>
      </c>
      <c r="O120" s="157" t="s">
        <v>18</v>
      </c>
      <c r="P120" s="157" t="s">
        <v>195</v>
      </c>
      <c r="T120" s="157" t="s">
        <v>350</v>
      </c>
      <c r="U120" s="157" t="str">
        <f t="shared" si="27"/>
        <v>R_ES-MOB-WatHeat</v>
      </c>
      <c r="V120" s="157" t="str">
        <f t="shared" si="27"/>
        <v>WH8_9</v>
      </c>
      <c r="W120" s="157">
        <f t="shared" si="10"/>
        <v>2.4300205766701801E-2</v>
      </c>
      <c r="X120" s="157" t="s">
        <v>18</v>
      </c>
      <c r="Y120" s="157" t="s">
        <v>190</v>
      </c>
      <c r="AC120" s="157" t="s">
        <v>350</v>
      </c>
      <c r="AD120" s="157" t="str">
        <f t="shared" si="22"/>
        <v>R_ES-MOB-WatHeat</v>
      </c>
      <c r="AE120" s="157" t="str">
        <f t="shared" si="22"/>
        <v>WH8_9</v>
      </c>
      <c r="AF120" s="157">
        <f t="shared" si="12"/>
        <v>2.06945793819697E-2</v>
      </c>
      <c r="AG120" s="157" t="s">
        <v>18</v>
      </c>
      <c r="AH120" s="157" t="s">
        <v>196</v>
      </c>
      <c r="AL120" s="157" t="s">
        <v>350</v>
      </c>
      <c r="AM120" s="157" t="str">
        <f t="shared" si="23"/>
        <v>R_ES-MOB-WatHeat</v>
      </c>
      <c r="AN120" s="157" t="str">
        <f t="shared" si="23"/>
        <v>WH8_9</v>
      </c>
      <c r="AO120" s="157">
        <f t="shared" si="14"/>
        <v>2.2198516505466399E-2</v>
      </c>
      <c r="AP120" s="157" t="s">
        <v>18</v>
      </c>
      <c r="AQ120" s="157" t="s">
        <v>193</v>
      </c>
      <c r="AU120" s="157" t="s">
        <v>350</v>
      </c>
      <c r="AV120" s="157" t="str">
        <f t="shared" si="24"/>
        <v>R_ES-MOB-WatHeat</v>
      </c>
      <c r="AW120" s="157" t="str">
        <f t="shared" si="24"/>
        <v>WH8_9</v>
      </c>
      <c r="AX120" s="157">
        <f t="shared" si="16"/>
        <v>1.89268898351184E-2</v>
      </c>
      <c r="AY120" s="157" t="s">
        <v>18</v>
      </c>
      <c r="AZ120" s="157" t="s">
        <v>192</v>
      </c>
      <c r="BD120" s="157" t="s">
        <v>350</v>
      </c>
      <c r="BE120" s="157" t="str">
        <f t="shared" si="25"/>
        <v>R_ES-MOB-WatHeat</v>
      </c>
      <c r="BF120" s="157" t="str">
        <f t="shared" si="25"/>
        <v>WH8_9</v>
      </c>
      <c r="BG120" s="157">
        <f t="shared" si="21"/>
        <v>2.2198516505466399E-2</v>
      </c>
      <c r="BH120" s="157" t="s">
        <v>18</v>
      </c>
      <c r="BI120" s="157" t="s">
        <v>194</v>
      </c>
      <c r="BM120" s="157" t="s">
        <v>350</v>
      </c>
      <c r="BN120" s="157" t="str">
        <f t="shared" si="26"/>
        <v>R_ES-MOB-WatHeat</v>
      </c>
      <c r="BO120" s="157" t="str">
        <f t="shared" si="26"/>
        <v>WH8_9</v>
      </c>
      <c r="BP120" s="157">
        <f t="shared" si="19"/>
        <v>1.89268898351184E-2</v>
      </c>
      <c r="BQ120" s="157" t="s">
        <v>18</v>
      </c>
      <c r="BR120" s="157" t="s">
        <v>191</v>
      </c>
    </row>
    <row r="121" spans="2:70">
      <c r="B121" s="142"/>
      <c r="C121" s="32"/>
      <c r="D121" s="145"/>
      <c r="E121" s="145"/>
      <c r="F121" s="142"/>
      <c r="G121" s="32"/>
      <c r="H121" s="32"/>
      <c r="K121" s="157" t="s">
        <v>350</v>
      </c>
      <c r="L121" s="157" t="str">
        <f t="shared" si="20"/>
        <v>R_ES-MOB-WatHeat</v>
      </c>
      <c r="M121" s="157" t="s">
        <v>417</v>
      </c>
      <c r="N121" s="157">
        <f t="shared" si="8"/>
        <v>2.0724743126449299E-2</v>
      </c>
      <c r="O121" s="157" t="s">
        <v>18</v>
      </c>
      <c r="P121" s="157" t="s">
        <v>195</v>
      </c>
      <c r="T121" s="157" t="s">
        <v>350</v>
      </c>
      <c r="U121" s="157" t="str">
        <f t="shared" si="27"/>
        <v>R_ES-MOB-WatHeat</v>
      </c>
      <c r="V121" s="157" t="str">
        <f t="shared" si="27"/>
        <v>WH10_11</v>
      </c>
      <c r="W121" s="157">
        <f t="shared" si="10"/>
        <v>2.6960606459662698E-2</v>
      </c>
      <c r="X121" s="157" t="s">
        <v>18</v>
      </c>
      <c r="Y121" s="157" t="s">
        <v>190</v>
      </c>
      <c r="AC121" s="157" t="s">
        <v>350</v>
      </c>
      <c r="AD121" s="157" t="str">
        <f t="shared" si="22"/>
        <v>R_ES-MOB-WatHeat</v>
      </c>
      <c r="AE121" s="157" t="str">
        <f t="shared" si="22"/>
        <v>WH10_11</v>
      </c>
      <c r="AF121" s="157">
        <f t="shared" si="12"/>
        <v>2.0337356222063702E-2</v>
      </c>
      <c r="AG121" s="157" t="s">
        <v>18</v>
      </c>
      <c r="AH121" s="157" t="s">
        <v>196</v>
      </c>
      <c r="AL121" s="157" t="s">
        <v>350</v>
      </c>
      <c r="AM121" s="157" t="str">
        <f t="shared" si="23"/>
        <v>R_ES-MOB-WatHeat</v>
      </c>
      <c r="AN121" s="157" t="str">
        <f t="shared" si="23"/>
        <v>WH10_11</v>
      </c>
      <c r="AO121" s="157">
        <f t="shared" si="14"/>
        <v>2.2894431747416202E-2</v>
      </c>
      <c r="AP121" s="157" t="s">
        <v>18</v>
      </c>
      <c r="AQ121" s="157" t="s">
        <v>193</v>
      </c>
      <c r="AU121" s="157" t="s">
        <v>350</v>
      </c>
      <c r="AV121" s="157" t="str">
        <f t="shared" si="24"/>
        <v>R_ES-MOB-WatHeat</v>
      </c>
      <c r="AW121" s="157" t="str">
        <f t="shared" si="24"/>
        <v>WH10_11</v>
      </c>
      <c r="AX121" s="157">
        <f t="shared" si="16"/>
        <v>1.9316772940714301E-2</v>
      </c>
      <c r="AY121" s="157" t="s">
        <v>18</v>
      </c>
      <c r="AZ121" s="157" t="s">
        <v>192</v>
      </c>
      <c r="BD121" s="157" t="s">
        <v>350</v>
      </c>
      <c r="BE121" s="157" t="str">
        <f t="shared" si="25"/>
        <v>R_ES-MOB-WatHeat</v>
      </c>
      <c r="BF121" s="157" t="str">
        <f t="shared" si="25"/>
        <v>WH10_11</v>
      </c>
      <c r="BG121" s="157">
        <f t="shared" si="21"/>
        <v>2.2894431747416202E-2</v>
      </c>
      <c r="BH121" s="157" t="s">
        <v>18</v>
      </c>
      <c r="BI121" s="157" t="s">
        <v>194</v>
      </c>
      <c r="BM121" s="157" t="s">
        <v>350</v>
      </c>
      <c r="BN121" s="157" t="str">
        <f t="shared" si="26"/>
        <v>R_ES-MOB-WatHeat</v>
      </c>
      <c r="BO121" s="157" t="str">
        <f t="shared" si="26"/>
        <v>WH10_11</v>
      </c>
      <c r="BP121" s="157">
        <f t="shared" si="19"/>
        <v>1.9316772940714301E-2</v>
      </c>
      <c r="BQ121" s="157" t="s">
        <v>18</v>
      </c>
      <c r="BR121" s="157" t="s">
        <v>191</v>
      </c>
    </row>
    <row r="122" spans="2:70">
      <c r="B122" s="142"/>
      <c r="C122" s="32"/>
      <c r="D122" s="145"/>
      <c r="E122" s="145"/>
      <c r="F122" s="142"/>
      <c r="G122" s="32"/>
      <c r="H122" s="32"/>
      <c r="K122" s="157" t="s">
        <v>350</v>
      </c>
      <c r="L122" s="157" t="str">
        <f t="shared" si="20"/>
        <v>R_ES-MOB-WatHeat</v>
      </c>
      <c r="M122" s="157" t="s">
        <v>418</v>
      </c>
      <c r="N122" s="157">
        <f t="shared" si="8"/>
        <v>2.13134263086159E-2</v>
      </c>
      <c r="O122" s="157" t="s">
        <v>18</v>
      </c>
      <c r="P122" s="157" t="s">
        <v>195</v>
      </c>
      <c r="T122" s="157" t="s">
        <v>350</v>
      </c>
      <c r="U122" s="157" t="str">
        <f t="shared" si="27"/>
        <v>R_ES-MOB-WatHeat</v>
      </c>
      <c r="V122" s="157" t="str">
        <f t="shared" si="27"/>
        <v>WH12_13</v>
      </c>
      <c r="W122" s="157">
        <f t="shared" si="10"/>
        <v>2.8194153221252599E-2</v>
      </c>
      <c r="X122" s="157" t="s">
        <v>18</v>
      </c>
      <c r="Y122" s="157" t="s">
        <v>190</v>
      </c>
      <c r="AC122" s="157" t="s">
        <v>350</v>
      </c>
      <c r="AD122" s="157" t="str">
        <f t="shared" si="22"/>
        <v>R_ES-MOB-WatHeat</v>
      </c>
      <c r="AE122" s="157" t="str">
        <f t="shared" si="22"/>
        <v>WH12_13</v>
      </c>
      <c r="AF122" s="157">
        <f t="shared" si="12"/>
        <v>2.15779233299048E-2</v>
      </c>
      <c r="AG122" s="157" t="s">
        <v>18</v>
      </c>
      <c r="AH122" s="157" t="s">
        <v>196</v>
      </c>
      <c r="AL122" s="157" t="s">
        <v>350</v>
      </c>
      <c r="AM122" s="157" t="str">
        <f t="shared" si="23"/>
        <v>R_ES-MOB-WatHeat</v>
      </c>
      <c r="AN122" s="157" t="str">
        <f t="shared" si="23"/>
        <v>WH12_13</v>
      </c>
      <c r="AO122" s="157">
        <f t="shared" si="14"/>
        <v>2.4369922056626501E-2</v>
      </c>
      <c r="AP122" s="157" t="s">
        <v>18</v>
      </c>
      <c r="AQ122" s="157" t="s">
        <v>193</v>
      </c>
      <c r="AU122" s="157" t="s">
        <v>350</v>
      </c>
      <c r="AV122" s="157" t="str">
        <f t="shared" si="24"/>
        <v>R_ES-MOB-WatHeat</v>
      </c>
      <c r="AW122" s="157" t="str">
        <f t="shared" si="24"/>
        <v>WH12_13</v>
      </c>
      <c r="AX122" s="157">
        <f t="shared" si="16"/>
        <v>2.1713679165996799E-2</v>
      </c>
      <c r="AY122" s="157" t="s">
        <v>18</v>
      </c>
      <c r="AZ122" s="157" t="s">
        <v>192</v>
      </c>
      <c r="BD122" s="157" t="s">
        <v>350</v>
      </c>
      <c r="BE122" s="157" t="str">
        <f t="shared" si="25"/>
        <v>R_ES-MOB-WatHeat</v>
      </c>
      <c r="BF122" s="157" t="str">
        <f t="shared" si="25"/>
        <v>WH12_13</v>
      </c>
      <c r="BG122" s="157">
        <f t="shared" si="21"/>
        <v>2.4369922056626501E-2</v>
      </c>
      <c r="BH122" s="157" t="s">
        <v>18</v>
      </c>
      <c r="BI122" s="157" t="s">
        <v>194</v>
      </c>
      <c r="BM122" s="157" t="s">
        <v>350</v>
      </c>
      <c r="BN122" s="157" t="str">
        <f t="shared" si="26"/>
        <v>R_ES-MOB-WatHeat</v>
      </c>
      <c r="BO122" s="157" t="str">
        <f t="shared" si="26"/>
        <v>WH12_13</v>
      </c>
      <c r="BP122" s="157">
        <f t="shared" si="19"/>
        <v>2.1713679165996799E-2</v>
      </c>
      <c r="BQ122" s="157" t="s">
        <v>18</v>
      </c>
      <c r="BR122" s="157" t="s">
        <v>191</v>
      </c>
    </row>
    <row r="123" spans="2:70">
      <c r="B123" s="142"/>
      <c r="C123" s="32"/>
      <c r="D123" s="145"/>
      <c r="E123" s="145"/>
      <c r="F123" s="142"/>
      <c r="G123" s="32"/>
      <c r="H123" s="32"/>
      <c r="K123" s="158" t="s">
        <v>350</v>
      </c>
      <c r="L123" s="157" t="str">
        <f t="shared" si="20"/>
        <v>R_ES-MOB-WatHeat</v>
      </c>
      <c r="M123" s="157" t="s">
        <v>419</v>
      </c>
      <c r="N123" s="157">
        <f t="shared" si="8"/>
        <v>2.2469105630351701E-2</v>
      </c>
      <c r="O123" s="157" t="s">
        <v>18</v>
      </c>
      <c r="P123" s="157" t="s">
        <v>195</v>
      </c>
      <c r="T123" s="157" t="s">
        <v>350</v>
      </c>
      <c r="U123" s="157" t="str">
        <f t="shared" si="27"/>
        <v>R_ES-MOB-WatHeat</v>
      </c>
      <c r="V123" s="157" t="str">
        <f t="shared" si="27"/>
        <v>WH14_15</v>
      </c>
      <c r="W123" s="157">
        <f t="shared" si="10"/>
        <v>2.77591077183275E-2</v>
      </c>
      <c r="X123" s="157" t="s">
        <v>18</v>
      </c>
      <c r="Y123" s="157" t="s">
        <v>190</v>
      </c>
      <c r="AC123" s="157" t="s">
        <v>350</v>
      </c>
      <c r="AD123" s="157" t="str">
        <f t="shared" si="22"/>
        <v>R_ES-MOB-WatHeat</v>
      </c>
      <c r="AE123" s="157" t="str">
        <f t="shared" si="22"/>
        <v>WH14_15</v>
      </c>
      <c r="AF123" s="157">
        <f t="shared" si="12"/>
        <v>2.4437223084675701E-2</v>
      </c>
      <c r="AG123" s="157" t="s">
        <v>18</v>
      </c>
      <c r="AH123" s="157" t="s">
        <v>196</v>
      </c>
      <c r="AL123" s="157" t="s">
        <v>350</v>
      </c>
      <c r="AM123" s="157" t="str">
        <f t="shared" si="23"/>
        <v>R_ES-MOB-WatHeat</v>
      </c>
      <c r="AN123" s="157" t="str">
        <f t="shared" si="23"/>
        <v>WH14_15</v>
      </c>
      <c r="AO123" s="157">
        <f t="shared" si="14"/>
        <v>2.5296656553616501E-2</v>
      </c>
      <c r="AP123" s="157" t="s">
        <v>18</v>
      </c>
      <c r="AQ123" s="157" t="s">
        <v>193</v>
      </c>
      <c r="AU123" s="157" t="s">
        <v>350</v>
      </c>
      <c r="AV123" s="157" t="str">
        <f t="shared" si="24"/>
        <v>R_ES-MOB-WatHeat</v>
      </c>
      <c r="AW123" s="157" t="str">
        <f t="shared" si="24"/>
        <v>WH14_15</v>
      </c>
      <c r="AX123" s="157">
        <f t="shared" si="16"/>
        <v>2.31546162990083E-2</v>
      </c>
      <c r="AY123" s="157" t="s">
        <v>18</v>
      </c>
      <c r="AZ123" s="157" t="s">
        <v>192</v>
      </c>
      <c r="BD123" s="157" t="s">
        <v>350</v>
      </c>
      <c r="BE123" s="157" t="str">
        <f t="shared" si="25"/>
        <v>R_ES-MOB-WatHeat</v>
      </c>
      <c r="BF123" s="157" t="str">
        <f t="shared" si="25"/>
        <v>WH14_15</v>
      </c>
      <c r="BG123" s="157">
        <f t="shared" si="21"/>
        <v>2.5296656553616501E-2</v>
      </c>
      <c r="BH123" s="157" t="s">
        <v>18</v>
      </c>
      <c r="BI123" s="157" t="s">
        <v>194</v>
      </c>
      <c r="BM123" s="157" t="s">
        <v>350</v>
      </c>
      <c r="BN123" s="157" t="str">
        <f t="shared" si="26"/>
        <v>R_ES-MOB-WatHeat</v>
      </c>
      <c r="BO123" s="157" t="str">
        <f t="shared" si="26"/>
        <v>WH14_15</v>
      </c>
      <c r="BP123" s="157">
        <f t="shared" si="19"/>
        <v>2.31546162990083E-2</v>
      </c>
      <c r="BQ123" s="157" t="s">
        <v>18</v>
      </c>
      <c r="BR123" s="157" t="s">
        <v>191</v>
      </c>
    </row>
    <row r="124" spans="2:70">
      <c r="B124" s="142"/>
      <c r="C124" s="32"/>
      <c r="D124" s="145"/>
      <c r="E124" s="145"/>
      <c r="F124" s="142"/>
      <c r="G124" s="32"/>
      <c r="H124" s="32"/>
      <c r="K124" s="157" t="s">
        <v>350</v>
      </c>
      <c r="L124" s="157" t="str">
        <f t="shared" si="20"/>
        <v>R_ES-MOB-WatHeat</v>
      </c>
      <c r="M124" s="157" t="s">
        <v>420</v>
      </c>
      <c r="N124" s="157">
        <f t="shared" si="8"/>
        <v>2.28058793544892E-2</v>
      </c>
      <c r="O124" s="157" t="s">
        <v>18</v>
      </c>
      <c r="P124" s="157" t="s">
        <v>195</v>
      </c>
      <c r="T124" s="157" t="s">
        <v>350</v>
      </c>
      <c r="U124" s="157" t="str">
        <f t="shared" si="27"/>
        <v>R_ES-MOB-WatHeat</v>
      </c>
      <c r="V124" s="157" t="str">
        <f t="shared" si="27"/>
        <v>WH16_17</v>
      </c>
      <c r="W124" s="157">
        <f t="shared" si="10"/>
        <v>2.7022500142114401E-2</v>
      </c>
      <c r="X124" s="157" t="s">
        <v>18</v>
      </c>
      <c r="Y124" s="157" t="s">
        <v>190</v>
      </c>
      <c r="AC124" s="157" t="s">
        <v>350</v>
      </c>
      <c r="AD124" s="157" t="str">
        <f t="shared" si="22"/>
        <v>R_ES-MOB-WatHeat</v>
      </c>
      <c r="AE124" s="157" t="str">
        <f t="shared" si="22"/>
        <v>WH16_17</v>
      </c>
      <c r="AF124" s="157">
        <f t="shared" si="12"/>
        <v>2.5705527690156701E-2</v>
      </c>
      <c r="AG124" s="157" t="s">
        <v>18</v>
      </c>
      <c r="AH124" s="157" t="s">
        <v>196</v>
      </c>
      <c r="AL124" s="157" t="s">
        <v>350</v>
      </c>
      <c r="AM124" s="157" t="str">
        <f t="shared" si="23"/>
        <v>R_ES-MOB-WatHeat</v>
      </c>
      <c r="AN124" s="157" t="str">
        <f t="shared" si="23"/>
        <v>WH16_17</v>
      </c>
      <c r="AO124" s="157">
        <f t="shared" si="14"/>
        <v>2.5303534826348499E-2</v>
      </c>
      <c r="AP124" s="157" t="s">
        <v>18</v>
      </c>
      <c r="AQ124" s="157" t="s">
        <v>193</v>
      </c>
      <c r="AU124" s="157" t="s">
        <v>350</v>
      </c>
      <c r="AV124" s="157" t="str">
        <f t="shared" si="24"/>
        <v>R_ES-MOB-WatHeat</v>
      </c>
      <c r="AW124" s="157" t="str">
        <f t="shared" si="24"/>
        <v>WH16_17</v>
      </c>
      <c r="AX124" s="157">
        <f t="shared" si="16"/>
        <v>2.3358570263712099E-2</v>
      </c>
      <c r="AY124" s="157" t="s">
        <v>18</v>
      </c>
      <c r="AZ124" s="157" t="s">
        <v>192</v>
      </c>
      <c r="BD124" s="157" t="s">
        <v>350</v>
      </c>
      <c r="BE124" s="157" t="str">
        <f t="shared" si="25"/>
        <v>R_ES-MOB-WatHeat</v>
      </c>
      <c r="BF124" s="157" t="str">
        <f t="shared" si="25"/>
        <v>WH16_17</v>
      </c>
      <c r="BG124" s="157">
        <f t="shared" si="21"/>
        <v>2.5303534826348499E-2</v>
      </c>
      <c r="BH124" s="157" t="s">
        <v>18</v>
      </c>
      <c r="BI124" s="157" t="s">
        <v>194</v>
      </c>
      <c r="BM124" s="157" t="s">
        <v>350</v>
      </c>
      <c r="BN124" s="157" t="str">
        <f t="shared" si="26"/>
        <v>R_ES-MOB-WatHeat</v>
      </c>
      <c r="BO124" s="157" t="str">
        <f t="shared" si="26"/>
        <v>WH16_17</v>
      </c>
      <c r="BP124" s="157">
        <f t="shared" si="19"/>
        <v>2.3358570263712099E-2</v>
      </c>
      <c r="BQ124" s="157" t="s">
        <v>18</v>
      </c>
      <c r="BR124" s="157" t="s">
        <v>191</v>
      </c>
    </row>
    <row r="125" spans="2:70">
      <c r="B125" s="142"/>
      <c r="C125" s="32"/>
      <c r="D125" s="145"/>
      <c r="E125" s="145"/>
      <c r="F125" s="142"/>
      <c r="G125" s="32"/>
      <c r="H125" s="32"/>
      <c r="K125" s="157" t="s">
        <v>350</v>
      </c>
      <c r="L125" s="157" t="str">
        <f t="shared" si="20"/>
        <v>R_ES-MOB-WatHeat</v>
      </c>
      <c r="M125" s="157" t="s">
        <v>421</v>
      </c>
      <c r="N125" s="157">
        <f t="shared" si="8"/>
        <v>2.2833551053567502E-2</v>
      </c>
      <c r="O125" s="157" t="s">
        <v>18</v>
      </c>
      <c r="P125" s="157" t="s">
        <v>195</v>
      </c>
      <c r="T125" s="157" t="s">
        <v>350</v>
      </c>
      <c r="U125" s="157" t="str">
        <f t="shared" si="27"/>
        <v>R_ES-MOB-WatHeat</v>
      </c>
      <c r="V125" s="157" t="str">
        <f t="shared" si="27"/>
        <v>WH18_19</v>
      </c>
      <c r="W125" s="157">
        <f t="shared" si="10"/>
        <v>2.67517944660614E-2</v>
      </c>
      <c r="X125" s="157" t="s">
        <v>18</v>
      </c>
      <c r="Y125" s="157" t="s">
        <v>190</v>
      </c>
      <c r="AC125" s="157" t="s">
        <v>350</v>
      </c>
      <c r="AD125" s="157" t="str">
        <f t="shared" si="22"/>
        <v>R_ES-MOB-WatHeat</v>
      </c>
      <c r="AE125" s="157" t="str">
        <f t="shared" si="22"/>
        <v>WH18_19</v>
      </c>
      <c r="AF125" s="157">
        <f t="shared" si="12"/>
        <v>2.5592794365341599E-2</v>
      </c>
      <c r="AG125" s="157" t="s">
        <v>18</v>
      </c>
      <c r="AH125" s="157" t="s">
        <v>196</v>
      </c>
      <c r="AL125" s="157" t="s">
        <v>350</v>
      </c>
      <c r="AM125" s="157" t="str">
        <f t="shared" si="23"/>
        <v>R_ES-MOB-WatHeat</v>
      </c>
      <c r="AN125" s="157" t="str">
        <f t="shared" si="23"/>
        <v>WH18_19</v>
      </c>
      <c r="AO125" s="157">
        <f t="shared" si="14"/>
        <v>2.4969586031286201E-2</v>
      </c>
      <c r="AP125" s="157" t="s">
        <v>18</v>
      </c>
      <c r="AQ125" s="157" t="s">
        <v>193</v>
      </c>
      <c r="AU125" s="157" t="s">
        <v>350</v>
      </c>
      <c r="AV125" s="157" t="str">
        <f t="shared" si="24"/>
        <v>R_ES-MOB-WatHeat</v>
      </c>
      <c r="AW125" s="157" t="str">
        <f t="shared" si="24"/>
        <v>WH18_19</v>
      </c>
      <c r="AX125" s="157">
        <f t="shared" si="16"/>
        <v>2.3127630615324E-2</v>
      </c>
      <c r="AY125" s="157" t="s">
        <v>18</v>
      </c>
      <c r="AZ125" s="157" t="s">
        <v>192</v>
      </c>
      <c r="BD125" s="157" t="s">
        <v>350</v>
      </c>
      <c r="BE125" s="157" t="str">
        <f t="shared" si="25"/>
        <v>R_ES-MOB-WatHeat</v>
      </c>
      <c r="BF125" s="157" t="str">
        <f t="shared" si="25"/>
        <v>WH18_19</v>
      </c>
      <c r="BG125" s="157">
        <f t="shared" si="21"/>
        <v>2.4969586031286201E-2</v>
      </c>
      <c r="BH125" s="157" t="s">
        <v>18</v>
      </c>
      <c r="BI125" s="157" t="s">
        <v>194</v>
      </c>
      <c r="BM125" s="157" t="s">
        <v>350</v>
      </c>
      <c r="BN125" s="157" t="str">
        <f t="shared" si="26"/>
        <v>R_ES-MOB-WatHeat</v>
      </c>
      <c r="BO125" s="157" t="str">
        <f t="shared" si="26"/>
        <v>WH18_19</v>
      </c>
      <c r="BP125" s="157">
        <f t="shared" si="19"/>
        <v>2.3127630615324E-2</v>
      </c>
      <c r="BQ125" s="157" t="s">
        <v>18</v>
      </c>
      <c r="BR125" s="157" t="s">
        <v>191</v>
      </c>
    </row>
    <row r="126" spans="2:70">
      <c r="B126" s="142"/>
      <c r="C126" s="32"/>
      <c r="D126" s="145"/>
      <c r="E126" s="145"/>
      <c r="F126" s="142"/>
      <c r="G126" s="32"/>
      <c r="H126" s="32"/>
      <c r="K126" s="157" t="s">
        <v>350</v>
      </c>
      <c r="L126" s="157" t="str">
        <f t="shared" si="20"/>
        <v>R_ES-MOB-WatHeat</v>
      </c>
      <c r="M126" s="157" t="s">
        <v>422</v>
      </c>
      <c r="N126" s="157">
        <f t="shared" si="8"/>
        <v>2.2715455782190402E-2</v>
      </c>
      <c r="O126" s="157" t="s">
        <v>18</v>
      </c>
      <c r="P126" s="157" t="s">
        <v>195</v>
      </c>
      <c r="T126" s="157" t="s">
        <v>350</v>
      </c>
      <c r="U126" s="157" t="str">
        <f t="shared" si="27"/>
        <v>R_ES-MOB-WatHeat</v>
      </c>
      <c r="V126" s="157" t="str">
        <f t="shared" si="27"/>
        <v>WH20_21</v>
      </c>
      <c r="W126" s="157">
        <f t="shared" si="10"/>
        <v>2.8393351379152599E-2</v>
      </c>
      <c r="X126" s="157" t="s">
        <v>18</v>
      </c>
      <c r="Y126" s="157" t="s">
        <v>190</v>
      </c>
      <c r="AC126" s="157" t="s">
        <v>350</v>
      </c>
      <c r="AD126" s="157" t="str">
        <f t="shared" si="22"/>
        <v>R_ES-MOB-WatHeat</v>
      </c>
      <c r="AE126" s="157" t="str">
        <f t="shared" si="22"/>
        <v>WH20_21</v>
      </c>
      <c r="AF126" s="157">
        <f t="shared" si="12"/>
        <v>2.51280963570105E-2</v>
      </c>
      <c r="AG126" s="157" t="s">
        <v>18</v>
      </c>
      <c r="AH126" s="157" t="s">
        <v>196</v>
      </c>
      <c r="AL126" s="157" t="s">
        <v>350</v>
      </c>
      <c r="AM126" s="157" t="str">
        <f t="shared" si="23"/>
        <v>R_ES-MOB-WatHeat</v>
      </c>
      <c r="AN126" s="157" t="str">
        <f t="shared" si="23"/>
        <v>WH20_21</v>
      </c>
      <c r="AO126" s="157">
        <f t="shared" si="14"/>
        <v>2.51936667769471E-2</v>
      </c>
      <c r="AP126" s="157" t="s">
        <v>18</v>
      </c>
      <c r="AQ126" s="157" t="s">
        <v>193</v>
      </c>
      <c r="AU126" s="157" t="s">
        <v>350</v>
      </c>
      <c r="AV126" s="157" t="str">
        <f t="shared" si="24"/>
        <v>R_ES-MOB-WatHeat</v>
      </c>
      <c r="AW126" s="157" t="str">
        <f t="shared" si="24"/>
        <v>WH20_21</v>
      </c>
      <c r="AX126" s="157">
        <f t="shared" si="16"/>
        <v>2.3066922677741498E-2</v>
      </c>
      <c r="AY126" s="157" t="s">
        <v>18</v>
      </c>
      <c r="AZ126" s="157" t="s">
        <v>192</v>
      </c>
      <c r="BD126" s="157" t="s">
        <v>350</v>
      </c>
      <c r="BE126" s="157" t="str">
        <f t="shared" si="25"/>
        <v>R_ES-MOB-WatHeat</v>
      </c>
      <c r="BF126" s="157" t="str">
        <f t="shared" si="25"/>
        <v>WH20_21</v>
      </c>
      <c r="BG126" s="157">
        <f t="shared" si="21"/>
        <v>2.51936667769471E-2</v>
      </c>
      <c r="BH126" s="157" t="s">
        <v>18</v>
      </c>
      <c r="BI126" s="157" t="s">
        <v>194</v>
      </c>
      <c r="BM126" s="157" t="s">
        <v>350</v>
      </c>
      <c r="BN126" s="157" t="str">
        <f t="shared" si="26"/>
        <v>R_ES-MOB-WatHeat</v>
      </c>
      <c r="BO126" s="157" t="str">
        <f t="shared" si="26"/>
        <v>WH20_21</v>
      </c>
      <c r="BP126" s="157">
        <f t="shared" si="19"/>
        <v>2.3066922677741498E-2</v>
      </c>
      <c r="BQ126" s="157" t="s">
        <v>18</v>
      </c>
      <c r="BR126" s="157" t="s">
        <v>191</v>
      </c>
    </row>
    <row r="127" spans="2:70">
      <c r="B127" s="142"/>
      <c r="C127" s="32"/>
      <c r="D127" s="145"/>
      <c r="E127" s="145"/>
      <c r="F127" s="142"/>
      <c r="G127" s="32"/>
      <c r="H127" s="32"/>
      <c r="K127" s="158" t="s">
        <v>350</v>
      </c>
      <c r="L127" s="157" t="str">
        <f t="shared" si="20"/>
        <v>R_ES-MOB-WatHeat</v>
      </c>
      <c r="M127" s="157" t="s">
        <v>423</v>
      </c>
      <c r="N127" s="157">
        <f t="shared" si="8"/>
        <v>2.2889826289936899E-2</v>
      </c>
      <c r="O127" s="157" t="s">
        <v>18</v>
      </c>
      <c r="P127" s="157" t="s">
        <v>195</v>
      </c>
      <c r="T127" s="157" t="s">
        <v>350</v>
      </c>
      <c r="U127" s="157" t="str">
        <f t="shared" si="27"/>
        <v>R_ES-MOB-WatHeat</v>
      </c>
      <c r="V127" s="157" t="str">
        <f t="shared" si="27"/>
        <v>WH22_23</v>
      </c>
      <c r="W127" s="157">
        <f t="shared" si="10"/>
        <v>2.8309781661700801E-2</v>
      </c>
      <c r="X127" s="157" t="s">
        <v>18</v>
      </c>
      <c r="Y127" s="157" t="s">
        <v>190</v>
      </c>
      <c r="AC127" s="157" t="s">
        <v>350</v>
      </c>
      <c r="AD127" s="157" t="str">
        <f t="shared" si="22"/>
        <v>R_ES-MOB-WatHeat</v>
      </c>
      <c r="AE127" s="157" t="str">
        <f t="shared" si="22"/>
        <v>WH22_23</v>
      </c>
      <c r="AF127" s="157">
        <f t="shared" si="12"/>
        <v>2.54920738775338E-2</v>
      </c>
      <c r="AG127" s="157" t="s">
        <v>18</v>
      </c>
      <c r="AH127" s="157" t="s">
        <v>196</v>
      </c>
      <c r="AL127" s="157" t="s">
        <v>350</v>
      </c>
      <c r="AM127" s="157" t="str">
        <f t="shared" si="23"/>
        <v>R_ES-MOB-WatHeat</v>
      </c>
      <c r="AN127" s="157" t="str">
        <f t="shared" si="23"/>
        <v>WH22_23</v>
      </c>
      <c r="AO127" s="157">
        <f t="shared" si="14"/>
        <v>2.5793097568826001E-2</v>
      </c>
      <c r="AP127" s="157" t="s">
        <v>18</v>
      </c>
      <c r="AQ127" s="157" t="s">
        <v>193</v>
      </c>
      <c r="AU127" s="157" t="s">
        <v>350</v>
      </c>
      <c r="AV127" s="157" t="str">
        <f t="shared" si="24"/>
        <v>R_ES-MOB-WatHeat</v>
      </c>
      <c r="AW127" s="157" t="str">
        <f t="shared" si="24"/>
        <v>WH22_23</v>
      </c>
      <c r="AX127" s="157">
        <f t="shared" si="16"/>
        <v>2.46581494217923E-2</v>
      </c>
      <c r="AY127" s="157" t="s">
        <v>18</v>
      </c>
      <c r="AZ127" s="157" t="s">
        <v>192</v>
      </c>
      <c r="BD127" s="157" t="s">
        <v>350</v>
      </c>
      <c r="BE127" s="157" t="str">
        <f t="shared" si="25"/>
        <v>R_ES-MOB-WatHeat</v>
      </c>
      <c r="BF127" s="157" t="str">
        <f t="shared" si="25"/>
        <v>WH22_23</v>
      </c>
      <c r="BG127" s="157">
        <f t="shared" si="21"/>
        <v>2.5793097568826001E-2</v>
      </c>
      <c r="BH127" s="157" t="s">
        <v>18</v>
      </c>
      <c r="BI127" s="157" t="s">
        <v>194</v>
      </c>
      <c r="BM127" s="157" t="s">
        <v>350</v>
      </c>
      <c r="BN127" s="157" t="str">
        <f t="shared" si="26"/>
        <v>R_ES-MOB-WatHeat</v>
      </c>
      <c r="BO127" s="157" t="str">
        <f t="shared" si="26"/>
        <v>WH22_23</v>
      </c>
      <c r="BP127" s="157">
        <f t="shared" si="19"/>
        <v>2.46581494217923E-2</v>
      </c>
      <c r="BQ127" s="157" t="s">
        <v>18</v>
      </c>
      <c r="BR127" s="157" t="s">
        <v>191</v>
      </c>
    </row>
    <row r="128" spans="2:70">
      <c r="B128" s="142"/>
      <c r="C128" s="32"/>
      <c r="D128" s="145"/>
      <c r="E128" s="145"/>
      <c r="F128" s="142"/>
      <c r="G128" s="32"/>
      <c r="H128" s="32"/>
      <c r="K128" s="157" t="s">
        <v>350</v>
      </c>
      <c r="L128" s="157" t="str">
        <f>C11</f>
        <v>R_ES-APP-RE</v>
      </c>
      <c r="M128" s="157" t="str">
        <f t="shared" ref="M128:M191" si="28">M80</f>
        <v>RH0_1</v>
      </c>
      <c r="N128" s="157">
        <f t="shared" si="8"/>
        <v>2.0724659037165499E-2</v>
      </c>
      <c r="O128" s="157" t="s">
        <v>18</v>
      </c>
      <c r="P128" s="157" t="s">
        <v>195</v>
      </c>
      <c r="T128" s="157" t="s">
        <v>350</v>
      </c>
      <c r="U128" s="157" t="str">
        <f t="shared" si="27"/>
        <v>R_ES-APP-RE</v>
      </c>
      <c r="V128" s="157" t="str">
        <f t="shared" si="27"/>
        <v>RH0_1</v>
      </c>
      <c r="W128" s="157">
        <f t="shared" si="10"/>
        <v>2.1114941725154501E-2</v>
      </c>
      <c r="X128" s="157" t="s">
        <v>18</v>
      </c>
      <c r="Y128" s="157" t="s">
        <v>190</v>
      </c>
      <c r="AC128" s="157" t="s">
        <v>350</v>
      </c>
      <c r="AD128" s="157" t="str">
        <f t="shared" ref="AD128:AE175" si="29">U128</f>
        <v>R_ES-APP-RE</v>
      </c>
      <c r="AE128" s="157" t="str">
        <f t="shared" si="29"/>
        <v>RH0_1</v>
      </c>
      <c r="AF128" s="157">
        <f t="shared" si="12"/>
        <v>2.15588607712188E-2</v>
      </c>
      <c r="AG128" s="157" t="s">
        <v>18</v>
      </c>
      <c r="AH128" s="157" t="s">
        <v>196</v>
      </c>
      <c r="AL128" s="157" t="s">
        <v>350</v>
      </c>
      <c r="AM128" s="157" t="str">
        <f t="shared" ref="AM128:AN175" si="30">AD128</f>
        <v>R_ES-APP-RE</v>
      </c>
      <c r="AN128" s="157" t="str">
        <f t="shared" si="30"/>
        <v>RH0_1</v>
      </c>
      <c r="AO128" s="157">
        <f t="shared" si="14"/>
        <v>2.1100281615679801E-2</v>
      </c>
      <c r="AP128" s="157" t="s">
        <v>18</v>
      </c>
      <c r="AQ128" s="157" t="s">
        <v>193</v>
      </c>
      <c r="AU128" s="157" t="s">
        <v>350</v>
      </c>
      <c r="AV128" s="157" t="str">
        <f t="shared" ref="AV128:AW175" si="31">AM128</f>
        <v>R_ES-APP-RE</v>
      </c>
      <c r="AW128" s="157" t="str">
        <f t="shared" si="31"/>
        <v>RH0_1</v>
      </c>
      <c r="AX128" s="157">
        <f t="shared" si="16"/>
        <v>2.16553453978117E-2</v>
      </c>
      <c r="AY128" s="157" t="s">
        <v>18</v>
      </c>
      <c r="AZ128" s="157" t="s">
        <v>192</v>
      </c>
      <c r="BD128" s="157" t="s">
        <v>350</v>
      </c>
      <c r="BE128" s="157" t="str">
        <f t="shared" ref="BE128:BF175" si="32">AV128</f>
        <v>R_ES-APP-RE</v>
      </c>
      <c r="BF128" s="157" t="str">
        <f t="shared" si="32"/>
        <v>RH0_1</v>
      </c>
      <c r="BG128" s="157">
        <f t="shared" si="21"/>
        <v>2.1100281615679801E-2</v>
      </c>
      <c r="BH128" s="157" t="s">
        <v>18</v>
      </c>
      <c r="BI128" s="157" t="s">
        <v>194</v>
      </c>
      <c r="BM128" s="157" t="s">
        <v>350</v>
      </c>
      <c r="BN128" s="157" t="str">
        <f t="shared" ref="BN128:BO175" si="33">BE128</f>
        <v>R_ES-APP-RE</v>
      </c>
      <c r="BO128" s="157" t="str">
        <f t="shared" si="33"/>
        <v>RH0_1</v>
      </c>
      <c r="BP128" s="157">
        <f t="shared" si="19"/>
        <v>2.16553453978117E-2</v>
      </c>
      <c r="BQ128" s="157" t="s">
        <v>18</v>
      </c>
      <c r="BR128" s="157" t="s">
        <v>191</v>
      </c>
    </row>
    <row r="129" spans="2:70">
      <c r="B129" s="142"/>
      <c r="C129" s="32"/>
      <c r="D129" s="145"/>
      <c r="E129" s="145"/>
      <c r="F129" s="142"/>
      <c r="G129" s="32"/>
      <c r="H129" s="32"/>
      <c r="K129" s="157" t="s">
        <v>350</v>
      </c>
      <c r="L129" s="157" t="str">
        <f t="shared" ref="L129:L175" si="34">L128</f>
        <v>R_ES-APP-RE</v>
      </c>
      <c r="M129" s="157" t="str">
        <f t="shared" si="28"/>
        <v>RH2_3</v>
      </c>
      <c r="N129" s="157">
        <f t="shared" si="8"/>
        <v>2.0606913950845501E-2</v>
      </c>
      <c r="O129" s="157" t="s">
        <v>18</v>
      </c>
      <c r="P129" s="157" t="s">
        <v>195</v>
      </c>
      <c r="T129" s="157" t="s">
        <v>350</v>
      </c>
      <c r="U129" s="157" t="str">
        <f t="shared" ref="U129:V175" si="35">L129</f>
        <v>R_ES-APP-RE</v>
      </c>
      <c r="V129" s="157" t="str">
        <f t="shared" si="35"/>
        <v>RH2_3</v>
      </c>
      <c r="W129" s="157">
        <f t="shared" si="10"/>
        <v>1.9269377650939001E-2</v>
      </c>
      <c r="X129" s="157" t="s">
        <v>18</v>
      </c>
      <c r="Y129" s="157" t="s">
        <v>190</v>
      </c>
      <c r="AC129" s="157" t="s">
        <v>350</v>
      </c>
      <c r="AD129" s="157" t="str">
        <f t="shared" si="29"/>
        <v>R_ES-APP-RE</v>
      </c>
      <c r="AE129" s="157" t="str">
        <f t="shared" si="29"/>
        <v>RH2_3</v>
      </c>
      <c r="AF129" s="157">
        <f t="shared" si="12"/>
        <v>2.1716461727874999E-2</v>
      </c>
      <c r="AG129" s="157" t="s">
        <v>18</v>
      </c>
      <c r="AH129" s="157" t="s">
        <v>196</v>
      </c>
      <c r="AL129" s="157" t="s">
        <v>350</v>
      </c>
      <c r="AM129" s="157" t="str">
        <f t="shared" si="30"/>
        <v>R_ES-APP-RE</v>
      </c>
      <c r="AN129" s="157" t="str">
        <f t="shared" si="30"/>
        <v>RH2_3</v>
      </c>
      <c r="AO129" s="157">
        <f t="shared" si="14"/>
        <v>2.02044634746338E-2</v>
      </c>
      <c r="AP129" s="157" t="s">
        <v>18</v>
      </c>
      <c r="AQ129" s="157" t="s">
        <v>193</v>
      </c>
      <c r="AU129" s="157" t="s">
        <v>350</v>
      </c>
      <c r="AV129" s="157" t="str">
        <f t="shared" si="31"/>
        <v>R_ES-APP-RE</v>
      </c>
      <c r="AW129" s="157" t="str">
        <f t="shared" si="31"/>
        <v>RH2_3</v>
      </c>
      <c r="AX129" s="157">
        <f t="shared" si="16"/>
        <v>1.9761792817229899E-2</v>
      </c>
      <c r="AY129" s="157" t="s">
        <v>18</v>
      </c>
      <c r="AZ129" s="157" t="s">
        <v>192</v>
      </c>
      <c r="BD129" s="157" t="s">
        <v>350</v>
      </c>
      <c r="BE129" s="157" t="str">
        <f t="shared" si="32"/>
        <v>R_ES-APP-RE</v>
      </c>
      <c r="BF129" s="157" t="str">
        <f t="shared" si="32"/>
        <v>RH2_3</v>
      </c>
      <c r="BG129" s="157">
        <f t="shared" si="21"/>
        <v>2.02044634746338E-2</v>
      </c>
      <c r="BH129" s="157" t="s">
        <v>18</v>
      </c>
      <c r="BI129" s="157" t="s">
        <v>194</v>
      </c>
      <c r="BM129" s="157" t="s">
        <v>350</v>
      </c>
      <c r="BN129" s="157" t="str">
        <f t="shared" si="33"/>
        <v>R_ES-APP-RE</v>
      </c>
      <c r="BO129" s="157" t="str">
        <f t="shared" si="33"/>
        <v>RH2_3</v>
      </c>
      <c r="BP129" s="157">
        <f t="shared" si="19"/>
        <v>1.9761792817229899E-2</v>
      </c>
      <c r="BQ129" s="157" t="s">
        <v>18</v>
      </c>
      <c r="BR129" s="157" t="s">
        <v>191</v>
      </c>
    </row>
    <row r="130" spans="2:70">
      <c r="B130" s="142"/>
      <c r="C130" s="32"/>
      <c r="D130" s="145"/>
      <c r="E130" s="145"/>
      <c r="F130" s="142"/>
      <c r="G130" s="32"/>
      <c r="H130" s="32"/>
      <c r="K130" s="157" t="s">
        <v>350</v>
      </c>
      <c r="L130" s="157" t="str">
        <f t="shared" si="34"/>
        <v>R_ES-APP-RE</v>
      </c>
      <c r="M130" s="157" t="str">
        <f t="shared" si="28"/>
        <v>RH4_5</v>
      </c>
      <c r="N130" s="157">
        <f t="shared" si="8"/>
        <v>1.99087438710615E-2</v>
      </c>
      <c r="O130" s="157" t="s">
        <v>18</v>
      </c>
      <c r="P130" s="157" t="s">
        <v>195</v>
      </c>
      <c r="T130" s="157" t="s">
        <v>350</v>
      </c>
      <c r="U130" s="157" t="str">
        <f t="shared" si="35"/>
        <v>R_ES-APP-RE</v>
      </c>
      <c r="V130" s="157" t="str">
        <f t="shared" si="35"/>
        <v>RH4_5</v>
      </c>
      <c r="W130" s="157">
        <f t="shared" si="10"/>
        <v>1.85538915735157E-2</v>
      </c>
      <c r="X130" s="157" t="s">
        <v>18</v>
      </c>
      <c r="Y130" s="157" t="s">
        <v>190</v>
      </c>
      <c r="AC130" s="157" t="s">
        <v>350</v>
      </c>
      <c r="AD130" s="157" t="str">
        <f t="shared" si="29"/>
        <v>R_ES-APP-RE</v>
      </c>
      <c r="AE130" s="157" t="str">
        <f t="shared" si="29"/>
        <v>RH4_5</v>
      </c>
      <c r="AF130" s="157">
        <f t="shared" si="12"/>
        <v>2.10410330240004E-2</v>
      </c>
      <c r="AG130" s="157" t="s">
        <v>18</v>
      </c>
      <c r="AH130" s="157" t="s">
        <v>196</v>
      </c>
      <c r="AL130" s="157" t="s">
        <v>350</v>
      </c>
      <c r="AM130" s="157" t="str">
        <f t="shared" si="30"/>
        <v>R_ES-APP-RE</v>
      </c>
      <c r="AN130" s="157" t="str">
        <f t="shared" si="30"/>
        <v>RH4_5</v>
      </c>
      <c r="AO130" s="157">
        <f t="shared" si="14"/>
        <v>1.9159866676335801E-2</v>
      </c>
      <c r="AP130" s="157" t="s">
        <v>18</v>
      </c>
      <c r="AQ130" s="157" t="s">
        <v>193</v>
      </c>
      <c r="AU130" s="157" t="s">
        <v>350</v>
      </c>
      <c r="AV130" s="157" t="str">
        <f t="shared" si="31"/>
        <v>R_ES-APP-RE</v>
      </c>
      <c r="AW130" s="157" t="str">
        <f t="shared" si="31"/>
        <v>RH4_5</v>
      </c>
      <c r="AX130" s="157">
        <f t="shared" si="16"/>
        <v>1.7601494690120401E-2</v>
      </c>
      <c r="AY130" s="157" t="s">
        <v>18</v>
      </c>
      <c r="AZ130" s="157" t="s">
        <v>192</v>
      </c>
      <c r="BD130" s="157" t="s">
        <v>350</v>
      </c>
      <c r="BE130" s="157" t="str">
        <f t="shared" si="32"/>
        <v>R_ES-APP-RE</v>
      </c>
      <c r="BF130" s="157" t="str">
        <f t="shared" si="32"/>
        <v>RH4_5</v>
      </c>
      <c r="BG130" s="157">
        <f t="shared" si="21"/>
        <v>1.9159866676335801E-2</v>
      </c>
      <c r="BH130" s="157" t="s">
        <v>18</v>
      </c>
      <c r="BI130" s="157" t="s">
        <v>194</v>
      </c>
      <c r="BM130" s="157" t="s">
        <v>350</v>
      </c>
      <c r="BN130" s="157" t="str">
        <f t="shared" si="33"/>
        <v>R_ES-APP-RE</v>
      </c>
      <c r="BO130" s="157" t="str">
        <f t="shared" si="33"/>
        <v>RH4_5</v>
      </c>
      <c r="BP130" s="157">
        <f t="shared" si="19"/>
        <v>1.7601494690120401E-2</v>
      </c>
      <c r="BQ130" s="157" t="s">
        <v>18</v>
      </c>
      <c r="BR130" s="157" t="s">
        <v>191</v>
      </c>
    </row>
    <row r="131" spans="2:70">
      <c r="B131" s="142"/>
      <c r="C131" s="32"/>
      <c r="D131" s="145"/>
      <c r="E131" s="145"/>
      <c r="F131" s="142"/>
      <c r="G131" s="32"/>
      <c r="H131" s="32"/>
      <c r="K131" s="158" t="s">
        <v>350</v>
      </c>
      <c r="L131" s="157" t="str">
        <f t="shared" si="34"/>
        <v>R_ES-APP-RE</v>
      </c>
      <c r="M131" s="157" t="str">
        <f t="shared" si="28"/>
        <v>RH6_7</v>
      </c>
      <c r="N131" s="157">
        <f t="shared" si="8"/>
        <v>1.9131142691048E-2</v>
      </c>
      <c r="O131" s="157" t="s">
        <v>18</v>
      </c>
      <c r="P131" s="157" t="s">
        <v>195</v>
      </c>
      <c r="T131" s="157" t="s">
        <v>350</v>
      </c>
      <c r="U131" s="157" t="str">
        <f t="shared" si="35"/>
        <v>R_ES-APP-RE</v>
      </c>
      <c r="V131" s="157" t="str">
        <f t="shared" si="35"/>
        <v>RH6_7</v>
      </c>
      <c r="W131" s="157">
        <f t="shared" si="10"/>
        <v>1.8803352118699601E-2</v>
      </c>
      <c r="X131" s="157" t="s">
        <v>18</v>
      </c>
      <c r="Y131" s="157" t="s">
        <v>190</v>
      </c>
      <c r="AC131" s="157" t="s">
        <v>350</v>
      </c>
      <c r="AD131" s="157" t="str">
        <f t="shared" si="29"/>
        <v>R_ES-APP-RE</v>
      </c>
      <c r="AE131" s="157" t="str">
        <f t="shared" si="29"/>
        <v>RH6_7</v>
      </c>
      <c r="AF131" s="157">
        <f t="shared" si="12"/>
        <v>1.8623642385664298E-2</v>
      </c>
      <c r="AG131" s="157" t="s">
        <v>18</v>
      </c>
      <c r="AH131" s="157" t="s">
        <v>196</v>
      </c>
      <c r="AL131" s="157" t="s">
        <v>350</v>
      </c>
      <c r="AM131" s="157" t="str">
        <f t="shared" si="30"/>
        <v>R_ES-APP-RE</v>
      </c>
      <c r="AN131" s="157" t="str">
        <f t="shared" si="30"/>
        <v>RH6_7</v>
      </c>
      <c r="AO131" s="157">
        <f t="shared" si="14"/>
        <v>1.8319027581294899E-2</v>
      </c>
      <c r="AP131" s="157" t="s">
        <v>18</v>
      </c>
      <c r="AQ131" s="157" t="s">
        <v>193</v>
      </c>
      <c r="AU131" s="157" t="s">
        <v>350</v>
      </c>
      <c r="AV131" s="157" t="str">
        <f t="shared" si="31"/>
        <v>R_ES-APP-RE</v>
      </c>
      <c r="AW131" s="157" t="str">
        <f t="shared" si="31"/>
        <v>RH6_7</v>
      </c>
      <c r="AX131" s="157">
        <f t="shared" si="16"/>
        <v>1.6744293447780698E-2</v>
      </c>
      <c r="AY131" s="157" t="s">
        <v>18</v>
      </c>
      <c r="AZ131" s="157" t="s">
        <v>192</v>
      </c>
      <c r="BD131" s="157" t="s">
        <v>350</v>
      </c>
      <c r="BE131" s="157" t="str">
        <f t="shared" si="32"/>
        <v>R_ES-APP-RE</v>
      </c>
      <c r="BF131" s="157" t="str">
        <f t="shared" si="32"/>
        <v>RH6_7</v>
      </c>
      <c r="BG131" s="157">
        <f t="shared" si="21"/>
        <v>1.8319027581294899E-2</v>
      </c>
      <c r="BH131" s="157" t="s">
        <v>18</v>
      </c>
      <c r="BI131" s="157" t="s">
        <v>194</v>
      </c>
      <c r="BM131" s="157" t="s">
        <v>350</v>
      </c>
      <c r="BN131" s="157" t="str">
        <f t="shared" si="33"/>
        <v>R_ES-APP-RE</v>
      </c>
      <c r="BO131" s="157" t="str">
        <f t="shared" si="33"/>
        <v>RH6_7</v>
      </c>
      <c r="BP131" s="157">
        <f t="shared" si="19"/>
        <v>1.6744293447780698E-2</v>
      </c>
      <c r="BQ131" s="157" t="s">
        <v>18</v>
      </c>
      <c r="BR131" s="157" t="s">
        <v>191</v>
      </c>
    </row>
    <row r="132" spans="2:70">
      <c r="B132" s="142"/>
      <c r="C132" s="32"/>
      <c r="D132" s="145"/>
      <c r="E132" s="145"/>
      <c r="F132" s="142"/>
      <c r="G132" s="32"/>
      <c r="H132" s="32"/>
      <c r="K132" s="157" t="s">
        <v>350</v>
      </c>
      <c r="L132" s="157" t="str">
        <f t="shared" si="34"/>
        <v>R_ES-APP-RE</v>
      </c>
      <c r="M132" s="157" t="str">
        <f t="shared" si="28"/>
        <v>RH8_9</v>
      </c>
      <c r="N132" s="157">
        <f t="shared" si="8"/>
        <v>1.8830899452683101E-2</v>
      </c>
      <c r="O132" s="157" t="s">
        <v>18</v>
      </c>
      <c r="P132" s="157" t="s">
        <v>195</v>
      </c>
      <c r="T132" s="157" t="s">
        <v>350</v>
      </c>
      <c r="U132" s="157" t="str">
        <f t="shared" si="35"/>
        <v>R_ES-APP-RE</v>
      </c>
      <c r="V132" s="157" t="str">
        <f t="shared" si="35"/>
        <v>RH8_9</v>
      </c>
      <c r="W132" s="157">
        <f t="shared" si="10"/>
        <v>2.0275784295644899E-2</v>
      </c>
      <c r="X132" s="157" t="s">
        <v>18</v>
      </c>
      <c r="Y132" s="157" t="s">
        <v>190</v>
      </c>
      <c r="AC132" s="157" t="s">
        <v>350</v>
      </c>
      <c r="AD132" s="157" t="str">
        <f t="shared" si="29"/>
        <v>R_ES-APP-RE</v>
      </c>
      <c r="AE132" s="157" t="str">
        <f t="shared" si="29"/>
        <v>RH8_9</v>
      </c>
      <c r="AF132" s="157">
        <f t="shared" si="12"/>
        <v>1.7156934758240101E-2</v>
      </c>
      <c r="AG132" s="157" t="s">
        <v>18</v>
      </c>
      <c r="AH132" s="157" t="s">
        <v>196</v>
      </c>
      <c r="AL132" s="157" t="s">
        <v>350</v>
      </c>
      <c r="AM132" s="157" t="str">
        <f t="shared" si="30"/>
        <v>R_ES-APP-RE</v>
      </c>
      <c r="AN132" s="157" t="str">
        <f t="shared" si="30"/>
        <v>RH8_9</v>
      </c>
      <c r="AO132" s="157">
        <f t="shared" si="14"/>
        <v>1.8367232972075199E-2</v>
      </c>
      <c r="AP132" s="157" t="s">
        <v>18</v>
      </c>
      <c r="AQ132" s="157" t="s">
        <v>193</v>
      </c>
      <c r="AU132" s="157" t="s">
        <v>350</v>
      </c>
      <c r="AV132" s="157" t="str">
        <f t="shared" si="31"/>
        <v>R_ES-APP-RE</v>
      </c>
      <c r="AW132" s="157" t="str">
        <f t="shared" si="31"/>
        <v>RH8_9</v>
      </c>
      <c r="AX132" s="157">
        <f t="shared" si="16"/>
        <v>1.6887841722384601E-2</v>
      </c>
      <c r="AY132" s="157" t="s">
        <v>18</v>
      </c>
      <c r="AZ132" s="157" t="s">
        <v>192</v>
      </c>
      <c r="BD132" s="157" t="s">
        <v>350</v>
      </c>
      <c r="BE132" s="157" t="str">
        <f t="shared" si="32"/>
        <v>R_ES-APP-RE</v>
      </c>
      <c r="BF132" s="157" t="str">
        <f t="shared" si="32"/>
        <v>RH8_9</v>
      </c>
      <c r="BG132" s="157">
        <f t="shared" si="21"/>
        <v>1.8367232972075199E-2</v>
      </c>
      <c r="BH132" s="157" t="s">
        <v>18</v>
      </c>
      <c r="BI132" s="157" t="s">
        <v>194</v>
      </c>
      <c r="BM132" s="157" t="s">
        <v>350</v>
      </c>
      <c r="BN132" s="157" t="str">
        <f t="shared" si="33"/>
        <v>R_ES-APP-RE</v>
      </c>
      <c r="BO132" s="157" t="str">
        <f t="shared" si="33"/>
        <v>RH8_9</v>
      </c>
      <c r="BP132" s="157">
        <f t="shared" si="19"/>
        <v>1.6887841722384601E-2</v>
      </c>
      <c r="BQ132" s="157" t="s">
        <v>18</v>
      </c>
      <c r="BR132" s="157" t="s">
        <v>191</v>
      </c>
    </row>
    <row r="133" spans="2:70">
      <c r="B133" s="142"/>
      <c r="C133" s="32"/>
      <c r="D133" s="145"/>
      <c r="E133" s="145"/>
      <c r="F133" s="142"/>
      <c r="G133" s="32"/>
      <c r="H133" s="32"/>
      <c r="K133" s="157" t="s">
        <v>350</v>
      </c>
      <c r="L133" s="157" t="str">
        <f t="shared" si="34"/>
        <v>R_ES-APP-RE</v>
      </c>
      <c r="M133" s="157" t="str">
        <f t="shared" si="28"/>
        <v>RH10_11</v>
      </c>
      <c r="N133" s="157">
        <f t="shared" si="8"/>
        <v>1.8892209620715399E-2</v>
      </c>
      <c r="O133" s="157" t="s">
        <v>18</v>
      </c>
      <c r="P133" s="157" t="s">
        <v>195</v>
      </c>
      <c r="T133" s="157" t="s">
        <v>350</v>
      </c>
      <c r="U133" s="157" t="str">
        <f t="shared" si="35"/>
        <v>R_ES-APP-RE</v>
      </c>
      <c r="V133" s="157" t="str">
        <f t="shared" si="35"/>
        <v>RH10_11</v>
      </c>
      <c r="W133" s="157">
        <f t="shared" si="10"/>
        <v>2.2672709406807202E-2</v>
      </c>
      <c r="X133" s="157" t="s">
        <v>18</v>
      </c>
      <c r="Y133" s="157" t="s">
        <v>190</v>
      </c>
      <c r="AC133" s="157" t="s">
        <v>350</v>
      </c>
      <c r="AD133" s="157" t="str">
        <f t="shared" si="29"/>
        <v>R_ES-APP-RE</v>
      </c>
      <c r="AE133" s="157" t="str">
        <f t="shared" si="29"/>
        <v>RH10_11</v>
      </c>
      <c r="AF133" s="157">
        <f t="shared" si="12"/>
        <v>1.6996069788382001E-2</v>
      </c>
      <c r="AG133" s="157" t="s">
        <v>18</v>
      </c>
      <c r="AH133" s="157" t="s">
        <v>196</v>
      </c>
      <c r="AL133" s="157" t="s">
        <v>350</v>
      </c>
      <c r="AM133" s="157" t="str">
        <f t="shared" si="30"/>
        <v>R_ES-APP-RE</v>
      </c>
      <c r="AN133" s="157" t="str">
        <f t="shared" si="30"/>
        <v>RH10_11</v>
      </c>
      <c r="AO133" s="157">
        <f t="shared" si="14"/>
        <v>1.9516123374229401E-2</v>
      </c>
      <c r="AP133" s="157" t="s">
        <v>18</v>
      </c>
      <c r="AQ133" s="157" t="s">
        <v>193</v>
      </c>
      <c r="AU133" s="157" t="s">
        <v>350</v>
      </c>
      <c r="AV133" s="157" t="str">
        <f t="shared" si="31"/>
        <v>R_ES-APP-RE</v>
      </c>
      <c r="AW133" s="157" t="str">
        <f t="shared" si="31"/>
        <v>RH10_11</v>
      </c>
      <c r="AX133" s="157">
        <f t="shared" si="16"/>
        <v>1.8742267418083301E-2</v>
      </c>
      <c r="AY133" s="157" t="s">
        <v>18</v>
      </c>
      <c r="AZ133" s="157" t="s">
        <v>192</v>
      </c>
      <c r="BD133" s="157" t="s">
        <v>350</v>
      </c>
      <c r="BE133" s="157" t="str">
        <f t="shared" si="32"/>
        <v>R_ES-APP-RE</v>
      </c>
      <c r="BF133" s="157" t="str">
        <f t="shared" si="32"/>
        <v>RH10_11</v>
      </c>
      <c r="BG133" s="157">
        <f t="shared" si="21"/>
        <v>1.9516123374229401E-2</v>
      </c>
      <c r="BH133" s="157" t="s">
        <v>18</v>
      </c>
      <c r="BI133" s="157" t="s">
        <v>194</v>
      </c>
      <c r="BM133" s="157" t="s">
        <v>350</v>
      </c>
      <c r="BN133" s="157" t="str">
        <f t="shared" si="33"/>
        <v>R_ES-APP-RE</v>
      </c>
      <c r="BO133" s="157" t="str">
        <f t="shared" si="33"/>
        <v>RH10_11</v>
      </c>
      <c r="BP133" s="157">
        <f t="shared" si="19"/>
        <v>1.8742267418083301E-2</v>
      </c>
      <c r="BQ133" s="157" t="s">
        <v>18</v>
      </c>
      <c r="BR133" s="157" t="s">
        <v>191</v>
      </c>
    </row>
    <row r="134" spans="2:70">
      <c r="B134" s="142"/>
      <c r="C134" s="32"/>
      <c r="D134" s="145"/>
      <c r="E134" s="145"/>
      <c r="F134" s="142"/>
      <c r="G134" s="32"/>
      <c r="H134" s="32"/>
      <c r="K134" s="157" t="s">
        <v>350</v>
      </c>
      <c r="L134" s="157" t="str">
        <f t="shared" si="34"/>
        <v>R_ES-APP-RE</v>
      </c>
      <c r="M134" s="157" t="str">
        <f t="shared" si="28"/>
        <v>RH12_13</v>
      </c>
      <c r="N134" s="157">
        <f t="shared" si="8"/>
        <v>1.9735672875253098E-2</v>
      </c>
      <c r="O134" s="157" t="s">
        <v>18</v>
      </c>
      <c r="P134" s="157" t="s">
        <v>195</v>
      </c>
      <c r="T134" s="157" t="s">
        <v>350</v>
      </c>
      <c r="U134" s="157" t="str">
        <f t="shared" si="35"/>
        <v>R_ES-APP-RE</v>
      </c>
      <c r="V134" s="157" t="str">
        <f t="shared" si="35"/>
        <v>RH12_13</v>
      </c>
      <c r="W134" s="157">
        <f t="shared" si="10"/>
        <v>2.27084613240583E-2</v>
      </c>
      <c r="X134" s="157" t="s">
        <v>18</v>
      </c>
      <c r="Y134" s="157" t="s">
        <v>190</v>
      </c>
      <c r="AC134" s="157" t="s">
        <v>350</v>
      </c>
      <c r="AD134" s="157" t="str">
        <f t="shared" si="29"/>
        <v>R_ES-APP-RE</v>
      </c>
      <c r="AE134" s="157" t="str">
        <f t="shared" si="29"/>
        <v>RH12_13</v>
      </c>
      <c r="AF134" s="157">
        <f t="shared" si="12"/>
        <v>1.8190021942149099E-2</v>
      </c>
      <c r="AG134" s="157" t="s">
        <v>18</v>
      </c>
      <c r="AH134" s="157" t="s">
        <v>196</v>
      </c>
      <c r="AL134" s="157" t="s">
        <v>350</v>
      </c>
      <c r="AM134" s="157" t="str">
        <f t="shared" si="30"/>
        <v>R_ES-APP-RE</v>
      </c>
      <c r="AN134" s="157" t="str">
        <f t="shared" si="30"/>
        <v>RH12_13</v>
      </c>
      <c r="AO134" s="157">
        <f t="shared" si="14"/>
        <v>2.0392977411634601E-2</v>
      </c>
      <c r="AP134" s="157" t="s">
        <v>18</v>
      </c>
      <c r="AQ134" s="157" t="s">
        <v>193</v>
      </c>
      <c r="AU134" s="157" t="s">
        <v>350</v>
      </c>
      <c r="AV134" s="157" t="str">
        <f t="shared" si="31"/>
        <v>R_ES-APP-RE</v>
      </c>
      <c r="AW134" s="157" t="str">
        <f t="shared" si="31"/>
        <v>RH12_13</v>
      </c>
      <c r="AX134" s="157">
        <f t="shared" si="16"/>
        <v>2.03766512243404E-2</v>
      </c>
      <c r="AY134" s="157" t="s">
        <v>18</v>
      </c>
      <c r="AZ134" s="157" t="s">
        <v>192</v>
      </c>
      <c r="BD134" s="157" t="s">
        <v>350</v>
      </c>
      <c r="BE134" s="157" t="str">
        <f t="shared" si="32"/>
        <v>R_ES-APP-RE</v>
      </c>
      <c r="BF134" s="157" t="str">
        <f t="shared" si="32"/>
        <v>RH12_13</v>
      </c>
      <c r="BG134" s="157">
        <f t="shared" si="21"/>
        <v>2.0392977411634601E-2</v>
      </c>
      <c r="BH134" s="157" t="s">
        <v>18</v>
      </c>
      <c r="BI134" s="157" t="s">
        <v>194</v>
      </c>
      <c r="BM134" s="157" t="s">
        <v>350</v>
      </c>
      <c r="BN134" s="157" t="str">
        <f t="shared" si="33"/>
        <v>R_ES-APP-RE</v>
      </c>
      <c r="BO134" s="157" t="str">
        <f t="shared" si="33"/>
        <v>RH12_13</v>
      </c>
      <c r="BP134" s="157">
        <f t="shared" si="19"/>
        <v>2.03766512243404E-2</v>
      </c>
      <c r="BQ134" s="157" t="s">
        <v>18</v>
      </c>
      <c r="BR134" s="157" t="s">
        <v>191</v>
      </c>
    </row>
    <row r="135" spans="2:70">
      <c r="B135" s="142"/>
      <c r="C135" s="32"/>
      <c r="D135" s="145"/>
      <c r="E135" s="145"/>
      <c r="F135" s="142"/>
      <c r="G135" s="32"/>
      <c r="H135" s="32"/>
      <c r="K135" s="158" t="s">
        <v>350</v>
      </c>
      <c r="L135" s="157" t="str">
        <f t="shared" si="34"/>
        <v>R_ES-APP-RE</v>
      </c>
      <c r="M135" s="157" t="str">
        <f t="shared" si="28"/>
        <v>RH14_15</v>
      </c>
      <c r="N135" s="157">
        <f t="shared" si="8"/>
        <v>2.0535190266484399E-2</v>
      </c>
      <c r="O135" s="157" t="s">
        <v>18</v>
      </c>
      <c r="P135" s="157" t="s">
        <v>195</v>
      </c>
      <c r="T135" s="157" t="s">
        <v>350</v>
      </c>
      <c r="U135" s="157" t="str">
        <f t="shared" si="35"/>
        <v>R_ES-APP-RE</v>
      </c>
      <c r="V135" s="157" t="str">
        <f t="shared" si="35"/>
        <v>RH14_15</v>
      </c>
      <c r="W135" s="157">
        <f t="shared" si="10"/>
        <v>2.2052829918983601E-2</v>
      </c>
      <c r="X135" s="157" t="s">
        <v>18</v>
      </c>
      <c r="Y135" s="157" t="s">
        <v>190</v>
      </c>
      <c r="AC135" s="157" t="s">
        <v>350</v>
      </c>
      <c r="AD135" s="157" t="str">
        <f t="shared" si="29"/>
        <v>R_ES-APP-RE</v>
      </c>
      <c r="AE135" s="157" t="str">
        <f t="shared" si="29"/>
        <v>RH14_15</v>
      </c>
      <c r="AF135" s="157">
        <f t="shared" si="12"/>
        <v>2.09674919745702E-2</v>
      </c>
      <c r="AG135" s="157" t="s">
        <v>18</v>
      </c>
      <c r="AH135" s="157" t="s">
        <v>196</v>
      </c>
      <c r="AL135" s="157" t="s">
        <v>350</v>
      </c>
      <c r="AM135" s="157" t="str">
        <f t="shared" si="30"/>
        <v>R_ES-APP-RE</v>
      </c>
      <c r="AN135" s="157" t="str">
        <f t="shared" si="30"/>
        <v>RH14_15</v>
      </c>
      <c r="AO135" s="157">
        <f t="shared" si="14"/>
        <v>2.1041702332658799E-2</v>
      </c>
      <c r="AP135" s="157" t="s">
        <v>18</v>
      </c>
      <c r="AQ135" s="157" t="s">
        <v>193</v>
      </c>
      <c r="AU135" s="157" t="s">
        <v>350</v>
      </c>
      <c r="AV135" s="157" t="str">
        <f t="shared" si="31"/>
        <v>R_ES-APP-RE</v>
      </c>
      <c r="AW135" s="157" t="str">
        <f t="shared" si="31"/>
        <v>RH14_15</v>
      </c>
      <c r="AX135" s="157">
        <f t="shared" si="16"/>
        <v>2.0778238730769099E-2</v>
      </c>
      <c r="AY135" s="157" t="s">
        <v>18</v>
      </c>
      <c r="AZ135" s="157" t="s">
        <v>192</v>
      </c>
      <c r="BD135" s="157" t="s">
        <v>350</v>
      </c>
      <c r="BE135" s="157" t="str">
        <f t="shared" si="32"/>
        <v>R_ES-APP-RE</v>
      </c>
      <c r="BF135" s="157" t="str">
        <f t="shared" si="32"/>
        <v>RH14_15</v>
      </c>
      <c r="BG135" s="157">
        <f t="shared" si="21"/>
        <v>2.1041702332658799E-2</v>
      </c>
      <c r="BH135" s="157" t="s">
        <v>18</v>
      </c>
      <c r="BI135" s="157" t="s">
        <v>194</v>
      </c>
      <c r="BM135" s="157" t="s">
        <v>350</v>
      </c>
      <c r="BN135" s="157" t="str">
        <f t="shared" si="33"/>
        <v>R_ES-APP-RE</v>
      </c>
      <c r="BO135" s="157" t="str">
        <f t="shared" si="33"/>
        <v>RH14_15</v>
      </c>
      <c r="BP135" s="157">
        <f t="shared" si="19"/>
        <v>2.0778238730769099E-2</v>
      </c>
      <c r="BQ135" s="157" t="s">
        <v>18</v>
      </c>
      <c r="BR135" s="157" t="s">
        <v>191</v>
      </c>
    </row>
    <row r="136" spans="2:70">
      <c r="B136" s="142"/>
      <c r="C136" s="32"/>
      <c r="D136" s="145"/>
      <c r="E136" s="145"/>
      <c r="F136" s="142"/>
      <c r="G136" s="32"/>
      <c r="H136" s="32"/>
      <c r="K136" s="157" t="s">
        <v>350</v>
      </c>
      <c r="L136" s="157" t="str">
        <f t="shared" si="34"/>
        <v>R_ES-APP-RE</v>
      </c>
      <c r="M136" s="157" t="str">
        <f t="shared" si="28"/>
        <v>RH16_17</v>
      </c>
      <c r="N136" s="157">
        <f t="shared" si="8"/>
        <v>2.0896719862378399E-2</v>
      </c>
      <c r="O136" s="157" t="s">
        <v>18</v>
      </c>
      <c r="P136" s="157" t="s">
        <v>195</v>
      </c>
      <c r="T136" s="157" t="s">
        <v>350</v>
      </c>
      <c r="U136" s="157" t="str">
        <f t="shared" si="35"/>
        <v>R_ES-APP-RE</v>
      </c>
      <c r="V136" s="157" t="str">
        <f t="shared" si="35"/>
        <v>RH16_17</v>
      </c>
      <c r="W136" s="157">
        <f t="shared" si="10"/>
        <v>2.1192518819202099E-2</v>
      </c>
      <c r="X136" s="157" t="s">
        <v>18</v>
      </c>
      <c r="Y136" s="157" t="s">
        <v>190</v>
      </c>
      <c r="AC136" s="157" t="s">
        <v>350</v>
      </c>
      <c r="AD136" s="157" t="str">
        <f t="shared" si="29"/>
        <v>R_ES-APP-RE</v>
      </c>
      <c r="AE136" s="157" t="str">
        <f t="shared" si="29"/>
        <v>RH16_17</v>
      </c>
      <c r="AF136" s="157">
        <f t="shared" si="12"/>
        <v>2.1896382103851399E-2</v>
      </c>
      <c r="AG136" s="157" t="s">
        <v>18</v>
      </c>
      <c r="AH136" s="157" t="s">
        <v>196</v>
      </c>
      <c r="AL136" s="157" t="s">
        <v>350</v>
      </c>
      <c r="AM136" s="157" t="str">
        <f t="shared" si="30"/>
        <v>R_ES-APP-RE</v>
      </c>
      <c r="AN136" s="157" t="str">
        <f t="shared" si="30"/>
        <v>RH16_17</v>
      </c>
      <c r="AO136" s="157">
        <f t="shared" si="14"/>
        <v>2.1031470252881299E-2</v>
      </c>
      <c r="AP136" s="157" t="s">
        <v>18</v>
      </c>
      <c r="AQ136" s="157" t="s">
        <v>193</v>
      </c>
      <c r="AU136" s="157" t="s">
        <v>350</v>
      </c>
      <c r="AV136" s="157" t="str">
        <f t="shared" si="31"/>
        <v>R_ES-APP-RE</v>
      </c>
      <c r="AW136" s="157" t="str">
        <f t="shared" si="31"/>
        <v>RH16_17</v>
      </c>
      <c r="AX136" s="157">
        <f t="shared" si="16"/>
        <v>2.0691900759336499E-2</v>
      </c>
      <c r="AY136" s="157" t="s">
        <v>18</v>
      </c>
      <c r="AZ136" s="157" t="s">
        <v>192</v>
      </c>
      <c r="BD136" s="157" t="s">
        <v>350</v>
      </c>
      <c r="BE136" s="157" t="str">
        <f t="shared" si="32"/>
        <v>R_ES-APP-RE</v>
      </c>
      <c r="BF136" s="157" t="str">
        <f t="shared" si="32"/>
        <v>RH16_17</v>
      </c>
      <c r="BG136" s="157">
        <f t="shared" si="21"/>
        <v>2.1031470252881299E-2</v>
      </c>
      <c r="BH136" s="157" t="s">
        <v>18</v>
      </c>
      <c r="BI136" s="157" t="s">
        <v>194</v>
      </c>
      <c r="BM136" s="157" t="s">
        <v>350</v>
      </c>
      <c r="BN136" s="157" t="str">
        <f t="shared" si="33"/>
        <v>R_ES-APP-RE</v>
      </c>
      <c r="BO136" s="157" t="str">
        <f t="shared" si="33"/>
        <v>RH16_17</v>
      </c>
      <c r="BP136" s="157">
        <f t="shared" si="19"/>
        <v>2.0691900759336499E-2</v>
      </c>
      <c r="BQ136" s="157" t="s">
        <v>18</v>
      </c>
      <c r="BR136" s="157" t="s">
        <v>191</v>
      </c>
    </row>
    <row r="137" spans="2:70">
      <c r="B137" s="142"/>
      <c r="C137" s="32"/>
      <c r="D137" s="145"/>
      <c r="E137" s="145"/>
      <c r="F137" s="142"/>
      <c r="G137" s="32"/>
      <c r="H137" s="32"/>
      <c r="K137" s="157" t="s">
        <v>350</v>
      </c>
      <c r="L137" s="157" t="str">
        <f t="shared" si="34"/>
        <v>R_ES-APP-RE</v>
      </c>
      <c r="M137" s="157" t="str">
        <f t="shared" si="28"/>
        <v>RH18_19</v>
      </c>
      <c r="N137" s="157">
        <f t="shared" si="8"/>
        <v>2.0865770170115702E-2</v>
      </c>
      <c r="O137" s="157" t="s">
        <v>18</v>
      </c>
      <c r="P137" s="157" t="s">
        <v>195</v>
      </c>
      <c r="T137" s="157" t="s">
        <v>350</v>
      </c>
      <c r="U137" s="157" t="str">
        <f t="shared" si="35"/>
        <v>R_ES-APP-RE</v>
      </c>
      <c r="V137" s="157" t="str">
        <f t="shared" si="35"/>
        <v>RH18_19</v>
      </c>
      <c r="W137" s="157">
        <f t="shared" si="10"/>
        <v>2.1134468356732401E-2</v>
      </c>
      <c r="X137" s="157" t="s">
        <v>18</v>
      </c>
      <c r="Y137" s="157" t="s">
        <v>190</v>
      </c>
      <c r="AC137" s="157" t="s">
        <v>350</v>
      </c>
      <c r="AD137" s="157" t="str">
        <f t="shared" si="29"/>
        <v>R_ES-APP-RE</v>
      </c>
      <c r="AE137" s="157" t="str">
        <f t="shared" si="29"/>
        <v>RH18_19</v>
      </c>
      <c r="AF137" s="157">
        <f t="shared" si="12"/>
        <v>2.17155355129377E-2</v>
      </c>
      <c r="AG137" s="157" t="s">
        <v>18</v>
      </c>
      <c r="AH137" s="157" t="s">
        <v>196</v>
      </c>
      <c r="AL137" s="157" t="s">
        <v>350</v>
      </c>
      <c r="AM137" s="157" t="str">
        <f t="shared" si="30"/>
        <v>R_ES-APP-RE</v>
      </c>
      <c r="AN137" s="157" t="str">
        <f t="shared" si="30"/>
        <v>RH18_19</v>
      </c>
      <c r="AO137" s="157">
        <f t="shared" si="14"/>
        <v>2.0772466684862202E-2</v>
      </c>
      <c r="AP137" s="157" t="s">
        <v>18</v>
      </c>
      <c r="AQ137" s="157" t="s">
        <v>193</v>
      </c>
      <c r="AU137" s="157" t="s">
        <v>350</v>
      </c>
      <c r="AV137" s="157" t="str">
        <f t="shared" si="31"/>
        <v>R_ES-APP-RE</v>
      </c>
      <c r="AW137" s="157" t="str">
        <f t="shared" si="31"/>
        <v>RH18_19</v>
      </c>
      <c r="AX137" s="157">
        <f t="shared" si="16"/>
        <v>2.0434688956400601E-2</v>
      </c>
      <c r="AY137" s="157" t="s">
        <v>18</v>
      </c>
      <c r="AZ137" s="157" t="s">
        <v>192</v>
      </c>
      <c r="BD137" s="157" t="s">
        <v>350</v>
      </c>
      <c r="BE137" s="157" t="str">
        <f t="shared" si="32"/>
        <v>R_ES-APP-RE</v>
      </c>
      <c r="BF137" s="157" t="str">
        <f t="shared" si="32"/>
        <v>RH18_19</v>
      </c>
      <c r="BG137" s="157">
        <f t="shared" si="21"/>
        <v>2.0772466684862202E-2</v>
      </c>
      <c r="BH137" s="157" t="s">
        <v>18</v>
      </c>
      <c r="BI137" s="157" t="s">
        <v>194</v>
      </c>
      <c r="BM137" s="157" t="s">
        <v>350</v>
      </c>
      <c r="BN137" s="157" t="str">
        <f t="shared" si="33"/>
        <v>R_ES-APP-RE</v>
      </c>
      <c r="BO137" s="157" t="str">
        <f t="shared" si="33"/>
        <v>RH18_19</v>
      </c>
      <c r="BP137" s="157">
        <f t="shared" si="19"/>
        <v>2.0434688956400601E-2</v>
      </c>
      <c r="BQ137" s="157" t="s">
        <v>18</v>
      </c>
      <c r="BR137" s="157" t="s">
        <v>191</v>
      </c>
    </row>
    <row r="138" spans="2:70">
      <c r="B138" s="142"/>
      <c r="C138" s="32"/>
      <c r="D138" s="145"/>
      <c r="E138" s="145"/>
      <c r="F138" s="142"/>
      <c r="G138" s="32"/>
      <c r="H138" s="32"/>
      <c r="K138" s="157" t="s">
        <v>350</v>
      </c>
      <c r="L138" s="157" t="str">
        <f t="shared" si="34"/>
        <v>R_ES-APP-RE</v>
      </c>
      <c r="M138" s="157" t="str">
        <f t="shared" si="28"/>
        <v>RH20_21</v>
      </c>
      <c r="N138" s="157">
        <f t="shared" si="8"/>
        <v>2.08182800695852E-2</v>
      </c>
      <c r="O138" s="157" t="s">
        <v>18</v>
      </c>
      <c r="P138" s="157" t="s">
        <v>195</v>
      </c>
      <c r="T138" s="157" t="s">
        <v>350</v>
      </c>
      <c r="U138" s="157" t="str">
        <f t="shared" si="35"/>
        <v>R_ES-APP-RE</v>
      </c>
      <c r="V138" s="157" t="str">
        <f t="shared" si="35"/>
        <v>RH20_21</v>
      </c>
      <c r="W138" s="157">
        <f t="shared" si="10"/>
        <v>2.1601590955728701E-2</v>
      </c>
      <c r="X138" s="157" t="s">
        <v>18</v>
      </c>
      <c r="Y138" s="157" t="s">
        <v>190</v>
      </c>
      <c r="AC138" s="157" t="s">
        <v>350</v>
      </c>
      <c r="AD138" s="157" t="str">
        <f t="shared" si="29"/>
        <v>R_ES-APP-RE</v>
      </c>
      <c r="AE138" s="157" t="str">
        <f t="shared" si="29"/>
        <v>RH20_21</v>
      </c>
      <c r="AF138" s="157">
        <f t="shared" si="12"/>
        <v>2.12535167287306E-2</v>
      </c>
      <c r="AG138" s="157" t="s">
        <v>18</v>
      </c>
      <c r="AH138" s="157" t="s">
        <v>196</v>
      </c>
      <c r="AL138" s="157" t="s">
        <v>350</v>
      </c>
      <c r="AM138" s="157" t="str">
        <f t="shared" si="30"/>
        <v>R_ES-APP-RE</v>
      </c>
      <c r="AN138" s="157" t="str">
        <f t="shared" si="30"/>
        <v>RH20_21</v>
      </c>
      <c r="AO138" s="157">
        <f t="shared" si="14"/>
        <v>2.0871709048996399E-2</v>
      </c>
      <c r="AP138" s="157" t="s">
        <v>18</v>
      </c>
      <c r="AQ138" s="157" t="s">
        <v>193</v>
      </c>
      <c r="AU138" s="157" t="s">
        <v>350</v>
      </c>
      <c r="AV138" s="157" t="str">
        <f t="shared" si="31"/>
        <v>R_ES-APP-RE</v>
      </c>
      <c r="AW138" s="157" t="str">
        <f t="shared" si="31"/>
        <v>RH20_21</v>
      </c>
      <c r="AX138" s="157">
        <f t="shared" si="16"/>
        <v>2.08022312711157E-2</v>
      </c>
      <c r="AY138" s="157" t="s">
        <v>18</v>
      </c>
      <c r="AZ138" s="157" t="s">
        <v>192</v>
      </c>
      <c r="BD138" s="157" t="s">
        <v>350</v>
      </c>
      <c r="BE138" s="157" t="str">
        <f t="shared" si="32"/>
        <v>R_ES-APP-RE</v>
      </c>
      <c r="BF138" s="157" t="str">
        <f t="shared" si="32"/>
        <v>RH20_21</v>
      </c>
      <c r="BG138" s="157">
        <f t="shared" si="21"/>
        <v>2.0871709048996399E-2</v>
      </c>
      <c r="BH138" s="157" t="s">
        <v>18</v>
      </c>
      <c r="BI138" s="157" t="s">
        <v>194</v>
      </c>
      <c r="BM138" s="157" t="s">
        <v>350</v>
      </c>
      <c r="BN138" s="157" t="str">
        <f t="shared" si="33"/>
        <v>R_ES-APP-RE</v>
      </c>
      <c r="BO138" s="157" t="str">
        <f t="shared" si="33"/>
        <v>RH20_21</v>
      </c>
      <c r="BP138" s="157">
        <f t="shared" si="19"/>
        <v>2.08022312711157E-2</v>
      </c>
      <c r="BQ138" s="157" t="s">
        <v>18</v>
      </c>
      <c r="BR138" s="157" t="s">
        <v>191</v>
      </c>
    </row>
    <row r="139" spans="2:70">
      <c r="B139" s="142"/>
      <c r="C139" s="32"/>
      <c r="D139" s="145"/>
      <c r="E139" s="145"/>
      <c r="F139" s="142"/>
      <c r="G139" s="32"/>
      <c r="H139" s="32"/>
      <c r="K139" s="158" t="s">
        <v>350</v>
      </c>
      <c r="L139" s="157" t="str">
        <f t="shared" si="34"/>
        <v>R_ES-APP-RE</v>
      </c>
      <c r="M139" s="157" t="str">
        <f t="shared" si="28"/>
        <v>RH22_23</v>
      </c>
      <c r="N139" s="157">
        <f t="shared" si="8"/>
        <v>2.09309345114678E-2</v>
      </c>
      <c r="O139" s="157" t="s">
        <v>18</v>
      </c>
      <c r="P139" s="157" t="s">
        <v>195</v>
      </c>
      <c r="T139" s="157" t="s">
        <v>350</v>
      </c>
      <c r="U139" s="157" t="str">
        <f t="shared" si="35"/>
        <v>R_ES-APP-RE</v>
      </c>
      <c r="V139" s="157" t="str">
        <f t="shared" si="35"/>
        <v>RH22_23</v>
      </c>
      <c r="W139" s="157">
        <f t="shared" si="10"/>
        <v>2.17726786365968E-2</v>
      </c>
      <c r="X139" s="157" t="s">
        <v>18</v>
      </c>
      <c r="Y139" s="157" t="s">
        <v>190</v>
      </c>
      <c r="AC139" s="157" t="s">
        <v>350</v>
      </c>
      <c r="AD139" s="157" t="str">
        <f t="shared" si="29"/>
        <v>R_ES-APP-RE</v>
      </c>
      <c r="AE139" s="157" t="str">
        <f t="shared" si="29"/>
        <v>RH22_23</v>
      </c>
      <c r="AF139" s="157">
        <f t="shared" si="12"/>
        <v>2.1019278776313498E-2</v>
      </c>
      <c r="AG139" s="157" t="s">
        <v>18</v>
      </c>
      <c r="AH139" s="157" t="s">
        <v>196</v>
      </c>
      <c r="AL139" s="157" t="s">
        <v>350</v>
      </c>
      <c r="AM139" s="157" t="str">
        <f t="shared" si="30"/>
        <v>R_ES-APP-RE</v>
      </c>
      <c r="AN139" s="157" t="str">
        <f t="shared" si="30"/>
        <v>RH22_23</v>
      </c>
      <c r="AO139" s="157">
        <f t="shared" si="14"/>
        <v>2.1048829860768201E-2</v>
      </c>
      <c r="AP139" s="157" t="s">
        <v>18</v>
      </c>
      <c r="AQ139" s="157" t="s">
        <v>193</v>
      </c>
      <c r="AU139" s="157" t="s">
        <v>350</v>
      </c>
      <c r="AV139" s="157" t="str">
        <f t="shared" si="31"/>
        <v>R_ES-APP-RE</v>
      </c>
      <c r="AW139" s="157" t="str">
        <f t="shared" si="31"/>
        <v>RH22_23</v>
      </c>
      <c r="AX139" s="157">
        <f t="shared" si="16"/>
        <v>2.11656433177729E-2</v>
      </c>
      <c r="AY139" s="157" t="s">
        <v>18</v>
      </c>
      <c r="AZ139" s="157" t="s">
        <v>192</v>
      </c>
      <c r="BD139" s="157" t="s">
        <v>350</v>
      </c>
      <c r="BE139" s="157" t="str">
        <f t="shared" si="32"/>
        <v>R_ES-APP-RE</v>
      </c>
      <c r="BF139" s="157" t="str">
        <f t="shared" si="32"/>
        <v>RH22_23</v>
      </c>
      <c r="BG139" s="157">
        <f t="shared" si="21"/>
        <v>2.1048829860768201E-2</v>
      </c>
      <c r="BH139" s="157" t="s">
        <v>18</v>
      </c>
      <c r="BI139" s="157" t="s">
        <v>194</v>
      </c>
      <c r="BM139" s="157" t="s">
        <v>350</v>
      </c>
      <c r="BN139" s="157" t="str">
        <f t="shared" si="33"/>
        <v>R_ES-APP-RE</v>
      </c>
      <c r="BO139" s="157" t="str">
        <f t="shared" si="33"/>
        <v>RH22_23</v>
      </c>
      <c r="BP139" s="157">
        <f t="shared" si="19"/>
        <v>2.11656433177729E-2</v>
      </c>
      <c r="BQ139" s="157" t="s">
        <v>18</v>
      </c>
      <c r="BR139" s="157" t="s">
        <v>191</v>
      </c>
    </row>
    <row r="140" spans="2:70">
      <c r="B140" s="142"/>
      <c r="C140" s="32"/>
      <c r="D140" s="145"/>
      <c r="E140" s="145"/>
      <c r="F140" s="142"/>
      <c r="G140" s="32"/>
      <c r="H140" s="32"/>
      <c r="K140" s="157" t="s">
        <v>350</v>
      </c>
      <c r="L140" s="157" t="str">
        <f t="shared" si="34"/>
        <v>R_ES-APP-RE</v>
      </c>
      <c r="M140" s="157" t="str">
        <f t="shared" si="28"/>
        <v>SH0_1</v>
      </c>
      <c r="N140" s="157">
        <f t="shared" si="8"/>
        <v>2.16934658061337E-2</v>
      </c>
      <c r="O140" s="157" t="s">
        <v>18</v>
      </c>
      <c r="P140" s="157" t="s">
        <v>195</v>
      </c>
      <c r="T140" s="157" t="s">
        <v>350</v>
      </c>
      <c r="U140" s="157" t="str">
        <f t="shared" si="35"/>
        <v>R_ES-APP-RE</v>
      </c>
      <c r="V140" s="157" t="str">
        <f t="shared" si="35"/>
        <v>SH0_1</v>
      </c>
      <c r="W140" s="157">
        <f t="shared" si="10"/>
        <v>1.7447761885412302E-2</v>
      </c>
      <c r="X140" s="157" t="s">
        <v>18</v>
      </c>
      <c r="Y140" s="157" t="s">
        <v>190</v>
      </c>
      <c r="AC140" s="157" t="s">
        <v>350</v>
      </c>
      <c r="AD140" s="157" t="str">
        <f t="shared" si="29"/>
        <v>R_ES-APP-RE</v>
      </c>
      <c r="AE140" s="157" t="str">
        <f t="shared" si="29"/>
        <v>SH0_1</v>
      </c>
      <c r="AF140" s="157">
        <f t="shared" si="12"/>
        <v>2.0811553801597001E-2</v>
      </c>
      <c r="AG140" s="157" t="s">
        <v>18</v>
      </c>
      <c r="AH140" s="157" t="s">
        <v>196</v>
      </c>
      <c r="AL140" s="157" t="s">
        <v>350</v>
      </c>
      <c r="AM140" s="157" t="str">
        <f t="shared" si="30"/>
        <v>R_ES-APP-RE</v>
      </c>
      <c r="AN140" s="157" t="str">
        <f t="shared" si="30"/>
        <v>SH0_1</v>
      </c>
      <c r="AO140" s="157">
        <f t="shared" si="14"/>
        <v>2.0289589930703698E-2</v>
      </c>
      <c r="AP140" s="157" t="s">
        <v>18</v>
      </c>
      <c r="AQ140" s="157" t="s">
        <v>193</v>
      </c>
      <c r="AU140" s="157" t="s">
        <v>350</v>
      </c>
      <c r="AV140" s="157" t="str">
        <f t="shared" si="31"/>
        <v>R_ES-APP-RE</v>
      </c>
      <c r="AW140" s="157" t="str">
        <f t="shared" si="31"/>
        <v>SH0_1</v>
      </c>
      <c r="AX140" s="157">
        <f t="shared" si="16"/>
        <v>2.3539997538016201E-2</v>
      </c>
      <c r="AY140" s="157" t="s">
        <v>18</v>
      </c>
      <c r="AZ140" s="157" t="s">
        <v>192</v>
      </c>
      <c r="BD140" s="157" t="s">
        <v>350</v>
      </c>
      <c r="BE140" s="157" t="str">
        <f t="shared" si="32"/>
        <v>R_ES-APP-RE</v>
      </c>
      <c r="BF140" s="157" t="str">
        <f t="shared" si="32"/>
        <v>SH0_1</v>
      </c>
      <c r="BG140" s="157">
        <f t="shared" si="21"/>
        <v>2.0289589930703698E-2</v>
      </c>
      <c r="BH140" s="157" t="s">
        <v>18</v>
      </c>
      <c r="BI140" s="157" t="s">
        <v>194</v>
      </c>
      <c r="BM140" s="157" t="s">
        <v>350</v>
      </c>
      <c r="BN140" s="157" t="str">
        <f t="shared" si="33"/>
        <v>R_ES-APP-RE</v>
      </c>
      <c r="BO140" s="157" t="str">
        <f t="shared" si="33"/>
        <v>SH0_1</v>
      </c>
      <c r="BP140" s="157">
        <f t="shared" si="19"/>
        <v>2.3539997538016201E-2</v>
      </c>
      <c r="BQ140" s="157" t="s">
        <v>18</v>
      </c>
      <c r="BR140" s="157" t="s">
        <v>191</v>
      </c>
    </row>
    <row r="141" spans="2:70">
      <c r="B141" s="142"/>
      <c r="C141" s="32"/>
      <c r="D141" s="145"/>
      <c r="E141" s="145"/>
      <c r="F141" s="142"/>
      <c r="G141" s="32"/>
      <c r="H141" s="32"/>
      <c r="K141" s="157" t="s">
        <v>350</v>
      </c>
      <c r="L141" s="157" t="str">
        <f t="shared" si="34"/>
        <v>R_ES-APP-RE</v>
      </c>
      <c r="M141" s="157" t="str">
        <f t="shared" si="28"/>
        <v>SH2_3</v>
      </c>
      <c r="N141" s="157">
        <f t="shared" si="8"/>
        <v>2.1091629448540899E-2</v>
      </c>
      <c r="O141" s="157" t="s">
        <v>18</v>
      </c>
      <c r="P141" s="157" t="s">
        <v>195</v>
      </c>
      <c r="T141" s="157" t="s">
        <v>350</v>
      </c>
      <c r="U141" s="157" t="str">
        <f t="shared" si="35"/>
        <v>R_ES-APP-RE</v>
      </c>
      <c r="V141" s="157" t="str">
        <f t="shared" si="35"/>
        <v>SH2_3</v>
      </c>
      <c r="W141" s="157">
        <f t="shared" si="10"/>
        <v>1.5245791875989701E-2</v>
      </c>
      <c r="X141" s="157" t="s">
        <v>18</v>
      </c>
      <c r="Y141" s="157" t="s">
        <v>190</v>
      </c>
      <c r="AC141" s="157" t="s">
        <v>350</v>
      </c>
      <c r="AD141" s="157" t="str">
        <f t="shared" si="29"/>
        <v>R_ES-APP-RE</v>
      </c>
      <c r="AE141" s="157" t="str">
        <f t="shared" si="29"/>
        <v>SH2_3</v>
      </c>
      <c r="AF141" s="157">
        <f t="shared" si="12"/>
        <v>2.01796299239725E-2</v>
      </c>
      <c r="AG141" s="157" t="s">
        <v>18</v>
      </c>
      <c r="AH141" s="157" t="s">
        <v>196</v>
      </c>
      <c r="AL141" s="157" t="s">
        <v>350</v>
      </c>
      <c r="AM141" s="157" t="str">
        <f t="shared" si="30"/>
        <v>R_ES-APP-RE</v>
      </c>
      <c r="AN141" s="157" t="str">
        <f t="shared" si="30"/>
        <v>SH2_3</v>
      </c>
      <c r="AO141" s="157">
        <f t="shared" si="14"/>
        <v>1.88706568826577E-2</v>
      </c>
      <c r="AP141" s="157" t="s">
        <v>18</v>
      </c>
      <c r="AQ141" s="157" t="s">
        <v>193</v>
      </c>
      <c r="AU141" s="157" t="s">
        <v>350</v>
      </c>
      <c r="AV141" s="157" t="str">
        <f t="shared" si="31"/>
        <v>R_ES-APP-RE</v>
      </c>
      <c r="AW141" s="157" t="str">
        <f t="shared" si="31"/>
        <v>SH2_3</v>
      </c>
      <c r="AX141" s="157">
        <f t="shared" si="16"/>
        <v>2.1308543326801599E-2</v>
      </c>
      <c r="AY141" s="157" t="s">
        <v>18</v>
      </c>
      <c r="AZ141" s="157" t="s">
        <v>192</v>
      </c>
      <c r="BD141" s="157" t="s">
        <v>350</v>
      </c>
      <c r="BE141" s="157" t="str">
        <f t="shared" si="32"/>
        <v>R_ES-APP-RE</v>
      </c>
      <c r="BF141" s="157" t="str">
        <f t="shared" si="32"/>
        <v>SH2_3</v>
      </c>
      <c r="BG141" s="157">
        <f t="shared" si="21"/>
        <v>1.88706568826577E-2</v>
      </c>
      <c r="BH141" s="157" t="s">
        <v>18</v>
      </c>
      <c r="BI141" s="157" t="s">
        <v>194</v>
      </c>
      <c r="BM141" s="157" t="s">
        <v>350</v>
      </c>
      <c r="BN141" s="157" t="str">
        <f t="shared" si="33"/>
        <v>R_ES-APP-RE</v>
      </c>
      <c r="BO141" s="157" t="str">
        <f t="shared" si="33"/>
        <v>SH2_3</v>
      </c>
      <c r="BP141" s="157">
        <f t="shared" si="19"/>
        <v>2.1308543326801599E-2</v>
      </c>
      <c r="BQ141" s="157" t="s">
        <v>18</v>
      </c>
      <c r="BR141" s="157" t="s">
        <v>191</v>
      </c>
    </row>
    <row r="142" spans="2:70">
      <c r="B142" s="142"/>
      <c r="C142" s="32"/>
      <c r="D142" s="145"/>
      <c r="E142" s="145"/>
      <c r="F142" s="142"/>
      <c r="G142" s="32"/>
      <c r="H142" s="32"/>
      <c r="K142" s="157" t="s">
        <v>350</v>
      </c>
      <c r="L142" s="157" t="str">
        <f t="shared" si="34"/>
        <v>R_ES-APP-RE</v>
      </c>
      <c r="M142" s="157" t="str">
        <f t="shared" si="28"/>
        <v>SH4_5</v>
      </c>
      <c r="N142" s="157">
        <f t="shared" si="8"/>
        <v>2.0288554911757399E-2</v>
      </c>
      <c r="O142" s="157" t="s">
        <v>18</v>
      </c>
      <c r="P142" s="157" t="s">
        <v>195</v>
      </c>
      <c r="T142" s="157" t="s">
        <v>350</v>
      </c>
      <c r="U142" s="157" t="str">
        <f t="shared" si="35"/>
        <v>R_ES-APP-RE</v>
      </c>
      <c r="V142" s="157" t="str">
        <f t="shared" si="35"/>
        <v>SH4_5</v>
      </c>
      <c r="W142" s="157">
        <f t="shared" si="10"/>
        <v>1.40147850596432E-2</v>
      </c>
      <c r="X142" s="157" t="s">
        <v>18</v>
      </c>
      <c r="Y142" s="157" t="s">
        <v>190</v>
      </c>
      <c r="AC142" s="157" t="s">
        <v>350</v>
      </c>
      <c r="AD142" s="157" t="str">
        <f t="shared" si="29"/>
        <v>R_ES-APP-RE</v>
      </c>
      <c r="AE142" s="157" t="str">
        <f t="shared" si="29"/>
        <v>SH4_5</v>
      </c>
      <c r="AF142" s="157">
        <f t="shared" si="12"/>
        <v>1.9614839522066298E-2</v>
      </c>
      <c r="AG142" s="157" t="s">
        <v>18</v>
      </c>
      <c r="AH142" s="157" t="s">
        <v>196</v>
      </c>
      <c r="AL142" s="157" t="s">
        <v>350</v>
      </c>
      <c r="AM142" s="157" t="str">
        <f t="shared" si="30"/>
        <v>R_ES-APP-RE</v>
      </c>
      <c r="AN142" s="157" t="str">
        <f t="shared" si="30"/>
        <v>SH4_5</v>
      </c>
      <c r="AO142" s="157">
        <f t="shared" si="14"/>
        <v>1.7500502969476001E-2</v>
      </c>
      <c r="AP142" s="157" t="s">
        <v>18</v>
      </c>
      <c r="AQ142" s="157" t="s">
        <v>193</v>
      </c>
      <c r="AU142" s="157" t="s">
        <v>350</v>
      </c>
      <c r="AV142" s="157" t="str">
        <f t="shared" si="31"/>
        <v>R_ES-APP-RE</v>
      </c>
      <c r="AW142" s="157" t="str">
        <f t="shared" si="31"/>
        <v>SH4_5</v>
      </c>
      <c r="AX142" s="157">
        <f t="shared" si="16"/>
        <v>1.8479363931276301E-2</v>
      </c>
      <c r="AY142" s="157" t="s">
        <v>18</v>
      </c>
      <c r="AZ142" s="157" t="s">
        <v>192</v>
      </c>
      <c r="BD142" s="157" t="s">
        <v>350</v>
      </c>
      <c r="BE142" s="157" t="str">
        <f t="shared" si="32"/>
        <v>R_ES-APP-RE</v>
      </c>
      <c r="BF142" s="157" t="str">
        <f t="shared" si="32"/>
        <v>SH4_5</v>
      </c>
      <c r="BG142" s="157">
        <f t="shared" si="21"/>
        <v>1.7500502969476001E-2</v>
      </c>
      <c r="BH142" s="157" t="s">
        <v>18</v>
      </c>
      <c r="BI142" s="157" t="s">
        <v>194</v>
      </c>
      <c r="BM142" s="157" t="s">
        <v>350</v>
      </c>
      <c r="BN142" s="157" t="str">
        <f t="shared" si="33"/>
        <v>R_ES-APP-RE</v>
      </c>
      <c r="BO142" s="157" t="str">
        <f t="shared" si="33"/>
        <v>SH4_5</v>
      </c>
      <c r="BP142" s="157">
        <f t="shared" si="19"/>
        <v>1.8479363931276301E-2</v>
      </c>
      <c r="BQ142" s="157" t="s">
        <v>18</v>
      </c>
      <c r="BR142" s="157" t="s">
        <v>191</v>
      </c>
    </row>
    <row r="143" spans="2:70">
      <c r="B143" s="142"/>
      <c r="C143" s="32"/>
      <c r="D143" s="145"/>
      <c r="E143" s="145"/>
      <c r="F143" s="142"/>
      <c r="G143" s="32"/>
      <c r="H143" s="32"/>
      <c r="K143" s="158" t="s">
        <v>350</v>
      </c>
      <c r="L143" s="157" t="str">
        <f t="shared" si="34"/>
        <v>R_ES-APP-RE</v>
      </c>
      <c r="M143" s="157" t="str">
        <f t="shared" si="28"/>
        <v>SH6_7</v>
      </c>
      <c r="N143" s="157">
        <f t="shared" si="8"/>
        <v>1.9232236416978299E-2</v>
      </c>
      <c r="O143" s="157" t="s">
        <v>18</v>
      </c>
      <c r="P143" s="157" t="s">
        <v>195</v>
      </c>
      <c r="T143" s="157" t="s">
        <v>350</v>
      </c>
      <c r="U143" s="157" t="str">
        <f t="shared" si="35"/>
        <v>R_ES-APP-RE</v>
      </c>
      <c r="V143" s="157" t="str">
        <f t="shared" si="35"/>
        <v>SH6_7</v>
      </c>
      <c r="W143" s="157">
        <f t="shared" si="10"/>
        <v>1.38604432096002E-2</v>
      </c>
      <c r="X143" s="157" t="s">
        <v>18</v>
      </c>
      <c r="Y143" s="157" t="s">
        <v>190</v>
      </c>
      <c r="AC143" s="157" t="s">
        <v>350</v>
      </c>
      <c r="AD143" s="157" t="str">
        <f t="shared" si="29"/>
        <v>R_ES-APP-RE</v>
      </c>
      <c r="AE143" s="157" t="str">
        <f t="shared" si="29"/>
        <v>SH6_7</v>
      </c>
      <c r="AF143" s="157">
        <f t="shared" si="12"/>
        <v>1.7278998108464401E-2</v>
      </c>
      <c r="AG143" s="157" t="s">
        <v>18</v>
      </c>
      <c r="AH143" s="157" t="s">
        <v>196</v>
      </c>
      <c r="AL143" s="157" t="s">
        <v>350</v>
      </c>
      <c r="AM143" s="157" t="str">
        <f t="shared" si="30"/>
        <v>R_ES-APP-RE</v>
      </c>
      <c r="AN143" s="157" t="str">
        <f t="shared" si="30"/>
        <v>SH6_7</v>
      </c>
      <c r="AO143" s="157">
        <f t="shared" si="14"/>
        <v>1.6421193779789001E-2</v>
      </c>
      <c r="AP143" s="157" t="s">
        <v>18</v>
      </c>
      <c r="AQ143" s="157" t="s">
        <v>193</v>
      </c>
      <c r="AU143" s="157" t="s">
        <v>350</v>
      </c>
      <c r="AV143" s="157" t="str">
        <f t="shared" si="31"/>
        <v>R_ES-APP-RE</v>
      </c>
      <c r="AW143" s="157" t="str">
        <f t="shared" si="31"/>
        <v>SH6_7</v>
      </c>
      <c r="AX143" s="157">
        <f t="shared" si="16"/>
        <v>1.71996217128879E-2</v>
      </c>
      <c r="AY143" s="157" t="s">
        <v>18</v>
      </c>
      <c r="AZ143" s="157" t="s">
        <v>192</v>
      </c>
      <c r="BD143" s="157" t="s">
        <v>350</v>
      </c>
      <c r="BE143" s="157" t="str">
        <f t="shared" si="32"/>
        <v>R_ES-APP-RE</v>
      </c>
      <c r="BF143" s="157" t="str">
        <f t="shared" si="32"/>
        <v>SH6_7</v>
      </c>
      <c r="BG143" s="157">
        <f t="shared" si="21"/>
        <v>1.6421193779789001E-2</v>
      </c>
      <c r="BH143" s="157" t="s">
        <v>18</v>
      </c>
      <c r="BI143" s="157" t="s">
        <v>194</v>
      </c>
      <c r="BM143" s="157" t="s">
        <v>350</v>
      </c>
      <c r="BN143" s="157" t="str">
        <f t="shared" si="33"/>
        <v>R_ES-APP-RE</v>
      </c>
      <c r="BO143" s="157" t="str">
        <f t="shared" si="33"/>
        <v>SH6_7</v>
      </c>
      <c r="BP143" s="157">
        <f t="shared" si="19"/>
        <v>1.71996217128879E-2</v>
      </c>
      <c r="BQ143" s="157" t="s">
        <v>18</v>
      </c>
      <c r="BR143" s="157" t="s">
        <v>191</v>
      </c>
    </row>
    <row r="144" spans="2:70">
      <c r="B144" s="142"/>
      <c r="C144" s="32"/>
      <c r="D144" s="145"/>
      <c r="E144" s="145"/>
      <c r="F144" s="142"/>
      <c r="G144" s="32"/>
      <c r="H144" s="32"/>
      <c r="K144" s="157" t="s">
        <v>350</v>
      </c>
      <c r="L144" s="157" t="str">
        <f t="shared" si="34"/>
        <v>R_ES-APP-RE</v>
      </c>
      <c r="M144" s="157" t="str">
        <f t="shared" si="28"/>
        <v>SH8_9</v>
      </c>
      <c r="N144" s="157">
        <f t="shared" ref="N144:N207" si="36">N96</f>
        <v>1.8748507011425102E-2</v>
      </c>
      <c r="O144" s="157" t="s">
        <v>18</v>
      </c>
      <c r="P144" s="157" t="s">
        <v>195</v>
      </c>
      <c r="T144" s="157" t="s">
        <v>350</v>
      </c>
      <c r="U144" s="157" t="str">
        <f t="shared" si="35"/>
        <v>R_ES-APP-RE</v>
      </c>
      <c r="V144" s="157" t="str">
        <f t="shared" si="35"/>
        <v>SH8_9</v>
      </c>
      <c r="W144" s="157">
        <f t="shared" ref="W144:W207" si="37">W96</f>
        <v>1.47551071793505E-2</v>
      </c>
      <c r="X144" s="157" t="s">
        <v>18</v>
      </c>
      <c r="Y144" s="157" t="s">
        <v>190</v>
      </c>
      <c r="AC144" s="157" t="s">
        <v>350</v>
      </c>
      <c r="AD144" s="157" t="str">
        <f t="shared" si="29"/>
        <v>R_ES-APP-RE</v>
      </c>
      <c r="AE144" s="157" t="str">
        <f t="shared" si="29"/>
        <v>SH8_9</v>
      </c>
      <c r="AF144" s="157">
        <f t="shared" ref="AF144:AF207" si="38">AF96</f>
        <v>1.5588699261442299E-2</v>
      </c>
      <c r="AG144" s="157" t="s">
        <v>18</v>
      </c>
      <c r="AH144" s="157" t="s">
        <v>196</v>
      </c>
      <c r="AL144" s="157" t="s">
        <v>350</v>
      </c>
      <c r="AM144" s="157" t="str">
        <f t="shared" si="30"/>
        <v>R_ES-APP-RE</v>
      </c>
      <c r="AN144" s="157" t="str">
        <f t="shared" si="30"/>
        <v>SH8_9</v>
      </c>
      <c r="AO144" s="157">
        <f t="shared" ref="AO144:AO207" si="39">AO96</f>
        <v>1.6139842957734501E-2</v>
      </c>
      <c r="AP144" s="157" t="s">
        <v>18</v>
      </c>
      <c r="AQ144" s="157" t="s">
        <v>193</v>
      </c>
      <c r="AU144" s="157" t="s">
        <v>350</v>
      </c>
      <c r="AV144" s="157" t="str">
        <f t="shared" si="31"/>
        <v>R_ES-APP-RE</v>
      </c>
      <c r="AW144" s="157" t="str">
        <f t="shared" si="31"/>
        <v>SH8_9</v>
      </c>
      <c r="AX144" s="157">
        <f t="shared" ref="AX144:AX207" si="40">AX96</f>
        <v>1.7030245273226999E-2</v>
      </c>
      <c r="AY144" s="157" t="s">
        <v>18</v>
      </c>
      <c r="AZ144" s="157" t="s">
        <v>192</v>
      </c>
      <c r="BD144" s="157" t="s">
        <v>350</v>
      </c>
      <c r="BE144" s="157" t="str">
        <f t="shared" si="32"/>
        <v>R_ES-APP-RE</v>
      </c>
      <c r="BF144" s="157" t="str">
        <f t="shared" si="32"/>
        <v>SH8_9</v>
      </c>
      <c r="BG144" s="157">
        <f t="shared" si="21"/>
        <v>1.6139842957734501E-2</v>
      </c>
      <c r="BH144" s="157" t="s">
        <v>18</v>
      </c>
      <c r="BI144" s="157" t="s">
        <v>194</v>
      </c>
      <c r="BM144" s="157" t="s">
        <v>350</v>
      </c>
      <c r="BN144" s="157" t="str">
        <f t="shared" si="33"/>
        <v>R_ES-APP-RE</v>
      </c>
      <c r="BO144" s="157" t="str">
        <f t="shared" si="33"/>
        <v>SH8_9</v>
      </c>
      <c r="BP144" s="157">
        <f t="shared" ref="BP144:BP207" si="41">AX144</f>
        <v>1.7030245273226999E-2</v>
      </c>
      <c r="BQ144" s="157" t="s">
        <v>18</v>
      </c>
      <c r="BR144" s="157" t="s">
        <v>191</v>
      </c>
    </row>
    <row r="145" spans="2:70">
      <c r="B145" s="142"/>
      <c r="C145" s="32"/>
      <c r="D145" s="145"/>
      <c r="E145" s="145"/>
      <c r="F145" s="142"/>
      <c r="G145" s="32"/>
      <c r="H145" s="32"/>
      <c r="K145" s="157" t="s">
        <v>350</v>
      </c>
      <c r="L145" s="157" t="str">
        <f t="shared" si="34"/>
        <v>R_ES-APP-RE</v>
      </c>
      <c r="M145" s="157" t="str">
        <f t="shared" si="28"/>
        <v>SH10_11</v>
      </c>
      <c r="N145" s="157">
        <f t="shared" si="36"/>
        <v>1.8678047240008398E-2</v>
      </c>
      <c r="O145" s="157" t="s">
        <v>18</v>
      </c>
      <c r="P145" s="157" t="s">
        <v>195</v>
      </c>
      <c r="T145" s="157" t="s">
        <v>350</v>
      </c>
      <c r="U145" s="157" t="str">
        <f t="shared" si="35"/>
        <v>R_ES-APP-RE</v>
      </c>
      <c r="V145" s="157" t="str">
        <f t="shared" si="35"/>
        <v>SH10_11</v>
      </c>
      <c r="W145" s="157">
        <f t="shared" si="37"/>
        <v>1.7186661643030201E-2</v>
      </c>
      <c r="X145" s="157" t="s">
        <v>18</v>
      </c>
      <c r="Y145" s="157" t="s">
        <v>190</v>
      </c>
      <c r="AC145" s="157" t="s">
        <v>350</v>
      </c>
      <c r="AD145" s="157" t="str">
        <f t="shared" si="29"/>
        <v>R_ES-APP-RE</v>
      </c>
      <c r="AE145" s="157" t="str">
        <f t="shared" si="29"/>
        <v>SH10_11</v>
      </c>
      <c r="AF145" s="157">
        <f t="shared" si="38"/>
        <v>1.50973156957682E-2</v>
      </c>
      <c r="AG145" s="157" t="s">
        <v>18</v>
      </c>
      <c r="AH145" s="157" t="s">
        <v>196</v>
      </c>
      <c r="AL145" s="157" t="s">
        <v>350</v>
      </c>
      <c r="AM145" s="157" t="str">
        <f t="shared" si="30"/>
        <v>R_ES-APP-RE</v>
      </c>
      <c r="AN145" s="157" t="str">
        <f t="shared" si="30"/>
        <v>SH10_11</v>
      </c>
      <c r="AO145" s="157">
        <f t="shared" si="39"/>
        <v>1.71295457469424E-2</v>
      </c>
      <c r="AP145" s="157" t="s">
        <v>18</v>
      </c>
      <c r="AQ145" s="157" t="s">
        <v>193</v>
      </c>
      <c r="AU145" s="157" t="s">
        <v>350</v>
      </c>
      <c r="AV145" s="157" t="str">
        <f t="shared" si="31"/>
        <v>R_ES-APP-RE</v>
      </c>
      <c r="AW145" s="157" t="str">
        <f t="shared" si="31"/>
        <v>SH10_11</v>
      </c>
      <c r="AX145" s="157">
        <f t="shared" si="40"/>
        <v>1.8714885138756202E-2</v>
      </c>
      <c r="AY145" s="157" t="s">
        <v>18</v>
      </c>
      <c r="AZ145" s="157" t="s">
        <v>192</v>
      </c>
      <c r="BD145" s="157" t="s">
        <v>350</v>
      </c>
      <c r="BE145" s="157" t="str">
        <f t="shared" si="32"/>
        <v>R_ES-APP-RE</v>
      </c>
      <c r="BF145" s="157" t="str">
        <f t="shared" si="32"/>
        <v>SH10_11</v>
      </c>
      <c r="BG145" s="157">
        <f t="shared" si="21"/>
        <v>1.71295457469424E-2</v>
      </c>
      <c r="BH145" s="157" t="s">
        <v>18</v>
      </c>
      <c r="BI145" s="157" t="s">
        <v>194</v>
      </c>
      <c r="BM145" s="157" t="s">
        <v>350</v>
      </c>
      <c r="BN145" s="157" t="str">
        <f t="shared" si="33"/>
        <v>R_ES-APP-RE</v>
      </c>
      <c r="BO145" s="157" t="str">
        <f t="shared" si="33"/>
        <v>SH10_11</v>
      </c>
      <c r="BP145" s="157">
        <f t="shared" si="41"/>
        <v>1.8714885138756202E-2</v>
      </c>
      <c r="BQ145" s="157" t="s">
        <v>18</v>
      </c>
      <c r="BR145" s="157" t="s">
        <v>191</v>
      </c>
    </row>
    <row r="146" spans="2:70">
      <c r="B146" s="142"/>
      <c r="C146" s="32"/>
      <c r="D146" s="145"/>
      <c r="E146" s="145"/>
      <c r="F146" s="142"/>
      <c r="G146" s="32"/>
      <c r="H146" s="32"/>
      <c r="K146" s="157" t="s">
        <v>350</v>
      </c>
      <c r="L146" s="157" t="str">
        <f t="shared" si="34"/>
        <v>R_ES-APP-RE</v>
      </c>
      <c r="M146" s="157" t="str">
        <f t="shared" si="28"/>
        <v>SH12_13</v>
      </c>
      <c r="N146" s="157">
        <f t="shared" si="36"/>
        <v>1.9354324184005699E-2</v>
      </c>
      <c r="O146" s="157" t="s">
        <v>18</v>
      </c>
      <c r="P146" s="157" t="s">
        <v>195</v>
      </c>
      <c r="T146" s="157" t="s">
        <v>350</v>
      </c>
      <c r="U146" s="157" t="str">
        <f t="shared" si="35"/>
        <v>R_ES-APP-RE</v>
      </c>
      <c r="V146" s="157" t="str">
        <f t="shared" si="35"/>
        <v>SH12_13</v>
      </c>
      <c r="W146" s="157">
        <f t="shared" si="37"/>
        <v>1.8532966353609601E-2</v>
      </c>
      <c r="X146" s="157" t="s">
        <v>18</v>
      </c>
      <c r="Y146" s="157" t="s">
        <v>190</v>
      </c>
      <c r="AC146" s="157" t="s">
        <v>350</v>
      </c>
      <c r="AD146" s="157" t="str">
        <f t="shared" si="29"/>
        <v>R_ES-APP-RE</v>
      </c>
      <c r="AE146" s="157" t="str">
        <f t="shared" si="29"/>
        <v>SH12_13</v>
      </c>
      <c r="AF146" s="157">
        <f t="shared" si="38"/>
        <v>1.5716271906291199E-2</v>
      </c>
      <c r="AG146" s="157" t="s">
        <v>18</v>
      </c>
      <c r="AH146" s="157" t="s">
        <v>196</v>
      </c>
      <c r="AL146" s="157" t="s">
        <v>350</v>
      </c>
      <c r="AM146" s="157" t="str">
        <f t="shared" si="30"/>
        <v>R_ES-APP-RE</v>
      </c>
      <c r="AN146" s="157" t="str">
        <f t="shared" si="30"/>
        <v>SH12_13</v>
      </c>
      <c r="AO146" s="157">
        <f t="shared" si="39"/>
        <v>1.8490958581669801E-2</v>
      </c>
      <c r="AP146" s="157" t="s">
        <v>18</v>
      </c>
      <c r="AQ146" s="157" t="s">
        <v>193</v>
      </c>
      <c r="AU146" s="157" t="s">
        <v>350</v>
      </c>
      <c r="AV146" s="157" t="str">
        <f t="shared" si="31"/>
        <v>R_ES-APP-RE</v>
      </c>
      <c r="AW146" s="157" t="str">
        <f t="shared" si="31"/>
        <v>SH12_13</v>
      </c>
      <c r="AX146" s="157">
        <f t="shared" si="40"/>
        <v>2.13435574080405E-2</v>
      </c>
      <c r="AY146" s="157" t="s">
        <v>18</v>
      </c>
      <c r="AZ146" s="157" t="s">
        <v>192</v>
      </c>
      <c r="BD146" s="157" t="s">
        <v>350</v>
      </c>
      <c r="BE146" s="157" t="str">
        <f t="shared" si="32"/>
        <v>R_ES-APP-RE</v>
      </c>
      <c r="BF146" s="157" t="str">
        <f t="shared" si="32"/>
        <v>SH12_13</v>
      </c>
      <c r="BG146" s="157">
        <f t="shared" si="21"/>
        <v>1.8490958581669801E-2</v>
      </c>
      <c r="BH146" s="157" t="s">
        <v>18</v>
      </c>
      <c r="BI146" s="157" t="s">
        <v>194</v>
      </c>
      <c r="BM146" s="157" t="s">
        <v>350</v>
      </c>
      <c r="BN146" s="157" t="str">
        <f t="shared" si="33"/>
        <v>R_ES-APP-RE</v>
      </c>
      <c r="BO146" s="157" t="str">
        <f t="shared" si="33"/>
        <v>SH12_13</v>
      </c>
      <c r="BP146" s="157">
        <f t="shared" si="41"/>
        <v>2.13435574080405E-2</v>
      </c>
      <c r="BQ146" s="157" t="s">
        <v>18</v>
      </c>
      <c r="BR146" s="157" t="s">
        <v>191</v>
      </c>
    </row>
    <row r="147" spans="2:70">
      <c r="B147" s="142"/>
      <c r="C147" s="32"/>
      <c r="D147" s="145"/>
      <c r="E147" s="145"/>
      <c r="F147" s="142"/>
      <c r="G147" s="32"/>
      <c r="H147" s="32"/>
      <c r="K147" s="158" t="s">
        <v>350</v>
      </c>
      <c r="L147" s="157" t="str">
        <f t="shared" si="34"/>
        <v>R_ES-APP-RE</v>
      </c>
      <c r="M147" s="157" t="str">
        <f t="shared" si="28"/>
        <v>SH14_15</v>
      </c>
      <c r="N147" s="157">
        <f t="shared" si="36"/>
        <v>2.04723701496402E-2</v>
      </c>
      <c r="O147" s="157" t="s">
        <v>18</v>
      </c>
      <c r="P147" s="157" t="s">
        <v>195</v>
      </c>
      <c r="T147" s="157" t="s">
        <v>350</v>
      </c>
      <c r="U147" s="157" t="str">
        <f t="shared" si="35"/>
        <v>R_ES-APP-RE</v>
      </c>
      <c r="V147" s="157" t="str">
        <f t="shared" si="35"/>
        <v>SH14_15</v>
      </c>
      <c r="W147" s="157">
        <f t="shared" si="37"/>
        <v>1.8944606533826298E-2</v>
      </c>
      <c r="X147" s="157" t="s">
        <v>18</v>
      </c>
      <c r="Y147" s="157" t="s">
        <v>190</v>
      </c>
      <c r="AC147" s="157" t="s">
        <v>350</v>
      </c>
      <c r="AD147" s="157" t="str">
        <f t="shared" si="29"/>
        <v>R_ES-APP-RE</v>
      </c>
      <c r="AE147" s="157" t="str">
        <f t="shared" si="29"/>
        <v>SH14_15</v>
      </c>
      <c r="AF147" s="157">
        <f t="shared" si="38"/>
        <v>1.81694864820914E-2</v>
      </c>
      <c r="AG147" s="157" t="s">
        <v>18</v>
      </c>
      <c r="AH147" s="157" t="s">
        <v>196</v>
      </c>
      <c r="AL147" s="157" t="s">
        <v>350</v>
      </c>
      <c r="AM147" s="157" t="str">
        <f t="shared" si="30"/>
        <v>R_ES-APP-RE</v>
      </c>
      <c r="AN147" s="157" t="str">
        <f t="shared" si="30"/>
        <v>SH14_15</v>
      </c>
      <c r="AO147" s="157">
        <f t="shared" si="39"/>
        <v>1.9740368004095999E-2</v>
      </c>
      <c r="AP147" s="157" t="s">
        <v>18</v>
      </c>
      <c r="AQ147" s="157" t="s">
        <v>193</v>
      </c>
      <c r="AU147" s="157" t="s">
        <v>350</v>
      </c>
      <c r="AV147" s="157" t="str">
        <f t="shared" si="31"/>
        <v>R_ES-APP-RE</v>
      </c>
      <c r="AW147" s="157" t="str">
        <f t="shared" si="31"/>
        <v>SH14_15</v>
      </c>
      <c r="AX147" s="157">
        <f t="shared" si="40"/>
        <v>2.2952067498314001E-2</v>
      </c>
      <c r="AY147" s="157" t="s">
        <v>18</v>
      </c>
      <c r="AZ147" s="157" t="s">
        <v>192</v>
      </c>
      <c r="BD147" s="157" t="s">
        <v>350</v>
      </c>
      <c r="BE147" s="157" t="str">
        <f t="shared" si="32"/>
        <v>R_ES-APP-RE</v>
      </c>
      <c r="BF147" s="157" t="str">
        <f t="shared" si="32"/>
        <v>SH14_15</v>
      </c>
      <c r="BG147" s="157">
        <f t="shared" si="21"/>
        <v>1.9740368004095999E-2</v>
      </c>
      <c r="BH147" s="157" t="s">
        <v>18</v>
      </c>
      <c r="BI147" s="157" t="s">
        <v>194</v>
      </c>
      <c r="BM147" s="157" t="s">
        <v>350</v>
      </c>
      <c r="BN147" s="157" t="str">
        <f t="shared" si="33"/>
        <v>R_ES-APP-RE</v>
      </c>
      <c r="BO147" s="157" t="str">
        <f t="shared" si="33"/>
        <v>SH14_15</v>
      </c>
      <c r="BP147" s="157">
        <f t="shared" si="41"/>
        <v>2.2952067498314001E-2</v>
      </c>
      <c r="BQ147" s="157" t="s">
        <v>18</v>
      </c>
      <c r="BR147" s="157" t="s">
        <v>191</v>
      </c>
    </row>
    <row r="148" spans="2:70">
      <c r="B148" s="142"/>
      <c r="C148" s="32"/>
      <c r="D148" s="145"/>
      <c r="E148" s="145"/>
      <c r="F148" s="142"/>
      <c r="G148" s="32"/>
      <c r="H148" s="32"/>
      <c r="K148" s="157" t="s">
        <v>350</v>
      </c>
      <c r="L148" s="157" t="str">
        <f t="shared" si="34"/>
        <v>R_ES-APP-RE</v>
      </c>
      <c r="M148" s="157" t="str">
        <f t="shared" si="28"/>
        <v>SH16_17</v>
      </c>
      <c r="N148" s="157">
        <f t="shared" si="36"/>
        <v>2.1278922422277999E-2</v>
      </c>
      <c r="O148" s="157" t="s">
        <v>18</v>
      </c>
      <c r="P148" s="157" t="s">
        <v>195</v>
      </c>
      <c r="T148" s="157" t="s">
        <v>350</v>
      </c>
      <c r="U148" s="157" t="str">
        <f t="shared" si="35"/>
        <v>R_ES-APP-RE</v>
      </c>
      <c r="V148" s="157" t="str">
        <f t="shared" si="35"/>
        <v>SH16_17</v>
      </c>
      <c r="W148" s="157">
        <f t="shared" si="37"/>
        <v>1.8793864020136601E-2</v>
      </c>
      <c r="X148" s="157" t="s">
        <v>18</v>
      </c>
      <c r="Y148" s="157" t="s">
        <v>190</v>
      </c>
      <c r="AC148" s="157" t="s">
        <v>350</v>
      </c>
      <c r="AD148" s="157" t="str">
        <f t="shared" si="29"/>
        <v>R_ES-APP-RE</v>
      </c>
      <c r="AE148" s="157" t="str">
        <f t="shared" si="29"/>
        <v>SH16_17</v>
      </c>
      <c r="AF148" s="157">
        <f t="shared" si="38"/>
        <v>1.9938803009038799E-2</v>
      </c>
      <c r="AG148" s="157" t="s">
        <v>18</v>
      </c>
      <c r="AH148" s="157" t="s">
        <v>196</v>
      </c>
      <c r="AL148" s="157" t="s">
        <v>350</v>
      </c>
      <c r="AM148" s="157" t="str">
        <f t="shared" si="30"/>
        <v>R_ES-APP-RE</v>
      </c>
      <c r="AN148" s="157" t="str">
        <f t="shared" si="30"/>
        <v>SH16_17</v>
      </c>
      <c r="AO148" s="157">
        <f t="shared" si="39"/>
        <v>2.0420539746597698E-2</v>
      </c>
      <c r="AP148" s="157" t="s">
        <v>18</v>
      </c>
      <c r="AQ148" s="157" t="s">
        <v>193</v>
      </c>
      <c r="AU148" s="157" t="s">
        <v>350</v>
      </c>
      <c r="AV148" s="157" t="str">
        <f t="shared" si="31"/>
        <v>R_ES-APP-RE</v>
      </c>
      <c r="AW148" s="157" t="str">
        <f t="shared" si="31"/>
        <v>SH16_17</v>
      </c>
      <c r="AX148" s="157">
        <f t="shared" si="40"/>
        <v>2.3710445910745798E-2</v>
      </c>
      <c r="AY148" s="157" t="s">
        <v>18</v>
      </c>
      <c r="AZ148" s="157" t="s">
        <v>192</v>
      </c>
      <c r="BD148" s="157" t="s">
        <v>350</v>
      </c>
      <c r="BE148" s="157" t="str">
        <f t="shared" si="32"/>
        <v>R_ES-APP-RE</v>
      </c>
      <c r="BF148" s="157" t="str">
        <f t="shared" si="32"/>
        <v>SH16_17</v>
      </c>
      <c r="BG148" s="157">
        <f t="shared" si="21"/>
        <v>2.0420539746597698E-2</v>
      </c>
      <c r="BH148" s="157" t="s">
        <v>18</v>
      </c>
      <c r="BI148" s="157" t="s">
        <v>194</v>
      </c>
      <c r="BM148" s="157" t="s">
        <v>350</v>
      </c>
      <c r="BN148" s="157" t="str">
        <f t="shared" si="33"/>
        <v>R_ES-APP-RE</v>
      </c>
      <c r="BO148" s="157" t="str">
        <f t="shared" si="33"/>
        <v>SH16_17</v>
      </c>
      <c r="BP148" s="157">
        <f t="shared" si="41"/>
        <v>2.3710445910745798E-2</v>
      </c>
      <c r="BQ148" s="157" t="s">
        <v>18</v>
      </c>
      <c r="BR148" s="157" t="s">
        <v>191</v>
      </c>
    </row>
    <row r="149" spans="2:70">
      <c r="B149" s="142"/>
      <c r="C149" s="32"/>
      <c r="D149" s="145"/>
      <c r="E149" s="145"/>
      <c r="F149" s="142"/>
      <c r="G149" s="32"/>
      <c r="H149" s="32"/>
      <c r="K149" s="157" t="s">
        <v>350</v>
      </c>
      <c r="L149" s="157" t="str">
        <f t="shared" si="34"/>
        <v>R_ES-APP-RE</v>
      </c>
      <c r="M149" s="157" t="str">
        <f t="shared" si="28"/>
        <v>SH18_19</v>
      </c>
      <c r="N149" s="157">
        <f t="shared" si="36"/>
        <v>2.1738834728832701E-2</v>
      </c>
      <c r="O149" s="157" t="s">
        <v>18</v>
      </c>
      <c r="P149" s="157" t="s">
        <v>195</v>
      </c>
      <c r="T149" s="157" t="s">
        <v>350</v>
      </c>
      <c r="U149" s="157" t="str">
        <f t="shared" si="35"/>
        <v>R_ES-APP-RE</v>
      </c>
      <c r="V149" s="157" t="str">
        <f t="shared" si="35"/>
        <v>SH18_19</v>
      </c>
      <c r="W149" s="157">
        <f t="shared" si="37"/>
        <v>1.8929321241404399E-2</v>
      </c>
      <c r="X149" s="157" t="s">
        <v>18</v>
      </c>
      <c r="Y149" s="157" t="s">
        <v>190</v>
      </c>
      <c r="AC149" s="157" t="s">
        <v>350</v>
      </c>
      <c r="AD149" s="157" t="str">
        <f t="shared" si="29"/>
        <v>R_ES-APP-RE</v>
      </c>
      <c r="AE149" s="157" t="str">
        <f t="shared" si="29"/>
        <v>SH18_19</v>
      </c>
      <c r="AF149" s="157">
        <f t="shared" si="38"/>
        <v>2.0595183179265401E-2</v>
      </c>
      <c r="AG149" s="157" t="s">
        <v>18</v>
      </c>
      <c r="AH149" s="157" t="s">
        <v>196</v>
      </c>
      <c r="AL149" s="157" t="s">
        <v>350</v>
      </c>
      <c r="AM149" s="157" t="str">
        <f t="shared" si="30"/>
        <v>R_ES-APP-RE</v>
      </c>
      <c r="AN149" s="157" t="str">
        <f t="shared" si="30"/>
        <v>SH18_19</v>
      </c>
      <c r="AO149" s="157">
        <f t="shared" si="39"/>
        <v>2.06910653610991E-2</v>
      </c>
      <c r="AP149" s="157" t="s">
        <v>18</v>
      </c>
      <c r="AQ149" s="157" t="s">
        <v>193</v>
      </c>
      <c r="AU149" s="157" t="s">
        <v>350</v>
      </c>
      <c r="AV149" s="157" t="str">
        <f t="shared" si="31"/>
        <v>R_ES-APP-RE</v>
      </c>
      <c r="AW149" s="157" t="str">
        <f t="shared" si="31"/>
        <v>SH18_19</v>
      </c>
      <c r="AX149" s="157">
        <f t="shared" si="40"/>
        <v>2.39937611707896E-2</v>
      </c>
      <c r="AY149" s="157" t="s">
        <v>18</v>
      </c>
      <c r="AZ149" s="157" t="s">
        <v>192</v>
      </c>
      <c r="BD149" s="157" t="s">
        <v>350</v>
      </c>
      <c r="BE149" s="157" t="str">
        <f t="shared" si="32"/>
        <v>R_ES-APP-RE</v>
      </c>
      <c r="BF149" s="157" t="str">
        <f t="shared" si="32"/>
        <v>SH18_19</v>
      </c>
      <c r="BG149" s="157">
        <f t="shared" si="21"/>
        <v>2.06910653610991E-2</v>
      </c>
      <c r="BH149" s="157" t="s">
        <v>18</v>
      </c>
      <c r="BI149" s="157" t="s">
        <v>194</v>
      </c>
      <c r="BM149" s="157" t="s">
        <v>350</v>
      </c>
      <c r="BN149" s="157" t="str">
        <f t="shared" si="33"/>
        <v>R_ES-APP-RE</v>
      </c>
      <c r="BO149" s="157" t="str">
        <f t="shared" si="33"/>
        <v>SH18_19</v>
      </c>
      <c r="BP149" s="157">
        <f t="shared" si="41"/>
        <v>2.39937611707896E-2</v>
      </c>
      <c r="BQ149" s="157" t="s">
        <v>18</v>
      </c>
      <c r="BR149" s="157" t="s">
        <v>191</v>
      </c>
    </row>
    <row r="150" spans="2:70">
      <c r="B150" s="142"/>
      <c r="C150" s="32"/>
      <c r="D150" s="145"/>
      <c r="E150" s="145"/>
      <c r="F150" s="142"/>
      <c r="G150" s="32"/>
      <c r="H150" s="32"/>
      <c r="K150" s="157" t="s">
        <v>350</v>
      </c>
      <c r="L150" s="157" t="str">
        <f t="shared" si="34"/>
        <v>R_ES-APP-RE</v>
      </c>
      <c r="M150" s="157" t="str">
        <f t="shared" si="28"/>
        <v>SH20_21</v>
      </c>
      <c r="N150" s="157">
        <f t="shared" si="36"/>
        <v>2.1955425621837402E-2</v>
      </c>
      <c r="O150" s="157" t="s">
        <v>18</v>
      </c>
      <c r="P150" s="157" t="s">
        <v>195</v>
      </c>
      <c r="T150" s="157" t="s">
        <v>350</v>
      </c>
      <c r="U150" s="157" t="str">
        <f t="shared" si="35"/>
        <v>R_ES-APP-RE</v>
      </c>
      <c r="V150" s="157" t="str">
        <f t="shared" si="35"/>
        <v>SH20_21</v>
      </c>
      <c r="W150" s="157">
        <f t="shared" si="37"/>
        <v>1.9094689273807398E-2</v>
      </c>
      <c r="X150" s="157" t="s">
        <v>18</v>
      </c>
      <c r="Y150" s="157" t="s">
        <v>190</v>
      </c>
      <c r="AC150" s="157" t="s">
        <v>350</v>
      </c>
      <c r="AD150" s="157" t="str">
        <f t="shared" si="29"/>
        <v>R_ES-APP-RE</v>
      </c>
      <c r="AE150" s="157" t="str">
        <f t="shared" si="29"/>
        <v>SH20_21</v>
      </c>
      <c r="AF150" s="157">
        <f t="shared" si="38"/>
        <v>2.0727377887735401E-2</v>
      </c>
      <c r="AG150" s="157" t="s">
        <v>18</v>
      </c>
      <c r="AH150" s="157" t="s">
        <v>196</v>
      </c>
      <c r="AL150" s="157" t="s">
        <v>350</v>
      </c>
      <c r="AM150" s="157" t="str">
        <f t="shared" si="30"/>
        <v>R_ES-APP-RE</v>
      </c>
      <c r="AN150" s="157" t="str">
        <f t="shared" si="30"/>
        <v>SH20_21</v>
      </c>
      <c r="AO150" s="157">
        <f t="shared" si="39"/>
        <v>2.0963163706567398E-2</v>
      </c>
      <c r="AP150" s="157" t="s">
        <v>18</v>
      </c>
      <c r="AQ150" s="157" t="s">
        <v>193</v>
      </c>
      <c r="AU150" s="157" t="s">
        <v>350</v>
      </c>
      <c r="AV150" s="157" t="str">
        <f t="shared" si="31"/>
        <v>R_ES-APP-RE</v>
      </c>
      <c r="AW150" s="157" t="str">
        <f t="shared" si="31"/>
        <v>SH20_21</v>
      </c>
      <c r="AX150" s="157">
        <f t="shared" si="40"/>
        <v>2.4474825275343101E-2</v>
      </c>
      <c r="AY150" s="157" t="s">
        <v>18</v>
      </c>
      <c r="AZ150" s="157" t="s">
        <v>192</v>
      </c>
      <c r="BD150" s="157" t="s">
        <v>350</v>
      </c>
      <c r="BE150" s="157" t="str">
        <f t="shared" si="32"/>
        <v>R_ES-APP-RE</v>
      </c>
      <c r="BF150" s="157" t="str">
        <f t="shared" si="32"/>
        <v>SH20_21</v>
      </c>
      <c r="BG150" s="157">
        <f t="shared" si="21"/>
        <v>2.0963163706567398E-2</v>
      </c>
      <c r="BH150" s="157" t="s">
        <v>18</v>
      </c>
      <c r="BI150" s="157" t="s">
        <v>194</v>
      </c>
      <c r="BM150" s="157" t="s">
        <v>350</v>
      </c>
      <c r="BN150" s="157" t="str">
        <f t="shared" si="33"/>
        <v>R_ES-APP-RE</v>
      </c>
      <c r="BO150" s="157" t="str">
        <f t="shared" si="33"/>
        <v>SH20_21</v>
      </c>
      <c r="BP150" s="157">
        <f t="shared" si="41"/>
        <v>2.4474825275343101E-2</v>
      </c>
      <c r="BQ150" s="157" t="s">
        <v>18</v>
      </c>
      <c r="BR150" s="157" t="s">
        <v>191</v>
      </c>
    </row>
    <row r="151" spans="2:70">
      <c r="B151" s="142"/>
      <c r="C151" s="32"/>
      <c r="D151" s="145"/>
      <c r="E151" s="145"/>
      <c r="F151" s="142"/>
      <c r="G151" s="32"/>
      <c r="H151" s="32"/>
      <c r="K151" s="158" t="s">
        <v>350</v>
      </c>
      <c r="L151" s="157" t="str">
        <f t="shared" si="34"/>
        <v>R_ES-APP-RE</v>
      </c>
      <c r="M151" s="157" t="str">
        <f t="shared" si="28"/>
        <v>SH22_23</v>
      </c>
      <c r="N151" s="157">
        <f t="shared" si="36"/>
        <v>2.2121564224819298E-2</v>
      </c>
      <c r="O151" s="157" t="s">
        <v>18</v>
      </c>
      <c r="P151" s="157" t="s">
        <v>195</v>
      </c>
      <c r="T151" s="157" t="s">
        <v>350</v>
      </c>
      <c r="U151" s="157" t="str">
        <f t="shared" si="35"/>
        <v>R_ES-APP-RE</v>
      </c>
      <c r="V151" s="157" t="str">
        <f t="shared" si="35"/>
        <v>SH22_23</v>
      </c>
      <c r="W151" s="157">
        <f t="shared" si="37"/>
        <v>1.8346618081740301E-2</v>
      </c>
      <c r="X151" s="157" t="s">
        <v>18</v>
      </c>
      <c r="Y151" s="157" t="s">
        <v>190</v>
      </c>
      <c r="AC151" s="157" t="s">
        <v>350</v>
      </c>
      <c r="AD151" s="157" t="str">
        <f t="shared" si="29"/>
        <v>R_ES-APP-RE</v>
      </c>
      <c r="AE151" s="157" t="str">
        <f t="shared" si="29"/>
        <v>SH22_23</v>
      </c>
      <c r="AF151" s="157">
        <f t="shared" si="38"/>
        <v>2.0715755098724298E-2</v>
      </c>
      <c r="AG151" s="157" t="s">
        <v>18</v>
      </c>
      <c r="AH151" s="157" t="s">
        <v>196</v>
      </c>
      <c r="AL151" s="157" t="s">
        <v>350</v>
      </c>
      <c r="AM151" s="157" t="str">
        <f t="shared" si="30"/>
        <v>R_ES-APP-RE</v>
      </c>
      <c r="AN151" s="157" t="str">
        <f t="shared" si="30"/>
        <v>SH22_23</v>
      </c>
      <c r="AO151" s="157">
        <f t="shared" si="39"/>
        <v>2.0777824886440002E-2</v>
      </c>
      <c r="AP151" s="157" t="s">
        <v>18</v>
      </c>
      <c r="AQ151" s="157" t="s">
        <v>193</v>
      </c>
      <c r="AU151" s="157" t="s">
        <v>350</v>
      </c>
      <c r="AV151" s="157" t="str">
        <f t="shared" si="31"/>
        <v>R_ES-APP-RE</v>
      </c>
      <c r="AW151" s="157" t="str">
        <f t="shared" si="31"/>
        <v>SH22_23</v>
      </c>
      <c r="AX151" s="157">
        <f t="shared" si="40"/>
        <v>2.4137396684056199E-2</v>
      </c>
      <c r="AY151" s="157" t="s">
        <v>18</v>
      </c>
      <c r="AZ151" s="157" t="s">
        <v>192</v>
      </c>
      <c r="BD151" s="157" t="s">
        <v>350</v>
      </c>
      <c r="BE151" s="157" t="str">
        <f t="shared" si="32"/>
        <v>R_ES-APP-RE</v>
      </c>
      <c r="BF151" s="157" t="str">
        <f t="shared" si="32"/>
        <v>SH22_23</v>
      </c>
      <c r="BG151" s="157">
        <f t="shared" si="21"/>
        <v>2.0777824886440002E-2</v>
      </c>
      <c r="BH151" s="157" t="s">
        <v>18</v>
      </c>
      <c r="BI151" s="157" t="s">
        <v>194</v>
      </c>
      <c r="BM151" s="157" t="s">
        <v>350</v>
      </c>
      <c r="BN151" s="157" t="str">
        <f t="shared" si="33"/>
        <v>R_ES-APP-RE</v>
      </c>
      <c r="BO151" s="157" t="str">
        <f t="shared" si="33"/>
        <v>SH22_23</v>
      </c>
      <c r="BP151" s="157">
        <f t="shared" si="41"/>
        <v>2.4137396684056199E-2</v>
      </c>
      <c r="BQ151" s="157" t="s">
        <v>18</v>
      </c>
      <c r="BR151" s="157" t="s">
        <v>191</v>
      </c>
    </row>
    <row r="152" spans="2:70">
      <c r="B152" s="32"/>
      <c r="C152" s="32"/>
      <c r="D152" s="32"/>
      <c r="E152" s="32"/>
      <c r="F152" s="32"/>
      <c r="G152" s="32"/>
      <c r="H152" s="32"/>
      <c r="K152" s="157" t="s">
        <v>350</v>
      </c>
      <c r="L152" s="157" t="str">
        <f t="shared" si="34"/>
        <v>R_ES-APP-RE</v>
      </c>
      <c r="M152" s="157" t="str">
        <f t="shared" si="28"/>
        <v>FH0_1</v>
      </c>
      <c r="N152" s="157">
        <f t="shared" si="36"/>
        <v>2.1393493175585799E-2</v>
      </c>
      <c r="O152" s="157" t="s">
        <v>18</v>
      </c>
      <c r="P152" s="157" t="s">
        <v>195</v>
      </c>
      <c r="T152" s="157" t="s">
        <v>350</v>
      </c>
      <c r="U152" s="157" t="str">
        <f t="shared" si="35"/>
        <v>R_ES-APP-RE</v>
      </c>
      <c r="V152" s="157" t="str">
        <f t="shared" si="35"/>
        <v>FH0_1</v>
      </c>
      <c r="W152" s="157">
        <f t="shared" si="37"/>
        <v>1.8990015108719401E-2</v>
      </c>
      <c r="X152" s="157" t="s">
        <v>18</v>
      </c>
      <c r="Y152" s="157" t="s">
        <v>190</v>
      </c>
      <c r="AC152" s="157" t="s">
        <v>350</v>
      </c>
      <c r="AD152" s="157" t="str">
        <f t="shared" si="29"/>
        <v>R_ES-APP-RE</v>
      </c>
      <c r="AE152" s="157" t="str">
        <f t="shared" si="29"/>
        <v>FH0_1</v>
      </c>
      <c r="AF152" s="157">
        <f t="shared" si="38"/>
        <v>2.2537708837248201E-2</v>
      </c>
      <c r="AG152" s="157" t="s">
        <v>18</v>
      </c>
      <c r="AH152" s="157" t="s">
        <v>196</v>
      </c>
      <c r="AL152" s="157" t="s">
        <v>350</v>
      </c>
      <c r="AM152" s="157" t="str">
        <f t="shared" si="30"/>
        <v>R_ES-APP-RE</v>
      </c>
      <c r="AN152" s="157" t="str">
        <f t="shared" si="30"/>
        <v>FH0_1</v>
      </c>
      <c r="AO152" s="157">
        <f t="shared" si="39"/>
        <v>2.0828129338260001E-2</v>
      </c>
      <c r="AP152" s="157" t="s">
        <v>18</v>
      </c>
      <c r="AQ152" s="157" t="s">
        <v>193</v>
      </c>
      <c r="AU152" s="157" t="s">
        <v>350</v>
      </c>
      <c r="AV152" s="157" t="str">
        <f t="shared" si="31"/>
        <v>R_ES-APP-RE</v>
      </c>
      <c r="AW152" s="157" t="str">
        <f t="shared" si="31"/>
        <v>FH0_1</v>
      </c>
      <c r="AX152" s="157">
        <f t="shared" si="40"/>
        <v>2.2215848571404202E-2</v>
      </c>
      <c r="AY152" s="157" t="s">
        <v>18</v>
      </c>
      <c r="AZ152" s="157" t="s">
        <v>192</v>
      </c>
      <c r="BD152" s="157" t="s">
        <v>350</v>
      </c>
      <c r="BE152" s="157" t="str">
        <f t="shared" si="32"/>
        <v>R_ES-APP-RE</v>
      </c>
      <c r="BF152" s="157" t="str">
        <f t="shared" si="32"/>
        <v>FH0_1</v>
      </c>
      <c r="BG152" s="157">
        <f t="shared" si="21"/>
        <v>2.0828129338260001E-2</v>
      </c>
      <c r="BH152" s="157" t="s">
        <v>18</v>
      </c>
      <c r="BI152" s="157" t="s">
        <v>194</v>
      </c>
      <c r="BM152" s="157" t="s">
        <v>350</v>
      </c>
      <c r="BN152" s="157" t="str">
        <f t="shared" si="33"/>
        <v>R_ES-APP-RE</v>
      </c>
      <c r="BO152" s="157" t="str">
        <f t="shared" si="33"/>
        <v>FH0_1</v>
      </c>
      <c r="BP152" s="157">
        <f t="shared" si="41"/>
        <v>2.2215848571404202E-2</v>
      </c>
      <c r="BQ152" s="157" t="s">
        <v>18</v>
      </c>
      <c r="BR152" s="157" t="s">
        <v>191</v>
      </c>
    </row>
    <row r="153" spans="2:70">
      <c r="B153" s="32"/>
      <c r="C153" s="32"/>
      <c r="D153" s="32"/>
      <c r="E153" s="32"/>
      <c r="F153" s="32"/>
      <c r="G153" s="32"/>
      <c r="H153" s="32"/>
      <c r="K153" s="157" t="s">
        <v>350</v>
      </c>
      <c r="L153" s="157" t="str">
        <f t="shared" si="34"/>
        <v>R_ES-APP-RE</v>
      </c>
      <c r="M153" s="157" t="str">
        <f t="shared" si="28"/>
        <v>FH2_3</v>
      </c>
      <c r="N153" s="157">
        <f t="shared" si="36"/>
        <v>2.1029674486329999E-2</v>
      </c>
      <c r="O153" s="157" t="s">
        <v>18</v>
      </c>
      <c r="P153" s="157" t="s">
        <v>195</v>
      </c>
      <c r="T153" s="157" t="s">
        <v>350</v>
      </c>
      <c r="U153" s="157" t="str">
        <f t="shared" si="35"/>
        <v>R_ES-APP-RE</v>
      </c>
      <c r="V153" s="157" t="str">
        <f t="shared" si="35"/>
        <v>FH2_3</v>
      </c>
      <c r="W153" s="157">
        <f t="shared" si="37"/>
        <v>1.6657232708453401E-2</v>
      </c>
      <c r="X153" s="157" t="s">
        <v>18</v>
      </c>
      <c r="Y153" s="157" t="s">
        <v>190</v>
      </c>
      <c r="AC153" s="157" t="s">
        <v>350</v>
      </c>
      <c r="AD153" s="157" t="str">
        <f t="shared" si="29"/>
        <v>R_ES-APP-RE</v>
      </c>
      <c r="AE153" s="157" t="str">
        <f t="shared" si="29"/>
        <v>FH2_3</v>
      </c>
      <c r="AF153" s="157">
        <f t="shared" si="38"/>
        <v>2.2471121655479001E-2</v>
      </c>
      <c r="AG153" s="157" t="s">
        <v>18</v>
      </c>
      <c r="AH153" s="157" t="s">
        <v>196</v>
      </c>
      <c r="AL153" s="157" t="s">
        <v>350</v>
      </c>
      <c r="AM153" s="157" t="str">
        <f t="shared" si="30"/>
        <v>R_ES-APP-RE</v>
      </c>
      <c r="AN153" s="157" t="str">
        <f t="shared" si="30"/>
        <v>FH2_3</v>
      </c>
      <c r="AO153" s="157">
        <f t="shared" si="39"/>
        <v>1.96922594663782E-2</v>
      </c>
      <c r="AP153" s="157" t="s">
        <v>18</v>
      </c>
      <c r="AQ153" s="157" t="s">
        <v>193</v>
      </c>
      <c r="AU153" s="157" t="s">
        <v>350</v>
      </c>
      <c r="AV153" s="157" t="str">
        <f t="shared" si="31"/>
        <v>R_ES-APP-RE</v>
      </c>
      <c r="AW153" s="157" t="str">
        <f t="shared" si="31"/>
        <v>FH2_3</v>
      </c>
      <c r="AX153" s="157">
        <f t="shared" si="40"/>
        <v>2.00672016482474E-2</v>
      </c>
      <c r="AY153" s="157" t="s">
        <v>18</v>
      </c>
      <c r="AZ153" s="157" t="s">
        <v>192</v>
      </c>
      <c r="BD153" s="157" t="s">
        <v>350</v>
      </c>
      <c r="BE153" s="157" t="str">
        <f t="shared" si="32"/>
        <v>R_ES-APP-RE</v>
      </c>
      <c r="BF153" s="157" t="str">
        <f t="shared" si="32"/>
        <v>FH2_3</v>
      </c>
      <c r="BG153" s="157">
        <f t="shared" si="21"/>
        <v>1.96922594663782E-2</v>
      </c>
      <c r="BH153" s="157" t="s">
        <v>18</v>
      </c>
      <c r="BI153" s="157" t="s">
        <v>194</v>
      </c>
      <c r="BM153" s="157" t="s">
        <v>350</v>
      </c>
      <c r="BN153" s="157" t="str">
        <f t="shared" si="33"/>
        <v>R_ES-APP-RE</v>
      </c>
      <c r="BO153" s="157" t="str">
        <f t="shared" si="33"/>
        <v>FH2_3</v>
      </c>
      <c r="BP153" s="157">
        <f t="shared" si="41"/>
        <v>2.00672016482474E-2</v>
      </c>
      <c r="BQ153" s="157" t="s">
        <v>18</v>
      </c>
      <c r="BR153" s="157" t="s">
        <v>191</v>
      </c>
    </row>
    <row r="154" spans="2:70">
      <c r="B154" s="32"/>
      <c r="C154" s="32"/>
      <c r="D154" s="32"/>
      <c r="E154" s="32"/>
      <c r="F154" s="32"/>
      <c r="G154" s="32"/>
      <c r="H154" s="32"/>
      <c r="K154" s="157" t="s">
        <v>350</v>
      </c>
      <c r="L154" s="157" t="str">
        <f t="shared" si="34"/>
        <v>R_ES-APP-RE</v>
      </c>
      <c r="M154" s="157" t="str">
        <f t="shared" si="28"/>
        <v>FH4_5</v>
      </c>
      <c r="N154" s="157">
        <f t="shared" si="36"/>
        <v>2.01116701113584E-2</v>
      </c>
      <c r="O154" s="157" t="s">
        <v>18</v>
      </c>
      <c r="P154" s="157" t="s">
        <v>195</v>
      </c>
      <c r="T154" s="157" t="s">
        <v>350</v>
      </c>
      <c r="U154" s="157" t="str">
        <f t="shared" si="35"/>
        <v>R_ES-APP-RE</v>
      </c>
      <c r="V154" s="157" t="str">
        <f t="shared" si="35"/>
        <v>FH4_5</v>
      </c>
      <c r="W154" s="157">
        <f t="shared" si="37"/>
        <v>1.58290452354489E-2</v>
      </c>
      <c r="X154" s="157" t="s">
        <v>18</v>
      </c>
      <c r="Y154" s="157" t="s">
        <v>190</v>
      </c>
      <c r="AC154" s="157" t="s">
        <v>350</v>
      </c>
      <c r="AD154" s="157" t="str">
        <f t="shared" si="29"/>
        <v>R_ES-APP-RE</v>
      </c>
      <c r="AE154" s="157" t="str">
        <f t="shared" si="29"/>
        <v>FH4_5</v>
      </c>
      <c r="AF154" s="157">
        <f t="shared" si="38"/>
        <v>2.0924688349934099E-2</v>
      </c>
      <c r="AG154" s="157" t="s">
        <v>18</v>
      </c>
      <c r="AH154" s="157" t="s">
        <v>196</v>
      </c>
      <c r="AL154" s="157" t="s">
        <v>350</v>
      </c>
      <c r="AM154" s="157" t="str">
        <f t="shared" si="30"/>
        <v>R_ES-APP-RE</v>
      </c>
      <c r="AN154" s="157" t="str">
        <f t="shared" si="30"/>
        <v>FH4_5</v>
      </c>
      <c r="AO154" s="157">
        <f t="shared" si="39"/>
        <v>1.85404013701219E-2</v>
      </c>
      <c r="AP154" s="157" t="s">
        <v>18</v>
      </c>
      <c r="AQ154" s="157" t="s">
        <v>193</v>
      </c>
      <c r="AU154" s="157" t="s">
        <v>350</v>
      </c>
      <c r="AV154" s="157" t="str">
        <f t="shared" si="31"/>
        <v>R_ES-APP-RE</v>
      </c>
      <c r="AW154" s="157" t="str">
        <f t="shared" si="31"/>
        <v>FH4_5</v>
      </c>
      <c r="AX154" s="157">
        <f t="shared" si="40"/>
        <v>1.7787724329452501E-2</v>
      </c>
      <c r="AY154" s="157" t="s">
        <v>18</v>
      </c>
      <c r="AZ154" s="157" t="s">
        <v>192</v>
      </c>
      <c r="BD154" s="157" t="s">
        <v>350</v>
      </c>
      <c r="BE154" s="157" t="str">
        <f t="shared" si="32"/>
        <v>R_ES-APP-RE</v>
      </c>
      <c r="BF154" s="157" t="str">
        <f t="shared" si="32"/>
        <v>FH4_5</v>
      </c>
      <c r="BG154" s="157">
        <f t="shared" si="21"/>
        <v>1.85404013701219E-2</v>
      </c>
      <c r="BH154" s="157" t="s">
        <v>18</v>
      </c>
      <c r="BI154" s="157" t="s">
        <v>194</v>
      </c>
      <c r="BM154" s="157" t="s">
        <v>350</v>
      </c>
      <c r="BN154" s="157" t="str">
        <f t="shared" si="33"/>
        <v>R_ES-APP-RE</v>
      </c>
      <c r="BO154" s="157" t="str">
        <f t="shared" si="33"/>
        <v>FH4_5</v>
      </c>
      <c r="BP154" s="157">
        <f t="shared" si="41"/>
        <v>1.7787724329452501E-2</v>
      </c>
      <c r="BQ154" s="157" t="s">
        <v>18</v>
      </c>
      <c r="BR154" s="157" t="s">
        <v>191</v>
      </c>
    </row>
    <row r="155" spans="2:70">
      <c r="B155" s="32"/>
      <c r="C155" s="32"/>
      <c r="D155" s="32"/>
      <c r="E155" s="32"/>
      <c r="F155" s="32"/>
      <c r="G155" s="32"/>
      <c r="H155" s="32"/>
      <c r="K155" s="158" t="s">
        <v>350</v>
      </c>
      <c r="L155" s="157" t="str">
        <f t="shared" si="34"/>
        <v>R_ES-APP-RE</v>
      </c>
      <c r="M155" s="157" t="str">
        <f t="shared" si="28"/>
        <v>FH6_7</v>
      </c>
      <c r="N155" s="157">
        <f t="shared" si="36"/>
        <v>1.9209922204757798E-2</v>
      </c>
      <c r="O155" s="157" t="s">
        <v>18</v>
      </c>
      <c r="P155" s="157" t="s">
        <v>195</v>
      </c>
      <c r="T155" s="157" t="s">
        <v>350</v>
      </c>
      <c r="U155" s="157" t="str">
        <f t="shared" si="35"/>
        <v>R_ES-APP-RE</v>
      </c>
      <c r="V155" s="157" t="str">
        <f t="shared" si="35"/>
        <v>FH6_7</v>
      </c>
      <c r="W155" s="157">
        <f t="shared" si="37"/>
        <v>1.5902462124874499E-2</v>
      </c>
      <c r="X155" s="157" t="s">
        <v>18</v>
      </c>
      <c r="Y155" s="157" t="s">
        <v>190</v>
      </c>
      <c r="AC155" s="157" t="s">
        <v>350</v>
      </c>
      <c r="AD155" s="157" t="str">
        <f t="shared" si="29"/>
        <v>R_ES-APP-RE</v>
      </c>
      <c r="AE155" s="157" t="str">
        <f t="shared" si="29"/>
        <v>FH6_7</v>
      </c>
      <c r="AF155" s="157">
        <f t="shared" si="38"/>
        <v>1.8408075869719199E-2</v>
      </c>
      <c r="AG155" s="157" t="s">
        <v>18</v>
      </c>
      <c r="AH155" s="157" t="s">
        <v>196</v>
      </c>
      <c r="AL155" s="157" t="s">
        <v>350</v>
      </c>
      <c r="AM155" s="157" t="str">
        <f t="shared" si="30"/>
        <v>R_ES-APP-RE</v>
      </c>
      <c r="AN155" s="157" t="str">
        <f t="shared" si="30"/>
        <v>FH6_7</v>
      </c>
      <c r="AO155" s="157">
        <f t="shared" si="39"/>
        <v>1.75903530927638E-2</v>
      </c>
      <c r="AP155" s="157" t="s">
        <v>18</v>
      </c>
      <c r="AQ155" s="157" t="s">
        <v>193</v>
      </c>
      <c r="AU155" s="157" t="s">
        <v>350</v>
      </c>
      <c r="AV155" s="157" t="str">
        <f t="shared" si="31"/>
        <v>R_ES-APP-RE</v>
      </c>
      <c r="AW155" s="157" t="str">
        <f t="shared" si="31"/>
        <v>FH6_7</v>
      </c>
      <c r="AX155" s="157">
        <f t="shared" si="40"/>
        <v>1.6594507840248698E-2</v>
      </c>
      <c r="AY155" s="157" t="s">
        <v>18</v>
      </c>
      <c r="AZ155" s="157" t="s">
        <v>192</v>
      </c>
      <c r="BD155" s="157" t="s">
        <v>350</v>
      </c>
      <c r="BE155" s="157" t="str">
        <f t="shared" si="32"/>
        <v>R_ES-APP-RE</v>
      </c>
      <c r="BF155" s="157" t="str">
        <f t="shared" si="32"/>
        <v>FH6_7</v>
      </c>
      <c r="BG155" s="157">
        <f t="shared" si="21"/>
        <v>1.75903530927638E-2</v>
      </c>
      <c r="BH155" s="157" t="s">
        <v>18</v>
      </c>
      <c r="BI155" s="157" t="s">
        <v>194</v>
      </c>
      <c r="BM155" s="157" t="s">
        <v>350</v>
      </c>
      <c r="BN155" s="157" t="str">
        <f t="shared" si="33"/>
        <v>R_ES-APP-RE</v>
      </c>
      <c r="BO155" s="157" t="str">
        <f t="shared" si="33"/>
        <v>FH6_7</v>
      </c>
      <c r="BP155" s="157">
        <f t="shared" si="41"/>
        <v>1.6594507840248698E-2</v>
      </c>
      <c r="BQ155" s="157" t="s">
        <v>18</v>
      </c>
      <c r="BR155" s="157" t="s">
        <v>191</v>
      </c>
    </row>
    <row r="156" spans="2:70">
      <c r="B156" s="32"/>
      <c r="C156" s="32"/>
      <c r="D156" s="32"/>
      <c r="E156" s="32"/>
      <c r="F156" s="32"/>
      <c r="G156" s="32"/>
      <c r="H156" s="32"/>
      <c r="K156" s="157" t="s">
        <v>350</v>
      </c>
      <c r="L156" s="157" t="str">
        <f t="shared" si="34"/>
        <v>R_ES-APP-RE</v>
      </c>
      <c r="M156" s="157" t="str">
        <f t="shared" si="28"/>
        <v>FH8_9</v>
      </c>
      <c r="N156" s="157">
        <f t="shared" si="36"/>
        <v>1.8841834190356999E-2</v>
      </c>
      <c r="O156" s="157" t="s">
        <v>18</v>
      </c>
      <c r="P156" s="157" t="s">
        <v>195</v>
      </c>
      <c r="T156" s="157" t="s">
        <v>350</v>
      </c>
      <c r="U156" s="157" t="str">
        <f t="shared" si="35"/>
        <v>R_ES-APP-RE</v>
      </c>
      <c r="V156" s="157" t="str">
        <f t="shared" si="35"/>
        <v>FH8_9</v>
      </c>
      <c r="W156" s="157">
        <f t="shared" si="37"/>
        <v>1.7105236665912599E-2</v>
      </c>
      <c r="X156" s="157" t="s">
        <v>18</v>
      </c>
      <c r="Y156" s="157" t="s">
        <v>190</v>
      </c>
      <c r="AC156" s="157" t="s">
        <v>350</v>
      </c>
      <c r="AD156" s="157" t="str">
        <f t="shared" si="29"/>
        <v>R_ES-APP-RE</v>
      </c>
      <c r="AE156" s="157" t="str">
        <f t="shared" si="29"/>
        <v>FH8_9</v>
      </c>
      <c r="AF156" s="157">
        <f t="shared" si="38"/>
        <v>1.69703204195258E-2</v>
      </c>
      <c r="AG156" s="157" t="s">
        <v>18</v>
      </c>
      <c r="AH156" s="157" t="s">
        <v>196</v>
      </c>
      <c r="AL156" s="157" t="s">
        <v>350</v>
      </c>
      <c r="AM156" s="157" t="str">
        <f t="shared" si="30"/>
        <v>R_ES-APP-RE</v>
      </c>
      <c r="AN156" s="157" t="str">
        <f t="shared" si="30"/>
        <v>FH8_9</v>
      </c>
      <c r="AO156" s="157">
        <f t="shared" si="39"/>
        <v>1.7469867163884701E-2</v>
      </c>
      <c r="AP156" s="157" t="s">
        <v>18</v>
      </c>
      <c r="AQ156" s="157" t="s">
        <v>193</v>
      </c>
      <c r="AU156" s="157" t="s">
        <v>350</v>
      </c>
      <c r="AV156" s="157" t="str">
        <f t="shared" si="31"/>
        <v>R_ES-APP-RE</v>
      </c>
      <c r="AW156" s="157" t="str">
        <f t="shared" si="31"/>
        <v>FH8_9</v>
      </c>
      <c r="AX156" s="157">
        <f t="shared" si="40"/>
        <v>1.6512257912117301E-2</v>
      </c>
      <c r="AY156" s="157" t="s">
        <v>18</v>
      </c>
      <c r="AZ156" s="157" t="s">
        <v>192</v>
      </c>
      <c r="BD156" s="157" t="s">
        <v>350</v>
      </c>
      <c r="BE156" s="157" t="str">
        <f t="shared" si="32"/>
        <v>R_ES-APP-RE</v>
      </c>
      <c r="BF156" s="157" t="str">
        <f t="shared" si="32"/>
        <v>FH8_9</v>
      </c>
      <c r="BG156" s="157">
        <f t="shared" si="21"/>
        <v>1.7469867163884701E-2</v>
      </c>
      <c r="BH156" s="157" t="s">
        <v>18</v>
      </c>
      <c r="BI156" s="157" t="s">
        <v>194</v>
      </c>
      <c r="BM156" s="157" t="s">
        <v>350</v>
      </c>
      <c r="BN156" s="157" t="str">
        <f t="shared" si="33"/>
        <v>R_ES-APP-RE</v>
      </c>
      <c r="BO156" s="157" t="str">
        <f t="shared" si="33"/>
        <v>FH8_9</v>
      </c>
      <c r="BP156" s="157">
        <f t="shared" si="41"/>
        <v>1.6512257912117301E-2</v>
      </c>
      <c r="BQ156" s="157" t="s">
        <v>18</v>
      </c>
      <c r="BR156" s="157" t="s">
        <v>191</v>
      </c>
    </row>
    <row r="157" spans="2:70">
      <c r="B157" s="32"/>
      <c r="C157" s="32"/>
      <c r="D157" s="32"/>
      <c r="E157" s="32"/>
      <c r="F157" s="32"/>
      <c r="G157" s="32"/>
      <c r="H157" s="32"/>
      <c r="K157" s="157" t="s">
        <v>350</v>
      </c>
      <c r="L157" s="157" t="str">
        <f t="shared" si="34"/>
        <v>R_ES-APP-RE</v>
      </c>
      <c r="M157" s="157" t="str">
        <f t="shared" si="28"/>
        <v>FH10_11</v>
      </c>
      <c r="N157" s="157">
        <f t="shared" si="36"/>
        <v>1.8935669933152901E-2</v>
      </c>
      <c r="O157" s="157" t="s">
        <v>18</v>
      </c>
      <c r="P157" s="157" t="s">
        <v>195</v>
      </c>
      <c r="T157" s="157" t="s">
        <v>350</v>
      </c>
      <c r="U157" s="157" t="str">
        <f t="shared" si="35"/>
        <v>R_ES-APP-RE</v>
      </c>
      <c r="V157" s="157" t="str">
        <f t="shared" si="35"/>
        <v>FH10_11</v>
      </c>
      <c r="W157" s="157">
        <f t="shared" si="37"/>
        <v>1.98225161188549E-2</v>
      </c>
      <c r="X157" s="157" t="s">
        <v>18</v>
      </c>
      <c r="Y157" s="157" t="s">
        <v>190</v>
      </c>
      <c r="AC157" s="157" t="s">
        <v>350</v>
      </c>
      <c r="AD157" s="157" t="str">
        <f t="shared" si="29"/>
        <v>R_ES-APP-RE</v>
      </c>
      <c r="AE157" s="157" t="str">
        <f t="shared" si="29"/>
        <v>FH10_11</v>
      </c>
      <c r="AF157" s="157">
        <f t="shared" si="38"/>
        <v>1.66723480117681E-2</v>
      </c>
      <c r="AG157" s="157" t="s">
        <v>18</v>
      </c>
      <c r="AH157" s="157" t="s">
        <v>196</v>
      </c>
      <c r="AL157" s="157" t="s">
        <v>350</v>
      </c>
      <c r="AM157" s="157" t="str">
        <f t="shared" si="30"/>
        <v>R_ES-APP-RE</v>
      </c>
      <c r="AN157" s="157" t="str">
        <f t="shared" si="30"/>
        <v>FH10_11</v>
      </c>
      <c r="AO157" s="157">
        <f t="shared" si="39"/>
        <v>1.8548115811417298E-2</v>
      </c>
      <c r="AP157" s="157" t="s">
        <v>18</v>
      </c>
      <c r="AQ157" s="157" t="s">
        <v>193</v>
      </c>
      <c r="AU157" s="157" t="s">
        <v>350</v>
      </c>
      <c r="AV157" s="157" t="str">
        <f t="shared" si="31"/>
        <v>R_ES-APP-RE</v>
      </c>
      <c r="AW157" s="157" t="str">
        <f t="shared" si="31"/>
        <v>FH10_11</v>
      </c>
      <c r="AX157" s="157">
        <f t="shared" si="40"/>
        <v>1.82536626877173E-2</v>
      </c>
      <c r="AY157" s="157" t="s">
        <v>18</v>
      </c>
      <c r="AZ157" s="157" t="s">
        <v>192</v>
      </c>
      <c r="BD157" s="157" t="s">
        <v>350</v>
      </c>
      <c r="BE157" s="157" t="str">
        <f t="shared" si="32"/>
        <v>R_ES-APP-RE</v>
      </c>
      <c r="BF157" s="157" t="str">
        <f t="shared" si="32"/>
        <v>FH10_11</v>
      </c>
      <c r="BG157" s="157">
        <f t="shared" si="21"/>
        <v>1.8548115811417298E-2</v>
      </c>
      <c r="BH157" s="157" t="s">
        <v>18</v>
      </c>
      <c r="BI157" s="157" t="s">
        <v>194</v>
      </c>
      <c r="BM157" s="157" t="s">
        <v>350</v>
      </c>
      <c r="BN157" s="157" t="str">
        <f t="shared" si="33"/>
        <v>R_ES-APP-RE</v>
      </c>
      <c r="BO157" s="157" t="str">
        <f t="shared" si="33"/>
        <v>FH10_11</v>
      </c>
      <c r="BP157" s="157">
        <f t="shared" si="41"/>
        <v>1.82536626877173E-2</v>
      </c>
      <c r="BQ157" s="157" t="s">
        <v>18</v>
      </c>
      <c r="BR157" s="157" t="s">
        <v>191</v>
      </c>
    </row>
    <row r="158" spans="2:70">
      <c r="B158" s="32"/>
      <c r="C158" s="32"/>
      <c r="D158" s="32"/>
      <c r="E158" s="32"/>
      <c r="F158" s="32"/>
      <c r="G158" s="32"/>
      <c r="H158" s="32"/>
      <c r="K158" s="157" t="s">
        <v>350</v>
      </c>
      <c r="L158" s="157" t="str">
        <f t="shared" si="34"/>
        <v>R_ES-APP-RE</v>
      </c>
      <c r="M158" s="157" t="str">
        <f t="shared" si="28"/>
        <v>FH12_13</v>
      </c>
      <c r="N158" s="157">
        <f t="shared" si="36"/>
        <v>1.98847069007047E-2</v>
      </c>
      <c r="O158" s="157" t="s">
        <v>18</v>
      </c>
      <c r="P158" s="157" t="s">
        <v>195</v>
      </c>
      <c r="T158" s="157" t="s">
        <v>350</v>
      </c>
      <c r="U158" s="157" t="str">
        <f t="shared" si="35"/>
        <v>R_ES-APP-RE</v>
      </c>
      <c r="V158" s="157" t="str">
        <f t="shared" si="35"/>
        <v>FH12_13</v>
      </c>
      <c r="W158" s="157">
        <f t="shared" si="37"/>
        <v>2.05767152130325E-2</v>
      </c>
      <c r="X158" s="157" t="s">
        <v>18</v>
      </c>
      <c r="Y158" s="157" t="s">
        <v>190</v>
      </c>
      <c r="AC158" s="157" t="s">
        <v>350</v>
      </c>
      <c r="AD158" s="157" t="str">
        <f t="shared" si="29"/>
        <v>R_ES-APP-RE</v>
      </c>
      <c r="AE158" s="157" t="str">
        <f t="shared" si="29"/>
        <v>FH12_13</v>
      </c>
      <c r="AF158" s="157">
        <f t="shared" si="38"/>
        <v>1.7899394766943098E-2</v>
      </c>
      <c r="AG158" s="157" t="s">
        <v>18</v>
      </c>
      <c r="AH158" s="157" t="s">
        <v>196</v>
      </c>
      <c r="AL158" s="157" t="s">
        <v>350</v>
      </c>
      <c r="AM158" s="157" t="str">
        <f t="shared" si="30"/>
        <v>R_ES-APP-RE</v>
      </c>
      <c r="AN158" s="157" t="str">
        <f t="shared" si="30"/>
        <v>FH12_13</v>
      </c>
      <c r="AO158" s="157">
        <f t="shared" si="39"/>
        <v>1.97346377775574E-2</v>
      </c>
      <c r="AP158" s="157" t="s">
        <v>18</v>
      </c>
      <c r="AQ158" s="157" t="s">
        <v>193</v>
      </c>
      <c r="AU158" s="157" t="s">
        <v>350</v>
      </c>
      <c r="AV158" s="157" t="str">
        <f t="shared" si="31"/>
        <v>R_ES-APP-RE</v>
      </c>
      <c r="AW158" s="157" t="str">
        <f t="shared" si="31"/>
        <v>FH12_13</v>
      </c>
      <c r="AX158" s="157">
        <f t="shared" si="40"/>
        <v>2.0262699404647901E-2</v>
      </c>
      <c r="AY158" s="157" t="s">
        <v>18</v>
      </c>
      <c r="AZ158" s="157" t="s">
        <v>192</v>
      </c>
      <c r="BD158" s="157" t="s">
        <v>350</v>
      </c>
      <c r="BE158" s="157" t="str">
        <f t="shared" si="32"/>
        <v>R_ES-APP-RE</v>
      </c>
      <c r="BF158" s="157" t="str">
        <f t="shared" si="32"/>
        <v>FH12_13</v>
      </c>
      <c r="BG158" s="157">
        <f t="shared" si="21"/>
        <v>1.97346377775574E-2</v>
      </c>
      <c r="BH158" s="157" t="s">
        <v>18</v>
      </c>
      <c r="BI158" s="157" t="s">
        <v>194</v>
      </c>
      <c r="BM158" s="157" t="s">
        <v>350</v>
      </c>
      <c r="BN158" s="157" t="str">
        <f t="shared" si="33"/>
        <v>R_ES-APP-RE</v>
      </c>
      <c r="BO158" s="157" t="str">
        <f t="shared" si="33"/>
        <v>FH12_13</v>
      </c>
      <c r="BP158" s="157">
        <f t="shared" si="41"/>
        <v>2.0262699404647901E-2</v>
      </c>
      <c r="BQ158" s="157" t="s">
        <v>18</v>
      </c>
      <c r="BR158" s="157" t="s">
        <v>191</v>
      </c>
    </row>
    <row r="159" spans="2:70">
      <c r="B159" s="32"/>
      <c r="C159" s="32"/>
      <c r="D159" s="32"/>
      <c r="E159" s="32"/>
      <c r="F159" s="32"/>
      <c r="G159" s="32"/>
      <c r="H159" s="32"/>
      <c r="K159" s="158" t="s">
        <v>350</v>
      </c>
      <c r="L159" s="157" t="str">
        <f t="shared" si="34"/>
        <v>R_ES-APP-RE</v>
      </c>
      <c r="M159" s="157" t="str">
        <f t="shared" si="28"/>
        <v>FH14_15</v>
      </c>
      <c r="N159" s="157">
        <f t="shared" si="36"/>
        <v>2.0838990619720801E-2</v>
      </c>
      <c r="O159" s="157" t="s">
        <v>18</v>
      </c>
      <c r="P159" s="157" t="s">
        <v>195</v>
      </c>
      <c r="T159" s="157" t="s">
        <v>350</v>
      </c>
      <c r="U159" s="157" t="str">
        <f t="shared" si="35"/>
        <v>R_ES-APP-RE</v>
      </c>
      <c r="V159" s="157" t="str">
        <f t="shared" si="35"/>
        <v>FH14_15</v>
      </c>
      <c r="W159" s="157">
        <f t="shared" si="37"/>
        <v>2.0134412075970901E-2</v>
      </c>
      <c r="X159" s="157" t="s">
        <v>18</v>
      </c>
      <c r="Y159" s="157" t="s">
        <v>190</v>
      </c>
      <c r="AC159" s="157" t="s">
        <v>350</v>
      </c>
      <c r="AD159" s="157" t="str">
        <f t="shared" si="29"/>
        <v>R_ES-APP-RE</v>
      </c>
      <c r="AE159" s="157" t="str">
        <f t="shared" si="29"/>
        <v>FH14_15</v>
      </c>
      <c r="AF159" s="157">
        <f t="shared" si="38"/>
        <v>2.07530234250215E-2</v>
      </c>
      <c r="AG159" s="157" t="s">
        <v>18</v>
      </c>
      <c r="AH159" s="157" t="s">
        <v>196</v>
      </c>
      <c r="AL159" s="157" t="s">
        <v>350</v>
      </c>
      <c r="AM159" s="157" t="str">
        <f t="shared" si="30"/>
        <v>R_ES-APP-RE</v>
      </c>
      <c r="AN159" s="157" t="str">
        <f t="shared" si="30"/>
        <v>FH14_15</v>
      </c>
      <c r="AO159" s="157">
        <f t="shared" si="39"/>
        <v>2.0621254467741299E-2</v>
      </c>
      <c r="AP159" s="157" t="s">
        <v>18</v>
      </c>
      <c r="AQ159" s="157" t="s">
        <v>193</v>
      </c>
      <c r="AU159" s="157" t="s">
        <v>350</v>
      </c>
      <c r="AV159" s="157" t="str">
        <f t="shared" si="31"/>
        <v>R_ES-APP-RE</v>
      </c>
      <c r="AW159" s="157" t="str">
        <f t="shared" si="31"/>
        <v>FH14_15</v>
      </c>
      <c r="AX159" s="157">
        <f t="shared" si="40"/>
        <v>2.1172817979268701E-2</v>
      </c>
      <c r="AY159" s="157" t="s">
        <v>18</v>
      </c>
      <c r="AZ159" s="157" t="s">
        <v>192</v>
      </c>
      <c r="BD159" s="157" t="s">
        <v>350</v>
      </c>
      <c r="BE159" s="157" t="str">
        <f t="shared" si="32"/>
        <v>R_ES-APP-RE</v>
      </c>
      <c r="BF159" s="157" t="str">
        <f t="shared" si="32"/>
        <v>FH14_15</v>
      </c>
      <c r="BG159" s="157">
        <f t="shared" si="21"/>
        <v>2.0621254467741299E-2</v>
      </c>
      <c r="BH159" s="157" t="s">
        <v>18</v>
      </c>
      <c r="BI159" s="157" t="s">
        <v>194</v>
      </c>
      <c r="BM159" s="157" t="s">
        <v>350</v>
      </c>
      <c r="BN159" s="157" t="str">
        <f t="shared" si="33"/>
        <v>R_ES-APP-RE</v>
      </c>
      <c r="BO159" s="157" t="str">
        <f t="shared" si="33"/>
        <v>FH14_15</v>
      </c>
      <c r="BP159" s="157">
        <f t="shared" si="41"/>
        <v>2.1172817979268701E-2</v>
      </c>
      <c r="BQ159" s="157" t="s">
        <v>18</v>
      </c>
      <c r="BR159" s="157" t="s">
        <v>191</v>
      </c>
    </row>
    <row r="160" spans="2:70">
      <c r="B160" s="32"/>
      <c r="C160" s="32"/>
      <c r="D160" s="32"/>
      <c r="E160" s="32"/>
      <c r="F160" s="32"/>
      <c r="G160" s="32"/>
      <c r="H160" s="32"/>
      <c r="K160" s="157" t="s">
        <v>350</v>
      </c>
      <c r="L160" s="157" t="str">
        <f t="shared" si="34"/>
        <v>R_ES-APP-RE</v>
      </c>
      <c r="M160" s="157" t="str">
        <f t="shared" si="28"/>
        <v>FH16_17</v>
      </c>
      <c r="N160" s="157">
        <f t="shared" si="36"/>
        <v>2.11595818818846E-2</v>
      </c>
      <c r="O160" s="157" t="s">
        <v>18</v>
      </c>
      <c r="P160" s="157" t="s">
        <v>195</v>
      </c>
      <c r="T160" s="157" t="s">
        <v>350</v>
      </c>
      <c r="U160" s="157" t="str">
        <f t="shared" si="35"/>
        <v>R_ES-APP-RE</v>
      </c>
      <c r="V160" s="157" t="str">
        <f t="shared" si="35"/>
        <v>FH16_17</v>
      </c>
      <c r="W160" s="157">
        <f t="shared" si="37"/>
        <v>1.9900470527555999E-2</v>
      </c>
      <c r="X160" s="157" t="s">
        <v>18</v>
      </c>
      <c r="Y160" s="157" t="s">
        <v>190</v>
      </c>
      <c r="AC160" s="157" t="s">
        <v>350</v>
      </c>
      <c r="AD160" s="157" t="str">
        <f t="shared" si="29"/>
        <v>R_ES-APP-RE</v>
      </c>
      <c r="AE160" s="157" t="str">
        <f t="shared" si="29"/>
        <v>FH16_17</v>
      </c>
      <c r="AF160" s="157">
        <f t="shared" si="38"/>
        <v>2.1834856434323001E-2</v>
      </c>
      <c r="AG160" s="157" t="s">
        <v>18</v>
      </c>
      <c r="AH160" s="157" t="s">
        <v>196</v>
      </c>
      <c r="AL160" s="157" t="s">
        <v>350</v>
      </c>
      <c r="AM160" s="157" t="str">
        <f t="shared" si="30"/>
        <v>R_ES-APP-RE</v>
      </c>
      <c r="AN160" s="157" t="str">
        <f t="shared" si="30"/>
        <v>FH16_17</v>
      </c>
      <c r="AO160" s="157">
        <f t="shared" si="39"/>
        <v>2.0861762903381698E-2</v>
      </c>
      <c r="AP160" s="157" t="s">
        <v>18</v>
      </c>
      <c r="AQ160" s="157" t="s">
        <v>193</v>
      </c>
      <c r="AU160" s="157" t="s">
        <v>350</v>
      </c>
      <c r="AV160" s="157" t="str">
        <f t="shared" si="31"/>
        <v>R_ES-APP-RE</v>
      </c>
      <c r="AW160" s="157" t="str">
        <f t="shared" si="31"/>
        <v>FH16_17</v>
      </c>
      <c r="AX160" s="157">
        <f t="shared" si="40"/>
        <v>2.13427940914599E-2</v>
      </c>
      <c r="AY160" s="157" t="s">
        <v>18</v>
      </c>
      <c r="AZ160" s="157" t="s">
        <v>192</v>
      </c>
      <c r="BD160" s="157" t="s">
        <v>350</v>
      </c>
      <c r="BE160" s="157" t="str">
        <f t="shared" si="32"/>
        <v>R_ES-APP-RE</v>
      </c>
      <c r="BF160" s="157" t="str">
        <f t="shared" si="32"/>
        <v>FH16_17</v>
      </c>
      <c r="BG160" s="157">
        <f t="shared" si="21"/>
        <v>2.0861762903381698E-2</v>
      </c>
      <c r="BH160" s="157" t="s">
        <v>18</v>
      </c>
      <c r="BI160" s="157" t="s">
        <v>194</v>
      </c>
      <c r="BM160" s="157" t="s">
        <v>350</v>
      </c>
      <c r="BN160" s="157" t="str">
        <f t="shared" si="33"/>
        <v>R_ES-APP-RE</v>
      </c>
      <c r="BO160" s="157" t="str">
        <f t="shared" si="33"/>
        <v>FH16_17</v>
      </c>
      <c r="BP160" s="157">
        <f t="shared" si="41"/>
        <v>2.13427940914599E-2</v>
      </c>
      <c r="BQ160" s="157" t="s">
        <v>18</v>
      </c>
      <c r="BR160" s="157" t="s">
        <v>191</v>
      </c>
    </row>
    <row r="161" spans="2:70">
      <c r="B161" s="32"/>
      <c r="C161" s="32"/>
      <c r="D161" s="32"/>
      <c r="E161" s="32"/>
      <c r="F161" s="32"/>
      <c r="G161" s="32"/>
      <c r="H161" s="32"/>
      <c r="K161" s="157" t="s">
        <v>350</v>
      </c>
      <c r="L161" s="157" t="str">
        <f t="shared" si="34"/>
        <v>R_ES-APP-RE</v>
      </c>
      <c r="M161" s="157" t="str">
        <f t="shared" si="28"/>
        <v>FH18_19</v>
      </c>
      <c r="N161" s="157">
        <f t="shared" si="36"/>
        <v>2.12246785407572E-2</v>
      </c>
      <c r="O161" s="157" t="s">
        <v>18</v>
      </c>
      <c r="P161" s="157" t="s">
        <v>195</v>
      </c>
      <c r="T161" s="157" t="s">
        <v>350</v>
      </c>
      <c r="U161" s="157" t="str">
        <f t="shared" si="35"/>
        <v>R_ES-APP-RE</v>
      </c>
      <c r="V161" s="157" t="str">
        <f t="shared" si="35"/>
        <v>FH18_19</v>
      </c>
      <c r="W161" s="157">
        <f t="shared" si="37"/>
        <v>2.0107856361089999E-2</v>
      </c>
      <c r="X161" s="157" t="s">
        <v>18</v>
      </c>
      <c r="Y161" s="157" t="s">
        <v>190</v>
      </c>
      <c r="AC161" s="157" t="s">
        <v>350</v>
      </c>
      <c r="AD161" s="157" t="str">
        <f t="shared" si="29"/>
        <v>R_ES-APP-RE</v>
      </c>
      <c r="AE161" s="157" t="str">
        <f t="shared" si="29"/>
        <v>FH18_19</v>
      </c>
      <c r="AF161" s="157">
        <f t="shared" si="38"/>
        <v>2.1851663341138701E-2</v>
      </c>
      <c r="AG161" s="157" t="s">
        <v>18</v>
      </c>
      <c r="AH161" s="157" t="s">
        <v>196</v>
      </c>
      <c r="AL161" s="157" t="s">
        <v>350</v>
      </c>
      <c r="AM161" s="157" t="str">
        <f t="shared" si="30"/>
        <v>R_ES-APP-RE</v>
      </c>
      <c r="AN161" s="157" t="str">
        <f t="shared" si="30"/>
        <v>FH18_19</v>
      </c>
      <c r="AO161" s="157">
        <f t="shared" si="39"/>
        <v>2.0787222764254099E-2</v>
      </c>
      <c r="AP161" s="157" t="s">
        <v>18</v>
      </c>
      <c r="AQ161" s="157" t="s">
        <v>193</v>
      </c>
      <c r="AU161" s="157" t="s">
        <v>350</v>
      </c>
      <c r="AV161" s="157" t="str">
        <f t="shared" si="31"/>
        <v>R_ES-APP-RE</v>
      </c>
      <c r="AW161" s="157" t="str">
        <f t="shared" si="31"/>
        <v>FH18_19</v>
      </c>
      <c r="AX161" s="157">
        <f t="shared" si="40"/>
        <v>2.1302546509600999E-2</v>
      </c>
      <c r="AY161" s="157" t="s">
        <v>18</v>
      </c>
      <c r="AZ161" s="157" t="s">
        <v>192</v>
      </c>
      <c r="BD161" s="157" t="s">
        <v>350</v>
      </c>
      <c r="BE161" s="157" t="str">
        <f t="shared" si="32"/>
        <v>R_ES-APP-RE</v>
      </c>
      <c r="BF161" s="157" t="str">
        <f t="shared" si="32"/>
        <v>FH18_19</v>
      </c>
      <c r="BG161" s="157">
        <f t="shared" ref="BG161:BG224" si="42">AO161</f>
        <v>2.0787222764254099E-2</v>
      </c>
      <c r="BH161" s="157" t="s">
        <v>18</v>
      </c>
      <c r="BI161" s="157" t="s">
        <v>194</v>
      </c>
      <c r="BM161" s="157" t="s">
        <v>350</v>
      </c>
      <c r="BN161" s="157" t="str">
        <f t="shared" si="33"/>
        <v>R_ES-APP-RE</v>
      </c>
      <c r="BO161" s="157" t="str">
        <f t="shared" si="33"/>
        <v>FH18_19</v>
      </c>
      <c r="BP161" s="157">
        <f t="shared" si="41"/>
        <v>2.1302546509600999E-2</v>
      </c>
      <c r="BQ161" s="157" t="s">
        <v>18</v>
      </c>
      <c r="BR161" s="157" t="s">
        <v>191</v>
      </c>
    </row>
    <row r="162" spans="2:70">
      <c r="B162" s="32"/>
      <c r="C162" s="32"/>
      <c r="D162" s="32"/>
      <c r="E162" s="32"/>
      <c r="F162" s="32"/>
      <c r="G162" s="32"/>
      <c r="H162" s="32"/>
      <c r="K162" s="157" t="s">
        <v>350</v>
      </c>
      <c r="L162" s="157" t="str">
        <f t="shared" si="34"/>
        <v>R_ES-APP-RE</v>
      </c>
      <c r="M162" s="157" t="str">
        <f t="shared" si="28"/>
        <v>FH20_21</v>
      </c>
      <c r="N162" s="157">
        <f t="shared" si="36"/>
        <v>2.1196759693815001E-2</v>
      </c>
      <c r="O162" s="157" t="s">
        <v>18</v>
      </c>
      <c r="P162" s="157" t="s">
        <v>195</v>
      </c>
      <c r="T162" s="157" t="s">
        <v>350</v>
      </c>
      <c r="U162" s="157" t="str">
        <f t="shared" si="35"/>
        <v>R_ES-APP-RE</v>
      </c>
      <c r="V162" s="157" t="str">
        <f t="shared" si="35"/>
        <v>FH20_21</v>
      </c>
      <c r="W162" s="157">
        <f t="shared" si="37"/>
        <v>2.0969036728827498E-2</v>
      </c>
      <c r="X162" s="157" t="s">
        <v>18</v>
      </c>
      <c r="Y162" s="157" t="s">
        <v>190</v>
      </c>
      <c r="AC162" s="157" t="s">
        <v>350</v>
      </c>
      <c r="AD162" s="157" t="str">
        <f t="shared" si="29"/>
        <v>R_ES-APP-RE</v>
      </c>
      <c r="AE162" s="157" t="str">
        <f t="shared" si="29"/>
        <v>FH20_21</v>
      </c>
      <c r="AF162" s="157">
        <f t="shared" si="38"/>
        <v>2.15704297529681E-2</v>
      </c>
      <c r="AG162" s="157" t="s">
        <v>18</v>
      </c>
      <c r="AH162" s="157" t="s">
        <v>196</v>
      </c>
      <c r="AL162" s="157" t="s">
        <v>350</v>
      </c>
      <c r="AM162" s="157" t="str">
        <f t="shared" si="30"/>
        <v>R_ES-APP-RE</v>
      </c>
      <c r="AN162" s="157" t="str">
        <f t="shared" si="30"/>
        <v>FH20_21</v>
      </c>
      <c r="AO162" s="157">
        <f t="shared" si="39"/>
        <v>2.0999926566056201E-2</v>
      </c>
      <c r="AP162" s="157" t="s">
        <v>18</v>
      </c>
      <c r="AQ162" s="157" t="s">
        <v>193</v>
      </c>
      <c r="AU162" s="157" t="s">
        <v>350</v>
      </c>
      <c r="AV162" s="157" t="str">
        <f t="shared" si="31"/>
        <v>R_ES-APP-RE</v>
      </c>
      <c r="AW162" s="157" t="str">
        <f t="shared" si="31"/>
        <v>FH20_21</v>
      </c>
      <c r="AX162" s="157">
        <f t="shared" si="40"/>
        <v>2.17291485724036E-2</v>
      </c>
      <c r="AY162" s="157" t="s">
        <v>18</v>
      </c>
      <c r="AZ162" s="157" t="s">
        <v>192</v>
      </c>
      <c r="BD162" s="157" t="s">
        <v>350</v>
      </c>
      <c r="BE162" s="157" t="str">
        <f t="shared" si="32"/>
        <v>R_ES-APP-RE</v>
      </c>
      <c r="BF162" s="157" t="str">
        <f t="shared" si="32"/>
        <v>FH20_21</v>
      </c>
      <c r="BG162" s="157">
        <f t="shared" si="42"/>
        <v>2.0999926566056201E-2</v>
      </c>
      <c r="BH162" s="157" t="s">
        <v>18</v>
      </c>
      <c r="BI162" s="157" t="s">
        <v>194</v>
      </c>
      <c r="BM162" s="157" t="s">
        <v>350</v>
      </c>
      <c r="BN162" s="157" t="str">
        <f t="shared" si="33"/>
        <v>R_ES-APP-RE</v>
      </c>
      <c r="BO162" s="157" t="str">
        <f t="shared" si="33"/>
        <v>FH20_21</v>
      </c>
      <c r="BP162" s="157">
        <f t="shared" si="41"/>
        <v>2.17291485724036E-2</v>
      </c>
      <c r="BQ162" s="157" t="s">
        <v>18</v>
      </c>
      <c r="BR162" s="157" t="s">
        <v>191</v>
      </c>
    </row>
    <row r="163" spans="2:70">
      <c r="B163" s="32"/>
      <c r="C163" s="32"/>
      <c r="D163" s="32"/>
      <c r="E163" s="32"/>
      <c r="F163" s="32"/>
      <c r="G163" s="32"/>
      <c r="H163" s="32"/>
      <c r="K163" s="158" t="s">
        <v>350</v>
      </c>
      <c r="L163" s="157" t="str">
        <f t="shared" si="34"/>
        <v>R_ES-APP-RE</v>
      </c>
      <c r="M163" s="157" t="str">
        <f t="shared" si="28"/>
        <v>FH22_23</v>
      </c>
      <c r="N163" s="157">
        <f t="shared" si="36"/>
        <v>2.13786036359911E-2</v>
      </c>
      <c r="O163" s="157" t="s">
        <v>18</v>
      </c>
      <c r="P163" s="157" t="s">
        <v>195</v>
      </c>
      <c r="T163" s="157" t="s">
        <v>350</v>
      </c>
      <c r="U163" s="157" t="str">
        <f t="shared" si="35"/>
        <v>R_ES-APP-RE</v>
      </c>
      <c r="V163" s="157" t="str">
        <f t="shared" si="35"/>
        <v>FH22_23</v>
      </c>
      <c r="W163" s="157">
        <f t="shared" si="37"/>
        <v>2.0691198572281501E-2</v>
      </c>
      <c r="X163" s="157" t="s">
        <v>18</v>
      </c>
      <c r="Y163" s="157" t="s">
        <v>190</v>
      </c>
      <c r="AC163" s="157" t="s">
        <v>350</v>
      </c>
      <c r="AD163" s="157" t="str">
        <f t="shared" si="29"/>
        <v>R_ES-APP-RE</v>
      </c>
      <c r="AE163" s="157" t="str">
        <f t="shared" si="29"/>
        <v>FH22_23</v>
      </c>
      <c r="AF163" s="157">
        <f t="shared" si="38"/>
        <v>2.1709141168517701E-2</v>
      </c>
      <c r="AG163" s="157" t="s">
        <v>18</v>
      </c>
      <c r="AH163" s="157" t="s">
        <v>196</v>
      </c>
      <c r="AL163" s="157" t="s">
        <v>350</v>
      </c>
      <c r="AM163" s="157" t="str">
        <f t="shared" si="30"/>
        <v>R_ES-APP-RE</v>
      </c>
      <c r="AN163" s="157" t="str">
        <f t="shared" si="30"/>
        <v>FH22_23</v>
      </c>
      <c r="AO163" s="157">
        <f t="shared" si="39"/>
        <v>2.12075715419054E-2</v>
      </c>
      <c r="AP163" s="157" t="s">
        <v>18</v>
      </c>
      <c r="AQ163" s="157" t="s">
        <v>193</v>
      </c>
      <c r="AU163" s="157" t="s">
        <v>350</v>
      </c>
      <c r="AV163" s="157" t="str">
        <f t="shared" si="31"/>
        <v>R_ES-APP-RE</v>
      </c>
      <c r="AW163" s="157" t="str">
        <f t="shared" si="31"/>
        <v>FH22_23</v>
      </c>
      <c r="AX163" s="157">
        <f t="shared" si="40"/>
        <v>2.2554595860836201E-2</v>
      </c>
      <c r="AY163" s="157" t="s">
        <v>18</v>
      </c>
      <c r="AZ163" s="157" t="s">
        <v>192</v>
      </c>
      <c r="BD163" s="157" t="s">
        <v>350</v>
      </c>
      <c r="BE163" s="157" t="str">
        <f t="shared" si="32"/>
        <v>R_ES-APP-RE</v>
      </c>
      <c r="BF163" s="157" t="str">
        <f t="shared" si="32"/>
        <v>FH22_23</v>
      </c>
      <c r="BG163" s="157">
        <f t="shared" si="42"/>
        <v>2.12075715419054E-2</v>
      </c>
      <c r="BH163" s="157" t="s">
        <v>18</v>
      </c>
      <c r="BI163" s="157" t="s">
        <v>194</v>
      </c>
      <c r="BM163" s="157" t="s">
        <v>350</v>
      </c>
      <c r="BN163" s="157" t="str">
        <f t="shared" si="33"/>
        <v>R_ES-APP-RE</v>
      </c>
      <c r="BO163" s="157" t="str">
        <f t="shared" si="33"/>
        <v>FH22_23</v>
      </c>
      <c r="BP163" s="157">
        <f t="shared" si="41"/>
        <v>2.2554595860836201E-2</v>
      </c>
      <c r="BQ163" s="157" t="s">
        <v>18</v>
      </c>
      <c r="BR163" s="157" t="s">
        <v>191</v>
      </c>
    </row>
    <row r="164" spans="2:70">
      <c r="B164" s="32"/>
      <c r="C164" s="32"/>
      <c r="D164" s="32"/>
      <c r="E164" s="32"/>
      <c r="F164" s="32"/>
      <c r="G164" s="32"/>
      <c r="H164" s="32"/>
      <c r="K164" s="157" t="s">
        <v>350</v>
      </c>
      <c r="L164" s="157" t="str">
        <f t="shared" si="34"/>
        <v>R_ES-APP-RE</v>
      </c>
      <c r="M164" s="157" t="str">
        <f t="shared" si="28"/>
        <v>WH0_1</v>
      </c>
      <c r="N164" s="157">
        <f t="shared" si="36"/>
        <v>2.33000948138204E-2</v>
      </c>
      <c r="O164" s="157" t="s">
        <v>18</v>
      </c>
      <c r="P164" s="157" t="s">
        <v>195</v>
      </c>
      <c r="T164" s="157" t="s">
        <v>350</v>
      </c>
      <c r="U164" s="157" t="str">
        <f t="shared" si="35"/>
        <v>R_ES-APP-RE</v>
      </c>
      <c r="V164" s="157" t="str">
        <f t="shared" si="35"/>
        <v>WH0_1</v>
      </c>
      <c r="W164" s="157">
        <f t="shared" si="37"/>
        <v>2.7052832396289E-2</v>
      </c>
      <c r="X164" s="157" t="s">
        <v>18</v>
      </c>
      <c r="Y164" s="157" t="s">
        <v>190</v>
      </c>
      <c r="AC164" s="157" t="s">
        <v>350</v>
      </c>
      <c r="AD164" s="157" t="str">
        <f t="shared" si="29"/>
        <v>R_ES-APP-RE</v>
      </c>
      <c r="AE164" s="157" t="str">
        <f t="shared" si="29"/>
        <v>WH0_1</v>
      </c>
      <c r="AF164" s="157">
        <f t="shared" si="38"/>
        <v>2.6977531248366202E-2</v>
      </c>
      <c r="AG164" s="157" t="s">
        <v>18</v>
      </c>
      <c r="AH164" s="157" t="s">
        <v>196</v>
      </c>
      <c r="AL164" s="157" t="s">
        <v>350</v>
      </c>
      <c r="AM164" s="157" t="str">
        <f t="shared" si="30"/>
        <v>R_ES-APP-RE</v>
      </c>
      <c r="AN164" s="157" t="str">
        <f t="shared" si="30"/>
        <v>WH0_1</v>
      </c>
      <c r="AO164" s="157">
        <f t="shared" si="39"/>
        <v>2.6007960145311398E-2</v>
      </c>
      <c r="AP164" s="157" t="s">
        <v>18</v>
      </c>
      <c r="AQ164" s="157" t="s">
        <v>193</v>
      </c>
      <c r="AU164" s="157" t="s">
        <v>350</v>
      </c>
      <c r="AV164" s="157" t="str">
        <f t="shared" si="31"/>
        <v>R_ES-APP-RE</v>
      </c>
      <c r="AW164" s="157" t="str">
        <f t="shared" si="31"/>
        <v>WH0_1</v>
      </c>
      <c r="AX164" s="157">
        <f t="shared" si="40"/>
        <v>2.5192013319288099E-2</v>
      </c>
      <c r="AY164" s="157" t="s">
        <v>18</v>
      </c>
      <c r="AZ164" s="157" t="s">
        <v>192</v>
      </c>
      <c r="BD164" s="157" t="s">
        <v>350</v>
      </c>
      <c r="BE164" s="157" t="str">
        <f t="shared" si="32"/>
        <v>R_ES-APP-RE</v>
      </c>
      <c r="BF164" s="157" t="str">
        <f t="shared" si="32"/>
        <v>WH0_1</v>
      </c>
      <c r="BG164" s="157">
        <f t="shared" si="42"/>
        <v>2.6007960145311398E-2</v>
      </c>
      <c r="BH164" s="157" t="s">
        <v>18</v>
      </c>
      <c r="BI164" s="157" t="s">
        <v>194</v>
      </c>
      <c r="BM164" s="157" t="s">
        <v>350</v>
      </c>
      <c r="BN164" s="157" t="str">
        <f t="shared" si="33"/>
        <v>R_ES-APP-RE</v>
      </c>
      <c r="BO164" s="157" t="str">
        <f t="shared" si="33"/>
        <v>WH0_1</v>
      </c>
      <c r="BP164" s="157">
        <f t="shared" si="41"/>
        <v>2.5192013319288099E-2</v>
      </c>
      <c r="BQ164" s="157" t="s">
        <v>18</v>
      </c>
      <c r="BR164" s="157" t="s">
        <v>191</v>
      </c>
    </row>
    <row r="165" spans="2:70">
      <c r="K165" s="157" t="s">
        <v>350</v>
      </c>
      <c r="L165" s="157" t="str">
        <f t="shared" si="34"/>
        <v>R_ES-APP-RE</v>
      </c>
      <c r="M165" s="157" t="str">
        <f t="shared" si="28"/>
        <v>WH2_3</v>
      </c>
      <c r="N165" s="157">
        <f t="shared" si="36"/>
        <v>2.2949279837092901E-2</v>
      </c>
      <c r="O165" s="157" t="s">
        <v>18</v>
      </c>
      <c r="P165" s="157" t="s">
        <v>195</v>
      </c>
      <c r="T165" s="157" t="s">
        <v>350</v>
      </c>
      <c r="U165" s="157" t="str">
        <f t="shared" si="35"/>
        <v>R_ES-APP-RE</v>
      </c>
      <c r="V165" s="157" t="str">
        <f t="shared" si="35"/>
        <v>WH2_3</v>
      </c>
      <c r="W165" s="157">
        <f t="shared" si="37"/>
        <v>2.5013577036882999E-2</v>
      </c>
      <c r="X165" s="157" t="s">
        <v>18</v>
      </c>
      <c r="Y165" s="157" t="s">
        <v>190</v>
      </c>
      <c r="AC165" s="157" t="s">
        <v>350</v>
      </c>
      <c r="AD165" s="157" t="str">
        <f t="shared" si="29"/>
        <v>R_ES-APP-RE</v>
      </c>
      <c r="AE165" s="157" t="str">
        <f t="shared" si="29"/>
        <v>WH2_3</v>
      </c>
      <c r="AF165" s="157">
        <f t="shared" si="38"/>
        <v>2.6652958693426002E-2</v>
      </c>
      <c r="AG165" s="157" t="s">
        <v>18</v>
      </c>
      <c r="AH165" s="157" t="s">
        <v>196</v>
      </c>
      <c r="AL165" s="157" t="s">
        <v>350</v>
      </c>
      <c r="AM165" s="157" t="str">
        <f t="shared" si="30"/>
        <v>R_ES-APP-RE</v>
      </c>
      <c r="AN165" s="157" t="str">
        <f t="shared" si="30"/>
        <v>WH2_3</v>
      </c>
      <c r="AO165" s="157">
        <f t="shared" si="39"/>
        <v>2.5282231921475801E-2</v>
      </c>
      <c r="AP165" s="157" t="s">
        <v>18</v>
      </c>
      <c r="AQ165" s="157" t="s">
        <v>193</v>
      </c>
      <c r="AU165" s="157" t="s">
        <v>350</v>
      </c>
      <c r="AV165" s="157" t="str">
        <f t="shared" si="31"/>
        <v>R_ES-APP-RE</v>
      </c>
      <c r="AW165" s="157" t="str">
        <f t="shared" si="31"/>
        <v>WH2_3</v>
      </c>
      <c r="AX165" s="157">
        <f t="shared" si="40"/>
        <v>2.4011456297412501E-2</v>
      </c>
      <c r="AY165" s="157" t="s">
        <v>18</v>
      </c>
      <c r="AZ165" s="157" t="s">
        <v>192</v>
      </c>
      <c r="BD165" s="157" t="s">
        <v>350</v>
      </c>
      <c r="BE165" s="157" t="str">
        <f t="shared" si="32"/>
        <v>R_ES-APP-RE</v>
      </c>
      <c r="BF165" s="157" t="str">
        <f t="shared" si="32"/>
        <v>WH2_3</v>
      </c>
      <c r="BG165" s="157">
        <f t="shared" si="42"/>
        <v>2.5282231921475801E-2</v>
      </c>
      <c r="BH165" s="157" t="s">
        <v>18</v>
      </c>
      <c r="BI165" s="157" t="s">
        <v>194</v>
      </c>
      <c r="BM165" s="157" t="s">
        <v>350</v>
      </c>
      <c r="BN165" s="157" t="str">
        <f t="shared" si="33"/>
        <v>R_ES-APP-RE</v>
      </c>
      <c r="BO165" s="157" t="str">
        <f t="shared" si="33"/>
        <v>WH2_3</v>
      </c>
      <c r="BP165" s="157">
        <f t="shared" si="41"/>
        <v>2.4011456297412501E-2</v>
      </c>
      <c r="BQ165" s="157" t="s">
        <v>18</v>
      </c>
      <c r="BR165" s="157" t="s">
        <v>191</v>
      </c>
    </row>
    <row r="166" spans="2:70">
      <c r="K166" s="157" t="s">
        <v>350</v>
      </c>
      <c r="L166" s="157" t="str">
        <f t="shared" si="34"/>
        <v>R_ES-APP-RE</v>
      </c>
      <c r="M166" s="157" t="str">
        <f t="shared" si="28"/>
        <v>WH4_5</v>
      </c>
      <c r="N166" s="157">
        <f t="shared" si="36"/>
        <v>2.2222380945545701E-2</v>
      </c>
      <c r="O166" s="157" t="s">
        <v>18</v>
      </c>
      <c r="P166" s="157" t="s">
        <v>195</v>
      </c>
      <c r="T166" s="157" t="s">
        <v>350</v>
      </c>
      <c r="U166" s="157" t="str">
        <f t="shared" si="35"/>
        <v>R_ES-APP-RE</v>
      </c>
      <c r="V166" s="157" t="str">
        <f t="shared" si="35"/>
        <v>WH4_5</v>
      </c>
      <c r="W166" s="157">
        <f t="shared" si="37"/>
        <v>2.3696203770169001E-2</v>
      </c>
      <c r="X166" s="157" t="s">
        <v>18</v>
      </c>
      <c r="Y166" s="157" t="s">
        <v>190</v>
      </c>
      <c r="AC166" s="157" t="s">
        <v>350</v>
      </c>
      <c r="AD166" s="157" t="str">
        <f t="shared" si="29"/>
        <v>R_ES-APP-RE</v>
      </c>
      <c r="AE166" s="157" t="str">
        <f t="shared" si="29"/>
        <v>WH4_5</v>
      </c>
      <c r="AF166" s="157">
        <f t="shared" si="38"/>
        <v>2.4917071568632501E-2</v>
      </c>
      <c r="AG166" s="157" t="s">
        <v>18</v>
      </c>
      <c r="AH166" s="157" t="s">
        <v>196</v>
      </c>
      <c r="AL166" s="157" t="s">
        <v>350</v>
      </c>
      <c r="AM166" s="157" t="str">
        <f t="shared" si="30"/>
        <v>R_ES-APP-RE</v>
      </c>
      <c r="AN166" s="157" t="str">
        <f t="shared" si="30"/>
        <v>WH4_5</v>
      </c>
      <c r="AO166" s="157">
        <f t="shared" si="39"/>
        <v>2.3916599319823598E-2</v>
      </c>
      <c r="AP166" s="157" t="s">
        <v>18</v>
      </c>
      <c r="AQ166" s="157" t="s">
        <v>193</v>
      </c>
      <c r="AU166" s="157" t="s">
        <v>350</v>
      </c>
      <c r="AV166" s="157" t="str">
        <f t="shared" si="31"/>
        <v>R_ES-APP-RE</v>
      </c>
      <c r="AW166" s="157" t="str">
        <f t="shared" si="31"/>
        <v>WH4_5</v>
      </c>
      <c r="AX166" s="157">
        <f t="shared" si="40"/>
        <v>2.1583935635485999E-2</v>
      </c>
      <c r="AY166" s="157" t="s">
        <v>18</v>
      </c>
      <c r="AZ166" s="157" t="s">
        <v>192</v>
      </c>
      <c r="BD166" s="157" t="s">
        <v>350</v>
      </c>
      <c r="BE166" s="157" t="str">
        <f t="shared" si="32"/>
        <v>R_ES-APP-RE</v>
      </c>
      <c r="BF166" s="157" t="str">
        <f t="shared" si="32"/>
        <v>WH4_5</v>
      </c>
      <c r="BG166" s="157">
        <f t="shared" si="42"/>
        <v>2.3916599319823598E-2</v>
      </c>
      <c r="BH166" s="157" t="s">
        <v>18</v>
      </c>
      <c r="BI166" s="157" t="s">
        <v>194</v>
      </c>
      <c r="BM166" s="157" t="s">
        <v>350</v>
      </c>
      <c r="BN166" s="157" t="str">
        <f t="shared" si="33"/>
        <v>R_ES-APP-RE</v>
      </c>
      <c r="BO166" s="157" t="str">
        <f t="shared" si="33"/>
        <v>WH4_5</v>
      </c>
      <c r="BP166" s="157">
        <f t="shared" si="41"/>
        <v>2.1583935635485999E-2</v>
      </c>
      <c r="BQ166" s="157" t="s">
        <v>18</v>
      </c>
      <c r="BR166" s="157" t="s">
        <v>191</v>
      </c>
    </row>
    <row r="167" spans="2:70">
      <c r="K167" s="158" t="s">
        <v>350</v>
      </c>
      <c r="L167" s="157" t="str">
        <f t="shared" si="34"/>
        <v>R_ES-APP-RE</v>
      </c>
      <c r="M167" s="157" t="str">
        <f t="shared" si="28"/>
        <v>WH6_7</v>
      </c>
      <c r="N167" s="157">
        <f t="shared" si="36"/>
        <v>2.12585220509218E-2</v>
      </c>
      <c r="O167" s="157" t="s">
        <v>18</v>
      </c>
      <c r="P167" s="157" t="s">
        <v>195</v>
      </c>
      <c r="T167" s="157" t="s">
        <v>350</v>
      </c>
      <c r="U167" s="157" t="str">
        <f t="shared" si="35"/>
        <v>R_ES-APP-RE</v>
      </c>
      <c r="V167" s="157" t="str">
        <f t="shared" si="35"/>
        <v>WH6_7</v>
      </c>
      <c r="W167" s="157">
        <f t="shared" si="37"/>
        <v>2.3554467401049699E-2</v>
      </c>
      <c r="X167" s="157" t="s">
        <v>18</v>
      </c>
      <c r="Y167" s="157" t="s">
        <v>190</v>
      </c>
      <c r="AC167" s="157" t="s">
        <v>350</v>
      </c>
      <c r="AD167" s="157" t="str">
        <f t="shared" si="29"/>
        <v>R_ES-APP-RE</v>
      </c>
      <c r="AE167" s="157" t="str">
        <f t="shared" si="29"/>
        <v>WH6_7</v>
      </c>
      <c r="AF167" s="157">
        <f t="shared" si="38"/>
        <v>2.2314948777941799E-2</v>
      </c>
      <c r="AG167" s="157" t="s">
        <v>18</v>
      </c>
      <c r="AH167" s="157" t="s">
        <v>196</v>
      </c>
      <c r="AL167" s="157" t="s">
        <v>350</v>
      </c>
      <c r="AM167" s="157" t="str">
        <f t="shared" si="30"/>
        <v>R_ES-APP-RE</v>
      </c>
      <c r="AN167" s="157" t="str">
        <f t="shared" si="30"/>
        <v>WH6_7</v>
      </c>
      <c r="AO167" s="157">
        <f t="shared" si="39"/>
        <v>2.2630890443310299E-2</v>
      </c>
      <c r="AP167" s="157" t="s">
        <v>18</v>
      </c>
      <c r="AQ167" s="157" t="s">
        <v>193</v>
      </c>
      <c r="AU167" s="157" t="s">
        <v>350</v>
      </c>
      <c r="AV167" s="157" t="str">
        <f t="shared" si="31"/>
        <v>R_ES-APP-RE</v>
      </c>
      <c r="AW167" s="157" t="str">
        <f t="shared" si="31"/>
        <v>WH6_7</v>
      </c>
      <c r="AX167" s="157">
        <f t="shared" si="40"/>
        <v>1.9566457499601699E-2</v>
      </c>
      <c r="AY167" s="157" t="s">
        <v>18</v>
      </c>
      <c r="AZ167" s="157" t="s">
        <v>192</v>
      </c>
      <c r="BD167" s="157" t="s">
        <v>350</v>
      </c>
      <c r="BE167" s="157" t="str">
        <f t="shared" si="32"/>
        <v>R_ES-APP-RE</v>
      </c>
      <c r="BF167" s="157" t="str">
        <f t="shared" si="32"/>
        <v>WH6_7</v>
      </c>
      <c r="BG167" s="157">
        <f t="shared" si="42"/>
        <v>2.2630890443310299E-2</v>
      </c>
      <c r="BH167" s="157" t="s">
        <v>18</v>
      </c>
      <c r="BI167" s="157" t="s">
        <v>194</v>
      </c>
      <c r="BM167" s="157" t="s">
        <v>350</v>
      </c>
      <c r="BN167" s="157" t="str">
        <f t="shared" si="33"/>
        <v>R_ES-APP-RE</v>
      </c>
      <c r="BO167" s="157" t="str">
        <f t="shared" si="33"/>
        <v>WH6_7</v>
      </c>
      <c r="BP167" s="157">
        <f t="shared" si="41"/>
        <v>1.9566457499601699E-2</v>
      </c>
      <c r="BQ167" s="157" t="s">
        <v>18</v>
      </c>
      <c r="BR167" s="157" t="s">
        <v>191</v>
      </c>
    </row>
    <row r="168" spans="2:70">
      <c r="K168" s="157" t="s">
        <v>350</v>
      </c>
      <c r="L168" s="157" t="str">
        <f t="shared" si="34"/>
        <v>R_ES-APP-RE</v>
      </c>
      <c r="M168" s="157" t="str">
        <f t="shared" si="28"/>
        <v>WH8_9</v>
      </c>
      <c r="N168" s="157">
        <f t="shared" si="36"/>
        <v>2.07811308875425E-2</v>
      </c>
      <c r="O168" s="157" t="s">
        <v>18</v>
      </c>
      <c r="P168" s="157" t="s">
        <v>195</v>
      </c>
      <c r="T168" s="157" t="s">
        <v>350</v>
      </c>
      <c r="U168" s="157" t="str">
        <f t="shared" si="35"/>
        <v>R_ES-APP-RE</v>
      </c>
      <c r="V168" s="157" t="str">
        <f t="shared" si="35"/>
        <v>WH8_9</v>
      </c>
      <c r="W168" s="157">
        <f t="shared" si="37"/>
        <v>2.4300205766701801E-2</v>
      </c>
      <c r="X168" s="157" t="s">
        <v>18</v>
      </c>
      <c r="Y168" s="157" t="s">
        <v>190</v>
      </c>
      <c r="AC168" s="157" t="s">
        <v>350</v>
      </c>
      <c r="AD168" s="157" t="str">
        <f t="shared" si="29"/>
        <v>R_ES-APP-RE</v>
      </c>
      <c r="AE168" s="157" t="str">
        <f t="shared" si="29"/>
        <v>WH8_9</v>
      </c>
      <c r="AF168" s="157">
        <f t="shared" si="38"/>
        <v>2.06945793819697E-2</v>
      </c>
      <c r="AG168" s="157" t="s">
        <v>18</v>
      </c>
      <c r="AH168" s="157" t="s">
        <v>196</v>
      </c>
      <c r="AL168" s="157" t="s">
        <v>350</v>
      </c>
      <c r="AM168" s="157" t="str">
        <f t="shared" si="30"/>
        <v>R_ES-APP-RE</v>
      </c>
      <c r="AN168" s="157" t="str">
        <f t="shared" si="30"/>
        <v>WH8_9</v>
      </c>
      <c r="AO168" s="157">
        <f t="shared" si="39"/>
        <v>2.2198516505466399E-2</v>
      </c>
      <c r="AP168" s="157" t="s">
        <v>18</v>
      </c>
      <c r="AQ168" s="157" t="s">
        <v>193</v>
      </c>
      <c r="AU168" s="157" t="s">
        <v>350</v>
      </c>
      <c r="AV168" s="157" t="str">
        <f t="shared" si="31"/>
        <v>R_ES-APP-RE</v>
      </c>
      <c r="AW168" s="157" t="str">
        <f t="shared" si="31"/>
        <v>WH8_9</v>
      </c>
      <c r="AX168" s="157">
        <f t="shared" si="40"/>
        <v>1.89268898351184E-2</v>
      </c>
      <c r="AY168" s="157" t="s">
        <v>18</v>
      </c>
      <c r="AZ168" s="157" t="s">
        <v>192</v>
      </c>
      <c r="BD168" s="157" t="s">
        <v>350</v>
      </c>
      <c r="BE168" s="157" t="str">
        <f t="shared" si="32"/>
        <v>R_ES-APP-RE</v>
      </c>
      <c r="BF168" s="157" t="str">
        <f t="shared" si="32"/>
        <v>WH8_9</v>
      </c>
      <c r="BG168" s="157">
        <f t="shared" si="42"/>
        <v>2.2198516505466399E-2</v>
      </c>
      <c r="BH168" s="157" t="s">
        <v>18</v>
      </c>
      <c r="BI168" s="157" t="s">
        <v>194</v>
      </c>
      <c r="BM168" s="157" t="s">
        <v>350</v>
      </c>
      <c r="BN168" s="157" t="str">
        <f t="shared" si="33"/>
        <v>R_ES-APP-RE</v>
      </c>
      <c r="BO168" s="157" t="str">
        <f t="shared" si="33"/>
        <v>WH8_9</v>
      </c>
      <c r="BP168" s="157">
        <f t="shared" si="41"/>
        <v>1.89268898351184E-2</v>
      </c>
      <c r="BQ168" s="157" t="s">
        <v>18</v>
      </c>
      <c r="BR168" s="157" t="s">
        <v>191</v>
      </c>
    </row>
    <row r="169" spans="2:70">
      <c r="K169" s="157" t="s">
        <v>350</v>
      </c>
      <c r="L169" s="157" t="str">
        <f t="shared" si="34"/>
        <v>R_ES-APP-RE</v>
      </c>
      <c r="M169" s="157" t="str">
        <f t="shared" si="28"/>
        <v>WH10_11</v>
      </c>
      <c r="N169" s="157">
        <f t="shared" si="36"/>
        <v>2.0724743126449299E-2</v>
      </c>
      <c r="O169" s="157" t="s">
        <v>18</v>
      </c>
      <c r="P169" s="157" t="s">
        <v>195</v>
      </c>
      <c r="T169" s="157" t="s">
        <v>350</v>
      </c>
      <c r="U169" s="157" t="str">
        <f t="shared" si="35"/>
        <v>R_ES-APP-RE</v>
      </c>
      <c r="V169" s="157" t="str">
        <f t="shared" si="35"/>
        <v>WH10_11</v>
      </c>
      <c r="W169" s="157">
        <f t="shared" si="37"/>
        <v>2.6960606459662698E-2</v>
      </c>
      <c r="X169" s="157" t="s">
        <v>18</v>
      </c>
      <c r="Y169" s="157" t="s">
        <v>190</v>
      </c>
      <c r="AC169" s="157" t="s">
        <v>350</v>
      </c>
      <c r="AD169" s="157" t="str">
        <f t="shared" si="29"/>
        <v>R_ES-APP-RE</v>
      </c>
      <c r="AE169" s="157" t="str">
        <f t="shared" si="29"/>
        <v>WH10_11</v>
      </c>
      <c r="AF169" s="157">
        <f t="shared" si="38"/>
        <v>2.0337356222063702E-2</v>
      </c>
      <c r="AG169" s="157" t="s">
        <v>18</v>
      </c>
      <c r="AH169" s="157" t="s">
        <v>196</v>
      </c>
      <c r="AL169" s="157" t="s">
        <v>350</v>
      </c>
      <c r="AM169" s="157" t="str">
        <f t="shared" si="30"/>
        <v>R_ES-APP-RE</v>
      </c>
      <c r="AN169" s="157" t="str">
        <f t="shared" si="30"/>
        <v>WH10_11</v>
      </c>
      <c r="AO169" s="157">
        <f t="shared" si="39"/>
        <v>2.2894431747416202E-2</v>
      </c>
      <c r="AP169" s="157" t="s">
        <v>18</v>
      </c>
      <c r="AQ169" s="157" t="s">
        <v>193</v>
      </c>
      <c r="AU169" s="157" t="s">
        <v>350</v>
      </c>
      <c r="AV169" s="157" t="str">
        <f t="shared" si="31"/>
        <v>R_ES-APP-RE</v>
      </c>
      <c r="AW169" s="157" t="str">
        <f t="shared" si="31"/>
        <v>WH10_11</v>
      </c>
      <c r="AX169" s="157">
        <f t="shared" si="40"/>
        <v>1.9316772940714301E-2</v>
      </c>
      <c r="AY169" s="157" t="s">
        <v>18</v>
      </c>
      <c r="AZ169" s="157" t="s">
        <v>192</v>
      </c>
      <c r="BD169" s="157" t="s">
        <v>350</v>
      </c>
      <c r="BE169" s="157" t="str">
        <f t="shared" si="32"/>
        <v>R_ES-APP-RE</v>
      </c>
      <c r="BF169" s="157" t="str">
        <f t="shared" si="32"/>
        <v>WH10_11</v>
      </c>
      <c r="BG169" s="157">
        <f t="shared" si="42"/>
        <v>2.2894431747416202E-2</v>
      </c>
      <c r="BH169" s="157" t="s">
        <v>18</v>
      </c>
      <c r="BI169" s="157" t="s">
        <v>194</v>
      </c>
      <c r="BM169" s="157" t="s">
        <v>350</v>
      </c>
      <c r="BN169" s="157" t="str">
        <f t="shared" si="33"/>
        <v>R_ES-APP-RE</v>
      </c>
      <c r="BO169" s="157" t="str">
        <f t="shared" si="33"/>
        <v>WH10_11</v>
      </c>
      <c r="BP169" s="157">
        <f t="shared" si="41"/>
        <v>1.9316772940714301E-2</v>
      </c>
      <c r="BQ169" s="157" t="s">
        <v>18</v>
      </c>
      <c r="BR169" s="157" t="s">
        <v>191</v>
      </c>
    </row>
    <row r="170" spans="2:70">
      <c r="K170" s="157" t="s">
        <v>350</v>
      </c>
      <c r="L170" s="157" t="str">
        <f t="shared" si="34"/>
        <v>R_ES-APP-RE</v>
      </c>
      <c r="M170" s="157" t="str">
        <f t="shared" si="28"/>
        <v>WH12_13</v>
      </c>
      <c r="N170" s="157">
        <f t="shared" si="36"/>
        <v>2.13134263086159E-2</v>
      </c>
      <c r="O170" s="157" t="s">
        <v>18</v>
      </c>
      <c r="P170" s="157" t="s">
        <v>195</v>
      </c>
      <c r="T170" s="157" t="s">
        <v>350</v>
      </c>
      <c r="U170" s="157" t="str">
        <f t="shared" si="35"/>
        <v>R_ES-APP-RE</v>
      </c>
      <c r="V170" s="157" t="str">
        <f t="shared" si="35"/>
        <v>WH12_13</v>
      </c>
      <c r="W170" s="157">
        <f t="shared" si="37"/>
        <v>2.8194153221252599E-2</v>
      </c>
      <c r="X170" s="157" t="s">
        <v>18</v>
      </c>
      <c r="Y170" s="157" t="s">
        <v>190</v>
      </c>
      <c r="AC170" s="157" t="s">
        <v>350</v>
      </c>
      <c r="AD170" s="157" t="str">
        <f t="shared" si="29"/>
        <v>R_ES-APP-RE</v>
      </c>
      <c r="AE170" s="157" t="str">
        <f t="shared" si="29"/>
        <v>WH12_13</v>
      </c>
      <c r="AF170" s="157">
        <f t="shared" si="38"/>
        <v>2.15779233299048E-2</v>
      </c>
      <c r="AG170" s="157" t="s">
        <v>18</v>
      </c>
      <c r="AH170" s="157" t="s">
        <v>196</v>
      </c>
      <c r="AL170" s="157" t="s">
        <v>350</v>
      </c>
      <c r="AM170" s="157" t="str">
        <f t="shared" si="30"/>
        <v>R_ES-APP-RE</v>
      </c>
      <c r="AN170" s="157" t="str">
        <f t="shared" si="30"/>
        <v>WH12_13</v>
      </c>
      <c r="AO170" s="157">
        <f t="shared" si="39"/>
        <v>2.4369922056626501E-2</v>
      </c>
      <c r="AP170" s="157" t="s">
        <v>18</v>
      </c>
      <c r="AQ170" s="157" t="s">
        <v>193</v>
      </c>
      <c r="AU170" s="157" t="s">
        <v>350</v>
      </c>
      <c r="AV170" s="157" t="str">
        <f t="shared" si="31"/>
        <v>R_ES-APP-RE</v>
      </c>
      <c r="AW170" s="157" t="str">
        <f t="shared" si="31"/>
        <v>WH12_13</v>
      </c>
      <c r="AX170" s="157">
        <f t="shared" si="40"/>
        <v>2.1713679165996799E-2</v>
      </c>
      <c r="AY170" s="157" t="s">
        <v>18</v>
      </c>
      <c r="AZ170" s="157" t="s">
        <v>192</v>
      </c>
      <c r="BD170" s="157" t="s">
        <v>350</v>
      </c>
      <c r="BE170" s="157" t="str">
        <f t="shared" si="32"/>
        <v>R_ES-APP-RE</v>
      </c>
      <c r="BF170" s="157" t="str">
        <f t="shared" si="32"/>
        <v>WH12_13</v>
      </c>
      <c r="BG170" s="157">
        <f t="shared" si="42"/>
        <v>2.4369922056626501E-2</v>
      </c>
      <c r="BH170" s="157" t="s">
        <v>18</v>
      </c>
      <c r="BI170" s="157" t="s">
        <v>194</v>
      </c>
      <c r="BM170" s="157" t="s">
        <v>350</v>
      </c>
      <c r="BN170" s="157" t="str">
        <f t="shared" si="33"/>
        <v>R_ES-APP-RE</v>
      </c>
      <c r="BO170" s="157" t="str">
        <f t="shared" si="33"/>
        <v>WH12_13</v>
      </c>
      <c r="BP170" s="157">
        <f t="shared" si="41"/>
        <v>2.1713679165996799E-2</v>
      </c>
      <c r="BQ170" s="157" t="s">
        <v>18</v>
      </c>
      <c r="BR170" s="157" t="s">
        <v>191</v>
      </c>
    </row>
    <row r="171" spans="2:70">
      <c r="K171" s="158" t="s">
        <v>350</v>
      </c>
      <c r="L171" s="157" t="str">
        <f t="shared" si="34"/>
        <v>R_ES-APP-RE</v>
      </c>
      <c r="M171" s="157" t="str">
        <f t="shared" si="28"/>
        <v>WH14_15</v>
      </c>
      <c r="N171" s="157">
        <f t="shared" si="36"/>
        <v>2.2469105630351701E-2</v>
      </c>
      <c r="O171" s="157" t="s">
        <v>18</v>
      </c>
      <c r="P171" s="157" t="s">
        <v>195</v>
      </c>
      <c r="T171" s="157" t="s">
        <v>350</v>
      </c>
      <c r="U171" s="157" t="str">
        <f t="shared" si="35"/>
        <v>R_ES-APP-RE</v>
      </c>
      <c r="V171" s="157" t="str">
        <f t="shared" si="35"/>
        <v>WH14_15</v>
      </c>
      <c r="W171" s="157">
        <f t="shared" si="37"/>
        <v>2.77591077183275E-2</v>
      </c>
      <c r="X171" s="157" t="s">
        <v>18</v>
      </c>
      <c r="Y171" s="157" t="s">
        <v>190</v>
      </c>
      <c r="AC171" s="157" t="s">
        <v>350</v>
      </c>
      <c r="AD171" s="157" t="str">
        <f t="shared" si="29"/>
        <v>R_ES-APP-RE</v>
      </c>
      <c r="AE171" s="157" t="str">
        <f t="shared" si="29"/>
        <v>WH14_15</v>
      </c>
      <c r="AF171" s="157">
        <f t="shared" si="38"/>
        <v>2.4437223084675701E-2</v>
      </c>
      <c r="AG171" s="157" t="s">
        <v>18</v>
      </c>
      <c r="AH171" s="157" t="s">
        <v>196</v>
      </c>
      <c r="AL171" s="157" t="s">
        <v>350</v>
      </c>
      <c r="AM171" s="157" t="str">
        <f t="shared" si="30"/>
        <v>R_ES-APP-RE</v>
      </c>
      <c r="AN171" s="157" t="str">
        <f t="shared" si="30"/>
        <v>WH14_15</v>
      </c>
      <c r="AO171" s="157">
        <f t="shared" si="39"/>
        <v>2.5296656553616501E-2</v>
      </c>
      <c r="AP171" s="157" t="s">
        <v>18</v>
      </c>
      <c r="AQ171" s="157" t="s">
        <v>193</v>
      </c>
      <c r="AU171" s="157" t="s">
        <v>350</v>
      </c>
      <c r="AV171" s="157" t="str">
        <f t="shared" si="31"/>
        <v>R_ES-APP-RE</v>
      </c>
      <c r="AW171" s="157" t="str">
        <f t="shared" si="31"/>
        <v>WH14_15</v>
      </c>
      <c r="AX171" s="157">
        <f t="shared" si="40"/>
        <v>2.31546162990083E-2</v>
      </c>
      <c r="AY171" s="157" t="s">
        <v>18</v>
      </c>
      <c r="AZ171" s="157" t="s">
        <v>192</v>
      </c>
      <c r="BD171" s="157" t="s">
        <v>350</v>
      </c>
      <c r="BE171" s="157" t="str">
        <f t="shared" si="32"/>
        <v>R_ES-APP-RE</v>
      </c>
      <c r="BF171" s="157" t="str">
        <f t="shared" si="32"/>
        <v>WH14_15</v>
      </c>
      <c r="BG171" s="157">
        <f t="shared" si="42"/>
        <v>2.5296656553616501E-2</v>
      </c>
      <c r="BH171" s="157" t="s">
        <v>18</v>
      </c>
      <c r="BI171" s="157" t="s">
        <v>194</v>
      </c>
      <c r="BM171" s="157" t="s">
        <v>350</v>
      </c>
      <c r="BN171" s="157" t="str">
        <f t="shared" si="33"/>
        <v>R_ES-APP-RE</v>
      </c>
      <c r="BO171" s="157" t="str">
        <f t="shared" si="33"/>
        <v>WH14_15</v>
      </c>
      <c r="BP171" s="157">
        <f t="shared" si="41"/>
        <v>2.31546162990083E-2</v>
      </c>
      <c r="BQ171" s="157" t="s">
        <v>18</v>
      </c>
      <c r="BR171" s="157" t="s">
        <v>191</v>
      </c>
    </row>
    <row r="172" spans="2:70">
      <c r="K172" s="157" t="s">
        <v>350</v>
      </c>
      <c r="L172" s="157" t="str">
        <f t="shared" si="34"/>
        <v>R_ES-APP-RE</v>
      </c>
      <c r="M172" s="157" t="str">
        <f t="shared" si="28"/>
        <v>WH16_17</v>
      </c>
      <c r="N172" s="157">
        <f t="shared" si="36"/>
        <v>2.28058793544892E-2</v>
      </c>
      <c r="O172" s="157" t="s">
        <v>18</v>
      </c>
      <c r="P172" s="157" t="s">
        <v>195</v>
      </c>
      <c r="T172" s="157" t="s">
        <v>350</v>
      </c>
      <c r="U172" s="157" t="str">
        <f t="shared" si="35"/>
        <v>R_ES-APP-RE</v>
      </c>
      <c r="V172" s="157" t="str">
        <f t="shared" si="35"/>
        <v>WH16_17</v>
      </c>
      <c r="W172" s="157">
        <f t="shared" si="37"/>
        <v>2.7022500142114401E-2</v>
      </c>
      <c r="X172" s="157" t="s">
        <v>18</v>
      </c>
      <c r="Y172" s="157" t="s">
        <v>190</v>
      </c>
      <c r="AC172" s="157" t="s">
        <v>350</v>
      </c>
      <c r="AD172" s="157" t="str">
        <f t="shared" si="29"/>
        <v>R_ES-APP-RE</v>
      </c>
      <c r="AE172" s="157" t="str">
        <f t="shared" si="29"/>
        <v>WH16_17</v>
      </c>
      <c r="AF172" s="157">
        <f t="shared" si="38"/>
        <v>2.5705527690156701E-2</v>
      </c>
      <c r="AG172" s="157" t="s">
        <v>18</v>
      </c>
      <c r="AH172" s="157" t="s">
        <v>196</v>
      </c>
      <c r="AL172" s="157" t="s">
        <v>350</v>
      </c>
      <c r="AM172" s="157" t="str">
        <f t="shared" si="30"/>
        <v>R_ES-APP-RE</v>
      </c>
      <c r="AN172" s="157" t="str">
        <f t="shared" si="30"/>
        <v>WH16_17</v>
      </c>
      <c r="AO172" s="157">
        <f t="shared" si="39"/>
        <v>2.5303534826348499E-2</v>
      </c>
      <c r="AP172" s="157" t="s">
        <v>18</v>
      </c>
      <c r="AQ172" s="157" t="s">
        <v>193</v>
      </c>
      <c r="AU172" s="157" t="s">
        <v>350</v>
      </c>
      <c r="AV172" s="157" t="str">
        <f t="shared" si="31"/>
        <v>R_ES-APP-RE</v>
      </c>
      <c r="AW172" s="157" t="str">
        <f t="shared" si="31"/>
        <v>WH16_17</v>
      </c>
      <c r="AX172" s="157">
        <f t="shared" si="40"/>
        <v>2.3358570263712099E-2</v>
      </c>
      <c r="AY172" s="157" t="s">
        <v>18</v>
      </c>
      <c r="AZ172" s="157" t="s">
        <v>192</v>
      </c>
      <c r="BD172" s="157" t="s">
        <v>350</v>
      </c>
      <c r="BE172" s="157" t="str">
        <f t="shared" si="32"/>
        <v>R_ES-APP-RE</v>
      </c>
      <c r="BF172" s="157" t="str">
        <f t="shared" si="32"/>
        <v>WH16_17</v>
      </c>
      <c r="BG172" s="157">
        <f t="shared" si="42"/>
        <v>2.5303534826348499E-2</v>
      </c>
      <c r="BH172" s="157" t="s">
        <v>18</v>
      </c>
      <c r="BI172" s="157" t="s">
        <v>194</v>
      </c>
      <c r="BM172" s="157" t="s">
        <v>350</v>
      </c>
      <c r="BN172" s="157" t="str">
        <f t="shared" si="33"/>
        <v>R_ES-APP-RE</v>
      </c>
      <c r="BO172" s="157" t="str">
        <f t="shared" si="33"/>
        <v>WH16_17</v>
      </c>
      <c r="BP172" s="157">
        <f t="shared" si="41"/>
        <v>2.3358570263712099E-2</v>
      </c>
      <c r="BQ172" s="157" t="s">
        <v>18</v>
      </c>
      <c r="BR172" s="157" t="s">
        <v>191</v>
      </c>
    </row>
    <row r="173" spans="2:70">
      <c r="K173" s="157" t="s">
        <v>350</v>
      </c>
      <c r="L173" s="157" t="str">
        <f t="shared" si="34"/>
        <v>R_ES-APP-RE</v>
      </c>
      <c r="M173" s="157" t="str">
        <f t="shared" si="28"/>
        <v>WH18_19</v>
      </c>
      <c r="N173" s="157">
        <f t="shared" si="36"/>
        <v>2.2833551053567502E-2</v>
      </c>
      <c r="O173" s="157" t="s">
        <v>18</v>
      </c>
      <c r="P173" s="157" t="s">
        <v>195</v>
      </c>
      <c r="T173" s="157" t="s">
        <v>350</v>
      </c>
      <c r="U173" s="157" t="str">
        <f t="shared" si="35"/>
        <v>R_ES-APP-RE</v>
      </c>
      <c r="V173" s="157" t="str">
        <f t="shared" si="35"/>
        <v>WH18_19</v>
      </c>
      <c r="W173" s="157">
        <f t="shared" si="37"/>
        <v>2.67517944660614E-2</v>
      </c>
      <c r="X173" s="157" t="s">
        <v>18</v>
      </c>
      <c r="Y173" s="157" t="s">
        <v>190</v>
      </c>
      <c r="AC173" s="157" t="s">
        <v>350</v>
      </c>
      <c r="AD173" s="157" t="str">
        <f t="shared" si="29"/>
        <v>R_ES-APP-RE</v>
      </c>
      <c r="AE173" s="157" t="str">
        <f t="shared" si="29"/>
        <v>WH18_19</v>
      </c>
      <c r="AF173" s="157">
        <f t="shared" si="38"/>
        <v>2.5592794365341599E-2</v>
      </c>
      <c r="AG173" s="157" t="s">
        <v>18</v>
      </c>
      <c r="AH173" s="157" t="s">
        <v>196</v>
      </c>
      <c r="AL173" s="157" t="s">
        <v>350</v>
      </c>
      <c r="AM173" s="157" t="str">
        <f t="shared" si="30"/>
        <v>R_ES-APP-RE</v>
      </c>
      <c r="AN173" s="157" t="str">
        <f t="shared" si="30"/>
        <v>WH18_19</v>
      </c>
      <c r="AO173" s="157">
        <f t="shared" si="39"/>
        <v>2.4969586031286201E-2</v>
      </c>
      <c r="AP173" s="157" t="s">
        <v>18</v>
      </c>
      <c r="AQ173" s="157" t="s">
        <v>193</v>
      </c>
      <c r="AU173" s="157" t="s">
        <v>350</v>
      </c>
      <c r="AV173" s="157" t="str">
        <f t="shared" si="31"/>
        <v>R_ES-APP-RE</v>
      </c>
      <c r="AW173" s="157" t="str">
        <f t="shared" si="31"/>
        <v>WH18_19</v>
      </c>
      <c r="AX173" s="157">
        <f t="shared" si="40"/>
        <v>2.3127630615324E-2</v>
      </c>
      <c r="AY173" s="157" t="s">
        <v>18</v>
      </c>
      <c r="AZ173" s="157" t="s">
        <v>192</v>
      </c>
      <c r="BD173" s="157" t="s">
        <v>350</v>
      </c>
      <c r="BE173" s="157" t="str">
        <f t="shared" si="32"/>
        <v>R_ES-APP-RE</v>
      </c>
      <c r="BF173" s="157" t="str">
        <f t="shared" si="32"/>
        <v>WH18_19</v>
      </c>
      <c r="BG173" s="157">
        <f t="shared" si="42"/>
        <v>2.4969586031286201E-2</v>
      </c>
      <c r="BH173" s="157" t="s">
        <v>18</v>
      </c>
      <c r="BI173" s="157" t="s">
        <v>194</v>
      </c>
      <c r="BM173" s="157" t="s">
        <v>350</v>
      </c>
      <c r="BN173" s="157" t="str">
        <f t="shared" si="33"/>
        <v>R_ES-APP-RE</v>
      </c>
      <c r="BO173" s="157" t="str">
        <f t="shared" si="33"/>
        <v>WH18_19</v>
      </c>
      <c r="BP173" s="157">
        <f t="shared" si="41"/>
        <v>2.3127630615324E-2</v>
      </c>
      <c r="BQ173" s="157" t="s">
        <v>18</v>
      </c>
      <c r="BR173" s="157" t="s">
        <v>191</v>
      </c>
    </row>
    <row r="174" spans="2:70">
      <c r="K174" s="157" t="s">
        <v>350</v>
      </c>
      <c r="L174" s="157" t="str">
        <f t="shared" si="34"/>
        <v>R_ES-APP-RE</v>
      </c>
      <c r="M174" s="157" t="str">
        <f t="shared" si="28"/>
        <v>WH20_21</v>
      </c>
      <c r="N174" s="157">
        <f t="shared" si="36"/>
        <v>2.2715455782190402E-2</v>
      </c>
      <c r="O174" s="157" t="s">
        <v>18</v>
      </c>
      <c r="P174" s="157" t="s">
        <v>195</v>
      </c>
      <c r="T174" s="157" t="s">
        <v>350</v>
      </c>
      <c r="U174" s="157" t="str">
        <f t="shared" si="35"/>
        <v>R_ES-APP-RE</v>
      </c>
      <c r="V174" s="157" t="str">
        <f t="shared" si="35"/>
        <v>WH20_21</v>
      </c>
      <c r="W174" s="157">
        <f t="shared" si="37"/>
        <v>2.8393351379152599E-2</v>
      </c>
      <c r="X174" s="157" t="s">
        <v>18</v>
      </c>
      <c r="Y174" s="157" t="s">
        <v>190</v>
      </c>
      <c r="AC174" s="157" t="s">
        <v>350</v>
      </c>
      <c r="AD174" s="157" t="str">
        <f t="shared" si="29"/>
        <v>R_ES-APP-RE</v>
      </c>
      <c r="AE174" s="157" t="str">
        <f t="shared" si="29"/>
        <v>WH20_21</v>
      </c>
      <c r="AF174" s="157">
        <f t="shared" si="38"/>
        <v>2.51280963570105E-2</v>
      </c>
      <c r="AG174" s="157" t="s">
        <v>18</v>
      </c>
      <c r="AH174" s="157" t="s">
        <v>196</v>
      </c>
      <c r="AL174" s="157" t="s">
        <v>350</v>
      </c>
      <c r="AM174" s="157" t="str">
        <f t="shared" si="30"/>
        <v>R_ES-APP-RE</v>
      </c>
      <c r="AN174" s="157" t="str">
        <f t="shared" si="30"/>
        <v>WH20_21</v>
      </c>
      <c r="AO174" s="157">
        <f t="shared" si="39"/>
        <v>2.51936667769471E-2</v>
      </c>
      <c r="AP174" s="157" t="s">
        <v>18</v>
      </c>
      <c r="AQ174" s="157" t="s">
        <v>193</v>
      </c>
      <c r="AU174" s="157" t="s">
        <v>350</v>
      </c>
      <c r="AV174" s="157" t="str">
        <f t="shared" si="31"/>
        <v>R_ES-APP-RE</v>
      </c>
      <c r="AW174" s="157" t="str">
        <f t="shared" si="31"/>
        <v>WH20_21</v>
      </c>
      <c r="AX174" s="157">
        <f t="shared" si="40"/>
        <v>2.3066922677741498E-2</v>
      </c>
      <c r="AY174" s="157" t="s">
        <v>18</v>
      </c>
      <c r="AZ174" s="157" t="s">
        <v>192</v>
      </c>
      <c r="BD174" s="157" t="s">
        <v>350</v>
      </c>
      <c r="BE174" s="157" t="str">
        <f t="shared" si="32"/>
        <v>R_ES-APP-RE</v>
      </c>
      <c r="BF174" s="157" t="str">
        <f t="shared" si="32"/>
        <v>WH20_21</v>
      </c>
      <c r="BG174" s="157">
        <f t="shared" si="42"/>
        <v>2.51936667769471E-2</v>
      </c>
      <c r="BH174" s="157" t="s">
        <v>18</v>
      </c>
      <c r="BI174" s="157" t="s">
        <v>194</v>
      </c>
      <c r="BM174" s="157" t="s">
        <v>350</v>
      </c>
      <c r="BN174" s="157" t="str">
        <f t="shared" si="33"/>
        <v>R_ES-APP-RE</v>
      </c>
      <c r="BO174" s="157" t="str">
        <f t="shared" si="33"/>
        <v>WH20_21</v>
      </c>
      <c r="BP174" s="157">
        <f t="shared" si="41"/>
        <v>2.3066922677741498E-2</v>
      </c>
      <c r="BQ174" s="157" t="s">
        <v>18</v>
      </c>
      <c r="BR174" s="157" t="s">
        <v>191</v>
      </c>
    </row>
    <row r="175" spans="2:70">
      <c r="K175" s="158" t="s">
        <v>350</v>
      </c>
      <c r="L175" s="157" t="str">
        <f t="shared" si="34"/>
        <v>R_ES-APP-RE</v>
      </c>
      <c r="M175" s="157" t="str">
        <f t="shared" si="28"/>
        <v>WH22_23</v>
      </c>
      <c r="N175" s="157">
        <f t="shared" si="36"/>
        <v>2.2889826289936899E-2</v>
      </c>
      <c r="O175" s="157" t="s">
        <v>18</v>
      </c>
      <c r="P175" s="157" t="s">
        <v>195</v>
      </c>
      <c r="T175" s="157" t="s">
        <v>350</v>
      </c>
      <c r="U175" s="157" t="str">
        <f t="shared" si="35"/>
        <v>R_ES-APP-RE</v>
      </c>
      <c r="V175" s="157" t="str">
        <f t="shared" si="35"/>
        <v>WH22_23</v>
      </c>
      <c r="W175" s="157">
        <f t="shared" si="37"/>
        <v>2.8309781661700801E-2</v>
      </c>
      <c r="X175" s="157" t="s">
        <v>18</v>
      </c>
      <c r="Y175" s="157" t="s">
        <v>190</v>
      </c>
      <c r="AC175" s="157" t="s">
        <v>350</v>
      </c>
      <c r="AD175" s="157" t="str">
        <f t="shared" si="29"/>
        <v>R_ES-APP-RE</v>
      </c>
      <c r="AE175" s="157" t="str">
        <f t="shared" si="29"/>
        <v>WH22_23</v>
      </c>
      <c r="AF175" s="157">
        <f t="shared" si="38"/>
        <v>2.54920738775338E-2</v>
      </c>
      <c r="AG175" s="157" t="s">
        <v>18</v>
      </c>
      <c r="AH175" s="157" t="s">
        <v>196</v>
      </c>
      <c r="AL175" s="157" t="s">
        <v>350</v>
      </c>
      <c r="AM175" s="157" t="str">
        <f t="shared" si="30"/>
        <v>R_ES-APP-RE</v>
      </c>
      <c r="AN175" s="157" t="str">
        <f t="shared" si="30"/>
        <v>WH22_23</v>
      </c>
      <c r="AO175" s="157">
        <f t="shared" si="39"/>
        <v>2.5793097568826001E-2</v>
      </c>
      <c r="AP175" s="157" t="s">
        <v>18</v>
      </c>
      <c r="AQ175" s="157" t="s">
        <v>193</v>
      </c>
      <c r="AU175" s="157" t="s">
        <v>350</v>
      </c>
      <c r="AV175" s="157" t="str">
        <f t="shared" si="31"/>
        <v>R_ES-APP-RE</v>
      </c>
      <c r="AW175" s="157" t="str">
        <f t="shared" si="31"/>
        <v>WH22_23</v>
      </c>
      <c r="AX175" s="157">
        <f t="shared" si="40"/>
        <v>2.46581494217923E-2</v>
      </c>
      <c r="AY175" s="157" t="s">
        <v>18</v>
      </c>
      <c r="AZ175" s="157" t="s">
        <v>192</v>
      </c>
      <c r="BD175" s="157" t="s">
        <v>350</v>
      </c>
      <c r="BE175" s="157" t="str">
        <f t="shared" si="32"/>
        <v>R_ES-APP-RE</v>
      </c>
      <c r="BF175" s="157" t="str">
        <f t="shared" si="32"/>
        <v>WH22_23</v>
      </c>
      <c r="BG175" s="157">
        <f t="shared" si="42"/>
        <v>2.5793097568826001E-2</v>
      </c>
      <c r="BH175" s="157" t="s">
        <v>18</v>
      </c>
      <c r="BI175" s="157" t="s">
        <v>194</v>
      </c>
      <c r="BM175" s="157" t="s">
        <v>350</v>
      </c>
      <c r="BN175" s="157" t="str">
        <f t="shared" si="33"/>
        <v>R_ES-APP-RE</v>
      </c>
      <c r="BO175" s="157" t="str">
        <f t="shared" si="33"/>
        <v>WH22_23</v>
      </c>
      <c r="BP175" s="157">
        <f t="shared" si="41"/>
        <v>2.46581494217923E-2</v>
      </c>
      <c r="BQ175" s="157" t="s">
        <v>18</v>
      </c>
      <c r="BR175" s="157" t="s">
        <v>191</v>
      </c>
    </row>
    <row r="176" spans="2:70">
      <c r="K176" s="157" t="s">
        <v>350</v>
      </c>
      <c r="L176" s="157" t="str">
        <f>C12</f>
        <v>R_ES-APP-FR</v>
      </c>
      <c r="M176" s="157" t="str">
        <f t="shared" si="28"/>
        <v>RH0_1</v>
      </c>
      <c r="N176" s="157">
        <f t="shared" si="36"/>
        <v>2.0724659037165499E-2</v>
      </c>
      <c r="O176" s="157" t="s">
        <v>18</v>
      </c>
      <c r="P176" s="157" t="s">
        <v>195</v>
      </c>
      <c r="T176" s="157" t="s">
        <v>350</v>
      </c>
      <c r="U176" s="157" t="str">
        <f t="shared" ref="U176:V208" si="43">L176</f>
        <v>R_ES-APP-FR</v>
      </c>
      <c r="V176" s="157" t="str">
        <f t="shared" si="43"/>
        <v>RH0_1</v>
      </c>
      <c r="W176" s="157">
        <f t="shared" si="37"/>
        <v>2.1114941725154501E-2</v>
      </c>
      <c r="X176" s="157" t="s">
        <v>18</v>
      </c>
      <c r="Y176" s="157" t="s">
        <v>190</v>
      </c>
      <c r="AC176" s="157" t="s">
        <v>350</v>
      </c>
      <c r="AD176" s="157" t="str">
        <f t="shared" ref="AD176:AE207" si="44">U176</f>
        <v>R_ES-APP-FR</v>
      </c>
      <c r="AE176" s="157" t="str">
        <f t="shared" si="44"/>
        <v>RH0_1</v>
      </c>
      <c r="AF176" s="157">
        <f t="shared" si="38"/>
        <v>2.15588607712188E-2</v>
      </c>
      <c r="AG176" s="157" t="s">
        <v>18</v>
      </c>
      <c r="AH176" s="157" t="s">
        <v>196</v>
      </c>
      <c r="AL176" s="157" t="s">
        <v>350</v>
      </c>
      <c r="AM176" s="157" t="str">
        <f t="shared" ref="AM176:AN207" si="45">AD176</f>
        <v>R_ES-APP-FR</v>
      </c>
      <c r="AN176" s="157" t="str">
        <f t="shared" si="45"/>
        <v>RH0_1</v>
      </c>
      <c r="AO176" s="157">
        <f t="shared" si="39"/>
        <v>2.1100281615679801E-2</v>
      </c>
      <c r="AP176" s="157" t="s">
        <v>18</v>
      </c>
      <c r="AQ176" s="157" t="s">
        <v>193</v>
      </c>
      <c r="AU176" s="157" t="s">
        <v>350</v>
      </c>
      <c r="AV176" s="157" t="str">
        <f t="shared" ref="AV176:AW207" si="46">AM176</f>
        <v>R_ES-APP-FR</v>
      </c>
      <c r="AW176" s="157" t="str">
        <f t="shared" si="46"/>
        <v>RH0_1</v>
      </c>
      <c r="AX176" s="157">
        <f t="shared" si="40"/>
        <v>2.16553453978117E-2</v>
      </c>
      <c r="AY176" s="157" t="s">
        <v>18</v>
      </c>
      <c r="AZ176" s="157" t="s">
        <v>192</v>
      </c>
      <c r="BD176" s="157" t="s">
        <v>350</v>
      </c>
      <c r="BE176" s="157" t="str">
        <f t="shared" ref="BE176:BF207" si="47">AV176</f>
        <v>R_ES-APP-FR</v>
      </c>
      <c r="BF176" s="157" t="str">
        <f t="shared" si="47"/>
        <v>RH0_1</v>
      </c>
      <c r="BG176" s="157">
        <f t="shared" si="42"/>
        <v>2.1100281615679801E-2</v>
      </c>
      <c r="BH176" s="157" t="s">
        <v>18</v>
      </c>
      <c r="BI176" s="157" t="s">
        <v>194</v>
      </c>
      <c r="BM176" s="157" t="s">
        <v>350</v>
      </c>
      <c r="BN176" s="157" t="str">
        <f t="shared" ref="BN176:BO207" si="48">BE176</f>
        <v>R_ES-APP-FR</v>
      </c>
      <c r="BO176" s="157" t="str">
        <f t="shared" si="48"/>
        <v>RH0_1</v>
      </c>
      <c r="BP176" s="157">
        <f t="shared" si="41"/>
        <v>2.16553453978117E-2</v>
      </c>
      <c r="BQ176" s="157" t="s">
        <v>18</v>
      </c>
      <c r="BR176" s="157" t="s">
        <v>191</v>
      </c>
    </row>
    <row r="177" spans="11:70">
      <c r="K177" s="157" t="s">
        <v>350</v>
      </c>
      <c r="L177" s="157" t="str">
        <f t="shared" ref="L177:L223" si="49">L176</f>
        <v>R_ES-APP-FR</v>
      </c>
      <c r="M177" s="157" t="str">
        <f t="shared" si="28"/>
        <v>RH2_3</v>
      </c>
      <c r="N177" s="157">
        <f t="shared" si="36"/>
        <v>2.0606913950845501E-2</v>
      </c>
      <c r="O177" s="157" t="s">
        <v>18</v>
      </c>
      <c r="P177" s="157" t="s">
        <v>195</v>
      </c>
      <c r="T177" s="157" t="s">
        <v>350</v>
      </c>
      <c r="U177" s="157" t="str">
        <f t="shared" si="43"/>
        <v>R_ES-APP-FR</v>
      </c>
      <c r="V177" s="157" t="str">
        <f t="shared" si="43"/>
        <v>RH2_3</v>
      </c>
      <c r="W177" s="157">
        <f t="shared" si="37"/>
        <v>1.9269377650939001E-2</v>
      </c>
      <c r="X177" s="157" t="s">
        <v>18</v>
      </c>
      <c r="Y177" s="157" t="s">
        <v>190</v>
      </c>
      <c r="AC177" s="157" t="s">
        <v>350</v>
      </c>
      <c r="AD177" s="157" t="str">
        <f t="shared" si="44"/>
        <v>R_ES-APP-FR</v>
      </c>
      <c r="AE177" s="157" t="str">
        <f t="shared" si="44"/>
        <v>RH2_3</v>
      </c>
      <c r="AF177" s="157">
        <f t="shared" si="38"/>
        <v>2.1716461727874999E-2</v>
      </c>
      <c r="AG177" s="157" t="s">
        <v>18</v>
      </c>
      <c r="AH177" s="157" t="s">
        <v>196</v>
      </c>
      <c r="AL177" s="157" t="s">
        <v>350</v>
      </c>
      <c r="AM177" s="157" t="str">
        <f t="shared" si="45"/>
        <v>R_ES-APP-FR</v>
      </c>
      <c r="AN177" s="157" t="str">
        <f t="shared" si="45"/>
        <v>RH2_3</v>
      </c>
      <c r="AO177" s="157">
        <f t="shared" si="39"/>
        <v>2.02044634746338E-2</v>
      </c>
      <c r="AP177" s="157" t="s">
        <v>18</v>
      </c>
      <c r="AQ177" s="157" t="s">
        <v>193</v>
      </c>
      <c r="AU177" s="157" t="s">
        <v>350</v>
      </c>
      <c r="AV177" s="157" t="str">
        <f t="shared" si="46"/>
        <v>R_ES-APP-FR</v>
      </c>
      <c r="AW177" s="157" t="str">
        <f t="shared" si="46"/>
        <v>RH2_3</v>
      </c>
      <c r="AX177" s="157">
        <f t="shared" si="40"/>
        <v>1.9761792817229899E-2</v>
      </c>
      <c r="AY177" s="157" t="s">
        <v>18</v>
      </c>
      <c r="AZ177" s="157" t="s">
        <v>192</v>
      </c>
      <c r="BD177" s="157" t="s">
        <v>350</v>
      </c>
      <c r="BE177" s="157" t="str">
        <f t="shared" si="47"/>
        <v>R_ES-APP-FR</v>
      </c>
      <c r="BF177" s="157" t="str">
        <f t="shared" si="47"/>
        <v>RH2_3</v>
      </c>
      <c r="BG177" s="157">
        <f t="shared" si="42"/>
        <v>2.02044634746338E-2</v>
      </c>
      <c r="BH177" s="157" t="s">
        <v>18</v>
      </c>
      <c r="BI177" s="157" t="s">
        <v>194</v>
      </c>
      <c r="BM177" s="157" t="s">
        <v>350</v>
      </c>
      <c r="BN177" s="157" t="str">
        <f t="shared" si="48"/>
        <v>R_ES-APP-FR</v>
      </c>
      <c r="BO177" s="157" t="str">
        <f t="shared" si="48"/>
        <v>RH2_3</v>
      </c>
      <c r="BP177" s="157">
        <f t="shared" si="41"/>
        <v>1.9761792817229899E-2</v>
      </c>
      <c r="BQ177" s="157" t="s">
        <v>18</v>
      </c>
      <c r="BR177" s="157" t="s">
        <v>191</v>
      </c>
    </row>
    <row r="178" spans="11:70">
      <c r="K178" s="157" t="s">
        <v>350</v>
      </c>
      <c r="L178" s="157" t="str">
        <f t="shared" si="49"/>
        <v>R_ES-APP-FR</v>
      </c>
      <c r="M178" s="157" t="str">
        <f t="shared" si="28"/>
        <v>RH4_5</v>
      </c>
      <c r="N178" s="157">
        <f t="shared" si="36"/>
        <v>1.99087438710615E-2</v>
      </c>
      <c r="O178" s="157" t="s">
        <v>18</v>
      </c>
      <c r="P178" s="157" t="s">
        <v>195</v>
      </c>
      <c r="T178" s="157" t="s">
        <v>350</v>
      </c>
      <c r="U178" s="157" t="str">
        <f t="shared" si="43"/>
        <v>R_ES-APP-FR</v>
      </c>
      <c r="V178" s="157" t="str">
        <f t="shared" si="43"/>
        <v>RH4_5</v>
      </c>
      <c r="W178" s="157">
        <f t="shared" si="37"/>
        <v>1.85538915735157E-2</v>
      </c>
      <c r="X178" s="157" t="s">
        <v>18</v>
      </c>
      <c r="Y178" s="157" t="s">
        <v>190</v>
      </c>
      <c r="AC178" s="157" t="s">
        <v>350</v>
      </c>
      <c r="AD178" s="157" t="str">
        <f t="shared" si="44"/>
        <v>R_ES-APP-FR</v>
      </c>
      <c r="AE178" s="157" t="str">
        <f t="shared" si="44"/>
        <v>RH4_5</v>
      </c>
      <c r="AF178" s="157">
        <f t="shared" si="38"/>
        <v>2.10410330240004E-2</v>
      </c>
      <c r="AG178" s="157" t="s">
        <v>18</v>
      </c>
      <c r="AH178" s="157" t="s">
        <v>196</v>
      </c>
      <c r="AL178" s="157" t="s">
        <v>350</v>
      </c>
      <c r="AM178" s="157" t="str">
        <f t="shared" si="45"/>
        <v>R_ES-APP-FR</v>
      </c>
      <c r="AN178" s="157" t="str">
        <f t="shared" si="45"/>
        <v>RH4_5</v>
      </c>
      <c r="AO178" s="157">
        <f t="shared" si="39"/>
        <v>1.9159866676335801E-2</v>
      </c>
      <c r="AP178" s="157" t="s">
        <v>18</v>
      </c>
      <c r="AQ178" s="157" t="s">
        <v>193</v>
      </c>
      <c r="AU178" s="157" t="s">
        <v>350</v>
      </c>
      <c r="AV178" s="157" t="str">
        <f t="shared" si="46"/>
        <v>R_ES-APP-FR</v>
      </c>
      <c r="AW178" s="157" t="str">
        <f t="shared" si="46"/>
        <v>RH4_5</v>
      </c>
      <c r="AX178" s="157">
        <f t="shared" si="40"/>
        <v>1.7601494690120401E-2</v>
      </c>
      <c r="AY178" s="157" t="s">
        <v>18</v>
      </c>
      <c r="AZ178" s="157" t="s">
        <v>192</v>
      </c>
      <c r="BD178" s="157" t="s">
        <v>350</v>
      </c>
      <c r="BE178" s="157" t="str">
        <f t="shared" si="47"/>
        <v>R_ES-APP-FR</v>
      </c>
      <c r="BF178" s="157" t="str">
        <f t="shared" si="47"/>
        <v>RH4_5</v>
      </c>
      <c r="BG178" s="157">
        <f t="shared" si="42"/>
        <v>1.9159866676335801E-2</v>
      </c>
      <c r="BH178" s="157" t="s">
        <v>18</v>
      </c>
      <c r="BI178" s="157" t="s">
        <v>194</v>
      </c>
      <c r="BM178" s="157" t="s">
        <v>350</v>
      </c>
      <c r="BN178" s="157" t="str">
        <f t="shared" si="48"/>
        <v>R_ES-APP-FR</v>
      </c>
      <c r="BO178" s="157" t="str">
        <f t="shared" si="48"/>
        <v>RH4_5</v>
      </c>
      <c r="BP178" s="157">
        <f t="shared" si="41"/>
        <v>1.7601494690120401E-2</v>
      </c>
      <c r="BQ178" s="157" t="s">
        <v>18</v>
      </c>
      <c r="BR178" s="157" t="s">
        <v>191</v>
      </c>
    </row>
    <row r="179" spans="11:70">
      <c r="K179" s="158" t="s">
        <v>350</v>
      </c>
      <c r="L179" s="157" t="str">
        <f t="shared" si="49"/>
        <v>R_ES-APP-FR</v>
      </c>
      <c r="M179" s="157" t="str">
        <f t="shared" si="28"/>
        <v>RH6_7</v>
      </c>
      <c r="N179" s="157">
        <f t="shared" si="36"/>
        <v>1.9131142691048E-2</v>
      </c>
      <c r="O179" s="157" t="s">
        <v>18</v>
      </c>
      <c r="P179" s="157" t="s">
        <v>195</v>
      </c>
      <c r="T179" s="157" t="s">
        <v>350</v>
      </c>
      <c r="U179" s="157" t="str">
        <f t="shared" si="43"/>
        <v>R_ES-APP-FR</v>
      </c>
      <c r="V179" s="157" t="str">
        <f t="shared" si="43"/>
        <v>RH6_7</v>
      </c>
      <c r="W179" s="157">
        <f t="shared" si="37"/>
        <v>1.8803352118699601E-2</v>
      </c>
      <c r="X179" s="157" t="s">
        <v>18</v>
      </c>
      <c r="Y179" s="157" t="s">
        <v>190</v>
      </c>
      <c r="AC179" s="157" t="s">
        <v>350</v>
      </c>
      <c r="AD179" s="157" t="str">
        <f t="shared" si="44"/>
        <v>R_ES-APP-FR</v>
      </c>
      <c r="AE179" s="157" t="str">
        <f t="shared" si="44"/>
        <v>RH6_7</v>
      </c>
      <c r="AF179" s="157">
        <f t="shared" si="38"/>
        <v>1.8623642385664298E-2</v>
      </c>
      <c r="AG179" s="157" t="s">
        <v>18</v>
      </c>
      <c r="AH179" s="157" t="s">
        <v>196</v>
      </c>
      <c r="AL179" s="157" t="s">
        <v>350</v>
      </c>
      <c r="AM179" s="157" t="str">
        <f t="shared" si="45"/>
        <v>R_ES-APP-FR</v>
      </c>
      <c r="AN179" s="157" t="str">
        <f t="shared" si="45"/>
        <v>RH6_7</v>
      </c>
      <c r="AO179" s="157">
        <f t="shared" si="39"/>
        <v>1.8319027581294899E-2</v>
      </c>
      <c r="AP179" s="157" t="s">
        <v>18</v>
      </c>
      <c r="AQ179" s="157" t="s">
        <v>193</v>
      </c>
      <c r="AU179" s="157" t="s">
        <v>350</v>
      </c>
      <c r="AV179" s="157" t="str">
        <f t="shared" si="46"/>
        <v>R_ES-APP-FR</v>
      </c>
      <c r="AW179" s="157" t="str">
        <f t="shared" si="46"/>
        <v>RH6_7</v>
      </c>
      <c r="AX179" s="157">
        <f t="shared" si="40"/>
        <v>1.6744293447780698E-2</v>
      </c>
      <c r="AY179" s="157" t="s">
        <v>18</v>
      </c>
      <c r="AZ179" s="157" t="s">
        <v>192</v>
      </c>
      <c r="BD179" s="157" t="s">
        <v>350</v>
      </c>
      <c r="BE179" s="157" t="str">
        <f t="shared" si="47"/>
        <v>R_ES-APP-FR</v>
      </c>
      <c r="BF179" s="157" t="str">
        <f t="shared" si="47"/>
        <v>RH6_7</v>
      </c>
      <c r="BG179" s="157">
        <f t="shared" si="42"/>
        <v>1.8319027581294899E-2</v>
      </c>
      <c r="BH179" s="157" t="s">
        <v>18</v>
      </c>
      <c r="BI179" s="157" t="s">
        <v>194</v>
      </c>
      <c r="BM179" s="157" t="s">
        <v>350</v>
      </c>
      <c r="BN179" s="157" t="str">
        <f t="shared" si="48"/>
        <v>R_ES-APP-FR</v>
      </c>
      <c r="BO179" s="157" t="str">
        <f t="shared" si="48"/>
        <v>RH6_7</v>
      </c>
      <c r="BP179" s="157">
        <f t="shared" si="41"/>
        <v>1.6744293447780698E-2</v>
      </c>
      <c r="BQ179" s="157" t="s">
        <v>18</v>
      </c>
      <c r="BR179" s="157" t="s">
        <v>191</v>
      </c>
    </row>
    <row r="180" spans="11:70">
      <c r="K180" s="157" t="s">
        <v>350</v>
      </c>
      <c r="L180" s="157" t="str">
        <f t="shared" si="49"/>
        <v>R_ES-APP-FR</v>
      </c>
      <c r="M180" s="157" t="str">
        <f t="shared" si="28"/>
        <v>RH8_9</v>
      </c>
      <c r="N180" s="157">
        <f t="shared" si="36"/>
        <v>1.8830899452683101E-2</v>
      </c>
      <c r="O180" s="157" t="s">
        <v>18</v>
      </c>
      <c r="P180" s="157" t="s">
        <v>195</v>
      </c>
      <c r="T180" s="157" t="s">
        <v>350</v>
      </c>
      <c r="U180" s="157" t="str">
        <f t="shared" si="43"/>
        <v>R_ES-APP-FR</v>
      </c>
      <c r="V180" s="157" t="str">
        <f t="shared" si="43"/>
        <v>RH8_9</v>
      </c>
      <c r="W180" s="157">
        <f t="shared" si="37"/>
        <v>2.0275784295644899E-2</v>
      </c>
      <c r="X180" s="157" t="s">
        <v>18</v>
      </c>
      <c r="Y180" s="157" t="s">
        <v>190</v>
      </c>
      <c r="AC180" s="157" t="s">
        <v>350</v>
      </c>
      <c r="AD180" s="157" t="str">
        <f t="shared" si="44"/>
        <v>R_ES-APP-FR</v>
      </c>
      <c r="AE180" s="157" t="str">
        <f t="shared" si="44"/>
        <v>RH8_9</v>
      </c>
      <c r="AF180" s="157">
        <f t="shared" si="38"/>
        <v>1.7156934758240101E-2</v>
      </c>
      <c r="AG180" s="157" t="s">
        <v>18</v>
      </c>
      <c r="AH180" s="157" t="s">
        <v>196</v>
      </c>
      <c r="AL180" s="157" t="s">
        <v>350</v>
      </c>
      <c r="AM180" s="157" t="str">
        <f t="shared" si="45"/>
        <v>R_ES-APP-FR</v>
      </c>
      <c r="AN180" s="157" t="str">
        <f t="shared" si="45"/>
        <v>RH8_9</v>
      </c>
      <c r="AO180" s="157">
        <f t="shared" si="39"/>
        <v>1.8367232972075199E-2</v>
      </c>
      <c r="AP180" s="157" t="s">
        <v>18</v>
      </c>
      <c r="AQ180" s="157" t="s">
        <v>193</v>
      </c>
      <c r="AU180" s="157" t="s">
        <v>350</v>
      </c>
      <c r="AV180" s="157" t="str">
        <f t="shared" si="46"/>
        <v>R_ES-APP-FR</v>
      </c>
      <c r="AW180" s="157" t="str">
        <f t="shared" si="46"/>
        <v>RH8_9</v>
      </c>
      <c r="AX180" s="157">
        <f t="shared" si="40"/>
        <v>1.6887841722384601E-2</v>
      </c>
      <c r="AY180" s="157" t="s">
        <v>18</v>
      </c>
      <c r="AZ180" s="157" t="s">
        <v>192</v>
      </c>
      <c r="BD180" s="157" t="s">
        <v>350</v>
      </c>
      <c r="BE180" s="157" t="str">
        <f t="shared" si="47"/>
        <v>R_ES-APP-FR</v>
      </c>
      <c r="BF180" s="157" t="str">
        <f t="shared" si="47"/>
        <v>RH8_9</v>
      </c>
      <c r="BG180" s="157">
        <f t="shared" si="42"/>
        <v>1.8367232972075199E-2</v>
      </c>
      <c r="BH180" s="157" t="s">
        <v>18</v>
      </c>
      <c r="BI180" s="157" t="s">
        <v>194</v>
      </c>
      <c r="BM180" s="157" t="s">
        <v>350</v>
      </c>
      <c r="BN180" s="157" t="str">
        <f t="shared" si="48"/>
        <v>R_ES-APP-FR</v>
      </c>
      <c r="BO180" s="157" t="str">
        <f t="shared" si="48"/>
        <v>RH8_9</v>
      </c>
      <c r="BP180" s="157">
        <f t="shared" si="41"/>
        <v>1.6887841722384601E-2</v>
      </c>
      <c r="BQ180" s="157" t="s">
        <v>18</v>
      </c>
      <c r="BR180" s="157" t="s">
        <v>191</v>
      </c>
    </row>
    <row r="181" spans="11:70">
      <c r="K181" s="157" t="s">
        <v>350</v>
      </c>
      <c r="L181" s="157" t="str">
        <f t="shared" si="49"/>
        <v>R_ES-APP-FR</v>
      </c>
      <c r="M181" s="157" t="str">
        <f t="shared" si="28"/>
        <v>RH10_11</v>
      </c>
      <c r="N181" s="157">
        <f t="shared" si="36"/>
        <v>1.8892209620715399E-2</v>
      </c>
      <c r="O181" s="157" t="s">
        <v>18</v>
      </c>
      <c r="P181" s="157" t="s">
        <v>195</v>
      </c>
      <c r="T181" s="157" t="s">
        <v>350</v>
      </c>
      <c r="U181" s="157" t="str">
        <f t="shared" si="43"/>
        <v>R_ES-APP-FR</v>
      </c>
      <c r="V181" s="157" t="str">
        <f t="shared" si="43"/>
        <v>RH10_11</v>
      </c>
      <c r="W181" s="157">
        <f t="shared" si="37"/>
        <v>2.2672709406807202E-2</v>
      </c>
      <c r="X181" s="157" t="s">
        <v>18</v>
      </c>
      <c r="Y181" s="157" t="s">
        <v>190</v>
      </c>
      <c r="AC181" s="157" t="s">
        <v>350</v>
      </c>
      <c r="AD181" s="157" t="str">
        <f t="shared" si="44"/>
        <v>R_ES-APP-FR</v>
      </c>
      <c r="AE181" s="157" t="str">
        <f t="shared" si="44"/>
        <v>RH10_11</v>
      </c>
      <c r="AF181" s="157">
        <f t="shared" si="38"/>
        <v>1.6996069788382001E-2</v>
      </c>
      <c r="AG181" s="157" t="s">
        <v>18</v>
      </c>
      <c r="AH181" s="157" t="s">
        <v>196</v>
      </c>
      <c r="AL181" s="157" t="s">
        <v>350</v>
      </c>
      <c r="AM181" s="157" t="str">
        <f t="shared" si="45"/>
        <v>R_ES-APP-FR</v>
      </c>
      <c r="AN181" s="157" t="str">
        <f t="shared" si="45"/>
        <v>RH10_11</v>
      </c>
      <c r="AO181" s="157">
        <f t="shared" si="39"/>
        <v>1.9516123374229401E-2</v>
      </c>
      <c r="AP181" s="157" t="s">
        <v>18</v>
      </c>
      <c r="AQ181" s="157" t="s">
        <v>193</v>
      </c>
      <c r="AU181" s="157" t="s">
        <v>350</v>
      </c>
      <c r="AV181" s="157" t="str">
        <f t="shared" si="46"/>
        <v>R_ES-APP-FR</v>
      </c>
      <c r="AW181" s="157" t="str">
        <f t="shared" si="46"/>
        <v>RH10_11</v>
      </c>
      <c r="AX181" s="157">
        <f t="shared" si="40"/>
        <v>1.8742267418083301E-2</v>
      </c>
      <c r="AY181" s="157" t="s">
        <v>18</v>
      </c>
      <c r="AZ181" s="157" t="s">
        <v>192</v>
      </c>
      <c r="BD181" s="157" t="s">
        <v>350</v>
      </c>
      <c r="BE181" s="157" t="str">
        <f t="shared" si="47"/>
        <v>R_ES-APP-FR</v>
      </c>
      <c r="BF181" s="157" t="str">
        <f t="shared" si="47"/>
        <v>RH10_11</v>
      </c>
      <c r="BG181" s="157">
        <f t="shared" si="42"/>
        <v>1.9516123374229401E-2</v>
      </c>
      <c r="BH181" s="157" t="s">
        <v>18</v>
      </c>
      <c r="BI181" s="157" t="s">
        <v>194</v>
      </c>
      <c r="BM181" s="157" t="s">
        <v>350</v>
      </c>
      <c r="BN181" s="157" t="str">
        <f t="shared" si="48"/>
        <v>R_ES-APP-FR</v>
      </c>
      <c r="BO181" s="157" t="str">
        <f t="shared" si="48"/>
        <v>RH10_11</v>
      </c>
      <c r="BP181" s="157">
        <f t="shared" si="41"/>
        <v>1.8742267418083301E-2</v>
      </c>
      <c r="BQ181" s="157" t="s">
        <v>18</v>
      </c>
      <c r="BR181" s="157" t="s">
        <v>191</v>
      </c>
    </row>
    <row r="182" spans="11:70">
      <c r="K182" s="157" t="s">
        <v>350</v>
      </c>
      <c r="L182" s="157" t="str">
        <f t="shared" si="49"/>
        <v>R_ES-APP-FR</v>
      </c>
      <c r="M182" s="157" t="str">
        <f t="shared" si="28"/>
        <v>RH12_13</v>
      </c>
      <c r="N182" s="157">
        <f t="shared" si="36"/>
        <v>1.9735672875253098E-2</v>
      </c>
      <c r="O182" s="157" t="s">
        <v>18</v>
      </c>
      <c r="P182" s="157" t="s">
        <v>195</v>
      </c>
      <c r="T182" s="157" t="s">
        <v>350</v>
      </c>
      <c r="U182" s="157" t="str">
        <f t="shared" si="43"/>
        <v>R_ES-APP-FR</v>
      </c>
      <c r="V182" s="157" t="str">
        <f t="shared" si="43"/>
        <v>RH12_13</v>
      </c>
      <c r="W182" s="157">
        <f t="shared" si="37"/>
        <v>2.27084613240583E-2</v>
      </c>
      <c r="X182" s="157" t="s">
        <v>18</v>
      </c>
      <c r="Y182" s="157" t="s">
        <v>190</v>
      </c>
      <c r="AC182" s="157" t="s">
        <v>350</v>
      </c>
      <c r="AD182" s="157" t="str">
        <f t="shared" si="44"/>
        <v>R_ES-APP-FR</v>
      </c>
      <c r="AE182" s="157" t="str">
        <f t="shared" si="44"/>
        <v>RH12_13</v>
      </c>
      <c r="AF182" s="157">
        <f t="shared" si="38"/>
        <v>1.8190021942149099E-2</v>
      </c>
      <c r="AG182" s="157" t="s">
        <v>18</v>
      </c>
      <c r="AH182" s="157" t="s">
        <v>196</v>
      </c>
      <c r="AL182" s="157" t="s">
        <v>350</v>
      </c>
      <c r="AM182" s="157" t="str">
        <f t="shared" si="45"/>
        <v>R_ES-APP-FR</v>
      </c>
      <c r="AN182" s="157" t="str">
        <f t="shared" si="45"/>
        <v>RH12_13</v>
      </c>
      <c r="AO182" s="157">
        <f t="shared" si="39"/>
        <v>2.0392977411634601E-2</v>
      </c>
      <c r="AP182" s="157" t="s">
        <v>18</v>
      </c>
      <c r="AQ182" s="157" t="s">
        <v>193</v>
      </c>
      <c r="AU182" s="157" t="s">
        <v>350</v>
      </c>
      <c r="AV182" s="157" t="str">
        <f t="shared" si="46"/>
        <v>R_ES-APP-FR</v>
      </c>
      <c r="AW182" s="157" t="str">
        <f t="shared" si="46"/>
        <v>RH12_13</v>
      </c>
      <c r="AX182" s="157">
        <f t="shared" si="40"/>
        <v>2.03766512243404E-2</v>
      </c>
      <c r="AY182" s="157" t="s">
        <v>18</v>
      </c>
      <c r="AZ182" s="157" t="s">
        <v>192</v>
      </c>
      <c r="BD182" s="157" t="s">
        <v>350</v>
      </c>
      <c r="BE182" s="157" t="str">
        <f t="shared" si="47"/>
        <v>R_ES-APP-FR</v>
      </c>
      <c r="BF182" s="157" t="str">
        <f t="shared" si="47"/>
        <v>RH12_13</v>
      </c>
      <c r="BG182" s="157">
        <f t="shared" si="42"/>
        <v>2.0392977411634601E-2</v>
      </c>
      <c r="BH182" s="157" t="s">
        <v>18</v>
      </c>
      <c r="BI182" s="157" t="s">
        <v>194</v>
      </c>
      <c r="BM182" s="157" t="s">
        <v>350</v>
      </c>
      <c r="BN182" s="157" t="str">
        <f t="shared" si="48"/>
        <v>R_ES-APP-FR</v>
      </c>
      <c r="BO182" s="157" t="str">
        <f t="shared" si="48"/>
        <v>RH12_13</v>
      </c>
      <c r="BP182" s="157">
        <f t="shared" si="41"/>
        <v>2.03766512243404E-2</v>
      </c>
      <c r="BQ182" s="157" t="s">
        <v>18</v>
      </c>
      <c r="BR182" s="157" t="s">
        <v>191</v>
      </c>
    </row>
    <row r="183" spans="11:70">
      <c r="K183" s="158" t="s">
        <v>350</v>
      </c>
      <c r="L183" s="157" t="str">
        <f t="shared" si="49"/>
        <v>R_ES-APP-FR</v>
      </c>
      <c r="M183" s="157" t="str">
        <f t="shared" si="28"/>
        <v>RH14_15</v>
      </c>
      <c r="N183" s="157">
        <f t="shared" si="36"/>
        <v>2.0535190266484399E-2</v>
      </c>
      <c r="O183" s="157" t="s">
        <v>18</v>
      </c>
      <c r="P183" s="157" t="s">
        <v>195</v>
      </c>
      <c r="T183" s="157" t="s">
        <v>350</v>
      </c>
      <c r="U183" s="157" t="str">
        <f t="shared" si="43"/>
        <v>R_ES-APP-FR</v>
      </c>
      <c r="V183" s="157" t="str">
        <f t="shared" si="43"/>
        <v>RH14_15</v>
      </c>
      <c r="W183" s="157">
        <f t="shared" si="37"/>
        <v>2.2052829918983601E-2</v>
      </c>
      <c r="X183" s="157" t="s">
        <v>18</v>
      </c>
      <c r="Y183" s="157" t="s">
        <v>190</v>
      </c>
      <c r="AC183" s="157" t="s">
        <v>350</v>
      </c>
      <c r="AD183" s="157" t="str">
        <f t="shared" si="44"/>
        <v>R_ES-APP-FR</v>
      </c>
      <c r="AE183" s="157" t="str">
        <f t="shared" si="44"/>
        <v>RH14_15</v>
      </c>
      <c r="AF183" s="157">
        <f t="shared" si="38"/>
        <v>2.09674919745702E-2</v>
      </c>
      <c r="AG183" s="157" t="s">
        <v>18</v>
      </c>
      <c r="AH183" s="157" t="s">
        <v>196</v>
      </c>
      <c r="AL183" s="157" t="s">
        <v>350</v>
      </c>
      <c r="AM183" s="157" t="str">
        <f t="shared" si="45"/>
        <v>R_ES-APP-FR</v>
      </c>
      <c r="AN183" s="157" t="str">
        <f t="shared" si="45"/>
        <v>RH14_15</v>
      </c>
      <c r="AO183" s="157">
        <f t="shared" si="39"/>
        <v>2.1041702332658799E-2</v>
      </c>
      <c r="AP183" s="157" t="s">
        <v>18</v>
      </c>
      <c r="AQ183" s="157" t="s">
        <v>193</v>
      </c>
      <c r="AU183" s="157" t="s">
        <v>350</v>
      </c>
      <c r="AV183" s="157" t="str">
        <f t="shared" si="46"/>
        <v>R_ES-APP-FR</v>
      </c>
      <c r="AW183" s="157" t="str">
        <f t="shared" si="46"/>
        <v>RH14_15</v>
      </c>
      <c r="AX183" s="157">
        <f t="shared" si="40"/>
        <v>2.0778238730769099E-2</v>
      </c>
      <c r="AY183" s="157" t="s">
        <v>18</v>
      </c>
      <c r="AZ183" s="157" t="s">
        <v>192</v>
      </c>
      <c r="BD183" s="157" t="s">
        <v>350</v>
      </c>
      <c r="BE183" s="157" t="str">
        <f t="shared" si="47"/>
        <v>R_ES-APP-FR</v>
      </c>
      <c r="BF183" s="157" t="str">
        <f t="shared" si="47"/>
        <v>RH14_15</v>
      </c>
      <c r="BG183" s="157">
        <f t="shared" si="42"/>
        <v>2.1041702332658799E-2</v>
      </c>
      <c r="BH183" s="157" t="s">
        <v>18</v>
      </c>
      <c r="BI183" s="157" t="s">
        <v>194</v>
      </c>
      <c r="BM183" s="157" t="s">
        <v>350</v>
      </c>
      <c r="BN183" s="157" t="str">
        <f t="shared" si="48"/>
        <v>R_ES-APP-FR</v>
      </c>
      <c r="BO183" s="157" t="str">
        <f t="shared" si="48"/>
        <v>RH14_15</v>
      </c>
      <c r="BP183" s="157">
        <f t="shared" si="41"/>
        <v>2.0778238730769099E-2</v>
      </c>
      <c r="BQ183" s="157" t="s">
        <v>18</v>
      </c>
      <c r="BR183" s="157" t="s">
        <v>191</v>
      </c>
    </row>
    <row r="184" spans="11:70">
      <c r="K184" s="157" t="s">
        <v>350</v>
      </c>
      <c r="L184" s="157" t="str">
        <f t="shared" si="49"/>
        <v>R_ES-APP-FR</v>
      </c>
      <c r="M184" s="157" t="str">
        <f t="shared" si="28"/>
        <v>RH16_17</v>
      </c>
      <c r="N184" s="157">
        <f t="shared" si="36"/>
        <v>2.0896719862378399E-2</v>
      </c>
      <c r="O184" s="157" t="s">
        <v>18</v>
      </c>
      <c r="P184" s="157" t="s">
        <v>195</v>
      </c>
      <c r="T184" s="157" t="s">
        <v>350</v>
      </c>
      <c r="U184" s="157" t="str">
        <f t="shared" si="43"/>
        <v>R_ES-APP-FR</v>
      </c>
      <c r="V184" s="157" t="str">
        <f t="shared" si="43"/>
        <v>RH16_17</v>
      </c>
      <c r="W184" s="157">
        <f t="shared" si="37"/>
        <v>2.1192518819202099E-2</v>
      </c>
      <c r="X184" s="157" t="s">
        <v>18</v>
      </c>
      <c r="Y184" s="157" t="s">
        <v>190</v>
      </c>
      <c r="AC184" s="157" t="s">
        <v>350</v>
      </c>
      <c r="AD184" s="157" t="str">
        <f t="shared" si="44"/>
        <v>R_ES-APP-FR</v>
      </c>
      <c r="AE184" s="157" t="str">
        <f t="shared" si="44"/>
        <v>RH16_17</v>
      </c>
      <c r="AF184" s="157">
        <f t="shared" si="38"/>
        <v>2.1896382103851399E-2</v>
      </c>
      <c r="AG184" s="157" t="s">
        <v>18</v>
      </c>
      <c r="AH184" s="157" t="s">
        <v>196</v>
      </c>
      <c r="AL184" s="157" t="s">
        <v>350</v>
      </c>
      <c r="AM184" s="157" t="str">
        <f t="shared" si="45"/>
        <v>R_ES-APP-FR</v>
      </c>
      <c r="AN184" s="157" t="str">
        <f t="shared" si="45"/>
        <v>RH16_17</v>
      </c>
      <c r="AO184" s="157">
        <f t="shared" si="39"/>
        <v>2.1031470252881299E-2</v>
      </c>
      <c r="AP184" s="157" t="s">
        <v>18</v>
      </c>
      <c r="AQ184" s="157" t="s">
        <v>193</v>
      </c>
      <c r="AU184" s="157" t="s">
        <v>350</v>
      </c>
      <c r="AV184" s="157" t="str">
        <f t="shared" si="46"/>
        <v>R_ES-APP-FR</v>
      </c>
      <c r="AW184" s="157" t="str">
        <f t="shared" si="46"/>
        <v>RH16_17</v>
      </c>
      <c r="AX184" s="157">
        <f t="shared" si="40"/>
        <v>2.0691900759336499E-2</v>
      </c>
      <c r="AY184" s="157" t="s">
        <v>18</v>
      </c>
      <c r="AZ184" s="157" t="s">
        <v>192</v>
      </c>
      <c r="BD184" s="157" t="s">
        <v>350</v>
      </c>
      <c r="BE184" s="157" t="str">
        <f t="shared" si="47"/>
        <v>R_ES-APP-FR</v>
      </c>
      <c r="BF184" s="157" t="str">
        <f t="shared" si="47"/>
        <v>RH16_17</v>
      </c>
      <c r="BG184" s="157">
        <f t="shared" si="42"/>
        <v>2.1031470252881299E-2</v>
      </c>
      <c r="BH184" s="157" t="s">
        <v>18</v>
      </c>
      <c r="BI184" s="157" t="s">
        <v>194</v>
      </c>
      <c r="BM184" s="157" t="s">
        <v>350</v>
      </c>
      <c r="BN184" s="157" t="str">
        <f t="shared" si="48"/>
        <v>R_ES-APP-FR</v>
      </c>
      <c r="BO184" s="157" t="str">
        <f t="shared" si="48"/>
        <v>RH16_17</v>
      </c>
      <c r="BP184" s="157">
        <f t="shared" si="41"/>
        <v>2.0691900759336499E-2</v>
      </c>
      <c r="BQ184" s="157" t="s">
        <v>18</v>
      </c>
      <c r="BR184" s="157" t="s">
        <v>191</v>
      </c>
    </row>
    <row r="185" spans="11:70">
      <c r="K185" s="157" t="s">
        <v>350</v>
      </c>
      <c r="L185" s="157" t="str">
        <f t="shared" si="49"/>
        <v>R_ES-APP-FR</v>
      </c>
      <c r="M185" s="157" t="str">
        <f t="shared" si="28"/>
        <v>RH18_19</v>
      </c>
      <c r="N185" s="157">
        <f t="shared" si="36"/>
        <v>2.0865770170115702E-2</v>
      </c>
      <c r="O185" s="157" t="s">
        <v>18</v>
      </c>
      <c r="P185" s="157" t="s">
        <v>195</v>
      </c>
      <c r="T185" s="157" t="s">
        <v>350</v>
      </c>
      <c r="U185" s="157" t="str">
        <f t="shared" si="43"/>
        <v>R_ES-APP-FR</v>
      </c>
      <c r="V185" s="157" t="str">
        <f t="shared" si="43"/>
        <v>RH18_19</v>
      </c>
      <c r="W185" s="157">
        <f t="shared" si="37"/>
        <v>2.1134468356732401E-2</v>
      </c>
      <c r="X185" s="157" t="s">
        <v>18</v>
      </c>
      <c r="Y185" s="157" t="s">
        <v>190</v>
      </c>
      <c r="AC185" s="157" t="s">
        <v>350</v>
      </c>
      <c r="AD185" s="157" t="str">
        <f t="shared" si="44"/>
        <v>R_ES-APP-FR</v>
      </c>
      <c r="AE185" s="157" t="str">
        <f t="shared" si="44"/>
        <v>RH18_19</v>
      </c>
      <c r="AF185" s="157">
        <f t="shared" si="38"/>
        <v>2.17155355129377E-2</v>
      </c>
      <c r="AG185" s="157" t="s">
        <v>18</v>
      </c>
      <c r="AH185" s="157" t="s">
        <v>196</v>
      </c>
      <c r="AL185" s="157" t="s">
        <v>350</v>
      </c>
      <c r="AM185" s="157" t="str">
        <f t="shared" si="45"/>
        <v>R_ES-APP-FR</v>
      </c>
      <c r="AN185" s="157" t="str">
        <f t="shared" si="45"/>
        <v>RH18_19</v>
      </c>
      <c r="AO185" s="157">
        <f t="shared" si="39"/>
        <v>2.0772466684862202E-2</v>
      </c>
      <c r="AP185" s="157" t="s">
        <v>18</v>
      </c>
      <c r="AQ185" s="157" t="s">
        <v>193</v>
      </c>
      <c r="AU185" s="157" t="s">
        <v>350</v>
      </c>
      <c r="AV185" s="157" t="str">
        <f t="shared" si="46"/>
        <v>R_ES-APP-FR</v>
      </c>
      <c r="AW185" s="157" t="str">
        <f t="shared" si="46"/>
        <v>RH18_19</v>
      </c>
      <c r="AX185" s="157">
        <f t="shared" si="40"/>
        <v>2.0434688956400601E-2</v>
      </c>
      <c r="AY185" s="157" t="s">
        <v>18</v>
      </c>
      <c r="AZ185" s="157" t="s">
        <v>192</v>
      </c>
      <c r="BD185" s="157" t="s">
        <v>350</v>
      </c>
      <c r="BE185" s="157" t="str">
        <f t="shared" si="47"/>
        <v>R_ES-APP-FR</v>
      </c>
      <c r="BF185" s="157" t="str">
        <f t="shared" si="47"/>
        <v>RH18_19</v>
      </c>
      <c r="BG185" s="157">
        <f t="shared" si="42"/>
        <v>2.0772466684862202E-2</v>
      </c>
      <c r="BH185" s="157" t="s">
        <v>18</v>
      </c>
      <c r="BI185" s="157" t="s">
        <v>194</v>
      </c>
      <c r="BM185" s="157" t="s">
        <v>350</v>
      </c>
      <c r="BN185" s="157" t="str">
        <f t="shared" si="48"/>
        <v>R_ES-APP-FR</v>
      </c>
      <c r="BO185" s="157" t="str">
        <f t="shared" si="48"/>
        <v>RH18_19</v>
      </c>
      <c r="BP185" s="157">
        <f t="shared" si="41"/>
        <v>2.0434688956400601E-2</v>
      </c>
      <c r="BQ185" s="157" t="s">
        <v>18</v>
      </c>
      <c r="BR185" s="157" t="s">
        <v>191</v>
      </c>
    </row>
    <row r="186" spans="11:70">
      <c r="K186" s="157" t="s">
        <v>350</v>
      </c>
      <c r="L186" s="157" t="str">
        <f t="shared" si="49"/>
        <v>R_ES-APP-FR</v>
      </c>
      <c r="M186" s="157" t="str">
        <f t="shared" si="28"/>
        <v>RH20_21</v>
      </c>
      <c r="N186" s="157">
        <f t="shared" si="36"/>
        <v>2.08182800695852E-2</v>
      </c>
      <c r="O186" s="157" t="s">
        <v>18</v>
      </c>
      <c r="P186" s="157" t="s">
        <v>195</v>
      </c>
      <c r="T186" s="157" t="s">
        <v>350</v>
      </c>
      <c r="U186" s="157" t="str">
        <f t="shared" si="43"/>
        <v>R_ES-APP-FR</v>
      </c>
      <c r="V186" s="157" t="str">
        <f t="shared" si="43"/>
        <v>RH20_21</v>
      </c>
      <c r="W186" s="157">
        <f t="shared" si="37"/>
        <v>2.1601590955728701E-2</v>
      </c>
      <c r="X186" s="157" t="s">
        <v>18</v>
      </c>
      <c r="Y186" s="157" t="s">
        <v>190</v>
      </c>
      <c r="AC186" s="157" t="s">
        <v>350</v>
      </c>
      <c r="AD186" s="157" t="str">
        <f t="shared" si="44"/>
        <v>R_ES-APP-FR</v>
      </c>
      <c r="AE186" s="157" t="str">
        <f t="shared" si="44"/>
        <v>RH20_21</v>
      </c>
      <c r="AF186" s="157">
        <f t="shared" si="38"/>
        <v>2.12535167287306E-2</v>
      </c>
      <c r="AG186" s="157" t="s">
        <v>18</v>
      </c>
      <c r="AH186" s="157" t="s">
        <v>196</v>
      </c>
      <c r="AL186" s="157" t="s">
        <v>350</v>
      </c>
      <c r="AM186" s="157" t="str">
        <f t="shared" si="45"/>
        <v>R_ES-APP-FR</v>
      </c>
      <c r="AN186" s="157" t="str">
        <f t="shared" si="45"/>
        <v>RH20_21</v>
      </c>
      <c r="AO186" s="157">
        <f t="shared" si="39"/>
        <v>2.0871709048996399E-2</v>
      </c>
      <c r="AP186" s="157" t="s">
        <v>18</v>
      </c>
      <c r="AQ186" s="157" t="s">
        <v>193</v>
      </c>
      <c r="AU186" s="157" t="s">
        <v>350</v>
      </c>
      <c r="AV186" s="157" t="str">
        <f t="shared" si="46"/>
        <v>R_ES-APP-FR</v>
      </c>
      <c r="AW186" s="157" t="str">
        <f t="shared" si="46"/>
        <v>RH20_21</v>
      </c>
      <c r="AX186" s="157">
        <f t="shared" si="40"/>
        <v>2.08022312711157E-2</v>
      </c>
      <c r="AY186" s="157" t="s">
        <v>18</v>
      </c>
      <c r="AZ186" s="157" t="s">
        <v>192</v>
      </c>
      <c r="BD186" s="157" t="s">
        <v>350</v>
      </c>
      <c r="BE186" s="157" t="str">
        <f t="shared" si="47"/>
        <v>R_ES-APP-FR</v>
      </c>
      <c r="BF186" s="157" t="str">
        <f t="shared" si="47"/>
        <v>RH20_21</v>
      </c>
      <c r="BG186" s="157">
        <f t="shared" si="42"/>
        <v>2.0871709048996399E-2</v>
      </c>
      <c r="BH186" s="157" t="s">
        <v>18</v>
      </c>
      <c r="BI186" s="157" t="s">
        <v>194</v>
      </c>
      <c r="BM186" s="157" t="s">
        <v>350</v>
      </c>
      <c r="BN186" s="157" t="str">
        <f t="shared" si="48"/>
        <v>R_ES-APP-FR</v>
      </c>
      <c r="BO186" s="157" t="str">
        <f t="shared" si="48"/>
        <v>RH20_21</v>
      </c>
      <c r="BP186" s="157">
        <f t="shared" si="41"/>
        <v>2.08022312711157E-2</v>
      </c>
      <c r="BQ186" s="157" t="s">
        <v>18</v>
      </c>
      <c r="BR186" s="157" t="s">
        <v>191</v>
      </c>
    </row>
    <row r="187" spans="11:70">
      <c r="K187" s="158" t="s">
        <v>350</v>
      </c>
      <c r="L187" s="157" t="str">
        <f t="shared" si="49"/>
        <v>R_ES-APP-FR</v>
      </c>
      <c r="M187" s="157" t="str">
        <f t="shared" si="28"/>
        <v>RH22_23</v>
      </c>
      <c r="N187" s="157">
        <f t="shared" si="36"/>
        <v>2.09309345114678E-2</v>
      </c>
      <c r="O187" s="157" t="s">
        <v>18</v>
      </c>
      <c r="P187" s="157" t="s">
        <v>195</v>
      </c>
      <c r="T187" s="157" t="s">
        <v>350</v>
      </c>
      <c r="U187" s="157" t="str">
        <f t="shared" si="43"/>
        <v>R_ES-APP-FR</v>
      </c>
      <c r="V187" s="157" t="str">
        <f t="shared" si="43"/>
        <v>RH22_23</v>
      </c>
      <c r="W187" s="157">
        <f t="shared" si="37"/>
        <v>2.17726786365968E-2</v>
      </c>
      <c r="X187" s="157" t="s">
        <v>18</v>
      </c>
      <c r="Y187" s="157" t="s">
        <v>190</v>
      </c>
      <c r="AC187" s="157" t="s">
        <v>350</v>
      </c>
      <c r="AD187" s="157" t="str">
        <f t="shared" si="44"/>
        <v>R_ES-APP-FR</v>
      </c>
      <c r="AE187" s="157" t="str">
        <f t="shared" si="44"/>
        <v>RH22_23</v>
      </c>
      <c r="AF187" s="157">
        <f t="shared" si="38"/>
        <v>2.1019278776313498E-2</v>
      </c>
      <c r="AG187" s="157" t="s">
        <v>18</v>
      </c>
      <c r="AH187" s="157" t="s">
        <v>196</v>
      </c>
      <c r="AL187" s="157" t="s">
        <v>350</v>
      </c>
      <c r="AM187" s="157" t="str">
        <f t="shared" si="45"/>
        <v>R_ES-APP-FR</v>
      </c>
      <c r="AN187" s="157" t="str">
        <f t="shared" si="45"/>
        <v>RH22_23</v>
      </c>
      <c r="AO187" s="157">
        <f t="shared" si="39"/>
        <v>2.1048829860768201E-2</v>
      </c>
      <c r="AP187" s="157" t="s">
        <v>18</v>
      </c>
      <c r="AQ187" s="157" t="s">
        <v>193</v>
      </c>
      <c r="AU187" s="157" t="s">
        <v>350</v>
      </c>
      <c r="AV187" s="157" t="str">
        <f t="shared" si="46"/>
        <v>R_ES-APP-FR</v>
      </c>
      <c r="AW187" s="157" t="str">
        <f t="shared" si="46"/>
        <v>RH22_23</v>
      </c>
      <c r="AX187" s="157">
        <f t="shared" si="40"/>
        <v>2.11656433177729E-2</v>
      </c>
      <c r="AY187" s="157" t="s">
        <v>18</v>
      </c>
      <c r="AZ187" s="157" t="s">
        <v>192</v>
      </c>
      <c r="BD187" s="157" t="s">
        <v>350</v>
      </c>
      <c r="BE187" s="157" t="str">
        <f t="shared" si="47"/>
        <v>R_ES-APP-FR</v>
      </c>
      <c r="BF187" s="157" t="str">
        <f t="shared" si="47"/>
        <v>RH22_23</v>
      </c>
      <c r="BG187" s="157">
        <f t="shared" si="42"/>
        <v>2.1048829860768201E-2</v>
      </c>
      <c r="BH187" s="157" t="s">
        <v>18</v>
      </c>
      <c r="BI187" s="157" t="s">
        <v>194</v>
      </c>
      <c r="BM187" s="157" t="s">
        <v>350</v>
      </c>
      <c r="BN187" s="157" t="str">
        <f t="shared" si="48"/>
        <v>R_ES-APP-FR</v>
      </c>
      <c r="BO187" s="157" t="str">
        <f t="shared" si="48"/>
        <v>RH22_23</v>
      </c>
      <c r="BP187" s="157">
        <f t="shared" si="41"/>
        <v>2.11656433177729E-2</v>
      </c>
      <c r="BQ187" s="157" t="s">
        <v>18</v>
      </c>
      <c r="BR187" s="157" t="s">
        <v>191</v>
      </c>
    </row>
    <row r="188" spans="11:70">
      <c r="K188" s="157" t="s">
        <v>350</v>
      </c>
      <c r="L188" s="157" t="str">
        <f t="shared" si="49"/>
        <v>R_ES-APP-FR</v>
      </c>
      <c r="M188" s="157" t="str">
        <f t="shared" si="28"/>
        <v>SH0_1</v>
      </c>
      <c r="N188" s="157">
        <f t="shared" si="36"/>
        <v>2.16934658061337E-2</v>
      </c>
      <c r="O188" s="157" t="s">
        <v>18</v>
      </c>
      <c r="P188" s="157" t="s">
        <v>195</v>
      </c>
      <c r="T188" s="157" t="s">
        <v>350</v>
      </c>
      <c r="U188" s="157" t="str">
        <f t="shared" si="43"/>
        <v>R_ES-APP-FR</v>
      </c>
      <c r="V188" s="157" t="str">
        <f t="shared" si="43"/>
        <v>SH0_1</v>
      </c>
      <c r="W188" s="157">
        <f t="shared" si="37"/>
        <v>1.7447761885412302E-2</v>
      </c>
      <c r="X188" s="157" t="s">
        <v>18</v>
      </c>
      <c r="Y188" s="157" t="s">
        <v>190</v>
      </c>
      <c r="AC188" s="157" t="s">
        <v>350</v>
      </c>
      <c r="AD188" s="157" t="str">
        <f t="shared" si="44"/>
        <v>R_ES-APP-FR</v>
      </c>
      <c r="AE188" s="157" t="str">
        <f t="shared" si="44"/>
        <v>SH0_1</v>
      </c>
      <c r="AF188" s="157">
        <f t="shared" si="38"/>
        <v>2.0811553801597001E-2</v>
      </c>
      <c r="AG188" s="157" t="s">
        <v>18</v>
      </c>
      <c r="AH188" s="157" t="s">
        <v>196</v>
      </c>
      <c r="AL188" s="157" t="s">
        <v>350</v>
      </c>
      <c r="AM188" s="157" t="str">
        <f t="shared" si="45"/>
        <v>R_ES-APP-FR</v>
      </c>
      <c r="AN188" s="157" t="str">
        <f t="shared" si="45"/>
        <v>SH0_1</v>
      </c>
      <c r="AO188" s="157">
        <f t="shared" si="39"/>
        <v>2.0289589930703698E-2</v>
      </c>
      <c r="AP188" s="157" t="s">
        <v>18</v>
      </c>
      <c r="AQ188" s="157" t="s">
        <v>193</v>
      </c>
      <c r="AU188" s="157" t="s">
        <v>350</v>
      </c>
      <c r="AV188" s="157" t="str">
        <f t="shared" si="46"/>
        <v>R_ES-APP-FR</v>
      </c>
      <c r="AW188" s="157" t="str">
        <f t="shared" si="46"/>
        <v>SH0_1</v>
      </c>
      <c r="AX188" s="157">
        <f t="shared" si="40"/>
        <v>2.3539997538016201E-2</v>
      </c>
      <c r="AY188" s="157" t="s">
        <v>18</v>
      </c>
      <c r="AZ188" s="157" t="s">
        <v>192</v>
      </c>
      <c r="BD188" s="157" t="s">
        <v>350</v>
      </c>
      <c r="BE188" s="157" t="str">
        <f t="shared" si="47"/>
        <v>R_ES-APP-FR</v>
      </c>
      <c r="BF188" s="157" t="str">
        <f t="shared" si="47"/>
        <v>SH0_1</v>
      </c>
      <c r="BG188" s="157">
        <f t="shared" si="42"/>
        <v>2.0289589930703698E-2</v>
      </c>
      <c r="BH188" s="157" t="s">
        <v>18</v>
      </c>
      <c r="BI188" s="157" t="s">
        <v>194</v>
      </c>
      <c r="BM188" s="157" t="s">
        <v>350</v>
      </c>
      <c r="BN188" s="157" t="str">
        <f t="shared" si="48"/>
        <v>R_ES-APP-FR</v>
      </c>
      <c r="BO188" s="157" t="str">
        <f t="shared" si="48"/>
        <v>SH0_1</v>
      </c>
      <c r="BP188" s="157">
        <f t="shared" si="41"/>
        <v>2.3539997538016201E-2</v>
      </c>
      <c r="BQ188" s="157" t="s">
        <v>18</v>
      </c>
      <c r="BR188" s="157" t="s">
        <v>191</v>
      </c>
    </row>
    <row r="189" spans="11:70">
      <c r="K189" s="157" t="s">
        <v>350</v>
      </c>
      <c r="L189" s="157" t="str">
        <f t="shared" si="49"/>
        <v>R_ES-APP-FR</v>
      </c>
      <c r="M189" s="157" t="str">
        <f t="shared" si="28"/>
        <v>SH2_3</v>
      </c>
      <c r="N189" s="157">
        <f t="shared" si="36"/>
        <v>2.1091629448540899E-2</v>
      </c>
      <c r="O189" s="157" t="s">
        <v>18</v>
      </c>
      <c r="P189" s="157" t="s">
        <v>195</v>
      </c>
      <c r="T189" s="157" t="s">
        <v>350</v>
      </c>
      <c r="U189" s="157" t="str">
        <f t="shared" si="43"/>
        <v>R_ES-APP-FR</v>
      </c>
      <c r="V189" s="157" t="str">
        <f t="shared" si="43"/>
        <v>SH2_3</v>
      </c>
      <c r="W189" s="157">
        <f t="shared" si="37"/>
        <v>1.5245791875989701E-2</v>
      </c>
      <c r="X189" s="157" t="s">
        <v>18</v>
      </c>
      <c r="Y189" s="157" t="s">
        <v>190</v>
      </c>
      <c r="AC189" s="157" t="s">
        <v>350</v>
      </c>
      <c r="AD189" s="157" t="str">
        <f t="shared" si="44"/>
        <v>R_ES-APP-FR</v>
      </c>
      <c r="AE189" s="157" t="str">
        <f t="shared" si="44"/>
        <v>SH2_3</v>
      </c>
      <c r="AF189" s="157">
        <f t="shared" si="38"/>
        <v>2.01796299239725E-2</v>
      </c>
      <c r="AG189" s="157" t="s">
        <v>18</v>
      </c>
      <c r="AH189" s="157" t="s">
        <v>196</v>
      </c>
      <c r="AL189" s="157" t="s">
        <v>350</v>
      </c>
      <c r="AM189" s="157" t="str">
        <f t="shared" si="45"/>
        <v>R_ES-APP-FR</v>
      </c>
      <c r="AN189" s="157" t="str">
        <f t="shared" si="45"/>
        <v>SH2_3</v>
      </c>
      <c r="AO189" s="157">
        <f t="shared" si="39"/>
        <v>1.88706568826577E-2</v>
      </c>
      <c r="AP189" s="157" t="s">
        <v>18</v>
      </c>
      <c r="AQ189" s="157" t="s">
        <v>193</v>
      </c>
      <c r="AU189" s="157" t="s">
        <v>350</v>
      </c>
      <c r="AV189" s="157" t="str">
        <f t="shared" si="46"/>
        <v>R_ES-APP-FR</v>
      </c>
      <c r="AW189" s="157" t="str">
        <f t="shared" si="46"/>
        <v>SH2_3</v>
      </c>
      <c r="AX189" s="157">
        <f t="shared" si="40"/>
        <v>2.1308543326801599E-2</v>
      </c>
      <c r="AY189" s="157" t="s">
        <v>18</v>
      </c>
      <c r="AZ189" s="157" t="s">
        <v>192</v>
      </c>
      <c r="BD189" s="157" t="s">
        <v>350</v>
      </c>
      <c r="BE189" s="157" t="str">
        <f t="shared" si="47"/>
        <v>R_ES-APP-FR</v>
      </c>
      <c r="BF189" s="157" t="str">
        <f t="shared" si="47"/>
        <v>SH2_3</v>
      </c>
      <c r="BG189" s="157">
        <f t="shared" si="42"/>
        <v>1.88706568826577E-2</v>
      </c>
      <c r="BH189" s="157" t="s">
        <v>18</v>
      </c>
      <c r="BI189" s="157" t="s">
        <v>194</v>
      </c>
      <c r="BM189" s="157" t="s">
        <v>350</v>
      </c>
      <c r="BN189" s="157" t="str">
        <f t="shared" si="48"/>
        <v>R_ES-APP-FR</v>
      </c>
      <c r="BO189" s="157" t="str">
        <f t="shared" si="48"/>
        <v>SH2_3</v>
      </c>
      <c r="BP189" s="157">
        <f t="shared" si="41"/>
        <v>2.1308543326801599E-2</v>
      </c>
      <c r="BQ189" s="157" t="s">
        <v>18</v>
      </c>
      <c r="BR189" s="157" t="s">
        <v>191</v>
      </c>
    </row>
    <row r="190" spans="11:70">
      <c r="K190" s="157" t="s">
        <v>350</v>
      </c>
      <c r="L190" s="157" t="str">
        <f t="shared" si="49"/>
        <v>R_ES-APP-FR</v>
      </c>
      <c r="M190" s="157" t="str">
        <f t="shared" si="28"/>
        <v>SH4_5</v>
      </c>
      <c r="N190" s="157">
        <f t="shared" si="36"/>
        <v>2.0288554911757399E-2</v>
      </c>
      <c r="O190" s="157" t="s">
        <v>18</v>
      </c>
      <c r="P190" s="157" t="s">
        <v>195</v>
      </c>
      <c r="T190" s="157" t="s">
        <v>350</v>
      </c>
      <c r="U190" s="157" t="str">
        <f t="shared" si="43"/>
        <v>R_ES-APP-FR</v>
      </c>
      <c r="V190" s="157" t="str">
        <f t="shared" si="43"/>
        <v>SH4_5</v>
      </c>
      <c r="W190" s="157">
        <f t="shared" si="37"/>
        <v>1.40147850596432E-2</v>
      </c>
      <c r="X190" s="157" t="s">
        <v>18</v>
      </c>
      <c r="Y190" s="157" t="s">
        <v>190</v>
      </c>
      <c r="AC190" s="157" t="s">
        <v>350</v>
      </c>
      <c r="AD190" s="157" t="str">
        <f t="shared" si="44"/>
        <v>R_ES-APP-FR</v>
      </c>
      <c r="AE190" s="157" t="str">
        <f t="shared" si="44"/>
        <v>SH4_5</v>
      </c>
      <c r="AF190" s="157">
        <f t="shared" si="38"/>
        <v>1.9614839522066298E-2</v>
      </c>
      <c r="AG190" s="157" t="s">
        <v>18</v>
      </c>
      <c r="AH190" s="157" t="s">
        <v>196</v>
      </c>
      <c r="AL190" s="157" t="s">
        <v>350</v>
      </c>
      <c r="AM190" s="157" t="str">
        <f t="shared" si="45"/>
        <v>R_ES-APP-FR</v>
      </c>
      <c r="AN190" s="157" t="str">
        <f t="shared" si="45"/>
        <v>SH4_5</v>
      </c>
      <c r="AO190" s="157">
        <f t="shared" si="39"/>
        <v>1.7500502969476001E-2</v>
      </c>
      <c r="AP190" s="157" t="s">
        <v>18</v>
      </c>
      <c r="AQ190" s="157" t="s">
        <v>193</v>
      </c>
      <c r="AU190" s="157" t="s">
        <v>350</v>
      </c>
      <c r="AV190" s="157" t="str">
        <f t="shared" si="46"/>
        <v>R_ES-APP-FR</v>
      </c>
      <c r="AW190" s="157" t="str">
        <f t="shared" si="46"/>
        <v>SH4_5</v>
      </c>
      <c r="AX190" s="157">
        <f t="shared" si="40"/>
        <v>1.8479363931276301E-2</v>
      </c>
      <c r="AY190" s="157" t="s">
        <v>18</v>
      </c>
      <c r="AZ190" s="157" t="s">
        <v>192</v>
      </c>
      <c r="BD190" s="157" t="s">
        <v>350</v>
      </c>
      <c r="BE190" s="157" t="str">
        <f t="shared" si="47"/>
        <v>R_ES-APP-FR</v>
      </c>
      <c r="BF190" s="157" t="str">
        <f t="shared" si="47"/>
        <v>SH4_5</v>
      </c>
      <c r="BG190" s="157">
        <f t="shared" si="42"/>
        <v>1.7500502969476001E-2</v>
      </c>
      <c r="BH190" s="157" t="s">
        <v>18</v>
      </c>
      <c r="BI190" s="157" t="s">
        <v>194</v>
      </c>
      <c r="BM190" s="157" t="s">
        <v>350</v>
      </c>
      <c r="BN190" s="157" t="str">
        <f t="shared" si="48"/>
        <v>R_ES-APP-FR</v>
      </c>
      <c r="BO190" s="157" t="str">
        <f t="shared" si="48"/>
        <v>SH4_5</v>
      </c>
      <c r="BP190" s="157">
        <f t="shared" si="41"/>
        <v>1.8479363931276301E-2</v>
      </c>
      <c r="BQ190" s="157" t="s">
        <v>18</v>
      </c>
      <c r="BR190" s="157" t="s">
        <v>191</v>
      </c>
    </row>
    <row r="191" spans="11:70">
      <c r="K191" s="158" t="s">
        <v>350</v>
      </c>
      <c r="L191" s="157" t="str">
        <f t="shared" si="49"/>
        <v>R_ES-APP-FR</v>
      </c>
      <c r="M191" s="157" t="str">
        <f t="shared" si="28"/>
        <v>SH6_7</v>
      </c>
      <c r="N191" s="157">
        <f t="shared" si="36"/>
        <v>1.9232236416978299E-2</v>
      </c>
      <c r="O191" s="157" t="s">
        <v>18</v>
      </c>
      <c r="P191" s="157" t="s">
        <v>195</v>
      </c>
      <c r="T191" s="157" t="s">
        <v>350</v>
      </c>
      <c r="U191" s="157" t="str">
        <f t="shared" si="43"/>
        <v>R_ES-APP-FR</v>
      </c>
      <c r="V191" s="157" t="str">
        <f t="shared" si="43"/>
        <v>SH6_7</v>
      </c>
      <c r="W191" s="157">
        <f t="shared" si="37"/>
        <v>1.38604432096002E-2</v>
      </c>
      <c r="X191" s="157" t="s">
        <v>18</v>
      </c>
      <c r="Y191" s="157" t="s">
        <v>190</v>
      </c>
      <c r="AC191" s="157" t="s">
        <v>350</v>
      </c>
      <c r="AD191" s="157" t="str">
        <f t="shared" si="44"/>
        <v>R_ES-APP-FR</v>
      </c>
      <c r="AE191" s="157" t="str">
        <f t="shared" si="44"/>
        <v>SH6_7</v>
      </c>
      <c r="AF191" s="157">
        <f t="shared" si="38"/>
        <v>1.7278998108464401E-2</v>
      </c>
      <c r="AG191" s="157" t="s">
        <v>18</v>
      </c>
      <c r="AH191" s="157" t="s">
        <v>196</v>
      </c>
      <c r="AL191" s="157" t="s">
        <v>350</v>
      </c>
      <c r="AM191" s="157" t="str">
        <f t="shared" si="45"/>
        <v>R_ES-APP-FR</v>
      </c>
      <c r="AN191" s="157" t="str">
        <f t="shared" si="45"/>
        <v>SH6_7</v>
      </c>
      <c r="AO191" s="157">
        <f t="shared" si="39"/>
        <v>1.6421193779789001E-2</v>
      </c>
      <c r="AP191" s="157" t="s">
        <v>18</v>
      </c>
      <c r="AQ191" s="157" t="s">
        <v>193</v>
      </c>
      <c r="AU191" s="157" t="s">
        <v>350</v>
      </c>
      <c r="AV191" s="157" t="str">
        <f t="shared" si="46"/>
        <v>R_ES-APP-FR</v>
      </c>
      <c r="AW191" s="157" t="str">
        <f t="shared" si="46"/>
        <v>SH6_7</v>
      </c>
      <c r="AX191" s="157">
        <f t="shared" si="40"/>
        <v>1.71996217128879E-2</v>
      </c>
      <c r="AY191" s="157" t="s">
        <v>18</v>
      </c>
      <c r="AZ191" s="157" t="s">
        <v>192</v>
      </c>
      <c r="BD191" s="157" t="s">
        <v>350</v>
      </c>
      <c r="BE191" s="157" t="str">
        <f t="shared" si="47"/>
        <v>R_ES-APP-FR</v>
      </c>
      <c r="BF191" s="157" t="str">
        <f t="shared" si="47"/>
        <v>SH6_7</v>
      </c>
      <c r="BG191" s="157">
        <f t="shared" si="42"/>
        <v>1.6421193779789001E-2</v>
      </c>
      <c r="BH191" s="157" t="s">
        <v>18</v>
      </c>
      <c r="BI191" s="157" t="s">
        <v>194</v>
      </c>
      <c r="BM191" s="157" t="s">
        <v>350</v>
      </c>
      <c r="BN191" s="157" t="str">
        <f t="shared" si="48"/>
        <v>R_ES-APP-FR</v>
      </c>
      <c r="BO191" s="157" t="str">
        <f t="shared" si="48"/>
        <v>SH6_7</v>
      </c>
      <c r="BP191" s="157">
        <f t="shared" si="41"/>
        <v>1.71996217128879E-2</v>
      </c>
      <c r="BQ191" s="157" t="s">
        <v>18</v>
      </c>
      <c r="BR191" s="157" t="s">
        <v>191</v>
      </c>
    </row>
    <row r="192" spans="11:70">
      <c r="K192" s="157" t="s">
        <v>350</v>
      </c>
      <c r="L192" s="157" t="str">
        <f t="shared" si="49"/>
        <v>R_ES-APP-FR</v>
      </c>
      <c r="M192" s="157" t="str">
        <f t="shared" ref="M192:M255" si="50">M144</f>
        <v>SH8_9</v>
      </c>
      <c r="N192" s="157">
        <f t="shared" si="36"/>
        <v>1.8748507011425102E-2</v>
      </c>
      <c r="O192" s="157" t="s">
        <v>18</v>
      </c>
      <c r="P192" s="157" t="s">
        <v>195</v>
      </c>
      <c r="T192" s="157" t="s">
        <v>350</v>
      </c>
      <c r="U192" s="157" t="str">
        <f t="shared" si="43"/>
        <v>R_ES-APP-FR</v>
      </c>
      <c r="V192" s="157" t="str">
        <f t="shared" si="43"/>
        <v>SH8_9</v>
      </c>
      <c r="W192" s="157">
        <f t="shared" si="37"/>
        <v>1.47551071793505E-2</v>
      </c>
      <c r="X192" s="157" t="s">
        <v>18</v>
      </c>
      <c r="Y192" s="157" t="s">
        <v>190</v>
      </c>
      <c r="AC192" s="157" t="s">
        <v>350</v>
      </c>
      <c r="AD192" s="157" t="str">
        <f t="shared" si="44"/>
        <v>R_ES-APP-FR</v>
      </c>
      <c r="AE192" s="157" t="str">
        <f t="shared" si="44"/>
        <v>SH8_9</v>
      </c>
      <c r="AF192" s="157">
        <f t="shared" si="38"/>
        <v>1.5588699261442299E-2</v>
      </c>
      <c r="AG192" s="157" t="s">
        <v>18</v>
      </c>
      <c r="AH192" s="157" t="s">
        <v>196</v>
      </c>
      <c r="AL192" s="157" t="s">
        <v>350</v>
      </c>
      <c r="AM192" s="157" t="str">
        <f t="shared" si="45"/>
        <v>R_ES-APP-FR</v>
      </c>
      <c r="AN192" s="157" t="str">
        <f t="shared" si="45"/>
        <v>SH8_9</v>
      </c>
      <c r="AO192" s="157">
        <f t="shared" si="39"/>
        <v>1.6139842957734501E-2</v>
      </c>
      <c r="AP192" s="157" t="s">
        <v>18</v>
      </c>
      <c r="AQ192" s="157" t="s">
        <v>193</v>
      </c>
      <c r="AU192" s="157" t="s">
        <v>350</v>
      </c>
      <c r="AV192" s="157" t="str">
        <f t="shared" si="46"/>
        <v>R_ES-APP-FR</v>
      </c>
      <c r="AW192" s="157" t="str">
        <f t="shared" si="46"/>
        <v>SH8_9</v>
      </c>
      <c r="AX192" s="157">
        <f t="shared" si="40"/>
        <v>1.7030245273226999E-2</v>
      </c>
      <c r="AY192" s="157" t="s">
        <v>18</v>
      </c>
      <c r="AZ192" s="157" t="s">
        <v>192</v>
      </c>
      <c r="BD192" s="157" t="s">
        <v>350</v>
      </c>
      <c r="BE192" s="157" t="str">
        <f t="shared" si="47"/>
        <v>R_ES-APP-FR</v>
      </c>
      <c r="BF192" s="157" t="str">
        <f t="shared" si="47"/>
        <v>SH8_9</v>
      </c>
      <c r="BG192" s="157">
        <f t="shared" si="42"/>
        <v>1.6139842957734501E-2</v>
      </c>
      <c r="BH192" s="157" t="s">
        <v>18</v>
      </c>
      <c r="BI192" s="157" t="s">
        <v>194</v>
      </c>
      <c r="BM192" s="157" t="s">
        <v>350</v>
      </c>
      <c r="BN192" s="157" t="str">
        <f t="shared" si="48"/>
        <v>R_ES-APP-FR</v>
      </c>
      <c r="BO192" s="157" t="str">
        <f t="shared" si="48"/>
        <v>SH8_9</v>
      </c>
      <c r="BP192" s="157">
        <f t="shared" si="41"/>
        <v>1.7030245273226999E-2</v>
      </c>
      <c r="BQ192" s="157" t="s">
        <v>18</v>
      </c>
      <c r="BR192" s="157" t="s">
        <v>191</v>
      </c>
    </row>
    <row r="193" spans="11:70">
      <c r="K193" s="157" t="s">
        <v>350</v>
      </c>
      <c r="L193" s="157" t="str">
        <f t="shared" si="49"/>
        <v>R_ES-APP-FR</v>
      </c>
      <c r="M193" s="157" t="str">
        <f t="shared" si="50"/>
        <v>SH10_11</v>
      </c>
      <c r="N193" s="157">
        <f t="shared" si="36"/>
        <v>1.8678047240008398E-2</v>
      </c>
      <c r="O193" s="157" t="s">
        <v>18</v>
      </c>
      <c r="P193" s="157" t="s">
        <v>195</v>
      </c>
      <c r="T193" s="157" t="s">
        <v>350</v>
      </c>
      <c r="U193" s="157" t="str">
        <f t="shared" si="43"/>
        <v>R_ES-APP-FR</v>
      </c>
      <c r="V193" s="157" t="str">
        <f t="shared" si="43"/>
        <v>SH10_11</v>
      </c>
      <c r="W193" s="157">
        <f t="shared" si="37"/>
        <v>1.7186661643030201E-2</v>
      </c>
      <c r="X193" s="157" t="s">
        <v>18</v>
      </c>
      <c r="Y193" s="157" t="s">
        <v>190</v>
      </c>
      <c r="AC193" s="157" t="s">
        <v>350</v>
      </c>
      <c r="AD193" s="157" t="str">
        <f t="shared" si="44"/>
        <v>R_ES-APP-FR</v>
      </c>
      <c r="AE193" s="157" t="str">
        <f t="shared" si="44"/>
        <v>SH10_11</v>
      </c>
      <c r="AF193" s="157">
        <f t="shared" si="38"/>
        <v>1.50973156957682E-2</v>
      </c>
      <c r="AG193" s="157" t="s">
        <v>18</v>
      </c>
      <c r="AH193" s="157" t="s">
        <v>196</v>
      </c>
      <c r="AL193" s="157" t="s">
        <v>350</v>
      </c>
      <c r="AM193" s="157" t="str">
        <f t="shared" si="45"/>
        <v>R_ES-APP-FR</v>
      </c>
      <c r="AN193" s="157" t="str">
        <f t="shared" si="45"/>
        <v>SH10_11</v>
      </c>
      <c r="AO193" s="157">
        <f t="shared" si="39"/>
        <v>1.71295457469424E-2</v>
      </c>
      <c r="AP193" s="157" t="s">
        <v>18</v>
      </c>
      <c r="AQ193" s="157" t="s">
        <v>193</v>
      </c>
      <c r="AU193" s="157" t="s">
        <v>350</v>
      </c>
      <c r="AV193" s="157" t="str">
        <f t="shared" si="46"/>
        <v>R_ES-APP-FR</v>
      </c>
      <c r="AW193" s="157" t="str">
        <f t="shared" si="46"/>
        <v>SH10_11</v>
      </c>
      <c r="AX193" s="157">
        <f t="shared" si="40"/>
        <v>1.8714885138756202E-2</v>
      </c>
      <c r="AY193" s="157" t="s">
        <v>18</v>
      </c>
      <c r="AZ193" s="157" t="s">
        <v>192</v>
      </c>
      <c r="BD193" s="157" t="s">
        <v>350</v>
      </c>
      <c r="BE193" s="157" t="str">
        <f t="shared" si="47"/>
        <v>R_ES-APP-FR</v>
      </c>
      <c r="BF193" s="157" t="str">
        <f t="shared" si="47"/>
        <v>SH10_11</v>
      </c>
      <c r="BG193" s="157">
        <f t="shared" si="42"/>
        <v>1.71295457469424E-2</v>
      </c>
      <c r="BH193" s="157" t="s">
        <v>18</v>
      </c>
      <c r="BI193" s="157" t="s">
        <v>194</v>
      </c>
      <c r="BM193" s="157" t="s">
        <v>350</v>
      </c>
      <c r="BN193" s="157" t="str">
        <f t="shared" si="48"/>
        <v>R_ES-APP-FR</v>
      </c>
      <c r="BO193" s="157" t="str">
        <f t="shared" si="48"/>
        <v>SH10_11</v>
      </c>
      <c r="BP193" s="157">
        <f t="shared" si="41"/>
        <v>1.8714885138756202E-2</v>
      </c>
      <c r="BQ193" s="157" t="s">
        <v>18</v>
      </c>
      <c r="BR193" s="157" t="s">
        <v>191</v>
      </c>
    </row>
    <row r="194" spans="11:70">
      <c r="K194" s="157" t="s">
        <v>350</v>
      </c>
      <c r="L194" s="157" t="str">
        <f t="shared" si="49"/>
        <v>R_ES-APP-FR</v>
      </c>
      <c r="M194" s="157" t="str">
        <f t="shared" si="50"/>
        <v>SH12_13</v>
      </c>
      <c r="N194" s="157">
        <f t="shared" si="36"/>
        <v>1.9354324184005699E-2</v>
      </c>
      <c r="O194" s="157" t="s">
        <v>18</v>
      </c>
      <c r="P194" s="157" t="s">
        <v>195</v>
      </c>
      <c r="T194" s="157" t="s">
        <v>350</v>
      </c>
      <c r="U194" s="157" t="str">
        <f t="shared" si="43"/>
        <v>R_ES-APP-FR</v>
      </c>
      <c r="V194" s="157" t="str">
        <f t="shared" si="43"/>
        <v>SH12_13</v>
      </c>
      <c r="W194" s="157">
        <f t="shared" si="37"/>
        <v>1.8532966353609601E-2</v>
      </c>
      <c r="X194" s="157" t="s">
        <v>18</v>
      </c>
      <c r="Y194" s="157" t="s">
        <v>190</v>
      </c>
      <c r="AC194" s="157" t="s">
        <v>350</v>
      </c>
      <c r="AD194" s="157" t="str">
        <f t="shared" si="44"/>
        <v>R_ES-APP-FR</v>
      </c>
      <c r="AE194" s="157" t="str">
        <f t="shared" si="44"/>
        <v>SH12_13</v>
      </c>
      <c r="AF194" s="157">
        <f t="shared" si="38"/>
        <v>1.5716271906291199E-2</v>
      </c>
      <c r="AG194" s="157" t="s">
        <v>18</v>
      </c>
      <c r="AH194" s="157" t="s">
        <v>196</v>
      </c>
      <c r="AL194" s="157" t="s">
        <v>350</v>
      </c>
      <c r="AM194" s="157" t="str">
        <f t="shared" si="45"/>
        <v>R_ES-APP-FR</v>
      </c>
      <c r="AN194" s="157" t="str">
        <f t="shared" si="45"/>
        <v>SH12_13</v>
      </c>
      <c r="AO194" s="157">
        <f t="shared" si="39"/>
        <v>1.8490958581669801E-2</v>
      </c>
      <c r="AP194" s="157" t="s">
        <v>18</v>
      </c>
      <c r="AQ194" s="157" t="s">
        <v>193</v>
      </c>
      <c r="AU194" s="157" t="s">
        <v>350</v>
      </c>
      <c r="AV194" s="157" t="str">
        <f t="shared" si="46"/>
        <v>R_ES-APP-FR</v>
      </c>
      <c r="AW194" s="157" t="str">
        <f t="shared" si="46"/>
        <v>SH12_13</v>
      </c>
      <c r="AX194" s="157">
        <f t="shared" si="40"/>
        <v>2.13435574080405E-2</v>
      </c>
      <c r="AY194" s="157" t="s">
        <v>18</v>
      </c>
      <c r="AZ194" s="157" t="s">
        <v>192</v>
      </c>
      <c r="BD194" s="157" t="s">
        <v>350</v>
      </c>
      <c r="BE194" s="157" t="str">
        <f t="shared" si="47"/>
        <v>R_ES-APP-FR</v>
      </c>
      <c r="BF194" s="157" t="str">
        <f t="shared" si="47"/>
        <v>SH12_13</v>
      </c>
      <c r="BG194" s="157">
        <f t="shared" si="42"/>
        <v>1.8490958581669801E-2</v>
      </c>
      <c r="BH194" s="157" t="s">
        <v>18</v>
      </c>
      <c r="BI194" s="157" t="s">
        <v>194</v>
      </c>
      <c r="BM194" s="157" t="s">
        <v>350</v>
      </c>
      <c r="BN194" s="157" t="str">
        <f t="shared" si="48"/>
        <v>R_ES-APP-FR</v>
      </c>
      <c r="BO194" s="157" t="str">
        <f t="shared" si="48"/>
        <v>SH12_13</v>
      </c>
      <c r="BP194" s="157">
        <f t="shared" si="41"/>
        <v>2.13435574080405E-2</v>
      </c>
      <c r="BQ194" s="157" t="s">
        <v>18</v>
      </c>
      <c r="BR194" s="157" t="s">
        <v>191</v>
      </c>
    </row>
    <row r="195" spans="11:70">
      <c r="K195" s="158" t="s">
        <v>350</v>
      </c>
      <c r="L195" s="157" t="str">
        <f t="shared" si="49"/>
        <v>R_ES-APP-FR</v>
      </c>
      <c r="M195" s="157" t="str">
        <f t="shared" si="50"/>
        <v>SH14_15</v>
      </c>
      <c r="N195" s="157">
        <f t="shared" si="36"/>
        <v>2.04723701496402E-2</v>
      </c>
      <c r="O195" s="157" t="s">
        <v>18</v>
      </c>
      <c r="P195" s="157" t="s">
        <v>195</v>
      </c>
      <c r="T195" s="157" t="s">
        <v>350</v>
      </c>
      <c r="U195" s="157" t="str">
        <f t="shared" si="43"/>
        <v>R_ES-APP-FR</v>
      </c>
      <c r="V195" s="157" t="str">
        <f t="shared" si="43"/>
        <v>SH14_15</v>
      </c>
      <c r="W195" s="157">
        <f t="shared" si="37"/>
        <v>1.8944606533826298E-2</v>
      </c>
      <c r="X195" s="157" t="s">
        <v>18</v>
      </c>
      <c r="Y195" s="157" t="s">
        <v>190</v>
      </c>
      <c r="AC195" s="157" t="s">
        <v>350</v>
      </c>
      <c r="AD195" s="157" t="str">
        <f t="shared" si="44"/>
        <v>R_ES-APP-FR</v>
      </c>
      <c r="AE195" s="157" t="str">
        <f t="shared" si="44"/>
        <v>SH14_15</v>
      </c>
      <c r="AF195" s="157">
        <f t="shared" si="38"/>
        <v>1.81694864820914E-2</v>
      </c>
      <c r="AG195" s="157" t="s">
        <v>18</v>
      </c>
      <c r="AH195" s="157" t="s">
        <v>196</v>
      </c>
      <c r="AL195" s="157" t="s">
        <v>350</v>
      </c>
      <c r="AM195" s="157" t="str">
        <f t="shared" si="45"/>
        <v>R_ES-APP-FR</v>
      </c>
      <c r="AN195" s="157" t="str">
        <f t="shared" si="45"/>
        <v>SH14_15</v>
      </c>
      <c r="AO195" s="157">
        <f t="shared" si="39"/>
        <v>1.9740368004095999E-2</v>
      </c>
      <c r="AP195" s="157" t="s">
        <v>18</v>
      </c>
      <c r="AQ195" s="157" t="s">
        <v>193</v>
      </c>
      <c r="AU195" s="157" t="s">
        <v>350</v>
      </c>
      <c r="AV195" s="157" t="str">
        <f t="shared" si="46"/>
        <v>R_ES-APP-FR</v>
      </c>
      <c r="AW195" s="157" t="str">
        <f t="shared" si="46"/>
        <v>SH14_15</v>
      </c>
      <c r="AX195" s="157">
        <f t="shared" si="40"/>
        <v>2.2952067498314001E-2</v>
      </c>
      <c r="AY195" s="157" t="s">
        <v>18</v>
      </c>
      <c r="AZ195" s="157" t="s">
        <v>192</v>
      </c>
      <c r="BD195" s="157" t="s">
        <v>350</v>
      </c>
      <c r="BE195" s="157" t="str">
        <f t="shared" si="47"/>
        <v>R_ES-APP-FR</v>
      </c>
      <c r="BF195" s="157" t="str">
        <f t="shared" si="47"/>
        <v>SH14_15</v>
      </c>
      <c r="BG195" s="157">
        <f t="shared" si="42"/>
        <v>1.9740368004095999E-2</v>
      </c>
      <c r="BH195" s="157" t="s">
        <v>18</v>
      </c>
      <c r="BI195" s="157" t="s">
        <v>194</v>
      </c>
      <c r="BM195" s="157" t="s">
        <v>350</v>
      </c>
      <c r="BN195" s="157" t="str">
        <f t="shared" si="48"/>
        <v>R_ES-APP-FR</v>
      </c>
      <c r="BO195" s="157" t="str">
        <f t="shared" si="48"/>
        <v>SH14_15</v>
      </c>
      <c r="BP195" s="157">
        <f t="shared" si="41"/>
        <v>2.2952067498314001E-2</v>
      </c>
      <c r="BQ195" s="157" t="s">
        <v>18</v>
      </c>
      <c r="BR195" s="157" t="s">
        <v>191</v>
      </c>
    </row>
    <row r="196" spans="11:70">
      <c r="K196" s="157" t="s">
        <v>350</v>
      </c>
      <c r="L196" s="157" t="str">
        <f t="shared" si="49"/>
        <v>R_ES-APP-FR</v>
      </c>
      <c r="M196" s="157" t="str">
        <f t="shared" si="50"/>
        <v>SH16_17</v>
      </c>
      <c r="N196" s="157">
        <f t="shared" si="36"/>
        <v>2.1278922422277999E-2</v>
      </c>
      <c r="O196" s="157" t="s">
        <v>18</v>
      </c>
      <c r="P196" s="157" t="s">
        <v>195</v>
      </c>
      <c r="T196" s="157" t="s">
        <v>350</v>
      </c>
      <c r="U196" s="157" t="str">
        <f t="shared" si="43"/>
        <v>R_ES-APP-FR</v>
      </c>
      <c r="V196" s="157" t="str">
        <f t="shared" si="43"/>
        <v>SH16_17</v>
      </c>
      <c r="W196" s="157">
        <f t="shared" si="37"/>
        <v>1.8793864020136601E-2</v>
      </c>
      <c r="X196" s="157" t="s">
        <v>18</v>
      </c>
      <c r="Y196" s="157" t="s">
        <v>190</v>
      </c>
      <c r="AC196" s="157" t="s">
        <v>350</v>
      </c>
      <c r="AD196" s="157" t="str">
        <f t="shared" si="44"/>
        <v>R_ES-APP-FR</v>
      </c>
      <c r="AE196" s="157" t="str">
        <f t="shared" si="44"/>
        <v>SH16_17</v>
      </c>
      <c r="AF196" s="157">
        <f t="shared" si="38"/>
        <v>1.9938803009038799E-2</v>
      </c>
      <c r="AG196" s="157" t="s">
        <v>18</v>
      </c>
      <c r="AH196" s="157" t="s">
        <v>196</v>
      </c>
      <c r="AL196" s="157" t="s">
        <v>350</v>
      </c>
      <c r="AM196" s="157" t="str">
        <f t="shared" si="45"/>
        <v>R_ES-APP-FR</v>
      </c>
      <c r="AN196" s="157" t="str">
        <f t="shared" si="45"/>
        <v>SH16_17</v>
      </c>
      <c r="AO196" s="157">
        <f t="shared" si="39"/>
        <v>2.0420539746597698E-2</v>
      </c>
      <c r="AP196" s="157" t="s">
        <v>18</v>
      </c>
      <c r="AQ196" s="157" t="s">
        <v>193</v>
      </c>
      <c r="AU196" s="157" t="s">
        <v>350</v>
      </c>
      <c r="AV196" s="157" t="str">
        <f t="shared" si="46"/>
        <v>R_ES-APP-FR</v>
      </c>
      <c r="AW196" s="157" t="str">
        <f t="shared" si="46"/>
        <v>SH16_17</v>
      </c>
      <c r="AX196" s="157">
        <f t="shared" si="40"/>
        <v>2.3710445910745798E-2</v>
      </c>
      <c r="AY196" s="157" t="s">
        <v>18</v>
      </c>
      <c r="AZ196" s="157" t="s">
        <v>192</v>
      </c>
      <c r="BD196" s="157" t="s">
        <v>350</v>
      </c>
      <c r="BE196" s="157" t="str">
        <f t="shared" si="47"/>
        <v>R_ES-APP-FR</v>
      </c>
      <c r="BF196" s="157" t="str">
        <f t="shared" si="47"/>
        <v>SH16_17</v>
      </c>
      <c r="BG196" s="157">
        <f t="shared" si="42"/>
        <v>2.0420539746597698E-2</v>
      </c>
      <c r="BH196" s="157" t="s">
        <v>18</v>
      </c>
      <c r="BI196" s="157" t="s">
        <v>194</v>
      </c>
      <c r="BM196" s="157" t="s">
        <v>350</v>
      </c>
      <c r="BN196" s="157" t="str">
        <f t="shared" si="48"/>
        <v>R_ES-APP-FR</v>
      </c>
      <c r="BO196" s="157" t="str">
        <f t="shared" si="48"/>
        <v>SH16_17</v>
      </c>
      <c r="BP196" s="157">
        <f t="shared" si="41"/>
        <v>2.3710445910745798E-2</v>
      </c>
      <c r="BQ196" s="157" t="s">
        <v>18</v>
      </c>
      <c r="BR196" s="157" t="s">
        <v>191</v>
      </c>
    </row>
    <row r="197" spans="11:70">
      <c r="K197" s="157" t="s">
        <v>350</v>
      </c>
      <c r="L197" s="157" t="str">
        <f t="shared" si="49"/>
        <v>R_ES-APP-FR</v>
      </c>
      <c r="M197" s="157" t="str">
        <f t="shared" si="50"/>
        <v>SH18_19</v>
      </c>
      <c r="N197" s="157">
        <f t="shared" si="36"/>
        <v>2.1738834728832701E-2</v>
      </c>
      <c r="O197" s="157" t="s">
        <v>18</v>
      </c>
      <c r="P197" s="157" t="s">
        <v>195</v>
      </c>
      <c r="T197" s="157" t="s">
        <v>350</v>
      </c>
      <c r="U197" s="157" t="str">
        <f t="shared" si="43"/>
        <v>R_ES-APP-FR</v>
      </c>
      <c r="V197" s="157" t="str">
        <f t="shared" si="43"/>
        <v>SH18_19</v>
      </c>
      <c r="W197" s="157">
        <f t="shared" si="37"/>
        <v>1.8929321241404399E-2</v>
      </c>
      <c r="X197" s="157" t="s">
        <v>18</v>
      </c>
      <c r="Y197" s="157" t="s">
        <v>190</v>
      </c>
      <c r="AC197" s="157" t="s">
        <v>350</v>
      </c>
      <c r="AD197" s="157" t="str">
        <f t="shared" si="44"/>
        <v>R_ES-APP-FR</v>
      </c>
      <c r="AE197" s="157" t="str">
        <f t="shared" si="44"/>
        <v>SH18_19</v>
      </c>
      <c r="AF197" s="157">
        <f t="shared" si="38"/>
        <v>2.0595183179265401E-2</v>
      </c>
      <c r="AG197" s="157" t="s">
        <v>18</v>
      </c>
      <c r="AH197" s="157" t="s">
        <v>196</v>
      </c>
      <c r="AL197" s="157" t="s">
        <v>350</v>
      </c>
      <c r="AM197" s="157" t="str">
        <f t="shared" si="45"/>
        <v>R_ES-APP-FR</v>
      </c>
      <c r="AN197" s="157" t="str">
        <f t="shared" si="45"/>
        <v>SH18_19</v>
      </c>
      <c r="AO197" s="157">
        <f t="shared" si="39"/>
        <v>2.06910653610991E-2</v>
      </c>
      <c r="AP197" s="157" t="s">
        <v>18</v>
      </c>
      <c r="AQ197" s="157" t="s">
        <v>193</v>
      </c>
      <c r="AU197" s="157" t="s">
        <v>350</v>
      </c>
      <c r="AV197" s="157" t="str">
        <f t="shared" si="46"/>
        <v>R_ES-APP-FR</v>
      </c>
      <c r="AW197" s="157" t="str">
        <f t="shared" si="46"/>
        <v>SH18_19</v>
      </c>
      <c r="AX197" s="157">
        <f t="shared" si="40"/>
        <v>2.39937611707896E-2</v>
      </c>
      <c r="AY197" s="157" t="s">
        <v>18</v>
      </c>
      <c r="AZ197" s="157" t="s">
        <v>192</v>
      </c>
      <c r="BD197" s="157" t="s">
        <v>350</v>
      </c>
      <c r="BE197" s="157" t="str">
        <f t="shared" si="47"/>
        <v>R_ES-APP-FR</v>
      </c>
      <c r="BF197" s="157" t="str">
        <f t="shared" si="47"/>
        <v>SH18_19</v>
      </c>
      <c r="BG197" s="157">
        <f t="shared" si="42"/>
        <v>2.06910653610991E-2</v>
      </c>
      <c r="BH197" s="157" t="s">
        <v>18</v>
      </c>
      <c r="BI197" s="157" t="s">
        <v>194</v>
      </c>
      <c r="BM197" s="157" t="s">
        <v>350</v>
      </c>
      <c r="BN197" s="157" t="str">
        <f t="shared" si="48"/>
        <v>R_ES-APP-FR</v>
      </c>
      <c r="BO197" s="157" t="str">
        <f t="shared" si="48"/>
        <v>SH18_19</v>
      </c>
      <c r="BP197" s="157">
        <f t="shared" si="41"/>
        <v>2.39937611707896E-2</v>
      </c>
      <c r="BQ197" s="157" t="s">
        <v>18</v>
      </c>
      <c r="BR197" s="157" t="s">
        <v>191</v>
      </c>
    </row>
    <row r="198" spans="11:70">
      <c r="K198" s="157" t="s">
        <v>350</v>
      </c>
      <c r="L198" s="157" t="str">
        <f t="shared" si="49"/>
        <v>R_ES-APP-FR</v>
      </c>
      <c r="M198" s="157" t="str">
        <f t="shared" si="50"/>
        <v>SH20_21</v>
      </c>
      <c r="N198" s="157">
        <f t="shared" si="36"/>
        <v>2.1955425621837402E-2</v>
      </c>
      <c r="O198" s="157" t="s">
        <v>18</v>
      </c>
      <c r="P198" s="157" t="s">
        <v>195</v>
      </c>
      <c r="T198" s="157" t="s">
        <v>350</v>
      </c>
      <c r="U198" s="157" t="str">
        <f t="shared" si="43"/>
        <v>R_ES-APP-FR</v>
      </c>
      <c r="V198" s="157" t="str">
        <f t="shared" si="43"/>
        <v>SH20_21</v>
      </c>
      <c r="W198" s="157">
        <f t="shared" si="37"/>
        <v>1.9094689273807398E-2</v>
      </c>
      <c r="X198" s="157" t="s">
        <v>18</v>
      </c>
      <c r="Y198" s="157" t="s">
        <v>190</v>
      </c>
      <c r="AC198" s="157" t="s">
        <v>350</v>
      </c>
      <c r="AD198" s="157" t="str">
        <f t="shared" si="44"/>
        <v>R_ES-APP-FR</v>
      </c>
      <c r="AE198" s="157" t="str">
        <f t="shared" si="44"/>
        <v>SH20_21</v>
      </c>
      <c r="AF198" s="157">
        <f t="shared" si="38"/>
        <v>2.0727377887735401E-2</v>
      </c>
      <c r="AG198" s="157" t="s">
        <v>18</v>
      </c>
      <c r="AH198" s="157" t="s">
        <v>196</v>
      </c>
      <c r="AL198" s="157" t="s">
        <v>350</v>
      </c>
      <c r="AM198" s="157" t="str">
        <f t="shared" si="45"/>
        <v>R_ES-APP-FR</v>
      </c>
      <c r="AN198" s="157" t="str">
        <f t="shared" si="45"/>
        <v>SH20_21</v>
      </c>
      <c r="AO198" s="157">
        <f t="shared" si="39"/>
        <v>2.0963163706567398E-2</v>
      </c>
      <c r="AP198" s="157" t="s">
        <v>18</v>
      </c>
      <c r="AQ198" s="157" t="s">
        <v>193</v>
      </c>
      <c r="AU198" s="157" t="s">
        <v>350</v>
      </c>
      <c r="AV198" s="157" t="str">
        <f t="shared" si="46"/>
        <v>R_ES-APP-FR</v>
      </c>
      <c r="AW198" s="157" t="str">
        <f t="shared" si="46"/>
        <v>SH20_21</v>
      </c>
      <c r="AX198" s="157">
        <f t="shared" si="40"/>
        <v>2.4474825275343101E-2</v>
      </c>
      <c r="AY198" s="157" t="s">
        <v>18</v>
      </c>
      <c r="AZ198" s="157" t="s">
        <v>192</v>
      </c>
      <c r="BD198" s="157" t="s">
        <v>350</v>
      </c>
      <c r="BE198" s="157" t="str">
        <f t="shared" si="47"/>
        <v>R_ES-APP-FR</v>
      </c>
      <c r="BF198" s="157" t="str">
        <f t="shared" si="47"/>
        <v>SH20_21</v>
      </c>
      <c r="BG198" s="157">
        <f t="shared" si="42"/>
        <v>2.0963163706567398E-2</v>
      </c>
      <c r="BH198" s="157" t="s">
        <v>18</v>
      </c>
      <c r="BI198" s="157" t="s">
        <v>194</v>
      </c>
      <c r="BM198" s="157" t="s">
        <v>350</v>
      </c>
      <c r="BN198" s="157" t="str">
        <f t="shared" si="48"/>
        <v>R_ES-APP-FR</v>
      </c>
      <c r="BO198" s="157" t="str">
        <f t="shared" si="48"/>
        <v>SH20_21</v>
      </c>
      <c r="BP198" s="157">
        <f t="shared" si="41"/>
        <v>2.4474825275343101E-2</v>
      </c>
      <c r="BQ198" s="157" t="s">
        <v>18</v>
      </c>
      <c r="BR198" s="157" t="s">
        <v>191</v>
      </c>
    </row>
    <row r="199" spans="11:70">
      <c r="K199" s="158" t="s">
        <v>350</v>
      </c>
      <c r="L199" s="157" t="str">
        <f t="shared" si="49"/>
        <v>R_ES-APP-FR</v>
      </c>
      <c r="M199" s="157" t="str">
        <f t="shared" si="50"/>
        <v>SH22_23</v>
      </c>
      <c r="N199" s="157">
        <f t="shared" si="36"/>
        <v>2.2121564224819298E-2</v>
      </c>
      <c r="O199" s="157" t="s">
        <v>18</v>
      </c>
      <c r="P199" s="157" t="s">
        <v>195</v>
      </c>
      <c r="T199" s="157" t="s">
        <v>350</v>
      </c>
      <c r="U199" s="157" t="str">
        <f t="shared" si="43"/>
        <v>R_ES-APP-FR</v>
      </c>
      <c r="V199" s="157" t="str">
        <f t="shared" si="43"/>
        <v>SH22_23</v>
      </c>
      <c r="W199" s="157">
        <f t="shared" si="37"/>
        <v>1.8346618081740301E-2</v>
      </c>
      <c r="X199" s="157" t="s">
        <v>18</v>
      </c>
      <c r="Y199" s="157" t="s">
        <v>190</v>
      </c>
      <c r="AC199" s="157" t="s">
        <v>350</v>
      </c>
      <c r="AD199" s="157" t="str">
        <f t="shared" si="44"/>
        <v>R_ES-APP-FR</v>
      </c>
      <c r="AE199" s="157" t="str">
        <f t="shared" si="44"/>
        <v>SH22_23</v>
      </c>
      <c r="AF199" s="157">
        <f t="shared" si="38"/>
        <v>2.0715755098724298E-2</v>
      </c>
      <c r="AG199" s="157" t="s">
        <v>18</v>
      </c>
      <c r="AH199" s="157" t="s">
        <v>196</v>
      </c>
      <c r="AL199" s="157" t="s">
        <v>350</v>
      </c>
      <c r="AM199" s="157" t="str">
        <f t="shared" si="45"/>
        <v>R_ES-APP-FR</v>
      </c>
      <c r="AN199" s="157" t="str">
        <f t="shared" si="45"/>
        <v>SH22_23</v>
      </c>
      <c r="AO199" s="157">
        <f t="shared" si="39"/>
        <v>2.0777824886440002E-2</v>
      </c>
      <c r="AP199" s="157" t="s">
        <v>18</v>
      </c>
      <c r="AQ199" s="157" t="s">
        <v>193</v>
      </c>
      <c r="AU199" s="157" t="s">
        <v>350</v>
      </c>
      <c r="AV199" s="157" t="str">
        <f t="shared" si="46"/>
        <v>R_ES-APP-FR</v>
      </c>
      <c r="AW199" s="157" t="str">
        <f t="shared" si="46"/>
        <v>SH22_23</v>
      </c>
      <c r="AX199" s="157">
        <f t="shared" si="40"/>
        <v>2.4137396684056199E-2</v>
      </c>
      <c r="AY199" s="157" t="s">
        <v>18</v>
      </c>
      <c r="AZ199" s="157" t="s">
        <v>192</v>
      </c>
      <c r="BD199" s="157" t="s">
        <v>350</v>
      </c>
      <c r="BE199" s="157" t="str">
        <f t="shared" si="47"/>
        <v>R_ES-APP-FR</v>
      </c>
      <c r="BF199" s="157" t="str">
        <f t="shared" si="47"/>
        <v>SH22_23</v>
      </c>
      <c r="BG199" s="157">
        <f t="shared" si="42"/>
        <v>2.0777824886440002E-2</v>
      </c>
      <c r="BH199" s="157" t="s">
        <v>18</v>
      </c>
      <c r="BI199" s="157" t="s">
        <v>194</v>
      </c>
      <c r="BM199" s="157" t="s">
        <v>350</v>
      </c>
      <c r="BN199" s="157" t="str">
        <f t="shared" si="48"/>
        <v>R_ES-APP-FR</v>
      </c>
      <c r="BO199" s="157" t="str">
        <f t="shared" si="48"/>
        <v>SH22_23</v>
      </c>
      <c r="BP199" s="157">
        <f t="shared" si="41"/>
        <v>2.4137396684056199E-2</v>
      </c>
      <c r="BQ199" s="157" t="s">
        <v>18</v>
      </c>
      <c r="BR199" s="157" t="s">
        <v>191</v>
      </c>
    </row>
    <row r="200" spans="11:70">
      <c r="K200" s="157" t="s">
        <v>350</v>
      </c>
      <c r="L200" s="157" t="str">
        <f t="shared" si="49"/>
        <v>R_ES-APP-FR</v>
      </c>
      <c r="M200" s="157" t="str">
        <f t="shared" si="50"/>
        <v>FH0_1</v>
      </c>
      <c r="N200" s="157">
        <f t="shared" si="36"/>
        <v>2.1393493175585799E-2</v>
      </c>
      <c r="O200" s="157" t="s">
        <v>18</v>
      </c>
      <c r="P200" s="157" t="s">
        <v>195</v>
      </c>
      <c r="T200" s="157" t="s">
        <v>350</v>
      </c>
      <c r="U200" s="157" t="str">
        <f t="shared" si="43"/>
        <v>R_ES-APP-FR</v>
      </c>
      <c r="V200" s="157" t="str">
        <f t="shared" si="43"/>
        <v>FH0_1</v>
      </c>
      <c r="W200" s="157">
        <f t="shared" si="37"/>
        <v>1.8990015108719401E-2</v>
      </c>
      <c r="X200" s="157" t="s">
        <v>18</v>
      </c>
      <c r="Y200" s="157" t="s">
        <v>190</v>
      </c>
      <c r="AC200" s="157" t="s">
        <v>350</v>
      </c>
      <c r="AD200" s="157" t="str">
        <f t="shared" si="44"/>
        <v>R_ES-APP-FR</v>
      </c>
      <c r="AE200" s="157" t="str">
        <f t="shared" si="44"/>
        <v>FH0_1</v>
      </c>
      <c r="AF200" s="157">
        <f t="shared" si="38"/>
        <v>2.2537708837248201E-2</v>
      </c>
      <c r="AG200" s="157" t="s">
        <v>18</v>
      </c>
      <c r="AH200" s="157" t="s">
        <v>196</v>
      </c>
      <c r="AL200" s="157" t="s">
        <v>350</v>
      </c>
      <c r="AM200" s="157" t="str">
        <f t="shared" si="45"/>
        <v>R_ES-APP-FR</v>
      </c>
      <c r="AN200" s="157" t="str">
        <f t="shared" si="45"/>
        <v>FH0_1</v>
      </c>
      <c r="AO200" s="157">
        <f t="shared" si="39"/>
        <v>2.0828129338260001E-2</v>
      </c>
      <c r="AP200" s="157" t="s">
        <v>18</v>
      </c>
      <c r="AQ200" s="157" t="s">
        <v>193</v>
      </c>
      <c r="AU200" s="157" t="s">
        <v>350</v>
      </c>
      <c r="AV200" s="157" t="str">
        <f t="shared" si="46"/>
        <v>R_ES-APP-FR</v>
      </c>
      <c r="AW200" s="157" t="str">
        <f t="shared" si="46"/>
        <v>FH0_1</v>
      </c>
      <c r="AX200" s="157">
        <f t="shared" si="40"/>
        <v>2.2215848571404202E-2</v>
      </c>
      <c r="AY200" s="157" t="s">
        <v>18</v>
      </c>
      <c r="AZ200" s="157" t="s">
        <v>192</v>
      </c>
      <c r="BD200" s="157" t="s">
        <v>350</v>
      </c>
      <c r="BE200" s="157" t="str">
        <f t="shared" si="47"/>
        <v>R_ES-APP-FR</v>
      </c>
      <c r="BF200" s="157" t="str">
        <f t="shared" si="47"/>
        <v>FH0_1</v>
      </c>
      <c r="BG200" s="157">
        <f t="shared" si="42"/>
        <v>2.0828129338260001E-2</v>
      </c>
      <c r="BH200" s="157" t="s">
        <v>18</v>
      </c>
      <c r="BI200" s="157" t="s">
        <v>194</v>
      </c>
      <c r="BM200" s="157" t="s">
        <v>350</v>
      </c>
      <c r="BN200" s="157" t="str">
        <f t="shared" si="48"/>
        <v>R_ES-APP-FR</v>
      </c>
      <c r="BO200" s="157" t="str">
        <f t="shared" si="48"/>
        <v>FH0_1</v>
      </c>
      <c r="BP200" s="157">
        <f t="shared" si="41"/>
        <v>2.2215848571404202E-2</v>
      </c>
      <c r="BQ200" s="157" t="s">
        <v>18</v>
      </c>
      <c r="BR200" s="157" t="s">
        <v>191</v>
      </c>
    </row>
    <row r="201" spans="11:70">
      <c r="K201" s="157" t="s">
        <v>350</v>
      </c>
      <c r="L201" s="157" t="str">
        <f t="shared" si="49"/>
        <v>R_ES-APP-FR</v>
      </c>
      <c r="M201" s="157" t="str">
        <f t="shared" si="50"/>
        <v>FH2_3</v>
      </c>
      <c r="N201" s="157">
        <f t="shared" si="36"/>
        <v>2.1029674486329999E-2</v>
      </c>
      <c r="O201" s="157" t="s">
        <v>18</v>
      </c>
      <c r="P201" s="157" t="s">
        <v>195</v>
      </c>
      <c r="T201" s="157" t="s">
        <v>350</v>
      </c>
      <c r="U201" s="157" t="str">
        <f t="shared" si="43"/>
        <v>R_ES-APP-FR</v>
      </c>
      <c r="V201" s="157" t="str">
        <f t="shared" si="43"/>
        <v>FH2_3</v>
      </c>
      <c r="W201" s="157">
        <f t="shared" si="37"/>
        <v>1.6657232708453401E-2</v>
      </c>
      <c r="X201" s="157" t="s">
        <v>18</v>
      </c>
      <c r="Y201" s="157" t="s">
        <v>190</v>
      </c>
      <c r="AC201" s="157" t="s">
        <v>350</v>
      </c>
      <c r="AD201" s="157" t="str">
        <f t="shared" si="44"/>
        <v>R_ES-APP-FR</v>
      </c>
      <c r="AE201" s="157" t="str">
        <f t="shared" si="44"/>
        <v>FH2_3</v>
      </c>
      <c r="AF201" s="157">
        <f t="shared" si="38"/>
        <v>2.2471121655479001E-2</v>
      </c>
      <c r="AG201" s="157" t="s">
        <v>18</v>
      </c>
      <c r="AH201" s="157" t="s">
        <v>196</v>
      </c>
      <c r="AL201" s="157" t="s">
        <v>350</v>
      </c>
      <c r="AM201" s="157" t="str">
        <f t="shared" si="45"/>
        <v>R_ES-APP-FR</v>
      </c>
      <c r="AN201" s="157" t="str">
        <f t="shared" si="45"/>
        <v>FH2_3</v>
      </c>
      <c r="AO201" s="157">
        <f t="shared" si="39"/>
        <v>1.96922594663782E-2</v>
      </c>
      <c r="AP201" s="157" t="s">
        <v>18</v>
      </c>
      <c r="AQ201" s="157" t="s">
        <v>193</v>
      </c>
      <c r="AU201" s="157" t="s">
        <v>350</v>
      </c>
      <c r="AV201" s="157" t="str">
        <f t="shared" si="46"/>
        <v>R_ES-APP-FR</v>
      </c>
      <c r="AW201" s="157" t="str">
        <f t="shared" si="46"/>
        <v>FH2_3</v>
      </c>
      <c r="AX201" s="157">
        <f t="shared" si="40"/>
        <v>2.00672016482474E-2</v>
      </c>
      <c r="AY201" s="157" t="s">
        <v>18</v>
      </c>
      <c r="AZ201" s="157" t="s">
        <v>192</v>
      </c>
      <c r="BD201" s="157" t="s">
        <v>350</v>
      </c>
      <c r="BE201" s="157" t="str">
        <f t="shared" si="47"/>
        <v>R_ES-APP-FR</v>
      </c>
      <c r="BF201" s="157" t="str">
        <f t="shared" si="47"/>
        <v>FH2_3</v>
      </c>
      <c r="BG201" s="157">
        <f t="shared" si="42"/>
        <v>1.96922594663782E-2</v>
      </c>
      <c r="BH201" s="157" t="s">
        <v>18</v>
      </c>
      <c r="BI201" s="157" t="s">
        <v>194</v>
      </c>
      <c r="BM201" s="157" t="s">
        <v>350</v>
      </c>
      <c r="BN201" s="157" t="str">
        <f t="shared" si="48"/>
        <v>R_ES-APP-FR</v>
      </c>
      <c r="BO201" s="157" t="str">
        <f t="shared" si="48"/>
        <v>FH2_3</v>
      </c>
      <c r="BP201" s="157">
        <f t="shared" si="41"/>
        <v>2.00672016482474E-2</v>
      </c>
      <c r="BQ201" s="157" t="s">
        <v>18</v>
      </c>
      <c r="BR201" s="157" t="s">
        <v>191</v>
      </c>
    </row>
    <row r="202" spans="11:70">
      <c r="K202" s="157" t="s">
        <v>350</v>
      </c>
      <c r="L202" s="157" t="str">
        <f t="shared" si="49"/>
        <v>R_ES-APP-FR</v>
      </c>
      <c r="M202" s="157" t="str">
        <f t="shared" si="50"/>
        <v>FH4_5</v>
      </c>
      <c r="N202" s="157">
        <f t="shared" si="36"/>
        <v>2.01116701113584E-2</v>
      </c>
      <c r="O202" s="157" t="s">
        <v>18</v>
      </c>
      <c r="P202" s="157" t="s">
        <v>195</v>
      </c>
      <c r="T202" s="157" t="s">
        <v>350</v>
      </c>
      <c r="U202" s="157" t="str">
        <f t="shared" si="43"/>
        <v>R_ES-APP-FR</v>
      </c>
      <c r="V202" s="157" t="str">
        <f t="shared" si="43"/>
        <v>FH4_5</v>
      </c>
      <c r="W202" s="157">
        <f t="shared" si="37"/>
        <v>1.58290452354489E-2</v>
      </c>
      <c r="X202" s="157" t="s">
        <v>18</v>
      </c>
      <c r="Y202" s="157" t="s">
        <v>190</v>
      </c>
      <c r="AC202" s="157" t="s">
        <v>350</v>
      </c>
      <c r="AD202" s="157" t="str">
        <f t="shared" si="44"/>
        <v>R_ES-APP-FR</v>
      </c>
      <c r="AE202" s="157" t="str">
        <f t="shared" si="44"/>
        <v>FH4_5</v>
      </c>
      <c r="AF202" s="157">
        <f t="shared" si="38"/>
        <v>2.0924688349934099E-2</v>
      </c>
      <c r="AG202" s="157" t="s">
        <v>18</v>
      </c>
      <c r="AH202" s="157" t="s">
        <v>196</v>
      </c>
      <c r="AL202" s="157" t="s">
        <v>350</v>
      </c>
      <c r="AM202" s="157" t="str">
        <f t="shared" si="45"/>
        <v>R_ES-APP-FR</v>
      </c>
      <c r="AN202" s="157" t="str">
        <f t="shared" si="45"/>
        <v>FH4_5</v>
      </c>
      <c r="AO202" s="157">
        <f t="shared" si="39"/>
        <v>1.85404013701219E-2</v>
      </c>
      <c r="AP202" s="157" t="s">
        <v>18</v>
      </c>
      <c r="AQ202" s="157" t="s">
        <v>193</v>
      </c>
      <c r="AU202" s="157" t="s">
        <v>350</v>
      </c>
      <c r="AV202" s="157" t="str">
        <f t="shared" si="46"/>
        <v>R_ES-APP-FR</v>
      </c>
      <c r="AW202" s="157" t="str">
        <f t="shared" si="46"/>
        <v>FH4_5</v>
      </c>
      <c r="AX202" s="157">
        <f t="shared" si="40"/>
        <v>1.7787724329452501E-2</v>
      </c>
      <c r="AY202" s="157" t="s">
        <v>18</v>
      </c>
      <c r="AZ202" s="157" t="s">
        <v>192</v>
      </c>
      <c r="BD202" s="157" t="s">
        <v>350</v>
      </c>
      <c r="BE202" s="157" t="str">
        <f t="shared" si="47"/>
        <v>R_ES-APP-FR</v>
      </c>
      <c r="BF202" s="157" t="str">
        <f t="shared" si="47"/>
        <v>FH4_5</v>
      </c>
      <c r="BG202" s="157">
        <f t="shared" si="42"/>
        <v>1.85404013701219E-2</v>
      </c>
      <c r="BH202" s="157" t="s">
        <v>18</v>
      </c>
      <c r="BI202" s="157" t="s">
        <v>194</v>
      </c>
      <c r="BM202" s="157" t="s">
        <v>350</v>
      </c>
      <c r="BN202" s="157" t="str">
        <f t="shared" si="48"/>
        <v>R_ES-APP-FR</v>
      </c>
      <c r="BO202" s="157" t="str">
        <f t="shared" si="48"/>
        <v>FH4_5</v>
      </c>
      <c r="BP202" s="157">
        <f t="shared" si="41"/>
        <v>1.7787724329452501E-2</v>
      </c>
      <c r="BQ202" s="157" t="s">
        <v>18</v>
      </c>
      <c r="BR202" s="157" t="s">
        <v>191</v>
      </c>
    </row>
    <row r="203" spans="11:70">
      <c r="K203" s="158" t="s">
        <v>350</v>
      </c>
      <c r="L203" s="157" t="str">
        <f t="shared" si="49"/>
        <v>R_ES-APP-FR</v>
      </c>
      <c r="M203" s="157" t="str">
        <f t="shared" si="50"/>
        <v>FH6_7</v>
      </c>
      <c r="N203" s="157">
        <f t="shared" si="36"/>
        <v>1.9209922204757798E-2</v>
      </c>
      <c r="O203" s="157" t="s">
        <v>18</v>
      </c>
      <c r="P203" s="157" t="s">
        <v>195</v>
      </c>
      <c r="T203" s="157" t="s">
        <v>350</v>
      </c>
      <c r="U203" s="157" t="str">
        <f t="shared" si="43"/>
        <v>R_ES-APP-FR</v>
      </c>
      <c r="V203" s="157" t="str">
        <f t="shared" si="43"/>
        <v>FH6_7</v>
      </c>
      <c r="W203" s="157">
        <f t="shared" si="37"/>
        <v>1.5902462124874499E-2</v>
      </c>
      <c r="X203" s="157" t="s">
        <v>18</v>
      </c>
      <c r="Y203" s="157" t="s">
        <v>190</v>
      </c>
      <c r="AC203" s="157" t="s">
        <v>350</v>
      </c>
      <c r="AD203" s="157" t="str">
        <f t="shared" si="44"/>
        <v>R_ES-APP-FR</v>
      </c>
      <c r="AE203" s="157" t="str">
        <f t="shared" si="44"/>
        <v>FH6_7</v>
      </c>
      <c r="AF203" s="157">
        <f t="shared" si="38"/>
        <v>1.8408075869719199E-2</v>
      </c>
      <c r="AG203" s="157" t="s">
        <v>18</v>
      </c>
      <c r="AH203" s="157" t="s">
        <v>196</v>
      </c>
      <c r="AL203" s="157" t="s">
        <v>350</v>
      </c>
      <c r="AM203" s="157" t="str">
        <f t="shared" si="45"/>
        <v>R_ES-APP-FR</v>
      </c>
      <c r="AN203" s="157" t="str">
        <f t="shared" si="45"/>
        <v>FH6_7</v>
      </c>
      <c r="AO203" s="157">
        <f t="shared" si="39"/>
        <v>1.75903530927638E-2</v>
      </c>
      <c r="AP203" s="157" t="s">
        <v>18</v>
      </c>
      <c r="AQ203" s="157" t="s">
        <v>193</v>
      </c>
      <c r="AU203" s="157" t="s">
        <v>350</v>
      </c>
      <c r="AV203" s="157" t="str">
        <f t="shared" si="46"/>
        <v>R_ES-APP-FR</v>
      </c>
      <c r="AW203" s="157" t="str">
        <f t="shared" si="46"/>
        <v>FH6_7</v>
      </c>
      <c r="AX203" s="157">
        <f t="shared" si="40"/>
        <v>1.6594507840248698E-2</v>
      </c>
      <c r="AY203" s="157" t="s">
        <v>18</v>
      </c>
      <c r="AZ203" s="157" t="s">
        <v>192</v>
      </c>
      <c r="BD203" s="157" t="s">
        <v>350</v>
      </c>
      <c r="BE203" s="157" t="str">
        <f t="shared" si="47"/>
        <v>R_ES-APP-FR</v>
      </c>
      <c r="BF203" s="157" t="str">
        <f t="shared" si="47"/>
        <v>FH6_7</v>
      </c>
      <c r="BG203" s="157">
        <f t="shared" si="42"/>
        <v>1.75903530927638E-2</v>
      </c>
      <c r="BH203" s="157" t="s">
        <v>18</v>
      </c>
      <c r="BI203" s="157" t="s">
        <v>194</v>
      </c>
      <c r="BM203" s="157" t="s">
        <v>350</v>
      </c>
      <c r="BN203" s="157" t="str">
        <f t="shared" si="48"/>
        <v>R_ES-APP-FR</v>
      </c>
      <c r="BO203" s="157" t="str">
        <f t="shared" si="48"/>
        <v>FH6_7</v>
      </c>
      <c r="BP203" s="157">
        <f t="shared" si="41"/>
        <v>1.6594507840248698E-2</v>
      </c>
      <c r="BQ203" s="157" t="s">
        <v>18</v>
      </c>
      <c r="BR203" s="157" t="s">
        <v>191</v>
      </c>
    </row>
    <row r="204" spans="11:70">
      <c r="K204" s="157" t="s">
        <v>350</v>
      </c>
      <c r="L204" s="157" t="str">
        <f t="shared" si="49"/>
        <v>R_ES-APP-FR</v>
      </c>
      <c r="M204" s="157" t="str">
        <f t="shared" si="50"/>
        <v>FH8_9</v>
      </c>
      <c r="N204" s="157">
        <f t="shared" si="36"/>
        <v>1.8841834190356999E-2</v>
      </c>
      <c r="O204" s="157" t="s">
        <v>18</v>
      </c>
      <c r="P204" s="157" t="s">
        <v>195</v>
      </c>
      <c r="T204" s="157" t="s">
        <v>350</v>
      </c>
      <c r="U204" s="157" t="str">
        <f t="shared" si="43"/>
        <v>R_ES-APP-FR</v>
      </c>
      <c r="V204" s="157" t="str">
        <f t="shared" si="43"/>
        <v>FH8_9</v>
      </c>
      <c r="W204" s="157">
        <f t="shared" si="37"/>
        <v>1.7105236665912599E-2</v>
      </c>
      <c r="X204" s="157" t="s">
        <v>18</v>
      </c>
      <c r="Y204" s="157" t="s">
        <v>190</v>
      </c>
      <c r="AC204" s="157" t="s">
        <v>350</v>
      </c>
      <c r="AD204" s="157" t="str">
        <f t="shared" si="44"/>
        <v>R_ES-APP-FR</v>
      </c>
      <c r="AE204" s="157" t="str">
        <f t="shared" si="44"/>
        <v>FH8_9</v>
      </c>
      <c r="AF204" s="157">
        <f t="shared" si="38"/>
        <v>1.69703204195258E-2</v>
      </c>
      <c r="AG204" s="157" t="s">
        <v>18</v>
      </c>
      <c r="AH204" s="157" t="s">
        <v>196</v>
      </c>
      <c r="AL204" s="157" t="s">
        <v>350</v>
      </c>
      <c r="AM204" s="157" t="str">
        <f t="shared" si="45"/>
        <v>R_ES-APP-FR</v>
      </c>
      <c r="AN204" s="157" t="str">
        <f t="shared" si="45"/>
        <v>FH8_9</v>
      </c>
      <c r="AO204" s="157">
        <f t="shared" si="39"/>
        <v>1.7469867163884701E-2</v>
      </c>
      <c r="AP204" s="157" t="s">
        <v>18</v>
      </c>
      <c r="AQ204" s="157" t="s">
        <v>193</v>
      </c>
      <c r="AU204" s="157" t="s">
        <v>350</v>
      </c>
      <c r="AV204" s="157" t="str">
        <f t="shared" si="46"/>
        <v>R_ES-APP-FR</v>
      </c>
      <c r="AW204" s="157" t="str">
        <f t="shared" si="46"/>
        <v>FH8_9</v>
      </c>
      <c r="AX204" s="157">
        <f t="shared" si="40"/>
        <v>1.6512257912117301E-2</v>
      </c>
      <c r="AY204" s="157" t="s">
        <v>18</v>
      </c>
      <c r="AZ204" s="157" t="s">
        <v>192</v>
      </c>
      <c r="BD204" s="157" t="s">
        <v>350</v>
      </c>
      <c r="BE204" s="157" t="str">
        <f t="shared" si="47"/>
        <v>R_ES-APP-FR</v>
      </c>
      <c r="BF204" s="157" t="str">
        <f t="shared" si="47"/>
        <v>FH8_9</v>
      </c>
      <c r="BG204" s="157">
        <f t="shared" si="42"/>
        <v>1.7469867163884701E-2</v>
      </c>
      <c r="BH204" s="157" t="s">
        <v>18</v>
      </c>
      <c r="BI204" s="157" t="s">
        <v>194</v>
      </c>
      <c r="BM204" s="157" t="s">
        <v>350</v>
      </c>
      <c r="BN204" s="157" t="str">
        <f t="shared" si="48"/>
        <v>R_ES-APP-FR</v>
      </c>
      <c r="BO204" s="157" t="str">
        <f t="shared" si="48"/>
        <v>FH8_9</v>
      </c>
      <c r="BP204" s="157">
        <f t="shared" si="41"/>
        <v>1.6512257912117301E-2</v>
      </c>
      <c r="BQ204" s="157" t="s">
        <v>18</v>
      </c>
      <c r="BR204" s="157" t="s">
        <v>191</v>
      </c>
    </row>
    <row r="205" spans="11:70">
      <c r="K205" s="157" t="s">
        <v>350</v>
      </c>
      <c r="L205" s="157" t="str">
        <f t="shared" si="49"/>
        <v>R_ES-APP-FR</v>
      </c>
      <c r="M205" s="157" t="str">
        <f t="shared" si="50"/>
        <v>FH10_11</v>
      </c>
      <c r="N205" s="157">
        <f t="shared" si="36"/>
        <v>1.8935669933152901E-2</v>
      </c>
      <c r="O205" s="157" t="s">
        <v>18</v>
      </c>
      <c r="P205" s="157" t="s">
        <v>195</v>
      </c>
      <c r="T205" s="157" t="s">
        <v>350</v>
      </c>
      <c r="U205" s="157" t="str">
        <f t="shared" si="43"/>
        <v>R_ES-APP-FR</v>
      </c>
      <c r="V205" s="157" t="str">
        <f t="shared" si="43"/>
        <v>FH10_11</v>
      </c>
      <c r="W205" s="157">
        <f t="shared" si="37"/>
        <v>1.98225161188549E-2</v>
      </c>
      <c r="X205" s="157" t="s">
        <v>18</v>
      </c>
      <c r="Y205" s="157" t="s">
        <v>190</v>
      </c>
      <c r="AC205" s="157" t="s">
        <v>350</v>
      </c>
      <c r="AD205" s="157" t="str">
        <f t="shared" si="44"/>
        <v>R_ES-APP-FR</v>
      </c>
      <c r="AE205" s="157" t="str">
        <f t="shared" si="44"/>
        <v>FH10_11</v>
      </c>
      <c r="AF205" s="157">
        <f t="shared" si="38"/>
        <v>1.66723480117681E-2</v>
      </c>
      <c r="AG205" s="157" t="s">
        <v>18</v>
      </c>
      <c r="AH205" s="157" t="s">
        <v>196</v>
      </c>
      <c r="AL205" s="157" t="s">
        <v>350</v>
      </c>
      <c r="AM205" s="157" t="str">
        <f t="shared" si="45"/>
        <v>R_ES-APP-FR</v>
      </c>
      <c r="AN205" s="157" t="str">
        <f t="shared" si="45"/>
        <v>FH10_11</v>
      </c>
      <c r="AO205" s="157">
        <f t="shared" si="39"/>
        <v>1.8548115811417298E-2</v>
      </c>
      <c r="AP205" s="157" t="s">
        <v>18</v>
      </c>
      <c r="AQ205" s="157" t="s">
        <v>193</v>
      </c>
      <c r="AU205" s="157" t="s">
        <v>350</v>
      </c>
      <c r="AV205" s="157" t="str">
        <f t="shared" si="46"/>
        <v>R_ES-APP-FR</v>
      </c>
      <c r="AW205" s="157" t="str">
        <f t="shared" si="46"/>
        <v>FH10_11</v>
      </c>
      <c r="AX205" s="157">
        <f t="shared" si="40"/>
        <v>1.82536626877173E-2</v>
      </c>
      <c r="AY205" s="157" t="s">
        <v>18</v>
      </c>
      <c r="AZ205" s="157" t="s">
        <v>192</v>
      </c>
      <c r="BD205" s="157" t="s">
        <v>350</v>
      </c>
      <c r="BE205" s="157" t="str">
        <f t="shared" si="47"/>
        <v>R_ES-APP-FR</v>
      </c>
      <c r="BF205" s="157" t="str">
        <f t="shared" si="47"/>
        <v>FH10_11</v>
      </c>
      <c r="BG205" s="157">
        <f t="shared" si="42"/>
        <v>1.8548115811417298E-2</v>
      </c>
      <c r="BH205" s="157" t="s">
        <v>18</v>
      </c>
      <c r="BI205" s="157" t="s">
        <v>194</v>
      </c>
      <c r="BM205" s="157" t="s">
        <v>350</v>
      </c>
      <c r="BN205" s="157" t="str">
        <f t="shared" si="48"/>
        <v>R_ES-APP-FR</v>
      </c>
      <c r="BO205" s="157" t="str">
        <f t="shared" si="48"/>
        <v>FH10_11</v>
      </c>
      <c r="BP205" s="157">
        <f t="shared" si="41"/>
        <v>1.82536626877173E-2</v>
      </c>
      <c r="BQ205" s="157" t="s">
        <v>18</v>
      </c>
      <c r="BR205" s="157" t="s">
        <v>191</v>
      </c>
    </row>
    <row r="206" spans="11:70">
      <c r="K206" s="157" t="s">
        <v>350</v>
      </c>
      <c r="L206" s="157" t="str">
        <f t="shared" si="49"/>
        <v>R_ES-APP-FR</v>
      </c>
      <c r="M206" s="157" t="str">
        <f t="shared" si="50"/>
        <v>FH12_13</v>
      </c>
      <c r="N206" s="157">
        <f t="shared" si="36"/>
        <v>1.98847069007047E-2</v>
      </c>
      <c r="O206" s="157" t="s">
        <v>18</v>
      </c>
      <c r="P206" s="157" t="s">
        <v>195</v>
      </c>
      <c r="T206" s="157" t="s">
        <v>350</v>
      </c>
      <c r="U206" s="157" t="str">
        <f t="shared" si="43"/>
        <v>R_ES-APP-FR</v>
      </c>
      <c r="V206" s="157" t="str">
        <f t="shared" si="43"/>
        <v>FH12_13</v>
      </c>
      <c r="W206" s="157">
        <f t="shared" si="37"/>
        <v>2.05767152130325E-2</v>
      </c>
      <c r="X206" s="157" t="s">
        <v>18</v>
      </c>
      <c r="Y206" s="157" t="s">
        <v>190</v>
      </c>
      <c r="AC206" s="157" t="s">
        <v>350</v>
      </c>
      <c r="AD206" s="157" t="str">
        <f t="shared" si="44"/>
        <v>R_ES-APP-FR</v>
      </c>
      <c r="AE206" s="157" t="str">
        <f t="shared" si="44"/>
        <v>FH12_13</v>
      </c>
      <c r="AF206" s="157">
        <f t="shared" si="38"/>
        <v>1.7899394766943098E-2</v>
      </c>
      <c r="AG206" s="157" t="s">
        <v>18</v>
      </c>
      <c r="AH206" s="157" t="s">
        <v>196</v>
      </c>
      <c r="AL206" s="157" t="s">
        <v>350</v>
      </c>
      <c r="AM206" s="157" t="str">
        <f t="shared" si="45"/>
        <v>R_ES-APP-FR</v>
      </c>
      <c r="AN206" s="157" t="str">
        <f t="shared" si="45"/>
        <v>FH12_13</v>
      </c>
      <c r="AO206" s="157">
        <f t="shared" si="39"/>
        <v>1.97346377775574E-2</v>
      </c>
      <c r="AP206" s="157" t="s">
        <v>18</v>
      </c>
      <c r="AQ206" s="157" t="s">
        <v>193</v>
      </c>
      <c r="AU206" s="157" t="s">
        <v>350</v>
      </c>
      <c r="AV206" s="157" t="str">
        <f t="shared" si="46"/>
        <v>R_ES-APP-FR</v>
      </c>
      <c r="AW206" s="157" t="str">
        <f t="shared" si="46"/>
        <v>FH12_13</v>
      </c>
      <c r="AX206" s="157">
        <f t="shared" si="40"/>
        <v>2.0262699404647901E-2</v>
      </c>
      <c r="AY206" s="157" t="s">
        <v>18</v>
      </c>
      <c r="AZ206" s="157" t="s">
        <v>192</v>
      </c>
      <c r="BD206" s="157" t="s">
        <v>350</v>
      </c>
      <c r="BE206" s="157" t="str">
        <f t="shared" si="47"/>
        <v>R_ES-APP-FR</v>
      </c>
      <c r="BF206" s="157" t="str">
        <f t="shared" si="47"/>
        <v>FH12_13</v>
      </c>
      <c r="BG206" s="157">
        <f t="shared" si="42"/>
        <v>1.97346377775574E-2</v>
      </c>
      <c r="BH206" s="157" t="s">
        <v>18</v>
      </c>
      <c r="BI206" s="157" t="s">
        <v>194</v>
      </c>
      <c r="BM206" s="157" t="s">
        <v>350</v>
      </c>
      <c r="BN206" s="157" t="str">
        <f t="shared" si="48"/>
        <v>R_ES-APP-FR</v>
      </c>
      <c r="BO206" s="157" t="str">
        <f t="shared" si="48"/>
        <v>FH12_13</v>
      </c>
      <c r="BP206" s="157">
        <f t="shared" si="41"/>
        <v>2.0262699404647901E-2</v>
      </c>
      <c r="BQ206" s="157" t="s">
        <v>18</v>
      </c>
      <c r="BR206" s="157" t="s">
        <v>191</v>
      </c>
    </row>
    <row r="207" spans="11:70">
      <c r="K207" s="158" t="s">
        <v>350</v>
      </c>
      <c r="L207" s="157" t="str">
        <f t="shared" si="49"/>
        <v>R_ES-APP-FR</v>
      </c>
      <c r="M207" s="157" t="str">
        <f t="shared" si="50"/>
        <v>FH14_15</v>
      </c>
      <c r="N207" s="157">
        <f t="shared" si="36"/>
        <v>2.0838990619720801E-2</v>
      </c>
      <c r="O207" s="157" t="s">
        <v>18</v>
      </c>
      <c r="P207" s="157" t="s">
        <v>195</v>
      </c>
      <c r="T207" s="157" t="s">
        <v>350</v>
      </c>
      <c r="U207" s="157" t="str">
        <f t="shared" si="43"/>
        <v>R_ES-APP-FR</v>
      </c>
      <c r="V207" s="157" t="str">
        <f t="shared" si="43"/>
        <v>FH14_15</v>
      </c>
      <c r="W207" s="157">
        <f t="shared" si="37"/>
        <v>2.0134412075970901E-2</v>
      </c>
      <c r="X207" s="157" t="s">
        <v>18</v>
      </c>
      <c r="Y207" s="157" t="s">
        <v>190</v>
      </c>
      <c r="AC207" s="157" t="s">
        <v>350</v>
      </c>
      <c r="AD207" s="157" t="str">
        <f t="shared" si="44"/>
        <v>R_ES-APP-FR</v>
      </c>
      <c r="AE207" s="157" t="str">
        <f t="shared" si="44"/>
        <v>FH14_15</v>
      </c>
      <c r="AF207" s="157">
        <f t="shared" si="38"/>
        <v>2.07530234250215E-2</v>
      </c>
      <c r="AG207" s="157" t="s">
        <v>18</v>
      </c>
      <c r="AH207" s="157" t="s">
        <v>196</v>
      </c>
      <c r="AL207" s="157" t="s">
        <v>350</v>
      </c>
      <c r="AM207" s="157" t="str">
        <f t="shared" si="45"/>
        <v>R_ES-APP-FR</v>
      </c>
      <c r="AN207" s="157" t="str">
        <f t="shared" si="45"/>
        <v>FH14_15</v>
      </c>
      <c r="AO207" s="157">
        <f t="shared" si="39"/>
        <v>2.0621254467741299E-2</v>
      </c>
      <c r="AP207" s="157" t="s">
        <v>18</v>
      </c>
      <c r="AQ207" s="157" t="s">
        <v>193</v>
      </c>
      <c r="AU207" s="157" t="s">
        <v>350</v>
      </c>
      <c r="AV207" s="157" t="str">
        <f t="shared" si="46"/>
        <v>R_ES-APP-FR</v>
      </c>
      <c r="AW207" s="157" t="str">
        <f t="shared" si="46"/>
        <v>FH14_15</v>
      </c>
      <c r="AX207" s="157">
        <f t="shared" si="40"/>
        <v>2.1172817979268701E-2</v>
      </c>
      <c r="AY207" s="157" t="s">
        <v>18</v>
      </c>
      <c r="AZ207" s="157" t="s">
        <v>192</v>
      </c>
      <c r="BD207" s="157" t="s">
        <v>350</v>
      </c>
      <c r="BE207" s="157" t="str">
        <f t="shared" si="47"/>
        <v>R_ES-APP-FR</v>
      </c>
      <c r="BF207" s="157" t="str">
        <f t="shared" si="47"/>
        <v>FH14_15</v>
      </c>
      <c r="BG207" s="157">
        <f t="shared" si="42"/>
        <v>2.0621254467741299E-2</v>
      </c>
      <c r="BH207" s="157" t="s">
        <v>18</v>
      </c>
      <c r="BI207" s="157" t="s">
        <v>194</v>
      </c>
      <c r="BM207" s="157" t="s">
        <v>350</v>
      </c>
      <c r="BN207" s="157" t="str">
        <f t="shared" si="48"/>
        <v>R_ES-APP-FR</v>
      </c>
      <c r="BO207" s="157" t="str">
        <f t="shared" si="48"/>
        <v>FH14_15</v>
      </c>
      <c r="BP207" s="157">
        <f t="shared" si="41"/>
        <v>2.1172817979268701E-2</v>
      </c>
      <c r="BQ207" s="157" t="s">
        <v>18</v>
      </c>
      <c r="BR207" s="157" t="s">
        <v>191</v>
      </c>
    </row>
    <row r="208" spans="11:70">
      <c r="K208" s="157" t="s">
        <v>350</v>
      </c>
      <c r="L208" s="157" t="str">
        <f t="shared" si="49"/>
        <v>R_ES-APP-FR</v>
      </c>
      <c r="M208" s="157" t="str">
        <f t="shared" si="50"/>
        <v>FH16_17</v>
      </c>
      <c r="N208" s="157">
        <f t="shared" ref="N208:N271" si="51">N160</f>
        <v>2.11595818818846E-2</v>
      </c>
      <c r="O208" s="157" t="s">
        <v>18</v>
      </c>
      <c r="P208" s="157" t="s">
        <v>195</v>
      </c>
      <c r="T208" s="157" t="s">
        <v>350</v>
      </c>
      <c r="U208" s="157" t="str">
        <f t="shared" si="43"/>
        <v>R_ES-APP-FR</v>
      </c>
      <c r="V208" s="157" t="str">
        <f t="shared" si="43"/>
        <v>FH16_17</v>
      </c>
      <c r="W208" s="157">
        <f t="shared" ref="W208:W271" si="52">W160</f>
        <v>1.9900470527555999E-2</v>
      </c>
      <c r="X208" s="157" t="s">
        <v>18</v>
      </c>
      <c r="Y208" s="157" t="s">
        <v>190</v>
      </c>
      <c r="AC208" s="157" t="s">
        <v>350</v>
      </c>
      <c r="AD208" s="157" t="str">
        <f t="shared" ref="AD208:AE223" si="53">U208</f>
        <v>R_ES-APP-FR</v>
      </c>
      <c r="AE208" s="157" t="str">
        <f t="shared" si="53"/>
        <v>FH16_17</v>
      </c>
      <c r="AF208" s="157">
        <f t="shared" ref="AF208:AF271" si="54">AF160</f>
        <v>2.1834856434323001E-2</v>
      </c>
      <c r="AG208" s="157" t="s">
        <v>18</v>
      </c>
      <c r="AH208" s="157" t="s">
        <v>196</v>
      </c>
      <c r="AL208" s="157" t="s">
        <v>350</v>
      </c>
      <c r="AM208" s="157" t="str">
        <f t="shared" ref="AM208:AN223" si="55">AD208</f>
        <v>R_ES-APP-FR</v>
      </c>
      <c r="AN208" s="157" t="str">
        <f t="shared" si="55"/>
        <v>FH16_17</v>
      </c>
      <c r="AO208" s="157">
        <f t="shared" ref="AO208:AO271" si="56">AO160</f>
        <v>2.0861762903381698E-2</v>
      </c>
      <c r="AP208" s="157" t="s">
        <v>18</v>
      </c>
      <c r="AQ208" s="157" t="s">
        <v>193</v>
      </c>
      <c r="AU208" s="157" t="s">
        <v>350</v>
      </c>
      <c r="AV208" s="157" t="str">
        <f t="shared" ref="AV208:AW223" si="57">AM208</f>
        <v>R_ES-APP-FR</v>
      </c>
      <c r="AW208" s="157" t="str">
        <f t="shared" si="57"/>
        <v>FH16_17</v>
      </c>
      <c r="AX208" s="157">
        <f t="shared" ref="AX208:AX271" si="58">AX160</f>
        <v>2.13427940914599E-2</v>
      </c>
      <c r="AY208" s="157" t="s">
        <v>18</v>
      </c>
      <c r="AZ208" s="157" t="s">
        <v>192</v>
      </c>
      <c r="BD208" s="157" t="s">
        <v>350</v>
      </c>
      <c r="BE208" s="157" t="str">
        <f t="shared" ref="BE208:BF223" si="59">AV208</f>
        <v>R_ES-APP-FR</v>
      </c>
      <c r="BF208" s="157" t="str">
        <f t="shared" si="59"/>
        <v>FH16_17</v>
      </c>
      <c r="BG208" s="157">
        <f t="shared" si="42"/>
        <v>2.0861762903381698E-2</v>
      </c>
      <c r="BH208" s="157" t="s">
        <v>18</v>
      </c>
      <c r="BI208" s="157" t="s">
        <v>194</v>
      </c>
      <c r="BM208" s="157" t="s">
        <v>350</v>
      </c>
      <c r="BN208" s="157" t="str">
        <f t="shared" ref="BN208:BO223" si="60">BE208</f>
        <v>R_ES-APP-FR</v>
      </c>
      <c r="BO208" s="157" t="str">
        <f t="shared" si="60"/>
        <v>FH16_17</v>
      </c>
      <c r="BP208" s="157">
        <f t="shared" ref="BP208:BP271" si="61">AX208</f>
        <v>2.13427940914599E-2</v>
      </c>
      <c r="BQ208" s="157" t="s">
        <v>18</v>
      </c>
      <c r="BR208" s="157" t="s">
        <v>191</v>
      </c>
    </row>
    <row r="209" spans="11:70">
      <c r="K209" s="157" t="s">
        <v>350</v>
      </c>
      <c r="L209" s="157" t="str">
        <f t="shared" si="49"/>
        <v>R_ES-APP-FR</v>
      </c>
      <c r="M209" s="157" t="str">
        <f t="shared" si="50"/>
        <v>FH18_19</v>
      </c>
      <c r="N209" s="157">
        <f t="shared" si="51"/>
        <v>2.12246785407572E-2</v>
      </c>
      <c r="O209" s="157" t="s">
        <v>18</v>
      </c>
      <c r="P209" s="157" t="s">
        <v>195</v>
      </c>
      <c r="T209" s="157" t="s">
        <v>350</v>
      </c>
      <c r="U209" s="157" t="str">
        <f t="shared" ref="U209:V224" si="62">L209</f>
        <v>R_ES-APP-FR</v>
      </c>
      <c r="V209" s="157" t="str">
        <f t="shared" si="62"/>
        <v>FH18_19</v>
      </c>
      <c r="W209" s="157">
        <f t="shared" si="52"/>
        <v>2.0107856361089999E-2</v>
      </c>
      <c r="X209" s="157" t="s">
        <v>18</v>
      </c>
      <c r="Y209" s="157" t="s">
        <v>190</v>
      </c>
      <c r="AC209" s="157" t="s">
        <v>350</v>
      </c>
      <c r="AD209" s="157" t="str">
        <f t="shared" si="53"/>
        <v>R_ES-APP-FR</v>
      </c>
      <c r="AE209" s="157" t="str">
        <f t="shared" si="53"/>
        <v>FH18_19</v>
      </c>
      <c r="AF209" s="157">
        <f t="shared" si="54"/>
        <v>2.1851663341138701E-2</v>
      </c>
      <c r="AG209" s="157" t="s">
        <v>18</v>
      </c>
      <c r="AH209" s="157" t="s">
        <v>196</v>
      </c>
      <c r="AL209" s="157" t="s">
        <v>350</v>
      </c>
      <c r="AM209" s="157" t="str">
        <f t="shared" si="55"/>
        <v>R_ES-APP-FR</v>
      </c>
      <c r="AN209" s="157" t="str">
        <f t="shared" si="55"/>
        <v>FH18_19</v>
      </c>
      <c r="AO209" s="157">
        <f t="shared" si="56"/>
        <v>2.0787222764254099E-2</v>
      </c>
      <c r="AP209" s="157" t="s">
        <v>18</v>
      </c>
      <c r="AQ209" s="157" t="s">
        <v>193</v>
      </c>
      <c r="AU209" s="157" t="s">
        <v>350</v>
      </c>
      <c r="AV209" s="157" t="str">
        <f t="shared" si="57"/>
        <v>R_ES-APP-FR</v>
      </c>
      <c r="AW209" s="157" t="str">
        <f t="shared" si="57"/>
        <v>FH18_19</v>
      </c>
      <c r="AX209" s="157">
        <f t="shared" si="58"/>
        <v>2.1302546509600999E-2</v>
      </c>
      <c r="AY209" s="157" t="s">
        <v>18</v>
      </c>
      <c r="AZ209" s="157" t="s">
        <v>192</v>
      </c>
      <c r="BD209" s="157" t="s">
        <v>350</v>
      </c>
      <c r="BE209" s="157" t="str">
        <f t="shared" si="59"/>
        <v>R_ES-APP-FR</v>
      </c>
      <c r="BF209" s="157" t="str">
        <f t="shared" si="59"/>
        <v>FH18_19</v>
      </c>
      <c r="BG209" s="157">
        <f t="shared" si="42"/>
        <v>2.0787222764254099E-2</v>
      </c>
      <c r="BH209" s="157" t="s">
        <v>18</v>
      </c>
      <c r="BI209" s="157" t="s">
        <v>194</v>
      </c>
      <c r="BM209" s="157" t="s">
        <v>350</v>
      </c>
      <c r="BN209" s="157" t="str">
        <f t="shared" si="60"/>
        <v>R_ES-APP-FR</v>
      </c>
      <c r="BO209" s="157" t="str">
        <f t="shared" si="60"/>
        <v>FH18_19</v>
      </c>
      <c r="BP209" s="157">
        <f t="shared" si="61"/>
        <v>2.1302546509600999E-2</v>
      </c>
      <c r="BQ209" s="157" t="s">
        <v>18</v>
      </c>
      <c r="BR209" s="157" t="s">
        <v>191</v>
      </c>
    </row>
    <row r="210" spans="11:70">
      <c r="K210" s="157" t="s">
        <v>350</v>
      </c>
      <c r="L210" s="157" t="str">
        <f t="shared" si="49"/>
        <v>R_ES-APP-FR</v>
      </c>
      <c r="M210" s="157" t="str">
        <f t="shared" si="50"/>
        <v>FH20_21</v>
      </c>
      <c r="N210" s="157">
        <f t="shared" si="51"/>
        <v>2.1196759693815001E-2</v>
      </c>
      <c r="O210" s="157" t="s">
        <v>18</v>
      </c>
      <c r="P210" s="157" t="s">
        <v>195</v>
      </c>
      <c r="T210" s="157" t="s">
        <v>350</v>
      </c>
      <c r="U210" s="157" t="str">
        <f t="shared" si="62"/>
        <v>R_ES-APP-FR</v>
      </c>
      <c r="V210" s="157" t="str">
        <f t="shared" si="62"/>
        <v>FH20_21</v>
      </c>
      <c r="W210" s="157">
        <f t="shared" si="52"/>
        <v>2.0969036728827498E-2</v>
      </c>
      <c r="X210" s="157" t="s">
        <v>18</v>
      </c>
      <c r="Y210" s="157" t="s">
        <v>190</v>
      </c>
      <c r="AC210" s="157" t="s">
        <v>350</v>
      </c>
      <c r="AD210" s="157" t="str">
        <f t="shared" si="53"/>
        <v>R_ES-APP-FR</v>
      </c>
      <c r="AE210" s="157" t="str">
        <f t="shared" si="53"/>
        <v>FH20_21</v>
      </c>
      <c r="AF210" s="157">
        <f t="shared" si="54"/>
        <v>2.15704297529681E-2</v>
      </c>
      <c r="AG210" s="157" t="s">
        <v>18</v>
      </c>
      <c r="AH210" s="157" t="s">
        <v>196</v>
      </c>
      <c r="AL210" s="157" t="s">
        <v>350</v>
      </c>
      <c r="AM210" s="157" t="str">
        <f t="shared" si="55"/>
        <v>R_ES-APP-FR</v>
      </c>
      <c r="AN210" s="157" t="str">
        <f t="shared" si="55"/>
        <v>FH20_21</v>
      </c>
      <c r="AO210" s="157">
        <f t="shared" si="56"/>
        <v>2.0999926566056201E-2</v>
      </c>
      <c r="AP210" s="157" t="s">
        <v>18</v>
      </c>
      <c r="AQ210" s="157" t="s">
        <v>193</v>
      </c>
      <c r="AU210" s="157" t="s">
        <v>350</v>
      </c>
      <c r="AV210" s="157" t="str">
        <f t="shared" si="57"/>
        <v>R_ES-APP-FR</v>
      </c>
      <c r="AW210" s="157" t="str">
        <f t="shared" si="57"/>
        <v>FH20_21</v>
      </c>
      <c r="AX210" s="157">
        <f t="shared" si="58"/>
        <v>2.17291485724036E-2</v>
      </c>
      <c r="AY210" s="157" t="s">
        <v>18</v>
      </c>
      <c r="AZ210" s="157" t="s">
        <v>192</v>
      </c>
      <c r="BD210" s="157" t="s">
        <v>350</v>
      </c>
      <c r="BE210" s="157" t="str">
        <f t="shared" si="59"/>
        <v>R_ES-APP-FR</v>
      </c>
      <c r="BF210" s="157" t="str">
        <f t="shared" si="59"/>
        <v>FH20_21</v>
      </c>
      <c r="BG210" s="157">
        <f t="shared" si="42"/>
        <v>2.0999926566056201E-2</v>
      </c>
      <c r="BH210" s="157" t="s">
        <v>18</v>
      </c>
      <c r="BI210" s="157" t="s">
        <v>194</v>
      </c>
      <c r="BM210" s="157" t="s">
        <v>350</v>
      </c>
      <c r="BN210" s="157" t="str">
        <f t="shared" si="60"/>
        <v>R_ES-APP-FR</v>
      </c>
      <c r="BO210" s="157" t="str">
        <f t="shared" si="60"/>
        <v>FH20_21</v>
      </c>
      <c r="BP210" s="157">
        <f t="shared" si="61"/>
        <v>2.17291485724036E-2</v>
      </c>
      <c r="BQ210" s="157" t="s">
        <v>18</v>
      </c>
      <c r="BR210" s="157" t="s">
        <v>191</v>
      </c>
    </row>
    <row r="211" spans="11:70">
      <c r="K211" s="158" t="s">
        <v>350</v>
      </c>
      <c r="L211" s="157" t="str">
        <f t="shared" si="49"/>
        <v>R_ES-APP-FR</v>
      </c>
      <c r="M211" s="157" t="str">
        <f t="shared" si="50"/>
        <v>FH22_23</v>
      </c>
      <c r="N211" s="157">
        <f t="shared" si="51"/>
        <v>2.13786036359911E-2</v>
      </c>
      <c r="O211" s="157" t="s">
        <v>18</v>
      </c>
      <c r="P211" s="157" t="s">
        <v>195</v>
      </c>
      <c r="T211" s="157" t="s">
        <v>350</v>
      </c>
      <c r="U211" s="157" t="str">
        <f t="shared" si="62"/>
        <v>R_ES-APP-FR</v>
      </c>
      <c r="V211" s="157" t="str">
        <f t="shared" si="62"/>
        <v>FH22_23</v>
      </c>
      <c r="W211" s="157">
        <f t="shared" si="52"/>
        <v>2.0691198572281501E-2</v>
      </c>
      <c r="X211" s="157" t="s">
        <v>18</v>
      </c>
      <c r="Y211" s="157" t="s">
        <v>190</v>
      </c>
      <c r="AC211" s="157" t="s">
        <v>350</v>
      </c>
      <c r="AD211" s="157" t="str">
        <f t="shared" si="53"/>
        <v>R_ES-APP-FR</v>
      </c>
      <c r="AE211" s="157" t="str">
        <f t="shared" si="53"/>
        <v>FH22_23</v>
      </c>
      <c r="AF211" s="157">
        <f t="shared" si="54"/>
        <v>2.1709141168517701E-2</v>
      </c>
      <c r="AG211" s="157" t="s">
        <v>18</v>
      </c>
      <c r="AH211" s="157" t="s">
        <v>196</v>
      </c>
      <c r="AL211" s="157" t="s">
        <v>350</v>
      </c>
      <c r="AM211" s="157" t="str">
        <f t="shared" si="55"/>
        <v>R_ES-APP-FR</v>
      </c>
      <c r="AN211" s="157" t="str">
        <f t="shared" si="55"/>
        <v>FH22_23</v>
      </c>
      <c r="AO211" s="157">
        <f t="shared" si="56"/>
        <v>2.12075715419054E-2</v>
      </c>
      <c r="AP211" s="157" t="s">
        <v>18</v>
      </c>
      <c r="AQ211" s="157" t="s">
        <v>193</v>
      </c>
      <c r="AU211" s="157" t="s">
        <v>350</v>
      </c>
      <c r="AV211" s="157" t="str">
        <f t="shared" si="57"/>
        <v>R_ES-APP-FR</v>
      </c>
      <c r="AW211" s="157" t="str">
        <f t="shared" si="57"/>
        <v>FH22_23</v>
      </c>
      <c r="AX211" s="157">
        <f t="shared" si="58"/>
        <v>2.2554595860836201E-2</v>
      </c>
      <c r="AY211" s="157" t="s">
        <v>18</v>
      </c>
      <c r="AZ211" s="157" t="s">
        <v>192</v>
      </c>
      <c r="BD211" s="157" t="s">
        <v>350</v>
      </c>
      <c r="BE211" s="157" t="str">
        <f t="shared" si="59"/>
        <v>R_ES-APP-FR</v>
      </c>
      <c r="BF211" s="157" t="str">
        <f t="shared" si="59"/>
        <v>FH22_23</v>
      </c>
      <c r="BG211" s="157">
        <f t="shared" si="42"/>
        <v>2.12075715419054E-2</v>
      </c>
      <c r="BH211" s="157" t="s">
        <v>18</v>
      </c>
      <c r="BI211" s="157" t="s">
        <v>194</v>
      </c>
      <c r="BM211" s="157" t="s">
        <v>350</v>
      </c>
      <c r="BN211" s="157" t="str">
        <f t="shared" si="60"/>
        <v>R_ES-APP-FR</v>
      </c>
      <c r="BO211" s="157" t="str">
        <f t="shared" si="60"/>
        <v>FH22_23</v>
      </c>
      <c r="BP211" s="157">
        <f t="shared" si="61"/>
        <v>2.2554595860836201E-2</v>
      </c>
      <c r="BQ211" s="157" t="s">
        <v>18</v>
      </c>
      <c r="BR211" s="157" t="s">
        <v>191</v>
      </c>
    </row>
    <row r="212" spans="11:70">
      <c r="K212" s="157" t="s">
        <v>350</v>
      </c>
      <c r="L212" s="157" t="str">
        <f t="shared" si="49"/>
        <v>R_ES-APP-FR</v>
      </c>
      <c r="M212" s="157" t="str">
        <f t="shared" si="50"/>
        <v>WH0_1</v>
      </c>
      <c r="N212" s="157">
        <f t="shared" si="51"/>
        <v>2.33000948138204E-2</v>
      </c>
      <c r="O212" s="157" t="s">
        <v>18</v>
      </c>
      <c r="P212" s="157" t="s">
        <v>195</v>
      </c>
      <c r="T212" s="157" t="s">
        <v>350</v>
      </c>
      <c r="U212" s="157" t="str">
        <f t="shared" si="62"/>
        <v>R_ES-APP-FR</v>
      </c>
      <c r="V212" s="157" t="str">
        <f t="shared" si="62"/>
        <v>WH0_1</v>
      </c>
      <c r="W212" s="157">
        <f t="shared" si="52"/>
        <v>2.7052832396289E-2</v>
      </c>
      <c r="X212" s="157" t="s">
        <v>18</v>
      </c>
      <c r="Y212" s="157" t="s">
        <v>190</v>
      </c>
      <c r="AC212" s="157" t="s">
        <v>350</v>
      </c>
      <c r="AD212" s="157" t="str">
        <f t="shared" si="53"/>
        <v>R_ES-APP-FR</v>
      </c>
      <c r="AE212" s="157" t="str">
        <f t="shared" si="53"/>
        <v>WH0_1</v>
      </c>
      <c r="AF212" s="157">
        <f t="shared" si="54"/>
        <v>2.6977531248366202E-2</v>
      </c>
      <c r="AG212" s="157" t="s">
        <v>18</v>
      </c>
      <c r="AH212" s="157" t="s">
        <v>196</v>
      </c>
      <c r="AL212" s="157" t="s">
        <v>350</v>
      </c>
      <c r="AM212" s="157" t="str">
        <f t="shared" si="55"/>
        <v>R_ES-APP-FR</v>
      </c>
      <c r="AN212" s="157" t="str">
        <f t="shared" si="55"/>
        <v>WH0_1</v>
      </c>
      <c r="AO212" s="157">
        <f t="shared" si="56"/>
        <v>2.6007960145311398E-2</v>
      </c>
      <c r="AP212" s="157" t="s">
        <v>18</v>
      </c>
      <c r="AQ212" s="157" t="s">
        <v>193</v>
      </c>
      <c r="AU212" s="157" t="s">
        <v>350</v>
      </c>
      <c r="AV212" s="157" t="str">
        <f t="shared" si="57"/>
        <v>R_ES-APP-FR</v>
      </c>
      <c r="AW212" s="157" t="str">
        <f t="shared" si="57"/>
        <v>WH0_1</v>
      </c>
      <c r="AX212" s="157">
        <f t="shared" si="58"/>
        <v>2.5192013319288099E-2</v>
      </c>
      <c r="AY212" s="157" t="s">
        <v>18</v>
      </c>
      <c r="AZ212" s="157" t="s">
        <v>192</v>
      </c>
      <c r="BD212" s="157" t="s">
        <v>350</v>
      </c>
      <c r="BE212" s="157" t="str">
        <f t="shared" si="59"/>
        <v>R_ES-APP-FR</v>
      </c>
      <c r="BF212" s="157" t="str">
        <f t="shared" si="59"/>
        <v>WH0_1</v>
      </c>
      <c r="BG212" s="157">
        <f t="shared" si="42"/>
        <v>2.6007960145311398E-2</v>
      </c>
      <c r="BH212" s="157" t="s">
        <v>18</v>
      </c>
      <c r="BI212" s="157" t="s">
        <v>194</v>
      </c>
      <c r="BM212" s="157" t="s">
        <v>350</v>
      </c>
      <c r="BN212" s="157" t="str">
        <f t="shared" si="60"/>
        <v>R_ES-APP-FR</v>
      </c>
      <c r="BO212" s="157" t="str">
        <f t="shared" si="60"/>
        <v>WH0_1</v>
      </c>
      <c r="BP212" s="157">
        <f t="shared" si="61"/>
        <v>2.5192013319288099E-2</v>
      </c>
      <c r="BQ212" s="157" t="s">
        <v>18</v>
      </c>
      <c r="BR212" s="157" t="s">
        <v>191</v>
      </c>
    </row>
    <row r="213" spans="11:70">
      <c r="K213" s="157" t="s">
        <v>350</v>
      </c>
      <c r="L213" s="157" t="str">
        <f t="shared" si="49"/>
        <v>R_ES-APP-FR</v>
      </c>
      <c r="M213" s="157" t="str">
        <f t="shared" si="50"/>
        <v>WH2_3</v>
      </c>
      <c r="N213" s="157">
        <f t="shared" si="51"/>
        <v>2.2949279837092901E-2</v>
      </c>
      <c r="O213" s="157" t="s">
        <v>18</v>
      </c>
      <c r="P213" s="157" t="s">
        <v>195</v>
      </c>
      <c r="T213" s="157" t="s">
        <v>350</v>
      </c>
      <c r="U213" s="157" t="str">
        <f t="shared" si="62"/>
        <v>R_ES-APP-FR</v>
      </c>
      <c r="V213" s="157" t="str">
        <f t="shared" si="62"/>
        <v>WH2_3</v>
      </c>
      <c r="W213" s="157">
        <f t="shared" si="52"/>
        <v>2.5013577036882999E-2</v>
      </c>
      <c r="X213" s="157" t="s">
        <v>18</v>
      </c>
      <c r="Y213" s="157" t="s">
        <v>190</v>
      </c>
      <c r="AC213" s="157" t="s">
        <v>350</v>
      </c>
      <c r="AD213" s="157" t="str">
        <f t="shared" si="53"/>
        <v>R_ES-APP-FR</v>
      </c>
      <c r="AE213" s="157" t="str">
        <f t="shared" si="53"/>
        <v>WH2_3</v>
      </c>
      <c r="AF213" s="157">
        <f t="shared" si="54"/>
        <v>2.6652958693426002E-2</v>
      </c>
      <c r="AG213" s="157" t="s">
        <v>18</v>
      </c>
      <c r="AH213" s="157" t="s">
        <v>196</v>
      </c>
      <c r="AL213" s="157" t="s">
        <v>350</v>
      </c>
      <c r="AM213" s="157" t="str">
        <f t="shared" si="55"/>
        <v>R_ES-APP-FR</v>
      </c>
      <c r="AN213" s="157" t="str">
        <f t="shared" si="55"/>
        <v>WH2_3</v>
      </c>
      <c r="AO213" s="157">
        <f t="shared" si="56"/>
        <v>2.5282231921475801E-2</v>
      </c>
      <c r="AP213" s="157" t="s">
        <v>18</v>
      </c>
      <c r="AQ213" s="157" t="s">
        <v>193</v>
      </c>
      <c r="AU213" s="157" t="s">
        <v>350</v>
      </c>
      <c r="AV213" s="157" t="str">
        <f t="shared" si="57"/>
        <v>R_ES-APP-FR</v>
      </c>
      <c r="AW213" s="157" t="str">
        <f t="shared" si="57"/>
        <v>WH2_3</v>
      </c>
      <c r="AX213" s="157">
        <f t="shared" si="58"/>
        <v>2.4011456297412501E-2</v>
      </c>
      <c r="AY213" s="157" t="s">
        <v>18</v>
      </c>
      <c r="AZ213" s="157" t="s">
        <v>192</v>
      </c>
      <c r="BD213" s="157" t="s">
        <v>350</v>
      </c>
      <c r="BE213" s="157" t="str">
        <f t="shared" si="59"/>
        <v>R_ES-APP-FR</v>
      </c>
      <c r="BF213" s="157" t="str">
        <f t="shared" si="59"/>
        <v>WH2_3</v>
      </c>
      <c r="BG213" s="157">
        <f t="shared" si="42"/>
        <v>2.5282231921475801E-2</v>
      </c>
      <c r="BH213" s="157" t="s">
        <v>18</v>
      </c>
      <c r="BI213" s="157" t="s">
        <v>194</v>
      </c>
      <c r="BM213" s="157" t="s">
        <v>350</v>
      </c>
      <c r="BN213" s="157" t="str">
        <f t="shared" si="60"/>
        <v>R_ES-APP-FR</v>
      </c>
      <c r="BO213" s="157" t="str">
        <f t="shared" si="60"/>
        <v>WH2_3</v>
      </c>
      <c r="BP213" s="157">
        <f t="shared" si="61"/>
        <v>2.4011456297412501E-2</v>
      </c>
      <c r="BQ213" s="157" t="s">
        <v>18</v>
      </c>
      <c r="BR213" s="157" t="s">
        <v>191</v>
      </c>
    </row>
    <row r="214" spans="11:70">
      <c r="K214" s="157" t="s">
        <v>350</v>
      </c>
      <c r="L214" s="157" t="str">
        <f t="shared" si="49"/>
        <v>R_ES-APP-FR</v>
      </c>
      <c r="M214" s="157" t="str">
        <f t="shared" si="50"/>
        <v>WH4_5</v>
      </c>
      <c r="N214" s="157">
        <f t="shared" si="51"/>
        <v>2.2222380945545701E-2</v>
      </c>
      <c r="O214" s="157" t="s">
        <v>18</v>
      </c>
      <c r="P214" s="157" t="s">
        <v>195</v>
      </c>
      <c r="T214" s="157" t="s">
        <v>350</v>
      </c>
      <c r="U214" s="157" t="str">
        <f t="shared" si="62"/>
        <v>R_ES-APP-FR</v>
      </c>
      <c r="V214" s="157" t="str">
        <f t="shared" si="62"/>
        <v>WH4_5</v>
      </c>
      <c r="W214" s="157">
        <f t="shared" si="52"/>
        <v>2.3696203770169001E-2</v>
      </c>
      <c r="X214" s="157" t="s">
        <v>18</v>
      </c>
      <c r="Y214" s="157" t="s">
        <v>190</v>
      </c>
      <c r="AC214" s="157" t="s">
        <v>350</v>
      </c>
      <c r="AD214" s="157" t="str">
        <f t="shared" si="53"/>
        <v>R_ES-APP-FR</v>
      </c>
      <c r="AE214" s="157" t="str">
        <f t="shared" si="53"/>
        <v>WH4_5</v>
      </c>
      <c r="AF214" s="157">
        <f t="shared" si="54"/>
        <v>2.4917071568632501E-2</v>
      </c>
      <c r="AG214" s="157" t="s">
        <v>18</v>
      </c>
      <c r="AH214" s="157" t="s">
        <v>196</v>
      </c>
      <c r="AL214" s="157" t="s">
        <v>350</v>
      </c>
      <c r="AM214" s="157" t="str">
        <f t="shared" si="55"/>
        <v>R_ES-APP-FR</v>
      </c>
      <c r="AN214" s="157" t="str">
        <f t="shared" si="55"/>
        <v>WH4_5</v>
      </c>
      <c r="AO214" s="157">
        <f t="shared" si="56"/>
        <v>2.3916599319823598E-2</v>
      </c>
      <c r="AP214" s="157" t="s">
        <v>18</v>
      </c>
      <c r="AQ214" s="157" t="s">
        <v>193</v>
      </c>
      <c r="AU214" s="157" t="s">
        <v>350</v>
      </c>
      <c r="AV214" s="157" t="str">
        <f t="shared" si="57"/>
        <v>R_ES-APP-FR</v>
      </c>
      <c r="AW214" s="157" t="str">
        <f t="shared" si="57"/>
        <v>WH4_5</v>
      </c>
      <c r="AX214" s="157">
        <f t="shared" si="58"/>
        <v>2.1583935635485999E-2</v>
      </c>
      <c r="AY214" s="157" t="s">
        <v>18</v>
      </c>
      <c r="AZ214" s="157" t="s">
        <v>192</v>
      </c>
      <c r="BD214" s="157" t="s">
        <v>350</v>
      </c>
      <c r="BE214" s="157" t="str">
        <f t="shared" si="59"/>
        <v>R_ES-APP-FR</v>
      </c>
      <c r="BF214" s="157" t="str">
        <f t="shared" si="59"/>
        <v>WH4_5</v>
      </c>
      <c r="BG214" s="157">
        <f t="shared" si="42"/>
        <v>2.3916599319823598E-2</v>
      </c>
      <c r="BH214" s="157" t="s">
        <v>18</v>
      </c>
      <c r="BI214" s="157" t="s">
        <v>194</v>
      </c>
      <c r="BM214" s="157" t="s">
        <v>350</v>
      </c>
      <c r="BN214" s="157" t="str">
        <f t="shared" si="60"/>
        <v>R_ES-APP-FR</v>
      </c>
      <c r="BO214" s="157" t="str">
        <f t="shared" si="60"/>
        <v>WH4_5</v>
      </c>
      <c r="BP214" s="157">
        <f t="shared" si="61"/>
        <v>2.1583935635485999E-2</v>
      </c>
      <c r="BQ214" s="157" t="s">
        <v>18</v>
      </c>
      <c r="BR214" s="157" t="s">
        <v>191</v>
      </c>
    </row>
    <row r="215" spans="11:70">
      <c r="K215" s="158" t="s">
        <v>350</v>
      </c>
      <c r="L215" s="157" t="str">
        <f t="shared" si="49"/>
        <v>R_ES-APP-FR</v>
      </c>
      <c r="M215" s="157" t="str">
        <f t="shared" si="50"/>
        <v>WH6_7</v>
      </c>
      <c r="N215" s="157">
        <f t="shared" si="51"/>
        <v>2.12585220509218E-2</v>
      </c>
      <c r="O215" s="157" t="s">
        <v>18</v>
      </c>
      <c r="P215" s="157" t="s">
        <v>195</v>
      </c>
      <c r="T215" s="157" t="s">
        <v>350</v>
      </c>
      <c r="U215" s="157" t="str">
        <f t="shared" si="62"/>
        <v>R_ES-APP-FR</v>
      </c>
      <c r="V215" s="157" t="str">
        <f t="shared" si="62"/>
        <v>WH6_7</v>
      </c>
      <c r="W215" s="157">
        <f t="shared" si="52"/>
        <v>2.3554467401049699E-2</v>
      </c>
      <c r="X215" s="157" t="s">
        <v>18</v>
      </c>
      <c r="Y215" s="157" t="s">
        <v>190</v>
      </c>
      <c r="AC215" s="157" t="s">
        <v>350</v>
      </c>
      <c r="AD215" s="157" t="str">
        <f t="shared" si="53"/>
        <v>R_ES-APP-FR</v>
      </c>
      <c r="AE215" s="157" t="str">
        <f t="shared" si="53"/>
        <v>WH6_7</v>
      </c>
      <c r="AF215" s="157">
        <f t="shared" si="54"/>
        <v>2.2314948777941799E-2</v>
      </c>
      <c r="AG215" s="157" t="s">
        <v>18</v>
      </c>
      <c r="AH215" s="157" t="s">
        <v>196</v>
      </c>
      <c r="AL215" s="157" t="s">
        <v>350</v>
      </c>
      <c r="AM215" s="157" t="str">
        <f t="shared" si="55"/>
        <v>R_ES-APP-FR</v>
      </c>
      <c r="AN215" s="157" t="str">
        <f t="shared" si="55"/>
        <v>WH6_7</v>
      </c>
      <c r="AO215" s="157">
        <f t="shared" si="56"/>
        <v>2.2630890443310299E-2</v>
      </c>
      <c r="AP215" s="157" t="s">
        <v>18</v>
      </c>
      <c r="AQ215" s="157" t="s">
        <v>193</v>
      </c>
      <c r="AU215" s="157" t="s">
        <v>350</v>
      </c>
      <c r="AV215" s="157" t="str">
        <f t="shared" si="57"/>
        <v>R_ES-APP-FR</v>
      </c>
      <c r="AW215" s="157" t="str">
        <f t="shared" si="57"/>
        <v>WH6_7</v>
      </c>
      <c r="AX215" s="157">
        <f t="shared" si="58"/>
        <v>1.9566457499601699E-2</v>
      </c>
      <c r="AY215" s="157" t="s">
        <v>18</v>
      </c>
      <c r="AZ215" s="157" t="s">
        <v>192</v>
      </c>
      <c r="BD215" s="157" t="s">
        <v>350</v>
      </c>
      <c r="BE215" s="157" t="str">
        <f t="shared" si="59"/>
        <v>R_ES-APP-FR</v>
      </c>
      <c r="BF215" s="157" t="str">
        <f t="shared" si="59"/>
        <v>WH6_7</v>
      </c>
      <c r="BG215" s="157">
        <f t="shared" si="42"/>
        <v>2.2630890443310299E-2</v>
      </c>
      <c r="BH215" s="157" t="s">
        <v>18</v>
      </c>
      <c r="BI215" s="157" t="s">
        <v>194</v>
      </c>
      <c r="BM215" s="157" t="s">
        <v>350</v>
      </c>
      <c r="BN215" s="157" t="str">
        <f t="shared" si="60"/>
        <v>R_ES-APP-FR</v>
      </c>
      <c r="BO215" s="157" t="str">
        <f t="shared" si="60"/>
        <v>WH6_7</v>
      </c>
      <c r="BP215" s="157">
        <f t="shared" si="61"/>
        <v>1.9566457499601699E-2</v>
      </c>
      <c r="BQ215" s="157" t="s">
        <v>18</v>
      </c>
      <c r="BR215" s="157" t="s">
        <v>191</v>
      </c>
    </row>
    <row r="216" spans="11:70">
      <c r="K216" s="157" t="s">
        <v>350</v>
      </c>
      <c r="L216" s="157" t="str">
        <f t="shared" si="49"/>
        <v>R_ES-APP-FR</v>
      </c>
      <c r="M216" s="157" t="str">
        <f t="shared" si="50"/>
        <v>WH8_9</v>
      </c>
      <c r="N216" s="157">
        <f t="shared" si="51"/>
        <v>2.07811308875425E-2</v>
      </c>
      <c r="O216" s="157" t="s">
        <v>18</v>
      </c>
      <c r="P216" s="157" t="s">
        <v>195</v>
      </c>
      <c r="T216" s="157" t="s">
        <v>350</v>
      </c>
      <c r="U216" s="157" t="str">
        <f t="shared" si="62"/>
        <v>R_ES-APP-FR</v>
      </c>
      <c r="V216" s="157" t="str">
        <f t="shared" si="62"/>
        <v>WH8_9</v>
      </c>
      <c r="W216" s="157">
        <f t="shared" si="52"/>
        <v>2.4300205766701801E-2</v>
      </c>
      <c r="X216" s="157" t="s">
        <v>18</v>
      </c>
      <c r="Y216" s="157" t="s">
        <v>190</v>
      </c>
      <c r="AC216" s="157" t="s">
        <v>350</v>
      </c>
      <c r="AD216" s="157" t="str">
        <f t="shared" si="53"/>
        <v>R_ES-APP-FR</v>
      </c>
      <c r="AE216" s="157" t="str">
        <f t="shared" si="53"/>
        <v>WH8_9</v>
      </c>
      <c r="AF216" s="157">
        <f t="shared" si="54"/>
        <v>2.06945793819697E-2</v>
      </c>
      <c r="AG216" s="157" t="s">
        <v>18</v>
      </c>
      <c r="AH216" s="157" t="s">
        <v>196</v>
      </c>
      <c r="AL216" s="157" t="s">
        <v>350</v>
      </c>
      <c r="AM216" s="157" t="str">
        <f t="shared" si="55"/>
        <v>R_ES-APP-FR</v>
      </c>
      <c r="AN216" s="157" t="str">
        <f t="shared" si="55"/>
        <v>WH8_9</v>
      </c>
      <c r="AO216" s="157">
        <f t="shared" si="56"/>
        <v>2.2198516505466399E-2</v>
      </c>
      <c r="AP216" s="157" t="s">
        <v>18</v>
      </c>
      <c r="AQ216" s="157" t="s">
        <v>193</v>
      </c>
      <c r="AU216" s="157" t="s">
        <v>350</v>
      </c>
      <c r="AV216" s="157" t="str">
        <f t="shared" si="57"/>
        <v>R_ES-APP-FR</v>
      </c>
      <c r="AW216" s="157" t="str">
        <f t="shared" si="57"/>
        <v>WH8_9</v>
      </c>
      <c r="AX216" s="157">
        <f t="shared" si="58"/>
        <v>1.89268898351184E-2</v>
      </c>
      <c r="AY216" s="157" t="s">
        <v>18</v>
      </c>
      <c r="AZ216" s="157" t="s">
        <v>192</v>
      </c>
      <c r="BD216" s="157" t="s">
        <v>350</v>
      </c>
      <c r="BE216" s="157" t="str">
        <f t="shared" si="59"/>
        <v>R_ES-APP-FR</v>
      </c>
      <c r="BF216" s="157" t="str">
        <f t="shared" si="59"/>
        <v>WH8_9</v>
      </c>
      <c r="BG216" s="157">
        <f t="shared" si="42"/>
        <v>2.2198516505466399E-2</v>
      </c>
      <c r="BH216" s="157" t="s">
        <v>18</v>
      </c>
      <c r="BI216" s="157" t="s">
        <v>194</v>
      </c>
      <c r="BM216" s="157" t="s">
        <v>350</v>
      </c>
      <c r="BN216" s="157" t="str">
        <f t="shared" si="60"/>
        <v>R_ES-APP-FR</v>
      </c>
      <c r="BO216" s="157" t="str">
        <f t="shared" si="60"/>
        <v>WH8_9</v>
      </c>
      <c r="BP216" s="157">
        <f t="shared" si="61"/>
        <v>1.89268898351184E-2</v>
      </c>
      <c r="BQ216" s="157" t="s">
        <v>18</v>
      </c>
      <c r="BR216" s="157" t="s">
        <v>191</v>
      </c>
    </row>
    <row r="217" spans="11:70">
      <c r="K217" s="157" t="s">
        <v>350</v>
      </c>
      <c r="L217" s="157" t="str">
        <f t="shared" si="49"/>
        <v>R_ES-APP-FR</v>
      </c>
      <c r="M217" s="157" t="str">
        <f t="shared" si="50"/>
        <v>WH10_11</v>
      </c>
      <c r="N217" s="157">
        <f t="shared" si="51"/>
        <v>2.0724743126449299E-2</v>
      </c>
      <c r="O217" s="157" t="s">
        <v>18</v>
      </c>
      <c r="P217" s="157" t="s">
        <v>195</v>
      </c>
      <c r="T217" s="157" t="s">
        <v>350</v>
      </c>
      <c r="U217" s="157" t="str">
        <f t="shared" si="62"/>
        <v>R_ES-APP-FR</v>
      </c>
      <c r="V217" s="157" t="str">
        <f t="shared" si="62"/>
        <v>WH10_11</v>
      </c>
      <c r="W217" s="157">
        <f t="shared" si="52"/>
        <v>2.6960606459662698E-2</v>
      </c>
      <c r="X217" s="157" t="s">
        <v>18</v>
      </c>
      <c r="Y217" s="157" t="s">
        <v>190</v>
      </c>
      <c r="AC217" s="157" t="s">
        <v>350</v>
      </c>
      <c r="AD217" s="157" t="str">
        <f t="shared" si="53"/>
        <v>R_ES-APP-FR</v>
      </c>
      <c r="AE217" s="157" t="str">
        <f t="shared" si="53"/>
        <v>WH10_11</v>
      </c>
      <c r="AF217" s="157">
        <f t="shared" si="54"/>
        <v>2.0337356222063702E-2</v>
      </c>
      <c r="AG217" s="157" t="s">
        <v>18</v>
      </c>
      <c r="AH217" s="157" t="s">
        <v>196</v>
      </c>
      <c r="AL217" s="157" t="s">
        <v>350</v>
      </c>
      <c r="AM217" s="157" t="str">
        <f t="shared" si="55"/>
        <v>R_ES-APP-FR</v>
      </c>
      <c r="AN217" s="157" t="str">
        <f t="shared" si="55"/>
        <v>WH10_11</v>
      </c>
      <c r="AO217" s="157">
        <f t="shared" si="56"/>
        <v>2.2894431747416202E-2</v>
      </c>
      <c r="AP217" s="157" t="s">
        <v>18</v>
      </c>
      <c r="AQ217" s="157" t="s">
        <v>193</v>
      </c>
      <c r="AU217" s="157" t="s">
        <v>350</v>
      </c>
      <c r="AV217" s="157" t="str">
        <f t="shared" si="57"/>
        <v>R_ES-APP-FR</v>
      </c>
      <c r="AW217" s="157" t="str">
        <f t="shared" si="57"/>
        <v>WH10_11</v>
      </c>
      <c r="AX217" s="157">
        <f t="shared" si="58"/>
        <v>1.9316772940714301E-2</v>
      </c>
      <c r="AY217" s="157" t="s">
        <v>18</v>
      </c>
      <c r="AZ217" s="157" t="s">
        <v>192</v>
      </c>
      <c r="BD217" s="157" t="s">
        <v>350</v>
      </c>
      <c r="BE217" s="157" t="str">
        <f t="shared" si="59"/>
        <v>R_ES-APP-FR</v>
      </c>
      <c r="BF217" s="157" t="str">
        <f t="shared" si="59"/>
        <v>WH10_11</v>
      </c>
      <c r="BG217" s="157">
        <f t="shared" si="42"/>
        <v>2.2894431747416202E-2</v>
      </c>
      <c r="BH217" s="157" t="s">
        <v>18</v>
      </c>
      <c r="BI217" s="157" t="s">
        <v>194</v>
      </c>
      <c r="BM217" s="157" t="s">
        <v>350</v>
      </c>
      <c r="BN217" s="157" t="str">
        <f t="shared" si="60"/>
        <v>R_ES-APP-FR</v>
      </c>
      <c r="BO217" s="157" t="str">
        <f t="shared" si="60"/>
        <v>WH10_11</v>
      </c>
      <c r="BP217" s="157">
        <f t="shared" si="61"/>
        <v>1.9316772940714301E-2</v>
      </c>
      <c r="BQ217" s="157" t="s">
        <v>18</v>
      </c>
      <c r="BR217" s="157" t="s">
        <v>191</v>
      </c>
    </row>
    <row r="218" spans="11:70">
      <c r="K218" s="157" t="s">
        <v>350</v>
      </c>
      <c r="L218" s="157" t="str">
        <f t="shared" si="49"/>
        <v>R_ES-APP-FR</v>
      </c>
      <c r="M218" s="157" t="str">
        <f t="shared" si="50"/>
        <v>WH12_13</v>
      </c>
      <c r="N218" s="157">
        <f t="shared" si="51"/>
        <v>2.13134263086159E-2</v>
      </c>
      <c r="O218" s="157" t="s">
        <v>18</v>
      </c>
      <c r="P218" s="157" t="s">
        <v>195</v>
      </c>
      <c r="T218" s="157" t="s">
        <v>350</v>
      </c>
      <c r="U218" s="157" t="str">
        <f t="shared" si="62"/>
        <v>R_ES-APP-FR</v>
      </c>
      <c r="V218" s="157" t="str">
        <f t="shared" si="62"/>
        <v>WH12_13</v>
      </c>
      <c r="W218" s="157">
        <f t="shared" si="52"/>
        <v>2.8194153221252599E-2</v>
      </c>
      <c r="X218" s="157" t="s">
        <v>18</v>
      </c>
      <c r="Y218" s="157" t="s">
        <v>190</v>
      </c>
      <c r="AC218" s="157" t="s">
        <v>350</v>
      </c>
      <c r="AD218" s="157" t="str">
        <f t="shared" si="53"/>
        <v>R_ES-APP-FR</v>
      </c>
      <c r="AE218" s="157" t="str">
        <f t="shared" si="53"/>
        <v>WH12_13</v>
      </c>
      <c r="AF218" s="157">
        <f t="shared" si="54"/>
        <v>2.15779233299048E-2</v>
      </c>
      <c r="AG218" s="157" t="s">
        <v>18</v>
      </c>
      <c r="AH218" s="157" t="s">
        <v>196</v>
      </c>
      <c r="AL218" s="157" t="s">
        <v>350</v>
      </c>
      <c r="AM218" s="157" t="str">
        <f t="shared" si="55"/>
        <v>R_ES-APP-FR</v>
      </c>
      <c r="AN218" s="157" t="str">
        <f t="shared" si="55"/>
        <v>WH12_13</v>
      </c>
      <c r="AO218" s="157">
        <f t="shared" si="56"/>
        <v>2.4369922056626501E-2</v>
      </c>
      <c r="AP218" s="157" t="s">
        <v>18</v>
      </c>
      <c r="AQ218" s="157" t="s">
        <v>193</v>
      </c>
      <c r="AU218" s="157" t="s">
        <v>350</v>
      </c>
      <c r="AV218" s="157" t="str">
        <f t="shared" si="57"/>
        <v>R_ES-APP-FR</v>
      </c>
      <c r="AW218" s="157" t="str">
        <f t="shared" si="57"/>
        <v>WH12_13</v>
      </c>
      <c r="AX218" s="157">
        <f t="shared" si="58"/>
        <v>2.1713679165996799E-2</v>
      </c>
      <c r="AY218" s="157" t="s">
        <v>18</v>
      </c>
      <c r="AZ218" s="157" t="s">
        <v>192</v>
      </c>
      <c r="BD218" s="157" t="s">
        <v>350</v>
      </c>
      <c r="BE218" s="157" t="str">
        <f t="shared" si="59"/>
        <v>R_ES-APP-FR</v>
      </c>
      <c r="BF218" s="157" t="str">
        <f t="shared" si="59"/>
        <v>WH12_13</v>
      </c>
      <c r="BG218" s="157">
        <f t="shared" si="42"/>
        <v>2.4369922056626501E-2</v>
      </c>
      <c r="BH218" s="157" t="s">
        <v>18</v>
      </c>
      <c r="BI218" s="157" t="s">
        <v>194</v>
      </c>
      <c r="BM218" s="157" t="s">
        <v>350</v>
      </c>
      <c r="BN218" s="157" t="str">
        <f t="shared" si="60"/>
        <v>R_ES-APP-FR</v>
      </c>
      <c r="BO218" s="157" t="str">
        <f t="shared" si="60"/>
        <v>WH12_13</v>
      </c>
      <c r="BP218" s="157">
        <f t="shared" si="61"/>
        <v>2.1713679165996799E-2</v>
      </c>
      <c r="BQ218" s="157" t="s">
        <v>18</v>
      </c>
      <c r="BR218" s="157" t="s">
        <v>191</v>
      </c>
    </row>
    <row r="219" spans="11:70">
      <c r="K219" s="158" t="s">
        <v>350</v>
      </c>
      <c r="L219" s="157" t="str">
        <f t="shared" si="49"/>
        <v>R_ES-APP-FR</v>
      </c>
      <c r="M219" s="157" t="str">
        <f t="shared" si="50"/>
        <v>WH14_15</v>
      </c>
      <c r="N219" s="157">
        <f t="shared" si="51"/>
        <v>2.2469105630351701E-2</v>
      </c>
      <c r="O219" s="157" t="s">
        <v>18</v>
      </c>
      <c r="P219" s="157" t="s">
        <v>195</v>
      </c>
      <c r="T219" s="157" t="s">
        <v>350</v>
      </c>
      <c r="U219" s="157" t="str">
        <f t="shared" si="62"/>
        <v>R_ES-APP-FR</v>
      </c>
      <c r="V219" s="157" t="str">
        <f t="shared" si="62"/>
        <v>WH14_15</v>
      </c>
      <c r="W219" s="157">
        <f t="shared" si="52"/>
        <v>2.77591077183275E-2</v>
      </c>
      <c r="X219" s="157" t="s">
        <v>18</v>
      </c>
      <c r="Y219" s="157" t="s">
        <v>190</v>
      </c>
      <c r="AC219" s="157" t="s">
        <v>350</v>
      </c>
      <c r="AD219" s="157" t="str">
        <f t="shared" si="53"/>
        <v>R_ES-APP-FR</v>
      </c>
      <c r="AE219" s="157" t="str">
        <f t="shared" si="53"/>
        <v>WH14_15</v>
      </c>
      <c r="AF219" s="157">
        <f t="shared" si="54"/>
        <v>2.4437223084675701E-2</v>
      </c>
      <c r="AG219" s="157" t="s">
        <v>18</v>
      </c>
      <c r="AH219" s="157" t="s">
        <v>196</v>
      </c>
      <c r="AL219" s="157" t="s">
        <v>350</v>
      </c>
      <c r="AM219" s="157" t="str">
        <f t="shared" si="55"/>
        <v>R_ES-APP-FR</v>
      </c>
      <c r="AN219" s="157" t="str">
        <f t="shared" si="55"/>
        <v>WH14_15</v>
      </c>
      <c r="AO219" s="157">
        <f t="shared" si="56"/>
        <v>2.5296656553616501E-2</v>
      </c>
      <c r="AP219" s="157" t="s">
        <v>18</v>
      </c>
      <c r="AQ219" s="157" t="s">
        <v>193</v>
      </c>
      <c r="AU219" s="157" t="s">
        <v>350</v>
      </c>
      <c r="AV219" s="157" t="str">
        <f t="shared" si="57"/>
        <v>R_ES-APP-FR</v>
      </c>
      <c r="AW219" s="157" t="str">
        <f t="shared" si="57"/>
        <v>WH14_15</v>
      </c>
      <c r="AX219" s="157">
        <f t="shared" si="58"/>
        <v>2.31546162990083E-2</v>
      </c>
      <c r="AY219" s="157" t="s">
        <v>18</v>
      </c>
      <c r="AZ219" s="157" t="s">
        <v>192</v>
      </c>
      <c r="BD219" s="157" t="s">
        <v>350</v>
      </c>
      <c r="BE219" s="157" t="str">
        <f t="shared" si="59"/>
        <v>R_ES-APP-FR</v>
      </c>
      <c r="BF219" s="157" t="str">
        <f t="shared" si="59"/>
        <v>WH14_15</v>
      </c>
      <c r="BG219" s="157">
        <f t="shared" si="42"/>
        <v>2.5296656553616501E-2</v>
      </c>
      <c r="BH219" s="157" t="s">
        <v>18</v>
      </c>
      <c r="BI219" s="157" t="s">
        <v>194</v>
      </c>
      <c r="BM219" s="157" t="s">
        <v>350</v>
      </c>
      <c r="BN219" s="157" t="str">
        <f t="shared" si="60"/>
        <v>R_ES-APP-FR</v>
      </c>
      <c r="BO219" s="157" t="str">
        <f t="shared" si="60"/>
        <v>WH14_15</v>
      </c>
      <c r="BP219" s="157">
        <f t="shared" si="61"/>
        <v>2.31546162990083E-2</v>
      </c>
      <c r="BQ219" s="157" t="s">
        <v>18</v>
      </c>
      <c r="BR219" s="157" t="s">
        <v>191</v>
      </c>
    </row>
    <row r="220" spans="11:70">
      <c r="K220" s="157" t="s">
        <v>350</v>
      </c>
      <c r="L220" s="157" t="str">
        <f t="shared" si="49"/>
        <v>R_ES-APP-FR</v>
      </c>
      <c r="M220" s="157" t="str">
        <f t="shared" si="50"/>
        <v>WH16_17</v>
      </c>
      <c r="N220" s="157">
        <f t="shared" si="51"/>
        <v>2.28058793544892E-2</v>
      </c>
      <c r="O220" s="157" t="s">
        <v>18</v>
      </c>
      <c r="P220" s="157" t="s">
        <v>195</v>
      </c>
      <c r="T220" s="157" t="s">
        <v>350</v>
      </c>
      <c r="U220" s="157" t="str">
        <f t="shared" si="62"/>
        <v>R_ES-APP-FR</v>
      </c>
      <c r="V220" s="157" t="str">
        <f t="shared" si="62"/>
        <v>WH16_17</v>
      </c>
      <c r="W220" s="157">
        <f t="shared" si="52"/>
        <v>2.7022500142114401E-2</v>
      </c>
      <c r="X220" s="157" t="s">
        <v>18</v>
      </c>
      <c r="Y220" s="157" t="s">
        <v>190</v>
      </c>
      <c r="AC220" s="157" t="s">
        <v>350</v>
      </c>
      <c r="AD220" s="157" t="str">
        <f t="shared" si="53"/>
        <v>R_ES-APP-FR</v>
      </c>
      <c r="AE220" s="157" t="str">
        <f t="shared" si="53"/>
        <v>WH16_17</v>
      </c>
      <c r="AF220" s="157">
        <f t="shared" si="54"/>
        <v>2.5705527690156701E-2</v>
      </c>
      <c r="AG220" s="157" t="s">
        <v>18</v>
      </c>
      <c r="AH220" s="157" t="s">
        <v>196</v>
      </c>
      <c r="AL220" s="157" t="s">
        <v>350</v>
      </c>
      <c r="AM220" s="157" t="str">
        <f t="shared" si="55"/>
        <v>R_ES-APP-FR</v>
      </c>
      <c r="AN220" s="157" t="str">
        <f t="shared" si="55"/>
        <v>WH16_17</v>
      </c>
      <c r="AO220" s="157">
        <f t="shared" si="56"/>
        <v>2.5303534826348499E-2</v>
      </c>
      <c r="AP220" s="157" t="s">
        <v>18</v>
      </c>
      <c r="AQ220" s="157" t="s">
        <v>193</v>
      </c>
      <c r="AU220" s="157" t="s">
        <v>350</v>
      </c>
      <c r="AV220" s="157" t="str">
        <f t="shared" si="57"/>
        <v>R_ES-APP-FR</v>
      </c>
      <c r="AW220" s="157" t="str">
        <f t="shared" si="57"/>
        <v>WH16_17</v>
      </c>
      <c r="AX220" s="157">
        <f t="shared" si="58"/>
        <v>2.3358570263712099E-2</v>
      </c>
      <c r="AY220" s="157" t="s">
        <v>18</v>
      </c>
      <c r="AZ220" s="157" t="s">
        <v>192</v>
      </c>
      <c r="BD220" s="157" t="s">
        <v>350</v>
      </c>
      <c r="BE220" s="157" t="str">
        <f t="shared" si="59"/>
        <v>R_ES-APP-FR</v>
      </c>
      <c r="BF220" s="157" t="str">
        <f t="shared" si="59"/>
        <v>WH16_17</v>
      </c>
      <c r="BG220" s="157">
        <f t="shared" si="42"/>
        <v>2.5303534826348499E-2</v>
      </c>
      <c r="BH220" s="157" t="s">
        <v>18</v>
      </c>
      <c r="BI220" s="157" t="s">
        <v>194</v>
      </c>
      <c r="BM220" s="157" t="s">
        <v>350</v>
      </c>
      <c r="BN220" s="157" t="str">
        <f t="shared" si="60"/>
        <v>R_ES-APP-FR</v>
      </c>
      <c r="BO220" s="157" t="str">
        <f t="shared" si="60"/>
        <v>WH16_17</v>
      </c>
      <c r="BP220" s="157">
        <f t="shared" si="61"/>
        <v>2.3358570263712099E-2</v>
      </c>
      <c r="BQ220" s="157" t="s">
        <v>18</v>
      </c>
      <c r="BR220" s="157" t="s">
        <v>191</v>
      </c>
    </row>
    <row r="221" spans="11:70">
      <c r="K221" s="157" t="s">
        <v>350</v>
      </c>
      <c r="L221" s="157" t="str">
        <f t="shared" si="49"/>
        <v>R_ES-APP-FR</v>
      </c>
      <c r="M221" s="157" t="str">
        <f t="shared" si="50"/>
        <v>WH18_19</v>
      </c>
      <c r="N221" s="157">
        <f t="shared" si="51"/>
        <v>2.2833551053567502E-2</v>
      </c>
      <c r="O221" s="157" t="s">
        <v>18</v>
      </c>
      <c r="P221" s="157" t="s">
        <v>195</v>
      </c>
      <c r="T221" s="157" t="s">
        <v>350</v>
      </c>
      <c r="U221" s="157" t="str">
        <f t="shared" si="62"/>
        <v>R_ES-APP-FR</v>
      </c>
      <c r="V221" s="157" t="str">
        <f t="shared" si="62"/>
        <v>WH18_19</v>
      </c>
      <c r="W221" s="157">
        <f t="shared" si="52"/>
        <v>2.67517944660614E-2</v>
      </c>
      <c r="X221" s="157" t="s">
        <v>18</v>
      </c>
      <c r="Y221" s="157" t="s">
        <v>190</v>
      </c>
      <c r="AC221" s="157" t="s">
        <v>350</v>
      </c>
      <c r="AD221" s="157" t="str">
        <f t="shared" si="53"/>
        <v>R_ES-APP-FR</v>
      </c>
      <c r="AE221" s="157" t="str">
        <f t="shared" si="53"/>
        <v>WH18_19</v>
      </c>
      <c r="AF221" s="157">
        <f t="shared" si="54"/>
        <v>2.5592794365341599E-2</v>
      </c>
      <c r="AG221" s="157" t="s">
        <v>18</v>
      </c>
      <c r="AH221" s="157" t="s">
        <v>196</v>
      </c>
      <c r="AL221" s="157" t="s">
        <v>350</v>
      </c>
      <c r="AM221" s="157" t="str">
        <f t="shared" si="55"/>
        <v>R_ES-APP-FR</v>
      </c>
      <c r="AN221" s="157" t="str">
        <f t="shared" si="55"/>
        <v>WH18_19</v>
      </c>
      <c r="AO221" s="157">
        <f t="shared" si="56"/>
        <v>2.4969586031286201E-2</v>
      </c>
      <c r="AP221" s="157" t="s">
        <v>18</v>
      </c>
      <c r="AQ221" s="157" t="s">
        <v>193</v>
      </c>
      <c r="AU221" s="157" t="s">
        <v>350</v>
      </c>
      <c r="AV221" s="157" t="str">
        <f t="shared" si="57"/>
        <v>R_ES-APP-FR</v>
      </c>
      <c r="AW221" s="157" t="str">
        <f t="shared" si="57"/>
        <v>WH18_19</v>
      </c>
      <c r="AX221" s="157">
        <f t="shared" si="58"/>
        <v>2.3127630615324E-2</v>
      </c>
      <c r="AY221" s="157" t="s">
        <v>18</v>
      </c>
      <c r="AZ221" s="157" t="s">
        <v>192</v>
      </c>
      <c r="BD221" s="157" t="s">
        <v>350</v>
      </c>
      <c r="BE221" s="157" t="str">
        <f t="shared" si="59"/>
        <v>R_ES-APP-FR</v>
      </c>
      <c r="BF221" s="157" t="str">
        <f t="shared" si="59"/>
        <v>WH18_19</v>
      </c>
      <c r="BG221" s="157">
        <f t="shared" si="42"/>
        <v>2.4969586031286201E-2</v>
      </c>
      <c r="BH221" s="157" t="s">
        <v>18</v>
      </c>
      <c r="BI221" s="157" t="s">
        <v>194</v>
      </c>
      <c r="BM221" s="157" t="s">
        <v>350</v>
      </c>
      <c r="BN221" s="157" t="str">
        <f t="shared" si="60"/>
        <v>R_ES-APP-FR</v>
      </c>
      <c r="BO221" s="157" t="str">
        <f t="shared" si="60"/>
        <v>WH18_19</v>
      </c>
      <c r="BP221" s="157">
        <f t="shared" si="61"/>
        <v>2.3127630615324E-2</v>
      </c>
      <c r="BQ221" s="157" t="s">
        <v>18</v>
      </c>
      <c r="BR221" s="157" t="s">
        <v>191</v>
      </c>
    </row>
    <row r="222" spans="11:70">
      <c r="K222" s="157" t="s">
        <v>350</v>
      </c>
      <c r="L222" s="157" t="str">
        <f t="shared" si="49"/>
        <v>R_ES-APP-FR</v>
      </c>
      <c r="M222" s="157" t="str">
        <f t="shared" si="50"/>
        <v>WH20_21</v>
      </c>
      <c r="N222" s="157">
        <f t="shared" si="51"/>
        <v>2.2715455782190402E-2</v>
      </c>
      <c r="O222" s="157" t="s">
        <v>18</v>
      </c>
      <c r="P222" s="157" t="s">
        <v>195</v>
      </c>
      <c r="T222" s="157" t="s">
        <v>350</v>
      </c>
      <c r="U222" s="157" t="str">
        <f t="shared" si="62"/>
        <v>R_ES-APP-FR</v>
      </c>
      <c r="V222" s="157" t="str">
        <f t="shared" si="62"/>
        <v>WH20_21</v>
      </c>
      <c r="W222" s="157">
        <f t="shared" si="52"/>
        <v>2.8393351379152599E-2</v>
      </c>
      <c r="X222" s="157" t="s">
        <v>18</v>
      </c>
      <c r="Y222" s="157" t="s">
        <v>190</v>
      </c>
      <c r="AC222" s="157" t="s">
        <v>350</v>
      </c>
      <c r="AD222" s="157" t="str">
        <f t="shared" si="53"/>
        <v>R_ES-APP-FR</v>
      </c>
      <c r="AE222" s="157" t="str">
        <f t="shared" si="53"/>
        <v>WH20_21</v>
      </c>
      <c r="AF222" s="157">
        <f t="shared" si="54"/>
        <v>2.51280963570105E-2</v>
      </c>
      <c r="AG222" s="157" t="s">
        <v>18</v>
      </c>
      <c r="AH222" s="157" t="s">
        <v>196</v>
      </c>
      <c r="AL222" s="157" t="s">
        <v>350</v>
      </c>
      <c r="AM222" s="157" t="str">
        <f t="shared" si="55"/>
        <v>R_ES-APP-FR</v>
      </c>
      <c r="AN222" s="157" t="str">
        <f t="shared" si="55"/>
        <v>WH20_21</v>
      </c>
      <c r="AO222" s="157">
        <f t="shared" si="56"/>
        <v>2.51936667769471E-2</v>
      </c>
      <c r="AP222" s="157" t="s">
        <v>18</v>
      </c>
      <c r="AQ222" s="157" t="s">
        <v>193</v>
      </c>
      <c r="AU222" s="157" t="s">
        <v>350</v>
      </c>
      <c r="AV222" s="157" t="str">
        <f t="shared" si="57"/>
        <v>R_ES-APP-FR</v>
      </c>
      <c r="AW222" s="157" t="str">
        <f t="shared" si="57"/>
        <v>WH20_21</v>
      </c>
      <c r="AX222" s="157">
        <f t="shared" si="58"/>
        <v>2.3066922677741498E-2</v>
      </c>
      <c r="AY222" s="157" t="s">
        <v>18</v>
      </c>
      <c r="AZ222" s="157" t="s">
        <v>192</v>
      </c>
      <c r="BD222" s="157" t="s">
        <v>350</v>
      </c>
      <c r="BE222" s="157" t="str">
        <f t="shared" si="59"/>
        <v>R_ES-APP-FR</v>
      </c>
      <c r="BF222" s="157" t="str">
        <f t="shared" si="59"/>
        <v>WH20_21</v>
      </c>
      <c r="BG222" s="157">
        <f t="shared" si="42"/>
        <v>2.51936667769471E-2</v>
      </c>
      <c r="BH222" s="157" t="s">
        <v>18</v>
      </c>
      <c r="BI222" s="157" t="s">
        <v>194</v>
      </c>
      <c r="BM222" s="157" t="s">
        <v>350</v>
      </c>
      <c r="BN222" s="157" t="str">
        <f t="shared" si="60"/>
        <v>R_ES-APP-FR</v>
      </c>
      <c r="BO222" s="157" t="str">
        <f t="shared" si="60"/>
        <v>WH20_21</v>
      </c>
      <c r="BP222" s="157">
        <f t="shared" si="61"/>
        <v>2.3066922677741498E-2</v>
      </c>
      <c r="BQ222" s="157" t="s">
        <v>18</v>
      </c>
      <c r="BR222" s="157" t="s">
        <v>191</v>
      </c>
    </row>
    <row r="223" spans="11:70">
      <c r="K223" s="158" t="s">
        <v>350</v>
      </c>
      <c r="L223" s="157" t="str">
        <f t="shared" si="49"/>
        <v>R_ES-APP-FR</v>
      </c>
      <c r="M223" s="157" t="str">
        <f t="shared" si="50"/>
        <v>WH22_23</v>
      </c>
      <c r="N223" s="157">
        <f t="shared" si="51"/>
        <v>2.2889826289936899E-2</v>
      </c>
      <c r="O223" s="157" t="s">
        <v>18</v>
      </c>
      <c r="P223" s="157" t="s">
        <v>195</v>
      </c>
      <c r="T223" s="157" t="s">
        <v>350</v>
      </c>
      <c r="U223" s="157" t="str">
        <f t="shared" si="62"/>
        <v>R_ES-APP-FR</v>
      </c>
      <c r="V223" s="157" t="str">
        <f t="shared" si="62"/>
        <v>WH22_23</v>
      </c>
      <c r="W223" s="157">
        <f t="shared" si="52"/>
        <v>2.8309781661700801E-2</v>
      </c>
      <c r="X223" s="157" t="s">
        <v>18</v>
      </c>
      <c r="Y223" s="157" t="s">
        <v>190</v>
      </c>
      <c r="AC223" s="157" t="s">
        <v>350</v>
      </c>
      <c r="AD223" s="157" t="str">
        <f t="shared" si="53"/>
        <v>R_ES-APP-FR</v>
      </c>
      <c r="AE223" s="157" t="str">
        <f t="shared" si="53"/>
        <v>WH22_23</v>
      </c>
      <c r="AF223" s="157">
        <f t="shared" si="54"/>
        <v>2.54920738775338E-2</v>
      </c>
      <c r="AG223" s="157" t="s">
        <v>18</v>
      </c>
      <c r="AH223" s="157" t="s">
        <v>196</v>
      </c>
      <c r="AL223" s="157" t="s">
        <v>350</v>
      </c>
      <c r="AM223" s="157" t="str">
        <f t="shared" si="55"/>
        <v>R_ES-APP-FR</v>
      </c>
      <c r="AN223" s="157" t="str">
        <f t="shared" si="55"/>
        <v>WH22_23</v>
      </c>
      <c r="AO223" s="157">
        <f t="shared" si="56"/>
        <v>2.5793097568826001E-2</v>
      </c>
      <c r="AP223" s="157" t="s">
        <v>18</v>
      </c>
      <c r="AQ223" s="157" t="s">
        <v>193</v>
      </c>
      <c r="AU223" s="157" t="s">
        <v>350</v>
      </c>
      <c r="AV223" s="157" t="str">
        <f t="shared" si="57"/>
        <v>R_ES-APP-FR</v>
      </c>
      <c r="AW223" s="157" t="str">
        <f t="shared" si="57"/>
        <v>WH22_23</v>
      </c>
      <c r="AX223" s="157">
        <f t="shared" si="58"/>
        <v>2.46581494217923E-2</v>
      </c>
      <c r="AY223" s="157" t="s">
        <v>18</v>
      </c>
      <c r="AZ223" s="157" t="s">
        <v>192</v>
      </c>
      <c r="BD223" s="157" t="s">
        <v>350</v>
      </c>
      <c r="BE223" s="157" t="str">
        <f t="shared" si="59"/>
        <v>R_ES-APP-FR</v>
      </c>
      <c r="BF223" s="157" t="str">
        <f t="shared" si="59"/>
        <v>WH22_23</v>
      </c>
      <c r="BG223" s="157">
        <f t="shared" si="42"/>
        <v>2.5793097568826001E-2</v>
      </c>
      <c r="BH223" s="157" t="s">
        <v>18</v>
      </c>
      <c r="BI223" s="157" t="s">
        <v>194</v>
      </c>
      <c r="BM223" s="157" t="s">
        <v>350</v>
      </c>
      <c r="BN223" s="157" t="str">
        <f t="shared" si="60"/>
        <v>R_ES-APP-FR</v>
      </c>
      <c r="BO223" s="157" t="str">
        <f t="shared" si="60"/>
        <v>WH22_23</v>
      </c>
      <c r="BP223" s="157">
        <f t="shared" si="61"/>
        <v>2.46581494217923E-2</v>
      </c>
      <c r="BQ223" s="157" t="s">
        <v>18</v>
      </c>
      <c r="BR223" s="157" t="s">
        <v>191</v>
      </c>
    </row>
    <row r="224" spans="11:70">
      <c r="K224" s="157" t="s">
        <v>350</v>
      </c>
      <c r="L224" s="157" t="str">
        <f>C13</f>
        <v>R_ES-APP-DW</v>
      </c>
      <c r="M224" s="157" t="str">
        <f t="shared" si="50"/>
        <v>RH0_1</v>
      </c>
      <c r="N224" s="157">
        <f t="shared" si="51"/>
        <v>2.0724659037165499E-2</v>
      </c>
      <c r="O224" s="157" t="s">
        <v>18</v>
      </c>
      <c r="P224" s="157" t="s">
        <v>195</v>
      </c>
      <c r="T224" s="157" t="s">
        <v>350</v>
      </c>
      <c r="U224" s="157" t="str">
        <f t="shared" si="62"/>
        <v>R_ES-APP-DW</v>
      </c>
      <c r="V224" s="157" t="str">
        <f t="shared" si="62"/>
        <v>RH0_1</v>
      </c>
      <c r="W224" s="157">
        <f t="shared" si="52"/>
        <v>2.1114941725154501E-2</v>
      </c>
      <c r="X224" s="157" t="s">
        <v>18</v>
      </c>
      <c r="Y224" s="157" t="s">
        <v>190</v>
      </c>
      <c r="AC224" s="157" t="s">
        <v>350</v>
      </c>
      <c r="AD224" s="157" t="str">
        <f t="shared" ref="AD224:AE271" si="63">U224</f>
        <v>R_ES-APP-DW</v>
      </c>
      <c r="AE224" s="157" t="str">
        <f t="shared" si="63"/>
        <v>RH0_1</v>
      </c>
      <c r="AF224" s="157">
        <f t="shared" si="54"/>
        <v>2.15588607712188E-2</v>
      </c>
      <c r="AG224" s="157" t="s">
        <v>18</v>
      </c>
      <c r="AH224" s="157" t="s">
        <v>196</v>
      </c>
      <c r="AL224" s="157" t="s">
        <v>350</v>
      </c>
      <c r="AM224" s="157" t="str">
        <f t="shared" ref="AM224:AN271" si="64">AD224</f>
        <v>R_ES-APP-DW</v>
      </c>
      <c r="AN224" s="157" t="str">
        <f t="shared" si="64"/>
        <v>RH0_1</v>
      </c>
      <c r="AO224" s="157">
        <f t="shared" si="56"/>
        <v>2.1100281615679801E-2</v>
      </c>
      <c r="AP224" s="157" t="s">
        <v>18</v>
      </c>
      <c r="AQ224" s="157" t="s">
        <v>193</v>
      </c>
      <c r="AU224" s="157" t="s">
        <v>350</v>
      </c>
      <c r="AV224" s="157" t="str">
        <f t="shared" ref="AV224:AW271" si="65">AM224</f>
        <v>R_ES-APP-DW</v>
      </c>
      <c r="AW224" s="157" t="str">
        <f t="shared" si="65"/>
        <v>RH0_1</v>
      </c>
      <c r="AX224" s="157">
        <f t="shared" si="58"/>
        <v>2.16553453978117E-2</v>
      </c>
      <c r="AY224" s="157" t="s">
        <v>18</v>
      </c>
      <c r="AZ224" s="157" t="s">
        <v>192</v>
      </c>
      <c r="BD224" s="157" t="s">
        <v>350</v>
      </c>
      <c r="BE224" s="157" t="str">
        <f t="shared" ref="BE224:BF271" si="66">AV224</f>
        <v>R_ES-APP-DW</v>
      </c>
      <c r="BF224" s="157" t="str">
        <f t="shared" si="66"/>
        <v>RH0_1</v>
      </c>
      <c r="BG224" s="157">
        <f t="shared" si="42"/>
        <v>2.1100281615679801E-2</v>
      </c>
      <c r="BH224" s="157" t="s">
        <v>18</v>
      </c>
      <c r="BI224" s="157" t="s">
        <v>194</v>
      </c>
      <c r="BM224" s="157" t="s">
        <v>350</v>
      </c>
      <c r="BN224" s="157" t="str">
        <f t="shared" ref="BN224:BO271" si="67">BE224</f>
        <v>R_ES-APP-DW</v>
      </c>
      <c r="BO224" s="157" t="str">
        <f t="shared" si="67"/>
        <v>RH0_1</v>
      </c>
      <c r="BP224" s="157">
        <f t="shared" si="61"/>
        <v>2.16553453978117E-2</v>
      </c>
      <c r="BQ224" s="157" t="s">
        <v>18</v>
      </c>
      <c r="BR224" s="157" t="s">
        <v>191</v>
      </c>
    </row>
    <row r="225" spans="11:70">
      <c r="K225" s="157" t="s">
        <v>350</v>
      </c>
      <c r="L225" s="157" t="str">
        <f t="shared" ref="L225:L271" si="68">L224</f>
        <v>R_ES-APP-DW</v>
      </c>
      <c r="M225" s="157" t="str">
        <f t="shared" si="50"/>
        <v>RH2_3</v>
      </c>
      <c r="N225" s="157">
        <f t="shared" si="51"/>
        <v>2.0606913950845501E-2</v>
      </c>
      <c r="O225" s="157" t="s">
        <v>18</v>
      </c>
      <c r="P225" s="157" t="s">
        <v>195</v>
      </c>
      <c r="T225" s="157" t="s">
        <v>350</v>
      </c>
      <c r="U225" s="157" t="str">
        <f t="shared" ref="U225:V271" si="69">L225</f>
        <v>R_ES-APP-DW</v>
      </c>
      <c r="V225" s="157" t="str">
        <f t="shared" si="69"/>
        <v>RH2_3</v>
      </c>
      <c r="W225" s="157">
        <f t="shared" si="52"/>
        <v>1.9269377650939001E-2</v>
      </c>
      <c r="X225" s="157" t="s">
        <v>18</v>
      </c>
      <c r="Y225" s="157" t="s">
        <v>190</v>
      </c>
      <c r="AC225" s="157" t="s">
        <v>350</v>
      </c>
      <c r="AD225" s="157" t="str">
        <f t="shared" si="63"/>
        <v>R_ES-APP-DW</v>
      </c>
      <c r="AE225" s="157" t="str">
        <f t="shared" si="63"/>
        <v>RH2_3</v>
      </c>
      <c r="AF225" s="157">
        <f t="shared" si="54"/>
        <v>2.1716461727874999E-2</v>
      </c>
      <c r="AG225" s="157" t="s">
        <v>18</v>
      </c>
      <c r="AH225" s="157" t="s">
        <v>196</v>
      </c>
      <c r="AL225" s="157" t="s">
        <v>350</v>
      </c>
      <c r="AM225" s="157" t="str">
        <f t="shared" si="64"/>
        <v>R_ES-APP-DW</v>
      </c>
      <c r="AN225" s="157" t="str">
        <f t="shared" si="64"/>
        <v>RH2_3</v>
      </c>
      <c r="AO225" s="157">
        <f t="shared" si="56"/>
        <v>2.02044634746338E-2</v>
      </c>
      <c r="AP225" s="157" t="s">
        <v>18</v>
      </c>
      <c r="AQ225" s="157" t="s">
        <v>193</v>
      </c>
      <c r="AU225" s="157" t="s">
        <v>350</v>
      </c>
      <c r="AV225" s="157" t="str">
        <f t="shared" si="65"/>
        <v>R_ES-APP-DW</v>
      </c>
      <c r="AW225" s="157" t="str">
        <f t="shared" si="65"/>
        <v>RH2_3</v>
      </c>
      <c r="AX225" s="157">
        <f t="shared" si="58"/>
        <v>1.9761792817229899E-2</v>
      </c>
      <c r="AY225" s="157" t="s">
        <v>18</v>
      </c>
      <c r="AZ225" s="157" t="s">
        <v>192</v>
      </c>
      <c r="BD225" s="157" t="s">
        <v>350</v>
      </c>
      <c r="BE225" s="157" t="str">
        <f t="shared" si="66"/>
        <v>R_ES-APP-DW</v>
      </c>
      <c r="BF225" s="157" t="str">
        <f t="shared" si="66"/>
        <v>RH2_3</v>
      </c>
      <c r="BG225" s="157">
        <f t="shared" ref="BG225:BG288" si="70">AO225</f>
        <v>2.02044634746338E-2</v>
      </c>
      <c r="BH225" s="157" t="s">
        <v>18</v>
      </c>
      <c r="BI225" s="157" t="s">
        <v>194</v>
      </c>
      <c r="BM225" s="157" t="s">
        <v>350</v>
      </c>
      <c r="BN225" s="157" t="str">
        <f t="shared" si="67"/>
        <v>R_ES-APP-DW</v>
      </c>
      <c r="BO225" s="157" t="str">
        <f t="shared" si="67"/>
        <v>RH2_3</v>
      </c>
      <c r="BP225" s="157">
        <f t="shared" si="61"/>
        <v>1.9761792817229899E-2</v>
      </c>
      <c r="BQ225" s="157" t="s">
        <v>18</v>
      </c>
      <c r="BR225" s="157" t="s">
        <v>191</v>
      </c>
    </row>
    <row r="226" spans="11:70">
      <c r="K226" s="157" t="s">
        <v>350</v>
      </c>
      <c r="L226" s="157" t="str">
        <f t="shared" si="68"/>
        <v>R_ES-APP-DW</v>
      </c>
      <c r="M226" s="157" t="str">
        <f t="shared" si="50"/>
        <v>RH4_5</v>
      </c>
      <c r="N226" s="157">
        <f t="shared" si="51"/>
        <v>1.99087438710615E-2</v>
      </c>
      <c r="O226" s="157" t="s">
        <v>18</v>
      </c>
      <c r="P226" s="157" t="s">
        <v>195</v>
      </c>
      <c r="T226" s="157" t="s">
        <v>350</v>
      </c>
      <c r="U226" s="157" t="str">
        <f t="shared" si="69"/>
        <v>R_ES-APP-DW</v>
      </c>
      <c r="V226" s="157" t="str">
        <f t="shared" si="69"/>
        <v>RH4_5</v>
      </c>
      <c r="W226" s="157">
        <f t="shared" si="52"/>
        <v>1.85538915735157E-2</v>
      </c>
      <c r="X226" s="157" t="s">
        <v>18</v>
      </c>
      <c r="Y226" s="157" t="s">
        <v>190</v>
      </c>
      <c r="AC226" s="157" t="s">
        <v>350</v>
      </c>
      <c r="AD226" s="157" t="str">
        <f t="shared" si="63"/>
        <v>R_ES-APP-DW</v>
      </c>
      <c r="AE226" s="157" t="str">
        <f t="shared" si="63"/>
        <v>RH4_5</v>
      </c>
      <c r="AF226" s="157">
        <f t="shared" si="54"/>
        <v>2.10410330240004E-2</v>
      </c>
      <c r="AG226" s="157" t="s">
        <v>18</v>
      </c>
      <c r="AH226" s="157" t="s">
        <v>196</v>
      </c>
      <c r="AL226" s="157" t="s">
        <v>350</v>
      </c>
      <c r="AM226" s="157" t="str">
        <f t="shared" si="64"/>
        <v>R_ES-APP-DW</v>
      </c>
      <c r="AN226" s="157" t="str">
        <f t="shared" si="64"/>
        <v>RH4_5</v>
      </c>
      <c r="AO226" s="157">
        <f t="shared" si="56"/>
        <v>1.9159866676335801E-2</v>
      </c>
      <c r="AP226" s="157" t="s">
        <v>18</v>
      </c>
      <c r="AQ226" s="157" t="s">
        <v>193</v>
      </c>
      <c r="AU226" s="157" t="s">
        <v>350</v>
      </c>
      <c r="AV226" s="157" t="str">
        <f t="shared" si="65"/>
        <v>R_ES-APP-DW</v>
      </c>
      <c r="AW226" s="157" t="str">
        <f t="shared" si="65"/>
        <v>RH4_5</v>
      </c>
      <c r="AX226" s="157">
        <f t="shared" si="58"/>
        <v>1.7601494690120401E-2</v>
      </c>
      <c r="AY226" s="157" t="s">
        <v>18</v>
      </c>
      <c r="AZ226" s="157" t="s">
        <v>192</v>
      </c>
      <c r="BD226" s="157" t="s">
        <v>350</v>
      </c>
      <c r="BE226" s="157" t="str">
        <f t="shared" si="66"/>
        <v>R_ES-APP-DW</v>
      </c>
      <c r="BF226" s="157" t="str">
        <f t="shared" si="66"/>
        <v>RH4_5</v>
      </c>
      <c r="BG226" s="157">
        <f t="shared" si="70"/>
        <v>1.9159866676335801E-2</v>
      </c>
      <c r="BH226" s="157" t="s">
        <v>18</v>
      </c>
      <c r="BI226" s="157" t="s">
        <v>194</v>
      </c>
      <c r="BM226" s="157" t="s">
        <v>350</v>
      </c>
      <c r="BN226" s="157" t="str">
        <f t="shared" si="67"/>
        <v>R_ES-APP-DW</v>
      </c>
      <c r="BO226" s="157" t="str">
        <f t="shared" si="67"/>
        <v>RH4_5</v>
      </c>
      <c r="BP226" s="157">
        <f t="shared" si="61"/>
        <v>1.7601494690120401E-2</v>
      </c>
      <c r="BQ226" s="157" t="s">
        <v>18</v>
      </c>
      <c r="BR226" s="157" t="s">
        <v>191</v>
      </c>
    </row>
    <row r="227" spans="11:70">
      <c r="K227" s="158" t="s">
        <v>350</v>
      </c>
      <c r="L227" s="157" t="str">
        <f t="shared" si="68"/>
        <v>R_ES-APP-DW</v>
      </c>
      <c r="M227" s="157" t="str">
        <f t="shared" si="50"/>
        <v>RH6_7</v>
      </c>
      <c r="N227" s="157">
        <f t="shared" si="51"/>
        <v>1.9131142691048E-2</v>
      </c>
      <c r="O227" s="157" t="s">
        <v>18</v>
      </c>
      <c r="P227" s="157" t="s">
        <v>195</v>
      </c>
      <c r="T227" s="157" t="s">
        <v>350</v>
      </c>
      <c r="U227" s="157" t="str">
        <f t="shared" si="69"/>
        <v>R_ES-APP-DW</v>
      </c>
      <c r="V227" s="157" t="str">
        <f t="shared" si="69"/>
        <v>RH6_7</v>
      </c>
      <c r="W227" s="157">
        <f t="shared" si="52"/>
        <v>1.8803352118699601E-2</v>
      </c>
      <c r="X227" s="157" t="s">
        <v>18</v>
      </c>
      <c r="Y227" s="157" t="s">
        <v>190</v>
      </c>
      <c r="AC227" s="157" t="s">
        <v>350</v>
      </c>
      <c r="AD227" s="157" t="str">
        <f t="shared" si="63"/>
        <v>R_ES-APP-DW</v>
      </c>
      <c r="AE227" s="157" t="str">
        <f t="shared" si="63"/>
        <v>RH6_7</v>
      </c>
      <c r="AF227" s="157">
        <f t="shared" si="54"/>
        <v>1.8623642385664298E-2</v>
      </c>
      <c r="AG227" s="157" t="s">
        <v>18</v>
      </c>
      <c r="AH227" s="157" t="s">
        <v>196</v>
      </c>
      <c r="AL227" s="157" t="s">
        <v>350</v>
      </c>
      <c r="AM227" s="157" t="str">
        <f t="shared" si="64"/>
        <v>R_ES-APP-DW</v>
      </c>
      <c r="AN227" s="157" t="str">
        <f t="shared" si="64"/>
        <v>RH6_7</v>
      </c>
      <c r="AO227" s="157">
        <f t="shared" si="56"/>
        <v>1.8319027581294899E-2</v>
      </c>
      <c r="AP227" s="157" t="s">
        <v>18</v>
      </c>
      <c r="AQ227" s="157" t="s">
        <v>193</v>
      </c>
      <c r="AU227" s="157" t="s">
        <v>350</v>
      </c>
      <c r="AV227" s="157" t="str">
        <f t="shared" si="65"/>
        <v>R_ES-APP-DW</v>
      </c>
      <c r="AW227" s="157" t="str">
        <f t="shared" si="65"/>
        <v>RH6_7</v>
      </c>
      <c r="AX227" s="157">
        <f t="shared" si="58"/>
        <v>1.6744293447780698E-2</v>
      </c>
      <c r="AY227" s="157" t="s">
        <v>18</v>
      </c>
      <c r="AZ227" s="157" t="s">
        <v>192</v>
      </c>
      <c r="BD227" s="157" t="s">
        <v>350</v>
      </c>
      <c r="BE227" s="157" t="str">
        <f t="shared" si="66"/>
        <v>R_ES-APP-DW</v>
      </c>
      <c r="BF227" s="157" t="str">
        <f t="shared" si="66"/>
        <v>RH6_7</v>
      </c>
      <c r="BG227" s="157">
        <f t="shared" si="70"/>
        <v>1.8319027581294899E-2</v>
      </c>
      <c r="BH227" s="157" t="s">
        <v>18</v>
      </c>
      <c r="BI227" s="157" t="s">
        <v>194</v>
      </c>
      <c r="BM227" s="157" t="s">
        <v>350</v>
      </c>
      <c r="BN227" s="157" t="str">
        <f t="shared" si="67"/>
        <v>R_ES-APP-DW</v>
      </c>
      <c r="BO227" s="157" t="str">
        <f t="shared" si="67"/>
        <v>RH6_7</v>
      </c>
      <c r="BP227" s="157">
        <f t="shared" si="61"/>
        <v>1.6744293447780698E-2</v>
      </c>
      <c r="BQ227" s="157" t="s">
        <v>18</v>
      </c>
      <c r="BR227" s="157" t="s">
        <v>191</v>
      </c>
    </row>
    <row r="228" spans="11:70">
      <c r="K228" s="157" t="s">
        <v>350</v>
      </c>
      <c r="L228" s="157" t="str">
        <f t="shared" si="68"/>
        <v>R_ES-APP-DW</v>
      </c>
      <c r="M228" s="157" t="str">
        <f t="shared" si="50"/>
        <v>RH8_9</v>
      </c>
      <c r="N228" s="157">
        <f t="shared" si="51"/>
        <v>1.8830899452683101E-2</v>
      </c>
      <c r="O228" s="157" t="s">
        <v>18</v>
      </c>
      <c r="P228" s="157" t="s">
        <v>195</v>
      </c>
      <c r="T228" s="157" t="s">
        <v>350</v>
      </c>
      <c r="U228" s="157" t="str">
        <f t="shared" si="69"/>
        <v>R_ES-APP-DW</v>
      </c>
      <c r="V228" s="157" t="str">
        <f t="shared" si="69"/>
        <v>RH8_9</v>
      </c>
      <c r="W228" s="157">
        <f t="shared" si="52"/>
        <v>2.0275784295644899E-2</v>
      </c>
      <c r="X228" s="157" t="s">
        <v>18</v>
      </c>
      <c r="Y228" s="157" t="s">
        <v>190</v>
      </c>
      <c r="AC228" s="157" t="s">
        <v>350</v>
      </c>
      <c r="AD228" s="157" t="str">
        <f t="shared" si="63"/>
        <v>R_ES-APP-DW</v>
      </c>
      <c r="AE228" s="157" t="str">
        <f t="shared" si="63"/>
        <v>RH8_9</v>
      </c>
      <c r="AF228" s="157">
        <f t="shared" si="54"/>
        <v>1.7156934758240101E-2</v>
      </c>
      <c r="AG228" s="157" t="s">
        <v>18</v>
      </c>
      <c r="AH228" s="157" t="s">
        <v>196</v>
      </c>
      <c r="AL228" s="157" t="s">
        <v>350</v>
      </c>
      <c r="AM228" s="157" t="str">
        <f t="shared" si="64"/>
        <v>R_ES-APP-DW</v>
      </c>
      <c r="AN228" s="157" t="str">
        <f t="shared" si="64"/>
        <v>RH8_9</v>
      </c>
      <c r="AO228" s="157">
        <f t="shared" si="56"/>
        <v>1.8367232972075199E-2</v>
      </c>
      <c r="AP228" s="157" t="s">
        <v>18</v>
      </c>
      <c r="AQ228" s="157" t="s">
        <v>193</v>
      </c>
      <c r="AU228" s="157" t="s">
        <v>350</v>
      </c>
      <c r="AV228" s="157" t="str">
        <f t="shared" si="65"/>
        <v>R_ES-APP-DW</v>
      </c>
      <c r="AW228" s="157" t="str">
        <f t="shared" si="65"/>
        <v>RH8_9</v>
      </c>
      <c r="AX228" s="157">
        <f t="shared" si="58"/>
        <v>1.6887841722384601E-2</v>
      </c>
      <c r="AY228" s="157" t="s">
        <v>18</v>
      </c>
      <c r="AZ228" s="157" t="s">
        <v>192</v>
      </c>
      <c r="BD228" s="157" t="s">
        <v>350</v>
      </c>
      <c r="BE228" s="157" t="str">
        <f t="shared" si="66"/>
        <v>R_ES-APP-DW</v>
      </c>
      <c r="BF228" s="157" t="str">
        <f t="shared" si="66"/>
        <v>RH8_9</v>
      </c>
      <c r="BG228" s="157">
        <f t="shared" si="70"/>
        <v>1.8367232972075199E-2</v>
      </c>
      <c r="BH228" s="157" t="s">
        <v>18</v>
      </c>
      <c r="BI228" s="157" t="s">
        <v>194</v>
      </c>
      <c r="BM228" s="157" t="s">
        <v>350</v>
      </c>
      <c r="BN228" s="157" t="str">
        <f t="shared" si="67"/>
        <v>R_ES-APP-DW</v>
      </c>
      <c r="BO228" s="157" t="str">
        <f t="shared" si="67"/>
        <v>RH8_9</v>
      </c>
      <c r="BP228" s="157">
        <f t="shared" si="61"/>
        <v>1.6887841722384601E-2</v>
      </c>
      <c r="BQ228" s="157" t="s">
        <v>18</v>
      </c>
      <c r="BR228" s="157" t="s">
        <v>191</v>
      </c>
    </row>
    <row r="229" spans="11:70">
      <c r="K229" s="157" t="s">
        <v>350</v>
      </c>
      <c r="L229" s="157" t="str">
        <f t="shared" si="68"/>
        <v>R_ES-APP-DW</v>
      </c>
      <c r="M229" s="157" t="str">
        <f t="shared" si="50"/>
        <v>RH10_11</v>
      </c>
      <c r="N229" s="157">
        <f t="shared" si="51"/>
        <v>1.8892209620715399E-2</v>
      </c>
      <c r="O229" s="157" t="s">
        <v>18</v>
      </c>
      <c r="P229" s="157" t="s">
        <v>195</v>
      </c>
      <c r="T229" s="157" t="s">
        <v>350</v>
      </c>
      <c r="U229" s="157" t="str">
        <f t="shared" si="69"/>
        <v>R_ES-APP-DW</v>
      </c>
      <c r="V229" s="157" t="str">
        <f t="shared" si="69"/>
        <v>RH10_11</v>
      </c>
      <c r="W229" s="157">
        <f t="shared" si="52"/>
        <v>2.2672709406807202E-2</v>
      </c>
      <c r="X229" s="157" t="s">
        <v>18</v>
      </c>
      <c r="Y229" s="157" t="s">
        <v>190</v>
      </c>
      <c r="AC229" s="157" t="s">
        <v>350</v>
      </c>
      <c r="AD229" s="157" t="str">
        <f t="shared" si="63"/>
        <v>R_ES-APP-DW</v>
      </c>
      <c r="AE229" s="157" t="str">
        <f t="shared" si="63"/>
        <v>RH10_11</v>
      </c>
      <c r="AF229" s="157">
        <f t="shared" si="54"/>
        <v>1.6996069788382001E-2</v>
      </c>
      <c r="AG229" s="157" t="s">
        <v>18</v>
      </c>
      <c r="AH229" s="157" t="s">
        <v>196</v>
      </c>
      <c r="AL229" s="157" t="s">
        <v>350</v>
      </c>
      <c r="AM229" s="157" t="str">
        <f t="shared" si="64"/>
        <v>R_ES-APP-DW</v>
      </c>
      <c r="AN229" s="157" t="str">
        <f t="shared" si="64"/>
        <v>RH10_11</v>
      </c>
      <c r="AO229" s="157">
        <f t="shared" si="56"/>
        <v>1.9516123374229401E-2</v>
      </c>
      <c r="AP229" s="157" t="s">
        <v>18</v>
      </c>
      <c r="AQ229" s="157" t="s">
        <v>193</v>
      </c>
      <c r="AU229" s="157" t="s">
        <v>350</v>
      </c>
      <c r="AV229" s="157" t="str">
        <f t="shared" si="65"/>
        <v>R_ES-APP-DW</v>
      </c>
      <c r="AW229" s="157" t="str">
        <f t="shared" si="65"/>
        <v>RH10_11</v>
      </c>
      <c r="AX229" s="157">
        <f t="shared" si="58"/>
        <v>1.8742267418083301E-2</v>
      </c>
      <c r="AY229" s="157" t="s">
        <v>18</v>
      </c>
      <c r="AZ229" s="157" t="s">
        <v>192</v>
      </c>
      <c r="BD229" s="157" t="s">
        <v>350</v>
      </c>
      <c r="BE229" s="157" t="str">
        <f t="shared" si="66"/>
        <v>R_ES-APP-DW</v>
      </c>
      <c r="BF229" s="157" t="str">
        <f t="shared" si="66"/>
        <v>RH10_11</v>
      </c>
      <c r="BG229" s="157">
        <f t="shared" si="70"/>
        <v>1.9516123374229401E-2</v>
      </c>
      <c r="BH229" s="157" t="s">
        <v>18</v>
      </c>
      <c r="BI229" s="157" t="s">
        <v>194</v>
      </c>
      <c r="BM229" s="157" t="s">
        <v>350</v>
      </c>
      <c r="BN229" s="157" t="str">
        <f t="shared" si="67"/>
        <v>R_ES-APP-DW</v>
      </c>
      <c r="BO229" s="157" t="str">
        <f t="shared" si="67"/>
        <v>RH10_11</v>
      </c>
      <c r="BP229" s="157">
        <f t="shared" si="61"/>
        <v>1.8742267418083301E-2</v>
      </c>
      <c r="BQ229" s="157" t="s">
        <v>18</v>
      </c>
      <c r="BR229" s="157" t="s">
        <v>191</v>
      </c>
    </row>
    <row r="230" spans="11:70">
      <c r="K230" s="157" t="s">
        <v>350</v>
      </c>
      <c r="L230" s="157" t="str">
        <f t="shared" si="68"/>
        <v>R_ES-APP-DW</v>
      </c>
      <c r="M230" s="157" t="str">
        <f t="shared" si="50"/>
        <v>RH12_13</v>
      </c>
      <c r="N230" s="157">
        <f t="shared" si="51"/>
        <v>1.9735672875253098E-2</v>
      </c>
      <c r="O230" s="157" t="s">
        <v>18</v>
      </c>
      <c r="P230" s="157" t="s">
        <v>195</v>
      </c>
      <c r="T230" s="157" t="s">
        <v>350</v>
      </c>
      <c r="U230" s="157" t="str">
        <f t="shared" si="69"/>
        <v>R_ES-APP-DW</v>
      </c>
      <c r="V230" s="157" t="str">
        <f t="shared" si="69"/>
        <v>RH12_13</v>
      </c>
      <c r="W230" s="157">
        <f t="shared" si="52"/>
        <v>2.27084613240583E-2</v>
      </c>
      <c r="X230" s="157" t="s">
        <v>18</v>
      </c>
      <c r="Y230" s="157" t="s">
        <v>190</v>
      </c>
      <c r="AC230" s="157" t="s">
        <v>350</v>
      </c>
      <c r="AD230" s="157" t="str">
        <f t="shared" si="63"/>
        <v>R_ES-APP-DW</v>
      </c>
      <c r="AE230" s="157" t="str">
        <f t="shared" si="63"/>
        <v>RH12_13</v>
      </c>
      <c r="AF230" s="157">
        <f t="shared" si="54"/>
        <v>1.8190021942149099E-2</v>
      </c>
      <c r="AG230" s="157" t="s">
        <v>18</v>
      </c>
      <c r="AH230" s="157" t="s">
        <v>196</v>
      </c>
      <c r="AL230" s="157" t="s">
        <v>350</v>
      </c>
      <c r="AM230" s="157" t="str">
        <f t="shared" si="64"/>
        <v>R_ES-APP-DW</v>
      </c>
      <c r="AN230" s="157" t="str">
        <f t="shared" si="64"/>
        <v>RH12_13</v>
      </c>
      <c r="AO230" s="157">
        <f t="shared" si="56"/>
        <v>2.0392977411634601E-2</v>
      </c>
      <c r="AP230" s="157" t="s">
        <v>18</v>
      </c>
      <c r="AQ230" s="157" t="s">
        <v>193</v>
      </c>
      <c r="AU230" s="157" t="s">
        <v>350</v>
      </c>
      <c r="AV230" s="157" t="str">
        <f t="shared" si="65"/>
        <v>R_ES-APP-DW</v>
      </c>
      <c r="AW230" s="157" t="str">
        <f t="shared" si="65"/>
        <v>RH12_13</v>
      </c>
      <c r="AX230" s="157">
        <f t="shared" si="58"/>
        <v>2.03766512243404E-2</v>
      </c>
      <c r="AY230" s="157" t="s">
        <v>18</v>
      </c>
      <c r="AZ230" s="157" t="s">
        <v>192</v>
      </c>
      <c r="BD230" s="157" t="s">
        <v>350</v>
      </c>
      <c r="BE230" s="157" t="str">
        <f t="shared" si="66"/>
        <v>R_ES-APP-DW</v>
      </c>
      <c r="BF230" s="157" t="str">
        <f t="shared" si="66"/>
        <v>RH12_13</v>
      </c>
      <c r="BG230" s="157">
        <f t="shared" si="70"/>
        <v>2.0392977411634601E-2</v>
      </c>
      <c r="BH230" s="157" t="s">
        <v>18</v>
      </c>
      <c r="BI230" s="157" t="s">
        <v>194</v>
      </c>
      <c r="BM230" s="157" t="s">
        <v>350</v>
      </c>
      <c r="BN230" s="157" t="str">
        <f t="shared" si="67"/>
        <v>R_ES-APP-DW</v>
      </c>
      <c r="BO230" s="157" t="str">
        <f t="shared" si="67"/>
        <v>RH12_13</v>
      </c>
      <c r="BP230" s="157">
        <f t="shared" si="61"/>
        <v>2.03766512243404E-2</v>
      </c>
      <c r="BQ230" s="157" t="s">
        <v>18</v>
      </c>
      <c r="BR230" s="157" t="s">
        <v>191</v>
      </c>
    </row>
    <row r="231" spans="11:70">
      <c r="K231" s="158" t="s">
        <v>350</v>
      </c>
      <c r="L231" s="157" t="str">
        <f t="shared" si="68"/>
        <v>R_ES-APP-DW</v>
      </c>
      <c r="M231" s="157" t="str">
        <f t="shared" si="50"/>
        <v>RH14_15</v>
      </c>
      <c r="N231" s="157">
        <f t="shared" si="51"/>
        <v>2.0535190266484399E-2</v>
      </c>
      <c r="O231" s="157" t="s">
        <v>18</v>
      </c>
      <c r="P231" s="157" t="s">
        <v>195</v>
      </c>
      <c r="T231" s="157" t="s">
        <v>350</v>
      </c>
      <c r="U231" s="157" t="str">
        <f t="shared" si="69"/>
        <v>R_ES-APP-DW</v>
      </c>
      <c r="V231" s="157" t="str">
        <f t="shared" si="69"/>
        <v>RH14_15</v>
      </c>
      <c r="W231" s="157">
        <f t="shared" si="52"/>
        <v>2.2052829918983601E-2</v>
      </c>
      <c r="X231" s="157" t="s">
        <v>18</v>
      </c>
      <c r="Y231" s="157" t="s">
        <v>190</v>
      </c>
      <c r="AC231" s="157" t="s">
        <v>350</v>
      </c>
      <c r="AD231" s="157" t="str">
        <f t="shared" si="63"/>
        <v>R_ES-APP-DW</v>
      </c>
      <c r="AE231" s="157" t="str">
        <f t="shared" si="63"/>
        <v>RH14_15</v>
      </c>
      <c r="AF231" s="157">
        <f t="shared" si="54"/>
        <v>2.09674919745702E-2</v>
      </c>
      <c r="AG231" s="157" t="s">
        <v>18</v>
      </c>
      <c r="AH231" s="157" t="s">
        <v>196</v>
      </c>
      <c r="AL231" s="157" t="s">
        <v>350</v>
      </c>
      <c r="AM231" s="157" t="str">
        <f t="shared" si="64"/>
        <v>R_ES-APP-DW</v>
      </c>
      <c r="AN231" s="157" t="str">
        <f t="shared" si="64"/>
        <v>RH14_15</v>
      </c>
      <c r="AO231" s="157">
        <f t="shared" si="56"/>
        <v>2.1041702332658799E-2</v>
      </c>
      <c r="AP231" s="157" t="s">
        <v>18</v>
      </c>
      <c r="AQ231" s="157" t="s">
        <v>193</v>
      </c>
      <c r="AU231" s="157" t="s">
        <v>350</v>
      </c>
      <c r="AV231" s="157" t="str">
        <f t="shared" si="65"/>
        <v>R_ES-APP-DW</v>
      </c>
      <c r="AW231" s="157" t="str">
        <f t="shared" si="65"/>
        <v>RH14_15</v>
      </c>
      <c r="AX231" s="157">
        <f t="shared" si="58"/>
        <v>2.0778238730769099E-2</v>
      </c>
      <c r="AY231" s="157" t="s">
        <v>18</v>
      </c>
      <c r="AZ231" s="157" t="s">
        <v>192</v>
      </c>
      <c r="BD231" s="157" t="s">
        <v>350</v>
      </c>
      <c r="BE231" s="157" t="str">
        <f t="shared" si="66"/>
        <v>R_ES-APP-DW</v>
      </c>
      <c r="BF231" s="157" t="str">
        <f t="shared" si="66"/>
        <v>RH14_15</v>
      </c>
      <c r="BG231" s="157">
        <f t="shared" si="70"/>
        <v>2.1041702332658799E-2</v>
      </c>
      <c r="BH231" s="157" t="s">
        <v>18</v>
      </c>
      <c r="BI231" s="157" t="s">
        <v>194</v>
      </c>
      <c r="BM231" s="157" t="s">
        <v>350</v>
      </c>
      <c r="BN231" s="157" t="str">
        <f t="shared" si="67"/>
        <v>R_ES-APP-DW</v>
      </c>
      <c r="BO231" s="157" t="str">
        <f t="shared" si="67"/>
        <v>RH14_15</v>
      </c>
      <c r="BP231" s="157">
        <f t="shared" si="61"/>
        <v>2.0778238730769099E-2</v>
      </c>
      <c r="BQ231" s="157" t="s">
        <v>18</v>
      </c>
      <c r="BR231" s="157" t="s">
        <v>191</v>
      </c>
    </row>
    <row r="232" spans="11:70">
      <c r="K232" s="157" t="s">
        <v>350</v>
      </c>
      <c r="L232" s="157" t="str">
        <f t="shared" si="68"/>
        <v>R_ES-APP-DW</v>
      </c>
      <c r="M232" s="157" t="str">
        <f t="shared" si="50"/>
        <v>RH16_17</v>
      </c>
      <c r="N232" s="157">
        <f t="shared" si="51"/>
        <v>2.0896719862378399E-2</v>
      </c>
      <c r="O232" s="157" t="s">
        <v>18</v>
      </c>
      <c r="P232" s="157" t="s">
        <v>195</v>
      </c>
      <c r="T232" s="157" t="s">
        <v>350</v>
      </c>
      <c r="U232" s="157" t="str">
        <f t="shared" si="69"/>
        <v>R_ES-APP-DW</v>
      </c>
      <c r="V232" s="157" t="str">
        <f t="shared" si="69"/>
        <v>RH16_17</v>
      </c>
      <c r="W232" s="157">
        <f t="shared" si="52"/>
        <v>2.1192518819202099E-2</v>
      </c>
      <c r="X232" s="157" t="s">
        <v>18</v>
      </c>
      <c r="Y232" s="157" t="s">
        <v>190</v>
      </c>
      <c r="AC232" s="157" t="s">
        <v>350</v>
      </c>
      <c r="AD232" s="157" t="str">
        <f t="shared" si="63"/>
        <v>R_ES-APP-DW</v>
      </c>
      <c r="AE232" s="157" t="str">
        <f t="shared" si="63"/>
        <v>RH16_17</v>
      </c>
      <c r="AF232" s="157">
        <f t="shared" si="54"/>
        <v>2.1896382103851399E-2</v>
      </c>
      <c r="AG232" s="157" t="s">
        <v>18</v>
      </c>
      <c r="AH232" s="157" t="s">
        <v>196</v>
      </c>
      <c r="AL232" s="157" t="s">
        <v>350</v>
      </c>
      <c r="AM232" s="157" t="str">
        <f t="shared" si="64"/>
        <v>R_ES-APP-DW</v>
      </c>
      <c r="AN232" s="157" t="str">
        <f t="shared" si="64"/>
        <v>RH16_17</v>
      </c>
      <c r="AO232" s="157">
        <f t="shared" si="56"/>
        <v>2.1031470252881299E-2</v>
      </c>
      <c r="AP232" s="157" t="s">
        <v>18</v>
      </c>
      <c r="AQ232" s="157" t="s">
        <v>193</v>
      </c>
      <c r="AU232" s="157" t="s">
        <v>350</v>
      </c>
      <c r="AV232" s="157" t="str">
        <f t="shared" si="65"/>
        <v>R_ES-APP-DW</v>
      </c>
      <c r="AW232" s="157" t="str">
        <f t="shared" si="65"/>
        <v>RH16_17</v>
      </c>
      <c r="AX232" s="157">
        <f t="shared" si="58"/>
        <v>2.0691900759336499E-2</v>
      </c>
      <c r="AY232" s="157" t="s">
        <v>18</v>
      </c>
      <c r="AZ232" s="157" t="s">
        <v>192</v>
      </c>
      <c r="BD232" s="157" t="s">
        <v>350</v>
      </c>
      <c r="BE232" s="157" t="str">
        <f t="shared" si="66"/>
        <v>R_ES-APP-DW</v>
      </c>
      <c r="BF232" s="157" t="str">
        <f t="shared" si="66"/>
        <v>RH16_17</v>
      </c>
      <c r="BG232" s="157">
        <f t="shared" si="70"/>
        <v>2.1031470252881299E-2</v>
      </c>
      <c r="BH232" s="157" t="s">
        <v>18</v>
      </c>
      <c r="BI232" s="157" t="s">
        <v>194</v>
      </c>
      <c r="BM232" s="157" t="s">
        <v>350</v>
      </c>
      <c r="BN232" s="157" t="str">
        <f t="shared" si="67"/>
        <v>R_ES-APP-DW</v>
      </c>
      <c r="BO232" s="157" t="str">
        <f t="shared" si="67"/>
        <v>RH16_17</v>
      </c>
      <c r="BP232" s="157">
        <f t="shared" si="61"/>
        <v>2.0691900759336499E-2</v>
      </c>
      <c r="BQ232" s="157" t="s">
        <v>18</v>
      </c>
      <c r="BR232" s="157" t="s">
        <v>191</v>
      </c>
    </row>
    <row r="233" spans="11:70">
      <c r="K233" s="157" t="s">
        <v>350</v>
      </c>
      <c r="L233" s="157" t="str">
        <f t="shared" si="68"/>
        <v>R_ES-APP-DW</v>
      </c>
      <c r="M233" s="157" t="str">
        <f t="shared" si="50"/>
        <v>RH18_19</v>
      </c>
      <c r="N233" s="157">
        <f t="shared" si="51"/>
        <v>2.0865770170115702E-2</v>
      </c>
      <c r="O233" s="157" t="s">
        <v>18</v>
      </c>
      <c r="P233" s="157" t="s">
        <v>195</v>
      </c>
      <c r="T233" s="157" t="s">
        <v>350</v>
      </c>
      <c r="U233" s="157" t="str">
        <f t="shared" si="69"/>
        <v>R_ES-APP-DW</v>
      </c>
      <c r="V233" s="157" t="str">
        <f t="shared" si="69"/>
        <v>RH18_19</v>
      </c>
      <c r="W233" s="157">
        <f t="shared" si="52"/>
        <v>2.1134468356732401E-2</v>
      </c>
      <c r="X233" s="157" t="s">
        <v>18</v>
      </c>
      <c r="Y233" s="157" t="s">
        <v>190</v>
      </c>
      <c r="AC233" s="157" t="s">
        <v>350</v>
      </c>
      <c r="AD233" s="157" t="str">
        <f t="shared" si="63"/>
        <v>R_ES-APP-DW</v>
      </c>
      <c r="AE233" s="157" t="str">
        <f t="shared" si="63"/>
        <v>RH18_19</v>
      </c>
      <c r="AF233" s="157">
        <f t="shared" si="54"/>
        <v>2.17155355129377E-2</v>
      </c>
      <c r="AG233" s="157" t="s">
        <v>18</v>
      </c>
      <c r="AH233" s="157" t="s">
        <v>196</v>
      </c>
      <c r="AL233" s="157" t="s">
        <v>350</v>
      </c>
      <c r="AM233" s="157" t="str">
        <f t="shared" si="64"/>
        <v>R_ES-APP-DW</v>
      </c>
      <c r="AN233" s="157" t="str">
        <f t="shared" si="64"/>
        <v>RH18_19</v>
      </c>
      <c r="AO233" s="157">
        <f t="shared" si="56"/>
        <v>2.0772466684862202E-2</v>
      </c>
      <c r="AP233" s="157" t="s">
        <v>18</v>
      </c>
      <c r="AQ233" s="157" t="s">
        <v>193</v>
      </c>
      <c r="AU233" s="157" t="s">
        <v>350</v>
      </c>
      <c r="AV233" s="157" t="str">
        <f t="shared" si="65"/>
        <v>R_ES-APP-DW</v>
      </c>
      <c r="AW233" s="157" t="str">
        <f t="shared" si="65"/>
        <v>RH18_19</v>
      </c>
      <c r="AX233" s="157">
        <f t="shared" si="58"/>
        <v>2.0434688956400601E-2</v>
      </c>
      <c r="AY233" s="157" t="s">
        <v>18</v>
      </c>
      <c r="AZ233" s="157" t="s">
        <v>192</v>
      </c>
      <c r="BD233" s="157" t="s">
        <v>350</v>
      </c>
      <c r="BE233" s="157" t="str">
        <f t="shared" si="66"/>
        <v>R_ES-APP-DW</v>
      </c>
      <c r="BF233" s="157" t="str">
        <f t="shared" si="66"/>
        <v>RH18_19</v>
      </c>
      <c r="BG233" s="157">
        <f t="shared" si="70"/>
        <v>2.0772466684862202E-2</v>
      </c>
      <c r="BH233" s="157" t="s">
        <v>18</v>
      </c>
      <c r="BI233" s="157" t="s">
        <v>194</v>
      </c>
      <c r="BM233" s="157" t="s">
        <v>350</v>
      </c>
      <c r="BN233" s="157" t="str">
        <f t="shared" si="67"/>
        <v>R_ES-APP-DW</v>
      </c>
      <c r="BO233" s="157" t="str">
        <f t="shared" si="67"/>
        <v>RH18_19</v>
      </c>
      <c r="BP233" s="157">
        <f t="shared" si="61"/>
        <v>2.0434688956400601E-2</v>
      </c>
      <c r="BQ233" s="157" t="s">
        <v>18</v>
      </c>
      <c r="BR233" s="157" t="s">
        <v>191</v>
      </c>
    </row>
    <row r="234" spans="11:70">
      <c r="K234" s="157" t="s">
        <v>350</v>
      </c>
      <c r="L234" s="157" t="str">
        <f t="shared" si="68"/>
        <v>R_ES-APP-DW</v>
      </c>
      <c r="M234" s="157" t="str">
        <f t="shared" si="50"/>
        <v>RH20_21</v>
      </c>
      <c r="N234" s="157">
        <f t="shared" si="51"/>
        <v>2.08182800695852E-2</v>
      </c>
      <c r="O234" s="157" t="s">
        <v>18</v>
      </c>
      <c r="P234" s="157" t="s">
        <v>195</v>
      </c>
      <c r="T234" s="157" t="s">
        <v>350</v>
      </c>
      <c r="U234" s="157" t="str">
        <f t="shared" si="69"/>
        <v>R_ES-APP-DW</v>
      </c>
      <c r="V234" s="157" t="str">
        <f t="shared" si="69"/>
        <v>RH20_21</v>
      </c>
      <c r="W234" s="157">
        <f t="shared" si="52"/>
        <v>2.1601590955728701E-2</v>
      </c>
      <c r="X234" s="157" t="s">
        <v>18</v>
      </c>
      <c r="Y234" s="157" t="s">
        <v>190</v>
      </c>
      <c r="AC234" s="157" t="s">
        <v>350</v>
      </c>
      <c r="AD234" s="157" t="str">
        <f t="shared" si="63"/>
        <v>R_ES-APP-DW</v>
      </c>
      <c r="AE234" s="157" t="str">
        <f t="shared" si="63"/>
        <v>RH20_21</v>
      </c>
      <c r="AF234" s="157">
        <f t="shared" si="54"/>
        <v>2.12535167287306E-2</v>
      </c>
      <c r="AG234" s="157" t="s">
        <v>18</v>
      </c>
      <c r="AH234" s="157" t="s">
        <v>196</v>
      </c>
      <c r="AL234" s="157" t="s">
        <v>350</v>
      </c>
      <c r="AM234" s="157" t="str">
        <f t="shared" si="64"/>
        <v>R_ES-APP-DW</v>
      </c>
      <c r="AN234" s="157" t="str">
        <f t="shared" si="64"/>
        <v>RH20_21</v>
      </c>
      <c r="AO234" s="157">
        <f t="shared" si="56"/>
        <v>2.0871709048996399E-2</v>
      </c>
      <c r="AP234" s="157" t="s">
        <v>18</v>
      </c>
      <c r="AQ234" s="157" t="s">
        <v>193</v>
      </c>
      <c r="AU234" s="157" t="s">
        <v>350</v>
      </c>
      <c r="AV234" s="157" t="str">
        <f t="shared" si="65"/>
        <v>R_ES-APP-DW</v>
      </c>
      <c r="AW234" s="157" t="str">
        <f t="shared" si="65"/>
        <v>RH20_21</v>
      </c>
      <c r="AX234" s="157">
        <f t="shared" si="58"/>
        <v>2.08022312711157E-2</v>
      </c>
      <c r="AY234" s="157" t="s">
        <v>18</v>
      </c>
      <c r="AZ234" s="157" t="s">
        <v>192</v>
      </c>
      <c r="BD234" s="157" t="s">
        <v>350</v>
      </c>
      <c r="BE234" s="157" t="str">
        <f t="shared" si="66"/>
        <v>R_ES-APP-DW</v>
      </c>
      <c r="BF234" s="157" t="str">
        <f t="shared" si="66"/>
        <v>RH20_21</v>
      </c>
      <c r="BG234" s="157">
        <f t="shared" si="70"/>
        <v>2.0871709048996399E-2</v>
      </c>
      <c r="BH234" s="157" t="s">
        <v>18</v>
      </c>
      <c r="BI234" s="157" t="s">
        <v>194</v>
      </c>
      <c r="BM234" s="157" t="s">
        <v>350</v>
      </c>
      <c r="BN234" s="157" t="str">
        <f t="shared" si="67"/>
        <v>R_ES-APP-DW</v>
      </c>
      <c r="BO234" s="157" t="str">
        <f t="shared" si="67"/>
        <v>RH20_21</v>
      </c>
      <c r="BP234" s="157">
        <f t="shared" si="61"/>
        <v>2.08022312711157E-2</v>
      </c>
      <c r="BQ234" s="157" t="s">
        <v>18</v>
      </c>
      <c r="BR234" s="157" t="s">
        <v>191</v>
      </c>
    </row>
    <row r="235" spans="11:70">
      <c r="K235" s="158" t="s">
        <v>350</v>
      </c>
      <c r="L235" s="157" t="str">
        <f t="shared" si="68"/>
        <v>R_ES-APP-DW</v>
      </c>
      <c r="M235" s="157" t="str">
        <f t="shared" si="50"/>
        <v>RH22_23</v>
      </c>
      <c r="N235" s="157">
        <f t="shared" si="51"/>
        <v>2.09309345114678E-2</v>
      </c>
      <c r="O235" s="157" t="s">
        <v>18</v>
      </c>
      <c r="P235" s="157" t="s">
        <v>195</v>
      </c>
      <c r="T235" s="157" t="s">
        <v>350</v>
      </c>
      <c r="U235" s="157" t="str">
        <f t="shared" si="69"/>
        <v>R_ES-APP-DW</v>
      </c>
      <c r="V235" s="157" t="str">
        <f t="shared" si="69"/>
        <v>RH22_23</v>
      </c>
      <c r="W235" s="157">
        <f t="shared" si="52"/>
        <v>2.17726786365968E-2</v>
      </c>
      <c r="X235" s="157" t="s">
        <v>18</v>
      </c>
      <c r="Y235" s="157" t="s">
        <v>190</v>
      </c>
      <c r="AC235" s="157" t="s">
        <v>350</v>
      </c>
      <c r="AD235" s="157" t="str">
        <f t="shared" si="63"/>
        <v>R_ES-APP-DW</v>
      </c>
      <c r="AE235" s="157" t="str">
        <f t="shared" si="63"/>
        <v>RH22_23</v>
      </c>
      <c r="AF235" s="157">
        <f t="shared" si="54"/>
        <v>2.1019278776313498E-2</v>
      </c>
      <c r="AG235" s="157" t="s">
        <v>18</v>
      </c>
      <c r="AH235" s="157" t="s">
        <v>196</v>
      </c>
      <c r="AL235" s="157" t="s">
        <v>350</v>
      </c>
      <c r="AM235" s="157" t="str">
        <f t="shared" si="64"/>
        <v>R_ES-APP-DW</v>
      </c>
      <c r="AN235" s="157" t="str">
        <f t="shared" si="64"/>
        <v>RH22_23</v>
      </c>
      <c r="AO235" s="157">
        <f t="shared" si="56"/>
        <v>2.1048829860768201E-2</v>
      </c>
      <c r="AP235" s="157" t="s">
        <v>18</v>
      </c>
      <c r="AQ235" s="157" t="s">
        <v>193</v>
      </c>
      <c r="AU235" s="157" t="s">
        <v>350</v>
      </c>
      <c r="AV235" s="157" t="str">
        <f t="shared" si="65"/>
        <v>R_ES-APP-DW</v>
      </c>
      <c r="AW235" s="157" t="str">
        <f t="shared" si="65"/>
        <v>RH22_23</v>
      </c>
      <c r="AX235" s="157">
        <f t="shared" si="58"/>
        <v>2.11656433177729E-2</v>
      </c>
      <c r="AY235" s="157" t="s">
        <v>18</v>
      </c>
      <c r="AZ235" s="157" t="s">
        <v>192</v>
      </c>
      <c r="BD235" s="157" t="s">
        <v>350</v>
      </c>
      <c r="BE235" s="157" t="str">
        <f t="shared" si="66"/>
        <v>R_ES-APP-DW</v>
      </c>
      <c r="BF235" s="157" t="str">
        <f t="shared" si="66"/>
        <v>RH22_23</v>
      </c>
      <c r="BG235" s="157">
        <f t="shared" si="70"/>
        <v>2.1048829860768201E-2</v>
      </c>
      <c r="BH235" s="157" t="s">
        <v>18</v>
      </c>
      <c r="BI235" s="157" t="s">
        <v>194</v>
      </c>
      <c r="BM235" s="157" t="s">
        <v>350</v>
      </c>
      <c r="BN235" s="157" t="str">
        <f t="shared" si="67"/>
        <v>R_ES-APP-DW</v>
      </c>
      <c r="BO235" s="157" t="str">
        <f t="shared" si="67"/>
        <v>RH22_23</v>
      </c>
      <c r="BP235" s="157">
        <f t="shared" si="61"/>
        <v>2.11656433177729E-2</v>
      </c>
      <c r="BQ235" s="157" t="s">
        <v>18</v>
      </c>
      <c r="BR235" s="157" t="s">
        <v>191</v>
      </c>
    </row>
    <row r="236" spans="11:70">
      <c r="K236" s="157" t="s">
        <v>350</v>
      </c>
      <c r="L236" s="157" t="str">
        <f t="shared" si="68"/>
        <v>R_ES-APP-DW</v>
      </c>
      <c r="M236" s="157" t="str">
        <f t="shared" si="50"/>
        <v>SH0_1</v>
      </c>
      <c r="N236" s="157">
        <f t="shared" si="51"/>
        <v>2.16934658061337E-2</v>
      </c>
      <c r="O236" s="157" t="s">
        <v>18</v>
      </c>
      <c r="P236" s="157" t="s">
        <v>195</v>
      </c>
      <c r="T236" s="157" t="s">
        <v>350</v>
      </c>
      <c r="U236" s="157" t="str">
        <f t="shared" si="69"/>
        <v>R_ES-APP-DW</v>
      </c>
      <c r="V236" s="157" t="str">
        <f t="shared" si="69"/>
        <v>SH0_1</v>
      </c>
      <c r="W236" s="157">
        <f t="shared" si="52"/>
        <v>1.7447761885412302E-2</v>
      </c>
      <c r="X236" s="157" t="s">
        <v>18</v>
      </c>
      <c r="Y236" s="157" t="s">
        <v>190</v>
      </c>
      <c r="AC236" s="157" t="s">
        <v>350</v>
      </c>
      <c r="AD236" s="157" t="str">
        <f t="shared" si="63"/>
        <v>R_ES-APP-DW</v>
      </c>
      <c r="AE236" s="157" t="str">
        <f t="shared" si="63"/>
        <v>SH0_1</v>
      </c>
      <c r="AF236" s="157">
        <f t="shared" si="54"/>
        <v>2.0811553801597001E-2</v>
      </c>
      <c r="AG236" s="157" t="s">
        <v>18</v>
      </c>
      <c r="AH236" s="157" t="s">
        <v>196</v>
      </c>
      <c r="AL236" s="157" t="s">
        <v>350</v>
      </c>
      <c r="AM236" s="157" t="str">
        <f t="shared" si="64"/>
        <v>R_ES-APP-DW</v>
      </c>
      <c r="AN236" s="157" t="str">
        <f t="shared" si="64"/>
        <v>SH0_1</v>
      </c>
      <c r="AO236" s="157">
        <f t="shared" si="56"/>
        <v>2.0289589930703698E-2</v>
      </c>
      <c r="AP236" s="157" t="s">
        <v>18</v>
      </c>
      <c r="AQ236" s="157" t="s">
        <v>193</v>
      </c>
      <c r="AU236" s="157" t="s">
        <v>350</v>
      </c>
      <c r="AV236" s="157" t="str">
        <f t="shared" si="65"/>
        <v>R_ES-APP-DW</v>
      </c>
      <c r="AW236" s="157" t="str">
        <f t="shared" si="65"/>
        <v>SH0_1</v>
      </c>
      <c r="AX236" s="157">
        <f t="shared" si="58"/>
        <v>2.3539997538016201E-2</v>
      </c>
      <c r="AY236" s="157" t="s">
        <v>18</v>
      </c>
      <c r="AZ236" s="157" t="s">
        <v>192</v>
      </c>
      <c r="BD236" s="157" t="s">
        <v>350</v>
      </c>
      <c r="BE236" s="157" t="str">
        <f t="shared" si="66"/>
        <v>R_ES-APP-DW</v>
      </c>
      <c r="BF236" s="157" t="str">
        <f t="shared" si="66"/>
        <v>SH0_1</v>
      </c>
      <c r="BG236" s="157">
        <f t="shared" si="70"/>
        <v>2.0289589930703698E-2</v>
      </c>
      <c r="BH236" s="157" t="s">
        <v>18</v>
      </c>
      <c r="BI236" s="157" t="s">
        <v>194</v>
      </c>
      <c r="BM236" s="157" t="s">
        <v>350</v>
      </c>
      <c r="BN236" s="157" t="str">
        <f t="shared" si="67"/>
        <v>R_ES-APP-DW</v>
      </c>
      <c r="BO236" s="157" t="str">
        <f t="shared" si="67"/>
        <v>SH0_1</v>
      </c>
      <c r="BP236" s="157">
        <f t="shared" si="61"/>
        <v>2.3539997538016201E-2</v>
      </c>
      <c r="BQ236" s="157" t="s">
        <v>18</v>
      </c>
      <c r="BR236" s="157" t="s">
        <v>191</v>
      </c>
    </row>
    <row r="237" spans="11:70">
      <c r="K237" s="157" t="s">
        <v>350</v>
      </c>
      <c r="L237" s="157" t="str">
        <f t="shared" si="68"/>
        <v>R_ES-APP-DW</v>
      </c>
      <c r="M237" s="157" t="str">
        <f t="shared" si="50"/>
        <v>SH2_3</v>
      </c>
      <c r="N237" s="157">
        <f t="shared" si="51"/>
        <v>2.1091629448540899E-2</v>
      </c>
      <c r="O237" s="157" t="s">
        <v>18</v>
      </c>
      <c r="P237" s="157" t="s">
        <v>195</v>
      </c>
      <c r="T237" s="157" t="s">
        <v>350</v>
      </c>
      <c r="U237" s="157" t="str">
        <f t="shared" si="69"/>
        <v>R_ES-APP-DW</v>
      </c>
      <c r="V237" s="157" t="str">
        <f t="shared" si="69"/>
        <v>SH2_3</v>
      </c>
      <c r="W237" s="157">
        <f t="shared" si="52"/>
        <v>1.5245791875989701E-2</v>
      </c>
      <c r="X237" s="157" t="s">
        <v>18</v>
      </c>
      <c r="Y237" s="157" t="s">
        <v>190</v>
      </c>
      <c r="AC237" s="157" t="s">
        <v>350</v>
      </c>
      <c r="AD237" s="157" t="str">
        <f t="shared" si="63"/>
        <v>R_ES-APP-DW</v>
      </c>
      <c r="AE237" s="157" t="str">
        <f t="shared" si="63"/>
        <v>SH2_3</v>
      </c>
      <c r="AF237" s="157">
        <f t="shared" si="54"/>
        <v>2.01796299239725E-2</v>
      </c>
      <c r="AG237" s="157" t="s">
        <v>18</v>
      </c>
      <c r="AH237" s="157" t="s">
        <v>196</v>
      </c>
      <c r="AL237" s="157" t="s">
        <v>350</v>
      </c>
      <c r="AM237" s="157" t="str">
        <f t="shared" si="64"/>
        <v>R_ES-APP-DW</v>
      </c>
      <c r="AN237" s="157" t="str">
        <f t="shared" si="64"/>
        <v>SH2_3</v>
      </c>
      <c r="AO237" s="157">
        <f t="shared" si="56"/>
        <v>1.88706568826577E-2</v>
      </c>
      <c r="AP237" s="157" t="s">
        <v>18</v>
      </c>
      <c r="AQ237" s="157" t="s">
        <v>193</v>
      </c>
      <c r="AU237" s="157" t="s">
        <v>350</v>
      </c>
      <c r="AV237" s="157" t="str">
        <f t="shared" si="65"/>
        <v>R_ES-APP-DW</v>
      </c>
      <c r="AW237" s="157" t="str">
        <f t="shared" si="65"/>
        <v>SH2_3</v>
      </c>
      <c r="AX237" s="157">
        <f t="shared" si="58"/>
        <v>2.1308543326801599E-2</v>
      </c>
      <c r="AY237" s="157" t="s">
        <v>18</v>
      </c>
      <c r="AZ237" s="157" t="s">
        <v>192</v>
      </c>
      <c r="BD237" s="157" t="s">
        <v>350</v>
      </c>
      <c r="BE237" s="157" t="str">
        <f t="shared" si="66"/>
        <v>R_ES-APP-DW</v>
      </c>
      <c r="BF237" s="157" t="str">
        <f t="shared" si="66"/>
        <v>SH2_3</v>
      </c>
      <c r="BG237" s="157">
        <f t="shared" si="70"/>
        <v>1.88706568826577E-2</v>
      </c>
      <c r="BH237" s="157" t="s">
        <v>18</v>
      </c>
      <c r="BI237" s="157" t="s">
        <v>194</v>
      </c>
      <c r="BM237" s="157" t="s">
        <v>350</v>
      </c>
      <c r="BN237" s="157" t="str">
        <f t="shared" si="67"/>
        <v>R_ES-APP-DW</v>
      </c>
      <c r="BO237" s="157" t="str">
        <f t="shared" si="67"/>
        <v>SH2_3</v>
      </c>
      <c r="BP237" s="157">
        <f t="shared" si="61"/>
        <v>2.1308543326801599E-2</v>
      </c>
      <c r="BQ237" s="157" t="s">
        <v>18</v>
      </c>
      <c r="BR237" s="157" t="s">
        <v>191</v>
      </c>
    </row>
    <row r="238" spans="11:70">
      <c r="K238" s="157" t="s">
        <v>350</v>
      </c>
      <c r="L238" s="157" t="str">
        <f t="shared" si="68"/>
        <v>R_ES-APP-DW</v>
      </c>
      <c r="M238" s="157" t="str">
        <f t="shared" si="50"/>
        <v>SH4_5</v>
      </c>
      <c r="N238" s="157">
        <f t="shared" si="51"/>
        <v>2.0288554911757399E-2</v>
      </c>
      <c r="O238" s="157" t="s">
        <v>18</v>
      </c>
      <c r="P238" s="157" t="s">
        <v>195</v>
      </c>
      <c r="T238" s="157" t="s">
        <v>350</v>
      </c>
      <c r="U238" s="157" t="str">
        <f t="shared" si="69"/>
        <v>R_ES-APP-DW</v>
      </c>
      <c r="V238" s="157" t="str">
        <f t="shared" si="69"/>
        <v>SH4_5</v>
      </c>
      <c r="W238" s="157">
        <f t="shared" si="52"/>
        <v>1.40147850596432E-2</v>
      </c>
      <c r="X238" s="157" t="s">
        <v>18</v>
      </c>
      <c r="Y238" s="157" t="s">
        <v>190</v>
      </c>
      <c r="AC238" s="157" t="s">
        <v>350</v>
      </c>
      <c r="AD238" s="157" t="str">
        <f t="shared" si="63"/>
        <v>R_ES-APP-DW</v>
      </c>
      <c r="AE238" s="157" t="str">
        <f t="shared" si="63"/>
        <v>SH4_5</v>
      </c>
      <c r="AF238" s="157">
        <f t="shared" si="54"/>
        <v>1.9614839522066298E-2</v>
      </c>
      <c r="AG238" s="157" t="s">
        <v>18</v>
      </c>
      <c r="AH238" s="157" t="s">
        <v>196</v>
      </c>
      <c r="AL238" s="157" t="s">
        <v>350</v>
      </c>
      <c r="AM238" s="157" t="str">
        <f t="shared" si="64"/>
        <v>R_ES-APP-DW</v>
      </c>
      <c r="AN238" s="157" t="str">
        <f t="shared" si="64"/>
        <v>SH4_5</v>
      </c>
      <c r="AO238" s="157">
        <f t="shared" si="56"/>
        <v>1.7500502969476001E-2</v>
      </c>
      <c r="AP238" s="157" t="s">
        <v>18</v>
      </c>
      <c r="AQ238" s="157" t="s">
        <v>193</v>
      </c>
      <c r="AU238" s="157" t="s">
        <v>350</v>
      </c>
      <c r="AV238" s="157" t="str">
        <f t="shared" si="65"/>
        <v>R_ES-APP-DW</v>
      </c>
      <c r="AW238" s="157" t="str">
        <f t="shared" si="65"/>
        <v>SH4_5</v>
      </c>
      <c r="AX238" s="157">
        <f t="shared" si="58"/>
        <v>1.8479363931276301E-2</v>
      </c>
      <c r="AY238" s="157" t="s">
        <v>18</v>
      </c>
      <c r="AZ238" s="157" t="s">
        <v>192</v>
      </c>
      <c r="BD238" s="157" t="s">
        <v>350</v>
      </c>
      <c r="BE238" s="157" t="str">
        <f t="shared" si="66"/>
        <v>R_ES-APP-DW</v>
      </c>
      <c r="BF238" s="157" t="str">
        <f t="shared" si="66"/>
        <v>SH4_5</v>
      </c>
      <c r="BG238" s="157">
        <f t="shared" si="70"/>
        <v>1.7500502969476001E-2</v>
      </c>
      <c r="BH238" s="157" t="s">
        <v>18</v>
      </c>
      <c r="BI238" s="157" t="s">
        <v>194</v>
      </c>
      <c r="BM238" s="157" t="s">
        <v>350</v>
      </c>
      <c r="BN238" s="157" t="str">
        <f t="shared" si="67"/>
        <v>R_ES-APP-DW</v>
      </c>
      <c r="BO238" s="157" t="str">
        <f t="shared" si="67"/>
        <v>SH4_5</v>
      </c>
      <c r="BP238" s="157">
        <f t="shared" si="61"/>
        <v>1.8479363931276301E-2</v>
      </c>
      <c r="BQ238" s="157" t="s">
        <v>18</v>
      </c>
      <c r="BR238" s="157" t="s">
        <v>191</v>
      </c>
    </row>
    <row r="239" spans="11:70">
      <c r="K239" s="158" t="s">
        <v>350</v>
      </c>
      <c r="L239" s="157" t="str">
        <f t="shared" si="68"/>
        <v>R_ES-APP-DW</v>
      </c>
      <c r="M239" s="157" t="str">
        <f t="shared" si="50"/>
        <v>SH6_7</v>
      </c>
      <c r="N239" s="157">
        <f t="shared" si="51"/>
        <v>1.9232236416978299E-2</v>
      </c>
      <c r="O239" s="157" t="s">
        <v>18</v>
      </c>
      <c r="P239" s="157" t="s">
        <v>195</v>
      </c>
      <c r="T239" s="157" t="s">
        <v>350</v>
      </c>
      <c r="U239" s="157" t="str">
        <f t="shared" si="69"/>
        <v>R_ES-APP-DW</v>
      </c>
      <c r="V239" s="157" t="str">
        <f t="shared" si="69"/>
        <v>SH6_7</v>
      </c>
      <c r="W239" s="157">
        <f t="shared" si="52"/>
        <v>1.38604432096002E-2</v>
      </c>
      <c r="X239" s="157" t="s">
        <v>18</v>
      </c>
      <c r="Y239" s="157" t="s">
        <v>190</v>
      </c>
      <c r="AC239" s="157" t="s">
        <v>350</v>
      </c>
      <c r="AD239" s="157" t="str">
        <f t="shared" si="63"/>
        <v>R_ES-APP-DW</v>
      </c>
      <c r="AE239" s="157" t="str">
        <f t="shared" si="63"/>
        <v>SH6_7</v>
      </c>
      <c r="AF239" s="157">
        <f t="shared" si="54"/>
        <v>1.7278998108464401E-2</v>
      </c>
      <c r="AG239" s="157" t="s">
        <v>18</v>
      </c>
      <c r="AH239" s="157" t="s">
        <v>196</v>
      </c>
      <c r="AL239" s="157" t="s">
        <v>350</v>
      </c>
      <c r="AM239" s="157" t="str">
        <f t="shared" si="64"/>
        <v>R_ES-APP-DW</v>
      </c>
      <c r="AN239" s="157" t="str">
        <f t="shared" si="64"/>
        <v>SH6_7</v>
      </c>
      <c r="AO239" s="157">
        <f t="shared" si="56"/>
        <v>1.6421193779789001E-2</v>
      </c>
      <c r="AP239" s="157" t="s">
        <v>18</v>
      </c>
      <c r="AQ239" s="157" t="s">
        <v>193</v>
      </c>
      <c r="AU239" s="157" t="s">
        <v>350</v>
      </c>
      <c r="AV239" s="157" t="str">
        <f t="shared" si="65"/>
        <v>R_ES-APP-DW</v>
      </c>
      <c r="AW239" s="157" t="str">
        <f t="shared" si="65"/>
        <v>SH6_7</v>
      </c>
      <c r="AX239" s="157">
        <f t="shared" si="58"/>
        <v>1.71996217128879E-2</v>
      </c>
      <c r="AY239" s="157" t="s">
        <v>18</v>
      </c>
      <c r="AZ239" s="157" t="s">
        <v>192</v>
      </c>
      <c r="BD239" s="157" t="s">
        <v>350</v>
      </c>
      <c r="BE239" s="157" t="str">
        <f t="shared" si="66"/>
        <v>R_ES-APP-DW</v>
      </c>
      <c r="BF239" s="157" t="str">
        <f t="shared" si="66"/>
        <v>SH6_7</v>
      </c>
      <c r="BG239" s="157">
        <f t="shared" si="70"/>
        <v>1.6421193779789001E-2</v>
      </c>
      <c r="BH239" s="157" t="s">
        <v>18</v>
      </c>
      <c r="BI239" s="157" t="s">
        <v>194</v>
      </c>
      <c r="BM239" s="157" t="s">
        <v>350</v>
      </c>
      <c r="BN239" s="157" t="str">
        <f t="shared" si="67"/>
        <v>R_ES-APP-DW</v>
      </c>
      <c r="BO239" s="157" t="str">
        <f t="shared" si="67"/>
        <v>SH6_7</v>
      </c>
      <c r="BP239" s="157">
        <f t="shared" si="61"/>
        <v>1.71996217128879E-2</v>
      </c>
      <c r="BQ239" s="157" t="s">
        <v>18</v>
      </c>
      <c r="BR239" s="157" t="s">
        <v>191</v>
      </c>
    </row>
    <row r="240" spans="11:70">
      <c r="K240" s="157" t="s">
        <v>350</v>
      </c>
      <c r="L240" s="157" t="str">
        <f t="shared" si="68"/>
        <v>R_ES-APP-DW</v>
      </c>
      <c r="M240" s="157" t="str">
        <f t="shared" si="50"/>
        <v>SH8_9</v>
      </c>
      <c r="N240" s="157">
        <f t="shared" si="51"/>
        <v>1.8748507011425102E-2</v>
      </c>
      <c r="O240" s="157" t="s">
        <v>18</v>
      </c>
      <c r="P240" s="157" t="s">
        <v>195</v>
      </c>
      <c r="T240" s="157" t="s">
        <v>350</v>
      </c>
      <c r="U240" s="157" t="str">
        <f t="shared" si="69"/>
        <v>R_ES-APP-DW</v>
      </c>
      <c r="V240" s="157" t="str">
        <f t="shared" si="69"/>
        <v>SH8_9</v>
      </c>
      <c r="W240" s="157">
        <f t="shared" si="52"/>
        <v>1.47551071793505E-2</v>
      </c>
      <c r="X240" s="157" t="s">
        <v>18</v>
      </c>
      <c r="Y240" s="157" t="s">
        <v>190</v>
      </c>
      <c r="AC240" s="157" t="s">
        <v>350</v>
      </c>
      <c r="AD240" s="157" t="str">
        <f t="shared" si="63"/>
        <v>R_ES-APP-DW</v>
      </c>
      <c r="AE240" s="157" t="str">
        <f t="shared" si="63"/>
        <v>SH8_9</v>
      </c>
      <c r="AF240" s="157">
        <f t="shared" si="54"/>
        <v>1.5588699261442299E-2</v>
      </c>
      <c r="AG240" s="157" t="s">
        <v>18</v>
      </c>
      <c r="AH240" s="157" t="s">
        <v>196</v>
      </c>
      <c r="AL240" s="157" t="s">
        <v>350</v>
      </c>
      <c r="AM240" s="157" t="str">
        <f t="shared" si="64"/>
        <v>R_ES-APP-DW</v>
      </c>
      <c r="AN240" s="157" t="str">
        <f t="shared" si="64"/>
        <v>SH8_9</v>
      </c>
      <c r="AO240" s="157">
        <f t="shared" si="56"/>
        <v>1.6139842957734501E-2</v>
      </c>
      <c r="AP240" s="157" t="s">
        <v>18</v>
      </c>
      <c r="AQ240" s="157" t="s">
        <v>193</v>
      </c>
      <c r="AU240" s="157" t="s">
        <v>350</v>
      </c>
      <c r="AV240" s="157" t="str">
        <f t="shared" si="65"/>
        <v>R_ES-APP-DW</v>
      </c>
      <c r="AW240" s="157" t="str">
        <f t="shared" si="65"/>
        <v>SH8_9</v>
      </c>
      <c r="AX240" s="157">
        <f t="shared" si="58"/>
        <v>1.7030245273226999E-2</v>
      </c>
      <c r="AY240" s="157" t="s">
        <v>18</v>
      </c>
      <c r="AZ240" s="157" t="s">
        <v>192</v>
      </c>
      <c r="BD240" s="157" t="s">
        <v>350</v>
      </c>
      <c r="BE240" s="157" t="str">
        <f t="shared" si="66"/>
        <v>R_ES-APP-DW</v>
      </c>
      <c r="BF240" s="157" t="str">
        <f t="shared" si="66"/>
        <v>SH8_9</v>
      </c>
      <c r="BG240" s="157">
        <f t="shared" si="70"/>
        <v>1.6139842957734501E-2</v>
      </c>
      <c r="BH240" s="157" t="s">
        <v>18</v>
      </c>
      <c r="BI240" s="157" t="s">
        <v>194</v>
      </c>
      <c r="BM240" s="157" t="s">
        <v>350</v>
      </c>
      <c r="BN240" s="157" t="str">
        <f t="shared" si="67"/>
        <v>R_ES-APP-DW</v>
      </c>
      <c r="BO240" s="157" t="str">
        <f t="shared" si="67"/>
        <v>SH8_9</v>
      </c>
      <c r="BP240" s="157">
        <f t="shared" si="61"/>
        <v>1.7030245273226999E-2</v>
      </c>
      <c r="BQ240" s="157" t="s">
        <v>18</v>
      </c>
      <c r="BR240" s="157" t="s">
        <v>191</v>
      </c>
    </row>
    <row r="241" spans="11:70">
      <c r="K241" s="157" t="s">
        <v>350</v>
      </c>
      <c r="L241" s="157" t="str">
        <f t="shared" si="68"/>
        <v>R_ES-APP-DW</v>
      </c>
      <c r="M241" s="157" t="str">
        <f t="shared" si="50"/>
        <v>SH10_11</v>
      </c>
      <c r="N241" s="157">
        <f t="shared" si="51"/>
        <v>1.8678047240008398E-2</v>
      </c>
      <c r="O241" s="157" t="s">
        <v>18</v>
      </c>
      <c r="P241" s="157" t="s">
        <v>195</v>
      </c>
      <c r="T241" s="157" t="s">
        <v>350</v>
      </c>
      <c r="U241" s="157" t="str">
        <f t="shared" si="69"/>
        <v>R_ES-APP-DW</v>
      </c>
      <c r="V241" s="157" t="str">
        <f t="shared" si="69"/>
        <v>SH10_11</v>
      </c>
      <c r="W241" s="157">
        <f t="shared" si="52"/>
        <v>1.7186661643030201E-2</v>
      </c>
      <c r="X241" s="157" t="s">
        <v>18</v>
      </c>
      <c r="Y241" s="157" t="s">
        <v>190</v>
      </c>
      <c r="AC241" s="157" t="s">
        <v>350</v>
      </c>
      <c r="AD241" s="157" t="str">
        <f t="shared" si="63"/>
        <v>R_ES-APP-DW</v>
      </c>
      <c r="AE241" s="157" t="str">
        <f t="shared" si="63"/>
        <v>SH10_11</v>
      </c>
      <c r="AF241" s="157">
        <f t="shared" si="54"/>
        <v>1.50973156957682E-2</v>
      </c>
      <c r="AG241" s="157" t="s">
        <v>18</v>
      </c>
      <c r="AH241" s="157" t="s">
        <v>196</v>
      </c>
      <c r="AL241" s="157" t="s">
        <v>350</v>
      </c>
      <c r="AM241" s="157" t="str">
        <f t="shared" si="64"/>
        <v>R_ES-APP-DW</v>
      </c>
      <c r="AN241" s="157" t="str">
        <f t="shared" si="64"/>
        <v>SH10_11</v>
      </c>
      <c r="AO241" s="157">
        <f t="shared" si="56"/>
        <v>1.71295457469424E-2</v>
      </c>
      <c r="AP241" s="157" t="s">
        <v>18</v>
      </c>
      <c r="AQ241" s="157" t="s">
        <v>193</v>
      </c>
      <c r="AU241" s="157" t="s">
        <v>350</v>
      </c>
      <c r="AV241" s="157" t="str">
        <f t="shared" si="65"/>
        <v>R_ES-APP-DW</v>
      </c>
      <c r="AW241" s="157" t="str">
        <f t="shared" si="65"/>
        <v>SH10_11</v>
      </c>
      <c r="AX241" s="157">
        <f t="shared" si="58"/>
        <v>1.8714885138756202E-2</v>
      </c>
      <c r="AY241" s="157" t="s">
        <v>18</v>
      </c>
      <c r="AZ241" s="157" t="s">
        <v>192</v>
      </c>
      <c r="BD241" s="157" t="s">
        <v>350</v>
      </c>
      <c r="BE241" s="157" t="str">
        <f t="shared" si="66"/>
        <v>R_ES-APP-DW</v>
      </c>
      <c r="BF241" s="157" t="str">
        <f t="shared" si="66"/>
        <v>SH10_11</v>
      </c>
      <c r="BG241" s="157">
        <f t="shared" si="70"/>
        <v>1.71295457469424E-2</v>
      </c>
      <c r="BH241" s="157" t="s">
        <v>18</v>
      </c>
      <c r="BI241" s="157" t="s">
        <v>194</v>
      </c>
      <c r="BM241" s="157" t="s">
        <v>350</v>
      </c>
      <c r="BN241" s="157" t="str">
        <f t="shared" si="67"/>
        <v>R_ES-APP-DW</v>
      </c>
      <c r="BO241" s="157" t="str">
        <f t="shared" si="67"/>
        <v>SH10_11</v>
      </c>
      <c r="BP241" s="157">
        <f t="shared" si="61"/>
        <v>1.8714885138756202E-2</v>
      </c>
      <c r="BQ241" s="157" t="s">
        <v>18</v>
      </c>
      <c r="BR241" s="157" t="s">
        <v>191</v>
      </c>
    </row>
    <row r="242" spans="11:70">
      <c r="K242" s="157" t="s">
        <v>350</v>
      </c>
      <c r="L242" s="157" t="str">
        <f t="shared" si="68"/>
        <v>R_ES-APP-DW</v>
      </c>
      <c r="M242" s="157" t="str">
        <f t="shared" si="50"/>
        <v>SH12_13</v>
      </c>
      <c r="N242" s="157">
        <f t="shared" si="51"/>
        <v>1.9354324184005699E-2</v>
      </c>
      <c r="O242" s="157" t="s">
        <v>18</v>
      </c>
      <c r="P242" s="157" t="s">
        <v>195</v>
      </c>
      <c r="T242" s="157" t="s">
        <v>350</v>
      </c>
      <c r="U242" s="157" t="str">
        <f t="shared" si="69"/>
        <v>R_ES-APP-DW</v>
      </c>
      <c r="V242" s="157" t="str">
        <f t="shared" si="69"/>
        <v>SH12_13</v>
      </c>
      <c r="W242" s="157">
        <f t="shared" si="52"/>
        <v>1.8532966353609601E-2</v>
      </c>
      <c r="X242" s="157" t="s">
        <v>18</v>
      </c>
      <c r="Y242" s="157" t="s">
        <v>190</v>
      </c>
      <c r="AC242" s="157" t="s">
        <v>350</v>
      </c>
      <c r="AD242" s="157" t="str">
        <f t="shared" si="63"/>
        <v>R_ES-APP-DW</v>
      </c>
      <c r="AE242" s="157" t="str">
        <f t="shared" si="63"/>
        <v>SH12_13</v>
      </c>
      <c r="AF242" s="157">
        <f t="shared" si="54"/>
        <v>1.5716271906291199E-2</v>
      </c>
      <c r="AG242" s="157" t="s">
        <v>18</v>
      </c>
      <c r="AH242" s="157" t="s">
        <v>196</v>
      </c>
      <c r="AL242" s="157" t="s">
        <v>350</v>
      </c>
      <c r="AM242" s="157" t="str">
        <f t="shared" si="64"/>
        <v>R_ES-APP-DW</v>
      </c>
      <c r="AN242" s="157" t="str">
        <f t="shared" si="64"/>
        <v>SH12_13</v>
      </c>
      <c r="AO242" s="157">
        <f t="shared" si="56"/>
        <v>1.8490958581669801E-2</v>
      </c>
      <c r="AP242" s="157" t="s">
        <v>18</v>
      </c>
      <c r="AQ242" s="157" t="s">
        <v>193</v>
      </c>
      <c r="AU242" s="157" t="s">
        <v>350</v>
      </c>
      <c r="AV242" s="157" t="str">
        <f t="shared" si="65"/>
        <v>R_ES-APP-DW</v>
      </c>
      <c r="AW242" s="157" t="str">
        <f t="shared" si="65"/>
        <v>SH12_13</v>
      </c>
      <c r="AX242" s="157">
        <f t="shared" si="58"/>
        <v>2.13435574080405E-2</v>
      </c>
      <c r="AY242" s="157" t="s">
        <v>18</v>
      </c>
      <c r="AZ242" s="157" t="s">
        <v>192</v>
      </c>
      <c r="BD242" s="157" t="s">
        <v>350</v>
      </c>
      <c r="BE242" s="157" t="str">
        <f t="shared" si="66"/>
        <v>R_ES-APP-DW</v>
      </c>
      <c r="BF242" s="157" t="str">
        <f t="shared" si="66"/>
        <v>SH12_13</v>
      </c>
      <c r="BG242" s="157">
        <f t="shared" si="70"/>
        <v>1.8490958581669801E-2</v>
      </c>
      <c r="BH242" s="157" t="s">
        <v>18</v>
      </c>
      <c r="BI242" s="157" t="s">
        <v>194</v>
      </c>
      <c r="BM242" s="157" t="s">
        <v>350</v>
      </c>
      <c r="BN242" s="157" t="str">
        <f t="shared" si="67"/>
        <v>R_ES-APP-DW</v>
      </c>
      <c r="BO242" s="157" t="str">
        <f t="shared" si="67"/>
        <v>SH12_13</v>
      </c>
      <c r="BP242" s="157">
        <f t="shared" si="61"/>
        <v>2.13435574080405E-2</v>
      </c>
      <c r="BQ242" s="157" t="s">
        <v>18</v>
      </c>
      <c r="BR242" s="157" t="s">
        <v>191</v>
      </c>
    </row>
    <row r="243" spans="11:70">
      <c r="K243" s="158" t="s">
        <v>350</v>
      </c>
      <c r="L243" s="157" t="str">
        <f t="shared" si="68"/>
        <v>R_ES-APP-DW</v>
      </c>
      <c r="M243" s="157" t="str">
        <f t="shared" si="50"/>
        <v>SH14_15</v>
      </c>
      <c r="N243" s="157">
        <f t="shared" si="51"/>
        <v>2.04723701496402E-2</v>
      </c>
      <c r="O243" s="157" t="s">
        <v>18</v>
      </c>
      <c r="P243" s="157" t="s">
        <v>195</v>
      </c>
      <c r="T243" s="157" t="s">
        <v>350</v>
      </c>
      <c r="U243" s="157" t="str">
        <f t="shared" si="69"/>
        <v>R_ES-APP-DW</v>
      </c>
      <c r="V243" s="157" t="str">
        <f t="shared" si="69"/>
        <v>SH14_15</v>
      </c>
      <c r="W243" s="157">
        <f t="shared" si="52"/>
        <v>1.8944606533826298E-2</v>
      </c>
      <c r="X243" s="157" t="s">
        <v>18</v>
      </c>
      <c r="Y243" s="157" t="s">
        <v>190</v>
      </c>
      <c r="AC243" s="157" t="s">
        <v>350</v>
      </c>
      <c r="AD243" s="157" t="str">
        <f t="shared" si="63"/>
        <v>R_ES-APP-DW</v>
      </c>
      <c r="AE243" s="157" t="str">
        <f t="shared" si="63"/>
        <v>SH14_15</v>
      </c>
      <c r="AF243" s="157">
        <f t="shared" si="54"/>
        <v>1.81694864820914E-2</v>
      </c>
      <c r="AG243" s="157" t="s">
        <v>18</v>
      </c>
      <c r="AH243" s="157" t="s">
        <v>196</v>
      </c>
      <c r="AL243" s="157" t="s">
        <v>350</v>
      </c>
      <c r="AM243" s="157" t="str">
        <f t="shared" si="64"/>
        <v>R_ES-APP-DW</v>
      </c>
      <c r="AN243" s="157" t="str">
        <f t="shared" si="64"/>
        <v>SH14_15</v>
      </c>
      <c r="AO243" s="157">
        <f t="shared" si="56"/>
        <v>1.9740368004095999E-2</v>
      </c>
      <c r="AP243" s="157" t="s">
        <v>18</v>
      </c>
      <c r="AQ243" s="157" t="s">
        <v>193</v>
      </c>
      <c r="AU243" s="157" t="s">
        <v>350</v>
      </c>
      <c r="AV243" s="157" t="str">
        <f t="shared" si="65"/>
        <v>R_ES-APP-DW</v>
      </c>
      <c r="AW243" s="157" t="str">
        <f t="shared" si="65"/>
        <v>SH14_15</v>
      </c>
      <c r="AX243" s="157">
        <f t="shared" si="58"/>
        <v>2.2952067498314001E-2</v>
      </c>
      <c r="AY243" s="157" t="s">
        <v>18</v>
      </c>
      <c r="AZ243" s="157" t="s">
        <v>192</v>
      </c>
      <c r="BD243" s="157" t="s">
        <v>350</v>
      </c>
      <c r="BE243" s="157" t="str">
        <f t="shared" si="66"/>
        <v>R_ES-APP-DW</v>
      </c>
      <c r="BF243" s="157" t="str">
        <f t="shared" si="66"/>
        <v>SH14_15</v>
      </c>
      <c r="BG243" s="157">
        <f t="shared" si="70"/>
        <v>1.9740368004095999E-2</v>
      </c>
      <c r="BH243" s="157" t="s">
        <v>18</v>
      </c>
      <c r="BI243" s="157" t="s">
        <v>194</v>
      </c>
      <c r="BM243" s="157" t="s">
        <v>350</v>
      </c>
      <c r="BN243" s="157" t="str">
        <f t="shared" si="67"/>
        <v>R_ES-APP-DW</v>
      </c>
      <c r="BO243" s="157" t="str">
        <f t="shared" si="67"/>
        <v>SH14_15</v>
      </c>
      <c r="BP243" s="157">
        <f t="shared" si="61"/>
        <v>2.2952067498314001E-2</v>
      </c>
      <c r="BQ243" s="157" t="s">
        <v>18</v>
      </c>
      <c r="BR243" s="157" t="s">
        <v>191</v>
      </c>
    </row>
    <row r="244" spans="11:70">
      <c r="K244" s="157" t="s">
        <v>350</v>
      </c>
      <c r="L244" s="157" t="str">
        <f t="shared" si="68"/>
        <v>R_ES-APP-DW</v>
      </c>
      <c r="M244" s="157" t="str">
        <f t="shared" si="50"/>
        <v>SH16_17</v>
      </c>
      <c r="N244" s="157">
        <f t="shared" si="51"/>
        <v>2.1278922422277999E-2</v>
      </c>
      <c r="O244" s="157" t="s">
        <v>18</v>
      </c>
      <c r="P244" s="157" t="s">
        <v>195</v>
      </c>
      <c r="T244" s="157" t="s">
        <v>350</v>
      </c>
      <c r="U244" s="157" t="str">
        <f t="shared" si="69"/>
        <v>R_ES-APP-DW</v>
      </c>
      <c r="V244" s="157" t="str">
        <f t="shared" si="69"/>
        <v>SH16_17</v>
      </c>
      <c r="W244" s="157">
        <f t="shared" si="52"/>
        <v>1.8793864020136601E-2</v>
      </c>
      <c r="X244" s="157" t="s">
        <v>18</v>
      </c>
      <c r="Y244" s="157" t="s">
        <v>190</v>
      </c>
      <c r="AC244" s="157" t="s">
        <v>350</v>
      </c>
      <c r="AD244" s="157" t="str">
        <f t="shared" si="63"/>
        <v>R_ES-APP-DW</v>
      </c>
      <c r="AE244" s="157" t="str">
        <f t="shared" si="63"/>
        <v>SH16_17</v>
      </c>
      <c r="AF244" s="157">
        <f t="shared" si="54"/>
        <v>1.9938803009038799E-2</v>
      </c>
      <c r="AG244" s="157" t="s">
        <v>18</v>
      </c>
      <c r="AH244" s="157" t="s">
        <v>196</v>
      </c>
      <c r="AL244" s="157" t="s">
        <v>350</v>
      </c>
      <c r="AM244" s="157" t="str">
        <f t="shared" si="64"/>
        <v>R_ES-APP-DW</v>
      </c>
      <c r="AN244" s="157" t="str">
        <f t="shared" si="64"/>
        <v>SH16_17</v>
      </c>
      <c r="AO244" s="157">
        <f t="shared" si="56"/>
        <v>2.0420539746597698E-2</v>
      </c>
      <c r="AP244" s="157" t="s">
        <v>18</v>
      </c>
      <c r="AQ244" s="157" t="s">
        <v>193</v>
      </c>
      <c r="AU244" s="157" t="s">
        <v>350</v>
      </c>
      <c r="AV244" s="157" t="str">
        <f t="shared" si="65"/>
        <v>R_ES-APP-DW</v>
      </c>
      <c r="AW244" s="157" t="str">
        <f t="shared" si="65"/>
        <v>SH16_17</v>
      </c>
      <c r="AX244" s="157">
        <f t="shared" si="58"/>
        <v>2.3710445910745798E-2</v>
      </c>
      <c r="AY244" s="157" t="s">
        <v>18</v>
      </c>
      <c r="AZ244" s="157" t="s">
        <v>192</v>
      </c>
      <c r="BD244" s="157" t="s">
        <v>350</v>
      </c>
      <c r="BE244" s="157" t="str">
        <f t="shared" si="66"/>
        <v>R_ES-APP-DW</v>
      </c>
      <c r="BF244" s="157" t="str">
        <f t="shared" si="66"/>
        <v>SH16_17</v>
      </c>
      <c r="BG244" s="157">
        <f t="shared" si="70"/>
        <v>2.0420539746597698E-2</v>
      </c>
      <c r="BH244" s="157" t="s">
        <v>18</v>
      </c>
      <c r="BI244" s="157" t="s">
        <v>194</v>
      </c>
      <c r="BM244" s="157" t="s">
        <v>350</v>
      </c>
      <c r="BN244" s="157" t="str">
        <f t="shared" si="67"/>
        <v>R_ES-APP-DW</v>
      </c>
      <c r="BO244" s="157" t="str">
        <f t="shared" si="67"/>
        <v>SH16_17</v>
      </c>
      <c r="BP244" s="157">
        <f t="shared" si="61"/>
        <v>2.3710445910745798E-2</v>
      </c>
      <c r="BQ244" s="157" t="s">
        <v>18</v>
      </c>
      <c r="BR244" s="157" t="s">
        <v>191</v>
      </c>
    </row>
    <row r="245" spans="11:70">
      <c r="K245" s="157" t="s">
        <v>350</v>
      </c>
      <c r="L245" s="157" t="str">
        <f t="shared" si="68"/>
        <v>R_ES-APP-DW</v>
      </c>
      <c r="M245" s="157" t="str">
        <f t="shared" si="50"/>
        <v>SH18_19</v>
      </c>
      <c r="N245" s="157">
        <f t="shared" si="51"/>
        <v>2.1738834728832701E-2</v>
      </c>
      <c r="O245" s="157" t="s">
        <v>18</v>
      </c>
      <c r="P245" s="157" t="s">
        <v>195</v>
      </c>
      <c r="T245" s="157" t="s">
        <v>350</v>
      </c>
      <c r="U245" s="157" t="str">
        <f t="shared" si="69"/>
        <v>R_ES-APP-DW</v>
      </c>
      <c r="V245" s="157" t="str">
        <f t="shared" si="69"/>
        <v>SH18_19</v>
      </c>
      <c r="W245" s="157">
        <f t="shared" si="52"/>
        <v>1.8929321241404399E-2</v>
      </c>
      <c r="X245" s="157" t="s">
        <v>18</v>
      </c>
      <c r="Y245" s="157" t="s">
        <v>190</v>
      </c>
      <c r="AC245" s="157" t="s">
        <v>350</v>
      </c>
      <c r="AD245" s="157" t="str">
        <f t="shared" si="63"/>
        <v>R_ES-APP-DW</v>
      </c>
      <c r="AE245" s="157" t="str">
        <f t="shared" si="63"/>
        <v>SH18_19</v>
      </c>
      <c r="AF245" s="157">
        <f t="shared" si="54"/>
        <v>2.0595183179265401E-2</v>
      </c>
      <c r="AG245" s="157" t="s">
        <v>18</v>
      </c>
      <c r="AH245" s="157" t="s">
        <v>196</v>
      </c>
      <c r="AL245" s="157" t="s">
        <v>350</v>
      </c>
      <c r="AM245" s="157" t="str">
        <f t="shared" si="64"/>
        <v>R_ES-APP-DW</v>
      </c>
      <c r="AN245" s="157" t="str">
        <f t="shared" si="64"/>
        <v>SH18_19</v>
      </c>
      <c r="AO245" s="157">
        <f t="shared" si="56"/>
        <v>2.06910653610991E-2</v>
      </c>
      <c r="AP245" s="157" t="s">
        <v>18</v>
      </c>
      <c r="AQ245" s="157" t="s">
        <v>193</v>
      </c>
      <c r="AU245" s="157" t="s">
        <v>350</v>
      </c>
      <c r="AV245" s="157" t="str">
        <f t="shared" si="65"/>
        <v>R_ES-APP-DW</v>
      </c>
      <c r="AW245" s="157" t="str">
        <f t="shared" si="65"/>
        <v>SH18_19</v>
      </c>
      <c r="AX245" s="157">
        <f t="shared" si="58"/>
        <v>2.39937611707896E-2</v>
      </c>
      <c r="AY245" s="157" t="s">
        <v>18</v>
      </c>
      <c r="AZ245" s="157" t="s">
        <v>192</v>
      </c>
      <c r="BD245" s="157" t="s">
        <v>350</v>
      </c>
      <c r="BE245" s="157" t="str">
        <f t="shared" si="66"/>
        <v>R_ES-APP-DW</v>
      </c>
      <c r="BF245" s="157" t="str">
        <f t="shared" si="66"/>
        <v>SH18_19</v>
      </c>
      <c r="BG245" s="157">
        <f t="shared" si="70"/>
        <v>2.06910653610991E-2</v>
      </c>
      <c r="BH245" s="157" t="s">
        <v>18</v>
      </c>
      <c r="BI245" s="157" t="s">
        <v>194</v>
      </c>
      <c r="BM245" s="157" t="s">
        <v>350</v>
      </c>
      <c r="BN245" s="157" t="str">
        <f t="shared" si="67"/>
        <v>R_ES-APP-DW</v>
      </c>
      <c r="BO245" s="157" t="str">
        <f t="shared" si="67"/>
        <v>SH18_19</v>
      </c>
      <c r="BP245" s="157">
        <f t="shared" si="61"/>
        <v>2.39937611707896E-2</v>
      </c>
      <c r="BQ245" s="157" t="s">
        <v>18</v>
      </c>
      <c r="BR245" s="157" t="s">
        <v>191</v>
      </c>
    </row>
    <row r="246" spans="11:70">
      <c r="K246" s="157" t="s">
        <v>350</v>
      </c>
      <c r="L246" s="157" t="str">
        <f t="shared" si="68"/>
        <v>R_ES-APP-DW</v>
      </c>
      <c r="M246" s="157" t="str">
        <f t="shared" si="50"/>
        <v>SH20_21</v>
      </c>
      <c r="N246" s="157">
        <f t="shared" si="51"/>
        <v>2.1955425621837402E-2</v>
      </c>
      <c r="O246" s="157" t="s">
        <v>18</v>
      </c>
      <c r="P246" s="157" t="s">
        <v>195</v>
      </c>
      <c r="T246" s="157" t="s">
        <v>350</v>
      </c>
      <c r="U246" s="157" t="str">
        <f t="shared" si="69"/>
        <v>R_ES-APP-DW</v>
      </c>
      <c r="V246" s="157" t="str">
        <f t="shared" si="69"/>
        <v>SH20_21</v>
      </c>
      <c r="W246" s="157">
        <f t="shared" si="52"/>
        <v>1.9094689273807398E-2</v>
      </c>
      <c r="X246" s="157" t="s">
        <v>18</v>
      </c>
      <c r="Y246" s="157" t="s">
        <v>190</v>
      </c>
      <c r="AC246" s="157" t="s">
        <v>350</v>
      </c>
      <c r="AD246" s="157" t="str">
        <f t="shared" si="63"/>
        <v>R_ES-APP-DW</v>
      </c>
      <c r="AE246" s="157" t="str">
        <f t="shared" si="63"/>
        <v>SH20_21</v>
      </c>
      <c r="AF246" s="157">
        <f t="shared" si="54"/>
        <v>2.0727377887735401E-2</v>
      </c>
      <c r="AG246" s="157" t="s">
        <v>18</v>
      </c>
      <c r="AH246" s="157" t="s">
        <v>196</v>
      </c>
      <c r="AL246" s="157" t="s">
        <v>350</v>
      </c>
      <c r="AM246" s="157" t="str">
        <f t="shared" si="64"/>
        <v>R_ES-APP-DW</v>
      </c>
      <c r="AN246" s="157" t="str">
        <f t="shared" si="64"/>
        <v>SH20_21</v>
      </c>
      <c r="AO246" s="157">
        <f t="shared" si="56"/>
        <v>2.0963163706567398E-2</v>
      </c>
      <c r="AP246" s="157" t="s">
        <v>18</v>
      </c>
      <c r="AQ246" s="157" t="s">
        <v>193</v>
      </c>
      <c r="AU246" s="157" t="s">
        <v>350</v>
      </c>
      <c r="AV246" s="157" t="str">
        <f t="shared" si="65"/>
        <v>R_ES-APP-DW</v>
      </c>
      <c r="AW246" s="157" t="str">
        <f t="shared" si="65"/>
        <v>SH20_21</v>
      </c>
      <c r="AX246" s="157">
        <f t="shared" si="58"/>
        <v>2.4474825275343101E-2</v>
      </c>
      <c r="AY246" s="157" t="s">
        <v>18</v>
      </c>
      <c r="AZ246" s="157" t="s">
        <v>192</v>
      </c>
      <c r="BD246" s="157" t="s">
        <v>350</v>
      </c>
      <c r="BE246" s="157" t="str">
        <f t="shared" si="66"/>
        <v>R_ES-APP-DW</v>
      </c>
      <c r="BF246" s="157" t="str">
        <f t="shared" si="66"/>
        <v>SH20_21</v>
      </c>
      <c r="BG246" s="157">
        <f t="shared" si="70"/>
        <v>2.0963163706567398E-2</v>
      </c>
      <c r="BH246" s="157" t="s">
        <v>18</v>
      </c>
      <c r="BI246" s="157" t="s">
        <v>194</v>
      </c>
      <c r="BM246" s="157" t="s">
        <v>350</v>
      </c>
      <c r="BN246" s="157" t="str">
        <f t="shared" si="67"/>
        <v>R_ES-APP-DW</v>
      </c>
      <c r="BO246" s="157" t="str">
        <f t="shared" si="67"/>
        <v>SH20_21</v>
      </c>
      <c r="BP246" s="157">
        <f t="shared" si="61"/>
        <v>2.4474825275343101E-2</v>
      </c>
      <c r="BQ246" s="157" t="s">
        <v>18</v>
      </c>
      <c r="BR246" s="157" t="s">
        <v>191</v>
      </c>
    </row>
    <row r="247" spans="11:70">
      <c r="K247" s="158" t="s">
        <v>350</v>
      </c>
      <c r="L247" s="157" t="str">
        <f t="shared" si="68"/>
        <v>R_ES-APP-DW</v>
      </c>
      <c r="M247" s="157" t="str">
        <f t="shared" si="50"/>
        <v>SH22_23</v>
      </c>
      <c r="N247" s="157">
        <f t="shared" si="51"/>
        <v>2.2121564224819298E-2</v>
      </c>
      <c r="O247" s="157" t="s">
        <v>18</v>
      </c>
      <c r="P247" s="157" t="s">
        <v>195</v>
      </c>
      <c r="T247" s="157" t="s">
        <v>350</v>
      </c>
      <c r="U247" s="157" t="str">
        <f t="shared" si="69"/>
        <v>R_ES-APP-DW</v>
      </c>
      <c r="V247" s="157" t="str">
        <f t="shared" si="69"/>
        <v>SH22_23</v>
      </c>
      <c r="W247" s="157">
        <f t="shared" si="52"/>
        <v>1.8346618081740301E-2</v>
      </c>
      <c r="X247" s="157" t="s">
        <v>18</v>
      </c>
      <c r="Y247" s="157" t="s">
        <v>190</v>
      </c>
      <c r="AC247" s="157" t="s">
        <v>350</v>
      </c>
      <c r="AD247" s="157" t="str">
        <f t="shared" si="63"/>
        <v>R_ES-APP-DW</v>
      </c>
      <c r="AE247" s="157" t="str">
        <f t="shared" si="63"/>
        <v>SH22_23</v>
      </c>
      <c r="AF247" s="157">
        <f t="shared" si="54"/>
        <v>2.0715755098724298E-2</v>
      </c>
      <c r="AG247" s="157" t="s">
        <v>18</v>
      </c>
      <c r="AH247" s="157" t="s">
        <v>196</v>
      </c>
      <c r="AL247" s="157" t="s">
        <v>350</v>
      </c>
      <c r="AM247" s="157" t="str">
        <f t="shared" si="64"/>
        <v>R_ES-APP-DW</v>
      </c>
      <c r="AN247" s="157" t="str">
        <f t="shared" si="64"/>
        <v>SH22_23</v>
      </c>
      <c r="AO247" s="157">
        <f t="shared" si="56"/>
        <v>2.0777824886440002E-2</v>
      </c>
      <c r="AP247" s="157" t="s">
        <v>18</v>
      </c>
      <c r="AQ247" s="157" t="s">
        <v>193</v>
      </c>
      <c r="AU247" s="157" t="s">
        <v>350</v>
      </c>
      <c r="AV247" s="157" t="str">
        <f t="shared" si="65"/>
        <v>R_ES-APP-DW</v>
      </c>
      <c r="AW247" s="157" t="str">
        <f t="shared" si="65"/>
        <v>SH22_23</v>
      </c>
      <c r="AX247" s="157">
        <f t="shared" si="58"/>
        <v>2.4137396684056199E-2</v>
      </c>
      <c r="AY247" s="157" t="s">
        <v>18</v>
      </c>
      <c r="AZ247" s="157" t="s">
        <v>192</v>
      </c>
      <c r="BD247" s="157" t="s">
        <v>350</v>
      </c>
      <c r="BE247" s="157" t="str">
        <f t="shared" si="66"/>
        <v>R_ES-APP-DW</v>
      </c>
      <c r="BF247" s="157" t="str">
        <f t="shared" si="66"/>
        <v>SH22_23</v>
      </c>
      <c r="BG247" s="157">
        <f t="shared" si="70"/>
        <v>2.0777824886440002E-2</v>
      </c>
      <c r="BH247" s="157" t="s">
        <v>18</v>
      </c>
      <c r="BI247" s="157" t="s">
        <v>194</v>
      </c>
      <c r="BM247" s="157" t="s">
        <v>350</v>
      </c>
      <c r="BN247" s="157" t="str">
        <f t="shared" si="67"/>
        <v>R_ES-APP-DW</v>
      </c>
      <c r="BO247" s="157" t="str">
        <f t="shared" si="67"/>
        <v>SH22_23</v>
      </c>
      <c r="BP247" s="157">
        <f t="shared" si="61"/>
        <v>2.4137396684056199E-2</v>
      </c>
      <c r="BQ247" s="157" t="s">
        <v>18</v>
      </c>
      <c r="BR247" s="157" t="s">
        <v>191</v>
      </c>
    </row>
    <row r="248" spans="11:70">
      <c r="K248" s="157" t="s">
        <v>350</v>
      </c>
      <c r="L248" s="157" t="str">
        <f t="shared" si="68"/>
        <v>R_ES-APP-DW</v>
      </c>
      <c r="M248" s="157" t="str">
        <f t="shared" si="50"/>
        <v>FH0_1</v>
      </c>
      <c r="N248" s="157">
        <f t="shared" si="51"/>
        <v>2.1393493175585799E-2</v>
      </c>
      <c r="O248" s="157" t="s">
        <v>18</v>
      </c>
      <c r="P248" s="157" t="s">
        <v>195</v>
      </c>
      <c r="T248" s="157" t="s">
        <v>350</v>
      </c>
      <c r="U248" s="157" t="str">
        <f t="shared" si="69"/>
        <v>R_ES-APP-DW</v>
      </c>
      <c r="V248" s="157" t="str">
        <f t="shared" si="69"/>
        <v>FH0_1</v>
      </c>
      <c r="W248" s="157">
        <f t="shared" si="52"/>
        <v>1.8990015108719401E-2</v>
      </c>
      <c r="X248" s="157" t="s">
        <v>18</v>
      </c>
      <c r="Y248" s="157" t="s">
        <v>190</v>
      </c>
      <c r="AC248" s="157" t="s">
        <v>350</v>
      </c>
      <c r="AD248" s="157" t="str">
        <f t="shared" si="63"/>
        <v>R_ES-APP-DW</v>
      </c>
      <c r="AE248" s="157" t="str">
        <f t="shared" si="63"/>
        <v>FH0_1</v>
      </c>
      <c r="AF248" s="157">
        <f t="shared" si="54"/>
        <v>2.2537708837248201E-2</v>
      </c>
      <c r="AG248" s="157" t="s">
        <v>18</v>
      </c>
      <c r="AH248" s="157" t="s">
        <v>196</v>
      </c>
      <c r="AL248" s="157" t="s">
        <v>350</v>
      </c>
      <c r="AM248" s="157" t="str">
        <f t="shared" si="64"/>
        <v>R_ES-APP-DW</v>
      </c>
      <c r="AN248" s="157" t="str">
        <f t="shared" si="64"/>
        <v>FH0_1</v>
      </c>
      <c r="AO248" s="157">
        <f t="shared" si="56"/>
        <v>2.0828129338260001E-2</v>
      </c>
      <c r="AP248" s="157" t="s">
        <v>18</v>
      </c>
      <c r="AQ248" s="157" t="s">
        <v>193</v>
      </c>
      <c r="AU248" s="157" t="s">
        <v>350</v>
      </c>
      <c r="AV248" s="157" t="str">
        <f t="shared" si="65"/>
        <v>R_ES-APP-DW</v>
      </c>
      <c r="AW248" s="157" t="str">
        <f t="shared" si="65"/>
        <v>FH0_1</v>
      </c>
      <c r="AX248" s="157">
        <f t="shared" si="58"/>
        <v>2.2215848571404202E-2</v>
      </c>
      <c r="AY248" s="157" t="s">
        <v>18</v>
      </c>
      <c r="AZ248" s="157" t="s">
        <v>192</v>
      </c>
      <c r="BD248" s="157" t="s">
        <v>350</v>
      </c>
      <c r="BE248" s="157" t="str">
        <f t="shared" si="66"/>
        <v>R_ES-APP-DW</v>
      </c>
      <c r="BF248" s="157" t="str">
        <f t="shared" si="66"/>
        <v>FH0_1</v>
      </c>
      <c r="BG248" s="157">
        <f t="shared" si="70"/>
        <v>2.0828129338260001E-2</v>
      </c>
      <c r="BH248" s="157" t="s">
        <v>18</v>
      </c>
      <c r="BI248" s="157" t="s">
        <v>194</v>
      </c>
      <c r="BM248" s="157" t="s">
        <v>350</v>
      </c>
      <c r="BN248" s="157" t="str">
        <f t="shared" si="67"/>
        <v>R_ES-APP-DW</v>
      </c>
      <c r="BO248" s="157" t="str">
        <f t="shared" si="67"/>
        <v>FH0_1</v>
      </c>
      <c r="BP248" s="157">
        <f t="shared" si="61"/>
        <v>2.2215848571404202E-2</v>
      </c>
      <c r="BQ248" s="157" t="s">
        <v>18</v>
      </c>
      <c r="BR248" s="157" t="s">
        <v>191</v>
      </c>
    </row>
    <row r="249" spans="11:70">
      <c r="K249" s="157" t="s">
        <v>350</v>
      </c>
      <c r="L249" s="157" t="str">
        <f t="shared" si="68"/>
        <v>R_ES-APP-DW</v>
      </c>
      <c r="M249" s="157" t="str">
        <f t="shared" si="50"/>
        <v>FH2_3</v>
      </c>
      <c r="N249" s="157">
        <f t="shared" si="51"/>
        <v>2.1029674486329999E-2</v>
      </c>
      <c r="O249" s="157" t="s">
        <v>18</v>
      </c>
      <c r="P249" s="157" t="s">
        <v>195</v>
      </c>
      <c r="T249" s="157" t="s">
        <v>350</v>
      </c>
      <c r="U249" s="157" t="str">
        <f t="shared" si="69"/>
        <v>R_ES-APP-DW</v>
      </c>
      <c r="V249" s="157" t="str">
        <f t="shared" si="69"/>
        <v>FH2_3</v>
      </c>
      <c r="W249" s="157">
        <f t="shared" si="52"/>
        <v>1.6657232708453401E-2</v>
      </c>
      <c r="X249" s="157" t="s">
        <v>18</v>
      </c>
      <c r="Y249" s="157" t="s">
        <v>190</v>
      </c>
      <c r="AC249" s="157" t="s">
        <v>350</v>
      </c>
      <c r="AD249" s="157" t="str">
        <f t="shared" si="63"/>
        <v>R_ES-APP-DW</v>
      </c>
      <c r="AE249" s="157" t="str">
        <f t="shared" si="63"/>
        <v>FH2_3</v>
      </c>
      <c r="AF249" s="157">
        <f t="shared" si="54"/>
        <v>2.2471121655479001E-2</v>
      </c>
      <c r="AG249" s="157" t="s">
        <v>18</v>
      </c>
      <c r="AH249" s="157" t="s">
        <v>196</v>
      </c>
      <c r="AL249" s="157" t="s">
        <v>350</v>
      </c>
      <c r="AM249" s="157" t="str">
        <f t="shared" si="64"/>
        <v>R_ES-APP-DW</v>
      </c>
      <c r="AN249" s="157" t="str">
        <f t="shared" si="64"/>
        <v>FH2_3</v>
      </c>
      <c r="AO249" s="157">
        <f t="shared" si="56"/>
        <v>1.96922594663782E-2</v>
      </c>
      <c r="AP249" s="157" t="s">
        <v>18</v>
      </c>
      <c r="AQ249" s="157" t="s">
        <v>193</v>
      </c>
      <c r="AU249" s="157" t="s">
        <v>350</v>
      </c>
      <c r="AV249" s="157" t="str">
        <f t="shared" si="65"/>
        <v>R_ES-APP-DW</v>
      </c>
      <c r="AW249" s="157" t="str">
        <f t="shared" si="65"/>
        <v>FH2_3</v>
      </c>
      <c r="AX249" s="157">
        <f t="shared" si="58"/>
        <v>2.00672016482474E-2</v>
      </c>
      <c r="AY249" s="157" t="s">
        <v>18</v>
      </c>
      <c r="AZ249" s="157" t="s">
        <v>192</v>
      </c>
      <c r="BD249" s="157" t="s">
        <v>350</v>
      </c>
      <c r="BE249" s="157" t="str">
        <f t="shared" si="66"/>
        <v>R_ES-APP-DW</v>
      </c>
      <c r="BF249" s="157" t="str">
        <f t="shared" si="66"/>
        <v>FH2_3</v>
      </c>
      <c r="BG249" s="157">
        <f t="shared" si="70"/>
        <v>1.96922594663782E-2</v>
      </c>
      <c r="BH249" s="157" t="s">
        <v>18</v>
      </c>
      <c r="BI249" s="157" t="s">
        <v>194</v>
      </c>
      <c r="BM249" s="157" t="s">
        <v>350</v>
      </c>
      <c r="BN249" s="157" t="str">
        <f t="shared" si="67"/>
        <v>R_ES-APP-DW</v>
      </c>
      <c r="BO249" s="157" t="str">
        <f t="shared" si="67"/>
        <v>FH2_3</v>
      </c>
      <c r="BP249" s="157">
        <f t="shared" si="61"/>
        <v>2.00672016482474E-2</v>
      </c>
      <c r="BQ249" s="157" t="s">
        <v>18</v>
      </c>
      <c r="BR249" s="157" t="s">
        <v>191</v>
      </c>
    </row>
    <row r="250" spans="11:70">
      <c r="K250" s="157" t="s">
        <v>350</v>
      </c>
      <c r="L250" s="157" t="str">
        <f t="shared" si="68"/>
        <v>R_ES-APP-DW</v>
      </c>
      <c r="M250" s="157" t="str">
        <f t="shared" si="50"/>
        <v>FH4_5</v>
      </c>
      <c r="N250" s="157">
        <f t="shared" si="51"/>
        <v>2.01116701113584E-2</v>
      </c>
      <c r="O250" s="157" t="s">
        <v>18</v>
      </c>
      <c r="P250" s="157" t="s">
        <v>195</v>
      </c>
      <c r="T250" s="157" t="s">
        <v>350</v>
      </c>
      <c r="U250" s="157" t="str">
        <f t="shared" si="69"/>
        <v>R_ES-APP-DW</v>
      </c>
      <c r="V250" s="157" t="str">
        <f t="shared" si="69"/>
        <v>FH4_5</v>
      </c>
      <c r="W250" s="157">
        <f t="shared" si="52"/>
        <v>1.58290452354489E-2</v>
      </c>
      <c r="X250" s="157" t="s">
        <v>18</v>
      </c>
      <c r="Y250" s="157" t="s">
        <v>190</v>
      </c>
      <c r="AC250" s="157" t="s">
        <v>350</v>
      </c>
      <c r="AD250" s="157" t="str">
        <f t="shared" si="63"/>
        <v>R_ES-APP-DW</v>
      </c>
      <c r="AE250" s="157" t="str">
        <f t="shared" si="63"/>
        <v>FH4_5</v>
      </c>
      <c r="AF250" s="157">
        <f t="shared" si="54"/>
        <v>2.0924688349934099E-2</v>
      </c>
      <c r="AG250" s="157" t="s">
        <v>18</v>
      </c>
      <c r="AH250" s="157" t="s">
        <v>196</v>
      </c>
      <c r="AL250" s="157" t="s">
        <v>350</v>
      </c>
      <c r="AM250" s="157" t="str">
        <f t="shared" si="64"/>
        <v>R_ES-APP-DW</v>
      </c>
      <c r="AN250" s="157" t="str">
        <f t="shared" si="64"/>
        <v>FH4_5</v>
      </c>
      <c r="AO250" s="157">
        <f t="shared" si="56"/>
        <v>1.85404013701219E-2</v>
      </c>
      <c r="AP250" s="157" t="s">
        <v>18</v>
      </c>
      <c r="AQ250" s="157" t="s">
        <v>193</v>
      </c>
      <c r="AU250" s="157" t="s">
        <v>350</v>
      </c>
      <c r="AV250" s="157" t="str">
        <f t="shared" si="65"/>
        <v>R_ES-APP-DW</v>
      </c>
      <c r="AW250" s="157" t="str">
        <f t="shared" si="65"/>
        <v>FH4_5</v>
      </c>
      <c r="AX250" s="157">
        <f t="shared" si="58"/>
        <v>1.7787724329452501E-2</v>
      </c>
      <c r="AY250" s="157" t="s">
        <v>18</v>
      </c>
      <c r="AZ250" s="157" t="s">
        <v>192</v>
      </c>
      <c r="BD250" s="157" t="s">
        <v>350</v>
      </c>
      <c r="BE250" s="157" t="str">
        <f t="shared" si="66"/>
        <v>R_ES-APP-DW</v>
      </c>
      <c r="BF250" s="157" t="str">
        <f t="shared" si="66"/>
        <v>FH4_5</v>
      </c>
      <c r="BG250" s="157">
        <f t="shared" si="70"/>
        <v>1.85404013701219E-2</v>
      </c>
      <c r="BH250" s="157" t="s">
        <v>18</v>
      </c>
      <c r="BI250" s="157" t="s">
        <v>194</v>
      </c>
      <c r="BM250" s="157" t="s">
        <v>350</v>
      </c>
      <c r="BN250" s="157" t="str">
        <f t="shared" si="67"/>
        <v>R_ES-APP-DW</v>
      </c>
      <c r="BO250" s="157" t="str">
        <f t="shared" si="67"/>
        <v>FH4_5</v>
      </c>
      <c r="BP250" s="157">
        <f t="shared" si="61"/>
        <v>1.7787724329452501E-2</v>
      </c>
      <c r="BQ250" s="157" t="s">
        <v>18</v>
      </c>
      <c r="BR250" s="157" t="s">
        <v>191</v>
      </c>
    </row>
    <row r="251" spans="11:70">
      <c r="K251" s="158" t="s">
        <v>350</v>
      </c>
      <c r="L251" s="157" t="str">
        <f t="shared" si="68"/>
        <v>R_ES-APP-DW</v>
      </c>
      <c r="M251" s="157" t="str">
        <f t="shared" si="50"/>
        <v>FH6_7</v>
      </c>
      <c r="N251" s="157">
        <f t="shared" si="51"/>
        <v>1.9209922204757798E-2</v>
      </c>
      <c r="O251" s="157" t="s">
        <v>18</v>
      </c>
      <c r="P251" s="157" t="s">
        <v>195</v>
      </c>
      <c r="T251" s="157" t="s">
        <v>350</v>
      </c>
      <c r="U251" s="157" t="str">
        <f t="shared" si="69"/>
        <v>R_ES-APP-DW</v>
      </c>
      <c r="V251" s="157" t="str">
        <f t="shared" si="69"/>
        <v>FH6_7</v>
      </c>
      <c r="W251" s="157">
        <f t="shared" si="52"/>
        <v>1.5902462124874499E-2</v>
      </c>
      <c r="X251" s="157" t="s">
        <v>18</v>
      </c>
      <c r="Y251" s="157" t="s">
        <v>190</v>
      </c>
      <c r="AC251" s="157" t="s">
        <v>350</v>
      </c>
      <c r="AD251" s="157" t="str">
        <f t="shared" si="63"/>
        <v>R_ES-APP-DW</v>
      </c>
      <c r="AE251" s="157" t="str">
        <f t="shared" si="63"/>
        <v>FH6_7</v>
      </c>
      <c r="AF251" s="157">
        <f t="shared" si="54"/>
        <v>1.8408075869719199E-2</v>
      </c>
      <c r="AG251" s="157" t="s">
        <v>18</v>
      </c>
      <c r="AH251" s="157" t="s">
        <v>196</v>
      </c>
      <c r="AL251" s="157" t="s">
        <v>350</v>
      </c>
      <c r="AM251" s="157" t="str">
        <f t="shared" si="64"/>
        <v>R_ES-APP-DW</v>
      </c>
      <c r="AN251" s="157" t="str">
        <f t="shared" si="64"/>
        <v>FH6_7</v>
      </c>
      <c r="AO251" s="157">
        <f t="shared" si="56"/>
        <v>1.75903530927638E-2</v>
      </c>
      <c r="AP251" s="157" t="s">
        <v>18</v>
      </c>
      <c r="AQ251" s="157" t="s">
        <v>193</v>
      </c>
      <c r="AU251" s="157" t="s">
        <v>350</v>
      </c>
      <c r="AV251" s="157" t="str">
        <f t="shared" si="65"/>
        <v>R_ES-APP-DW</v>
      </c>
      <c r="AW251" s="157" t="str">
        <f t="shared" si="65"/>
        <v>FH6_7</v>
      </c>
      <c r="AX251" s="157">
        <f t="shared" si="58"/>
        <v>1.6594507840248698E-2</v>
      </c>
      <c r="AY251" s="157" t="s">
        <v>18</v>
      </c>
      <c r="AZ251" s="157" t="s">
        <v>192</v>
      </c>
      <c r="BD251" s="157" t="s">
        <v>350</v>
      </c>
      <c r="BE251" s="157" t="str">
        <f t="shared" si="66"/>
        <v>R_ES-APP-DW</v>
      </c>
      <c r="BF251" s="157" t="str">
        <f t="shared" si="66"/>
        <v>FH6_7</v>
      </c>
      <c r="BG251" s="157">
        <f t="shared" si="70"/>
        <v>1.75903530927638E-2</v>
      </c>
      <c r="BH251" s="157" t="s">
        <v>18</v>
      </c>
      <c r="BI251" s="157" t="s">
        <v>194</v>
      </c>
      <c r="BM251" s="157" t="s">
        <v>350</v>
      </c>
      <c r="BN251" s="157" t="str">
        <f t="shared" si="67"/>
        <v>R_ES-APP-DW</v>
      </c>
      <c r="BO251" s="157" t="str">
        <f t="shared" si="67"/>
        <v>FH6_7</v>
      </c>
      <c r="BP251" s="157">
        <f t="shared" si="61"/>
        <v>1.6594507840248698E-2</v>
      </c>
      <c r="BQ251" s="157" t="s">
        <v>18</v>
      </c>
      <c r="BR251" s="157" t="s">
        <v>191</v>
      </c>
    </row>
    <row r="252" spans="11:70">
      <c r="K252" s="157" t="s">
        <v>350</v>
      </c>
      <c r="L252" s="157" t="str">
        <f t="shared" si="68"/>
        <v>R_ES-APP-DW</v>
      </c>
      <c r="M252" s="157" t="str">
        <f t="shared" si="50"/>
        <v>FH8_9</v>
      </c>
      <c r="N252" s="157">
        <f t="shared" si="51"/>
        <v>1.8841834190356999E-2</v>
      </c>
      <c r="O252" s="157" t="s">
        <v>18</v>
      </c>
      <c r="P252" s="157" t="s">
        <v>195</v>
      </c>
      <c r="T252" s="157" t="s">
        <v>350</v>
      </c>
      <c r="U252" s="157" t="str">
        <f t="shared" si="69"/>
        <v>R_ES-APP-DW</v>
      </c>
      <c r="V252" s="157" t="str">
        <f t="shared" si="69"/>
        <v>FH8_9</v>
      </c>
      <c r="W252" s="157">
        <f t="shared" si="52"/>
        <v>1.7105236665912599E-2</v>
      </c>
      <c r="X252" s="157" t="s">
        <v>18</v>
      </c>
      <c r="Y252" s="157" t="s">
        <v>190</v>
      </c>
      <c r="AC252" s="157" t="s">
        <v>350</v>
      </c>
      <c r="AD252" s="157" t="str">
        <f t="shared" si="63"/>
        <v>R_ES-APP-DW</v>
      </c>
      <c r="AE252" s="157" t="str">
        <f t="shared" si="63"/>
        <v>FH8_9</v>
      </c>
      <c r="AF252" s="157">
        <f t="shared" si="54"/>
        <v>1.69703204195258E-2</v>
      </c>
      <c r="AG252" s="157" t="s">
        <v>18</v>
      </c>
      <c r="AH252" s="157" t="s">
        <v>196</v>
      </c>
      <c r="AL252" s="157" t="s">
        <v>350</v>
      </c>
      <c r="AM252" s="157" t="str">
        <f t="shared" si="64"/>
        <v>R_ES-APP-DW</v>
      </c>
      <c r="AN252" s="157" t="str">
        <f t="shared" si="64"/>
        <v>FH8_9</v>
      </c>
      <c r="AO252" s="157">
        <f t="shared" si="56"/>
        <v>1.7469867163884701E-2</v>
      </c>
      <c r="AP252" s="157" t="s">
        <v>18</v>
      </c>
      <c r="AQ252" s="157" t="s">
        <v>193</v>
      </c>
      <c r="AU252" s="157" t="s">
        <v>350</v>
      </c>
      <c r="AV252" s="157" t="str">
        <f t="shared" si="65"/>
        <v>R_ES-APP-DW</v>
      </c>
      <c r="AW252" s="157" t="str">
        <f t="shared" si="65"/>
        <v>FH8_9</v>
      </c>
      <c r="AX252" s="157">
        <f t="shared" si="58"/>
        <v>1.6512257912117301E-2</v>
      </c>
      <c r="AY252" s="157" t="s">
        <v>18</v>
      </c>
      <c r="AZ252" s="157" t="s">
        <v>192</v>
      </c>
      <c r="BD252" s="157" t="s">
        <v>350</v>
      </c>
      <c r="BE252" s="157" t="str">
        <f t="shared" si="66"/>
        <v>R_ES-APP-DW</v>
      </c>
      <c r="BF252" s="157" t="str">
        <f t="shared" si="66"/>
        <v>FH8_9</v>
      </c>
      <c r="BG252" s="157">
        <f t="shared" si="70"/>
        <v>1.7469867163884701E-2</v>
      </c>
      <c r="BH252" s="157" t="s">
        <v>18</v>
      </c>
      <c r="BI252" s="157" t="s">
        <v>194</v>
      </c>
      <c r="BM252" s="157" t="s">
        <v>350</v>
      </c>
      <c r="BN252" s="157" t="str">
        <f t="shared" si="67"/>
        <v>R_ES-APP-DW</v>
      </c>
      <c r="BO252" s="157" t="str">
        <f t="shared" si="67"/>
        <v>FH8_9</v>
      </c>
      <c r="BP252" s="157">
        <f t="shared" si="61"/>
        <v>1.6512257912117301E-2</v>
      </c>
      <c r="BQ252" s="157" t="s">
        <v>18</v>
      </c>
      <c r="BR252" s="157" t="s">
        <v>191</v>
      </c>
    </row>
    <row r="253" spans="11:70">
      <c r="K253" s="157" t="s">
        <v>350</v>
      </c>
      <c r="L253" s="157" t="str">
        <f t="shared" si="68"/>
        <v>R_ES-APP-DW</v>
      </c>
      <c r="M253" s="157" t="str">
        <f t="shared" si="50"/>
        <v>FH10_11</v>
      </c>
      <c r="N253" s="157">
        <f t="shared" si="51"/>
        <v>1.8935669933152901E-2</v>
      </c>
      <c r="O253" s="157" t="s">
        <v>18</v>
      </c>
      <c r="P253" s="157" t="s">
        <v>195</v>
      </c>
      <c r="T253" s="157" t="s">
        <v>350</v>
      </c>
      <c r="U253" s="157" t="str">
        <f t="shared" si="69"/>
        <v>R_ES-APP-DW</v>
      </c>
      <c r="V253" s="157" t="str">
        <f t="shared" si="69"/>
        <v>FH10_11</v>
      </c>
      <c r="W253" s="157">
        <f t="shared" si="52"/>
        <v>1.98225161188549E-2</v>
      </c>
      <c r="X253" s="157" t="s">
        <v>18</v>
      </c>
      <c r="Y253" s="157" t="s">
        <v>190</v>
      </c>
      <c r="AC253" s="157" t="s">
        <v>350</v>
      </c>
      <c r="AD253" s="157" t="str">
        <f t="shared" si="63"/>
        <v>R_ES-APP-DW</v>
      </c>
      <c r="AE253" s="157" t="str">
        <f t="shared" si="63"/>
        <v>FH10_11</v>
      </c>
      <c r="AF253" s="157">
        <f t="shared" si="54"/>
        <v>1.66723480117681E-2</v>
      </c>
      <c r="AG253" s="157" t="s">
        <v>18</v>
      </c>
      <c r="AH253" s="157" t="s">
        <v>196</v>
      </c>
      <c r="AL253" s="157" t="s">
        <v>350</v>
      </c>
      <c r="AM253" s="157" t="str">
        <f t="shared" si="64"/>
        <v>R_ES-APP-DW</v>
      </c>
      <c r="AN253" s="157" t="str">
        <f t="shared" si="64"/>
        <v>FH10_11</v>
      </c>
      <c r="AO253" s="157">
        <f t="shared" si="56"/>
        <v>1.8548115811417298E-2</v>
      </c>
      <c r="AP253" s="157" t="s">
        <v>18</v>
      </c>
      <c r="AQ253" s="157" t="s">
        <v>193</v>
      </c>
      <c r="AU253" s="157" t="s">
        <v>350</v>
      </c>
      <c r="AV253" s="157" t="str">
        <f t="shared" si="65"/>
        <v>R_ES-APP-DW</v>
      </c>
      <c r="AW253" s="157" t="str">
        <f t="shared" si="65"/>
        <v>FH10_11</v>
      </c>
      <c r="AX253" s="157">
        <f t="shared" si="58"/>
        <v>1.82536626877173E-2</v>
      </c>
      <c r="AY253" s="157" t="s">
        <v>18</v>
      </c>
      <c r="AZ253" s="157" t="s">
        <v>192</v>
      </c>
      <c r="BD253" s="157" t="s">
        <v>350</v>
      </c>
      <c r="BE253" s="157" t="str">
        <f t="shared" si="66"/>
        <v>R_ES-APP-DW</v>
      </c>
      <c r="BF253" s="157" t="str">
        <f t="shared" si="66"/>
        <v>FH10_11</v>
      </c>
      <c r="BG253" s="157">
        <f t="shared" si="70"/>
        <v>1.8548115811417298E-2</v>
      </c>
      <c r="BH253" s="157" t="s">
        <v>18</v>
      </c>
      <c r="BI253" s="157" t="s">
        <v>194</v>
      </c>
      <c r="BM253" s="157" t="s">
        <v>350</v>
      </c>
      <c r="BN253" s="157" t="str">
        <f t="shared" si="67"/>
        <v>R_ES-APP-DW</v>
      </c>
      <c r="BO253" s="157" t="str">
        <f t="shared" si="67"/>
        <v>FH10_11</v>
      </c>
      <c r="BP253" s="157">
        <f t="shared" si="61"/>
        <v>1.82536626877173E-2</v>
      </c>
      <c r="BQ253" s="157" t="s">
        <v>18</v>
      </c>
      <c r="BR253" s="157" t="s">
        <v>191</v>
      </c>
    </row>
    <row r="254" spans="11:70">
      <c r="K254" s="157" t="s">
        <v>350</v>
      </c>
      <c r="L254" s="157" t="str">
        <f t="shared" si="68"/>
        <v>R_ES-APP-DW</v>
      </c>
      <c r="M254" s="157" t="str">
        <f t="shared" si="50"/>
        <v>FH12_13</v>
      </c>
      <c r="N254" s="157">
        <f t="shared" si="51"/>
        <v>1.98847069007047E-2</v>
      </c>
      <c r="O254" s="157" t="s">
        <v>18</v>
      </c>
      <c r="P254" s="157" t="s">
        <v>195</v>
      </c>
      <c r="T254" s="157" t="s">
        <v>350</v>
      </c>
      <c r="U254" s="157" t="str">
        <f t="shared" si="69"/>
        <v>R_ES-APP-DW</v>
      </c>
      <c r="V254" s="157" t="str">
        <f t="shared" si="69"/>
        <v>FH12_13</v>
      </c>
      <c r="W254" s="157">
        <f t="shared" si="52"/>
        <v>2.05767152130325E-2</v>
      </c>
      <c r="X254" s="157" t="s">
        <v>18</v>
      </c>
      <c r="Y254" s="157" t="s">
        <v>190</v>
      </c>
      <c r="AC254" s="157" t="s">
        <v>350</v>
      </c>
      <c r="AD254" s="157" t="str">
        <f t="shared" si="63"/>
        <v>R_ES-APP-DW</v>
      </c>
      <c r="AE254" s="157" t="str">
        <f t="shared" si="63"/>
        <v>FH12_13</v>
      </c>
      <c r="AF254" s="157">
        <f t="shared" si="54"/>
        <v>1.7899394766943098E-2</v>
      </c>
      <c r="AG254" s="157" t="s">
        <v>18</v>
      </c>
      <c r="AH254" s="157" t="s">
        <v>196</v>
      </c>
      <c r="AL254" s="157" t="s">
        <v>350</v>
      </c>
      <c r="AM254" s="157" t="str">
        <f t="shared" si="64"/>
        <v>R_ES-APP-DW</v>
      </c>
      <c r="AN254" s="157" t="str">
        <f t="shared" si="64"/>
        <v>FH12_13</v>
      </c>
      <c r="AO254" s="157">
        <f t="shared" si="56"/>
        <v>1.97346377775574E-2</v>
      </c>
      <c r="AP254" s="157" t="s">
        <v>18</v>
      </c>
      <c r="AQ254" s="157" t="s">
        <v>193</v>
      </c>
      <c r="AU254" s="157" t="s">
        <v>350</v>
      </c>
      <c r="AV254" s="157" t="str">
        <f t="shared" si="65"/>
        <v>R_ES-APP-DW</v>
      </c>
      <c r="AW254" s="157" t="str">
        <f t="shared" si="65"/>
        <v>FH12_13</v>
      </c>
      <c r="AX254" s="157">
        <f t="shared" si="58"/>
        <v>2.0262699404647901E-2</v>
      </c>
      <c r="AY254" s="157" t="s">
        <v>18</v>
      </c>
      <c r="AZ254" s="157" t="s">
        <v>192</v>
      </c>
      <c r="BD254" s="157" t="s">
        <v>350</v>
      </c>
      <c r="BE254" s="157" t="str">
        <f t="shared" si="66"/>
        <v>R_ES-APP-DW</v>
      </c>
      <c r="BF254" s="157" t="str">
        <f t="shared" si="66"/>
        <v>FH12_13</v>
      </c>
      <c r="BG254" s="157">
        <f t="shared" si="70"/>
        <v>1.97346377775574E-2</v>
      </c>
      <c r="BH254" s="157" t="s">
        <v>18</v>
      </c>
      <c r="BI254" s="157" t="s">
        <v>194</v>
      </c>
      <c r="BM254" s="157" t="s">
        <v>350</v>
      </c>
      <c r="BN254" s="157" t="str">
        <f t="shared" si="67"/>
        <v>R_ES-APP-DW</v>
      </c>
      <c r="BO254" s="157" t="str">
        <f t="shared" si="67"/>
        <v>FH12_13</v>
      </c>
      <c r="BP254" s="157">
        <f t="shared" si="61"/>
        <v>2.0262699404647901E-2</v>
      </c>
      <c r="BQ254" s="157" t="s">
        <v>18</v>
      </c>
      <c r="BR254" s="157" t="s">
        <v>191</v>
      </c>
    </row>
    <row r="255" spans="11:70">
      <c r="K255" s="158" t="s">
        <v>350</v>
      </c>
      <c r="L255" s="157" t="str">
        <f t="shared" si="68"/>
        <v>R_ES-APP-DW</v>
      </c>
      <c r="M255" s="157" t="str">
        <f t="shared" si="50"/>
        <v>FH14_15</v>
      </c>
      <c r="N255" s="157">
        <f t="shared" si="51"/>
        <v>2.0838990619720801E-2</v>
      </c>
      <c r="O255" s="157" t="s">
        <v>18</v>
      </c>
      <c r="P255" s="157" t="s">
        <v>195</v>
      </c>
      <c r="T255" s="157" t="s">
        <v>350</v>
      </c>
      <c r="U255" s="157" t="str">
        <f t="shared" si="69"/>
        <v>R_ES-APP-DW</v>
      </c>
      <c r="V255" s="157" t="str">
        <f t="shared" si="69"/>
        <v>FH14_15</v>
      </c>
      <c r="W255" s="157">
        <f t="shared" si="52"/>
        <v>2.0134412075970901E-2</v>
      </c>
      <c r="X255" s="157" t="s">
        <v>18</v>
      </c>
      <c r="Y255" s="157" t="s">
        <v>190</v>
      </c>
      <c r="AC255" s="157" t="s">
        <v>350</v>
      </c>
      <c r="AD255" s="157" t="str">
        <f t="shared" si="63"/>
        <v>R_ES-APP-DW</v>
      </c>
      <c r="AE255" s="157" t="str">
        <f t="shared" si="63"/>
        <v>FH14_15</v>
      </c>
      <c r="AF255" s="157">
        <f t="shared" si="54"/>
        <v>2.07530234250215E-2</v>
      </c>
      <c r="AG255" s="157" t="s">
        <v>18</v>
      </c>
      <c r="AH255" s="157" t="s">
        <v>196</v>
      </c>
      <c r="AL255" s="157" t="s">
        <v>350</v>
      </c>
      <c r="AM255" s="157" t="str">
        <f t="shared" si="64"/>
        <v>R_ES-APP-DW</v>
      </c>
      <c r="AN255" s="157" t="str">
        <f t="shared" si="64"/>
        <v>FH14_15</v>
      </c>
      <c r="AO255" s="157">
        <f t="shared" si="56"/>
        <v>2.0621254467741299E-2</v>
      </c>
      <c r="AP255" s="157" t="s">
        <v>18</v>
      </c>
      <c r="AQ255" s="157" t="s">
        <v>193</v>
      </c>
      <c r="AU255" s="157" t="s">
        <v>350</v>
      </c>
      <c r="AV255" s="157" t="str">
        <f t="shared" si="65"/>
        <v>R_ES-APP-DW</v>
      </c>
      <c r="AW255" s="157" t="str">
        <f t="shared" si="65"/>
        <v>FH14_15</v>
      </c>
      <c r="AX255" s="157">
        <f t="shared" si="58"/>
        <v>2.1172817979268701E-2</v>
      </c>
      <c r="AY255" s="157" t="s">
        <v>18</v>
      </c>
      <c r="AZ255" s="157" t="s">
        <v>192</v>
      </c>
      <c r="BD255" s="157" t="s">
        <v>350</v>
      </c>
      <c r="BE255" s="157" t="str">
        <f t="shared" si="66"/>
        <v>R_ES-APP-DW</v>
      </c>
      <c r="BF255" s="157" t="str">
        <f t="shared" si="66"/>
        <v>FH14_15</v>
      </c>
      <c r="BG255" s="157">
        <f t="shared" si="70"/>
        <v>2.0621254467741299E-2</v>
      </c>
      <c r="BH255" s="157" t="s">
        <v>18</v>
      </c>
      <c r="BI255" s="157" t="s">
        <v>194</v>
      </c>
      <c r="BM255" s="157" t="s">
        <v>350</v>
      </c>
      <c r="BN255" s="157" t="str">
        <f t="shared" si="67"/>
        <v>R_ES-APP-DW</v>
      </c>
      <c r="BO255" s="157" t="str">
        <f t="shared" si="67"/>
        <v>FH14_15</v>
      </c>
      <c r="BP255" s="157">
        <f t="shared" si="61"/>
        <v>2.1172817979268701E-2</v>
      </c>
      <c r="BQ255" s="157" t="s">
        <v>18</v>
      </c>
      <c r="BR255" s="157" t="s">
        <v>191</v>
      </c>
    </row>
    <row r="256" spans="11:70">
      <c r="K256" s="157" t="s">
        <v>350</v>
      </c>
      <c r="L256" s="157" t="str">
        <f t="shared" si="68"/>
        <v>R_ES-APP-DW</v>
      </c>
      <c r="M256" s="157" t="str">
        <f t="shared" ref="M256:M319" si="71">M208</f>
        <v>FH16_17</v>
      </c>
      <c r="N256" s="157">
        <f t="shared" si="51"/>
        <v>2.11595818818846E-2</v>
      </c>
      <c r="O256" s="157" t="s">
        <v>18</v>
      </c>
      <c r="P256" s="157" t="s">
        <v>195</v>
      </c>
      <c r="T256" s="157" t="s">
        <v>350</v>
      </c>
      <c r="U256" s="157" t="str">
        <f t="shared" si="69"/>
        <v>R_ES-APP-DW</v>
      </c>
      <c r="V256" s="157" t="str">
        <f t="shared" si="69"/>
        <v>FH16_17</v>
      </c>
      <c r="W256" s="157">
        <f t="shared" si="52"/>
        <v>1.9900470527555999E-2</v>
      </c>
      <c r="X256" s="157" t="s">
        <v>18</v>
      </c>
      <c r="Y256" s="157" t="s">
        <v>190</v>
      </c>
      <c r="AC256" s="157" t="s">
        <v>350</v>
      </c>
      <c r="AD256" s="157" t="str">
        <f t="shared" si="63"/>
        <v>R_ES-APP-DW</v>
      </c>
      <c r="AE256" s="157" t="str">
        <f t="shared" si="63"/>
        <v>FH16_17</v>
      </c>
      <c r="AF256" s="157">
        <f t="shared" si="54"/>
        <v>2.1834856434323001E-2</v>
      </c>
      <c r="AG256" s="157" t="s">
        <v>18</v>
      </c>
      <c r="AH256" s="157" t="s">
        <v>196</v>
      </c>
      <c r="AL256" s="157" t="s">
        <v>350</v>
      </c>
      <c r="AM256" s="157" t="str">
        <f t="shared" si="64"/>
        <v>R_ES-APP-DW</v>
      </c>
      <c r="AN256" s="157" t="str">
        <f t="shared" si="64"/>
        <v>FH16_17</v>
      </c>
      <c r="AO256" s="157">
        <f t="shared" si="56"/>
        <v>2.0861762903381698E-2</v>
      </c>
      <c r="AP256" s="157" t="s">
        <v>18</v>
      </c>
      <c r="AQ256" s="157" t="s">
        <v>193</v>
      </c>
      <c r="AU256" s="157" t="s">
        <v>350</v>
      </c>
      <c r="AV256" s="157" t="str">
        <f t="shared" si="65"/>
        <v>R_ES-APP-DW</v>
      </c>
      <c r="AW256" s="157" t="str">
        <f t="shared" si="65"/>
        <v>FH16_17</v>
      </c>
      <c r="AX256" s="157">
        <f t="shared" si="58"/>
        <v>2.13427940914599E-2</v>
      </c>
      <c r="AY256" s="157" t="s">
        <v>18</v>
      </c>
      <c r="AZ256" s="157" t="s">
        <v>192</v>
      </c>
      <c r="BD256" s="157" t="s">
        <v>350</v>
      </c>
      <c r="BE256" s="157" t="str">
        <f t="shared" si="66"/>
        <v>R_ES-APP-DW</v>
      </c>
      <c r="BF256" s="157" t="str">
        <f t="shared" si="66"/>
        <v>FH16_17</v>
      </c>
      <c r="BG256" s="157">
        <f t="shared" si="70"/>
        <v>2.0861762903381698E-2</v>
      </c>
      <c r="BH256" s="157" t="s">
        <v>18</v>
      </c>
      <c r="BI256" s="157" t="s">
        <v>194</v>
      </c>
      <c r="BM256" s="157" t="s">
        <v>350</v>
      </c>
      <c r="BN256" s="157" t="str">
        <f t="shared" si="67"/>
        <v>R_ES-APP-DW</v>
      </c>
      <c r="BO256" s="157" t="str">
        <f t="shared" si="67"/>
        <v>FH16_17</v>
      </c>
      <c r="BP256" s="157">
        <f t="shared" si="61"/>
        <v>2.13427940914599E-2</v>
      </c>
      <c r="BQ256" s="157" t="s">
        <v>18</v>
      </c>
      <c r="BR256" s="157" t="s">
        <v>191</v>
      </c>
    </row>
    <row r="257" spans="11:70">
      <c r="K257" s="157" t="s">
        <v>350</v>
      </c>
      <c r="L257" s="157" t="str">
        <f t="shared" si="68"/>
        <v>R_ES-APP-DW</v>
      </c>
      <c r="M257" s="157" t="str">
        <f t="shared" si="71"/>
        <v>FH18_19</v>
      </c>
      <c r="N257" s="157">
        <f t="shared" si="51"/>
        <v>2.12246785407572E-2</v>
      </c>
      <c r="O257" s="157" t="s">
        <v>18</v>
      </c>
      <c r="P257" s="157" t="s">
        <v>195</v>
      </c>
      <c r="T257" s="157" t="s">
        <v>350</v>
      </c>
      <c r="U257" s="157" t="str">
        <f t="shared" si="69"/>
        <v>R_ES-APP-DW</v>
      </c>
      <c r="V257" s="157" t="str">
        <f t="shared" si="69"/>
        <v>FH18_19</v>
      </c>
      <c r="W257" s="157">
        <f t="shared" si="52"/>
        <v>2.0107856361089999E-2</v>
      </c>
      <c r="X257" s="157" t="s">
        <v>18</v>
      </c>
      <c r="Y257" s="157" t="s">
        <v>190</v>
      </c>
      <c r="AC257" s="157" t="s">
        <v>350</v>
      </c>
      <c r="AD257" s="157" t="str">
        <f t="shared" si="63"/>
        <v>R_ES-APP-DW</v>
      </c>
      <c r="AE257" s="157" t="str">
        <f t="shared" si="63"/>
        <v>FH18_19</v>
      </c>
      <c r="AF257" s="157">
        <f t="shared" si="54"/>
        <v>2.1851663341138701E-2</v>
      </c>
      <c r="AG257" s="157" t="s">
        <v>18</v>
      </c>
      <c r="AH257" s="157" t="s">
        <v>196</v>
      </c>
      <c r="AL257" s="157" t="s">
        <v>350</v>
      </c>
      <c r="AM257" s="157" t="str">
        <f t="shared" si="64"/>
        <v>R_ES-APP-DW</v>
      </c>
      <c r="AN257" s="157" t="str">
        <f t="shared" si="64"/>
        <v>FH18_19</v>
      </c>
      <c r="AO257" s="157">
        <f t="shared" si="56"/>
        <v>2.0787222764254099E-2</v>
      </c>
      <c r="AP257" s="157" t="s">
        <v>18</v>
      </c>
      <c r="AQ257" s="157" t="s">
        <v>193</v>
      </c>
      <c r="AU257" s="157" t="s">
        <v>350</v>
      </c>
      <c r="AV257" s="157" t="str">
        <f t="shared" si="65"/>
        <v>R_ES-APP-DW</v>
      </c>
      <c r="AW257" s="157" t="str">
        <f t="shared" si="65"/>
        <v>FH18_19</v>
      </c>
      <c r="AX257" s="157">
        <f t="shared" si="58"/>
        <v>2.1302546509600999E-2</v>
      </c>
      <c r="AY257" s="157" t="s">
        <v>18</v>
      </c>
      <c r="AZ257" s="157" t="s">
        <v>192</v>
      </c>
      <c r="BD257" s="157" t="s">
        <v>350</v>
      </c>
      <c r="BE257" s="157" t="str">
        <f t="shared" si="66"/>
        <v>R_ES-APP-DW</v>
      </c>
      <c r="BF257" s="157" t="str">
        <f t="shared" si="66"/>
        <v>FH18_19</v>
      </c>
      <c r="BG257" s="157">
        <f t="shared" si="70"/>
        <v>2.0787222764254099E-2</v>
      </c>
      <c r="BH257" s="157" t="s">
        <v>18</v>
      </c>
      <c r="BI257" s="157" t="s">
        <v>194</v>
      </c>
      <c r="BM257" s="157" t="s">
        <v>350</v>
      </c>
      <c r="BN257" s="157" t="str">
        <f t="shared" si="67"/>
        <v>R_ES-APP-DW</v>
      </c>
      <c r="BO257" s="157" t="str">
        <f t="shared" si="67"/>
        <v>FH18_19</v>
      </c>
      <c r="BP257" s="157">
        <f t="shared" si="61"/>
        <v>2.1302546509600999E-2</v>
      </c>
      <c r="BQ257" s="157" t="s">
        <v>18</v>
      </c>
      <c r="BR257" s="157" t="s">
        <v>191</v>
      </c>
    </row>
    <row r="258" spans="11:70">
      <c r="K258" s="157" t="s">
        <v>350</v>
      </c>
      <c r="L258" s="157" t="str">
        <f t="shared" si="68"/>
        <v>R_ES-APP-DW</v>
      </c>
      <c r="M258" s="157" t="str">
        <f t="shared" si="71"/>
        <v>FH20_21</v>
      </c>
      <c r="N258" s="157">
        <f t="shared" si="51"/>
        <v>2.1196759693815001E-2</v>
      </c>
      <c r="O258" s="157" t="s">
        <v>18</v>
      </c>
      <c r="P258" s="157" t="s">
        <v>195</v>
      </c>
      <c r="T258" s="157" t="s">
        <v>350</v>
      </c>
      <c r="U258" s="157" t="str">
        <f t="shared" si="69"/>
        <v>R_ES-APP-DW</v>
      </c>
      <c r="V258" s="157" t="str">
        <f t="shared" si="69"/>
        <v>FH20_21</v>
      </c>
      <c r="W258" s="157">
        <f t="shared" si="52"/>
        <v>2.0969036728827498E-2</v>
      </c>
      <c r="X258" s="157" t="s">
        <v>18</v>
      </c>
      <c r="Y258" s="157" t="s">
        <v>190</v>
      </c>
      <c r="AC258" s="157" t="s">
        <v>350</v>
      </c>
      <c r="AD258" s="157" t="str">
        <f t="shared" si="63"/>
        <v>R_ES-APP-DW</v>
      </c>
      <c r="AE258" s="157" t="str">
        <f t="shared" si="63"/>
        <v>FH20_21</v>
      </c>
      <c r="AF258" s="157">
        <f t="shared" si="54"/>
        <v>2.15704297529681E-2</v>
      </c>
      <c r="AG258" s="157" t="s">
        <v>18</v>
      </c>
      <c r="AH258" s="157" t="s">
        <v>196</v>
      </c>
      <c r="AL258" s="157" t="s">
        <v>350</v>
      </c>
      <c r="AM258" s="157" t="str">
        <f t="shared" si="64"/>
        <v>R_ES-APP-DW</v>
      </c>
      <c r="AN258" s="157" t="str">
        <f t="shared" si="64"/>
        <v>FH20_21</v>
      </c>
      <c r="AO258" s="157">
        <f t="shared" si="56"/>
        <v>2.0999926566056201E-2</v>
      </c>
      <c r="AP258" s="157" t="s">
        <v>18</v>
      </c>
      <c r="AQ258" s="157" t="s">
        <v>193</v>
      </c>
      <c r="AU258" s="157" t="s">
        <v>350</v>
      </c>
      <c r="AV258" s="157" t="str">
        <f t="shared" si="65"/>
        <v>R_ES-APP-DW</v>
      </c>
      <c r="AW258" s="157" t="str">
        <f t="shared" si="65"/>
        <v>FH20_21</v>
      </c>
      <c r="AX258" s="157">
        <f t="shared" si="58"/>
        <v>2.17291485724036E-2</v>
      </c>
      <c r="AY258" s="157" t="s">
        <v>18</v>
      </c>
      <c r="AZ258" s="157" t="s">
        <v>192</v>
      </c>
      <c r="BD258" s="157" t="s">
        <v>350</v>
      </c>
      <c r="BE258" s="157" t="str">
        <f t="shared" si="66"/>
        <v>R_ES-APP-DW</v>
      </c>
      <c r="BF258" s="157" t="str">
        <f t="shared" si="66"/>
        <v>FH20_21</v>
      </c>
      <c r="BG258" s="157">
        <f t="shared" si="70"/>
        <v>2.0999926566056201E-2</v>
      </c>
      <c r="BH258" s="157" t="s">
        <v>18</v>
      </c>
      <c r="BI258" s="157" t="s">
        <v>194</v>
      </c>
      <c r="BM258" s="157" t="s">
        <v>350</v>
      </c>
      <c r="BN258" s="157" t="str">
        <f t="shared" si="67"/>
        <v>R_ES-APP-DW</v>
      </c>
      <c r="BO258" s="157" t="str">
        <f t="shared" si="67"/>
        <v>FH20_21</v>
      </c>
      <c r="BP258" s="157">
        <f t="shared" si="61"/>
        <v>2.17291485724036E-2</v>
      </c>
      <c r="BQ258" s="157" t="s">
        <v>18</v>
      </c>
      <c r="BR258" s="157" t="s">
        <v>191</v>
      </c>
    </row>
    <row r="259" spans="11:70">
      <c r="K259" s="158" t="s">
        <v>350</v>
      </c>
      <c r="L259" s="157" t="str">
        <f t="shared" si="68"/>
        <v>R_ES-APP-DW</v>
      </c>
      <c r="M259" s="157" t="str">
        <f t="shared" si="71"/>
        <v>FH22_23</v>
      </c>
      <c r="N259" s="157">
        <f t="shared" si="51"/>
        <v>2.13786036359911E-2</v>
      </c>
      <c r="O259" s="157" t="s">
        <v>18</v>
      </c>
      <c r="P259" s="157" t="s">
        <v>195</v>
      </c>
      <c r="T259" s="157" t="s">
        <v>350</v>
      </c>
      <c r="U259" s="157" t="str">
        <f t="shared" si="69"/>
        <v>R_ES-APP-DW</v>
      </c>
      <c r="V259" s="157" t="str">
        <f t="shared" si="69"/>
        <v>FH22_23</v>
      </c>
      <c r="W259" s="157">
        <f t="shared" si="52"/>
        <v>2.0691198572281501E-2</v>
      </c>
      <c r="X259" s="157" t="s">
        <v>18</v>
      </c>
      <c r="Y259" s="157" t="s">
        <v>190</v>
      </c>
      <c r="AC259" s="157" t="s">
        <v>350</v>
      </c>
      <c r="AD259" s="157" t="str">
        <f t="shared" si="63"/>
        <v>R_ES-APP-DW</v>
      </c>
      <c r="AE259" s="157" t="str">
        <f t="shared" si="63"/>
        <v>FH22_23</v>
      </c>
      <c r="AF259" s="157">
        <f t="shared" si="54"/>
        <v>2.1709141168517701E-2</v>
      </c>
      <c r="AG259" s="157" t="s">
        <v>18</v>
      </c>
      <c r="AH259" s="157" t="s">
        <v>196</v>
      </c>
      <c r="AL259" s="157" t="s">
        <v>350</v>
      </c>
      <c r="AM259" s="157" t="str">
        <f t="shared" si="64"/>
        <v>R_ES-APP-DW</v>
      </c>
      <c r="AN259" s="157" t="str">
        <f t="shared" si="64"/>
        <v>FH22_23</v>
      </c>
      <c r="AO259" s="157">
        <f t="shared" si="56"/>
        <v>2.12075715419054E-2</v>
      </c>
      <c r="AP259" s="157" t="s">
        <v>18</v>
      </c>
      <c r="AQ259" s="157" t="s">
        <v>193</v>
      </c>
      <c r="AU259" s="157" t="s">
        <v>350</v>
      </c>
      <c r="AV259" s="157" t="str">
        <f t="shared" si="65"/>
        <v>R_ES-APP-DW</v>
      </c>
      <c r="AW259" s="157" t="str">
        <f t="shared" si="65"/>
        <v>FH22_23</v>
      </c>
      <c r="AX259" s="157">
        <f t="shared" si="58"/>
        <v>2.2554595860836201E-2</v>
      </c>
      <c r="AY259" s="157" t="s">
        <v>18</v>
      </c>
      <c r="AZ259" s="157" t="s">
        <v>192</v>
      </c>
      <c r="BD259" s="157" t="s">
        <v>350</v>
      </c>
      <c r="BE259" s="157" t="str">
        <f t="shared" si="66"/>
        <v>R_ES-APP-DW</v>
      </c>
      <c r="BF259" s="157" t="str">
        <f t="shared" si="66"/>
        <v>FH22_23</v>
      </c>
      <c r="BG259" s="157">
        <f t="shared" si="70"/>
        <v>2.12075715419054E-2</v>
      </c>
      <c r="BH259" s="157" t="s">
        <v>18</v>
      </c>
      <c r="BI259" s="157" t="s">
        <v>194</v>
      </c>
      <c r="BM259" s="157" t="s">
        <v>350</v>
      </c>
      <c r="BN259" s="157" t="str">
        <f t="shared" si="67"/>
        <v>R_ES-APP-DW</v>
      </c>
      <c r="BO259" s="157" t="str">
        <f t="shared" si="67"/>
        <v>FH22_23</v>
      </c>
      <c r="BP259" s="157">
        <f t="shared" si="61"/>
        <v>2.2554595860836201E-2</v>
      </c>
      <c r="BQ259" s="157" t="s">
        <v>18</v>
      </c>
      <c r="BR259" s="157" t="s">
        <v>191</v>
      </c>
    </row>
    <row r="260" spans="11:70">
      <c r="K260" s="157" t="s">
        <v>350</v>
      </c>
      <c r="L260" s="157" t="str">
        <f t="shared" si="68"/>
        <v>R_ES-APP-DW</v>
      </c>
      <c r="M260" s="157" t="str">
        <f t="shared" si="71"/>
        <v>WH0_1</v>
      </c>
      <c r="N260" s="157">
        <f t="shared" si="51"/>
        <v>2.33000948138204E-2</v>
      </c>
      <c r="O260" s="157" t="s">
        <v>18</v>
      </c>
      <c r="P260" s="157" t="s">
        <v>195</v>
      </c>
      <c r="T260" s="157" t="s">
        <v>350</v>
      </c>
      <c r="U260" s="157" t="str">
        <f t="shared" si="69"/>
        <v>R_ES-APP-DW</v>
      </c>
      <c r="V260" s="157" t="str">
        <f t="shared" si="69"/>
        <v>WH0_1</v>
      </c>
      <c r="W260" s="157">
        <f t="shared" si="52"/>
        <v>2.7052832396289E-2</v>
      </c>
      <c r="X260" s="157" t="s">
        <v>18</v>
      </c>
      <c r="Y260" s="157" t="s">
        <v>190</v>
      </c>
      <c r="AC260" s="157" t="s">
        <v>350</v>
      </c>
      <c r="AD260" s="157" t="str">
        <f t="shared" si="63"/>
        <v>R_ES-APP-DW</v>
      </c>
      <c r="AE260" s="157" t="str">
        <f t="shared" si="63"/>
        <v>WH0_1</v>
      </c>
      <c r="AF260" s="157">
        <f t="shared" si="54"/>
        <v>2.6977531248366202E-2</v>
      </c>
      <c r="AG260" s="157" t="s">
        <v>18</v>
      </c>
      <c r="AH260" s="157" t="s">
        <v>196</v>
      </c>
      <c r="AL260" s="157" t="s">
        <v>350</v>
      </c>
      <c r="AM260" s="157" t="str">
        <f t="shared" si="64"/>
        <v>R_ES-APP-DW</v>
      </c>
      <c r="AN260" s="157" t="str">
        <f t="shared" si="64"/>
        <v>WH0_1</v>
      </c>
      <c r="AO260" s="157">
        <f t="shared" si="56"/>
        <v>2.6007960145311398E-2</v>
      </c>
      <c r="AP260" s="157" t="s">
        <v>18</v>
      </c>
      <c r="AQ260" s="157" t="s">
        <v>193</v>
      </c>
      <c r="AU260" s="157" t="s">
        <v>350</v>
      </c>
      <c r="AV260" s="157" t="str">
        <f t="shared" si="65"/>
        <v>R_ES-APP-DW</v>
      </c>
      <c r="AW260" s="157" t="str">
        <f t="shared" si="65"/>
        <v>WH0_1</v>
      </c>
      <c r="AX260" s="157">
        <f t="shared" si="58"/>
        <v>2.5192013319288099E-2</v>
      </c>
      <c r="AY260" s="157" t="s">
        <v>18</v>
      </c>
      <c r="AZ260" s="157" t="s">
        <v>192</v>
      </c>
      <c r="BD260" s="157" t="s">
        <v>350</v>
      </c>
      <c r="BE260" s="157" t="str">
        <f t="shared" si="66"/>
        <v>R_ES-APP-DW</v>
      </c>
      <c r="BF260" s="157" t="str">
        <f t="shared" si="66"/>
        <v>WH0_1</v>
      </c>
      <c r="BG260" s="157">
        <f t="shared" si="70"/>
        <v>2.6007960145311398E-2</v>
      </c>
      <c r="BH260" s="157" t="s">
        <v>18</v>
      </c>
      <c r="BI260" s="157" t="s">
        <v>194</v>
      </c>
      <c r="BM260" s="157" t="s">
        <v>350</v>
      </c>
      <c r="BN260" s="157" t="str">
        <f t="shared" si="67"/>
        <v>R_ES-APP-DW</v>
      </c>
      <c r="BO260" s="157" t="str">
        <f t="shared" si="67"/>
        <v>WH0_1</v>
      </c>
      <c r="BP260" s="157">
        <f t="shared" si="61"/>
        <v>2.5192013319288099E-2</v>
      </c>
      <c r="BQ260" s="157" t="s">
        <v>18</v>
      </c>
      <c r="BR260" s="157" t="s">
        <v>191</v>
      </c>
    </row>
    <row r="261" spans="11:70">
      <c r="K261" s="157" t="s">
        <v>350</v>
      </c>
      <c r="L261" s="157" t="str">
        <f t="shared" si="68"/>
        <v>R_ES-APP-DW</v>
      </c>
      <c r="M261" s="157" t="str">
        <f t="shared" si="71"/>
        <v>WH2_3</v>
      </c>
      <c r="N261" s="157">
        <f t="shared" si="51"/>
        <v>2.2949279837092901E-2</v>
      </c>
      <c r="O261" s="157" t="s">
        <v>18</v>
      </c>
      <c r="P261" s="157" t="s">
        <v>195</v>
      </c>
      <c r="T261" s="157" t="s">
        <v>350</v>
      </c>
      <c r="U261" s="157" t="str">
        <f t="shared" si="69"/>
        <v>R_ES-APP-DW</v>
      </c>
      <c r="V261" s="157" t="str">
        <f t="shared" si="69"/>
        <v>WH2_3</v>
      </c>
      <c r="W261" s="157">
        <f t="shared" si="52"/>
        <v>2.5013577036882999E-2</v>
      </c>
      <c r="X261" s="157" t="s">
        <v>18</v>
      </c>
      <c r="Y261" s="157" t="s">
        <v>190</v>
      </c>
      <c r="AC261" s="157" t="s">
        <v>350</v>
      </c>
      <c r="AD261" s="157" t="str">
        <f t="shared" si="63"/>
        <v>R_ES-APP-DW</v>
      </c>
      <c r="AE261" s="157" t="str">
        <f t="shared" si="63"/>
        <v>WH2_3</v>
      </c>
      <c r="AF261" s="157">
        <f t="shared" si="54"/>
        <v>2.6652958693426002E-2</v>
      </c>
      <c r="AG261" s="157" t="s">
        <v>18</v>
      </c>
      <c r="AH261" s="157" t="s">
        <v>196</v>
      </c>
      <c r="AL261" s="157" t="s">
        <v>350</v>
      </c>
      <c r="AM261" s="157" t="str">
        <f t="shared" si="64"/>
        <v>R_ES-APP-DW</v>
      </c>
      <c r="AN261" s="157" t="str">
        <f t="shared" si="64"/>
        <v>WH2_3</v>
      </c>
      <c r="AO261" s="157">
        <f t="shared" si="56"/>
        <v>2.5282231921475801E-2</v>
      </c>
      <c r="AP261" s="157" t="s">
        <v>18</v>
      </c>
      <c r="AQ261" s="157" t="s">
        <v>193</v>
      </c>
      <c r="AU261" s="157" t="s">
        <v>350</v>
      </c>
      <c r="AV261" s="157" t="str">
        <f t="shared" si="65"/>
        <v>R_ES-APP-DW</v>
      </c>
      <c r="AW261" s="157" t="str">
        <f t="shared" si="65"/>
        <v>WH2_3</v>
      </c>
      <c r="AX261" s="157">
        <f t="shared" si="58"/>
        <v>2.4011456297412501E-2</v>
      </c>
      <c r="AY261" s="157" t="s">
        <v>18</v>
      </c>
      <c r="AZ261" s="157" t="s">
        <v>192</v>
      </c>
      <c r="BD261" s="157" t="s">
        <v>350</v>
      </c>
      <c r="BE261" s="157" t="str">
        <f t="shared" si="66"/>
        <v>R_ES-APP-DW</v>
      </c>
      <c r="BF261" s="157" t="str">
        <f t="shared" si="66"/>
        <v>WH2_3</v>
      </c>
      <c r="BG261" s="157">
        <f t="shared" si="70"/>
        <v>2.5282231921475801E-2</v>
      </c>
      <c r="BH261" s="157" t="s">
        <v>18</v>
      </c>
      <c r="BI261" s="157" t="s">
        <v>194</v>
      </c>
      <c r="BM261" s="157" t="s">
        <v>350</v>
      </c>
      <c r="BN261" s="157" t="str">
        <f t="shared" si="67"/>
        <v>R_ES-APP-DW</v>
      </c>
      <c r="BO261" s="157" t="str">
        <f t="shared" si="67"/>
        <v>WH2_3</v>
      </c>
      <c r="BP261" s="157">
        <f t="shared" si="61"/>
        <v>2.4011456297412501E-2</v>
      </c>
      <c r="BQ261" s="157" t="s">
        <v>18</v>
      </c>
      <c r="BR261" s="157" t="s">
        <v>191</v>
      </c>
    </row>
    <row r="262" spans="11:70">
      <c r="K262" s="157" t="s">
        <v>350</v>
      </c>
      <c r="L262" s="157" t="str">
        <f t="shared" si="68"/>
        <v>R_ES-APP-DW</v>
      </c>
      <c r="M262" s="157" t="str">
        <f t="shared" si="71"/>
        <v>WH4_5</v>
      </c>
      <c r="N262" s="157">
        <f t="shared" si="51"/>
        <v>2.2222380945545701E-2</v>
      </c>
      <c r="O262" s="157" t="s">
        <v>18</v>
      </c>
      <c r="P262" s="157" t="s">
        <v>195</v>
      </c>
      <c r="T262" s="157" t="s">
        <v>350</v>
      </c>
      <c r="U262" s="157" t="str">
        <f t="shared" si="69"/>
        <v>R_ES-APP-DW</v>
      </c>
      <c r="V262" s="157" t="str">
        <f t="shared" si="69"/>
        <v>WH4_5</v>
      </c>
      <c r="W262" s="157">
        <f t="shared" si="52"/>
        <v>2.3696203770169001E-2</v>
      </c>
      <c r="X262" s="157" t="s">
        <v>18</v>
      </c>
      <c r="Y262" s="157" t="s">
        <v>190</v>
      </c>
      <c r="AC262" s="157" t="s">
        <v>350</v>
      </c>
      <c r="AD262" s="157" t="str">
        <f t="shared" si="63"/>
        <v>R_ES-APP-DW</v>
      </c>
      <c r="AE262" s="157" t="str">
        <f t="shared" si="63"/>
        <v>WH4_5</v>
      </c>
      <c r="AF262" s="157">
        <f t="shared" si="54"/>
        <v>2.4917071568632501E-2</v>
      </c>
      <c r="AG262" s="157" t="s">
        <v>18</v>
      </c>
      <c r="AH262" s="157" t="s">
        <v>196</v>
      </c>
      <c r="AL262" s="157" t="s">
        <v>350</v>
      </c>
      <c r="AM262" s="157" t="str">
        <f t="shared" si="64"/>
        <v>R_ES-APP-DW</v>
      </c>
      <c r="AN262" s="157" t="str">
        <f t="shared" si="64"/>
        <v>WH4_5</v>
      </c>
      <c r="AO262" s="157">
        <f t="shared" si="56"/>
        <v>2.3916599319823598E-2</v>
      </c>
      <c r="AP262" s="157" t="s">
        <v>18</v>
      </c>
      <c r="AQ262" s="157" t="s">
        <v>193</v>
      </c>
      <c r="AU262" s="157" t="s">
        <v>350</v>
      </c>
      <c r="AV262" s="157" t="str">
        <f t="shared" si="65"/>
        <v>R_ES-APP-DW</v>
      </c>
      <c r="AW262" s="157" t="str">
        <f t="shared" si="65"/>
        <v>WH4_5</v>
      </c>
      <c r="AX262" s="157">
        <f t="shared" si="58"/>
        <v>2.1583935635485999E-2</v>
      </c>
      <c r="AY262" s="157" t="s">
        <v>18</v>
      </c>
      <c r="AZ262" s="157" t="s">
        <v>192</v>
      </c>
      <c r="BD262" s="157" t="s">
        <v>350</v>
      </c>
      <c r="BE262" s="157" t="str">
        <f t="shared" si="66"/>
        <v>R_ES-APP-DW</v>
      </c>
      <c r="BF262" s="157" t="str">
        <f t="shared" si="66"/>
        <v>WH4_5</v>
      </c>
      <c r="BG262" s="157">
        <f t="shared" si="70"/>
        <v>2.3916599319823598E-2</v>
      </c>
      <c r="BH262" s="157" t="s">
        <v>18</v>
      </c>
      <c r="BI262" s="157" t="s">
        <v>194</v>
      </c>
      <c r="BM262" s="157" t="s">
        <v>350</v>
      </c>
      <c r="BN262" s="157" t="str">
        <f t="shared" si="67"/>
        <v>R_ES-APP-DW</v>
      </c>
      <c r="BO262" s="157" t="str">
        <f t="shared" si="67"/>
        <v>WH4_5</v>
      </c>
      <c r="BP262" s="157">
        <f t="shared" si="61"/>
        <v>2.1583935635485999E-2</v>
      </c>
      <c r="BQ262" s="157" t="s">
        <v>18</v>
      </c>
      <c r="BR262" s="157" t="s">
        <v>191</v>
      </c>
    </row>
    <row r="263" spans="11:70">
      <c r="K263" s="158" t="s">
        <v>350</v>
      </c>
      <c r="L263" s="157" t="str">
        <f t="shared" si="68"/>
        <v>R_ES-APP-DW</v>
      </c>
      <c r="M263" s="157" t="str">
        <f t="shared" si="71"/>
        <v>WH6_7</v>
      </c>
      <c r="N263" s="157">
        <f t="shared" si="51"/>
        <v>2.12585220509218E-2</v>
      </c>
      <c r="O263" s="157" t="s">
        <v>18</v>
      </c>
      <c r="P263" s="157" t="s">
        <v>195</v>
      </c>
      <c r="T263" s="157" t="s">
        <v>350</v>
      </c>
      <c r="U263" s="157" t="str">
        <f t="shared" si="69"/>
        <v>R_ES-APP-DW</v>
      </c>
      <c r="V263" s="157" t="str">
        <f t="shared" si="69"/>
        <v>WH6_7</v>
      </c>
      <c r="W263" s="157">
        <f t="shared" si="52"/>
        <v>2.3554467401049699E-2</v>
      </c>
      <c r="X263" s="157" t="s">
        <v>18</v>
      </c>
      <c r="Y263" s="157" t="s">
        <v>190</v>
      </c>
      <c r="AC263" s="157" t="s">
        <v>350</v>
      </c>
      <c r="AD263" s="157" t="str">
        <f t="shared" si="63"/>
        <v>R_ES-APP-DW</v>
      </c>
      <c r="AE263" s="157" t="str">
        <f t="shared" si="63"/>
        <v>WH6_7</v>
      </c>
      <c r="AF263" s="157">
        <f t="shared" si="54"/>
        <v>2.2314948777941799E-2</v>
      </c>
      <c r="AG263" s="157" t="s">
        <v>18</v>
      </c>
      <c r="AH263" s="157" t="s">
        <v>196</v>
      </c>
      <c r="AL263" s="157" t="s">
        <v>350</v>
      </c>
      <c r="AM263" s="157" t="str">
        <f t="shared" si="64"/>
        <v>R_ES-APP-DW</v>
      </c>
      <c r="AN263" s="157" t="str">
        <f t="shared" si="64"/>
        <v>WH6_7</v>
      </c>
      <c r="AO263" s="157">
        <f t="shared" si="56"/>
        <v>2.2630890443310299E-2</v>
      </c>
      <c r="AP263" s="157" t="s">
        <v>18</v>
      </c>
      <c r="AQ263" s="157" t="s">
        <v>193</v>
      </c>
      <c r="AU263" s="157" t="s">
        <v>350</v>
      </c>
      <c r="AV263" s="157" t="str">
        <f t="shared" si="65"/>
        <v>R_ES-APP-DW</v>
      </c>
      <c r="AW263" s="157" t="str">
        <f t="shared" si="65"/>
        <v>WH6_7</v>
      </c>
      <c r="AX263" s="157">
        <f t="shared" si="58"/>
        <v>1.9566457499601699E-2</v>
      </c>
      <c r="AY263" s="157" t="s">
        <v>18</v>
      </c>
      <c r="AZ263" s="157" t="s">
        <v>192</v>
      </c>
      <c r="BD263" s="157" t="s">
        <v>350</v>
      </c>
      <c r="BE263" s="157" t="str">
        <f t="shared" si="66"/>
        <v>R_ES-APP-DW</v>
      </c>
      <c r="BF263" s="157" t="str">
        <f t="shared" si="66"/>
        <v>WH6_7</v>
      </c>
      <c r="BG263" s="157">
        <f t="shared" si="70"/>
        <v>2.2630890443310299E-2</v>
      </c>
      <c r="BH263" s="157" t="s">
        <v>18</v>
      </c>
      <c r="BI263" s="157" t="s">
        <v>194</v>
      </c>
      <c r="BM263" s="157" t="s">
        <v>350</v>
      </c>
      <c r="BN263" s="157" t="str">
        <f t="shared" si="67"/>
        <v>R_ES-APP-DW</v>
      </c>
      <c r="BO263" s="157" t="str">
        <f t="shared" si="67"/>
        <v>WH6_7</v>
      </c>
      <c r="BP263" s="157">
        <f t="shared" si="61"/>
        <v>1.9566457499601699E-2</v>
      </c>
      <c r="BQ263" s="157" t="s">
        <v>18</v>
      </c>
      <c r="BR263" s="157" t="s">
        <v>191</v>
      </c>
    </row>
    <row r="264" spans="11:70">
      <c r="K264" s="157" t="s">
        <v>350</v>
      </c>
      <c r="L264" s="157" t="str">
        <f t="shared" si="68"/>
        <v>R_ES-APP-DW</v>
      </c>
      <c r="M264" s="157" t="str">
        <f t="shared" si="71"/>
        <v>WH8_9</v>
      </c>
      <c r="N264" s="157">
        <f t="shared" si="51"/>
        <v>2.07811308875425E-2</v>
      </c>
      <c r="O264" s="157" t="s">
        <v>18</v>
      </c>
      <c r="P264" s="157" t="s">
        <v>195</v>
      </c>
      <c r="T264" s="157" t="s">
        <v>350</v>
      </c>
      <c r="U264" s="157" t="str">
        <f t="shared" si="69"/>
        <v>R_ES-APP-DW</v>
      </c>
      <c r="V264" s="157" t="str">
        <f t="shared" si="69"/>
        <v>WH8_9</v>
      </c>
      <c r="W264" s="157">
        <f t="shared" si="52"/>
        <v>2.4300205766701801E-2</v>
      </c>
      <c r="X264" s="157" t="s">
        <v>18</v>
      </c>
      <c r="Y264" s="157" t="s">
        <v>190</v>
      </c>
      <c r="AC264" s="157" t="s">
        <v>350</v>
      </c>
      <c r="AD264" s="157" t="str">
        <f t="shared" si="63"/>
        <v>R_ES-APP-DW</v>
      </c>
      <c r="AE264" s="157" t="str">
        <f t="shared" si="63"/>
        <v>WH8_9</v>
      </c>
      <c r="AF264" s="157">
        <f t="shared" si="54"/>
        <v>2.06945793819697E-2</v>
      </c>
      <c r="AG264" s="157" t="s">
        <v>18</v>
      </c>
      <c r="AH264" s="157" t="s">
        <v>196</v>
      </c>
      <c r="AL264" s="157" t="s">
        <v>350</v>
      </c>
      <c r="AM264" s="157" t="str">
        <f t="shared" si="64"/>
        <v>R_ES-APP-DW</v>
      </c>
      <c r="AN264" s="157" t="str">
        <f t="shared" si="64"/>
        <v>WH8_9</v>
      </c>
      <c r="AO264" s="157">
        <f t="shared" si="56"/>
        <v>2.2198516505466399E-2</v>
      </c>
      <c r="AP264" s="157" t="s">
        <v>18</v>
      </c>
      <c r="AQ264" s="157" t="s">
        <v>193</v>
      </c>
      <c r="AU264" s="157" t="s">
        <v>350</v>
      </c>
      <c r="AV264" s="157" t="str">
        <f t="shared" si="65"/>
        <v>R_ES-APP-DW</v>
      </c>
      <c r="AW264" s="157" t="str">
        <f t="shared" si="65"/>
        <v>WH8_9</v>
      </c>
      <c r="AX264" s="157">
        <f t="shared" si="58"/>
        <v>1.89268898351184E-2</v>
      </c>
      <c r="AY264" s="157" t="s">
        <v>18</v>
      </c>
      <c r="AZ264" s="157" t="s">
        <v>192</v>
      </c>
      <c r="BD264" s="157" t="s">
        <v>350</v>
      </c>
      <c r="BE264" s="157" t="str">
        <f t="shared" si="66"/>
        <v>R_ES-APP-DW</v>
      </c>
      <c r="BF264" s="157" t="str">
        <f t="shared" si="66"/>
        <v>WH8_9</v>
      </c>
      <c r="BG264" s="157">
        <f t="shared" si="70"/>
        <v>2.2198516505466399E-2</v>
      </c>
      <c r="BH264" s="157" t="s">
        <v>18</v>
      </c>
      <c r="BI264" s="157" t="s">
        <v>194</v>
      </c>
      <c r="BM264" s="157" t="s">
        <v>350</v>
      </c>
      <c r="BN264" s="157" t="str">
        <f t="shared" si="67"/>
        <v>R_ES-APP-DW</v>
      </c>
      <c r="BO264" s="157" t="str">
        <f t="shared" si="67"/>
        <v>WH8_9</v>
      </c>
      <c r="BP264" s="157">
        <f t="shared" si="61"/>
        <v>1.89268898351184E-2</v>
      </c>
      <c r="BQ264" s="157" t="s">
        <v>18</v>
      </c>
      <c r="BR264" s="157" t="s">
        <v>191</v>
      </c>
    </row>
    <row r="265" spans="11:70">
      <c r="K265" s="157" t="s">
        <v>350</v>
      </c>
      <c r="L265" s="157" t="str">
        <f t="shared" si="68"/>
        <v>R_ES-APP-DW</v>
      </c>
      <c r="M265" s="157" t="str">
        <f t="shared" si="71"/>
        <v>WH10_11</v>
      </c>
      <c r="N265" s="157">
        <f t="shared" si="51"/>
        <v>2.0724743126449299E-2</v>
      </c>
      <c r="O265" s="157" t="s">
        <v>18</v>
      </c>
      <c r="P265" s="157" t="s">
        <v>195</v>
      </c>
      <c r="T265" s="157" t="s">
        <v>350</v>
      </c>
      <c r="U265" s="157" t="str">
        <f t="shared" si="69"/>
        <v>R_ES-APP-DW</v>
      </c>
      <c r="V265" s="157" t="str">
        <f t="shared" si="69"/>
        <v>WH10_11</v>
      </c>
      <c r="W265" s="157">
        <f t="shared" si="52"/>
        <v>2.6960606459662698E-2</v>
      </c>
      <c r="X265" s="157" t="s">
        <v>18</v>
      </c>
      <c r="Y265" s="157" t="s">
        <v>190</v>
      </c>
      <c r="AC265" s="157" t="s">
        <v>350</v>
      </c>
      <c r="AD265" s="157" t="str">
        <f t="shared" si="63"/>
        <v>R_ES-APP-DW</v>
      </c>
      <c r="AE265" s="157" t="str">
        <f t="shared" si="63"/>
        <v>WH10_11</v>
      </c>
      <c r="AF265" s="157">
        <f t="shared" si="54"/>
        <v>2.0337356222063702E-2</v>
      </c>
      <c r="AG265" s="157" t="s">
        <v>18</v>
      </c>
      <c r="AH265" s="157" t="s">
        <v>196</v>
      </c>
      <c r="AL265" s="157" t="s">
        <v>350</v>
      </c>
      <c r="AM265" s="157" t="str">
        <f t="shared" si="64"/>
        <v>R_ES-APP-DW</v>
      </c>
      <c r="AN265" s="157" t="str">
        <f t="shared" si="64"/>
        <v>WH10_11</v>
      </c>
      <c r="AO265" s="157">
        <f t="shared" si="56"/>
        <v>2.2894431747416202E-2</v>
      </c>
      <c r="AP265" s="157" t="s">
        <v>18</v>
      </c>
      <c r="AQ265" s="157" t="s">
        <v>193</v>
      </c>
      <c r="AU265" s="157" t="s">
        <v>350</v>
      </c>
      <c r="AV265" s="157" t="str">
        <f t="shared" si="65"/>
        <v>R_ES-APP-DW</v>
      </c>
      <c r="AW265" s="157" t="str">
        <f t="shared" si="65"/>
        <v>WH10_11</v>
      </c>
      <c r="AX265" s="157">
        <f t="shared" si="58"/>
        <v>1.9316772940714301E-2</v>
      </c>
      <c r="AY265" s="157" t="s">
        <v>18</v>
      </c>
      <c r="AZ265" s="157" t="s">
        <v>192</v>
      </c>
      <c r="BD265" s="157" t="s">
        <v>350</v>
      </c>
      <c r="BE265" s="157" t="str">
        <f t="shared" si="66"/>
        <v>R_ES-APP-DW</v>
      </c>
      <c r="BF265" s="157" t="str">
        <f t="shared" si="66"/>
        <v>WH10_11</v>
      </c>
      <c r="BG265" s="157">
        <f t="shared" si="70"/>
        <v>2.2894431747416202E-2</v>
      </c>
      <c r="BH265" s="157" t="s">
        <v>18</v>
      </c>
      <c r="BI265" s="157" t="s">
        <v>194</v>
      </c>
      <c r="BM265" s="157" t="s">
        <v>350</v>
      </c>
      <c r="BN265" s="157" t="str">
        <f t="shared" si="67"/>
        <v>R_ES-APP-DW</v>
      </c>
      <c r="BO265" s="157" t="str">
        <f t="shared" si="67"/>
        <v>WH10_11</v>
      </c>
      <c r="BP265" s="157">
        <f t="shared" si="61"/>
        <v>1.9316772940714301E-2</v>
      </c>
      <c r="BQ265" s="157" t="s">
        <v>18</v>
      </c>
      <c r="BR265" s="157" t="s">
        <v>191</v>
      </c>
    </row>
    <row r="266" spans="11:70">
      <c r="K266" s="157" t="s">
        <v>350</v>
      </c>
      <c r="L266" s="157" t="str">
        <f t="shared" si="68"/>
        <v>R_ES-APP-DW</v>
      </c>
      <c r="M266" s="157" t="str">
        <f t="shared" si="71"/>
        <v>WH12_13</v>
      </c>
      <c r="N266" s="157">
        <f t="shared" si="51"/>
        <v>2.13134263086159E-2</v>
      </c>
      <c r="O266" s="157" t="s">
        <v>18</v>
      </c>
      <c r="P266" s="157" t="s">
        <v>195</v>
      </c>
      <c r="T266" s="157" t="s">
        <v>350</v>
      </c>
      <c r="U266" s="157" t="str">
        <f t="shared" si="69"/>
        <v>R_ES-APP-DW</v>
      </c>
      <c r="V266" s="157" t="str">
        <f t="shared" si="69"/>
        <v>WH12_13</v>
      </c>
      <c r="W266" s="157">
        <f t="shared" si="52"/>
        <v>2.8194153221252599E-2</v>
      </c>
      <c r="X266" s="157" t="s">
        <v>18</v>
      </c>
      <c r="Y266" s="157" t="s">
        <v>190</v>
      </c>
      <c r="AC266" s="157" t="s">
        <v>350</v>
      </c>
      <c r="AD266" s="157" t="str">
        <f t="shared" si="63"/>
        <v>R_ES-APP-DW</v>
      </c>
      <c r="AE266" s="157" t="str">
        <f t="shared" si="63"/>
        <v>WH12_13</v>
      </c>
      <c r="AF266" s="157">
        <f t="shared" si="54"/>
        <v>2.15779233299048E-2</v>
      </c>
      <c r="AG266" s="157" t="s">
        <v>18</v>
      </c>
      <c r="AH266" s="157" t="s">
        <v>196</v>
      </c>
      <c r="AL266" s="157" t="s">
        <v>350</v>
      </c>
      <c r="AM266" s="157" t="str">
        <f t="shared" si="64"/>
        <v>R_ES-APP-DW</v>
      </c>
      <c r="AN266" s="157" t="str">
        <f t="shared" si="64"/>
        <v>WH12_13</v>
      </c>
      <c r="AO266" s="157">
        <f t="shared" si="56"/>
        <v>2.4369922056626501E-2</v>
      </c>
      <c r="AP266" s="157" t="s">
        <v>18</v>
      </c>
      <c r="AQ266" s="157" t="s">
        <v>193</v>
      </c>
      <c r="AU266" s="157" t="s">
        <v>350</v>
      </c>
      <c r="AV266" s="157" t="str">
        <f t="shared" si="65"/>
        <v>R_ES-APP-DW</v>
      </c>
      <c r="AW266" s="157" t="str">
        <f t="shared" si="65"/>
        <v>WH12_13</v>
      </c>
      <c r="AX266" s="157">
        <f t="shared" si="58"/>
        <v>2.1713679165996799E-2</v>
      </c>
      <c r="AY266" s="157" t="s">
        <v>18</v>
      </c>
      <c r="AZ266" s="157" t="s">
        <v>192</v>
      </c>
      <c r="BD266" s="157" t="s">
        <v>350</v>
      </c>
      <c r="BE266" s="157" t="str">
        <f t="shared" si="66"/>
        <v>R_ES-APP-DW</v>
      </c>
      <c r="BF266" s="157" t="str">
        <f t="shared" si="66"/>
        <v>WH12_13</v>
      </c>
      <c r="BG266" s="157">
        <f t="shared" si="70"/>
        <v>2.4369922056626501E-2</v>
      </c>
      <c r="BH266" s="157" t="s">
        <v>18</v>
      </c>
      <c r="BI266" s="157" t="s">
        <v>194</v>
      </c>
      <c r="BM266" s="157" t="s">
        <v>350</v>
      </c>
      <c r="BN266" s="157" t="str">
        <f t="shared" si="67"/>
        <v>R_ES-APP-DW</v>
      </c>
      <c r="BO266" s="157" t="str">
        <f t="shared" si="67"/>
        <v>WH12_13</v>
      </c>
      <c r="BP266" s="157">
        <f t="shared" si="61"/>
        <v>2.1713679165996799E-2</v>
      </c>
      <c r="BQ266" s="157" t="s">
        <v>18</v>
      </c>
      <c r="BR266" s="157" t="s">
        <v>191</v>
      </c>
    </row>
    <row r="267" spans="11:70">
      <c r="K267" s="158" t="s">
        <v>350</v>
      </c>
      <c r="L267" s="157" t="str">
        <f t="shared" si="68"/>
        <v>R_ES-APP-DW</v>
      </c>
      <c r="M267" s="157" t="str">
        <f t="shared" si="71"/>
        <v>WH14_15</v>
      </c>
      <c r="N267" s="157">
        <f t="shared" si="51"/>
        <v>2.2469105630351701E-2</v>
      </c>
      <c r="O267" s="157" t="s">
        <v>18</v>
      </c>
      <c r="P267" s="157" t="s">
        <v>195</v>
      </c>
      <c r="T267" s="157" t="s">
        <v>350</v>
      </c>
      <c r="U267" s="157" t="str">
        <f t="shared" si="69"/>
        <v>R_ES-APP-DW</v>
      </c>
      <c r="V267" s="157" t="str">
        <f t="shared" si="69"/>
        <v>WH14_15</v>
      </c>
      <c r="W267" s="157">
        <f t="shared" si="52"/>
        <v>2.77591077183275E-2</v>
      </c>
      <c r="X267" s="157" t="s">
        <v>18</v>
      </c>
      <c r="Y267" s="157" t="s">
        <v>190</v>
      </c>
      <c r="AC267" s="157" t="s">
        <v>350</v>
      </c>
      <c r="AD267" s="157" t="str">
        <f t="shared" si="63"/>
        <v>R_ES-APP-DW</v>
      </c>
      <c r="AE267" s="157" t="str">
        <f t="shared" si="63"/>
        <v>WH14_15</v>
      </c>
      <c r="AF267" s="157">
        <f t="shared" si="54"/>
        <v>2.4437223084675701E-2</v>
      </c>
      <c r="AG267" s="157" t="s">
        <v>18</v>
      </c>
      <c r="AH267" s="157" t="s">
        <v>196</v>
      </c>
      <c r="AL267" s="157" t="s">
        <v>350</v>
      </c>
      <c r="AM267" s="157" t="str">
        <f t="shared" si="64"/>
        <v>R_ES-APP-DW</v>
      </c>
      <c r="AN267" s="157" t="str">
        <f t="shared" si="64"/>
        <v>WH14_15</v>
      </c>
      <c r="AO267" s="157">
        <f t="shared" si="56"/>
        <v>2.5296656553616501E-2</v>
      </c>
      <c r="AP267" s="157" t="s">
        <v>18</v>
      </c>
      <c r="AQ267" s="157" t="s">
        <v>193</v>
      </c>
      <c r="AU267" s="157" t="s">
        <v>350</v>
      </c>
      <c r="AV267" s="157" t="str">
        <f t="shared" si="65"/>
        <v>R_ES-APP-DW</v>
      </c>
      <c r="AW267" s="157" t="str">
        <f t="shared" si="65"/>
        <v>WH14_15</v>
      </c>
      <c r="AX267" s="157">
        <f t="shared" si="58"/>
        <v>2.31546162990083E-2</v>
      </c>
      <c r="AY267" s="157" t="s">
        <v>18</v>
      </c>
      <c r="AZ267" s="157" t="s">
        <v>192</v>
      </c>
      <c r="BD267" s="157" t="s">
        <v>350</v>
      </c>
      <c r="BE267" s="157" t="str">
        <f t="shared" si="66"/>
        <v>R_ES-APP-DW</v>
      </c>
      <c r="BF267" s="157" t="str">
        <f t="shared" si="66"/>
        <v>WH14_15</v>
      </c>
      <c r="BG267" s="157">
        <f t="shared" si="70"/>
        <v>2.5296656553616501E-2</v>
      </c>
      <c r="BH267" s="157" t="s">
        <v>18</v>
      </c>
      <c r="BI267" s="157" t="s">
        <v>194</v>
      </c>
      <c r="BM267" s="157" t="s">
        <v>350</v>
      </c>
      <c r="BN267" s="157" t="str">
        <f t="shared" si="67"/>
        <v>R_ES-APP-DW</v>
      </c>
      <c r="BO267" s="157" t="str">
        <f t="shared" si="67"/>
        <v>WH14_15</v>
      </c>
      <c r="BP267" s="157">
        <f t="shared" si="61"/>
        <v>2.31546162990083E-2</v>
      </c>
      <c r="BQ267" s="157" t="s">
        <v>18</v>
      </c>
      <c r="BR267" s="157" t="s">
        <v>191</v>
      </c>
    </row>
    <row r="268" spans="11:70">
      <c r="K268" s="157" t="s">
        <v>350</v>
      </c>
      <c r="L268" s="157" t="str">
        <f t="shared" si="68"/>
        <v>R_ES-APP-DW</v>
      </c>
      <c r="M268" s="157" t="str">
        <f t="shared" si="71"/>
        <v>WH16_17</v>
      </c>
      <c r="N268" s="157">
        <f t="shared" si="51"/>
        <v>2.28058793544892E-2</v>
      </c>
      <c r="O268" s="157" t="s">
        <v>18</v>
      </c>
      <c r="P268" s="157" t="s">
        <v>195</v>
      </c>
      <c r="T268" s="157" t="s">
        <v>350</v>
      </c>
      <c r="U268" s="157" t="str">
        <f t="shared" si="69"/>
        <v>R_ES-APP-DW</v>
      </c>
      <c r="V268" s="157" t="str">
        <f t="shared" si="69"/>
        <v>WH16_17</v>
      </c>
      <c r="W268" s="157">
        <f t="shared" si="52"/>
        <v>2.7022500142114401E-2</v>
      </c>
      <c r="X268" s="157" t="s">
        <v>18</v>
      </c>
      <c r="Y268" s="157" t="s">
        <v>190</v>
      </c>
      <c r="AC268" s="157" t="s">
        <v>350</v>
      </c>
      <c r="AD268" s="157" t="str">
        <f t="shared" si="63"/>
        <v>R_ES-APP-DW</v>
      </c>
      <c r="AE268" s="157" t="str">
        <f t="shared" si="63"/>
        <v>WH16_17</v>
      </c>
      <c r="AF268" s="157">
        <f t="shared" si="54"/>
        <v>2.5705527690156701E-2</v>
      </c>
      <c r="AG268" s="157" t="s">
        <v>18</v>
      </c>
      <c r="AH268" s="157" t="s">
        <v>196</v>
      </c>
      <c r="AL268" s="157" t="s">
        <v>350</v>
      </c>
      <c r="AM268" s="157" t="str">
        <f t="shared" si="64"/>
        <v>R_ES-APP-DW</v>
      </c>
      <c r="AN268" s="157" t="str">
        <f t="shared" si="64"/>
        <v>WH16_17</v>
      </c>
      <c r="AO268" s="157">
        <f t="shared" si="56"/>
        <v>2.5303534826348499E-2</v>
      </c>
      <c r="AP268" s="157" t="s">
        <v>18</v>
      </c>
      <c r="AQ268" s="157" t="s">
        <v>193</v>
      </c>
      <c r="AU268" s="157" t="s">
        <v>350</v>
      </c>
      <c r="AV268" s="157" t="str">
        <f t="shared" si="65"/>
        <v>R_ES-APP-DW</v>
      </c>
      <c r="AW268" s="157" t="str">
        <f t="shared" si="65"/>
        <v>WH16_17</v>
      </c>
      <c r="AX268" s="157">
        <f t="shared" si="58"/>
        <v>2.3358570263712099E-2</v>
      </c>
      <c r="AY268" s="157" t="s">
        <v>18</v>
      </c>
      <c r="AZ268" s="157" t="s">
        <v>192</v>
      </c>
      <c r="BD268" s="157" t="s">
        <v>350</v>
      </c>
      <c r="BE268" s="157" t="str">
        <f t="shared" si="66"/>
        <v>R_ES-APP-DW</v>
      </c>
      <c r="BF268" s="157" t="str">
        <f t="shared" si="66"/>
        <v>WH16_17</v>
      </c>
      <c r="BG268" s="157">
        <f t="shared" si="70"/>
        <v>2.5303534826348499E-2</v>
      </c>
      <c r="BH268" s="157" t="s">
        <v>18</v>
      </c>
      <c r="BI268" s="157" t="s">
        <v>194</v>
      </c>
      <c r="BM268" s="157" t="s">
        <v>350</v>
      </c>
      <c r="BN268" s="157" t="str">
        <f t="shared" si="67"/>
        <v>R_ES-APP-DW</v>
      </c>
      <c r="BO268" s="157" t="str">
        <f t="shared" si="67"/>
        <v>WH16_17</v>
      </c>
      <c r="BP268" s="157">
        <f t="shared" si="61"/>
        <v>2.3358570263712099E-2</v>
      </c>
      <c r="BQ268" s="157" t="s">
        <v>18</v>
      </c>
      <c r="BR268" s="157" t="s">
        <v>191</v>
      </c>
    </row>
    <row r="269" spans="11:70">
      <c r="K269" s="157" t="s">
        <v>350</v>
      </c>
      <c r="L269" s="157" t="str">
        <f t="shared" si="68"/>
        <v>R_ES-APP-DW</v>
      </c>
      <c r="M269" s="157" t="str">
        <f t="shared" si="71"/>
        <v>WH18_19</v>
      </c>
      <c r="N269" s="157">
        <f t="shared" si="51"/>
        <v>2.2833551053567502E-2</v>
      </c>
      <c r="O269" s="157" t="s">
        <v>18</v>
      </c>
      <c r="P269" s="157" t="s">
        <v>195</v>
      </c>
      <c r="T269" s="157" t="s">
        <v>350</v>
      </c>
      <c r="U269" s="157" t="str">
        <f t="shared" si="69"/>
        <v>R_ES-APP-DW</v>
      </c>
      <c r="V269" s="157" t="str">
        <f t="shared" si="69"/>
        <v>WH18_19</v>
      </c>
      <c r="W269" s="157">
        <f t="shared" si="52"/>
        <v>2.67517944660614E-2</v>
      </c>
      <c r="X269" s="157" t="s">
        <v>18</v>
      </c>
      <c r="Y269" s="157" t="s">
        <v>190</v>
      </c>
      <c r="AC269" s="157" t="s">
        <v>350</v>
      </c>
      <c r="AD269" s="157" t="str">
        <f t="shared" si="63"/>
        <v>R_ES-APP-DW</v>
      </c>
      <c r="AE269" s="157" t="str">
        <f t="shared" si="63"/>
        <v>WH18_19</v>
      </c>
      <c r="AF269" s="157">
        <f t="shared" si="54"/>
        <v>2.5592794365341599E-2</v>
      </c>
      <c r="AG269" s="157" t="s">
        <v>18</v>
      </c>
      <c r="AH269" s="157" t="s">
        <v>196</v>
      </c>
      <c r="AL269" s="157" t="s">
        <v>350</v>
      </c>
      <c r="AM269" s="157" t="str">
        <f t="shared" si="64"/>
        <v>R_ES-APP-DW</v>
      </c>
      <c r="AN269" s="157" t="str">
        <f t="shared" si="64"/>
        <v>WH18_19</v>
      </c>
      <c r="AO269" s="157">
        <f t="shared" si="56"/>
        <v>2.4969586031286201E-2</v>
      </c>
      <c r="AP269" s="157" t="s">
        <v>18</v>
      </c>
      <c r="AQ269" s="157" t="s">
        <v>193</v>
      </c>
      <c r="AU269" s="157" t="s">
        <v>350</v>
      </c>
      <c r="AV269" s="157" t="str">
        <f t="shared" si="65"/>
        <v>R_ES-APP-DW</v>
      </c>
      <c r="AW269" s="157" t="str">
        <f t="shared" si="65"/>
        <v>WH18_19</v>
      </c>
      <c r="AX269" s="157">
        <f t="shared" si="58"/>
        <v>2.3127630615324E-2</v>
      </c>
      <c r="AY269" s="157" t="s">
        <v>18</v>
      </c>
      <c r="AZ269" s="157" t="s">
        <v>192</v>
      </c>
      <c r="BD269" s="157" t="s">
        <v>350</v>
      </c>
      <c r="BE269" s="157" t="str">
        <f t="shared" si="66"/>
        <v>R_ES-APP-DW</v>
      </c>
      <c r="BF269" s="157" t="str">
        <f t="shared" si="66"/>
        <v>WH18_19</v>
      </c>
      <c r="BG269" s="157">
        <f t="shared" si="70"/>
        <v>2.4969586031286201E-2</v>
      </c>
      <c r="BH269" s="157" t="s">
        <v>18</v>
      </c>
      <c r="BI269" s="157" t="s">
        <v>194</v>
      </c>
      <c r="BM269" s="157" t="s">
        <v>350</v>
      </c>
      <c r="BN269" s="157" t="str">
        <f t="shared" si="67"/>
        <v>R_ES-APP-DW</v>
      </c>
      <c r="BO269" s="157" t="str">
        <f t="shared" si="67"/>
        <v>WH18_19</v>
      </c>
      <c r="BP269" s="157">
        <f t="shared" si="61"/>
        <v>2.3127630615324E-2</v>
      </c>
      <c r="BQ269" s="157" t="s">
        <v>18</v>
      </c>
      <c r="BR269" s="157" t="s">
        <v>191</v>
      </c>
    </row>
    <row r="270" spans="11:70">
      <c r="K270" s="157" t="s">
        <v>350</v>
      </c>
      <c r="L270" s="157" t="str">
        <f t="shared" si="68"/>
        <v>R_ES-APP-DW</v>
      </c>
      <c r="M270" s="157" t="str">
        <f t="shared" si="71"/>
        <v>WH20_21</v>
      </c>
      <c r="N270" s="157">
        <f t="shared" si="51"/>
        <v>2.2715455782190402E-2</v>
      </c>
      <c r="O270" s="157" t="s">
        <v>18</v>
      </c>
      <c r="P270" s="157" t="s">
        <v>195</v>
      </c>
      <c r="T270" s="157" t="s">
        <v>350</v>
      </c>
      <c r="U270" s="157" t="str">
        <f t="shared" si="69"/>
        <v>R_ES-APP-DW</v>
      </c>
      <c r="V270" s="157" t="str">
        <f t="shared" si="69"/>
        <v>WH20_21</v>
      </c>
      <c r="W270" s="157">
        <f t="shared" si="52"/>
        <v>2.8393351379152599E-2</v>
      </c>
      <c r="X270" s="157" t="s">
        <v>18</v>
      </c>
      <c r="Y270" s="157" t="s">
        <v>190</v>
      </c>
      <c r="AC270" s="157" t="s">
        <v>350</v>
      </c>
      <c r="AD270" s="157" t="str">
        <f t="shared" si="63"/>
        <v>R_ES-APP-DW</v>
      </c>
      <c r="AE270" s="157" t="str">
        <f t="shared" si="63"/>
        <v>WH20_21</v>
      </c>
      <c r="AF270" s="157">
        <f t="shared" si="54"/>
        <v>2.51280963570105E-2</v>
      </c>
      <c r="AG270" s="157" t="s">
        <v>18</v>
      </c>
      <c r="AH270" s="157" t="s">
        <v>196</v>
      </c>
      <c r="AL270" s="157" t="s">
        <v>350</v>
      </c>
      <c r="AM270" s="157" t="str">
        <f t="shared" si="64"/>
        <v>R_ES-APP-DW</v>
      </c>
      <c r="AN270" s="157" t="str">
        <f t="shared" si="64"/>
        <v>WH20_21</v>
      </c>
      <c r="AO270" s="157">
        <f t="shared" si="56"/>
        <v>2.51936667769471E-2</v>
      </c>
      <c r="AP270" s="157" t="s">
        <v>18</v>
      </c>
      <c r="AQ270" s="157" t="s">
        <v>193</v>
      </c>
      <c r="AU270" s="157" t="s">
        <v>350</v>
      </c>
      <c r="AV270" s="157" t="str">
        <f t="shared" si="65"/>
        <v>R_ES-APP-DW</v>
      </c>
      <c r="AW270" s="157" t="str">
        <f t="shared" si="65"/>
        <v>WH20_21</v>
      </c>
      <c r="AX270" s="157">
        <f t="shared" si="58"/>
        <v>2.3066922677741498E-2</v>
      </c>
      <c r="AY270" s="157" t="s">
        <v>18</v>
      </c>
      <c r="AZ270" s="157" t="s">
        <v>192</v>
      </c>
      <c r="BD270" s="157" t="s">
        <v>350</v>
      </c>
      <c r="BE270" s="157" t="str">
        <f t="shared" si="66"/>
        <v>R_ES-APP-DW</v>
      </c>
      <c r="BF270" s="157" t="str">
        <f t="shared" si="66"/>
        <v>WH20_21</v>
      </c>
      <c r="BG270" s="157">
        <f t="shared" si="70"/>
        <v>2.51936667769471E-2</v>
      </c>
      <c r="BH270" s="157" t="s">
        <v>18</v>
      </c>
      <c r="BI270" s="157" t="s">
        <v>194</v>
      </c>
      <c r="BM270" s="157" t="s">
        <v>350</v>
      </c>
      <c r="BN270" s="157" t="str">
        <f t="shared" si="67"/>
        <v>R_ES-APP-DW</v>
      </c>
      <c r="BO270" s="157" t="str">
        <f t="shared" si="67"/>
        <v>WH20_21</v>
      </c>
      <c r="BP270" s="157">
        <f t="shared" si="61"/>
        <v>2.3066922677741498E-2</v>
      </c>
      <c r="BQ270" s="157" t="s">
        <v>18</v>
      </c>
      <c r="BR270" s="157" t="s">
        <v>191</v>
      </c>
    </row>
    <row r="271" spans="11:70">
      <c r="K271" s="158" t="s">
        <v>350</v>
      </c>
      <c r="L271" s="157" t="str">
        <f t="shared" si="68"/>
        <v>R_ES-APP-DW</v>
      </c>
      <c r="M271" s="157" t="str">
        <f t="shared" si="71"/>
        <v>WH22_23</v>
      </c>
      <c r="N271" s="157">
        <f t="shared" si="51"/>
        <v>2.2889826289936899E-2</v>
      </c>
      <c r="O271" s="157" t="s">
        <v>18</v>
      </c>
      <c r="P271" s="157" t="s">
        <v>195</v>
      </c>
      <c r="T271" s="157" t="s">
        <v>350</v>
      </c>
      <c r="U271" s="157" t="str">
        <f t="shared" si="69"/>
        <v>R_ES-APP-DW</v>
      </c>
      <c r="V271" s="157" t="str">
        <f t="shared" si="69"/>
        <v>WH22_23</v>
      </c>
      <c r="W271" s="157">
        <f t="shared" si="52"/>
        <v>2.8309781661700801E-2</v>
      </c>
      <c r="X271" s="157" t="s">
        <v>18</v>
      </c>
      <c r="Y271" s="157" t="s">
        <v>190</v>
      </c>
      <c r="AC271" s="157" t="s">
        <v>350</v>
      </c>
      <c r="AD271" s="157" t="str">
        <f t="shared" si="63"/>
        <v>R_ES-APP-DW</v>
      </c>
      <c r="AE271" s="157" t="str">
        <f t="shared" si="63"/>
        <v>WH22_23</v>
      </c>
      <c r="AF271" s="157">
        <f t="shared" si="54"/>
        <v>2.54920738775338E-2</v>
      </c>
      <c r="AG271" s="157" t="s">
        <v>18</v>
      </c>
      <c r="AH271" s="157" t="s">
        <v>196</v>
      </c>
      <c r="AL271" s="157" t="s">
        <v>350</v>
      </c>
      <c r="AM271" s="157" t="str">
        <f t="shared" si="64"/>
        <v>R_ES-APP-DW</v>
      </c>
      <c r="AN271" s="157" t="str">
        <f t="shared" si="64"/>
        <v>WH22_23</v>
      </c>
      <c r="AO271" s="157">
        <f t="shared" si="56"/>
        <v>2.5793097568826001E-2</v>
      </c>
      <c r="AP271" s="157" t="s">
        <v>18</v>
      </c>
      <c r="AQ271" s="157" t="s">
        <v>193</v>
      </c>
      <c r="AU271" s="157" t="s">
        <v>350</v>
      </c>
      <c r="AV271" s="157" t="str">
        <f t="shared" si="65"/>
        <v>R_ES-APP-DW</v>
      </c>
      <c r="AW271" s="157" t="str">
        <f t="shared" si="65"/>
        <v>WH22_23</v>
      </c>
      <c r="AX271" s="157">
        <f t="shared" si="58"/>
        <v>2.46581494217923E-2</v>
      </c>
      <c r="AY271" s="157" t="s">
        <v>18</v>
      </c>
      <c r="AZ271" s="157" t="s">
        <v>192</v>
      </c>
      <c r="BD271" s="157" t="s">
        <v>350</v>
      </c>
      <c r="BE271" s="157" t="str">
        <f t="shared" si="66"/>
        <v>R_ES-APP-DW</v>
      </c>
      <c r="BF271" s="157" t="str">
        <f t="shared" si="66"/>
        <v>WH22_23</v>
      </c>
      <c r="BG271" s="157">
        <f t="shared" si="70"/>
        <v>2.5793097568826001E-2</v>
      </c>
      <c r="BH271" s="157" t="s">
        <v>18</v>
      </c>
      <c r="BI271" s="157" t="s">
        <v>194</v>
      </c>
      <c r="BM271" s="157" t="s">
        <v>350</v>
      </c>
      <c r="BN271" s="157" t="str">
        <f t="shared" si="67"/>
        <v>R_ES-APP-DW</v>
      </c>
      <c r="BO271" s="157" t="str">
        <f t="shared" si="67"/>
        <v>WH22_23</v>
      </c>
      <c r="BP271" s="157">
        <f t="shared" si="61"/>
        <v>2.46581494217923E-2</v>
      </c>
      <c r="BQ271" s="157" t="s">
        <v>18</v>
      </c>
      <c r="BR271" s="157" t="s">
        <v>191</v>
      </c>
    </row>
    <row r="272" spans="11:70">
      <c r="K272" s="157" t="s">
        <v>350</v>
      </c>
      <c r="L272" s="157" t="str">
        <f>C14</f>
        <v>R_ES-APP-CW</v>
      </c>
      <c r="M272" s="157" t="str">
        <f t="shared" si="71"/>
        <v>RH0_1</v>
      </c>
      <c r="N272" s="157">
        <f t="shared" ref="N272:N335" si="72">N224</f>
        <v>2.0724659037165499E-2</v>
      </c>
      <c r="O272" s="157" t="s">
        <v>18</v>
      </c>
      <c r="P272" s="157" t="s">
        <v>195</v>
      </c>
      <c r="T272" s="157" t="s">
        <v>350</v>
      </c>
      <c r="U272" s="157" t="str">
        <f t="shared" ref="U272:V304" si="73">L272</f>
        <v>R_ES-APP-CW</v>
      </c>
      <c r="V272" s="157" t="str">
        <f t="shared" si="73"/>
        <v>RH0_1</v>
      </c>
      <c r="W272" s="157">
        <f t="shared" ref="W272:W335" si="74">W224</f>
        <v>2.1114941725154501E-2</v>
      </c>
      <c r="X272" s="157" t="s">
        <v>18</v>
      </c>
      <c r="Y272" s="157" t="s">
        <v>190</v>
      </c>
      <c r="AC272" s="157" t="s">
        <v>350</v>
      </c>
      <c r="AD272" s="157" t="str">
        <f t="shared" ref="AD272:AE303" si="75">U272</f>
        <v>R_ES-APP-CW</v>
      </c>
      <c r="AE272" s="157" t="str">
        <f t="shared" si="75"/>
        <v>RH0_1</v>
      </c>
      <c r="AF272" s="157">
        <f t="shared" ref="AF272:AF335" si="76">AF224</f>
        <v>2.15588607712188E-2</v>
      </c>
      <c r="AG272" s="157" t="s">
        <v>18</v>
      </c>
      <c r="AH272" s="157" t="s">
        <v>196</v>
      </c>
      <c r="AL272" s="157" t="s">
        <v>350</v>
      </c>
      <c r="AM272" s="157" t="str">
        <f t="shared" ref="AM272:AN303" si="77">AD272</f>
        <v>R_ES-APP-CW</v>
      </c>
      <c r="AN272" s="157" t="str">
        <f t="shared" si="77"/>
        <v>RH0_1</v>
      </c>
      <c r="AO272" s="157">
        <f t="shared" ref="AO272:AO335" si="78">AO224</f>
        <v>2.1100281615679801E-2</v>
      </c>
      <c r="AP272" s="157" t="s">
        <v>18</v>
      </c>
      <c r="AQ272" s="157" t="s">
        <v>193</v>
      </c>
      <c r="AU272" s="157" t="s">
        <v>350</v>
      </c>
      <c r="AV272" s="157" t="str">
        <f t="shared" ref="AV272:AW303" si="79">AM272</f>
        <v>R_ES-APP-CW</v>
      </c>
      <c r="AW272" s="157" t="str">
        <f t="shared" si="79"/>
        <v>RH0_1</v>
      </c>
      <c r="AX272" s="157">
        <f t="shared" ref="AX272:AX335" si="80">AX224</f>
        <v>2.16553453978117E-2</v>
      </c>
      <c r="AY272" s="157" t="s">
        <v>18</v>
      </c>
      <c r="AZ272" s="157" t="s">
        <v>192</v>
      </c>
      <c r="BD272" s="157" t="s">
        <v>350</v>
      </c>
      <c r="BE272" s="157" t="str">
        <f t="shared" ref="BE272:BF303" si="81">AV272</f>
        <v>R_ES-APP-CW</v>
      </c>
      <c r="BF272" s="157" t="str">
        <f t="shared" si="81"/>
        <v>RH0_1</v>
      </c>
      <c r="BG272" s="157">
        <f t="shared" si="70"/>
        <v>2.1100281615679801E-2</v>
      </c>
      <c r="BH272" s="157" t="s">
        <v>18</v>
      </c>
      <c r="BI272" s="157" t="s">
        <v>194</v>
      </c>
      <c r="BM272" s="157" t="s">
        <v>350</v>
      </c>
      <c r="BN272" s="157" t="str">
        <f t="shared" ref="BN272:BO303" si="82">BE272</f>
        <v>R_ES-APP-CW</v>
      </c>
      <c r="BO272" s="157" t="str">
        <f t="shared" si="82"/>
        <v>RH0_1</v>
      </c>
      <c r="BP272" s="157">
        <f t="shared" ref="BP272:BP335" si="83">AX272</f>
        <v>2.16553453978117E-2</v>
      </c>
      <c r="BQ272" s="157" t="s">
        <v>18</v>
      </c>
      <c r="BR272" s="157" t="s">
        <v>191</v>
      </c>
    </row>
    <row r="273" spans="11:70">
      <c r="K273" s="157" t="s">
        <v>350</v>
      </c>
      <c r="L273" s="157" t="str">
        <f t="shared" ref="L273:L319" si="84">L272</f>
        <v>R_ES-APP-CW</v>
      </c>
      <c r="M273" s="157" t="str">
        <f t="shared" si="71"/>
        <v>RH2_3</v>
      </c>
      <c r="N273" s="157">
        <f t="shared" si="72"/>
        <v>2.0606913950845501E-2</v>
      </c>
      <c r="O273" s="157" t="s">
        <v>18</v>
      </c>
      <c r="P273" s="157" t="s">
        <v>195</v>
      </c>
      <c r="T273" s="157" t="s">
        <v>350</v>
      </c>
      <c r="U273" s="157" t="str">
        <f t="shared" si="73"/>
        <v>R_ES-APP-CW</v>
      </c>
      <c r="V273" s="157" t="str">
        <f t="shared" si="73"/>
        <v>RH2_3</v>
      </c>
      <c r="W273" s="157">
        <f t="shared" si="74"/>
        <v>1.9269377650939001E-2</v>
      </c>
      <c r="X273" s="157" t="s">
        <v>18</v>
      </c>
      <c r="Y273" s="157" t="s">
        <v>190</v>
      </c>
      <c r="AC273" s="157" t="s">
        <v>350</v>
      </c>
      <c r="AD273" s="157" t="str">
        <f t="shared" si="75"/>
        <v>R_ES-APP-CW</v>
      </c>
      <c r="AE273" s="157" t="str">
        <f t="shared" si="75"/>
        <v>RH2_3</v>
      </c>
      <c r="AF273" s="157">
        <f t="shared" si="76"/>
        <v>2.1716461727874999E-2</v>
      </c>
      <c r="AG273" s="157" t="s">
        <v>18</v>
      </c>
      <c r="AH273" s="157" t="s">
        <v>196</v>
      </c>
      <c r="AL273" s="157" t="s">
        <v>350</v>
      </c>
      <c r="AM273" s="157" t="str">
        <f t="shared" si="77"/>
        <v>R_ES-APP-CW</v>
      </c>
      <c r="AN273" s="157" t="str">
        <f t="shared" si="77"/>
        <v>RH2_3</v>
      </c>
      <c r="AO273" s="157">
        <f t="shared" si="78"/>
        <v>2.02044634746338E-2</v>
      </c>
      <c r="AP273" s="157" t="s">
        <v>18</v>
      </c>
      <c r="AQ273" s="157" t="s">
        <v>193</v>
      </c>
      <c r="AU273" s="157" t="s">
        <v>350</v>
      </c>
      <c r="AV273" s="157" t="str">
        <f t="shared" si="79"/>
        <v>R_ES-APP-CW</v>
      </c>
      <c r="AW273" s="157" t="str">
        <f t="shared" si="79"/>
        <v>RH2_3</v>
      </c>
      <c r="AX273" s="157">
        <f t="shared" si="80"/>
        <v>1.9761792817229899E-2</v>
      </c>
      <c r="AY273" s="157" t="s">
        <v>18</v>
      </c>
      <c r="AZ273" s="157" t="s">
        <v>192</v>
      </c>
      <c r="BD273" s="157" t="s">
        <v>350</v>
      </c>
      <c r="BE273" s="157" t="str">
        <f t="shared" si="81"/>
        <v>R_ES-APP-CW</v>
      </c>
      <c r="BF273" s="157" t="str">
        <f t="shared" si="81"/>
        <v>RH2_3</v>
      </c>
      <c r="BG273" s="157">
        <f t="shared" si="70"/>
        <v>2.02044634746338E-2</v>
      </c>
      <c r="BH273" s="157" t="s">
        <v>18</v>
      </c>
      <c r="BI273" s="157" t="s">
        <v>194</v>
      </c>
      <c r="BM273" s="157" t="s">
        <v>350</v>
      </c>
      <c r="BN273" s="157" t="str">
        <f t="shared" si="82"/>
        <v>R_ES-APP-CW</v>
      </c>
      <c r="BO273" s="157" t="str">
        <f t="shared" si="82"/>
        <v>RH2_3</v>
      </c>
      <c r="BP273" s="157">
        <f t="shared" si="83"/>
        <v>1.9761792817229899E-2</v>
      </c>
      <c r="BQ273" s="157" t="s">
        <v>18</v>
      </c>
      <c r="BR273" s="157" t="s">
        <v>191</v>
      </c>
    </row>
    <row r="274" spans="11:70">
      <c r="K274" s="157" t="s">
        <v>350</v>
      </c>
      <c r="L274" s="157" t="str">
        <f t="shared" si="84"/>
        <v>R_ES-APP-CW</v>
      </c>
      <c r="M274" s="157" t="str">
        <f t="shared" si="71"/>
        <v>RH4_5</v>
      </c>
      <c r="N274" s="157">
        <f t="shared" si="72"/>
        <v>1.99087438710615E-2</v>
      </c>
      <c r="O274" s="157" t="s">
        <v>18</v>
      </c>
      <c r="P274" s="157" t="s">
        <v>195</v>
      </c>
      <c r="T274" s="157" t="s">
        <v>350</v>
      </c>
      <c r="U274" s="157" t="str">
        <f t="shared" si="73"/>
        <v>R_ES-APP-CW</v>
      </c>
      <c r="V274" s="157" t="str">
        <f t="shared" si="73"/>
        <v>RH4_5</v>
      </c>
      <c r="W274" s="157">
        <f t="shared" si="74"/>
        <v>1.85538915735157E-2</v>
      </c>
      <c r="X274" s="157" t="s">
        <v>18</v>
      </c>
      <c r="Y274" s="157" t="s">
        <v>190</v>
      </c>
      <c r="AC274" s="157" t="s">
        <v>350</v>
      </c>
      <c r="AD274" s="157" t="str">
        <f t="shared" si="75"/>
        <v>R_ES-APP-CW</v>
      </c>
      <c r="AE274" s="157" t="str">
        <f t="shared" si="75"/>
        <v>RH4_5</v>
      </c>
      <c r="AF274" s="157">
        <f t="shared" si="76"/>
        <v>2.10410330240004E-2</v>
      </c>
      <c r="AG274" s="157" t="s">
        <v>18</v>
      </c>
      <c r="AH274" s="157" t="s">
        <v>196</v>
      </c>
      <c r="AL274" s="157" t="s">
        <v>350</v>
      </c>
      <c r="AM274" s="157" t="str">
        <f t="shared" si="77"/>
        <v>R_ES-APP-CW</v>
      </c>
      <c r="AN274" s="157" t="str">
        <f t="shared" si="77"/>
        <v>RH4_5</v>
      </c>
      <c r="AO274" s="157">
        <f t="shared" si="78"/>
        <v>1.9159866676335801E-2</v>
      </c>
      <c r="AP274" s="157" t="s">
        <v>18</v>
      </c>
      <c r="AQ274" s="157" t="s">
        <v>193</v>
      </c>
      <c r="AU274" s="157" t="s">
        <v>350</v>
      </c>
      <c r="AV274" s="157" t="str">
        <f t="shared" si="79"/>
        <v>R_ES-APP-CW</v>
      </c>
      <c r="AW274" s="157" t="str">
        <f t="shared" si="79"/>
        <v>RH4_5</v>
      </c>
      <c r="AX274" s="157">
        <f t="shared" si="80"/>
        <v>1.7601494690120401E-2</v>
      </c>
      <c r="AY274" s="157" t="s">
        <v>18</v>
      </c>
      <c r="AZ274" s="157" t="s">
        <v>192</v>
      </c>
      <c r="BD274" s="157" t="s">
        <v>350</v>
      </c>
      <c r="BE274" s="157" t="str">
        <f t="shared" si="81"/>
        <v>R_ES-APP-CW</v>
      </c>
      <c r="BF274" s="157" t="str">
        <f t="shared" si="81"/>
        <v>RH4_5</v>
      </c>
      <c r="BG274" s="157">
        <f t="shared" si="70"/>
        <v>1.9159866676335801E-2</v>
      </c>
      <c r="BH274" s="157" t="s">
        <v>18</v>
      </c>
      <c r="BI274" s="157" t="s">
        <v>194</v>
      </c>
      <c r="BM274" s="157" t="s">
        <v>350</v>
      </c>
      <c r="BN274" s="157" t="str">
        <f t="shared" si="82"/>
        <v>R_ES-APP-CW</v>
      </c>
      <c r="BO274" s="157" t="str">
        <f t="shared" si="82"/>
        <v>RH4_5</v>
      </c>
      <c r="BP274" s="157">
        <f t="shared" si="83"/>
        <v>1.7601494690120401E-2</v>
      </c>
      <c r="BQ274" s="157" t="s">
        <v>18</v>
      </c>
      <c r="BR274" s="157" t="s">
        <v>191</v>
      </c>
    </row>
    <row r="275" spans="11:70">
      <c r="K275" s="158" t="s">
        <v>350</v>
      </c>
      <c r="L275" s="157" t="str">
        <f t="shared" si="84"/>
        <v>R_ES-APP-CW</v>
      </c>
      <c r="M275" s="157" t="str">
        <f t="shared" si="71"/>
        <v>RH6_7</v>
      </c>
      <c r="N275" s="157">
        <f t="shared" si="72"/>
        <v>1.9131142691048E-2</v>
      </c>
      <c r="O275" s="157" t="s">
        <v>18</v>
      </c>
      <c r="P275" s="157" t="s">
        <v>195</v>
      </c>
      <c r="T275" s="157" t="s">
        <v>350</v>
      </c>
      <c r="U275" s="157" t="str">
        <f t="shared" si="73"/>
        <v>R_ES-APP-CW</v>
      </c>
      <c r="V275" s="157" t="str">
        <f t="shared" si="73"/>
        <v>RH6_7</v>
      </c>
      <c r="W275" s="157">
        <f t="shared" si="74"/>
        <v>1.8803352118699601E-2</v>
      </c>
      <c r="X275" s="157" t="s">
        <v>18</v>
      </c>
      <c r="Y275" s="157" t="s">
        <v>190</v>
      </c>
      <c r="AC275" s="157" t="s">
        <v>350</v>
      </c>
      <c r="AD275" s="157" t="str">
        <f t="shared" si="75"/>
        <v>R_ES-APP-CW</v>
      </c>
      <c r="AE275" s="157" t="str">
        <f t="shared" si="75"/>
        <v>RH6_7</v>
      </c>
      <c r="AF275" s="157">
        <f t="shared" si="76"/>
        <v>1.8623642385664298E-2</v>
      </c>
      <c r="AG275" s="157" t="s">
        <v>18</v>
      </c>
      <c r="AH275" s="157" t="s">
        <v>196</v>
      </c>
      <c r="AL275" s="157" t="s">
        <v>350</v>
      </c>
      <c r="AM275" s="157" t="str">
        <f t="shared" si="77"/>
        <v>R_ES-APP-CW</v>
      </c>
      <c r="AN275" s="157" t="str">
        <f t="shared" si="77"/>
        <v>RH6_7</v>
      </c>
      <c r="AO275" s="157">
        <f t="shared" si="78"/>
        <v>1.8319027581294899E-2</v>
      </c>
      <c r="AP275" s="157" t="s">
        <v>18</v>
      </c>
      <c r="AQ275" s="157" t="s">
        <v>193</v>
      </c>
      <c r="AU275" s="157" t="s">
        <v>350</v>
      </c>
      <c r="AV275" s="157" t="str">
        <f t="shared" si="79"/>
        <v>R_ES-APP-CW</v>
      </c>
      <c r="AW275" s="157" t="str">
        <f t="shared" si="79"/>
        <v>RH6_7</v>
      </c>
      <c r="AX275" s="157">
        <f t="shared" si="80"/>
        <v>1.6744293447780698E-2</v>
      </c>
      <c r="AY275" s="157" t="s">
        <v>18</v>
      </c>
      <c r="AZ275" s="157" t="s">
        <v>192</v>
      </c>
      <c r="BD275" s="157" t="s">
        <v>350</v>
      </c>
      <c r="BE275" s="157" t="str">
        <f t="shared" si="81"/>
        <v>R_ES-APP-CW</v>
      </c>
      <c r="BF275" s="157" t="str">
        <f t="shared" si="81"/>
        <v>RH6_7</v>
      </c>
      <c r="BG275" s="157">
        <f t="shared" si="70"/>
        <v>1.8319027581294899E-2</v>
      </c>
      <c r="BH275" s="157" t="s">
        <v>18</v>
      </c>
      <c r="BI275" s="157" t="s">
        <v>194</v>
      </c>
      <c r="BM275" s="157" t="s">
        <v>350</v>
      </c>
      <c r="BN275" s="157" t="str">
        <f t="shared" si="82"/>
        <v>R_ES-APP-CW</v>
      </c>
      <c r="BO275" s="157" t="str">
        <f t="shared" si="82"/>
        <v>RH6_7</v>
      </c>
      <c r="BP275" s="157">
        <f t="shared" si="83"/>
        <v>1.6744293447780698E-2</v>
      </c>
      <c r="BQ275" s="157" t="s">
        <v>18</v>
      </c>
      <c r="BR275" s="157" t="s">
        <v>191</v>
      </c>
    </row>
    <row r="276" spans="11:70">
      <c r="K276" s="157" t="s">
        <v>350</v>
      </c>
      <c r="L276" s="157" t="str">
        <f t="shared" si="84"/>
        <v>R_ES-APP-CW</v>
      </c>
      <c r="M276" s="157" t="str">
        <f t="shared" si="71"/>
        <v>RH8_9</v>
      </c>
      <c r="N276" s="157">
        <f t="shared" si="72"/>
        <v>1.8830899452683101E-2</v>
      </c>
      <c r="O276" s="157" t="s">
        <v>18</v>
      </c>
      <c r="P276" s="157" t="s">
        <v>195</v>
      </c>
      <c r="T276" s="157" t="s">
        <v>350</v>
      </c>
      <c r="U276" s="157" t="str">
        <f t="shared" si="73"/>
        <v>R_ES-APP-CW</v>
      </c>
      <c r="V276" s="157" t="str">
        <f t="shared" si="73"/>
        <v>RH8_9</v>
      </c>
      <c r="W276" s="157">
        <f t="shared" si="74"/>
        <v>2.0275784295644899E-2</v>
      </c>
      <c r="X276" s="157" t="s">
        <v>18</v>
      </c>
      <c r="Y276" s="157" t="s">
        <v>190</v>
      </c>
      <c r="AC276" s="157" t="s">
        <v>350</v>
      </c>
      <c r="AD276" s="157" t="str">
        <f t="shared" si="75"/>
        <v>R_ES-APP-CW</v>
      </c>
      <c r="AE276" s="157" t="str">
        <f t="shared" si="75"/>
        <v>RH8_9</v>
      </c>
      <c r="AF276" s="157">
        <f t="shared" si="76"/>
        <v>1.7156934758240101E-2</v>
      </c>
      <c r="AG276" s="157" t="s">
        <v>18</v>
      </c>
      <c r="AH276" s="157" t="s">
        <v>196</v>
      </c>
      <c r="AL276" s="157" t="s">
        <v>350</v>
      </c>
      <c r="AM276" s="157" t="str">
        <f t="shared" si="77"/>
        <v>R_ES-APP-CW</v>
      </c>
      <c r="AN276" s="157" t="str">
        <f t="shared" si="77"/>
        <v>RH8_9</v>
      </c>
      <c r="AO276" s="157">
        <f t="shared" si="78"/>
        <v>1.8367232972075199E-2</v>
      </c>
      <c r="AP276" s="157" t="s">
        <v>18</v>
      </c>
      <c r="AQ276" s="157" t="s">
        <v>193</v>
      </c>
      <c r="AU276" s="157" t="s">
        <v>350</v>
      </c>
      <c r="AV276" s="157" t="str">
        <f t="shared" si="79"/>
        <v>R_ES-APP-CW</v>
      </c>
      <c r="AW276" s="157" t="str">
        <f t="shared" si="79"/>
        <v>RH8_9</v>
      </c>
      <c r="AX276" s="157">
        <f t="shared" si="80"/>
        <v>1.6887841722384601E-2</v>
      </c>
      <c r="AY276" s="157" t="s">
        <v>18</v>
      </c>
      <c r="AZ276" s="157" t="s">
        <v>192</v>
      </c>
      <c r="BD276" s="157" t="s">
        <v>350</v>
      </c>
      <c r="BE276" s="157" t="str">
        <f t="shared" si="81"/>
        <v>R_ES-APP-CW</v>
      </c>
      <c r="BF276" s="157" t="str">
        <f t="shared" si="81"/>
        <v>RH8_9</v>
      </c>
      <c r="BG276" s="157">
        <f t="shared" si="70"/>
        <v>1.8367232972075199E-2</v>
      </c>
      <c r="BH276" s="157" t="s">
        <v>18</v>
      </c>
      <c r="BI276" s="157" t="s">
        <v>194</v>
      </c>
      <c r="BM276" s="157" t="s">
        <v>350</v>
      </c>
      <c r="BN276" s="157" t="str">
        <f t="shared" si="82"/>
        <v>R_ES-APP-CW</v>
      </c>
      <c r="BO276" s="157" t="str">
        <f t="shared" si="82"/>
        <v>RH8_9</v>
      </c>
      <c r="BP276" s="157">
        <f t="shared" si="83"/>
        <v>1.6887841722384601E-2</v>
      </c>
      <c r="BQ276" s="157" t="s">
        <v>18</v>
      </c>
      <c r="BR276" s="157" t="s">
        <v>191</v>
      </c>
    </row>
    <row r="277" spans="11:70">
      <c r="K277" s="157" t="s">
        <v>350</v>
      </c>
      <c r="L277" s="157" t="str">
        <f t="shared" si="84"/>
        <v>R_ES-APP-CW</v>
      </c>
      <c r="M277" s="157" t="str">
        <f t="shared" si="71"/>
        <v>RH10_11</v>
      </c>
      <c r="N277" s="157">
        <f t="shared" si="72"/>
        <v>1.8892209620715399E-2</v>
      </c>
      <c r="O277" s="157" t="s">
        <v>18</v>
      </c>
      <c r="P277" s="157" t="s">
        <v>195</v>
      </c>
      <c r="T277" s="157" t="s">
        <v>350</v>
      </c>
      <c r="U277" s="157" t="str">
        <f t="shared" si="73"/>
        <v>R_ES-APP-CW</v>
      </c>
      <c r="V277" s="157" t="str">
        <f t="shared" si="73"/>
        <v>RH10_11</v>
      </c>
      <c r="W277" s="157">
        <f t="shared" si="74"/>
        <v>2.2672709406807202E-2</v>
      </c>
      <c r="X277" s="157" t="s">
        <v>18</v>
      </c>
      <c r="Y277" s="157" t="s">
        <v>190</v>
      </c>
      <c r="AC277" s="157" t="s">
        <v>350</v>
      </c>
      <c r="AD277" s="157" t="str">
        <f t="shared" si="75"/>
        <v>R_ES-APP-CW</v>
      </c>
      <c r="AE277" s="157" t="str">
        <f t="shared" si="75"/>
        <v>RH10_11</v>
      </c>
      <c r="AF277" s="157">
        <f t="shared" si="76"/>
        <v>1.6996069788382001E-2</v>
      </c>
      <c r="AG277" s="157" t="s">
        <v>18</v>
      </c>
      <c r="AH277" s="157" t="s">
        <v>196</v>
      </c>
      <c r="AL277" s="157" t="s">
        <v>350</v>
      </c>
      <c r="AM277" s="157" t="str">
        <f t="shared" si="77"/>
        <v>R_ES-APP-CW</v>
      </c>
      <c r="AN277" s="157" t="str">
        <f t="shared" si="77"/>
        <v>RH10_11</v>
      </c>
      <c r="AO277" s="157">
        <f t="shared" si="78"/>
        <v>1.9516123374229401E-2</v>
      </c>
      <c r="AP277" s="157" t="s">
        <v>18</v>
      </c>
      <c r="AQ277" s="157" t="s">
        <v>193</v>
      </c>
      <c r="AU277" s="157" t="s">
        <v>350</v>
      </c>
      <c r="AV277" s="157" t="str">
        <f t="shared" si="79"/>
        <v>R_ES-APP-CW</v>
      </c>
      <c r="AW277" s="157" t="str">
        <f t="shared" si="79"/>
        <v>RH10_11</v>
      </c>
      <c r="AX277" s="157">
        <f t="shared" si="80"/>
        <v>1.8742267418083301E-2</v>
      </c>
      <c r="AY277" s="157" t="s">
        <v>18</v>
      </c>
      <c r="AZ277" s="157" t="s">
        <v>192</v>
      </c>
      <c r="BD277" s="157" t="s">
        <v>350</v>
      </c>
      <c r="BE277" s="157" t="str">
        <f t="shared" si="81"/>
        <v>R_ES-APP-CW</v>
      </c>
      <c r="BF277" s="157" t="str">
        <f t="shared" si="81"/>
        <v>RH10_11</v>
      </c>
      <c r="BG277" s="157">
        <f t="shared" si="70"/>
        <v>1.9516123374229401E-2</v>
      </c>
      <c r="BH277" s="157" t="s">
        <v>18</v>
      </c>
      <c r="BI277" s="157" t="s">
        <v>194</v>
      </c>
      <c r="BM277" s="157" t="s">
        <v>350</v>
      </c>
      <c r="BN277" s="157" t="str">
        <f t="shared" si="82"/>
        <v>R_ES-APP-CW</v>
      </c>
      <c r="BO277" s="157" t="str">
        <f t="shared" si="82"/>
        <v>RH10_11</v>
      </c>
      <c r="BP277" s="157">
        <f t="shared" si="83"/>
        <v>1.8742267418083301E-2</v>
      </c>
      <c r="BQ277" s="157" t="s">
        <v>18</v>
      </c>
      <c r="BR277" s="157" t="s">
        <v>191</v>
      </c>
    </row>
    <row r="278" spans="11:70">
      <c r="K278" s="157" t="s">
        <v>350</v>
      </c>
      <c r="L278" s="157" t="str">
        <f t="shared" si="84"/>
        <v>R_ES-APP-CW</v>
      </c>
      <c r="M278" s="157" t="str">
        <f t="shared" si="71"/>
        <v>RH12_13</v>
      </c>
      <c r="N278" s="157">
        <f t="shared" si="72"/>
        <v>1.9735672875253098E-2</v>
      </c>
      <c r="O278" s="157" t="s">
        <v>18</v>
      </c>
      <c r="P278" s="157" t="s">
        <v>195</v>
      </c>
      <c r="T278" s="157" t="s">
        <v>350</v>
      </c>
      <c r="U278" s="157" t="str">
        <f t="shared" si="73"/>
        <v>R_ES-APP-CW</v>
      </c>
      <c r="V278" s="157" t="str">
        <f t="shared" si="73"/>
        <v>RH12_13</v>
      </c>
      <c r="W278" s="157">
        <f t="shared" si="74"/>
        <v>2.27084613240583E-2</v>
      </c>
      <c r="X278" s="157" t="s">
        <v>18</v>
      </c>
      <c r="Y278" s="157" t="s">
        <v>190</v>
      </c>
      <c r="AC278" s="157" t="s">
        <v>350</v>
      </c>
      <c r="AD278" s="157" t="str">
        <f t="shared" si="75"/>
        <v>R_ES-APP-CW</v>
      </c>
      <c r="AE278" s="157" t="str">
        <f t="shared" si="75"/>
        <v>RH12_13</v>
      </c>
      <c r="AF278" s="157">
        <f t="shared" si="76"/>
        <v>1.8190021942149099E-2</v>
      </c>
      <c r="AG278" s="157" t="s">
        <v>18</v>
      </c>
      <c r="AH278" s="157" t="s">
        <v>196</v>
      </c>
      <c r="AL278" s="157" t="s">
        <v>350</v>
      </c>
      <c r="AM278" s="157" t="str">
        <f t="shared" si="77"/>
        <v>R_ES-APP-CW</v>
      </c>
      <c r="AN278" s="157" t="str">
        <f t="shared" si="77"/>
        <v>RH12_13</v>
      </c>
      <c r="AO278" s="157">
        <f t="shared" si="78"/>
        <v>2.0392977411634601E-2</v>
      </c>
      <c r="AP278" s="157" t="s">
        <v>18</v>
      </c>
      <c r="AQ278" s="157" t="s">
        <v>193</v>
      </c>
      <c r="AU278" s="157" t="s">
        <v>350</v>
      </c>
      <c r="AV278" s="157" t="str">
        <f t="shared" si="79"/>
        <v>R_ES-APP-CW</v>
      </c>
      <c r="AW278" s="157" t="str">
        <f t="shared" si="79"/>
        <v>RH12_13</v>
      </c>
      <c r="AX278" s="157">
        <f t="shared" si="80"/>
        <v>2.03766512243404E-2</v>
      </c>
      <c r="AY278" s="157" t="s">
        <v>18</v>
      </c>
      <c r="AZ278" s="157" t="s">
        <v>192</v>
      </c>
      <c r="BD278" s="157" t="s">
        <v>350</v>
      </c>
      <c r="BE278" s="157" t="str">
        <f t="shared" si="81"/>
        <v>R_ES-APP-CW</v>
      </c>
      <c r="BF278" s="157" t="str">
        <f t="shared" si="81"/>
        <v>RH12_13</v>
      </c>
      <c r="BG278" s="157">
        <f t="shared" si="70"/>
        <v>2.0392977411634601E-2</v>
      </c>
      <c r="BH278" s="157" t="s">
        <v>18</v>
      </c>
      <c r="BI278" s="157" t="s">
        <v>194</v>
      </c>
      <c r="BM278" s="157" t="s">
        <v>350</v>
      </c>
      <c r="BN278" s="157" t="str">
        <f t="shared" si="82"/>
        <v>R_ES-APP-CW</v>
      </c>
      <c r="BO278" s="157" t="str">
        <f t="shared" si="82"/>
        <v>RH12_13</v>
      </c>
      <c r="BP278" s="157">
        <f t="shared" si="83"/>
        <v>2.03766512243404E-2</v>
      </c>
      <c r="BQ278" s="157" t="s">
        <v>18</v>
      </c>
      <c r="BR278" s="157" t="s">
        <v>191</v>
      </c>
    </row>
    <row r="279" spans="11:70">
      <c r="K279" s="158" t="s">
        <v>350</v>
      </c>
      <c r="L279" s="157" t="str">
        <f t="shared" si="84"/>
        <v>R_ES-APP-CW</v>
      </c>
      <c r="M279" s="157" t="str">
        <f t="shared" si="71"/>
        <v>RH14_15</v>
      </c>
      <c r="N279" s="157">
        <f t="shared" si="72"/>
        <v>2.0535190266484399E-2</v>
      </c>
      <c r="O279" s="157" t="s">
        <v>18</v>
      </c>
      <c r="P279" s="157" t="s">
        <v>195</v>
      </c>
      <c r="T279" s="157" t="s">
        <v>350</v>
      </c>
      <c r="U279" s="157" t="str">
        <f t="shared" si="73"/>
        <v>R_ES-APP-CW</v>
      </c>
      <c r="V279" s="157" t="str">
        <f t="shared" si="73"/>
        <v>RH14_15</v>
      </c>
      <c r="W279" s="157">
        <f t="shared" si="74"/>
        <v>2.2052829918983601E-2</v>
      </c>
      <c r="X279" s="157" t="s">
        <v>18</v>
      </c>
      <c r="Y279" s="157" t="s">
        <v>190</v>
      </c>
      <c r="AC279" s="157" t="s">
        <v>350</v>
      </c>
      <c r="AD279" s="157" t="str">
        <f t="shared" si="75"/>
        <v>R_ES-APP-CW</v>
      </c>
      <c r="AE279" s="157" t="str">
        <f t="shared" si="75"/>
        <v>RH14_15</v>
      </c>
      <c r="AF279" s="157">
        <f t="shared" si="76"/>
        <v>2.09674919745702E-2</v>
      </c>
      <c r="AG279" s="157" t="s">
        <v>18</v>
      </c>
      <c r="AH279" s="157" t="s">
        <v>196</v>
      </c>
      <c r="AL279" s="157" t="s">
        <v>350</v>
      </c>
      <c r="AM279" s="157" t="str">
        <f t="shared" si="77"/>
        <v>R_ES-APP-CW</v>
      </c>
      <c r="AN279" s="157" t="str">
        <f t="shared" si="77"/>
        <v>RH14_15</v>
      </c>
      <c r="AO279" s="157">
        <f t="shared" si="78"/>
        <v>2.1041702332658799E-2</v>
      </c>
      <c r="AP279" s="157" t="s">
        <v>18</v>
      </c>
      <c r="AQ279" s="157" t="s">
        <v>193</v>
      </c>
      <c r="AU279" s="157" t="s">
        <v>350</v>
      </c>
      <c r="AV279" s="157" t="str">
        <f t="shared" si="79"/>
        <v>R_ES-APP-CW</v>
      </c>
      <c r="AW279" s="157" t="str">
        <f t="shared" si="79"/>
        <v>RH14_15</v>
      </c>
      <c r="AX279" s="157">
        <f t="shared" si="80"/>
        <v>2.0778238730769099E-2</v>
      </c>
      <c r="AY279" s="157" t="s">
        <v>18</v>
      </c>
      <c r="AZ279" s="157" t="s">
        <v>192</v>
      </c>
      <c r="BD279" s="157" t="s">
        <v>350</v>
      </c>
      <c r="BE279" s="157" t="str">
        <f t="shared" si="81"/>
        <v>R_ES-APP-CW</v>
      </c>
      <c r="BF279" s="157" t="str">
        <f t="shared" si="81"/>
        <v>RH14_15</v>
      </c>
      <c r="BG279" s="157">
        <f t="shared" si="70"/>
        <v>2.1041702332658799E-2</v>
      </c>
      <c r="BH279" s="157" t="s">
        <v>18</v>
      </c>
      <c r="BI279" s="157" t="s">
        <v>194</v>
      </c>
      <c r="BM279" s="157" t="s">
        <v>350</v>
      </c>
      <c r="BN279" s="157" t="str">
        <f t="shared" si="82"/>
        <v>R_ES-APP-CW</v>
      </c>
      <c r="BO279" s="157" t="str">
        <f t="shared" si="82"/>
        <v>RH14_15</v>
      </c>
      <c r="BP279" s="157">
        <f t="shared" si="83"/>
        <v>2.0778238730769099E-2</v>
      </c>
      <c r="BQ279" s="157" t="s">
        <v>18</v>
      </c>
      <c r="BR279" s="157" t="s">
        <v>191</v>
      </c>
    </row>
    <row r="280" spans="11:70">
      <c r="K280" s="157" t="s">
        <v>350</v>
      </c>
      <c r="L280" s="157" t="str">
        <f t="shared" si="84"/>
        <v>R_ES-APP-CW</v>
      </c>
      <c r="M280" s="157" t="str">
        <f t="shared" si="71"/>
        <v>RH16_17</v>
      </c>
      <c r="N280" s="157">
        <f t="shared" si="72"/>
        <v>2.0896719862378399E-2</v>
      </c>
      <c r="O280" s="157" t="s">
        <v>18</v>
      </c>
      <c r="P280" s="157" t="s">
        <v>195</v>
      </c>
      <c r="T280" s="157" t="s">
        <v>350</v>
      </c>
      <c r="U280" s="157" t="str">
        <f t="shared" si="73"/>
        <v>R_ES-APP-CW</v>
      </c>
      <c r="V280" s="157" t="str">
        <f t="shared" si="73"/>
        <v>RH16_17</v>
      </c>
      <c r="W280" s="157">
        <f t="shared" si="74"/>
        <v>2.1192518819202099E-2</v>
      </c>
      <c r="X280" s="157" t="s">
        <v>18</v>
      </c>
      <c r="Y280" s="157" t="s">
        <v>190</v>
      </c>
      <c r="AC280" s="157" t="s">
        <v>350</v>
      </c>
      <c r="AD280" s="157" t="str">
        <f t="shared" si="75"/>
        <v>R_ES-APP-CW</v>
      </c>
      <c r="AE280" s="157" t="str">
        <f t="shared" si="75"/>
        <v>RH16_17</v>
      </c>
      <c r="AF280" s="157">
        <f t="shared" si="76"/>
        <v>2.1896382103851399E-2</v>
      </c>
      <c r="AG280" s="157" t="s">
        <v>18</v>
      </c>
      <c r="AH280" s="157" t="s">
        <v>196</v>
      </c>
      <c r="AL280" s="157" t="s">
        <v>350</v>
      </c>
      <c r="AM280" s="157" t="str">
        <f t="shared" si="77"/>
        <v>R_ES-APP-CW</v>
      </c>
      <c r="AN280" s="157" t="str">
        <f t="shared" si="77"/>
        <v>RH16_17</v>
      </c>
      <c r="AO280" s="157">
        <f t="shared" si="78"/>
        <v>2.1031470252881299E-2</v>
      </c>
      <c r="AP280" s="157" t="s">
        <v>18</v>
      </c>
      <c r="AQ280" s="157" t="s">
        <v>193</v>
      </c>
      <c r="AU280" s="157" t="s">
        <v>350</v>
      </c>
      <c r="AV280" s="157" t="str">
        <f t="shared" si="79"/>
        <v>R_ES-APP-CW</v>
      </c>
      <c r="AW280" s="157" t="str">
        <f t="shared" si="79"/>
        <v>RH16_17</v>
      </c>
      <c r="AX280" s="157">
        <f t="shared" si="80"/>
        <v>2.0691900759336499E-2</v>
      </c>
      <c r="AY280" s="157" t="s">
        <v>18</v>
      </c>
      <c r="AZ280" s="157" t="s">
        <v>192</v>
      </c>
      <c r="BD280" s="157" t="s">
        <v>350</v>
      </c>
      <c r="BE280" s="157" t="str">
        <f t="shared" si="81"/>
        <v>R_ES-APP-CW</v>
      </c>
      <c r="BF280" s="157" t="str">
        <f t="shared" si="81"/>
        <v>RH16_17</v>
      </c>
      <c r="BG280" s="157">
        <f t="shared" si="70"/>
        <v>2.1031470252881299E-2</v>
      </c>
      <c r="BH280" s="157" t="s">
        <v>18</v>
      </c>
      <c r="BI280" s="157" t="s">
        <v>194</v>
      </c>
      <c r="BM280" s="157" t="s">
        <v>350</v>
      </c>
      <c r="BN280" s="157" t="str">
        <f t="shared" si="82"/>
        <v>R_ES-APP-CW</v>
      </c>
      <c r="BO280" s="157" t="str">
        <f t="shared" si="82"/>
        <v>RH16_17</v>
      </c>
      <c r="BP280" s="157">
        <f t="shared" si="83"/>
        <v>2.0691900759336499E-2</v>
      </c>
      <c r="BQ280" s="157" t="s">
        <v>18</v>
      </c>
      <c r="BR280" s="157" t="s">
        <v>191</v>
      </c>
    </row>
    <row r="281" spans="11:70">
      <c r="K281" s="157" t="s">
        <v>350</v>
      </c>
      <c r="L281" s="157" t="str">
        <f t="shared" si="84"/>
        <v>R_ES-APP-CW</v>
      </c>
      <c r="M281" s="157" t="str">
        <f t="shared" si="71"/>
        <v>RH18_19</v>
      </c>
      <c r="N281" s="157">
        <f t="shared" si="72"/>
        <v>2.0865770170115702E-2</v>
      </c>
      <c r="O281" s="157" t="s">
        <v>18</v>
      </c>
      <c r="P281" s="157" t="s">
        <v>195</v>
      </c>
      <c r="T281" s="157" t="s">
        <v>350</v>
      </c>
      <c r="U281" s="157" t="str">
        <f t="shared" si="73"/>
        <v>R_ES-APP-CW</v>
      </c>
      <c r="V281" s="157" t="str">
        <f t="shared" si="73"/>
        <v>RH18_19</v>
      </c>
      <c r="W281" s="157">
        <f t="shared" si="74"/>
        <v>2.1134468356732401E-2</v>
      </c>
      <c r="X281" s="157" t="s">
        <v>18</v>
      </c>
      <c r="Y281" s="157" t="s">
        <v>190</v>
      </c>
      <c r="AC281" s="157" t="s">
        <v>350</v>
      </c>
      <c r="AD281" s="157" t="str">
        <f t="shared" si="75"/>
        <v>R_ES-APP-CW</v>
      </c>
      <c r="AE281" s="157" t="str">
        <f t="shared" si="75"/>
        <v>RH18_19</v>
      </c>
      <c r="AF281" s="157">
        <f t="shared" si="76"/>
        <v>2.17155355129377E-2</v>
      </c>
      <c r="AG281" s="157" t="s">
        <v>18</v>
      </c>
      <c r="AH281" s="157" t="s">
        <v>196</v>
      </c>
      <c r="AL281" s="157" t="s">
        <v>350</v>
      </c>
      <c r="AM281" s="157" t="str">
        <f t="shared" si="77"/>
        <v>R_ES-APP-CW</v>
      </c>
      <c r="AN281" s="157" t="str">
        <f t="shared" si="77"/>
        <v>RH18_19</v>
      </c>
      <c r="AO281" s="157">
        <f t="shared" si="78"/>
        <v>2.0772466684862202E-2</v>
      </c>
      <c r="AP281" s="157" t="s">
        <v>18</v>
      </c>
      <c r="AQ281" s="157" t="s">
        <v>193</v>
      </c>
      <c r="AU281" s="157" t="s">
        <v>350</v>
      </c>
      <c r="AV281" s="157" t="str">
        <f t="shared" si="79"/>
        <v>R_ES-APP-CW</v>
      </c>
      <c r="AW281" s="157" t="str">
        <f t="shared" si="79"/>
        <v>RH18_19</v>
      </c>
      <c r="AX281" s="157">
        <f t="shared" si="80"/>
        <v>2.0434688956400601E-2</v>
      </c>
      <c r="AY281" s="157" t="s">
        <v>18</v>
      </c>
      <c r="AZ281" s="157" t="s">
        <v>192</v>
      </c>
      <c r="BD281" s="157" t="s">
        <v>350</v>
      </c>
      <c r="BE281" s="157" t="str">
        <f t="shared" si="81"/>
        <v>R_ES-APP-CW</v>
      </c>
      <c r="BF281" s="157" t="str">
        <f t="shared" si="81"/>
        <v>RH18_19</v>
      </c>
      <c r="BG281" s="157">
        <f t="shared" si="70"/>
        <v>2.0772466684862202E-2</v>
      </c>
      <c r="BH281" s="157" t="s">
        <v>18</v>
      </c>
      <c r="BI281" s="157" t="s">
        <v>194</v>
      </c>
      <c r="BM281" s="157" t="s">
        <v>350</v>
      </c>
      <c r="BN281" s="157" t="str">
        <f t="shared" si="82"/>
        <v>R_ES-APP-CW</v>
      </c>
      <c r="BO281" s="157" t="str">
        <f t="shared" si="82"/>
        <v>RH18_19</v>
      </c>
      <c r="BP281" s="157">
        <f t="shared" si="83"/>
        <v>2.0434688956400601E-2</v>
      </c>
      <c r="BQ281" s="157" t="s">
        <v>18</v>
      </c>
      <c r="BR281" s="157" t="s">
        <v>191</v>
      </c>
    </row>
    <row r="282" spans="11:70">
      <c r="K282" s="157" t="s">
        <v>350</v>
      </c>
      <c r="L282" s="157" t="str">
        <f t="shared" si="84"/>
        <v>R_ES-APP-CW</v>
      </c>
      <c r="M282" s="157" t="str">
        <f t="shared" si="71"/>
        <v>RH20_21</v>
      </c>
      <c r="N282" s="157">
        <f t="shared" si="72"/>
        <v>2.08182800695852E-2</v>
      </c>
      <c r="O282" s="157" t="s">
        <v>18</v>
      </c>
      <c r="P282" s="157" t="s">
        <v>195</v>
      </c>
      <c r="T282" s="157" t="s">
        <v>350</v>
      </c>
      <c r="U282" s="157" t="str">
        <f t="shared" si="73"/>
        <v>R_ES-APP-CW</v>
      </c>
      <c r="V282" s="157" t="str">
        <f t="shared" si="73"/>
        <v>RH20_21</v>
      </c>
      <c r="W282" s="157">
        <f t="shared" si="74"/>
        <v>2.1601590955728701E-2</v>
      </c>
      <c r="X282" s="157" t="s">
        <v>18</v>
      </c>
      <c r="Y282" s="157" t="s">
        <v>190</v>
      </c>
      <c r="AC282" s="157" t="s">
        <v>350</v>
      </c>
      <c r="AD282" s="157" t="str">
        <f t="shared" si="75"/>
        <v>R_ES-APP-CW</v>
      </c>
      <c r="AE282" s="157" t="str">
        <f t="shared" si="75"/>
        <v>RH20_21</v>
      </c>
      <c r="AF282" s="157">
        <f t="shared" si="76"/>
        <v>2.12535167287306E-2</v>
      </c>
      <c r="AG282" s="157" t="s">
        <v>18</v>
      </c>
      <c r="AH282" s="157" t="s">
        <v>196</v>
      </c>
      <c r="AL282" s="157" t="s">
        <v>350</v>
      </c>
      <c r="AM282" s="157" t="str">
        <f t="shared" si="77"/>
        <v>R_ES-APP-CW</v>
      </c>
      <c r="AN282" s="157" t="str">
        <f t="shared" si="77"/>
        <v>RH20_21</v>
      </c>
      <c r="AO282" s="157">
        <f t="shared" si="78"/>
        <v>2.0871709048996399E-2</v>
      </c>
      <c r="AP282" s="157" t="s">
        <v>18</v>
      </c>
      <c r="AQ282" s="157" t="s">
        <v>193</v>
      </c>
      <c r="AU282" s="157" t="s">
        <v>350</v>
      </c>
      <c r="AV282" s="157" t="str">
        <f t="shared" si="79"/>
        <v>R_ES-APP-CW</v>
      </c>
      <c r="AW282" s="157" t="str">
        <f t="shared" si="79"/>
        <v>RH20_21</v>
      </c>
      <c r="AX282" s="157">
        <f t="shared" si="80"/>
        <v>2.08022312711157E-2</v>
      </c>
      <c r="AY282" s="157" t="s">
        <v>18</v>
      </c>
      <c r="AZ282" s="157" t="s">
        <v>192</v>
      </c>
      <c r="BD282" s="157" t="s">
        <v>350</v>
      </c>
      <c r="BE282" s="157" t="str">
        <f t="shared" si="81"/>
        <v>R_ES-APP-CW</v>
      </c>
      <c r="BF282" s="157" t="str">
        <f t="shared" si="81"/>
        <v>RH20_21</v>
      </c>
      <c r="BG282" s="157">
        <f t="shared" si="70"/>
        <v>2.0871709048996399E-2</v>
      </c>
      <c r="BH282" s="157" t="s">
        <v>18</v>
      </c>
      <c r="BI282" s="157" t="s">
        <v>194</v>
      </c>
      <c r="BM282" s="157" t="s">
        <v>350</v>
      </c>
      <c r="BN282" s="157" t="str">
        <f t="shared" si="82"/>
        <v>R_ES-APP-CW</v>
      </c>
      <c r="BO282" s="157" t="str">
        <f t="shared" si="82"/>
        <v>RH20_21</v>
      </c>
      <c r="BP282" s="157">
        <f t="shared" si="83"/>
        <v>2.08022312711157E-2</v>
      </c>
      <c r="BQ282" s="157" t="s">
        <v>18</v>
      </c>
      <c r="BR282" s="157" t="s">
        <v>191</v>
      </c>
    </row>
    <row r="283" spans="11:70">
      <c r="K283" s="158" t="s">
        <v>350</v>
      </c>
      <c r="L283" s="157" t="str">
        <f t="shared" si="84"/>
        <v>R_ES-APP-CW</v>
      </c>
      <c r="M283" s="157" t="str">
        <f t="shared" si="71"/>
        <v>RH22_23</v>
      </c>
      <c r="N283" s="157">
        <f t="shared" si="72"/>
        <v>2.09309345114678E-2</v>
      </c>
      <c r="O283" s="157" t="s">
        <v>18</v>
      </c>
      <c r="P283" s="157" t="s">
        <v>195</v>
      </c>
      <c r="T283" s="157" t="s">
        <v>350</v>
      </c>
      <c r="U283" s="157" t="str">
        <f t="shared" si="73"/>
        <v>R_ES-APP-CW</v>
      </c>
      <c r="V283" s="157" t="str">
        <f t="shared" si="73"/>
        <v>RH22_23</v>
      </c>
      <c r="W283" s="157">
        <f t="shared" si="74"/>
        <v>2.17726786365968E-2</v>
      </c>
      <c r="X283" s="157" t="s">
        <v>18</v>
      </c>
      <c r="Y283" s="157" t="s">
        <v>190</v>
      </c>
      <c r="AC283" s="157" t="s">
        <v>350</v>
      </c>
      <c r="AD283" s="157" t="str">
        <f t="shared" si="75"/>
        <v>R_ES-APP-CW</v>
      </c>
      <c r="AE283" s="157" t="str">
        <f t="shared" si="75"/>
        <v>RH22_23</v>
      </c>
      <c r="AF283" s="157">
        <f t="shared" si="76"/>
        <v>2.1019278776313498E-2</v>
      </c>
      <c r="AG283" s="157" t="s">
        <v>18</v>
      </c>
      <c r="AH283" s="157" t="s">
        <v>196</v>
      </c>
      <c r="AL283" s="157" t="s">
        <v>350</v>
      </c>
      <c r="AM283" s="157" t="str">
        <f t="shared" si="77"/>
        <v>R_ES-APP-CW</v>
      </c>
      <c r="AN283" s="157" t="str">
        <f t="shared" si="77"/>
        <v>RH22_23</v>
      </c>
      <c r="AO283" s="157">
        <f t="shared" si="78"/>
        <v>2.1048829860768201E-2</v>
      </c>
      <c r="AP283" s="157" t="s">
        <v>18</v>
      </c>
      <c r="AQ283" s="157" t="s">
        <v>193</v>
      </c>
      <c r="AU283" s="157" t="s">
        <v>350</v>
      </c>
      <c r="AV283" s="157" t="str">
        <f t="shared" si="79"/>
        <v>R_ES-APP-CW</v>
      </c>
      <c r="AW283" s="157" t="str">
        <f t="shared" si="79"/>
        <v>RH22_23</v>
      </c>
      <c r="AX283" s="157">
        <f t="shared" si="80"/>
        <v>2.11656433177729E-2</v>
      </c>
      <c r="AY283" s="157" t="s">
        <v>18</v>
      </c>
      <c r="AZ283" s="157" t="s">
        <v>192</v>
      </c>
      <c r="BD283" s="157" t="s">
        <v>350</v>
      </c>
      <c r="BE283" s="157" t="str">
        <f t="shared" si="81"/>
        <v>R_ES-APP-CW</v>
      </c>
      <c r="BF283" s="157" t="str">
        <f t="shared" si="81"/>
        <v>RH22_23</v>
      </c>
      <c r="BG283" s="157">
        <f t="shared" si="70"/>
        <v>2.1048829860768201E-2</v>
      </c>
      <c r="BH283" s="157" t="s">
        <v>18</v>
      </c>
      <c r="BI283" s="157" t="s">
        <v>194</v>
      </c>
      <c r="BM283" s="157" t="s">
        <v>350</v>
      </c>
      <c r="BN283" s="157" t="str">
        <f t="shared" si="82"/>
        <v>R_ES-APP-CW</v>
      </c>
      <c r="BO283" s="157" t="str">
        <f t="shared" si="82"/>
        <v>RH22_23</v>
      </c>
      <c r="BP283" s="157">
        <f t="shared" si="83"/>
        <v>2.11656433177729E-2</v>
      </c>
      <c r="BQ283" s="157" t="s">
        <v>18</v>
      </c>
      <c r="BR283" s="157" t="s">
        <v>191</v>
      </c>
    </row>
    <row r="284" spans="11:70">
      <c r="K284" s="157" t="s">
        <v>350</v>
      </c>
      <c r="L284" s="157" t="str">
        <f t="shared" si="84"/>
        <v>R_ES-APP-CW</v>
      </c>
      <c r="M284" s="157" t="str">
        <f t="shared" si="71"/>
        <v>SH0_1</v>
      </c>
      <c r="N284" s="157">
        <f t="shared" si="72"/>
        <v>2.16934658061337E-2</v>
      </c>
      <c r="O284" s="157" t="s">
        <v>18</v>
      </c>
      <c r="P284" s="157" t="s">
        <v>195</v>
      </c>
      <c r="T284" s="157" t="s">
        <v>350</v>
      </c>
      <c r="U284" s="157" t="str">
        <f t="shared" si="73"/>
        <v>R_ES-APP-CW</v>
      </c>
      <c r="V284" s="157" t="str">
        <f t="shared" si="73"/>
        <v>SH0_1</v>
      </c>
      <c r="W284" s="157">
        <f t="shared" si="74"/>
        <v>1.7447761885412302E-2</v>
      </c>
      <c r="X284" s="157" t="s">
        <v>18</v>
      </c>
      <c r="Y284" s="157" t="s">
        <v>190</v>
      </c>
      <c r="AC284" s="157" t="s">
        <v>350</v>
      </c>
      <c r="AD284" s="157" t="str">
        <f t="shared" si="75"/>
        <v>R_ES-APP-CW</v>
      </c>
      <c r="AE284" s="157" t="str">
        <f t="shared" si="75"/>
        <v>SH0_1</v>
      </c>
      <c r="AF284" s="157">
        <f t="shared" si="76"/>
        <v>2.0811553801597001E-2</v>
      </c>
      <c r="AG284" s="157" t="s">
        <v>18</v>
      </c>
      <c r="AH284" s="157" t="s">
        <v>196</v>
      </c>
      <c r="AL284" s="157" t="s">
        <v>350</v>
      </c>
      <c r="AM284" s="157" t="str">
        <f t="shared" si="77"/>
        <v>R_ES-APP-CW</v>
      </c>
      <c r="AN284" s="157" t="str">
        <f t="shared" si="77"/>
        <v>SH0_1</v>
      </c>
      <c r="AO284" s="157">
        <f t="shared" si="78"/>
        <v>2.0289589930703698E-2</v>
      </c>
      <c r="AP284" s="157" t="s">
        <v>18</v>
      </c>
      <c r="AQ284" s="157" t="s">
        <v>193</v>
      </c>
      <c r="AU284" s="157" t="s">
        <v>350</v>
      </c>
      <c r="AV284" s="157" t="str">
        <f t="shared" si="79"/>
        <v>R_ES-APP-CW</v>
      </c>
      <c r="AW284" s="157" t="str">
        <f t="shared" si="79"/>
        <v>SH0_1</v>
      </c>
      <c r="AX284" s="157">
        <f t="shared" si="80"/>
        <v>2.3539997538016201E-2</v>
      </c>
      <c r="AY284" s="157" t="s">
        <v>18</v>
      </c>
      <c r="AZ284" s="157" t="s">
        <v>192</v>
      </c>
      <c r="BD284" s="157" t="s">
        <v>350</v>
      </c>
      <c r="BE284" s="157" t="str">
        <f t="shared" si="81"/>
        <v>R_ES-APP-CW</v>
      </c>
      <c r="BF284" s="157" t="str">
        <f t="shared" si="81"/>
        <v>SH0_1</v>
      </c>
      <c r="BG284" s="157">
        <f t="shared" si="70"/>
        <v>2.0289589930703698E-2</v>
      </c>
      <c r="BH284" s="157" t="s">
        <v>18</v>
      </c>
      <c r="BI284" s="157" t="s">
        <v>194</v>
      </c>
      <c r="BM284" s="157" t="s">
        <v>350</v>
      </c>
      <c r="BN284" s="157" t="str">
        <f t="shared" si="82"/>
        <v>R_ES-APP-CW</v>
      </c>
      <c r="BO284" s="157" t="str">
        <f t="shared" si="82"/>
        <v>SH0_1</v>
      </c>
      <c r="BP284" s="157">
        <f t="shared" si="83"/>
        <v>2.3539997538016201E-2</v>
      </c>
      <c r="BQ284" s="157" t="s">
        <v>18</v>
      </c>
      <c r="BR284" s="157" t="s">
        <v>191</v>
      </c>
    </row>
    <row r="285" spans="11:70">
      <c r="K285" s="157" t="s">
        <v>350</v>
      </c>
      <c r="L285" s="157" t="str">
        <f t="shared" si="84"/>
        <v>R_ES-APP-CW</v>
      </c>
      <c r="M285" s="157" t="str">
        <f t="shared" si="71"/>
        <v>SH2_3</v>
      </c>
      <c r="N285" s="157">
        <f t="shared" si="72"/>
        <v>2.1091629448540899E-2</v>
      </c>
      <c r="O285" s="157" t="s">
        <v>18</v>
      </c>
      <c r="P285" s="157" t="s">
        <v>195</v>
      </c>
      <c r="T285" s="157" t="s">
        <v>350</v>
      </c>
      <c r="U285" s="157" t="str">
        <f t="shared" si="73"/>
        <v>R_ES-APP-CW</v>
      </c>
      <c r="V285" s="157" t="str">
        <f t="shared" si="73"/>
        <v>SH2_3</v>
      </c>
      <c r="W285" s="157">
        <f t="shared" si="74"/>
        <v>1.5245791875989701E-2</v>
      </c>
      <c r="X285" s="157" t="s">
        <v>18</v>
      </c>
      <c r="Y285" s="157" t="s">
        <v>190</v>
      </c>
      <c r="AC285" s="157" t="s">
        <v>350</v>
      </c>
      <c r="AD285" s="157" t="str">
        <f t="shared" si="75"/>
        <v>R_ES-APP-CW</v>
      </c>
      <c r="AE285" s="157" t="str">
        <f t="shared" si="75"/>
        <v>SH2_3</v>
      </c>
      <c r="AF285" s="157">
        <f t="shared" si="76"/>
        <v>2.01796299239725E-2</v>
      </c>
      <c r="AG285" s="157" t="s">
        <v>18</v>
      </c>
      <c r="AH285" s="157" t="s">
        <v>196</v>
      </c>
      <c r="AL285" s="157" t="s">
        <v>350</v>
      </c>
      <c r="AM285" s="157" t="str">
        <f t="shared" si="77"/>
        <v>R_ES-APP-CW</v>
      </c>
      <c r="AN285" s="157" t="str">
        <f t="shared" si="77"/>
        <v>SH2_3</v>
      </c>
      <c r="AO285" s="157">
        <f t="shared" si="78"/>
        <v>1.88706568826577E-2</v>
      </c>
      <c r="AP285" s="157" t="s">
        <v>18</v>
      </c>
      <c r="AQ285" s="157" t="s">
        <v>193</v>
      </c>
      <c r="AU285" s="157" t="s">
        <v>350</v>
      </c>
      <c r="AV285" s="157" t="str">
        <f t="shared" si="79"/>
        <v>R_ES-APP-CW</v>
      </c>
      <c r="AW285" s="157" t="str">
        <f t="shared" si="79"/>
        <v>SH2_3</v>
      </c>
      <c r="AX285" s="157">
        <f t="shared" si="80"/>
        <v>2.1308543326801599E-2</v>
      </c>
      <c r="AY285" s="157" t="s">
        <v>18</v>
      </c>
      <c r="AZ285" s="157" t="s">
        <v>192</v>
      </c>
      <c r="BD285" s="157" t="s">
        <v>350</v>
      </c>
      <c r="BE285" s="157" t="str">
        <f t="shared" si="81"/>
        <v>R_ES-APP-CW</v>
      </c>
      <c r="BF285" s="157" t="str">
        <f t="shared" si="81"/>
        <v>SH2_3</v>
      </c>
      <c r="BG285" s="157">
        <f t="shared" si="70"/>
        <v>1.88706568826577E-2</v>
      </c>
      <c r="BH285" s="157" t="s">
        <v>18</v>
      </c>
      <c r="BI285" s="157" t="s">
        <v>194</v>
      </c>
      <c r="BM285" s="157" t="s">
        <v>350</v>
      </c>
      <c r="BN285" s="157" t="str">
        <f t="shared" si="82"/>
        <v>R_ES-APP-CW</v>
      </c>
      <c r="BO285" s="157" t="str">
        <f t="shared" si="82"/>
        <v>SH2_3</v>
      </c>
      <c r="BP285" s="157">
        <f t="shared" si="83"/>
        <v>2.1308543326801599E-2</v>
      </c>
      <c r="BQ285" s="157" t="s">
        <v>18</v>
      </c>
      <c r="BR285" s="157" t="s">
        <v>191</v>
      </c>
    </row>
    <row r="286" spans="11:70">
      <c r="K286" s="157" t="s">
        <v>350</v>
      </c>
      <c r="L286" s="157" t="str">
        <f t="shared" si="84"/>
        <v>R_ES-APP-CW</v>
      </c>
      <c r="M286" s="157" t="str">
        <f t="shared" si="71"/>
        <v>SH4_5</v>
      </c>
      <c r="N286" s="157">
        <f t="shared" si="72"/>
        <v>2.0288554911757399E-2</v>
      </c>
      <c r="O286" s="157" t="s">
        <v>18</v>
      </c>
      <c r="P286" s="157" t="s">
        <v>195</v>
      </c>
      <c r="T286" s="157" t="s">
        <v>350</v>
      </c>
      <c r="U286" s="157" t="str">
        <f t="shared" si="73"/>
        <v>R_ES-APP-CW</v>
      </c>
      <c r="V286" s="157" t="str">
        <f t="shared" si="73"/>
        <v>SH4_5</v>
      </c>
      <c r="W286" s="157">
        <f t="shared" si="74"/>
        <v>1.40147850596432E-2</v>
      </c>
      <c r="X286" s="157" t="s">
        <v>18</v>
      </c>
      <c r="Y286" s="157" t="s">
        <v>190</v>
      </c>
      <c r="AC286" s="157" t="s">
        <v>350</v>
      </c>
      <c r="AD286" s="157" t="str">
        <f t="shared" si="75"/>
        <v>R_ES-APP-CW</v>
      </c>
      <c r="AE286" s="157" t="str">
        <f t="shared" si="75"/>
        <v>SH4_5</v>
      </c>
      <c r="AF286" s="157">
        <f t="shared" si="76"/>
        <v>1.9614839522066298E-2</v>
      </c>
      <c r="AG286" s="157" t="s">
        <v>18</v>
      </c>
      <c r="AH286" s="157" t="s">
        <v>196</v>
      </c>
      <c r="AL286" s="157" t="s">
        <v>350</v>
      </c>
      <c r="AM286" s="157" t="str">
        <f t="shared" si="77"/>
        <v>R_ES-APP-CW</v>
      </c>
      <c r="AN286" s="157" t="str">
        <f t="shared" si="77"/>
        <v>SH4_5</v>
      </c>
      <c r="AO286" s="157">
        <f t="shared" si="78"/>
        <v>1.7500502969476001E-2</v>
      </c>
      <c r="AP286" s="157" t="s">
        <v>18</v>
      </c>
      <c r="AQ286" s="157" t="s">
        <v>193</v>
      </c>
      <c r="AU286" s="157" t="s">
        <v>350</v>
      </c>
      <c r="AV286" s="157" t="str">
        <f t="shared" si="79"/>
        <v>R_ES-APP-CW</v>
      </c>
      <c r="AW286" s="157" t="str">
        <f t="shared" si="79"/>
        <v>SH4_5</v>
      </c>
      <c r="AX286" s="157">
        <f t="shared" si="80"/>
        <v>1.8479363931276301E-2</v>
      </c>
      <c r="AY286" s="157" t="s">
        <v>18</v>
      </c>
      <c r="AZ286" s="157" t="s">
        <v>192</v>
      </c>
      <c r="BD286" s="157" t="s">
        <v>350</v>
      </c>
      <c r="BE286" s="157" t="str">
        <f t="shared" si="81"/>
        <v>R_ES-APP-CW</v>
      </c>
      <c r="BF286" s="157" t="str">
        <f t="shared" si="81"/>
        <v>SH4_5</v>
      </c>
      <c r="BG286" s="157">
        <f t="shared" si="70"/>
        <v>1.7500502969476001E-2</v>
      </c>
      <c r="BH286" s="157" t="s">
        <v>18</v>
      </c>
      <c r="BI286" s="157" t="s">
        <v>194</v>
      </c>
      <c r="BM286" s="157" t="s">
        <v>350</v>
      </c>
      <c r="BN286" s="157" t="str">
        <f t="shared" si="82"/>
        <v>R_ES-APP-CW</v>
      </c>
      <c r="BO286" s="157" t="str">
        <f t="shared" si="82"/>
        <v>SH4_5</v>
      </c>
      <c r="BP286" s="157">
        <f t="shared" si="83"/>
        <v>1.8479363931276301E-2</v>
      </c>
      <c r="BQ286" s="157" t="s">
        <v>18</v>
      </c>
      <c r="BR286" s="157" t="s">
        <v>191</v>
      </c>
    </row>
    <row r="287" spans="11:70">
      <c r="K287" s="158" t="s">
        <v>350</v>
      </c>
      <c r="L287" s="157" t="str">
        <f t="shared" si="84"/>
        <v>R_ES-APP-CW</v>
      </c>
      <c r="M287" s="157" t="str">
        <f t="shared" si="71"/>
        <v>SH6_7</v>
      </c>
      <c r="N287" s="157">
        <f t="shared" si="72"/>
        <v>1.9232236416978299E-2</v>
      </c>
      <c r="O287" s="157" t="s">
        <v>18</v>
      </c>
      <c r="P287" s="157" t="s">
        <v>195</v>
      </c>
      <c r="T287" s="157" t="s">
        <v>350</v>
      </c>
      <c r="U287" s="157" t="str">
        <f t="shared" si="73"/>
        <v>R_ES-APP-CW</v>
      </c>
      <c r="V287" s="157" t="str">
        <f t="shared" si="73"/>
        <v>SH6_7</v>
      </c>
      <c r="W287" s="157">
        <f t="shared" si="74"/>
        <v>1.38604432096002E-2</v>
      </c>
      <c r="X287" s="157" t="s">
        <v>18</v>
      </c>
      <c r="Y287" s="157" t="s">
        <v>190</v>
      </c>
      <c r="AC287" s="157" t="s">
        <v>350</v>
      </c>
      <c r="AD287" s="157" t="str">
        <f t="shared" si="75"/>
        <v>R_ES-APP-CW</v>
      </c>
      <c r="AE287" s="157" t="str">
        <f t="shared" si="75"/>
        <v>SH6_7</v>
      </c>
      <c r="AF287" s="157">
        <f t="shared" si="76"/>
        <v>1.7278998108464401E-2</v>
      </c>
      <c r="AG287" s="157" t="s">
        <v>18</v>
      </c>
      <c r="AH287" s="157" t="s">
        <v>196</v>
      </c>
      <c r="AL287" s="157" t="s">
        <v>350</v>
      </c>
      <c r="AM287" s="157" t="str">
        <f t="shared" si="77"/>
        <v>R_ES-APP-CW</v>
      </c>
      <c r="AN287" s="157" t="str">
        <f t="shared" si="77"/>
        <v>SH6_7</v>
      </c>
      <c r="AO287" s="157">
        <f t="shared" si="78"/>
        <v>1.6421193779789001E-2</v>
      </c>
      <c r="AP287" s="157" t="s">
        <v>18</v>
      </c>
      <c r="AQ287" s="157" t="s">
        <v>193</v>
      </c>
      <c r="AU287" s="157" t="s">
        <v>350</v>
      </c>
      <c r="AV287" s="157" t="str">
        <f t="shared" si="79"/>
        <v>R_ES-APP-CW</v>
      </c>
      <c r="AW287" s="157" t="str">
        <f t="shared" si="79"/>
        <v>SH6_7</v>
      </c>
      <c r="AX287" s="157">
        <f t="shared" si="80"/>
        <v>1.71996217128879E-2</v>
      </c>
      <c r="AY287" s="157" t="s">
        <v>18</v>
      </c>
      <c r="AZ287" s="157" t="s">
        <v>192</v>
      </c>
      <c r="BD287" s="157" t="s">
        <v>350</v>
      </c>
      <c r="BE287" s="157" t="str">
        <f t="shared" si="81"/>
        <v>R_ES-APP-CW</v>
      </c>
      <c r="BF287" s="157" t="str">
        <f t="shared" si="81"/>
        <v>SH6_7</v>
      </c>
      <c r="BG287" s="157">
        <f t="shared" si="70"/>
        <v>1.6421193779789001E-2</v>
      </c>
      <c r="BH287" s="157" t="s">
        <v>18</v>
      </c>
      <c r="BI287" s="157" t="s">
        <v>194</v>
      </c>
      <c r="BM287" s="157" t="s">
        <v>350</v>
      </c>
      <c r="BN287" s="157" t="str">
        <f t="shared" si="82"/>
        <v>R_ES-APP-CW</v>
      </c>
      <c r="BO287" s="157" t="str">
        <f t="shared" si="82"/>
        <v>SH6_7</v>
      </c>
      <c r="BP287" s="157">
        <f t="shared" si="83"/>
        <v>1.71996217128879E-2</v>
      </c>
      <c r="BQ287" s="157" t="s">
        <v>18</v>
      </c>
      <c r="BR287" s="157" t="s">
        <v>191</v>
      </c>
    </row>
    <row r="288" spans="11:70">
      <c r="K288" s="157" t="s">
        <v>350</v>
      </c>
      <c r="L288" s="157" t="str">
        <f t="shared" si="84"/>
        <v>R_ES-APP-CW</v>
      </c>
      <c r="M288" s="157" t="str">
        <f t="shared" si="71"/>
        <v>SH8_9</v>
      </c>
      <c r="N288" s="157">
        <f t="shared" si="72"/>
        <v>1.8748507011425102E-2</v>
      </c>
      <c r="O288" s="157" t="s">
        <v>18</v>
      </c>
      <c r="P288" s="157" t="s">
        <v>195</v>
      </c>
      <c r="T288" s="157" t="s">
        <v>350</v>
      </c>
      <c r="U288" s="157" t="str">
        <f t="shared" si="73"/>
        <v>R_ES-APP-CW</v>
      </c>
      <c r="V288" s="157" t="str">
        <f t="shared" si="73"/>
        <v>SH8_9</v>
      </c>
      <c r="W288" s="157">
        <f t="shared" si="74"/>
        <v>1.47551071793505E-2</v>
      </c>
      <c r="X288" s="157" t="s">
        <v>18</v>
      </c>
      <c r="Y288" s="157" t="s">
        <v>190</v>
      </c>
      <c r="AC288" s="157" t="s">
        <v>350</v>
      </c>
      <c r="AD288" s="157" t="str">
        <f t="shared" si="75"/>
        <v>R_ES-APP-CW</v>
      </c>
      <c r="AE288" s="157" t="str">
        <f t="shared" si="75"/>
        <v>SH8_9</v>
      </c>
      <c r="AF288" s="157">
        <f t="shared" si="76"/>
        <v>1.5588699261442299E-2</v>
      </c>
      <c r="AG288" s="157" t="s">
        <v>18</v>
      </c>
      <c r="AH288" s="157" t="s">
        <v>196</v>
      </c>
      <c r="AL288" s="157" t="s">
        <v>350</v>
      </c>
      <c r="AM288" s="157" t="str">
        <f t="shared" si="77"/>
        <v>R_ES-APP-CW</v>
      </c>
      <c r="AN288" s="157" t="str">
        <f t="shared" si="77"/>
        <v>SH8_9</v>
      </c>
      <c r="AO288" s="157">
        <f t="shared" si="78"/>
        <v>1.6139842957734501E-2</v>
      </c>
      <c r="AP288" s="157" t="s">
        <v>18</v>
      </c>
      <c r="AQ288" s="157" t="s">
        <v>193</v>
      </c>
      <c r="AU288" s="157" t="s">
        <v>350</v>
      </c>
      <c r="AV288" s="157" t="str">
        <f t="shared" si="79"/>
        <v>R_ES-APP-CW</v>
      </c>
      <c r="AW288" s="157" t="str">
        <f t="shared" si="79"/>
        <v>SH8_9</v>
      </c>
      <c r="AX288" s="157">
        <f t="shared" si="80"/>
        <v>1.7030245273226999E-2</v>
      </c>
      <c r="AY288" s="157" t="s">
        <v>18</v>
      </c>
      <c r="AZ288" s="157" t="s">
        <v>192</v>
      </c>
      <c r="BD288" s="157" t="s">
        <v>350</v>
      </c>
      <c r="BE288" s="157" t="str">
        <f t="shared" si="81"/>
        <v>R_ES-APP-CW</v>
      </c>
      <c r="BF288" s="157" t="str">
        <f t="shared" si="81"/>
        <v>SH8_9</v>
      </c>
      <c r="BG288" s="157">
        <f t="shared" si="70"/>
        <v>1.6139842957734501E-2</v>
      </c>
      <c r="BH288" s="157" t="s">
        <v>18</v>
      </c>
      <c r="BI288" s="157" t="s">
        <v>194</v>
      </c>
      <c r="BM288" s="157" t="s">
        <v>350</v>
      </c>
      <c r="BN288" s="157" t="str">
        <f t="shared" si="82"/>
        <v>R_ES-APP-CW</v>
      </c>
      <c r="BO288" s="157" t="str">
        <f t="shared" si="82"/>
        <v>SH8_9</v>
      </c>
      <c r="BP288" s="157">
        <f t="shared" si="83"/>
        <v>1.7030245273226999E-2</v>
      </c>
      <c r="BQ288" s="157" t="s">
        <v>18</v>
      </c>
      <c r="BR288" s="157" t="s">
        <v>191</v>
      </c>
    </row>
    <row r="289" spans="11:70">
      <c r="K289" s="157" t="s">
        <v>350</v>
      </c>
      <c r="L289" s="157" t="str">
        <f t="shared" si="84"/>
        <v>R_ES-APP-CW</v>
      </c>
      <c r="M289" s="157" t="str">
        <f t="shared" si="71"/>
        <v>SH10_11</v>
      </c>
      <c r="N289" s="157">
        <f t="shared" si="72"/>
        <v>1.8678047240008398E-2</v>
      </c>
      <c r="O289" s="157" t="s">
        <v>18</v>
      </c>
      <c r="P289" s="157" t="s">
        <v>195</v>
      </c>
      <c r="T289" s="157" t="s">
        <v>350</v>
      </c>
      <c r="U289" s="157" t="str">
        <f t="shared" si="73"/>
        <v>R_ES-APP-CW</v>
      </c>
      <c r="V289" s="157" t="str">
        <f t="shared" si="73"/>
        <v>SH10_11</v>
      </c>
      <c r="W289" s="157">
        <f t="shared" si="74"/>
        <v>1.7186661643030201E-2</v>
      </c>
      <c r="X289" s="157" t="s">
        <v>18</v>
      </c>
      <c r="Y289" s="157" t="s">
        <v>190</v>
      </c>
      <c r="AC289" s="157" t="s">
        <v>350</v>
      </c>
      <c r="AD289" s="157" t="str">
        <f t="shared" si="75"/>
        <v>R_ES-APP-CW</v>
      </c>
      <c r="AE289" s="157" t="str">
        <f t="shared" si="75"/>
        <v>SH10_11</v>
      </c>
      <c r="AF289" s="157">
        <f t="shared" si="76"/>
        <v>1.50973156957682E-2</v>
      </c>
      <c r="AG289" s="157" t="s">
        <v>18</v>
      </c>
      <c r="AH289" s="157" t="s">
        <v>196</v>
      </c>
      <c r="AL289" s="157" t="s">
        <v>350</v>
      </c>
      <c r="AM289" s="157" t="str">
        <f t="shared" si="77"/>
        <v>R_ES-APP-CW</v>
      </c>
      <c r="AN289" s="157" t="str">
        <f t="shared" si="77"/>
        <v>SH10_11</v>
      </c>
      <c r="AO289" s="157">
        <f t="shared" si="78"/>
        <v>1.71295457469424E-2</v>
      </c>
      <c r="AP289" s="157" t="s">
        <v>18</v>
      </c>
      <c r="AQ289" s="157" t="s">
        <v>193</v>
      </c>
      <c r="AU289" s="157" t="s">
        <v>350</v>
      </c>
      <c r="AV289" s="157" t="str">
        <f t="shared" si="79"/>
        <v>R_ES-APP-CW</v>
      </c>
      <c r="AW289" s="157" t="str">
        <f t="shared" si="79"/>
        <v>SH10_11</v>
      </c>
      <c r="AX289" s="157">
        <f t="shared" si="80"/>
        <v>1.8714885138756202E-2</v>
      </c>
      <c r="AY289" s="157" t="s">
        <v>18</v>
      </c>
      <c r="AZ289" s="157" t="s">
        <v>192</v>
      </c>
      <c r="BD289" s="157" t="s">
        <v>350</v>
      </c>
      <c r="BE289" s="157" t="str">
        <f t="shared" si="81"/>
        <v>R_ES-APP-CW</v>
      </c>
      <c r="BF289" s="157" t="str">
        <f t="shared" si="81"/>
        <v>SH10_11</v>
      </c>
      <c r="BG289" s="157">
        <f t="shared" ref="BG289:BG352" si="85">AO289</f>
        <v>1.71295457469424E-2</v>
      </c>
      <c r="BH289" s="157" t="s">
        <v>18</v>
      </c>
      <c r="BI289" s="157" t="s">
        <v>194</v>
      </c>
      <c r="BM289" s="157" t="s">
        <v>350</v>
      </c>
      <c r="BN289" s="157" t="str">
        <f t="shared" si="82"/>
        <v>R_ES-APP-CW</v>
      </c>
      <c r="BO289" s="157" t="str">
        <f t="shared" si="82"/>
        <v>SH10_11</v>
      </c>
      <c r="BP289" s="157">
        <f t="shared" si="83"/>
        <v>1.8714885138756202E-2</v>
      </c>
      <c r="BQ289" s="157" t="s">
        <v>18</v>
      </c>
      <c r="BR289" s="157" t="s">
        <v>191</v>
      </c>
    </row>
    <row r="290" spans="11:70">
      <c r="K290" s="157" t="s">
        <v>350</v>
      </c>
      <c r="L290" s="157" t="str">
        <f t="shared" si="84"/>
        <v>R_ES-APP-CW</v>
      </c>
      <c r="M290" s="157" t="str">
        <f t="shared" si="71"/>
        <v>SH12_13</v>
      </c>
      <c r="N290" s="157">
        <f t="shared" si="72"/>
        <v>1.9354324184005699E-2</v>
      </c>
      <c r="O290" s="157" t="s">
        <v>18</v>
      </c>
      <c r="P290" s="157" t="s">
        <v>195</v>
      </c>
      <c r="T290" s="157" t="s">
        <v>350</v>
      </c>
      <c r="U290" s="157" t="str">
        <f t="shared" si="73"/>
        <v>R_ES-APP-CW</v>
      </c>
      <c r="V290" s="157" t="str">
        <f t="shared" si="73"/>
        <v>SH12_13</v>
      </c>
      <c r="W290" s="157">
        <f t="shared" si="74"/>
        <v>1.8532966353609601E-2</v>
      </c>
      <c r="X290" s="157" t="s">
        <v>18</v>
      </c>
      <c r="Y290" s="157" t="s">
        <v>190</v>
      </c>
      <c r="AC290" s="157" t="s">
        <v>350</v>
      </c>
      <c r="AD290" s="157" t="str">
        <f t="shared" si="75"/>
        <v>R_ES-APP-CW</v>
      </c>
      <c r="AE290" s="157" t="str">
        <f t="shared" si="75"/>
        <v>SH12_13</v>
      </c>
      <c r="AF290" s="157">
        <f t="shared" si="76"/>
        <v>1.5716271906291199E-2</v>
      </c>
      <c r="AG290" s="157" t="s">
        <v>18</v>
      </c>
      <c r="AH290" s="157" t="s">
        <v>196</v>
      </c>
      <c r="AL290" s="157" t="s">
        <v>350</v>
      </c>
      <c r="AM290" s="157" t="str">
        <f t="shared" si="77"/>
        <v>R_ES-APP-CW</v>
      </c>
      <c r="AN290" s="157" t="str">
        <f t="shared" si="77"/>
        <v>SH12_13</v>
      </c>
      <c r="AO290" s="157">
        <f t="shared" si="78"/>
        <v>1.8490958581669801E-2</v>
      </c>
      <c r="AP290" s="157" t="s">
        <v>18</v>
      </c>
      <c r="AQ290" s="157" t="s">
        <v>193</v>
      </c>
      <c r="AU290" s="157" t="s">
        <v>350</v>
      </c>
      <c r="AV290" s="157" t="str">
        <f t="shared" si="79"/>
        <v>R_ES-APP-CW</v>
      </c>
      <c r="AW290" s="157" t="str">
        <f t="shared" si="79"/>
        <v>SH12_13</v>
      </c>
      <c r="AX290" s="157">
        <f t="shared" si="80"/>
        <v>2.13435574080405E-2</v>
      </c>
      <c r="AY290" s="157" t="s">
        <v>18</v>
      </c>
      <c r="AZ290" s="157" t="s">
        <v>192</v>
      </c>
      <c r="BD290" s="157" t="s">
        <v>350</v>
      </c>
      <c r="BE290" s="157" t="str">
        <f t="shared" si="81"/>
        <v>R_ES-APP-CW</v>
      </c>
      <c r="BF290" s="157" t="str">
        <f t="shared" si="81"/>
        <v>SH12_13</v>
      </c>
      <c r="BG290" s="157">
        <f t="shared" si="85"/>
        <v>1.8490958581669801E-2</v>
      </c>
      <c r="BH290" s="157" t="s">
        <v>18</v>
      </c>
      <c r="BI290" s="157" t="s">
        <v>194</v>
      </c>
      <c r="BM290" s="157" t="s">
        <v>350</v>
      </c>
      <c r="BN290" s="157" t="str">
        <f t="shared" si="82"/>
        <v>R_ES-APP-CW</v>
      </c>
      <c r="BO290" s="157" t="str">
        <f t="shared" si="82"/>
        <v>SH12_13</v>
      </c>
      <c r="BP290" s="157">
        <f t="shared" si="83"/>
        <v>2.13435574080405E-2</v>
      </c>
      <c r="BQ290" s="157" t="s">
        <v>18</v>
      </c>
      <c r="BR290" s="157" t="s">
        <v>191</v>
      </c>
    </row>
    <row r="291" spans="11:70">
      <c r="K291" s="158" t="s">
        <v>350</v>
      </c>
      <c r="L291" s="157" t="str">
        <f t="shared" si="84"/>
        <v>R_ES-APP-CW</v>
      </c>
      <c r="M291" s="157" t="str">
        <f t="shared" si="71"/>
        <v>SH14_15</v>
      </c>
      <c r="N291" s="157">
        <f t="shared" si="72"/>
        <v>2.04723701496402E-2</v>
      </c>
      <c r="O291" s="157" t="s">
        <v>18</v>
      </c>
      <c r="P291" s="157" t="s">
        <v>195</v>
      </c>
      <c r="T291" s="157" t="s">
        <v>350</v>
      </c>
      <c r="U291" s="157" t="str">
        <f t="shared" si="73"/>
        <v>R_ES-APP-CW</v>
      </c>
      <c r="V291" s="157" t="str">
        <f t="shared" si="73"/>
        <v>SH14_15</v>
      </c>
      <c r="W291" s="157">
        <f t="shared" si="74"/>
        <v>1.8944606533826298E-2</v>
      </c>
      <c r="X291" s="157" t="s">
        <v>18</v>
      </c>
      <c r="Y291" s="157" t="s">
        <v>190</v>
      </c>
      <c r="AC291" s="157" t="s">
        <v>350</v>
      </c>
      <c r="AD291" s="157" t="str">
        <f t="shared" si="75"/>
        <v>R_ES-APP-CW</v>
      </c>
      <c r="AE291" s="157" t="str">
        <f t="shared" si="75"/>
        <v>SH14_15</v>
      </c>
      <c r="AF291" s="157">
        <f t="shared" si="76"/>
        <v>1.81694864820914E-2</v>
      </c>
      <c r="AG291" s="157" t="s">
        <v>18</v>
      </c>
      <c r="AH291" s="157" t="s">
        <v>196</v>
      </c>
      <c r="AL291" s="157" t="s">
        <v>350</v>
      </c>
      <c r="AM291" s="157" t="str">
        <f t="shared" si="77"/>
        <v>R_ES-APP-CW</v>
      </c>
      <c r="AN291" s="157" t="str">
        <f t="shared" si="77"/>
        <v>SH14_15</v>
      </c>
      <c r="AO291" s="157">
        <f t="shared" si="78"/>
        <v>1.9740368004095999E-2</v>
      </c>
      <c r="AP291" s="157" t="s">
        <v>18</v>
      </c>
      <c r="AQ291" s="157" t="s">
        <v>193</v>
      </c>
      <c r="AU291" s="157" t="s">
        <v>350</v>
      </c>
      <c r="AV291" s="157" t="str">
        <f t="shared" si="79"/>
        <v>R_ES-APP-CW</v>
      </c>
      <c r="AW291" s="157" t="str">
        <f t="shared" si="79"/>
        <v>SH14_15</v>
      </c>
      <c r="AX291" s="157">
        <f t="shared" si="80"/>
        <v>2.2952067498314001E-2</v>
      </c>
      <c r="AY291" s="157" t="s">
        <v>18</v>
      </c>
      <c r="AZ291" s="157" t="s">
        <v>192</v>
      </c>
      <c r="BD291" s="157" t="s">
        <v>350</v>
      </c>
      <c r="BE291" s="157" t="str">
        <f t="shared" si="81"/>
        <v>R_ES-APP-CW</v>
      </c>
      <c r="BF291" s="157" t="str">
        <f t="shared" si="81"/>
        <v>SH14_15</v>
      </c>
      <c r="BG291" s="157">
        <f t="shared" si="85"/>
        <v>1.9740368004095999E-2</v>
      </c>
      <c r="BH291" s="157" t="s">
        <v>18</v>
      </c>
      <c r="BI291" s="157" t="s">
        <v>194</v>
      </c>
      <c r="BM291" s="157" t="s">
        <v>350</v>
      </c>
      <c r="BN291" s="157" t="str">
        <f t="shared" si="82"/>
        <v>R_ES-APP-CW</v>
      </c>
      <c r="BO291" s="157" t="str">
        <f t="shared" si="82"/>
        <v>SH14_15</v>
      </c>
      <c r="BP291" s="157">
        <f t="shared" si="83"/>
        <v>2.2952067498314001E-2</v>
      </c>
      <c r="BQ291" s="157" t="s">
        <v>18</v>
      </c>
      <c r="BR291" s="157" t="s">
        <v>191</v>
      </c>
    </row>
    <row r="292" spans="11:70">
      <c r="K292" s="157" t="s">
        <v>350</v>
      </c>
      <c r="L292" s="157" t="str">
        <f t="shared" si="84"/>
        <v>R_ES-APP-CW</v>
      </c>
      <c r="M292" s="157" t="str">
        <f t="shared" si="71"/>
        <v>SH16_17</v>
      </c>
      <c r="N292" s="157">
        <f t="shared" si="72"/>
        <v>2.1278922422277999E-2</v>
      </c>
      <c r="O292" s="157" t="s">
        <v>18</v>
      </c>
      <c r="P292" s="157" t="s">
        <v>195</v>
      </c>
      <c r="T292" s="157" t="s">
        <v>350</v>
      </c>
      <c r="U292" s="157" t="str">
        <f t="shared" si="73"/>
        <v>R_ES-APP-CW</v>
      </c>
      <c r="V292" s="157" t="str">
        <f t="shared" si="73"/>
        <v>SH16_17</v>
      </c>
      <c r="W292" s="157">
        <f t="shared" si="74"/>
        <v>1.8793864020136601E-2</v>
      </c>
      <c r="X292" s="157" t="s">
        <v>18</v>
      </c>
      <c r="Y292" s="157" t="s">
        <v>190</v>
      </c>
      <c r="AC292" s="157" t="s">
        <v>350</v>
      </c>
      <c r="AD292" s="157" t="str">
        <f t="shared" si="75"/>
        <v>R_ES-APP-CW</v>
      </c>
      <c r="AE292" s="157" t="str">
        <f t="shared" si="75"/>
        <v>SH16_17</v>
      </c>
      <c r="AF292" s="157">
        <f t="shared" si="76"/>
        <v>1.9938803009038799E-2</v>
      </c>
      <c r="AG292" s="157" t="s">
        <v>18</v>
      </c>
      <c r="AH292" s="157" t="s">
        <v>196</v>
      </c>
      <c r="AL292" s="157" t="s">
        <v>350</v>
      </c>
      <c r="AM292" s="157" t="str">
        <f t="shared" si="77"/>
        <v>R_ES-APP-CW</v>
      </c>
      <c r="AN292" s="157" t="str">
        <f t="shared" si="77"/>
        <v>SH16_17</v>
      </c>
      <c r="AO292" s="157">
        <f t="shared" si="78"/>
        <v>2.0420539746597698E-2</v>
      </c>
      <c r="AP292" s="157" t="s">
        <v>18</v>
      </c>
      <c r="AQ292" s="157" t="s">
        <v>193</v>
      </c>
      <c r="AU292" s="157" t="s">
        <v>350</v>
      </c>
      <c r="AV292" s="157" t="str">
        <f t="shared" si="79"/>
        <v>R_ES-APP-CW</v>
      </c>
      <c r="AW292" s="157" t="str">
        <f t="shared" si="79"/>
        <v>SH16_17</v>
      </c>
      <c r="AX292" s="157">
        <f t="shared" si="80"/>
        <v>2.3710445910745798E-2</v>
      </c>
      <c r="AY292" s="157" t="s">
        <v>18</v>
      </c>
      <c r="AZ292" s="157" t="s">
        <v>192</v>
      </c>
      <c r="BD292" s="157" t="s">
        <v>350</v>
      </c>
      <c r="BE292" s="157" t="str">
        <f t="shared" si="81"/>
        <v>R_ES-APP-CW</v>
      </c>
      <c r="BF292" s="157" t="str">
        <f t="shared" si="81"/>
        <v>SH16_17</v>
      </c>
      <c r="BG292" s="157">
        <f t="shared" si="85"/>
        <v>2.0420539746597698E-2</v>
      </c>
      <c r="BH292" s="157" t="s">
        <v>18</v>
      </c>
      <c r="BI292" s="157" t="s">
        <v>194</v>
      </c>
      <c r="BM292" s="157" t="s">
        <v>350</v>
      </c>
      <c r="BN292" s="157" t="str">
        <f t="shared" si="82"/>
        <v>R_ES-APP-CW</v>
      </c>
      <c r="BO292" s="157" t="str">
        <f t="shared" si="82"/>
        <v>SH16_17</v>
      </c>
      <c r="BP292" s="157">
        <f t="shared" si="83"/>
        <v>2.3710445910745798E-2</v>
      </c>
      <c r="BQ292" s="157" t="s">
        <v>18</v>
      </c>
      <c r="BR292" s="157" t="s">
        <v>191</v>
      </c>
    </row>
    <row r="293" spans="11:70">
      <c r="K293" s="157" t="s">
        <v>350</v>
      </c>
      <c r="L293" s="157" t="str">
        <f t="shared" si="84"/>
        <v>R_ES-APP-CW</v>
      </c>
      <c r="M293" s="157" t="str">
        <f t="shared" si="71"/>
        <v>SH18_19</v>
      </c>
      <c r="N293" s="157">
        <f t="shared" si="72"/>
        <v>2.1738834728832701E-2</v>
      </c>
      <c r="O293" s="157" t="s">
        <v>18</v>
      </c>
      <c r="P293" s="157" t="s">
        <v>195</v>
      </c>
      <c r="T293" s="157" t="s">
        <v>350</v>
      </c>
      <c r="U293" s="157" t="str">
        <f t="shared" si="73"/>
        <v>R_ES-APP-CW</v>
      </c>
      <c r="V293" s="157" t="str">
        <f t="shared" si="73"/>
        <v>SH18_19</v>
      </c>
      <c r="W293" s="157">
        <f t="shared" si="74"/>
        <v>1.8929321241404399E-2</v>
      </c>
      <c r="X293" s="157" t="s">
        <v>18</v>
      </c>
      <c r="Y293" s="157" t="s">
        <v>190</v>
      </c>
      <c r="AC293" s="157" t="s">
        <v>350</v>
      </c>
      <c r="AD293" s="157" t="str">
        <f t="shared" si="75"/>
        <v>R_ES-APP-CW</v>
      </c>
      <c r="AE293" s="157" t="str">
        <f t="shared" si="75"/>
        <v>SH18_19</v>
      </c>
      <c r="AF293" s="157">
        <f t="shared" si="76"/>
        <v>2.0595183179265401E-2</v>
      </c>
      <c r="AG293" s="157" t="s">
        <v>18</v>
      </c>
      <c r="AH293" s="157" t="s">
        <v>196</v>
      </c>
      <c r="AL293" s="157" t="s">
        <v>350</v>
      </c>
      <c r="AM293" s="157" t="str">
        <f t="shared" si="77"/>
        <v>R_ES-APP-CW</v>
      </c>
      <c r="AN293" s="157" t="str">
        <f t="shared" si="77"/>
        <v>SH18_19</v>
      </c>
      <c r="AO293" s="157">
        <f t="shared" si="78"/>
        <v>2.06910653610991E-2</v>
      </c>
      <c r="AP293" s="157" t="s">
        <v>18</v>
      </c>
      <c r="AQ293" s="157" t="s">
        <v>193</v>
      </c>
      <c r="AU293" s="157" t="s">
        <v>350</v>
      </c>
      <c r="AV293" s="157" t="str">
        <f t="shared" si="79"/>
        <v>R_ES-APP-CW</v>
      </c>
      <c r="AW293" s="157" t="str">
        <f t="shared" si="79"/>
        <v>SH18_19</v>
      </c>
      <c r="AX293" s="157">
        <f t="shared" si="80"/>
        <v>2.39937611707896E-2</v>
      </c>
      <c r="AY293" s="157" t="s">
        <v>18</v>
      </c>
      <c r="AZ293" s="157" t="s">
        <v>192</v>
      </c>
      <c r="BD293" s="157" t="s">
        <v>350</v>
      </c>
      <c r="BE293" s="157" t="str">
        <f t="shared" si="81"/>
        <v>R_ES-APP-CW</v>
      </c>
      <c r="BF293" s="157" t="str">
        <f t="shared" si="81"/>
        <v>SH18_19</v>
      </c>
      <c r="BG293" s="157">
        <f t="shared" si="85"/>
        <v>2.06910653610991E-2</v>
      </c>
      <c r="BH293" s="157" t="s">
        <v>18</v>
      </c>
      <c r="BI293" s="157" t="s">
        <v>194</v>
      </c>
      <c r="BM293" s="157" t="s">
        <v>350</v>
      </c>
      <c r="BN293" s="157" t="str">
        <f t="shared" si="82"/>
        <v>R_ES-APP-CW</v>
      </c>
      <c r="BO293" s="157" t="str">
        <f t="shared" si="82"/>
        <v>SH18_19</v>
      </c>
      <c r="BP293" s="157">
        <f t="shared" si="83"/>
        <v>2.39937611707896E-2</v>
      </c>
      <c r="BQ293" s="157" t="s">
        <v>18</v>
      </c>
      <c r="BR293" s="157" t="s">
        <v>191</v>
      </c>
    </row>
    <row r="294" spans="11:70">
      <c r="K294" s="157" t="s">
        <v>350</v>
      </c>
      <c r="L294" s="157" t="str">
        <f t="shared" si="84"/>
        <v>R_ES-APP-CW</v>
      </c>
      <c r="M294" s="157" t="str">
        <f t="shared" si="71"/>
        <v>SH20_21</v>
      </c>
      <c r="N294" s="157">
        <f t="shared" si="72"/>
        <v>2.1955425621837402E-2</v>
      </c>
      <c r="O294" s="157" t="s">
        <v>18</v>
      </c>
      <c r="P294" s="157" t="s">
        <v>195</v>
      </c>
      <c r="T294" s="157" t="s">
        <v>350</v>
      </c>
      <c r="U294" s="157" t="str">
        <f t="shared" si="73"/>
        <v>R_ES-APP-CW</v>
      </c>
      <c r="V294" s="157" t="str">
        <f t="shared" si="73"/>
        <v>SH20_21</v>
      </c>
      <c r="W294" s="157">
        <f t="shared" si="74"/>
        <v>1.9094689273807398E-2</v>
      </c>
      <c r="X294" s="157" t="s">
        <v>18</v>
      </c>
      <c r="Y294" s="157" t="s">
        <v>190</v>
      </c>
      <c r="AC294" s="157" t="s">
        <v>350</v>
      </c>
      <c r="AD294" s="157" t="str">
        <f t="shared" si="75"/>
        <v>R_ES-APP-CW</v>
      </c>
      <c r="AE294" s="157" t="str">
        <f t="shared" si="75"/>
        <v>SH20_21</v>
      </c>
      <c r="AF294" s="157">
        <f t="shared" si="76"/>
        <v>2.0727377887735401E-2</v>
      </c>
      <c r="AG294" s="157" t="s">
        <v>18</v>
      </c>
      <c r="AH294" s="157" t="s">
        <v>196</v>
      </c>
      <c r="AL294" s="157" t="s">
        <v>350</v>
      </c>
      <c r="AM294" s="157" t="str">
        <f t="shared" si="77"/>
        <v>R_ES-APP-CW</v>
      </c>
      <c r="AN294" s="157" t="str">
        <f t="shared" si="77"/>
        <v>SH20_21</v>
      </c>
      <c r="AO294" s="157">
        <f t="shared" si="78"/>
        <v>2.0963163706567398E-2</v>
      </c>
      <c r="AP294" s="157" t="s">
        <v>18</v>
      </c>
      <c r="AQ294" s="157" t="s">
        <v>193</v>
      </c>
      <c r="AU294" s="157" t="s">
        <v>350</v>
      </c>
      <c r="AV294" s="157" t="str">
        <f t="shared" si="79"/>
        <v>R_ES-APP-CW</v>
      </c>
      <c r="AW294" s="157" t="str">
        <f t="shared" si="79"/>
        <v>SH20_21</v>
      </c>
      <c r="AX294" s="157">
        <f t="shared" si="80"/>
        <v>2.4474825275343101E-2</v>
      </c>
      <c r="AY294" s="157" t="s">
        <v>18</v>
      </c>
      <c r="AZ294" s="157" t="s">
        <v>192</v>
      </c>
      <c r="BD294" s="157" t="s">
        <v>350</v>
      </c>
      <c r="BE294" s="157" t="str">
        <f t="shared" si="81"/>
        <v>R_ES-APP-CW</v>
      </c>
      <c r="BF294" s="157" t="str">
        <f t="shared" si="81"/>
        <v>SH20_21</v>
      </c>
      <c r="BG294" s="157">
        <f t="shared" si="85"/>
        <v>2.0963163706567398E-2</v>
      </c>
      <c r="BH294" s="157" t="s">
        <v>18</v>
      </c>
      <c r="BI294" s="157" t="s">
        <v>194</v>
      </c>
      <c r="BM294" s="157" t="s">
        <v>350</v>
      </c>
      <c r="BN294" s="157" t="str">
        <f t="shared" si="82"/>
        <v>R_ES-APP-CW</v>
      </c>
      <c r="BO294" s="157" t="str">
        <f t="shared" si="82"/>
        <v>SH20_21</v>
      </c>
      <c r="BP294" s="157">
        <f t="shared" si="83"/>
        <v>2.4474825275343101E-2</v>
      </c>
      <c r="BQ294" s="157" t="s">
        <v>18</v>
      </c>
      <c r="BR294" s="157" t="s">
        <v>191</v>
      </c>
    </row>
    <row r="295" spans="11:70">
      <c r="K295" s="158" t="s">
        <v>350</v>
      </c>
      <c r="L295" s="157" t="str">
        <f t="shared" si="84"/>
        <v>R_ES-APP-CW</v>
      </c>
      <c r="M295" s="157" t="str">
        <f t="shared" si="71"/>
        <v>SH22_23</v>
      </c>
      <c r="N295" s="157">
        <f t="shared" si="72"/>
        <v>2.2121564224819298E-2</v>
      </c>
      <c r="O295" s="157" t="s">
        <v>18</v>
      </c>
      <c r="P295" s="157" t="s">
        <v>195</v>
      </c>
      <c r="T295" s="157" t="s">
        <v>350</v>
      </c>
      <c r="U295" s="157" t="str">
        <f t="shared" si="73"/>
        <v>R_ES-APP-CW</v>
      </c>
      <c r="V295" s="157" t="str">
        <f t="shared" si="73"/>
        <v>SH22_23</v>
      </c>
      <c r="W295" s="157">
        <f t="shared" si="74"/>
        <v>1.8346618081740301E-2</v>
      </c>
      <c r="X295" s="157" t="s">
        <v>18</v>
      </c>
      <c r="Y295" s="157" t="s">
        <v>190</v>
      </c>
      <c r="AC295" s="157" t="s">
        <v>350</v>
      </c>
      <c r="AD295" s="157" t="str">
        <f t="shared" si="75"/>
        <v>R_ES-APP-CW</v>
      </c>
      <c r="AE295" s="157" t="str">
        <f t="shared" si="75"/>
        <v>SH22_23</v>
      </c>
      <c r="AF295" s="157">
        <f t="shared" si="76"/>
        <v>2.0715755098724298E-2</v>
      </c>
      <c r="AG295" s="157" t="s">
        <v>18</v>
      </c>
      <c r="AH295" s="157" t="s">
        <v>196</v>
      </c>
      <c r="AL295" s="157" t="s">
        <v>350</v>
      </c>
      <c r="AM295" s="157" t="str">
        <f t="shared" si="77"/>
        <v>R_ES-APP-CW</v>
      </c>
      <c r="AN295" s="157" t="str">
        <f t="shared" si="77"/>
        <v>SH22_23</v>
      </c>
      <c r="AO295" s="157">
        <f t="shared" si="78"/>
        <v>2.0777824886440002E-2</v>
      </c>
      <c r="AP295" s="157" t="s">
        <v>18</v>
      </c>
      <c r="AQ295" s="157" t="s">
        <v>193</v>
      </c>
      <c r="AU295" s="157" t="s">
        <v>350</v>
      </c>
      <c r="AV295" s="157" t="str">
        <f t="shared" si="79"/>
        <v>R_ES-APP-CW</v>
      </c>
      <c r="AW295" s="157" t="str">
        <f t="shared" si="79"/>
        <v>SH22_23</v>
      </c>
      <c r="AX295" s="157">
        <f t="shared" si="80"/>
        <v>2.4137396684056199E-2</v>
      </c>
      <c r="AY295" s="157" t="s">
        <v>18</v>
      </c>
      <c r="AZ295" s="157" t="s">
        <v>192</v>
      </c>
      <c r="BD295" s="157" t="s">
        <v>350</v>
      </c>
      <c r="BE295" s="157" t="str">
        <f t="shared" si="81"/>
        <v>R_ES-APP-CW</v>
      </c>
      <c r="BF295" s="157" t="str">
        <f t="shared" si="81"/>
        <v>SH22_23</v>
      </c>
      <c r="BG295" s="157">
        <f t="shared" si="85"/>
        <v>2.0777824886440002E-2</v>
      </c>
      <c r="BH295" s="157" t="s">
        <v>18</v>
      </c>
      <c r="BI295" s="157" t="s">
        <v>194</v>
      </c>
      <c r="BM295" s="157" t="s">
        <v>350</v>
      </c>
      <c r="BN295" s="157" t="str">
        <f t="shared" si="82"/>
        <v>R_ES-APP-CW</v>
      </c>
      <c r="BO295" s="157" t="str">
        <f t="shared" si="82"/>
        <v>SH22_23</v>
      </c>
      <c r="BP295" s="157">
        <f t="shared" si="83"/>
        <v>2.4137396684056199E-2</v>
      </c>
      <c r="BQ295" s="157" t="s">
        <v>18</v>
      </c>
      <c r="BR295" s="157" t="s">
        <v>191</v>
      </c>
    </row>
    <row r="296" spans="11:70">
      <c r="K296" s="157" t="s">
        <v>350</v>
      </c>
      <c r="L296" s="157" t="str">
        <f t="shared" si="84"/>
        <v>R_ES-APP-CW</v>
      </c>
      <c r="M296" s="157" t="str">
        <f t="shared" si="71"/>
        <v>FH0_1</v>
      </c>
      <c r="N296" s="157">
        <f t="shared" si="72"/>
        <v>2.1393493175585799E-2</v>
      </c>
      <c r="O296" s="157" t="s">
        <v>18</v>
      </c>
      <c r="P296" s="157" t="s">
        <v>195</v>
      </c>
      <c r="T296" s="157" t="s">
        <v>350</v>
      </c>
      <c r="U296" s="157" t="str">
        <f t="shared" si="73"/>
        <v>R_ES-APP-CW</v>
      </c>
      <c r="V296" s="157" t="str">
        <f t="shared" si="73"/>
        <v>FH0_1</v>
      </c>
      <c r="W296" s="157">
        <f t="shared" si="74"/>
        <v>1.8990015108719401E-2</v>
      </c>
      <c r="X296" s="157" t="s">
        <v>18</v>
      </c>
      <c r="Y296" s="157" t="s">
        <v>190</v>
      </c>
      <c r="AC296" s="157" t="s">
        <v>350</v>
      </c>
      <c r="AD296" s="157" t="str">
        <f t="shared" si="75"/>
        <v>R_ES-APP-CW</v>
      </c>
      <c r="AE296" s="157" t="str">
        <f t="shared" si="75"/>
        <v>FH0_1</v>
      </c>
      <c r="AF296" s="157">
        <f t="shared" si="76"/>
        <v>2.2537708837248201E-2</v>
      </c>
      <c r="AG296" s="157" t="s">
        <v>18</v>
      </c>
      <c r="AH296" s="157" t="s">
        <v>196</v>
      </c>
      <c r="AL296" s="157" t="s">
        <v>350</v>
      </c>
      <c r="AM296" s="157" t="str">
        <f t="shared" si="77"/>
        <v>R_ES-APP-CW</v>
      </c>
      <c r="AN296" s="157" t="str">
        <f t="shared" si="77"/>
        <v>FH0_1</v>
      </c>
      <c r="AO296" s="157">
        <f t="shared" si="78"/>
        <v>2.0828129338260001E-2</v>
      </c>
      <c r="AP296" s="157" t="s">
        <v>18</v>
      </c>
      <c r="AQ296" s="157" t="s">
        <v>193</v>
      </c>
      <c r="AU296" s="157" t="s">
        <v>350</v>
      </c>
      <c r="AV296" s="157" t="str">
        <f t="shared" si="79"/>
        <v>R_ES-APP-CW</v>
      </c>
      <c r="AW296" s="157" t="str">
        <f t="shared" si="79"/>
        <v>FH0_1</v>
      </c>
      <c r="AX296" s="157">
        <f t="shared" si="80"/>
        <v>2.2215848571404202E-2</v>
      </c>
      <c r="AY296" s="157" t="s">
        <v>18</v>
      </c>
      <c r="AZ296" s="157" t="s">
        <v>192</v>
      </c>
      <c r="BD296" s="157" t="s">
        <v>350</v>
      </c>
      <c r="BE296" s="157" t="str">
        <f t="shared" si="81"/>
        <v>R_ES-APP-CW</v>
      </c>
      <c r="BF296" s="157" t="str">
        <f t="shared" si="81"/>
        <v>FH0_1</v>
      </c>
      <c r="BG296" s="157">
        <f t="shared" si="85"/>
        <v>2.0828129338260001E-2</v>
      </c>
      <c r="BH296" s="157" t="s">
        <v>18</v>
      </c>
      <c r="BI296" s="157" t="s">
        <v>194</v>
      </c>
      <c r="BM296" s="157" t="s">
        <v>350</v>
      </c>
      <c r="BN296" s="157" t="str">
        <f t="shared" si="82"/>
        <v>R_ES-APP-CW</v>
      </c>
      <c r="BO296" s="157" t="str">
        <f t="shared" si="82"/>
        <v>FH0_1</v>
      </c>
      <c r="BP296" s="157">
        <f t="shared" si="83"/>
        <v>2.2215848571404202E-2</v>
      </c>
      <c r="BQ296" s="157" t="s">
        <v>18</v>
      </c>
      <c r="BR296" s="157" t="s">
        <v>191</v>
      </c>
    </row>
    <row r="297" spans="11:70">
      <c r="K297" s="157" t="s">
        <v>350</v>
      </c>
      <c r="L297" s="157" t="str">
        <f t="shared" si="84"/>
        <v>R_ES-APP-CW</v>
      </c>
      <c r="M297" s="157" t="str">
        <f t="shared" si="71"/>
        <v>FH2_3</v>
      </c>
      <c r="N297" s="157">
        <f t="shared" si="72"/>
        <v>2.1029674486329999E-2</v>
      </c>
      <c r="O297" s="157" t="s">
        <v>18</v>
      </c>
      <c r="P297" s="157" t="s">
        <v>195</v>
      </c>
      <c r="T297" s="157" t="s">
        <v>350</v>
      </c>
      <c r="U297" s="157" t="str">
        <f t="shared" si="73"/>
        <v>R_ES-APP-CW</v>
      </c>
      <c r="V297" s="157" t="str">
        <f t="shared" si="73"/>
        <v>FH2_3</v>
      </c>
      <c r="W297" s="157">
        <f t="shared" si="74"/>
        <v>1.6657232708453401E-2</v>
      </c>
      <c r="X297" s="157" t="s">
        <v>18</v>
      </c>
      <c r="Y297" s="157" t="s">
        <v>190</v>
      </c>
      <c r="AC297" s="157" t="s">
        <v>350</v>
      </c>
      <c r="AD297" s="157" t="str">
        <f t="shared" si="75"/>
        <v>R_ES-APP-CW</v>
      </c>
      <c r="AE297" s="157" t="str">
        <f t="shared" si="75"/>
        <v>FH2_3</v>
      </c>
      <c r="AF297" s="157">
        <f t="shared" si="76"/>
        <v>2.2471121655479001E-2</v>
      </c>
      <c r="AG297" s="157" t="s">
        <v>18</v>
      </c>
      <c r="AH297" s="157" t="s">
        <v>196</v>
      </c>
      <c r="AL297" s="157" t="s">
        <v>350</v>
      </c>
      <c r="AM297" s="157" t="str">
        <f t="shared" si="77"/>
        <v>R_ES-APP-CW</v>
      </c>
      <c r="AN297" s="157" t="str">
        <f t="shared" si="77"/>
        <v>FH2_3</v>
      </c>
      <c r="AO297" s="157">
        <f t="shared" si="78"/>
        <v>1.96922594663782E-2</v>
      </c>
      <c r="AP297" s="157" t="s">
        <v>18</v>
      </c>
      <c r="AQ297" s="157" t="s">
        <v>193</v>
      </c>
      <c r="AU297" s="157" t="s">
        <v>350</v>
      </c>
      <c r="AV297" s="157" t="str">
        <f t="shared" si="79"/>
        <v>R_ES-APP-CW</v>
      </c>
      <c r="AW297" s="157" t="str">
        <f t="shared" si="79"/>
        <v>FH2_3</v>
      </c>
      <c r="AX297" s="157">
        <f t="shared" si="80"/>
        <v>2.00672016482474E-2</v>
      </c>
      <c r="AY297" s="157" t="s">
        <v>18</v>
      </c>
      <c r="AZ297" s="157" t="s">
        <v>192</v>
      </c>
      <c r="BD297" s="157" t="s">
        <v>350</v>
      </c>
      <c r="BE297" s="157" t="str">
        <f t="shared" si="81"/>
        <v>R_ES-APP-CW</v>
      </c>
      <c r="BF297" s="157" t="str">
        <f t="shared" si="81"/>
        <v>FH2_3</v>
      </c>
      <c r="BG297" s="157">
        <f t="shared" si="85"/>
        <v>1.96922594663782E-2</v>
      </c>
      <c r="BH297" s="157" t="s">
        <v>18</v>
      </c>
      <c r="BI297" s="157" t="s">
        <v>194</v>
      </c>
      <c r="BM297" s="157" t="s">
        <v>350</v>
      </c>
      <c r="BN297" s="157" t="str">
        <f t="shared" si="82"/>
        <v>R_ES-APP-CW</v>
      </c>
      <c r="BO297" s="157" t="str">
        <f t="shared" si="82"/>
        <v>FH2_3</v>
      </c>
      <c r="BP297" s="157">
        <f t="shared" si="83"/>
        <v>2.00672016482474E-2</v>
      </c>
      <c r="BQ297" s="157" t="s">
        <v>18</v>
      </c>
      <c r="BR297" s="157" t="s">
        <v>191</v>
      </c>
    </row>
    <row r="298" spans="11:70">
      <c r="K298" s="157" t="s">
        <v>350</v>
      </c>
      <c r="L298" s="157" t="str">
        <f t="shared" si="84"/>
        <v>R_ES-APP-CW</v>
      </c>
      <c r="M298" s="157" t="str">
        <f t="shared" si="71"/>
        <v>FH4_5</v>
      </c>
      <c r="N298" s="157">
        <f t="shared" si="72"/>
        <v>2.01116701113584E-2</v>
      </c>
      <c r="O298" s="157" t="s">
        <v>18</v>
      </c>
      <c r="P298" s="157" t="s">
        <v>195</v>
      </c>
      <c r="T298" s="157" t="s">
        <v>350</v>
      </c>
      <c r="U298" s="157" t="str">
        <f t="shared" si="73"/>
        <v>R_ES-APP-CW</v>
      </c>
      <c r="V298" s="157" t="str">
        <f t="shared" si="73"/>
        <v>FH4_5</v>
      </c>
      <c r="W298" s="157">
        <f t="shared" si="74"/>
        <v>1.58290452354489E-2</v>
      </c>
      <c r="X298" s="157" t="s">
        <v>18</v>
      </c>
      <c r="Y298" s="157" t="s">
        <v>190</v>
      </c>
      <c r="AC298" s="157" t="s">
        <v>350</v>
      </c>
      <c r="AD298" s="157" t="str">
        <f t="shared" si="75"/>
        <v>R_ES-APP-CW</v>
      </c>
      <c r="AE298" s="157" t="str">
        <f t="shared" si="75"/>
        <v>FH4_5</v>
      </c>
      <c r="AF298" s="157">
        <f t="shared" si="76"/>
        <v>2.0924688349934099E-2</v>
      </c>
      <c r="AG298" s="157" t="s">
        <v>18</v>
      </c>
      <c r="AH298" s="157" t="s">
        <v>196</v>
      </c>
      <c r="AL298" s="157" t="s">
        <v>350</v>
      </c>
      <c r="AM298" s="157" t="str">
        <f t="shared" si="77"/>
        <v>R_ES-APP-CW</v>
      </c>
      <c r="AN298" s="157" t="str">
        <f t="shared" si="77"/>
        <v>FH4_5</v>
      </c>
      <c r="AO298" s="157">
        <f t="shared" si="78"/>
        <v>1.85404013701219E-2</v>
      </c>
      <c r="AP298" s="157" t="s">
        <v>18</v>
      </c>
      <c r="AQ298" s="157" t="s">
        <v>193</v>
      </c>
      <c r="AU298" s="157" t="s">
        <v>350</v>
      </c>
      <c r="AV298" s="157" t="str">
        <f t="shared" si="79"/>
        <v>R_ES-APP-CW</v>
      </c>
      <c r="AW298" s="157" t="str">
        <f t="shared" si="79"/>
        <v>FH4_5</v>
      </c>
      <c r="AX298" s="157">
        <f t="shared" si="80"/>
        <v>1.7787724329452501E-2</v>
      </c>
      <c r="AY298" s="157" t="s">
        <v>18</v>
      </c>
      <c r="AZ298" s="157" t="s">
        <v>192</v>
      </c>
      <c r="BD298" s="157" t="s">
        <v>350</v>
      </c>
      <c r="BE298" s="157" t="str">
        <f t="shared" si="81"/>
        <v>R_ES-APP-CW</v>
      </c>
      <c r="BF298" s="157" t="str">
        <f t="shared" si="81"/>
        <v>FH4_5</v>
      </c>
      <c r="BG298" s="157">
        <f t="shared" si="85"/>
        <v>1.85404013701219E-2</v>
      </c>
      <c r="BH298" s="157" t="s">
        <v>18</v>
      </c>
      <c r="BI298" s="157" t="s">
        <v>194</v>
      </c>
      <c r="BM298" s="157" t="s">
        <v>350</v>
      </c>
      <c r="BN298" s="157" t="str">
        <f t="shared" si="82"/>
        <v>R_ES-APP-CW</v>
      </c>
      <c r="BO298" s="157" t="str">
        <f t="shared" si="82"/>
        <v>FH4_5</v>
      </c>
      <c r="BP298" s="157">
        <f t="shared" si="83"/>
        <v>1.7787724329452501E-2</v>
      </c>
      <c r="BQ298" s="157" t="s">
        <v>18</v>
      </c>
      <c r="BR298" s="157" t="s">
        <v>191</v>
      </c>
    </row>
    <row r="299" spans="11:70">
      <c r="K299" s="158" t="s">
        <v>350</v>
      </c>
      <c r="L299" s="157" t="str">
        <f t="shared" si="84"/>
        <v>R_ES-APP-CW</v>
      </c>
      <c r="M299" s="157" t="str">
        <f t="shared" si="71"/>
        <v>FH6_7</v>
      </c>
      <c r="N299" s="157">
        <f t="shared" si="72"/>
        <v>1.9209922204757798E-2</v>
      </c>
      <c r="O299" s="157" t="s">
        <v>18</v>
      </c>
      <c r="P299" s="157" t="s">
        <v>195</v>
      </c>
      <c r="T299" s="157" t="s">
        <v>350</v>
      </c>
      <c r="U299" s="157" t="str">
        <f t="shared" si="73"/>
        <v>R_ES-APP-CW</v>
      </c>
      <c r="V299" s="157" t="str">
        <f t="shared" si="73"/>
        <v>FH6_7</v>
      </c>
      <c r="W299" s="157">
        <f t="shared" si="74"/>
        <v>1.5902462124874499E-2</v>
      </c>
      <c r="X299" s="157" t="s">
        <v>18</v>
      </c>
      <c r="Y299" s="157" t="s">
        <v>190</v>
      </c>
      <c r="AC299" s="157" t="s">
        <v>350</v>
      </c>
      <c r="AD299" s="157" t="str">
        <f t="shared" si="75"/>
        <v>R_ES-APP-CW</v>
      </c>
      <c r="AE299" s="157" t="str">
        <f t="shared" si="75"/>
        <v>FH6_7</v>
      </c>
      <c r="AF299" s="157">
        <f t="shared" si="76"/>
        <v>1.8408075869719199E-2</v>
      </c>
      <c r="AG299" s="157" t="s">
        <v>18</v>
      </c>
      <c r="AH299" s="157" t="s">
        <v>196</v>
      </c>
      <c r="AL299" s="157" t="s">
        <v>350</v>
      </c>
      <c r="AM299" s="157" t="str">
        <f t="shared" si="77"/>
        <v>R_ES-APP-CW</v>
      </c>
      <c r="AN299" s="157" t="str">
        <f t="shared" si="77"/>
        <v>FH6_7</v>
      </c>
      <c r="AO299" s="157">
        <f t="shared" si="78"/>
        <v>1.75903530927638E-2</v>
      </c>
      <c r="AP299" s="157" t="s">
        <v>18</v>
      </c>
      <c r="AQ299" s="157" t="s">
        <v>193</v>
      </c>
      <c r="AU299" s="157" t="s">
        <v>350</v>
      </c>
      <c r="AV299" s="157" t="str">
        <f t="shared" si="79"/>
        <v>R_ES-APP-CW</v>
      </c>
      <c r="AW299" s="157" t="str">
        <f t="shared" si="79"/>
        <v>FH6_7</v>
      </c>
      <c r="AX299" s="157">
        <f t="shared" si="80"/>
        <v>1.6594507840248698E-2</v>
      </c>
      <c r="AY299" s="157" t="s">
        <v>18</v>
      </c>
      <c r="AZ299" s="157" t="s">
        <v>192</v>
      </c>
      <c r="BD299" s="157" t="s">
        <v>350</v>
      </c>
      <c r="BE299" s="157" t="str">
        <f t="shared" si="81"/>
        <v>R_ES-APP-CW</v>
      </c>
      <c r="BF299" s="157" t="str">
        <f t="shared" si="81"/>
        <v>FH6_7</v>
      </c>
      <c r="BG299" s="157">
        <f t="shared" si="85"/>
        <v>1.75903530927638E-2</v>
      </c>
      <c r="BH299" s="157" t="s">
        <v>18</v>
      </c>
      <c r="BI299" s="157" t="s">
        <v>194</v>
      </c>
      <c r="BM299" s="157" t="s">
        <v>350</v>
      </c>
      <c r="BN299" s="157" t="str">
        <f t="shared" si="82"/>
        <v>R_ES-APP-CW</v>
      </c>
      <c r="BO299" s="157" t="str">
        <f t="shared" si="82"/>
        <v>FH6_7</v>
      </c>
      <c r="BP299" s="157">
        <f t="shared" si="83"/>
        <v>1.6594507840248698E-2</v>
      </c>
      <c r="BQ299" s="157" t="s">
        <v>18</v>
      </c>
      <c r="BR299" s="157" t="s">
        <v>191</v>
      </c>
    </row>
    <row r="300" spans="11:70">
      <c r="K300" s="157" t="s">
        <v>350</v>
      </c>
      <c r="L300" s="157" t="str">
        <f t="shared" si="84"/>
        <v>R_ES-APP-CW</v>
      </c>
      <c r="M300" s="157" t="str">
        <f t="shared" si="71"/>
        <v>FH8_9</v>
      </c>
      <c r="N300" s="157">
        <f t="shared" si="72"/>
        <v>1.8841834190356999E-2</v>
      </c>
      <c r="O300" s="157" t="s">
        <v>18</v>
      </c>
      <c r="P300" s="157" t="s">
        <v>195</v>
      </c>
      <c r="T300" s="157" t="s">
        <v>350</v>
      </c>
      <c r="U300" s="157" t="str">
        <f t="shared" si="73"/>
        <v>R_ES-APP-CW</v>
      </c>
      <c r="V300" s="157" t="str">
        <f t="shared" si="73"/>
        <v>FH8_9</v>
      </c>
      <c r="W300" s="157">
        <f t="shared" si="74"/>
        <v>1.7105236665912599E-2</v>
      </c>
      <c r="X300" s="157" t="s">
        <v>18</v>
      </c>
      <c r="Y300" s="157" t="s">
        <v>190</v>
      </c>
      <c r="AC300" s="157" t="s">
        <v>350</v>
      </c>
      <c r="AD300" s="157" t="str">
        <f t="shared" si="75"/>
        <v>R_ES-APP-CW</v>
      </c>
      <c r="AE300" s="157" t="str">
        <f t="shared" si="75"/>
        <v>FH8_9</v>
      </c>
      <c r="AF300" s="157">
        <f t="shared" si="76"/>
        <v>1.69703204195258E-2</v>
      </c>
      <c r="AG300" s="157" t="s">
        <v>18</v>
      </c>
      <c r="AH300" s="157" t="s">
        <v>196</v>
      </c>
      <c r="AL300" s="157" t="s">
        <v>350</v>
      </c>
      <c r="AM300" s="157" t="str">
        <f t="shared" si="77"/>
        <v>R_ES-APP-CW</v>
      </c>
      <c r="AN300" s="157" t="str">
        <f t="shared" si="77"/>
        <v>FH8_9</v>
      </c>
      <c r="AO300" s="157">
        <f t="shared" si="78"/>
        <v>1.7469867163884701E-2</v>
      </c>
      <c r="AP300" s="157" t="s">
        <v>18</v>
      </c>
      <c r="AQ300" s="157" t="s">
        <v>193</v>
      </c>
      <c r="AU300" s="157" t="s">
        <v>350</v>
      </c>
      <c r="AV300" s="157" t="str">
        <f t="shared" si="79"/>
        <v>R_ES-APP-CW</v>
      </c>
      <c r="AW300" s="157" t="str">
        <f t="shared" si="79"/>
        <v>FH8_9</v>
      </c>
      <c r="AX300" s="157">
        <f t="shared" si="80"/>
        <v>1.6512257912117301E-2</v>
      </c>
      <c r="AY300" s="157" t="s">
        <v>18</v>
      </c>
      <c r="AZ300" s="157" t="s">
        <v>192</v>
      </c>
      <c r="BD300" s="157" t="s">
        <v>350</v>
      </c>
      <c r="BE300" s="157" t="str">
        <f t="shared" si="81"/>
        <v>R_ES-APP-CW</v>
      </c>
      <c r="BF300" s="157" t="str">
        <f t="shared" si="81"/>
        <v>FH8_9</v>
      </c>
      <c r="BG300" s="157">
        <f t="shared" si="85"/>
        <v>1.7469867163884701E-2</v>
      </c>
      <c r="BH300" s="157" t="s">
        <v>18</v>
      </c>
      <c r="BI300" s="157" t="s">
        <v>194</v>
      </c>
      <c r="BM300" s="157" t="s">
        <v>350</v>
      </c>
      <c r="BN300" s="157" t="str">
        <f t="shared" si="82"/>
        <v>R_ES-APP-CW</v>
      </c>
      <c r="BO300" s="157" t="str">
        <f t="shared" si="82"/>
        <v>FH8_9</v>
      </c>
      <c r="BP300" s="157">
        <f t="shared" si="83"/>
        <v>1.6512257912117301E-2</v>
      </c>
      <c r="BQ300" s="157" t="s">
        <v>18</v>
      </c>
      <c r="BR300" s="157" t="s">
        <v>191</v>
      </c>
    </row>
    <row r="301" spans="11:70">
      <c r="K301" s="157" t="s">
        <v>350</v>
      </c>
      <c r="L301" s="157" t="str">
        <f t="shared" si="84"/>
        <v>R_ES-APP-CW</v>
      </c>
      <c r="M301" s="157" t="str">
        <f t="shared" si="71"/>
        <v>FH10_11</v>
      </c>
      <c r="N301" s="157">
        <f t="shared" si="72"/>
        <v>1.8935669933152901E-2</v>
      </c>
      <c r="O301" s="157" t="s">
        <v>18</v>
      </c>
      <c r="P301" s="157" t="s">
        <v>195</v>
      </c>
      <c r="T301" s="157" t="s">
        <v>350</v>
      </c>
      <c r="U301" s="157" t="str">
        <f t="shared" si="73"/>
        <v>R_ES-APP-CW</v>
      </c>
      <c r="V301" s="157" t="str">
        <f t="shared" si="73"/>
        <v>FH10_11</v>
      </c>
      <c r="W301" s="157">
        <f t="shared" si="74"/>
        <v>1.98225161188549E-2</v>
      </c>
      <c r="X301" s="157" t="s">
        <v>18</v>
      </c>
      <c r="Y301" s="157" t="s">
        <v>190</v>
      </c>
      <c r="AC301" s="157" t="s">
        <v>350</v>
      </c>
      <c r="AD301" s="157" t="str">
        <f t="shared" si="75"/>
        <v>R_ES-APP-CW</v>
      </c>
      <c r="AE301" s="157" t="str">
        <f t="shared" si="75"/>
        <v>FH10_11</v>
      </c>
      <c r="AF301" s="157">
        <f t="shared" si="76"/>
        <v>1.66723480117681E-2</v>
      </c>
      <c r="AG301" s="157" t="s">
        <v>18</v>
      </c>
      <c r="AH301" s="157" t="s">
        <v>196</v>
      </c>
      <c r="AL301" s="157" t="s">
        <v>350</v>
      </c>
      <c r="AM301" s="157" t="str">
        <f t="shared" si="77"/>
        <v>R_ES-APP-CW</v>
      </c>
      <c r="AN301" s="157" t="str">
        <f t="shared" si="77"/>
        <v>FH10_11</v>
      </c>
      <c r="AO301" s="157">
        <f t="shared" si="78"/>
        <v>1.8548115811417298E-2</v>
      </c>
      <c r="AP301" s="157" t="s">
        <v>18</v>
      </c>
      <c r="AQ301" s="157" t="s">
        <v>193</v>
      </c>
      <c r="AU301" s="157" t="s">
        <v>350</v>
      </c>
      <c r="AV301" s="157" t="str">
        <f t="shared" si="79"/>
        <v>R_ES-APP-CW</v>
      </c>
      <c r="AW301" s="157" t="str">
        <f t="shared" si="79"/>
        <v>FH10_11</v>
      </c>
      <c r="AX301" s="157">
        <f t="shared" si="80"/>
        <v>1.82536626877173E-2</v>
      </c>
      <c r="AY301" s="157" t="s">
        <v>18</v>
      </c>
      <c r="AZ301" s="157" t="s">
        <v>192</v>
      </c>
      <c r="BD301" s="157" t="s">
        <v>350</v>
      </c>
      <c r="BE301" s="157" t="str">
        <f t="shared" si="81"/>
        <v>R_ES-APP-CW</v>
      </c>
      <c r="BF301" s="157" t="str">
        <f t="shared" si="81"/>
        <v>FH10_11</v>
      </c>
      <c r="BG301" s="157">
        <f t="shared" si="85"/>
        <v>1.8548115811417298E-2</v>
      </c>
      <c r="BH301" s="157" t="s">
        <v>18</v>
      </c>
      <c r="BI301" s="157" t="s">
        <v>194</v>
      </c>
      <c r="BM301" s="157" t="s">
        <v>350</v>
      </c>
      <c r="BN301" s="157" t="str">
        <f t="shared" si="82"/>
        <v>R_ES-APP-CW</v>
      </c>
      <c r="BO301" s="157" t="str">
        <f t="shared" si="82"/>
        <v>FH10_11</v>
      </c>
      <c r="BP301" s="157">
        <f t="shared" si="83"/>
        <v>1.82536626877173E-2</v>
      </c>
      <c r="BQ301" s="157" t="s">
        <v>18</v>
      </c>
      <c r="BR301" s="157" t="s">
        <v>191</v>
      </c>
    </row>
    <row r="302" spans="11:70">
      <c r="K302" s="157" t="s">
        <v>350</v>
      </c>
      <c r="L302" s="157" t="str">
        <f t="shared" si="84"/>
        <v>R_ES-APP-CW</v>
      </c>
      <c r="M302" s="157" t="str">
        <f t="shared" si="71"/>
        <v>FH12_13</v>
      </c>
      <c r="N302" s="157">
        <f t="shared" si="72"/>
        <v>1.98847069007047E-2</v>
      </c>
      <c r="O302" s="157" t="s">
        <v>18</v>
      </c>
      <c r="P302" s="157" t="s">
        <v>195</v>
      </c>
      <c r="T302" s="157" t="s">
        <v>350</v>
      </c>
      <c r="U302" s="157" t="str">
        <f t="shared" si="73"/>
        <v>R_ES-APP-CW</v>
      </c>
      <c r="V302" s="157" t="str">
        <f t="shared" si="73"/>
        <v>FH12_13</v>
      </c>
      <c r="W302" s="157">
        <f t="shared" si="74"/>
        <v>2.05767152130325E-2</v>
      </c>
      <c r="X302" s="157" t="s">
        <v>18</v>
      </c>
      <c r="Y302" s="157" t="s">
        <v>190</v>
      </c>
      <c r="AC302" s="157" t="s">
        <v>350</v>
      </c>
      <c r="AD302" s="157" t="str">
        <f t="shared" si="75"/>
        <v>R_ES-APP-CW</v>
      </c>
      <c r="AE302" s="157" t="str">
        <f t="shared" si="75"/>
        <v>FH12_13</v>
      </c>
      <c r="AF302" s="157">
        <f t="shared" si="76"/>
        <v>1.7899394766943098E-2</v>
      </c>
      <c r="AG302" s="157" t="s">
        <v>18</v>
      </c>
      <c r="AH302" s="157" t="s">
        <v>196</v>
      </c>
      <c r="AL302" s="157" t="s">
        <v>350</v>
      </c>
      <c r="AM302" s="157" t="str">
        <f t="shared" si="77"/>
        <v>R_ES-APP-CW</v>
      </c>
      <c r="AN302" s="157" t="str">
        <f t="shared" si="77"/>
        <v>FH12_13</v>
      </c>
      <c r="AO302" s="157">
        <f t="shared" si="78"/>
        <v>1.97346377775574E-2</v>
      </c>
      <c r="AP302" s="157" t="s">
        <v>18</v>
      </c>
      <c r="AQ302" s="157" t="s">
        <v>193</v>
      </c>
      <c r="AU302" s="157" t="s">
        <v>350</v>
      </c>
      <c r="AV302" s="157" t="str">
        <f t="shared" si="79"/>
        <v>R_ES-APP-CW</v>
      </c>
      <c r="AW302" s="157" t="str">
        <f t="shared" si="79"/>
        <v>FH12_13</v>
      </c>
      <c r="AX302" s="157">
        <f t="shared" si="80"/>
        <v>2.0262699404647901E-2</v>
      </c>
      <c r="AY302" s="157" t="s">
        <v>18</v>
      </c>
      <c r="AZ302" s="157" t="s">
        <v>192</v>
      </c>
      <c r="BD302" s="157" t="s">
        <v>350</v>
      </c>
      <c r="BE302" s="157" t="str">
        <f t="shared" si="81"/>
        <v>R_ES-APP-CW</v>
      </c>
      <c r="BF302" s="157" t="str">
        <f t="shared" si="81"/>
        <v>FH12_13</v>
      </c>
      <c r="BG302" s="157">
        <f t="shared" si="85"/>
        <v>1.97346377775574E-2</v>
      </c>
      <c r="BH302" s="157" t="s">
        <v>18</v>
      </c>
      <c r="BI302" s="157" t="s">
        <v>194</v>
      </c>
      <c r="BM302" s="157" t="s">
        <v>350</v>
      </c>
      <c r="BN302" s="157" t="str">
        <f t="shared" si="82"/>
        <v>R_ES-APP-CW</v>
      </c>
      <c r="BO302" s="157" t="str">
        <f t="shared" si="82"/>
        <v>FH12_13</v>
      </c>
      <c r="BP302" s="157">
        <f t="shared" si="83"/>
        <v>2.0262699404647901E-2</v>
      </c>
      <c r="BQ302" s="157" t="s">
        <v>18</v>
      </c>
      <c r="BR302" s="157" t="s">
        <v>191</v>
      </c>
    </row>
    <row r="303" spans="11:70">
      <c r="K303" s="158" t="s">
        <v>350</v>
      </c>
      <c r="L303" s="157" t="str">
        <f t="shared" si="84"/>
        <v>R_ES-APP-CW</v>
      </c>
      <c r="M303" s="157" t="str">
        <f t="shared" si="71"/>
        <v>FH14_15</v>
      </c>
      <c r="N303" s="157">
        <f t="shared" si="72"/>
        <v>2.0838990619720801E-2</v>
      </c>
      <c r="O303" s="157" t="s">
        <v>18</v>
      </c>
      <c r="P303" s="157" t="s">
        <v>195</v>
      </c>
      <c r="T303" s="157" t="s">
        <v>350</v>
      </c>
      <c r="U303" s="157" t="str">
        <f t="shared" si="73"/>
        <v>R_ES-APP-CW</v>
      </c>
      <c r="V303" s="157" t="str">
        <f t="shared" si="73"/>
        <v>FH14_15</v>
      </c>
      <c r="W303" s="157">
        <f t="shared" si="74"/>
        <v>2.0134412075970901E-2</v>
      </c>
      <c r="X303" s="157" t="s">
        <v>18</v>
      </c>
      <c r="Y303" s="157" t="s">
        <v>190</v>
      </c>
      <c r="AC303" s="157" t="s">
        <v>350</v>
      </c>
      <c r="AD303" s="157" t="str">
        <f t="shared" si="75"/>
        <v>R_ES-APP-CW</v>
      </c>
      <c r="AE303" s="157" t="str">
        <f t="shared" si="75"/>
        <v>FH14_15</v>
      </c>
      <c r="AF303" s="157">
        <f t="shared" si="76"/>
        <v>2.07530234250215E-2</v>
      </c>
      <c r="AG303" s="157" t="s">
        <v>18</v>
      </c>
      <c r="AH303" s="157" t="s">
        <v>196</v>
      </c>
      <c r="AL303" s="157" t="s">
        <v>350</v>
      </c>
      <c r="AM303" s="157" t="str">
        <f t="shared" si="77"/>
        <v>R_ES-APP-CW</v>
      </c>
      <c r="AN303" s="157" t="str">
        <f t="shared" si="77"/>
        <v>FH14_15</v>
      </c>
      <c r="AO303" s="157">
        <f t="shared" si="78"/>
        <v>2.0621254467741299E-2</v>
      </c>
      <c r="AP303" s="157" t="s">
        <v>18</v>
      </c>
      <c r="AQ303" s="157" t="s">
        <v>193</v>
      </c>
      <c r="AU303" s="157" t="s">
        <v>350</v>
      </c>
      <c r="AV303" s="157" t="str">
        <f t="shared" si="79"/>
        <v>R_ES-APP-CW</v>
      </c>
      <c r="AW303" s="157" t="str">
        <f t="shared" si="79"/>
        <v>FH14_15</v>
      </c>
      <c r="AX303" s="157">
        <f t="shared" si="80"/>
        <v>2.1172817979268701E-2</v>
      </c>
      <c r="AY303" s="157" t="s">
        <v>18</v>
      </c>
      <c r="AZ303" s="157" t="s">
        <v>192</v>
      </c>
      <c r="BD303" s="157" t="s">
        <v>350</v>
      </c>
      <c r="BE303" s="157" t="str">
        <f t="shared" si="81"/>
        <v>R_ES-APP-CW</v>
      </c>
      <c r="BF303" s="157" t="str">
        <f t="shared" si="81"/>
        <v>FH14_15</v>
      </c>
      <c r="BG303" s="157">
        <f t="shared" si="85"/>
        <v>2.0621254467741299E-2</v>
      </c>
      <c r="BH303" s="157" t="s">
        <v>18</v>
      </c>
      <c r="BI303" s="157" t="s">
        <v>194</v>
      </c>
      <c r="BM303" s="157" t="s">
        <v>350</v>
      </c>
      <c r="BN303" s="157" t="str">
        <f t="shared" si="82"/>
        <v>R_ES-APP-CW</v>
      </c>
      <c r="BO303" s="157" t="str">
        <f t="shared" si="82"/>
        <v>FH14_15</v>
      </c>
      <c r="BP303" s="157">
        <f t="shared" si="83"/>
        <v>2.1172817979268701E-2</v>
      </c>
      <c r="BQ303" s="157" t="s">
        <v>18</v>
      </c>
      <c r="BR303" s="157" t="s">
        <v>191</v>
      </c>
    </row>
    <row r="304" spans="11:70">
      <c r="K304" s="157" t="s">
        <v>350</v>
      </c>
      <c r="L304" s="157" t="str">
        <f t="shared" si="84"/>
        <v>R_ES-APP-CW</v>
      </c>
      <c r="M304" s="157" t="str">
        <f t="shared" si="71"/>
        <v>FH16_17</v>
      </c>
      <c r="N304" s="157">
        <f t="shared" si="72"/>
        <v>2.11595818818846E-2</v>
      </c>
      <c r="O304" s="157" t="s">
        <v>18</v>
      </c>
      <c r="P304" s="157" t="s">
        <v>195</v>
      </c>
      <c r="T304" s="157" t="s">
        <v>350</v>
      </c>
      <c r="U304" s="157" t="str">
        <f t="shared" si="73"/>
        <v>R_ES-APP-CW</v>
      </c>
      <c r="V304" s="157" t="str">
        <f t="shared" si="73"/>
        <v>FH16_17</v>
      </c>
      <c r="W304" s="157">
        <f t="shared" si="74"/>
        <v>1.9900470527555999E-2</v>
      </c>
      <c r="X304" s="157" t="s">
        <v>18</v>
      </c>
      <c r="Y304" s="157" t="s">
        <v>190</v>
      </c>
      <c r="AC304" s="157" t="s">
        <v>350</v>
      </c>
      <c r="AD304" s="157" t="str">
        <f t="shared" ref="AD304:AE319" si="86">U304</f>
        <v>R_ES-APP-CW</v>
      </c>
      <c r="AE304" s="157" t="str">
        <f t="shared" si="86"/>
        <v>FH16_17</v>
      </c>
      <c r="AF304" s="157">
        <f t="shared" si="76"/>
        <v>2.1834856434323001E-2</v>
      </c>
      <c r="AG304" s="157" t="s">
        <v>18</v>
      </c>
      <c r="AH304" s="157" t="s">
        <v>196</v>
      </c>
      <c r="AL304" s="157" t="s">
        <v>350</v>
      </c>
      <c r="AM304" s="157" t="str">
        <f t="shared" ref="AM304:AN319" si="87">AD304</f>
        <v>R_ES-APP-CW</v>
      </c>
      <c r="AN304" s="157" t="str">
        <f t="shared" si="87"/>
        <v>FH16_17</v>
      </c>
      <c r="AO304" s="157">
        <f t="shared" si="78"/>
        <v>2.0861762903381698E-2</v>
      </c>
      <c r="AP304" s="157" t="s">
        <v>18</v>
      </c>
      <c r="AQ304" s="157" t="s">
        <v>193</v>
      </c>
      <c r="AU304" s="157" t="s">
        <v>350</v>
      </c>
      <c r="AV304" s="157" t="str">
        <f t="shared" ref="AV304:AW319" si="88">AM304</f>
        <v>R_ES-APP-CW</v>
      </c>
      <c r="AW304" s="157" t="str">
        <f t="shared" si="88"/>
        <v>FH16_17</v>
      </c>
      <c r="AX304" s="157">
        <f t="shared" si="80"/>
        <v>2.13427940914599E-2</v>
      </c>
      <c r="AY304" s="157" t="s">
        <v>18</v>
      </c>
      <c r="AZ304" s="157" t="s">
        <v>192</v>
      </c>
      <c r="BD304" s="157" t="s">
        <v>350</v>
      </c>
      <c r="BE304" s="157" t="str">
        <f t="shared" ref="BE304:BF319" si="89">AV304</f>
        <v>R_ES-APP-CW</v>
      </c>
      <c r="BF304" s="157" t="str">
        <f t="shared" si="89"/>
        <v>FH16_17</v>
      </c>
      <c r="BG304" s="157">
        <f t="shared" si="85"/>
        <v>2.0861762903381698E-2</v>
      </c>
      <c r="BH304" s="157" t="s">
        <v>18</v>
      </c>
      <c r="BI304" s="157" t="s">
        <v>194</v>
      </c>
      <c r="BM304" s="157" t="s">
        <v>350</v>
      </c>
      <c r="BN304" s="157" t="str">
        <f t="shared" ref="BN304:BO319" si="90">BE304</f>
        <v>R_ES-APP-CW</v>
      </c>
      <c r="BO304" s="157" t="str">
        <f t="shared" si="90"/>
        <v>FH16_17</v>
      </c>
      <c r="BP304" s="157">
        <f t="shared" si="83"/>
        <v>2.13427940914599E-2</v>
      </c>
      <c r="BQ304" s="157" t="s">
        <v>18</v>
      </c>
      <c r="BR304" s="157" t="s">
        <v>191</v>
      </c>
    </row>
    <row r="305" spans="11:70">
      <c r="K305" s="157" t="s">
        <v>350</v>
      </c>
      <c r="L305" s="157" t="str">
        <f t="shared" si="84"/>
        <v>R_ES-APP-CW</v>
      </c>
      <c r="M305" s="157" t="str">
        <f t="shared" si="71"/>
        <v>FH18_19</v>
      </c>
      <c r="N305" s="157">
        <f t="shared" si="72"/>
        <v>2.12246785407572E-2</v>
      </c>
      <c r="O305" s="157" t="s">
        <v>18</v>
      </c>
      <c r="P305" s="157" t="s">
        <v>195</v>
      </c>
      <c r="T305" s="157" t="s">
        <v>350</v>
      </c>
      <c r="U305" s="157" t="str">
        <f t="shared" ref="U305:V320" si="91">L305</f>
        <v>R_ES-APP-CW</v>
      </c>
      <c r="V305" s="157" t="str">
        <f t="shared" si="91"/>
        <v>FH18_19</v>
      </c>
      <c r="W305" s="157">
        <f t="shared" si="74"/>
        <v>2.0107856361089999E-2</v>
      </c>
      <c r="X305" s="157" t="s">
        <v>18</v>
      </c>
      <c r="Y305" s="157" t="s">
        <v>190</v>
      </c>
      <c r="AC305" s="157" t="s">
        <v>350</v>
      </c>
      <c r="AD305" s="157" t="str">
        <f t="shared" si="86"/>
        <v>R_ES-APP-CW</v>
      </c>
      <c r="AE305" s="157" t="str">
        <f t="shared" si="86"/>
        <v>FH18_19</v>
      </c>
      <c r="AF305" s="157">
        <f t="shared" si="76"/>
        <v>2.1851663341138701E-2</v>
      </c>
      <c r="AG305" s="157" t="s">
        <v>18</v>
      </c>
      <c r="AH305" s="157" t="s">
        <v>196</v>
      </c>
      <c r="AL305" s="157" t="s">
        <v>350</v>
      </c>
      <c r="AM305" s="157" t="str">
        <f t="shared" si="87"/>
        <v>R_ES-APP-CW</v>
      </c>
      <c r="AN305" s="157" t="str">
        <f t="shared" si="87"/>
        <v>FH18_19</v>
      </c>
      <c r="AO305" s="157">
        <f t="shared" si="78"/>
        <v>2.0787222764254099E-2</v>
      </c>
      <c r="AP305" s="157" t="s">
        <v>18</v>
      </c>
      <c r="AQ305" s="157" t="s">
        <v>193</v>
      </c>
      <c r="AU305" s="157" t="s">
        <v>350</v>
      </c>
      <c r="AV305" s="157" t="str">
        <f t="shared" si="88"/>
        <v>R_ES-APP-CW</v>
      </c>
      <c r="AW305" s="157" t="str">
        <f t="shared" si="88"/>
        <v>FH18_19</v>
      </c>
      <c r="AX305" s="157">
        <f t="shared" si="80"/>
        <v>2.1302546509600999E-2</v>
      </c>
      <c r="AY305" s="157" t="s">
        <v>18</v>
      </c>
      <c r="AZ305" s="157" t="s">
        <v>192</v>
      </c>
      <c r="BD305" s="157" t="s">
        <v>350</v>
      </c>
      <c r="BE305" s="157" t="str">
        <f t="shared" si="89"/>
        <v>R_ES-APP-CW</v>
      </c>
      <c r="BF305" s="157" t="str">
        <f t="shared" si="89"/>
        <v>FH18_19</v>
      </c>
      <c r="BG305" s="157">
        <f t="shared" si="85"/>
        <v>2.0787222764254099E-2</v>
      </c>
      <c r="BH305" s="157" t="s">
        <v>18</v>
      </c>
      <c r="BI305" s="157" t="s">
        <v>194</v>
      </c>
      <c r="BM305" s="157" t="s">
        <v>350</v>
      </c>
      <c r="BN305" s="157" t="str">
        <f t="shared" si="90"/>
        <v>R_ES-APP-CW</v>
      </c>
      <c r="BO305" s="157" t="str">
        <f t="shared" si="90"/>
        <v>FH18_19</v>
      </c>
      <c r="BP305" s="157">
        <f t="shared" si="83"/>
        <v>2.1302546509600999E-2</v>
      </c>
      <c r="BQ305" s="157" t="s">
        <v>18</v>
      </c>
      <c r="BR305" s="157" t="s">
        <v>191</v>
      </c>
    </row>
    <row r="306" spans="11:70">
      <c r="K306" s="157" t="s">
        <v>350</v>
      </c>
      <c r="L306" s="157" t="str">
        <f t="shared" si="84"/>
        <v>R_ES-APP-CW</v>
      </c>
      <c r="M306" s="157" t="str">
        <f t="shared" si="71"/>
        <v>FH20_21</v>
      </c>
      <c r="N306" s="157">
        <f t="shared" si="72"/>
        <v>2.1196759693815001E-2</v>
      </c>
      <c r="O306" s="157" t="s">
        <v>18</v>
      </c>
      <c r="P306" s="157" t="s">
        <v>195</v>
      </c>
      <c r="T306" s="157" t="s">
        <v>350</v>
      </c>
      <c r="U306" s="157" t="str">
        <f t="shared" si="91"/>
        <v>R_ES-APP-CW</v>
      </c>
      <c r="V306" s="157" t="str">
        <f t="shared" si="91"/>
        <v>FH20_21</v>
      </c>
      <c r="W306" s="157">
        <f t="shared" si="74"/>
        <v>2.0969036728827498E-2</v>
      </c>
      <c r="X306" s="157" t="s">
        <v>18</v>
      </c>
      <c r="Y306" s="157" t="s">
        <v>190</v>
      </c>
      <c r="AC306" s="157" t="s">
        <v>350</v>
      </c>
      <c r="AD306" s="157" t="str">
        <f t="shared" si="86"/>
        <v>R_ES-APP-CW</v>
      </c>
      <c r="AE306" s="157" t="str">
        <f t="shared" si="86"/>
        <v>FH20_21</v>
      </c>
      <c r="AF306" s="157">
        <f t="shared" si="76"/>
        <v>2.15704297529681E-2</v>
      </c>
      <c r="AG306" s="157" t="s">
        <v>18</v>
      </c>
      <c r="AH306" s="157" t="s">
        <v>196</v>
      </c>
      <c r="AL306" s="157" t="s">
        <v>350</v>
      </c>
      <c r="AM306" s="157" t="str">
        <f t="shared" si="87"/>
        <v>R_ES-APP-CW</v>
      </c>
      <c r="AN306" s="157" t="str">
        <f t="shared" si="87"/>
        <v>FH20_21</v>
      </c>
      <c r="AO306" s="157">
        <f t="shared" si="78"/>
        <v>2.0999926566056201E-2</v>
      </c>
      <c r="AP306" s="157" t="s">
        <v>18</v>
      </c>
      <c r="AQ306" s="157" t="s">
        <v>193</v>
      </c>
      <c r="AU306" s="157" t="s">
        <v>350</v>
      </c>
      <c r="AV306" s="157" t="str">
        <f t="shared" si="88"/>
        <v>R_ES-APP-CW</v>
      </c>
      <c r="AW306" s="157" t="str">
        <f t="shared" si="88"/>
        <v>FH20_21</v>
      </c>
      <c r="AX306" s="157">
        <f t="shared" si="80"/>
        <v>2.17291485724036E-2</v>
      </c>
      <c r="AY306" s="157" t="s">
        <v>18</v>
      </c>
      <c r="AZ306" s="157" t="s">
        <v>192</v>
      </c>
      <c r="BD306" s="157" t="s">
        <v>350</v>
      </c>
      <c r="BE306" s="157" t="str">
        <f t="shared" si="89"/>
        <v>R_ES-APP-CW</v>
      </c>
      <c r="BF306" s="157" t="str">
        <f t="shared" si="89"/>
        <v>FH20_21</v>
      </c>
      <c r="BG306" s="157">
        <f t="shared" si="85"/>
        <v>2.0999926566056201E-2</v>
      </c>
      <c r="BH306" s="157" t="s">
        <v>18</v>
      </c>
      <c r="BI306" s="157" t="s">
        <v>194</v>
      </c>
      <c r="BM306" s="157" t="s">
        <v>350</v>
      </c>
      <c r="BN306" s="157" t="str">
        <f t="shared" si="90"/>
        <v>R_ES-APP-CW</v>
      </c>
      <c r="BO306" s="157" t="str">
        <f t="shared" si="90"/>
        <v>FH20_21</v>
      </c>
      <c r="BP306" s="157">
        <f t="shared" si="83"/>
        <v>2.17291485724036E-2</v>
      </c>
      <c r="BQ306" s="157" t="s">
        <v>18</v>
      </c>
      <c r="BR306" s="157" t="s">
        <v>191</v>
      </c>
    </row>
    <row r="307" spans="11:70">
      <c r="K307" s="158" t="s">
        <v>350</v>
      </c>
      <c r="L307" s="157" t="str">
        <f t="shared" si="84"/>
        <v>R_ES-APP-CW</v>
      </c>
      <c r="M307" s="157" t="str">
        <f t="shared" si="71"/>
        <v>FH22_23</v>
      </c>
      <c r="N307" s="157">
        <f t="shared" si="72"/>
        <v>2.13786036359911E-2</v>
      </c>
      <c r="O307" s="157" t="s">
        <v>18</v>
      </c>
      <c r="P307" s="157" t="s">
        <v>195</v>
      </c>
      <c r="T307" s="157" t="s">
        <v>350</v>
      </c>
      <c r="U307" s="157" t="str">
        <f t="shared" si="91"/>
        <v>R_ES-APP-CW</v>
      </c>
      <c r="V307" s="157" t="str">
        <f t="shared" si="91"/>
        <v>FH22_23</v>
      </c>
      <c r="W307" s="157">
        <f t="shared" si="74"/>
        <v>2.0691198572281501E-2</v>
      </c>
      <c r="X307" s="157" t="s">
        <v>18</v>
      </c>
      <c r="Y307" s="157" t="s">
        <v>190</v>
      </c>
      <c r="AC307" s="157" t="s">
        <v>350</v>
      </c>
      <c r="AD307" s="157" t="str">
        <f t="shared" si="86"/>
        <v>R_ES-APP-CW</v>
      </c>
      <c r="AE307" s="157" t="str">
        <f t="shared" si="86"/>
        <v>FH22_23</v>
      </c>
      <c r="AF307" s="157">
        <f t="shared" si="76"/>
        <v>2.1709141168517701E-2</v>
      </c>
      <c r="AG307" s="157" t="s">
        <v>18</v>
      </c>
      <c r="AH307" s="157" t="s">
        <v>196</v>
      </c>
      <c r="AL307" s="157" t="s">
        <v>350</v>
      </c>
      <c r="AM307" s="157" t="str">
        <f t="shared" si="87"/>
        <v>R_ES-APP-CW</v>
      </c>
      <c r="AN307" s="157" t="str">
        <f t="shared" si="87"/>
        <v>FH22_23</v>
      </c>
      <c r="AO307" s="157">
        <f t="shared" si="78"/>
        <v>2.12075715419054E-2</v>
      </c>
      <c r="AP307" s="157" t="s">
        <v>18</v>
      </c>
      <c r="AQ307" s="157" t="s">
        <v>193</v>
      </c>
      <c r="AU307" s="157" t="s">
        <v>350</v>
      </c>
      <c r="AV307" s="157" t="str">
        <f t="shared" si="88"/>
        <v>R_ES-APP-CW</v>
      </c>
      <c r="AW307" s="157" t="str">
        <f t="shared" si="88"/>
        <v>FH22_23</v>
      </c>
      <c r="AX307" s="157">
        <f t="shared" si="80"/>
        <v>2.2554595860836201E-2</v>
      </c>
      <c r="AY307" s="157" t="s">
        <v>18</v>
      </c>
      <c r="AZ307" s="157" t="s">
        <v>192</v>
      </c>
      <c r="BD307" s="157" t="s">
        <v>350</v>
      </c>
      <c r="BE307" s="157" t="str">
        <f t="shared" si="89"/>
        <v>R_ES-APP-CW</v>
      </c>
      <c r="BF307" s="157" t="str">
        <f t="shared" si="89"/>
        <v>FH22_23</v>
      </c>
      <c r="BG307" s="157">
        <f t="shared" si="85"/>
        <v>2.12075715419054E-2</v>
      </c>
      <c r="BH307" s="157" t="s">
        <v>18</v>
      </c>
      <c r="BI307" s="157" t="s">
        <v>194</v>
      </c>
      <c r="BM307" s="157" t="s">
        <v>350</v>
      </c>
      <c r="BN307" s="157" t="str">
        <f t="shared" si="90"/>
        <v>R_ES-APP-CW</v>
      </c>
      <c r="BO307" s="157" t="str">
        <f t="shared" si="90"/>
        <v>FH22_23</v>
      </c>
      <c r="BP307" s="157">
        <f t="shared" si="83"/>
        <v>2.2554595860836201E-2</v>
      </c>
      <c r="BQ307" s="157" t="s">
        <v>18</v>
      </c>
      <c r="BR307" s="157" t="s">
        <v>191</v>
      </c>
    </row>
    <row r="308" spans="11:70">
      <c r="K308" s="157" t="s">
        <v>350</v>
      </c>
      <c r="L308" s="157" t="str">
        <f t="shared" si="84"/>
        <v>R_ES-APP-CW</v>
      </c>
      <c r="M308" s="157" t="str">
        <f t="shared" si="71"/>
        <v>WH0_1</v>
      </c>
      <c r="N308" s="157">
        <f t="shared" si="72"/>
        <v>2.33000948138204E-2</v>
      </c>
      <c r="O308" s="157" t="s">
        <v>18</v>
      </c>
      <c r="P308" s="157" t="s">
        <v>195</v>
      </c>
      <c r="T308" s="157" t="s">
        <v>350</v>
      </c>
      <c r="U308" s="157" t="str">
        <f t="shared" si="91"/>
        <v>R_ES-APP-CW</v>
      </c>
      <c r="V308" s="157" t="str">
        <f t="shared" si="91"/>
        <v>WH0_1</v>
      </c>
      <c r="W308" s="157">
        <f t="shared" si="74"/>
        <v>2.7052832396289E-2</v>
      </c>
      <c r="X308" s="157" t="s">
        <v>18</v>
      </c>
      <c r="Y308" s="157" t="s">
        <v>190</v>
      </c>
      <c r="AC308" s="157" t="s">
        <v>350</v>
      </c>
      <c r="AD308" s="157" t="str">
        <f t="shared" si="86"/>
        <v>R_ES-APP-CW</v>
      </c>
      <c r="AE308" s="157" t="str">
        <f t="shared" si="86"/>
        <v>WH0_1</v>
      </c>
      <c r="AF308" s="157">
        <f t="shared" si="76"/>
        <v>2.6977531248366202E-2</v>
      </c>
      <c r="AG308" s="157" t="s">
        <v>18</v>
      </c>
      <c r="AH308" s="157" t="s">
        <v>196</v>
      </c>
      <c r="AL308" s="157" t="s">
        <v>350</v>
      </c>
      <c r="AM308" s="157" t="str">
        <f t="shared" si="87"/>
        <v>R_ES-APP-CW</v>
      </c>
      <c r="AN308" s="157" t="str">
        <f t="shared" si="87"/>
        <v>WH0_1</v>
      </c>
      <c r="AO308" s="157">
        <f t="shared" si="78"/>
        <v>2.6007960145311398E-2</v>
      </c>
      <c r="AP308" s="157" t="s">
        <v>18</v>
      </c>
      <c r="AQ308" s="157" t="s">
        <v>193</v>
      </c>
      <c r="AU308" s="157" t="s">
        <v>350</v>
      </c>
      <c r="AV308" s="157" t="str">
        <f t="shared" si="88"/>
        <v>R_ES-APP-CW</v>
      </c>
      <c r="AW308" s="157" t="str">
        <f t="shared" si="88"/>
        <v>WH0_1</v>
      </c>
      <c r="AX308" s="157">
        <f t="shared" si="80"/>
        <v>2.5192013319288099E-2</v>
      </c>
      <c r="AY308" s="157" t="s">
        <v>18</v>
      </c>
      <c r="AZ308" s="157" t="s">
        <v>192</v>
      </c>
      <c r="BD308" s="157" t="s">
        <v>350</v>
      </c>
      <c r="BE308" s="157" t="str">
        <f t="shared" si="89"/>
        <v>R_ES-APP-CW</v>
      </c>
      <c r="BF308" s="157" t="str">
        <f t="shared" si="89"/>
        <v>WH0_1</v>
      </c>
      <c r="BG308" s="157">
        <f t="shared" si="85"/>
        <v>2.6007960145311398E-2</v>
      </c>
      <c r="BH308" s="157" t="s">
        <v>18</v>
      </c>
      <c r="BI308" s="157" t="s">
        <v>194</v>
      </c>
      <c r="BM308" s="157" t="s">
        <v>350</v>
      </c>
      <c r="BN308" s="157" t="str">
        <f t="shared" si="90"/>
        <v>R_ES-APP-CW</v>
      </c>
      <c r="BO308" s="157" t="str">
        <f t="shared" si="90"/>
        <v>WH0_1</v>
      </c>
      <c r="BP308" s="157">
        <f t="shared" si="83"/>
        <v>2.5192013319288099E-2</v>
      </c>
      <c r="BQ308" s="157" t="s">
        <v>18</v>
      </c>
      <c r="BR308" s="157" t="s">
        <v>191</v>
      </c>
    </row>
    <row r="309" spans="11:70">
      <c r="K309" s="157" t="s">
        <v>350</v>
      </c>
      <c r="L309" s="157" t="str">
        <f t="shared" si="84"/>
        <v>R_ES-APP-CW</v>
      </c>
      <c r="M309" s="157" t="str">
        <f t="shared" si="71"/>
        <v>WH2_3</v>
      </c>
      <c r="N309" s="157">
        <f t="shared" si="72"/>
        <v>2.2949279837092901E-2</v>
      </c>
      <c r="O309" s="157" t="s">
        <v>18</v>
      </c>
      <c r="P309" s="157" t="s">
        <v>195</v>
      </c>
      <c r="T309" s="157" t="s">
        <v>350</v>
      </c>
      <c r="U309" s="157" t="str">
        <f t="shared" si="91"/>
        <v>R_ES-APP-CW</v>
      </c>
      <c r="V309" s="157" t="str">
        <f t="shared" si="91"/>
        <v>WH2_3</v>
      </c>
      <c r="W309" s="157">
        <f t="shared" si="74"/>
        <v>2.5013577036882999E-2</v>
      </c>
      <c r="X309" s="157" t="s">
        <v>18</v>
      </c>
      <c r="Y309" s="157" t="s">
        <v>190</v>
      </c>
      <c r="AC309" s="157" t="s">
        <v>350</v>
      </c>
      <c r="AD309" s="157" t="str">
        <f t="shared" si="86"/>
        <v>R_ES-APP-CW</v>
      </c>
      <c r="AE309" s="157" t="str">
        <f t="shared" si="86"/>
        <v>WH2_3</v>
      </c>
      <c r="AF309" s="157">
        <f t="shared" si="76"/>
        <v>2.6652958693426002E-2</v>
      </c>
      <c r="AG309" s="157" t="s">
        <v>18</v>
      </c>
      <c r="AH309" s="157" t="s">
        <v>196</v>
      </c>
      <c r="AL309" s="157" t="s">
        <v>350</v>
      </c>
      <c r="AM309" s="157" t="str">
        <f t="shared" si="87"/>
        <v>R_ES-APP-CW</v>
      </c>
      <c r="AN309" s="157" t="str">
        <f t="shared" si="87"/>
        <v>WH2_3</v>
      </c>
      <c r="AO309" s="157">
        <f t="shared" si="78"/>
        <v>2.5282231921475801E-2</v>
      </c>
      <c r="AP309" s="157" t="s">
        <v>18</v>
      </c>
      <c r="AQ309" s="157" t="s">
        <v>193</v>
      </c>
      <c r="AU309" s="157" t="s">
        <v>350</v>
      </c>
      <c r="AV309" s="157" t="str">
        <f t="shared" si="88"/>
        <v>R_ES-APP-CW</v>
      </c>
      <c r="AW309" s="157" t="str">
        <f t="shared" si="88"/>
        <v>WH2_3</v>
      </c>
      <c r="AX309" s="157">
        <f t="shared" si="80"/>
        <v>2.4011456297412501E-2</v>
      </c>
      <c r="AY309" s="157" t="s">
        <v>18</v>
      </c>
      <c r="AZ309" s="157" t="s">
        <v>192</v>
      </c>
      <c r="BD309" s="157" t="s">
        <v>350</v>
      </c>
      <c r="BE309" s="157" t="str">
        <f t="shared" si="89"/>
        <v>R_ES-APP-CW</v>
      </c>
      <c r="BF309" s="157" t="str">
        <f t="shared" si="89"/>
        <v>WH2_3</v>
      </c>
      <c r="BG309" s="157">
        <f t="shared" si="85"/>
        <v>2.5282231921475801E-2</v>
      </c>
      <c r="BH309" s="157" t="s">
        <v>18</v>
      </c>
      <c r="BI309" s="157" t="s">
        <v>194</v>
      </c>
      <c r="BM309" s="157" t="s">
        <v>350</v>
      </c>
      <c r="BN309" s="157" t="str">
        <f t="shared" si="90"/>
        <v>R_ES-APP-CW</v>
      </c>
      <c r="BO309" s="157" t="str">
        <f t="shared" si="90"/>
        <v>WH2_3</v>
      </c>
      <c r="BP309" s="157">
        <f t="shared" si="83"/>
        <v>2.4011456297412501E-2</v>
      </c>
      <c r="BQ309" s="157" t="s">
        <v>18</v>
      </c>
      <c r="BR309" s="157" t="s">
        <v>191</v>
      </c>
    </row>
    <row r="310" spans="11:70">
      <c r="K310" s="157" t="s">
        <v>350</v>
      </c>
      <c r="L310" s="157" t="str">
        <f t="shared" si="84"/>
        <v>R_ES-APP-CW</v>
      </c>
      <c r="M310" s="157" t="str">
        <f t="shared" si="71"/>
        <v>WH4_5</v>
      </c>
      <c r="N310" s="157">
        <f t="shared" si="72"/>
        <v>2.2222380945545701E-2</v>
      </c>
      <c r="O310" s="157" t="s">
        <v>18</v>
      </c>
      <c r="P310" s="157" t="s">
        <v>195</v>
      </c>
      <c r="T310" s="157" t="s">
        <v>350</v>
      </c>
      <c r="U310" s="157" t="str">
        <f t="shared" si="91"/>
        <v>R_ES-APP-CW</v>
      </c>
      <c r="V310" s="157" t="str">
        <f t="shared" si="91"/>
        <v>WH4_5</v>
      </c>
      <c r="W310" s="157">
        <f t="shared" si="74"/>
        <v>2.3696203770169001E-2</v>
      </c>
      <c r="X310" s="157" t="s">
        <v>18</v>
      </c>
      <c r="Y310" s="157" t="s">
        <v>190</v>
      </c>
      <c r="AC310" s="157" t="s">
        <v>350</v>
      </c>
      <c r="AD310" s="157" t="str">
        <f t="shared" si="86"/>
        <v>R_ES-APP-CW</v>
      </c>
      <c r="AE310" s="157" t="str">
        <f t="shared" si="86"/>
        <v>WH4_5</v>
      </c>
      <c r="AF310" s="157">
        <f t="shared" si="76"/>
        <v>2.4917071568632501E-2</v>
      </c>
      <c r="AG310" s="157" t="s">
        <v>18</v>
      </c>
      <c r="AH310" s="157" t="s">
        <v>196</v>
      </c>
      <c r="AL310" s="157" t="s">
        <v>350</v>
      </c>
      <c r="AM310" s="157" t="str">
        <f t="shared" si="87"/>
        <v>R_ES-APP-CW</v>
      </c>
      <c r="AN310" s="157" t="str">
        <f t="shared" si="87"/>
        <v>WH4_5</v>
      </c>
      <c r="AO310" s="157">
        <f t="shared" si="78"/>
        <v>2.3916599319823598E-2</v>
      </c>
      <c r="AP310" s="157" t="s">
        <v>18</v>
      </c>
      <c r="AQ310" s="157" t="s">
        <v>193</v>
      </c>
      <c r="AU310" s="157" t="s">
        <v>350</v>
      </c>
      <c r="AV310" s="157" t="str">
        <f t="shared" si="88"/>
        <v>R_ES-APP-CW</v>
      </c>
      <c r="AW310" s="157" t="str">
        <f t="shared" si="88"/>
        <v>WH4_5</v>
      </c>
      <c r="AX310" s="157">
        <f t="shared" si="80"/>
        <v>2.1583935635485999E-2</v>
      </c>
      <c r="AY310" s="157" t="s">
        <v>18</v>
      </c>
      <c r="AZ310" s="157" t="s">
        <v>192</v>
      </c>
      <c r="BD310" s="157" t="s">
        <v>350</v>
      </c>
      <c r="BE310" s="157" t="str">
        <f t="shared" si="89"/>
        <v>R_ES-APP-CW</v>
      </c>
      <c r="BF310" s="157" t="str">
        <f t="shared" si="89"/>
        <v>WH4_5</v>
      </c>
      <c r="BG310" s="157">
        <f t="shared" si="85"/>
        <v>2.3916599319823598E-2</v>
      </c>
      <c r="BH310" s="157" t="s">
        <v>18</v>
      </c>
      <c r="BI310" s="157" t="s">
        <v>194</v>
      </c>
      <c r="BM310" s="157" t="s">
        <v>350</v>
      </c>
      <c r="BN310" s="157" t="str">
        <f t="shared" si="90"/>
        <v>R_ES-APP-CW</v>
      </c>
      <c r="BO310" s="157" t="str">
        <f t="shared" si="90"/>
        <v>WH4_5</v>
      </c>
      <c r="BP310" s="157">
        <f t="shared" si="83"/>
        <v>2.1583935635485999E-2</v>
      </c>
      <c r="BQ310" s="157" t="s">
        <v>18</v>
      </c>
      <c r="BR310" s="157" t="s">
        <v>191</v>
      </c>
    </row>
    <row r="311" spans="11:70">
      <c r="K311" s="158" t="s">
        <v>350</v>
      </c>
      <c r="L311" s="157" t="str">
        <f t="shared" si="84"/>
        <v>R_ES-APP-CW</v>
      </c>
      <c r="M311" s="157" t="str">
        <f t="shared" si="71"/>
        <v>WH6_7</v>
      </c>
      <c r="N311" s="157">
        <f t="shared" si="72"/>
        <v>2.12585220509218E-2</v>
      </c>
      <c r="O311" s="157" t="s">
        <v>18</v>
      </c>
      <c r="P311" s="157" t="s">
        <v>195</v>
      </c>
      <c r="T311" s="157" t="s">
        <v>350</v>
      </c>
      <c r="U311" s="157" t="str">
        <f t="shared" si="91"/>
        <v>R_ES-APP-CW</v>
      </c>
      <c r="V311" s="157" t="str">
        <f t="shared" si="91"/>
        <v>WH6_7</v>
      </c>
      <c r="W311" s="157">
        <f t="shared" si="74"/>
        <v>2.3554467401049699E-2</v>
      </c>
      <c r="X311" s="157" t="s">
        <v>18</v>
      </c>
      <c r="Y311" s="157" t="s">
        <v>190</v>
      </c>
      <c r="AC311" s="157" t="s">
        <v>350</v>
      </c>
      <c r="AD311" s="157" t="str">
        <f t="shared" si="86"/>
        <v>R_ES-APP-CW</v>
      </c>
      <c r="AE311" s="157" t="str">
        <f t="shared" si="86"/>
        <v>WH6_7</v>
      </c>
      <c r="AF311" s="157">
        <f t="shared" si="76"/>
        <v>2.2314948777941799E-2</v>
      </c>
      <c r="AG311" s="157" t="s">
        <v>18</v>
      </c>
      <c r="AH311" s="157" t="s">
        <v>196</v>
      </c>
      <c r="AL311" s="157" t="s">
        <v>350</v>
      </c>
      <c r="AM311" s="157" t="str">
        <f t="shared" si="87"/>
        <v>R_ES-APP-CW</v>
      </c>
      <c r="AN311" s="157" t="str">
        <f t="shared" si="87"/>
        <v>WH6_7</v>
      </c>
      <c r="AO311" s="157">
        <f t="shared" si="78"/>
        <v>2.2630890443310299E-2</v>
      </c>
      <c r="AP311" s="157" t="s">
        <v>18</v>
      </c>
      <c r="AQ311" s="157" t="s">
        <v>193</v>
      </c>
      <c r="AU311" s="157" t="s">
        <v>350</v>
      </c>
      <c r="AV311" s="157" t="str">
        <f t="shared" si="88"/>
        <v>R_ES-APP-CW</v>
      </c>
      <c r="AW311" s="157" t="str">
        <f t="shared" si="88"/>
        <v>WH6_7</v>
      </c>
      <c r="AX311" s="157">
        <f t="shared" si="80"/>
        <v>1.9566457499601699E-2</v>
      </c>
      <c r="AY311" s="157" t="s">
        <v>18</v>
      </c>
      <c r="AZ311" s="157" t="s">
        <v>192</v>
      </c>
      <c r="BD311" s="157" t="s">
        <v>350</v>
      </c>
      <c r="BE311" s="157" t="str">
        <f t="shared" si="89"/>
        <v>R_ES-APP-CW</v>
      </c>
      <c r="BF311" s="157" t="str">
        <f t="shared" si="89"/>
        <v>WH6_7</v>
      </c>
      <c r="BG311" s="157">
        <f t="shared" si="85"/>
        <v>2.2630890443310299E-2</v>
      </c>
      <c r="BH311" s="157" t="s">
        <v>18</v>
      </c>
      <c r="BI311" s="157" t="s">
        <v>194</v>
      </c>
      <c r="BM311" s="157" t="s">
        <v>350</v>
      </c>
      <c r="BN311" s="157" t="str">
        <f t="shared" si="90"/>
        <v>R_ES-APP-CW</v>
      </c>
      <c r="BO311" s="157" t="str">
        <f t="shared" si="90"/>
        <v>WH6_7</v>
      </c>
      <c r="BP311" s="157">
        <f t="shared" si="83"/>
        <v>1.9566457499601699E-2</v>
      </c>
      <c r="BQ311" s="157" t="s">
        <v>18</v>
      </c>
      <c r="BR311" s="157" t="s">
        <v>191</v>
      </c>
    </row>
    <row r="312" spans="11:70">
      <c r="K312" s="157" t="s">
        <v>350</v>
      </c>
      <c r="L312" s="157" t="str">
        <f t="shared" si="84"/>
        <v>R_ES-APP-CW</v>
      </c>
      <c r="M312" s="157" t="str">
        <f t="shared" si="71"/>
        <v>WH8_9</v>
      </c>
      <c r="N312" s="157">
        <f t="shared" si="72"/>
        <v>2.07811308875425E-2</v>
      </c>
      <c r="O312" s="157" t="s">
        <v>18</v>
      </c>
      <c r="P312" s="157" t="s">
        <v>195</v>
      </c>
      <c r="T312" s="157" t="s">
        <v>350</v>
      </c>
      <c r="U312" s="157" t="str">
        <f t="shared" si="91"/>
        <v>R_ES-APP-CW</v>
      </c>
      <c r="V312" s="157" t="str">
        <f t="shared" si="91"/>
        <v>WH8_9</v>
      </c>
      <c r="W312" s="157">
        <f t="shared" si="74"/>
        <v>2.4300205766701801E-2</v>
      </c>
      <c r="X312" s="157" t="s">
        <v>18</v>
      </c>
      <c r="Y312" s="157" t="s">
        <v>190</v>
      </c>
      <c r="AC312" s="157" t="s">
        <v>350</v>
      </c>
      <c r="AD312" s="157" t="str">
        <f t="shared" si="86"/>
        <v>R_ES-APP-CW</v>
      </c>
      <c r="AE312" s="157" t="str">
        <f t="shared" si="86"/>
        <v>WH8_9</v>
      </c>
      <c r="AF312" s="157">
        <f t="shared" si="76"/>
        <v>2.06945793819697E-2</v>
      </c>
      <c r="AG312" s="157" t="s">
        <v>18</v>
      </c>
      <c r="AH312" s="157" t="s">
        <v>196</v>
      </c>
      <c r="AL312" s="157" t="s">
        <v>350</v>
      </c>
      <c r="AM312" s="157" t="str">
        <f t="shared" si="87"/>
        <v>R_ES-APP-CW</v>
      </c>
      <c r="AN312" s="157" t="str">
        <f t="shared" si="87"/>
        <v>WH8_9</v>
      </c>
      <c r="AO312" s="157">
        <f t="shared" si="78"/>
        <v>2.2198516505466399E-2</v>
      </c>
      <c r="AP312" s="157" t="s">
        <v>18</v>
      </c>
      <c r="AQ312" s="157" t="s">
        <v>193</v>
      </c>
      <c r="AU312" s="157" t="s">
        <v>350</v>
      </c>
      <c r="AV312" s="157" t="str">
        <f t="shared" si="88"/>
        <v>R_ES-APP-CW</v>
      </c>
      <c r="AW312" s="157" t="str">
        <f t="shared" si="88"/>
        <v>WH8_9</v>
      </c>
      <c r="AX312" s="157">
        <f t="shared" si="80"/>
        <v>1.89268898351184E-2</v>
      </c>
      <c r="AY312" s="157" t="s">
        <v>18</v>
      </c>
      <c r="AZ312" s="157" t="s">
        <v>192</v>
      </c>
      <c r="BD312" s="157" t="s">
        <v>350</v>
      </c>
      <c r="BE312" s="157" t="str">
        <f t="shared" si="89"/>
        <v>R_ES-APP-CW</v>
      </c>
      <c r="BF312" s="157" t="str">
        <f t="shared" si="89"/>
        <v>WH8_9</v>
      </c>
      <c r="BG312" s="157">
        <f t="shared" si="85"/>
        <v>2.2198516505466399E-2</v>
      </c>
      <c r="BH312" s="157" t="s">
        <v>18</v>
      </c>
      <c r="BI312" s="157" t="s">
        <v>194</v>
      </c>
      <c r="BM312" s="157" t="s">
        <v>350</v>
      </c>
      <c r="BN312" s="157" t="str">
        <f t="shared" si="90"/>
        <v>R_ES-APP-CW</v>
      </c>
      <c r="BO312" s="157" t="str">
        <f t="shared" si="90"/>
        <v>WH8_9</v>
      </c>
      <c r="BP312" s="157">
        <f t="shared" si="83"/>
        <v>1.89268898351184E-2</v>
      </c>
      <c r="BQ312" s="157" t="s">
        <v>18</v>
      </c>
      <c r="BR312" s="157" t="s">
        <v>191</v>
      </c>
    </row>
    <row r="313" spans="11:70">
      <c r="K313" s="157" t="s">
        <v>350</v>
      </c>
      <c r="L313" s="157" t="str">
        <f t="shared" si="84"/>
        <v>R_ES-APP-CW</v>
      </c>
      <c r="M313" s="157" t="str">
        <f t="shared" si="71"/>
        <v>WH10_11</v>
      </c>
      <c r="N313" s="157">
        <f t="shared" si="72"/>
        <v>2.0724743126449299E-2</v>
      </c>
      <c r="O313" s="157" t="s">
        <v>18</v>
      </c>
      <c r="P313" s="157" t="s">
        <v>195</v>
      </c>
      <c r="T313" s="157" t="s">
        <v>350</v>
      </c>
      <c r="U313" s="157" t="str">
        <f t="shared" si="91"/>
        <v>R_ES-APP-CW</v>
      </c>
      <c r="V313" s="157" t="str">
        <f t="shared" si="91"/>
        <v>WH10_11</v>
      </c>
      <c r="W313" s="157">
        <f t="shared" si="74"/>
        <v>2.6960606459662698E-2</v>
      </c>
      <c r="X313" s="157" t="s">
        <v>18</v>
      </c>
      <c r="Y313" s="157" t="s">
        <v>190</v>
      </c>
      <c r="AC313" s="157" t="s">
        <v>350</v>
      </c>
      <c r="AD313" s="157" t="str">
        <f t="shared" si="86"/>
        <v>R_ES-APP-CW</v>
      </c>
      <c r="AE313" s="157" t="str">
        <f t="shared" si="86"/>
        <v>WH10_11</v>
      </c>
      <c r="AF313" s="157">
        <f t="shared" si="76"/>
        <v>2.0337356222063702E-2</v>
      </c>
      <c r="AG313" s="157" t="s">
        <v>18</v>
      </c>
      <c r="AH313" s="157" t="s">
        <v>196</v>
      </c>
      <c r="AL313" s="157" t="s">
        <v>350</v>
      </c>
      <c r="AM313" s="157" t="str">
        <f t="shared" si="87"/>
        <v>R_ES-APP-CW</v>
      </c>
      <c r="AN313" s="157" t="str">
        <f t="shared" si="87"/>
        <v>WH10_11</v>
      </c>
      <c r="AO313" s="157">
        <f t="shared" si="78"/>
        <v>2.2894431747416202E-2</v>
      </c>
      <c r="AP313" s="157" t="s">
        <v>18</v>
      </c>
      <c r="AQ313" s="157" t="s">
        <v>193</v>
      </c>
      <c r="AU313" s="157" t="s">
        <v>350</v>
      </c>
      <c r="AV313" s="157" t="str">
        <f t="shared" si="88"/>
        <v>R_ES-APP-CW</v>
      </c>
      <c r="AW313" s="157" t="str">
        <f t="shared" si="88"/>
        <v>WH10_11</v>
      </c>
      <c r="AX313" s="157">
        <f t="shared" si="80"/>
        <v>1.9316772940714301E-2</v>
      </c>
      <c r="AY313" s="157" t="s">
        <v>18</v>
      </c>
      <c r="AZ313" s="157" t="s">
        <v>192</v>
      </c>
      <c r="BD313" s="157" t="s">
        <v>350</v>
      </c>
      <c r="BE313" s="157" t="str">
        <f t="shared" si="89"/>
        <v>R_ES-APP-CW</v>
      </c>
      <c r="BF313" s="157" t="str">
        <f t="shared" si="89"/>
        <v>WH10_11</v>
      </c>
      <c r="BG313" s="157">
        <f t="shared" si="85"/>
        <v>2.2894431747416202E-2</v>
      </c>
      <c r="BH313" s="157" t="s">
        <v>18</v>
      </c>
      <c r="BI313" s="157" t="s">
        <v>194</v>
      </c>
      <c r="BM313" s="157" t="s">
        <v>350</v>
      </c>
      <c r="BN313" s="157" t="str">
        <f t="shared" si="90"/>
        <v>R_ES-APP-CW</v>
      </c>
      <c r="BO313" s="157" t="str">
        <f t="shared" si="90"/>
        <v>WH10_11</v>
      </c>
      <c r="BP313" s="157">
        <f t="shared" si="83"/>
        <v>1.9316772940714301E-2</v>
      </c>
      <c r="BQ313" s="157" t="s">
        <v>18</v>
      </c>
      <c r="BR313" s="157" t="s">
        <v>191</v>
      </c>
    </row>
    <row r="314" spans="11:70">
      <c r="K314" s="157" t="s">
        <v>350</v>
      </c>
      <c r="L314" s="157" t="str">
        <f t="shared" si="84"/>
        <v>R_ES-APP-CW</v>
      </c>
      <c r="M314" s="157" t="str">
        <f t="shared" si="71"/>
        <v>WH12_13</v>
      </c>
      <c r="N314" s="157">
        <f t="shared" si="72"/>
        <v>2.13134263086159E-2</v>
      </c>
      <c r="O314" s="157" t="s">
        <v>18</v>
      </c>
      <c r="P314" s="157" t="s">
        <v>195</v>
      </c>
      <c r="T314" s="157" t="s">
        <v>350</v>
      </c>
      <c r="U314" s="157" t="str">
        <f t="shared" si="91"/>
        <v>R_ES-APP-CW</v>
      </c>
      <c r="V314" s="157" t="str">
        <f t="shared" si="91"/>
        <v>WH12_13</v>
      </c>
      <c r="W314" s="157">
        <f t="shared" si="74"/>
        <v>2.8194153221252599E-2</v>
      </c>
      <c r="X314" s="157" t="s">
        <v>18</v>
      </c>
      <c r="Y314" s="157" t="s">
        <v>190</v>
      </c>
      <c r="AC314" s="157" t="s">
        <v>350</v>
      </c>
      <c r="AD314" s="157" t="str">
        <f t="shared" si="86"/>
        <v>R_ES-APP-CW</v>
      </c>
      <c r="AE314" s="157" t="str">
        <f t="shared" si="86"/>
        <v>WH12_13</v>
      </c>
      <c r="AF314" s="157">
        <f t="shared" si="76"/>
        <v>2.15779233299048E-2</v>
      </c>
      <c r="AG314" s="157" t="s">
        <v>18</v>
      </c>
      <c r="AH314" s="157" t="s">
        <v>196</v>
      </c>
      <c r="AL314" s="157" t="s">
        <v>350</v>
      </c>
      <c r="AM314" s="157" t="str">
        <f t="shared" si="87"/>
        <v>R_ES-APP-CW</v>
      </c>
      <c r="AN314" s="157" t="str">
        <f t="shared" si="87"/>
        <v>WH12_13</v>
      </c>
      <c r="AO314" s="157">
        <f t="shared" si="78"/>
        <v>2.4369922056626501E-2</v>
      </c>
      <c r="AP314" s="157" t="s">
        <v>18</v>
      </c>
      <c r="AQ314" s="157" t="s">
        <v>193</v>
      </c>
      <c r="AU314" s="157" t="s">
        <v>350</v>
      </c>
      <c r="AV314" s="157" t="str">
        <f t="shared" si="88"/>
        <v>R_ES-APP-CW</v>
      </c>
      <c r="AW314" s="157" t="str">
        <f t="shared" si="88"/>
        <v>WH12_13</v>
      </c>
      <c r="AX314" s="157">
        <f t="shared" si="80"/>
        <v>2.1713679165996799E-2</v>
      </c>
      <c r="AY314" s="157" t="s">
        <v>18</v>
      </c>
      <c r="AZ314" s="157" t="s">
        <v>192</v>
      </c>
      <c r="BD314" s="157" t="s">
        <v>350</v>
      </c>
      <c r="BE314" s="157" t="str">
        <f t="shared" si="89"/>
        <v>R_ES-APP-CW</v>
      </c>
      <c r="BF314" s="157" t="str">
        <f t="shared" si="89"/>
        <v>WH12_13</v>
      </c>
      <c r="BG314" s="157">
        <f t="shared" si="85"/>
        <v>2.4369922056626501E-2</v>
      </c>
      <c r="BH314" s="157" t="s">
        <v>18</v>
      </c>
      <c r="BI314" s="157" t="s">
        <v>194</v>
      </c>
      <c r="BM314" s="157" t="s">
        <v>350</v>
      </c>
      <c r="BN314" s="157" t="str">
        <f t="shared" si="90"/>
        <v>R_ES-APP-CW</v>
      </c>
      <c r="BO314" s="157" t="str">
        <f t="shared" si="90"/>
        <v>WH12_13</v>
      </c>
      <c r="BP314" s="157">
        <f t="shared" si="83"/>
        <v>2.1713679165996799E-2</v>
      </c>
      <c r="BQ314" s="157" t="s">
        <v>18</v>
      </c>
      <c r="BR314" s="157" t="s">
        <v>191</v>
      </c>
    </row>
    <row r="315" spans="11:70">
      <c r="K315" s="158" t="s">
        <v>350</v>
      </c>
      <c r="L315" s="157" t="str">
        <f t="shared" si="84"/>
        <v>R_ES-APP-CW</v>
      </c>
      <c r="M315" s="157" t="str">
        <f t="shared" si="71"/>
        <v>WH14_15</v>
      </c>
      <c r="N315" s="157">
        <f t="shared" si="72"/>
        <v>2.2469105630351701E-2</v>
      </c>
      <c r="O315" s="157" t="s">
        <v>18</v>
      </c>
      <c r="P315" s="157" t="s">
        <v>195</v>
      </c>
      <c r="T315" s="157" t="s">
        <v>350</v>
      </c>
      <c r="U315" s="157" t="str">
        <f t="shared" si="91"/>
        <v>R_ES-APP-CW</v>
      </c>
      <c r="V315" s="157" t="str">
        <f t="shared" si="91"/>
        <v>WH14_15</v>
      </c>
      <c r="W315" s="157">
        <f t="shared" si="74"/>
        <v>2.77591077183275E-2</v>
      </c>
      <c r="X315" s="157" t="s">
        <v>18</v>
      </c>
      <c r="Y315" s="157" t="s">
        <v>190</v>
      </c>
      <c r="AC315" s="157" t="s">
        <v>350</v>
      </c>
      <c r="AD315" s="157" t="str">
        <f t="shared" si="86"/>
        <v>R_ES-APP-CW</v>
      </c>
      <c r="AE315" s="157" t="str">
        <f t="shared" si="86"/>
        <v>WH14_15</v>
      </c>
      <c r="AF315" s="157">
        <f t="shared" si="76"/>
        <v>2.4437223084675701E-2</v>
      </c>
      <c r="AG315" s="157" t="s">
        <v>18</v>
      </c>
      <c r="AH315" s="157" t="s">
        <v>196</v>
      </c>
      <c r="AL315" s="157" t="s">
        <v>350</v>
      </c>
      <c r="AM315" s="157" t="str">
        <f t="shared" si="87"/>
        <v>R_ES-APP-CW</v>
      </c>
      <c r="AN315" s="157" t="str">
        <f t="shared" si="87"/>
        <v>WH14_15</v>
      </c>
      <c r="AO315" s="157">
        <f t="shared" si="78"/>
        <v>2.5296656553616501E-2</v>
      </c>
      <c r="AP315" s="157" t="s">
        <v>18</v>
      </c>
      <c r="AQ315" s="157" t="s">
        <v>193</v>
      </c>
      <c r="AU315" s="157" t="s">
        <v>350</v>
      </c>
      <c r="AV315" s="157" t="str">
        <f t="shared" si="88"/>
        <v>R_ES-APP-CW</v>
      </c>
      <c r="AW315" s="157" t="str">
        <f t="shared" si="88"/>
        <v>WH14_15</v>
      </c>
      <c r="AX315" s="157">
        <f t="shared" si="80"/>
        <v>2.31546162990083E-2</v>
      </c>
      <c r="AY315" s="157" t="s">
        <v>18</v>
      </c>
      <c r="AZ315" s="157" t="s">
        <v>192</v>
      </c>
      <c r="BD315" s="157" t="s">
        <v>350</v>
      </c>
      <c r="BE315" s="157" t="str">
        <f t="shared" si="89"/>
        <v>R_ES-APP-CW</v>
      </c>
      <c r="BF315" s="157" t="str">
        <f t="shared" si="89"/>
        <v>WH14_15</v>
      </c>
      <c r="BG315" s="157">
        <f t="shared" si="85"/>
        <v>2.5296656553616501E-2</v>
      </c>
      <c r="BH315" s="157" t="s">
        <v>18</v>
      </c>
      <c r="BI315" s="157" t="s">
        <v>194</v>
      </c>
      <c r="BM315" s="157" t="s">
        <v>350</v>
      </c>
      <c r="BN315" s="157" t="str">
        <f t="shared" si="90"/>
        <v>R_ES-APP-CW</v>
      </c>
      <c r="BO315" s="157" t="str">
        <f t="shared" si="90"/>
        <v>WH14_15</v>
      </c>
      <c r="BP315" s="157">
        <f t="shared" si="83"/>
        <v>2.31546162990083E-2</v>
      </c>
      <c r="BQ315" s="157" t="s">
        <v>18</v>
      </c>
      <c r="BR315" s="157" t="s">
        <v>191</v>
      </c>
    </row>
    <row r="316" spans="11:70">
      <c r="K316" s="157" t="s">
        <v>350</v>
      </c>
      <c r="L316" s="157" t="str">
        <f t="shared" si="84"/>
        <v>R_ES-APP-CW</v>
      </c>
      <c r="M316" s="157" t="str">
        <f t="shared" si="71"/>
        <v>WH16_17</v>
      </c>
      <c r="N316" s="157">
        <f t="shared" si="72"/>
        <v>2.28058793544892E-2</v>
      </c>
      <c r="O316" s="157" t="s">
        <v>18</v>
      </c>
      <c r="P316" s="157" t="s">
        <v>195</v>
      </c>
      <c r="T316" s="157" t="s">
        <v>350</v>
      </c>
      <c r="U316" s="157" t="str">
        <f t="shared" si="91"/>
        <v>R_ES-APP-CW</v>
      </c>
      <c r="V316" s="157" t="str">
        <f t="shared" si="91"/>
        <v>WH16_17</v>
      </c>
      <c r="W316" s="157">
        <f t="shared" si="74"/>
        <v>2.7022500142114401E-2</v>
      </c>
      <c r="X316" s="157" t="s">
        <v>18</v>
      </c>
      <c r="Y316" s="157" t="s">
        <v>190</v>
      </c>
      <c r="AC316" s="157" t="s">
        <v>350</v>
      </c>
      <c r="AD316" s="157" t="str">
        <f t="shared" si="86"/>
        <v>R_ES-APP-CW</v>
      </c>
      <c r="AE316" s="157" t="str">
        <f t="shared" si="86"/>
        <v>WH16_17</v>
      </c>
      <c r="AF316" s="157">
        <f t="shared" si="76"/>
        <v>2.5705527690156701E-2</v>
      </c>
      <c r="AG316" s="157" t="s">
        <v>18</v>
      </c>
      <c r="AH316" s="157" t="s">
        <v>196</v>
      </c>
      <c r="AL316" s="157" t="s">
        <v>350</v>
      </c>
      <c r="AM316" s="157" t="str">
        <f t="shared" si="87"/>
        <v>R_ES-APP-CW</v>
      </c>
      <c r="AN316" s="157" t="str">
        <f t="shared" si="87"/>
        <v>WH16_17</v>
      </c>
      <c r="AO316" s="157">
        <f t="shared" si="78"/>
        <v>2.5303534826348499E-2</v>
      </c>
      <c r="AP316" s="157" t="s">
        <v>18</v>
      </c>
      <c r="AQ316" s="157" t="s">
        <v>193</v>
      </c>
      <c r="AU316" s="157" t="s">
        <v>350</v>
      </c>
      <c r="AV316" s="157" t="str">
        <f t="shared" si="88"/>
        <v>R_ES-APP-CW</v>
      </c>
      <c r="AW316" s="157" t="str">
        <f t="shared" si="88"/>
        <v>WH16_17</v>
      </c>
      <c r="AX316" s="157">
        <f t="shared" si="80"/>
        <v>2.3358570263712099E-2</v>
      </c>
      <c r="AY316" s="157" t="s">
        <v>18</v>
      </c>
      <c r="AZ316" s="157" t="s">
        <v>192</v>
      </c>
      <c r="BD316" s="157" t="s">
        <v>350</v>
      </c>
      <c r="BE316" s="157" t="str">
        <f t="shared" si="89"/>
        <v>R_ES-APP-CW</v>
      </c>
      <c r="BF316" s="157" t="str">
        <f t="shared" si="89"/>
        <v>WH16_17</v>
      </c>
      <c r="BG316" s="157">
        <f t="shared" si="85"/>
        <v>2.5303534826348499E-2</v>
      </c>
      <c r="BH316" s="157" t="s">
        <v>18</v>
      </c>
      <c r="BI316" s="157" t="s">
        <v>194</v>
      </c>
      <c r="BM316" s="157" t="s">
        <v>350</v>
      </c>
      <c r="BN316" s="157" t="str">
        <f t="shared" si="90"/>
        <v>R_ES-APP-CW</v>
      </c>
      <c r="BO316" s="157" t="str">
        <f t="shared" si="90"/>
        <v>WH16_17</v>
      </c>
      <c r="BP316" s="157">
        <f t="shared" si="83"/>
        <v>2.3358570263712099E-2</v>
      </c>
      <c r="BQ316" s="157" t="s">
        <v>18</v>
      </c>
      <c r="BR316" s="157" t="s">
        <v>191</v>
      </c>
    </row>
    <row r="317" spans="11:70">
      <c r="K317" s="157" t="s">
        <v>350</v>
      </c>
      <c r="L317" s="157" t="str">
        <f t="shared" si="84"/>
        <v>R_ES-APP-CW</v>
      </c>
      <c r="M317" s="157" t="str">
        <f t="shared" si="71"/>
        <v>WH18_19</v>
      </c>
      <c r="N317" s="157">
        <f t="shared" si="72"/>
        <v>2.2833551053567502E-2</v>
      </c>
      <c r="O317" s="157" t="s">
        <v>18</v>
      </c>
      <c r="P317" s="157" t="s">
        <v>195</v>
      </c>
      <c r="T317" s="157" t="s">
        <v>350</v>
      </c>
      <c r="U317" s="157" t="str">
        <f t="shared" si="91"/>
        <v>R_ES-APP-CW</v>
      </c>
      <c r="V317" s="157" t="str">
        <f t="shared" si="91"/>
        <v>WH18_19</v>
      </c>
      <c r="W317" s="157">
        <f t="shared" si="74"/>
        <v>2.67517944660614E-2</v>
      </c>
      <c r="X317" s="157" t="s">
        <v>18</v>
      </c>
      <c r="Y317" s="157" t="s">
        <v>190</v>
      </c>
      <c r="AC317" s="157" t="s">
        <v>350</v>
      </c>
      <c r="AD317" s="157" t="str">
        <f t="shared" si="86"/>
        <v>R_ES-APP-CW</v>
      </c>
      <c r="AE317" s="157" t="str">
        <f t="shared" si="86"/>
        <v>WH18_19</v>
      </c>
      <c r="AF317" s="157">
        <f t="shared" si="76"/>
        <v>2.5592794365341599E-2</v>
      </c>
      <c r="AG317" s="157" t="s">
        <v>18</v>
      </c>
      <c r="AH317" s="157" t="s">
        <v>196</v>
      </c>
      <c r="AL317" s="157" t="s">
        <v>350</v>
      </c>
      <c r="AM317" s="157" t="str">
        <f t="shared" si="87"/>
        <v>R_ES-APP-CW</v>
      </c>
      <c r="AN317" s="157" t="str">
        <f t="shared" si="87"/>
        <v>WH18_19</v>
      </c>
      <c r="AO317" s="157">
        <f t="shared" si="78"/>
        <v>2.4969586031286201E-2</v>
      </c>
      <c r="AP317" s="157" t="s">
        <v>18</v>
      </c>
      <c r="AQ317" s="157" t="s">
        <v>193</v>
      </c>
      <c r="AU317" s="157" t="s">
        <v>350</v>
      </c>
      <c r="AV317" s="157" t="str">
        <f t="shared" si="88"/>
        <v>R_ES-APP-CW</v>
      </c>
      <c r="AW317" s="157" t="str">
        <f t="shared" si="88"/>
        <v>WH18_19</v>
      </c>
      <c r="AX317" s="157">
        <f t="shared" si="80"/>
        <v>2.3127630615324E-2</v>
      </c>
      <c r="AY317" s="157" t="s">
        <v>18</v>
      </c>
      <c r="AZ317" s="157" t="s">
        <v>192</v>
      </c>
      <c r="BD317" s="157" t="s">
        <v>350</v>
      </c>
      <c r="BE317" s="157" t="str">
        <f t="shared" si="89"/>
        <v>R_ES-APP-CW</v>
      </c>
      <c r="BF317" s="157" t="str">
        <f t="shared" si="89"/>
        <v>WH18_19</v>
      </c>
      <c r="BG317" s="157">
        <f t="shared" si="85"/>
        <v>2.4969586031286201E-2</v>
      </c>
      <c r="BH317" s="157" t="s">
        <v>18</v>
      </c>
      <c r="BI317" s="157" t="s">
        <v>194</v>
      </c>
      <c r="BM317" s="157" t="s">
        <v>350</v>
      </c>
      <c r="BN317" s="157" t="str">
        <f t="shared" si="90"/>
        <v>R_ES-APP-CW</v>
      </c>
      <c r="BO317" s="157" t="str">
        <f t="shared" si="90"/>
        <v>WH18_19</v>
      </c>
      <c r="BP317" s="157">
        <f t="shared" si="83"/>
        <v>2.3127630615324E-2</v>
      </c>
      <c r="BQ317" s="157" t="s">
        <v>18</v>
      </c>
      <c r="BR317" s="157" t="s">
        <v>191</v>
      </c>
    </row>
    <row r="318" spans="11:70">
      <c r="K318" s="157" t="s">
        <v>350</v>
      </c>
      <c r="L318" s="157" t="str">
        <f t="shared" si="84"/>
        <v>R_ES-APP-CW</v>
      </c>
      <c r="M318" s="157" t="str">
        <f t="shared" si="71"/>
        <v>WH20_21</v>
      </c>
      <c r="N318" s="157">
        <f t="shared" si="72"/>
        <v>2.2715455782190402E-2</v>
      </c>
      <c r="O318" s="157" t="s">
        <v>18</v>
      </c>
      <c r="P318" s="157" t="s">
        <v>195</v>
      </c>
      <c r="T318" s="157" t="s">
        <v>350</v>
      </c>
      <c r="U318" s="157" t="str">
        <f t="shared" si="91"/>
        <v>R_ES-APP-CW</v>
      </c>
      <c r="V318" s="157" t="str">
        <f t="shared" si="91"/>
        <v>WH20_21</v>
      </c>
      <c r="W318" s="157">
        <f t="shared" si="74"/>
        <v>2.8393351379152599E-2</v>
      </c>
      <c r="X318" s="157" t="s">
        <v>18</v>
      </c>
      <c r="Y318" s="157" t="s">
        <v>190</v>
      </c>
      <c r="AC318" s="157" t="s">
        <v>350</v>
      </c>
      <c r="AD318" s="157" t="str">
        <f t="shared" si="86"/>
        <v>R_ES-APP-CW</v>
      </c>
      <c r="AE318" s="157" t="str">
        <f t="shared" si="86"/>
        <v>WH20_21</v>
      </c>
      <c r="AF318" s="157">
        <f t="shared" si="76"/>
        <v>2.51280963570105E-2</v>
      </c>
      <c r="AG318" s="157" t="s">
        <v>18</v>
      </c>
      <c r="AH318" s="157" t="s">
        <v>196</v>
      </c>
      <c r="AL318" s="157" t="s">
        <v>350</v>
      </c>
      <c r="AM318" s="157" t="str">
        <f t="shared" si="87"/>
        <v>R_ES-APP-CW</v>
      </c>
      <c r="AN318" s="157" t="str">
        <f t="shared" si="87"/>
        <v>WH20_21</v>
      </c>
      <c r="AO318" s="157">
        <f t="shared" si="78"/>
        <v>2.51936667769471E-2</v>
      </c>
      <c r="AP318" s="157" t="s">
        <v>18</v>
      </c>
      <c r="AQ318" s="157" t="s">
        <v>193</v>
      </c>
      <c r="AU318" s="157" t="s">
        <v>350</v>
      </c>
      <c r="AV318" s="157" t="str">
        <f t="shared" si="88"/>
        <v>R_ES-APP-CW</v>
      </c>
      <c r="AW318" s="157" t="str">
        <f t="shared" si="88"/>
        <v>WH20_21</v>
      </c>
      <c r="AX318" s="157">
        <f t="shared" si="80"/>
        <v>2.3066922677741498E-2</v>
      </c>
      <c r="AY318" s="157" t="s">
        <v>18</v>
      </c>
      <c r="AZ318" s="157" t="s">
        <v>192</v>
      </c>
      <c r="BD318" s="157" t="s">
        <v>350</v>
      </c>
      <c r="BE318" s="157" t="str">
        <f t="shared" si="89"/>
        <v>R_ES-APP-CW</v>
      </c>
      <c r="BF318" s="157" t="str">
        <f t="shared" si="89"/>
        <v>WH20_21</v>
      </c>
      <c r="BG318" s="157">
        <f t="shared" si="85"/>
        <v>2.51936667769471E-2</v>
      </c>
      <c r="BH318" s="157" t="s">
        <v>18</v>
      </c>
      <c r="BI318" s="157" t="s">
        <v>194</v>
      </c>
      <c r="BM318" s="157" t="s">
        <v>350</v>
      </c>
      <c r="BN318" s="157" t="str">
        <f t="shared" si="90"/>
        <v>R_ES-APP-CW</v>
      </c>
      <c r="BO318" s="157" t="str">
        <f t="shared" si="90"/>
        <v>WH20_21</v>
      </c>
      <c r="BP318" s="157">
        <f t="shared" si="83"/>
        <v>2.3066922677741498E-2</v>
      </c>
      <c r="BQ318" s="157" t="s">
        <v>18</v>
      </c>
      <c r="BR318" s="157" t="s">
        <v>191</v>
      </c>
    </row>
    <row r="319" spans="11:70">
      <c r="K319" s="158" t="s">
        <v>350</v>
      </c>
      <c r="L319" s="157" t="str">
        <f t="shared" si="84"/>
        <v>R_ES-APP-CW</v>
      </c>
      <c r="M319" s="157" t="str">
        <f t="shared" si="71"/>
        <v>WH22_23</v>
      </c>
      <c r="N319" s="157">
        <f t="shared" si="72"/>
        <v>2.2889826289936899E-2</v>
      </c>
      <c r="O319" s="157" t="s">
        <v>18</v>
      </c>
      <c r="P319" s="157" t="s">
        <v>195</v>
      </c>
      <c r="T319" s="157" t="s">
        <v>350</v>
      </c>
      <c r="U319" s="157" t="str">
        <f t="shared" si="91"/>
        <v>R_ES-APP-CW</v>
      </c>
      <c r="V319" s="157" t="str">
        <f t="shared" si="91"/>
        <v>WH22_23</v>
      </c>
      <c r="W319" s="157">
        <f t="shared" si="74"/>
        <v>2.8309781661700801E-2</v>
      </c>
      <c r="X319" s="157" t="s">
        <v>18</v>
      </c>
      <c r="Y319" s="157" t="s">
        <v>190</v>
      </c>
      <c r="AC319" s="157" t="s">
        <v>350</v>
      </c>
      <c r="AD319" s="157" t="str">
        <f t="shared" si="86"/>
        <v>R_ES-APP-CW</v>
      </c>
      <c r="AE319" s="157" t="str">
        <f t="shared" si="86"/>
        <v>WH22_23</v>
      </c>
      <c r="AF319" s="157">
        <f t="shared" si="76"/>
        <v>2.54920738775338E-2</v>
      </c>
      <c r="AG319" s="157" t="s">
        <v>18</v>
      </c>
      <c r="AH319" s="157" t="s">
        <v>196</v>
      </c>
      <c r="AL319" s="157" t="s">
        <v>350</v>
      </c>
      <c r="AM319" s="157" t="str">
        <f t="shared" si="87"/>
        <v>R_ES-APP-CW</v>
      </c>
      <c r="AN319" s="157" t="str">
        <f t="shared" si="87"/>
        <v>WH22_23</v>
      </c>
      <c r="AO319" s="157">
        <f t="shared" si="78"/>
        <v>2.5793097568826001E-2</v>
      </c>
      <c r="AP319" s="157" t="s">
        <v>18</v>
      </c>
      <c r="AQ319" s="157" t="s">
        <v>193</v>
      </c>
      <c r="AU319" s="157" t="s">
        <v>350</v>
      </c>
      <c r="AV319" s="157" t="str">
        <f t="shared" si="88"/>
        <v>R_ES-APP-CW</v>
      </c>
      <c r="AW319" s="157" t="str">
        <f t="shared" si="88"/>
        <v>WH22_23</v>
      </c>
      <c r="AX319" s="157">
        <f t="shared" si="80"/>
        <v>2.46581494217923E-2</v>
      </c>
      <c r="AY319" s="157" t="s">
        <v>18</v>
      </c>
      <c r="AZ319" s="157" t="s">
        <v>192</v>
      </c>
      <c r="BD319" s="157" t="s">
        <v>350</v>
      </c>
      <c r="BE319" s="157" t="str">
        <f t="shared" si="89"/>
        <v>R_ES-APP-CW</v>
      </c>
      <c r="BF319" s="157" t="str">
        <f t="shared" si="89"/>
        <v>WH22_23</v>
      </c>
      <c r="BG319" s="157">
        <f t="shared" si="85"/>
        <v>2.5793097568826001E-2</v>
      </c>
      <c r="BH319" s="157" t="s">
        <v>18</v>
      </c>
      <c r="BI319" s="157" t="s">
        <v>194</v>
      </c>
      <c r="BM319" s="157" t="s">
        <v>350</v>
      </c>
      <c r="BN319" s="157" t="str">
        <f t="shared" si="90"/>
        <v>R_ES-APP-CW</v>
      </c>
      <c r="BO319" s="157" t="str">
        <f t="shared" si="90"/>
        <v>WH22_23</v>
      </c>
      <c r="BP319" s="157">
        <f t="shared" si="83"/>
        <v>2.46581494217923E-2</v>
      </c>
      <c r="BQ319" s="157" t="s">
        <v>18</v>
      </c>
      <c r="BR319" s="157" t="s">
        <v>191</v>
      </c>
    </row>
    <row r="320" spans="11:70">
      <c r="K320" s="157" t="s">
        <v>350</v>
      </c>
      <c r="L320" s="157" t="str">
        <f>C15</f>
        <v>R_ES-APP-CD</v>
      </c>
      <c r="M320" s="157" t="str">
        <f t="shared" ref="M320:M383" si="92">M272</f>
        <v>RH0_1</v>
      </c>
      <c r="N320" s="157">
        <f t="shared" si="72"/>
        <v>2.0724659037165499E-2</v>
      </c>
      <c r="O320" s="157" t="s">
        <v>18</v>
      </c>
      <c r="P320" s="157" t="s">
        <v>195</v>
      </c>
      <c r="T320" s="157" t="s">
        <v>350</v>
      </c>
      <c r="U320" s="157" t="str">
        <f t="shared" si="91"/>
        <v>R_ES-APP-CD</v>
      </c>
      <c r="V320" s="157" t="str">
        <f t="shared" si="91"/>
        <v>RH0_1</v>
      </c>
      <c r="W320" s="157">
        <f t="shared" si="74"/>
        <v>2.1114941725154501E-2</v>
      </c>
      <c r="X320" s="157" t="s">
        <v>18</v>
      </c>
      <c r="Y320" s="157" t="s">
        <v>190</v>
      </c>
      <c r="AC320" s="157" t="s">
        <v>350</v>
      </c>
      <c r="AD320" s="157" t="str">
        <f t="shared" ref="AD320:AE367" si="93">U320</f>
        <v>R_ES-APP-CD</v>
      </c>
      <c r="AE320" s="157" t="str">
        <f t="shared" si="93"/>
        <v>RH0_1</v>
      </c>
      <c r="AF320" s="157">
        <f t="shared" si="76"/>
        <v>2.15588607712188E-2</v>
      </c>
      <c r="AG320" s="157" t="s">
        <v>18</v>
      </c>
      <c r="AH320" s="157" t="s">
        <v>196</v>
      </c>
      <c r="AL320" s="157" t="s">
        <v>350</v>
      </c>
      <c r="AM320" s="157" t="str">
        <f t="shared" ref="AM320:AN367" si="94">AD320</f>
        <v>R_ES-APP-CD</v>
      </c>
      <c r="AN320" s="157" t="str">
        <f t="shared" si="94"/>
        <v>RH0_1</v>
      </c>
      <c r="AO320" s="157">
        <f t="shared" si="78"/>
        <v>2.1100281615679801E-2</v>
      </c>
      <c r="AP320" s="157" t="s">
        <v>18</v>
      </c>
      <c r="AQ320" s="157" t="s">
        <v>193</v>
      </c>
      <c r="AU320" s="157" t="s">
        <v>350</v>
      </c>
      <c r="AV320" s="157" t="str">
        <f t="shared" ref="AV320:AW367" si="95">AM320</f>
        <v>R_ES-APP-CD</v>
      </c>
      <c r="AW320" s="157" t="str">
        <f t="shared" si="95"/>
        <v>RH0_1</v>
      </c>
      <c r="AX320" s="157">
        <f t="shared" si="80"/>
        <v>2.16553453978117E-2</v>
      </c>
      <c r="AY320" s="157" t="s">
        <v>18</v>
      </c>
      <c r="AZ320" s="157" t="s">
        <v>192</v>
      </c>
      <c r="BD320" s="157" t="s">
        <v>350</v>
      </c>
      <c r="BE320" s="157" t="str">
        <f t="shared" ref="BE320:BF367" si="96">AV320</f>
        <v>R_ES-APP-CD</v>
      </c>
      <c r="BF320" s="157" t="str">
        <f t="shared" si="96"/>
        <v>RH0_1</v>
      </c>
      <c r="BG320" s="157">
        <f t="shared" si="85"/>
        <v>2.1100281615679801E-2</v>
      </c>
      <c r="BH320" s="157" t="s">
        <v>18</v>
      </c>
      <c r="BI320" s="157" t="s">
        <v>194</v>
      </c>
      <c r="BM320" s="157" t="s">
        <v>350</v>
      </c>
      <c r="BN320" s="157" t="str">
        <f t="shared" ref="BN320:BO367" si="97">BE320</f>
        <v>R_ES-APP-CD</v>
      </c>
      <c r="BO320" s="157" t="str">
        <f t="shared" si="97"/>
        <v>RH0_1</v>
      </c>
      <c r="BP320" s="157">
        <f t="shared" si="83"/>
        <v>2.16553453978117E-2</v>
      </c>
      <c r="BQ320" s="157" t="s">
        <v>18</v>
      </c>
      <c r="BR320" s="157" t="s">
        <v>191</v>
      </c>
    </row>
    <row r="321" spans="11:70">
      <c r="K321" s="157" t="s">
        <v>350</v>
      </c>
      <c r="L321" s="157" t="str">
        <f t="shared" ref="L321:L367" si="98">L320</f>
        <v>R_ES-APP-CD</v>
      </c>
      <c r="M321" s="157" t="str">
        <f t="shared" si="92"/>
        <v>RH2_3</v>
      </c>
      <c r="N321" s="157">
        <f t="shared" si="72"/>
        <v>2.0606913950845501E-2</v>
      </c>
      <c r="O321" s="157" t="s">
        <v>18</v>
      </c>
      <c r="P321" s="157" t="s">
        <v>195</v>
      </c>
      <c r="T321" s="157" t="s">
        <v>350</v>
      </c>
      <c r="U321" s="157" t="str">
        <f t="shared" ref="U321:V367" si="99">L321</f>
        <v>R_ES-APP-CD</v>
      </c>
      <c r="V321" s="157" t="str">
        <f t="shared" si="99"/>
        <v>RH2_3</v>
      </c>
      <c r="W321" s="157">
        <f t="shared" si="74"/>
        <v>1.9269377650939001E-2</v>
      </c>
      <c r="X321" s="157" t="s">
        <v>18</v>
      </c>
      <c r="Y321" s="157" t="s">
        <v>190</v>
      </c>
      <c r="AC321" s="157" t="s">
        <v>350</v>
      </c>
      <c r="AD321" s="157" t="str">
        <f t="shared" si="93"/>
        <v>R_ES-APP-CD</v>
      </c>
      <c r="AE321" s="157" t="str">
        <f t="shared" si="93"/>
        <v>RH2_3</v>
      </c>
      <c r="AF321" s="157">
        <f t="shared" si="76"/>
        <v>2.1716461727874999E-2</v>
      </c>
      <c r="AG321" s="157" t="s">
        <v>18</v>
      </c>
      <c r="AH321" s="157" t="s">
        <v>196</v>
      </c>
      <c r="AL321" s="157" t="s">
        <v>350</v>
      </c>
      <c r="AM321" s="157" t="str">
        <f t="shared" si="94"/>
        <v>R_ES-APP-CD</v>
      </c>
      <c r="AN321" s="157" t="str">
        <f t="shared" si="94"/>
        <v>RH2_3</v>
      </c>
      <c r="AO321" s="157">
        <f t="shared" si="78"/>
        <v>2.02044634746338E-2</v>
      </c>
      <c r="AP321" s="157" t="s">
        <v>18</v>
      </c>
      <c r="AQ321" s="157" t="s">
        <v>193</v>
      </c>
      <c r="AU321" s="157" t="s">
        <v>350</v>
      </c>
      <c r="AV321" s="157" t="str">
        <f t="shared" si="95"/>
        <v>R_ES-APP-CD</v>
      </c>
      <c r="AW321" s="157" t="str">
        <f t="shared" si="95"/>
        <v>RH2_3</v>
      </c>
      <c r="AX321" s="157">
        <f t="shared" si="80"/>
        <v>1.9761792817229899E-2</v>
      </c>
      <c r="AY321" s="157" t="s">
        <v>18</v>
      </c>
      <c r="AZ321" s="157" t="s">
        <v>192</v>
      </c>
      <c r="BD321" s="157" t="s">
        <v>350</v>
      </c>
      <c r="BE321" s="157" t="str">
        <f t="shared" si="96"/>
        <v>R_ES-APP-CD</v>
      </c>
      <c r="BF321" s="157" t="str">
        <f t="shared" si="96"/>
        <v>RH2_3</v>
      </c>
      <c r="BG321" s="157">
        <f t="shared" si="85"/>
        <v>2.02044634746338E-2</v>
      </c>
      <c r="BH321" s="157" t="s">
        <v>18</v>
      </c>
      <c r="BI321" s="157" t="s">
        <v>194</v>
      </c>
      <c r="BM321" s="157" t="s">
        <v>350</v>
      </c>
      <c r="BN321" s="157" t="str">
        <f t="shared" si="97"/>
        <v>R_ES-APP-CD</v>
      </c>
      <c r="BO321" s="157" t="str">
        <f t="shared" si="97"/>
        <v>RH2_3</v>
      </c>
      <c r="BP321" s="157">
        <f t="shared" si="83"/>
        <v>1.9761792817229899E-2</v>
      </c>
      <c r="BQ321" s="157" t="s">
        <v>18</v>
      </c>
      <c r="BR321" s="157" t="s">
        <v>191</v>
      </c>
    </row>
    <row r="322" spans="11:70">
      <c r="K322" s="157" t="s">
        <v>350</v>
      </c>
      <c r="L322" s="157" t="str">
        <f t="shared" si="98"/>
        <v>R_ES-APP-CD</v>
      </c>
      <c r="M322" s="157" t="str">
        <f t="shared" si="92"/>
        <v>RH4_5</v>
      </c>
      <c r="N322" s="157">
        <f t="shared" si="72"/>
        <v>1.99087438710615E-2</v>
      </c>
      <c r="O322" s="157" t="s">
        <v>18</v>
      </c>
      <c r="P322" s="157" t="s">
        <v>195</v>
      </c>
      <c r="T322" s="157" t="s">
        <v>350</v>
      </c>
      <c r="U322" s="157" t="str">
        <f t="shared" si="99"/>
        <v>R_ES-APP-CD</v>
      </c>
      <c r="V322" s="157" t="str">
        <f t="shared" si="99"/>
        <v>RH4_5</v>
      </c>
      <c r="W322" s="157">
        <f t="shared" si="74"/>
        <v>1.85538915735157E-2</v>
      </c>
      <c r="X322" s="157" t="s">
        <v>18</v>
      </c>
      <c r="Y322" s="157" t="s">
        <v>190</v>
      </c>
      <c r="AC322" s="157" t="s">
        <v>350</v>
      </c>
      <c r="AD322" s="157" t="str">
        <f t="shared" si="93"/>
        <v>R_ES-APP-CD</v>
      </c>
      <c r="AE322" s="157" t="str">
        <f t="shared" si="93"/>
        <v>RH4_5</v>
      </c>
      <c r="AF322" s="157">
        <f t="shared" si="76"/>
        <v>2.10410330240004E-2</v>
      </c>
      <c r="AG322" s="157" t="s">
        <v>18</v>
      </c>
      <c r="AH322" s="157" t="s">
        <v>196</v>
      </c>
      <c r="AL322" s="157" t="s">
        <v>350</v>
      </c>
      <c r="AM322" s="157" t="str">
        <f t="shared" si="94"/>
        <v>R_ES-APP-CD</v>
      </c>
      <c r="AN322" s="157" t="str">
        <f t="shared" si="94"/>
        <v>RH4_5</v>
      </c>
      <c r="AO322" s="157">
        <f t="shared" si="78"/>
        <v>1.9159866676335801E-2</v>
      </c>
      <c r="AP322" s="157" t="s">
        <v>18</v>
      </c>
      <c r="AQ322" s="157" t="s">
        <v>193</v>
      </c>
      <c r="AU322" s="157" t="s">
        <v>350</v>
      </c>
      <c r="AV322" s="157" t="str">
        <f t="shared" si="95"/>
        <v>R_ES-APP-CD</v>
      </c>
      <c r="AW322" s="157" t="str">
        <f t="shared" si="95"/>
        <v>RH4_5</v>
      </c>
      <c r="AX322" s="157">
        <f t="shared" si="80"/>
        <v>1.7601494690120401E-2</v>
      </c>
      <c r="AY322" s="157" t="s">
        <v>18</v>
      </c>
      <c r="AZ322" s="157" t="s">
        <v>192</v>
      </c>
      <c r="BD322" s="157" t="s">
        <v>350</v>
      </c>
      <c r="BE322" s="157" t="str">
        <f t="shared" si="96"/>
        <v>R_ES-APP-CD</v>
      </c>
      <c r="BF322" s="157" t="str">
        <f t="shared" si="96"/>
        <v>RH4_5</v>
      </c>
      <c r="BG322" s="157">
        <f t="shared" si="85"/>
        <v>1.9159866676335801E-2</v>
      </c>
      <c r="BH322" s="157" t="s">
        <v>18</v>
      </c>
      <c r="BI322" s="157" t="s">
        <v>194</v>
      </c>
      <c r="BM322" s="157" t="s">
        <v>350</v>
      </c>
      <c r="BN322" s="157" t="str">
        <f t="shared" si="97"/>
        <v>R_ES-APP-CD</v>
      </c>
      <c r="BO322" s="157" t="str">
        <f t="shared" si="97"/>
        <v>RH4_5</v>
      </c>
      <c r="BP322" s="157">
        <f t="shared" si="83"/>
        <v>1.7601494690120401E-2</v>
      </c>
      <c r="BQ322" s="157" t="s">
        <v>18</v>
      </c>
      <c r="BR322" s="157" t="s">
        <v>191</v>
      </c>
    </row>
    <row r="323" spans="11:70">
      <c r="K323" s="158" t="s">
        <v>350</v>
      </c>
      <c r="L323" s="157" t="str">
        <f t="shared" si="98"/>
        <v>R_ES-APP-CD</v>
      </c>
      <c r="M323" s="157" t="str">
        <f t="shared" si="92"/>
        <v>RH6_7</v>
      </c>
      <c r="N323" s="157">
        <f t="shared" si="72"/>
        <v>1.9131142691048E-2</v>
      </c>
      <c r="O323" s="157" t="s">
        <v>18</v>
      </c>
      <c r="P323" s="157" t="s">
        <v>195</v>
      </c>
      <c r="T323" s="157" t="s">
        <v>350</v>
      </c>
      <c r="U323" s="157" t="str">
        <f t="shared" si="99"/>
        <v>R_ES-APP-CD</v>
      </c>
      <c r="V323" s="157" t="str">
        <f t="shared" si="99"/>
        <v>RH6_7</v>
      </c>
      <c r="W323" s="157">
        <f t="shared" si="74"/>
        <v>1.8803352118699601E-2</v>
      </c>
      <c r="X323" s="157" t="s">
        <v>18</v>
      </c>
      <c r="Y323" s="157" t="s">
        <v>190</v>
      </c>
      <c r="AC323" s="157" t="s">
        <v>350</v>
      </c>
      <c r="AD323" s="157" t="str">
        <f t="shared" si="93"/>
        <v>R_ES-APP-CD</v>
      </c>
      <c r="AE323" s="157" t="str">
        <f t="shared" si="93"/>
        <v>RH6_7</v>
      </c>
      <c r="AF323" s="157">
        <f t="shared" si="76"/>
        <v>1.8623642385664298E-2</v>
      </c>
      <c r="AG323" s="157" t="s">
        <v>18</v>
      </c>
      <c r="AH323" s="157" t="s">
        <v>196</v>
      </c>
      <c r="AL323" s="157" t="s">
        <v>350</v>
      </c>
      <c r="AM323" s="157" t="str">
        <f t="shared" si="94"/>
        <v>R_ES-APP-CD</v>
      </c>
      <c r="AN323" s="157" t="str">
        <f t="shared" si="94"/>
        <v>RH6_7</v>
      </c>
      <c r="AO323" s="157">
        <f t="shared" si="78"/>
        <v>1.8319027581294899E-2</v>
      </c>
      <c r="AP323" s="157" t="s">
        <v>18</v>
      </c>
      <c r="AQ323" s="157" t="s">
        <v>193</v>
      </c>
      <c r="AU323" s="157" t="s">
        <v>350</v>
      </c>
      <c r="AV323" s="157" t="str">
        <f t="shared" si="95"/>
        <v>R_ES-APP-CD</v>
      </c>
      <c r="AW323" s="157" t="str">
        <f t="shared" si="95"/>
        <v>RH6_7</v>
      </c>
      <c r="AX323" s="157">
        <f t="shared" si="80"/>
        <v>1.6744293447780698E-2</v>
      </c>
      <c r="AY323" s="157" t="s">
        <v>18</v>
      </c>
      <c r="AZ323" s="157" t="s">
        <v>192</v>
      </c>
      <c r="BD323" s="157" t="s">
        <v>350</v>
      </c>
      <c r="BE323" s="157" t="str">
        <f t="shared" si="96"/>
        <v>R_ES-APP-CD</v>
      </c>
      <c r="BF323" s="157" t="str">
        <f t="shared" si="96"/>
        <v>RH6_7</v>
      </c>
      <c r="BG323" s="157">
        <f t="shared" si="85"/>
        <v>1.8319027581294899E-2</v>
      </c>
      <c r="BH323" s="157" t="s">
        <v>18</v>
      </c>
      <c r="BI323" s="157" t="s">
        <v>194</v>
      </c>
      <c r="BM323" s="157" t="s">
        <v>350</v>
      </c>
      <c r="BN323" s="157" t="str">
        <f t="shared" si="97"/>
        <v>R_ES-APP-CD</v>
      </c>
      <c r="BO323" s="157" t="str">
        <f t="shared" si="97"/>
        <v>RH6_7</v>
      </c>
      <c r="BP323" s="157">
        <f t="shared" si="83"/>
        <v>1.6744293447780698E-2</v>
      </c>
      <c r="BQ323" s="157" t="s">
        <v>18</v>
      </c>
      <c r="BR323" s="157" t="s">
        <v>191</v>
      </c>
    </row>
    <row r="324" spans="11:70">
      <c r="K324" s="157" t="s">
        <v>350</v>
      </c>
      <c r="L324" s="157" t="str">
        <f t="shared" si="98"/>
        <v>R_ES-APP-CD</v>
      </c>
      <c r="M324" s="157" t="str">
        <f t="shared" si="92"/>
        <v>RH8_9</v>
      </c>
      <c r="N324" s="157">
        <f t="shared" si="72"/>
        <v>1.8830899452683101E-2</v>
      </c>
      <c r="O324" s="157" t="s">
        <v>18</v>
      </c>
      <c r="P324" s="157" t="s">
        <v>195</v>
      </c>
      <c r="T324" s="157" t="s">
        <v>350</v>
      </c>
      <c r="U324" s="157" t="str">
        <f t="shared" si="99"/>
        <v>R_ES-APP-CD</v>
      </c>
      <c r="V324" s="157" t="str">
        <f t="shared" si="99"/>
        <v>RH8_9</v>
      </c>
      <c r="W324" s="157">
        <f t="shared" si="74"/>
        <v>2.0275784295644899E-2</v>
      </c>
      <c r="X324" s="157" t="s">
        <v>18</v>
      </c>
      <c r="Y324" s="157" t="s">
        <v>190</v>
      </c>
      <c r="AC324" s="157" t="s">
        <v>350</v>
      </c>
      <c r="AD324" s="157" t="str">
        <f t="shared" si="93"/>
        <v>R_ES-APP-CD</v>
      </c>
      <c r="AE324" s="157" t="str">
        <f t="shared" si="93"/>
        <v>RH8_9</v>
      </c>
      <c r="AF324" s="157">
        <f t="shared" si="76"/>
        <v>1.7156934758240101E-2</v>
      </c>
      <c r="AG324" s="157" t="s">
        <v>18</v>
      </c>
      <c r="AH324" s="157" t="s">
        <v>196</v>
      </c>
      <c r="AL324" s="157" t="s">
        <v>350</v>
      </c>
      <c r="AM324" s="157" t="str">
        <f t="shared" si="94"/>
        <v>R_ES-APP-CD</v>
      </c>
      <c r="AN324" s="157" t="str">
        <f t="shared" si="94"/>
        <v>RH8_9</v>
      </c>
      <c r="AO324" s="157">
        <f t="shared" si="78"/>
        <v>1.8367232972075199E-2</v>
      </c>
      <c r="AP324" s="157" t="s">
        <v>18</v>
      </c>
      <c r="AQ324" s="157" t="s">
        <v>193</v>
      </c>
      <c r="AU324" s="157" t="s">
        <v>350</v>
      </c>
      <c r="AV324" s="157" t="str">
        <f t="shared" si="95"/>
        <v>R_ES-APP-CD</v>
      </c>
      <c r="AW324" s="157" t="str">
        <f t="shared" si="95"/>
        <v>RH8_9</v>
      </c>
      <c r="AX324" s="157">
        <f t="shared" si="80"/>
        <v>1.6887841722384601E-2</v>
      </c>
      <c r="AY324" s="157" t="s">
        <v>18</v>
      </c>
      <c r="AZ324" s="157" t="s">
        <v>192</v>
      </c>
      <c r="BD324" s="157" t="s">
        <v>350</v>
      </c>
      <c r="BE324" s="157" t="str">
        <f t="shared" si="96"/>
        <v>R_ES-APP-CD</v>
      </c>
      <c r="BF324" s="157" t="str">
        <f t="shared" si="96"/>
        <v>RH8_9</v>
      </c>
      <c r="BG324" s="157">
        <f t="shared" si="85"/>
        <v>1.8367232972075199E-2</v>
      </c>
      <c r="BH324" s="157" t="s">
        <v>18</v>
      </c>
      <c r="BI324" s="157" t="s">
        <v>194</v>
      </c>
      <c r="BM324" s="157" t="s">
        <v>350</v>
      </c>
      <c r="BN324" s="157" t="str">
        <f t="shared" si="97"/>
        <v>R_ES-APP-CD</v>
      </c>
      <c r="BO324" s="157" t="str">
        <f t="shared" si="97"/>
        <v>RH8_9</v>
      </c>
      <c r="BP324" s="157">
        <f t="shared" si="83"/>
        <v>1.6887841722384601E-2</v>
      </c>
      <c r="BQ324" s="157" t="s">
        <v>18</v>
      </c>
      <c r="BR324" s="157" t="s">
        <v>191</v>
      </c>
    </row>
    <row r="325" spans="11:70">
      <c r="K325" s="157" t="s">
        <v>350</v>
      </c>
      <c r="L325" s="157" t="str">
        <f t="shared" si="98"/>
        <v>R_ES-APP-CD</v>
      </c>
      <c r="M325" s="157" t="str">
        <f t="shared" si="92"/>
        <v>RH10_11</v>
      </c>
      <c r="N325" s="157">
        <f t="shared" si="72"/>
        <v>1.8892209620715399E-2</v>
      </c>
      <c r="O325" s="157" t="s">
        <v>18</v>
      </c>
      <c r="P325" s="157" t="s">
        <v>195</v>
      </c>
      <c r="T325" s="157" t="s">
        <v>350</v>
      </c>
      <c r="U325" s="157" t="str">
        <f t="shared" si="99"/>
        <v>R_ES-APP-CD</v>
      </c>
      <c r="V325" s="157" t="str">
        <f t="shared" si="99"/>
        <v>RH10_11</v>
      </c>
      <c r="W325" s="157">
        <f t="shared" si="74"/>
        <v>2.2672709406807202E-2</v>
      </c>
      <c r="X325" s="157" t="s">
        <v>18</v>
      </c>
      <c r="Y325" s="157" t="s">
        <v>190</v>
      </c>
      <c r="AC325" s="157" t="s">
        <v>350</v>
      </c>
      <c r="AD325" s="157" t="str">
        <f t="shared" si="93"/>
        <v>R_ES-APP-CD</v>
      </c>
      <c r="AE325" s="157" t="str">
        <f t="shared" si="93"/>
        <v>RH10_11</v>
      </c>
      <c r="AF325" s="157">
        <f t="shared" si="76"/>
        <v>1.6996069788382001E-2</v>
      </c>
      <c r="AG325" s="157" t="s">
        <v>18</v>
      </c>
      <c r="AH325" s="157" t="s">
        <v>196</v>
      </c>
      <c r="AL325" s="157" t="s">
        <v>350</v>
      </c>
      <c r="AM325" s="157" t="str">
        <f t="shared" si="94"/>
        <v>R_ES-APP-CD</v>
      </c>
      <c r="AN325" s="157" t="str">
        <f t="shared" si="94"/>
        <v>RH10_11</v>
      </c>
      <c r="AO325" s="157">
        <f t="shared" si="78"/>
        <v>1.9516123374229401E-2</v>
      </c>
      <c r="AP325" s="157" t="s">
        <v>18</v>
      </c>
      <c r="AQ325" s="157" t="s">
        <v>193</v>
      </c>
      <c r="AU325" s="157" t="s">
        <v>350</v>
      </c>
      <c r="AV325" s="157" t="str">
        <f t="shared" si="95"/>
        <v>R_ES-APP-CD</v>
      </c>
      <c r="AW325" s="157" t="str">
        <f t="shared" si="95"/>
        <v>RH10_11</v>
      </c>
      <c r="AX325" s="157">
        <f t="shared" si="80"/>
        <v>1.8742267418083301E-2</v>
      </c>
      <c r="AY325" s="157" t="s">
        <v>18</v>
      </c>
      <c r="AZ325" s="157" t="s">
        <v>192</v>
      </c>
      <c r="BD325" s="157" t="s">
        <v>350</v>
      </c>
      <c r="BE325" s="157" t="str">
        <f t="shared" si="96"/>
        <v>R_ES-APP-CD</v>
      </c>
      <c r="BF325" s="157" t="str">
        <f t="shared" si="96"/>
        <v>RH10_11</v>
      </c>
      <c r="BG325" s="157">
        <f t="shared" si="85"/>
        <v>1.9516123374229401E-2</v>
      </c>
      <c r="BH325" s="157" t="s">
        <v>18</v>
      </c>
      <c r="BI325" s="157" t="s">
        <v>194</v>
      </c>
      <c r="BM325" s="157" t="s">
        <v>350</v>
      </c>
      <c r="BN325" s="157" t="str">
        <f t="shared" si="97"/>
        <v>R_ES-APP-CD</v>
      </c>
      <c r="BO325" s="157" t="str">
        <f t="shared" si="97"/>
        <v>RH10_11</v>
      </c>
      <c r="BP325" s="157">
        <f t="shared" si="83"/>
        <v>1.8742267418083301E-2</v>
      </c>
      <c r="BQ325" s="157" t="s">
        <v>18</v>
      </c>
      <c r="BR325" s="157" t="s">
        <v>191</v>
      </c>
    </row>
    <row r="326" spans="11:70">
      <c r="K326" s="157" t="s">
        <v>350</v>
      </c>
      <c r="L326" s="157" t="str">
        <f t="shared" si="98"/>
        <v>R_ES-APP-CD</v>
      </c>
      <c r="M326" s="157" t="str">
        <f t="shared" si="92"/>
        <v>RH12_13</v>
      </c>
      <c r="N326" s="157">
        <f t="shared" si="72"/>
        <v>1.9735672875253098E-2</v>
      </c>
      <c r="O326" s="157" t="s">
        <v>18</v>
      </c>
      <c r="P326" s="157" t="s">
        <v>195</v>
      </c>
      <c r="T326" s="157" t="s">
        <v>350</v>
      </c>
      <c r="U326" s="157" t="str">
        <f t="shared" si="99"/>
        <v>R_ES-APP-CD</v>
      </c>
      <c r="V326" s="157" t="str">
        <f t="shared" si="99"/>
        <v>RH12_13</v>
      </c>
      <c r="W326" s="157">
        <f t="shared" si="74"/>
        <v>2.27084613240583E-2</v>
      </c>
      <c r="X326" s="157" t="s">
        <v>18</v>
      </c>
      <c r="Y326" s="157" t="s">
        <v>190</v>
      </c>
      <c r="AC326" s="157" t="s">
        <v>350</v>
      </c>
      <c r="AD326" s="157" t="str">
        <f t="shared" si="93"/>
        <v>R_ES-APP-CD</v>
      </c>
      <c r="AE326" s="157" t="str">
        <f t="shared" si="93"/>
        <v>RH12_13</v>
      </c>
      <c r="AF326" s="157">
        <f t="shared" si="76"/>
        <v>1.8190021942149099E-2</v>
      </c>
      <c r="AG326" s="157" t="s">
        <v>18</v>
      </c>
      <c r="AH326" s="157" t="s">
        <v>196</v>
      </c>
      <c r="AL326" s="157" t="s">
        <v>350</v>
      </c>
      <c r="AM326" s="157" t="str">
        <f t="shared" si="94"/>
        <v>R_ES-APP-CD</v>
      </c>
      <c r="AN326" s="157" t="str">
        <f t="shared" si="94"/>
        <v>RH12_13</v>
      </c>
      <c r="AO326" s="157">
        <f t="shared" si="78"/>
        <v>2.0392977411634601E-2</v>
      </c>
      <c r="AP326" s="157" t="s">
        <v>18</v>
      </c>
      <c r="AQ326" s="157" t="s">
        <v>193</v>
      </c>
      <c r="AU326" s="157" t="s">
        <v>350</v>
      </c>
      <c r="AV326" s="157" t="str">
        <f t="shared" si="95"/>
        <v>R_ES-APP-CD</v>
      </c>
      <c r="AW326" s="157" t="str">
        <f t="shared" si="95"/>
        <v>RH12_13</v>
      </c>
      <c r="AX326" s="157">
        <f t="shared" si="80"/>
        <v>2.03766512243404E-2</v>
      </c>
      <c r="AY326" s="157" t="s">
        <v>18</v>
      </c>
      <c r="AZ326" s="157" t="s">
        <v>192</v>
      </c>
      <c r="BD326" s="157" t="s">
        <v>350</v>
      </c>
      <c r="BE326" s="157" t="str">
        <f t="shared" si="96"/>
        <v>R_ES-APP-CD</v>
      </c>
      <c r="BF326" s="157" t="str">
        <f t="shared" si="96"/>
        <v>RH12_13</v>
      </c>
      <c r="BG326" s="157">
        <f t="shared" si="85"/>
        <v>2.0392977411634601E-2</v>
      </c>
      <c r="BH326" s="157" t="s">
        <v>18</v>
      </c>
      <c r="BI326" s="157" t="s">
        <v>194</v>
      </c>
      <c r="BM326" s="157" t="s">
        <v>350</v>
      </c>
      <c r="BN326" s="157" t="str">
        <f t="shared" si="97"/>
        <v>R_ES-APP-CD</v>
      </c>
      <c r="BO326" s="157" t="str">
        <f t="shared" si="97"/>
        <v>RH12_13</v>
      </c>
      <c r="BP326" s="157">
        <f t="shared" si="83"/>
        <v>2.03766512243404E-2</v>
      </c>
      <c r="BQ326" s="157" t="s">
        <v>18</v>
      </c>
      <c r="BR326" s="157" t="s">
        <v>191</v>
      </c>
    </row>
    <row r="327" spans="11:70">
      <c r="K327" s="158" t="s">
        <v>350</v>
      </c>
      <c r="L327" s="157" t="str">
        <f t="shared" si="98"/>
        <v>R_ES-APP-CD</v>
      </c>
      <c r="M327" s="157" t="str">
        <f t="shared" si="92"/>
        <v>RH14_15</v>
      </c>
      <c r="N327" s="157">
        <f t="shared" si="72"/>
        <v>2.0535190266484399E-2</v>
      </c>
      <c r="O327" s="157" t="s">
        <v>18</v>
      </c>
      <c r="P327" s="157" t="s">
        <v>195</v>
      </c>
      <c r="T327" s="157" t="s">
        <v>350</v>
      </c>
      <c r="U327" s="157" t="str">
        <f t="shared" si="99"/>
        <v>R_ES-APP-CD</v>
      </c>
      <c r="V327" s="157" t="str">
        <f t="shared" si="99"/>
        <v>RH14_15</v>
      </c>
      <c r="W327" s="157">
        <f t="shared" si="74"/>
        <v>2.2052829918983601E-2</v>
      </c>
      <c r="X327" s="157" t="s">
        <v>18</v>
      </c>
      <c r="Y327" s="157" t="s">
        <v>190</v>
      </c>
      <c r="AC327" s="157" t="s">
        <v>350</v>
      </c>
      <c r="AD327" s="157" t="str">
        <f t="shared" si="93"/>
        <v>R_ES-APP-CD</v>
      </c>
      <c r="AE327" s="157" t="str">
        <f t="shared" si="93"/>
        <v>RH14_15</v>
      </c>
      <c r="AF327" s="157">
        <f t="shared" si="76"/>
        <v>2.09674919745702E-2</v>
      </c>
      <c r="AG327" s="157" t="s">
        <v>18</v>
      </c>
      <c r="AH327" s="157" t="s">
        <v>196</v>
      </c>
      <c r="AL327" s="157" t="s">
        <v>350</v>
      </c>
      <c r="AM327" s="157" t="str">
        <f t="shared" si="94"/>
        <v>R_ES-APP-CD</v>
      </c>
      <c r="AN327" s="157" t="str">
        <f t="shared" si="94"/>
        <v>RH14_15</v>
      </c>
      <c r="AO327" s="157">
        <f t="shared" si="78"/>
        <v>2.1041702332658799E-2</v>
      </c>
      <c r="AP327" s="157" t="s">
        <v>18</v>
      </c>
      <c r="AQ327" s="157" t="s">
        <v>193</v>
      </c>
      <c r="AU327" s="157" t="s">
        <v>350</v>
      </c>
      <c r="AV327" s="157" t="str">
        <f t="shared" si="95"/>
        <v>R_ES-APP-CD</v>
      </c>
      <c r="AW327" s="157" t="str">
        <f t="shared" si="95"/>
        <v>RH14_15</v>
      </c>
      <c r="AX327" s="157">
        <f t="shared" si="80"/>
        <v>2.0778238730769099E-2</v>
      </c>
      <c r="AY327" s="157" t="s">
        <v>18</v>
      </c>
      <c r="AZ327" s="157" t="s">
        <v>192</v>
      </c>
      <c r="BD327" s="157" t="s">
        <v>350</v>
      </c>
      <c r="BE327" s="157" t="str">
        <f t="shared" si="96"/>
        <v>R_ES-APP-CD</v>
      </c>
      <c r="BF327" s="157" t="str">
        <f t="shared" si="96"/>
        <v>RH14_15</v>
      </c>
      <c r="BG327" s="157">
        <f t="shared" si="85"/>
        <v>2.1041702332658799E-2</v>
      </c>
      <c r="BH327" s="157" t="s">
        <v>18</v>
      </c>
      <c r="BI327" s="157" t="s">
        <v>194</v>
      </c>
      <c r="BM327" s="157" t="s">
        <v>350</v>
      </c>
      <c r="BN327" s="157" t="str">
        <f t="shared" si="97"/>
        <v>R_ES-APP-CD</v>
      </c>
      <c r="BO327" s="157" t="str">
        <f t="shared" si="97"/>
        <v>RH14_15</v>
      </c>
      <c r="BP327" s="157">
        <f t="shared" si="83"/>
        <v>2.0778238730769099E-2</v>
      </c>
      <c r="BQ327" s="157" t="s">
        <v>18</v>
      </c>
      <c r="BR327" s="157" t="s">
        <v>191</v>
      </c>
    </row>
    <row r="328" spans="11:70">
      <c r="K328" s="157" t="s">
        <v>350</v>
      </c>
      <c r="L328" s="157" t="str">
        <f t="shared" si="98"/>
        <v>R_ES-APP-CD</v>
      </c>
      <c r="M328" s="157" t="str">
        <f t="shared" si="92"/>
        <v>RH16_17</v>
      </c>
      <c r="N328" s="157">
        <f t="shared" si="72"/>
        <v>2.0896719862378399E-2</v>
      </c>
      <c r="O328" s="157" t="s">
        <v>18</v>
      </c>
      <c r="P328" s="157" t="s">
        <v>195</v>
      </c>
      <c r="T328" s="157" t="s">
        <v>350</v>
      </c>
      <c r="U328" s="157" t="str">
        <f t="shared" si="99"/>
        <v>R_ES-APP-CD</v>
      </c>
      <c r="V328" s="157" t="str">
        <f t="shared" si="99"/>
        <v>RH16_17</v>
      </c>
      <c r="W328" s="157">
        <f t="shared" si="74"/>
        <v>2.1192518819202099E-2</v>
      </c>
      <c r="X328" s="157" t="s">
        <v>18</v>
      </c>
      <c r="Y328" s="157" t="s">
        <v>190</v>
      </c>
      <c r="AC328" s="157" t="s">
        <v>350</v>
      </c>
      <c r="AD328" s="157" t="str">
        <f t="shared" si="93"/>
        <v>R_ES-APP-CD</v>
      </c>
      <c r="AE328" s="157" t="str">
        <f t="shared" si="93"/>
        <v>RH16_17</v>
      </c>
      <c r="AF328" s="157">
        <f t="shared" si="76"/>
        <v>2.1896382103851399E-2</v>
      </c>
      <c r="AG328" s="157" t="s">
        <v>18</v>
      </c>
      <c r="AH328" s="157" t="s">
        <v>196</v>
      </c>
      <c r="AL328" s="157" t="s">
        <v>350</v>
      </c>
      <c r="AM328" s="157" t="str">
        <f t="shared" si="94"/>
        <v>R_ES-APP-CD</v>
      </c>
      <c r="AN328" s="157" t="str">
        <f t="shared" si="94"/>
        <v>RH16_17</v>
      </c>
      <c r="AO328" s="157">
        <f t="shared" si="78"/>
        <v>2.1031470252881299E-2</v>
      </c>
      <c r="AP328" s="157" t="s">
        <v>18</v>
      </c>
      <c r="AQ328" s="157" t="s">
        <v>193</v>
      </c>
      <c r="AU328" s="157" t="s">
        <v>350</v>
      </c>
      <c r="AV328" s="157" t="str">
        <f t="shared" si="95"/>
        <v>R_ES-APP-CD</v>
      </c>
      <c r="AW328" s="157" t="str">
        <f t="shared" si="95"/>
        <v>RH16_17</v>
      </c>
      <c r="AX328" s="157">
        <f t="shared" si="80"/>
        <v>2.0691900759336499E-2</v>
      </c>
      <c r="AY328" s="157" t="s">
        <v>18</v>
      </c>
      <c r="AZ328" s="157" t="s">
        <v>192</v>
      </c>
      <c r="BD328" s="157" t="s">
        <v>350</v>
      </c>
      <c r="BE328" s="157" t="str">
        <f t="shared" si="96"/>
        <v>R_ES-APP-CD</v>
      </c>
      <c r="BF328" s="157" t="str">
        <f t="shared" si="96"/>
        <v>RH16_17</v>
      </c>
      <c r="BG328" s="157">
        <f t="shared" si="85"/>
        <v>2.1031470252881299E-2</v>
      </c>
      <c r="BH328" s="157" t="s">
        <v>18</v>
      </c>
      <c r="BI328" s="157" t="s">
        <v>194</v>
      </c>
      <c r="BM328" s="157" t="s">
        <v>350</v>
      </c>
      <c r="BN328" s="157" t="str">
        <f t="shared" si="97"/>
        <v>R_ES-APP-CD</v>
      </c>
      <c r="BO328" s="157" t="str">
        <f t="shared" si="97"/>
        <v>RH16_17</v>
      </c>
      <c r="BP328" s="157">
        <f t="shared" si="83"/>
        <v>2.0691900759336499E-2</v>
      </c>
      <c r="BQ328" s="157" t="s">
        <v>18</v>
      </c>
      <c r="BR328" s="157" t="s">
        <v>191</v>
      </c>
    </row>
    <row r="329" spans="11:70">
      <c r="K329" s="157" t="s">
        <v>350</v>
      </c>
      <c r="L329" s="157" t="str">
        <f t="shared" si="98"/>
        <v>R_ES-APP-CD</v>
      </c>
      <c r="M329" s="157" t="str">
        <f t="shared" si="92"/>
        <v>RH18_19</v>
      </c>
      <c r="N329" s="157">
        <f t="shared" si="72"/>
        <v>2.0865770170115702E-2</v>
      </c>
      <c r="O329" s="157" t="s">
        <v>18</v>
      </c>
      <c r="P329" s="157" t="s">
        <v>195</v>
      </c>
      <c r="T329" s="157" t="s">
        <v>350</v>
      </c>
      <c r="U329" s="157" t="str">
        <f t="shared" si="99"/>
        <v>R_ES-APP-CD</v>
      </c>
      <c r="V329" s="157" t="str">
        <f t="shared" si="99"/>
        <v>RH18_19</v>
      </c>
      <c r="W329" s="157">
        <f t="shared" si="74"/>
        <v>2.1134468356732401E-2</v>
      </c>
      <c r="X329" s="157" t="s">
        <v>18</v>
      </c>
      <c r="Y329" s="157" t="s">
        <v>190</v>
      </c>
      <c r="AC329" s="157" t="s">
        <v>350</v>
      </c>
      <c r="AD329" s="157" t="str">
        <f t="shared" si="93"/>
        <v>R_ES-APP-CD</v>
      </c>
      <c r="AE329" s="157" t="str">
        <f t="shared" si="93"/>
        <v>RH18_19</v>
      </c>
      <c r="AF329" s="157">
        <f t="shared" si="76"/>
        <v>2.17155355129377E-2</v>
      </c>
      <c r="AG329" s="157" t="s">
        <v>18</v>
      </c>
      <c r="AH329" s="157" t="s">
        <v>196</v>
      </c>
      <c r="AL329" s="157" t="s">
        <v>350</v>
      </c>
      <c r="AM329" s="157" t="str">
        <f t="shared" si="94"/>
        <v>R_ES-APP-CD</v>
      </c>
      <c r="AN329" s="157" t="str">
        <f t="shared" si="94"/>
        <v>RH18_19</v>
      </c>
      <c r="AO329" s="157">
        <f t="shared" si="78"/>
        <v>2.0772466684862202E-2</v>
      </c>
      <c r="AP329" s="157" t="s">
        <v>18</v>
      </c>
      <c r="AQ329" s="157" t="s">
        <v>193</v>
      </c>
      <c r="AU329" s="157" t="s">
        <v>350</v>
      </c>
      <c r="AV329" s="157" t="str">
        <f t="shared" si="95"/>
        <v>R_ES-APP-CD</v>
      </c>
      <c r="AW329" s="157" t="str">
        <f t="shared" si="95"/>
        <v>RH18_19</v>
      </c>
      <c r="AX329" s="157">
        <f t="shared" si="80"/>
        <v>2.0434688956400601E-2</v>
      </c>
      <c r="AY329" s="157" t="s">
        <v>18</v>
      </c>
      <c r="AZ329" s="157" t="s">
        <v>192</v>
      </c>
      <c r="BD329" s="157" t="s">
        <v>350</v>
      </c>
      <c r="BE329" s="157" t="str">
        <f t="shared" si="96"/>
        <v>R_ES-APP-CD</v>
      </c>
      <c r="BF329" s="157" t="str">
        <f t="shared" si="96"/>
        <v>RH18_19</v>
      </c>
      <c r="BG329" s="157">
        <f t="shared" si="85"/>
        <v>2.0772466684862202E-2</v>
      </c>
      <c r="BH329" s="157" t="s">
        <v>18</v>
      </c>
      <c r="BI329" s="157" t="s">
        <v>194</v>
      </c>
      <c r="BM329" s="157" t="s">
        <v>350</v>
      </c>
      <c r="BN329" s="157" t="str">
        <f t="shared" si="97"/>
        <v>R_ES-APP-CD</v>
      </c>
      <c r="BO329" s="157" t="str">
        <f t="shared" si="97"/>
        <v>RH18_19</v>
      </c>
      <c r="BP329" s="157">
        <f t="shared" si="83"/>
        <v>2.0434688956400601E-2</v>
      </c>
      <c r="BQ329" s="157" t="s">
        <v>18</v>
      </c>
      <c r="BR329" s="157" t="s">
        <v>191</v>
      </c>
    </row>
    <row r="330" spans="11:70">
      <c r="K330" s="157" t="s">
        <v>350</v>
      </c>
      <c r="L330" s="157" t="str">
        <f t="shared" si="98"/>
        <v>R_ES-APP-CD</v>
      </c>
      <c r="M330" s="157" t="str">
        <f t="shared" si="92"/>
        <v>RH20_21</v>
      </c>
      <c r="N330" s="157">
        <f t="shared" si="72"/>
        <v>2.08182800695852E-2</v>
      </c>
      <c r="O330" s="157" t="s">
        <v>18</v>
      </c>
      <c r="P330" s="157" t="s">
        <v>195</v>
      </c>
      <c r="T330" s="157" t="s">
        <v>350</v>
      </c>
      <c r="U330" s="157" t="str">
        <f t="shared" si="99"/>
        <v>R_ES-APP-CD</v>
      </c>
      <c r="V330" s="157" t="str">
        <f t="shared" si="99"/>
        <v>RH20_21</v>
      </c>
      <c r="W330" s="157">
        <f t="shared" si="74"/>
        <v>2.1601590955728701E-2</v>
      </c>
      <c r="X330" s="157" t="s">
        <v>18</v>
      </c>
      <c r="Y330" s="157" t="s">
        <v>190</v>
      </c>
      <c r="AC330" s="157" t="s">
        <v>350</v>
      </c>
      <c r="AD330" s="157" t="str">
        <f t="shared" si="93"/>
        <v>R_ES-APP-CD</v>
      </c>
      <c r="AE330" s="157" t="str">
        <f t="shared" si="93"/>
        <v>RH20_21</v>
      </c>
      <c r="AF330" s="157">
        <f t="shared" si="76"/>
        <v>2.12535167287306E-2</v>
      </c>
      <c r="AG330" s="157" t="s">
        <v>18</v>
      </c>
      <c r="AH330" s="157" t="s">
        <v>196</v>
      </c>
      <c r="AL330" s="157" t="s">
        <v>350</v>
      </c>
      <c r="AM330" s="157" t="str">
        <f t="shared" si="94"/>
        <v>R_ES-APP-CD</v>
      </c>
      <c r="AN330" s="157" t="str">
        <f t="shared" si="94"/>
        <v>RH20_21</v>
      </c>
      <c r="AO330" s="157">
        <f t="shared" si="78"/>
        <v>2.0871709048996399E-2</v>
      </c>
      <c r="AP330" s="157" t="s">
        <v>18</v>
      </c>
      <c r="AQ330" s="157" t="s">
        <v>193</v>
      </c>
      <c r="AU330" s="157" t="s">
        <v>350</v>
      </c>
      <c r="AV330" s="157" t="str">
        <f t="shared" si="95"/>
        <v>R_ES-APP-CD</v>
      </c>
      <c r="AW330" s="157" t="str">
        <f t="shared" si="95"/>
        <v>RH20_21</v>
      </c>
      <c r="AX330" s="157">
        <f t="shared" si="80"/>
        <v>2.08022312711157E-2</v>
      </c>
      <c r="AY330" s="157" t="s">
        <v>18</v>
      </c>
      <c r="AZ330" s="157" t="s">
        <v>192</v>
      </c>
      <c r="BD330" s="157" t="s">
        <v>350</v>
      </c>
      <c r="BE330" s="157" t="str">
        <f t="shared" si="96"/>
        <v>R_ES-APP-CD</v>
      </c>
      <c r="BF330" s="157" t="str">
        <f t="shared" si="96"/>
        <v>RH20_21</v>
      </c>
      <c r="BG330" s="157">
        <f t="shared" si="85"/>
        <v>2.0871709048996399E-2</v>
      </c>
      <c r="BH330" s="157" t="s">
        <v>18</v>
      </c>
      <c r="BI330" s="157" t="s">
        <v>194</v>
      </c>
      <c r="BM330" s="157" t="s">
        <v>350</v>
      </c>
      <c r="BN330" s="157" t="str">
        <f t="shared" si="97"/>
        <v>R_ES-APP-CD</v>
      </c>
      <c r="BO330" s="157" t="str">
        <f t="shared" si="97"/>
        <v>RH20_21</v>
      </c>
      <c r="BP330" s="157">
        <f t="shared" si="83"/>
        <v>2.08022312711157E-2</v>
      </c>
      <c r="BQ330" s="157" t="s">
        <v>18</v>
      </c>
      <c r="BR330" s="157" t="s">
        <v>191</v>
      </c>
    </row>
    <row r="331" spans="11:70">
      <c r="K331" s="158" t="s">
        <v>350</v>
      </c>
      <c r="L331" s="157" t="str">
        <f t="shared" si="98"/>
        <v>R_ES-APP-CD</v>
      </c>
      <c r="M331" s="157" t="str">
        <f t="shared" si="92"/>
        <v>RH22_23</v>
      </c>
      <c r="N331" s="157">
        <f t="shared" si="72"/>
        <v>2.09309345114678E-2</v>
      </c>
      <c r="O331" s="157" t="s">
        <v>18</v>
      </c>
      <c r="P331" s="157" t="s">
        <v>195</v>
      </c>
      <c r="T331" s="157" t="s">
        <v>350</v>
      </c>
      <c r="U331" s="157" t="str">
        <f t="shared" si="99"/>
        <v>R_ES-APP-CD</v>
      </c>
      <c r="V331" s="157" t="str">
        <f t="shared" si="99"/>
        <v>RH22_23</v>
      </c>
      <c r="W331" s="157">
        <f t="shared" si="74"/>
        <v>2.17726786365968E-2</v>
      </c>
      <c r="X331" s="157" t="s">
        <v>18</v>
      </c>
      <c r="Y331" s="157" t="s">
        <v>190</v>
      </c>
      <c r="AC331" s="157" t="s">
        <v>350</v>
      </c>
      <c r="AD331" s="157" t="str">
        <f t="shared" si="93"/>
        <v>R_ES-APP-CD</v>
      </c>
      <c r="AE331" s="157" t="str">
        <f t="shared" si="93"/>
        <v>RH22_23</v>
      </c>
      <c r="AF331" s="157">
        <f t="shared" si="76"/>
        <v>2.1019278776313498E-2</v>
      </c>
      <c r="AG331" s="157" t="s">
        <v>18</v>
      </c>
      <c r="AH331" s="157" t="s">
        <v>196</v>
      </c>
      <c r="AL331" s="157" t="s">
        <v>350</v>
      </c>
      <c r="AM331" s="157" t="str">
        <f t="shared" si="94"/>
        <v>R_ES-APP-CD</v>
      </c>
      <c r="AN331" s="157" t="str">
        <f t="shared" si="94"/>
        <v>RH22_23</v>
      </c>
      <c r="AO331" s="157">
        <f t="shared" si="78"/>
        <v>2.1048829860768201E-2</v>
      </c>
      <c r="AP331" s="157" t="s">
        <v>18</v>
      </c>
      <c r="AQ331" s="157" t="s">
        <v>193</v>
      </c>
      <c r="AU331" s="157" t="s">
        <v>350</v>
      </c>
      <c r="AV331" s="157" t="str">
        <f t="shared" si="95"/>
        <v>R_ES-APP-CD</v>
      </c>
      <c r="AW331" s="157" t="str">
        <f t="shared" si="95"/>
        <v>RH22_23</v>
      </c>
      <c r="AX331" s="157">
        <f t="shared" si="80"/>
        <v>2.11656433177729E-2</v>
      </c>
      <c r="AY331" s="157" t="s">
        <v>18</v>
      </c>
      <c r="AZ331" s="157" t="s">
        <v>192</v>
      </c>
      <c r="BD331" s="157" t="s">
        <v>350</v>
      </c>
      <c r="BE331" s="157" t="str">
        <f t="shared" si="96"/>
        <v>R_ES-APP-CD</v>
      </c>
      <c r="BF331" s="157" t="str">
        <f t="shared" si="96"/>
        <v>RH22_23</v>
      </c>
      <c r="BG331" s="157">
        <f t="shared" si="85"/>
        <v>2.1048829860768201E-2</v>
      </c>
      <c r="BH331" s="157" t="s">
        <v>18</v>
      </c>
      <c r="BI331" s="157" t="s">
        <v>194</v>
      </c>
      <c r="BM331" s="157" t="s">
        <v>350</v>
      </c>
      <c r="BN331" s="157" t="str">
        <f t="shared" si="97"/>
        <v>R_ES-APP-CD</v>
      </c>
      <c r="BO331" s="157" t="str">
        <f t="shared" si="97"/>
        <v>RH22_23</v>
      </c>
      <c r="BP331" s="157">
        <f t="shared" si="83"/>
        <v>2.11656433177729E-2</v>
      </c>
      <c r="BQ331" s="157" t="s">
        <v>18</v>
      </c>
      <c r="BR331" s="157" t="s">
        <v>191</v>
      </c>
    </row>
    <row r="332" spans="11:70">
      <c r="K332" s="157" t="s">
        <v>350</v>
      </c>
      <c r="L332" s="157" t="str">
        <f t="shared" si="98"/>
        <v>R_ES-APP-CD</v>
      </c>
      <c r="M332" s="157" t="str">
        <f t="shared" si="92"/>
        <v>SH0_1</v>
      </c>
      <c r="N332" s="157">
        <f t="shared" si="72"/>
        <v>2.16934658061337E-2</v>
      </c>
      <c r="O332" s="157" t="s">
        <v>18</v>
      </c>
      <c r="P332" s="157" t="s">
        <v>195</v>
      </c>
      <c r="T332" s="157" t="s">
        <v>350</v>
      </c>
      <c r="U332" s="157" t="str">
        <f t="shared" si="99"/>
        <v>R_ES-APP-CD</v>
      </c>
      <c r="V332" s="157" t="str">
        <f t="shared" si="99"/>
        <v>SH0_1</v>
      </c>
      <c r="W332" s="157">
        <f t="shared" si="74"/>
        <v>1.7447761885412302E-2</v>
      </c>
      <c r="X332" s="157" t="s">
        <v>18</v>
      </c>
      <c r="Y332" s="157" t="s">
        <v>190</v>
      </c>
      <c r="AC332" s="157" t="s">
        <v>350</v>
      </c>
      <c r="AD332" s="157" t="str">
        <f t="shared" si="93"/>
        <v>R_ES-APP-CD</v>
      </c>
      <c r="AE332" s="157" t="str">
        <f t="shared" si="93"/>
        <v>SH0_1</v>
      </c>
      <c r="AF332" s="157">
        <f t="shared" si="76"/>
        <v>2.0811553801597001E-2</v>
      </c>
      <c r="AG332" s="157" t="s">
        <v>18</v>
      </c>
      <c r="AH332" s="157" t="s">
        <v>196</v>
      </c>
      <c r="AL332" s="157" t="s">
        <v>350</v>
      </c>
      <c r="AM332" s="157" t="str">
        <f t="shared" si="94"/>
        <v>R_ES-APP-CD</v>
      </c>
      <c r="AN332" s="157" t="str">
        <f t="shared" si="94"/>
        <v>SH0_1</v>
      </c>
      <c r="AO332" s="157">
        <f t="shared" si="78"/>
        <v>2.0289589930703698E-2</v>
      </c>
      <c r="AP332" s="157" t="s">
        <v>18</v>
      </c>
      <c r="AQ332" s="157" t="s">
        <v>193</v>
      </c>
      <c r="AU332" s="157" t="s">
        <v>350</v>
      </c>
      <c r="AV332" s="157" t="str">
        <f t="shared" si="95"/>
        <v>R_ES-APP-CD</v>
      </c>
      <c r="AW332" s="157" t="str">
        <f t="shared" si="95"/>
        <v>SH0_1</v>
      </c>
      <c r="AX332" s="157">
        <f t="shared" si="80"/>
        <v>2.3539997538016201E-2</v>
      </c>
      <c r="AY332" s="157" t="s">
        <v>18</v>
      </c>
      <c r="AZ332" s="157" t="s">
        <v>192</v>
      </c>
      <c r="BD332" s="157" t="s">
        <v>350</v>
      </c>
      <c r="BE332" s="157" t="str">
        <f t="shared" si="96"/>
        <v>R_ES-APP-CD</v>
      </c>
      <c r="BF332" s="157" t="str">
        <f t="shared" si="96"/>
        <v>SH0_1</v>
      </c>
      <c r="BG332" s="157">
        <f t="shared" si="85"/>
        <v>2.0289589930703698E-2</v>
      </c>
      <c r="BH332" s="157" t="s">
        <v>18</v>
      </c>
      <c r="BI332" s="157" t="s">
        <v>194</v>
      </c>
      <c r="BM332" s="157" t="s">
        <v>350</v>
      </c>
      <c r="BN332" s="157" t="str">
        <f t="shared" si="97"/>
        <v>R_ES-APP-CD</v>
      </c>
      <c r="BO332" s="157" t="str">
        <f t="shared" si="97"/>
        <v>SH0_1</v>
      </c>
      <c r="BP332" s="157">
        <f t="shared" si="83"/>
        <v>2.3539997538016201E-2</v>
      </c>
      <c r="BQ332" s="157" t="s">
        <v>18</v>
      </c>
      <c r="BR332" s="157" t="s">
        <v>191</v>
      </c>
    </row>
    <row r="333" spans="11:70">
      <c r="K333" s="157" t="s">
        <v>350</v>
      </c>
      <c r="L333" s="157" t="str">
        <f t="shared" si="98"/>
        <v>R_ES-APP-CD</v>
      </c>
      <c r="M333" s="157" t="str">
        <f t="shared" si="92"/>
        <v>SH2_3</v>
      </c>
      <c r="N333" s="157">
        <f t="shared" si="72"/>
        <v>2.1091629448540899E-2</v>
      </c>
      <c r="O333" s="157" t="s">
        <v>18</v>
      </c>
      <c r="P333" s="157" t="s">
        <v>195</v>
      </c>
      <c r="T333" s="157" t="s">
        <v>350</v>
      </c>
      <c r="U333" s="157" t="str">
        <f t="shared" si="99"/>
        <v>R_ES-APP-CD</v>
      </c>
      <c r="V333" s="157" t="str">
        <f t="shared" si="99"/>
        <v>SH2_3</v>
      </c>
      <c r="W333" s="157">
        <f t="shared" si="74"/>
        <v>1.5245791875989701E-2</v>
      </c>
      <c r="X333" s="157" t="s">
        <v>18</v>
      </c>
      <c r="Y333" s="157" t="s">
        <v>190</v>
      </c>
      <c r="AC333" s="157" t="s">
        <v>350</v>
      </c>
      <c r="AD333" s="157" t="str">
        <f t="shared" si="93"/>
        <v>R_ES-APP-CD</v>
      </c>
      <c r="AE333" s="157" t="str">
        <f t="shared" si="93"/>
        <v>SH2_3</v>
      </c>
      <c r="AF333" s="157">
        <f t="shared" si="76"/>
        <v>2.01796299239725E-2</v>
      </c>
      <c r="AG333" s="157" t="s">
        <v>18</v>
      </c>
      <c r="AH333" s="157" t="s">
        <v>196</v>
      </c>
      <c r="AL333" s="157" t="s">
        <v>350</v>
      </c>
      <c r="AM333" s="157" t="str">
        <f t="shared" si="94"/>
        <v>R_ES-APP-CD</v>
      </c>
      <c r="AN333" s="157" t="str">
        <f t="shared" si="94"/>
        <v>SH2_3</v>
      </c>
      <c r="AO333" s="157">
        <f t="shared" si="78"/>
        <v>1.88706568826577E-2</v>
      </c>
      <c r="AP333" s="157" t="s">
        <v>18</v>
      </c>
      <c r="AQ333" s="157" t="s">
        <v>193</v>
      </c>
      <c r="AU333" s="157" t="s">
        <v>350</v>
      </c>
      <c r="AV333" s="157" t="str">
        <f t="shared" si="95"/>
        <v>R_ES-APP-CD</v>
      </c>
      <c r="AW333" s="157" t="str">
        <f t="shared" si="95"/>
        <v>SH2_3</v>
      </c>
      <c r="AX333" s="157">
        <f t="shared" si="80"/>
        <v>2.1308543326801599E-2</v>
      </c>
      <c r="AY333" s="157" t="s">
        <v>18</v>
      </c>
      <c r="AZ333" s="157" t="s">
        <v>192</v>
      </c>
      <c r="BD333" s="157" t="s">
        <v>350</v>
      </c>
      <c r="BE333" s="157" t="str">
        <f t="shared" si="96"/>
        <v>R_ES-APP-CD</v>
      </c>
      <c r="BF333" s="157" t="str">
        <f t="shared" si="96"/>
        <v>SH2_3</v>
      </c>
      <c r="BG333" s="157">
        <f t="shared" si="85"/>
        <v>1.88706568826577E-2</v>
      </c>
      <c r="BH333" s="157" t="s">
        <v>18</v>
      </c>
      <c r="BI333" s="157" t="s">
        <v>194</v>
      </c>
      <c r="BM333" s="157" t="s">
        <v>350</v>
      </c>
      <c r="BN333" s="157" t="str">
        <f t="shared" si="97"/>
        <v>R_ES-APP-CD</v>
      </c>
      <c r="BO333" s="157" t="str">
        <f t="shared" si="97"/>
        <v>SH2_3</v>
      </c>
      <c r="BP333" s="157">
        <f t="shared" si="83"/>
        <v>2.1308543326801599E-2</v>
      </c>
      <c r="BQ333" s="157" t="s">
        <v>18</v>
      </c>
      <c r="BR333" s="157" t="s">
        <v>191</v>
      </c>
    </row>
    <row r="334" spans="11:70">
      <c r="K334" s="157" t="s">
        <v>350</v>
      </c>
      <c r="L334" s="157" t="str">
        <f t="shared" si="98"/>
        <v>R_ES-APP-CD</v>
      </c>
      <c r="M334" s="157" t="str">
        <f t="shared" si="92"/>
        <v>SH4_5</v>
      </c>
      <c r="N334" s="157">
        <f t="shared" si="72"/>
        <v>2.0288554911757399E-2</v>
      </c>
      <c r="O334" s="157" t="s">
        <v>18</v>
      </c>
      <c r="P334" s="157" t="s">
        <v>195</v>
      </c>
      <c r="T334" s="157" t="s">
        <v>350</v>
      </c>
      <c r="U334" s="157" t="str">
        <f t="shared" si="99"/>
        <v>R_ES-APP-CD</v>
      </c>
      <c r="V334" s="157" t="str">
        <f t="shared" si="99"/>
        <v>SH4_5</v>
      </c>
      <c r="W334" s="157">
        <f t="shared" si="74"/>
        <v>1.40147850596432E-2</v>
      </c>
      <c r="X334" s="157" t="s">
        <v>18</v>
      </c>
      <c r="Y334" s="157" t="s">
        <v>190</v>
      </c>
      <c r="AC334" s="157" t="s">
        <v>350</v>
      </c>
      <c r="AD334" s="157" t="str">
        <f t="shared" si="93"/>
        <v>R_ES-APP-CD</v>
      </c>
      <c r="AE334" s="157" t="str">
        <f t="shared" si="93"/>
        <v>SH4_5</v>
      </c>
      <c r="AF334" s="157">
        <f t="shared" si="76"/>
        <v>1.9614839522066298E-2</v>
      </c>
      <c r="AG334" s="157" t="s">
        <v>18</v>
      </c>
      <c r="AH334" s="157" t="s">
        <v>196</v>
      </c>
      <c r="AL334" s="157" t="s">
        <v>350</v>
      </c>
      <c r="AM334" s="157" t="str">
        <f t="shared" si="94"/>
        <v>R_ES-APP-CD</v>
      </c>
      <c r="AN334" s="157" t="str">
        <f t="shared" si="94"/>
        <v>SH4_5</v>
      </c>
      <c r="AO334" s="157">
        <f t="shared" si="78"/>
        <v>1.7500502969476001E-2</v>
      </c>
      <c r="AP334" s="157" t="s">
        <v>18</v>
      </c>
      <c r="AQ334" s="157" t="s">
        <v>193</v>
      </c>
      <c r="AU334" s="157" t="s">
        <v>350</v>
      </c>
      <c r="AV334" s="157" t="str">
        <f t="shared" si="95"/>
        <v>R_ES-APP-CD</v>
      </c>
      <c r="AW334" s="157" t="str">
        <f t="shared" si="95"/>
        <v>SH4_5</v>
      </c>
      <c r="AX334" s="157">
        <f t="shared" si="80"/>
        <v>1.8479363931276301E-2</v>
      </c>
      <c r="AY334" s="157" t="s">
        <v>18</v>
      </c>
      <c r="AZ334" s="157" t="s">
        <v>192</v>
      </c>
      <c r="BD334" s="157" t="s">
        <v>350</v>
      </c>
      <c r="BE334" s="157" t="str">
        <f t="shared" si="96"/>
        <v>R_ES-APP-CD</v>
      </c>
      <c r="BF334" s="157" t="str">
        <f t="shared" si="96"/>
        <v>SH4_5</v>
      </c>
      <c r="BG334" s="157">
        <f t="shared" si="85"/>
        <v>1.7500502969476001E-2</v>
      </c>
      <c r="BH334" s="157" t="s">
        <v>18</v>
      </c>
      <c r="BI334" s="157" t="s">
        <v>194</v>
      </c>
      <c r="BM334" s="157" t="s">
        <v>350</v>
      </c>
      <c r="BN334" s="157" t="str">
        <f t="shared" si="97"/>
        <v>R_ES-APP-CD</v>
      </c>
      <c r="BO334" s="157" t="str">
        <f t="shared" si="97"/>
        <v>SH4_5</v>
      </c>
      <c r="BP334" s="157">
        <f t="shared" si="83"/>
        <v>1.8479363931276301E-2</v>
      </c>
      <c r="BQ334" s="157" t="s">
        <v>18</v>
      </c>
      <c r="BR334" s="157" t="s">
        <v>191</v>
      </c>
    </row>
    <row r="335" spans="11:70">
      <c r="K335" s="158" t="s">
        <v>350</v>
      </c>
      <c r="L335" s="157" t="str">
        <f t="shared" si="98"/>
        <v>R_ES-APP-CD</v>
      </c>
      <c r="M335" s="157" t="str">
        <f t="shared" si="92"/>
        <v>SH6_7</v>
      </c>
      <c r="N335" s="157">
        <f t="shared" si="72"/>
        <v>1.9232236416978299E-2</v>
      </c>
      <c r="O335" s="157" t="s">
        <v>18</v>
      </c>
      <c r="P335" s="157" t="s">
        <v>195</v>
      </c>
      <c r="T335" s="157" t="s">
        <v>350</v>
      </c>
      <c r="U335" s="157" t="str">
        <f t="shared" si="99"/>
        <v>R_ES-APP-CD</v>
      </c>
      <c r="V335" s="157" t="str">
        <f t="shared" si="99"/>
        <v>SH6_7</v>
      </c>
      <c r="W335" s="157">
        <f t="shared" si="74"/>
        <v>1.38604432096002E-2</v>
      </c>
      <c r="X335" s="157" t="s">
        <v>18</v>
      </c>
      <c r="Y335" s="157" t="s">
        <v>190</v>
      </c>
      <c r="AC335" s="157" t="s">
        <v>350</v>
      </c>
      <c r="AD335" s="157" t="str">
        <f t="shared" si="93"/>
        <v>R_ES-APP-CD</v>
      </c>
      <c r="AE335" s="157" t="str">
        <f t="shared" si="93"/>
        <v>SH6_7</v>
      </c>
      <c r="AF335" s="157">
        <f t="shared" si="76"/>
        <v>1.7278998108464401E-2</v>
      </c>
      <c r="AG335" s="157" t="s">
        <v>18</v>
      </c>
      <c r="AH335" s="157" t="s">
        <v>196</v>
      </c>
      <c r="AL335" s="157" t="s">
        <v>350</v>
      </c>
      <c r="AM335" s="157" t="str">
        <f t="shared" si="94"/>
        <v>R_ES-APP-CD</v>
      </c>
      <c r="AN335" s="157" t="str">
        <f t="shared" si="94"/>
        <v>SH6_7</v>
      </c>
      <c r="AO335" s="157">
        <f t="shared" si="78"/>
        <v>1.6421193779789001E-2</v>
      </c>
      <c r="AP335" s="157" t="s">
        <v>18</v>
      </c>
      <c r="AQ335" s="157" t="s">
        <v>193</v>
      </c>
      <c r="AU335" s="157" t="s">
        <v>350</v>
      </c>
      <c r="AV335" s="157" t="str">
        <f t="shared" si="95"/>
        <v>R_ES-APP-CD</v>
      </c>
      <c r="AW335" s="157" t="str">
        <f t="shared" si="95"/>
        <v>SH6_7</v>
      </c>
      <c r="AX335" s="157">
        <f t="shared" si="80"/>
        <v>1.71996217128879E-2</v>
      </c>
      <c r="AY335" s="157" t="s">
        <v>18</v>
      </c>
      <c r="AZ335" s="157" t="s">
        <v>192</v>
      </c>
      <c r="BD335" s="157" t="s">
        <v>350</v>
      </c>
      <c r="BE335" s="157" t="str">
        <f t="shared" si="96"/>
        <v>R_ES-APP-CD</v>
      </c>
      <c r="BF335" s="157" t="str">
        <f t="shared" si="96"/>
        <v>SH6_7</v>
      </c>
      <c r="BG335" s="157">
        <f t="shared" si="85"/>
        <v>1.6421193779789001E-2</v>
      </c>
      <c r="BH335" s="157" t="s">
        <v>18</v>
      </c>
      <c r="BI335" s="157" t="s">
        <v>194</v>
      </c>
      <c r="BM335" s="157" t="s">
        <v>350</v>
      </c>
      <c r="BN335" s="157" t="str">
        <f t="shared" si="97"/>
        <v>R_ES-APP-CD</v>
      </c>
      <c r="BO335" s="157" t="str">
        <f t="shared" si="97"/>
        <v>SH6_7</v>
      </c>
      <c r="BP335" s="157">
        <f t="shared" si="83"/>
        <v>1.71996217128879E-2</v>
      </c>
      <c r="BQ335" s="157" t="s">
        <v>18</v>
      </c>
      <c r="BR335" s="157" t="s">
        <v>191</v>
      </c>
    </row>
    <row r="336" spans="11:70">
      <c r="K336" s="157" t="s">
        <v>350</v>
      </c>
      <c r="L336" s="157" t="str">
        <f t="shared" si="98"/>
        <v>R_ES-APP-CD</v>
      </c>
      <c r="M336" s="157" t="str">
        <f t="shared" si="92"/>
        <v>SH8_9</v>
      </c>
      <c r="N336" s="157">
        <f t="shared" ref="N336:N399" si="100">N288</f>
        <v>1.8748507011425102E-2</v>
      </c>
      <c r="O336" s="157" t="s">
        <v>18</v>
      </c>
      <c r="P336" s="157" t="s">
        <v>195</v>
      </c>
      <c r="T336" s="157" t="s">
        <v>350</v>
      </c>
      <c r="U336" s="157" t="str">
        <f t="shared" si="99"/>
        <v>R_ES-APP-CD</v>
      </c>
      <c r="V336" s="157" t="str">
        <f t="shared" si="99"/>
        <v>SH8_9</v>
      </c>
      <c r="W336" s="157">
        <f t="shared" ref="W336:W399" si="101">W288</f>
        <v>1.47551071793505E-2</v>
      </c>
      <c r="X336" s="157" t="s">
        <v>18</v>
      </c>
      <c r="Y336" s="157" t="s">
        <v>190</v>
      </c>
      <c r="AC336" s="157" t="s">
        <v>350</v>
      </c>
      <c r="AD336" s="157" t="str">
        <f t="shared" si="93"/>
        <v>R_ES-APP-CD</v>
      </c>
      <c r="AE336" s="157" t="str">
        <f t="shared" si="93"/>
        <v>SH8_9</v>
      </c>
      <c r="AF336" s="157">
        <f t="shared" ref="AF336:AF399" si="102">AF288</f>
        <v>1.5588699261442299E-2</v>
      </c>
      <c r="AG336" s="157" t="s">
        <v>18</v>
      </c>
      <c r="AH336" s="157" t="s">
        <v>196</v>
      </c>
      <c r="AL336" s="157" t="s">
        <v>350</v>
      </c>
      <c r="AM336" s="157" t="str">
        <f t="shared" si="94"/>
        <v>R_ES-APP-CD</v>
      </c>
      <c r="AN336" s="157" t="str">
        <f t="shared" si="94"/>
        <v>SH8_9</v>
      </c>
      <c r="AO336" s="157">
        <f t="shared" ref="AO336:AO399" si="103">AO288</f>
        <v>1.6139842957734501E-2</v>
      </c>
      <c r="AP336" s="157" t="s">
        <v>18</v>
      </c>
      <c r="AQ336" s="157" t="s">
        <v>193</v>
      </c>
      <c r="AU336" s="157" t="s">
        <v>350</v>
      </c>
      <c r="AV336" s="157" t="str">
        <f t="shared" si="95"/>
        <v>R_ES-APP-CD</v>
      </c>
      <c r="AW336" s="157" t="str">
        <f t="shared" si="95"/>
        <v>SH8_9</v>
      </c>
      <c r="AX336" s="157">
        <f t="shared" ref="AX336:AX399" si="104">AX288</f>
        <v>1.7030245273226999E-2</v>
      </c>
      <c r="AY336" s="157" t="s">
        <v>18</v>
      </c>
      <c r="AZ336" s="157" t="s">
        <v>192</v>
      </c>
      <c r="BD336" s="157" t="s">
        <v>350</v>
      </c>
      <c r="BE336" s="157" t="str">
        <f t="shared" si="96"/>
        <v>R_ES-APP-CD</v>
      </c>
      <c r="BF336" s="157" t="str">
        <f t="shared" si="96"/>
        <v>SH8_9</v>
      </c>
      <c r="BG336" s="157">
        <f t="shared" si="85"/>
        <v>1.6139842957734501E-2</v>
      </c>
      <c r="BH336" s="157" t="s">
        <v>18</v>
      </c>
      <c r="BI336" s="157" t="s">
        <v>194</v>
      </c>
      <c r="BM336" s="157" t="s">
        <v>350</v>
      </c>
      <c r="BN336" s="157" t="str">
        <f t="shared" si="97"/>
        <v>R_ES-APP-CD</v>
      </c>
      <c r="BO336" s="157" t="str">
        <f t="shared" si="97"/>
        <v>SH8_9</v>
      </c>
      <c r="BP336" s="157">
        <f t="shared" ref="BP336:BP399" si="105">AX336</f>
        <v>1.7030245273226999E-2</v>
      </c>
      <c r="BQ336" s="157" t="s">
        <v>18</v>
      </c>
      <c r="BR336" s="157" t="s">
        <v>191</v>
      </c>
    </row>
    <row r="337" spans="11:70">
      <c r="K337" s="157" t="s">
        <v>350</v>
      </c>
      <c r="L337" s="157" t="str">
        <f t="shared" si="98"/>
        <v>R_ES-APP-CD</v>
      </c>
      <c r="M337" s="157" t="str">
        <f t="shared" si="92"/>
        <v>SH10_11</v>
      </c>
      <c r="N337" s="157">
        <f t="shared" si="100"/>
        <v>1.8678047240008398E-2</v>
      </c>
      <c r="O337" s="157" t="s">
        <v>18</v>
      </c>
      <c r="P337" s="157" t="s">
        <v>195</v>
      </c>
      <c r="T337" s="157" t="s">
        <v>350</v>
      </c>
      <c r="U337" s="157" t="str">
        <f t="shared" si="99"/>
        <v>R_ES-APP-CD</v>
      </c>
      <c r="V337" s="157" t="str">
        <f t="shared" si="99"/>
        <v>SH10_11</v>
      </c>
      <c r="W337" s="157">
        <f t="shared" si="101"/>
        <v>1.7186661643030201E-2</v>
      </c>
      <c r="X337" s="157" t="s">
        <v>18</v>
      </c>
      <c r="Y337" s="157" t="s">
        <v>190</v>
      </c>
      <c r="AC337" s="157" t="s">
        <v>350</v>
      </c>
      <c r="AD337" s="157" t="str">
        <f t="shared" si="93"/>
        <v>R_ES-APP-CD</v>
      </c>
      <c r="AE337" s="157" t="str">
        <f t="shared" si="93"/>
        <v>SH10_11</v>
      </c>
      <c r="AF337" s="157">
        <f t="shared" si="102"/>
        <v>1.50973156957682E-2</v>
      </c>
      <c r="AG337" s="157" t="s">
        <v>18</v>
      </c>
      <c r="AH337" s="157" t="s">
        <v>196</v>
      </c>
      <c r="AL337" s="157" t="s">
        <v>350</v>
      </c>
      <c r="AM337" s="157" t="str">
        <f t="shared" si="94"/>
        <v>R_ES-APP-CD</v>
      </c>
      <c r="AN337" s="157" t="str">
        <f t="shared" si="94"/>
        <v>SH10_11</v>
      </c>
      <c r="AO337" s="157">
        <f t="shared" si="103"/>
        <v>1.71295457469424E-2</v>
      </c>
      <c r="AP337" s="157" t="s">
        <v>18</v>
      </c>
      <c r="AQ337" s="157" t="s">
        <v>193</v>
      </c>
      <c r="AU337" s="157" t="s">
        <v>350</v>
      </c>
      <c r="AV337" s="157" t="str">
        <f t="shared" si="95"/>
        <v>R_ES-APP-CD</v>
      </c>
      <c r="AW337" s="157" t="str">
        <f t="shared" si="95"/>
        <v>SH10_11</v>
      </c>
      <c r="AX337" s="157">
        <f t="shared" si="104"/>
        <v>1.8714885138756202E-2</v>
      </c>
      <c r="AY337" s="157" t="s">
        <v>18</v>
      </c>
      <c r="AZ337" s="157" t="s">
        <v>192</v>
      </c>
      <c r="BD337" s="157" t="s">
        <v>350</v>
      </c>
      <c r="BE337" s="157" t="str">
        <f t="shared" si="96"/>
        <v>R_ES-APP-CD</v>
      </c>
      <c r="BF337" s="157" t="str">
        <f t="shared" si="96"/>
        <v>SH10_11</v>
      </c>
      <c r="BG337" s="157">
        <f t="shared" si="85"/>
        <v>1.71295457469424E-2</v>
      </c>
      <c r="BH337" s="157" t="s">
        <v>18</v>
      </c>
      <c r="BI337" s="157" t="s">
        <v>194</v>
      </c>
      <c r="BM337" s="157" t="s">
        <v>350</v>
      </c>
      <c r="BN337" s="157" t="str">
        <f t="shared" si="97"/>
        <v>R_ES-APP-CD</v>
      </c>
      <c r="BO337" s="157" t="str">
        <f t="shared" si="97"/>
        <v>SH10_11</v>
      </c>
      <c r="BP337" s="157">
        <f t="shared" si="105"/>
        <v>1.8714885138756202E-2</v>
      </c>
      <c r="BQ337" s="157" t="s">
        <v>18</v>
      </c>
      <c r="BR337" s="157" t="s">
        <v>191</v>
      </c>
    </row>
    <row r="338" spans="11:70">
      <c r="K338" s="157" t="s">
        <v>350</v>
      </c>
      <c r="L338" s="157" t="str">
        <f t="shared" si="98"/>
        <v>R_ES-APP-CD</v>
      </c>
      <c r="M338" s="157" t="str">
        <f t="shared" si="92"/>
        <v>SH12_13</v>
      </c>
      <c r="N338" s="157">
        <f t="shared" si="100"/>
        <v>1.9354324184005699E-2</v>
      </c>
      <c r="O338" s="157" t="s">
        <v>18</v>
      </c>
      <c r="P338" s="157" t="s">
        <v>195</v>
      </c>
      <c r="T338" s="157" t="s">
        <v>350</v>
      </c>
      <c r="U338" s="157" t="str">
        <f t="shared" si="99"/>
        <v>R_ES-APP-CD</v>
      </c>
      <c r="V338" s="157" t="str">
        <f t="shared" si="99"/>
        <v>SH12_13</v>
      </c>
      <c r="W338" s="157">
        <f t="shared" si="101"/>
        <v>1.8532966353609601E-2</v>
      </c>
      <c r="X338" s="157" t="s">
        <v>18</v>
      </c>
      <c r="Y338" s="157" t="s">
        <v>190</v>
      </c>
      <c r="AC338" s="157" t="s">
        <v>350</v>
      </c>
      <c r="AD338" s="157" t="str">
        <f t="shared" si="93"/>
        <v>R_ES-APP-CD</v>
      </c>
      <c r="AE338" s="157" t="str">
        <f t="shared" si="93"/>
        <v>SH12_13</v>
      </c>
      <c r="AF338" s="157">
        <f t="shared" si="102"/>
        <v>1.5716271906291199E-2</v>
      </c>
      <c r="AG338" s="157" t="s">
        <v>18</v>
      </c>
      <c r="AH338" s="157" t="s">
        <v>196</v>
      </c>
      <c r="AL338" s="157" t="s">
        <v>350</v>
      </c>
      <c r="AM338" s="157" t="str">
        <f t="shared" si="94"/>
        <v>R_ES-APP-CD</v>
      </c>
      <c r="AN338" s="157" t="str">
        <f t="shared" si="94"/>
        <v>SH12_13</v>
      </c>
      <c r="AO338" s="157">
        <f t="shared" si="103"/>
        <v>1.8490958581669801E-2</v>
      </c>
      <c r="AP338" s="157" t="s">
        <v>18</v>
      </c>
      <c r="AQ338" s="157" t="s">
        <v>193</v>
      </c>
      <c r="AU338" s="157" t="s">
        <v>350</v>
      </c>
      <c r="AV338" s="157" t="str">
        <f t="shared" si="95"/>
        <v>R_ES-APP-CD</v>
      </c>
      <c r="AW338" s="157" t="str">
        <f t="shared" si="95"/>
        <v>SH12_13</v>
      </c>
      <c r="AX338" s="157">
        <f t="shared" si="104"/>
        <v>2.13435574080405E-2</v>
      </c>
      <c r="AY338" s="157" t="s">
        <v>18</v>
      </c>
      <c r="AZ338" s="157" t="s">
        <v>192</v>
      </c>
      <c r="BD338" s="157" t="s">
        <v>350</v>
      </c>
      <c r="BE338" s="157" t="str">
        <f t="shared" si="96"/>
        <v>R_ES-APP-CD</v>
      </c>
      <c r="BF338" s="157" t="str">
        <f t="shared" si="96"/>
        <v>SH12_13</v>
      </c>
      <c r="BG338" s="157">
        <f t="shared" si="85"/>
        <v>1.8490958581669801E-2</v>
      </c>
      <c r="BH338" s="157" t="s">
        <v>18</v>
      </c>
      <c r="BI338" s="157" t="s">
        <v>194</v>
      </c>
      <c r="BM338" s="157" t="s">
        <v>350</v>
      </c>
      <c r="BN338" s="157" t="str">
        <f t="shared" si="97"/>
        <v>R_ES-APP-CD</v>
      </c>
      <c r="BO338" s="157" t="str">
        <f t="shared" si="97"/>
        <v>SH12_13</v>
      </c>
      <c r="BP338" s="157">
        <f t="shared" si="105"/>
        <v>2.13435574080405E-2</v>
      </c>
      <c r="BQ338" s="157" t="s">
        <v>18</v>
      </c>
      <c r="BR338" s="157" t="s">
        <v>191</v>
      </c>
    </row>
    <row r="339" spans="11:70">
      <c r="K339" s="158" t="s">
        <v>350</v>
      </c>
      <c r="L339" s="157" t="str">
        <f t="shared" si="98"/>
        <v>R_ES-APP-CD</v>
      </c>
      <c r="M339" s="157" t="str">
        <f t="shared" si="92"/>
        <v>SH14_15</v>
      </c>
      <c r="N339" s="157">
        <f t="shared" si="100"/>
        <v>2.04723701496402E-2</v>
      </c>
      <c r="O339" s="157" t="s">
        <v>18</v>
      </c>
      <c r="P339" s="157" t="s">
        <v>195</v>
      </c>
      <c r="T339" s="157" t="s">
        <v>350</v>
      </c>
      <c r="U339" s="157" t="str">
        <f t="shared" si="99"/>
        <v>R_ES-APP-CD</v>
      </c>
      <c r="V339" s="157" t="str">
        <f t="shared" si="99"/>
        <v>SH14_15</v>
      </c>
      <c r="W339" s="157">
        <f t="shared" si="101"/>
        <v>1.8944606533826298E-2</v>
      </c>
      <c r="X339" s="157" t="s">
        <v>18</v>
      </c>
      <c r="Y339" s="157" t="s">
        <v>190</v>
      </c>
      <c r="AC339" s="157" t="s">
        <v>350</v>
      </c>
      <c r="AD339" s="157" t="str">
        <f t="shared" si="93"/>
        <v>R_ES-APP-CD</v>
      </c>
      <c r="AE339" s="157" t="str">
        <f t="shared" si="93"/>
        <v>SH14_15</v>
      </c>
      <c r="AF339" s="157">
        <f t="shared" si="102"/>
        <v>1.81694864820914E-2</v>
      </c>
      <c r="AG339" s="157" t="s">
        <v>18</v>
      </c>
      <c r="AH339" s="157" t="s">
        <v>196</v>
      </c>
      <c r="AL339" s="157" t="s">
        <v>350</v>
      </c>
      <c r="AM339" s="157" t="str">
        <f t="shared" si="94"/>
        <v>R_ES-APP-CD</v>
      </c>
      <c r="AN339" s="157" t="str">
        <f t="shared" si="94"/>
        <v>SH14_15</v>
      </c>
      <c r="AO339" s="157">
        <f t="shared" si="103"/>
        <v>1.9740368004095999E-2</v>
      </c>
      <c r="AP339" s="157" t="s">
        <v>18</v>
      </c>
      <c r="AQ339" s="157" t="s">
        <v>193</v>
      </c>
      <c r="AU339" s="157" t="s">
        <v>350</v>
      </c>
      <c r="AV339" s="157" t="str">
        <f t="shared" si="95"/>
        <v>R_ES-APP-CD</v>
      </c>
      <c r="AW339" s="157" t="str">
        <f t="shared" si="95"/>
        <v>SH14_15</v>
      </c>
      <c r="AX339" s="157">
        <f t="shared" si="104"/>
        <v>2.2952067498314001E-2</v>
      </c>
      <c r="AY339" s="157" t="s">
        <v>18</v>
      </c>
      <c r="AZ339" s="157" t="s">
        <v>192</v>
      </c>
      <c r="BD339" s="157" t="s">
        <v>350</v>
      </c>
      <c r="BE339" s="157" t="str">
        <f t="shared" si="96"/>
        <v>R_ES-APP-CD</v>
      </c>
      <c r="BF339" s="157" t="str">
        <f t="shared" si="96"/>
        <v>SH14_15</v>
      </c>
      <c r="BG339" s="157">
        <f t="shared" si="85"/>
        <v>1.9740368004095999E-2</v>
      </c>
      <c r="BH339" s="157" t="s">
        <v>18</v>
      </c>
      <c r="BI339" s="157" t="s">
        <v>194</v>
      </c>
      <c r="BM339" s="157" t="s">
        <v>350</v>
      </c>
      <c r="BN339" s="157" t="str">
        <f t="shared" si="97"/>
        <v>R_ES-APP-CD</v>
      </c>
      <c r="BO339" s="157" t="str">
        <f t="shared" si="97"/>
        <v>SH14_15</v>
      </c>
      <c r="BP339" s="157">
        <f t="shared" si="105"/>
        <v>2.2952067498314001E-2</v>
      </c>
      <c r="BQ339" s="157" t="s">
        <v>18</v>
      </c>
      <c r="BR339" s="157" t="s">
        <v>191</v>
      </c>
    </row>
    <row r="340" spans="11:70">
      <c r="K340" s="157" t="s">
        <v>350</v>
      </c>
      <c r="L340" s="157" t="str">
        <f t="shared" si="98"/>
        <v>R_ES-APP-CD</v>
      </c>
      <c r="M340" s="157" t="str">
        <f t="shared" si="92"/>
        <v>SH16_17</v>
      </c>
      <c r="N340" s="157">
        <f t="shared" si="100"/>
        <v>2.1278922422277999E-2</v>
      </c>
      <c r="O340" s="157" t="s">
        <v>18</v>
      </c>
      <c r="P340" s="157" t="s">
        <v>195</v>
      </c>
      <c r="T340" s="157" t="s">
        <v>350</v>
      </c>
      <c r="U340" s="157" t="str">
        <f t="shared" si="99"/>
        <v>R_ES-APP-CD</v>
      </c>
      <c r="V340" s="157" t="str">
        <f t="shared" si="99"/>
        <v>SH16_17</v>
      </c>
      <c r="W340" s="157">
        <f t="shared" si="101"/>
        <v>1.8793864020136601E-2</v>
      </c>
      <c r="X340" s="157" t="s">
        <v>18</v>
      </c>
      <c r="Y340" s="157" t="s">
        <v>190</v>
      </c>
      <c r="AC340" s="157" t="s">
        <v>350</v>
      </c>
      <c r="AD340" s="157" t="str">
        <f t="shared" si="93"/>
        <v>R_ES-APP-CD</v>
      </c>
      <c r="AE340" s="157" t="str">
        <f t="shared" si="93"/>
        <v>SH16_17</v>
      </c>
      <c r="AF340" s="157">
        <f t="shared" si="102"/>
        <v>1.9938803009038799E-2</v>
      </c>
      <c r="AG340" s="157" t="s">
        <v>18</v>
      </c>
      <c r="AH340" s="157" t="s">
        <v>196</v>
      </c>
      <c r="AL340" s="157" t="s">
        <v>350</v>
      </c>
      <c r="AM340" s="157" t="str">
        <f t="shared" si="94"/>
        <v>R_ES-APP-CD</v>
      </c>
      <c r="AN340" s="157" t="str">
        <f t="shared" si="94"/>
        <v>SH16_17</v>
      </c>
      <c r="AO340" s="157">
        <f t="shared" si="103"/>
        <v>2.0420539746597698E-2</v>
      </c>
      <c r="AP340" s="157" t="s">
        <v>18</v>
      </c>
      <c r="AQ340" s="157" t="s">
        <v>193</v>
      </c>
      <c r="AU340" s="157" t="s">
        <v>350</v>
      </c>
      <c r="AV340" s="157" t="str">
        <f t="shared" si="95"/>
        <v>R_ES-APP-CD</v>
      </c>
      <c r="AW340" s="157" t="str">
        <f t="shared" si="95"/>
        <v>SH16_17</v>
      </c>
      <c r="AX340" s="157">
        <f t="shared" si="104"/>
        <v>2.3710445910745798E-2</v>
      </c>
      <c r="AY340" s="157" t="s">
        <v>18</v>
      </c>
      <c r="AZ340" s="157" t="s">
        <v>192</v>
      </c>
      <c r="BD340" s="157" t="s">
        <v>350</v>
      </c>
      <c r="BE340" s="157" t="str">
        <f t="shared" si="96"/>
        <v>R_ES-APP-CD</v>
      </c>
      <c r="BF340" s="157" t="str">
        <f t="shared" si="96"/>
        <v>SH16_17</v>
      </c>
      <c r="BG340" s="157">
        <f t="shared" si="85"/>
        <v>2.0420539746597698E-2</v>
      </c>
      <c r="BH340" s="157" t="s">
        <v>18</v>
      </c>
      <c r="BI340" s="157" t="s">
        <v>194</v>
      </c>
      <c r="BM340" s="157" t="s">
        <v>350</v>
      </c>
      <c r="BN340" s="157" t="str">
        <f t="shared" si="97"/>
        <v>R_ES-APP-CD</v>
      </c>
      <c r="BO340" s="157" t="str">
        <f t="shared" si="97"/>
        <v>SH16_17</v>
      </c>
      <c r="BP340" s="157">
        <f t="shared" si="105"/>
        <v>2.3710445910745798E-2</v>
      </c>
      <c r="BQ340" s="157" t="s">
        <v>18</v>
      </c>
      <c r="BR340" s="157" t="s">
        <v>191</v>
      </c>
    </row>
    <row r="341" spans="11:70">
      <c r="K341" s="157" t="s">
        <v>350</v>
      </c>
      <c r="L341" s="157" t="str">
        <f t="shared" si="98"/>
        <v>R_ES-APP-CD</v>
      </c>
      <c r="M341" s="157" t="str">
        <f t="shared" si="92"/>
        <v>SH18_19</v>
      </c>
      <c r="N341" s="157">
        <f t="shared" si="100"/>
        <v>2.1738834728832701E-2</v>
      </c>
      <c r="O341" s="157" t="s">
        <v>18</v>
      </c>
      <c r="P341" s="157" t="s">
        <v>195</v>
      </c>
      <c r="T341" s="157" t="s">
        <v>350</v>
      </c>
      <c r="U341" s="157" t="str">
        <f t="shared" si="99"/>
        <v>R_ES-APP-CD</v>
      </c>
      <c r="V341" s="157" t="str">
        <f t="shared" si="99"/>
        <v>SH18_19</v>
      </c>
      <c r="W341" s="157">
        <f t="shared" si="101"/>
        <v>1.8929321241404399E-2</v>
      </c>
      <c r="X341" s="157" t="s">
        <v>18</v>
      </c>
      <c r="Y341" s="157" t="s">
        <v>190</v>
      </c>
      <c r="AC341" s="157" t="s">
        <v>350</v>
      </c>
      <c r="AD341" s="157" t="str">
        <f t="shared" si="93"/>
        <v>R_ES-APP-CD</v>
      </c>
      <c r="AE341" s="157" t="str">
        <f t="shared" si="93"/>
        <v>SH18_19</v>
      </c>
      <c r="AF341" s="157">
        <f t="shared" si="102"/>
        <v>2.0595183179265401E-2</v>
      </c>
      <c r="AG341" s="157" t="s">
        <v>18</v>
      </c>
      <c r="AH341" s="157" t="s">
        <v>196</v>
      </c>
      <c r="AL341" s="157" t="s">
        <v>350</v>
      </c>
      <c r="AM341" s="157" t="str">
        <f t="shared" si="94"/>
        <v>R_ES-APP-CD</v>
      </c>
      <c r="AN341" s="157" t="str">
        <f t="shared" si="94"/>
        <v>SH18_19</v>
      </c>
      <c r="AO341" s="157">
        <f t="shared" si="103"/>
        <v>2.06910653610991E-2</v>
      </c>
      <c r="AP341" s="157" t="s">
        <v>18</v>
      </c>
      <c r="AQ341" s="157" t="s">
        <v>193</v>
      </c>
      <c r="AU341" s="157" t="s">
        <v>350</v>
      </c>
      <c r="AV341" s="157" t="str">
        <f t="shared" si="95"/>
        <v>R_ES-APP-CD</v>
      </c>
      <c r="AW341" s="157" t="str">
        <f t="shared" si="95"/>
        <v>SH18_19</v>
      </c>
      <c r="AX341" s="157">
        <f t="shared" si="104"/>
        <v>2.39937611707896E-2</v>
      </c>
      <c r="AY341" s="157" t="s">
        <v>18</v>
      </c>
      <c r="AZ341" s="157" t="s">
        <v>192</v>
      </c>
      <c r="BD341" s="157" t="s">
        <v>350</v>
      </c>
      <c r="BE341" s="157" t="str">
        <f t="shared" si="96"/>
        <v>R_ES-APP-CD</v>
      </c>
      <c r="BF341" s="157" t="str">
        <f t="shared" si="96"/>
        <v>SH18_19</v>
      </c>
      <c r="BG341" s="157">
        <f t="shared" si="85"/>
        <v>2.06910653610991E-2</v>
      </c>
      <c r="BH341" s="157" t="s">
        <v>18</v>
      </c>
      <c r="BI341" s="157" t="s">
        <v>194</v>
      </c>
      <c r="BM341" s="157" t="s">
        <v>350</v>
      </c>
      <c r="BN341" s="157" t="str">
        <f t="shared" si="97"/>
        <v>R_ES-APP-CD</v>
      </c>
      <c r="BO341" s="157" t="str">
        <f t="shared" si="97"/>
        <v>SH18_19</v>
      </c>
      <c r="BP341" s="157">
        <f t="shared" si="105"/>
        <v>2.39937611707896E-2</v>
      </c>
      <c r="BQ341" s="157" t="s">
        <v>18</v>
      </c>
      <c r="BR341" s="157" t="s">
        <v>191</v>
      </c>
    </row>
    <row r="342" spans="11:70">
      <c r="K342" s="157" t="s">
        <v>350</v>
      </c>
      <c r="L342" s="157" t="str">
        <f t="shared" si="98"/>
        <v>R_ES-APP-CD</v>
      </c>
      <c r="M342" s="157" t="str">
        <f t="shared" si="92"/>
        <v>SH20_21</v>
      </c>
      <c r="N342" s="157">
        <f t="shared" si="100"/>
        <v>2.1955425621837402E-2</v>
      </c>
      <c r="O342" s="157" t="s">
        <v>18</v>
      </c>
      <c r="P342" s="157" t="s">
        <v>195</v>
      </c>
      <c r="T342" s="157" t="s">
        <v>350</v>
      </c>
      <c r="U342" s="157" t="str">
        <f t="shared" si="99"/>
        <v>R_ES-APP-CD</v>
      </c>
      <c r="V342" s="157" t="str">
        <f t="shared" si="99"/>
        <v>SH20_21</v>
      </c>
      <c r="W342" s="157">
        <f t="shared" si="101"/>
        <v>1.9094689273807398E-2</v>
      </c>
      <c r="X342" s="157" t="s">
        <v>18</v>
      </c>
      <c r="Y342" s="157" t="s">
        <v>190</v>
      </c>
      <c r="AC342" s="157" t="s">
        <v>350</v>
      </c>
      <c r="AD342" s="157" t="str">
        <f t="shared" si="93"/>
        <v>R_ES-APP-CD</v>
      </c>
      <c r="AE342" s="157" t="str">
        <f t="shared" si="93"/>
        <v>SH20_21</v>
      </c>
      <c r="AF342" s="157">
        <f t="shared" si="102"/>
        <v>2.0727377887735401E-2</v>
      </c>
      <c r="AG342" s="157" t="s">
        <v>18</v>
      </c>
      <c r="AH342" s="157" t="s">
        <v>196</v>
      </c>
      <c r="AL342" s="157" t="s">
        <v>350</v>
      </c>
      <c r="AM342" s="157" t="str">
        <f t="shared" si="94"/>
        <v>R_ES-APP-CD</v>
      </c>
      <c r="AN342" s="157" t="str">
        <f t="shared" si="94"/>
        <v>SH20_21</v>
      </c>
      <c r="AO342" s="157">
        <f t="shared" si="103"/>
        <v>2.0963163706567398E-2</v>
      </c>
      <c r="AP342" s="157" t="s">
        <v>18</v>
      </c>
      <c r="AQ342" s="157" t="s">
        <v>193</v>
      </c>
      <c r="AU342" s="157" t="s">
        <v>350</v>
      </c>
      <c r="AV342" s="157" t="str">
        <f t="shared" si="95"/>
        <v>R_ES-APP-CD</v>
      </c>
      <c r="AW342" s="157" t="str">
        <f t="shared" si="95"/>
        <v>SH20_21</v>
      </c>
      <c r="AX342" s="157">
        <f t="shared" si="104"/>
        <v>2.4474825275343101E-2</v>
      </c>
      <c r="AY342" s="157" t="s">
        <v>18</v>
      </c>
      <c r="AZ342" s="157" t="s">
        <v>192</v>
      </c>
      <c r="BD342" s="157" t="s">
        <v>350</v>
      </c>
      <c r="BE342" s="157" t="str">
        <f t="shared" si="96"/>
        <v>R_ES-APP-CD</v>
      </c>
      <c r="BF342" s="157" t="str">
        <f t="shared" si="96"/>
        <v>SH20_21</v>
      </c>
      <c r="BG342" s="157">
        <f t="shared" si="85"/>
        <v>2.0963163706567398E-2</v>
      </c>
      <c r="BH342" s="157" t="s">
        <v>18</v>
      </c>
      <c r="BI342" s="157" t="s">
        <v>194</v>
      </c>
      <c r="BM342" s="157" t="s">
        <v>350</v>
      </c>
      <c r="BN342" s="157" t="str">
        <f t="shared" si="97"/>
        <v>R_ES-APP-CD</v>
      </c>
      <c r="BO342" s="157" t="str">
        <f t="shared" si="97"/>
        <v>SH20_21</v>
      </c>
      <c r="BP342" s="157">
        <f t="shared" si="105"/>
        <v>2.4474825275343101E-2</v>
      </c>
      <c r="BQ342" s="157" t="s">
        <v>18</v>
      </c>
      <c r="BR342" s="157" t="s">
        <v>191</v>
      </c>
    </row>
    <row r="343" spans="11:70">
      <c r="K343" s="158" t="s">
        <v>350</v>
      </c>
      <c r="L343" s="157" t="str">
        <f t="shared" si="98"/>
        <v>R_ES-APP-CD</v>
      </c>
      <c r="M343" s="157" t="str">
        <f t="shared" si="92"/>
        <v>SH22_23</v>
      </c>
      <c r="N343" s="157">
        <f t="shared" si="100"/>
        <v>2.2121564224819298E-2</v>
      </c>
      <c r="O343" s="157" t="s">
        <v>18</v>
      </c>
      <c r="P343" s="157" t="s">
        <v>195</v>
      </c>
      <c r="T343" s="157" t="s">
        <v>350</v>
      </c>
      <c r="U343" s="157" t="str">
        <f t="shared" si="99"/>
        <v>R_ES-APP-CD</v>
      </c>
      <c r="V343" s="157" t="str">
        <f t="shared" si="99"/>
        <v>SH22_23</v>
      </c>
      <c r="W343" s="157">
        <f t="shared" si="101"/>
        <v>1.8346618081740301E-2</v>
      </c>
      <c r="X343" s="157" t="s">
        <v>18</v>
      </c>
      <c r="Y343" s="157" t="s">
        <v>190</v>
      </c>
      <c r="AC343" s="157" t="s">
        <v>350</v>
      </c>
      <c r="AD343" s="157" t="str">
        <f t="shared" si="93"/>
        <v>R_ES-APP-CD</v>
      </c>
      <c r="AE343" s="157" t="str">
        <f t="shared" si="93"/>
        <v>SH22_23</v>
      </c>
      <c r="AF343" s="157">
        <f t="shared" si="102"/>
        <v>2.0715755098724298E-2</v>
      </c>
      <c r="AG343" s="157" t="s">
        <v>18</v>
      </c>
      <c r="AH343" s="157" t="s">
        <v>196</v>
      </c>
      <c r="AL343" s="157" t="s">
        <v>350</v>
      </c>
      <c r="AM343" s="157" t="str">
        <f t="shared" si="94"/>
        <v>R_ES-APP-CD</v>
      </c>
      <c r="AN343" s="157" t="str">
        <f t="shared" si="94"/>
        <v>SH22_23</v>
      </c>
      <c r="AO343" s="157">
        <f t="shared" si="103"/>
        <v>2.0777824886440002E-2</v>
      </c>
      <c r="AP343" s="157" t="s">
        <v>18</v>
      </c>
      <c r="AQ343" s="157" t="s">
        <v>193</v>
      </c>
      <c r="AU343" s="157" t="s">
        <v>350</v>
      </c>
      <c r="AV343" s="157" t="str">
        <f t="shared" si="95"/>
        <v>R_ES-APP-CD</v>
      </c>
      <c r="AW343" s="157" t="str">
        <f t="shared" si="95"/>
        <v>SH22_23</v>
      </c>
      <c r="AX343" s="157">
        <f t="shared" si="104"/>
        <v>2.4137396684056199E-2</v>
      </c>
      <c r="AY343" s="157" t="s">
        <v>18</v>
      </c>
      <c r="AZ343" s="157" t="s">
        <v>192</v>
      </c>
      <c r="BD343" s="157" t="s">
        <v>350</v>
      </c>
      <c r="BE343" s="157" t="str">
        <f t="shared" si="96"/>
        <v>R_ES-APP-CD</v>
      </c>
      <c r="BF343" s="157" t="str">
        <f t="shared" si="96"/>
        <v>SH22_23</v>
      </c>
      <c r="BG343" s="157">
        <f t="shared" si="85"/>
        <v>2.0777824886440002E-2</v>
      </c>
      <c r="BH343" s="157" t="s">
        <v>18</v>
      </c>
      <c r="BI343" s="157" t="s">
        <v>194</v>
      </c>
      <c r="BM343" s="157" t="s">
        <v>350</v>
      </c>
      <c r="BN343" s="157" t="str">
        <f t="shared" si="97"/>
        <v>R_ES-APP-CD</v>
      </c>
      <c r="BO343" s="157" t="str">
        <f t="shared" si="97"/>
        <v>SH22_23</v>
      </c>
      <c r="BP343" s="157">
        <f t="shared" si="105"/>
        <v>2.4137396684056199E-2</v>
      </c>
      <c r="BQ343" s="157" t="s">
        <v>18</v>
      </c>
      <c r="BR343" s="157" t="s">
        <v>191</v>
      </c>
    </row>
    <row r="344" spans="11:70">
      <c r="K344" s="157" t="s">
        <v>350</v>
      </c>
      <c r="L344" s="157" t="str">
        <f t="shared" si="98"/>
        <v>R_ES-APP-CD</v>
      </c>
      <c r="M344" s="157" t="str">
        <f t="shared" si="92"/>
        <v>FH0_1</v>
      </c>
      <c r="N344" s="157">
        <f t="shared" si="100"/>
        <v>2.1393493175585799E-2</v>
      </c>
      <c r="O344" s="157" t="s">
        <v>18</v>
      </c>
      <c r="P344" s="157" t="s">
        <v>195</v>
      </c>
      <c r="T344" s="157" t="s">
        <v>350</v>
      </c>
      <c r="U344" s="157" t="str">
        <f t="shared" si="99"/>
        <v>R_ES-APP-CD</v>
      </c>
      <c r="V344" s="157" t="str">
        <f t="shared" si="99"/>
        <v>FH0_1</v>
      </c>
      <c r="W344" s="157">
        <f t="shared" si="101"/>
        <v>1.8990015108719401E-2</v>
      </c>
      <c r="X344" s="157" t="s">
        <v>18</v>
      </c>
      <c r="Y344" s="157" t="s">
        <v>190</v>
      </c>
      <c r="AC344" s="157" t="s">
        <v>350</v>
      </c>
      <c r="AD344" s="157" t="str">
        <f t="shared" si="93"/>
        <v>R_ES-APP-CD</v>
      </c>
      <c r="AE344" s="157" t="str">
        <f t="shared" si="93"/>
        <v>FH0_1</v>
      </c>
      <c r="AF344" s="157">
        <f t="shared" si="102"/>
        <v>2.2537708837248201E-2</v>
      </c>
      <c r="AG344" s="157" t="s">
        <v>18</v>
      </c>
      <c r="AH344" s="157" t="s">
        <v>196</v>
      </c>
      <c r="AL344" s="157" t="s">
        <v>350</v>
      </c>
      <c r="AM344" s="157" t="str">
        <f t="shared" si="94"/>
        <v>R_ES-APP-CD</v>
      </c>
      <c r="AN344" s="157" t="str">
        <f t="shared" si="94"/>
        <v>FH0_1</v>
      </c>
      <c r="AO344" s="157">
        <f t="shared" si="103"/>
        <v>2.0828129338260001E-2</v>
      </c>
      <c r="AP344" s="157" t="s">
        <v>18</v>
      </c>
      <c r="AQ344" s="157" t="s">
        <v>193</v>
      </c>
      <c r="AU344" s="157" t="s">
        <v>350</v>
      </c>
      <c r="AV344" s="157" t="str">
        <f t="shared" si="95"/>
        <v>R_ES-APP-CD</v>
      </c>
      <c r="AW344" s="157" t="str">
        <f t="shared" si="95"/>
        <v>FH0_1</v>
      </c>
      <c r="AX344" s="157">
        <f t="shared" si="104"/>
        <v>2.2215848571404202E-2</v>
      </c>
      <c r="AY344" s="157" t="s">
        <v>18</v>
      </c>
      <c r="AZ344" s="157" t="s">
        <v>192</v>
      </c>
      <c r="BD344" s="157" t="s">
        <v>350</v>
      </c>
      <c r="BE344" s="157" t="str">
        <f t="shared" si="96"/>
        <v>R_ES-APP-CD</v>
      </c>
      <c r="BF344" s="157" t="str">
        <f t="shared" si="96"/>
        <v>FH0_1</v>
      </c>
      <c r="BG344" s="157">
        <f t="shared" si="85"/>
        <v>2.0828129338260001E-2</v>
      </c>
      <c r="BH344" s="157" t="s">
        <v>18</v>
      </c>
      <c r="BI344" s="157" t="s">
        <v>194</v>
      </c>
      <c r="BM344" s="157" t="s">
        <v>350</v>
      </c>
      <c r="BN344" s="157" t="str">
        <f t="shared" si="97"/>
        <v>R_ES-APP-CD</v>
      </c>
      <c r="BO344" s="157" t="str">
        <f t="shared" si="97"/>
        <v>FH0_1</v>
      </c>
      <c r="BP344" s="157">
        <f t="shared" si="105"/>
        <v>2.2215848571404202E-2</v>
      </c>
      <c r="BQ344" s="157" t="s">
        <v>18</v>
      </c>
      <c r="BR344" s="157" t="s">
        <v>191</v>
      </c>
    </row>
    <row r="345" spans="11:70">
      <c r="K345" s="157" t="s">
        <v>350</v>
      </c>
      <c r="L345" s="157" t="str">
        <f t="shared" si="98"/>
        <v>R_ES-APP-CD</v>
      </c>
      <c r="M345" s="157" t="str">
        <f t="shared" si="92"/>
        <v>FH2_3</v>
      </c>
      <c r="N345" s="157">
        <f t="shared" si="100"/>
        <v>2.1029674486329999E-2</v>
      </c>
      <c r="O345" s="157" t="s">
        <v>18</v>
      </c>
      <c r="P345" s="157" t="s">
        <v>195</v>
      </c>
      <c r="T345" s="157" t="s">
        <v>350</v>
      </c>
      <c r="U345" s="157" t="str">
        <f t="shared" si="99"/>
        <v>R_ES-APP-CD</v>
      </c>
      <c r="V345" s="157" t="str">
        <f t="shared" si="99"/>
        <v>FH2_3</v>
      </c>
      <c r="W345" s="157">
        <f t="shared" si="101"/>
        <v>1.6657232708453401E-2</v>
      </c>
      <c r="X345" s="157" t="s">
        <v>18</v>
      </c>
      <c r="Y345" s="157" t="s">
        <v>190</v>
      </c>
      <c r="AC345" s="157" t="s">
        <v>350</v>
      </c>
      <c r="AD345" s="157" t="str">
        <f t="shared" si="93"/>
        <v>R_ES-APP-CD</v>
      </c>
      <c r="AE345" s="157" t="str">
        <f t="shared" si="93"/>
        <v>FH2_3</v>
      </c>
      <c r="AF345" s="157">
        <f t="shared" si="102"/>
        <v>2.2471121655479001E-2</v>
      </c>
      <c r="AG345" s="157" t="s">
        <v>18</v>
      </c>
      <c r="AH345" s="157" t="s">
        <v>196</v>
      </c>
      <c r="AL345" s="157" t="s">
        <v>350</v>
      </c>
      <c r="AM345" s="157" t="str">
        <f t="shared" si="94"/>
        <v>R_ES-APP-CD</v>
      </c>
      <c r="AN345" s="157" t="str">
        <f t="shared" si="94"/>
        <v>FH2_3</v>
      </c>
      <c r="AO345" s="157">
        <f t="shared" si="103"/>
        <v>1.96922594663782E-2</v>
      </c>
      <c r="AP345" s="157" t="s">
        <v>18</v>
      </c>
      <c r="AQ345" s="157" t="s">
        <v>193</v>
      </c>
      <c r="AU345" s="157" t="s">
        <v>350</v>
      </c>
      <c r="AV345" s="157" t="str">
        <f t="shared" si="95"/>
        <v>R_ES-APP-CD</v>
      </c>
      <c r="AW345" s="157" t="str">
        <f t="shared" si="95"/>
        <v>FH2_3</v>
      </c>
      <c r="AX345" s="157">
        <f t="shared" si="104"/>
        <v>2.00672016482474E-2</v>
      </c>
      <c r="AY345" s="157" t="s">
        <v>18</v>
      </c>
      <c r="AZ345" s="157" t="s">
        <v>192</v>
      </c>
      <c r="BD345" s="157" t="s">
        <v>350</v>
      </c>
      <c r="BE345" s="157" t="str">
        <f t="shared" si="96"/>
        <v>R_ES-APP-CD</v>
      </c>
      <c r="BF345" s="157" t="str">
        <f t="shared" si="96"/>
        <v>FH2_3</v>
      </c>
      <c r="BG345" s="157">
        <f t="shared" si="85"/>
        <v>1.96922594663782E-2</v>
      </c>
      <c r="BH345" s="157" t="s">
        <v>18</v>
      </c>
      <c r="BI345" s="157" t="s">
        <v>194</v>
      </c>
      <c r="BM345" s="157" t="s">
        <v>350</v>
      </c>
      <c r="BN345" s="157" t="str">
        <f t="shared" si="97"/>
        <v>R_ES-APP-CD</v>
      </c>
      <c r="BO345" s="157" t="str">
        <f t="shared" si="97"/>
        <v>FH2_3</v>
      </c>
      <c r="BP345" s="157">
        <f t="shared" si="105"/>
        <v>2.00672016482474E-2</v>
      </c>
      <c r="BQ345" s="157" t="s">
        <v>18</v>
      </c>
      <c r="BR345" s="157" t="s">
        <v>191</v>
      </c>
    </row>
    <row r="346" spans="11:70">
      <c r="K346" s="157" t="s">
        <v>350</v>
      </c>
      <c r="L346" s="157" t="str">
        <f t="shared" si="98"/>
        <v>R_ES-APP-CD</v>
      </c>
      <c r="M346" s="157" t="str">
        <f t="shared" si="92"/>
        <v>FH4_5</v>
      </c>
      <c r="N346" s="157">
        <f t="shared" si="100"/>
        <v>2.01116701113584E-2</v>
      </c>
      <c r="O346" s="157" t="s">
        <v>18</v>
      </c>
      <c r="P346" s="157" t="s">
        <v>195</v>
      </c>
      <c r="T346" s="157" t="s">
        <v>350</v>
      </c>
      <c r="U346" s="157" t="str">
        <f t="shared" si="99"/>
        <v>R_ES-APP-CD</v>
      </c>
      <c r="V346" s="157" t="str">
        <f t="shared" si="99"/>
        <v>FH4_5</v>
      </c>
      <c r="W346" s="157">
        <f t="shared" si="101"/>
        <v>1.58290452354489E-2</v>
      </c>
      <c r="X346" s="157" t="s">
        <v>18</v>
      </c>
      <c r="Y346" s="157" t="s">
        <v>190</v>
      </c>
      <c r="AC346" s="157" t="s">
        <v>350</v>
      </c>
      <c r="AD346" s="157" t="str">
        <f t="shared" si="93"/>
        <v>R_ES-APP-CD</v>
      </c>
      <c r="AE346" s="157" t="str">
        <f t="shared" si="93"/>
        <v>FH4_5</v>
      </c>
      <c r="AF346" s="157">
        <f t="shared" si="102"/>
        <v>2.0924688349934099E-2</v>
      </c>
      <c r="AG346" s="157" t="s">
        <v>18</v>
      </c>
      <c r="AH346" s="157" t="s">
        <v>196</v>
      </c>
      <c r="AL346" s="157" t="s">
        <v>350</v>
      </c>
      <c r="AM346" s="157" t="str">
        <f t="shared" si="94"/>
        <v>R_ES-APP-CD</v>
      </c>
      <c r="AN346" s="157" t="str">
        <f t="shared" si="94"/>
        <v>FH4_5</v>
      </c>
      <c r="AO346" s="157">
        <f t="shared" si="103"/>
        <v>1.85404013701219E-2</v>
      </c>
      <c r="AP346" s="157" t="s">
        <v>18</v>
      </c>
      <c r="AQ346" s="157" t="s">
        <v>193</v>
      </c>
      <c r="AU346" s="157" t="s">
        <v>350</v>
      </c>
      <c r="AV346" s="157" t="str">
        <f t="shared" si="95"/>
        <v>R_ES-APP-CD</v>
      </c>
      <c r="AW346" s="157" t="str">
        <f t="shared" si="95"/>
        <v>FH4_5</v>
      </c>
      <c r="AX346" s="157">
        <f t="shared" si="104"/>
        <v>1.7787724329452501E-2</v>
      </c>
      <c r="AY346" s="157" t="s">
        <v>18</v>
      </c>
      <c r="AZ346" s="157" t="s">
        <v>192</v>
      </c>
      <c r="BD346" s="157" t="s">
        <v>350</v>
      </c>
      <c r="BE346" s="157" t="str">
        <f t="shared" si="96"/>
        <v>R_ES-APP-CD</v>
      </c>
      <c r="BF346" s="157" t="str">
        <f t="shared" si="96"/>
        <v>FH4_5</v>
      </c>
      <c r="BG346" s="157">
        <f t="shared" si="85"/>
        <v>1.85404013701219E-2</v>
      </c>
      <c r="BH346" s="157" t="s">
        <v>18</v>
      </c>
      <c r="BI346" s="157" t="s">
        <v>194</v>
      </c>
      <c r="BM346" s="157" t="s">
        <v>350</v>
      </c>
      <c r="BN346" s="157" t="str">
        <f t="shared" si="97"/>
        <v>R_ES-APP-CD</v>
      </c>
      <c r="BO346" s="157" t="str">
        <f t="shared" si="97"/>
        <v>FH4_5</v>
      </c>
      <c r="BP346" s="157">
        <f t="shared" si="105"/>
        <v>1.7787724329452501E-2</v>
      </c>
      <c r="BQ346" s="157" t="s">
        <v>18</v>
      </c>
      <c r="BR346" s="157" t="s">
        <v>191</v>
      </c>
    </row>
    <row r="347" spans="11:70">
      <c r="K347" s="158" t="s">
        <v>350</v>
      </c>
      <c r="L347" s="157" t="str">
        <f t="shared" si="98"/>
        <v>R_ES-APP-CD</v>
      </c>
      <c r="M347" s="157" t="str">
        <f t="shared" si="92"/>
        <v>FH6_7</v>
      </c>
      <c r="N347" s="157">
        <f t="shared" si="100"/>
        <v>1.9209922204757798E-2</v>
      </c>
      <c r="O347" s="157" t="s">
        <v>18</v>
      </c>
      <c r="P347" s="157" t="s">
        <v>195</v>
      </c>
      <c r="T347" s="157" t="s">
        <v>350</v>
      </c>
      <c r="U347" s="157" t="str">
        <f t="shared" si="99"/>
        <v>R_ES-APP-CD</v>
      </c>
      <c r="V347" s="157" t="str">
        <f t="shared" si="99"/>
        <v>FH6_7</v>
      </c>
      <c r="W347" s="157">
        <f t="shared" si="101"/>
        <v>1.5902462124874499E-2</v>
      </c>
      <c r="X347" s="157" t="s">
        <v>18</v>
      </c>
      <c r="Y347" s="157" t="s">
        <v>190</v>
      </c>
      <c r="AC347" s="157" t="s">
        <v>350</v>
      </c>
      <c r="AD347" s="157" t="str">
        <f t="shared" si="93"/>
        <v>R_ES-APP-CD</v>
      </c>
      <c r="AE347" s="157" t="str">
        <f t="shared" si="93"/>
        <v>FH6_7</v>
      </c>
      <c r="AF347" s="157">
        <f t="shared" si="102"/>
        <v>1.8408075869719199E-2</v>
      </c>
      <c r="AG347" s="157" t="s">
        <v>18</v>
      </c>
      <c r="AH347" s="157" t="s">
        <v>196</v>
      </c>
      <c r="AL347" s="157" t="s">
        <v>350</v>
      </c>
      <c r="AM347" s="157" t="str">
        <f t="shared" si="94"/>
        <v>R_ES-APP-CD</v>
      </c>
      <c r="AN347" s="157" t="str">
        <f t="shared" si="94"/>
        <v>FH6_7</v>
      </c>
      <c r="AO347" s="157">
        <f t="shared" si="103"/>
        <v>1.75903530927638E-2</v>
      </c>
      <c r="AP347" s="157" t="s">
        <v>18</v>
      </c>
      <c r="AQ347" s="157" t="s">
        <v>193</v>
      </c>
      <c r="AU347" s="157" t="s">
        <v>350</v>
      </c>
      <c r="AV347" s="157" t="str">
        <f t="shared" si="95"/>
        <v>R_ES-APP-CD</v>
      </c>
      <c r="AW347" s="157" t="str">
        <f t="shared" si="95"/>
        <v>FH6_7</v>
      </c>
      <c r="AX347" s="157">
        <f t="shared" si="104"/>
        <v>1.6594507840248698E-2</v>
      </c>
      <c r="AY347" s="157" t="s">
        <v>18</v>
      </c>
      <c r="AZ347" s="157" t="s">
        <v>192</v>
      </c>
      <c r="BD347" s="157" t="s">
        <v>350</v>
      </c>
      <c r="BE347" s="157" t="str">
        <f t="shared" si="96"/>
        <v>R_ES-APP-CD</v>
      </c>
      <c r="BF347" s="157" t="str">
        <f t="shared" si="96"/>
        <v>FH6_7</v>
      </c>
      <c r="BG347" s="157">
        <f t="shared" si="85"/>
        <v>1.75903530927638E-2</v>
      </c>
      <c r="BH347" s="157" t="s">
        <v>18</v>
      </c>
      <c r="BI347" s="157" t="s">
        <v>194</v>
      </c>
      <c r="BM347" s="157" t="s">
        <v>350</v>
      </c>
      <c r="BN347" s="157" t="str">
        <f t="shared" si="97"/>
        <v>R_ES-APP-CD</v>
      </c>
      <c r="BO347" s="157" t="str">
        <f t="shared" si="97"/>
        <v>FH6_7</v>
      </c>
      <c r="BP347" s="157">
        <f t="shared" si="105"/>
        <v>1.6594507840248698E-2</v>
      </c>
      <c r="BQ347" s="157" t="s">
        <v>18</v>
      </c>
      <c r="BR347" s="157" t="s">
        <v>191</v>
      </c>
    </row>
    <row r="348" spans="11:70">
      <c r="K348" s="157" t="s">
        <v>350</v>
      </c>
      <c r="L348" s="157" t="str">
        <f t="shared" si="98"/>
        <v>R_ES-APP-CD</v>
      </c>
      <c r="M348" s="157" t="str">
        <f t="shared" si="92"/>
        <v>FH8_9</v>
      </c>
      <c r="N348" s="157">
        <f t="shared" si="100"/>
        <v>1.8841834190356999E-2</v>
      </c>
      <c r="O348" s="157" t="s">
        <v>18</v>
      </c>
      <c r="P348" s="157" t="s">
        <v>195</v>
      </c>
      <c r="T348" s="157" t="s">
        <v>350</v>
      </c>
      <c r="U348" s="157" t="str">
        <f t="shared" si="99"/>
        <v>R_ES-APP-CD</v>
      </c>
      <c r="V348" s="157" t="str">
        <f t="shared" si="99"/>
        <v>FH8_9</v>
      </c>
      <c r="W348" s="157">
        <f t="shared" si="101"/>
        <v>1.7105236665912599E-2</v>
      </c>
      <c r="X348" s="157" t="s">
        <v>18</v>
      </c>
      <c r="Y348" s="157" t="s">
        <v>190</v>
      </c>
      <c r="AC348" s="157" t="s">
        <v>350</v>
      </c>
      <c r="AD348" s="157" t="str">
        <f t="shared" si="93"/>
        <v>R_ES-APP-CD</v>
      </c>
      <c r="AE348" s="157" t="str">
        <f t="shared" si="93"/>
        <v>FH8_9</v>
      </c>
      <c r="AF348" s="157">
        <f t="shared" si="102"/>
        <v>1.69703204195258E-2</v>
      </c>
      <c r="AG348" s="157" t="s">
        <v>18</v>
      </c>
      <c r="AH348" s="157" t="s">
        <v>196</v>
      </c>
      <c r="AL348" s="157" t="s">
        <v>350</v>
      </c>
      <c r="AM348" s="157" t="str">
        <f t="shared" si="94"/>
        <v>R_ES-APP-CD</v>
      </c>
      <c r="AN348" s="157" t="str">
        <f t="shared" si="94"/>
        <v>FH8_9</v>
      </c>
      <c r="AO348" s="157">
        <f t="shared" si="103"/>
        <v>1.7469867163884701E-2</v>
      </c>
      <c r="AP348" s="157" t="s">
        <v>18</v>
      </c>
      <c r="AQ348" s="157" t="s">
        <v>193</v>
      </c>
      <c r="AU348" s="157" t="s">
        <v>350</v>
      </c>
      <c r="AV348" s="157" t="str">
        <f t="shared" si="95"/>
        <v>R_ES-APP-CD</v>
      </c>
      <c r="AW348" s="157" t="str">
        <f t="shared" si="95"/>
        <v>FH8_9</v>
      </c>
      <c r="AX348" s="157">
        <f t="shared" si="104"/>
        <v>1.6512257912117301E-2</v>
      </c>
      <c r="AY348" s="157" t="s">
        <v>18</v>
      </c>
      <c r="AZ348" s="157" t="s">
        <v>192</v>
      </c>
      <c r="BD348" s="157" t="s">
        <v>350</v>
      </c>
      <c r="BE348" s="157" t="str">
        <f t="shared" si="96"/>
        <v>R_ES-APP-CD</v>
      </c>
      <c r="BF348" s="157" t="str">
        <f t="shared" si="96"/>
        <v>FH8_9</v>
      </c>
      <c r="BG348" s="157">
        <f t="shared" si="85"/>
        <v>1.7469867163884701E-2</v>
      </c>
      <c r="BH348" s="157" t="s">
        <v>18</v>
      </c>
      <c r="BI348" s="157" t="s">
        <v>194</v>
      </c>
      <c r="BM348" s="157" t="s">
        <v>350</v>
      </c>
      <c r="BN348" s="157" t="str">
        <f t="shared" si="97"/>
        <v>R_ES-APP-CD</v>
      </c>
      <c r="BO348" s="157" t="str">
        <f t="shared" si="97"/>
        <v>FH8_9</v>
      </c>
      <c r="BP348" s="157">
        <f t="shared" si="105"/>
        <v>1.6512257912117301E-2</v>
      </c>
      <c r="BQ348" s="157" t="s">
        <v>18</v>
      </c>
      <c r="BR348" s="157" t="s">
        <v>191</v>
      </c>
    </row>
    <row r="349" spans="11:70">
      <c r="K349" s="157" t="s">
        <v>350</v>
      </c>
      <c r="L349" s="157" t="str">
        <f t="shared" si="98"/>
        <v>R_ES-APP-CD</v>
      </c>
      <c r="M349" s="157" t="str">
        <f t="shared" si="92"/>
        <v>FH10_11</v>
      </c>
      <c r="N349" s="157">
        <f t="shared" si="100"/>
        <v>1.8935669933152901E-2</v>
      </c>
      <c r="O349" s="157" t="s">
        <v>18</v>
      </c>
      <c r="P349" s="157" t="s">
        <v>195</v>
      </c>
      <c r="T349" s="157" t="s">
        <v>350</v>
      </c>
      <c r="U349" s="157" t="str">
        <f t="shared" si="99"/>
        <v>R_ES-APP-CD</v>
      </c>
      <c r="V349" s="157" t="str">
        <f t="shared" si="99"/>
        <v>FH10_11</v>
      </c>
      <c r="W349" s="157">
        <f t="shared" si="101"/>
        <v>1.98225161188549E-2</v>
      </c>
      <c r="X349" s="157" t="s">
        <v>18</v>
      </c>
      <c r="Y349" s="157" t="s">
        <v>190</v>
      </c>
      <c r="AC349" s="157" t="s">
        <v>350</v>
      </c>
      <c r="AD349" s="157" t="str">
        <f t="shared" si="93"/>
        <v>R_ES-APP-CD</v>
      </c>
      <c r="AE349" s="157" t="str">
        <f t="shared" si="93"/>
        <v>FH10_11</v>
      </c>
      <c r="AF349" s="157">
        <f t="shared" si="102"/>
        <v>1.66723480117681E-2</v>
      </c>
      <c r="AG349" s="157" t="s">
        <v>18</v>
      </c>
      <c r="AH349" s="157" t="s">
        <v>196</v>
      </c>
      <c r="AL349" s="157" t="s">
        <v>350</v>
      </c>
      <c r="AM349" s="157" t="str">
        <f t="shared" si="94"/>
        <v>R_ES-APP-CD</v>
      </c>
      <c r="AN349" s="157" t="str">
        <f t="shared" si="94"/>
        <v>FH10_11</v>
      </c>
      <c r="AO349" s="157">
        <f t="shared" si="103"/>
        <v>1.8548115811417298E-2</v>
      </c>
      <c r="AP349" s="157" t="s">
        <v>18</v>
      </c>
      <c r="AQ349" s="157" t="s">
        <v>193</v>
      </c>
      <c r="AU349" s="157" t="s">
        <v>350</v>
      </c>
      <c r="AV349" s="157" t="str">
        <f t="shared" si="95"/>
        <v>R_ES-APP-CD</v>
      </c>
      <c r="AW349" s="157" t="str">
        <f t="shared" si="95"/>
        <v>FH10_11</v>
      </c>
      <c r="AX349" s="157">
        <f t="shared" si="104"/>
        <v>1.82536626877173E-2</v>
      </c>
      <c r="AY349" s="157" t="s">
        <v>18</v>
      </c>
      <c r="AZ349" s="157" t="s">
        <v>192</v>
      </c>
      <c r="BD349" s="157" t="s">
        <v>350</v>
      </c>
      <c r="BE349" s="157" t="str">
        <f t="shared" si="96"/>
        <v>R_ES-APP-CD</v>
      </c>
      <c r="BF349" s="157" t="str">
        <f t="shared" si="96"/>
        <v>FH10_11</v>
      </c>
      <c r="BG349" s="157">
        <f t="shared" si="85"/>
        <v>1.8548115811417298E-2</v>
      </c>
      <c r="BH349" s="157" t="s">
        <v>18</v>
      </c>
      <c r="BI349" s="157" t="s">
        <v>194</v>
      </c>
      <c r="BM349" s="157" t="s">
        <v>350</v>
      </c>
      <c r="BN349" s="157" t="str">
        <f t="shared" si="97"/>
        <v>R_ES-APP-CD</v>
      </c>
      <c r="BO349" s="157" t="str">
        <f t="shared" si="97"/>
        <v>FH10_11</v>
      </c>
      <c r="BP349" s="157">
        <f t="shared" si="105"/>
        <v>1.82536626877173E-2</v>
      </c>
      <c r="BQ349" s="157" t="s">
        <v>18</v>
      </c>
      <c r="BR349" s="157" t="s">
        <v>191</v>
      </c>
    </row>
    <row r="350" spans="11:70">
      <c r="K350" s="157" t="s">
        <v>350</v>
      </c>
      <c r="L350" s="157" t="str">
        <f t="shared" si="98"/>
        <v>R_ES-APP-CD</v>
      </c>
      <c r="M350" s="157" t="str">
        <f t="shared" si="92"/>
        <v>FH12_13</v>
      </c>
      <c r="N350" s="157">
        <f t="shared" si="100"/>
        <v>1.98847069007047E-2</v>
      </c>
      <c r="O350" s="157" t="s">
        <v>18</v>
      </c>
      <c r="P350" s="157" t="s">
        <v>195</v>
      </c>
      <c r="T350" s="157" t="s">
        <v>350</v>
      </c>
      <c r="U350" s="157" t="str">
        <f t="shared" si="99"/>
        <v>R_ES-APP-CD</v>
      </c>
      <c r="V350" s="157" t="str">
        <f t="shared" si="99"/>
        <v>FH12_13</v>
      </c>
      <c r="W350" s="157">
        <f t="shared" si="101"/>
        <v>2.05767152130325E-2</v>
      </c>
      <c r="X350" s="157" t="s">
        <v>18</v>
      </c>
      <c r="Y350" s="157" t="s">
        <v>190</v>
      </c>
      <c r="AC350" s="157" t="s">
        <v>350</v>
      </c>
      <c r="AD350" s="157" t="str">
        <f t="shared" si="93"/>
        <v>R_ES-APP-CD</v>
      </c>
      <c r="AE350" s="157" t="str">
        <f t="shared" si="93"/>
        <v>FH12_13</v>
      </c>
      <c r="AF350" s="157">
        <f t="shared" si="102"/>
        <v>1.7899394766943098E-2</v>
      </c>
      <c r="AG350" s="157" t="s">
        <v>18</v>
      </c>
      <c r="AH350" s="157" t="s">
        <v>196</v>
      </c>
      <c r="AL350" s="157" t="s">
        <v>350</v>
      </c>
      <c r="AM350" s="157" t="str">
        <f t="shared" si="94"/>
        <v>R_ES-APP-CD</v>
      </c>
      <c r="AN350" s="157" t="str">
        <f t="shared" si="94"/>
        <v>FH12_13</v>
      </c>
      <c r="AO350" s="157">
        <f t="shared" si="103"/>
        <v>1.97346377775574E-2</v>
      </c>
      <c r="AP350" s="157" t="s">
        <v>18</v>
      </c>
      <c r="AQ350" s="157" t="s">
        <v>193</v>
      </c>
      <c r="AU350" s="157" t="s">
        <v>350</v>
      </c>
      <c r="AV350" s="157" t="str">
        <f t="shared" si="95"/>
        <v>R_ES-APP-CD</v>
      </c>
      <c r="AW350" s="157" t="str">
        <f t="shared" si="95"/>
        <v>FH12_13</v>
      </c>
      <c r="AX350" s="157">
        <f t="shared" si="104"/>
        <v>2.0262699404647901E-2</v>
      </c>
      <c r="AY350" s="157" t="s">
        <v>18</v>
      </c>
      <c r="AZ350" s="157" t="s">
        <v>192</v>
      </c>
      <c r="BD350" s="157" t="s">
        <v>350</v>
      </c>
      <c r="BE350" s="157" t="str">
        <f t="shared" si="96"/>
        <v>R_ES-APP-CD</v>
      </c>
      <c r="BF350" s="157" t="str">
        <f t="shared" si="96"/>
        <v>FH12_13</v>
      </c>
      <c r="BG350" s="157">
        <f t="shared" si="85"/>
        <v>1.97346377775574E-2</v>
      </c>
      <c r="BH350" s="157" t="s">
        <v>18</v>
      </c>
      <c r="BI350" s="157" t="s">
        <v>194</v>
      </c>
      <c r="BM350" s="157" t="s">
        <v>350</v>
      </c>
      <c r="BN350" s="157" t="str">
        <f t="shared" si="97"/>
        <v>R_ES-APP-CD</v>
      </c>
      <c r="BO350" s="157" t="str">
        <f t="shared" si="97"/>
        <v>FH12_13</v>
      </c>
      <c r="BP350" s="157">
        <f t="shared" si="105"/>
        <v>2.0262699404647901E-2</v>
      </c>
      <c r="BQ350" s="157" t="s">
        <v>18</v>
      </c>
      <c r="BR350" s="157" t="s">
        <v>191</v>
      </c>
    </row>
    <row r="351" spans="11:70">
      <c r="K351" s="158" t="s">
        <v>350</v>
      </c>
      <c r="L351" s="157" t="str">
        <f t="shared" si="98"/>
        <v>R_ES-APP-CD</v>
      </c>
      <c r="M351" s="157" t="str">
        <f t="shared" si="92"/>
        <v>FH14_15</v>
      </c>
      <c r="N351" s="157">
        <f t="shared" si="100"/>
        <v>2.0838990619720801E-2</v>
      </c>
      <c r="O351" s="157" t="s">
        <v>18</v>
      </c>
      <c r="P351" s="157" t="s">
        <v>195</v>
      </c>
      <c r="T351" s="157" t="s">
        <v>350</v>
      </c>
      <c r="U351" s="157" t="str">
        <f t="shared" si="99"/>
        <v>R_ES-APP-CD</v>
      </c>
      <c r="V351" s="157" t="str">
        <f t="shared" si="99"/>
        <v>FH14_15</v>
      </c>
      <c r="W351" s="157">
        <f t="shared" si="101"/>
        <v>2.0134412075970901E-2</v>
      </c>
      <c r="X351" s="157" t="s">
        <v>18</v>
      </c>
      <c r="Y351" s="157" t="s">
        <v>190</v>
      </c>
      <c r="AC351" s="157" t="s">
        <v>350</v>
      </c>
      <c r="AD351" s="157" t="str">
        <f t="shared" si="93"/>
        <v>R_ES-APP-CD</v>
      </c>
      <c r="AE351" s="157" t="str">
        <f t="shared" si="93"/>
        <v>FH14_15</v>
      </c>
      <c r="AF351" s="157">
        <f t="shared" si="102"/>
        <v>2.07530234250215E-2</v>
      </c>
      <c r="AG351" s="157" t="s">
        <v>18</v>
      </c>
      <c r="AH351" s="157" t="s">
        <v>196</v>
      </c>
      <c r="AL351" s="157" t="s">
        <v>350</v>
      </c>
      <c r="AM351" s="157" t="str">
        <f t="shared" si="94"/>
        <v>R_ES-APP-CD</v>
      </c>
      <c r="AN351" s="157" t="str">
        <f t="shared" si="94"/>
        <v>FH14_15</v>
      </c>
      <c r="AO351" s="157">
        <f t="shared" si="103"/>
        <v>2.0621254467741299E-2</v>
      </c>
      <c r="AP351" s="157" t="s">
        <v>18</v>
      </c>
      <c r="AQ351" s="157" t="s">
        <v>193</v>
      </c>
      <c r="AU351" s="157" t="s">
        <v>350</v>
      </c>
      <c r="AV351" s="157" t="str">
        <f t="shared" si="95"/>
        <v>R_ES-APP-CD</v>
      </c>
      <c r="AW351" s="157" t="str">
        <f t="shared" si="95"/>
        <v>FH14_15</v>
      </c>
      <c r="AX351" s="157">
        <f t="shared" si="104"/>
        <v>2.1172817979268701E-2</v>
      </c>
      <c r="AY351" s="157" t="s">
        <v>18</v>
      </c>
      <c r="AZ351" s="157" t="s">
        <v>192</v>
      </c>
      <c r="BD351" s="157" t="s">
        <v>350</v>
      </c>
      <c r="BE351" s="157" t="str">
        <f t="shared" si="96"/>
        <v>R_ES-APP-CD</v>
      </c>
      <c r="BF351" s="157" t="str">
        <f t="shared" si="96"/>
        <v>FH14_15</v>
      </c>
      <c r="BG351" s="157">
        <f t="shared" si="85"/>
        <v>2.0621254467741299E-2</v>
      </c>
      <c r="BH351" s="157" t="s">
        <v>18</v>
      </c>
      <c r="BI351" s="157" t="s">
        <v>194</v>
      </c>
      <c r="BM351" s="157" t="s">
        <v>350</v>
      </c>
      <c r="BN351" s="157" t="str">
        <f t="shared" si="97"/>
        <v>R_ES-APP-CD</v>
      </c>
      <c r="BO351" s="157" t="str">
        <f t="shared" si="97"/>
        <v>FH14_15</v>
      </c>
      <c r="BP351" s="157">
        <f t="shared" si="105"/>
        <v>2.1172817979268701E-2</v>
      </c>
      <c r="BQ351" s="157" t="s">
        <v>18</v>
      </c>
      <c r="BR351" s="157" t="s">
        <v>191</v>
      </c>
    </row>
    <row r="352" spans="11:70">
      <c r="K352" s="157" t="s">
        <v>350</v>
      </c>
      <c r="L352" s="157" t="str">
        <f t="shared" si="98"/>
        <v>R_ES-APP-CD</v>
      </c>
      <c r="M352" s="157" t="str">
        <f t="shared" si="92"/>
        <v>FH16_17</v>
      </c>
      <c r="N352" s="157">
        <f t="shared" si="100"/>
        <v>2.11595818818846E-2</v>
      </c>
      <c r="O352" s="157" t="s">
        <v>18</v>
      </c>
      <c r="P352" s="157" t="s">
        <v>195</v>
      </c>
      <c r="T352" s="157" t="s">
        <v>350</v>
      </c>
      <c r="U352" s="157" t="str">
        <f t="shared" si="99"/>
        <v>R_ES-APP-CD</v>
      </c>
      <c r="V352" s="157" t="str">
        <f t="shared" si="99"/>
        <v>FH16_17</v>
      </c>
      <c r="W352" s="157">
        <f t="shared" si="101"/>
        <v>1.9900470527555999E-2</v>
      </c>
      <c r="X352" s="157" t="s">
        <v>18</v>
      </c>
      <c r="Y352" s="157" t="s">
        <v>190</v>
      </c>
      <c r="AC352" s="157" t="s">
        <v>350</v>
      </c>
      <c r="AD352" s="157" t="str">
        <f t="shared" si="93"/>
        <v>R_ES-APP-CD</v>
      </c>
      <c r="AE352" s="157" t="str">
        <f t="shared" si="93"/>
        <v>FH16_17</v>
      </c>
      <c r="AF352" s="157">
        <f t="shared" si="102"/>
        <v>2.1834856434323001E-2</v>
      </c>
      <c r="AG352" s="157" t="s">
        <v>18</v>
      </c>
      <c r="AH352" s="157" t="s">
        <v>196</v>
      </c>
      <c r="AL352" s="157" t="s">
        <v>350</v>
      </c>
      <c r="AM352" s="157" t="str">
        <f t="shared" si="94"/>
        <v>R_ES-APP-CD</v>
      </c>
      <c r="AN352" s="157" t="str">
        <f t="shared" si="94"/>
        <v>FH16_17</v>
      </c>
      <c r="AO352" s="157">
        <f t="shared" si="103"/>
        <v>2.0861762903381698E-2</v>
      </c>
      <c r="AP352" s="157" t="s">
        <v>18</v>
      </c>
      <c r="AQ352" s="157" t="s">
        <v>193</v>
      </c>
      <c r="AU352" s="157" t="s">
        <v>350</v>
      </c>
      <c r="AV352" s="157" t="str">
        <f t="shared" si="95"/>
        <v>R_ES-APP-CD</v>
      </c>
      <c r="AW352" s="157" t="str">
        <f t="shared" si="95"/>
        <v>FH16_17</v>
      </c>
      <c r="AX352" s="157">
        <f t="shared" si="104"/>
        <v>2.13427940914599E-2</v>
      </c>
      <c r="AY352" s="157" t="s">
        <v>18</v>
      </c>
      <c r="AZ352" s="157" t="s">
        <v>192</v>
      </c>
      <c r="BD352" s="157" t="s">
        <v>350</v>
      </c>
      <c r="BE352" s="157" t="str">
        <f t="shared" si="96"/>
        <v>R_ES-APP-CD</v>
      </c>
      <c r="BF352" s="157" t="str">
        <f t="shared" si="96"/>
        <v>FH16_17</v>
      </c>
      <c r="BG352" s="157">
        <f t="shared" si="85"/>
        <v>2.0861762903381698E-2</v>
      </c>
      <c r="BH352" s="157" t="s">
        <v>18</v>
      </c>
      <c r="BI352" s="157" t="s">
        <v>194</v>
      </c>
      <c r="BM352" s="157" t="s">
        <v>350</v>
      </c>
      <c r="BN352" s="157" t="str">
        <f t="shared" si="97"/>
        <v>R_ES-APP-CD</v>
      </c>
      <c r="BO352" s="157" t="str">
        <f t="shared" si="97"/>
        <v>FH16_17</v>
      </c>
      <c r="BP352" s="157">
        <f t="shared" si="105"/>
        <v>2.13427940914599E-2</v>
      </c>
      <c r="BQ352" s="157" t="s">
        <v>18</v>
      </c>
      <c r="BR352" s="157" t="s">
        <v>191</v>
      </c>
    </row>
    <row r="353" spans="11:70">
      <c r="K353" s="157" t="s">
        <v>350</v>
      </c>
      <c r="L353" s="157" t="str">
        <f t="shared" si="98"/>
        <v>R_ES-APP-CD</v>
      </c>
      <c r="M353" s="157" t="str">
        <f t="shared" si="92"/>
        <v>FH18_19</v>
      </c>
      <c r="N353" s="157">
        <f t="shared" si="100"/>
        <v>2.12246785407572E-2</v>
      </c>
      <c r="O353" s="157" t="s">
        <v>18</v>
      </c>
      <c r="P353" s="157" t="s">
        <v>195</v>
      </c>
      <c r="T353" s="157" t="s">
        <v>350</v>
      </c>
      <c r="U353" s="157" t="str">
        <f t="shared" si="99"/>
        <v>R_ES-APP-CD</v>
      </c>
      <c r="V353" s="157" t="str">
        <f t="shared" si="99"/>
        <v>FH18_19</v>
      </c>
      <c r="W353" s="157">
        <f t="shared" si="101"/>
        <v>2.0107856361089999E-2</v>
      </c>
      <c r="X353" s="157" t="s">
        <v>18</v>
      </c>
      <c r="Y353" s="157" t="s">
        <v>190</v>
      </c>
      <c r="AC353" s="157" t="s">
        <v>350</v>
      </c>
      <c r="AD353" s="157" t="str">
        <f t="shared" si="93"/>
        <v>R_ES-APP-CD</v>
      </c>
      <c r="AE353" s="157" t="str">
        <f t="shared" si="93"/>
        <v>FH18_19</v>
      </c>
      <c r="AF353" s="157">
        <f t="shared" si="102"/>
        <v>2.1851663341138701E-2</v>
      </c>
      <c r="AG353" s="157" t="s">
        <v>18</v>
      </c>
      <c r="AH353" s="157" t="s">
        <v>196</v>
      </c>
      <c r="AL353" s="157" t="s">
        <v>350</v>
      </c>
      <c r="AM353" s="157" t="str">
        <f t="shared" si="94"/>
        <v>R_ES-APP-CD</v>
      </c>
      <c r="AN353" s="157" t="str">
        <f t="shared" si="94"/>
        <v>FH18_19</v>
      </c>
      <c r="AO353" s="157">
        <f t="shared" si="103"/>
        <v>2.0787222764254099E-2</v>
      </c>
      <c r="AP353" s="157" t="s">
        <v>18</v>
      </c>
      <c r="AQ353" s="157" t="s">
        <v>193</v>
      </c>
      <c r="AU353" s="157" t="s">
        <v>350</v>
      </c>
      <c r="AV353" s="157" t="str">
        <f t="shared" si="95"/>
        <v>R_ES-APP-CD</v>
      </c>
      <c r="AW353" s="157" t="str">
        <f t="shared" si="95"/>
        <v>FH18_19</v>
      </c>
      <c r="AX353" s="157">
        <f t="shared" si="104"/>
        <v>2.1302546509600999E-2</v>
      </c>
      <c r="AY353" s="157" t="s">
        <v>18</v>
      </c>
      <c r="AZ353" s="157" t="s">
        <v>192</v>
      </c>
      <c r="BD353" s="157" t="s">
        <v>350</v>
      </c>
      <c r="BE353" s="157" t="str">
        <f t="shared" si="96"/>
        <v>R_ES-APP-CD</v>
      </c>
      <c r="BF353" s="157" t="str">
        <f t="shared" si="96"/>
        <v>FH18_19</v>
      </c>
      <c r="BG353" s="157">
        <f t="shared" ref="BG353:BG416" si="106">AO353</f>
        <v>2.0787222764254099E-2</v>
      </c>
      <c r="BH353" s="157" t="s">
        <v>18</v>
      </c>
      <c r="BI353" s="157" t="s">
        <v>194</v>
      </c>
      <c r="BM353" s="157" t="s">
        <v>350</v>
      </c>
      <c r="BN353" s="157" t="str">
        <f t="shared" si="97"/>
        <v>R_ES-APP-CD</v>
      </c>
      <c r="BO353" s="157" t="str">
        <f t="shared" si="97"/>
        <v>FH18_19</v>
      </c>
      <c r="BP353" s="157">
        <f t="shared" si="105"/>
        <v>2.1302546509600999E-2</v>
      </c>
      <c r="BQ353" s="157" t="s">
        <v>18</v>
      </c>
      <c r="BR353" s="157" t="s">
        <v>191</v>
      </c>
    </row>
    <row r="354" spans="11:70">
      <c r="K354" s="157" t="s">
        <v>350</v>
      </c>
      <c r="L354" s="157" t="str">
        <f t="shared" si="98"/>
        <v>R_ES-APP-CD</v>
      </c>
      <c r="M354" s="157" t="str">
        <f t="shared" si="92"/>
        <v>FH20_21</v>
      </c>
      <c r="N354" s="157">
        <f t="shared" si="100"/>
        <v>2.1196759693815001E-2</v>
      </c>
      <c r="O354" s="157" t="s">
        <v>18</v>
      </c>
      <c r="P354" s="157" t="s">
        <v>195</v>
      </c>
      <c r="T354" s="157" t="s">
        <v>350</v>
      </c>
      <c r="U354" s="157" t="str">
        <f t="shared" si="99"/>
        <v>R_ES-APP-CD</v>
      </c>
      <c r="V354" s="157" t="str">
        <f t="shared" si="99"/>
        <v>FH20_21</v>
      </c>
      <c r="W354" s="157">
        <f t="shared" si="101"/>
        <v>2.0969036728827498E-2</v>
      </c>
      <c r="X354" s="157" t="s">
        <v>18</v>
      </c>
      <c r="Y354" s="157" t="s">
        <v>190</v>
      </c>
      <c r="AC354" s="157" t="s">
        <v>350</v>
      </c>
      <c r="AD354" s="157" t="str">
        <f t="shared" si="93"/>
        <v>R_ES-APP-CD</v>
      </c>
      <c r="AE354" s="157" t="str">
        <f t="shared" si="93"/>
        <v>FH20_21</v>
      </c>
      <c r="AF354" s="157">
        <f t="shared" si="102"/>
        <v>2.15704297529681E-2</v>
      </c>
      <c r="AG354" s="157" t="s">
        <v>18</v>
      </c>
      <c r="AH354" s="157" t="s">
        <v>196</v>
      </c>
      <c r="AL354" s="157" t="s">
        <v>350</v>
      </c>
      <c r="AM354" s="157" t="str">
        <f t="shared" si="94"/>
        <v>R_ES-APP-CD</v>
      </c>
      <c r="AN354" s="157" t="str">
        <f t="shared" si="94"/>
        <v>FH20_21</v>
      </c>
      <c r="AO354" s="157">
        <f t="shared" si="103"/>
        <v>2.0999926566056201E-2</v>
      </c>
      <c r="AP354" s="157" t="s">
        <v>18</v>
      </c>
      <c r="AQ354" s="157" t="s">
        <v>193</v>
      </c>
      <c r="AU354" s="157" t="s">
        <v>350</v>
      </c>
      <c r="AV354" s="157" t="str">
        <f t="shared" si="95"/>
        <v>R_ES-APP-CD</v>
      </c>
      <c r="AW354" s="157" t="str">
        <f t="shared" si="95"/>
        <v>FH20_21</v>
      </c>
      <c r="AX354" s="157">
        <f t="shared" si="104"/>
        <v>2.17291485724036E-2</v>
      </c>
      <c r="AY354" s="157" t="s">
        <v>18</v>
      </c>
      <c r="AZ354" s="157" t="s">
        <v>192</v>
      </c>
      <c r="BD354" s="157" t="s">
        <v>350</v>
      </c>
      <c r="BE354" s="157" t="str">
        <f t="shared" si="96"/>
        <v>R_ES-APP-CD</v>
      </c>
      <c r="BF354" s="157" t="str">
        <f t="shared" si="96"/>
        <v>FH20_21</v>
      </c>
      <c r="BG354" s="157">
        <f t="shared" si="106"/>
        <v>2.0999926566056201E-2</v>
      </c>
      <c r="BH354" s="157" t="s">
        <v>18</v>
      </c>
      <c r="BI354" s="157" t="s">
        <v>194</v>
      </c>
      <c r="BM354" s="157" t="s">
        <v>350</v>
      </c>
      <c r="BN354" s="157" t="str">
        <f t="shared" si="97"/>
        <v>R_ES-APP-CD</v>
      </c>
      <c r="BO354" s="157" t="str">
        <f t="shared" si="97"/>
        <v>FH20_21</v>
      </c>
      <c r="BP354" s="157">
        <f t="shared" si="105"/>
        <v>2.17291485724036E-2</v>
      </c>
      <c r="BQ354" s="157" t="s">
        <v>18</v>
      </c>
      <c r="BR354" s="157" t="s">
        <v>191</v>
      </c>
    </row>
    <row r="355" spans="11:70">
      <c r="K355" s="158" t="s">
        <v>350</v>
      </c>
      <c r="L355" s="157" t="str">
        <f t="shared" si="98"/>
        <v>R_ES-APP-CD</v>
      </c>
      <c r="M355" s="157" t="str">
        <f t="shared" si="92"/>
        <v>FH22_23</v>
      </c>
      <c r="N355" s="157">
        <f t="shared" si="100"/>
        <v>2.13786036359911E-2</v>
      </c>
      <c r="O355" s="157" t="s">
        <v>18</v>
      </c>
      <c r="P355" s="157" t="s">
        <v>195</v>
      </c>
      <c r="T355" s="157" t="s">
        <v>350</v>
      </c>
      <c r="U355" s="157" t="str">
        <f t="shared" si="99"/>
        <v>R_ES-APP-CD</v>
      </c>
      <c r="V355" s="157" t="str">
        <f t="shared" si="99"/>
        <v>FH22_23</v>
      </c>
      <c r="W355" s="157">
        <f t="shared" si="101"/>
        <v>2.0691198572281501E-2</v>
      </c>
      <c r="X355" s="157" t="s">
        <v>18</v>
      </c>
      <c r="Y355" s="157" t="s">
        <v>190</v>
      </c>
      <c r="AC355" s="157" t="s">
        <v>350</v>
      </c>
      <c r="AD355" s="157" t="str">
        <f t="shared" si="93"/>
        <v>R_ES-APP-CD</v>
      </c>
      <c r="AE355" s="157" t="str">
        <f t="shared" si="93"/>
        <v>FH22_23</v>
      </c>
      <c r="AF355" s="157">
        <f t="shared" si="102"/>
        <v>2.1709141168517701E-2</v>
      </c>
      <c r="AG355" s="157" t="s">
        <v>18</v>
      </c>
      <c r="AH355" s="157" t="s">
        <v>196</v>
      </c>
      <c r="AL355" s="157" t="s">
        <v>350</v>
      </c>
      <c r="AM355" s="157" t="str">
        <f t="shared" si="94"/>
        <v>R_ES-APP-CD</v>
      </c>
      <c r="AN355" s="157" t="str">
        <f t="shared" si="94"/>
        <v>FH22_23</v>
      </c>
      <c r="AO355" s="157">
        <f t="shared" si="103"/>
        <v>2.12075715419054E-2</v>
      </c>
      <c r="AP355" s="157" t="s">
        <v>18</v>
      </c>
      <c r="AQ355" s="157" t="s">
        <v>193</v>
      </c>
      <c r="AU355" s="157" t="s">
        <v>350</v>
      </c>
      <c r="AV355" s="157" t="str">
        <f t="shared" si="95"/>
        <v>R_ES-APP-CD</v>
      </c>
      <c r="AW355" s="157" t="str">
        <f t="shared" si="95"/>
        <v>FH22_23</v>
      </c>
      <c r="AX355" s="157">
        <f t="shared" si="104"/>
        <v>2.2554595860836201E-2</v>
      </c>
      <c r="AY355" s="157" t="s">
        <v>18</v>
      </c>
      <c r="AZ355" s="157" t="s">
        <v>192</v>
      </c>
      <c r="BD355" s="157" t="s">
        <v>350</v>
      </c>
      <c r="BE355" s="157" t="str">
        <f t="shared" si="96"/>
        <v>R_ES-APP-CD</v>
      </c>
      <c r="BF355" s="157" t="str">
        <f t="shared" si="96"/>
        <v>FH22_23</v>
      </c>
      <c r="BG355" s="157">
        <f t="shared" si="106"/>
        <v>2.12075715419054E-2</v>
      </c>
      <c r="BH355" s="157" t="s">
        <v>18</v>
      </c>
      <c r="BI355" s="157" t="s">
        <v>194</v>
      </c>
      <c r="BM355" s="157" t="s">
        <v>350</v>
      </c>
      <c r="BN355" s="157" t="str">
        <f t="shared" si="97"/>
        <v>R_ES-APP-CD</v>
      </c>
      <c r="BO355" s="157" t="str">
        <f t="shared" si="97"/>
        <v>FH22_23</v>
      </c>
      <c r="BP355" s="157">
        <f t="shared" si="105"/>
        <v>2.2554595860836201E-2</v>
      </c>
      <c r="BQ355" s="157" t="s">
        <v>18</v>
      </c>
      <c r="BR355" s="157" t="s">
        <v>191</v>
      </c>
    </row>
    <row r="356" spans="11:70">
      <c r="K356" s="157" t="s">
        <v>350</v>
      </c>
      <c r="L356" s="157" t="str">
        <f t="shared" si="98"/>
        <v>R_ES-APP-CD</v>
      </c>
      <c r="M356" s="157" t="str">
        <f t="shared" si="92"/>
        <v>WH0_1</v>
      </c>
      <c r="N356" s="157">
        <f t="shared" si="100"/>
        <v>2.33000948138204E-2</v>
      </c>
      <c r="O356" s="157" t="s">
        <v>18</v>
      </c>
      <c r="P356" s="157" t="s">
        <v>195</v>
      </c>
      <c r="T356" s="157" t="s">
        <v>350</v>
      </c>
      <c r="U356" s="157" t="str">
        <f t="shared" si="99"/>
        <v>R_ES-APP-CD</v>
      </c>
      <c r="V356" s="157" t="str">
        <f t="shared" si="99"/>
        <v>WH0_1</v>
      </c>
      <c r="W356" s="157">
        <f t="shared" si="101"/>
        <v>2.7052832396289E-2</v>
      </c>
      <c r="X356" s="157" t="s">
        <v>18</v>
      </c>
      <c r="Y356" s="157" t="s">
        <v>190</v>
      </c>
      <c r="AC356" s="157" t="s">
        <v>350</v>
      </c>
      <c r="AD356" s="157" t="str">
        <f t="shared" si="93"/>
        <v>R_ES-APP-CD</v>
      </c>
      <c r="AE356" s="157" t="str">
        <f t="shared" si="93"/>
        <v>WH0_1</v>
      </c>
      <c r="AF356" s="157">
        <f t="shared" si="102"/>
        <v>2.6977531248366202E-2</v>
      </c>
      <c r="AG356" s="157" t="s">
        <v>18</v>
      </c>
      <c r="AH356" s="157" t="s">
        <v>196</v>
      </c>
      <c r="AL356" s="157" t="s">
        <v>350</v>
      </c>
      <c r="AM356" s="157" t="str">
        <f t="shared" si="94"/>
        <v>R_ES-APP-CD</v>
      </c>
      <c r="AN356" s="157" t="str">
        <f t="shared" si="94"/>
        <v>WH0_1</v>
      </c>
      <c r="AO356" s="157">
        <f t="shared" si="103"/>
        <v>2.6007960145311398E-2</v>
      </c>
      <c r="AP356" s="157" t="s">
        <v>18</v>
      </c>
      <c r="AQ356" s="157" t="s">
        <v>193</v>
      </c>
      <c r="AU356" s="157" t="s">
        <v>350</v>
      </c>
      <c r="AV356" s="157" t="str">
        <f t="shared" si="95"/>
        <v>R_ES-APP-CD</v>
      </c>
      <c r="AW356" s="157" t="str">
        <f t="shared" si="95"/>
        <v>WH0_1</v>
      </c>
      <c r="AX356" s="157">
        <f t="shared" si="104"/>
        <v>2.5192013319288099E-2</v>
      </c>
      <c r="AY356" s="157" t="s">
        <v>18</v>
      </c>
      <c r="AZ356" s="157" t="s">
        <v>192</v>
      </c>
      <c r="BD356" s="157" t="s">
        <v>350</v>
      </c>
      <c r="BE356" s="157" t="str">
        <f t="shared" si="96"/>
        <v>R_ES-APP-CD</v>
      </c>
      <c r="BF356" s="157" t="str">
        <f t="shared" si="96"/>
        <v>WH0_1</v>
      </c>
      <c r="BG356" s="157">
        <f t="shared" si="106"/>
        <v>2.6007960145311398E-2</v>
      </c>
      <c r="BH356" s="157" t="s">
        <v>18</v>
      </c>
      <c r="BI356" s="157" t="s">
        <v>194</v>
      </c>
      <c r="BM356" s="157" t="s">
        <v>350</v>
      </c>
      <c r="BN356" s="157" t="str">
        <f t="shared" si="97"/>
        <v>R_ES-APP-CD</v>
      </c>
      <c r="BO356" s="157" t="str">
        <f t="shared" si="97"/>
        <v>WH0_1</v>
      </c>
      <c r="BP356" s="157">
        <f t="shared" si="105"/>
        <v>2.5192013319288099E-2</v>
      </c>
      <c r="BQ356" s="157" t="s">
        <v>18</v>
      </c>
      <c r="BR356" s="157" t="s">
        <v>191</v>
      </c>
    </row>
    <row r="357" spans="11:70">
      <c r="K357" s="157" t="s">
        <v>350</v>
      </c>
      <c r="L357" s="157" t="str">
        <f t="shared" si="98"/>
        <v>R_ES-APP-CD</v>
      </c>
      <c r="M357" s="157" t="str">
        <f t="shared" si="92"/>
        <v>WH2_3</v>
      </c>
      <c r="N357" s="157">
        <f t="shared" si="100"/>
        <v>2.2949279837092901E-2</v>
      </c>
      <c r="O357" s="157" t="s">
        <v>18</v>
      </c>
      <c r="P357" s="157" t="s">
        <v>195</v>
      </c>
      <c r="T357" s="157" t="s">
        <v>350</v>
      </c>
      <c r="U357" s="157" t="str">
        <f t="shared" si="99"/>
        <v>R_ES-APP-CD</v>
      </c>
      <c r="V357" s="157" t="str">
        <f t="shared" si="99"/>
        <v>WH2_3</v>
      </c>
      <c r="W357" s="157">
        <f t="shared" si="101"/>
        <v>2.5013577036882999E-2</v>
      </c>
      <c r="X357" s="157" t="s">
        <v>18</v>
      </c>
      <c r="Y357" s="157" t="s">
        <v>190</v>
      </c>
      <c r="AC357" s="157" t="s">
        <v>350</v>
      </c>
      <c r="AD357" s="157" t="str">
        <f t="shared" si="93"/>
        <v>R_ES-APP-CD</v>
      </c>
      <c r="AE357" s="157" t="str">
        <f t="shared" si="93"/>
        <v>WH2_3</v>
      </c>
      <c r="AF357" s="157">
        <f t="shared" si="102"/>
        <v>2.6652958693426002E-2</v>
      </c>
      <c r="AG357" s="157" t="s">
        <v>18</v>
      </c>
      <c r="AH357" s="157" t="s">
        <v>196</v>
      </c>
      <c r="AL357" s="157" t="s">
        <v>350</v>
      </c>
      <c r="AM357" s="157" t="str">
        <f t="shared" si="94"/>
        <v>R_ES-APP-CD</v>
      </c>
      <c r="AN357" s="157" t="str">
        <f t="shared" si="94"/>
        <v>WH2_3</v>
      </c>
      <c r="AO357" s="157">
        <f t="shared" si="103"/>
        <v>2.5282231921475801E-2</v>
      </c>
      <c r="AP357" s="157" t="s">
        <v>18</v>
      </c>
      <c r="AQ357" s="157" t="s">
        <v>193</v>
      </c>
      <c r="AU357" s="157" t="s">
        <v>350</v>
      </c>
      <c r="AV357" s="157" t="str">
        <f t="shared" si="95"/>
        <v>R_ES-APP-CD</v>
      </c>
      <c r="AW357" s="157" t="str">
        <f t="shared" si="95"/>
        <v>WH2_3</v>
      </c>
      <c r="AX357" s="157">
        <f t="shared" si="104"/>
        <v>2.4011456297412501E-2</v>
      </c>
      <c r="AY357" s="157" t="s">
        <v>18</v>
      </c>
      <c r="AZ357" s="157" t="s">
        <v>192</v>
      </c>
      <c r="BD357" s="157" t="s">
        <v>350</v>
      </c>
      <c r="BE357" s="157" t="str">
        <f t="shared" si="96"/>
        <v>R_ES-APP-CD</v>
      </c>
      <c r="BF357" s="157" t="str">
        <f t="shared" si="96"/>
        <v>WH2_3</v>
      </c>
      <c r="BG357" s="157">
        <f t="shared" si="106"/>
        <v>2.5282231921475801E-2</v>
      </c>
      <c r="BH357" s="157" t="s">
        <v>18</v>
      </c>
      <c r="BI357" s="157" t="s">
        <v>194</v>
      </c>
      <c r="BM357" s="157" t="s">
        <v>350</v>
      </c>
      <c r="BN357" s="157" t="str">
        <f t="shared" si="97"/>
        <v>R_ES-APP-CD</v>
      </c>
      <c r="BO357" s="157" t="str">
        <f t="shared" si="97"/>
        <v>WH2_3</v>
      </c>
      <c r="BP357" s="157">
        <f t="shared" si="105"/>
        <v>2.4011456297412501E-2</v>
      </c>
      <c r="BQ357" s="157" t="s">
        <v>18</v>
      </c>
      <c r="BR357" s="157" t="s">
        <v>191</v>
      </c>
    </row>
    <row r="358" spans="11:70">
      <c r="K358" s="157" t="s">
        <v>350</v>
      </c>
      <c r="L358" s="157" t="str">
        <f t="shared" si="98"/>
        <v>R_ES-APP-CD</v>
      </c>
      <c r="M358" s="157" t="str">
        <f t="shared" si="92"/>
        <v>WH4_5</v>
      </c>
      <c r="N358" s="157">
        <f t="shared" si="100"/>
        <v>2.2222380945545701E-2</v>
      </c>
      <c r="O358" s="157" t="s">
        <v>18</v>
      </c>
      <c r="P358" s="157" t="s">
        <v>195</v>
      </c>
      <c r="T358" s="157" t="s">
        <v>350</v>
      </c>
      <c r="U358" s="157" t="str">
        <f t="shared" si="99"/>
        <v>R_ES-APP-CD</v>
      </c>
      <c r="V358" s="157" t="str">
        <f t="shared" si="99"/>
        <v>WH4_5</v>
      </c>
      <c r="W358" s="157">
        <f t="shared" si="101"/>
        <v>2.3696203770169001E-2</v>
      </c>
      <c r="X358" s="157" t="s">
        <v>18</v>
      </c>
      <c r="Y358" s="157" t="s">
        <v>190</v>
      </c>
      <c r="AC358" s="157" t="s">
        <v>350</v>
      </c>
      <c r="AD358" s="157" t="str">
        <f t="shared" si="93"/>
        <v>R_ES-APP-CD</v>
      </c>
      <c r="AE358" s="157" t="str">
        <f t="shared" si="93"/>
        <v>WH4_5</v>
      </c>
      <c r="AF358" s="157">
        <f t="shared" si="102"/>
        <v>2.4917071568632501E-2</v>
      </c>
      <c r="AG358" s="157" t="s">
        <v>18</v>
      </c>
      <c r="AH358" s="157" t="s">
        <v>196</v>
      </c>
      <c r="AL358" s="157" t="s">
        <v>350</v>
      </c>
      <c r="AM358" s="157" t="str">
        <f t="shared" si="94"/>
        <v>R_ES-APP-CD</v>
      </c>
      <c r="AN358" s="157" t="str">
        <f t="shared" si="94"/>
        <v>WH4_5</v>
      </c>
      <c r="AO358" s="157">
        <f t="shared" si="103"/>
        <v>2.3916599319823598E-2</v>
      </c>
      <c r="AP358" s="157" t="s">
        <v>18</v>
      </c>
      <c r="AQ358" s="157" t="s">
        <v>193</v>
      </c>
      <c r="AU358" s="157" t="s">
        <v>350</v>
      </c>
      <c r="AV358" s="157" t="str">
        <f t="shared" si="95"/>
        <v>R_ES-APP-CD</v>
      </c>
      <c r="AW358" s="157" t="str">
        <f t="shared" si="95"/>
        <v>WH4_5</v>
      </c>
      <c r="AX358" s="157">
        <f t="shared" si="104"/>
        <v>2.1583935635485999E-2</v>
      </c>
      <c r="AY358" s="157" t="s">
        <v>18</v>
      </c>
      <c r="AZ358" s="157" t="s">
        <v>192</v>
      </c>
      <c r="BD358" s="157" t="s">
        <v>350</v>
      </c>
      <c r="BE358" s="157" t="str">
        <f t="shared" si="96"/>
        <v>R_ES-APP-CD</v>
      </c>
      <c r="BF358" s="157" t="str">
        <f t="shared" si="96"/>
        <v>WH4_5</v>
      </c>
      <c r="BG358" s="157">
        <f t="shared" si="106"/>
        <v>2.3916599319823598E-2</v>
      </c>
      <c r="BH358" s="157" t="s">
        <v>18</v>
      </c>
      <c r="BI358" s="157" t="s">
        <v>194</v>
      </c>
      <c r="BM358" s="157" t="s">
        <v>350</v>
      </c>
      <c r="BN358" s="157" t="str">
        <f t="shared" si="97"/>
        <v>R_ES-APP-CD</v>
      </c>
      <c r="BO358" s="157" t="str">
        <f t="shared" si="97"/>
        <v>WH4_5</v>
      </c>
      <c r="BP358" s="157">
        <f t="shared" si="105"/>
        <v>2.1583935635485999E-2</v>
      </c>
      <c r="BQ358" s="157" t="s">
        <v>18</v>
      </c>
      <c r="BR358" s="157" t="s">
        <v>191</v>
      </c>
    </row>
    <row r="359" spans="11:70">
      <c r="K359" s="158" t="s">
        <v>350</v>
      </c>
      <c r="L359" s="157" t="str">
        <f t="shared" si="98"/>
        <v>R_ES-APP-CD</v>
      </c>
      <c r="M359" s="157" t="str">
        <f t="shared" si="92"/>
        <v>WH6_7</v>
      </c>
      <c r="N359" s="157">
        <f t="shared" si="100"/>
        <v>2.12585220509218E-2</v>
      </c>
      <c r="O359" s="157" t="s">
        <v>18</v>
      </c>
      <c r="P359" s="157" t="s">
        <v>195</v>
      </c>
      <c r="T359" s="157" t="s">
        <v>350</v>
      </c>
      <c r="U359" s="157" t="str">
        <f t="shared" si="99"/>
        <v>R_ES-APP-CD</v>
      </c>
      <c r="V359" s="157" t="str">
        <f t="shared" si="99"/>
        <v>WH6_7</v>
      </c>
      <c r="W359" s="157">
        <f t="shared" si="101"/>
        <v>2.3554467401049699E-2</v>
      </c>
      <c r="X359" s="157" t="s">
        <v>18</v>
      </c>
      <c r="Y359" s="157" t="s">
        <v>190</v>
      </c>
      <c r="AC359" s="157" t="s">
        <v>350</v>
      </c>
      <c r="AD359" s="157" t="str">
        <f t="shared" si="93"/>
        <v>R_ES-APP-CD</v>
      </c>
      <c r="AE359" s="157" t="str">
        <f t="shared" si="93"/>
        <v>WH6_7</v>
      </c>
      <c r="AF359" s="157">
        <f t="shared" si="102"/>
        <v>2.2314948777941799E-2</v>
      </c>
      <c r="AG359" s="157" t="s">
        <v>18</v>
      </c>
      <c r="AH359" s="157" t="s">
        <v>196</v>
      </c>
      <c r="AL359" s="157" t="s">
        <v>350</v>
      </c>
      <c r="AM359" s="157" t="str">
        <f t="shared" si="94"/>
        <v>R_ES-APP-CD</v>
      </c>
      <c r="AN359" s="157" t="str">
        <f t="shared" si="94"/>
        <v>WH6_7</v>
      </c>
      <c r="AO359" s="157">
        <f t="shared" si="103"/>
        <v>2.2630890443310299E-2</v>
      </c>
      <c r="AP359" s="157" t="s">
        <v>18</v>
      </c>
      <c r="AQ359" s="157" t="s">
        <v>193</v>
      </c>
      <c r="AU359" s="157" t="s">
        <v>350</v>
      </c>
      <c r="AV359" s="157" t="str">
        <f t="shared" si="95"/>
        <v>R_ES-APP-CD</v>
      </c>
      <c r="AW359" s="157" t="str">
        <f t="shared" si="95"/>
        <v>WH6_7</v>
      </c>
      <c r="AX359" s="157">
        <f t="shared" si="104"/>
        <v>1.9566457499601699E-2</v>
      </c>
      <c r="AY359" s="157" t="s">
        <v>18</v>
      </c>
      <c r="AZ359" s="157" t="s">
        <v>192</v>
      </c>
      <c r="BD359" s="157" t="s">
        <v>350</v>
      </c>
      <c r="BE359" s="157" t="str">
        <f t="shared" si="96"/>
        <v>R_ES-APP-CD</v>
      </c>
      <c r="BF359" s="157" t="str">
        <f t="shared" si="96"/>
        <v>WH6_7</v>
      </c>
      <c r="BG359" s="157">
        <f t="shared" si="106"/>
        <v>2.2630890443310299E-2</v>
      </c>
      <c r="BH359" s="157" t="s">
        <v>18</v>
      </c>
      <c r="BI359" s="157" t="s">
        <v>194</v>
      </c>
      <c r="BM359" s="157" t="s">
        <v>350</v>
      </c>
      <c r="BN359" s="157" t="str">
        <f t="shared" si="97"/>
        <v>R_ES-APP-CD</v>
      </c>
      <c r="BO359" s="157" t="str">
        <f t="shared" si="97"/>
        <v>WH6_7</v>
      </c>
      <c r="BP359" s="157">
        <f t="shared" si="105"/>
        <v>1.9566457499601699E-2</v>
      </c>
      <c r="BQ359" s="157" t="s">
        <v>18</v>
      </c>
      <c r="BR359" s="157" t="s">
        <v>191</v>
      </c>
    </row>
    <row r="360" spans="11:70">
      <c r="K360" s="157" t="s">
        <v>350</v>
      </c>
      <c r="L360" s="157" t="str">
        <f t="shared" si="98"/>
        <v>R_ES-APP-CD</v>
      </c>
      <c r="M360" s="157" t="str">
        <f t="shared" si="92"/>
        <v>WH8_9</v>
      </c>
      <c r="N360" s="157">
        <f t="shared" si="100"/>
        <v>2.07811308875425E-2</v>
      </c>
      <c r="O360" s="157" t="s">
        <v>18</v>
      </c>
      <c r="P360" s="157" t="s">
        <v>195</v>
      </c>
      <c r="T360" s="157" t="s">
        <v>350</v>
      </c>
      <c r="U360" s="157" t="str">
        <f t="shared" si="99"/>
        <v>R_ES-APP-CD</v>
      </c>
      <c r="V360" s="157" t="str">
        <f t="shared" si="99"/>
        <v>WH8_9</v>
      </c>
      <c r="W360" s="157">
        <f t="shared" si="101"/>
        <v>2.4300205766701801E-2</v>
      </c>
      <c r="X360" s="157" t="s">
        <v>18</v>
      </c>
      <c r="Y360" s="157" t="s">
        <v>190</v>
      </c>
      <c r="AC360" s="157" t="s">
        <v>350</v>
      </c>
      <c r="AD360" s="157" t="str">
        <f t="shared" si="93"/>
        <v>R_ES-APP-CD</v>
      </c>
      <c r="AE360" s="157" t="str">
        <f t="shared" si="93"/>
        <v>WH8_9</v>
      </c>
      <c r="AF360" s="157">
        <f t="shared" si="102"/>
        <v>2.06945793819697E-2</v>
      </c>
      <c r="AG360" s="157" t="s">
        <v>18</v>
      </c>
      <c r="AH360" s="157" t="s">
        <v>196</v>
      </c>
      <c r="AL360" s="157" t="s">
        <v>350</v>
      </c>
      <c r="AM360" s="157" t="str">
        <f t="shared" si="94"/>
        <v>R_ES-APP-CD</v>
      </c>
      <c r="AN360" s="157" t="str">
        <f t="shared" si="94"/>
        <v>WH8_9</v>
      </c>
      <c r="AO360" s="157">
        <f t="shared" si="103"/>
        <v>2.2198516505466399E-2</v>
      </c>
      <c r="AP360" s="157" t="s">
        <v>18</v>
      </c>
      <c r="AQ360" s="157" t="s">
        <v>193</v>
      </c>
      <c r="AU360" s="157" t="s">
        <v>350</v>
      </c>
      <c r="AV360" s="157" t="str">
        <f t="shared" si="95"/>
        <v>R_ES-APP-CD</v>
      </c>
      <c r="AW360" s="157" t="str">
        <f t="shared" si="95"/>
        <v>WH8_9</v>
      </c>
      <c r="AX360" s="157">
        <f t="shared" si="104"/>
        <v>1.89268898351184E-2</v>
      </c>
      <c r="AY360" s="157" t="s">
        <v>18</v>
      </c>
      <c r="AZ360" s="157" t="s">
        <v>192</v>
      </c>
      <c r="BD360" s="157" t="s">
        <v>350</v>
      </c>
      <c r="BE360" s="157" t="str">
        <f t="shared" si="96"/>
        <v>R_ES-APP-CD</v>
      </c>
      <c r="BF360" s="157" t="str">
        <f t="shared" si="96"/>
        <v>WH8_9</v>
      </c>
      <c r="BG360" s="157">
        <f t="shared" si="106"/>
        <v>2.2198516505466399E-2</v>
      </c>
      <c r="BH360" s="157" t="s">
        <v>18</v>
      </c>
      <c r="BI360" s="157" t="s">
        <v>194</v>
      </c>
      <c r="BM360" s="157" t="s">
        <v>350</v>
      </c>
      <c r="BN360" s="157" t="str">
        <f t="shared" si="97"/>
        <v>R_ES-APP-CD</v>
      </c>
      <c r="BO360" s="157" t="str">
        <f t="shared" si="97"/>
        <v>WH8_9</v>
      </c>
      <c r="BP360" s="157">
        <f t="shared" si="105"/>
        <v>1.89268898351184E-2</v>
      </c>
      <c r="BQ360" s="157" t="s">
        <v>18</v>
      </c>
      <c r="BR360" s="157" t="s">
        <v>191</v>
      </c>
    </row>
    <row r="361" spans="11:70">
      <c r="K361" s="157" t="s">
        <v>350</v>
      </c>
      <c r="L361" s="157" t="str">
        <f t="shared" si="98"/>
        <v>R_ES-APP-CD</v>
      </c>
      <c r="M361" s="157" t="str">
        <f t="shared" si="92"/>
        <v>WH10_11</v>
      </c>
      <c r="N361" s="157">
        <f t="shared" si="100"/>
        <v>2.0724743126449299E-2</v>
      </c>
      <c r="O361" s="157" t="s">
        <v>18</v>
      </c>
      <c r="P361" s="157" t="s">
        <v>195</v>
      </c>
      <c r="T361" s="157" t="s">
        <v>350</v>
      </c>
      <c r="U361" s="157" t="str">
        <f t="shared" si="99"/>
        <v>R_ES-APP-CD</v>
      </c>
      <c r="V361" s="157" t="str">
        <f t="shared" si="99"/>
        <v>WH10_11</v>
      </c>
      <c r="W361" s="157">
        <f t="shared" si="101"/>
        <v>2.6960606459662698E-2</v>
      </c>
      <c r="X361" s="157" t="s">
        <v>18</v>
      </c>
      <c r="Y361" s="157" t="s">
        <v>190</v>
      </c>
      <c r="AC361" s="157" t="s">
        <v>350</v>
      </c>
      <c r="AD361" s="157" t="str">
        <f t="shared" si="93"/>
        <v>R_ES-APP-CD</v>
      </c>
      <c r="AE361" s="157" t="str">
        <f t="shared" si="93"/>
        <v>WH10_11</v>
      </c>
      <c r="AF361" s="157">
        <f t="shared" si="102"/>
        <v>2.0337356222063702E-2</v>
      </c>
      <c r="AG361" s="157" t="s">
        <v>18</v>
      </c>
      <c r="AH361" s="157" t="s">
        <v>196</v>
      </c>
      <c r="AL361" s="157" t="s">
        <v>350</v>
      </c>
      <c r="AM361" s="157" t="str">
        <f t="shared" si="94"/>
        <v>R_ES-APP-CD</v>
      </c>
      <c r="AN361" s="157" t="str">
        <f t="shared" si="94"/>
        <v>WH10_11</v>
      </c>
      <c r="AO361" s="157">
        <f t="shared" si="103"/>
        <v>2.2894431747416202E-2</v>
      </c>
      <c r="AP361" s="157" t="s">
        <v>18</v>
      </c>
      <c r="AQ361" s="157" t="s">
        <v>193</v>
      </c>
      <c r="AU361" s="157" t="s">
        <v>350</v>
      </c>
      <c r="AV361" s="157" t="str">
        <f t="shared" si="95"/>
        <v>R_ES-APP-CD</v>
      </c>
      <c r="AW361" s="157" t="str">
        <f t="shared" si="95"/>
        <v>WH10_11</v>
      </c>
      <c r="AX361" s="157">
        <f t="shared" si="104"/>
        <v>1.9316772940714301E-2</v>
      </c>
      <c r="AY361" s="157" t="s">
        <v>18</v>
      </c>
      <c r="AZ361" s="157" t="s">
        <v>192</v>
      </c>
      <c r="BD361" s="157" t="s">
        <v>350</v>
      </c>
      <c r="BE361" s="157" t="str">
        <f t="shared" si="96"/>
        <v>R_ES-APP-CD</v>
      </c>
      <c r="BF361" s="157" t="str">
        <f t="shared" si="96"/>
        <v>WH10_11</v>
      </c>
      <c r="BG361" s="157">
        <f t="shared" si="106"/>
        <v>2.2894431747416202E-2</v>
      </c>
      <c r="BH361" s="157" t="s">
        <v>18</v>
      </c>
      <c r="BI361" s="157" t="s">
        <v>194</v>
      </c>
      <c r="BM361" s="157" t="s">
        <v>350</v>
      </c>
      <c r="BN361" s="157" t="str">
        <f t="shared" si="97"/>
        <v>R_ES-APP-CD</v>
      </c>
      <c r="BO361" s="157" t="str">
        <f t="shared" si="97"/>
        <v>WH10_11</v>
      </c>
      <c r="BP361" s="157">
        <f t="shared" si="105"/>
        <v>1.9316772940714301E-2</v>
      </c>
      <c r="BQ361" s="157" t="s">
        <v>18</v>
      </c>
      <c r="BR361" s="157" t="s">
        <v>191</v>
      </c>
    </row>
    <row r="362" spans="11:70">
      <c r="K362" s="157" t="s">
        <v>350</v>
      </c>
      <c r="L362" s="157" t="str">
        <f t="shared" si="98"/>
        <v>R_ES-APP-CD</v>
      </c>
      <c r="M362" s="157" t="str">
        <f t="shared" si="92"/>
        <v>WH12_13</v>
      </c>
      <c r="N362" s="157">
        <f t="shared" si="100"/>
        <v>2.13134263086159E-2</v>
      </c>
      <c r="O362" s="157" t="s">
        <v>18</v>
      </c>
      <c r="P362" s="157" t="s">
        <v>195</v>
      </c>
      <c r="T362" s="157" t="s">
        <v>350</v>
      </c>
      <c r="U362" s="157" t="str">
        <f t="shared" si="99"/>
        <v>R_ES-APP-CD</v>
      </c>
      <c r="V362" s="157" t="str">
        <f t="shared" si="99"/>
        <v>WH12_13</v>
      </c>
      <c r="W362" s="157">
        <f t="shared" si="101"/>
        <v>2.8194153221252599E-2</v>
      </c>
      <c r="X362" s="157" t="s">
        <v>18</v>
      </c>
      <c r="Y362" s="157" t="s">
        <v>190</v>
      </c>
      <c r="AC362" s="157" t="s">
        <v>350</v>
      </c>
      <c r="AD362" s="157" t="str">
        <f t="shared" si="93"/>
        <v>R_ES-APP-CD</v>
      </c>
      <c r="AE362" s="157" t="str">
        <f t="shared" si="93"/>
        <v>WH12_13</v>
      </c>
      <c r="AF362" s="157">
        <f t="shared" si="102"/>
        <v>2.15779233299048E-2</v>
      </c>
      <c r="AG362" s="157" t="s">
        <v>18</v>
      </c>
      <c r="AH362" s="157" t="s">
        <v>196</v>
      </c>
      <c r="AL362" s="157" t="s">
        <v>350</v>
      </c>
      <c r="AM362" s="157" t="str">
        <f t="shared" si="94"/>
        <v>R_ES-APP-CD</v>
      </c>
      <c r="AN362" s="157" t="str">
        <f t="shared" si="94"/>
        <v>WH12_13</v>
      </c>
      <c r="AO362" s="157">
        <f t="shared" si="103"/>
        <v>2.4369922056626501E-2</v>
      </c>
      <c r="AP362" s="157" t="s">
        <v>18</v>
      </c>
      <c r="AQ362" s="157" t="s">
        <v>193</v>
      </c>
      <c r="AU362" s="157" t="s">
        <v>350</v>
      </c>
      <c r="AV362" s="157" t="str">
        <f t="shared" si="95"/>
        <v>R_ES-APP-CD</v>
      </c>
      <c r="AW362" s="157" t="str">
        <f t="shared" si="95"/>
        <v>WH12_13</v>
      </c>
      <c r="AX362" s="157">
        <f t="shared" si="104"/>
        <v>2.1713679165996799E-2</v>
      </c>
      <c r="AY362" s="157" t="s">
        <v>18</v>
      </c>
      <c r="AZ362" s="157" t="s">
        <v>192</v>
      </c>
      <c r="BD362" s="157" t="s">
        <v>350</v>
      </c>
      <c r="BE362" s="157" t="str">
        <f t="shared" si="96"/>
        <v>R_ES-APP-CD</v>
      </c>
      <c r="BF362" s="157" t="str">
        <f t="shared" si="96"/>
        <v>WH12_13</v>
      </c>
      <c r="BG362" s="157">
        <f t="shared" si="106"/>
        <v>2.4369922056626501E-2</v>
      </c>
      <c r="BH362" s="157" t="s">
        <v>18</v>
      </c>
      <c r="BI362" s="157" t="s">
        <v>194</v>
      </c>
      <c r="BM362" s="157" t="s">
        <v>350</v>
      </c>
      <c r="BN362" s="157" t="str">
        <f t="shared" si="97"/>
        <v>R_ES-APP-CD</v>
      </c>
      <c r="BO362" s="157" t="str">
        <f t="shared" si="97"/>
        <v>WH12_13</v>
      </c>
      <c r="BP362" s="157">
        <f t="shared" si="105"/>
        <v>2.1713679165996799E-2</v>
      </c>
      <c r="BQ362" s="157" t="s">
        <v>18</v>
      </c>
      <c r="BR362" s="157" t="s">
        <v>191</v>
      </c>
    </row>
    <row r="363" spans="11:70">
      <c r="K363" s="158" t="s">
        <v>350</v>
      </c>
      <c r="L363" s="157" t="str">
        <f t="shared" si="98"/>
        <v>R_ES-APP-CD</v>
      </c>
      <c r="M363" s="157" t="str">
        <f t="shared" si="92"/>
        <v>WH14_15</v>
      </c>
      <c r="N363" s="157">
        <f t="shared" si="100"/>
        <v>2.2469105630351701E-2</v>
      </c>
      <c r="O363" s="157" t="s">
        <v>18</v>
      </c>
      <c r="P363" s="157" t="s">
        <v>195</v>
      </c>
      <c r="T363" s="157" t="s">
        <v>350</v>
      </c>
      <c r="U363" s="157" t="str">
        <f t="shared" si="99"/>
        <v>R_ES-APP-CD</v>
      </c>
      <c r="V363" s="157" t="str">
        <f t="shared" si="99"/>
        <v>WH14_15</v>
      </c>
      <c r="W363" s="157">
        <f t="shared" si="101"/>
        <v>2.77591077183275E-2</v>
      </c>
      <c r="X363" s="157" t="s">
        <v>18</v>
      </c>
      <c r="Y363" s="157" t="s">
        <v>190</v>
      </c>
      <c r="AC363" s="157" t="s">
        <v>350</v>
      </c>
      <c r="AD363" s="157" t="str">
        <f t="shared" si="93"/>
        <v>R_ES-APP-CD</v>
      </c>
      <c r="AE363" s="157" t="str">
        <f t="shared" si="93"/>
        <v>WH14_15</v>
      </c>
      <c r="AF363" s="157">
        <f t="shared" si="102"/>
        <v>2.4437223084675701E-2</v>
      </c>
      <c r="AG363" s="157" t="s">
        <v>18</v>
      </c>
      <c r="AH363" s="157" t="s">
        <v>196</v>
      </c>
      <c r="AL363" s="157" t="s">
        <v>350</v>
      </c>
      <c r="AM363" s="157" t="str">
        <f t="shared" si="94"/>
        <v>R_ES-APP-CD</v>
      </c>
      <c r="AN363" s="157" t="str">
        <f t="shared" si="94"/>
        <v>WH14_15</v>
      </c>
      <c r="AO363" s="157">
        <f t="shared" si="103"/>
        <v>2.5296656553616501E-2</v>
      </c>
      <c r="AP363" s="157" t="s">
        <v>18</v>
      </c>
      <c r="AQ363" s="157" t="s">
        <v>193</v>
      </c>
      <c r="AU363" s="157" t="s">
        <v>350</v>
      </c>
      <c r="AV363" s="157" t="str">
        <f t="shared" si="95"/>
        <v>R_ES-APP-CD</v>
      </c>
      <c r="AW363" s="157" t="str">
        <f t="shared" si="95"/>
        <v>WH14_15</v>
      </c>
      <c r="AX363" s="157">
        <f t="shared" si="104"/>
        <v>2.31546162990083E-2</v>
      </c>
      <c r="AY363" s="157" t="s">
        <v>18</v>
      </c>
      <c r="AZ363" s="157" t="s">
        <v>192</v>
      </c>
      <c r="BD363" s="157" t="s">
        <v>350</v>
      </c>
      <c r="BE363" s="157" t="str">
        <f t="shared" si="96"/>
        <v>R_ES-APP-CD</v>
      </c>
      <c r="BF363" s="157" t="str">
        <f t="shared" si="96"/>
        <v>WH14_15</v>
      </c>
      <c r="BG363" s="157">
        <f t="shared" si="106"/>
        <v>2.5296656553616501E-2</v>
      </c>
      <c r="BH363" s="157" t="s">
        <v>18</v>
      </c>
      <c r="BI363" s="157" t="s">
        <v>194</v>
      </c>
      <c r="BM363" s="157" t="s">
        <v>350</v>
      </c>
      <c r="BN363" s="157" t="str">
        <f t="shared" si="97"/>
        <v>R_ES-APP-CD</v>
      </c>
      <c r="BO363" s="157" t="str">
        <f t="shared" si="97"/>
        <v>WH14_15</v>
      </c>
      <c r="BP363" s="157">
        <f t="shared" si="105"/>
        <v>2.31546162990083E-2</v>
      </c>
      <c r="BQ363" s="157" t="s">
        <v>18</v>
      </c>
      <c r="BR363" s="157" t="s">
        <v>191</v>
      </c>
    </row>
    <row r="364" spans="11:70">
      <c r="K364" s="157" t="s">
        <v>350</v>
      </c>
      <c r="L364" s="157" t="str">
        <f t="shared" si="98"/>
        <v>R_ES-APP-CD</v>
      </c>
      <c r="M364" s="157" t="str">
        <f t="shared" si="92"/>
        <v>WH16_17</v>
      </c>
      <c r="N364" s="157">
        <f t="shared" si="100"/>
        <v>2.28058793544892E-2</v>
      </c>
      <c r="O364" s="157" t="s">
        <v>18</v>
      </c>
      <c r="P364" s="157" t="s">
        <v>195</v>
      </c>
      <c r="T364" s="157" t="s">
        <v>350</v>
      </c>
      <c r="U364" s="157" t="str">
        <f t="shared" si="99"/>
        <v>R_ES-APP-CD</v>
      </c>
      <c r="V364" s="157" t="str">
        <f t="shared" si="99"/>
        <v>WH16_17</v>
      </c>
      <c r="W364" s="157">
        <f t="shared" si="101"/>
        <v>2.7022500142114401E-2</v>
      </c>
      <c r="X364" s="157" t="s">
        <v>18</v>
      </c>
      <c r="Y364" s="157" t="s">
        <v>190</v>
      </c>
      <c r="AC364" s="157" t="s">
        <v>350</v>
      </c>
      <c r="AD364" s="157" t="str">
        <f t="shared" si="93"/>
        <v>R_ES-APP-CD</v>
      </c>
      <c r="AE364" s="157" t="str">
        <f t="shared" si="93"/>
        <v>WH16_17</v>
      </c>
      <c r="AF364" s="157">
        <f t="shared" si="102"/>
        <v>2.5705527690156701E-2</v>
      </c>
      <c r="AG364" s="157" t="s">
        <v>18</v>
      </c>
      <c r="AH364" s="157" t="s">
        <v>196</v>
      </c>
      <c r="AL364" s="157" t="s">
        <v>350</v>
      </c>
      <c r="AM364" s="157" t="str">
        <f t="shared" si="94"/>
        <v>R_ES-APP-CD</v>
      </c>
      <c r="AN364" s="157" t="str">
        <f t="shared" si="94"/>
        <v>WH16_17</v>
      </c>
      <c r="AO364" s="157">
        <f t="shared" si="103"/>
        <v>2.5303534826348499E-2</v>
      </c>
      <c r="AP364" s="157" t="s">
        <v>18</v>
      </c>
      <c r="AQ364" s="157" t="s">
        <v>193</v>
      </c>
      <c r="AU364" s="157" t="s">
        <v>350</v>
      </c>
      <c r="AV364" s="157" t="str">
        <f t="shared" si="95"/>
        <v>R_ES-APP-CD</v>
      </c>
      <c r="AW364" s="157" t="str">
        <f t="shared" si="95"/>
        <v>WH16_17</v>
      </c>
      <c r="AX364" s="157">
        <f t="shared" si="104"/>
        <v>2.3358570263712099E-2</v>
      </c>
      <c r="AY364" s="157" t="s">
        <v>18</v>
      </c>
      <c r="AZ364" s="157" t="s">
        <v>192</v>
      </c>
      <c r="BD364" s="157" t="s">
        <v>350</v>
      </c>
      <c r="BE364" s="157" t="str">
        <f t="shared" si="96"/>
        <v>R_ES-APP-CD</v>
      </c>
      <c r="BF364" s="157" t="str">
        <f t="shared" si="96"/>
        <v>WH16_17</v>
      </c>
      <c r="BG364" s="157">
        <f t="shared" si="106"/>
        <v>2.5303534826348499E-2</v>
      </c>
      <c r="BH364" s="157" t="s">
        <v>18</v>
      </c>
      <c r="BI364" s="157" t="s">
        <v>194</v>
      </c>
      <c r="BM364" s="157" t="s">
        <v>350</v>
      </c>
      <c r="BN364" s="157" t="str">
        <f t="shared" si="97"/>
        <v>R_ES-APP-CD</v>
      </c>
      <c r="BO364" s="157" t="str">
        <f t="shared" si="97"/>
        <v>WH16_17</v>
      </c>
      <c r="BP364" s="157">
        <f t="shared" si="105"/>
        <v>2.3358570263712099E-2</v>
      </c>
      <c r="BQ364" s="157" t="s">
        <v>18</v>
      </c>
      <c r="BR364" s="157" t="s">
        <v>191</v>
      </c>
    </row>
    <row r="365" spans="11:70">
      <c r="K365" s="157" t="s">
        <v>350</v>
      </c>
      <c r="L365" s="157" t="str">
        <f t="shared" si="98"/>
        <v>R_ES-APP-CD</v>
      </c>
      <c r="M365" s="157" t="str">
        <f t="shared" si="92"/>
        <v>WH18_19</v>
      </c>
      <c r="N365" s="157">
        <f t="shared" si="100"/>
        <v>2.2833551053567502E-2</v>
      </c>
      <c r="O365" s="157" t="s">
        <v>18</v>
      </c>
      <c r="P365" s="157" t="s">
        <v>195</v>
      </c>
      <c r="T365" s="157" t="s">
        <v>350</v>
      </c>
      <c r="U365" s="157" t="str">
        <f t="shared" si="99"/>
        <v>R_ES-APP-CD</v>
      </c>
      <c r="V365" s="157" t="str">
        <f t="shared" si="99"/>
        <v>WH18_19</v>
      </c>
      <c r="W365" s="157">
        <f t="shared" si="101"/>
        <v>2.67517944660614E-2</v>
      </c>
      <c r="X365" s="157" t="s">
        <v>18</v>
      </c>
      <c r="Y365" s="157" t="s">
        <v>190</v>
      </c>
      <c r="AC365" s="157" t="s">
        <v>350</v>
      </c>
      <c r="AD365" s="157" t="str">
        <f t="shared" si="93"/>
        <v>R_ES-APP-CD</v>
      </c>
      <c r="AE365" s="157" t="str">
        <f t="shared" si="93"/>
        <v>WH18_19</v>
      </c>
      <c r="AF365" s="157">
        <f t="shared" si="102"/>
        <v>2.5592794365341599E-2</v>
      </c>
      <c r="AG365" s="157" t="s">
        <v>18</v>
      </c>
      <c r="AH365" s="157" t="s">
        <v>196</v>
      </c>
      <c r="AL365" s="157" t="s">
        <v>350</v>
      </c>
      <c r="AM365" s="157" t="str">
        <f t="shared" si="94"/>
        <v>R_ES-APP-CD</v>
      </c>
      <c r="AN365" s="157" t="str">
        <f t="shared" si="94"/>
        <v>WH18_19</v>
      </c>
      <c r="AO365" s="157">
        <f t="shared" si="103"/>
        <v>2.4969586031286201E-2</v>
      </c>
      <c r="AP365" s="157" t="s">
        <v>18</v>
      </c>
      <c r="AQ365" s="157" t="s">
        <v>193</v>
      </c>
      <c r="AU365" s="157" t="s">
        <v>350</v>
      </c>
      <c r="AV365" s="157" t="str">
        <f t="shared" si="95"/>
        <v>R_ES-APP-CD</v>
      </c>
      <c r="AW365" s="157" t="str">
        <f t="shared" si="95"/>
        <v>WH18_19</v>
      </c>
      <c r="AX365" s="157">
        <f t="shared" si="104"/>
        <v>2.3127630615324E-2</v>
      </c>
      <c r="AY365" s="157" t="s">
        <v>18</v>
      </c>
      <c r="AZ365" s="157" t="s">
        <v>192</v>
      </c>
      <c r="BD365" s="157" t="s">
        <v>350</v>
      </c>
      <c r="BE365" s="157" t="str">
        <f t="shared" si="96"/>
        <v>R_ES-APP-CD</v>
      </c>
      <c r="BF365" s="157" t="str">
        <f t="shared" si="96"/>
        <v>WH18_19</v>
      </c>
      <c r="BG365" s="157">
        <f t="shared" si="106"/>
        <v>2.4969586031286201E-2</v>
      </c>
      <c r="BH365" s="157" t="s">
        <v>18</v>
      </c>
      <c r="BI365" s="157" t="s">
        <v>194</v>
      </c>
      <c r="BM365" s="157" t="s">
        <v>350</v>
      </c>
      <c r="BN365" s="157" t="str">
        <f t="shared" si="97"/>
        <v>R_ES-APP-CD</v>
      </c>
      <c r="BO365" s="157" t="str">
        <f t="shared" si="97"/>
        <v>WH18_19</v>
      </c>
      <c r="BP365" s="157">
        <f t="shared" si="105"/>
        <v>2.3127630615324E-2</v>
      </c>
      <c r="BQ365" s="157" t="s">
        <v>18</v>
      </c>
      <c r="BR365" s="157" t="s">
        <v>191</v>
      </c>
    </row>
    <row r="366" spans="11:70">
      <c r="K366" s="157" t="s">
        <v>350</v>
      </c>
      <c r="L366" s="157" t="str">
        <f t="shared" si="98"/>
        <v>R_ES-APP-CD</v>
      </c>
      <c r="M366" s="157" t="str">
        <f t="shared" si="92"/>
        <v>WH20_21</v>
      </c>
      <c r="N366" s="157">
        <f t="shared" si="100"/>
        <v>2.2715455782190402E-2</v>
      </c>
      <c r="O366" s="157" t="s">
        <v>18</v>
      </c>
      <c r="P366" s="157" t="s">
        <v>195</v>
      </c>
      <c r="T366" s="157" t="s">
        <v>350</v>
      </c>
      <c r="U366" s="157" t="str">
        <f t="shared" si="99"/>
        <v>R_ES-APP-CD</v>
      </c>
      <c r="V366" s="157" t="str">
        <f t="shared" si="99"/>
        <v>WH20_21</v>
      </c>
      <c r="W366" s="157">
        <f t="shared" si="101"/>
        <v>2.8393351379152599E-2</v>
      </c>
      <c r="X366" s="157" t="s">
        <v>18</v>
      </c>
      <c r="Y366" s="157" t="s">
        <v>190</v>
      </c>
      <c r="AC366" s="157" t="s">
        <v>350</v>
      </c>
      <c r="AD366" s="157" t="str">
        <f t="shared" si="93"/>
        <v>R_ES-APP-CD</v>
      </c>
      <c r="AE366" s="157" t="str">
        <f t="shared" si="93"/>
        <v>WH20_21</v>
      </c>
      <c r="AF366" s="157">
        <f t="shared" si="102"/>
        <v>2.51280963570105E-2</v>
      </c>
      <c r="AG366" s="157" t="s">
        <v>18</v>
      </c>
      <c r="AH366" s="157" t="s">
        <v>196</v>
      </c>
      <c r="AL366" s="157" t="s">
        <v>350</v>
      </c>
      <c r="AM366" s="157" t="str">
        <f t="shared" si="94"/>
        <v>R_ES-APP-CD</v>
      </c>
      <c r="AN366" s="157" t="str">
        <f t="shared" si="94"/>
        <v>WH20_21</v>
      </c>
      <c r="AO366" s="157">
        <f t="shared" si="103"/>
        <v>2.51936667769471E-2</v>
      </c>
      <c r="AP366" s="157" t="s">
        <v>18</v>
      </c>
      <c r="AQ366" s="157" t="s">
        <v>193</v>
      </c>
      <c r="AU366" s="157" t="s">
        <v>350</v>
      </c>
      <c r="AV366" s="157" t="str">
        <f t="shared" si="95"/>
        <v>R_ES-APP-CD</v>
      </c>
      <c r="AW366" s="157" t="str">
        <f t="shared" si="95"/>
        <v>WH20_21</v>
      </c>
      <c r="AX366" s="157">
        <f t="shared" si="104"/>
        <v>2.3066922677741498E-2</v>
      </c>
      <c r="AY366" s="157" t="s">
        <v>18</v>
      </c>
      <c r="AZ366" s="157" t="s">
        <v>192</v>
      </c>
      <c r="BD366" s="157" t="s">
        <v>350</v>
      </c>
      <c r="BE366" s="157" t="str">
        <f t="shared" si="96"/>
        <v>R_ES-APP-CD</v>
      </c>
      <c r="BF366" s="157" t="str">
        <f t="shared" si="96"/>
        <v>WH20_21</v>
      </c>
      <c r="BG366" s="157">
        <f t="shared" si="106"/>
        <v>2.51936667769471E-2</v>
      </c>
      <c r="BH366" s="157" t="s">
        <v>18</v>
      </c>
      <c r="BI366" s="157" t="s">
        <v>194</v>
      </c>
      <c r="BM366" s="157" t="s">
        <v>350</v>
      </c>
      <c r="BN366" s="157" t="str">
        <f t="shared" si="97"/>
        <v>R_ES-APP-CD</v>
      </c>
      <c r="BO366" s="157" t="str">
        <f t="shared" si="97"/>
        <v>WH20_21</v>
      </c>
      <c r="BP366" s="157">
        <f t="shared" si="105"/>
        <v>2.3066922677741498E-2</v>
      </c>
      <c r="BQ366" s="157" t="s">
        <v>18</v>
      </c>
      <c r="BR366" s="157" t="s">
        <v>191</v>
      </c>
    </row>
    <row r="367" spans="11:70">
      <c r="K367" s="158" t="s">
        <v>350</v>
      </c>
      <c r="L367" s="157" t="str">
        <f t="shared" si="98"/>
        <v>R_ES-APP-CD</v>
      </c>
      <c r="M367" s="157" t="str">
        <f t="shared" si="92"/>
        <v>WH22_23</v>
      </c>
      <c r="N367" s="157">
        <f t="shared" si="100"/>
        <v>2.2889826289936899E-2</v>
      </c>
      <c r="O367" s="157" t="s">
        <v>18</v>
      </c>
      <c r="P367" s="157" t="s">
        <v>195</v>
      </c>
      <c r="T367" s="157" t="s">
        <v>350</v>
      </c>
      <c r="U367" s="157" t="str">
        <f t="shared" si="99"/>
        <v>R_ES-APP-CD</v>
      </c>
      <c r="V367" s="157" t="str">
        <f t="shared" si="99"/>
        <v>WH22_23</v>
      </c>
      <c r="W367" s="157">
        <f t="shared" si="101"/>
        <v>2.8309781661700801E-2</v>
      </c>
      <c r="X367" s="157" t="s">
        <v>18</v>
      </c>
      <c r="Y367" s="157" t="s">
        <v>190</v>
      </c>
      <c r="AC367" s="157" t="s">
        <v>350</v>
      </c>
      <c r="AD367" s="157" t="str">
        <f t="shared" si="93"/>
        <v>R_ES-APP-CD</v>
      </c>
      <c r="AE367" s="157" t="str">
        <f t="shared" si="93"/>
        <v>WH22_23</v>
      </c>
      <c r="AF367" s="157">
        <f t="shared" si="102"/>
        <v>2.54920738775338E-2</v>
      </c>
      <c r="AG367" s="157" t="s">
        <v>18</v>
      </c>
      <c r="AH367" s="157" t="s">
        <v>196</v>
      </c>
      <c r="AL367" s="157" t="s">
        <v>350</v>
      </c>
      <c r="AM367" s="157" t="str">
        <f t="shared" si="94"/>
        <v>R_ES-APP-CD</v>
      </c>
      <c r="AN367" s="157" t="str">
        <f t="shared" si="94"/>
        <v>WH22_23</v>
      </c>
      <c r="AO367" s="157">
        <f t="shared" si="103"/>
        <v>2.5793097568826001E-2</v>
      </c>
      <c r="AP367" s="157" t="s">
        <v>18</v>
      </c>
      <c r="AQ367" s="157" t="s">
        <v>193</v>
      </c>
      <c r="AU367" s="157" t="s">
        <v>350</v>
      </c>
      <c r="AV367" s="157" t="str">
        <f t="shared" si="95"/>
        <v>R_ES-APP-CD</v>
      </c>
      <c r="AW367" s="157" t="str">
        <f t="shared" si="95"/>
        <v>WH22_23</v>
      </c>
      <c r="AX367" s="157">
        <f t="shared" si="104"/>
        <v>2.46581494217923E-2</v>
      </c>
      <c r="AY367" s="157" t="s">
        <v>18</v>
      </c>
      <c r="AZ367" s="157" t="s">
        <v>192</v>
      </c>
      <c r="BD367" s="157" t="s">
        <v>350</v>
      </c>
      <c r="BE367" s="157" t="str">
        <f t="shared" si="96"/>
        <v>R_ES-APP-CD</v>
      </c>
      <c r="BF367" s="157" t="str">
        <f t="shared" si="96"/>
        <v>WH22_23</v>
      </c>
      <c r="BG367" s="157">
        <f t="shared" si="106"/>
        <v>2.5793097568826001E-2</v>
      </c>
      <c r="BH367" s="157" t="s">
        <v>18</v>
      </c>
      <c r="BI367" s="157" t="s">
        <v>194</v>
      </c>
      <c r="BM367" s="157" t="s">
        <v>350</v>
      </c>
      <c r="BN367" s="157" t="str">
        <f t="shared" si="97"/>
        <v>R_ES-APP-CD</v>
      </c>
      <c r="BO367" s="157" t="str">
        <f t="shared" si="97"/>
        <v>WH22_23</v>
      </c>
      <c r="BP367" s="157">
        <f t="shared" si="105"/>
        <v>2.46581494217923E-2</v>
      </c>
      <c r="BQ367" s="157" t="s">
        <v>18</v>
      </c>
      <c r="BR367" s="157" t="s">
        <v>191</v>
      </c>
    </row>
    <row r="368" spans="11:70">
      <c r="K368" s="157" t="s">
        <v>350</v>
      </c>
      <c r="L368" s="157" t="str">
        <f>C16</f>
        <v>R_ES-APP-RA</v>
      </c>
      <c r="M368" s="157" t="str">
        <f t="shared" si="92"/>
        <v>RH0_1</v>
      </c>
      <c r="N368" s="157">
        <f t="shared" si="100"/>
        <v>2.0724659037165499E-2</v>
      </c>
      <c r="O368" s="157" t="s">
        <v>18</v>
      </c>
      <c r="P368" s="157" t="s">
        <v>195</v>
      </c>
      <c r="T368" s="157" t="s">
        <v>350</v>
      </c>
      <c r="U368" s="157" t="str">
        <f t="shared" ref="U368:V400" si="107">L368</f>
        <v>R_ES-APP-RA</v>
      </c>
      <c r="V368" s="157" t="str">
        <f t="shared" si="107"/>
        <v>RH0_1</v>
      </c>
      <c r="W368" s="157">
        <f t="shared" si="101"/>
        <v>2.1114941725154501E-2</v>
      </c>
      <c r="X368" s="157" t="s">
        <v>18</v>
      </c>
      <c r="Y368" s="157" t="s">
        <v>190</v>
      </c>
      <c r="AC368" s="157" t="s">
        <v>350</v>
      </c>
      <c r="AD368" s="157" t="str">
        <f t="shared" ref="AD368:AE399" si="108">U368</f>
        <v>R_ES-APP-RA</v>
      </c>
      <c r="AE368" s="157" t="str">
        <f t="shared" si="108"/>
        <v>RH0_1</v>
      </c>
      <c r="AF368" s="157">
        <f t="shared" si="102"/>
        <v>2.15588607712188E-2</v>
      </c>
      <c r="AG368" s="157" t="s">
        <v>18</v>
      </c>
      <c r="AH368" s="157" t="s">
        <v>196</v>
      </c>
      <c r="AL368" s="157" t="s">
        <v>350</v>
      </c>
      <c r="AM368" s="157" t="str">
        <f t="shared" ref="AM368:AN399" si="109">AD368</f>
        <v>R_ES-APP-RA</v>
      </c>
      <c r="AN368" s="157" t="str">
        <f t="shared" si="109"/>
        <v>RH0_1</v>
      </c>
      <c r="AO368" s="157">
        <f t="shared" si="103"/>
        <v>2.1100281615679801E-2</v>
      </c>
      <c r="AP368" s="157" t="s">
        <v>18</v>
      </c>
      <c r="AQ368" s="157" t="s">
        <v>193</v>
      </c>
      <c r="AU368" s="157" t="s">
        <v>350</v>
      </c>
      <c r="AV368" s="157" t="str">
        <f t="shared" ref="AV368:AW399" si="110">AM368</f>
        <v>R_ES-APP-RA</v>
      </c>
      <c r="AW368" s="157" t="str">
        <f t="shared" si="110"/>
        <v>RH0_1</v>
      </c>
      <c r="AX368" s="157">
        <f t="shared" si="104"/>
        <v>2.16553453978117E-2</v>
      </c>
      <c r="AY368" s="157" t="s">
        <v>18</v>
      </c>
      <c r="AZ368" s="157" t="s">
        <v>192</v>
      </c>
      <c r="BD368" s="157" t="s">
        <v>350</v>
      </c>
      <c r="BE368" s="157" t="str">
        <f t="shared" ref="BE368:BF399" si="111">AV368</f>
        <v>R_ES-APP-RA</v>
      </c>
      <c r="BF368" s="157" t="str">
        <f t="shared" si="111"/>
        <v>RH0_1</v>
      </c>
      <c r="BG368" s="157">
        <f t="shared" si="106"/>
        <v>2.1100281615679801E-2</v>
      </c>
      <c r="BH368" s="157" t="s">
        <v>18</v>
      </c>
      <c r="BI368" s="157" t="s">
        <v>194</v>
      </c>
      <c r="BM368" s="157" t="s">
        <v>350</v>
      </c>
      <c r="BN368" s="157" t="str">
        <f t="shared" ref="BN368:BO399" si="112">BE368</f>
        <v>R_ES-APP-RA</v>
      </c>
      <c r="BO368" s="157" t="str">
        <f t="shared" si="112"/>
        <v>RH0_1</v>
      </c>
      <c r="BP368" s="157">
        <f t="shared" si="105"/>
        <v>2.16553453978117E-2</v>
      </c>
      <c r="BQ368" s="157" t="s">
        <v>18</v>
      </c>
      <c r="BR368" s="157" t="s">
        <v>191</v>
      </c>
    </row>
    <row r="369" spans="11:70">
      <c r="K369" s="157" t="s">
        <v>350</v>
      </c>
      <c r="L369" s="157" t="str">
        <f t="shared" ref="L369:L415" si="113">L368</f>
        <v>R_ES-APP-RA</v>
      </c>
      <c r="M369" s="157" t="str">
        <f t="shared" si="92"/>
        <v>RH2_3</v>
      </c>
      <c r="N369" s="157">
        <f t="shared" si="100"/>
        <v>2.0606913950845501E-2</v>
      </c>
      <c r="O369" s="157" t="s">
        <v>18</v>
      </c>
      <c r="P369" s="157" t="s">
        <v>195</v>
      </c>
      <c r="T369" s="157" t="s">
        <v>350</v>
      </c>
      <c r="U369" s="157" t="str">
        <f t="shared" si="107"/>
        <v>R_ES-APP-RA</v>
      </c>
      <c r="V369" s="157" t="str">
        <f t="shared" si="107"/>
        <v>RH2_3</v>
      </c>
      <c r="W369" s="157">
        <f t="shared" si="101"/>
        <v>1.9269377650939001E-2</v>
      </c>
      <c r="X369" s="157" t="s">
        <v>18</v>
      </c>
      <c r="Y369" s="157" t="s">
        <v>190</v>
      </c>
      <c r="AC369" s="157" t="s">
        <v>350</v>
      </c>
      <c r="AD369" s="157" t="str">
        <f t="shared" si="108"/>
        <v>R_ES-APP-RA</v>
      </c>
      <c r="AE369" s="157" t="str">
        <f t="shared" si="108"/>
        <v>RH2_3</v>
      </c>
      <c r="AF369" s="157">
        <f t="shared" si="102"/>
        <v>2.1716461727874999E-2</v>
      </c>
      <c r="AG369" s="157" t="s">
        <v>18</v>
      </c>
      <c r="AH369" s="157" t="s">
        <v>196</v>
      </c>
      <c r="AL369" s="157" t="s">
        <v>350</v>
      </c>
      <c r="AM369" s="157" t="str">
        <f t="shared" si="109"/>
        <v>R_ES-APP-RA</v>
      </c>
      <c r="AN369" s="157" t="str">
        <f t="shared" si="109"/>
        <v>RH2_3</v>
      </c>
      <c r="AO369" s="157">
        <f t="shared" si="103"/>
        <v>2.02044634746338E-2</v>
      </c>
      <c r="AP369" s="157" t="s">
        <v>18</v>
      </c>
      <c r="AQ369" s="157" t="s">
        <v>193</v>
      </c>
      <c r="AU369" s="157" t="s">
        <v>350</v>
      </c>
      <c r="AV369" s="157" t="str">
        <f t="shared" si="110"/>
        <v>R_ES-APP-RA</v>
      </c>
      <c r="AW369" s="157" t="str">
        <f t="shared" si="110"/>
        <v>RH2_3</v>
      </c>
      <c r="AX369" s="157">
        <f t="shared" si="104"/>
        <v>1.9761792817229899E-2</v>
      </c>
      <c r="AY369" s="157" t="s">
        <v>18</v>
      </c>
      <c r="AZ369" s="157" t="s">
        <v>192</v>
      </c>
      <c r="BD369" s="157" t="s">
        <v>350</v>
      </c>
      <c r="BE369" s="157" t="str">
        <f t="shared" si="111"/>
        <v>R_ES-APP-RA</v>
      </c>
      <c r="BF369" s="157" t="str">
        <f t="shared" si="111"/>
        <v>RH2_3</v>
      </c>
      <c r="BG369" s="157">
        <f t="shared" si="106"/>
        <v>2.02044634746338E-2</v>
      </c>
      <c r="BH369" s="157" t="s">
        <v>18</v>
      </c>
      <c r="BI369" s="157" t="s">
        <v>194</v>
      </c>
      <c r="BM369" s="157" t="s">
        <v>350</v>
      </c>
      <c r="BN369" s="157" t="str">
        <f t="shared" si="112"/>
        <v>R_ES-APP-RA</v>
      </c>
      <c r="BO369" s="157" t="str">
        <f t="shared" si="112"/>
        <v>RH2_3</v>
      </c>
      <c r="BP369" s="157">
        <f t="shared" si="105"/>
        <v>1.9761792817229899E-2</v>
      </c>
      <c r="BQ369" s="157" t="s">
        <v>18</v>
      </c>
      <c r="BR369" s="157" t="s">
        <v>191</v>
      </c>
    </row>
    <row r="370" spans="11:70">
      <c r="K370" s="157" t="s">
        <v>350</v>
      </c>
      <c r="L370" s="157" t="str">
        <f t="shared" si="113"/>
        <v>R_ES-APP-RA</v>
      </c>
      <c r="M370" s="157" t="str">
        <f t="shared" si="92"/>
        <v>RH4_5</v>
      </c>
      <c r="N370" s="157">
        <f t="shared" si="100"/>
        <v>1.99087438710615E-2</v>
      </c>
      <c r="O370" s="157" t="s">
        <v>18</v>
      </c>
      <c r="P370" s="157" t="s">
        <v>195</v>
      </c>
      <c r="T370" s="157" t="s">
        <v>350</v>
      </c>
      <c r="U370" s="157" t="str">
        <f t="shared" si="107"/>
        <v>R_ES-APP-RA</v>
      </c>
      <c r="V370" s="157" t="str">
        <f t="shared" si="107"/>
        <v>RH4_5</v>
      </c>
      <c r="W370" s="157">
        <f t="shared" si="101"/>
        <v>1.85538915735157E-2</v>
      </c>
      <c r="X370" s="157" t="s">
        <v>18</v>
      </c>
      <c r="Y370" s="157" t="s">
        <v>190</v>
      </c>
      <c r="AC370" s="157" t="s">
        <v>350</v>
      </c>
      <c r="AD370" s="157" t="str">
        <f t="shared" si="108"/>
        <v>R_ES-APP-RA</v>
      </c>
      <c r="AE370" s="157" t="str">
        <f t="shared" si="108"/>
        <v>RH4_5</v>
      </c>
      <c r="AF370" s="157">
        <f t="shared" si="102"/>
        <v>2.10410330240004E-2</v>
      </c>
      <c r="AG370" s="157" t="s">
        <v>18</v>
      </c>
      <c r="AH370" s="157" t="s">
        <v>196</v>
      </c>
      <c r="AL370" s="157" t="s">
        <v>350</v>
      </c>
      <c r="AM370" s="157" t="str">
        <f t="shared" si="109"/>
        <v>R_ES-APP-RA</v>
      </c>
      <c r="AN370" s="157" t="str">
        <f t="shared" si="109"/>
        <v>RH4_5</v>
      </c>
      <c r="AO370" s="157">
        <f t="shared" si="103"/>
        <v>1.9159866676335801E-2</v>
      </c>
      <c r="AP370" s="157" t="s">
        <v>18</v>
      </c>
      <c r="AQ370" s="157" t="s">
        <v>193</v>
      </c>
      <c r="AU370" s="157" t="s">
        <v>350</v>
      </c>
      <c r="AV370" s="157" t="str">
        <f t="shared" si="110"/>
        <v>R_ES-APP-RA</v>
      </c>
      <c r="AW370" s="157" t="str">
        <f t="shared" si="110"/>
        <v>RH4_5</v>
      </c>
      <c r="AX370" s="157">
        <f t="shared" si="104"/>
        <v>1.7601494690120401E-2</v>
      </c>
      <c r="AY370" s="157" t="s">
        <v>18</v>
      </c>
      <c r="AZ370" s="157" t="s">
        <v>192</v>
      </c>
      <c r="BD370" s="157" t="s">
        <v>350</v>
      </c>
      <c r="BE370" s="157" t="str">
        <f t="shared" si="111"/>
        <v>R_ES-APP-RA</v>
      </c>
      <c r="BF370" s="157" t="str">
        <f t="shared" si="111"/>
        <v>RH4_5</v>
      </c>
      <c r="BG370" s="157">
        <f t="shared" si="106"/>
        <v>1.9159866676335801E-2</v>
      </c>
      <c r="BH370" s="157" t="s">
        <v>18</v>
      </c>
      <c r="BI370" s="157" t="s">
        <v>194</v>
      </c>
      <c r="BM370" s="157" t="s">
        <v>350</v>
      </c>
      <c r="BN370" s="157" t="str">
        <f t="shared" si="112"/>
        <v>R_ES-APP-RA</v>
      </c>
      <c r="BO370" s="157" t="str">
        <f t="shared" si="112"/>
        <v>RH4_5</v>
      </c>
      <c r="BP370" s="157">
        <f t="shared" si="105"/>
        <v>1.7601494690120401E-2</v>
      </c>
      <c r="BQ370" s="157" t="s">
        <v>18</v>
      </c>
      <c r="BR370" s="157" t="s">
        <v>191</v>
      </c>
    </row>
    <row r="371" spans="11:70">
      <c r="K371" s="158" t="s">
        <v>350</v>
      </c>
      <c r="L371" s="157" t="str">
        <f t="shared" si="113"/>
        <v>R_ES-APP-RA</v>
      </c>
      <c r="M371" s="157" t="str">
        <f t="shared" si="92"/>
        <v>RH6_7</v>
      </c>
      <c r="N371" s="157">
        <f t="shared" si="100"/>
        <v>1.9131142691048E-2</v>
      </c>
      <c r="O371" s="157" t="s">
        <v>18</v>
      </c>
      <c r="P371" s="157" t="s">
        <v>195</v>
      </c>
      <c r="T371" s="157" t="s">
        <v>350</v>
      </c>
      <c r="U371" s="157" t="str">
        <f t="shared" si="107"/>
        <v>R_ES-APP-RA</v>
      </c>
      <c r="V371" s="157" t="str">
        <f t="shared" si="107"/>
        <v>RH6_7</v>
      </c>
      <c r="W371" s="157">
        <f t="shared" si="101"/>
        <v>1.8803352118699601E-2</v>
      </c>
      <c r="X371" s="157" t="s">
        <v>18</v>
      </c>
      <c r="Y371" s="157" t="s">
        <v>190</v>
      </c>
      <c r="AC371" s="157" t="s">
        <v>350</v>
      </c>
      <c r="AD371" s="157" t="str">
        <f t="shared" si="108"/>
        <v>R_ES-APP-RA</v>
      </c>
      <c r="AE371" s="157" t="str">
        <f t="shared" si="108"/>
        <v>RH6_7</v>
      </c>
      <c r="AF371" s="157">
        <f t="shared" si="102"/>
        <v>1.8623642385664298E-2</v>
      </c>
      <c r="AG371" s="157" t="s">
        <v>18</v>
      </c>
      <c r="AH371" s="157" t="s">
        <v>196</v>
      </c>
      <c r="AL371" s="157" t="s">
        <v>350</v>
      </c>
      <c r="AM371" s="157" t="str">
        <f t="shared" si="109"/>
        <v>R_ES-APP-RA</v>
      </c>
      <c r="AN371" s="157" t="str">
        <f t="shared" si="109"/>
        <v>RH6_7</v>
      </c>
      <c r="AO371" s="157">
        <f t="shared" si="103"/>
        <v>1.8319027581294899E-2</v>
      </c>
      <c r="AP371" s="157" t="s">
        <v>18</v>
      </c>
      <c r="AQ371" s="157" t="s">
        <v>193</v>
      </c>
      <c r="AU371" s="157" t="s">
        <v>350</v>
      </c>
      <c r="AV371" s="157" t="str">
        <f t="shared" si="110"/>
        <v>R_ES-APP-RA</v>
      </c>
      <c r="AW371" s="157" t="str">
        <f t="shared" si="110"/>
        <v>RH6_7</v>
      </c>
      <c r="AX371" s="157">
        <f t="shared" si="104"/>
        <v>1.6744293447780698E-2</v>
      </c>
      <c r="AY371" s="157" t="s">
        <v>18</v>
      </c>
      <c r="AZ371" s="157" t="s">
        <v>192</v>
      </c>
      <c r="BD371" s="157" t="s">
        <v>350</v>
      </c>
      <c r="BE371" s="157" t="str">
        <f t="shared" si="111"/>
        <v>R_ES-APP-RA</v>
      </c>
      <c r="BF371" s="157" t="str">
        <f t="shared" si="111"/>
        <v>RH6_7</v>
      </c>
      <c r="BG371" s="157">
        <f t="shared" si="106"/>
        <v>1.8319027581294899E-2</v>
      </c>
      <c r="BH371" s="157" t="s">
        <v>18</v>
      </c>
      <c r="BI371" s="157" t="s">
        <v>194</v>
      </c>
      <c r="BM371" s="157" t="s">
        <v>350</v>
      </c>
      <c r="BN371" s="157" t="str">
        <f t="shared" si="112"/>
        <v>R_ES-APP-RA</v>
      </c>
      <c r="BO371" s="157" t="str">
        <f t="shared" si="112"/>
        <v>RH6_7</v>
      </c>
      <c r="BP371" s="157">
        <f t="shared" si="105"/>
        <v>1.6744293447780698E-2</v>
      </c>
      <c r="BQ371" s="157" t="s">
        <v>18</v>
      </c>
      <c r="BR371" s="157" t="s">
        <v>191</v>
      </c>
    </row>
    <row r="372" spans="11:70">
      <c r="K372" s="157" t="s">
        <v>350</v>
      </c>
      <c r="L372" s="157" t="str">
        <f t="shared" si="113"/>
        <v>R_ES-APP-RA</v>
      </c>
      <c r="M372" s="157" t="str">
        <f t="shared" si="92"/>
        <v>RH8_9</v>
      </c>
      <c r="N372" s="157">
        <f t="shared" si="100"/>
        <v>1.8830899452683101E-2</v>
      </c>
      <c r="O372" s="157" t="s">
        <v>18</v>
      </c>
      <c r="P372" s="157" t="s">
        <v>195</v>
      </c>
      <c r="T372" s="157" t="s">
        <v>350</v>
      </c>
      <c r="U372" s="157" t="str">
        <f t="shared" si="107"/>
        <v>R_ES-APP-RA</v>
      </c>
      <c r="V372" s="157" t="str">
        <f t="shared" si="107"/>
        <v>RH8_9</v>
      </c>
      <c r="W372" s="157">
        <f t="shared" si="101"/>
        <v>2.0275784295644899E-2</v>
      </c>
      <c r="X372" s="157" t="s">
        <v>18</v>
      </c>
      <c r="Y372" s="157" t="s">
        <v>190</v>
      </c>
      <c r="AC372" s="157" t="s">
        <v>350</v>
      </c>
      <c r="AD372" s="157" t="str">
        <f t="shared" si="108"/>
        <v>R_ES-APP-RA</v>
      </c>
      <c r="AE372" s="157" t="str">
        <f t="shared" si="108"/>
        <v>RH8_9</v>
      </c>
      <c r="AF372" s="157">
        <f t="shared" si="102"/>
        <v>1.7156934758240101E-2</v>
      </c>
      <c r="AG372" s="157" t="s">
        <v>18</v>
      </c>
      <c r="AH372" s="157" t="s">
        <v>196</v>
      </c>
      <c r="AL372" s="157" t="s">
        <v>350</v>
      </c>
      <c r="AM372" s="157" t="str">
        <f t="shared" si="109"/>
        <v>R_ES-APP-RA</v>
      </c>
      <c r="AN372" s="157" t="str">
        <f t="shared" si="109"/>
        <v>RH8_9</v>
      </c>
      <c r="AO372" s="157">
        <f t="shared" si="103"/>
        <v>1.8367232972075199E-2</v>
      </c>
      <c r="AP372" s="157" t="s">
        <v>18</v>
      </c>
      <c r="AQ372" s="157" t="s">
        <v>193</v>
      </c>
      <c r="AU372" s="157" t="s">
        <v>350</v>
      </c>
      <c r="AV372" s="157" t="str">
        <f t="shared" si="110"/>
        <v>R_ES-APP-RA</v>
      </c>
      <c r="AW372" s="157" t="str">
        <f t="shared" si="110"/>
        <v>RH8_9</v>
      </c>
      <c r="AX372" s="157">
        <f t="shared" si="104"/>
        <v>1.6887841722384601E-2</v>
      </c>
      <c r="AY372" s="157" t="s">
        <v>18</v>
      </c>
      <c r="AZ372" s="157" t="s">
        <v>192</v>
      </c>
      <c r="BD372" s="157" t="s">
        <v>350</v>
      </c>
      <c r="BE372" s="157" t="str">
        <f t="shared" si="111"/>
        <v>R_ES-APP-RA</v>
      </c>
      <c r="BF372" s="157" t="str">
        <f t="shared" si="111"/>
        <v>RH8_9</v>
      </c>
      <c r="BG372" s="157">
        <f t="shared" si="106"/>
        <v>1.8367232972075199E-2</v>
      </c>
      <c r="BH372" s="157" t="s">
        <v>18</v>
      </c>
      <c r="BI372" s="157" t="s">
        <v>194</v>
      </c>
      <c r="BM372" s="157" t="s">
        <v>350</v>
      </c>
      <c r="BN372" s="157" t="str">
        <f t="shared" si="112"/>
        <v>R_ES-APP-RA</v>
      </c>
      <c r="BO372" s="157" t="str">
        <f t="shared" si="112"/>
        <v>RH8_9</v>
      </c>
      <c r="BP372" s="157">
        <f t="shared" si="105"/>
        <v>1.6887841722384601E-2</v>
      </c>
      <c r="BQ372" s="157" t="s">
        <v>18</v>
      </c>
      <c r="BR372" s="157" t="s">
        <v>191</v>
      </c>
    </row>
    <row r="373" spans="11:70">
      <c r="K373" s="157" t="s">
        <v>350</v>
      </c>
      <c r="L373" s="157" t="str">
        <f t="shared" si="113"/>
        <v>R_ES-APP-RA</v>
      </c>
      <c r="M373" s="157" t="str">
        <f t="shared" si="92"/>
        <v>RH10_11</v>
      </c>
      <c r="N373" s="157">
        <f t="shared" si="100"/>
        <v>1.8892209620715399E-2</v>
      </c>
      <c r="O373" s="157" t="s">
        <v>18</v>
      </c>
      <c r="P373" s="157" t="s">
        <v>195</v>
      </c>
      <c r="T373" s="157" t="s">
        <v>350</v>
      </c>
      <c r="U373" s="157" t="str">
        <f t="shared" si="107"/>
        <v>R_ES-APP-RA</v>
      </c>
      <c r="V373" s="157" t="str">
        <f t="shared" si="107"/>
        <v>RH10_11</v>
      </c>
      <c r="W373" s="157">
        <f t="shared" si="101"/>
        <v>2.2672709406807202E-2</v>
      </c>
      <c r="X373" s="157" t="s">
        <v>18</v>
      </c>
      <c r="Y373" s="157" t="s">
        <v>190</v>
      </c>
      <c r="AC373" s="157" t="s">
        <v>350</v>
      </c>
      <c r="AD373" s="157" t="str">
        <f t="shared" si="108"/>
        <v>R_ES-APP-RA</v>
      </c>
      <c r="AE373" s="157" t="str">
        <f t="shared" si="108"/>
        <v>RH10_11</v>
      </c>
      <c r="AF373" s="157">
        <f t="shared" si="102"/>
        <v>1.6996069788382001E-2</v>
      </c>
      <c r="AG373" s="157" t="s">
        <v>18</v>
      </c>
      <c r="AH373" s="157" t="s">
        <v>196</v>
      </c>
      <c r="AL373" s="157" t="s">
        <v>350</v>
      </c>
      <c r="AM373" s="157" t="str">
        <f t="shared" si="109"/>
        <v>R_ES-APP-RA</v>
      </c>
      <c r="AN373" s="157" t="str">
        <f t="shared" si="109"/>
        <v>RH10_11</v>
      </c>
      <c r="AO373" s="157">
        <f t="shared" si="103"/>
        <v>1.9516123374229401E-2</v>
      </c>
      <c r="AP373" s="157" t="s">
        <v>18</v>
      </c>
      <c r="AQ373" s="157" t="s">
        <v>193</v>
      </c>
      <c r="AU373" s="157" t="s">
        <v>350</v>
      </c>
      <c r="AV373" s="157" t="str">
        <f t="shared" si="110"/>
        <v>R_ES-APP-RA</v>
      </c>
      <c r="AW373" s="157" t="str">
        <f t="shared" si="110"/>
        <v>RH10_11</v>
      </c>
      <c r="AX373" s="157">
        <f t="shared" si="104"/>
        <v>1.8742267418083301E-2</v>
      </c>
      <c r="AY373" s="157" t="s">
        <v>18</v>
      </c>
      <c r="AZ373" s="157" t="s">
        <v>192</v>
      </c>
      <c r="BD373" s="157" t="s">
        <v>350</v>
      </c>
      <c r="BE373" s="157" t="str">
        <f t="shared" si="111"/>
        <v>R_ES-APP-RA</v>
      </c>
      <c r="BF373" s="157" t="str">
        <f t="shared" si="111"/>
        <v>RH10_11</v>
      </c>
      <c r="BG373" s="157">
        <f t="shared" si="106"/>
        <v>1.9516123374229401E-2</v>
      </c>
      <c r="BH373" s="157" t="s">
        <v>18</v>
      </c>
      <c r="BI373" s="157" t="s">
        <v>194</v>
      </c>
      <c r="BM373" s="157" t="s">
        <v>350</v>
      </c>
      <c r="BN373" s="157" t="str">
        <f t="shared" si="112"/>
        <v>R_ES-APP-RA</v>
      </c>
      <c r="BO373" s="157" t="str">
        <f t="shared" si="112"/>
        <v>RH10_11</v>
      </c>
      <c r="BP373" s="157">
        <f t="shared" si="105"/>
        <v>1.8742267418083301E-2</v>
      </c>
      <c r="BQ373" s="157" t="s">
        <v>18</v>
      </c>
      <c r="BR373" s="157" t="s">
        <v>191</v>
      </c>
    </row>
    <row r="374" spans="11:70">
      <c r="K374" s="157" t="s">
        <v>350</v>
      </c>
      <c r="L374" s="157" t="str">
        <f t="shared" si="113"/>
        <v>R_ES-APP-RA</v>
      </c>
      <c r="M374" s="157" t="str">
        <f t="shared" si="92"/>
        <v>RH12_13</v>
      </c>
      <c r="N374" s="157">
        <f t="shared" si="100"/>
        <v>1.9735672875253098E-2</v>
      </c>
      <c r="O374" s="157" t="s">
        <v>18</v>
      </c>
      <c r="P374" s="157" t="s">
        <v>195</v>
      </c>
      <c r="T374" s="157" t="s">
        <v>350</v>
      </c>
      <c r="U374" s="157" t="str">
        <f t="shared" si="107"/>
        <v>R_ES-APP-RA</v>
      </c>
      <c r="V374" s="157" t="str">
        <f t="shared" si="107"/>
        <v>RH12_13</v>
      </c>
      <c r="W374" s="157">
        <f t="shared" si="101"/>
        <v>2.27084613240583E-2</v>
      </c>
      <c r="X374" s="157" t="s">
        <v>18</v>
      </c>
      <c r="Y374" s="157" t="s">
        <v>190</v>
      </c>
      <c r="AC374" s="157" t="s">
        <v>350</v>
      </c>
      <c r="AD374" s="157" t="str">
        <f t="shared" si="108"/>
        <v>R_ES-APP-RA</v>
      </c>
      <c r="AE374" s="157" t="str">
        <f t="shared" si="108"/>
        <v>RH12_13</v>
      </c>
      <c r="AF374" s="157">
        <f t="shared" si="102"/>
        <v>1.8190021942149099E-2</v>
      </c>
      <c r="AG374" s="157" t="s">
        <v>18</v>
      </c>
      <c r="AH374" s="157" t="s">
        <v>196</v>
      </c>
      <c r="AL374" s="157" t="s">
        <v>350</v>
      </c>
      <c r="AM374" s="157" t="str">
        <f t="shared" si="109"/>
        <v>R_ES-APP-RA</v>
      </c>
      <c r="AN374" s="157" t="str">
        <f t="shared" si="109"/>
        <v>RH12_13</v>
      </c>
      <c r="AO374" s="157">
        <f t="shared" si="103"/>
        <v>2.0392977411634601E-2</v>
      </c>
      <c r="AP374" s="157" t="s">
        <v>18</v>
      </c>
      <c r="AQ374" s="157" t="s">
        <v>193</v>
      </c>
      <c r="AU374" s="157" t="s">
        <v>350</v>
      </c>
      <c r="AV374" s="157" t="str">
        <f t="shared" si="110"/>
        <v>R_ES-APP-RA</v>
      </c>
      <c r="AW374" s="157" t="str">
        <f t="shared" si="110"/>
        <v>RH12_13</v>
      </c>
      <c r="AX374" s="157">
        <f t="shared" si="104"/>
        <v>2.03766512243404E-2</v>
      </c>
      <c r="AY374" s="157" t="s">
        <v>18</v>
      </c>
      <c r="AZ374" s="157" t="s">
        <v>192</v>
      </c>
      <c r="BD374" s="157" t="s">
        <v>350</v>
      </c>
      <c r="BE374" s="157" t="str">
        <f t="shared" si="111"/>
        <v>R_ES-APP-RA</v>
      </c>
      <c r="BF374" s="157" t="str">
        <f t="shared" si="111"/>
        <v>RH12_13</v>
      </c>
      <c r="BG374" s="157">
        <f t="shared" si="106"/>
        <v>2.0392977411634601E-2</v>
      </c>
      <c r="BH374" s="157" t="s">
        <v>18</v>
      </c>
      <c r="BI374" s="157" t="s">
        <v>194</v>
      </c>
      <c r="BM374" s="157" t="s">
        <v>350</v>
      </c>
      <c r="BN374" s="157" t="str">
        <f t="shared" si="112"/>
        <v>R_ES-APP-RA</v>
      </c>
      <c r="BO374" s="157" t="str">
        <f t="shared" si="112"/>
        <v>RH12_13</v>
      </c>
      <c r="BP374" s="157">
        <f t="shared" si="105"/>
        <v>2.03766512243404E-2</v>
      </c>
      <c r="BQ374" s="157" t="s">
        <v>18</v>
      </c>
      <c r="BR374" s="157" t="s">
        <v>191</v>
      </c>
    </row>
    <row r="375" spans="11:70">
      <c r="K375" s="158" t="s">
        <v>350</v>
      </c>
      <c r="L375" s="157" t="str">
        <f t="shared" si="113"/>
        <v>R_ES-APP-RA</v>
      </c>
      <c r="M375" s="157" t="str">
        <f t="shared" si="92"/>
        <v>RH14_15</v>
      </c>
      <c r="N375" s="157">
        <f t="shared" si="100"/>
        <v>2.0535190266484399E-2</v>
      </c>
      <c r="O375" s="157" t="s">
        <v>18</v>
      </c>
      <c r="P375" s="157" t="s">
        <v>195</v>
      </c>
      <c r="T375" s="157" t="s">
        <v>350</v>
      </c>
      <c r="U375" s="157" t="str">
        <f t="shared" si="107"/>
        <v>R_ES-APP-RA</v>
      </c>
      <c r="V375" s="157" t="str">
        <f t="shared" si="107"/>
        <v>RH14_15</v>
      </c>
      <c r="W375" s="157">
        <f t="shared" si="101"/>
        <v>2.2052829918983601E-2</v>
      </c>
      <c r="X375" s="157" t="s">
        <v>18</v>
      </c>
      <c r="Y375" s="157" t="s">
        <v>190</v>
      </c>
      <c r="AC375" s="157" t="s">
        <v>350</v>
      </c>
      <c r="AD375" s="157" t="str">
        <f t="shared" si="108"/>
        <v>R_ES-APP-RA</v>
      </c>
      <c r="AE375" s="157" t="str">
        <f t="shared" si="108"/>
        <v>RH14_15</v>
      </c>
      <c r="AF375" s="157">
        <f t="shared" si="102"/>
        <v>2.09674919745702E-2</v>
      </c>
      <c r="AG375" s="157" t="s">
        <v>18</v>
      </c>
      <c r="AH375" s="157" t="s">
        <v>196</v>
      </c>
      <c r="AL375" s="157" t="s">
        <v>350</v>
      </c>
      <c r="AM375" s="157" t="str">
        <f t="shared" si="109"/>
        <v>R_ES-APP-RA</v>
      </c>
      <c r="AN375" s="157" t="str">
        <f t="shared" si="109"/>
        <v>RH14_15</v>
      </c>
      <c r="AO375" s="157">
        <f t="shared" si="103"/>
        <v>2.1041702332658799E-2</v>
      </c>
      <c r="AP375" s="157" t="s">
        <v>18</v>
      </c>
      <c r="AQ375" s="157" t="s">
        <v>193</v>
      </c>
      <c r="AU375" s="157" t="s">
        <v>350</v>
      </c>
      <c r="AV375" s="157" t="str">
        <f t="shared" si="110"/>
        <v>R_ES-APP-RA</v>
      </c>
      <c r="AW375" s="157" t="str">
        <f t="shared" si="110"/>
        <v>RH14_15</v>
      </c>
      <c r="AX375" s="157">
        <f t="shared" si="104"/>
        <v>2.0778238730769099E-2</v>
      </c>
      <c r="AY375" s="157" t="s">
        <v>18</v>
      </c>
      <c r="AZ375" s="157" t="s">
        <v>192</v>
      </c>
      <c r="BD375" s="157" t="s">
        <v>350</v>
      </c>
      <c r="BE375" s="157" t="str">
        <f t="shared" si="111"/>
        <v>R_ES-APP-RA</v>
      </c>
      <c r="BF375" s="157" t="str">
        <f t="shared" si="111"/>
        <v>RH14_15</v>
      </c>
      <c r="BG375" s="157">
        <f t="shared" si="106"/>
        <v>2.1041702332658799E-2</v>
      </c>
      <c r="BH375" s="157" t="s">
        <v>18</v>
      </c>
      <c r="BI375" s="157" t="s">
        <v>194</v>
      </c>
      <c r="BM375" s="157" t="s">
        <v>350</v>
      </c>
      <c r="BN375" s="157" t="str">
        <f t="shared" si="112"/>
        <v>R_ES-APP-RA</v>
      </c>
      <c r="BO375" s="157" t="str">
        <f t="shared" si="112"/>
        <v>RH14_15</v>
      </c>
      <c r="BP375" s="157">
        <f t="shared" si="105"/>
        <v>2.0778238730769099E-2</v>
      </c>
      <c r="BQ375" s="157" t="s">
        <v>18</v>
      </c>
      <c r="BR375" s="157" t="s">
        <v>191</v>
      </c>
    </row>
    <row r="376" spans="11:70">
      <c r="K376" s="157" t="s">
        <v>350</v>
      </c>
      <c r="L376" s="157" t="str">
        <f t="shared" si="113"/>
        <v>R_ES-APP-RA</v>
      </c>
      <c r="M376" s="157" t="str">
        <f t="shared" si="92"/>
        <v>RH16_17</v>
      </c>
      <c r="N376" s="157">
        <f t="shared" si="100"/>
        <v>2.0896719862378399E-2</v>
      </c>
      <c r="O376" s="157" t="s">
        <v>18</v>
      </c>
      <c r="P376" s="157" t="s">
        <v>195</v>
      </c>
      <c r="T376" s="157" t="s">
        <v>350</v>
      </c>
      <c r="U376" s="157" t="str">
        <f t="shared" si="107"/>
        <v>R_ES-APP-RA</v>
      </c>
      <c r="V376" s="157" t="str">
        <f t="shared" si="107"/>
        <v>RH16_17</v>
      </c>
      <c r="W376" s="157">
        <f t="shared" si="101"/>
        <v>2.1192518819202099E-2</v>
      </c>
      <c r="X376" s="157" t="s">
        <v>18</v>
      </c>
      <c r="Y376" s="157" t="s">
        <v>190</v>
      </c>
      <c r="AC376" s="157" t="s">
        <v>350</v>
      </c>
      <c r="AD376" s="157" t="str">
        <f t="shared" si="108"/>
        <v>R_ES-APP-RA</v>
      </c>
      <c r="AE376" s="157" t="str">
        <f t="shared" si="108"/>
        <v>RH16_17</v>
      </c>
      <c r="AF376" s="157">
        <f t="shared" si="102"/>
        <v>2.1896382103851399E-2</v>
      </c>
      <c r="AG376" s="157" t="s">
        <v>18</v>
      </c>
      <c r="AH376" s="157" t="s">
        <v>196</v>
      </c>
      <c r="AL376" s="157" t="s">
        <v>350</v>
      </c>
      <c r="AM376" s="157" t="str">
        <f t="shared" si="109"/>
        <v>R_ES-APP-RA</v>
      </c>
      <c r="AN376" s="157" t="str">
        <f t="shared" si="109"/>
        <v>RH16_17</v>
      </c>
      <c r="AO376" s="157">
        <f t="shared" si="103"/>
        <v>2.1031470252881299E-2</v>
      </c>
      <c r="AP376" s="157" t="s">
        <v>18</v>
      </c>
      <c r="AQ376" s="157" t="s">
        <v>193</v>
      </c>
      <c r="AU376" s="157" t="s">
        <v>350</v>
      </c>
      <c r="AV376" s="157" t="str">
        <f t="shared" si="110"/>
        <v>R_ES-APP-RA</v>
      </c>
      <c r="AW376" s="157" t="str">
        <f t="shared" si="110"/>
        <v>RH16_17</v>
      </c>
      <c r="AX376" s="157">
        <f t="shared" si="104"/>
        <v>2.0691900759336499E-2</v>
      </c>
      <c r="AY376" s="157" t="s">
        <v>18</v>
      </c>
      <c r="AZ376" s="157" t="s">
        <v>192</v>
      </c>
      <c r="BD376" s="157" t="s">
        <v>350</v>
      </c>
      <c r="BE376" s="157" t="str">
        <f t="shared" si="111"/>
        <v>R_ES-APP-RA</v>
      </c>
      <c r="BF376" s="157" t="str">
        <f t="shared" si="111"/>
        <v>RH16_17</v>
      </c>
      <c r="BG376" s="157">
        <f t="shared" si="106"/>
        <v>2.1031470252881299E-2</v>
      </c>
      <c r="BH376" s="157" t="s">
        <v>18</v>
      </c>
      <c r="BI376" s="157" t="s">
        <v>194</v>
      </c>
      <c r="BM376" s="157" t="s">
        <v>350</v>
      </c>
      <c r="BN376" s="157" t="str">
        <f t="shared" si="112"/>
        <v>R_ES-APP-RA</v>
      </c>
      <c r="BO376" s="157" t="str">
        <f t="shared" si="112"/>
        <v>RH16_17</v>
      </c>
      <c r="BP376" s="157">
        <f t="shared" si="105"/>
        <v>2.0691900759336499E-2</v>
      </c>
      <c r="BQ376" s="157" t="s">
        <v>18</v>
      </c>
      <c r="BR376" s="157" t="s">
        <v>191</v>
      </c>
    </row>
    <row r="377" spans="11:70">
      <c r="K377" s="157" t="s">
        <v>350</v>
      </c>
      <c r="L377" s="157" t="str">
        <f t="shared" si="113"/>
        <v>R_ES-APP-RA</v>
      </c>
      <c r="M377" s="157" t="str">
        <f t="shared" si="92"/>
        <v>RH18_19</v>
      </c>
      <c r="N377" s="157">
        <f t="shared" si="100"/>
        <v>2.0865770170115702E-2</v>
      </c>
      <c r="O377" s="157" t="s">
        <v>18</v>
      </c>
      <c r="P377" s="157" t="s">
        <v>195</v>
      </c>
      <c r="T377" s="157" t="s">
        <v>350</v>
      </c>
      <c r="U377" s="157" t="str">
        <f t="shared" si="107"/>
        <v>R_ES-APP-RA</v>
      </c>
      <c r="V377" s="157" t="str">
        <f t="shared" si="107"/>
        <v>RH18_19</v>
      </c>
      <c r="W377" s="157">
        <f t="shared" si="101"/>
        <v>2.1134468356732401E-2</v>
      </c>
      <c r="X377" s="157" t="s">
        <v>18</v>
      </c>
      <c r="Y377" s="157" t="s">
        <v>190</v>
      </c>
      <c r="AC377" s="157" t="s">
        <v>350</v>
      </c>
      <c r="AD377" s="157" t="str">
        <f t="shared" si="108"/>
        <v>R_ES-APP-RA</v>
      </c>
      <c r="AE377" s="157" t="str">
        <f t="shared" si="108"/>
        <v>RH18_19</v>
      </c>
      <c r="AF377" s="157">
        <f t="shared" si="102"/>
        <v>2.17155355129377E-2</v>
      </c>
      <c r="AG377" s="157" t="s">
        <v>18</v>
      </c>
      <c r="AH377" s="157" t="s">
        <v>196</v>
      </c>
      <c r="AL377" s="157" t="s">
        <v>350</v>
      </c>
      <c r="AM377" s="157" t="str">
        <f t="shared" si="109"/>
        <v>R_ES-APP-RA</v>
      </c>
      <c r="AN377" s="157" t="str">
        <f t="shared" si="109"/>
        <v>RH18_19</v>
      </c>
      <c r="AO377" s="157">
        <f t="shared" si="103"/>
        <v>2.0772466684862202E-2</v>
      </c>
      <c r="AP377" s="157" t="s">
        <v>18</v>
      </c>
      <c r="AQ377" s="157" t="s">
        <v>193</v>
      </c>
      <c r="AU377" s="157" t="s">
        <v>350</v>
      </c>
      <c r="AV377" s="157" t="str">
        <f t="shared" si="110"/>
        <v>R_ES-APP-RA</v>
      </c>
      <c r="AW377" s="157" t="str">
        <f t="shared" si="110"/>
        <v>RH18_19</v>
      </c>
      <c r="AX377" s="157">
        <f t="shared" si="104"/>
        <v>2.0434688956400601E-2</v>
      </c>
      <c r="AY377" s="157" t="s">
        <v>18</v>
      </c>
      <c r="AZ377" s="157" t="s">
        <v>192</v>
      </c>
      <c r="BD377" s="157" t="s">
        <v>350</v>
      </c>
      <c r="BE377" s="157" t="str">
        <f t="shared" si="111"/>
        <v>R_ES-APP-RA</v>
      </c>
      <c r="BF377" s="157" t="str">
        <f t="shared" si="111"/>
        <v>RH18_19</v>
      </c>
      <c r="BG377" s="157">
        <f t="shared" si="106"/>
        <v>2.0772466684862202E-2</v>
      </c>
      <c r="BH377" s="157" t="s">
        <v>18</v>
      </c>
      <c r="BI377" s="157" t="s">
        <v>194</v>
      </c>
      <c r="BM377" s="157" t="s">
        <v>350</v>
      </c>
      <c r="BN377" s="157" t="str">
        <f t="shared" si="112"/>
        <v>R_ES-APP-RA</v>
      </c>
      <c r="BO377" s="157" t="str">
        <f t="shared" si="112"/>
        <v>RH18_19</v>
      </c>
      <c r="BP377" s="157">
        <f t="shared" si="105"/>
        <v>2.0434688956400601E-2</v>
      </c>
      <c r="BQ377" s="157" t="s">
        <v>18</v>
      </c>
      <c r="BR377" s="157" t="s">
        <v>191</v>
      </c>
    </row>
    <row r="378" spans="11:70">
      <c r="K378" s="157" t="s">
        <v>350</v>
      </c>
      <c r="L378" s="157" t="str">
        <f t="shared" si="113"/>
        <v>R_ES-APP-RA</v>
      </c>
      <c r="M378" s="157" t="str">
        <f t="shared" si="92"/>
        <v>RH20_21</v>
      </c>
      <c r="N378" s="157">
        <f t="shared" si="100"/>
        <v>2.08182800695852E-2</v>
      </c>
      <c r="O378" s="157" t="s">
        <v>18</v>
      </c>
      <c r="P378" s="157" t="s">
        <v>195</v>
      </c>
      <c r="T378" s="157" t="s">
        <v>350</v>
      </c>
      <c r="U378" s="157" t="str">
        <f t="shared" si="107"/>
        <v>R_ES-APP-RA</v>
      </c>
      <c r="V378" s="157" t="str">
        <f t="shared" si="107"/>
        <v>RH20_21</v>
      </c>
      <c r="W378" s="157">
        <f t="shared" si="101"/>
        <v>2.1601590955728701E-2</v>
      </c>
      <c r="X378" s="157" t="s">
        <v>18</v>
      </c>
      <c r="Y378" s="157" t="s">
        <v>190</v>
      </c>
      <c r="AC378" s="157" t="s">
        <v>350</v>
      </c>
      <c r="AD378" s="157" t="str">
        <f t="shared" si="108"/>
        <v>R_ES-APP-RA</v>
      </c>
      <c r="AE378" s="157" t="str">
        <f t="shared" si="108"/>
        <v>RH20_21</v>
      </c>
      <c r="AF378" s="157">
        <f t="shared" si="102"/>
        <v>2.12535167287306E-2</v>
      </c>
      <c r="AG378" s="157" t="s">
        <v>18</v>
      </c>
      <c r="AH378" s="157" t="s">
        <v>196</v>
      </c>
      <c r="AL378" s="157" t="s">
        <v>350</v>
      </c>
      <c r="AM378" s="157" t="str">
        <f t="shared" si="109"/>
        <v>R_ES-APP-RA</v>
      </c>
      <c r="AN378" s="157" t="str">
        <f t="shared" si="109"/>
        <v>RH20_21</v>
      </c>
      <c r="AO378" s="157">
        <f t="shared" si="103"/>
        <v>2.0871709048996399E-2</v>
      </c>
      <c r="AP378" s="157" t="s">
        <v>18</v>
      </c>
      <c r="AQ378" s="157" t="s">
        <v>193</v>
      </c>
      <c r="AU378" s="157" t="s">
        <v>350</v>
      </c>
      <c r="AV378" s="157" t="str">
        <f t="shared" si="110"/>
        <v>R_ES-APP-RA</v>
      </c>
      <c r="AW378" s="157" t="str">
        <f t="shared" si="110"/>
        <v>RH20_21</v>
      </c>
      <c r="AX378" s="157">
        <f t="shared" si="104"/>
        <v>2.08022312711157E-2</v>
      </c>
      <c r="AY378" s="157" t="s">
        <v>18</v>
      </c>
      <c r="AZ378" s="157" t="s">
        <v>192</v>
      </c>
      <c r="BD378" s="157" t="s">
        <v>350</v>
      </c>
      <c r="BE378" s="157" t="str">
        <f t="shared" si="111"/>
        <v>R_ES-APP-RA</v>
      </c>
      <c r="BF378" s="157" t="str">
        <f t="shared" si="111"/>
        <v>RH20_21</v>
      </c>
      <c r="BG378" s="157">
        <f t="shared" si="106"/>
        <v>2.0871709048996399E-2</v>
      </c>
      <c r="BH378" s="157" t="s">
        <v>18</v>
      </c>
      <c r="BI378" s="157" t="s">
        <v>194</v>
      </c>
      <c r="BM378" s="157" t="s">
        <v>350</v>
      </c>
      <c r="BN378" s="157" t="str">
        <f t="shared" si="112"/>
        <v>R_ES-APP-RA</v>
      </c>
      <c r="BO378" s="157" t="str">
        <f t="shared" si="112"/>
        <v>RH20_21</v>
      </c>
      <c r="BP378" s="157">
        <f t="shared" si="105"/>
        <v>2.08022312711157E-2</v>
      </c>
      <c r="BQ378" s="157" t="s">
        <v>18</v>
      </c>
      <c r="BR378" s="157" t="s">
        <v>191</v>
      </c>
    </row>
    <row r="379" spans="11:70">
      <c r="K379" s="158" t="s">
        <v>350</v>
      </c>
      <c r="L379" s="157" t="str">
        <f t="shared" si="113"/>
        <v>R_ES-APP-RA</v>
      </c>
      <c r="M379" s="157" t="str">
        <f t="shared" si="92"/>
        <v>RH22_23</v>
      </c>
      <c r="N379" s="157">
        <f t="shared" si="100"/>
        <v>2.09309345114678E-2</v>
      </c>
      <c r="O379" s="157" t="s">
        <v>18</v>
      </c>
      <c r="P379" s="157" t="s">
        <v>195</v>
      </c>
      <c r="T379" s="157" t="s">
        <v>350</v>
      </c>
      <c r="U379" s="157" t="str">
        <f t="shared" si="107"/>
        <v>R_ES-APP-RA</v>
      </c>
      <c r="V379" s="157" t="str">
        <f t="shared" si="107"/>
        <v>RH22_23</v>
      </c>
      <c r="W379" s="157">
        <f t="shared" si="101"/>
        <v>2.17726786365968E-2</v>
      </c>
      <c r="X379" s="157" t="s">
        <v>18</v>
      </c>
      <c r="Y379" s="157" t="s">
        <v>190</v>
      </c>
      <c r="AC379" s="157" t="s">
        <v>350</v>
      </c>
      <c r="AD379" s="157" t="str">
        <f t="shared" si="108"/>
        <v>R_ES-APP-RA</v>
      </c>
      <c r="AE379" s="157" t="str">
        <f t="shared" si="108"/>
        <v>RH22_23</v>
      </c>
      <c r="AF379" s="157">
        <f t="shared" si="102"/>
        <v>2.1019278776313498E-2</v>
      </c>
      <c r="AG379" s="157" t="s">
        <v>18</v>
      </c>
      <c r="AH379" s="157" t="s">
        <v>196</v>
      </c>
      <c r="AL379" s="157" t="s">
        <v>350</v>
      </c>
      <c r="AM379" s="157" t="str">
        <f t="shared" si="109"/>
        <v>R_ES-APP-RA</v>
      </c>
      <c r="AN379" s="157" t="str">
        <f t="shared" si="109"/>
        <v>RH22_23</v>
      </c>
      <c r="AO379" s="157">
        <f t="shared" si="103"/>
        <v>2.1048829860768201E-2</v>
      </c>
      <c r="AP379" s="157" t="s">
        <v>18</v>
      </c>
      <c r="AQ379" s="157" t="s">
        <v>193</v>
      </c>
      <c r="AU379" s="157" t="s">
        <v>350</v>
      </c>
      <c r="AV379" s="157" t="str">
        <f t="shared" si="110"/>
        <v>R_ES-APP-RA</v>
      </c>
      <c r="AW379" s="157" t="str">
        <f t="shared" si="110"/>
        <v>RH22_23</v>
      </c>
      <c r="AX379" s="157">
        <f t="shared" si="104"/>
        <v>2.11656433177729E-2</v>
      </c>
      <c r="AY379" s="157" t="s">
        <v>18</v>
      </c>
      <c r="AZ379" s="157" t="s">
        <v>192</v>
      </c>
      <c r="BD379" s="157" t="s">
        <v>350</v>
      </c>
      <c r="BE379" s="157" t="str">
        <f t="shared" si="111"/>
        <v>R_ES-APP-RA</v>
      </c>
      <c r="BF379" s="157" t="str">
        <f t="shared" si="111"/>
        <v>RH22_23</v>
      </c>
      <c r="BG379" s="157">
        <f t="shared" si="106"/>
        <v>2.1048829860768201E-2</v>
      </c>
      <c r="BH379" s="157" t="s">
        <v>18</v>
      </c>
      <c r="BI379" s="157" t="s">
        <v>194</v>
      </c>
      <c r="BM379" s="157" t="s">
        <v>350</v>
      </c>
      <c r="BN379" s="157" t="str">
        <f t="shared" si="112"/>
        <v>R_ES-APP-RA</v>
      </c>
      <c r="BO379" s="157" t="str">
        <f t="shared" si="112"/>
        <v>RH22_23</v>
      </c>
      <c r="BP379" s="157">
        <f t="shared" si="105"/>
        <v>2.11656433177729E-2</v>
      </c>
      <c r="BQ379" s="157" t="s">
        <v>18</v>
      </c>
      <c r="BR379" s="157" t="s">
        <v>191</v>
      </c>
    </row>
    <row r="380" spans="11:70">
      <c r="K380" s="157" t="s">
        <v>350</v>
      </c>
      <c r="L380" s="157" t="str">
        <f t="shared" si="113"/>
        <v>R_ES-APP-RA</v>
      </c>
      <c r="M380" s="157" t="str">
        <f t="shared" si="92"/>
        <v>SH0_1</v>
      </c>
      <c r="N380" s="157">
        <f t="shared" si="100"/>
        <v>2.16934658061337E-2</v>
      </c>
      <c r="O380" s="157" t="s">
        <v>18</v>
      </c>
      <c r="P380" s="157" t="s">
        <v>195</v>
      </c>
      <c r="T380" s="157" t="s">
        <v>350</v>
      </c>
      <c r="U380" s="157" t="str">
        <f t="shared" si="107"/>
        <v>R_ES-APP-RA</v>
      </c>
      <c r="V380" s="157" t="str">
        <f t="shared" si="107"/>
        <v>SH0_1</v>
      </c>
      <c r="W380" s="157">
        <f t="shared" si="101"/>
        <v>1.7447761885412302E-2</v>
      </c>
      <c r="X380" s="157" t="s">
        <v>18</v>
      </c>
      <c r="Y380" s="157" t="s">
        <v>190</v>
      </c>
      <c r="AC380" s="157" t="s">
        <v>350</v>
      </c>
      <c r="AD380" s="157" t="str">
        <f t="shared" si="108"/>
        <v>R_ES-APP-RA</v>
      </c>
      <c r="AE380" s="157" t="str">
        <f t="shared" si="108"/>
        <v>SH0_1</v>
      </c>
      <c r="AF380" s="157">
        <f t="shared" si="102"/>
        <v>2.0811553801597001E-2</v>
      </c>
      <c r="AG380" s="157" t="s">
        <v>18</v>
      </c>
      <c r="AH380" s="157" t="s">
        <v>196</v>
      </c>
      <c r="AL380" s="157" t="s">
        <v>350</v>
      </c>
      <c r="AM380" s="157" t="str">
        <f t="shared" si="109"/>
        <v>R_ES-APP-RA</v>
      </c>
      <c r="AN380" s="157" t="str">
        <f t="shared" si="109"/>
        <v>SH0_1</v>
      </c>
      <c r="AO380" s="157">
        <f t="shared" si="103"/>
        <v>2.0289589930703698E-2</v>
      </c>
      <c r="AP380" s="157" t="s">
        <v>18</v>
      </c>
      <c r="AQ380" s="157" t="s">
        <v>193</v>
      </c>
      <c r="AU380" s="157" t="s">
        <v>350</v>
      </c>
      <c r="AV380" s="157" t="str">
        <f t="shared" si="110"/>
        <v>R_ES-APP-RA</v>
      </c>
      <c r="AW380" s="157" t="str">
        <f t="shared" si="110"/>
        <v>SH0_1</v>
      </c>
      <c r="AX380" s="157">
        <f t="shared" si="104"/>
        <v>2.3539997538016201E-2</v>
      </c>
      <c r="AY380" s="157" t="s">
        <v>18</v>
      </c>
      <c r="AZ380" s="157" t="s">
        <v>192</v>
      </c>
      <c r="BD380" s="157" t="s">
        <v>350</v>
      </c>
      <c r="BE380" s="157" t="str">
        <f t="shared" si="111"/>
        <v>R_ES-APP-RA</v>
      </c>
      <c r="BF380" s="157" t="str">
        <f t="shared" si="111"/>
        <v>SH0_1</v>
      </c>
      <c r="BG380" s="157">
        <f t="shared" si="106"/>
        <v>2.0289589930703698E-2</v>
      </c>
      <c r="BH380" s="157" t="s">
        <v>18</v>
      </c>
      <c r="BI380" s="157" t="s">
        <v>194</v>
      </c>
      <c r="BM380" s="157" t="s">
        <v>350</v>
      </c>
      <c r="BN380" s="157" t="str">
        <f t="shared" si="112"/>
        <v>R_ES-APP-RA</v>
      </c>
      <c r="BO380" s="157" t="str">
        <f t="shared" si="112"/>
        <v>SH0_1</v>
      </c>
      <c r="BP380" s="157">
        <f t="shared" si="105"/>
        <v>2.3539997538016201E-2</v>
      </c>
      <c r="BQ380" s="157" t="s">
        <v>18</v>
      </c>
      <c r="BR380" s="157" t="s">
        <v>191</v>
      </c>
    </row>
    <row r="381" spans="11:70">
      <c r="K381" s="157" t="s">
        <v>350</v>
      </c>
      <c r="L381" s="157" t="str">
        <f t="shared" si="113"/>
        <v>R_ES-APP-RA</v>
      </c>
      <c r="M381" s="157" t="str">
        <f t="shared" si="92"/>
        <v>SH2_3</v>
      </c>
      <c r="N381" s="157">
        <f t="shared" si="100"/>
        <v>2.1091629448540899E-2</v>
      </c>
      <c r="O381" s="157" t="s">
        <v>18</v>
      </c>
      <c r="P381" s="157" t="s">
        <v>195</v>
      </c>
      <c r="T381" s="157" t="s">
        <v>350</v>
      </c>
      <c r="U381" s="157" t="str">
        <f t="shared" si="107"/>
        <v>R_ES-APP-RA</v>
      </c>
      <c r="V381" s="157" t="str">
        <f t="shared" si="107"/>
        <v>SH2_3</v>
      </c>
      <c r="W381" s="157">
        <f t="shared" si="101"/>
        <v>1.5245791875989701E-2</v>
      </c>
      <c r="X381" s="157" t="s">
        <v>18</v>
      </c>
      <c r="Y381" s="157" t="s">
        <v>190</v>
      </c>
      <c r="AC381" s="157" t="s">
        <v>350</v>
      </c>
      <c r="AD381" s="157" t="str">
        <f t="shared" si="108"/>
        <v>R_ES-APP-RA</v>
      </c>
      <c r="AE381" s="157" t="str">
        <f t="shared" si="108"/>
        <v>SH2_3</v>
      </c>
      <c r="AF381" s="157">
        <f t="shared" si="102"/>
        <v>2.01796299239725E-2</v>
      </c>
      <c r="AG381" s="157" t="s">
        <v>18</v>
      </c>
      <c r="AH381" s="157" t="s">
        <v>196</v>
      </c>
      <c r="AL381" s="157" t="s">
        <v>350</v>
      </c>
      <c r="AM381" s="157" t="str">
        <f t="shared" si="109"/>
        <v>R_ES-APP-RA</v>
      </c>
      <c r="AN381" s="157" t="str">
        <f t="shared" si="109"/>
        <v>SH2_3</v>
      </c>
      <c r="AO381" s="157">
        <f t="shared" si="103"/>
        <v>1.88706568826577E-2</v>
      </c>
      <c r="AP381" s="157" t="s">
        <v>18</v>
      </c>
      <c r="AQ381" s="157" t="s">
        <v>193</v>
      </c>
      <c r="AU381" s="157" t="s">
        <v>350</v>
      </c>
      <c r="AV381" s="157" t="str">
        <f t="shared" si="110"/>
        <v>R_ES-APP-RA</v>
      </c>
      <c r="AW381" s="157" t="str">
        <f t="shared" si="110"/>
        <v>SH2_3</v>
      </c>
      <c r="AX381" s="157">
        <f t="shared" si="104"/>
        <v>2.1308543326801599E-2</v>
      </c>
      <c r="AY381" s="157" t="s">
        <v>18</v>
      </c>
      <c r="AZ381" s="157" t="s">
        <v>192</v>
      </c>
      <c r="BD381" s="157" t="s">
        <v>350</v>
      </c>
      <c r="BE381" s="157" t="str">
        <f t="shared" si="111"/>
        <v>R_ES-APP-RA</v>
      </c>
      <c r="BF381" s="157" t="str">
        <f t="shared" si="111"/>
        <v>SH2_3</v>
      </c>
      <c r="BG381" s="157">
        <f t="shared" si="106"/>
        <v>1.88706568826577E-2</v>
      </c>
      <c r="BH381" s="157" t="s">
        <v>18</v>
      </c>
      <c r="BI381" s="157" t="s">
        <v>194</v>
      </c>
      <c r="BM381" s="157" t="s">
        <v>350</v>
      </c>
      <c r="BN381" s="157" t="str">
        <f t="shared" si="112"/>
        <v>R_ES-APP-RA</v>
      </c>
      <c r="BO381" s="157" t="str">
        <f t="shared" si="112"/>
        <v>SH2_3</v>
      </c>
      <c r="BP381" s="157">
        <f t="shared" si="105"/>
        <v>2.1308543326801599E-2</v>
      </c>
      <c r="BQ381" s="157" t="s">
        <v>18</v>
      </c>
      <c r="BR381" s="157" t="s">
        <v>191</v>
      </c>
    </row>
    <row r="382" spans="11:70">
      <c r="K382" s="157" t="s">
        <v>350</v>
      </c>
      <c r="L382" s="157" t="str">
        <f t="shared" si="113"/>
        <v>R_ES-APP-RA</v>
      </c>
      <c r="M382" s="157" t="str">
        <f t="shared" si="92"/>
        <v>SH4_5</v>
      </c>
      <c r="N382" s="157">
        <f t="shared" si="100"/>
        <v>2.0288554911757399E-2</v>
      </c>
      <c r="O382" s="157" t="s">
        <v>18</v>
      </c>
      <c r="P382" s="157" t="s">
        <v>195</v>
      </c>
      <c r="T382" s="157" t="s">
        <v>350</v>
      </c>
      <c r="U382" s="157" t="str">
        <f t="shared" si="107"/>
        <v>R_ES-APP-RA</v>
      </c>
      <c r="V382" s="157" t="str">
        <f t="shared" si="107"/>
        <v>SH4_5</v>
      </c>
      <c r="W382" s="157">
        <f t="shared" si="101"/>
        <v>1.40147850596432E-2</v>
      </c>
      <c r="X382" s="157" t="s">
        <v>18</v>
      </c>
      <c r="Y382" s="157" t="s">
        <v>190</v>
      </c>
      <c r="AC382" s="157" t="s">
        <v>350</v>
      </c>
      <c r="AD382" s="157" t="str">
        <f t="shared" si="108"/>
        <v>R_ES-APP-RA</v>
      </c>
      <c r="AE382" s="157" t="str">
        <f t="shared" si="108"/>
        <v>SH4_5</v>
      </c>
      <c r="AF382" s="157">
        <f t="shared" si="102"/>
        <v>1.9614839522066298E-2</v>
      </c>
      <c r="AG382" s="157" t="s">
        <v>18</v>
      </c>
      <c r="AH382" s="157" t="s">
        <v>196</v>
      </c>
      <c r="AL382" s="157" t="s">
        <v>350</v>
      </c>
      <c r="AM382" s="157" t="str">
        <f t="shared" si="109"/>
        <v>R_ES-APP-RA</v>
      </c>
      <c r="AN382" s="157" t="str">
        <f t="shared" si="109"/>
        <v>SH4_5</v>
      </c>
      <c r="AO382" s="157">
        <f t="shared" si="103"/>
        <v>1.7500502969476001E-2</v>
      </c>
      <c r="AP382" s="157" t="s">
        <v>18</v>
      </c>
      <c r="AQ382" s="157" t="s">
        <v>193</v>
      </c>
      <c r="AU382" s="157" t="s">
        <v>350</v>
      </c>
      <c r="AV382" s="157" t="str">
        <f t="shared" si="110"/>
        <v>R_ES-APP-RA</v>
      </c>
      <c r="AW382" s="157" t="str">
        <f t="shared" si="110"/>
        <v>SH4_5</v>
      </c>
      <c r="AX382" s="157">
        <f t="shared" si="104"/>
        <v>1.8479363931276301E-2</v>
      </c>
      <c r="AY382" s="157" t="s">
        <v>18</v>
      </c>
      <c r="AZ382" s="157" t="s">
        <v>192</v>
      </c>
      <c r="BD382" s="157" t="s">
        <v>350</v>
      </c>
      <c r="BE382" s="157" t="str">
        <f t="shared" si="111"/>
        <v>R_ES-APP-RA</v>
      </c>
      <c r="BF382" s="157" t="str">
        <f t="shared" si="111"/>
        <v>SH4_5</v>
      </c>
      <c r="BG382" s="157">
        <f t="shared" si="106"/>
        <v>1.7500502969476001E-2</v>
      </c>
      <c r="BH382" s="157" t="s">
        <v>18</v>
      </c>
      <c r="BI382" s="157" t="s">
        <v>194</v>
      </c>
      <c r="BM382" s="157" t="s">
        <v>350</v>
      </c>
      <c r="BN382" s="157" t="str">
        <f t="shared" si="112"/>
        <v>R_ES-APP-RA</v>
      </c>
      <c r="BO382" s="157" t="str">
        <f t="shared" si="112"/>
        <v>SH4_5</v>
      </c>
      <c r="BP382" s="157">
        <f t="shared" si="105"/>
        <v>1.8479363931276301E-2</v>
      </c>
      <c r="BQ382" s="157" t="s">
        <v>18</v>
      </c>
      <c r="BR382" s="157" t="s">
        <v>191</v>
      </c>
    </row>
    <row r="383" spans="11:70">
      <c r="K383" s="158" t="s">
        <v>350</v>
      </c>
      <c r="L383" s="157" t="str">
        <f t="shared" si="113"/>
        <v>R_ES-APP-RA</v>
      </c>
      <c r="M383" s="157" t="str">
        <f t="shared" si="92"/>
        <v>SH6_7</v>
      </c>
      <c r="N383" s="157">
        <f t="shared" si="100"/>
        <v>1.9232236416978299E-2</v>
      </c>
      <c r="O383" s="157" t="s">
        <v>18</v>
      </c>
      <c r="P383" s="157" t="s">
        <v>195</v>
      </c>
      <c r="T383" s="157" t="s">
        <v>350</v>
      </c>
      <c r="U383" s="157" t="str">
        <f t="shared" si="107"/>
        <v>R_ES-APP-RA</v>
      </c>
      <c r="V383" s="157" t="str">
        <f t="shared" si="107"/>
        <v>SH6_7</v>
      </c>
      <c r="W383" s="157">
        <f t="shared" si="101"/>
        <v>1.38604432096002E-2</v>
      </c>
      <c r="X383" s="157" t="s">
        <v>18</v>
      </c>
      <c r="Y383" s="157" t="s">
        <v>190</v>
      </c>
      <c r="AC383" s="157" t="s">
        <v>350</v>
      </c>
      <c r="AD383" s="157" t="str">
        <f t="shared" si="108"/>
        <v>R_ES-APP-RA</v>
      </c>
      <c r="AE383" s="157" t="str">
        <f t="shared" si="108"/>
        <v>SH6_7</v>
      </c>
      <c r="AF383" s="157">
        <f t="shared" si="102"/>
        <v>1.7278998108464401E-2</v>
      </c>
      <c r="AG383" s="157" t="s">
        <v>18</v>
      </c>
      <c r="AH383" s="157" t="s">
        <v>196</v>
      </c>
      <c r="AL383" s="157" t="s">
        <v>350</v>
      </c>
      <c r="AM383" s="157" t="str">
        <f t="shared" si="109"/>
        <v>R_ES-APP-RA</v>
      </c>
      <c r="AN383" s="157" t="str">
        <f t="shared" si="109"/>
        <v>SH6_7</v>
      </c>
      <c r="AO383" s="157">
        <f t="shared" si="103"/>
        <v>1.6421193779789001E-2</v>
      </c>
      <c r="AP383" s="157" t="s">
        <v>18</v>
      </c>
      <c r="AQ383" s="157" t="s">
        <v>193</v>
      </c>
      <c r="AU383" s="157" t="s">
        <v>350</v>
      </c>
      <c r="AV383" s="157" t="str">
        <f t="shared" si="110"/>
        <v>R_ES-APP-RA</v>
      </c>
      <c r="AW383" s="157" t="str">
        <f t="shared" si="110"/>
        <v>SH6_7</v>
      </c>
      <c r="AX383" s="157">
        <f t="shared" si="104"/>
        <v>1.71996217128879E-2</v>
      </c>
      <c r="AY383" s="157" t="s">
        <v>18</v>
      </c>
      <c r="AZ383" s="157" t="s">
        <v>192</v>
      </c>
      <c r="BD383" s="157" t="s">
        <v>350</v>
      </c>
      <c r="BE383" s="157" t="str">
        <f t="shared" si="111"/>
        <v>R_ES-APP-RA</v>
      </c>
      <c r="BF383" s="157" t="str">
        <f t="shared" si="111"/>
        <v>SH6_7</v>
      </c>
      <c r="BG383" s="157">
        <f t="shared" si="106"/>
        <v>1.6421193779789001E-2</v>
      </c>
      <c r="BH383" s="157" t="s">
        <v>18</v>
      </c>
      <c r="BI383" s="157" t="s">
        <v>194</v>
      </c>
      <c r="BM383" s="157" t="s">
        <v>350</v>
      </c>
      <c r="BN383" s="157" t="str">
        <f t="shared" si="112"/>
        <v>R_ES-APP-RA</v>
      </c>
      <c r="BO383" s="157" t="str">
        <f t="shared" si="112"/>
        <v>SH6_7</v>
      </c>
      <c r="BP383" s="157">
        <f t="shared" si="105"/>
        <v>1.71996217128879E-2</v>
      </c>
      <c r="BQ383" s="157" t="s">
        <v>18</v>
      </c>
      <c r="BR383" s="157" t="s">
        <v>191</v>
      </c>
    </row>
    <row r="384" spans="11:70">
      <c r="K384" s="157" t="s">
        <v>350</v>
      </c>
      <c r="L384" s="157" t="str">
        <f t="shared" si="113"/>
        <v>R_ES-APP-RA</v>
      </c>
      <c r="M384" s="157" t="str">
        <f t="shared" ref="M384:M447" si="114">M336</f>
        <v>SH8_9</v>
      </c>
      <c r="N384" s="157">
        <f t="shared" si="100"/>
        <v>1.8748507011425102E-2</v>
      </c>
      <c r="O384" s="157" t="s">
        <v>18</v>
      </c>
      <c r="P384" s="157" t="s">
        <v>195</v>
      </c>
      <c r="T384" s="157" t="s">
        <v>350</v>
      </c>
      <c r="U384" s="157" t="str">
        <f t="shared" si="107"/>
        <v>R_ES-APP-RA</v>
      </c>
      <c r="V384" s="157" t="str">
        <f t="shared" si="107"/>
        <v>SH8_9</v>
      </c>
      <c r="W384" s="157">
        <f t="shared" si="101"/>
        <v>1.47551071793505E-2</v>
      </c>
      <c r="X384" s="157" t="s">
        <v>18</v>
      </c>
      <c r="Y384" s="157" t="s">
        <v>190</v>
      </c>
      <c r="AC384" s="157" t="s">
        <v>350</v>
      </c>
      <c r="AD384" s="157" t="str">
        <f t="shared" si="108"/>
        <v>R_ES-APP-RA</v>
      </c>
      <c r="AE384" s="157" t="str">
        <f t="shared" si="108"/>
        <v>SH8_9</v>
      </c>
      <c r="AF384" s="157">
        <f t="shared" si="102"/>
        <v>1.5588699261442299E-2</v>
      </c>
      <c r="AG384" s="157" t="s">
        <v>18</v>
      </c>
      <c r="AH384" s="157" t="s">
        <v>196</v>
      </c>
      <c r="AL384" s="157" t="s">
        <v>350</v>
      </c>
      <c r="AM384" s="157" t="str">
        <f t="shared" si="109"/>
        <v>R_ES-APP-RA</v>
      </c>
      <c r="AN384" s="157" t="str">
        <f t="shared" si="109"/>
        <v>SH8_9</v>
      </c>
      <c r="AO384" s="157">
        <f t="shared" si="103"/>
        <v>1.6139842957734501E-2</v>
      </c>
      <c r="AP384" s="157" t="s">
        <v>18</v>
      </c>
      <c r="AQ384" s="157" t="s">
        <v>193</v>
      </c>
      <c r="AU384" s="157" t="s">
        <v>350</v>
      </c>
      <c r="AV384" s="157" t="str">
        <f t="shared" si="110"/>
        <v>R_ES-APP-RA</v>
      </c>
      <c r="AW384" s="157" t="str">
        <f t="shared" si="110"/>
        <v>SH8_9</v>
      </c>
      <c r="AX384" s="157">
        <f t="shared" si="104"/>
        <v>1.7030245273226999E-2</v>
      </c>
      <c r="AY384" s="157" t="s">
        <v>18</v>
      </c>
      <c r="AZ384" s="157" t="s">
        <v>192</v>
      </c>
      <c r="BD384" s="157" t="s">
        <v>350</v>
      </c>
      <c r="BE384" s="157" t="str">
        <f t="shared" si="111"/>
        <v>R_ES-APP-RA</v>
      </c>
      <c r="BF384" s="157" t="str">
        <f t="shared" si="111"/>
        <v>SH8_9</v>
      </c>
      <c r="BG384" s="157">
        <f t="shared" si="106"/>
        <v>1.6139842957734501E-2</v>
      </c>
      <c r="BH384" s="157" t="s">
        <v>18</v>
      </c>
      <c r="BI384" s="157" t="s">
        <v>194</v>
      </c>
      <c r="BM384" s="157" t="s">
        <v>350</v>
      </c>
      <c r="BN384" s="157" t="str">
        <f t="shared" si="112"/>
        <v>R_ES-APP-RA</v>
      </c>
      <c r="BO384" s="157" t="str">
        <f t="shared" si="112"/>
        <v>SH8_9</v>
      </c>
      <c r="BP384" s="157">
        <f t="shared" si="105"/>
        <v>1.7030245273226999E-2</v>
      </c>
      <c r="BQ384" s="157" t="s">
        <v>18</v>
      </c>
      <c r="BR384" s="157" t="s">
        <v>191</v>
      </c>
    </row>
    <row r="385" spans="11:70">
      <c r="K385" s="157" t="s">
        <v>350</v>
      </c>
      <c r="L385" s="157" t="str">
        <f t="shared" si="113"/>
        <v>R_ES-APP-RA</v>
      </c>
      <c r="M385" s="157" t="str">
        <f t="shared" si="114"/>
        <v>SH10_11</v>
      </c>
      <c r="N385" s="157">
        <f t="shared" si="100"/>
        <v>1.8678047240008398E-2</v>
      </c>
      <c r="O385" s="157" t="s">
        <v>18</v>
      </c>
      <c r="P385" s="157" t="s">
        <v>195</v>
      </c>
      <c r="T385" s="157" t="s">
        <v>350</v>
      </c>
      <c r="U385" s="157" t="str">
        <f t="shared" si="107"/>
        <v>R_ES-APP-RA</v>
      </c>
      <c r="V385" s="157" t="str">
        <f t="shared" si="107"/>
        <v>SH10_11</v>
      </c>
      <c r="W385" s="157">
        <f t="shared" si="101"/>
        <v>1.7186661643030201E-2</v>
      </c>
      <c r="X385" s="157" t="s">
        <v>18</v>
      </c>
      <c r="Y385" s="157" t="s">
        <v>190</v>
      </c>
      <c r="AC385" s="157" t="s">
        <v>350</v>
      </c>
      <c r="AD385" s="157" t="str">
        <f t="shared" si="108"/>
        <v>R_ES-APP-RA</v>
      </c>
      <c r="AE385" s="157" t="str">
        <f t="shared" si="108"/>
        <v>SH10_11</v>
      </c>
      <c r="AF385" s="157">
        <f t="shared" si="102"/>
        <v>1.50973156957682E-2</v>
      </c>
      <c r="AG385" s="157" t="s">
        <v>18</v>
      </c>
      <c r="AH385" s="157" t="s">
        <v>196</v>
      </c>
      <c r="AL385" s="157" t="s">
        <v>350</v>
      </c>
      <c r="AM385" s="157" t="str">
        <f t="shared" si="109"/>
        <v>R_ES-APP-RA</v>
      </c>
      <c r="AN385" s="157" t="str">
        <f t="shared" si="109"/>
        <v>SH10_11</v>
      </c>
      <c r="AO385" s="157">
        <f t="shared" si="103"/>
        <v>1.71295457469424E-2</v>
      </c>
      <c r="AP385" s="157" t="s">
        <v>18</v>
      </c>
      <c r="AQ385" s="157" t="s">
        <v>193</v>
      </c>
      <c r="AU385" s="157" t="s">
        <v>350</v>
      </c>
      <c r="AV385" s="157" t="str">
        <f t="shared" si="110"/>
        <v>R_ES-APP-RA</v>
      </c>
      <c r="AW385" s="157" t="str">
        <f t="shared" si="110"/>
        <v>SH10_11</v>
      </c>
      <c r="AX385" s="157">
        <f t="shared" si="104"/>
        <v>1.8714885138756202E-2</v>
      </c>
      <c r="AY385" s="157" t="s">
        <v>18</v>
      </c>
      <c r="AZ385" s="157" t="s">
        <v>192</v>
      </c>
      <c r="BD385" s="157" t="s">
        <v>350</v>
      </c>
      <c r="BE385" s="157" t="str">
        <f t="shared" si="111"/>
        <v>R_ES-APP-RA</v>
      </c>
      <c r="BF385" s="157" t="str">
        <f t="shared" si="111"/>
        <v>SH10_11</v>
      </c>
      <c r="BG385" s="157">
        <f t="shared" si="106"/>
        <v>1.71295457469424E-2</v>
      </c>
      <c r="BH385" s="157" t="s">
        <v>18</v>
      </c>
      <c r="BI385" s="157" t="s">
        <v>194</v>
      </c>
      <c r="BM385" s="157" t="s">
        <v>350</v>
      </c>
      <c r="BN385" s="157" t="str">
        <f t="shared" si="112"/>
        <v>R_ES-APP-RA</v>
      </c>
      <c r="BO385" s="157" t="str">
        <f t="shared" si="112"/>
        <v>SH10_11</v>
      </c>
      <c r="BP385" s="157">
        <f t="shared" si="105"/>
        <v>1.8714885138756202E-2</v>
      </c>
      <c r="BQ385" s="157" t="s">
        <v>18</v>
      </c>
      <c r="BR385" s="157" t="s">
        <v>191</v>
      </c>
    </row>
    <row r="386" spans="11:70">
      <c r="K386" s="157" t="s">
        <v>350</v>
      </c>
      <c r="L386" s="157" t="str">
        <f t="shared" si="113"/>
        <v>R_ES-APP-RA</v>
      </c>
      <c r="M386" s="157" t="str">
        <f t="shared" si="114"/>
        <v>SH12_13</v>
      </c>
      <c r="N386" s="157">
        <f t="shared" si="100"/>
        <v>1.9354324184005699E-2</v>
      </c>
      <c r="O386" s="157" t="s">
        <v>18</v>
      </c>
      <c r="P386" s="157" t="s">
        <v>195</v>
      </c>
      <c r="T386" s="157" t="s">
        <v>350</v>
      </c>
      <c r="U386" s="157" t="str">
        <f t="shared" si="107"/>
        <v>R_ES-APP-RA</v>
      </c>
      <c r="V386" s="157" t="str">
        <f t="shared" si="107"/>
        <v>SH12_13</v>
      </c>
      <c r="W386" s="157">
        <f t="shared" si="101"/>
        <v>1.8532966353609601E-2</v>
      </c>
      <c r="X386" s="157" t="s">
        <v>18</v>
      </c>
      <c r="Y386" s="157" t="s">
        <v>190</v>
      </c>
      <c r="AC386" s="157" t="s">
        <v>350</v>
      </c>
      <c r="AD386" s="157" t="str">
        <f t="shared" si="108"/>
        <v>R_ES-APP-RA</v>
      </c>
      <c r="AE386" s="157" t="str">
        <f t="shared" si="108"/>
        <v>SH12_13</v>
      </c>
      <c r="AF386" s="157">
        <f t="shared" si="102"/>
        <v>1.5716271906291199E-2</v>
      </c>
      <c r="AG386" s="157" t="s">
        <v>18</v>
      </c>
      <c r="AH386" s="157" t="s">
        <v>196</v>
      </c>
      <c r="AL386" s="157" t="s">
        <v>350</v>
      </c>
      <c r="AM386" s="157" t="str">
        <f t="shared" si="109"/>
        <v>R_ES-APP-RA</v>
      </c>
      <c r="AN386" s="157" t="str">
        <f t="shared" si="109"/>
        <v>SH12_13</v>
      </c>
      <c r="AO386" s="157">
        <f t="shared" si="103"/>
        <v>1.8490958581669801E-2</v>
      </c>
      <c r="AP386" s="157" t="s">
        <v>18</v>
      </c>
      <c r="AQ386" s="157" t="s">
        <v>193</v>
      </c>
      <c r="AU386" s="157" t="s">
        <v>350</v>
      </c>
      <c r="AV386" s="157" t="str">
        <f t="shared" si="110"/>
        <v>R_ES-APP-RA</v>
      </c>
      <c r="AW386" s="157" t="str">
        <f t="shared" si="110"/>
        <v>SH12_13</v>
      </c>
      <c r="AX386" s="157">
        <f t="shared" si="104"/>
        <v>2.13435574080405E-2</v>
      </c>
      <c r="AY386" s="157" t="s">
        <v>18</v>
      </c>
      <c r="AZ386" s="157" t="s">
        <v>192</v>
      </c>
      <c r="BD386" s="157" t="s">
        <v>350</v>
      </c>
      <c r="BE386" s="157" t="str">
        <f t="shared" si="111"/>
        <v>R_ES-APP-RA</v>
      </c>
      <c r="BF386" s="157" t="str">
        <f t="shared" si="111"/>
        <v>SH12_13</v>
      </c>
      <c r="BG386" s="157">
        <f t="shared" si="106"/>
        <v>1.8490958581669801E-2</v>
      </c>
      <c r="BH386" s="157" t="s">
        <v>18</v>
      </c>
      <c r="BI386" s="157" t="s">
        <v>194</v>
      </c>
      <c r="BM386" s="157" t="s">
        <v>350</v>
      </c>
      <c r="BN386" s="157" t="str">
        <f t="shared" si="112"/>
        <v>R_ES-APP-RA</v>
      </c>
      <c r="BO386" s="157" t="str">
        <f t="shared" si="112"/>
        <v>SH12_13</v>
      </c>
      <c r="BP386" s="157">
        <f t="shared" si="105"/>
        <v>2.13435574080405E-2</v>
      </c>
      <c r="BQ386" s="157" t="s">
        <v>18</v>
      </c>
      <c r="BR386" s="157" t="s">
        <v>191</v>
      </c>
    </row>
    <row r="387" spans="11:70">
      <c r="K387" s="158" t="s">
        <v>350</v>
      </c>
      <c r="L387" s="157" t="str">
        <f t="shared" si="113"/>
        <v>R_ES-APP-RA</v>
      </c>
      <c r="M387" s="157" t="str">
        <f t="shared" si="114"/>
        <v>SH14_15</v>
      </c>
      <c r="N387" s="157">
        <f t="shared" si="100"/>
        <v>2.04723701496402E-2</v>
      </c>
      <c r="O387" s="157" t="s">
        <v>18</v>
      </c>
      <c r="P387" s="157" t="s">
        <v>195</v>
      </c>
      <c r="T387" s="157" t="s">
        <v>350</v>
      </c>
      <c r="U387" s="157" t="str">
        <f t="shared" si="107"/>
        <v>R_ES-APP-RA</v>
      </c>
      <c r="V387" s="157" t="str">
        <f t="shared" si="107"/>
        <v>SH14_15</v>
      </c>
      <c r="W387" s="157">
        <f t="shared" si="101"/>
        <v>1.8944606533826298E-2</v>
      </c>
      <c r="X387" s="157" t="s">
        <v>18</v>
      </c>
      <c r="Y387" s="157" t="s">
        <v>190</v>
      </c>
      <c r="AC387" s="157" t="s">
        <v>350</v>
      </c>
      <c r="AD387" s="157" t="str">
        <f t="shared" si="108"/>
        <v>R_ES-APP-RA</v>
      </c>
      <c r="AE387" s="157" t="str">
        <f t="shared" si="108"/>
        <v>SH14_15</v>
      </c>
      <c r="AF387" s="157">
        <f t="shared" si="102"/>
        <v>1.81694864820914E-2</v>
      </c>
      <c r="AG387" s="157" t="s">
        <v>18</v>
      </c>
      <c r="AH387" s="157" t="s">
        <v>196</v>
      </c>
      <c r="AL387" s="157" t="s">
        <v>350</v>
      </c>
      <c r="AM387" s="157" t="str">
        <f t="shared" si="109"/>
        <v>R_ES-APP-RA</v>
      </c>
      <c r="AN387" s="157" t="str">
        <f t="shared" si="109"/>
        <v>SH14_15</v>
      </c>
      <c r="AO387" s="157">
        <f t="shared" si="103"/>
        <v>1.9740368004095999E-2</v>
      </c>
      <c r="AP387" s="157" t="s">
        <v>18</v>
      </c>
      <c r="AQ387" s="157" t="s">
        <v>193</v>
      </c>
      <c r="AU387" s="157" t="s">
        <v>350</v>
      </c>
      <c r="AV387" s="157" t="str">
        <f t="shared" si="110"/>
        <v>R_ES-APP-RA</v>
      </c>
      <c r="AW387" s="157" t="str">
        <f t="shared" si="110"/>
        <v>SH14_15</v>
      </c>
      <c r="AX387" s="157">
        <f t="shared" si="104"/>
        <v>2.2952067498314001E-2</v>
      </c>
      <c r="AY387" s="157" t="s">
        <v>18</v>
      </c>
      <c r="AZ387" s="157" t="s">
        <v>192</v>
      </c>
      <c r="BD387" s="157" t="s">
        <v>350</v>
      </c>
      <c r="BE387" s="157" t="str">
        <f t="shared" si="111"/>
        <v>R_ES-APP-RA</v>
      </c>
      <c r="BF387" s="157" t="str">
        <f t="shared" si="111"/>
        <v>SH14_15</v>
      </c>
      <c r="BG387" s="157">
        <f t="shared" si="106"/>
        <v>1.9740368004095999E-2</v>
      </c>
      <c r="BH387" s="157" t="s">
        <v>18</v>
      </c>
      <c r="BI387" s="157" t="s">
        <v>194</v>
      </c>
      <c r="BM387" s="157" t="s">
        <v>350</v>
      </c>
      <c r="BN387" s="157" t="str">
        <f t="shared" si="112"/>
        <v>R_ES-APP-RA</v>
      </c>
      <c r="BO387" s="157" t="str">
        <f t="shared" si="112"/>
        <v>SH14_15</v>
      </c>
      <c r="BP387" s="157">
        <f t="shared" si="105"/>
        <v>2.2952067498314001E-2</v>
      </c>
      <c r="BQ387" s="157" t="s">
        <v>18</v>
      </c>
      <c r="BR387" s="157" t="s">
        <v>191</v>
      </c>
    </row>
    <row r="388" spans="11:70">
      <c r="K388" s="157" t="s">
        <v>350</v>
      </c>
      <c r="L388" s="157" t="str">
        <f t="shared" si="113"/>
        <v>R_ES-APP-RA</v>
      </c>
      <c r="M388" s="157" t="str">
        <f t="shared" si="114"/>
        <v>SH16_17</v>
      </c>
      <c r="N388" s="157">
        <f t="shared" si="100"/>
        <v>2.1278922422277999E-2</v>
      </c>
      <c r="O388" s="157" t="s">
        <v>18</v>
      </c>
      <c r="P388" s="157" t="s">
        <v>195</v>
      </c>
      <c r="T388" s="157" t="s">
        <v>350</v>
      </c>
      <c r="U388" s="157" t="str">
        <f t="shared" si="107"/>
        <v>R_ES-APP-RA</v>
      </c>
      <c r="V388" s="157" t="str">
        <f t="shared" si="107"/>
        <v>SH16_17</v>
      </c>
      <c r="W388" s="157">
        <f t="shared" si="101"/>
        <v>1.8793864020136601E-2</v>
      </c>
      <c r="X388" s="157" t="s">
        <v>18</v>
      </c>
      <c r="Y388" s="157" t="s">
        <v>190</v>
      </c>
      <c r="AC388" s="157" t="s">
        <v>350</v>
      </c>
      <c r="AD388" s="157" t="str">
        <f t="shared" si="108"/>
        <v>R_ES-APP-RA</v>
      </c>
      <c r="AE388" s="157" t="str">
        <f t="shared" si="108"/>
        <v>SH16_17</v>
      </c>
      <c r="AF388" s="157">
        <f t="shared" si="102"/>
        <v>1.9938803009038799E-2</v>
      </c>
      <c r="AG388" s="157" t="s">
        <v>18</v>
      </c>
      <c r="AH388" s="157" t="s">
        <v>196</v>
      </c>
      <c r="AL388" s="157" t="s">
        <v>350</v>
      </c>
      <c r="AM388" s="157" t="str">
        <f t="shared" si="109"/>
        <v>R_ES-APP-RA</v>
      </c>
      <c r="AN388" s="157" t="str">
        <f t="shared" si="109"/>
        <v>SH16_17</v>
      </c>
      <c r="AO388" s="157">
        <f t="shared" si="103"/>
        <v>2.0420539746597698E-2</v>
      </c>
      <c r="AP388" s="157" t="s">
        <v>18</v>
      </c>
      <c r="AQ388" s="157" t="s">
        <v>193</v>
      </c>
      <c r="AU388" s="157" t="s">
        <v>350</v>
      </c>
      <c r="AV388" s="157" t="str">
        <f t="shared" si="110"/>
        <v>R_ES-APP-RA</v>
      </c>
      <c r="AW388" s="157" t="str">
        <f t="shared" si="110"/>
        <v>SH16_17</v>
      </c>
      <c r="AX388" s="157">
        <f t="shared" si="104"/>
        <v>2.3710445910745798E-2</v>
      </c>
      <c r="AY388" s="157" t="s">
        <v>18</v>
      </c>
      <c r="AZ388" s="157" t="s">
        <v>192</v>
      </c>
      <c r="BD388" s="157" t="s">
        <v>350</v>
      </c>
      <c r="BE388" s="157" t="str">
        <f t="shared" si="111"/>
        <v>R_ES-APP-RA</v>
      </c>
      <c r="BF388" s="157" t="str">
        <f t="shared" si="111"/>
        <v>SH16_17</v>
      </c>
      <c r="BG388" s="157">
        <f t="shared" si="106"/>
        <v>2.0420539746597698E-2</v>
      </c>
      <c r="BH388" s="157" t="s">
        <v>18</v>
      </c>
      <c r="BI388" s="157" t="s">
        <v>194</v>
      </c>
      <c r="BM388" s="157" t="s">
        <v>350</v>
      </c>
      <c r="BN388" s="157" t="str">
        <f t="shared" si="112"/>
        <v>R_ES-APP-RA</v>
      </c>
      <c r="BO388" s="157" t="str">
        <f t="shared" si="112"/>
        <v>SH16_17</v>
      </c>
      <c r="BP388" s="157">
        <f t="shared" si="105"/>
        <v>2.3710445910745798E-2</v>
      </c>
      <c r="BQ388" s="157" t="s">
        <v>18</v>
      </c>
      <c r="BR388" s="157" t="s">
        <v>191</v>
      </c>
    </row>
    <row r="389" spans="11:70">
      <c r="K389" s="157" t="s">
        <v>350</v>
      </c>
      <c r="L389" s="157" t="str">
        <f t="shared" si="113"/>
        <v>R_ES-APP-RA</v>
      </c>
      <c r="M389" s="157" t="str">
        <f t="shared" si="114"/>
        <v>SH18_19</v>
      </c>
      <c r="N389" s="157">
        <f t="shared" si="100"/>
        <v>2.1738834728832701E-2</v>
      </c>
      <c r="O389" s="157" t="s">
        <v>18</v>
      </c>
      <c r="P389" s="157" t="s">
        <v>195</v>
      </c>
      <c r="T389" s="157" t="s">
        <v>350</v>
      </c>
      <c r="U389" s="157" t="str">
        <f t="shared" si="107"/>
        <v>R_ES-APP-RA</v>
      </c>
      <c r="V389" s="157" t="str">
        <f t="shared" si="107"/>
        <v>SH18_19</v>
      </c>
      <c r="W389" s="157">
        <f t="shared" si="101"/>
        <v>1.8929321241404399E-2</v>
      </c>
      <c r="X389" s="157" t="s">
        <v>18</v>
      </c>
      <c r="Y389" s="157" t="s">
        <v>190</v>
      </c>
      <c r="AC389" s="157" t="s">
        <v>350</v>
      </c>
      <c r="AD389" s="157" t="str">
        <f t="shared" si="108"/>
        <v>R_ES-APP-RA</v>
      </c>
      <c r="AE389" s="157" t="str">
        <f t="shared" si="108"/>
        <v>SH18_19</v>
      </c>
      <c r="AF389" s="157">
        <f t="shared" si="102"/>
        <v>2.0595183179265401E-2</v>
      </c>
      <c r="AG389" s="157" t="s">
        <v>18</v>
      </c>
      <c r="AH389" s="157" t="s">
        <v>196</v>
      </c>
      <c r="AL389" s="157" t="s">
        <v>350</v>
      </c>
      <c r="AM389" s="157" t="str">
        <f t="shared" si="109"/>
        <v>R_ES-APP-RA</v>
      </c>
      <c r="AN389" s="157" t="str">
        <f t="shared" si="109"/>
        <v>SH18_19</v>
      </c>
      <c r="AO389" s="157">
        <f t="shared" si="103"/>
        <v>2.06910653610991E-2</v>
      </c>
      <c r="AP389" s="157" t="s">
        <v>18</v>
      </c>
      <c r="AQ389" s="157" t="s">
        <v>193</v>
      </c>
      <c r="AU389" s="157" t="s">
        <v>350</v>
      </c>
      <c r="AV389" s="157" t="str">
        <f t="shared" si="110"/>
        <v>R_ES-APP-RA</v>
      </c>
      <c r="AW389" s="157" t="str">
        <f t="shared" si="110"/>
        <v>SH18_19</v>
      </c>
      <c r="AX389" s="157">
        <f t="shared" si="104"/>
        <v>2.39937611707896E-2</v>
      </c>
      <c r="AY389" s="157" t="s">
        <v>18</v>
      </c>
      <c r="AZ389" s="157" t="s">
        <v>192</v>
      </c>
      <c r="BD389" s="157" t="s">
        <v>350</v>
      </c>
      <c r="BE389" s="157" t="str">
        <f t="shared" si="111"/>
        <v>R_ES-APP-RA</v>
      </c>
      <c r="BF389" s="157" t="str">
        <f t="shared" si="111"/>
        <v>SH18_19</v>
      </c>
      <c r="BG389" s="157">
        <f t="shared" si="106"/>
        <v>2.06910653610991E-2</v>
      </c>
      <c r="BH389" s="157" t="s">
        <v>18</v>
      </c>
      <c r="BI389" s="157" t="s">
        <v>194</v>
      </c>
      <c r="BM389" s="157" t="s">
        <v>350</v>
      </c>
      <c r="BN389" s="157" t="str">
        <f t="shared" si="112"/>
        <v>R_ES-APP-RA</v>
      </c>
      <c r="BO389" s="157" t="str">
        <f t="shared" si="112"/>
        <v>SH18_19</v>
      </c>
      <c r="BP389" s="157">
        <f t="shared" si="105"/>
        <v>2.39937611707896E-2</v>
      </c>
      <c r="BQ389" s="157" t="s">
        <v>18</v>
      </c>
      <c r="BR389" s="157" t="s">
        <v>191</v>
      </c>
    </row>
    <row r="390" spans="11:70">
      <c r="K390" s="157" t="s">
        <v>350</v>
      </c>
      <c r="L390" s="157" t="str">
        <f t="shared" si="113"/>
        <v>R_ES-APP-RA</v>
      </c>
      <c r="M390" s="157" t="str">
        <f t="shared" si="114"/>
        <v>SH20_21</v>
      </c>
      <c r="N390" s="157">
        <f t="shared" si="100"/>
        <v>2.1955425621837402E-2</v>
      </c>
      <c r="O390" s="157" t="s">
        <v>18</v>
      </c>
      <c r="P390" s="157" t="s">
        <v>195</v>
      </c>
      <c r="T390" s="157" t="s">
        <v>350</v>
      </c>
      <c r="U390" s="157" t="str">
        <f t="shared" si="107"/>
        <v>R_ES-APP-RA</v>
      </c>
      <c r="V390" s="157" t="str">
        <f t="shared" si="107"/>
        <v>SH20_21</v>
      </c>
      <c r="W390" s="157">
        <f t="shared" si="101"/>
        <v>1.9094689273807398E-2</v>
      </c>
      <c r="X390" s="157" t="s">
        <v>18</v>
      </c>
      <c r="Y390" s="157" t="s">
        <v>190</v>
      </c>
      <c r="AC390" s="157" t="s">
        <v>350</v>
      </c>
      <c r="AD390" s="157" t="str">
        <f t="shared" si="108"/>
        <v>R_ES-APP-RA</v>
      </c>
      <c r="AE390" s="157" t="str">
        <f t="shared" si="108"/>
        <v>SH20_21</v>
      </c>
      <c r="AF390" s="157">
        <f t="shared" si="102"/>
        <v>2.0727377887735401E-2</v>
      </c>
      <c r="AG390" s="157" t="s">
        <v>18</v>
      </c>
      <c r="AH390" s="157" t="s">
        <v>196</v>
      </c>
      <c r="AL390" s="157" t="s">
        <v>350</v>
      </c>
      <c r="AM390" s="157" t="str">
        <f t="shared" si="109"/>
        <v>R_ES-APP-RA</v>
      </c>
      <c r="AN390" s="157" t="str">
        <f t="shared" si="109"/>
        <v>SH20_21</v>
      </c>
      <c r="AO390" s="157">
        <f t="shared" si="103"/>
        <v>2.0963163706567398E-2</v>
      </c>
      <c r="AP390" s="157" t="s">
        <v>18</v>
      </c>
      <c r="AQ390" s="157" t="s">
        <v>193</v>
      </c>
      <c r="AU390" s="157" t="s">
        <v>350</v>
      </c>
      <c r="AV390" s="157" t="str">
        <f t="shared" si="110"/>
        <v>R_ES-APP-RA</v>
      </c>
      <c r="AW390" s="157" t="str">
        <f t="shared" si="110"/>
        <v>SH20_21</v>
      </c>
      <c r="AX390" s="157">
        <f t="shared" si="104"/>
        <v>2.4474825275343101E-2</v>
      </c>
      <c r="AY390" s="157" t="s">
        <v>18</v>
      </c>
      <c r="AZ390" s="157" t="s">
        <v>192</v>
      </c>
      <c r="BD390" s="157" t="s">
        <v>350</v>
      </c>
      <c r="BE390" s="157" t="str">
        <f t="shared" si="111"/>
        <v>R_ES-APP-RA</v>
      </c>
      <c r="BF390" s="157" t="str">
        <f t="shared" si="111"/>
        <v>SH20_21</v>
      </c>
      <c r="BG390" s="157">
        <f t="shared" si="106"/>
        <v>2.0963163706567398E-2</v>
      </c>
      <c r="BH390" s="157" t="s">
        <v>18</v>
      </c>
      <c r="BI390" s="157" t="s">
        <v>194</v>
      </c>
      <c r="BM390" s="157" t="s">
        <v>350</v>
      </c>
      <c r="BN390" s="157" t="str">
        <f t="shared" si="112"/>
        <v>R_ES-APP-RA</v>
      </c>
      <c r="BO390" s="157" t="str">
        <f t="shared" si="112"/>
        <v>SH20_21</v>
      </c>
      <c r="BP390" s="157">
        <f t="shared" si="105"/>
        <v>2.4474825275343101E-2</v>
      </c>
      <c r="BQ390" s="157" t="s">
        <v>18</v>
      </c>
      <c r="BR390" s="157" t="s">
        <v>191</v>
      </c>
    </row>
    <row r="391" spans="11:70">
      <c r="K391" s="158" t="s">
        <v>350</v>
      </c>
      <c r="L391" s="157" t="str">
        <f t="shared" si="113"/>
        <v>R_ES-APP-RA</v>
      </c>
      <c r="M391" s="157" t="str">
        <f t="shared" si="114"/>
        <v>SH22_23</v>
      </c>
      <c r="N391" s="157">
        <f t="shared" si="100"/>
        <v>2.2121564224819298E-2</v>
      </c>
      <c r="O391" s="157" t="s">
        <v>18</v>
      </c>
      <c r="P391" s="157" t="s">
        <v>195</v>
      </c>
      <c r="T391" s="157" t="s">
        <v>350</v>
      </c>
      <c r="U391" s="157" t="str">
        <f t="shared" si="107"/>
        <v>R_ES-APP-RA</v>
      </c>
      <c r="V391" s="157" t="str">
        <f t="shared" si="107"/>
        <v>SH22_23</v>
      </c>
      <c r="W391" s="157">
        <f t="shared" si="101"/>
        <v>1.8346618081740301E-2</v>
      </c>
      <c r="X391" s="157" t="s">
        <v>18</v>
      </c>
      <c r="Y391" s="157" t="s">
        <v>190</v>
      </c>
      <c r="AC391" s="157" t="s">
        <v>350</v>
      </c>
      <c r="AD391" s="157" t="str">
        <f t="shared" si="108"/>
        <v>R_ES-APP-RA</v>
      </c>
      <c r="AE391" s="157" t="str">
        <f t="shared" si="108"/>
        <v>SH22_23</v>
      </c>
      <c r="AF391" s="157">
        <f t="shared" si="102"/>
        <v>2.0715755098724298E-2</v>
      </c>
      <c r="AG391" s="157" t="s">
        <v>18</v>
      </c>
      <c r="AH391" s="157" t="s">
        <v>196</v>
      </c>
      <c r="AL391" s="157" t="s">
        <v>350</v>
      </c>
      <c r="AM391" s="157" t="str">
        <f t="shared" si="109"/>
        <v>R_ES-APP-RA</v>
      </c>
      <c r="AN391" s="157" t="str">
        <f t="shared" si="109"/>
        <v>SH22_23</v>
      </c>
      <c r="AO391" s="157">
        <f t="shared" si="103"/>
        <v>2.0777824886440002E-2</v>
      </c>
      <c r="AP391" s="157" t="s">
        <v>18</v>
      </c>
      <c r="AQ391" s="157" t="s">
        <v>193</v>
      </c>
      <c r="AU391" s="157" t="s">
        <v>350</v>
      </c>
      <c r="AV391" s="157" t="str">
        <f t="shared" si="110"/>
        <v>R_ES-APP-RA</v>
      </c>
      <c r="AW391" s="157" t="str">
        <f t="shared" si="110"/>
        <v>SH22_23</v>
      </c>
      <c r="AX391" s="157">
        <f t="shared" si="104"/>
        <v>2.4137396684056199E-2</v>
      </c>
      <c r="AY391" s="157" t="s">
        <v>18</v>
      </c>
      <c r="AZ391" s="157" t="s">
        <v>192</v>
      </c>
      <c r="BD391" s="157" t="s">
        <v>350</v>
      </c>
      <c r="BE391" s="157" t="str">
        <f t="shared" si="111"/>
        <v>R_ES-APP-RA</v>
      </c>
      <c r="BF391" s="157" t="str">
        <f t="shared" si="111"/>
        <v>SH22_23</v>
      </c>
      <c r="BG391" s="157">
        <f t="shared" si="106"/>
        <v>2.0777824886440002E-2</v>
      </c>
      <c r="BH391" s="157" t="s">
        <v>18</v>
      </c>
      <c r="BI391" s="157" t="s">
        <v>194</v>
      </c>
      <c r="BM391" s="157" t="s">
        <v>350</v>
      </c>
      <c r="BN391" s="157" t="str">
        <f t="shared" si="112"/>
        <v>R_ES-APP-RA</v>
      </c>
      <c r="BO391" s="157" t="str">
        <f t="shared" si="112"/>
        <v>SH22_23</v>
      </c>
      <c r="BP391" s="157">
        <f t="shared" si="105"/>
        <v>2.4137396684056199E-2</v>
      </c>
      <c r="BQ391" s="157" t="s">
        <v>18</v>
      </c>
      <c r="BR391" s="157" t="s">
        <v>191</v>
      </c>
    </row>
    <row r="392" spans="11:70">
      <c r="K392" s="157" t="s">
        <v>350</v>
      </c>
      <c r="L392" s="157" t="str">
        <f t="shared" si="113"/>
        <v>R_ES-APP-RA</v>
      </c>
      <c r="M392" s="157" t="str">
        <f t="shared" si="114"/>
        <v>FH0_1</v>
      </c>
      <c r="N392" s="157">
        <f t="shared" si="100"/>
        <v>2.1393493175585799E-2</v>
      </c>
      <c r="O392" s="157" t="s">
        <v>18</v>
      </c>
      <c r="P392" s="157" t="s">
        <v>195</v>
      </c>
      <c r="T392" s="157" t="s">
        <v>350</v>
      </c>
      <c r="U392" s="157" t="str">
        <f t="shared" si="107"/>
        <v>R_ES-APP-RA</v>
      </c>
      <c r="V392" s="157" t="str">
        <f t="shared" si="107"/>
        <v>FH0_1</v>
      </c>
      <c r="W392" s="157">
        <f t="shared" si="101"/>
        <v>1.8990015108719401E-2</v>
      </c>
      <c r="X392" s="157" t="s">
        <v>18</v>
      </c>
      <c r="Y392" s="157" t="s">
        <v>190</v>
      </c>
      <c r="AC392" s="157" t="s">
        <v>350</v>
      </c>
      <c r="AD392" s="157" t="str">
        <f t="shared" si="108"/>
        <v>R_ES-APP-RA</v>
      </c>
      <c r="AE392" s="157" t="str">
        <f t="shared" si="108"/>
        <v>FH0_1</v>
      </c>
      <c r="AF392" s="157">
        <f t="shared" si="102"/>
        <v>2.2537708837248201E-2</v>
      </c>
      <c r="AG392" s="157" t="s">
        <v>18</v>
      </c>
      <c r="AH392" s="157" t="s">
        <v>196</v>
      </c>
      <c r="AL392" s="157" t="s">
        <v>350</v>
      </c>
      <c r="AM392" s="157" t="str">
        <f t="shared" si="109"/>
        <v>R_ES-APP-RA</v>
      </c>
      <c r="AN392" s="157" t="str">
        <f t="shared" si="109"/>
        <v>FH0_1</v>
      </c>
      <c r="AO392" s="157">
        <f t="shared" si="103"/>
        <v>2.0828129338260001E-2</v>
      </c>
      <c r="AP392" s="157" t="s">
        <v>18</v>
      </c>
      <c r="AQ392" s="157" t="s">
        <v>193</v>
      </c>
      <c r="AU392" s="157" t="s">
        <v>350</v>
      </c>
      <c r="AV392" s="157" t="str">
        <f t="shared" si="110"/>
        <v>R_ES-APP-RA</v>
      </c>
      <c r="AW392" s="157" t="str">
        <f t="shared" si="110"/>
        <v>FH0_1</v>
      </c>
      <c r="AX392" s="157">
        <f t="shared" si="104"/>
        <v>2.2215848571404202E-2</v>
      </c>
      <c r="AY392" s="157" t="s">
        <v>18</v>
      </c>
      <c r="AZ392" s="157" t="s">
        <v>192</v>
      </c>
      <c r="BD392" s="157" t="s">
        <v>350</v>
      </c>
      <c r="BE392" s="157" t="str">
        <f t="shared" si="111"/>
        <v>R_ES-APP-RA</v>
      </c>
      <c r="BF392" s="157" t="str">
        <f t="shared" si="111"/>
        <v>FH0_1</v>
      </c>
      <c r="BG392" s="157">
        <f t="shared" si="106"/>
        <v>2.0828129338260001E-2</v>
      </c>
      <c r="BH392" s="157" t="s">
        <v>18</v>
      </c>
      <c r="BI392" s="157" t="s">
        <v>194</v>
      </c>
      <c r="BM392" s="157" t="s">
        <v>350</v>
      </c>
      <c r="BN392" s="157" t="str">
        <f t="shared" si="112"/>
        <v>R_ES-APP-RA</v>
      </c>
      <c r="BO392" s="157" t="str">
        <f t="shared" si="112"/>
        <v>FH0_1</v>
      </c>
      <c r="BP392" s="157">
        <f t="shared" si="105"/>
        <v>2.2215848571404202E-2</v>
      </c>
      <c r="BQ392" s="157" t="s">
        <v>18</v>
      </c>
      <c r="BR392" s="157" t="s">
        <v>191</v>
      </c>
    </row>
    <row r="393" spans="11:70">
      <c r="K393" s="157" t="s">
        <v>350</v>
      </c>
      <c r="L393" s="157" t="str">
        <f t="shared" si="113"/>
        <v>R_ES-APP-RA</v>
      </c>
      <c r="M393" s="157" t="str">
        <f t="shared" si="114"/>
        <v>FH2_3</v>
      </c>
      <c r="N393" s="157">
        <f t="shared" si="100"/>
        <v>2.1029674486329999E-2</v>
      </c>
      <c r="O393" s="157" t="s">
        <v>18</v>
      </c>
      <c r="P393" s="157" t="s">
        <v>195</v>
      </c>
      <c r="T393" s="157" t="s">
        <v>350</v>
      </c>
      <c r="U393" s="157" t="str">
        <f t="shared" si="107"/>
        <v>R_ES-APP-RA</v>
      </c>
      <c r="V393" s="157" t="str">
        <f t="shared" si="107"/>
        <v>FH2_3</v>
      </c>
      <c r="W393" s="157">
        <f t="shared" si="101"/>
        <v>1.6657232708453401E-2</v>
      </c>
      <c r="X393" s="157" t="s">
        <v>18</v>
      </c>
      <c r="Y393" s="157" t="s">
        <v>190</v>
      </c>
      <c r="AC393" s="157" t="s">
        <v>350</v>
      </c>
      <c r="AD393" s="157" t="str">
        <f t="shared" si="108"/>
        <v>R_ES-APP-RA</v>
      </c>
      <c r="AE393" s="157" t="str">
        <f t="shared" si="108"/>
        <v>FH2_3</v>
      </c>
      <c r="AF393" s="157">
        <f t="shared" si="102"/>
        <v>2.2471121655479001E-2</v>
      </c>
      <c r="AG393" s="157" t="s">
        <v>18</v>
      </c>
      <c r="AH393" s="157" t="s">
        <v>196</v>
      </c>
      <c r="AL393" s="157" t="s">
        <v>350</v>
      </c>
      <c r="AM393" s="157" t="str">
        <f t="shared" si="109"/>
        <v>R_ES-APP-RA</v>
      </c>
      <c r="AN393" s="157" t="str">
        <f t="shared" si="109"/>
        <v>FH2_3</v>
      </c>
      <c r="AO393" s="157">
        <f t="shared" si="103"/>
        <v>1.96922594663782E-2</v>
      </c>
      <c r="AP393" s="157" t="s">
        <v>18</v>
      </c>
      <c r="AQ393" s="157" t="s">
        <v>193</v>
      </c>
      <c r="AU393" s="157" t="s">
        <v>350</v>
      </c>
      <c r="AV393" s="157" t="str">
        <f t="shared" si="110"/>
        <v>R_ES-APP-RA</v>
      </c>
      <c r="AW393" s="157" t="str">
        <f t="shared" si="110"/>
        <v>FH2_3</v>
      </c>
      <c r="AX393" s="157">
        <f t="shared" si="104"/>
        <v>2.00672016482474E-2</v>
      </c>
      <c r="AY393" s="157" t="s">
        <v>18</v>
      </c>
      <c r="AZ393" s="157" t="s">
        <v>192</v>
      </c>
      <c r="BD393" s="157" t="s">
        <v>350</v>
      </c>
      <c r="BE393" s="157" t="str">
        <f t="shared" si="111"/>
        <v>R_ES-APP-RA</v>
      </c>
      <c r="BF393" s="157" t="str">
        <f t="shared" si="111"/>
        <v>FH2_3</v>
      </c>
      <c r="BG393" s="157">
        <f t="shared" si="106"/>
        <v>1.96922594663782E-2</v>
      </c>
      <c r="BH393" s="157" t="s">
        <v>18</v>
      </c>
      <c r="BI393" s="157" t="s">
        <v>194</v>
      </c>
      <c r="BM393" s="157" t="s">
        <v>350</v>
      </c>
      <c r="BN393" s="157" t="str">
        <f t="shared" si="112"/>
        <v>R_ES-APP-RA</v>
      </c>
      <c r="BO393" s="157" t="str">
        <f t="shared" si="112"/>
        <v>FH2_3</v>
      </c>
      <c r="BP393" s="157">
        <f t="shared" si="105"/>
        <v>2.00672016482474E-2</v>
      </c>
      <c r="BQ393" s="157" t="s">
        <v>18</v>
      </c>
      <c r="BR393" s="157" t="s">
        <v>191</v>
      </c>
    </row>
    <row r="394" spans="11:70">
      <c r="K394" s="157" t="s">
        <v>350</v>
      </c>
      <c r="L394" s="157" t="str">
        <f t="shared" si="113"/>
        <v>R_ES-APP-RA</v>
      </c>
      <c r="M394" s="157" t="str">
        <f t="shared" si="114"/>
        <v>FH4_5</v>
      </c>
      <c r="N394" s="157">
        <f t="shared" si="100"/>
        <v>2.01116701113584E-2</v>
      </c>
      <c r="O394" s="157" t="s">
        <v>18</v>
      </c>
      <c r="P394" s="157" t="s">
        <v>195</v>
      </c>
      <c r="T394" s="157" t="s">
        <v>350</v>
      </c>
      <c r="U394" s="157" t="str">
        <f t="shared" si="107"/>
        <v>R_ES-APP-RA</v>
      </c>
      <c r="V394" s="157" t="str">
        <f t="shared" si="107"/>
        <v>FH4_5</v>
      </c>
      <c r="W394" s="157">
        <f t="shared" si="101"/>
        <v>1.58290452354489E-2</v>
      </c>
      <c r="X394" s="157" t="s">
        <v>18</v>
      </c>
      <c r="Y394" s="157" t="s">
        <v>190</v>
      </c>
      <c r="AC394" s="157" t="s">
        <v>350</v>
      </c>
      <c r="AD394" s="157" t="str">
        <f t="shared" si="108"/>
        <v>R_ES-APP-RA</v>
      </c>
      <c r="AE394" s="157" t="str">
        <f t="shared" si="108"/>
        <v>FH4_5</v>
      </c>
      <c r="AF394" s="157">
        <f t="shared" si="102"/>
        <v>2.0924688349934099E-2</v>
      </c>
      <c r="AG394" s="157" t="s">
        <v>18</v>
      </c>
      <c r="AH394" s="157" t="s">
        <v>196</v>
      </c>
      <c r="AL394" s="157" t="s">
        <v>350</v>
      </c>
      <c r="AM394" s="157" t="str">
        <f t="shared" si="109"/>
        <v>R_ES-APP-RA</v>
      </c>
      <c r="AN394" s="157" t="str">
        <f t="shared" si="109"/>
        <v>FH4_5</v>
      </c>
      <c r="AO394" s="157">
        <f t="shared" si="103"/>
        <v>1.85404013701219E-2</v>
      </c>
      <c r="AP394" s="157" t="s">
        <v>18</v>
      </c>
      <c r="AQ394" s="157" t="s">
        <v>193</v>
      </c>
      <c r="AU394" s="157" t="s">
        <v>350</v>
      </c>
      <c r="AV394" s="157" t="str">
        <f t="shared" si="110"/>
        <v>R_ES-APP-RA</v>
      </c>
      <c r="AW394" s="157" t="str">
        <f t="shared" si="110"/>
        <v>FH4_5</v>
      </c>
      <c r="AX394" s="157">
        <f t="shared" si="104"/>
        <v>1.7787724329452501E-2</v>
      </c>
      <c r="AY394" s="157" t="s">
        <v>18</v>
      </c>
      <c r="AZ394" s="157" t="s">
        <v>192</v>
      </c>
      <c r="BD394" s="157" t="s">
        <v>350</v>
      </c>
      <c r="BE394" s="157" t="str">
        <f t="shared" si="111"/>
        <v>R_ES-APP-RA</v>
      </c>
      <c r="BF394" s="157" t="str">
        <f t="shared" si="111"/>
        <v>FH4_5</v>
      </c>
      <c r="BG394" s="157">
        <f t="shared" si="106"/>
        <v>1.85404013701219E-2</v>
      </c>
      <c r="BH394" s="157" t="s">
        <v>18</v>
      </c>
      <c r="BI394" s="157" t="s">
        <v>194</v>
      </c>
      <c r="BM394" s="157" t="s">
        <v>350</v>
      </c>
      <c r="BN394" s="157" t="str">
        <f t="shared" si="112"/>
        <v>R_ES-APP-RA</v>
      </c>
      <c r="BO394" s="157" t="str">
        <f t="shared" si="112"/>
        <v>FH4_5</v>
      </c>
      <c r="BP394" s="157">
        <f t="shared" si="105"/>
        <v>1.7787724329452501E-2</v>
      </c>
      <c r="BQ394" s="157" t="s">
        <v>18</v>
      </c>
      <c r="BR394" s="157" t="s">
        <v>191</v>
      </c>
    </row>
    <row r="395" spans="11:70">
      <c r="K395" s="158" t="s">
        <v>350</v>
      </c>
      <c r="L395" s="157" t="str">
        <f t="shared" si="113"/>
        <v>R_ES-APP-RA</v>
      </c>
      <c r="M395" s="157" t="str">
        <f t="shared" si="114"/>
        <v>FH6_7</v>
      </c>
      <c r="N395" s="157">
        <f t="shared" si="100"/>
        <v>1.9209922204757798E-2</v>
      </c>
      <c r="O395" s="157" t="s">
        <v>18</v>
      </c>
      <c r="P395" s="157" t="s">
        <v>195</v>
      </c>
      <c r="T395" s="157" t="s">
        <v>350</v>
      </c>
      <c r="U395" s="157" t="str">
        <f t="shared" si="107"/>
        <v>R_ES-APP-RA</v>
      </c>
      <c r="V395" s="157" t="str">
        <f t="shared" si="107"/>
        <v>FH6_7</v>
      </c>
      <c r="W395" s="157">
        <f t="shared" si="101"/>
        <v>1.5902462124874499E-2</v>
      </c>
      <c r="X395" s="157" t="s">
        <v>18</v>
      </c>
      <c r="Y395" s="157" t="s">
        <v>190</v>
      </c>
      <c r="AC395" s="157" t="s">
        <v>350</v>
      </c>
      <c r="AD395" s="157" t="str">
        <f t="shared" si="108"/>
        <v>R_ES-APP-RA</v>
      </c>
      <c r="AE395" s="157" t="str">
        <f t="shared" si="108"/>
        <v>FH6_7</v>
      </c>
      <c r="AF395" s="157">
        <f t="shared" si="102"/>
        <v>1.8408075869719199E-2</v>
      </c>
      <c r="AG395" s="157" t="s">
        <v>18</v>
      </c>
      <c r="AH395" s="157" t="s">
        <v>196</v>
      </c>
      <c r="AL395" s="157" t="s">
        <v>350</v>
      </c>
      <c r="AM395" s="157" t="str">
        <f t="shared" si="109"/>
        <v>R_ES-APP-RA</v>
      </c>
      <c r="AN395" s="157" t="str">
        <f t="shared" si="109"/>
        <v>FH6_7</v>
      </c>
      <c r="AO395" s="157">
        <f t="shared" si="103"/>
        <v>1.75903530927638E-2</v>
      </c>
      <c r="AP395" s="157" t="s">
        <v>18</v>
      </c>
      <c r="AQ395" s="157" t="s">
        <v>193</v>
      </c>
      <c r="AU395" s="157" t="s">
        <v>350</v>
      </c>
      <c r="AV395" s="157" t="str">
        <f t="shared" si="110"/>
        <v>R_ES-APP-RA</v>
      </c>
      <c r="AW395" s="157" t="str">
        <f t="shared" si="110"/>
        <v>FH6_7</v>
      </c>
      <c r="AX395" s="157">
        <f t="shared" si="104"/>
        <v>1.6594507840248698E-2</v>
      </c>
      <c r="AY395" s="157" t="s">
        <v>18</v>
      </c>
      <c r="AZ395" s="157" t="s">
        <v>192</v>
      </c>
      <c r="BD395" s="157" t="s">
        <v>350</v>
      </c>
      <c r="BE395" s="157" t="str">
        <f t="shared" si="111"/>
        <v>R_ES-APP-RA</v>
      </c>
      <c r="BF395" s="157" t="str">
        <f t="shared" si="111"/>
        <v>FH6_7</v>
      </c>
      <c r="BG395" s="157">
        <f t="shared" si="106"/>
        <v>1.75903530927638E-2</v>
      </c>
      <c r="BH395" s="157" t="s">
        <v>18</v>
      </c>
      <c r="BI395" s="157" t="s">
        <v>194</v>
      </c>
      <c r="BM395" s="157" t="s">
        <v>350</v>
      </c>
      <c r="BN395" s="157" t="str">
        <f t="shared" si="112"/>
        <v>R_ES-APP-RA</v>
      </c>
      <c r="BO395" s="157" t="str">
        <f t="shared" si="112"/>
        <v>FH6_7</v>
      </c>
      <c r="BP395" s="157">
        <f t="shared" si="105"/>
        <v>1.6594507840248698E-2</v>
      </c>
      <c r="BQ395" s="157" t="s">
        <v>18</v>
      </c>
      <c r="BR395" s="157" t="s">
        <v>191</v>
      </c>
    </row>
    <row r="396" spans="11:70">
      <c r="K396" s="157" t="s">
        <v>350</v>
      </c>
      <c r="L396" s="157" t="str">
        <f t="shared" si="113"/>
        <v>R_ES-APP-RA</v>
      </c>
      <c r="M396" s="157" t="str">
        <f t="shared" si="114"/>
        <v>FH8_9</v>
      </c>
      <c r="N396" s="157">
        <f t="shared" si="100"/>
        <v>1.8841834190356999E-2</v>
      </c>
      <c r="O396" s="157" t="s">
        <v>18</v>
      </c>
      <c r="P396" s="157" t="s">
        <v>195</v>
      </c>
      <c r="T396" s="157" t="s">
        <v>350</v>
      </c>
      <c r="U396" s="157" t="str">
        <f t="shared" si="107"/>
        <v>R_ES-APP-RA</v>
      </c>
      <c r="V396" s="157" t="str">
        <f t="shared" si="107"/>
        <v>FH8_9</v>
      </c>
      <c r="W396" s="157">
        <f t="shared" si="101"/>
        <v>1.7105236665912599E-2</v>
      </c>
      <c r="X396" s="157" t="s">
        <v>18</v>
      </c>
      <c r="Y396" s="157" t="s">
        <v>190</v>
      </c>
      <c r="AC396" s="157" t="s">
        <v>350</v>
      </c>
      <c r="AD396" s="157" t="str">
        <f t="shared" si="108"/>
        <v>R_ES-APP-RA</v>
      </c>
      <c r="AE396" s="157" t="str">
        <f t="shared" si="108"/>
        <v>FH8_9</v>
      </c>
      <c r="AF396" s="157">
        <f t="shared" si="102"/>
        <v>1.69703204195258E-2</v>
      </c>
      <c r="AG396" s="157" t="s">
        <v>18</v>
      </c>
      <c r="AH396" s="157" t="s">
        <v>196</v>
      </c>
      <c r="AL396" s="157" t="s">
        <v>350</v>
      </c>
      <c r="AM396" s="157" t="str">
        <f t="shared" si="109"/>
        <v>R_ES-APP-RA</v>
      </c>
      <c r="AN396" s="157" t="str">
        <f t="shared" si="109"/>
        <v>FH8_9</v>
      </c>
      <c r="AO396" s="157">
        <f t="shared" si="103"/>
        <v>1.7469867163884701E-2</v>
      </c>
      <c r="AP396" s="157" t="s">
        <v>18</v>
      </c>
      <c r="AQ396" s="157" t="s">
        <v>193</v>
      </c>
      <c r="AU396" s="157" t="s">
        <v>350</v>
      </c>
      <c r="AV396" s="157" t="str">
        <f t="shared" si="110"/>
        <v>R_ES-APP-RA</v>
      </c>
      <c r="AW396" s="157" t="str">
        <f t="shared" si="110"/>
        <v>FH8_9</v>
      </c>
      <c r="AX396" s="157">
        <f t="shared" si="104"/>
        <v>1.6512257912117301E-2</v>
      </c>
      <c r="AY396" s="157" t="s">
        <v>18</v>
      </c>
      <c r="AZ396" s="157" t="s">
        <v>192</v>
      </c>
      <c r="BD396" s="157" t="s">
        <v>350</v>
      </c>
      <c r="BE396" s="157" t="str">
        <f t="shared" si="111"/>
        <v>R_ES-APP-RA</v>
      </c>
      <c r="BF396" s="157" t="str">
        <f t="shared" si="111"/>
        <v>FH8_9</v>
      </c>
      <c r="BG396" s="157">
        <f t="shared" si="106"/>
        <v>1.7469867163884701E-2</v>
      </c>
      <c r="BH396" s="157" t="s">
        <v>18</v>
      </c>
      <c r="BI396" s="157" t="s">
        <v>194</v>
      </c>
      <c r="BM396" s="157" t="s">
        <v>350</v>
      </c>
      <c r="BN396" s="157" t="str">
        <f t="shared" si="112"/>
        <v>R_ES-APP-RA</v>
      </c>
      <c r="BO396" s="157" t="str">
        <f t="shared" si="112"/>
        <v>FH8_9</v>
      </c>
      <c r="BP396" s="157">
        <f t="shared" si="105"/>
        <v>1.6512257912117301E-2</v>
      </c>
      <c r="BQ396" s="157" t="s">
        <v>18</v>
      </c>
      <c r="BR396" s="157" t="s">
        <v>191</v>
      </c>
    </row>
    <row r="397" spans="11:70">
      <c r="K397" s="157" t="s">
        <v>350</v>
      </c>
      <c r="L397" s="157" t="str">
        <f t="shared" si="113"/>
        <v>R_ES-APP-RA</v>
      </c>
      <c r="M397" s="157" t="str">
        <f t="shared" si="114"/>
        <v>FH10_11</v>
      </c>
      <c r="N397" s="157">
        <f t="shared" si="100"/>
        <v>1.8935669933152901E-2</v>
      </c>
      <c r="O397" s="157" t="s">
        <v>18</v>
      </c>
      <c r="P397" s="157" t="s">
        <v>195</v>
      </c>
      <c r="T397" s="157" t="s">
        <v>350</v>
      </c>
      <c r="U397" s="157" t="str">
        <f t="shared" si="107"/>
        <v>R_ES-APP-RA</v>
      </c>
      <c r="V397" s="157" t="str">
        <f t="shared" si="107"/>
        <v>FH10_11</v>
      </c>
      <c r="W397" s="157">
        <f t="shared" si="101"/>
        <v>1.98225161188549E-2</v>
      </c>
      <c r="X397" s="157" t="s">
        <v>18</v>
      </c>
      <c r="Y397" s="157" t="s">
        <v>190</v>
      </c>
      <c r="AC397" s="157" t="s">
        <v>350</v>
      </c>
      <c r="AD397" s="157" t="str">
        <f t="shared" si="108"/>
        <v>R_ES-APP-RA</v>
      </c>
      <c r="AE397" s="157" t="str">
        <f t="shared" si="108"/>
        <v>FH10_11</v>
      </c>
      <c r="AF397" s="157">
        <f t="shared" si="102"/>
        <v>1.66723480117681E-2</v>
      </c>
      <c r="AG397" s="157" t="s">
        <v>18</v>
      </c>
      <c r="AH397" s="157" t="s">
        <v>196</v>
      </c>
      <c r="AL397" s="157" t="s">
        <v>350</v>
      </c>
      <c r="AM397" s="157" t="str">
        <f t="shared" si="109"/>
        <v>R_ES-APP-RA</v>
      </c>
      <c r="AN397" s="157" t="str">
        <f t="shared" si="109"/>
        <v>FH10_11</v>
      </c>
      <c r="AO397" s="157">
        <f t="shared" si="103"/>
        <v>1.8548115811417298E-2</v>
      </c>
      <c r="AP397" s="157" t="s">
        <v>18</v>
      </c>
      <c r="AQ397" s="157" t="s">
        <v>193</v>
      </c>
      <c r="AU397" s="157" t="s">
        <v>350</v>
      </c>
      <c r="AV397" s="157" t="str">
        <f t="shared" si="110"/>
        <v>R_ES-APP-RA</v>
      </c>
      <c r="AW397" s="157" t="str">
        <f t="shared" si="110"/>
        <v>FH10_11</v>
      </c>
      <c r="AX397" s="157">
        <f t="shared" si="104"/>
        <v>1.82536626877173E-2</v>
      </c>
      <c r="AY397" s="157" t="s">
        <v>18</v>
      </c>
      <c r="AZ397" s="157" t="s">
        <v>192</v>
      </c>
      <c r="BD397" s="157" t="s">
        <v>350</v>
      </c>
      <c r="BE397" s="157" t="str">
        <f t="shared" si="111"/>
        <v>R_ES-APP-RA</v>
      </c>
      <c r="BF397" s="157" t="str">
        <f t="shared" si="111"/>
        <v>FH10_11</v>
      </c>
      <c r="BG397" s="157">
        <f t="shared" si="106"/>
        <v>1.8548115811417298E-2</v>
      </c>
      <c r="BH397" s="157" t="s">
        <v>18</v>
      </c>
      <c r="BI397" s="157" t="s">
        <v>194</v>
      </c>
      <c r="BM397" s="157" t="s">
        <v>350</v>
      </c>
      <c r="BN397" s="157" t="str">
        <f t="shared" si="112"/>
        <v>R_ES-APP-RA</v>
      </c>
      <c r="BO397" s="157" t="str">
        <f t="shared" si="112"/>
        <v>FH10_11</v>
      </c>
      <c r="BP397" s="157">
        <f t="shared" si="105"/>
        <v>1.82536626877173E-2</v>
      </c>
      <c r="BQ397" s="157" t="s">
        <v>18</v>
      </c>
      <c r="BR397" s="157" t="s">
        <v>191</v>
      </c>
    </row>
    <row r="398" spans="11:70">
      <c r="K398" s="157" t="s">
        <v>350</v>
      </c>
      <c r="L398" s="157" t="str">
        <f t="shared" si="113"/>
        <v>R_ES-APP-RA</v>
      </c>
      <c r="M398" s="157" t="str">
        <f t="shared" si="114"/>
        <v>FH12_13</v>
      </c>
      <c r="N398" s="157">
        <f t="shared" si="100"/>
        <v>1.98847069007047E-2</v>
      </c>
      <c r="O398" s="157" t="s">
        <v>18</v>
      </c>
      <c r="P398" s="157" t="s">
        <v>195</v>
      </c>
      <c r="T398" s="157" t="s">
        <v>350</v>
      </c>
      <c r="U398" s="157" t="str">
        <f t="shared" si="107"/>
        <v>R_ES-APP-RA</v>
      </c>
      <c r="V398" s="157" t="str">
        <f t="shared" si="107"/>
        <v>FH12_13</v>
      </c>
      <c r="W398" s="157">
        <f t="shared" si="101"/>
        <v>2.05767152130325E-2</v>
      </c>
      <c r="X398" s="157" t="s">
        <v>18</v>
      </c>
      <c r="Y398" s="157" t="s">
        <v>190</v>
      </c>
      <c r="AC398" s="157" t="s">
        <v>350</v>
      </c>
      <c r="AD398" s="157" t="str">
        <f t="shared" si="108"/>
        <v>R_ES-APP-RA</v>
      </c>
      <c r="AE398" s="157" t="str">
        <f t="shared" si="108"/>
        <v>FH12_13</v>
      </c>
      <c r="AF398" s="157">
        <f t="shared" si="102"/>
        <v>1.7899394766943098E-2</v>
      </c>
      <c r="AG398" s="157" t="s">
        <v>18</v>
      </c>
      <c r="AH398" s="157" t="s">
        <v>196</v>
      </c>
      <c r="AL398" s="157" t="s">
        <v>350</v>
      </c>
      <c r="AM398" s="157" t="str">
        <f t="shared" si="109"/>
        <v>R_ES-APP-RA</v>
      </c>
      <c r="AN398" s="157" t="str">
        <f t="shared" si="109"/>
        <v>FH12_13</v>
      </c>
      <c r="AO398" s="157">
        <f t="shared" si="103"/>
        <v>1.97346377775574E-2</v>
      </c>
      <c r="AP398" s="157" t="s">
        <v>18</v>
      </c>
      <c r="AQ398" s="157" t="s">
        <v>193</v>
      </c>
      <c r="AU398" s="157" t="s">
        <v>350</v>
      </c>
      <c r="AV398" s="157" t="str">
        <f t="shared" si="110"/>
        <v>R_ES-APP-RA</v>
      </c>
      <c r="AW398" s="157" t="str">
        <f t="shared" si="110"/>
        <v>FH12_13</v>
      </c>
      <c r="AX398" s="157">
        <f t="shared" si="104"/>
        <v>2.0262699404647901E-2</v>
      </c>
      <c r="AY398" s="157" t="s">
        <v>18</v>
      </c>
      <c r="AZ398" s="157" t="s">
        <v>192</v>
      </c>
      <c r="BD398" s="157" t="s">
        <v>350</v>
      </c>
      <c r="BE398" s="157" t="str">
        <f t="shared" si="111"/>
        <v>R_ES-APP-RA</v>
      </c>
      <c r="BF398" s="157" t="str">
        <f t="shared" si="111"/>
        <v>FH12_13</v>
      </c>
      <c r="BG398" s="157">
        <f t="shared" si="106"/>
        <v>1.97346377775574E-2</v>
      </c>
      <c r="BH398" s="157" t="s">
        <v>18</v>
      </c>
      <c r="BI398" s="157" t="s">
        <v>194</v>
      </c>
      <c r="BM398" s="157" t="s">
        <v>350</v>
      </c>
      <c r="BN398" s="157" t="str">
        <f t="shared" si="112"/>
        <v>R_ES-APP-RA</v>
      </c>
      <c r="BO398" s="157" t="str">
        <f t="shared" si="112"/>
        <v>FH12_13</v>
      </c>
      <c r="BP398" s="157">
        <f t="shared" si="105"/>
        <v>2.0262699404647901E-2</v>
      </c>
      <c r="BQ398" s="157" t="s">
        <v>18</v>
      </c>
      <c r="BR398" s="157" t="s">
        <v>191</v>
      </c>
    </row>
    <row r="399" spans="11:70">
      <c r="K399" s="158" t="s">
        <v>350</v>
      </c>
      <c r="L399" s="157" t="str">
        <f t="shared" si="113"/>
        <v>R_ES-APP-RA</v>
      </c>
      <c r="M399" s="157" t="str">
        <f t="shared" si="114"/>
        <v>FH14_15</v>
      </c>
      <c r="N399" s="157">
        <f t="shared" si="100"/>
        <v>2.0838990619720801E-2</v>
      </c>
      <c r="O399" s="157" t="s">
        <v>18</v>
      </c>
      <c r="P399" s="157" t="s">
        <v>195</v>
      </c>
      <c r="T399" s="157" t="s">
        <v>350</v>
      </c>
      <c r="U399" s="157" t="str">
        <f t="shared" si="107"/>
        <v>R_ES-APP-RA</v>
      </c>
      <c r="V399" s="157" t="str">
        <f t="shared" si="107"/>
        <v>FH14_15</v>
      </c>
      <c r="W399" s="157">
        <f t="shared" si="101"/>
        <v>2.0134412075970901E-2</v>
      </c>
      <c r="X399" s="157" t="s">
        <v>18</v>
      </c>
      <c r="Y399" s="157" t="s">
        <v>190</v>
      </c>
      <c r="AC399" s="157" t="s">
        <v>350</v>
      </c>
      <c r="AD399" s="157" t="str">
        <f t="shared" si="108"/>
        <v>R_ES-APP-RA</v>
      </c>
      <c r="AE399" s="157" t="str">
        <f t="shared" si="108"/>
        <v>FH14_15</v>
      </c>
      <c r="AF399" s="157">
        <f t="shared" si="102"/>
        <v>2.07530234250215E-2</v>
      </c>
      <c r="AG399" s="157" t="s">
        <v>18</v>
      </c>
      <c r="AH399" s="157" t="s">
        <v>196</v>
      </c>
      <c r="AL399" s="157" t="s">
        <v>350</v>
      </c>
      <c r="AM399" s="157" t="str">
        <f t="shared" si="109"/>
        <v>R_ES-APP-RA</v>
      </c>
      <c r="AN399" s="157" t="str">
        <f t="shared" si="109"/>
        <v>FH14_15</v>
      </c>
      <c r="AO399" s="157">
        <f t="shared" si="103"/>
        <v>2.0621254467741299E-2</v>
      </c>
      <c r="AP399" s="157" t="s">
        <v>18</v>
      </c>
      <c r="AQ399" s="157" t="s">
        <v>193</v>
      </c>
      <c r="AU399" s="157" t="s">
        <v>350</v>
      </c>
      <c r="AV399" s="157" t="str">
        <f t="shared" si="110"/>
        <v>R_ES-APP-RA</v>
      </c>
      <c r="AW399" s="157" t="str">
        <f t="shared" si="110"/>
        <v>FH14_15</v>
      </c>
      <c r="AX399" s="157">
        <f t="shared" si="104"/>
        <v>2.1172817979268701E-2</v>
      </c>
      <c r="AY399" s="157" t="s">
        <v>18</v>
      </c>
      <c r="AZ399" s="157" t="s">
        <v>192</v>
      </c>
      <c r="BD399" s="157" t="s">
        <v>350</v>
      </c>
      <c r="BE399" s="157" t="str">
        <f t="shared" si="111"/>
        <v>R_ES-APP-RA</v>
      </c>
      <c r="BF399" s="157" t="str">
        <f t="shared" si="111"/>
        <v>FH14_15</v>
      </c>
      <c r="BG399" s="157">
        <f t="shared" si="106"/>
        <v>2.0621254467741299E-2</v>
      </c>
      <c r="BH399" s="157" t="s">
        <v>18</v>
      </c>
      <c r="BI399" s="157" t="s">
        <v>194</v>
      </c>
      <c r="BM399" s="157" t="s">
        <v>350</v>
      </c>
      <c r="BN399" s="157" t="str">
        <f t="shared" si="112"/>
        <v>R_ES-APP-RA</v>
      </c>
      <c r="BO399" s="157" t="str">
        <f t="shared" si="112"/>
        <v>FH14_15</v>
      </c>
      <c r="BP399" s="157">
        <f t="shared" si="105"/>
        <v>2.1172817979268701E-2</v>
      </c>
      <c r="BQ399" s="157" t="s">
        <v>18</v>
      </c>
      <c r="BR399" s="157" t="s">
        <v>191</v>
      </c>
    </row>
    <row r="400" spans="11:70">
      <c r="K400" s="157" t="s">
        <v>350</v>
      </c>
      <c r="L400" s="157" t="str">
        <f t="shared" si="113"/>
        <v>R_ES-APP-RA</v>
      </c>
      <c r="M400" s="157" t="str">
        <f t="shared" si="114"/>
        <v>FH16_17</v>
      </c>
      <c r="N400" s="157">
        <f t="shared" ref="N400:N463" si="115">N352</f>
        <v>2.11595818818846E-2</v>
      </c>
      <c r="O400" s="157" t="s">
        <v>18</v>
      </c>
      <c r="P400" s="157" t="s">
        <v>195</v>
      </c>
      <c r="T400" s="157" t="s">
        <v>350</v>
      </c>
      <c r="U400" s="157" t="str">
        <f t="shared" si="107"/>
        <v>R_ES-APP-RA</v>
      </c>
      <c r="V400" s="157" t="str">
        <f t="shared" si="107"/>
        <v>FH16_17</v>
      </c>
      <c r="W400" s="157">
        <f t="shared" ref="W400:W463" si="116">W352</f>
        <v>1.9900470527555999E-2</v>
      </c>
      <c r="X400" s="157" t="s">
        <v>18</v>
      </c>
      <c r="Y400" s="157" t="s">
        <v>190</v>
      </c>
      <c r="AC400" s="157" t="s">
        <v>350</v>
      </c>
      <c r="AD400" s="157" t="str">
        <f t="shared" ref="AD400:AE415" si="117">U400</f>
        <v>R_ES-APP-RA</v>
      </c>
      <c r="AE400" s="157" t="str">
        <f t="shared" si="117"/>
        <v>FH16_17</v>
      </c>
      <c r="AF400" s="157">
        <f t="shared" ref="AF400:AF463" si="118">AF352</f>
        <v>2.1834856434323001E-2</v>
      </c>
      <c r="AG400" s="157" t="s">
        <v>18</v>
      </c>
      <c r="AH400" s="157" t="s">
        <v>196</v>
      </c>
      <c r="AL400" s="157" t="s">
        <v>350</v>
      </c>
      <c r="AM400" s="157" t="str">
        <f t="shared" ref="AM400:AN415" si="119">AD400</f>
        <v>R_ES-APP-RA</v>
      </c>
      <c r="AN400" s="157" t="str">
        <f t="shared" si="119"/>
        <v>FH16_17</v>
      </c>
      <c r="AO400" s="157">
        <f t="shared" ref="AO400:AO463" si="120">AO352</f>
        <v>2.0861762903381698E-2</v>
      </c>
      <c r="AP400" s="157" t="s">
        <v>18</v>
      </c>
      <c r="AQ400" s="157" t="s">
        <v>193</v>
      </c>
      <c r="AU400" s="157" t="s">
        <v>350</v>
      </c>
      <c r="AV400" s="157" t="str">
        <f t="shared" ref="AV400:AW415" si="121">AM400</f>
        <v>R_ES-APP-RA</v>
      </c>
      <c r="AW400" s="157" t="str">
        <f t="shared" si="121"/>
        <v>FH16_17</v>
      </c>
      <c r="AX400" s="157">
        <f t="shared" ref="AX400:AX463" si="122">AX352</f>
        <v>2.13427940914599E-2</v>
      </c>
      <c r="AY400" s="157" t="s">
        <v>18</v>
      </c>
      <c r="AZ400" s="157" t="s">
        <v>192</v>
      </c>
      <c r="BD400" s="157" t="s">
        <v>350</v>
      </c>
      <c r="BE400" s="157" t="str">
        <f t="shared" ref="BE400:BF415" si="123">AV400</f>
        <v>R_ES-APP-RA</v>
      </c>
      <c r="BF400" s="157" t="str">
        <f t="shared" si="123"/>
        <v>FH16_17</v>
      </c>
      <c r="BG400" s="157">
        <f t="shared" si="106"/>
        <v>2.0861762903381698E-2</v>
      </c>
      <c r="BH400" s="157" t="s">
        <v>18</v>
      </c>
      <c r="BI400" s="157" t="s">
        <v>194</v>
      </c>
      <c r="BM400" s="157" t="s">
        <v>350</v>
      </c>
      <c r="BN400" s="157" t="str">
        <f t="shared" ref="BN400:BO415" si="124">BE400</f>
        <v>R_ES-APP-RA</v>
      </c>
      <c r="BO400" s="157" t="str">
        <f t="shared" si="124"/>
        <v>FH16_17</v>
      </c>
      <c r="BP400" s="157">
        <f t="shared" ref="BP400:BP463" si="125">AX400</f>
        <v>2.13427940914599E-2</v>
      </c>
      <c r="BQ400" s="157" t="s">
        <v>18</v>
      </c>
      <c r="BR400" s="157" t="s">
        <v>191</v>
      </c>
    </row>
    <row r="401" spans="11:70">
      <c r="K401" s="157" t="s">
        <v>350</v>
      </c>
      <c r="L401" s="157" t="str">
        <f t="shared" si="113"/>
        <v>R_ES-APP-RA</v>
      </c>
      <c r="M401" s="157" t="str">
        <f t="shared" si="114"/>
        <v>FH18_19</v>
      </c>
      <c r="N401" s="157">
        <f t="shared" si="115"/>
        <v>2.12246785407572E-2</v>
      </c>
      <c r="O401" s="157" t="s">
        <v>18</v>
      </c>
      <c r="P401" s="157" t="s">
        <v>195</v>
      </c>
      <c r="T401" s="157" t="s">
        <v>350</v>
      </c>
      <c r="U401" s="157" t="str">
        <f t="shared" ref="U401:V416" si="126">L401</f>
        <v>R_ES-APP-RA</v>
      </c>
      <c r="V401" s="157" t="str">
        <f t="shared" si="126"/>
        <v>FH18_19</v>
      </c>
      <c r="W401" s="157">
        <f t="shared" si="116"/>
        <v>2.0107856361089999E-2</v>
      </c>
      <c r="X401" s="157" t="s">
        <v>18</v>
      </c>
      <c r="Y401" s="157" t="s">
        <v>190</v>
      </c>
      <c r="AC401" s="157" t="s">
        <v>350</v>
      </c>
      <c r="AD401" s="157" t="str">
        <f t="shared" si="117"/>
        <v>R_ES-APP-RA</v>
      </c>
      <c r="AE401" s="157" t="str">
        <f t="shared" si="117"/>
        <v>FH18_19</v>
      </c>
      <c r="AF401" s="157">
        <f t="shared" si="118"/>
        <v>2.1851663341138701E-2</v>
      </c>
      <c r="AG401" s="157" t="s">
        <v>18</v>
      </c>
      <c r="AH401" s="157" t="s">
        <v>196</v>
      </c>
      <c r="AL401" s="157" t="s">
        <v>350</v>
      </c>
      <c r="AM401" s="157" t="str">
        <f t="shared" si="119"/>
        <v>R_ES-APP-RA</v>
      </c>
      <c r="AN401" s="157" t="str">
        <f t="shared" si="119"/>
        <v>FH18_19</v>
      </c>
      <c r="AO401" s="157">
        <f t="shared" si="120"/>
        <v>2.0787222764254099E-2</v>
      </c>
      <c r="AP401" s="157" t="s">
        <v>18</v>
      </c>
      <c r="AQ401" s="157" t="s">
        <v>193</v>
      </c>
      <c r="AU401" s="157" t="s">
        <v>350</v>
      </c>
      <c r="AV401" s="157" t="str">
        <f t="shared" si="121"/>
        <v>R_ES-APP-RA</v>
      </c>
      <c r="AW401" s="157" t="str">
        <f t="shared" si="121"/>
        <v>FH18_19</v>
      </c>
      <c r="AX401" s="157">
        <f t="shared" si="122"/>
        <v>2.1302546509600999E-2</v>
      </c>
      <c r="AY401" s="157" t="s">
        <v>18</v>
      </c>
      <c r="AZ401" s="157" t="s">
        <v>192</v>
      </c>
      <c r="BD401" s="157" t="s">
        <v>350</v>
      </c>
      <c r="BE401" s="157" t="str">
        <f t="shared" si="123"/>
        <v>R_ES-APP-RA</v>
      </c>
      <c r="BF401" s="157" t="str">
        <f t="shared" si="123"/>
        <v>FH18_19</v>
      </c>
      <c r="BG401" s="157">
        <f t="shared" si="106"/>
        <v>2.0787222764254099E-2</v>
      </c>
      <c r="BH401" s="157" t="s">
        <v>18</v>
      </c>
      <c r="BI401" s="157" t="s">
        <v>194</v>
      </c>
      <c r="BM401" s="157" t="s">
        <v>350</v>
      </c>
      <c r="BN401" s="157" t="str">
        <f t="shared" si="124"/>
        <v>R_ES-APP-RA</v>
      </c>
      <c r="BO401" s="157" t="str">
        <f t="shared" si="124"/>
        <v>FH18_19</v>
      </c>
      <c r="BP401" s="157">
        <f t="shared" si="125"/>
        <v>2.1302546509600999E-2</v>
      </c>
      <c r="BQ401" s="157" t="s">
        <v>18</v>
      </c>
      <c r="BR401" s="157" t="s">
        <v>191</v>
      </c>
    </row>
    <row r="402" spans="11:70">
      <c r="K402" s="157" t="s">
        <v>350</v>
      </c>
      <c r="L402" s="157" t="str">
        <f t="shared" si="113"/>
        <v>R_ES-APP-RA</v>
      </c>
      <c r="M402" s="157" t="str">
        <f t="shared" si="114"/>
        <v>FH20_21</v>
      </c>
      <c r="N402" s="157">
        <f t="shared" si="115"/>
        <v>2.1196759693815001E-2</v>
      </c>
      <c r="O402" s="157" t="s">
        <v>18</v>
      </c>
      <c r="P402" s="157" t="s">
        <v>195</v>
      </c>
      <c r="T402" s="157" t="s">
        <v>350</v>
      </c>
      <c r="U402" s="157" t="str">
        <f t="shared" si="126"/>
        <v>R_ES-APP-RA</v>
      </c>
      <c r="V402" s="157" t="str">
        <f t="shared" si="126"/>
        <v>FH20_21</v>
      </c>
      <c r="W402" s="157">
        <f t="shared" si="116"/>
        <v>2.0969036728827498E-2</v>
      </c>
      <c r="X402" s="157" t="s">
        <v>18</v>
      </c>
      <c r="Y402" s="157" t="s">
        <v>190</v>
      </c>
      <c r="AC402" s="157" t="s">
        <v>350</v>
      </c>
      <c r="AD402" s="157" t="str">
        <f t="shared" si="117"/>
        <v>R_ES-APP-RA</v>
      </c>
      <c r="AE402" s="157" t="str">
        <f t="shared" si="117"/>
        <v>FH20_21</v>
      </c>
      <c r="AF402" s="157">
        <f t="shared" si="118"/>
        <v>2.15704297529681E-2</v>
      </c>
      <c r="AG402" s="157" t="s">
        <v>18</v>
      </c>
      <c r="AH402" s="157" t="s">
        <v>196</v>
      </c>
      <c r="AL402" s="157" t="s">
        <v>350</v>
      </c>
      <c r="AM402" s="157" t="str">
        <f t="shared" si="119"/>
        <v>R_ES-APP-RA</v>
      </c>
      <c r="AN402" s="157" t="str">
        <f t="shared" si="119"/>
        <v>FH20_21</v>
      </c>
      <c r="AO402" s="157">
        <f t="shared" si="120"/>
        <v>2.0999926566056201E-2</v>
      </c>
      <c r="AP402" s="157" t="s">
        <v>18</v>
      </c>
      <c r="AQ402" s="157" t="s">
        <v>193</v>
      </c>
      <c r="AU402" s="157" t="s">
        <v>350</v>
      </c>
      <c r="AV402" s="157" t="str">
        <f t="shared" si="121"/>
        <v>R_ES-APP-RA</v>
      </c>
      <c r="AW402" s="157" t="str">
        <f t="shared" si="121"/>
        <v>FH20_21</v>
      </c>
      <c r="AX402" s="157">
        <f t="shared" si="122"/>
        <v>2.17291485724036E-2</v>
      </c>
      <c r="AY402" s="157" t="s">
        <v>18</v>
      </c>
      <c r="AZ402" s="157" t="s">
        <v>192</v>
      </c>
      <c r="BD402" s="157" t="s">
        <v>350</v>
      </c>
      <c r="BE402" s="157" t="str">
        <f t="shared" si="123"/>
        <v>R_ES-APP-RA</v>
      </c>
      <c r="BF402" s="157" t="str">
        <f t="shared" si="123"/>
        <v>FH20_21</v>
      </c>
      <c r="BG402" s="157">
        <f t="shared" si="106"/>
        <v>2.0999926566056201E-2</v>
      </c>
      <c r="BH402" s="157" t="s">
        <v>18</v>
      </c>
      <c r="BI402" s="157" t="s">
        <v>194</v>
      </c>
      <c r="BM402" s="157" t="s">
        <v>350</v>
      </c>
      <c r="BN402" s="157" t="str">
        <f t="shared" si="124"/>
        <v>R_ES-APP-RA</v>
      </c>
      <c r="BO402" s="157" t="str">
        <f t="shared" si="124"/>
        <v>FH20_21</v>
      </c>
      <c r="BP402" s="157">
        <f t="shared" si="125"/>
        <v>2.17291485724036E-2</v>
      </c>
      <c r="BQ402" s="157" t="s">
        <v>18</v>
      </c>
      <c r="BR402" s="157" t="s">
        <v>191</v>
      </c>
    </row>
    <row r="403" spans="11:70">
      <c r="K403" s="158" t="s">
        <v>350</v>
      </c>
      <c r="L403" s="157" t="str">
        <f t="shared" si="113"/>
        <v>R_ES-APP-RA</v>
      </c>
      <c r="M403" s="157" t="str">
        <f t="shared" si="114"/>
        <v>FH22_23</v>
      </c>
      <c r="N403" s="157">
        <f t="shared" si="115"/>
        <v>2.13786036359911E-2</v>
      </c>
      <c r="O403" s="157" t="s">
        <v>18</v>
      </c>
      <c r="P403" s="157" t="s">
        <v>195</v>
      </c>
      <c r="T403" s="157" t="s">
        <v>350</v>
      </c>
      <c r="U403" s="157" t="str">
        <f t="shared" si="126"/>
        <v>R_ES-APP-RA</v>
      </c>
      <c r="V403" s="157" t="str">
        <f t="shared" si="126"/>
        <v>FH22_23</v>
      </c>
      <c r="W403" s="157">
        <f t="shared" si="116"/>
        <v>2.0691198572281501E-2</v>
      </c>
      <c r="X403" s="157" t="s">
        <v>18</v>
      </c>
      <c r="Y403" s="157" t="s">
        <v>190</v>
      </c>
      <c r="AC403" s="157" t="s">
        <v>350</v>
      </c>
      <c r="AD403" s="157" t="str">
        <f t="shared" si="117"/>
        <v>R_ES-APP-RA</v>
      </c>
      <c r="AE403" s="157" t="str">
        <f t="shared" si="117"/>
        <v>FH22_23</v>
      </c>
      <c r="AF403" s="157">
        <f t="shared" si="118"/>
        <v>2.1709141168517701E-2</v>
      </c>
      <c r="AG403" s="157" t="s">
        <v>18</v>
      </c>
      <c r="AH403" s="157" t="s">
        <v>196</v>
      </c>
      <c r="AL403" s="157" t="s">
        <v>350</v>
      </c>
      <c r="AM403" s="157" t="str">
        <f t="shared" si="119"/>
        <v>R_ES-APP-RA</v>
      </c>
      <c r="AN403" s="157" t="str">
        <f t="shared" si="119"/>
        <v>FH22_23</v>
      </c>
      <c r="AO403" s="157">
        <f t="shared" si="120"/>
        <v>2.12075715419054E-2</v>
      </c>
      <c r="AP403" s="157" t="s">
        <v>18</v>
      </c>
      <c r="AQ403" s="157" t="s">
        <v>193</v>
      </c>
      <c r="AU403" s="157" t="s">
        <v>350</v>
      </c>
      <c r="AV403" s="157" t="str">
        <f t="shared" si="121"/>
        <v>R_ES-APP-RA</v>
      </c>
      <c r="AW403" s="157" t="str">
        <f t="shared" si="121"/>
        <v>FH22_23</v>
      </c>
      <c r="AX403" s="157">
        <f t="shared" si="122"/>
        <v>2.2554595860836201E-2</v>
      </c>
      <c r="AY403" s="157" t="s">
        <v>18</v>
      </c>
      <c r="AZ403" s="157" t="s">
        <v>192</v>
      </c>
      <c r="BD403" s="157" t="s">
        <v>350</v>
      </c>
      <c r="BE403" s="157" t="str">
        <f t="shared" si="123"/>
        <v>R_ES-APP-RA</v>
      </c>
      <c r="BF403" s="157" t="str">
        <f t="shared" si="123"/>
        <v>FH22_23</v>
      </c>
      <c r="BG403" s="157">
        <f t="shared" si="106"/>
        <v>2.12075715419054E-2</v>
      </c>
      <c r="BH403" s="157" t="s">
        <v>18</v>
      </c>
      <c r="BI403" s="157" t="s">
        <v>194</v>
      </c>
      <c r="BM403" s="157" t="s">
        <v>350</v>
      </c>
      <c r="BN403" s="157" t="str">
        <f t="shared" si="124"/>
        <v>R_ES-APP-RA</v>
      </c>
      <c r="BO403" s="157" t="str">
        <f t="shared" si="124"/>
        <v>FH22_23</v>
      </c>
      <c r="BP403" s="157">
        <f t="shared" si="125"/>
        <v>2.2554595860836201E-2</v>
      </c>
      <c r="BQ403" s="157" t="s">
        <v>18</v>
      </c>
      <c r="BR403" s="157" t="s">
        <v>191</v>
      </c>
    </row>
    <row r="404" spans="11:70">
      <c r="K404" s="157" t="s">
        <v>350</v>
      </c>
      <c r="L404" s="157" t="str">
        <f t="shared" si="113"/>
        <v>R_ES-APP-RA</v>
      </c>
      <c r="M404" s="157" t="str">
        <f t="shared" si="114"/>
        <v>WH0_1</v>
      </c>
      <c r="N404" s="157">
        <f t="shared" si="115"/>
        <v>2.33000948138204E-2</v>
      </c>
      <c r="O404" s="157" t="s">
        <v>18</v>
      </c>
      <c r="P404" s="157" t="s">
        <v>195</v>
      </c>
      <c r="T404" s="157" t="s">
        <v>350</v>
      </c>
      <c r="U404" s="157" t="str">
        <f t="shared" si="126"/>
        <v>R_ES-APP-RA</v>
      </c>
      <c r="V404" s="157" t="str">
        <f t="shared" si="126"/>
        <v>WH0_1</v>
      </c>
      <c r="W404" s="157">
        <f t="shared" si="116"/>
        <v>2.7052832396289E-2</v>
      </c>
      <c r="X404" s="157" t="s">
        <v>18</v>
      </c>
      <c r="Y404" s="157" t="s">
        <v>190</v>
      </c>
      <c r="AC404" s="157" t="s">
        <v>350</v>
      </c>
      <c r="AD404" s="157" t="str">
        <f t="shared" si="117"/>
        <v>R_ES-APP-RA</v>
      </c>
      <c r="AE404" s="157" t="str">
        <f t="shared" si="117"/>
        <v>WH0_1</v>
      </c>
      <c r="AF404" s="157">
        <f t="shared" si="118"/>
        <v>2.6977531248366202E-2</v>
      </c>
      <c r="AG404" s="157" t="s">
        <v>18</v>
      </c>
      <c r="AH404" s="157" t="s">
        <v>196</v>
      </c>
      <c r="AL404" s="157" t="s">
        <v>350</v>
      </c>
      <c r="AM404" s="157" t="str">
        <f t="shared" si="119"/>
        <v>R_ES-APP-RA</v>
      </c>
      <c r="AN404" s="157" t="str">
        <f t="shared" si="119"/>
        <v>WH0_1</v>
      </c>
      <c r="AO404" s="157">
        <f t="shared" si="120"/>
        <v>2.6007960145311398E-2</v>
      </c>
      <c r="AP404" s="157" t="s">
        <v>18</v>
      </c>
      <c r="AQ404" s="157" t="s">
        <v>193</v>
      </c>
      <c r="AU404" s="157" t="s">
        <v>350</v>
      </c>
      <c r="AV404" s="157" t="str">
        <f t="shared" si="121"/>
        <v>R_ES-APP-RA</v>
      </c>
      <c r="AW404" s="157" t="str">
        <f t="shared" si="121"/>
        <v>WH0_1</v>
      </c>
      <c r="AX404" s="157">
        <f t="shared" si="122"/>
        <v>2.5192013319288099E-2</v>
      </c>
      <c r="AY404" s="157" t="s">
        <v>18</v>
      </c>
      <c r="AZ404" s="157" t="s">
        <v>192</v>
      </c>
      <c r="BD404" s="157" t="s">
        <v>350</v>
      </c>
      <c r="BE404" s="157" t="str">
        <f t="shared" si="123"/>
        <v>R_ES-APP-RA</v>
      </c>
      <c r="BF404" s="157" t="str">
        <f t="shared" si="123"/>
        <v>WH0_1</v>
      </c>
      <c r="BG404" s="157">
        <f t="shared" si="106"/>
        <v>2.6007960145311398E-2</v>
      </c>
      <c r="BH404" s="157" t="s">
        <v>18</v>
      </c>
      <c r="BI404" s="157" t="s">
        <v>194</v>
      </c>
      <c r="BM404" s="157" t="s">
        <v>350</v>
      </c>
      <c r="BN404" s="157" t="str">
        <f t="shared" si="124"/>
        <v>R_ES-APP-RA</v>
      </c>
      <c r="BO404" s="157" t="str">
        <f t="shared" si="124"/>
        <v>WH0_1</v>
      </c>
      <c r="BP404" s="157">
        <f t="shared" si="125"/>
        <v>2.5192013319288099E-2</v>
      </c>
      <c r="BQ404" s="157" t="s">
        <v>18</v>
      </c>
      <c r="BR404" s="157" t="s">
        <v>191</v>
      </c>
    </row>
    <row r="405" spans="11:70">
      <c r="K405" s="157" t="s">
        <v>350</v>
      </c>
      <c r="L405" s="157" t="str">
        <f t="shared" si="113"/>
        <v>R_ES-APP-RA</v>
      </c>
      <c r="M405" s="157" t="str">
        <f t="shared" si="114"/>
        <v>WH2_3</v>
      </c>
      <c r="N405" s="157">
        <f t="shared" si="115"/>
        <v>2.2949279837092901E-2</v>
      </c>
      <c r="O405" s="157" t="s">
        <v>18</v>
      </c>
      <c r="P405" s="157" t="s">
        <v>195</v>
      </c>
      <c r="T405" s="157" t="s">
        <v>350</v>
      </c>
      <c r="U405" s="157" t="str">
        <f t="shared" si="126"/>
        <v>R_ES-APP-RA</v>
      </c>
      <c r="V405" s="157" t="str">
        <f t="shared" si="126"/>
        <v>WH2_3</v>
      </c>
      <c r="W405" s="157">
        <f t="shared" si="116"/>
        <v>2.5013577036882999E-2</v>
      </c>
      <c r="X405" s="157" t="s">
        <v>18</v>
      </c>
      <c r="Y405" s="157" t="s">
        <v>190</v>
      </c>
      <c r="AC405" s="157" t="s">
        <v>350</v>
      </c>
      <c r="AD405" s="157" t="str">
        <f t="shared" si="117"/>
        <v>R_ES-APP-RA</v>
      </c>
      <c r="AE405" s="157" t="str">
        <f t="shared" si="117"/>
        <v>WH2_3</v>
      </c>
      <c r="AF405" s="157">
        <f t="shared" si="118"/>
        <v>2.6652958693426002E-2</v>
      </c>
      <c r="AG405" s="157" t="s">
        <v>18</v>
      </c>
      <c r="AH405" s="157" t="s">
        <v>196</v>
      </c>
      <c r="AL405" s="157" t="s">
        <v>350</v>
      </c>
      <c r="AM405" s="157" t="str">
        <f t="shared" si="119"/>
        <v>R_ES-APP-RA</v>
      </c>
      <c r="AN405" s="157" t="str">
        <f t="shared" si="119"/>
        <v>WH2_3</v>
      </c>
      <c r="AO405" s="157">
        <f t="shared" si="120"/>
        <v>2.5282231921475801E-2</v>
      </c>
      <c r="AP405" s="157" t="s">
        <v>18</v>
      </c>
      <c r="AQ405" s="157" t="s">
        <v>193</v>
      </c>
      <c r="AU405" s="157" t="s">
        <v>350</v>
      </c>
      <c r="AV405" s="157" t="str">
        <f t="shared" si="121"/>
        <v>R_ES-APP-RA</v>
      </c>
      <c r="AW405" s="157" t="str">
        <f t="shared" si="121"/>
        <v>WH2_3</v>
      </c>
      <c r="AX405" s="157">
        <f t="shared" si="122"/>
        <v>2.4011456297412501E-2</v>
      </c>
      <c r="AY405" s="157" t="s">
        <v>18</v>
      </c>
      <c r="AZ405" s="157" t="s">
        <v>192</v>
      </c>
      <c r="BD405" s="157" t="s">
        <v>350</v>
      </c>
      <c r="BE405" s="157" t="str">
        <f t="shared" si="123"/>
        <v>R_ES-APP-RA</v>
      </c>
      <c r="BF405" s="157" t="str">
        <f t="shared" si="123"/>
        <v>WH2_3</v>
      </c>
      <c r="BG405" s="157">
        <f t="shared" si="106"/>
        <v>2.5282231921475801E-2</v>
      </c>
      <c r="BH405" s="157" t="s">
        <v>18</v>
      </c>
      <c r="BI405" s="157" t="s">
        <v>194</v>
      </c>
      <c r="BM405" s="157" t="s">
        <v>350</v>
      </c>
      <c r="BN405" s="157" t="str">
        <f t="shared" si="124"/>
        <v>R_ES-APP-RA</v>
      </c>
      <c r="BO405" s="157" t="str">
        <f t="shared" si="124"/>
        <v>WH2_3</v>
      </c>
      <c r="BP405" s="157">
        <f t="shared" si="125"/>
        <v>2.4011456297412501E-2</v>
      </c>
      <c r="BQ405" s="157" t="s">
        <v>18</v>
      </c>
      <c r="BR405" s="157" t="s">
        <v>191</v>
      </c>
    </row>
    <row r="406" spans="11:70">
      <c r="K406" s="157" t="s">
        <v>350</v>
      </c>
      <c r="L406" s="157" t="str">
        <f t="shared" si="113"/>
        <v>R_ES-APP-RA</v>
      </c>
      <c r="M406" s="157" t="str">
        <f t="shared" si="114"/>
        <v>WH4_5</v>
      </c>
      <c r="N406" s="157">
        <f t="shared" si="115"/>
        <v>2.2222380945545701E-2</v>
      </c>
      <c r="O406" s="157" t="s">
        <v>18</v>
      </c>
      <c r="P406" s="157" t="s">
        <v>195</v>
      </c>
      <c r="T406" s="157" t="s">
        <v>350</v>
      </c>
      <c r="U406" s="157" t="str">
        <f t="shared" si="126"/>
        <v>R_ES-APP-RA</v>
      </c>
      <c r="V406" s="157" t="str">
        <f t="shared" si="126"/>
        <v>WH4_5</v>
      </c>
      <c r="W406" s="157">
        <f t="shared" si="116"/>
        <v>2.3696203770169001E-2</v>
      </c>
      <c r="X406" s="157" t="s">
        <v>18</v>
      </c>
      <c r="Y406" s="157" t="s">
        <v>190</v>
      </c>
      <c r="AC406" s="157" t="s">
        <v>350</v>
      </c>
      <c r="AD406" s="157" t="str">
        <f t="shared" si="117"/>
        <v>R_ES-APP-RA</v>
      </c>
      <c r="AE406" s="157" t="str">
        <f t="shared" si="117"/>
        <v>WH4_5</v>
      </c>
      <c r="AF406" s="157">
        <f t="shared" si="118"/>
        <v>2.4917071568632501E-2</v>
      </c>
      <c r="AG406" s="157" t="s">
        <v>18</v>
      </c>
      <c r="AH406" s="157" t="s">
        <v>196</v>
      </c>
      <c r="AL406" s="157" t="s">
        <v>350</v>
      </c>
      <c r="AM406" s="157" t="str">
        <f t="shared" si="119"/>
        <v>R_ES-APP-RA</v>
      </c>
      <c r="AN406" s="157" t="str">
        <f t="shared" si="119"/>
        <v>WH4_5</v>
      </c>
      <c r="AO406" s="157">
        <f t="shared" si="120"/>
        <v>2.3916599319823598E-2</v>
      </c>
      <c r="AP406" s="157" t="s">
        <v>18</v>
      </c>
      <c r="AQ406" s="157" t="s">
        <v>193</v>
      </c>
      <c r="AU406" s="157" t="s">
        <v>350</v>
      </c>
      <c r="AV406" s="157" t="str">
        <f t="shared" si="121"/>
        <v>R_ES-APP-RA</v>
      </c>
      <c r="AW406" s="157" t="str">
        <f t="shared" si="121"/>
        <v>WH4_5</v>
      </c>
      <c r="AX406" s="157">
        <f t="shared" si="122"/>
        <v>2.1583935635485999E-2</v>
      </c>
      <c r="AY406" s="157" t="s">
        <v>18</v>
      </c>
      <c r="AZ406" s="157" t="s">
        <v>192</v>
      </c>
      <c r="BD406" s="157" t="s">
        <v>350</v>
      </c>
      <c r="BE406" s="157" t="str">
        <f t="shared" si="123"/>
        <v>R_ES-APP-RA</v>
      </c>
      <c r="BF406" s="157" t="str">
        <f t="shared" si="123"/>
        <v>WH4_5</v>
      </c>
      <c r="BG406" s="157">
        <f t="shared" si="106"/>
        <v>2.3916599319823598E-2</v>
      </c>
      <c r="BH406" s="157" t="s">
        <v>18</v>
      </c>
      <c r="BI406" s="157" t="s">
        <v>194</v>
      </c>
      <c r="BM406" s="157" t="s">
        <v>350</v>
      </c>
      <c r="BN406" s="157" t="str">
        <f t="shared" si="124"/>
        <v>R_ES-APP-RA</v>
      </c>
      <c r="BO406" s="157" t="str">
        <f t="shared" si="124"/>
        <v>WH4_5</v>
      </c>
      <c r="BP406" s="157">
        <f t="shared" si="125"/>
        <v>2.1583935635485999E-2</v>
      </c>
      <c r="BQ406" s="157" t="s">
        <v>18</v>
      </c>
      <c r="BR406" s="157" t="s">
        <v>191</v>
      </c>
    </row>
    <row r="407" spans="11:70">
      <c r="K407" s="158" t="s">
        <v>350</v>
      </c>
      <c r="L407" s="157" t="str">
        <f t="shared" si="113"/>
        <v>R_ES-APP-RA</v>
      </c>
      <c r="M407" s="157" t="str">
        <f t="shared" si="114"/>
        <v>WH6_7</v>
      </c>
      <c r="N407" s="157">
        <f t="shared" si="115"/>
        <v>2.12585220509218E-2</v>
      </c>
      <c r="O407" s="157" t="s">
        <v>18</v>
      </c>
      <c r="P407" s="157" t="s">
        <v>195</v>
      </c>
      <c r="T407" s="157" t="s">
        <v>350</v>
      </c>
      <c r="U407" s="157" t="str">
        <f t="shared" si="126"/>
        <v>R_ES-APP-RA</v>
      </c>
      <c r="V407" s="157" t="str">
        <f t="shared" si="126"/>
        <v>WH6_7</v>
      </c>
      <c r="W407" s="157">
        <f t="shared" si="116"/>
        <v>2.3554467401049699E-2</v>
      </c>
      <c r="X407" s="157" t="s">
        <v>18</v>
      </c>
      <c r="Y407" s="157" t="s">
        <v>190</v>
      </c>
      <c r="AC407" s="157" t="s">
        <v>350</v>
      </c>
      <c r="AD407" s="157" t="str">
        <f t="shared" si="117"/>
        <v>R_ES-APP-RA</v>
      </c>
      <c r="AE407" s="157" t="str">
        <f t="shared" si="117"/>
        <v>WH6_7</v>
      </c>
      <c r="AF407" s="157">
        <f t="shared" si="118"/>
        <v>2.2314948777941799E-2</v>
      </c>
      <c r="AG407" s="157" t="s">
        <v>18</v>
      </c>
      <c r="AH407" s="157" t="s">
        <v>196</v>
      </c>
      <c r="AL407" s="157" t="s">
        <v>350</v>
      </c>
      <c r="AM407" s="157" t="str">
        <f t="shared" si="119"/>
        <v>R_ES-APP-RA</v>
      </c>
      <c r="AN407" s="157" t="str">
        <f t="shared" si="119"/>
        <v>WH6_7</v>
      </c>
      <c r="AO407" s="157">
        <f t="shared" si="120"/>
        <v>2.2630890443310299E-2</v>
      </c>
      <c r="AP407" s="157" t="s">
        <v>18</v>
      </c>
      <c r="AQ407" s="157" t="s">
        <v>193</v>
      </c>
      <c r="AU407" s="157" t="s">
        <v>350</v>
      </c>
      <c r="AV407" s="157" t="str">
        <f t="shared" si="121"/>
        <v>R_ES-APP-RA</v>
      </c>
      <c r="AW407" s="157" t="str">
        <f t="shared" si="121"/>
        <v>WH6_7</v>
      </c>
      <c r="AX407" s="157">
        <f t="shared" si="122"/>
        <v>1.9566457499601699E-2</v>
      </c>
      <c r="AY407" s="157" t="s">
        <v>18</v>
      </c>
      <c r="AZ407" s="157" t="s">
        <v>192</v>
      </c>
      <c r="BD407" s="157" t="s">
        <v>350</v>
      </c>
      <c r="BE407" s="157" t="str">
        <f t="shared" si="123"/>
        <v>R_ES-APP-RA</v>
      </c>
      <c r="BF407" s="157" t="str">
        <f t="shared" si="123"/>
        <v>WH6_7</v>
      </c>
      <c r="BG407" s="157">
        <f t="shared" si="106"/>
        <v>2.2630890443310299E-2</v>
      </c>
      <c r="BH407" s="157" t="s">
        <v>18</v>
      </c>
      <c r="BI407" s="157" t="s">
        <v>194</v>
      </c>
      <c r="BM407" s="157" t="s">
        <v>350</v>
      </c>
      <c r="BN407" s="157" t="str">
        <f t="shared" si="124"/>
        <v>R_ES-APP-RA</v>
      </c>
      <c r="BO407" s="157" t="str">
        <f t="shared" si="124"/>
        <v>WH6_7</v>
      </c>
      <c r="BP407" s="157">
        <f t="shared" si="125"/>
        <v>1.9566457499601699E-2</v>
      </c>
      <c r="BQ407" s="157" t="s">
        <v>18</v>
      </c>
      <c r="BR407" s="157" t="s">
        <v>191</v>
      </c>
    </row>
    <row r="408" spans="11:70">
      <c r="K408" s="157" t="s">
        <v>350</v>
      </c>
      <c r="L408" s="157" t="str">
        <f t="shared" si="113"/>
        <v>R_ES-APP-RA</v>
      </c>
      <c r="M408" s="157" t="str">
        <f t="shared" si="114"/>
        <v>WH8_9</v>
      </c>
      <c r="N408" s="157">
        <f t="shared" si="115"/>
        <v>2.07811308875425E-2</v>
      </c>
      <c r="O408" s="157" t="s">
        <v>18</v>
      </c>
      <c r="P408" s="157" t="s">
        <v>195</v>
      </c>
      <c r="T408" s="157" t="s">
        <v>350</v>
      </c>
      <c r="U408" s="157" t="str">
        <f t="shared" si="126"/>
        <v>R_ES-APP-RA</v>
      </c>
      <c r="V408" s="157" t="str">
        <f t="shared" si="126"/>
        <v>WH8_9</v>
      </c>
      <c r="W408" s="157">
        <f t="shared" si="116"/>
        <v>2.4300205766701801E-2</v>
      </c>
      <c r="X408" s="157" t="s">
        <v>18</v>
      </c>
      <c r="Y408" s="157" t="s">
        <v>190</v>
      </c>
      <c r="AC408" s="157" t="s">
        <v>350</v>
      </c>
      <c r="AD408" s="157" t="str">
        <f t="shared" si="117"/>
        <v>R_ES-APP-RA</v>
      </c>
      <c r="AE408" s="157" t="str">
        <f t="shared" si="117"/>
        <v>WH8_9</v>
      </c>
      <c r="AF408" s="157">
        <f t="shared" si="118"/>
        <v>2.06945793819697E-2</v>
      </c>
      <c r="AG408" s="157" t="s">
        <v>18</v>
      </c>
      <c r="AH408" s="157" t="s">
        <v>196</v>
      </c>
      <c r="AL408" s="157" t="s">
        <v>350</v>
      </c>
      <c r="AM408" s="157" t="str">
        <f t="shared" si="119"/>
        <v>R_ES-APP-RA</v>
      </c>
      <c r="AN408" s="157" t="str">
        <f t="shared" si="119"/>
        <v>WH8_9</v>
      </c>
      <c r="AO408" s="157">
        <f t="shared" si="120"/>
        <v>2.2198516505466399E-2</v>
      </c>
      <c r="AP408" s="157" t="s">
        <v>18</v>
      </c>
      <c r="AQ408" s="157" t="s">
        <v>193</v>
      </c>
      <c r="AU408" s="157" t="s">
        <v>350</v>
      </c>
      <c r="AV408" s="157" t="str">
        <f t="shared" si="121"/>
        <v>R_ES-APP-RA</v>
      </c>
      <c r="AW408" s="157" t="str">
        <f t="shared" si="121"/>
        <v>WH8_9</v>
      </c>
      <c r="AX408" s="157">
        <f t="shared" si="122"/>
        <v>1.89268898351184E-2</v>
      </c>
      <c r="AY408" s="157" t="s">
        <v>18</v>
      </c>
      <c r="AZ408" s="157" t="s">
        <v>192</v>
      </c>
      <c r="BD408" s="157" t="s">
        <v>350</v>
      </c>
      <c r="BE408" s="157" t="str">
        <f t="shared" si="123"/>
        <v>R_ES-APP-RA</v>
      </c>
      <c r="BF408" s="157" t="str">
        <f t="shared" si="123"/>
        <v>WH8_9</v>
      </c>
      <c r="BG408" s="157">
        <f t="shared" si="106"/>
        <v>2.2198516505466399E-2</v>
      </c>
      <c r="BH408" s="157" t="s">
        <v>18</v>
      </c>
      <c r="BI408" s="157" t="s">
        <v>194</v>
      </c>
      <c r="BM408" s="157" t="s">
        <v>350</v>
      </c>
      <c r="BN408" s="157" t="str">
        <f t="shared" si="124"/>
        <v>R_ES-APP-RA</v>
      </c>
      <c r="BO408" s="157" t="str">
        <f t="shared" si="124"/>
        <v>WH8_9</v>
      </c>
      <c r="BP408" s="157">
        <f t="shared" si="125"/>
        <v>1.89268898351184E-2</v>
      </c>
      <c r="BQ408" s="157" t="s">
        <v>18</v>
      </c>
      <c r="BR408" s="157" t="s">
        <v>191</v>
      </c>
    </row>
    <row r="409" spans="11:70">
      <c r="K409" s="157" t="s">
        <v>350</v>
      </c>
      <c r="L409" s="157" t="str">
        <f t="shared" si="113"/>
        <v>R_ES-APP-RA</v>
      </c>
      <c r="M409" s="157" t="str">
        <f t="shared" si="114"/>
        <v>WH10_11</v>
      </c>
      <c r="N409" s="157">
        <f t="shared" si="115"/>
        <v>2.0724743126449299E-2</v>
      </c>
      <c r="O409" s="157" t="s">
        <v>18</v>
      </c>
      <c r="P409" s="157" t="s">
        <v>195</v>
      </c>
      <c r="T409" s="157" t="s">
        <v>350</v>
      </c>
      <c r="U409" s="157" t="str">
        <f t="shared" si="126"/>
        <v>R_ES-APP-RA</v>
      </c>
      <c r="V409" s="157" t="str">
        <f t="shared" si="126"/>
        <v>WH10_11</v>
      </c>
      <c r="W409" s="157">
        <f t="shared" si="116"/>
        <v>2.6960606459662698E-2</v>
      </c>
      <c r="X409" s="157" t="s">
        <v>18</v>
      </c>
      <c r="Y409" s="157" t="s">
        <v>190</v>
      </c>
      <c r="AC409" s="157" t="s">
        <v>350</v>
      </c>
      <c r="AD409" s="157" t="str">
        <f t="shared" si="117"/>
        <v>R_ES-APP-RA</v>
      </c>
      <c r="AE409" s="157" t="str">
        <f t="shared" si="117"/>
        <v>WH10_11</v>
      </c>
      <c r="AF409" s="157">
        <f t="shared" si="118"/>
        <v>2.0337356222063702E-2</v>
      </c>
      <c r="AG409" s="157" t="s">
        <v>18</v>
      </c>
      <c r="AH409" s="157" t="s">
        <v>196</v>
      </c>
      <c r="AL409" s="157" t="s">
        <v>350</v>
      </c>
      <c r="AM409" s="157" t="str">
        <f t="shared" si="119"/>
        <v>R_ES-APP-RA</v>
      </c>
      <c r="AN409" s="157" t="str">
        <f t="shared" si="119"/>
        <v>WH10_11</v>
      </c>
      <c r="AO409" s="157">
        <f t="shared" si="120"/>
        <v>2.2894431747416202E-2</v>
      </c>
      <c r="AP409" s="157" t="s">
        <v>18</v>
      </c>
      <c r="AQ409" s="157" t="s">
        <v>193</v>
      </c>
      <c r="AU409" s="157" t="s">
        <v>350</v>
      </c>
      <c r="AV409" s="157" t="str">
        <f t="shared" si="121"/>
        <v>R_ES-APP-RA</v>
      </c>
      <c r="AW409" s="157" t="str">
        <f t="shared" si="121"/>
        <v>WH10_11</v>
      </c>
      <c r="AX409" s="157">
        <f t="shared" si="122"/>
        <v>1.9316772940714301E-2</v>
      </c>
      <c r="AY409" s="157" t="s">
        <v>18</v>
      </c>
      <c r="AZ409" s="157" t="s">
        <v>192</v>
      </c>
      <c r="BD409" s="157" t="s">
        <v>350</v>
      </c>
      <c r="BE409" s="157" t="str">
        <f t="shared" si="123"/>
        <v>R_ES-APP-RA</v>
      </c>
      <c r="BF409" s="157" t="str">
        <f t="shared" si="123"/>
        <v>WH10_11</v>
      </c>
      <c r="BG409" s="157">
        <f t="shared" si="106"/>
        <v>2.2894431747416202E-2</v>
      </c>
      <c r="BH409" s="157" t="s">
        <v>18</v>
      </c>
      <c r="BI409" s="157" t="s">
        <v>194</v>
      </c>
      <c r="BM409" s="157" t="s">
        <v>350</v>
      </c>
      <c r="BN409" s="157" t="str">
        <f t="shared" si="124"/>
        <v>R_ES-APP-RA</v>
      </c>
      <c r="BO409" s="157" t="str">
        <f t="shared" si="124"/>
        <v>WH10_11</v>
      </c>
      <c r="BP409" s="157">
        <f t="shared" si="125"/>
        <v>1.9316772940714301E-2</v>
      </c>
      <c r="BQ409" s="157" t="s">
        <v>18</v>
      </c>
      <c r="BR409" s="157" t="s">
        <v>191</v>
      </c>
    </row>
    <row r="410" spans="11:70">
      <c r="K410" s="157" t="s">
        <v>350</v>
      </c>
      <c r="L410" s="157" t="str">
        <f t="shared" si="113"/>
        <v>R_ES-APP-RA</v>
      </c>
      <c r="M410" s="157" t="str">
        <f t="shared" si="114"/>
        <v>WH12_13</v>
      </c>
      <c r="N410" s="157">
        <f t="shared" si="115"/>
        <v>2.13134263086159E-2</v>
      </c>
      <c r="O410" s="157" t="s">
        <v>18</v>
      </c>
      <c r="P410" s="157" t="s">
        <v>195</v>
      </c>
      <c r="T410" s="157" t="s">
        <v>350</v>
      </c>
      <c r="U410" s="157" t="str">
        <f t="shared" si="126"/>
        <v>R_ES-APP-RA</v>
      </c>
      <c r="V410" s="157" t="str">
        <f t="shared" si="126"/>
        <v>WH12_13</v>
      </c>
      <c r="W410" s="157">
        <f t="shared" si="116"/>
        <v>2.8194153221252599E-2</v>
      </c>
      <c r="X410" s="157" t="s">
        <v>18</v>
      </c>
      <c r="Y410" s="157" t="s">
        <v>190</v>
      </c>
      <c r="AC410" s="157" t="s">
        <v>350</v>
      </c>
      <c r="AD410" s="157" t="str">
        <f t="shared" si="117"/>
        <v>R_ES-APP-RA</v>
      </c>
      <c r="AE410" s="157" t="str">
        <f t="shared" si="117"/>
        <v>WH12_13</v>
      </c>
      <c r="AF410" s="157">
        <f t="shared" si="118"/>
        <v>2.15779233299048E-2</v>
      </c>
      <c r="AG410" s="157" t="s">
        <v>18</v>
      </c>
      <c r="AH410" s="157" t="s">
        <v>196</v>
      </c>
      <c r="AL410" s="157" t="s">
        <v>350</v>
      </c>
      <c r="AM410" s="157" t="str">
        <f t="shared" si="119"/>
        <v>R_ES-APP-RA</v>
      </c>
      <c r="AN410" s="157" t="str">
        <f t="shared" si="119"/>
        <v>WH12_13</v>
      </c>
      <c r="AO410" s="157">
        <f t="shared" si="120"/>
        <v>2.4369922056626501E-2</v>
      </c>
      <c r="AP410" s="157" t="s">
        <v>18</v>
      </c>
      <c r="AQ410" s="157" t="s">
        <v>193</v>
      </c>
      <c r="AU410" s="157" t="s">
        <v>350</v>
      </c>
      <c r="AV410" s="157" t="str">
        <f t="shared" si="121"/>
        <v>R_ES-APP-RA</v>
      </c>
      <c r="AW410" s="157" t="str">
        <f t="shared" si="121"/>
        <v>WH12_13</v>
      </c>
      <c r="AX410" s="157">
        <f t="shared" si="122"/>
        <v>2.1713679165996799E-2</v>
      </c>
      <c r="AY410" s="157" t="s">
        <v>18</v>
      </c>
      <c r="AZ410" s="157" t="s">
        <v>192</v>
      </c>
      <c r="BD410" s="157" t="s">
        <v>350</v>
      </c>
      <c r="BE410" s="157" t="str">
        <f t="shared" si="123"/>
        <v>R_ES-APP-RA</v>
      </c>
      <c r="BF410" s="157" t="str">
        <f t="shared" si="123"/>
        <v>WH12_13</v>
      </c>
      <c r="BG410" s="157">
        <f t="shared" si="106"/>
        <v>2.4369922056626501E-2</v>
      </c>
      <c r="BH410" s="157" t="s">
        <v>18</v>
      </c>
      <c r="BI410" s="157" t="s">
        <v>194</v>
      </c>
      <c r="BM410" s="157" t="s">
        <v>350</v>
      </c>
      <c r="BN410" s="157" t="str">
        <f t="shared" si="124"/>
        <v>R_ES-APP-RA</v>
      </c>
      <c r="BO410" s="157" t="str">
        <f t="shared" si="124"/>
        <v>WH12_13</v>
      </c>
      <c r="BP410" s="157">
        <f t="shared" si="125"/>
        <v>2.1713679165996799E-2</v>
      </c>
      <c r="BQ410" s="157" t="s">
        <v>18</v>
      </c>
      <c r="BR410" s="157" t="s">
        <v>191</v>
      </c>
    </row>
    <row r="411" spans="11:70">
      <c r="K411" s="158" t="s">
        <v>350</v>
      </c>
      <c r="L411" s="157" t="str">
        <f t="shared" si="113"/>
        <v>R_ES-APP-RA</v>
      </c>
      <c r="M411" s="157" t="str">
        <f t="shared" si="114"/>
        <v>WH14_15</v>
      </c>
      <c r="N411" s="157">
        <f t="shared" si="115"/>
        <v>2.2469105630351701E-2</v>
      </c>
      <c r="O411" s="157" t="s">
        <v>18</v>
      </c>
      <c r="P411" s="157" t="s">
        <v>195</v>
      </c>
      <c r="T411" s="157" t="s">
        <v>350</v>
      </c>
      <c r="U411" s="157" t="str">
        <f t="shared" si="126"/>
        <v>R_ES-APP-RA</v>
      </c>
      <c r="V411" s="157" t="str">
        <f t="shared" si="126"/>
        <v>WH14_15</v>
      </c>
      <c r="W411" s="157">
        <f t="shared" si="116"/>
        <v>2.77591077183275E-2</v>
      </c>
      <c r="X411" s="157" t="s">
        <v>18</v>
      </c>
      <c r="Y411" s="157" t="s">
        <v>190</v>
      </c>
      <c r="AC411" s="157" t="s">
        <v>350</v>
      </c>
      <c r="AD411" s="157" t="str">
        <f t="shared" si="117"/>
        <v>R_ES-APP-RA</v>
      </c>
      <c r="AE411" s="157" t="str">
        <f t="shared" si="117"/>
        <v>WH14_15</v>
      </c>
      <c r="AF411" s="157">
        <f t="shared" si="118"/>
        <v>2.4437223084675701E-2</v>
      </c>
      <c r="AG411" s="157" t="s">
        <v>18</v>
      </c>
      <c r="AH411" s="157" t="s">
        <v>196</v>
      </c>
      <c r="AL411" s="157" t="s">
        <v>350</v>
      </c>
      <c r="AM411" s="157" t="str">
        <f t="shared" si="119"/>
        <v>R_ES-APP-RA</v>
      </c>
      <c r="AN411" s="157" t="str">
        <f t="shared" si="119"/>
        <v>WH14_15</v>
      </c>
      <c r="AO411" s="157">
        <f t="shared" si="120"/>
        <v>2.5296656553616501E-2</v>
      </c>
      <c r="AP411" s="157" t="s">
        <v>18</v>
      </c>
      <c r="AQ411" s="157" t="s">
        <v>193</v>
      </c>
      <c r="AU411" s="157" t="s">
        <v>350</v>
      </c>
      <c r="AV411" s="157" t="str">
        <f t="shared" si="121"/>
        <v>R_ES-APP-RA</v>
      </c>
      <c r="AW411" s="157" t="str">
        <f t="shared" si="121"/>
        <v>WH14_15</v>
      </c>
      <c r="AX411" s="157">
        <f t="shared" si="122"/>
        <v>2.31546162990083E-2</v>
      </c>
      <c r="AY411" s="157" t="s">
        <v>18</v>
      </c>
      <c r="AZ411" s="157" t="s">
        <v>192</v>
      </c>
      <c r="BD411" s="157" t="s">
        <v>350</v>
      </c>
      <c r="BE411" s="157" t="str">
        <f t="shared" si="123"/>
        <v>R_ES-APP-RA</v>
      </c>
      <c r="BF411" s="157" t="str">
        <f t="shared" si="123"/>
        <v>WH14_15</v>
      </c>
      <c r="BG411" s="157">
        <f t="shared" si="106"/>
        <v>2.5296656553616501E-2</v>
      </c>
      <c r="BH411" s="157" t="s">
        <v>18</v>
      </c>
      <c r="BI411" s="157" t="s">
        <v>194</v>
      </c>
      <c r="BM411" s="157" t="s">
        <v>350</v>
      </c>
      <c r="BN411" s="157" t="str">
        <f t="shared" si="124"/>
        <v>R_ES-APP-RA</v>
      </c>
      <c r="BO411" s="157" t="str">
        <f t="shared" si="124"/>
        <v>WH14_15</v>
      </c>
      <c r="BP411" s="157">
        <f t="shared" si="125"/>
        <v>2.31546162990083E-2</v>
      </c>
      <c r="BQ411" s="157" t="s">
        <v>18</v>
      </c>
      <c r="BR411" s="157" t="s">
        <v>191</v>
      </c>
    </row>
    <row r="412" spans="11:70">
      <c r="K412" s="157" t="s">
        <v>350</v>
      </c>
      <c r="L412" s="157" t="str">
        <f t="shared" si="113"/>
        <v>R_ES-APP-RA</v>
      </c>
      <c r="M412" s="157" t="str">
        <f t="shared" si="114"/>
        <v>WH16_17</v>
      </c>
      <c r="N412" s="157">
        <f t="shared" si="115"/>
        <v>2.28058793544892E-2</v>
      </c>
      <c r="O412" s="157" t="s">
        <v>18</v>
      </c>
      <c r="P412" s="157" t="s">
        <v>195</v>
      </c>
      <c r="T412" s="157" t="s">
        <v>350</v>
      </c>
      <c r="U412" s="157" t="str">
        <f t="shared" si="126"/>
        <v>R_ES-APP-RA</v>
      </c>
      <c r="V412" s="157" t="str">
        <f t="shared" si="126"/>
        <v>WH16_17</v>
      </c>
      <c r="W412" s="157">
        <f t="shared" si="116"/>
        <v>2.7022500142114401E-2</v>
      </c>
      <c r="X412" s="157" t="s">
        <v>18</v>
      </c>
      <c r="Y412" s="157" t="s">
        <v>190</v>
      </c>
      <c r="AC412" s="157" t="s">
        <v>350</v>
      </c>
      <c r="AD412" s="157" t="str">
        <f t="shared" si="117"/>
        <v>R_ES-APP-RA</v>
      </c>
      <c r="AE412" s="157" t="str">
        <f t="shared" si="117"/>
        <v>WH16_17</v>
      </c>
      <c r="AF412" s="157">
        <f t="shared" si="118"/>
        <v>2.5705527690156701E-2</v>
      </c>
      <c r="AG412" s="157" t="s">
        <v>18</v>
      </c>
      <c r="AH412" s="157" t="s">
        <v>196</v>
      </c>
      <c r="AL412" s="157" t="s">
        <v>350</v>
      </c>
      <c r="AM412" s="157" t="str">
        <f t="shared" si="119"/>
        <v>R_ES-APP-RA</v>
      </c>
      <c r="AN412" s="157" t="str">
        <f t="shared" si="119"/>
        <v>WH16_17</v>
      </c>
      <c r="AO412" s="157">
        <f t="shared" si="120"/>
        <v>2.5303534826348499E-2</v>
      </c>
      <c r="AP412" s="157" t="s">
        <v>18</v>
      </c>
      <c r="AQ412" s="157" t="s">
        <v>193</v>
      </c>
      <c r="AU412" s="157" t="s">
        <v>350</v>
      </c>
      <c r="AV412" s="157" t="str">
        <f t="shared" si="121"/>
        <v>R_ES-APP-RA</v>
      </c>
      <c r="AW412" s="157" t="str">
        <f t="shared" si="121"/>
        <v>WH16_17</v>
      </c>
      <c r="AX412" s="157">
        <f t="shared" si="122"/>
        <v>2.3358570263712099E-2</v>
      </c>
      <c r="AY412" s="157" t="s">
        <v>18</v>
      </c>
      <c r="AZ412" s="157" t="s">
        <v>192</v>
      </c>
      <c r="BD412" s="157" t="s">
        <v>350</v>
      </c>
      <c r="BE412" s="157" t="str">
        <f t="shared" si="123"/>
        <v>R_ES-APP-RA</v>
      </c>
      <c r="BF412" s="157" t="str">
        <f t="shared" si="123"/>
        <v>WH16_17</v>
      </c>
      <c r="BG412" s="157">
        <f t="shared" si="106"/>
        <v>2.5303534826348499E-2</v>
      </c>
      <c r="BH412" s="157" t="s">
        <v>18</v>
      </c>
      <c r="BI412" s="157" t="s">
        <v>194</v>
      </c>
      <c r="BM412" s="157" t="s">
        <v>350</v>
      </c>
      <c r="BN412" s="157" t="str">
        <f t="shared" si="124"/>
        <v>R_ES-APP-RA</v>
      </c>
      <c r="BO412" s="157" t="str">
        <f t="shared" si="124"/>
        <v>WH16_17</v>
      </c>
      <c r="BP412" s="157">
        <f t="shared" si="125"/>
        <v>2.3358570263712099E-2</v>
      </c>
      <c r="BQ412" s="157" t="s">
        <v>18</v>
      </c>
      <c r="BR412" s="157" t="s">
        <v>191</v>
      </c>
    </row>
    <row r="413" spans="11:70">
      <c r="K413" s="157" t="s">
        <v>350</v>
      </c>
      <c r="L413" s="157" t="str">
        <f t="shared" si="113"/>
        <v>R_ES-APP-RA</v>
      </c>
      <c r="M413" s="157" t="str">
        <f t="shared" si="114"/>
        <v>WH18_19</v>
      </c>
      <c r="N413" s="157">
        <f t="shared" si="115"/>
        <v>2.2833551053567502E-2</v>
      </c>
      <c r="O413" s="157" t="s">
        <v>18</v>
      </c>
      <c r="P413" s="157" t="s">
        <v>195</v>
      </c>
      <c r="T413" s="157" t="s">
        <v>350</v>
      </c>
      <c r="U413" s="157" t="str">
        <f t="shared" si="126"/>
        <v>R_ES-APP-RA</v>
      </c>
      <c r="V413" s="157" t="str">
        <f t="shared" si="126"/>
        <v>WH18_19</v>
      </c>
      <c r="W413" s="157">
        <f t="shared" si="116"/>
        <v>2.67517944660614E-2</v>
      </c>
      <c r="X413" s="157" t="s">
        <v>18</v>
      </c>
      <c r="Y413" s="157" t="s">
        <v>190</v>
      </c>
      <c r="AC413" s="157" t="s">
        <v>350</v>
      </c>
      <c r="AD413" s="157" t="str">
        <f t="shared" si="117"/>
        <v>R_ES-APP-RA</v>
      </c>
      <c r="AE413" s="157" t="str">
        <f t="shared" si="117"/>
        <v>WH18_19</v>
      </c>
      <c r="AF413" s="157">
        <f t="shared" si="118"/>
        <v>2.5592794365341599E-2</v>
      </c>
      <c r="AG413" s="157" t="s">
        <v>18</v>
      </c>
      <c r="AH413" s="157" t="s">
        <v>196</v>
      </c>
      <c r="AL413" s="157" t="s">
        <v>350</v>
      </c>
      <c r="AM413" s="157" t="str">
        <f t="shared" si="119"/>
        <v>R_ES-APP-RA</v>
      </c>
      <c r="AN413" s="157" t="str">
        <f t="shared" si="119"/>
        <v>WH18_19</v>
      </c>
      <c r="AO413" s="157">
        <f t="shared" si="120"/>
        <v>2.4969586031286201E-2</v>
      </c>
      <c r="AP413" s="157" t="s">
        <v>18</v>
      </c>
      <c r="AQ413" s="157" t="s">
        <v>193</v>
      </c>
      <c r="AU413" s="157" t="s">
        <v>350</v>
      </c>
      <c r="AV413" s="157" t="str">
        <f t="shared" si="121"/>
        <v>R_ES-APP-RA</v>
      </c>
      <c r="AW413" s="157" t="str">
        <f t="shared" si="121"/>
        <v>WH18_19</v>
      </c>
      <c r="AX413" s="157">
        <f t="shared" si="122"/>
        <v>2.3127630615324E-2</v>
      </c>
      <c r="AY413" s="157" t="s">
        <v>18</v>
      </c>
      <c r="AZ413" s="157" t="s">
        <v>192</v>
      </c>
      <c r="BD413" s="157" t="s">
        <v>350</v>
      </c>
      <c r="BE413" s="157" t="str">
        <f t="shared" si="123"/>
        <v>R_ES-APP-RA</v>
      </c>
      <c r="BF413" s="157" t="str">
        <f t="shared" si="123"/>
        <v>WH18_19</v>
      </c>
      <c r="BG413" s="157">
        <f t="shared" si="106"/>
        <v>2.4969586031286201E-2</v>
      </c>
      <c r="BH413" s="157" t="s">
        <v>18</v>
      </c>
      <c r="BI413" s="157" t="s">
        <v>194</v>
      </c>
      <c r="BM413" s="157" t="s">
        <v>350</v>
      </c>
      <c r="BN413" s="157" t="str">
        <f t="shared" si="124"/>
        <v>R_ES-APP-RA</v>
      </c>
      <c r="BO413" s="157" t="str">
        <f t="shared" si="124"/>
        <v>WH18_19</v>
      </c>
      <c r="BP413" s="157">
        <f t="shared" si="125"/>
        <v>2.3127630615324E-2</v>
      </c>
      <c r="BQ413" s="157" t="s">
        <v>18</v>
      </c>
      <c r="BR413" s="157" t="s">
        <v>191</v>
      </c>
    </row>
    <row r="414" spans="11:70">
      <c r="K414" s="157" t="s">
        <v>350</v>
      </c>
      <c r="L414" s="157" t="str">
        <f t="shared" si="113"/>
        <v>R_ES-APP-RA</v>
      </c>
      <c r="M414" s="157" t="str">
        <f t="shared" si="114"/>
        <v>WH20_21</v>
      </c>
      <c r="N414" s="157">
        <f t="shared" si="115"/>
        <v>2.2715455782190402E-2</v>
      </c>
      <c r="O414" s="157" t="s">
        <v>18</v>
      </c>
      <c r="P414" s="157" t="s">
        <v>195</v>
      </c>
      <c r="T414" s="157" t="s">
        <v>350</v>
      </c>
      <c r="U414" s="157" t="str">
        <f t="shared" si="126"/>
        <v>R_ES-APP-RA</v>
      </c>
      <c r="V414" s="157" t="str">
        <f t="shared" si="126"/>
        <v>WH20_21</v>
      </c>
      <c r="W414" s="157">
        <f t="shared" si="116"/>
        <v>2.8393351379152599E-2</v>
      </c>
      <c r="X414" s="157" t="s">
        <v>18</v>
      </c>
      <c r="Y414" s="157" t="s">
        <v>190</v>
      </c>
      <c r="AC414" s="157" t="s">
        <v>350</v>
      </c>
      <c r="AD414" s="157" t="str">
        <f t="shared" si="117"/>
        <v>R_ES-APP-RA</v>
      </c>
      <c r="AE414" s="157" t="str">
        <f t="shared" si="117"/>
        <v>WH20_21</v>
      </c>
      <c r="AF414" s="157">
        <f t="shared" si="118"/>
        <v>2.51280963570105E-2</v>
      </c>
      <c r="AG414" s="157" t="s">
        <v>18</v>
      </c>
      <c r="AH414" s="157" t="s">
        <v>196</v>
      </c>
      <c r="AL414" s="157" t="s">
        <v>350</v>
      </c>
      <c r="AM414" s="157" t="str">
        <f t="shared" si="119"/>
        <v>R_ES-APP-RA</v>
      </c>
      <c r="AN414" s="157" t="str">
        <f t="shared" si="119"/>
        <v>WH20_21</v>
      </c>
      <c r="AO414" s="157">
        <f t="shared" si="120"/>
        <v>2.51936667769471E-2</v>
      </c>
      <c r="AP414" s="157" t="s">
        <v>18</v>
      </c>
      <c r="AQ414" s="157" t="s">
        <v>193</v>
      </c>
      <c r="AU414" s="157" t="s">
        <v>350</v>
      </c>
      <c r="AV414" s="157" t="str">
        <f t="shared" si="121"/>
        <v>R_ES-APP-RA</v>
      </c>
      <c r="AW414" s="157" t="str">
        <f t="shared" si="121"/>
        <v>WH20_21</v>
      </c>
      <c r="AX414" s="157">
        <f t="shared" si="122"/>
        <v>2.3066922677741498E-2</v>
      </c>
      <c r="AY414" s="157" t="s">
        <v>18</v>
      </c>
      <c r="AZ414" s="157" t="s">
        <v>192</v>
      </c>
      <c r="BD414" s="157" t="s">
        <v>350</v>
      </c>
      <c r="BE414" s="157" t="str">
        <f t="shared" si="123"/>
        <v>R_ES-APP-RA</v>
      </c>
      <c r="BF414" s="157" t="str">
        <f t="shared" si="123"/>
        <v>WH20_21</v>
      </c>
      <c r="BG414" s="157">
        <f t="shared" si="106"/>
        <v>2.51936667769471E-2</v>
      </c>
      <c r="BH414" s="157" t="s">
        <v>18</v>
      </c>
      <c r="BI414" s="157" t="s">
        <v>194</v>
      </c>
      <c r="BM414" s="157" t="s">
        <v>350</v>
      </c>
      <c r="BN414" s="157" t="str">
        <f t="shared" si="124"/>
        <v>R_ES-APP-RA</v>
      </c>
      <c r="BO414" s="157" t="str">
        <f t="shared" si="124"/>
        <v>WH20_21</v>
      </c>
      <c r="BP414" s="157">
        <f t="shared" si="125"/>
        <v>2.3066922677741498E-2</v>
      </c>
      <c r="BQ414" s="157" t="s">
        <v>18</v>
      </c>
      <c r="BR414" s="157" t="s">
        <v>191</v>
      </c>
    </row>
    <row r="415" spans="11:70">
      <c r="K415" s="158" t="s">
        <v>350</v>
      </c>
      <c r="L415" s="157" t="str">
        <f t="shared" si="113"/>
        <v>R_ES-APP-RA</v>
      </c>
      <c r="M415" s="157" t="str">
        <f t="shared" si="114"/>
        <v>WH22_23</v>
      </c>
      <c r="N415" s="157">
        <f t="shared" si="115"/>
        <v>2.2889826289936899E-2</v>
      </c>
      <c r="O415" s="157" t="s">
        <v>18</v>
      </c>
      <c r="P415" s="157" t="s">
        <v>195</v>
      </c>
      <c r="T415" s="157" t="s">
        <v>350</v>
      </c>
      <c r="U415" s="157" t="str">
        <f t="shared" si="126"/>
        <v>R_ES-APP-RA</v>
      </c>
      <c r="V415" s="157" t="str">
        <f t="shared" si="126"/>
        <v>WH22_23</v>
      </c>
      <c r="W415" s="157">
        <f t="shared" si="116"/>
        <v>2.8309781661700801E-2</v>
      </c>
      <c r="X415" s="157" t="s">
        <v>18</v>
      </c>
      <c r="Y415" s="157" t="s">
        <v>190</v>
      </c>
      <c r="AC415" s="157" t="s">
        <v>350</v>
      </c>
      <c r="AD415" s="157" t="str">
        <f t="shared" si="117"/>
        <v>R_ES-APP-RA</v>
      </c>
      <c r="AE415" s="157" t="str">
        <f t="shared" si="117"/>
        <v>WH22_23</v>
      </c>
      <c r="AF415" s="157">
        <f t="shared" si="118"/>
        <v>2.54920738775338E-2</v>
      </c>
      <c r="AG415" s="157" t="s">
        <v>18</v>
      </c>
      <c r="AH415" s="157" t="s">
        <v>196</v>
      </c>
      <c r="AL415" s="157" t="s">
        <v>350</v>
      </c>
      <c r="AM415" s="157" t="str">
        <f t="shared" si="119"/>
        <v>R_ES-APP-RA</v>
      </c>
      <c r="AN415" s="157" t="str">
        <f t="shared" si="119"/>
        <v>WH22_23</v>
      </c>
      <c r="AO415" s="157">
        <f t="shared" si="120"/>
        <v>2.5793097568826001E-2</v>
      </c>
      <c r="AP415" s="157" t="s">
        <v>18</v>
      </c>
      <c r="AQ415" s="157" t="s">
        <v>193</v>
      </c>
      <c r="AU415" s="157" t="s">
        <v>350</v>
      </c>
      <c r="AV415" s="157" t="str">
        <f t="shared" si="121"/>
        <v>R_ES-APP-RA</v>
      </c>
      <c r="AW415" s="157" t="str">
        <f t="shared" si="121"/>
        <v>WH22_23</v>
      </c>
      <c r="AX415" s="157">
        <f t="shared" si="122"/>
        <v>2.46581494217923E-2</v>
      </c>
      <c r="AY415" s="157" t="s">
        <v>18</v>
      </c>
      <c r="AZ415" s="157" t="s">
        <v>192</v>
      </c>
      <c r="BD415" s="157" t="s">
        <v>350</v>
      </c>
      <c r="BE415" s="157" t="str">
        <f t="shared" si="123"/>
        <v>R_ES-APP-RA</v>
      </c>
      <c r="BF415" s="157" t="str">
        <f t="shared" si="123"/>
        <v>WH22_23</v>
      </c>
      <c r="BG415" s="157">
        <f t="shared" si="106"/>
        <v>2.5793097568826001E-2</v>
      </c>
      <c r="BH415" s="157" t="s">
        <v>18</v>
      </c>
      <c r="BI415" s="157" t="s">
        <v>194</v>
      </c>
      <c r="BM415" s="157" t="s">
        <v>350</v>
      </c>
      <c r="BN415" s="157" t="str">
        <f t="shared" si="124"/>
        <v>R_ES-APP-RA</v>
      </c>
      <c r="BO415" s="157" t="str">
        <f t="shared" si="124"/>
        <v>WH22_23</v>
      </c>
      <c r="BP415" s="157">
        <f t="shared" si="125"/>
        <v>2.46581494217923E-2</v>
      </c>
      <c r="BQ415" s="157" t="s">
        <v>18</v>
      </c>
      <c r="BR415" s="157" t="s">
        <v>191</v>
      </c>
    </row>
    <row r="416" spans="11:70">
      <c r="K416" s="157" t="s">
        <v>350</v>
      </c>
      <c r="L416" s="157" t="str">
        <f>C17</f>
        <v>R_ES-APP-OTH</v>
      </c>
      <c r="M416" s="157" t="str">
        <f t="shared" si="114"/>
        <v>RH0_1</v>
      </c>
      <c r="N416" s="157">
        <f t="shared" si="115"/>
        <v>2.0724659037165499E-2</v>
      </c>
      <c r="O416" s="157" t="s">
        <v>18</v>
      </c>
      <c r="P416" s="157" t="s">
        <v>195</v>
      </c>
      <c r="T416" s="157" t="s">
        <v>350</v>
      </c>
      <c r="U416" s="157" t="str">
        <f t="shared" si="126"/>
        <v>R_ES-APP-OTH</v>
      </c>
      <c r="V416" s="157" t="str">
        <f t="shared" si="126"/>
        <v>RH0_1</v>
      </c>
      <c r="W416" s="157">
        <f t="shared" si="116"/>
        <v>2.1114941725154501E-2</v>
      </c>
      <c r="X416" s="157" t="s">
        <v>18</v>
      </c>
      <c r="Y416" s="157" t="s">
        <v>190</v>
      </c>
      <c r="AC416" s="157" t="s">
        <v>350</v>
      </c>
      <c r="AD416" s="157" t="str">
        <f t="shared" ref="AD416:AE463" si="127">U416</f>
        <v>R_ES-APP-OTH</v>
      </c>
      <c r="AE416" s="157" t="str">
        <f t="shared" si="127"/>
        <v>RH0_1</v>
      </c>
      <c r="AF416" s="157">
        <f t="shared" si="118"/>
        <v>2.15588607712188E-2</v>
      </c>
      <c r="AG416" s="157" t="s">
        <v>18</v>
      </c>
      <c r="AH416" s="157" t="s">
        <v>196</v>
      </c>
      <c r="AL416" s="157" t="s">
        <v>350</v>
      </c>
      <c r="AM416" s="157" t="str">
        <f t="shared" ref="AM416:AN463" si="128">AD416</f>
        <v>R_ES-APP-OTH</v>
      </c>
      <c r="AN416" s="157" t="str">
        <f t="shared" si="128"/>
        <v>RH0_1</v>
      </c>
      <c r="AO416" s="157">
        <f t="shared" si="120"/>
        <v>2.1100281615679801E-2</v>
      </c>
      <c r="AP416" s="157" t="s">
        <v>18</v>
      </c>
      <c r="AQ416" s="157" t="s">
        <v>193</v>
      </c>
      <c r="AU416" s="157" t="s">
        <v>350</v>
      </c>
      <c r="AV416" s="157" t="str">
        <f t="shared" ref="AV416:AW463" si="129">AM416</f>
        <v>R_ES-APP-OTH</v>
      </c>
      <c r="AW416" s="157" t="str">
        <f t="shared" si="129"/>
        <v>RH0_1</v>
      </c>
      <c r="AX416" s="157">
        <f t="shared" si="122"/>
        <v>2.16553453978117E-2</v>
      </c>
      <c r="AY416" s="157" t="s">
        <v>18</v>
      </c>
      <c r="AZ416" s="157" t="s">
        <v>192</v>
      </c>
      <c r="BD416" s="157" t="s">
        <v>350</v>
      </c>
      <c r="BE416" s="157" t="str">
        <f t="shared" ref="BE416:BF463" si="130">AV416</f>
        <v>R_ES-APP-OTH</v>
      </c>
      <c r="BF416" s="157" t="str">
        <f t="shared" si="130"/>
        <v>RH0_1</v>
      </c>
      <c r="BG416" s="157">
        <f t="shared" si="106"/>
        <v>2.1100281615679801E-2</v>
      </c>
      <c r="BH416" s="157" t="s">
        <v>18</v>
      </c>
      <c r="BI416" s="157" t="s">
        <v>194</v>
      </c>
      <c r="BM416" s="157" t="s">
        <v>350</v>
      </c>
      <c r="BN416" s="157" t="str">
        <f t="shared" ref="BN416:BO463" si="131">BE416</f>
        <v>R_ES-APP-OTH</v>
      </c>
      <c r="BO416" s="157" t="str">
        <f t="shared" si="131"/>
        <v>RH0_1</v>
      </c>
      <c r="BP416" s="157">
        <f t="shared" si="125"/>
        <v>2.16553453978117E-2</v>
      </c>
      <c r="BQ416" s="157" t="s">
        <v>18</v>
      </c>
      <c r="BR416" s="157" t="s">
        <v>191</v>
      </c>
    </row>
    <row r="417" spans="11:70">
      <c r="K417" s="157" t="s">
        <v>350</v>
      </c>
      <c r="L417" s="157" t="str">
        <f t="shared" ref="L417:L463" si="132">L416</f>
        <v>R_ES-APP-OTH</v>
      </c>
      <c r="M417" s="157" t="str">
        <f t="shared" si="114"/>
        <v>RH2_3</v>
      </c>
      <c r="N417" s="157">
        <f t="shared" si="115"/>
        <v>2.0606913950845501E-2</v>
      </c>
      <c r="O417" s="157" t="s">
        <v>18</v>
      </c>
      <c r="P417" s="157" t="s">
        <v>195</v>
      </c>
      <c r="T417" s="157" t="s">
        <v>350</v>
      </c>
      <c r="U417" s="157" t="str">
        <f t="shared" ref="U417:V463" si="133">L417</f>
        <v>R_ES-APP-OTH</v>
      </c>
      <c r="V417" s="157" t="str">
        <f t="shared" si="133"/>
        <v>RH2_3</v>
      </c>
      <c r="W417" s="157">
        <f t="shared" si="116"/>
        <v>1.9269377650939001E-2</v>
      </c>
      <c r="X417" s="157" t="s">
        <v>18</v>
      </c>
      <c r="Y417" s="157" t="s">
        <v>190</v>
      </c>
      <c r="AC417" s="157" t="s">
        <v>350</v>
      </c>
      <c r="AD417" s="157" t="str">
        <f t="shared" si="127"/>
        <v>R_ES-APP-OTH</v>
      </c>
      <c r="AE417" s="157" t="str">
        <f t="shared" si="127"/>
        <v>RH2_3</v>
      </c>
      <c r="AF417" s="157">
        <f t="shared" si="118"/>
        <v>2.1716461727874999E-2</v>
      </c>
      <c r="AG417" s="157" t="s">
        <v>18</v>
      </c>
      <c r="AH417" s="157" t="s">
        <v>196</v>
      </c>
      <c r="AL417" s="157" t="s">
        <v>350</v>
      </c>
      <c r="AM417" s="157" t="str">
        <f t="shared" si="128"/>
        <v>R_ES-APP-OTH</v>
      </c>
      <c r="AN417" s="157" t="str">
        <f t="shared" si="128"/>
        <v>RH2_3</v>
      </c>
      <c r="AO417" s="157">
        <f t="shared" si="120"/>
        <v>2.02044634746338E-2</v>
      </c>
      <c r="AP417" s="157" t="s">
        <v>18</v>
      </c>
      <c r="AQ417" s="157" t="s">
        <v>193</v>
      </c>
      <c r="AU417" s="157" t="s">
        <v>350</v>
      </c>
      <c r="AV417" s="157" t="str">
        <f t="shared" si="129"/>
        <v>R_ES-APP-OTH</v>
      </c>
      <c r="AW417" s="157" t="str">
        <f t="shared" si="129"/>
        <v>RH2_3</v>
      </c>
      <c r="AX417" s="157">
        <f t="shared" si="122"/>
        <v>1.9761792817229899E-2</v>
      </c>
      <c r="AY417" s="157" t="s">
        <v>18</v>
      </c>
      <c r="AZ417" s="157" t="s">
        <v>192</v>
      </c>
      <c r="BD417" s="157" t="s">
        <v>350</v>
      </c>
      <c r="BE417" s="157" t="str">
        <f t="shared" si="130"/>
        <v>R_ES-APP-OTH</v>
      </c>
      <c r="BF417" s="157" t="str">
        <f t="shared" si="130"/>
        <v>RH2_3</v>
      </c>
      <c r="BG417" s="157">
        <f t="shared" ref="BG417:BG480" si="134">AO417</f>
        <v>2.02044634746338E-2</v>
      </c>
      <c r="BH417" s="157" t="s">
        <v>18</v>
      </c>
      <c r="BI417" s="157" t="s">
        <v>194</v>
      </c>
      <c r="BM417" s="157" t="s">
        <v>350</v>
      </c>
      <c r="BN417" s="157" t="str">
        <f t="shared" si="131"/>
        <v>R_ES-APP-OTH</v>
      </c>
      <c r="BO417" s="157" t="str">
        <f t="shared" si="131"/>
        <v>RH2_3</v>
      </c>
      <c r="BP417" s="157">
        <f t="shared" si="125"/>
        <v>1.9761792817229899E-2</v>
      </c>
      <c r="BQ417" s="157" t="s">
        <v>18</v>
      </c>
      <c r="BR417" s="157" t="s">
        <v>191</v>
      </c>
    </row>
    <row r="418" spans="11:70">
      <c r="K418" s="157" t="s">
        <v>350</v>
      </c>
      <c r="L418" s="157" t="str">
        <f t="shared" si="132"/>
        <v>R_ES-APP-OTH</v>
      </c>
      <c r="M418" s="157" t="str">
        <f t="shared" si="114"/>
        <v>RH4_5</v>
      </c>
      <c r="N418" s="157">
        <f t="shared" si="115"/>
        <v>1.99087438710615E-2</v>
      </c>
      <c r="O418" s="157" t="s">
        <v>18</v>
      </c>
      <c r="P418" s="157" t="s">
        <v>195</v>
      </c>
      <c r="T418" s="157" t="s">
        <v>350</v>
      </c>
      <c r="U418" s="157" t="str">
        <f t="shared" si="133"/>
        <v>R_ES-APP-OTH</v>
      </c>
      <c r="V418" s="157" t="str">
        <f t="shared" si="133"/>
        <v>RH4_5</v>
      </c>
      <c r="W418" s="157">
        <f t="shared" si="116"/>
        <v>1.85538915735157E-2</v>
      </c>
      <c r="X418" s="157" t="s">
        <v>18</v>
      </c>
      <c r="Y418" s="157" t="s">
        <v>190</v>
      </c>
      <c r="AC418" s="157" t="s">
        <v>350</v>
      </c>
      <c r="AD418" s="157" t="str">
        <f t="shared" si="127"/>
        <v>R_ES-APP-OTH</v>
      </c>
      <c r="AE418" s="157" t="str">
        <f t="shared" si="127"/>
        <v>RH4_5</v>
      </c>
      <c r="AF418" s="157">
        <f t="shared" si="118"/>
        <v>2.10410330240004E-2</v>
      </c>
      <c r="AG418" s="157" t="s">
        <v>18</v>
      </c>
      <c r="AH418" s="157" t="s">
        <v>196</v>
      </c>
      <c r="AL418" s="157" t="s">
        <v>350</v>
      </c>
      <c r="AM418" s="157" t="str">
        <f t="shared" si="128"/>
        <v>R_ES-APP-OTH</v>
      </c>
      <c r="AN418" s="157" t="str">
        <f t="shared" si="128"/>
        <v>RH4_5</v>
      </c>
      <c r="AO418" s="157">
        <f t="shared" si="120"/>
        <v>1.9159866676335801E-2</v>
      </c>
      <c r="AP418" s="157" t="s">
        <v>18</v>
      </c>
      <c r="AQ418" s="157" t="s">
        <v>193</v>
      </c>
      <c r="AU418" s="157" t="s">
        <v>350</v>
      </c>
      <c r="AV418" s="157" t="str">
        <f t="shared" si="129"/>
        <v>R_ES-APP-OTH</v>
      </c>
      <c r="AW418" s="157" t="str">
        <f t="shared" si="129"/>
        <v>RH4_5</v>
      </c>
      <c r="AX418" s="157">
        <f t="shared" si="122"/>
        <v>1.7601494690120401E-2</v>
      </c>
      <c r="AY418" s="157" t="s">
        <v>18</v>
      </c>
      <c r="AZ418" s="157" t="s">
        <v>192</v>
      </c>
      <c r="BD418" s="157" t="s">
        <v>350</v>
      </c>
      <c r="BE418" s="157" t="str">
        <f t="shared" si="130"/>
        <v>R_ES-APP-OTH</v>
      </c>
      <c r="BF418" s="157" t="str">
        <f t="shared" si="130"/>
        <v>RH4_5</v>
      </c>
      <c r="BG418" s="157">
        <f t="shared" si="134"/>
        <v>1.9159866676335801E-2</v>
      </c>
      <c r="BH418" s="157" t="s">
        <v>18</v>
      </c>
      <c r="BI418" s="157" t="s">
        <v>194</v>
      </c>
      <c r="BM418" s="157" t="s">
        <v>350</v>
      </c>
      <c r="BN418" s="157" t="str">
        <f t="shared" si="131"/>
        <v>R_ES-APP-OTH</v>
      </c>
      <c r="BO418" s="157" t="str">
        <f t="shared" si="131"/>
        <v>RH4_5</v>
      </c>
      <c r="BP418" s="157">
        <f t="shared" si="125"/>
        <v>1.7601494690120401E-2</v>
      </c>
      <c r="BQ418" s="157" t="s">
        <v>18</v>
      </c>
      <c r="BR418" s="157" t="s">
        <v>191</v>
      </c>
    </row>
    <row r="419" spans="11:70">
      <c r="K419" s="158" t="s">
        <v>350</v>
      </c>
      <c r="L419" s="157" t="str">
        <f t="shared" si="132"/>
        <v>R_ES-APP-OTH</v>
      </c>
      <c r="M419" s="157" t="str">
        <f t="shared" si="114"/>
        <v>RH6_7</v>
      </c>
      <c r="N419" s="157">
        <f t="shared" si="115"/>
        <v>1.9131142691048E-2</v>
      </c>
      <c r="O419" s="157" t="s">
        <v>18</v>
      </c>
      <c r="P419" s="157" t="s">
        <v>195</v>
      </c>
      <c r="T419" s="157" t="s">
        <v>350</v>
      </c>
      <c r="U419" s="157" t="str">
        <f t="shared" si="133"/>
        <v>R_ES-APP-OTH</v>
      </c>
      <c r="V419" s="157" t="str">
        <f t="shared" si="133"/>
        <v>RH6_7</v>
      </c>
      <c r="W419" s="157">
        <f t="shared" si="116"/>
        <v>1.8803352118699601E-2</v>
      </c>
      <c r="X419" s="157" t="s">
        <v>18</v>
      </c>
      <c r="Y419" s="157" t="s">
        <v>190</v>
      </c>
      <c r="AC419" s="157" t="s">
        <v>350</v>
      </c>
      <c r="AD419" s="157" t="str">
        <f t="shared" si="127"/>
        <v>R_ES-APP-OTH</v>
      </c>
      <c r="AE419" s="157" t="str">
        <f t="shared" si="127"/>
        <v>RH6_7</v>
      </c>
      <c r="AF419" s="157">
        <f t="shared" si="118"/>
        <v>1.8623642385664298E-2</v>
      </c>
      <c r="AG419" s="157" t="s">
        <v>18</v>
      </c>
      <c r="AH419" s="157" t="s">
        <v>196</v>
      </c>
      <c r="AL419" s="157" t="s">
        <v>350</v>
      </c>
      <c r="AM419" s="157" t="str">
        <f t="shared" si="128"/>
        <v>R_ES-APP-OTH</v>
      </c>
      <c r="AN419" s="157" t="str">
        <f t="shared" si="128"/>
        <v>RH6_7</v>
      </c>
      <c r="AO419" s="157">
        <f t="shared" si="120"/>
        <v>1.8319027581294899E-2</v>
      </c>
      <c r="AP419" s="157" t="s">
        <v>18</v>
      </c>
      <c r="AQ419" s="157" t="s">
        <v>193</v>
      </c>
      <c r="AU419" s="157" t="s">
        <v>350</v>
      </c>
      <c r="AV419" s="157" t="str">
        <f t="shared" si="129"/>
        <v>R_ES-APP-OTH</v>
      </c>
      <c r="AW419" s="157" t="str">
        <f t="shared" si="129"/>
        <v>RH6_7</v>
      </c>
      <c r="AX419" s="157">
        <f t="shared" si="122"/>
        <v>1.6744293447780698E-2</v>
      </c>
      <c r="AY419" s="157" t="s">
        <v>18</v>
      </c>
      <c r="AZ419" s="157" t="s">
        <v>192</v>
      </c>
      <c r="BD419" s="157" t="s">
        <v>350</v>
      </c>
      <c r="BE419" s="157" t="str">
        <f t="shared" si="130"/>
        <v>R_ES-APP-OTH</v>
      </c>
      <c r="BF419" s="157" t="str">
        <f t="shared" si="130"/>
        <v>RH6_7</v>
      </c>
      <c r="BG419" s="157">
        <f t="shared" si="134"/>
        <v>1.8319027581294899E-2</v>
      </c>
      <c r="BH419" s="157" t="s">
        <v>18</v>
      </c>
      <c r="BI419" s="157" t="s">
        <v>194</v>
      </c>
      <c r="BM419" s="157" t="s">
        <v>350</v>
      </c>
      <c r="BN419" s="157" t="str">
        <f t="shared" si="131"/>
        <v>R_ES-APP-OTH</v>
      </c>
      <c r="BO419" s="157" t="str">
        <f t="shared" si="131"/>
        <v>RH6_7</v>
      </c>
      <c r="BP419" s="157">
        <f t="shared" si="125"/>
        <v>1.6744293447780698E-2</v>
      </c>
      <c r="BQ419" s="157" t="s">
        <v>18</v>
      </c>
      <c r="BR419" s="157" t="s">
        <v>191</v>
      </c>
    </row>
    <row r="420" spans="11:70">
      <c r="K420" s="157" t="s">
        <v>350</v>
      </c>
      <c r="L420" s="157" t="str">
        <f t="shared" si="132"/>
        <v>R_ES-APP-OTH</v>
      </c>
      <c r="M420" s="157" t="str">
        <f t="shared" si="114"/>
        <v>RH8_9</v>
      </c>
      <c r="N420" s="157">
        <f t="shared" si="115"/>
        <v>1.8830899452683101E-2</v>
      </c>
      <c r="O420" s="157" t="s">
        <v>18</v>
      </c>
      <c r="P420" s="157" t="s">
        <v>195</v>
      </c>
      <c r="T420" s="157" t="s">
        <v>350</v>
      </c>
      <c r="U420" s="157" t="str">
        <f t="shared" si="133"/>
        <v>R_ES-APP-OTH</v>
      </c>
      <c r="V420" s="157" t="str">
        <f t="shared" si="133"/>
        <v>RH8_9</v>
      </c>
      <c r="W420" s="157">
        <f t="shared" si="116"/>
        <v>2.0275784295644899E-2</v>
      </c>
      <c r="X420" s="157" t="s">
        <v>18</v>
      </c>
      <c r="Y420" s="157" t="s">
        <v>190</v>
      </c>
      <c r="AC420" s="157" t="s">
        <v>350</v>
      </c>
      <c r="AD420" s="157" t="str">
        <f t="shared" si="127"/>
        <v>R_ES-APP-OTH</v>
      </c>
      <c r="AE420" s="157" t="str">
        <f t="shared" si="127"/>
        <v>RH8_9</v>
      </c>
      <c r="AF420" s="157">
        <f t="shared" si="118"/>
        <v>1.7156934758240101E-2</v>
      </c>
      <c r="AG420" s="157" t="s">
        <v>18</v>
      </c>
      <c r="AH420" s="157" t="s">
        <v>196</v>
      </c>
      <c r="AL420" s="157" t="s">
        <v>350</v>
      </c>
      <c r="AM420" s="157" t="str">
        <f t="shared" si="128"/>
        <v>R_ES-APP-OTH</v>
      </c>
      <c r="AN420" s="157" t="str">
        <f t="shared" si="128"/>
        <v>RH8_9</v>
      </c>
      <c r="AO420" s="157">
        <f t="shared" si="120"/>
        <v>1.8367232972075199E-2</v>
      </c>
      <c r="AP420" s="157" t="s">
        <v>18</v>
      </c>
      <c r="AQ420" s="157" t="s">
        <v>193</v>
      </c>
      <c r="AU420" s="157" t="s">
        <v>350</v>
      </c>
      <c r="AV420" s="157" t="str">
        <f t="shared" si="129"/>
        <v>R_ES-APP-OTH</v>
      </c>
      <c r="AW420" s="157" t="str">
        <f t="shared" si="129"/>
        <v>RH8_9</v>
      </c>
      <c r="AX420" s="157">
        <f t="shared" si="122"/>
        <v>1.6887841722384601E-2</v>
      </c>
      <c r="AY420" s="157" t="s">
        <v>18</v>
      </c>
      <c r="AZ420" s="157" t="s">
        <v>192</v>
      </c>
      <c r="BD420" s="157" t="s">
        <v>350</v>
      </c>
      <c r="BE420" s="157" t="str">
        <f t="shared" si="130"/>
        <v>R_ES-APP-OTH</v>
      </c>
      <c r="BF420" s="157" t="str">
        <f t="shared" si="130"/>
        <v>RH8_9</v>
      </c>
      <c r="BG420" s="157">
        <f t="shared" si="134"/>
        <v>1.8367232972075199E-2</v>
      </c>
      <c r="BH420" s="157" t="s">
        <v>18</v>
      </c>
      <c r="BI420" s="157" t="s">
        <v>194</v>
      </c>
      <c r="BM420" s="157" t="s">
        <v>350</v>
      </c>
      <c r="BN420" s="157" t="str">
        <f t="shared" si="131"/>
        <v>R_ES-APP-OTH</v>
      </c>
      <c r="BO420" s="157" t="str">
        <f t="shared" si="131"/>
        <v>RH8_9</v>
      </c>
      <c r="BP420" s="157">
        <f t="shared" si="125"/>
        <v>1.6887841722384601E-2</v>
      </c>
      <c r="BQ420" s="157" t="s">
        <v>18</v>
      </c>
      <c r="BR420" s="157" t="s">
        <v>191</v>
      </c>
    </row>
    <row r="421" spans="11:70">
      <c r="K421" s="157" t="s">
        <v>350</v>
      </c>
      <c r="L421" s="157" t="str">
        <f t="shared" si="132"/>
        <v>R_ES-APP-OTH</v>
      </c>
      <c r="M421" s="157" t="str">
        <f t="shared" si="114"/>
        <v>RH10_11</v>
      </c>
      <c r="N421" s="157">
        <f t="shared" si="115"/>
        <v>1.8892209620715399E-2</v>
      </c>
      <c r="O421" s="157" t="s">
        <v>18</v>
      </c>
      <c r="P421" s="157" t="s">
        <v>195</v>
      </c>
      <c r="T421" s="157" t="s">
        <v>350</v>
      </c>
      <c r="U421" s="157" t="str">
        <f t="shared" si="133"/>
        <v>R_ES-APP-OTH</v>
      </c>
      <c r="V421" s="157" t="str">
        <f t="shared" si="133"/>
        <v>RH10_11</v>
      </c>
      <c r="W421" s="157">
        <f t="shared" si="116"/>
        <v>2.2672709406807202E-2</v>
      </c>
      <c r="X421" s="157" t="s">
        <v>18</v>
      </c>
      <c r="Y421" s="157" t="s">
        <v>190</v>
      </c>
      <c r="AC421" s="157" t="s">
        <v>350</v>
      </c>
      <c r="AD421" s="157" t="str">
        <f t="shared" si="127"/>
        <v>R_ES-APP-OTH</v>
      </c>
      <c r="AE421" s="157" t="str">
        <f t="shared" si="127"/>
        <v>RH10_11</v>
      </c>
      <c r="AF421" s="157">
        <f t="shared" si="118"/>
        <v>1.6996069788382001E-2</v>
      </c>
      <c r="AG421" s="157" t="s">
        <v>18</v>
      </c>
      <c r="AH421" s="157" t="s">
        <v>196</v>
      </c>
      <c r="AL421" s="157" t="s">
        <v>350</v>
      </c>
      <c r="AM421" s="157" t="str">
        <f t="shared" si="128"/>
        <v>R_ES-APP-OTH</v>
      </c>
      <c r="AN421" s="157" t="str">
        <f t="shared" si="128"/>
        <v>RH10_11</v>
      </c>
      <c r="AO421" s="157">
        <f t="shared" si="120"/>
        <v>1.9516123374229401E-2</v>
      </c>
      <c r="AP421" s="157" t="s">
        <v>18</v>
      </c>
      <c r="AQ421" s="157" t="s">
        <v>193</v>
      </c>
      <c r="AU421" s="157" t="s">
        <v>350</v>
      </c>
      <c r="AV421" s="157" t="str">
        <f t="shared" si="129"/>
        <v>R_ES-APP-OTH</v>
      </c>
      <c r="AW421" s="157" t="str">
        <f t="shared" si="129"/>
        <v>RH10_11</v>
      </c>
      <c r="AX421" s="157">
        <f t="shared" si="122"/>
        <v>1.8742267418083301E-2</v>
      </c>
      <c r="AY421" s="157" t="s">
        <v>18</v>
      </c>
      <c r="AZ421" s="157" t="s">
        <v>192</v>
      </c>
      <c r="BD421" s="157" t="s">
        <v>350</v>
      </c>
      <c r="BE421" s="157" t="str">
        <f t="shared" si="130"/>
        <v>R_ES-APP-OTH</v>
      </c>
      <c r="BF421" s="157" t="str">
        <f t="shared" si="130"/>
        <v>RH10_11</v>
      </c>
      <c r="BG421" s="157">
        <f t="shared" si="134"/>
        <v>1.9516123374229401E-2</v>
      </c>
      <c r="BH421" s="157" t="s">
        <v>18</v>
      </c>
      <c r="BI421" s="157" t="s">
        <v>194</v>
      </c>
      <c r="BM421" s="157" t="s">
        <v>350</v>
      </c>
      <c r="BN421" s="157" t="str">
        <f t="shared" si="131"/>
        <v>R_ES-APP-OTH</v>
      </c>
      <c r="BO421" s="157" t="str">
        <f t="shared" si="131"/>
        <v>RH10_11</v>
      </c>
      <c r="BP421" s="157">
        <f t="shared" si="125"/>
        <v>1.8742267418083301E-2</v>
      </c>
      <c r="BQ421" s="157" t="s">
        <v>18</v>
      </c>
      <c r="BR421" s="157" t="s">
        <v>191</v>
      </c>
    </row>
    <row r="422" spans="11:70">
      <c r="K422" s="157" t="s">
        <v>350</v>
      </c>
      <c r="L422" s="157" t="str">
        <f t="shared" si="132"/>
        <v>R_ES-APP-OTH</v>
      </c>
      <c r="M422" s="157" t="str">
        <f t="shared" si="114"/>
        <v>RH12_13</v>
      </c>
      <c r="N422" s="157">
        <f t="shared" si="115"/>
        <v>1.9735672875253098E-2</v>
      </c>
      <c r="O422" s="157" t="s">
        <v>18</v>
      </c>
      <c r="P422" s="157" t="s">
        <v>195</v>
      </c>
      <c r="T422" s="157" t="s">
        <v>350</v>
      </c>
      <c r="U422" s="157" t="str">
        <f t="shared" si="133"/>
        <v>R_ES-APP-OTH</v>
      </c>
      <c r="V422" s="157" t="str">
        <f t="shared" si="133"/>
        <v>RH12_13</v>
      </c>
      <c r="W422" s="157">
        <f t="shared" si="116"/>
        <v>2.27084613240583E-2</v>
      </c>
      <c r="X422" s="157" t="s">
        <v>18</v>
      </c>
      <c r="Y422" s="157" t="s">
        <v>190</v>
      </c>
      <c r="AC422" s="157" t="s">
        <v>350</v>
      </c>
      <c r="AD422" s="157" t="str">
        <f t="shared" si="127"/>
        <v>R_ES-APP-OTH</v>
      </c>
      <c r="AE422" s="157" t="str">
        <f t="shared" si="127"/>
        <v>RH12_13</v>
      </c>
      <c r="AF422" s="157">
        <f t="shared" si="118"/>
        <v>1.8190021942149099E-2</v>
      </c>
      <c r="AG422" s="157" t="s">
        <v>18</v>
      </c>
      <c r="AH422" s="157" t="s">
        <v>196</v>
      </c>
      <c r="AL422" s="157" t="s">
        <v>350</v>
      </c>
      <c r="AM422" s="157" t="str">
        <f t="shared" si="128"/>
        <v>R_ES-APP-OTH</v>
      </c>
      <c r="AN422" s="157" t="str">
        <f t="shared" si="128"/>
        <v>RH12_13</v>
      </c>
      <c r="AO422" s="157">
        <f t="shared" si="120"/>
        <v>2.0392977411634601E-2</v>
      </c>
      <c r="AP422" s="157" t="s">
        <v>18</v>
      </c>
      <c r="AQ422" s="157" t="s">
        <v>193</v>
      </c>
      <c r="AU422" s="157" t="s">
        <v>350</v>
      </c>
      <c r="AV422" s="157" t="str">
        <f t="shared" si="129"/>
        <v>R_ES-APP-OTH</v>
      </c>
      <c r="AW422" s="157" t="str">
        <f t="shared" si="129"/>
        <v>RH12_13</v>
      </c>
      <c r="AX422" s="157">
        <f t="shared" si="122"/>
        <v>2.03766512243404E-2</v>
      </c>
      <c r="AY422" s="157" t="s">
        <v>18</v>
      </c>
      <c r="AZ422" s="157" t="s">
        <v>192</v>
      </c>
      <c r="BD422" s="157" t="s">
        <v>350</v>
      </c>
      <c r="BE422" s="157" t="str">
        <f t="shared" si="130"/>
        <v>R_ES-APP-OTH</v>
      </c>
      <c r="BF422" s="157" t="str">
        <f t="shared" si="130"/>
        <v>RH12_13</v>
      </c>
      <c r="BG422" s="157">
        <f t="shared" si="134"/>
        <v>2.0392977411634601E-2</v>
      </c>
      <c r="BH422" s="157" t="s">
        <v>18</v>
      </c>
      <c r="BI422" s="157" t="s">
        <v>194</v>
      </c>
      <c r="BM422" s="157" t="s">
        <v>350</v>
      </c>
      <c r="BN422" s="157" t="str">
        <f t="shared" si="131"/>
        <v>R_ES-APP-OTH</v>
      </c>
      <c r="BO422" s="157" t="str">
        <f t="shared" si="131"/>
        <v>RH12_13</v>
      </c>
      <c r="BP422" s="157">
        <f t="shared" si="125"/>
        <v>2.03766512243404E-2</v>
      </c>
      <c r="BQ422" s="157" t="s">
        <v>18</v>
      </c>
      <c r="BR422" s="157" t="s">
        <v>191</v>
      </c>
    </row>
    <row r="423" spans="11:70">
      <c r="K423" s="158" t="s">
        <v>350</v>
      </c>
      <c r="L423" s="157" t="str">
        <f t="shared" si="132"/>
        <v>R_ES-APP-OTH</v>
      </c>
      <c r="M423" s="157" t="str">
        <f t="shared" si="114"/>
        <v>RH14_15</v>
      </c>
      <c r="N423" s="157">
        <f t="shared" si="115"/>
        <v>2.0535190266484399E-2</v>
      </c>
      <c r="O423" s="157" t="s">
        <v>18</v>
      </c>
      <c r="P423" s="157" t="s">
        <v>195</v>
      </c>
      <c r="T423" s="157" t="s">
        <v>350</v>
      </c>
      <c r="U423" s="157" t="str">
        <f t="shared" si="133"/>
        <v>R_ES-APP-OTH</v>
      </c>
      <c r="V423" s="157" t="str">
        <f t="shared" si="133"/>
        <v>RH14_15</v>
      </c>
      <c r="W423" s="157">
        <f t="shared" si="116"/>
        <v>2.2052829918983601E-2</v>
      </c>
      <c r="X423" s="157" t="s">
        <v>18</v>
      </c>
      <c r="Y423" s="157" t="s">
        <v>190</v>
      </c>
      <c r="AC423" s="157" t="s">
        <v>350</v>
      </c>
      <c r="AD423" s="157" t="str">
        <f t="shared" si="127"/>
        <v>R_ES-APP-OTH</v>
      </c>
      <c r="AE423" s="157" t="str">
        <f t="shared" si="127"/>
        <v>RH14_15</v>
      </c>
      <c r="AF423" s="157">
        <f t="shared" si="118"/>
        <v>2.09674919745702E-2</v>
      </c>
      <c r="AG423" s="157" t="s">
        <v>18</v>
      </c>
      <c r="AH423" s="157" t="s">
        <v>196</v>
      </c>
      <c r="AL423" s="157" t="s">
        <v>350</v>
      </c>
      <c r="AM423" s="157" t="str">
        <f t="shared" si="128"/>
        <v>R_ES-APP-OTH</v>
      </c>
      <c r="AN423" s="157" t="str">
        <f t="shared" si="128"/>
        <v>RH14_15</v>
      </c>
      <c r="AO423" s="157">
        <f t="shared" si="120"/>
        <v>2.1041702332658799E-2</v>
      </c>
      <c r="AP423" s="157" t="s">
        <v>18</v>
      </c>
      <c r="AQ423" s="157" t="s">
        <v>193</v>
      </c>
      <c r="AU423" s="157" t="s">
        <v>350</v>
      </c>
      <c r="AV423" s="157" t="str">
        <f t="shared" si="129"/>
        <v>R_ES-APP-OTH</v>
      </c>
      <c r="AW423" s="157" t="str">
        <f t="shared" si="129"/>
        <v>RH14_15</v>
      </c>
      <c r="AX423" s="157">
        <f t="shared" si="122"/>
        <v>2.0778238730769099E-2</v>
      </c>
      <c r="AY423" s="157" t="s">
        <v>18</v>
      </c>
      <c r="AZ423" s="157" t="s">
        <v>192</v>
      </c>
      <c r="BD423" s="157" t="s">
        <v>350</v>
      </c>
      <c r="BE423" s="157" t="str">
        <f t="shared" si="130"/>
        <v>R_ES-APP-OTH</v>
      </c>
      <c r="BF423" s="157" t="str">
        <f t="shared" si="130"/>
        <v>RH14_15</v>
      </c>
      <c r="BG423" s="157">
        <f t="shared" si="134"/>
        <v>2.1041702332658799E-2</v>
      </c>
      <c r="BH423" s="157" t="s">
        <v>18</v>
      </c>
      <c r="BI423" s="157" t="s">
        <v>194</v>
      </c>
      <c r="BM423" s="157" t="s">
        <v>350</v>
      </c>
      <c r="BN423" s="157" t="str">
        <f t="shared" si="131"/>
        <v>R_ES-APP-OTH</v>
      </c>
      <c r="BO423" s="157" t="str">
        <f t="shared" si="131"/>
        <v>RH14_15</v>
      </c>
      <c r="BP423" s="157">
        <f t="shared" si="125"/>
        <v>2.0778238730769099E-2</v>
      </c>
      <c r="BQ423" s="157" t="s">
        <v>18</v>
      </c>
      <c r="BR423" s="157" t="s">
        <v>191</v>
      </c>
    </row>
    <row r="424" spans="11:70">
      <c r="K424" s="157" t="s">
        <v>350</v>
      </c>
      <c r="L424" s="157" t="str">
        <f t="shared" si="132"/>
        <v>R_ES-APP-OTH</v>
      </c>
      <c r="M424" s="157" t="str">
        <f t="shared" si="114"/>
        <v>RH16_17</v>
      </c>
      <c r="N424" s="157">
        <f t="shared" si="115"/>
        <v>2.0896719862378399E-2</v>
      </c>
      <c r="O424" s="157" t="s">
        <v>18</v>
      </c>
      <c r="P424" s="157" t="s">
        <v>195</v>
      </c>
      <c r="T424" s="157" t="s">
        <v>350</v>
      </c>
      <c r="U424" s="157" t="str">
        <f t="shared" si="133"/>
        <v>R_ES-APP-OTH</v>
      </c>
      <c r="V424" s="157" t="str">
        <f t="shared" si="133"/>
        <v>RH16_17</v>
      </c>
      <c r="W424" s="157">
        <f t="shared" si="116"/>
        <v>2.1192518819202099E-2</v>
      </c>
      <c r="X424" s="157" t="s">
        <v>18</v>
      </c>
      <c r="Y424" s="157" t="s">
        <v>190</v>
      </c>
      <c r="AC424" s="157" t="s">
        <v>350</v>
      </c>
      <c r="AD424" s="157" t="str">
        <f t="shared" si="127"/>
        <v>R_ES-APP-OTH</v>
      </c>
      <c r="AE424" s="157" t="str">
        <f t="shared" si="127"/>
        <v>RH16_17</v>
      </c>
      <c r="AF424" s="157">
        <f t="shared" si="118"/>
        <v>2.1896382103851399E-2</v>
      </c>
      <c r="AG424" s="157" t="s">
        <v>18</v>
      </c>
      <c r="AH424" s="157" t="s">
        <v>196</v>
      </c>
      <c r="AL424" s="157" t="s">
        <v>350</v>
      </c>
      <c r="AM424" s="157" t="str">
        <f t="shared" si="128"/>
        <v>R_ES-APP-OTH</v>
      </c>
      <c r="AN424" s="157" t="str">
        <f t="shared" si="128"/>
        <v>RH16_17</v>
      </c>
      <c r="AO424" s="157">
        <f t="shared" si="120"/>
        <v>2.1031470252881299E-2</v>
      </c>
      <c r="AP424" s="157" t="s">
        <v>18</v>
      </c>
      <c r="AQ424" s="157" t="s">
        <v>193</v>
      </c>
      <c r="AU424" s="157" t="s">
        <v>350</v>
      </c>
      <c r="AV424" s="157" t="str">
        <f t="shared" si="129"/>
        <v>R_ES-APP-OTH</v>
      </c>
      <c r="AW424" s="157" t="str">
        <f t="shared" si="129"/>
        <v>RH16_17</v>
      </c>
      <c r="AX424" s="157">
        <f t="shared" si="122"/>
        <v>2.0691900759336499E-2</v>
      </c>
      <c r="AY424" s="157" t="s">
        <v>18</v>
      </c>
      <c r="AZ424" s="157" t="s">
        <v>192</v>
      </c>
      <c r="BD424" s="157" t="s">
        <v>350</v>
      </c>
      <c r="BE424" s="157" t="str">
        <f t="shared" si="130"/>
        <v>R_ES-APP-OTH</v>
      </c>
      <c r="BF424" s="157" t="str">
        <f t="shared" si="130"/>
        <v>RH16_17</v>
      </c>
      <c r="BG424" s="157">
        <f t="shared" si="134"/>
        <v>2.1031470252881299E-2</v>
      </c>
      <c r="BH424" s="157" t="s">
        <v>18</v>
      </c>
      <c r="BI424" s="157" t="s">
        <v>194</v>
      </c>
      <c r="BM424" s="157" t="s">
        <v>350</v>
      </c>
      <c r="BN424" s="157" t="str">
        <f t="shared" si="131"/>
        <v>R_ES-APP-OTH</v>
      </c>
      <c r="BO424" s="157" t="str">
        <f t="shared" si="131"/>
        <v>RH16_17</v>
      </c>
      <c r="BP424" s="157">
        <f t="shared" si="125"/>
        <v>2.0691900759336499E-2</v>
      </c>
      <c r="BQ424" s="157" t="s">
        <v>18</v>
      </c>
      <c r="BR424" s="157" t="s">
        <v>191</v>
      </c>
    </row>
    <row r="425" spans="11:70">
      <c r="K425" s="157" t="s">
        <v>350</v>
      </c>
      <c r="L425" s="157" t="str">
        <f t="shared" si="132"/>
        <v>R_ES-APP-OTH</v>
      </c>
      <c r="M425" s="157" t="str">
        <f t="shared" si="114"/>
        <v>RH18_19</v>
      </c>
      <c r="N425" s="157">
        <f t="shared" si="115"/>
        <v>2.0865770170115702E-2</v>
      </c>
      <c r="O425" s="157" t="s">
        <v>18</v>
      </c>
      <c r="P425" s="157" t="s">
        <v>195</v>
      </c>
      <c r="T425" s="157" t="s">
        <v>350</v>
      </c>
      <c r="U425" s="157" t="str">
        <f t="shared" si="133"/>
        <v>R_ES-APP-OTH</v>
      </c>
      <c r="V425" s="157" t="str">
        <f t="shared" si="133"/>
        <v>RH18_19</v>
      </c>
      <c r="W425" s="157">
        <f t="shared" si="116"/>
        <v>2.1134468356732401E-2</v>
      </c>
      <c r="X425" s="157" t="s">
        <v>18</v>
      </c>
      <c r="Y425" s="157" t="s">
        <v>190</v>
      </c>
      <c r="AC425" s="157" t="s">
        <v>350</v>
      </c>
      <c r="AD425" s="157" t="str">
        <f t="shared" si="127"/>
        <v>R_ES-APP-OTH</v>
      </c>
      <c r="AE425" s="157" t="str">
        <f t="shared" si="127"/>
        <v>RH18_19</v>
      </c>
      <c r="AF425" s="157">
        <f t="shared" si="118"/>
        <v>2.17155355129377E-2</v>
      </c>
      <c r="AG425" s="157" t="s">
        <v>18</v>
      </c>
      <c r="AH425" s="157" t="s">
        <v>196</v>
      </c>
      <c r="AL425" s="157" t="s">
        <v>350</v>
      </c>
      <c r="AM425" s="157" t="str">
        <f t="shared" si="128"/>
        <v>R_ES-APP-OTH</v>
      </c>
      <c r="AN425" s="157" t="str">
        <f t="shared" si="128"/>
        <v>RH18_19</v>
      </c>
      <c r="AO425" s="157">
        <f t="shared" si="120"/>
        <v>2.0772466684862202E-2</v>
      </c>
      <c r="AP425" s="157" t="s">
        <v>18</v>
      </c>
      <c r="AQ425" s="157" t="s">
        <v>193</v>
      </c>
      <c r="AU425" s="157" t="s">
        <v>350</v>
      </c>
      <c r="AV425" s="157" t="str">
        <f t="shared" si="129"/>
        <v>R_ES-APP-OTH</v>
      </c>
      <c r="AW425" s="157" t="str">
        <f t="shared" si="129"/>
        <v>RH18_19</v>
      </c>
      <c r="AX425" s="157">
        <f t="shared" si="122"/>
        <v>2.0434688956400601E-2</v>
      </c>
      <c r="AY425" s="157" t="s">
        <v>18</v>
      </c>
      <c r="AZ425" s="157" t="s">
        <v>192</v>
      </c>
      <c r="BD425" s="157" t="s">
        <v>350</v>
      </c>
      <c r="BE425" s="157" t="str">
        <f t="shared" si="130"/>
        <v>R_ES-APP-OTH</v>
      </c>
      <c r="BF425" s="157" t="str">
        <f t="shared" si="130"/>
        <v>RH18_19</v>
      </c>
      <c r="BG425" s="157">
        <f t="shared" si="134"/>
        <v>2.0772466684862202E-2</v>
      </c>
      <c r="BH425" s="157" t="s">
        <v>18</v>
      </c>
      <c r="BI425" s="157" t="s">
        <v>194</v>
      </c>
      <c r="BM425" s="157" t="s">
        <v>350</v>
      </c>
      <c r="BN425" s="157" t="str">
        <f t="shared" si="131"/>
        <v>R_ES-APP-OTH</v>
      </c>
      <c r="BO425" s="157" t="str">
        <f t="shared" si="131"/>
        <v>RH18_19</v>
      </c>
      <c r="BP425" s="157">
        <f t="shared" si="125"/>
        <v>2.0434688956400601E-2</v>
      </c>
      <c r="BQ425" s="157" t="s">
        <v>18</v>
      </c>
      <c r="BR425" s="157" t="s">
        <v>191</v>
      </c>
    </row>
    <row r="426" spans="11:70">
      <c r="K426" s="157" t="s">
        <v>350</v>
      </c>
      <c r="L426" s="157" t="str">
        <f t="shared" si="132"/>
        <v>R_ES-APP-OTH</v>
      </c>
      <c r="M426" s="157" t="str">
        <f t="shared" si="114"/>
        <v>RH20_21</v>
      </c>
      <c r="N426" s="157">
        <f t="shared" si="115"/>
        <v>2.08182800695852E-2</v>
      </c>
      <c r="O426" s="157" t="s">
        <v>18</v>
      </c>
      <c r="P426" s="157" t="s">
        <v>195</v>
      </c>
      <c r="T426" s="157" t="s">
        <v>350</v>
      </c>
      <c r="U426" s="157" t="str">
        <f t="shared" si="133"/>
        <v>R_ES-APP-OTH</v>
      </c>
      <c r="V426" s="157" t="str">
        <f t="shared" si="133"/>
        <v>RH20_21</v>
      </c>
      <c r="W426" s="157">
        <f t="shared" si="116"/>
        <v>2.1601590955728701E-2</v>
      </c>
      <c r="X426" s="157" t="s">
        <v>18</v>
      </c>
      <c r="Y426" s="157" t="s">
        <v>190</v>
      </c>
      <c r="AC426" s="157" t="s">
        <v>350</v>
      </c>
      <c r="AD426" s="157" t="str">
        <f t="shared" si="127"/>
        <v>R_ES-APP-OTH</v>
      </c>
      <c r="AE426" s="157" t="str">
        <f t="shared" si="127"/>
        <v>RH20_21</v>
      </c>
      <c r="AF426" s="157">
        <f t="shared" si="118"/>
        <v>2.12535167287306E-2</v>
      </c>
      <c r="AG426" s="157" t="s">
        <v>18</v>
      </c>
      <c r="AH426" s="157" t="s">
        <v>196</v>
      </c>
      <c r="AL426" s="157" t="s">
        <v>350</v>
      </c>
      <c r="AM426" s="157" t="str">
        <f t="shared" si="128"/>
        <v>R_ES-APP-OTH</v>
      </c>
      <c r="AN426" s="157" t="str">
        <f t="shared" si="128"/>
        <v>RH20_21</v>
      </c>
      <c r="AO426" s="157">
        <f t="shared" si="120"/>
        <v>2.0871709048996399E-2</v>
      </c>
      <c r="AP426" s="157" t="s">
        <v>18</v>
      </c>
      <c r="AQ426" s="157" t="s">
        <v>193</v>
      </c>
      <c r="AU426" s="157" t="s">
        <v>350</v>
      </c>
      <c r="AV426" s="157" t="str">
        <f t="shared" si="129"/>
        <v>R_ES-APP-OTH</v>
      </c>
      <c r="AW426" s="157" t="str">
        <f t="shared" si="129"/>
        <v>RH20_21</v>
      </c>
      <c r="AX426" s="157">
        <f t="shared" si="122"/>
        <v>2.08022312711157E-2</v>
      </c>
      <c r="AY426" s="157" t="s">
        <v>18</v>
      </c>
      <c r="AZ426" s="157" t="s">
        <v>192</v>
      </c>
      <c r="BD426" s="157" t="s">
        <v>350</v>
      </c>
      <c r="BE426" s="157" t="str">
        <f t="shared" si="130"/>
        <v>R_ES-APP-OTH</v>
      </c>
      <c r="BF426" s="157" t="str">
        <f t="shared" si="130"/>
        <v>RH20_21</v>
      </c>
      <c r="BG426" s="157">
        <f t="shared" si="134"/>
        <v>2.0871709048996399E-2</v>
      </c>
      <c r="BH426" s="157" t="s">
        <v>18</v>
      </c>
      <c r="BI426" s="157" t="s">
        <v>194</v>
      </c>
      <c r="BM426" s="157" t="s">
        <v>350</v>
      </c>
      <c r="BN426" s="157" t="str">
        <f t="shared" si="131"/>
        <v>R_ES-APP-OTH</v>
      </c>
      <c r="BO426" s="157" t="str">
        <f t="shared" si="131"/>
        <v>RH20_21</v>
      </c>
      <c r="BP426" s="157">
        <f t="shared" si="125"/>
        <v>2.08022312711157E-2</v>
      </c>
      <c r="BQ426" s="157" t="s">
        <v>18</v>
      </c>
      <c r="BR426" s="157" t="s">
        <v>191</v>
      </c>
    </row>
    <row r="427" spans="11:70">
      <c r="K427" s="158" t="s">
        <v>350</v>
      </c>
      <c r="L427" s="157" t="str">
        <f t="shared" si="132"/>
        <v>R_ES-APP-OTH</v>
      </c>
      <c r="M427" s="157" t="str">
        <f t="shared" si="114"/>
        <v>RH22_23</v>
      </c>
      <c r="N427" s="157">
        <f t="shared" si="115"/>
        <v>2.09309345114678E-2</v>
      </c>
      <c r="O427" s="157" t="s">
        <v>18</v>
      </c>
      <c r="P427" s="157" t="s">
        <v>195</v>
      </c>
      <c r="T427" s="157" t="s">
        <v>350</v>
      </c>
      <c r="U427" s="157" t="str">
        <f t="shared" si="133"/>
        <v>R_ES-APP-OTH</v>
      </c>
      <c r="V427" s="157" t="str">
        <f t="shared" si="133"/>
        <v>RH22_23</v>
      </c>
      <c r="W427" s="157">
        <f t="shared" si="116"/>
        <v>2.17726786365968E-2</v>
      </c>
      <c r="X427" s="157" t="s">
        <v>18</v>
      </c>
      <c r="Y427" s="157" t="s">
        <v>190</v>
      </c>
      <c r="AC427" s="157" t="s">
        <v>350</v>
      </c>
      <c r="AD427" s="157" t="str">
        <f t="shared" si="127"/>
        <v>R_ES-APP-OTH</v>
      </c>
      <c r="AE427" s="157" t="str">
        <f t="shared" si="127"/>
        <v>RH22_23</v>
      </c>
      <c r="AF427" s="157">
        <f t="shared" si="118"/>
        <v>2.1019278776313498E-2</v>
      </c>
      <c r="AG427" s="157" t="s">
        <v>18</v>
      </c>
      <c r="AH427" s="157" t="s">
        <v>196</v>
      </c>
      <c r="AL427" s="157" t="s">
        <v>350</v>
      </c>
      <c r="AM427" s="157" t="str">
        <f t="shared" si="128"/>
        <v>R_ES-APP-OTH</v>
      </c>
      <c r="AN427" s="157" t="str">
        <f t="shared" si="128"/>
        <v>RH22_23</v>
      </c>
      <c r="AO427" s="157">
        <f t="shared" si="120"/>
        <v>2.1048829860768201E-2</v>
      </c>
      <c r="AP427" s="157" t="s">
        <v>18</v>
      </c>
      <c r="AQ427" s="157" t="s">
        <v>193</v>
      </c>
      <c r="AU427" s="157" t="s">
        <v>350</v>
      </c>
      <c r="AV427" s="157" t="str">
        <f t="shared" si="129"/>
        <v>R_ES-APP-OTH</v>
      </c>
      <c r="AW427" s="157" t="str">
        <f t="shared" si="129"/>
        <v>RH22_23</v>
      </c>
      <c r="AX427" s="157">
        <f t="shared" si="122"/>
        <v>2.11656433177729E-2</v>
      </c>
      <c r="AY427" s="157" t="s">
        <v>18</v>
      </c>
      <c r="AZ427" s="157" t="s">
        <v>192</v>
      </c>
      <c r="BD427" s="157" t="s">
        <v>350</v>
      </c>
      <c r="BE427" s="157" t="str">
        <f t="shared" si="130"/>
        <v>R_ES-APP-OTH</v>
      </c>
      <c r="BF427" s="157" t="str">
        <f t="shared" si="130"/>
        <v>RH22_23</v>
      </c>
      <c r="BG427" s="157">
        <f t="shared" si="134"/>
        <v>2.1048829860768201E-2</v>
      </c>
      <c r="BH427" s="157" t="s">
        <v>18</v>
      </c>
      <c r="BI427" s="157" t="s">
        <v>194</v>
      </c>
      <c r="BM427" s="157" t="s">
        <v>350</v>
      </c>
      <c r="BN427" s="157" t="str">
        <f t="shared" si="131"/>
        <v>R_ES-APP-OTH</v>
      </c>
      <c r="BO427" s="157" t="str">
        <f t="shared" si="131"/>
        <v>RH22_23</v>
      </c>
      <c r="BP427" s="157">
        <f t="shared" si="125"/>
        <v>2.11656433177729E-2</v>
      </c>
      <c r="BQ427" s="157" t="s">
        <v>18</v>
      </c>
      <c r="BR427" s="157" t="s">
        <v>191</v>
      </c>
    </row>
    <row r="428" spans="11:70">
      <c r="K428" s="157" t="s">
        <v>350</v>
      </c>
      <c r="L428" s="157" t="str">
        <f t="shared" si="132"/>
        <v>R_ES-APP-OTH</v>
      </c>
      <c r="M428" s="157" t="str">
        <f t="shared" si="114"/>
        <v>SH0_1</v>
      </c>
      <c r="N428" s="157">
        <f t="shared" si="115"/>
        <v>2.16934658061337E-2</v>
      </c>
      <c r="O428" s="157" t="s">
        <v>18</v>
      </c>
      <c r="P428" s="157" t="s">
        <v>195</v>
      </c>
      <c r="T428" s="157" t="s">
        <v>350</v>
      </c>
      <c r="U428" s="157" t="str">
        <f t="shared" si="133"/>
        <v>R_ES-APP-OTH</v>
      </c>
      <c r="V428" s="157" t="str">
        <f t="shared" si="133"/>
        <v>SH0_1</v>
      </c>
      <c r="W428" s="157">
        <f t="shared" si="116"/>
        <v>1.7447761885412302E-2</v>
      </c>
      <c r="X428" s="157" t="s">
        <v>18</v>
      </c>
      <c r="Y428" s="157" t="s">
        <v>190</v>
      </c>
      <c r="AC428" s="157" t="s">
        <v>350</v>
      </c>
      <c r="AD428" s="157" t="str">
        <f t="shared" si="127"/>
        <v>R_ES-APP-OTH</v>
      </c>
      <c r="AE428" s="157" t="str">
        <f t="shared" si="127"/>
        <v>SH0_1</v>
      </c>
      <c r="AF428" s="157">
        <f t="shared" si="118"/>
        <v>2.0811553801597001E-2</v>
      </c>
      <c r="AG428" s="157" t="s">
        <v>18</v>
      </c>
      <c r="AH428" s="157" t="s">
        <v>196</v>
      </c>
      <c r="AL428" s="157" t="s">
        <v>350</v>
      </c>
      <c r="AM428" s="157" t="str">
        <f t="shared" si="128"/>
        <v>R_ES-APP-OTH</v>
      </c>
      <c r="AN428" s="157" t="str">
        <f t="shared" si="128"/>
        <v>SH0_1</v>
      </c>
      <c r="AO428" s="157">
        <f t="shared" si="120"/>
        <v>2.0289589930703698E-2</v>
      </c>
      <c r="AP428" s="157" t="s">
        <v>18</v>
      </c>
      <c r="AQ428" s="157" t="s">
        <v>193</v>
      </c>
      <c r="AU428" s="157" t="s">
        <v>350</v>
      </c>
      <c r="AV428" s="157" t="str">
        <f t="shared" si="129"/>
        <v>R_ES-APP-OTH</v>
      </c>
      <c r="AW428" s="157" t="str">
        <f t="shared" si="129"/>
        <v>SH0_1</v>
      </c>
      <c r="AX428" s="157">
        <f t="shared" si="122"/>
        <v>2.3539997538016201E-2</v>
      </c>
      <c r="AY428" s="157" t="s">
        <v>18</v>
      </c>
      <c r="AZ428" s="157" t="s">
        <v>192</v>
      </c>
      <c r="BD428" s="157" t="s">
        <v>350</v>
      </c>
      <c r="BE428" s="157" t="str">
        <f t="shared" si="130"/>
        <v>R_ES-APP-OTH</v>
      </c>
      <c r="BF428" s="157" t="str">
        <f t="shared" si="130"/>
        <v>SH0_1</v>
      </c>
      <c r="BG428" s="157">
        <f t="shared" si="134"/>
        <v>2.0289589930703698E-2</v>
      </c>
      <c r="BH428" s="157" t="s">
        <v>18</v>
      </c>
      <c r="BI428" s="157" t="s">
        <v>194</v>
      </c>
      <c r="BM428" s="157" t="s">
        <v>350</v>
      </c>
      <c r="BN428" s="157" t="str">
        <f t="shared" si="131"/>
        <v>R_ES-APP-OTH</v>
      </c>
      <c r="BO428" s="157" t="str">
        <f t="shared" si="131"/>
        <v>SH0_1</v>
      </c>
      <c r="BP428" s="157">
        <f t="shared" si="125"/>
        <v>2.3539997538016201E-2</v>
      </c>
      <c r="BQ428" s="157" t="s">
        <v>18</v>
      </c>
      <c r="BR428" s="157" t="s">
        <v>191</v>
      </c>
    </row>
    <row r="429" spans="11:70">
      <c r="K429" s="157" t="s">
        <v>350</v>
      </c>
      <c r="L429" s="157" t="str">
        <f t="shared" si="132"/>
        <v>R_ES-APP-OTH</v>
      </c>
      <c r="M429" s="157" t="str">
        <f t="shared" si="114"/>
        <v>SH2_3</v>
      </c>
      <c r="N429" s="157">
        <f t="shared" si="115"/>
        <v>2.1091629448540899E-2</v>
      </c>
      <c r="O429" s="157" t="s">
        <v>18</v>
      </c>
      <c r="P429" s="157" t="s">
        <v>195</v>
      </c>
      <c r="T429" s="157" t="s">
        <v>350</v>
      </c>
      <c r="U429" s="157" t="str">
        <f t="shared" si="133"/>
        <v>R_ES-APP-OTH</v>
      </c>
      <c r="V429" s="157" t="str">
        <f t="shared" si="133"/>
        <v>SH2_3</v>
      </c>
      <c r="W429" s="157">
        <f t="shared" si="116"/>
        <v>1.5245791875989701E-2</v>
      </c>
      <c r="X429" s="157" t="s">
        <v>18</v>
      </c>
      <c r="Y429" s="157" t="s">
        <v>190</v>
      </c>
      <c r="AC429" s="157" t="s">
        <v>350</v>
      </c>
      <c r="AD429" s="157" t="str">
        <f t="shared" si="127"/>
        <v>R_ES-APP-OTH</v>
      </c>
      <c r="AE429" s="157" t="str">
        <f t="shared" si="127"/>
        <v>SH2_3</v>
      </c>
      <c r="AF429" s="157">
        <f t="shared" si="118"/>
        <v>2.01796299239725E-2</v>
      </c>
      <c r="AG429" s="157" t="s">
        <v>18</v>
      </c>
      <c r="AH429" s="157" t="s">
        <v>196</v>
      </c>
      <c r="AL429" s="157" t="s">
        <v>350</v>
      </c>
      <c r="AM429" s="157" t="str">
        <f t="shared" si="128"/>
        <v>R_ES-APP-OTH</v>
      </c>
      <c r="AN429" s="157" t="str">
        <f t="shared" si="128"/>
        <v>SH2_3</v>
      </c>
      <c r="AO429" s="157">
        <f t="shared" si="120"/>
        <v>1.88706568826577E-2</v>
      </c>
      <c r="AP429" s="157" t="s">
        <v>18</v>
      </c>
      <c r="AQ429" s="157" t="s">
        <v>193</v>
      </c>
      <c r="AU429" s="157" t="s">
        <v>350</v>
      </c>
      <c r="AV429" s="157" t="str">
        <f t="shared" si="129"/>
        <v>R_ES-APP-OTH</v>
      </c>
      <c r="AW429" s="157" t="str">
        <f t="shared" si="129"/>
        <v>SH2_3</v>
      </c>
      <c r="AX429" s="157">
        <f t="shared" si="122"/>
        <v>2.1308543326801599E-2</v>
      </c>
      <c r="AY429" s="157" t="s">
        <v>18</v>
      </c>
      <c r="AZ429" s="157" t="s">
        <v>192</v>
      </c>
      <c r="BD429" s="157" t="s">
        <v>350</v>
      </c>
      <c r="BE429" s="157" t="str">
        <f t="shared" si="130"/>
        <v>R_ES-APP-OTH</v>
      </c>
      <c r="BF429" s="157" t="str">
        <f t="shared" si="130"/>
        <v>SH2_3</v>
      </c>
      <c r="BG429" s="157">
        <f t="shared" si="134"/>
        <v>1.88706568826577E-2</v>
      </c>
      <c r="BH429" s="157" t="s">
        <v>18</v>
      </c>
      <c r="BI429" s="157" t="s">
        <v>194</v>
      </c>
      <c r="BM429" s="157" t="s">
        <v>350</v>
      </c>
      <c r="BN429" s="157" t="str">
        <f t="shared" si="131"/>
        <v>R_ES-APP-OTH</v>
      </c>
      <c r="BO429" s="157" t="str">
        <f t="shared" si="131"/>
        <v>SH2_3</v>
      </c>
      <c r="BP429" s="157">
        <f t="shared" si="125"/>
        <v>2.1308543326801599E-2</v>
      </c>
      <c r="BQ429" s="157" t="s">
        <v>18</v>
      </c>
      <c r="BR429" s="157" t="s">
        <v>191</v>
      </c>
    </row>
    <row r="430" spans="11:70">
      <c r="K430" s="157" t="s">
        <v>350</v>
      </c>
      <c r="L430" s="157" t="str">
        <f t="shared" si="132"/>
        <v>R_ES-APP-OTH</v>
      </c>
      <c r="M430" s="157" t="str">
        <f t="shared" si="114"/>
        <v>SH4_5</v>
      </c>
      <c r="N430" s="157">
        <f t="shared" si="115"/>
        <v>2.0288554911757399E-2</v>
      </c>
      <c r="O430" s="157" t="s">
        <v>18</v>
      </c>
      <c r="P430" s="157" t="s">
        <v>195</v>
      </c>
      <c r="T430" s="157" t="s">
        <v>350</v>
      </c>
      <c r="U430" s="157" t="str">
        <f t="shared" si="133"/>
        <v>R_ES-APP-OTH</v>
      </c>
      <c r="V430" s="157" t="str">
        <f t="shared" si="133"/>
        <v>SH4_5</v>
      </c>
      <c r="W430" s="157">
        <f t="shared" si="116"/>
        <v>1.40147850596432E-2</v>
      </c>
      <c r="X430" s="157" t="s">
        <v>18</v>
      </c>
      <c r="Y430" s="157" t="s">
        <v>190</v>
      </c>
      <c r="AC430" s="157" t="s">
        <v>350</v>
      </c>
      <c r="AD430" s="157" t="str">
        <f t="shared" si="127"/>
        <v>R_ES-APP-OTH</v>
      </c>
      <c r="AE430" s="157" t="str">
        <f t="shared" si="127"/>
        <v>SH4_5</v>
      </c>
      <c r="AF430" s="157">
        <f t="shared" si="118"/>
        <v>1.9614839522066298E-2</v>
      </c>
      <c r="AG430" s="157" t="s">
        <v>18</v>
      </c>
      <c r="AH430" s="157" t="s">
        <v>196</v>
      </c>
      <c r="AL430" s="157" t="s">
        <v>350</v>
      </c>
      <c r="AM430" s="157" t="str">
        <f t="shared" si="128"/>
        <v>R_ES-APP-OTH</v>
      </c>
      <c r="AN430" s="157" t="str">
        <f t="shared" si="128"/>
        <v>SH4_5</v>
      </c>
      <c r="AO430" s="157">
        <f t="shared" si="120"/>
        <v>1.7500502969476001E-2</v>
      </c>
      <c r="AP430" s="157" t="s">
        <v>18</v>
      </c>
      <c r="AQ430" s="157" t="s">
        <v>193</v>
      </c>
      <c r="AU430" s="157" t="s">
        <v>350</v>
      </c>
      <c r="AV430" s="157" t="str">
        <f t="shared" si="129"/>
        <v>R_ES-APP-OTH</v>
      </c>
      <c r="AW430" s="157" t="str">
        <f t="shared" si="129"/>
        <v>SH4_5</v>
      </c>
      <c r="AX430" s="157">
        <f t="shared" si="122"/>
        <v>1.8479363931276301E-2</v>
      </c>
      <c r="AY430" s="157" t="s">
        <v>18</v>
      </c>
      <c r="AZ430" s="157" t="s">
        <v>192</v>
      </c>
      <c r="BD430" s="157" t="s">
        <v>350</v>
      </c>
      <c r="BE430" s="157" t="str">
        <f t="shared" si="130"/>
        <v>R_ES-APP-OTH</v>
      </c>
      <c r="BF430" s="157" t="str">
        <f t="shared" si="130"/>
        <v>SH4_5</v>
      </c>
      <c r="BG430" s="157">
        <f t="shared" si="134"/>
        <v>1.7500502969476001E-2</v>
      </c>
      <c r="BH430" s="157" t="s">
        <v>18</v>
      </c>
      <c r="BI430" s="157" t="s">
        <v>194</v>
      </c>
      <c r="BM430" s="157" t="s">
        <v>350</v>
      </c>
      <c r="BN430" s="157" t="str">
        <f t="shared" si="131"/>
        <v>R_ES-APP-OTH</v>
      </c>
      <c r="BO430" s="157" t="str">
        <f t="shared" si="131"/>
        <v>SH4_5</v>
      </c>
      <c r="BP430" s="157">
        <f t="shared" si="125"/>
        <v>1.8479363931276301E-2</v>
      </c>
      <c r="BQ430" s="157" t="s">
        <v>18</v>
      </c>
      <c r="BR430" s="157" t="s">
        <v>191</v>
      </c>
    </row>
    <row r="431" spans="11:70">
      <c r="K431" s="158" t="s">
        <v>350</v>
      </c>
      <c r="L431" s="157" t="str">
        <f t="shared" si="132"/>
        <v>R_ES-APP-OTH</v>
      </c>
      <c r="M431" s="157" t="str">
        <f t="shared" si="114"/>
        <v>SH6_7</v>
      </c>
      <c r="N431" s="157">
        <f t="shared" si="115"/>
        <v>1.9232236416978299E-2</v>
      </c>
      <c r="O431" s="157" t="s">
        <v>18</v>
      </c>
      <c r="P431" s="157" t="s">
        <v>195</v>
      </c>
      <c r="T431" s="157" t="s">
        <v>350</v>
      </c>
      <c r="U431" s="157" t="str">
        <f t="shared" si="133"/>
        <v>R_ES-APP-OTH</v>
      </c>
      <c r="V431" s="157" t="str">
        <f t="shared" si="133"/>
        <v>SH6_7</v>
      </c>
      <c r="W431" s="157">
        <f t="shared" si="116"/>
        <v>1.38604432096002E-2</v>
      </c>
      <c r="X431" s="157" t="s">
        <v>18</v>
      </c>
      <c r="Y431" s="157" t="s">
        <v>190</v>
      </c>
      <c r="AC431" s="157" t="s">
        <v>350</v>
      </c>
      <c r="AD431" s="157" t="str">
        <f t="shared" si="127"/>
        <v>R_ES-APP-OTH</v>
      </c>
      <c r="AE431" s="157" t="str">
        <f t="shared" si="127"/>
        <v>SH6_7</v>
      </c>
      <c r="AF431" s="157">
        <f t="shared" si="118"/>
        <v>1.7278998108464401E-2</v>
      </c>
      <c r="AG431" s="157" t="s">
        <v>18</v>
      </c>
      <c r="AH431" s="157" t="s">
        <v>196</v>
      </c>
      <c r="AL431" s="157" t="s">
        <v>350</v>
      </c>
      <c r="AM431" s="157" t="str">
        <f t="shared" si="128"/>
        <v>R_ES-APP-OTH</v>
      </c>
      <c r="AN431" s="157" t="str">
        <f t="shared" si="128"/>
        <v>SH6_7</v>
      </c>
      <c r="AO431" s="157">
        <f t="shared" si="120"/>
        <v>1.6421193779789001E-2</v>
      </c>
      <c r="AP431" s="157" t="s">
        <v>18</v>
      </c>
      <c r="AQ431" s="157" t="s">
        <v>193</v>
      </c>
      <c r="AU431" s="157" t="s">
        <v>350</v>
      </c>
      <c r="AV431" s="157" t="str">
        <f t="shared" si="129"/>
        <v>R_ES-APP-OTH</v>
      </c>
      <c r="AW431" s="157" t="str">
        <f t="shared" si="129"/>
        <v>SH6_7</v>
      </c>
      <c r="AX431" s="157">
        <f t="shared" si="122"/>
        <v>1.71996217128879E-2</v>
      </c>
      <c r="AY431" s="157" t="s">
        <v>18</v>
      </c>
      <c r="AZ431" s="157" t="s">
        <v>192</v>
      </c>
      <c r="BD431" s="157" t="s">
        <v>350</v>
      </c>
      <c r="BE431" s="157" t="str">
        <f t="shared" si="130"/>
        <v>R_ES-APP-OTH</v>
      </c>
      <c r="BF431" s="157" t="str">
        <f t="shared" si="130"/>
        <v>SH6_7</v>
      </c>
      <c r="BG431" s="157">
        <f t="shared" si="134"/>
        <v>1.6421193779789001E-2</v>
      </c>
      <c r="BH431" s="157" t="s">
        <v>18</v>
      </c>
      <c r="BI431" s="157" t="s">
        <v>194</v>
      </c>
      <c r="BM431" s="157" t="s">
        <v>350</v>
      </c>
      <c r="BN431" s="157" t="str">
        <f t="shared" si="131"/>
        <v>R_ES-APP-OTH</v>
      </c>
      <c r="BO431" s="157" t="str">
        <f t="shared" si="131"/>
        <v>SH6_7</v>
      </c>
      <c r="BP431" s="157">
        <f t="shared" si="125"/>
        <v>1.71996217128879E-2</v>
      </c>
      <c r="BQ431" s="157" t="s">
        <v>18</v>
      </c>
      <c r="BR431" s="157" t="s">
        <v>191</v>
      </c>
    </row>
    <row r="432" spans="11:70">
      <c r="K432" s="157" t="s">
        <v>350</v>
      </c>
      <c r="L432" s="157" t="str">
        <f t="shared" si="132"/>
        <v>R_ES-APP-OTH</v>
      </c>
      <c r="M432" s="157" t="str">
        <f t="shared" si="114"/>
        <v>SH8_9</v>
      </c>
      <c r="N432" s="157">
        <f t="shared" si="115"/>
        <v>1.8748507011425102E-2</v>
      </c>
      <c r="O432" s="157" t="s">
        <v>18</v>
      </c>
      <c r="P432" s="157" t="s">
        <v>195</v>
      </c>
      <c r="T432" s="157" t="s">
        <v>350</v>
      </c>
      <c r="U432" s="157" t="str">
        <f t="shared" si="133"/>
        <v>R_ES-APP-OTH</v>
      </c>
      <c r="V432" s="157" t="str">
        <f t="shared" si="133"/>
        <v>SH8_9</v>
      </c>
      <c r="W432" s="157">
        <f t="shared" si="116"/>
        <v>1.47551071793505E-2</v>
      </c>
      <c r="X432" s="157" t="s">
        <v>18</v>
      </c>
      <c r="Y432" s="157" t="s">
        <v>190</v>
      </c>
      <c r="AC432" s="157" t="s">
        <v>350</v>
      </c>
      <c r="AD432" s="157" t="str">
        <f t="shared" si="127"/>
        <v>R_ES-APP-OTH</v>
      </c>
      <c r="AE432" s="157" t="str">
        <f t="shared" si="127"/>
        <v>SH8_9</v>
      </c>
      <c r="AF432" s="157">
        <f t="shared" si="118"/>
        <v>1.5588699261442299E-2</v>
      </c>
      <c r="AG432" s="157" t="s">
        <v>18</v>
      </c>
      <c r="AH432" s="157" t="s">
        <v>196</v>
      </c>
      <c r="AL432" s="157" t="s">
        <v>350</v>
      </c>
      <c r="AM432" s="157" t="str">
        <f t="shared" si="128"/>
        <v>R_ES-APP-OTH</v>
      </c>
      <c r="AN432" s="157" t="str">
        <f t="shared" si="128"/>
        <v>SH8_9</v>
      </c>
      <c r="AO432" s="157">
        <f t="shared" si="120"/>
        <v>1.6139842957734501E-2</v>
      </c>
      <c r="AP432" s="157" t="s">
        <v>18</v>
      </c>
      <c r="AQ432" s="157" t="s">
        <v>193</v>
      </c>
      <c r="AU432" s="157" t="s">
        <v>350</v>
      </c>
      <c r="AV432" s="157" t="str">
        <f t="shared" si="129"/>
        <v>R_ES-APP-OTH</v>
      </c>
      <c r="AW432" s="157" t="str">
        <f t="shared" si="129"/>
        <v>SH8_9</v>
      </c>
      <c r="AX432" s="157">
        <f t="shared" si="122"/>
        <v>1.7030245273226999E-2</v>
      </c>
      <c r="AY432" s="157" t="s">
        <v>18</v>
      </c>
      <c r="AZ432" s="157" t="s">
        <v>192</v>
      </c>
      <c r="BD432" s="157" t="s">
        <v>350</v>
      </c>
      <c r="BE432" s="157" t="str">
        <f t="shared" si="130"/>
        <v>R_ES-APP-OTH</v>
      </c>
      <c r="BF432" s="157" t="str">
        <f t="shared" si="130"/>
        <v>SH8_9</v>
      </c>
      <c r="BG432" s="157">
        <f t="shared" si="134"/>
        <v>1.6139842957734501E-2</v>
      </c>
      <c r="BH432" s="157" t="s">
        <v>18</v>
      </c>
      <c r="BI432" s="157" t="s">
        <v>194</v>
      </c>
      <c r="BM432" s="157" t="s">
        <v>350</v>
      </c>
      <c r="BN432" s="157" t="str">
        <f t="shared" si="131"/>
        <v>R_ES-APP-OTH</v>
      </c>
      <c r="BO432" s="157" t="str">
        <f t="shared" si="131"/>
        <v>SH8_9</v>
      </c>
      <c r="BP432" s="157">
        <f t="shared" si="125"/>
        <v>1.7030245273226999E-2</v>
      </c>
      <c r="BQ432" s="157" t="s">
        <v>18</v>
      </c>
      <c r="BR432" s="157" t="s">
        <v>191</v>
      </c>
    </row>
    <row r="433" spans="11:70">
      <c r="K433" s="157" t="s">
        <v>350</v>
      </c>
      <c r="L433" s="157" t="str">
        <f t="shared" si="132"/>
        <v>R_ES-APP-OTH</v>
      </c>
      <c r="M433" s="157" t="str">
        <f t="shared" si="114"/>
        <v>SH10_11</v>
      </c>
      <c r="N433" s="157">
        <f t="shared" si="115"/>
        <v>1.8678047240008398E-2</v>
      </c>
      <c r="O433" s="157" t="s">
        <v>18</v>
      </c>
      <c r="P433" s="157" t="s">
        <v>195</v>
      </c>
      <c r="T433" s="157" t="s">
        <v>350</v>
      </c>
      <c r="U433" s="157" t="str">
        <f t="shared" si="133"/>
        <v>R_ES-APP-OTH</v>
      </c>
      <c r="V433" s="157" t="str">
        <f t="shared" si="133"/>
        <v>SH10_11</v>
      </c>
      <c r="W433" s="157">
        <f t="shared" si="116"/>
        <v>1.7186661643030201E-2</v>
      </c>
      <c r="X433" s="157" t="s">
        <v>18</v>
      </c>
      <c r="Y433" s="157" t="s">
        <v>190</v>
      </c>
      <c r="AC433" s="157" t="s">
        <v>350</v>
      </c>
      <c r="AD433" s="157" t="str">
        <f t="shared" si="127"/>
        <v>R_ES-APP-OTH</v>
      </c>
      <c r="AE433" s="157" t="str">
        <f t="shared" si="127"/>
        <v>SH10_11</v>
      </c>
      <c r="AF433" s="157">
        <f t="shared" si="118"/>
        <v>1.50973156957682E-2</v>
      </c>
      <c r="AG433" s="157" t="s">
        <v>18</v>
      </c>
      <c r="AH433" s="157" t="s">
        <v>196</v>
      </c>
      <c r="AL433" s="157" t="s">
        <v>350</v>
      </c>
      <c r="AM433" s="157" t="str">
        <f t="shared" si="128"/>
        <v>R_ES-APP-OTH</v>
      </c>
      <c r="AN433" s="157" t="str">
        <f t="shared" si="128"/>
        <v>SH10_11</v>
      </c>
      <c r="AO433" s="157">
        <f t="shared" si="120"/>
        <v>1.71295457469424E-2</v>
      </c>
      <c r="AP433" s="157" t="s">
        <v>18</v>
      </c>
      <c r="AQ433" s="157" t="s">
        <v>193</v>
      </c>
      <c r="AU433" s="157" t="s">
        <v>350</v>
      </c>
      <c r="AV433" s="157" t="str">
        <f t="shared" si="129"/>
        <v>R_ES-APP-OTH</v>
      </c>
      <c r="AW433" s="157" t="str">
        <f t="shared" si="129"/>
        <v>SH10_11</v>
      </c>
      <c r="AX433" s="157">
        <f t="shared" si="122"/>
        <v>1.8714885138756202E-2</v>
      </c>
      <c r="AY433" s="157" t="s">
        <v>18</v>
      </c>
      <c r="AZ433" s="157" t="s">
        <v>192</v>
      </c>
      <c r="BD433" s="157" t="s">
        <v>350</v>
      </c>
      <c r="BE433" s="157" t="str">
        <f t="shared" si="130"/>
        <v>R_ES-APP-OTH</v>
      </c>
      <c r="BF433" s="157" t="str">
        <f t="shared" si="130"/>
        <v>SH10_11</v>
      </c>
      <c r="BG433" s="157">
        <f t="shared" si="134"/>
        <v>1.71295457469424E-2</v>
      </c>
      <c r="BH433" s="157" t="s">
        <v>18</v>
      </c>
      <c r="BI433" s="157" t="s">
        <v>194</v>
      </c>
      <c r="BM433" s="157" t="s">
        <v>350</v>
      </c>
      <c r="BN433" s="157" t="str">
        <f t="shared" si="131"/>
        <v>R_ES-APP-OTH</v>
      </c>
      <c r="BO433" s="157" t="str">
        <f t="shared" si="131"/>
        <v>SH10_11</v>
      </c>
      <c r="BP433" s="157">
        <f t="shared" si="125"/>
        <v>1.8714885138756202E-2</v>
      </c>
      <c r="BQ433" s="157" t="s">
        <v>18</v>
      </c>
      <c r="BR433" s="157" t="s">
        <v>191</v>
      </c>
    </row>
    <row r="434" spans="11:70">
      <c r="K434" s="157" t="s">
        <v>350</v>
      </c>
      <c r="L434" s="157" t="str">
        <f t="shared" si="132"/>
        <v>R_ES-APP-OTH</v>
      </c>
      <c r="M434" s="157" t="str">
        <f t="shared" si="114"/>
        <v>SH12_13</v>
      </c>
      <c r="N434" s="157">
        <f t="shared" si="115"/>
        <v>1.9354324184005699E-2</v>
      </c>
      <c r="O434" s="157" t="s">
        <v>18</v>
      </c>
      <c r="P434" s="157" t="s">
        <v>195</v>
      </c>
      <c r="T434" s="157" t="s">
        <v>350</v>
      </c>
      <c r="U434" s="157" t="str">
        <f t="shared" si="133"/>
        <v>R_ES-APP-OTH</v>
      </c>
      <c r="V434" s="157" t="str">
        <f t="shared" si="133"/>
        <v>SH12_13</v>
      </c>
      <c r="W434" s="157">
        <f t="shared" si="116"/>
        <v>1.8532966353609601E-2</v>
      </c>
      <c r="X434" s="157" t="s">
        <v>18</v>
      </c>
      <c r="Y434" s="157" t="s">
        <v>190</v>
      </c>
      <c r="AC434" s="157" t="s">
        <v>350</v>
      </c>
      <c r="AD434" s="157" t="str">
        <f t="shared" si="127"/>
        <v>R_ES-APP-OTH</v>
      </c>
      <c r="AE434" s="157" t="str">
        <f t="shared" si="127"/>
        <v>SH12_13</v>
      </c>
      <c r="AF434" s="157">
        <f t="shared" si="118"/>
        <v>1.5716271906291199E-2</v>
      </c>
      <c r="AG434" s="157" t="s">
        <v>18</v>
      </c>
      <c r="AH434" s="157" t="s">
        <v>196</v>
      </c>
      <c r="AL434" s="157" t="s">
        <v>350</v>
      </c>
      <c r="AM434" s="157" t="str">
        <f t="shared" si="128"/>
        <v>R_ES-APP-OTH</v>
      </c>
      <c r="AN434" s="157" t="str">
        <f t="shared" si="128"/>
        <v>SH12_13</v>
      </c>
      <c r="AO434" s="157">
        <f t="shared" si="120"/>
        <v>1.8490958581669801E-2</v>
      </c>
      <c r="AP434" s="157" t="s">
        <v>18</v>
      </c>
      <c r="AQ434" s="157" t="s">
        <v>193</v>
      </c>
      <c r="AU434" s="157" t="s">
        <v>350</v>
      </c>
      <c r="AV434" s="157" t="str">
        <f t="shared" si="129"/>
        <v>R_ES-APP-OTH</v>
      </c>
      <c r="AW434" s="157" t="str">
        <f t="shared" si="129"/>
        <v>SH12_13</v>
      </c>
      <c r="AX434" s="157">
        <f t="shared" si="122"/>
        <v>2.13435574080405E-2</v>
      </c>
      <c r="AY434" s="157" t="s">
        <v>18</v>
      </c>
      <c r="AZ434" s="157" t="s">
        <v>192</v>
      </c>
      <c r="BD434" s="157" t="s">
        <v>350</v>
      </c>
      <c r="BE434" s="157" t="str">
        <f t="shared" si="130"/>
        <v>R_ES-APP-OTH</v>
      </c>
      <c r="BF434" s="157" t="str">
        <f t="shared" si="130"/>
        <v>SH12_13</v>
      </c>
      <c r="BG434" s="157">
        <f t="shared" si="134"/>
        <v>1.8490958581669801E-2</v>
      </c>
      <c r="BH434" s="157" t="s">
        <v>18</v>
      </c>
      <c r="BI434" s="157" t="s">
        <v>194</v>
      </c>
      <c r="BM434" s="157" t="s">
        <v>350</v>
      </c>
      <c r="BN434" s="157" t="str">
        <f t="shared" si="131"/>
        <v>R_ES-APP-OTH</v>
      </c>
      <c r="BO434" s="157" t="str">
        <f t="shared" si="131"/>
        <v>SH12_13</v>
      </c>
      <c r="BP434" s="157">
        <f t="shared" si="125"/>
        <v>2.13435574080405E-2</v>
      </c>
      <c r="BQ434" s="157" t="s">
        <v>18</v>
      </c>
      <c r="BR434" s="157" t="s">
        <v>191</v>
      </c>
    </row>
    <row r="435" spans="11:70">
      <c r="K435" s="158" t="s">
        <v>350</v>
      </c>
      <c r="L435" s="157" t="str">
        <f t="shared" si="132"/>
        <v>R_ES-APP-OTH</v>
      </c>
      <c r="M435" s="157" t="str">
        <f t="shared" si="114"/>
        <v>SH14_15</v>
      </c>
      <c r="N435" s="157">
        <f t="shared" si="115"/>
        <v>2.04723701496402E-2</v>
      </c>
      <c r="O435" s="157" t="s">
        <v>18</v>
      </c>
      <c r="P435" s="157" t="s">
        <v>195</v>
      </c>
      <c r="T435" s="157" t="s">
        <v>350</v>
      </c>
      <c r="U435" s="157" t="str">
        <f t="shared" si="133"/>
        <v>R_ES-APP-OTH</v>
      </c>
      <c r="V435" s="157" t="str">
        <f t="shared" si="133"/>
        <v>SH14_15</v>
      </c>
      <c r="W435" s="157">
        <f t="shared" si="116"/>
        <v>1.8944606533826298E-2</v>
      </c>
      <c r="X435" s="157" t="s">
        <v>18</v>
      </c>
      <c r="Y435" s="157" t="s">
        <v>190</v>
      </c>
      <c r="AC435" s="157" t="s">
        <v>350</v>
      </c>
      <c r="AD435" s="157" t="str">
        <f t="shared" si="127"/>
        <v>R_ES-APP-OTH</v>
      </c>
      <c r="AE435" s="157" t="str">
        <f t="shared" si="127"/>
        <v>SH14_15</v>
      </c>
      <c r="AF435" s="157">
        <f t="shared" si="118"/>
        <v>1.81694864820914E-2</v>
      </c>
      <c r="AG435" s="157" t="s">
        <v>18</v>
      </c>
      <c r="AH435" s="157" t="s">
        <v>196</v>
      </c>
      <c r="AL435" s="157" t="s">
        <v>350</v>
      </c>
      <c r="AM435" s="157" t="str">
        <f t="shared" si="128"/>
        <v>R_ES-APP-OTH</v>
      </c>
      <c r="AN435" s="157" t="str">
        <f t="shared" si="128"/>
        <v>SH14_15</v>
      </c>
      <c r="AO435" s="157">
        <f t="shared" si="120"/>
        <v>1.9740368004095999E-2</v>
      </c>
      <c r="AP435" s="157" t="s">
        <v>18</v>
      </c>
      <c r="AQ435" s="157" t="s">
        <v>193</v>
      </c>
      <c r="AU435" s="157" t="s">
        <v>350</v>
      </c>
      <c r="AV435" s="157" t="str">
        <f t="shared" si="129"/>
        <v>R_ES-APP-OTH</v>
      </c>
      <c r="AW435" s="157" t="str">
        <f t="shared" si="129"/>
        <v>SH14_15</v>
      </c>
      <c r="AX435" s="157">
        <f t="shared" si="122"/>
        <v>2.2952067498314001E-2</v>
      </c>
      <c r="AY435" s="157" t="s">
        <v>18</v>
      </c>
      <c r="AZ435" s="157" t="s">
        <v>192</v>
      </c>
      <c r="BD435" s="157" t="s">
        <v>350</v>
      </c>
      <c r="BE435" s="157" t="str">
        <f t="shared" si="130"/>
        <v>R_ES-APP-OTH</v>
      </c>
      <c r="BF435" s="157" t="str">
        <f t="shared" si="130"/>
        <v>SH14_15</v>
      </c>
      <c r="BG435" s="157">
        <f t="shared" si="134"/>
        <v>1.9740368004095999E-2</v>
      </c>
      <c r="BH435" s="157" t="s">
        <v>18</v>
      </c>
      <c r="BI435" s="157" t="s">
        <v>194</v>
      </c>
      <c r="BM435" s="157" t="s">
        <v>350</v>
      </c>
      <c r="BN435" s="157" t="str">
        <f t="shared" si="131"/>
        <v>R_ES-APP-OTH</v>
      </c>
      <c r="BO435" s="157" t="str">
        <f t="shared" si="131"/>
        <v>SH14_15</v>
      </c>
      <c r="BP435" s="157">
        <f t="shared" si="125"/>
        <v>2.2952067498314001E-2</v>
      </c>
      <c r="BQ435" s="157" t="s">
        <v>18</v>
      </c>
      <c r="BR435" s="157" t="s">
        <v>191</v>
      </c>
    </row>
    <row r="436" spans="11:70">
      <c r="K436" s="157" t="s">
        <v>350</v>
      </c>
      <c r="L436" s="157" t="str">
        <f t="shared" si="132"/>
        <v>R_ES-APP-OTH</v>
      </c>
      <c r="M436" s="157" t="str">
        <f t="shared" si="114"/>
        <v>SH16_17</v>
      </c>
      <c r="N436" s="157">
        <f t="shared" si="115"/>
        <v>2.1278922422277999E-2</v>
      </c>
      <c r="O436" s="157" t="s">
        <v>18</v>
      </c>
      <c r="P436" s="157" t="s">
        <v>195</v>
      </c>
      <c r="T436" s="157" t="s">
        <v>350</v>
      </c>
      <c r="U436" s="157" t="str">
        <f t="shared" si="133"/>
        <v>R_ES-APP-OTH</v>
      </c>
      <c r="V436" s="157" t="str">
        <f t="shared" si="133"/>
        <v>SH16_17</v>
      </c>
      <c r="W436" s="157">
        <f t="shared" si="116"/>
        <v>1.8793864020136601E-2</v>
      </c>
      <c r="X436" s="157" t="s">
        <v>18</v>
      </c>
      <c r="Y436" s="157" t="s">
        <v>190</v>
      </c>
      <c r="AC436" s="157" t="s">
        <v>350</v>
      </c>
      <c r="AD436" s="157" t="str">
        <f t="shared" si="127"/>
        <v>R_ES-APP-OTH</v>
      </c>
      <c r="AE436" s="157" t="str">
        <f t="shared" si="127"/>
        <v>SH16_17</v>
      </c>
      <c r="AF436" s="157">
        <f t="shared" si="118"/>
        <v>1.9938803009038799E-2</v>
      </c>
      <c r="AG436" s="157" t="s">
        <v>18</v>
      </c>
      <c r="AH436" s="157" t="s">
        <v>196</v>
      </c>
      <c r="AL436" s="157" t="s">
        <v>350</v>
      </c>
      <c r="AM436" s="157" t="str">
        <f t="shared" si="128"/>
        <v>R_ES-APP-OTH</v>
      </c>
      <c r="AN436" s="157" t="str">
        <f t="shared" si="128"/>
        <v>SH16_17</v>
      </c>
      <c r="AO436" s="157">
        <f t="shared" si="120"/>
        <v>2.0420539746597698E-2</v>
      </c>
      <c r="AP436" s="157" t="s">
        <v>18</v>
      </c>
      <c r="AQ436" s="157" t="s">
        <v>193</v>
      </c>
      <c r="AU436" s="157" t="s">
        <v>350</v>
      </c>
      <c r="AV436" s="157" t="str">
        <f t="shared" si="129"/>
        <v>R_ES-APP-OTH</v>
      </c>
      <c r="AW436" s="157" t="str">
        <f t="shared" si="129"/>
        <v>SH16_17</v>
      </c>
      <c r="AX436" s="157">
        <f t="shared" si="122"/>
        <v>2.3710445910745798E-2</v>
      </c>
      <c r="AY436" s="157" t="s">
        <v>18</v>
      </c>
      <c r="AZ436" s="157" t="s">
        <v>192</v>
      </c>
      <c r="BD436" s="157" t="s">
        <v>350</v>
      </c>
      <c r="BE436" s="157" t="str">
        <f t="shared" si="130"/>
        <v>R_ES-APP-OTH</v>
      </c>
      <c r="BF436" s="157" t="str">
        <f t="shared" si="130"/>
        <v>SH16_17</v>
      </c>
      <c r="BG436" s="157">
        <f t="shared" si="134"/>
        <v>2.0420539746597698E-2</v>
      </c>
      <c r="BH436" s="157" t="s">
        <v>18</v>
      </c>
      <c r="BI436" s="157" t="s">
        <v>194</v>
      </c>
      <c r="BM436" s="157" t="s">
        <v>350</v>
      </c>
      <c r="BN436" s="157" t="str">
        <f t="shared" si="131"/>
        <v>R_ES-APP-OTH</v>
      </c>
      <c r="BO436" s="157" t="str">
        <f t="shared" si="131"/>
        <v>SH16_17</v>
      </c>
      <c r="BP436" s="157">
        <f t="shared" si="125"/>
        <v>2.3710445910745798E-2</v>
      </c>
      <c r="BQ436" s="157" t="s">
        <v>18</v>
      </c>
      <c r="BR436" s="157" t="s">
        <v>191</v>
      </c>
    </row>
    <row r="437" spans="11:70">
      <c r="K437" s="157" t="s">
        <v>350</v>
      </c>
      <c r="L437" s="157" t="str">
        <f t="shared" si="132"/>
        <v>R_ES-APP-OTH</v>
      </c>
      <c r="M437" s="157" t="str">
        <f t="shared" si="114"/>
        <v>SH18_19</v>
      </c>
      <c r="N437" s="157">
        <f t="shared" si="115"/>
        <v>2.1738834728832701E-2</v>
      </c>
      <c r="O437" s="157" t="s">
        <v>18</v>
      </c>
      <c r="P437" s="157" t="s">
        <v>195</v>
      </c>
      <c r="T437" s="157" t="s">
        <v>350</v>
      </c>
      <c r="U437" s="157" t="str">
        <f t="shared" si="133"/>
        <v>R_ES-APP-OTH</v>
      </c>
      <c r="V437" s="157" t="str">
        <f t="shared" si="133"/>
        <v>SH18_19</v>
      </c>
      <c r="W437" s="157">
        <f t="shared" si="116"/>
        <v>1.8929321241404399E-2</v>
      </c>
      <c r="X437" s="157" t="s">
        <v>18</v>
      </c>
      <c r="Y437" s="157" t="s">
        <v>190</v>
      </c>
      <c r="AC437" s="157" t="s">
        <v>350</v>
      </c>
      <c r="AD437" s="157" t="str">
        <f t="shared" si="127"/>
        <v>R_ES-APP-OTH</v>
      </c>
      <c r="AE437" s="157" t="str">
        <f t="shared" si="127"/>
        <v>SH18_19</v>
      </c>
      <c r="AF437" s="157">
        <f t="shared" si="118"/>
        <v>2.0595183179265401E-2</v>
      </c>
      <c r="AG437" s="157" t="s">
        <v>18</v>
      </c>
      <c r="AH437" s="157" t="s">
        <v>196</v>
      </c>
      <c r="AL437" s="157" t="s">
        <v>350</v>
      </c>
      <c r="AM437" s="157" t="str">
        <f t="shared" si="128"/>
        <v>R_ES-APP-OTH</v>
      </c>
      <c r="AN437" s="157" t="str">
        <f t="shared" si="128"/>
        <v>SH18_19</v>
      </c>
      <c r="AO437" s="157">
        <f t="shared" si="120"/>
        <v>2.06910653610991E-2</v>
      </c>
      <c r="AP437" s="157" t="s">
        <v>18</v>
      </c>
      <c r="AQ437" s="157" t="s">
        <v>193</v>
      </c>
      <c r="AU437" s="157" t="s">
        <v>350</v>
      </c>
      <c r="AV437" s="157" t="str">
        <f t="shared" si="129"/>
        <v>R_ES-APP-OTH</v>
      </c>
      <c r="AW437" s="157" t="str">
        <f t="shared" si="129"/>
        <v>SH18_19</v>
      </c>
      <c r="AX437" s="157">
        <f t="shared" si="122"/>
        <v>2.39937611707896E-2</v>
      </c>
      <c r="AY437" s="157" t="s">
        <v>18</v>
      </c>
      <c r="AZ437" s="157" t="s">
        <v>192</v>
      </c>
      <c r="BD437" s="157" t="s">
        <v>350</v>
      </c>
      <c r="BE437" s="157" t="str">
        <f t="shared" si="130"/>
        <v>R_ES-APP-OTH</v>
      </c>
      <c r="BF437" s="157" t="str">
        <f t="shared" si="130"/>
        <v>SH18_19</v>
      </c>
      <c r="BG437" s="157">
        <f t="shared" si="134"/>
        <v>2.06910653610991E-2</v>
      </c>
      <c r="BH437" s="157" t="s">
        <v>18</v>
      </c>
      <c r="BI437" s="157" t="s">
        <v>194</v>
      </c>
      <c r="BM437" s="157" t="s">
        <v>350</v>
      </c>
      <c r="BN437" s="157" t="str">
        <f t="shared" si="131"/>
        <v>R_ES-APP-OTH</v>
      </c>
      <c r="BO437" s="157" t="str">
        <f t="shared" si="131"/>
        <v>SH18_19</v>
      </c>
      <c r="BP437" s="157">
        <f t="shared" si="125"/>
        <v>2.39937611707896E-2</v>
      </c>
      <c r="BQ437" s="157" t="s">
        <v>18</v>
      </c>
      <c r="BR437" s="157" t="s">
        <v>191</v>
      </c>
    </row>
    <row r="438" spans="11:70">
      <c r="K438" s="157" t="s">
        <v>350</v>
      </c>
      <c r="L438" s="157" t="str">
        <f t="shared" si="132"/>
        <v>R_ES-APP-OTH</v>
      </c>
      <c r="M438" s="157" t="str">
        <f t="shared" si="114"/>
        <v>SH20_21</v>
      </c>
      <c r="N438" s="157">
        <f t="shared" si="115"/>
        <v>2.1955425621837402E-2</v>
      </c>
      <c r="O438" s="157" t="s">
        <v>18</v>
      </c>
      <c r="P438" s="157" t="s">
        <v>195</v>
      </c>
      <c r="T438" s="157" t="s">
        <v>350</v>
      </c>
      <c r="U438" s="157" t="str">
        <f t="shared" si="133"/>
        <v>R_ES-APP-OTH</v>
      </c>
      <c r="V438" s="157" t="str">
        <f t="shared" si="133"/>
        <v>SH20_21</v>
      </c>
      <c r="W438" s="157">
        <f t="shared" si="116"/>
        <v>1.9094689273807398E-2</v>
      </c>
      <c r="X438" s="157" t="s">
        <v>18</v>
      </c>
      <c r="Y438" s="157" t="s">
        <v>190</v>
      </c>
      <c r="AC438" s="157" t="s">
        <v>350</v>
      </c>
      <c r="AD438" s="157" t="str">
        <f t="shared" si="127"/>
        <v>R_ES-APP-OTH</v>
      </c>
      <c r="AE438" s="157" t="str">
        <f t="shared" si="127"/>
        <v>SH20_21</v>
      </c>
      <c r="AF438" s="157">
        <f t="shared" si="118"/>
        <v>2.0727377887735401E-2</v>
      </c>
      <c r="AG438" s="157" t="s">
        <v>18</v>
      </c>
      <c r="AH438" s="157" t="s">
        <v>196</v>
      </c>
      <c r="AL438" s="157" t="s">
        <v>350</v>
      </c>
      <c r="AM438" s="157" t="str">
        <f t="shared" si="128"/>
        <v>R_ES-APP-OTH</v>
      </c>
      <c r="AN438" s="157" t="str">
        <f t="shared" si="128"/>
        <v>SH20_21</v>
      </c>
      <c r="AO438" s="157">
        <f t="shared" si="120"/>
        <v>2.0963163706567398E-2</v>
      </c>
      <c r="AP438" s="157" t="s">
        <v>18</v>
      </c>
      <c r="AQ438" s="157" t="s">
        <v>193</v>
      </c>
      <c r="AU438" s="157" t="s">
        <v>350</v>
      </c>
      <c r="AV438" s="157" t="str">
        <f t="shared" si="129"/>
        <v>R_ES-APP-OTH</v>
      </c>
      <c r="AW438" s="157" t="str">
        <f t="shared" si="129"/>
        <v>SH20_21</v>
      </c>
      <c r="AX438" s="157">
        <f t="shared" si="122"/>
        <v>2.4474825275343101E-2</v>
      </c>
      <c r="AY438" s="157" t="s">
        <v>18</v>
      </c>
      <c r="AZ438" s="157" t="s">
        <v>192</v>
      </c>
      <c r="BD438" s="157" t="s">
        <v>350</v>
      </c>
      <c r="BE438" s="157" t="str">
        <f t="shared" si="130"/>
        <v>R_ES-APP-OTH</v>
      </c>
      <c r="BF438" s="157" t="str">
        <f t="shared" si="130"/>
        <v>SH20_21</v>
      </c>
      <c r="BG438" s="157">
        <f t="shared" si="134"/>
        <v>2.0963163706567398E-2</v>
      </c>
      <c r="BH438" s="157" t="s">
        <v>18</v>
      </c>
      <c r="BI438" s="157" t="s">
        <v>194</v>
      </c>
      <c r="BM438" s="157" t="s">
        <v>350</v>
      </c>
      <c r="BN438" s="157" t="str">
        <f t="shared" si="131"/>
        <v>R_ES-APP-OTH</v>
      </c>
      <c r="BO438" s="157" t="str">
        <f t="shared" si="131"/>
        <v>SH20_21</v>
      </c>
      <c r="BP438" s="157">
        <f t="shared" si="125"/>
        <v>2.4474825275343101E-2</v>
      </c>
      <c r="BQ438" s="157" t="s">
        <v>18</v>
      </c>
      <c r="BR438" s="157" t="s">
        <v>191</v>
      </c>
    </row>
    <row r="439" spans="11:70">
      <c r="K439" s="158" t="s">
        <v>350</v>
      </c>
      <c r="L439" s="157" t="str">
        <f t="shared" si="132"/>
        <v>R_ES-APP-OTH</v>
      </c>
      <c r="M439" s="157" t="str">
        <f t="shared" si="114"/>
        <v>SH22_23</v>
      </c>
      <c r="N439" s="157">
        <f t="shared" si="115"/>
        <v>2.2121564224819298E-2</v>
      </c>
      <c r="O439" s="157" t="s">
        <v>18</v>
      </c>
      <c r="P439" s="157" t="s">
        <v>195</v>
      </c>
      <c r="T439" s="157" t="s">
        <v>350</v>
      </c>
      <c r="U439" s="157" t="str">
        <f t="shared" si="133"/>
        <v>R_ES-APP-OTH</v>
      </c>
      <c r="V439" s="157" t="str">
        <f t="shared" si="133"/>
        <v>SH22_23</v>
      </c>
      <c r="W439" s="157">
        <f t="shared" si="116"/>
        <v>1.8346618081740301E-2</v>
      </c>
      <c r="X439" s="157" t="s">
        <v>18</v>
      </c>
      <c r="Y439" s="157" t="s">
        <v>190</v>
      </c>
      <c r="AC439" s="157" t="s">
        <v>350</v>
      </c>
      <c r="AD439" s="157" t="str">
        <f t="shared" si="127"/>
        <v>R_ES-APP-OTH</v>
      </c>
      <c r="AE439" s="157" t="str">
        <f t="shared" si="127"/>
        <v>SH22_23</v>
      </c>
      <c r="AF439" s="157">
        <f t="shared" si="118"/>
        <v>2.0715755098724298E-2</v>
      </c>
      <c r="AG439" s="157" t="s">
        <v>18</v>
      </c>
      <c r="AH439" s="157" t="s">
        <v>196</v>
      </c>
      <c r="AL439" s="157" t="s">
        <v>350</v>
      </c>
      <c r="AM439" s="157" t="str">
        <f t="shared" si="128"/>
        <v>R_ES-APP-OTH</v>
      </c>
      <c r="AN439" s="157" t="str">
        <f t="shared" si="128"/>
        <v>SH22_23</v>
      </c>
      <c r="AO439" s="157">
        <f t="shared" si="120"/>
        <v>2.0777824886440002E-2</v>
      </c>
      <c r="AP439" s="157" t="s">
        <v>18</v>
      </c>
      <c r="AQ439" s="157" t="s">
        <v>193</v>
      </c>
      <c r="AU439" s="157" t="s">
        <v>350</v>
      </c>
      <c r="AV439" s="157" t="str">
        <f t="shared" si="129"/>
        <v>R_ES-APP-OTH</v>
      </c>
      <c r="AW439" s="157" t="str">
        <f t="shared" si="129"/>
        <v>SH22_23</v>
      </c>
      <c r="AX439" s="157">
        <f t="shared" si="122"/>
        <v>2.4137396684056199E-2</v>
      </c>
      <c r="AY439" s="157" t="s">
        <v>18</v>
      </c>
      <c r="AZ439" s="157" t="s">
        <v>192</v>
      </c>
      <c r="BD439" s="157" t="s">
        <v>350</v>
      </c>
      <c r="BE439" s="157" t="str">
        <f t="shared" si="130"/>
        <v>R_ES-APP-OTH</v>
      </c>
      <c r="BF439" s="157" t="str">
        <f t="shared" si="130"/>
        <v>SH22_23</v>
      </c>
      <c r="BG439" s="157">
        <f t="shared" si="134"/>
        <v>2.0777824886440002E-2</v>
      </c>
      <c r="BH439" s="157" t="s">
        <v>18</v>
      </c>
      <c r="BI439" s="157" t="s">
        <v>194</v>
      </c>
      <c r="BM439" s="157" t="s">
        <v>350</v>
      </c>
      <c r="BN439" s="157" t="str">
        <f t="shared" si="131"/>
        <v>R_ES-APP-OTH</v>
      </c>
      <c r="BO439" s="157" t="str">
        <f t="shared" si="131"/>
        <v>SH22_23</v>
      </c>
      <c r="BP439" s="157">
        <f t="shared" si="125"/>
        <v>2.4137396684056199E-2</v>
      </c>
      <c r="BQ439" s="157" t="s">
        <v>18</v>
      </c>
      <c r="BR439" s="157" t="s">
        <v>191</v>
      </c>
    </row>
    <row r="440" spans="11:70">
      <c r="K440" s="157" t="s">
        <v>350</v>
      </c>
      <c r="L440" s="157" t="str">
        <f t="shared" si="132"/>
        <v>R_ES-APP-OTH</v>
      </c>
      <c r="M440" s="157" t="str">
        <f t="shared" si="114"/>
        <v>FH0_1</v>
      </c>
      <c r="N440" s="157">
        <f t="shared" si="115"/>
        <v>2.1393493175585799E-2</v>
      </c>
      <c r="O440" s="157" t="s">
        <v>18</v>
      </c>
      <c r="P440" s="157" t="s">
        <v>195</v>
      </c>
      <c r="T440" s="157" t="s">
        <v>350</v>
      </c>
      <c r="U440" s="157" t="str">
        <f t="shared" si="133"/>
        <v>R_ES-APP-OTH</v>
      </c>
      <c r="V440" s="157" t="str">
        <f t="shared" si="133"/>
        <v>FH0_1</v>
      </c>
      <c r="W440" s="157">
        <f t="shared" si="116"/>
        <v>1.8990015108719401E-2</v>
      </c>
      <c r="X440" s="157" t="s">
        <v>18</v>
      </c>
      <c r="Y440" s="157" t="s">
        <v>190</v>
      </c>
      <c r="AC440" s="157" t="s">
        <v>350</v>
      </c>
      <c r="AD440" s="157" t="str">
        <f t="shared" si="127"/>
        <v>R_ES-APP-OTH</v>
      </c>
      <c r="AE440" s="157" t="str">
        <f t="shared" si="127"/>
        <v>FH0_1</v>
      </c>
      <c r="AF440" s="157">
        <f t="shared" si="118"/>
        <v>2.2537708837248201E-2</v>
      </c>
      <c r="AG440" s="157" t="s">
        <v>18</v>
      </c>
      <c r="AH440" s="157" t="s">
        <v>196</v>
      </c>
      <c r="AL440" s="157" t="s">
        <v>350</v>
      </c>
      <c r="AM440" s="157" t="str">
        <f t="shared" si="128"/>
        <v>R_ES-APP-OTH</v>
      </c>
      <c r="AN440" s="157" t="str">
        <f t="shared" si="128"/>
        <v>FH0_1</v>
      </c>
      <c r="AO440" s="157">
        <f t="shared" si="120"/>
        <v>2.0828129338260001E-2</v>
      </c>
      <c r="AP440" s="157" t="s">
        <v>18</v>
      </c>
      <c r="AQ440" s="157" t="s">
        <v>193</v>
      </c>
      <c r="AU440" s="157" t="s">
        <v>350</v>
      </c>
      <c r="AV440" s="157" t="str">
        <f t="shared" si="129"/>
        <v>R_ES-APP-OTH</v>
      </c>
      <c r="AW440" s="157" t="str">
        <f t="shared" si="129"/>
        <v>FH0_1</v>
      </c>
      <c r="AX440" s="157">
        <f t="shared" si="122"/>
        <v>2.2215848571404202E-2</v>
      </c>
      <c r="AY440" s="157" t="s">
        <v>18</v>
      </c>
      <c r="AZ440" s="157" t="s">
        <v>192</v>
      </c>
      <c r="BD440" s="157" t="s">
        <v>350</v>
      </c>
      <c r="BE440" s="157" t="str">
        <f t="shared" si="130"/>
        <v>R_ES-APP-OTH</v>
      </c>
      <c r="BF440" s="157" t="str">
        <f t="shared" si="130"/>
        <v>FH0_1</v>
      </c>
      <c r="BG440" s="157">
        <f t="shared" si="134"/>
        <v>2.0828129338260001E-2</v>
      </c>
      <c r="BH440" s="157" t="s">
        <v>18</v>
      </c>
      <c r="BI440" s="157" t="s">
        <v>194</v>
      </c>
      <c r="BM440" s="157" t="s">
        <v>350</v>
      </c>
      <c r="BN440" s="157" t="str">
        <f t="shared" si="131"/>
        <v>R_ES-APP-OTH</v>
      </c>
      <c r="BO440" s="157" t="str">
        <f t="shared" si="131"/>
        <v>FH0_1</v>
      </c>
      <c r="BP440" s="157">
        <f t="shared" si="125"/>
        <v>2.2215848571404202E-2</v>
      </c>
      <c r="BQ440" s="157" t="s">
        <v>18</v>
      </c>
      <c r="BR440" s="157" t="s">
        <v>191</v>
      </c>
    </row>
    <row r="441" spans="11:70">
      <c r="K441" s="157" t="s">
        <v>350</v>
      </c>
      <c r="L441" s="157" t="str">
        <f t="shared" si="132"/>
        <v>R_ES-APP-OTH</v>
      </c>
      <c r="M441" s="157" t="str">
        <f t="shared" si="114"/>
        <v>FH2_3</v>
      </c>
      <c r="N441" s="157">
        <f t="shared" si="115"/>
        <v>2.1029674486329999E-2</v>
      </c>
      <c r="O441" s="157" t="s">
        <v>18</v>
      </c>
      <c r="P441" s="157" t="s">
        <v>195</v>
      </c>
      <c r="T441" s="157" t="s">
        <v>350</v>
      </c>
      <c r="U441" s="157" t="str">
        <f t="shared" si="133"/>
        <v>R_ES-APP-OTH</v>
      </c>
      <c r="V441" s="157" t="str">
        <f t="shared" si="133"/>
        <v>FH2_3</v>
      </c>
      <c r="W441" s="157">
        <f t="shared" si="116"/>
        <v>1.6657232708453401E-2</v>
      </c>
      <c r="X441" s="157" t="s">
        <v>18</v>
      </c>
      <c r="Y441" s="157" t="s">
        <v>190</v>
      </c>
      <c r="AC441" s="157" t="s">
        <v>350</v>
      </c>
      <c r="AD441" s="157" t="str">
        <f t="shared" si="127"/>
        <v>R_ES-APP-OTH</v>
      </c>
      <c r="AE441" s="157" t="str">
        <f t="shared" si="127"/>
        <v>FH2_3</v>
      </c>
      <c r="AF441" s="157">
        <f t="shared" si="118"/>
        <v>2.2471121655479001E-2</v>
      </c>
      <c r="AG441" s="157" t="s">
        <v>18</v>
      </c>
      <c r="AH441" s="157" t="s">
        <v>196</v>
      </c>
      <c r="AL441" s="157" t="s">
        <v>350</v>
      </c>
      <c r="AM441" s="157" t="str">
        <f t="shared" si="128"/>
        <v>R_ES-APP-OTH</v>
      </c>
      <c r="AN441" s="157" t="str">
        <f t="shared" si="128"/>
        <v>FH2_3</v>
      </c>
      <c r="AO441" s="157">
        <f t="shared" si="120"/>
        <v>1.96922594663782E-2</v>
      </c>
      <c r="AP441" s="157" t="s">
        <v>18</v>
      </c>
      <c r="AQ441" s="157" t="s">
        <v>193</v>
      </c>
      <c r="AU441" s="157" t="s">
        <v>350</v>
      </c>
      <c r="AV441" s="157" t="str">
        <f t="shared" si="129"/>
        <v>R_ES-APP-OTH</v>
      </c>
      <c r="AW441" s="157" t="str">
        <f t="shared" si="129"/>
        <v>FH2_3</v>
      </c>
      <c r="AX441" s="157">
        <f t="shared" si="122"/>
        <v>2.00672016482474E-2</v>
      </c>
      <c r="AY441" s="157" t="s">
        <v>18</v>
      </c>
      <c r="AZ441" s="157" t="s">
        <v>192</v>
      </c>
      <c r="BD441" s="157" t="s">
        <v>350</v>
      </c>
      <c r="BE441" s="157" t="str">
        <f t="shared" si="130"/>
        <v>R_ES-APP-OTH</v>
      </c>
      <c r="BF441" s="157" t="str">
        <f t="shared" si="130"/>
        <v>FH2_3</v>
      </c>
      <c r="BG441" s="157">
        <f t="shared" si="134"/>
        <v>1.96922594663782E-2</v>
      </c>
      <c r="BH441" s="157" t="s">
        <v>18</v>
      </c>
      <c r="BI441" s="157" t="s">
        <v>194</v>
      </c>
      <c r="BM441" s="157" t="s">
        <v>350</v>
      </c>
      <c r="BN441" s="157" t="str">
        <f t="shared" si="131"/>
        <v>R_ES-APP-OTH</v>
      </c>
      <c r="BO441" s="157" t="str">
        <f t="shared" si="131"/>
        <v>FH2_3</v>
      </c>
      <c r="BP441" s="157">
        <f t="shared" si="125"/>
        <v>2.00672016482474E-2</v>
      </c>
      <c r="BQ441" s="157" t="s">
        <v>18</v>
      </c>
      <c r="BR441" s="157" t="s">
        <v>191</v>
      </c>
    </row>
    <row r="442" spans="11:70">
      <c r="K442" s="157" t="s">
        <v>350</v>
      </c>
      <c r="L442" s="157" t="str">
        <f t="shared" si="132"/>
        <v>R_ES-APP-OTH</v>
      </c>
      <c r="M442" s="157" t="str">
        <f t="shared" si="114"/>
        <v>FH4_5</v>
      </c>
      <c r="N442" s="157">
        <f t="shared" si="115"/>
        <v>2.01116701113584E-2</v>
      </c>
      <c r="O442" s="157" t="s">
        <v>18</v>
      </c>
      <c r="P442" s="157" t="s">
        <v>195</v>
      </c>
      <c r="T442" s="157" t="s">
        <v>350</v>
      </c>
      <c r="U442" s="157" t="str">
        <f t="shared" si="133"/>
        <v>R_ES-APP-OTH</v>
      </c>
      <c r="V442" s="157" t="str">
        <f t="shared" si="133"/>
        <v>FH4_5</v>
      </c>
      <c r="W442" s="157">
        <f t="shared" si="116"/>
        <v>1.58290452354489E-2</v>
      </c>
      <c r="X442" s="157" t="s">
        <v>18</v>
      </c>
      <c r="Y442" s="157" t="s">
        <v>190</v>
      </c>
      <c r="AC442" s="157" t="s">
        <v>350</v>
      </c>
      <c r="AD442" s="157" t="str">
        <f t="shared" si="127"/>
        <v>R_ES-APP-OTH</v>
      </c>
      <c r="AE442" s="157" t="str">
        <f t="shared" si="127"/>
        <v>FH4_5</v>
      </c>
      <c r="AF442" s="157">
        <f t="shared" si="118"/>
        <v>2.0924688349934099E-2</v>
      </c>
      <c r="AG442" s="157" t="s">
        <v>18</v>
      </c>
      <c r="AH442" s="157" t="s">
        <v>196</v>
      </c>
      <c r="AL442" s="157" t="s">
        <v>350</v>
      </c>
      <c r="AM442" s="157" t="str">
        <f t="shared" si="128"/>
        <v>R_ES-APP-OTH</v>
      </c>
      <c r="AN442" s="157" t="str">
        <f t="shared" si="128"/>
        <v>FH4_5</v>
      </c>
      <c r="AO442" s="157">
        <f t="shared" si="120"/>
        <v>1.85404013701219E-2</v>
      </c>
      <c r="AP442" s="157" t="s">
        <v>18</v>
      </c>
      <c r="AQ442" s="157" t="s">
        <v>193</v>
      </c>
      <c r="AU442" s="157" t="s">
        <v>350</v>
      </c>
      <c r="AV442" s="157" t="str">
        <f t="shared" si="129"/>
        <v>R_ES-APP-OTH</v>
      </c>
      <c r="AW442" s="157" t="str">
        <f t="shared" si="129"/>
        <v>FH4_5</v>
      </c>
      <c r="AX442" s="157">
        <f t="shared" si="122"/>
        <v>1.7787724329452501E-2</v>
      </c>
      <c r="AY442" s="157" t="s">
        <v>18</v>
      </c>
      <c r="AZ442" s="157" t="s">
        <v>192</v>
      </c>
      <c r="BD442" s="157" t="s">
        <v>350</v>
      </c>
      <c r="BE442" s="157" t="str">
        <f t="shared" si="130"/>
        <v>R_ES-APP-OTH</v>
      </c>
      <c r="BF442" s="157" t="str">
        <f t="shared" si="130"/>
        <v>FH4_5</v>
      </c>
      <c r="BG442" s="157">
        <f t="shared" si="134"/>
        <v>1.85404013701219E-2</v>
      </c>
      <c r="BH442" s="157" t="s">
        <v>18</v>
      </c>
      <c r="BI442" s="157" t="s">
        <v>194</v>
      </c>
      <c r="BM442" s="157" t="s">
        <v>350</v>
      </c>
      <c r="BN442" s="157" t="str">
        <f t="shared" si="131"/>
        <v>R_ES-APP-OTH</v>
      </c>
      <c r="BO442" s="157" t="str">
        <f t="shared" si="131"/>
        <v>FH4_5</v>
      </c>
      <c r="BP442" s="157">
        <f t="shared" si="125"/>
        <v>1.7787724329452501E-2</v>
      </c>
      <c r="BQ442" s="157" t="s">
        <v>18</v>
      </c>
      <c r="BR442" s="157" t="s">
        <v>191</v>
      </c>
    </row>
    <row r="443" spans="11:70">
      <c r="K443" s="158" t="s">
        <v>350</v>
      </c>
      <c r="L443" s="157" t="str">
        <f t="shared" si="132"/>
        <v>R_ES-APP-OTH</v>
      </c>
      <c r="M443" s="157" t="str">
        <f t="shared" si="114"/>
        <v>FH6_7</v>
      </c>
      <c r="N443" s="157">
        <f t="shared" si="115"/>
        <v>1.9209922204757798E-2</v>
      </c>
      <c r="O443" s="157" t="s">
        <v>18</v>
      </c>
      <c r="P443" s="157" t="s">
        <v>195</v>
      </c>
      <c r="T443" s="157" t="s">
        <v>350</v>
      </c>
      <c r="U443" s="157" t="str">
        <f t="shared" si="133"/>
        <v>R_ES-APP-OTH</v>
      </c>
      <c r="V443" s="157" t="str">
        <f t="shared" si="133"/>
        <v>FH6_7</v>
      </c>
      <c r="W443" s="157">
        <f t="shared" si="116"/>
        <v>1.5902462124874499E-2</v>
      </c>
      <c r="X443" s="157" t="s">
        <v>18</v>
      </c>
      <c r="Y443" s="157" t="s">
        <v>190</v>
      </c>
      <c r="AC443" s="157" t="s">
        <v>350</v>
      </c>
      <c r="AD443" s="157" t="str">
        <f t="shared" si="127"/>
        <v>R_ES-APP-OTH</v>
      </c>
      <c r="AE443" s="157" t="str">
        <f t="shared" si="127"/>
        <v>FH6_7</v>
      </c>
      <c r="AF443" s="157">
        <f t="shared" si="118"/>
        <v>1.8408075869719199E-2</v>
      </c>
      <c r="AG443" s="157" t="s">
        <v>18</v>
      </c>
      <c r="AH443" s="157" t="s">
        <v>196</v>
      </c>
      <c r="AL443" s="157" t="s">
        <v>350</v>
      </c>
      <c r="AM443" s="157" t="str">
        <f t="shared" si="128"/>
        <v>R_ES-APP-OTH</v>
      </c>
      <c r="AN443" s="157" t="str">
        <f t="shared" si="128"/>
        <v>FH6_7</v>
      </c>
      <c r="AO443" s="157">
        <f t="shared" si="120"/>
        <v>1.75903530927638E-2</v>
      </c>
      <c r="AP443" s="157" t="s">
        <v>18</v>
      </c>
      <c r="AQ443" s="157" t="s">
        <v>193</v>
      </c>
      <c r="AU443" s="157" t="s">
        <v>350</v>
      </c>
      <c r="AV443" s="157" t="str">
        <f t="shared" si="129"/>
        <v>R_ES-APP-OTH</v>
      </c>
      <c r="AW443" s="157" t="str">
        <f t="shared" si="129"/>
        <v>FH6_7</v>
      </c>
      <c r="AX443" s="157">
        <f t="shared" si="122"/>
        <v>1.6594507840248698E-2</v>
      </c>
      <c r="AY443" s="157" t="s">
        <v>18</v>
      </c>
      <c r="AZ443" s="157" t="s">
        <v>192</v>
      </c>
      <c r="BD443" s="157" t="s">
        <v>350</v>
      </c>
      <c r="BE443" s="157" t="str">
        <f t="shared" si="130"/>
        <v>R_ES-APP-OTH</v>
      </c>
      <c r="BF443" s="157" t="str">
        <f t="shared" si="130"/>
        <v>FH6_7</v>
      </c>
      <c r="BG443" s="157">
        <f t="shared" si="134"/>
        <v>1.75903530927638E-2</v>
      </c>
      <c r="BH443" s="157" t="s">
        <v>18</v>
      </c>
      <c r="BI443" s="157" t="s">
        <v>194</v>
      </c>
      <c r="BM443" s="157" t="s">
        <v>350</v>
      </c>
      <c r="BN443" s="157" t="str">
        <f t="shared" si="131"/>
        <v>R_ES-APP-OTH</v>
      </c>
      <c r="BO443" s="157" t="str">
        <f t="shared" si="131"/>
        <v>FH6_7</v>
      </c>
      <c r="BP443" s="157">
        <f t="shared" si="125"/>
        <v>1.6594507840248698E-2</v>
      </c>
      <c r="BQ443" s="157" t="s">
        <v>18</v>
      </c>
      <c r="BR443" s="157" t="s">
        <v>191</v>
      </c>
    </row>
    <row r="444" spans="11:70">
      <c r="K444" s="157" t="s">
        <v>350</v>
      </c>
      <c r="L444" s="157" t="str">
        <f t="shared" si="132"/>
        <v>R_ES-APP-OTH</v>
      </c>
      <c r="M444" s="157" t="str">
        <f t="shared" si="114"/>
        <v>FH8_9</v>
      </c>
      <c r="N444" s="157">
        <f t="shared" si="115"/>
        <v>1.8841834190356999E-2</v>
      </c>
      <c r="O444" s="157" t="s">
        <v>18</v>
      </c>
      <c r="P444" s="157" t="s">
        <v>195</v>
      </c>
      <c r="T444" s="157" t="s">
        <v>350</v>
      </c>
      <c r="U444" s="157" t="str">
        <f t="shared" si="133"/>
        <v>R_ES-APP-OTH</v>
      </c>
      <c r="V444" s="157" t="str">
        <f t="shared" si="133"/>
        <v>FH8_9</v>
      </c>
      <c r="W444" s="157">
        <f t="shared" si="116"/>
        <v>1.7105236665912599E-2</v>
      </c>
      <c r="X444" s="157" t="s">
        <v>18</v>
      </c>
      <c r="Y444" s="157" t="s">
        <v>190</v>
      </c>
      <c r="AC444" s="157" t="s">
        <v>350</v>
      </c>
      <c r="AD444" s="157" t="str">
        <f t="shared" si="127"/>
        <v>R_ES-APP-OTH</v>
      </c>
      <c r="AE444" s="157" t="str">
        <f t="shared" si="127"/>
        <v>FH8_9</v>
      </c>
      <c r="AF444" s="157">
        <f t="shared" si="118"/>
        <v>1.69703204195258E-2</v>
      </c>
      <c r="AG444" s="157" t="s">
        <v>18</v>
      </c>
      <c r="AH444" s="157" t="s">
        <v>196</v>
      </c>
      <c r="AL444" s="157" t="s">
        <v>350</v>
      </c>
      <c r="AM444" s="157" t="str">
        <f t="shared" si="128"/>
        <v>R_ES-APP-OTH</v>
      </c>
      <c r="AN444" s="157" t="str">
        <f t="shared" si="128"/>
        <v>FH8_9</v>
      </c>
      <c r="AO444" s="157">
        <f t="shared" si="120"/>
        <v>1.7469867163884701E-2</v>
      </c>
      <c r="AP444" s="157" t="s">
        <v>18</v>
      </c>
      <c r="AQ444" s="157" t="s">
        <v>193</v>
      </c>
      <c r="AU444" s="157" t="s">
        <v>350</v>
      </c>
      <c r="AV444" s="157" t="str">
        <f t="shared" si="129"/>
        <v>R_ES-APP-OTH</v>
      </c>
      <c r="AW444" s="157" t="str">
        <f t="shared" si="129"/>
        <v>FH8_9</v>
      </c>
      <c r="AX444" s="157">
        <f t="shared" si="122"/>
        <v>1.6512257912117301E-2</v>
      </c>
      <c r="AY444" s="157" t="s">
        <v>18</v>
      </c>
      <c r="AZ444" s="157" t="s">
        <v>192</v>
      </c>
      <c r="BD444" s="157" t="s">
        <v>350</v>
      </c>
      <c r="BE444" s="157" t="str">
        <f t="shared" si="130"/>
        <v>R_ES-APP-OTH</v>
      </c>
      <c r="BF444" s="157" t="str">
        <f t="shared" si="130"/>
        <v>FH8_9</v>
      </c>
      <c r="BG444" s="157">
        <f t="shared" si="134"/>
        <v>1.7469867163884701E-2</v>
      </c>
      <c r="BH444" s="157" t="s">
        <v>18</v>
      </c>
      <c r="BI444" s="157" t="s">
        <v>194</v>
      </c>
      <c r="BM444" s="157" t="s">
        <v>350</v>
      </c>
      <c r="BN444" s="157" t="str">
        <f t="shared" si="131"/>
        <v>R_ES-APP-OTH</v>
      </c>
      <c r="BO444" s="157" t="str">
        <f t="shared" si="131"/>
        <v>FH8_9</v>
      </c>
      <c r="BP444" s="157">
        <f t="shared" si="125"/>
        <v>1.6512257912117301E-2</v>
      </c>
      <c r="BQ444" s="157" t="s">
        <v>18</v>
      </c>
      <c r="BR444" s="157" t="s">
        <v>191</v>
      </c>
    </row>
    <row r="445" spans="11:70">
      <c r="K445" s="157" t="s">
        <v>350</v>
      </c>
      <c r="L445" s="157" t="str">
        <f t="shared" si="132"/>
        <v>R_ES-APP-OTH</v>
      </c>
      <c r="M445" s="157" t="str">
        <f t="shared" si="114"/>
        <v>FH10_11</v>
      </c>
      <c r="N445" s="157">
        <f t="shared" si="115"/>
        <v>1.8935669933152901E-2</v>
      </c>
      <c r="O445" s="157" t="s">
        <v>18</v>
      </c>
      <c r="P445" s="157" t="s">
        <v>195</v>
      </c>
      <c r="T445" s="157" t="s">
        <v>350</v>
      </c>
      <c r="U445" s="157" t="str">
        <f t="shared" si="133"/>
        <v>R_ES-APP-OTH</v>
      </c>
      <c r="V445" s="157" t="str">
        <f t="shared" si="133"/>
        <v>FH10_11</v>
      </c>
      <c r="W445" s="157">
        <f t="shared" si="116"/>
        <v>1.98225161188549E-2</v>
      </c>
      <c r="X445" s="157" t="s">
        <v>18</v>
      </c>
      <c r="Y445" s="157" t="s">
        <v>190</v>
      </c>
      <c r="AC445" s="157" t="s">
        <v>350</v>
      </c>
      <c r="AD445" s="157" t="str">
        <f t="shared" si="127"/>
        <v>R_ES-APP-OTH</v>
      </c>
      <c r="AE445" s="157" t="str">
        <f t="shared" si="127"/>
        <v>FH10_11</v>
      </c>
      <c r="AF445" s="157">
        <f t="shared" si="118"/>
        <v>1.66723480117681E-2</v>
      </c>
      <c r="AG445" s="157" t="s">
        <v>18</v>
      </c>
      <c r="AH445" s="157" t="s">
        <v>196</v>
      </c>
      <c r="AL445" s="157" t="s">
        <v>350</v>
      </c>
      <c r="AM445" s="157" t="str">
        <f t="shared" si="128"/>
        <v>R_ES-APP-OTH</v>
      </c>
      <c r="AN445" s="157" t="str">
        <f t="shared" si="128"/>
        <v>FH10_11</v>
      </c>
      <c r="AO445" s="157">
        <f t="shared" si="120"/>
        <v>1.8548115811417298E-2</v>
      </c>
      <c r="AP445" s="157" t="s">
        <v>18</v>
      </c>
      <c r="AQ445" s="157" t="s">
        <v>193</v>
      </c>
      <c r="AU445" s="157" t="s">
        <v>350</v>
      </c>
      <c r="AV445" s="157" t="str">
        <f t="shared" si="129"/>
        <v>R_ES-APP-OTH</v>
      </c>
      <c r="AW445" s="157" t="str">
        <f t="shared" si="129"/>
        <v>FH10_11</v>
      </c>
      <c r="AX445" s="157">
        <f t="shared" si="122"/>
        <v>1.82536626877173E-2</v>
      </c>
      <c r="AY445" s="157" t="s">
        <v>18</v>
      </c>
      <c r="AZ445" s="157" t="s">
        <v>192</v>
      </c>
      <c r="BD445" s="157" t="s">
        <v>350</v>
      </c>
      <c r="BE445" s="157" t="str">
        <f t="shared" si="130"/>
        <v>R_ES-APP-OTH</v>
      </c>
      <c r="BF445" s="157" t="str">
        <f t="shared" si="130"/>
        <v>FH10_11</v>
      </c>
      <c r="BG445" s="157">
        <f t="shared" si="134"/>
        <v>1.8548115811417298E-2</v>
      </c>
      <c r="BH445" s="157" t="s">
        <v>18</v>
      </c>
      <c r="BI445" s="157" t="s">
        <v>194</v>
      </c>
      <c r="BM445" s="157" t="s">
        <v>350</v>
      </c>
      <c r="BN445" s="157" t="str">
        <f t="shared" si="131"/>
        <v>R_ES-APP-OTH</v>
      </c>
      <c r="BO445" s="157" t="str">
        <f t="shared" si="131"/>
        <v>FH10_11</v>
      </c>
      <c r="BP445" s="157">
        <f t="shared" si="125"/>
        <v>1.82536626877173E-2</v>
      </c>
      <c r="BQ445" s="157" t="s">
        <v>18</v>
      </c>
      <c r="BR445" s="157" t="s">
        <v>191</v>
      </c>
    </row>
    <row r="446" spans="11:70">
      <c r="K446" s="157" t="s">
        <v>350</v>
      </c>
      <c r="L446" s="157" t="str">
        <f t="shared" si="132"/>
        <v>R_ES-APP-OTH</v>
      </c>
      <c r="M446" s="157" t="str">
        <f t="shared" si="114"/>
        <v>FH12_13</v>
      </c>
      <c r="N446" s="157">
        <f t="shared" si="115"/>
        <v>1.98847069007047E-2</v>
      </c>
      <c r="O446" s="157" t="s">
        <v>18</v>
      </c>
      <c r="P446" s="157" t="s">
        <v>195</v>
      </c>
      <c r="T446" s="157" t="s">
        <v>350</v>
      </c>
      <c r="U446" s="157" t="str">
        <f t="shared" si="133"/>
        <v>R_ES-APP-OTH</v>
      </c>
      <c r="V446" s="157" t="str">
        <f t="shared" si="133"/>
        <v>FH12_13</v>
      </c>
      <c r="W446" s="157">
        <f t="shared" si="116"/>
        <v>2.05767152130325E-2</v>
      </c>
      <c r="X446" s="157" t="s">
        <v>18</v>
      </c>
      <c r="Y446" s="157" t="s">
        <v>190</v>
      </c>
      <c r="AC446" s="157" t="s">
        <v>350</v>
      </c>
      <c r="AD446" s="157" t="str">
        <f t="shared" si="127"/>
        <v>R_ES-APP-OTH</v>
      </c>
      <c r="AE446" s="157" t="str">
        <f t="shared" si="127"/>
        <v>FH12_13</v>
      </c>
      <c r="AF446" s="157">
        <f t="shared" si="118"/>
        <v>1.7899394766943098E-2</v>
      </c>
      <c r="AG446" s="157" t="s">
        <v>18</v>
      </c>
      <c r="AH446" s="157" t="s">
        <v>196</v>
      </c>
      <c r="AL446" s="157" t="s">
        <v>350</v>
      </c>
      <c r="AM446" s="157" t="str">
        <f t="shared" si="128"/>
        <v>R_ES-APP-OTH</v>
      </c>
      <c r="AN446" s="157" t="str">
        <f t="shared" si="128"/>
        <v>FH12_13</v>
      </c>
      <c r="AO446" s="157">
        <f t="shared" si="120"/>
        <v>1.97346377775574E-2</v>
      </c>
      <c r="AP446" s="157" t="s">
        <v>18</v>
      </c>
      <c r="AQ446" s="157" t="s">
        <v>193</v>
      </c>
      <c r="AU446" s="157" t="s">
        <v>350</v>
      </c>
      <c r="AV446" s="157" t="str">
        <f t="shared" si="129"/>
        <v>R_ES-APP-OTH</v>
      </c>
      <c r="AW446" s="157" t="str">
        <f t="shared" si="129"/>
        <v>FH12_13</v>
      </c>
      <c r="AX446" s="157">
        <f t="shared" si="122"/>
        <v>2.0262699404647901E-2</v>
      </c>
      <c r="AY446" s="157" t="s">
        <v>18</v>
      </c>
      <c r="AZ446" s="157" t="s">
        <v>192</v>
      </c>
      <c r="BD446" s="157" t="s">
        <v>350</v>
      </c>
      <c r="BE446" s="157" t="str">
        <f t="shared" si="130"/>
        <v>R_ES-APP-OTH</v>
      </c>
      <c r="BF446" s="157" t="str">
        <f t="shared" si="130"/>
        <v>FH12_13</v>
      </c>
      <c r="BG446" s="157">
        <f t="shared" si="134"/>
        <v>1.97346377775574E-2</v>
      </c>
      <c r="BH446" s="157" t="s">
        <v>18</v>
      </c>
      <c r="BI446" s="157" t="s">
        <v>194</v>
      </c>
      <c r="BM446" s="157" t="s">
        <v>350</v>
      </c>
      <c r="BN446" s="157" t="str">
        <f t="shared" si="131"/>
        <v>R_ES-APP-OTH</v>
      </c>
      <c r="BO446" s="157" t="str">
        <f t="shared" si="131"/>
        <v>FH12_13</v>
      </c>
      <c r="BP446" s="157">
        <f t="shared" si="125"/>
        <v>2.0262699404647901E-2</v>
      </c>
      <c r="BQ446" s="157" t="s">
        <v>18</v>
      </c>
      <c r="BR446" s="157" t="s">
        <v>191</v>
      </c>
    </row>
    <row r="447" spans="11:70">
      <c r="K447" s="158" t="s">
        <v>350</v>
      </c>
      <c r="L447" s="157" t="str">
        <f t="shared" si="132"/>
        <v>R_ES-APP-OTH</v>
      </c>
      <c r="M447" s="157" t="str">
        <f t="shared" si="114"/>
        <v>FH14_15</v>
      </c>
      <c r="N447" s="157">
        <f t="shared" si="115"/>
        <v>2.0838990619720801E-2</v>
      </c>
      <c r="O447" s="157" t="s">
        <v>18</v>
      </c>
      <c r="P447" s="157" t="s">
        <v>195</v>
      </c>
      <c r="T447" s="157" t="s">
        <v>350</v>
      </c>
      <c r="U447" s="157" t="str">
        <f t="shared" si="133"/>
        <v>R_ES-APP-OTH</v>
      </c>
      <c r="V447" s="157" t="str">
        <f t="shared" si="133"/>
        <v>FH14_15</v>
      </c>
      <c r="W447" s="157">
        <f t="shared" si="116"/>
        <v>2.0134412075970901E-2</v>
      </c>
      <c r="X447" s="157" t="s">
        <v>18</v>
      </c>
      <c r="Y447" s="157" t="s">
        <v>190</v>
      </c>
      <c r="AC447" s="157" t="s">
        <v>350</v>
      </c>
      <c r="AD447" s="157" t="str">
        <f t="shared" si="127"/>
        <v>R_ES-APP-OTH</v>
      </c>
      <c r="AE447" s="157" t="str">
        <f t="shared" si="127"/>
        <v>FH14_15</v>
      </c>
      <c r="AF447" s="157">
        <f t="shared" si="118"/>
        <v>2.07530234250215E-2</v>
      </c>
      <c r="AG447" s="157" t="s">
        <v>18</v>
      </c>
      <c r="AH447" s="157" t="s">
        <v>196</v>
      </c>
      <c r="AL447" s="157" t="s">
        <v>350</v>
      </c>
      <c r="AM447" s="157" t="str">
        <f t="shared" si="128"/>
        <v>R_ES-APP-OTH</v>
      </c>
      <c r="AN447" s="157" t="str">
        <f t="shared" si="128"/>
        <v>FH14_15</v>
      </c>
      <c r="AO447" s="157">
        <f t="shared" si="120"/>
        <v>2.0621254467741299E-2</v>
      </c>
      <c r="AP447" s="157" t="s">
        <v>18</v>
      </c>
      <c r="AQ447" s="157" t="s">
        <v>193</v>
      </c>
      <c r="AU447" s="157" t="s">
        <v>350</v>
      </c>
      <c r="AV447" s="157" t="str">
        <f t="shared" si="129"/>
        <v>R_ES-APP-OTH</v>
      </c>
      <c r="AW447" s="157" t="str">
        <f t="shared" si="129"/>
        <v>FH14_15</v>
      </c>
      <c r="AX447" s="157">
        <f t="shared" si="122"/>
        <v>2.1172817979268701E-2</v>
      </c>
      <c r="AY447" s="157" t="s">
        <v>18</v>
      </c>
      <c r="AZ447" s="157" t="s">
        <v>192</v>
      </c>
      <c r="BD447" s="157" t="s">
        <v>350</v>
      </c>
      <c r="BE447" s="157" t="str">
        <f t="shared" si="130"/>
        <v>R_ES-APP-OTH</v>
      </c>
      <c r="BF447" s="157" t="str">
        <f t="shared" si="130"/>
        <v>FH14_15</v>
      </c>
      <c r="BG447" s="157">
        <f t="shared" si="134"/>
        <v>2.0621254467741299E-2</v>
      </c>
      <c r="BH447" s="157" t="s">
        <v>18</v>
      </c>
      <c r="BI447" s="157" t="s">
        <v>194</v>
      </c>
      <c r="BM447" s="157" t="s">
        <v>350</v>
      </c>
      <c r="BN447" s="157" t="str">
        <f t="shared" si="131"/>
        <v>R_ES-APP-OTH</v>
      </c>
      <c r="BO447" s="157" t="str">
        <f t="shared" si="131"/>
        <v>FH14_15</v>
      </c>
      <c r="BP447" s="157">
        <f t="shared" si="125"/>
        <v>2.1172817979268701E-2</v>
      </c>
      <c r="BQ447" s="157" t="s">
        <v>18</v>
      </c>
      <c r="BR447" s="157" t="s">
        <v>191</v>
      </c>
    </row>
    <row r="448" spans="11:70">
      <c r="K448" s="157" t="s">
        <v>350</v>
      </c>
      <c r="L448" s="157" t="str">
        <f t="shared" si="132"/>
        <v>R_ES-APP-OTH</v>
      </c>
      <c r="M448" s="157" t="str">
        <f t="shared" ref="M448:M511" si="135">M400</f>
        <v>FH16_17</v>
      </c>
      <c r="N448" s="157">
        <f t="shared" si="115"/>
        <v>2.11595818818846E-2</v>
      </c>
      <c r="O448" s="157" t="s">
        <v>18</v>
      </c>
      <c r="P448" s="157" t="s">
        <v>195</v>
      </c>
      <c r="T448" s="157" t="s">
        <v>350</v>
      </c>
      <c r="U448" s="157" t="str">
        <f t="shared" si="133"/>
        <v>R_ES-APP-OTH</v>
      </c>
      <c r="V448" s="157" t="str">
        <f t="shared" si="133"/>
        <v>FH16_17</v>
      </c>
      <c r="W448" s="157">
        <f t="shared" si="116"/>
        <v>1.9900470527555999E-2</v>
      </c>
      <c r="X448" s="157" t="s">
        <v>18</v>
      </c>
      <c r="Y448" s="157" t="s">
        <v>190</v>
      </c>
      <c r="AC448" s="157" t="s">
        <v>350</v>
      </c>
      <c r="AD448" s="157" t="str">
        <f t="shared" si="127"/>
        <v>R_ES-APP-OTH</v>
      </c>
      <c r="AE448" s="157" t="str">
        <f t="shared" si="127"/>
        <v>FH16_17</v>
      </c>
      <c r="AF448" s="157">
        <f t="shared" si="118"/>
        <v>2.1834856434323001E-2</v>
      </c>
      <c r="AG448" s="157" t="s">
        <v>18</v>
      </c>
      <c r="AH448" s="157" t="s">
        <v>196</v>
      </c>
      <c r="AL448" s="157" t="s">
        <v>350</v>
      </c>
      <c r="AM448" s="157" t="str">
        <f t="shared" si="128"/>
        <v>R_ES-APP-OTH</v>
      </c>
      <c r="AN448" s="157" t="str">
        <f t="shared" si="128"/>
        <v>FH16_17</v>
      </c>
      <c r="AO448" s="157">
        <f t="shared" si="120"/>
        <v>2.0861762903381698E-2</v>
      </c>
      <c r="AP448" s="157" t="s">
        <v>18</v>
      </c>
      <c r="AQ448" s="157" t="s">
        <v>193</v>
      </c>
      <c r="AU448" s="157" t="s">
        <v>350</v>
      </c>
      <c r="AV448" s="157" t="str">
        <f t="shared" si="129"/>
        <v>R_ES-APP-OTH</v>
      </c>
      <c r="AW448" s="157" t="str">
        <f t="shared" si="129"/>
        <v>FH16_17</v>
      </c>
      <c r="AX448" s="157">
        <f t="shared" si="122"/>
        <v>2.13427940914599E-2</v>
      </c>
      <c r="AY448" s="157" t="s">
        <v>18</v>
      </c>
      <c r="AZ448" s="157" t="s">
        <v>192</v>
      </c>
      <c r="BD448" s="157" t="s">
        <v>350</v>
      </c>
      <c r="BE448" s="157" t="str">
        <f t="shared" si="130"/>
        <v>R_ES-APP-OTH</v>
      </c>
      <c r="BF448" s="157" t="str">
        <f t="shared" si="130"/>
        <v>FH16_17</v>
      </c>
      <c r="BG448" s="157">
        <f t="shared" si="134"/>
        <v>2.0861762903381698E-2</v>
      </c>
      <c r="BH448" s="157" t="s">
        <v>18</v>
      </c>
      <c r="BI448" s="157" t="s">
        <v>194</v>
      </c>
      <c r="BM448" s="157" t="s">
        <v>350</v>
      </c>
      <c r="BN448" s="157" t="str">
        <f t="shared" si="131"/>
        <v>R_ES-APP-OTH</v>
      </c>
      <c r="BO448" s="157" t="str">
        <f t="shared" si="131"/>
        <v>FH16_17</v>
      </c>
      <c r="BP448" s="157">
        <f t="shared" si="125"/>
        <v>2.13427940914599E-2</v>
      </c>
      <c r="BQ448" s="157" t="s">
        <v>18</v>
      </c>
      <c r="BR448" s="157" t="s">
        <v>191</v>
      </c>
    </row>
    <row r="449" spans="11:70">
      <c r="K449" s="157" t="s">
        <v>350</v>
      </c>
      <c r="L449" s="157" t="str">
        <f t="shared" si="132"/>
        <v>R_ES-APP-OTH</v>
      </c>
      <c r="M449" s="157" t="str">
        <f t="shared" si="135"/>
        <v>FH18_19</v>
      </c>
      <c r="N449" s="157">
        <f t="shared" si="115"/>
        <v>2.12246785407572E-2</v>
      </c>
      <c r="O449" s="157" t="s">
        <v>18</v>
      </c>
      <c r="P449" s="157" t="s">
        <v>195</v>
      </c>
      <c r="T449" s="157" t="s">
        <v>350</v>
      </c>
      <c r="U449" s="157" t="str">
        <f t="shared" si="133"/>
        <v>R_ES-APP-OTH</v>
      </c>
      <c r="V449" s="157" t="str">
        <f t="shared" si="133"/>
        <v>FH18_19</v>
      </c>
      <c r="W449" s="157">
        <f t="shared" si="116"/>
        <v>2.0107856361089999E-2</v>
      </c>
      <c r="X449" s="157" t="s">
        <v>18</v>
      </c>
      <c r="Y449" s="157" t="s">
        <v>190</v>
      </c>
      <c r="AC449" s="157" t="s">
        <v>350</v>
      </c>
      <c r="AD449" s="157" t="str">
        <f t="shared" si="127"/>
        <v>R_ES-APP-OTH</v>
      </c>
      <c r="AE449" s="157" t="str">
        <f t="shared" si="127"/>
        <v>FH18_19</v>
      </c>
      <c r="AF449" s="157">
        <f t="shared" si="118"/>
        <v>2.1851663341138701E-2</v>
      </c>
      <c r="AG449" s="157" t="s">
        <v>18</v>
      </c>
      <c r="AH449" s="157" t="s">
        <v>196</v>
      </c>
      <c r="AL449" s="157" t="s">
        <v>350</v>
      </c>
      <c r="AM449" s="157" t="str">
        <f t="shared" si="128"/>
        <v>R_ES-APP-OTH</v>
      </c>
      <c r="AN449" s="157" t="str">
        <f t="shared" si="128"/>
        <v>FH18_19</v>
      </c>
      <c r="AO449" s="157">
        <f t="shared" si="120"/>
        <v>2.0787222764254099E-2</v>
      </c>
      <c r="AP449" s="157" t="s">
        <v>18</v>
      </c>
      <c r="AQ449" s="157" t="s">
        <v>193</v>
      </c>
      <c r="AU449" s="157" t="s">
        <v>350</v>
      </c>
      <c r="AV449" s="157" t="str">
        <f t="shared" si="129"/>
        <v>R_ES-APP-OTH</v>
      </c>
      <c r="AW449" s="157" t="str">
        <f t="shared" si="129"/>
        <v>FH18_19</v>
      </c>
      <c r="AX449" s="157">
        <f t="shared" si="122"/>
        <v>2.1302546509600999E-2</v>
      </c>
      <c r="AY449" s="157" t="s">
        <v>18</v>
      </c>
      <c r="AZ449" s="157" t="s">
        <v>192</v>
      </c>
      <c r="BD449" s="157" t="s">
        <v>350</v>
      </c>
      <c r="BE449" s="157" t="str">
        <f t="shared" si="130"/>
        <v>R_ES-APP-OTH</v>
      </c>
      <c r="BF449" s="157" t="str">
        <f t="shared" si="130"/>
        <v>FH18_19</v>
      </c>
      <c r="BG449" s="157">
        <f t="shared" si="134"/>
        <v>2.0787222764254099E-2</v>
      </c>
      <c r="BH449" s="157" t="s">
        <v>18</v>
      </c>
      <c r="BI449" s="157" t="s">
        <v>194</v>
      </c>
      <c r="BM449" s="157" t="s">
        <v>350</v>
      </c>
      <c r="BN449" s="157" t="str">
        <f t="shared" si="131"/>
        <v>R_ES-APP-OTH</v>
      </c>
      <c r="BO449" s="157" t="str">
        <f t="shared" si="131"/>
        <v>FH18_19</v>
      </c>
      <c r="BP449" s="157">
        <f t="shared" si="125"/>
        <v>2.1302546509600999E-2</v>
      </c>
      <c r="BQ449" s="157" t="s">
        <v>18</v>
      </c>
      <c r="BR449" s="157" t="s">
        <v>191</v>
      </c>
    </row>
    <row r="450" spans="11:70">
      <c r="K450" s="157" t="s">
        <v>350</v>
      </c>
      <c r="L450" s="157" t="str">
        <f t="shared" si="132"/>
        <v>R_ES-APP-OTH</v>
      </c>
      <c r="M450" s="157" t="str">
        <f t="shared" si="135"/>
        <v>FH20_21</v>
      </c>
      <c r="N450" s="157">
        <f t="shared" si="115"/>
        <v>2.1196759693815001E-2</v>
      </c>
      <c r="O450" s="157" t="s">
        <v>18</v>
      </c>
      <c r="P450" s="157" t="s">
        <v>195</v>
      </c>
      <c r="T450" s="157" t="s">
        <v>350</v>
      </c>
      <c r="U450" s="157" t="str">
        <f t="shared" si="133"/>
        <v>R_ES-APP-OTH</v>
      </c>
      <c r="V450" s="157" t="str">
        <f t="shared" si="133"/>
        <v>FH20_21</v>
      </c>
      <c r="W450" s="157">
        <f t="shared" si="116"/>
        <v>2.0969036728827498E-2</v>
      </c>
      <c r="X450" s="157" t="s">
        <v>18</v>
      </c>
      <c r="Y450" s="157" t="s">
        <v>190</v>
      </c>
      <c r="AC450" s="157" t="s">
        <v>350</v>
      </c>
      <c r="AD450" s="157" t="str">
        <f t="shared" si="127"/>
        <v>R_ES-APP-OTH</v>
      </c>
      <c r="AE450" s="157" t="str">
        <f t="shared" si="127"/>
        <v>FH20_21</v>
      </c>
      <c r="AF450" s="157">
        <f t="shared" si="118"/>
        <v>2.15704297529681E-2</v>
      </c>
      <c r="AG450" s="157" t="s">
        <v>18</v>
      </c>
      <c r="AH450" s="157" t="s">
        <v>196</v>
      </c>
      <c r="AL450" s="157" t="s">
        <v>350</v>
      </c>
      <c r="AM450" s="157" t="str">
        <f t="shared" si="128"/>
        <v>R_ES-APP-OTH</v>
      </c>
      <c r="AN450" s="157" t="str">
        <f t="shared" si="128"/>
        <v>FH20_21</v>
      </c>
      <c r="AO450" s="157">
        <f t="shared" si="120"/>
        <v>2.0999926566056201E-2</v>
      </c>
      <c r="AP450" s="157" t="s">
        <v>18</v>
      </c>
      <c r="AQ450" s="157" t="s">
        <v>193</v>
      </c>
      <c r="AU450" s="157" t="s">
        <v>350</v>
      </c>
      <c r="AV450" s="157" t="str">
        <f t="shared" si="129"/>
        <v>R_ES-APP-OTH</v>
      </c>
      <c r="AW450" s="157" t="str">
        <f t="shared" si="129"/>
        <v>FH20_21</v>
      </c>
      <c r="AX450" s="157">
        <f t="shared" si="122"/>
        <v>2.17291485724036E-2</v>
      </c>
      <c r="AY450" s="157" t="s">
        <v>18</v>
      </c>
      <c r="AZ450" s="157" t="s">
        <v>192</v>
      </c>
      <c r="BD450" s="157" t="s">
        <v>350</v>
      </c>
      <c r="BE450" s="157" t="str">
        <f t="shared" si="130"/>
        <v>R_ES-APP-OTH</v>
      </c>
      <c r="BF450" s="157" t="str">
        <f t="shared" si="130"/>
        <v>FH20_21</v>
      </c>
      <c r="BG450" s="157">
        <f t="shared" si="134"/>
        <v>2.0999926566056201E-2</v>
      </c>
      <c r="BH450" s="157" t="s">
        <v>18</v>
      </c>
      <c r="BI450" s="157" t="s">
        <v>194</v>
      </c>
      <c r="BM450" s="157" t="s">
        <v>350</v>
      </c>
      <c r="BN450" s="157" t="str">
        <f t="shared" si="131"/>
        <v>R_ES-APP-OTH</v>
      </c>
      <c r="BO450" s="157" t="str">
        <f t="shared" si="131"/>
        <v>FH20_21</v>
      </c>
      <c r="BP450" s="157">
        <f t="shared" si="125"/>
        <v>2.17291485724036E-2</v>
      </c>
      <c r="BQ450" s="157" t="s">
        <v>18</v>
      </c>
      <c r="BR450" s="157" t="s">
        <v>191</v>
      </c>
    </row>
    <row r="451" spans="11:70">
      <c r="K451" s="158" t="s">
        <v>350</v>
      </c>
      <c r="L451" s="157" t="str">
        <f t="shared" si="132"/>
        <v>R_ES-APP-OTH</v>
      </c>
      <c r="M451" s="157" t="str">
        <f t="shared" si="135"/>
        <v>FH22_23</v>
      </c>
      <c r="N451" s="157">
        <f t="shared" si="115"/>
        <v>2.13786036359911E-2</v>
      </c>
      <c r="O451" s="157" t="s">
        <v>18</v>
      </c>
      <c r="P451" s="157" t="s">
        <v>195</v>
      </c>
      <c r="T451" s="157" t="s">
        <v>350</v>
      </c>
      <c r="U451" s="157" t="str">
        <f t="shared" si="133"/>
        <v>R_ES-APP-OTH</v>
      </c>
      <c r="V451" s="157" t="str">
        <f t="shared" si="133"/>
        <v>FH22_23</v>
      </c>
      <c r="W451" s="157">
        <f t="shared" si="116"/>
        <v>2.0691198572281501E-2</v>
      </c>
      <c r="X451" s="157" t="s">
        <v>18</v>
      </c>
      <c r="Y451" s="157" t="s">
        <v>190</v>
      </c>
      <c r="AC451" s="157" t="s">
        <v>350</v>
      </c>
      <c r="AD451" s="157" t="str">
        <f t="shared" si="127"/>
        <v>R_ES-APP-OTH</v>
      </c>
      <c r="AE451" s="157" t="str">
        <f t="shared" si="127"/>
        <v>FH22_23</v>
      </c>
      <c r="AF451" s="157">
        <f t="shared" si="118"/>
        <v>2.1709141168517701E-2</v>
      </c>
      <c r="AG451" s="157" t="s">
        <v>18</v>
      </c>
      <c r="AH451" s="157" t="s">
        <v>196</v>
      </c>
      <c r="AL451" s="157" t="s">
        <v>350</v>
      </c>
      <c r="AM451" s="157" t="str">
        <f t="shared" si="128"/>
        <v>R_ES-APP-OTH</v>
      </c>
      <c r="AN451" s="157" t="str">
        <f t="shared" si="128"/>
        <v>FH22_23</v>
      </c>
      <c r="AO451" s="157">
        <f t="shared" si="120"/>
        <v>2.12075715419054E-2</v>
      </c>
      <c r="AP451" s="157" t="s">
        <v>18</v>
      </c>
      <c r="AQ451" s="157" t="s">
        <v>193</v>
      </c>
      <c r="AU451" s="157" t="s">
        <v>350</v>
      </c>
      <c r="AV451" s="157" t="str">
        <f t="shared" si="129"/>
        <v>R_ES-APP-OTH</v>
      </c>
      <c r="AW451" s="157" t="str">
        <f t="shared" si="129"/>
        <v>FH22_23</v>
      </c>
      <c r="AX451" s="157">
        <f t="shared" si="122"/>
        <v>2.2554595860836201E-2</v>
      </c>
      <c r="AY451" s="157" t="s">
        <v>18</v>
      </c>
      <c r="AZ451" s="157" t="s">
        <v>192</v>
      </c>
      <c r="BD451" s="157" t="s">
        <v>350</v>
      </c>
      <c r="BE451" s="157" t="str">
        <f t="shared" si="130"/>
        <v>R_ES-APP-OTH</v>
      </c>
      <c r="BF451" s="157" t="str">
        <f t="shared" si="130"/>
        <v>FH22_23</v>
      </c>
      <c r="BG451" s="157">
        <f t="shared" si="134"/>
        <v>2.12075715419054E-2</v>
      </c>
      <c r="BH451" s="157" t="s">
        <v>18</v>
      </c>
      <c r="BI451" s="157" t="s">
        <v>194</v>
      </c>
      <c r="BM451" s="157" t="s">
        <v>350</v>
      </c>
      <c r="BN451" s="157" t="str">
        <f t="shared" si="131"/>
        <v>R_ES-APP-OTH</v>
      </c>
      <c r="BO451" s="157" t="str">
        <f t="shared" si="131"/>
        <v>FH22_23</v>
      </c>
      <c r="BP451" s="157">
        <f t="shared" si="125"/>
        <v>2.2554595860836201E-2</v>
      </c>
      <c r="BQ451" s="157" t="s">
        <v>18</v>
      </c>
      <c r="BR451" s="157" t="s">
        <v>191</v>
      </c>
    </row>
    <row r="452" spans="11:70">
      <c r="K452" s="157" t="s">
        <v>350</v>
      </c>
      <c r="L452" s="157" t="str">
        <f t="shared" si="132"/>
        <v>R_ES-APP-OTH</v>
      </c>
      <c r="M452" s="157" t="str">
        <f t="shared" si="135"/>
        <v>WH0_1</v>
      </c>
      <c r="N452" s="157">
        <f t="shared" si="115"/>
        <v>2.33000948138204E-2</v>
      </c>
      <c r="O452" s="157" t="s">
        <v>18</v>
      </c>
      <c r="P452" s="157" t="s">
        <v>195</v>
      </c>
      <c r="T452" s="157" t="s">
        <v>350</v>
      </c>
      <c r="U452" s="157" t="str">
        <f t="shared" si="133"/>
        <v>R_ES-APP-OTH</v>
      </c>
      <c r="V452" s="157" t="str">
        <f t="shared" si="133"/>
        <v>WH0_1</v>
      </c>
      <c r="W452" s="157">
        <f t="shared" si="116"/>
        <v>2.7052832396289E-2</v>
      </c>
      <c r="X452" s="157" t="s">
        <v>18</v>
      </c>
      <c r="Y452" s="157" t="s">
        <v>190</v>
      </c>
      <c r="AC452" s="157" t="s">
        <v>350</v>
      </c>
      <c r="AD452" s="157" t="str">
        <f t="shared" si="127"/>
        <v>R_ES-APP-OTH</v>
      </c>
      <c r="AE452" s="157" t="str">
        <f t="shared" si="127"/>
        <v>WH0_1</v>
      </c>
      <c r="AF452" s="157">
        <f t="shared" si="118"/>
        <v>2.6977531248366202E-2</v>
      </c>
      <c r="AG452" s="157" t="s">
        <v>18</v>
      </c>
      <c r="AH452" s="157" t="s">
        <v>196</v>
      </c>
      <c r="AL452" s="157" t="s">
        <v>350</v>
      </c>
      <c r="AM452" s="157" t="str">
        <f t="shared" si="128"/>
        <v>R_ES-APP-OTH</v>
      </c>
      <c r="AN452" s="157" t="str">
        <f t="shared" si="128"/>
        <v>WH0_1</v>
      </c>
      <c r="AO452" s="157">
        <f t="shared" si="120"/>
        <v>2.6007960145311398E-2</v>
      </c>
      <c r="AP452" s="157" t="s">
        <v>18</v>
      </c>
      <c r="AQ452" s="157" t="s">
        <v>193</v>
      </c>
      <c r="AU452" s="157" t="s">
        <v>350</v>
      </c>
      <c r="AV452" s="157" t="str">
        <f t="shared" si="129"/>
        <v>R_ES-APP-OTH</v>
      </c>
      <c r="AW452" s="157" t="str">
        <f t="shared" si="129"/>
        <v>WH0_1</v>
      </c>
      <c r="AX452" s="157">
        <f t="shared" si="122"/>
        <v>2.5192013319288099E-2</v>
      </c>
      <c r="AY452" s="157" t="s">
        <v>18</v>
      </c>
      <c r="AZ452" s="157" t="s">
        <v>192</v>
      </c>
      <c r="BD452" s="157" t="s">
        <v>350</v>
      </c>
      <c r="BE452" s="157" t="str">
        <f t="shared" si="130"/>
        <v>R_ES-APP-OTH</v>
      </c>
      <c r="BF452" s="157" t="str">
        <f t="shared" si="130"/>
        <v>WH0_1</v>
      </c>
      <c r="BG452" s="157">
        <f t="shared" si="134"/>
        <v>2.6007960145311398E-2</v>
      </c>
      <c r="BH452" s="157" t="s">
        <v>18</v>
      </c>
      <c r="BI452" s="157" t="s">
        <v>194</v>
      </c>
      <c r="BM452" s="157" t="s">
        <v>350</v>
      </c>
      <c r="BN452" s="157" t="str">
        <f t="shared" si="131"/>
        <v>R_ES-APP-OTH</v>
      </c>
      <c r="BO452" s="157" t="str">
        <f t="shared" si="131"/>
        <v>WH0_1</v>
      </c>
      <c r="BP452" s="157">
        <f t="shared" si="125"/>
        <v>2.5192013319288099E-2</v>
      </c>
      <c r="BQ452" s="157" t="s">
        <v>18</v>
      </c>
      <c r="BR452" s="157" t="s">
        <v>191</v>
      </c>
    </row>
    <row r="453" spans="11:70">
      <c r="K453" s="157" t="s">
        <v>350</v>
      </c>
      <c r="L453" s="157" t="str">
        <f t="shared" si="132"/>
        <v>R_ES-APP-OTH</v>
      </c>
      <c r="M453" s="157" t="str">
        <f t="shared" si="135"/>
        <v>WH2_3</v>
      </c>
      <c r="N453" s="157">
        <f t="shared" si="115"/>
        <v>2.2949279837092901E-2</v>
      </c>
      <c r="O453" s="157" t="s">
        <v>18</v>
      </c>
      <c r="P453" s="157" t="s">
        <v>195</v>
      </c>
      <c r="T453" s="157" t="s">
        <v>350</v>
      </c>
      <c r="U453" s="157" t="str">
        <f t="shared" si="133"/>
        <v>R_ES-APP-OTH</v>
      </c>
      <c r="V453" s="157" t="str">
        <f t="shared" si="133"/>
        <v>WH2_3</v>
      </c>
      <c r="W453" s="157">
        <f t="shared" si="116"/>
        <v>2.5013577036882999E-2</v>
      </c>
      <c r="X453" s="157" t="s">
        <v>18</v>
      </c>
      <c r="Y453" s="157" t="s">
        <v>190</v>
      </c>
      <c r="AC453" s="157" t="s">
        <v>350</v>
      </c>
      <c r="AD453" s="157" t="str">
        <f t="shared" si="127"/>
        <v>R_ES-APP-OTH</v>
      </c>
      <c r="AE453" s="157" t="str">
        <f t="shared" si="127"/>
        <v>WH2_3</v>
      </c>
      <c r="AF453" s="157">
        <f t="shared" si="118"/>
        <v>2.6652958693426002E-2</v>
      </c>
      <c r="AG453" s="157" t="s">
        <v>18</v>
      </c>
      <c r="AH453" s="157" t="s">
        <v>196</v>
      </c>
      <c r="AL453" s="157" t="s">
        <v>350</v>
      </c>
      <c r="AM453" s="157" t="str">
        <f t="shared" si="128"/>
        <v>R_ES-APP-OTH</v>
      </c>
      <c r="AN453" s="157" t="str">
        <f t="shared" si="128"/>
        <v>WH2_3</v>
      </c>
      <c r="AO453" s="157">
        <f t="shared" si="120"/>
        <v>2.5282231921475801E-2</v>
      </c>
      <c r="AP453" s="157" t="s">
        <v>18</v>
      </c>
      <c r="AQ453" s="157" t="s">
        <v>193</v>
      </c>
      <c r="AU453" s="157" t="s">
        <v>350</v>
      </c>
      <c r="AV453" s="157" t="str">
        <f t="shared" si="129"/>
        <v>R_ES-APP-OTH</v>
      </c>
      <c r="AW453" s="157" t="str">
        <f t="shared" si="129"/>
        <v>WH2_3</v>
      </c>
      <c r="AX453" s="157">
        <f t="shared" si="122"/>
        <v>2.4011456297412501E-2</v>
      </c>
      <c r="AY453" s="157" t="s">
        <v>18</v>
      </c>
      <c r="AZ453" s="157" t="s">
        <v>192</v>
      </c>
      <c r="BD453" s="157" t="s">
        <v>350</v>
      </c>
      <c r="BE453" s="157" t="str">
        <f t="shared" si="130"/>
        <v>R_ES-APP-OTH</v>
      </c>
      <c r="BF453" s="157" t="str">
        <f t="shared" si="130"/>
        <v>WH2_3</v>
      </c>
      <c r="BG453" s="157">
        <f t="shared" si="134"/>
        <v>2.5282231921475801E-2</v>
      </c>
      <c r="BH453" s="157" t="s">
        <v>18</v>
      </c>
      <c r="BI453" s="157" t="s">
        <v>194</v>
      </c>
      <c r="BM453" s="157" t="s">
        <v>350</v>
      </c>
      <c r="BN453" s="157" t="str">
        <f t="shared" si="131"/>
        <v>R_ES-APP-OTH</v>
      </c>
      <c r="BO453" s="157" t="str">
        <f t="shared" si="131"/>
        <v>WH2_3</v>
      </c>
      <c r="BP453" s="157">
        <f t="shared" si="125"/>
        <v>2.4011456297412501E-2</v>
      </c>
      <c r="BQ453" s="157" t="s">
        <v>18</v>
      </c>
      <c r="BR453" s="157" t="s">
        <v>191</v>
      </c>
    </row>
    <row r="454" spans="11:70">
      <c r="K454" s="157" t="s">
        <v>350</v>
      </c>
      <c r="L454" s="157" t="str">
        <f t="shared" si="132"/>
        <v>R_ES-APP-OTH</v>
      </c>
      <c r="M454" s="157" t="str">
        <f t="shared" si="135"/>
        <v>WH4_5</v>
      </c>
      <c r="N454" s="157">
        <f t="shared" si="115"/>
        <v>2.2222380945545701E-2</v>
      </c>
      <c r="O454" s="157" t="s">
        <v>18</v>
      </c>
      <c r="P454" s="157" t="s">
        <v>195</v>
      </c>
      <c r="T454" s="157" t="s">
        <v>350</v>
      </c>
      <c r="U454" s="157" t="str">
        <f t="shared" si="133"/>
        <v>R_ES-APP-OTH</v>
      </c>
      <c r="V454" s="157" t="str">
        <f t="shared" si="133"/>
        <v>WH4_5</v>
      </c>
      <c r="W454" s="157">
        <f t="shared" si="116"/>
        <v>2.3696203770169001E-2</v>
      </c>
      <c r="X454" s="157" t="s">
        <v>18</v>
      </c>
      <c r="Y454" s="157" t="s">
        <v>190</v>
      </c>
      <c r="AC454" s="157" t="s">
        <v>350</v>
      </c>
      <c r="AD454" s="157" t="str">
        <f t="shared" si="127"/>
        <v>R_ES-APP-OTH</v>
      </c>
      <c r="AE454" s="157" t="str">
        <f t="shared" si="127"/>
        <v>WH4_5</v>
      </c>
      <c r="AF454" s="157">
        <f t="shared" si="118"/>
        <v>2.4917071568632501E-2</v>
      </c>
      <c r="AG454" s="157" t="s">
        <v>18</v>
      </c>
      <c r="AH454" s="157" t="s">
        <v>196</v>
      </c>
      <c r="AL454" s="157" t="s">
        <v>350</v>
      </c>
      <c r="AM454" s="157" t="str">
        <f t="shared" si="128"/>
        <v>R_ES-APP-OTH</v>
      </c>
      <c r="AN454" s="157" t="str">
        <f t="shared" si="128"/>
        <v>WH4_5</v>
      </c>
      <c r="AO454" s="157">
        <f t="shared" si="120"/>
        <v>2.3916599319823598E-2</v>
      </c>
      <c r="AP454" s="157" t="s">
        <v>18</v>
      </c>
      <c r="AQ454" s="157" t="s">
        <v>193</v>
      </c>
      <c r="AU454" s="157" t="s">
        <v>350</v>
      </c>
      <c r="AV454" s="157" t="str">
        <f t="shared" si="129"/>
        <v>R_ES-APP-OTH</v>
      </c>
      <c r="AW454" s="157" t="str">
        <f t="shared" si="129"/>
        <v>WH4_5</v>
      </c>
      <c r="AX454" s="157">
        <f t="shared" si="122"/>
        <v>2.1583935635485999E-2</v>
      </c>
      <c r="AY454" s="157" t="s">
        <v>18</v>
      </c>
      <c r="AZ454" s="157" t="s">
        <v>192</v>
      </c>
      <c r="BD454" s="157" t="s">
        <v>350</v>
      </c>
      <c r="BE454" s="157" t="str">
        <f t="shared" si="130"/>
        <v>R_ES-APP-OTH</v>
      </c>
      <c r="BF454" s="157" t="str">
        <f t="shared" si="130"/>
        <v>WH4_5</v>
      </c>
      <c r="BG454" s="157">
        <f t="shared" si="134"/>
        <v>2.3916599319823598E-2</v>
      </c>
      <c r="BH454" s="157" t="s">
        <v>18</v>
      </c>
      <c r="BI454" s="157" t="s">
        <v>194</v>
      </c>
      <c r="BM454" s="157" t="s">
        <v>350</v>
      </c>
      <c r="BN454" s="157" t="str">
        <f t="shared" si="131"/>
        <v>R_ES-APP-OTH</v>
      </c>
      <c r="BO454" s="157" t="str">
        <f t="shared" si="131"/>
        <v>WH4_5</v>
      </c>
      <c r="BP454" s="157">
        <f t="shared" si="125"/>
        <v>2.1583935635485999E-2</v>
      </c>
      <c r="BQ454" s="157" t="s">
        <v>18</v>
      </c>
      <c r="BR454" s="157" t="s">
        <v>191</v>
      </c>
    </row>
    <row r="455" spans="11:70">
      <c r="K455" s="158" t="s">
        <v>350</v>
      </c>
      <c r="L455" s="157" t="str">
        <f t="shared" si="132"/>
        <v>R_ES-APP-OTH</v>
      </c>
      <c r="M455" s="157" t="str">
        <f t="shared" si="135"/>
        <v>WH6_7</v>
      </c>
      <c r="N455" s="157">
        <f t="shared" si="115"/>
        <v>2.12585220509218E-2</v>
      </c>
      <c r="O455" s="157" t="s">
        <v>18</v>
      </c>
      <c r="P455" s="157" t="s">
        <v>195</v>
      </c>
      <c r="T455" s="157" t="s">
        <v>350</v>
      </c>
      <c r="U455" s="157" t="str">
        <f t="shared" si="133"/>
        <v>R_ES-APP-OTH</v>
      </c>
      <c r="V455" s="157" t="str">
        <f t="shared" si="133"/>
        <v>WH6_7</v>
      </c>
      <c r="W455" s="157">
        <f t="shared" si="116"/>
        <v>2.3554467401049699E-2</v>
      </c>
      <c r="X455" s="157" t="s">
        <v>18</v>
      </c>
      <c r="Y455" s="157" t="s">
        <v>190</v>
      </c>
      <c r="AC455" s="157" t="s">
        <v>350</v>
      </c>
      <c r="AD455" s="157" t="str">
        <f t="shared" si="127"/>
        <v>R_ES-APP-OTH</v>
      </c>
      <c r="AE455" s="157" t="str">
        <f t="shared" si="127"/>
        <v>WH6_7</v>
      </c>
      <c r="AF455" s="157">
        <f t="shared" si="118"/>
        <v>2.2314948777941799E-2</v>
      </c>
      <c r="AG455" s="157" t="s">
        <v>18</v>
      </c>
      <c r="AH455" s="157" t="s">
        <v>196</v>
      </c>
      <c r="AL455" s="157" t="s">
        <v>350</v>
      </c>
      <c r="AM455" s="157" t="str">
        <f t="shared" si="128"/>
        <v>R_ES-APP-OTH</v>
      </c>
      <c r="AN455" s="157" t="str">
        <f t="shared" si="128"/>
        <v>WH6_7</v>
      </c>
      <c r="AO455" s="157">
        <f t="shared" si="120"/>
        <v>2.2630890443310299E-2</v>
      </c>
      <c r="AP455" s="157" t="s">
        <v>18</v>
      </c>
      <c r="AQ455" s="157" t="s">
        <v>193</v>
      </c>
      <c r="AU455" s="157" t="s">
        <v>350</v>
      </c>
      <c r="AV455" s="157" t="str">
        <f t="shared" si="129"/>
        <v>R_ES-APP-OTH</v>
      </c>
      <c r="AW455" s="157" t="str">
        <f t="shared" si="129"/>
        <v>WH6_7</v>
      </c>
      <c r="AX455" s="157">
        <f t="shared" si="122"/>
        <v>1.9566457499601699E-2</v>
      </c>
      <c r="AY455" s="157" t="s">
        <v>18</v>
      </c>
      <c r="AZ455" s="157" t="s">
        <v>192</v>
      </c>
      <c r="BD455" s="157" t="s">
        <v>350</v>
      </c>
      <c r="BE455" s="157" t="str">
        <f t="shared" si="130"/>
        <v>R_ES-APP-OTH</v>
      </c>
      <c r="BF455" s="157" t="str">
        <f t="shared" si="130"/>
        <v>WH6_7</v>
      </c>
      <c r="BG455" s="157">
        <f t="shared" si="134"/>
        <v>2.2630890443310299E-2</v>
      </c>
      <c r="BH455" s="157" t="s">
        <v>18</v>
      </c>
      <c r="BI455" s="157" t="s">
        <v>194</v>
      </c>
      <c r="BM455" s="157" t="s">
        <v>350</v>
      </c>
      <c r="BN455" s="157" t="str">
        <f t="shared" si="131"/>
        <v>R_ES-APP-OTH</v>
      </c>
      <c r="BO455" s="157" t="str">
        <f t="shared" si="131"/>
        <v>WH6_7</v>
      </c>
      <c r="BP455" s="157">
        <f t="shared" si="125"/>
        <v>1.9566457499601699E-2</v>
      </c>
      <c r="BQ455" s="157" t="s">
        <v>18</v>
      </c>
      <c r="BR455" s="157" t="s">
        <v>191</v>
      </c>
    </row>
    <row r="456" spans="11:70">
      <c r="K456" s="157" t="s">
        <v>350</v>
      </c>
      <c r="L456" s="157" t="str">
        <f t="shared" si="132"/>
        <v>R_ES-APP-OTH</v>
      </c>
      <c r="M456" s="157" t="str">
        <f t="shared" si="135"/>
        <v>WH8_9</v>
      </c>
      <c r="N456" s="157">
        <f t="shared" si="115"/>
        <v>2.07811308875425E-2</v>
      </c>
      <c r="O456" s="157" t="s">
        <v>18</v>
      </c>
      <c r="P456" s="157" t="s">
        <v>195</v>
      </c>
      <c r="T456" s="157" t="s">
        <v>350</v>
      </c>
      <c r="U456" s="157" t="str">
        <f t="shared" si="133"/>
        <v>R_ES-APP-OTH</v>
      </c>
      <c r="V456" s="157" t="str">
        <f t="shared" si="133"/>
        <v>WH8_9</v>
      </c>
      <c r="W456" s="157">
        <f t="shared" si="116"/>
        <v>2.4300205766701801E-2</v>
      </c>
      <c r="X456" s="157" t="s">
        <v>18</v>
      </c>
      <c r="Y456" s="157" t="s">
        <v>190</v>
      </c>
      <c r="AC456" s="157" t="s">
        <v>350</v>
      </c>
      <c r="AD456" s="157" t="str">
        <f t="shared" si="127"/>
        <v>R_ES-APP-OTH</v>
      </c>
      <c r="AE456" s="157" t="str">
        <f t="shared" si="127"/>
        <v>WH8_9</v>
      </c>
      <c r="AF456" s="157">
        <f t="shared" si="118"/>
        <v>2.06945793819697E-2</v>
      </c>
      <c r="AG456" s="157" t="s">
        <v>18</v>
      </c>
      <c r="AH456" s="157" t="s">
        <v>196</v>
      </c>
      <c r="AL456" s="157" t="s">
        <v>350</v>
      </c>
      <c r="AM456" s="157" t="str">
        <f t="shared" si="128"/>
        <v>R_ES-APP-OTH</v>
      </c>
      <c r="AN456" s="157" t="str">
        <f t="shared" si="128"/>
        <v>WH8_9</v>
      </c>
      <c r="AO456" s="157">
        <f t="shared" si="120"/>
        <v>2.2198516505466399E-2</v>
      </c>
      <c r="AP456" s="157" t="s">
        <v>18</v>
      </c>
      <c r="AQ456" s="157" t="s">
        <v>193</v>
      </c>
      <c r="AU456" s="157" t="s">
        <v>350</v>
      </c>
      <c r="AV456" s="157" t="str">
        <f t="shared" si="129"/>
        <v>R_ES-APP-OTH</v>
      </c>
      <c r="AW456" s="157" t="str">
        <f t="shared" si="129"/>
        <v>WH8_9</v>
      </c>
      <c r="AX456" s="157">
        <f t="shared" si="122"/>
        <v>1.89268898351184E-2</v>
      </c>
      <c r="AY456" s="157" t="s">
        <v>18</v>
      </c>
      <c r="AZ456" s="157" t="s">
        <v>192</v>
      </c>
      <c r="BD456" s="157" t="s">
        <v>350</v>
      </c>
      <c r="BE456" s="157" t="str">
        <f t="shared" si="130"/>
        <v>R_ES-APP-OTH</v>
      </c>
      <c r="BF456" s="157" t="str">
        <f t="shared" si="130"/>
        <v>WH8_9</v>
      </c>
      <c r="BG456" s="157">
        <f t="shared" si="134"/>
        <v>2.2198516505466399E-2</v>
      </c>
      <c r="BH456" s="157" t="s">
        <v>18</v>
      </c>
      <c r="BI456" s="157" t="s">
        <v>194</v>
      </c>
      <c r="BM456" s="157" t="s">
        <v>350</v>
      </c>
      <c r="BN456" s="157" t="str">
        <f t="shared" si="131"/>
        <v>R_ES-APP-OTH</v>
      </c>
      <c r="BO456" s="157" t="str">
        <f t="shared" si="131"/>
        <v>WH8_9</v>
      </c>
      <c r="BP456" s="157">
        <f t="shared" si="125"/>
        <v>1.89268898351184E-2</v>
      </c>
      <c r="BQ456" s="157" t="s">
        <v>18</v>
      </c>
      <c r="BR456" s="157" t="s">
        <v>191</v>
      </c>
    </row>
    <row r="457" spans="11:70">
      <c r="K457" s="157" t="s">
        <v>350</v>
      </c>
      <c r="L457" s="157" t="str">
        <f t="shared" si="132"/>
        <v>R_ES-APP-OTH</v>
      </c>
      <c r="M457" s="157" t="str">
        <f t="shared" si="135"/>
        <v>WH10_11</v>
      </c>
      <c r="N457" s="157">
        <f t="shared" si="115"/>
        <v>2.0724743126449299E-2</v>
      </c>
      <c r="O457" s="157" t="s">
        <v>18</v>
      </c>
      <c r="P457" s="157" t="s">
        <v>195</v>
      </c>
      <c r="T457" s="157" t="s">
        <v>350</v>
      </c>
      <c r="U457" s="157" t="str">
        <f t="shared" si="133"/>
        <v>R_ES-APP-OTH</v>
      </c>
      <c r="V457" s="157" t="str">
        <f t="shared" si="133"/>
        <v>WH10_11</v>
      </c>
      <c r="W457" s="157">
        <f t="shared" si="116"/>
        <v>2.6960606459662698E-2</v>
      </c>
      <c r="X457" s="157" t="s">
        <v>18</v>
      </c>
      <c r="Y457" s="157" t="s">
        <v>190</v>
      </c>
      <c r="AC457" s="157" t="s">
        <v>350</v>
      </c>
      <c r="AD457" s="157" t="str">
        <f t="shared" si="127"/>
        <v>R_ES-APP-OTH</v>
      </c>
      <c r="AE457" s="157" t="str">
        <f t="shared" si="127"/>
        <v>WH10_11</v>
      </c>
      <c r="AF457" s="157">
        <f t="shared" si="118"/>
        <v>2.0337356222063702E-2</v>
      </c>
      <c r="AG457" s="157" t="s">
        <v>18</v>
      </c>
      <c r="AH457" s="157" t="s">
        <v>196</v>
      </c>
      <c r="AL457" s="157" t="s">
        <v>350</v>
      </c>
      <c r="AM457" s="157" t="str">
        <f t="shared" si="128"/>
        <v>R_ES-APP-OTH</v>
      </c>
      <c r="AN457" s="157" t="str">
        <f t="shared" si="128"/>
        <v>WH10_11</v>
      </c>
      <c r="AO457" s="157">
        <f t="shared" si="120"/>
        <v>2.2894431747416202E-2</v>
      </c>
      <c r="AP457" s="157" t="s">
        <v>18</v>
      </c>
      <c r="AQ457" s="157" t="s">
        <v>193</v>
      </c>
      <c r="AU457" s="157" t="s">
        <v>350</v>
      </c>
      <c r="AV457" s="157" t="str">
        <f t="shared" si="129"/>
        <v>R_ES-APP-OTH</v>
      </c>
      <c r="AW457" s="157" t="str">
        <f t="shared" si="129"/>
        <v>WH10_11</v>
      </c>
      <c r="AX457" s="157">
        <f t="shared" si="122"/>
        <v>1.9316772940714301E-2</v>
      </c>
      <c r="AY457" s="157" t="s">
        <v>18</v>
      </c>
      <c r="AZ457" s="157" t="s">
        <v>192</v>
      </c>
      <c r="BD457" s="157" t="s">
        <v>350</v>
      </c>
      <c r="BE457" s="157" t="str">
        <f t="shared" si="130"/>
        <v>R_ES-APP-OTH</v>
      </c>
      <c r="BF457" s="157" t="str">
        <f t="shared" si="130"/>
        <v>WH10_11</v>
      </c>
      <c r="BG457" s="157">
        <f t="shared" si="134"/>
        <v>2.2894431747416202E-2</v>
      </c>
      <c r="BH457" s="157" t="s">
        <v>18</v>
      </c>
      <c r="BI457" s="157" t="s">
        <v>194</v>
      </c>
      <c r="BM457" s="157" t="s">
        <v>350</v>
      </c>
      <c r="BN457" s="157" t="str">
        <f t="shared" si="131"/>
        <v>R_ES-APP-OTH</v>
      </c>
      <c r="BO457" s="157" t="str">
        <f t="shared" si="131"/>
        <v>WH10_11</v>
      </c>
      <c r="BP457" s="157">
        <f t="shared" si="125"/>
        <v>1.9316772940714301E-2</v>
      </c>
      <c r="BQ457" s="157" t="s">
        <v>18</v>
      </c>
      <c r="BR457" s="157" t="s">
        <v>191</v>
      </c>
    </row>
    <row r="458" spans="11:70">
      <c r="K458" s="157" t="s">
        <v>350</v>
      </c>
      <c r="L458" s="157" t="str">
        <f t="shared" si="132"/>
        <v>R_ES-APP-OTH</v>
      </c>
      <c r="M458" s="157" t="str">
        <f t="shared" si="135"/>
        <v>WH12_13</v>
      </c>
      <c r="N458" s="157">
        <f t="shared" si="115"/>
        <v>2.13134263086159E-2</v>
      </c>
      <c r="O458" s="157" t="s">
        <v>18</v>
      </c>
      <c r="P458" s="157" t="s">
        <v>195</v>
      </c>
      <c r="T458" s="157" t="s">
        <v>350</v>
      </c>
      <c r="U458" s="157" t="str">
        <f t="shared" si="133"/>
        <v>R_ES-APP-OTH</v>
      </c>
      <c r="V458" s="157" t="str">
        <f t="shared" si="133"/>
        <v>WH12_13</v>
      </c>
      <c r="W458" s="157">
        <f t="shared" si="116"/>
        <v>2.8194153221252599E-2</v>
      </c>
      <c r="X458" s="157" t="s">
        <v>18</v>
      </c>
      <c r="Y458" s="157" t="s">
        <v>190</v>
      </c>
      <c r="AC458" s="157" t="s">
        <v>350</v>
      </c>
      <c r="AD458" s="157" t="str">
        <f t="shared" si="127"/>
        <v>R_ES-APP-OTH</v>
      </c>
      <c r="AE458" s="157" t="str">
        <f t="shared" si="127"/>
        <v>WH12_13</v>
      </c>
      <c r="AF458" s="157">
        <f t="shared" si="118"/>
        <v>2.15779233299048E-2</v>
      </c>
      <c r="AG458" s="157" t="s">
        <v>18</v>
      </c>
      <c r="AH458" s="157" t="s">
        <v>196</v>
      </c>
      <c r="AL458" s="157" t="s">
        <v>350</v>
      </c>
      <c r="AM458" s="157" t="str">
        <f t="shared" si="128"/>
        <v>R_ES-APP-OTH</v>
      </c>
      <c r="AN458" s="157" t="str">
        <f t="shared" si="128"/>
        <v>WH12_13</v>
      </c>
      <c r="AO458" s="157">
        <f t="shared" si="120"/>
        <v>2.4369922056626501E-2</v>
      </c>
      <c r="AP458" s="157" t="s">
        <v>18</v>
      </c>
      <c r="AQ458" s="157" t="s">
        <v>193</v>
      </c>
      <c r="AU458" s="157" t="s">
        <v>350</v>
      </c>
      <c r="AV458" s="157" t="str">
        <f t="shared" si="129"/>
        <v>R_ES-APP-OTH</v>
      </c>
      <c r="AW458" s="157" t="str">
        <f t="shared" si="129"/>
        <v>WH12_13</v>
      </c>
      <c r="AX458" s="157">
        <f t="shared" si="122"/>
        <v>2.1713679165996799E-2</v>
      </c>
      <c r="AY458" s="157" t="s">
        <v>18</v>
      </c>
      <c r="AZ458" s="157" t="s">
        <v>192</v>
      </c>
      <c r="BD458" s="157" t="s">
        <v>350</v>
      </c>
      <c r="BE458" s="157" t="str">
        <f t="shared" si="130"/>
        <v>R_ES-APP-OTH</v>
      </c>
      <c r="BF458" s="157" t="str">
        <f t="shared" si="130"/>
        <v>WH12_13</v>
      </c>
      <c r="BG458" s="157">
        <f t="shared" si="134"/>
        <v>2.4369922056626501E-2</v>
      </c>
      <c r="BH458" s="157" t="s">
        <v>18</v>
      </c>
      <c r="BI458" s="157" t="s">
        <v>194</v>
      </c>
      <c r="BM458" s="157" t="s">
        <v>350</v>
      </c>
      <c r="BN458" s="157" t="str">
        <f t="shared" si="131"/>
        <v>R_ES-APP-OTH</v>
      </c>
      <c r="BO458" s="157" t="str">
        <f t="shared" si="131"/>
        <v>WH12_13</v>
      </c>
      <c r="BP458" s="157">
        <f t="shared" si="125"/>
        <v>2.1713679165996799E-2</v>
      </c>
      <c r="BQ458" s="157" t="s">
        <v>18</v>
      </c>
      <c r="BR458" s="157" t="s">
        <v>191</v>
      </c>
    </row>
    <row r="459" spans="11:70">
      <c r="K459" s="158" t="s">
        <v>350</v>
      </c>
      <c r="L459" s="157" t="str">
        <f t="shared" si="132"/>
        <v>R_ES-APP-OTH</v>
      </c>
      <c r="M459" s="157" t="str">
        <f t="shared" si="135"/>
        <v>WH14_15</v>
      </c>
      <c r="N459" s="157">
        <f t="shared" si="115"/>
        <v>2.2469105630351701E-2</v>
      </c>
      <c r="O459" s="157" t="s">
        <v>18</v>
      </c>
      <c r="P459" s="157" t="s">
        <v>195</v>
      </c>
      <c r="T459" s="157" t="s">
        <v>350</v>
      </c>
      <c r="U459" s="157" t="str">
        <f t="shared" si="133"/>
        <v>R_ES-APP-OTH</v>
      </c>
      <c r="V459" s="157" t="str">
        <f t="shared" si="133"/>
        <v>WH14_15</v>
      </c>
      <c r="W459" s="157">
        <f t="shared" si="116"/>
        <v>2.77591077183275E-2</v>
      </c>
      <c r="X459" s="157" t="s">
        <v>18</v>
      </c>
      <c r="Y459" s="157" t="s">
        <v>190</v>
      </c>
      <c r="AC459" s="157" t="s">
        <v>350</v>
      </c>
      <c r="AD459" s="157" t="str">
        <f t="shared" si="127"/>
        <v>R_ES-APP-OTH</v>
      </c>
      <c r="AE459" s="157" t="str">
        <f t="shared" si="127"/>
        <v>WH14_15</v>
      </c>
      <c r="AF459" s="157">
        <f t="shared" si="118"/>
        <v>2.4437223084675701E-2</v>
      </c>
      <c r="AG459" s="157" t="s">
        <v>18</v>
      </c>
      <c r="AH459" s="157" t="s">
        <v>196</v>
      </c>
      <c r="AL459" s="157" t="s">
        <v>350</v>
      </c>
      <c r="AM459" s="157" t="str">
        <f t="shared" si="128"/>
        <v>R_ES-APP-OTH</v>
      </c>
      <c r="AN459" s="157" t="str">
        <f t="shared" si="128"/>
        <v>WH14_15</v>
      </c>
      <c r="AO459" s="157">
        <f t="shared" si="120"/>
        <v>2.5296656553616501E-2</v>
      </c>
      <c r="AP459" s="157" t="s">
        <v>18</v>
      </c>
      <c r="AQ459" s="157" t="s">
        <v>193</v>
      </c>
      <c r="AU459" s="157" t="s">
        <v>350</v>
      </c>
      <c r="AV459" s="157" t="str">
        <f t="shared" si="129"/>
        <v>R_ES-APP-OTH</v>
      </c>
      <c r="AW459" s="157" t="str">
        <f t="shared" si="129"/>
        <v>WH14_15</v>
      </c>
      <c r="AX459" s="157">
        <f t="shared" si="122"/>
        <v>2.31546162990083E-2</v>
      </c>
      <c r="AY459" s="157" t="s">
        <v>18</v>
      </c>
      <c r="AZ459" s="157" t="s">
        <v>192</v>
      </c>
      <c r="BD459" s="157" t="s">
        <v>350</v>
      </c>
      <c r="BE459" s="157" t="str">
        <f t="shared" si="130"/>
        <v>R_ES-APP-OTH</v>
      </c>
      <c r="BF459" s="157" t="str">
        <f t="shared" si="130"/>
        <v>WH14_15</v>
      </c>
      <c r="BG459" s="157">
        <f t="shared" si="134"/>
        <v>2.5296656553616501E-2</v>
      </c>
      <c r="BH459" s="157" t="s">
        <v>18</v>
      </c>
      <c r="BI459" s="157" t="s">
        <v>194</v>
      </c>
      <c r="BM459" s="157" t="s">
        <v>350</v>
      </c>
      <c r="BN459" s="157" t="str">
        <f t="shared" si="131"/>
        <v>R_ES-APP-OTH</v>
      </c>
      <c r="BO459" s="157" t="str">
        <f t="shared" si="131"/>
        <v>WH14_15</v>
      </c>
      <c r="BP459" s="157">
        <f t="shared" si="125"/>
        <v>2.31546162990083E-2</v>
      </c>
      <c r="BQ459" s="157" t="s">
        <v>18</v>
      </c>
      <c r="BR459" s="157" t="s">
        <v>191</v>
      </c>
    </row>
    <row r="460" spans="11:70">
      <c r="K460" s="157" t="s">
        <v>350</v>
      </c>
      <c r="L460" s="157" t="str">
        <f t="shared" si="132"/>
        <v>R_ES-APP-OTH</v>
      </c>
      <c r="M460" s="157" t="str">
        <f t="shared" si="135"/>
        <v>WH16_17</v>
      </c>
      <c r="N460" s="157">
        <f t="shared" si="115"/>
        <v>2.28058793544892E-2</v>
      </c>
      <c r="O460" s="157" t="s">
        <v>18</v>
      </c>
      <c r="P460" s="157" t="s">
        <v>195</v>
      </c>
      <c r="T460" s="157" t="s">
        <v>350</v>
      </c>
      <c r="U460" s="157" t="str">
        <f t="shared" si="133"/>
        <v>R_ES-APP-OTH</v>
      </c>
      <c r="V460" s="157" t="str">
        <f t="shared" si="133"/>
        <v>WH16_17</v>
      </c>
      <c r="W460" s="157">
        <f t="shared" si="116"/>
        <v>2.7022500142114401E-2</v>
      </c>
      <c r="X460" s="157" t="s">
        <v>18</v>
      </c>
      <c r="Y460" s="157" t="s">
        <v>190</v>
      </c>
      <c r="AC460" s="157" t="s">
        <v>350</v>
      </c>
      <c r="AD460" s="157" t="str">
        <f t="shared" si="127"/>
        <v>R_ES-APP-OTH</v>
      </c>
      <c r="AE460" s="157" t="str">
        <f t="shared" si="127"/>
        <v>WH16_17</v>
      </c>
      <c r="AF460" s="157">
        <f t="shared" si="118"/>
        <v>2.5705527690156701E-2</v>
      </c>
      <c r="AG460" s="157" t="s">
        <v>18</v>
      </c>
      <c r="AH460" s="157" t="s">
        <v>196</v>
      </c>
      <c r="AL460" s="157" t="s">
        <v>350</v>
      </c>
      <c r="AM460" s="157" t="str">
        <f t="shared" si="128"/>
        <v>R_ES-APP-OTH</v>
      </c>
      <c r="AN460" s="157" t="str">
        <f t="shared" si="128"/>
        <v>WH16_17</v>
      </c>
      <c r="AO460" s="157">
        <f t="shared" si="120"/>
        <v>2.5303534826348499E-2</v>
      </c>
      <c r="AP460" s="157" t="s">
        <v>18</v>
      </c>
      <c r="AQ460" s="157" t="s">
        <v>193</v>
      </c>
      <c r="AU460" s="157" t="s">
        <v>350</v>
      </c>
      <c r="AV460" s="157" t="str">
        <f t="shared" si="129"/>
        <v>R_ES-APP-OTH</v>
      </c>
      <c r="AW460" s="157" t="str">
        <f t="shared" si="129"/>
        <v>WH16_17</v>
      </c>
      <c r="AX460" s="157">
        <f t="shared" si="122"/>
        <v>2.3358570263712099E-2</v>
      </c>
      <c r="AY460" s="157" t="s">
        <v>18</v>
      </c>
      <c r="AZ460" s="157" t="s">
        <v>192</v>
      </c>
      <c r="BD460" s="157" t="s">
        <v>350</v>
      </c>
      <c r="BE460" s="157" t="str">
        <f t="shared" si="130"/>
        <v>R_ES-APP-OTH</v>
      </c>
      <c r="BF460" s="157" t="str">
        <f t="shared" si="130"/>
        <v>WH16_17</v>
      </c>
      <c r="BG460" s="157">
        <f t="shared" si="134"/>
        <v>2.5303534826348499E-2</v>
      </c>
      <c r="BH460" s="157" t="s">
        <v>18</v>
      </c>
      <c r="BI460" s="157" t="s">
        <v>194</v>
      </c>
      <c r="BM460" s="157" t="s">
        <v>350</v>
      </c>
      <c r="BN460" s="157" t="str">
        <f t="shared" si="131"/>
        <v>R_ES-APP-OTH</v>
      </c>
      <c r="BO460" s="157" t="str">
        <f t="shared" si="131"/>
        <v>WH16_17</v>
      </c>
      <c r="BP460" s="157">
        <f t="shared" si="125"/>
        <v>2.3358570263712099E-2</v>
      </c>
      <c r="BQ460" s="157" t="s">
        <v>18</v>
      </c>
      <c r="BR460" s="157" t="s">
        <v>191</v>
      </c>
    </row>
    <row r="461" spans="11:70">
      <c r="K461" s="157" t="s">
        <v>350</v>
      </c>
      <c r="L461" s="157" t="str">
        <f t="shared" si="132"/>
        <v>R_ES-APP-OTH</v>
      </c>
      <c r="M461" s="157" t="str">
        <f t="shared" si="135"/>
        <v>WH18_19</v>
      </c>
      <c r="N461" s="157">
        <f t="shared" si="115"/>
        <v>2.2833551053567502E-2</v>
      </c>
      <c r="O461" s="157" t="s">
        <v>18</v>
      </c>
      <c r="P461" s="157" t="s">
        <v>195</v>
      </c>
      <c r="T461" s="157" t="s">
        <v>350</v>
      </c>
      <c r="U461" s="157" t="str">
        <f t="shared" si="133"/>
        <v>R_ES-APP-OTH</v>
      </c>
      <c r="V461" s="157" t="str">
        <f t="shared" si="133"/>
        <v>WH18_19</v>
      </c>
      <c r="W461" s="157">
        <f t="shared" si="116"/>
        <v>2.67517944660614E-2</v>
      </c>
      <c r="X461" s="157" t="s">
        <v>18</v>
      </c>
      <c r="Y461" s="157" t="s">
        <v>190</v>
      </c>
      <c r="AC461" s="157" t="s">
        <v>350</v>
      </c>
      <c r="AD461" s="157" t="str">
        <f t="shared" si="127"/>
        <v>R_ES-APP-OTH</v>
      </c>
      <c r="AE461" s="157" t="str">
        <f t="shared" si="127"/>
        <v>WH18_19</v>
      </c>
      <c r="AF461" s="157">
        <f t="shared" si="118"/>
        <v>2.5592794365341599E-2</v>
      </c>
      <c r="AG461" s="157" t="s">
        <v>18</v>
      </c>
      <c r="AH461" s="157" t="s">
        <v>196</v>
      </c>
      <c r="AL461" s="157" t="s">
        <v>350</v>
      </c>
      <c r="AM461" s="157" t="str">
        <f t="shared" si="128"/>
        <v>R_ES-APP-OTH</v>
      </c>
      <c r="AN461" s="157" t="str">
        <f t="shared" si="128"/>
        <v>WH18_19</v>
      </c>
      <c r="AO461" s="157">
        <f t="shared" si="120"/>
        <v>2.4969586031286201E-2</v>
      </c>
      <c r="AP461" s="157" t="s">
        <v>18</v>
      </c>
      <c r="AQ461" s="157" t="s">
        <v>193</v>
      </c>
      <c r="AU461" s="157" t="s">
        <v>350</v>
      </c>
      <c r="AV461" s="157" t="str">
        <f t="shared" si="129"/>
        <v>R_ES-APP-OTH</v>
      </c>
      <c r="AW461" s="157" t="str">
        <f t="shared" si="129"/>
        <v>WH18_19</v>
      </c>
      <c r="AX461" s="157">
        <f t="shared" si="122"/>
        <v>2.3127630615324E-2</v>
      </c>
      <c r="AY461" s="157" t="s">
        <v>18</v>
      </c>
      <c r="AZ461" s="157" t="s">
        <v>192</v>
      </c>
      <c r="BD461" s="157" t="s">
        <v>350</v>
      </c>
      <c r="BE461" s="157" t="str">
        <f t="shared" si="130"/>
        <v>R_ES-APP-OTH</v>
      </c>
      <c r="BF461" s="157" t="str">
        <f t="shared" si="130"/>
        <v>WH18_19</v>
      </c>
      <c r="BG461" s="157">
        <f t="shared" si="134"/>
        <v>2.4969586031286201E-2</v>
      </c>
      <c r="BH461" s="157" t="s">
        <v>18</v>
      </c>
      <c r="BI461" s="157" t="s">
        <v>194</v>
      </c>
      <c r="BM461" s="157" t="s">
        <v>350</v>
      </c>
      <c r="BN461" s="157" t="str">
        <f t="shared" si="131"/>
        <v>R_ES-APP-OTH</v>
      </c>
      <c r="BO461" s="157" t="str">
        <f t="shared" si="131"/>
        <v>WH18_19</v>
      </c>
      <c r="BP461" s="157">
        <f t="shared" si="125"/>
        <v>2.3127630615324E-2</v>
      </c>
      <c r="BQ461" s="157" t="s">
        <v>18</v>
      </c>
      <c r="BR461" s="157" t="s">
        <v>191</v>
      </c>
    </row>
    <row r="462" spans="11:70">
      <c r="K462" s="157" t="s">
        <v>350</v>
      </c>
      <c r="L462" s="157" t="str">
        <f t="shared" si="132"/>
        <v>R_ES-APP-OTH</v>
      </c>
      <c r="M462" s="157" t="str">
        <f t="shared" si="135"/>
        <v>WH20_21</v>
      </c>
      <c r="N462" s="157">
        <f t="shared" si="115"/>
        <v>2.2715455782190402E-2</v>
      </c>
      <c r="O462" s="157" t="s">
        <v>18</v>
      </c>
      <c r="P462" s="157" t="s">
        <v>195</v>
      </c>
      <c r="T462" s="157" t="s">
        <v>350</v>
      </c>
      <c r="U462" s="157" t="str">
        <f t="shared" si="133"/>
        <v>R_ES-APP-OTH</v>
      </c>
      <c r="V462" s="157" t="str">
        <f t="shared" si="133"/>
        <v>WH20_21</v>
      </c>
      <c r="W462" s="157">
        <f t="shared" si="116"/>
        <v>2.8393351379152599E-2</v>
      </c>
      <c r="X462" s="157" t="s">
        <v>18</v>
      </c>
      <c r="Y462" s="157" t="s">
        <v>190</v>
      </c>
      <c r="AC462" s="157" t="s">
        <v>350</v>
      </c>
      <c r="AD462" s="157" t="str">
        <f t="shared" si="127"/>
        <v>R_ES-APP-OTH</v>
      </c>
      <c r="AE462" s="157" t="str">
        <f t="shared" si="127"/>
        <v>WH20_21</v>
      </c>
      <c r="AF462" s="157">
        <f t="shared" si="118"/>
        <v>2.51280963570105E-2</v>
      </c>
      <c r="AG462" s="157" t="s">
        <v>18</v>
      </c>
      <c r="AH462" s="157" t="s">
        <v>196</v>
      </c>
      <c r="AL462" s="157" t="s">
        <v>350</v>
      </c>
      <c r="AM462" s="157" t="str">
        <f t="shared" si="128"/>
        <v>R_ES-APP-OTH</v>
      </c>
      <c r="AN462" s="157" t="str">
        <f t="shared" si="128"/>
        <v>WH20_21</v>
      </c>
      <c r="AO462" s="157">
        <f t="shared" si="120"/>
        <v>2.51936667769471E-2</v>
      </c>
      <c r="AP462" s="157" t="s">
        <v>18</v>
      </c>
      <c r="AQ462" s="157" t="s">
        <v>193</v>
      </c>
      <c r="AU462" s="157" t="s">
        <v>350</v>
      </c>
      <c r="AV462" s="157" t="str">
        <f t="shared" si="129"/>
        <v>R_ES-APP-OTH</v>
      </c>
      <c r="AW462" s="157" t="str">
        <f t="shared" si="129"/>
        <v>WH20_21</v>
      </c>
      <c r="AX462" s="157">
        <f t="shared" si="122"/>
        <v>2.3066922677741498E-2</v>
      </c>
      <c r="AY462" s="157" t="s">
        <v>18</v>
      </c>
      <c r="AZ462" s="157" t="s">
        <v>192</v>
      </c>
      <c r="BD462" s="157" t="s">
        <v>350</v>
      </c>
      <c r="BE462" s="157" t="str">
        <f t="shared" si="130"/>
        <v>R_ES-APP-OTH</v>
      </c>
      <c r="BF462" s="157" t="str">
        <f t="shared" si="130"/>
        <v>WH20_21</v>
      </c>
      <c r="BG462" s="157">
        <f t="shared" si="134"/>
        <v>2.51936667769471E-2</v>
      </c>
      <c r="BH462" s="157" t="s">
        <v>18</v>
      </c>
      <c r="BI462" s="157" t="s">
        <v>194</v>
      </c>
      <c r="BM462" s="157" t="s">
        <v>350</v>
      </c>
      <c r="BN462" s="157" t="str">
        <f t="shared" si="131"/>
        <v>R_ES-APP-OTH</v>
      </c>
      <c r="BO462" s="157" t="str">
        <f t="shared" si="131"/>
        <v>WH20_21</v>
      </c>
      <c r="BP462" s="157">
        <f t="shared" si="125"/>
        <v>2.3066922677741498E-2</v>
      </c>
      <c r="BQ462" s="157" t="s">
        <v>18</v>
      </c>
      <c r="BR462" s="157" t="s">
        <v>191</v>
      </c>
    </row>
    <row r="463" spans="11:70">
      <c r="K463" s="158" t="s">
        <v>350</v>
      </c>
      <c r="L463" s="157" t="str">
        <f t="shared" si="132"/>
        <v>R_ES-APP-OTH</v>
      </c>
      <c r="M463" s="157" t="str">
        <f t="shared" si="135"/>
        <v>WH22_23</v>
      </c>
      <c r="N463" s="157">
        <f t="shared" si="115"/>
        <v>2.2889826289936899E-2</v>
      </c>
      <c r="O463" s="157" t="s">
        <v>18</v>
      </c>
      <c r="P463" s="157" t="s">
        <v>195</v>
      </c>
      <c r="T463" s="157" t="s">
        <v>350</v>
      </c>
      <c r="U463" s="157" t="str">
        <f t="shared" si="133"/>
        <v>R_ES-APP-OTH</v>
      </c>
      <c r="V463" s="157" t="str">
        <f t="shared" si="133"/>
        <v>WH22_23</v>
      </c>
      <c r="W463" s="157">
        <f t="shared" si="116"/>
        <v>2.8309781661700801E-2</v>
      </c>
      <c r="X463" s="157" t="s">
        <v>18</v>
      </c>
      <c r="Y463" s="157" t="s">
        <v>190</v>
      </c>
      <c r="AC463" s="157" t="s">
        <v>350</v>
      </c>
      <c r="AD463" s="157" t="str">
        <f t="shared" si="127"/>
        <v>R_ES-APP-OTH</v>
      </c>
      <c r="AE463" s="157" t="str">
        <f t="shared" si="127"/>
        <v>WH22_23</v>
      </c>
      <c r="AF463" s="157">
        <f t="shared" si="118"/>
        <v>2.54920738775338E-2</v>
      </c>
      <c r="AG463" s="157" t="s">
        <v>18</v>
      </c>
      <c r="AH463" s="157" t="s">
        <v>196</v>
      </c>
      <c r="AL463" s="157" t="s">
        <v>350</v>
      </c>
      <c r="AM463" s="157" t="str">
        <f t="shared" si="128"/>
        <v>R_ES-APP-OTH</v>
      </c>
      <c r="AN463" s="157" t="str">
        <f t="shared" si="128"/>
        <v>WH22_23</v>
      </c>
      <c r="AO463" s="157">
        <f t="shared" si="120"/>
        <v>2.5793097568826001E-2</v>
      </c>
      <c r="AP463" s="157" t="s">
        <v>18</v>
      </c>
      <c r="AQ463" s="157" t="s">
        <v>193</v>
      </c>
      <c r="AU463" s="157" t="s">
        <v>350</v>
      </c>
      <c r="AV463" s="157" t="str">
        <f t="shared" si="129"/>
        <v>R_ES-APP-OTH</v>
      </c>
      <c r="AW463" s="157" t="str">
        <f t="shared" si="129"/>
        <v>WH22_23</v>
      </c>
      <c r="AX463" s="157">
        <f t="shared" si="122"/>
        <v>2.46581494217923E-2</v>
      </c>
      <c r="AY463" s="157" t="s">
        <v>18</v>
      </c>
      <c r="AZ463" s="157" t="s">
        <v>192</v>
      </c>
      <c r="BD463" s="157" t="s">
        <v>350</v>
      </c>
      <c r="BE463" s="157" t="str">
        <f t="shared" si="130"/>
        <v>R_ES-APP-OTH</v>
      </c>
      <c r="BF463" s="157" t="str">
        <f t="shared" si="130"/>
        <v>WH22_23</v>
      </c>
      <c r="BG463" s="157">
        <f t="shared" si="134"/>
        <v>2.5793097568826001E-2</v>
      </c>
      <c r="BH463" s="157" t="s">
        <v>18</v>
      </c>
      <c r="BI463" s="157" t="s">
        <v>194</v>
      </c>
      <c r="BM463" s="157" t="s">
        <v>350</v>
      </c>
      <c r="BN463" s="157" t="str">
        <f t="shared" si="131"/>
        <v>R_ES-APP-OTH</v>
      </c>
      <c r="BO463" s="157" t="str">
        <f t="shared" si="131"/>
        <v>WH22_23</v>
      </c>
      <c r="BP463" s="157">
        <f t="shared" si="125"/>
        <v>2.46581494217923E-2</v>
      </c>
      <c r="BQ463" s="157" t="s">
        <v>18</v>
      </c>
      <c r="BR463" s="157" t="s">
        <v>191</v>
      </c>
    </row>
    <row r="464" spans="11:70">
      <c r="K464" s="157" t="s">
        <v>350</v>
      </c>
      <c r="L464" s="157" t="str">
        <f>C18</f>
        <v>R_ES-LI</v>
      </c>
      <c r="M464" s="157" t="str">
        <f t="shared" si="135"/>
        <v>RH0_1</v>
      </c>
      <c r="N464" s="157">
        <f t="shared" ref="N464:N511" si="136">N416</f>
        <v>2.0724659037165499E-2</v>
      </c>
      <c r="O464" s="157" t="s">
        <v>18</v>
      </c>
      <c r="P464" s="157" t="s">
        <v>195</v>
      </c>
      <c r="T464" s="157" t="s">
        <v>350</v>
      </c>
      <c r="U464" s="157" t="str">
        <f t="shared" ref="U464:V496" si="137">L464</f>
        <v>R_ES-LI</v>
      </c>
      <c r="V464" s="157" t="str">
        <f t="shared" si="137"/>
        <v>RH0_1</v>
      </c>
      <c r="W464" s="157">
        <f t="shared" ref="W464:W511" si="138">W416</f>
        <v>2.1114941725154501E-2</v>
      </c>
      <c r="X464" s="157" t="s">
        <v>18</v>
      </c>
      <c r="Y464" s="157" t="s">
        <v>190</v>
      </c>
      <c r="AC464" s="157" t="s">
        <v>350</v>
      </c>
      <c r="AD464" s="157" t="str">
        <f t="shared" ref="AD464:AE495" si="139">U464</f>
        <v>R_ES-LI</v>
      </c>
      <c r="AE464" s="157" t="str">
        <f t="shared" si="139"/>
        <v>RH0_1</v>
      </c>
      <c r="AF464" s="157">
        <f t="shared" ref="AF464:AF511" si="140">AF416</f>
        <v>2.15588607712188E-2</v>
      </c>
      <c r="AG464" s="157" t="s">
        <v>18</v>
      </c>
      <c r="AH464" s="157" t="s">
        <v>196</v>
      </c>
      <c r="AL464" s="157" t="s">
        <v>350</v>
      </c>
      <c r="AM464" s="157" t="str">
        <f t="shared" ref="AM464:AN495" si="141">AD464</f>
        <v>R_ES-LI</v>
      </c>
      <c r="AN464" s="157" t="str">
        <f t="shared" si="141"/>
        <v>RH0_1</v>
      </c>
      <c r="AO464" s="157">
        <f t="shared" ref="AO464:AO511" si="142">AO416</f>
        <v>2.1100281615679801E-2</v>
      </c>
      <c r="AP464" s="157" t="s">
        <v>18</v>
      </c>
      <c r="AQ464" s="157" t="s">
        <v>193</v>
      </c>
      <c r="AU464" s="157" t="s">
        <v>350</v>
      </c>
      <c r="AV464" s="157" t="str">
        <f t="shared" ref="AV464:AW495" si="143">AM464</f>
        <v>R_ES-LI</v>
      </c>
      <c r="AW464" s="157" t="str">
        <f t="shared" si="143"/>
        <v>RH0_1</v>
      </c>
      <c r="AX464" s="157">
        <f t="shared" ref="AX464:AX511" si="144">AX416</f>
        <v>2.16553453978117E-2</v>
      </c>
      <c r="AY464" s="157" t="s">
        <v>18</v>
      </c>
      <c r="AZ464" s="157" t="s">
        <v>192</v>
      </c>
      <c r="BD464" s="157" t="s">
        <v>350</v>
      </c>
      <c r="BE464" s="157" t="str">
        <f t="shared" ref="BE464:BF495" si="145">AV464</f>
        <v>R_ES-LI</v>
      </c>
      <c r="BF464" s="157" t="str">
        <f t="shared" si="145"/>
        <v>RH0_1</v>
      </c>
      <c r="BG464" s="157">
        <f t="shared" si="134"/>
        <v>2.1100281615679801E-2</v>
      </c>
      <c r="BH464" s="157" t="s">
        <v>18</v>
      </c>
      <c r="BI464" s="157" t="s">
        <v>194</v>
      </c>
      <c r="BM464" s="157" t="s">
        <v>350</v>
      </c>
      <c r="BN464" s="157" t="str">
        <f t="shared" ref="BN464:BO495" si="146">BE464</f>
        <v>R_ES-LI</v>
      </c>
      <c r="BO464" s="157" t="str">
        <f t="shared" si="146"/>
        <v>RH0_1</v>
      </c>
      <c r="BP464" s="157">
        <f t="shared" ref="BP464:BP511" si="147">AX464</f>
        <v>2.16553453978117E-2</v>
      </c>
      <c r="BQ464" s="157" t="s">
        <v>18</v>
      </c>
      <c r="BR464" s="157" t="s">
        <v>191</v>
      </c>
    </row>
    <row r="465" spans="11:70">
      <c r="K465" s="157" t="s">
        <v>350</v>
      </c>
      <c r="L465" s="157" t="str">
        <f t="shared" ref="L465:L511" si="148">L464</f>
        <v>R_ES-LI</v>
      </c>
      <c r="M465" s="157" t="str">
        <f t="shared" si="135"/>
        <v>RH2_3</v>
      </c>
      <c r="N465" s="157">
        <f t="shared" si="136"/>
        <v>2.0606913950845501E-2</v>
      </c>
      <c r="O465" s="157" t="s">
        <v>18</v>
      </c>
      <c r="P465" s="157" t="s">
        <v>195</v>
      </c>
      <c r="T465" s="157" t="s">
        <v>350</v>
      </c>
      <c r="U465" s="157" t="str">
        <f t="shared" si="137"/>
        <v>R_ES-LI</v>
      </c>
      <c r="V465" s="157" t="str">
        <f t="shared" si="137"/>
        <v>RH2_3</v>
      </c>
      <c r="W465" s="157">
        <f t="shared" si="138"/>
        <v>1.9269377650939001E-2</v>
      </c>
      <c r="X465" s="157" t="s">
        <v>18</v>
      </c>
      <c r="Y465" s="157" t="s">
        <v>190</v>
      </c>
      <c r="AC465" s="157" t="s">
        <v>350</v>
      </c>
      <c r="AD465" s="157" t="str">
        <f t="shared" si="139"/>
        <v>R_ES-LI</v>
      </c>
      <c r="AE465" s="157" t="str">
        <f t="shared" si="139"/>
        <v>RH2_3</v>
      </c>
      <c r="AF465" s="157">
        <f t="shared" si="140"/>
        <v>2.1716461727874999E-2</v>
      </c>
      <c r="AG465" s="157" t="s">
        <v>18</v>
      </c>
      <c r="AH465" s="157" t="s">
        <v>196</v>
      </c>
      <c r="AL465" s="157" t="s">
        <v>350</v>
      </c>
      <c r="AM465" s="157" t="str">
        <f t="shared" si="141"/>
        <v>R_ES-LI</v>
      </c>
      <c r="AN465" s="157" t="str">
        <f t="shared" si="141"/>
        <v>RH2_3</v>
      </c>
      <c r="AO465" s="157">
        <f t="shared" si="142"/>
        <v>2.02044634746338E-2</v>
      </c>
      <c r="AP465" s="157" t="s">
        <v>18</v>
      </c>
      <c r="AQ465" s="157" t="s">
        <v>193</v>
      </c>
      <c r="AU465" s="157" t="s">
        <v>350</v>
      </c>
      <c r="AV465" s="157" t="str">
        <f t="shared" si="143"/>
        <v>R_ES-LI</v>
      </c>
      <c r="AW465" s="157" t="str">
        <f t="shared" si="143"/>
        <v>RH2_3</v>
      </c>
      <c r="AX465" s="157">
        <f t="shared" si="144"/>
        <v>1.9761792817229899E-2</v>
      </c>
      <c r="AY465" s="157" t="s">
        <v>18</v>
      </c>
      <c r="AZ465" s="157" t="s">
        <v>192</v>
      </c>
      <c r="BD465" s="157" t="s">
        <v>350</v>
      </c>
      <c r="BE465" s="157" t="str">
        <f t="shared" si="145"/>
        <v>R_ES-LI</v>
      </c>
      <c r="BF465" s="157" t="str">
        <f t="shared" si="145"/>
        <v>RH2_3</v>
      </c>
      <c r="BG465" s="157">
        <f t="shared" si="134"/>
        <v>2.02044634746338E-2</v>
      </c>
      <c r="BH465" s="157" t="s">
        <v>18</v>
      </c>
      <c r="BI465" s="157" t="s">
        <v>194</v>
      </c>
      <c r="BM465" s="157" t="s">
        <v>350</v>
      </c>
      <c r="BN465" s="157" t="str">
        <f t="shared" si="146"/>
        <v>R_ES-LI</v>
      </c>
      <c r="BO465" s="157" t="str">
        <f t="shared" si="146"/>
        <v>RH2_3</v>
      </c>
      <c r="BP465" s="157">
        <f t="shared" si="147"/>
        <v>1.9761792817229899E-2</v>
      </c>
      <c r="BQ465" s="157" t="s">
        <v>18</v>
      </c>
      <c r="BR465" s="157" t="s">
        <v>191</v>
      </c>
    </row>
    <row r="466" spans="11:70">
      <c r="K466" s="157" t="s">
        <v>350</v>
      </c>
      <c r="L466" s="157" t="str">
        <f t="shared" si="148"/>
        <v>R_ES-LI</v>
      </c>
      <c r="M466" s="157" t="str">
        <f t="shared" si="135"/>
        <v>RH4_5</v>
      </c>
      <c r="N466" s="157">
        <f t="shared" si="136"/>
        <v>1.99087438710615E-2</v>
      </c>
      <c r="O466" s="157" t="s">
        <v>18</v>
      </c>
      <c r="P466" s="157" t="s">
        <v>195</v>
      </c>
      <c r="T466" s="157" t="s">
        <v>350</v>
      </c>
      <c r="U466" s="157" t="str">
        <f t="shared" si="137"/>
        <v>R_ES-LI</v>
      </c>
      <c r="V466" s="157" t="str">
        <f t="shared" si="137"/>
        <v>RH4_5</v>
      </c>
      <c r="W466" s="157">
        <f t="shared" si="138"/>
        <v>1.85538915735157E-2</v>
      </c>
      <c r="X466" s="157" t="s">
        <v>18</v>
      </c>
      <c r="Y466" s="157" t="s">
        <v>190</v>
      </c>
      <c r="AC466" s="157" t="s">
        <v>350</v>
      </c>
      <c r="AD466" s="157" t="str">
        <f t="shared" si="139"/>
        <v>R_ES-LI</v>
      </c>
      <c r="AE466" s="157" t="str">
        <f t="shared" si="139"/>
        <v>RH4_5</v>
      </c>
      <c r="AF466" s="157">
        <f t="shared" si="140"/>
        <v>2.10410330240004E-2</v>
      </c>
      <c r="AG466" s="157" t="s">
        <v>18</v>
      </c>
      <c r="AH466" s="157" t="s">
        <v>196</v>
      </c>
      <c r="AL466" s="157" t="s">
        <v>350</v>
      </c>
      <c r="AM466" s="157" t="str">
        <f t="shared" si="141"/>
        <v>R_ES-LI</v>
      </c>
      <c r="AN466" s="157" t="str">
        <f t="shared" si="141"/>
        <v>RH4_5</v>
      </c>
      <c r="AO466" s="157">
        <f t="shared" si="142"/>
        <v>1.9159866676335801E-2</v>
      </c>
      <c r="AP466" s="157" t="s">
        <v>18</v>
      </c>
      <c r="AQ466" s="157" t="s">
        <v>193</v>
      </c>
      <c r="AU466" s="157" t="s">
        <v>350</v>
      </c>
      <c r="AV466" s="157" t="str">
        <f t="shared" si="143"/>
        <v>R_ES-LI</v>
      </c>
      <c r="AW466" s="157" t="str">
        <f t="shared" si="143"/>
        <v>RH4_5</v>
      </c>
      <c r="AX466" s="157">
        <f t="shared" si="144"/>
        <v>1.7601494690120401E-2</v>
      </c>
      <c r="AY466" s="157" t="s">
        <v>18</v>
      </c>
      <c r="AZ466" s="157" t="s">
        <v>192</v>
      </c>
      <c r="BD466" s="157" t="s">
        <v>350</v>
      </c>
      <c r="BE466" s="157" t="str">
        <f t="shared" si="145"/>
        <v>R_ES-LI</v>
      </c>
      <c r="BF466" s="157" t="str">
        <f t="shared" si="145"/>
        <v>RH4_5</v>
      </c>
      <c r="BG466" s="157">
        <f t="shared" si="134"/>
        <v>1.9159866676335801E-2</v>
      </c>
      <c r="BH466" s="157" t="s">
        <v>18</v>
      </c>
      <c r="BI466" s="157" t="s">
        <v>194</v>
      </c>
      <c r="BM466" s="157" t="s">
        <v>350</v>
      </c>
      <c r="BN466" s="157" t="str">
        <f t="shared" si="146"/>
        <v>R_ES-LI</v>
      </c>
      <c r="BO466" s="157" t="str">
        <f t="shared" si="146"/>
        <v>RH4_5</v>
      </c>
      <c r="BP466" s="157">
        <f t="shared" si="147"/>
        <v>1.7601494690120401E-2</v>
      </c>
      <c r="BQ466" s="157" t="s">
        <v>18</v>
      </c>
      <c r="BR466" s="157" t="s">
        <v>191</v>
      </c>
    </row>
    <row r="467" spans="11:70">
      <c r="K467" s="158" t="s">
        <v>350</v>
      </c>
      <c r="L467" s="157" t="str">
        <f t="shared" si="148"/>
        <v>R_ES-LI</v>
      </c>
      <c r="M467" s="157" t="str">
        <f t="shared" si="135"/>
        <v>RH6_7</v>
      </c>
      <c r="N467" s="157">
        <f t="shared" si="136"/>
        <v>1.9131142691048E-2</v>
      </c>
      <c r="O467" s="157" t="s">
        <v>18</v>
      </c>
      <c r="P467" s="157" t="s">
        <v>195</v>
      </c>
      <c r="T467" s="157" t="s">
        <v>350</v>
      </c>
      <c r="U467" s="157" t="str">
        <f t="shared" si="137"/>
        <v>R_ES-LI</v>
      </c>
      <c r="V467" s="157" t="str">
        <f t="shared" si="137"/>
        <v>RH6_7</v>
      </c>
      <c r="W467" s="157">
        <f t="shared" si="138"/>
        <v>1.8803352118699601E-2</v>
      </c>
      <c r="X467" s="157" t="s">
        <v>18</v>
      </c>
      <c r="Y467" s="157" t="s">
        <v>190</v>
      </c>
      <c r="AC467" s="157" t="s">
        <v>350</v>
      </c>
      <c r="AD467" s="157" t="str">
        <f t="shared" si="139"/>
        <v>R_ES-LI</v>
      </c>
      <c r="AE467" s="157" t="str">
        <f t="shared" si="139"/>
        <v>RH6_7</v>
      </c>
      <c r="AF467" s="157">
        <f t="shared" si="140"/>
        <v>1.8623642385664298E-2</v>
      </c>
      <c r="AG467" s="157" t="s">
        <v>18</v>
      </c>
      <c r="AH467" s="157" t="s">
        <v>196</v>
      </c>
      <c r="AL467" s="157" t="s">
        <v>350</v>
      </c>
      <c r="AM467" s="157" t="str">
        <f t="shared" si="141"/>
        <v>R_ES-LI</v>
      </c>
      <c r="AN467" s="157" t="str">
        <f t="shared" si="141"/>
        <v>RH6_7</v>
      </c>
      <c r="AO467" s="157">
        <f t="shared" si="142"/>
        <v>1.8319027581294899E-2</v>
      </c>
      <c r="AP467" s="157" t="s">
        <v>18</v>
      </c>
      <c r="AQ467" s="157" t="s">
        <v>193</v>
      </c>
      <c r="AU467" s="157" t="s">
        <v>350</v>
      </c>
      <c r="AV467" s="157" t="str">
        <f t="shared" si="143"/>
        <v>R_ES-LI</v>
      </c>
      <c r="AW467" s="157" t="str">
        <f t="shared" si="143"/>
        <v>RH6_7</v>
      </c>
      <c r="AX467" s="157">
        <f t="shared" si="144"/>
        <v>1.6744293447780698E-2</v>
      </c>
      <c r="AY467" s="157" t="s">
        <v>18</v>
      </c>
      <c r="AZ467" s="157" t="s">
        <v>192</v>
      </c>
      <c r="BD467" s="157" t="s">
        <v>350</v>
      </c>
      <c r="BE467" s="157" t="str">
        <f t="shared" si="145"/>
        <v>R_ES-LI</v>
      </c>
      <c r="BF467" s="157" t="str">
        <f t="shared" si="145"/>
        <v>RH6_7</v>
      </c>
      <c r="BG467" s="157">
        <f t="shared" si="134"/>
        <v>1.8319027581294899E-2</v>
      </c>
      <c r="BH467" s="157" t="s">
        <v>18</v>
      </c>
      <c r="BI467" s="157" t="s">
        <v>194</v>
      </c>
      <c r="BM467" s="157" t="s">
        <v>350</v>
      </c>
      <c r="BN467" s="157" t="str">
        <f t="shared" si="146"/>
        <v>R_ES-LI</v>
      </c>
      <c r="BO467" s="157" t="str">
        <f t="shared" si="146"/>
        <v>RH6_7</v>
      </c>
      <c r="BP467" s="157">
        <f t="shared" si="147"/>
        <v>1.6744293447780698E-2</v>
      </c>
      <c r="BQ467" s="157" t="s">
        <v>18</v>
      </c>
      <c r="BR467" s="157" t="s">
        <v>191</v>
      </c>
    </row>
    <row r="468" spans="11:70">
      <c r="K468" s="157" t="s">
        <v>350</v>
      </c>
      <c r="L468" s="157" t="str">
        <f t="shared" si="148"/>
        <v>R_ES-LI</v>
      </c>
      <c r="M468" s="157" t="str">
        <f t="shared" si="135"/>
        <v>RH8_9</v>
      </c>
      <c r="N468" s="157">
        <f t="shared" si="136"/>
        <v>1.8830899452683101E-2</v>
      </c>
      <c r="O468" s="157" t="s">
        <v>18</v>
      </c>
      <c r="P468" s="157" t="s">
        <v>195</v>
      </c>
      <c r="T468" s="157" t="s">
        <v>350</v>
      </c>
      <c r="U468" s="157" t="str">
        <f t="shared" si="137"/>
        <v>R_ES-LI</v>
      </c>
      <c r="V468" s="157" t="str">
        <f t="shared" si="137"/>
        <v>RH8_9</v>
      </c>
      <c r="W468" s="157">
        <f t="shared" si="138"/>
        <v>2.0275784295644899E-2</v>
      </c>
      <c r="X468" s="157" t="s">
        <v>18</v>
      </c>
      <c r="Y468" s="157" t="s">
        <v>190</v>
      </c>
      <c r="AC468" s="157" t="s">
        <v>350</v>
      </c>
      <c r="AD468" s="157" t="str">
        <f t="shared" si="139"/>
        <v>R_ES-LI</v>
      </c>
      <c r="AE468" s="157" t="str">
        <f t="shared" si="139"/>
        <v>RH8_9</v>
      </c>
      <c r="AF468" s="157">
        <f t="shared" si="140"/>
        <v>1.7156934758240101E-2</v>
      </c>
      <c r="AG468" s="157" t="s">
        <v>18</v>
      </c>
      <c r="AH468" s="157" t="s">
        <v>196</v>
      </c>
      <c r="AL468" s="157" t="s">
        <v>350</v>
      </c>
      <c r="AM468" s="157" t="str">
        <f t="shared" si="141"/>
        <v>R_ES-LI</v>
      </c>
      <c r="AN468" s="157" t="str">
        <f t="shared" si="141"/>
        <v>RH8_9</v>
      </c>
      <c r="AO468" s="157">
        <f t="shared" si="142"/>
        <v>1.8367232972075199E-2</v>
      </c>
      <c r="AP468" s="157" t="s">
        <v>18</v>
      </c>
      <c r="AQ468" s="157" t="s">
        <v>193</v>
      </c>
      <c r="AU468" s="157" t="s">
        <v>350</v>
      </c>
      <c r="AV468" s="157" t="str">
        <f t="shared" si="143"/>
        <v>R_ES-LI</v>
      </c>
      <c r="AW468" s="157" t="str">
        <f t="shared" si="143"/>
        <v>RH8_9</v>
      </c>
      <c r="AX468" s="157">
        <f t="shared" si="144"/>
        <v>1.6887841722384601E-2</v>
      </c>
      <c r="AY468" s="157" t="s">
        <v>18</v>
      </c>
      <c r="AZ468" s="157" t="s">
        <v>192</v>
      </c>
      <c r="BD468" s="157" t="s">
        <v>350</v>
      </c>
      <c r="BE468" s="157" t="str">
        <f t="shared" si="145"/>
        <v>R_ES-LI</v>
      </c>
      <c r="BF468" s="157" t="str">
        <f t="shared" si="145"/>
        <v>RH8_9</v>
      </c>
      <c r="BG468" s="157">
        <f t="shared" si="134"/>
        <v>1.8367232972075199E-2</v>
      </c>
      <c r="BH468" s="157" t="s">
        <v>18</v>
      </c>
      <c r="BI468" s="157" t="s">
        <v>194</v>
      </c>
      <c r="BM468" s="157" t="s">
        <v>350</v>
      </c>
      <c r="BN468" s="157" t="str">
        <f t="shared" si="146"/>
        <v>R_ES-LI</v>
      </c>
      <c r="BO468" s="157" t="str">
        <f t="shared" si="146"/>
        <v>RH8_9</v>
      </c>
      <c r="BP468" s="157">
        <f t="shared" si="147"/>
        <v>1.6887841722384601E-2</v>
      </c>
      <c r="BQ468" s="157" t="s">
        <v>18</v>
      </c>
      <c r="BR468" s="157" t="s">
        <v>191</v>
      </c>
    </row>
    <row r="469" spans="11:70">
      <c r="K469" s="157" t="s">
        <v>350</v>
      </c>
      <c r="L469" s="157" t="str">
        <f t="shared" si="148"/>
        <v>R_ES-LI</v>
      </c>
      <c r="M469" s="157" t="str">
        <f t="shared" si="135"/>
        <v>RH10_11</v>
      </c>
      <c r="N469" s="157">
        <f t="shared" si="136"/>
        <v>1.8892209620715399E-2</v>
      </c>
      <c r="O469" s="157" t="s">
        <v>18</v>
      </c>
      <c r="P469" s="157" t="s">
        <v>195</v>
      </c>
      <c r="T469" s="157" t="s">
        <v>350</v>
      </c>
      <c r="U469" s="157" t="str">
        <f t="shared" si="137"/>
        <v>R_ES-LI</v>
      </c>
      <c r="V469" s="157" t="str">
        <f t="shared" si="137"/>
        <v>RH10_11</v>
      </c>
      <c r="W469" s="157">
        <f t="shared" si="138"/>
        <v>2.2672709406807202E-2</v>
      </c>
      <c r="X469" s="157" t="s">
        <v>18</v>
      </c>
      <c r="Y469" s="157" t="s">
        <v>190</v>
      </c>
      <c r="AC469" s="157" t="s">
        <v>350</v>
      </c>
      <c r="AD469" s="157" t="str">
        <f t="shared" si="139"/>
        <v>R_ES-LI</v>
      </c>
      <c r="AE469" s="157" t="str">
        <f t="shared" si="139"/>
        <v>RH10_11</v>
      </c>
      <c r="AF469" s="157">
        <f t="shared" si="140"/>
        <v>1.6996069788382001E-2</v>
      </c>
      <c r="AG469" s="157" t="s">
        <v>18</v>
      </c>
      <c r="AH469" s="157" t="s">
        <v>196</v>
      </c>
      <c r="AL469" s="157" t="s">
        <v>350</v>
      </c>
      <c r="AM469" s="157" t="str">
        <f t="shared" si="141"/>
        <v>R_ES-LI</v>
      </c>
      <c r="AN469" s="157" t="str">
        <f t="shared" si="141"/>
        <v>RH10_11</v>
      </c>
      <c r="AO469" s="157">
        <f t="shared" si="142"/>
        <v>1.9516123374229401E-2</v>
      </c>
      <c r="AP469" s="157" t="s">
        <v>18</v>
      </c>
      <c r="AQ469" s="157" t="s">
        <v>193</v>
      </c>
      <c r="AU469" s="157" t="s">
        <v>350</v>
      </c>
      <c r="AV469" s="157" t="str">
        <f t="shared" si="143"/>
        <v>R_ES-LI</v>
      </c>
      <c r="AW469" s="157" t="str">
        <f t="shared" si="143"/>
        <v>RH10_11</v>
      </c>
      <c r="AX469" s="157">
        <f t="shared" si="144"/>
        <v>1.8742267418083301E-2</v>
      </c>
      <c r="AY469" s="157" t="s">
        <v>18</v>
      </c>
      <c r="AZ469" s="157" t="s">
        <v>192</v>
      </c>
      <c r="BD469" s="157" t="s">
        <v>350</v>
      </c>
      <c r="BE469" s="157" t="str">
        <f t="shared" si="145"/>
        <v>R_ES-LI</v>
      </c>
      <c r="BF469" s="157" t="str">
        <f t="shared" si="145"/>
        <v>RH10_11</v>
      </c>
      <c r="BG469" s="157">
        <f t="shared" si="134"/>
        <v>1.9516123374229401E-2</v>
      </c>
      <c r="BH469" s="157" t="s">
        <v>18</v>
      </c>
      <c r="BI469" s="157" t="s">
        <v>194</v>
      </c>
      <c r="BM469" s="157" t="s">
        <v>350</v>
      </c>
      <c r="BN469" s="157" t="str">
        <f t="shared" si="146"/>
        <v>R_ES-LI</v>
      </c>
      <c r="BO469" s="157" t="str">
        <f t="shared" si="146"/>
        <v>RH10_11</v>
      </c>
      <c r="BP469" s="157">
        <f t="shared" si="147"/>
        <v>1.8742267418083301E-2</v>
      </c>
      <c r="BQ469" s="157" t="s">
        <v>18</v>
      </c>
      <c r="BR469" s="157" t="s">
        <v>191</v>
      </c>
    </row>
    <row r="470" spans="11:70">
      <c r="K470" s="157" t="s">
        <v>350</v>
      </c>
      <c r="L470" s="157" t="str">
        <f t="shared" si="148"/>
        <v>R_ES-LI</v>
      </c>
      <c r="M470" s="157" t="str">
        <f t="shared" si="135"/>
        <v>RH12_13</v>
      </c>
      <c r="N470" s="157">
        <f t="shared" si="136"/>
        <v>1.9735672875253098E-2</v>
      </c>
      <c r="O470" s="157" t="s">
        <v>18</v>
      </c>
      <c r="P470" s="157" t="s">
        <v>195</v>
      </c>
      <c r="T470" s="157" t="s">
        <v>350</v>
      </c>
      <c r="U470" s="157" t="str">
        <f t="shared" si="137"/>
        <v>R_ES-LI</v>
      </c>
      <c r="V470" s="157" t="str">
        <f t="shared" si="137"/>
        <v>RH12_13</v>
      </c>
      <c r="W470" s="157">
        <f t="shared" si="138"/>
        <v>2.27084613240583E-2</v>
      </c>
      <c r="X470" s="157" t="s">
        <v>18</v>
      </c>
      <c r="Y470" s="157" t="s">
        <v>190</v>
      </c>
      <c r="AC470" s="157" t="s">
        <v>350</v>
      </c>
      <c r="AD470" s="157" t="str">
        <f t="shared" si="139"/>
        <v>R_ES-LI</v>
      </c>
      <c r="AE470" s="157" t="str">
        <f t="shared" si="139"/>
        <v>RH12_13</v>
      </c>
      <c r="AF470" s="157">
        <f t="shared" si="140"/>
        <v>1.8190021942149099E-2</v>
      </c>
      <c r="AG470" s="157" t="s">
        <v>18</v>
      </c>
      <c r="AH470" s="157" t="s">
        <v>196</v>
      </c>
      <c r="AL470" s="157" t="s">
        <v>350</v>
      </c>
      <c r="AM470" s="157" t="str">
        <f t="shared" si="141"/>
        <v>R_ES-LI</v>
      </c>
      <c r="AN470" s="157" t="str">
        <f t="shared" si="141"/>
        <v>RH12_13</v>
      </c>
      <c r="AO470" s="157">
        <f t="shared" si="142"/>
        <v>2.0392977411634601E-2</v>
      </c>
      <c r="AP470" s="157" t="s">
        <v>18</v>
      </c>
      <c r="AQ470" s="157" t="s">
        <v>193</v>
      </c>
      <c r="AU470" s="157" t="s">
        <v>350</v>
      </c>
      <c r="AV470" s="157" t="str">
        <f t="shared" si="143"/>
        <v>R_ES-LI</v>
      </c>
      <c r="AW470" s="157" t="str">
        <f t="shared" si="143"/>
        <v>RH12_13</v>
      </c>
      <c r="AX470" s="157">
        <f t="shared" si="144"/>
        <v>2.03766512243404E-2</v>
      </c>
      <c r="AY470" s="157" t="s">
        <v>18</v>
      </c>
      <c r="AZ470" s="157" t="s">
        <v>192</v>
      </c>
      <c r="BD470" s="157" t="s">
        <v>350</v>
      </c>
      <c r="BE470" s="157" t="str">
        <f t="shared" si="145"/>
        <v>R_ES-LI</v>
      </c>
      <c r="BF470" s="157" t="str">
        <f t="shared" si="145"/>
        <v>RH12_13</v>
      </c>
      <c r="BG470" s="157">
        <f t="shared" si="134"/>
        <v>2.0392977411634601E-2</v>
      </c>
      <c r="BH470" s="157" t="s">
        <v>18</v>
      </c>
      <c r="BI470" s="157" t="s">
        <v>194</v>
      </c>
      <c r="BM470" s="157" t="s">
        <v>350</v>
      </c>
      <c r="BN470" s="157" t="str">
        <f t="shared" si="146"/>
        <v>R_ES-LI</v>
      </c>
      <c r="BO470" s="157" t="str">
        <f t="shared" si="146"/>
        <v>RH12_13</v>
      </c>
      <c r="BP470" s="157">
        <f t="shared" si="147"/>
        <v>2.03766512243404E-2</v>
      </c>
      <c r="BQ470" s="157" t="s">
        <v>18</v>
      </c>
      <c r="BR470" s="157" t="s">
        <v>191</v>
      </c>
    </row>
    <row r="471" spans="11:70">
      <c r="K471" s="158" t="s">
        <v>350</v>
      </c>
      <c r="L471" s="157" t="str">
        <f t="shared" si="148"/>
        <v>R_ES-LI</v>
      </c>
      <c r="M471" s="157" t="str">
        <f t="shared" si="135"/>
        <v>RH14_15</v>
      </c>
      <c r="N471" s="157">
        <f t="shared" si="136"/>
        <v>2.0535190266484399E-2</v>
      </c>
      <c r="O471" s="157" t="s">
        <v>18</v>
      </c>
      <c r="P471" s="157" t="s">
        <v>195</v>
      </c>
      <c r="T471" s="157" t="s">
        <v>350</v>
      </c>
      <c r="U471" s="157" t="str">
        <f t="shared" si="137"/>
        <v>R_ES-LI</v>
      </c>
      <c r="V471" s="157" t="str">
        <f t="shared" si="137"/>
        <v>RH14_15</v>
      </c>
      <c r="W471" s="157">
        <f t="shared" si="138"/>
        <v>2.2052829918983601E-2</v>
      </c>
      <c r="X471" s="157" t="s">
        <v>18</v>
      </c>
      <c r="Y471" s="157" t="s">
        <v>190</v>
      </c>
      <c r="AC471" s="157" t="s">
        <v>350</v>
      </c>
      <c r="AD471" s="157" t="str">
        <f t="shared" si="139"/>
        <v>R_ES-LI</v>
      </c>
      <c r="AE471" s="157" t="str">
        <f t="shared" si="139"/>
        <v>RH14_15</v>
      </c>
      <c r="AF471" s="157">
        <f t="shared" si="140"/>
        <v>2.09674919745702E-2</v>
      </c>
      <c r="AG471" s="157" t="s">
        <v>18</v>
      </c>
      <c r="AH471" s="157" t="s">
        <v>196</v>
      </c>
      <c r="AL471" s="157" t="s">
        <v>350</v>
      </c>
      <c r="AM471" s="157" t="str">
        <f t="shared" si="141"/>
        <v>R_ES-LI</v>
      </c>
      <c r="AN471" s="157" t="str">
        <f t="shared" si="141"/>
        <v>RH14_15</v>
      </c>
      <c r="AO471" s="157">
        <f t="shared" si="142"/>
        <v>2.1041702332658799E-2</v>
      </c>
      <c r="AP471" s="157" t="s">
        <v>18</v>
      </c>
      <c r="AQ471" s="157" t="s">
        <v>193</v>
      </c>
      <c r="AU471" s="157" t="s">
        <v>350</v>
      </c>
      <c r="AV471" s="157" t="str">
        <f t="shared" si="143"/>
        <v>R_ES-LI</v>
      </c>
      <c r="AW471" s="157" t="str">
        <f t="shared" si="143"/>
        <v>RH14_15</v>
      </c>
      <c r="AX471" s="157">
        <f t="shared" si="144"/>
        <v>2.0778238730769099E-2</v>
      </c>
      <c r="AY471" s="157" t="s">
        <v>18</v>
      </c>
      <c r="AZ471" s="157" t="s">
        <v>192</v>
      </c>
      <c r="BD471" s="157" t="s">
        <v>350</v>
      </c>
      <c r="BE471" s="157" t="str">
        <f t="shared" si="145"/>
        <v>R_ES-LI</v>
      </c>
      <c r="BF471" s="157" t="str">
        <f t="shared" si="145"/>
        <v>RH14_15</v>
      </c>
      <c r="BG471" s="157">
        <f t="shared" si="134"/>
        <v>2.1041702332658799E-2</v>
      </c>
      <c r="BH471" s="157" t="s">
        <v>18</v>
      </c>
      <c r="BI471" s="157" t="s">
        <v>194</v>
      </c>
      <c r="BM471" s="157" t="s">
        <v>350</v>
      </c>
      <c r="BN471" s="157" t="str">
        <f t="shared" si="146"/>
        <v>R_ES-LI</v>
      </c>
      <c r="BO471" s="157" t="str">
        <f t="shared" si="146"/>
        <v>RH14_15</v>
      </c>
      <c r="BP471" s="157">
        <f t="shared" si="147"/>
        <v>2.0778238730769099E-2</v>
      </c>
      <c r="BQ471" s="157" t="s">
        <v>18</v>
      </c>
      <c r="BR471" s="157" t="s">
        <v>191</v>
      </c>
    </row>
    <row r="472" spans="11:70">
      <c r="K472" s="157" t="s">
        <v>350</v>
      </c>
      <c r="L472" s="157" t="str">
        <f t="shared" si="148"/>
        <v>R_ES-LI</v>
      </c>
      <c r="M472" s="157" t="str">
        <f t="shared" si="135"/>
        <v>RH16_17</v>
      </c>
      <c r="N472" s="157">
        <f t="shared" si="136"/>
        <v>2.0896719862378399E-2</v>
      </c>
      <c r="O472" s="157" t="s">
        <v>18</v>
      </c>
      <c r="P472" s="157" t="s">
        <v>195</v>
      </c>
      <c r="T472" s="157" t="s">
        <v>350</v>
      </c>
      <c r="U472" s="157" t="str">
        <f t="shared" si="137"/>
        <v>R_ES-LI</v>
      </c>
      <c r="V472" s="157" t="str">
        <f t="shared" si="137"/>
        <v>RH16_17</v>
      </c>
      <c r="W472" s="157">
        <f t="shared" si="138"/>
        <v>2.1192518819202099E-2</v>
      </c>
      <c r="X472" s="157" t="s">
        <v>18</v>
      </c>
      <c r="Y472" s="157" t="s">
        <v>190</v>
      </c>
      <c r="AC472" s="157" t="s">
        <v>350</v>
      </c>
      <c r="AD472" s="157" t="str">
        <f t="shared" si="139"/>
        <v>R_ES-LI</v>
      </c>
      <c r="AE472" s="157" t="str">
        <f t="shared" si="139"/>
        <v>RH16_17</v>
      </c>
      <c r="AF472" s="157">
        <f t="shared" si="140"/>
        <v>2.1896382103851399E-2</v>
      </c>
      <c r="AG472" s="157" t="s">
        <v>18</v>
      </c>
      <c r="AH472" s="157" t="s">
        <v>196</v>
      </c>
      <c r="AL472" s="157" t="s">
        <v>350</v>
      </c>
      <c r="AM472" s="157" t="str">
        <f t="shared" si="141"/>
        <v>R_ES-LI</v>
      </c>
      <c r="AN472" s="157" t="str">
        <f t="shared" si="141"/>
        <v>RH16_17</v>
      </c>
      <c r="AO472" s="157">
        <f t="shared" si="142"/>
        <v>2.1031470252881299E-2</v>
      </c>
      <c r="AP472" s="157" t="s">
        <v>18</v>
      </c>
      <c r="AQ472" s="157" t="s">
        <v>193</v>
      </c>
      <c r="AU472" s="157" t="s">
        <v>350</v>
      </c>
      <c r="AV472" s="157" t="str">
        <f t="shared" si="143"/>
        <v>R_ES-LI</v>
      </c>
      <c r="AW472" s="157" t="str">
        <f t="shared" si="143"/>
        <v>RH16_17</v>
      </c>
      <c r="AX472" s="157">
        <f t="shared" si="144"/>
        <v>2.0691900759336499E-2</v>
      </c>
      <c r="AY472" s="157" t="s">
        <v>18</v>
      </c>
      <c r="AZ472" s="157" t="s">
        <v>192</v>
      </c>
      <c r="BD472" s="157" t="s">
        <v>350</v>
      </c>
      <c r="BE472" s="157" t="str">
        <f t="shared" si="145"/>
        <v>R_ES-LI</v>
      </c>
      <c r="BF472" s="157" t="str">
        <f t="shared" si="145"/>
        <v>RH16_17</v>
      </c>
      <c r="BG472" s="157">
        <f t="shared" si="134"/>
        <v>2.1031470252881299E-2</v>
      </c>
      <c r="BH472" s="157" t="s">
        <v>18</v>
      </c>
      <c r="BI472" s="157" t="s">
        <v>194</v>
      </c>
      <c r="BM472" s="157" t="s">
        <v>350</v>
      </c>
      <c r="BN472" s="157" t="str">
        <f t="shared" si="146"/>
        <v>R_ES-LI</v>
      </c>
      <c r="BO472" s="157" t="str">
        <f t="shared" si="146"/>
        <v>RH16_17</v>
      </c>
      <c r="BP472" s="157">
        <f t="shared" si="147"/>
        <v>2.0691900759336499E-2</v>
      </c>
      <c r="BQ472" s="157" t="s">
        <v>18</v>
      </c>
      <c r="BR472" s="157" t="s">
        <v>191</v>
      </c>
    </row>
    <row r="473" spans="11:70">
      <c r="K473" s="157" t="s">
        <v>350</v>
      </c>
      <c r="L473" s="157" t="str">
        <f t="shared" si="148"/>
        <v>R_ES-LI</v>
      </c>
      <c r="M473" s="157" t="str">
        <f t="shared" si="135"/>
        <v>RH18_19</v>
      </c>
      <c r="N473" s="157">
        <f t="shared" si="136"/>
        <v>2.0865770170115702E-2</v>
      </c>
      <c r="O473" s="157" t="s">
        <v>18</v>
      </c>
      <c r="P473" s="157" t="s">
        <v>195</v>
      </c>
      <c r="T473" s="157" t="s">
        <v>350</v>
      </c>
      <c r="U473" s="157" t="str">
        <f t="shared" si="137"/>
        <v>R_ES-LI</v>
      </c>
      <c r="V473" s="157" t="str">
        <f t="shared" si="137"/>
        <v>RH18_19</v>
      </c>
      <c r="W473" s="157">
        <f t="shared" si="138"/>
        <v>2.1134468356732401E-2</v>
      </c>
      <c r="X473" s="157" t="s">
        <v>18</v>
      </c>
      <c r="Y473" s="157" t="s">
        <v>190</v>
      </c>
      <c r="AC473" s="157" t="s">
        <v>350</v>
      </c>
      <c r="AD473" s="157" t="str">
        <f t="shared" si="139"/>
        <v>R_ES-LI</v>
      </c>
      <c r="AE473" s="157" t="str">
        <f t="shared" si="139"/>
        <v>RH18_19</v>
      </c>
      <c r="AF473" s="157">
        <f t="shared" si="140"/>
        <v>2.17155355129377E-2</v>
      </c>
      <c r="AG473" s="157" t="s">
        <v>18</v>
      </c>
      <c r="AH473" s="157" t="s">
        <v>196</v>
      </c>
      <c r="AL473" s="157" t="s">
        <v>350</v>
      </c>
      <c r="AM473" s="157" t="str">
        <f t="shared" si="141"/>
        <v>R_ES-LI</v>
      </c>
      <c r="AN473" s="157" t="str">
        <f t="shared" si="141"/>
        <v>RH18_19</v>
      </c>
      <c r="AO473" s="157">
        <f t="shared" si="142"/>
        <v>2.0772466684862202E-2</v>
      </c>
      <c r="AP473" s="157" t="s">
        <v>18</v>
      </c>
      <c r="AQ473" s="157" t="s">
        <v>193</v>
      </c>
      <c r="AU473" s="157" t="s">
        <v>350</v>
      </c>
      <c r="AV473" s="157" t="str">
        <f t="shared" si="143"/>
        <v>R_ES-LI</v>
      </c>
      <c r="AW473" s="157" t="str">
        <f t="shared" si="143"/>
        <v>RH18_19</v>
      </c>
      <c r="AX473" s="157">
        <f t="shared" si="144"/>
        <v>2.0434688956400601E-2</v>
      </c>
      <c r="AY473" s="157" t="s">
        <v>18</v>
      </c>
      <c r="AZ473" s="157" t="s">
        <v>192</v>
      </c>
      <c r="BD473" s="157" t="s">
        <v>350</v>
      </c>
      <c r="BE473" s="157" t="str">
        <f t="shared" si="145"/>
        <v>R_ES-LI</v>
      </c>
      <c r="BF473" s="157" t="str">
        <f t="shared" si="145"/>
        <v>RH18_19</v>
      </c>
      <c r="BG473" s="157">
        <f t="shared" si="134"/>
        <v>2.0772466684862202E-2</v>
      </c>
      <c r="BH473" s="157" t="s">
        <v>18</v>
      </c>
      <c r="BI473" s="157" t="s">
        <v>194</v>
      </c>
      <c r="BM473" s="157" t="s">
        <v>350</v>
      </c>
      <c r="BN473" s="157" t="str">
        <f t="shared" si="146"/>
        <v>R_ES-LI</v>
      </c>
      <c r="BO473" s="157" t="str">
        <f t="shared" si="146"/>
        <v>RH18_19</v>
      </c>
      <c r="BP473" s="157">
        <f t="shared" si="147"/>
        <v>2.0434688956400601E-2</v>
      </c>
      <c r="BQ473" s="157" t="s">
        <v>18</v>
      </c>
      <c r="BR473" s="157" t="s">
        <v>191</v>
      </c>
    </row>
    <row r="474" spans="11:70">
      <c r="K474" s="157" t="s">
        <v>350</v>
      </c>
      <c r="L474" s="157" t="str">
        <f t="shared" si="148"/>
        <v>R_ES-LI</v>
      </c>
      <c r="M474" s="157" t="str">
        <f t="shared" si="135"/>
        <v>RH20_21</v>
      </c>
      <c r="N474" s="157">
        <f t="shared" si="136"/>
        <v>2.08182800695852E-2</v>
      </c>
      <c r="O474" s="157" t="s">
        <v>18</v>
      </c>
      <c r="P474" s="157" t="s">
        <v>195</v>
      </c>
      <c r="T474" s="157" t="s">
        <v>350</v>
      </c>
      <c r="U474" s="157" t="str">
        <f t="shared" si="137"/>
        <v>R_ES-LI</v>
      </c>
      <c r="V474" s="157" t="str">
        <f t="shared" si="137"/>
        <v>RH20_21</v>
      </c>
      <c r="W474" s="157">
        <f t="shared" si="138"/>
        <v>2.1601590955728701E-2</v>
      </c>
      <c r="X474" s="157" t="s">
        <v>18</v>
      </c>
      <c r="Y474" s="157" t="s">
        <v>190</v>
      </c>
      <c r="AC474" s="157" t="s">
        <v>350</v>
      </c>
      <c r="AD474" s="157" t="str">
        <f t="shared" si="139"/>
        <v>R_ES-LI</v>
      </c>
      <c r="AE474" s="157" t="str">
        <f t="shared" si="139"/>
        <v>RH20_21</v>
      </c>
      <c r="AF474" s="157">
        <f t="shared" si="140"/>
        <v>2.12535167287306E-2</v>
      </c>
      <c r="AG474" s="157" t="s">
        <v>18</v>
      </c>
      <c r="AH474" s="157" t="s">
        <v>196</v>
      </c>
      <c r="AL474" s="157" t="s">
        <v>350</v>
      </c>
      <c r="AM474" s="157" t="str">
        <f t="shared" si="141"/>
        <v>R_ES-LI</v>
      </c>
      <c r="AN474" s="157" t="str">
        <f t="shared" si="141"/>
        <v>RH20_21</v>
      </c>
      <c r="AO474" s="157">
        <f t="shared" si="142"/>
        <v>2.0871709048996399E-2</v>
      </c>
      <c r="AP474" s="157" t="s">
        <v>18</v>
      </c>
      <c r="AQ474" s="157" t="s">
        <v>193</v>
      </c>
      <c r="AU474" s="157" t="s">
        <v>350</v>
      </c>
      <c r="AV474" s="157" t="str">
        <f t="shared" si="143"/>
        <v>R_ES-LI</v>
      </c>
      <c r="AW474" s="157" t="str">
        <f t="shared" si="143"/>
        <v>RH20_21</v>
      </c>
      <c r="AX474" s="157">
        <f t="shared" si="144"/>
        <v>2.08022312711157E-2</v>
      </c>
      <c r="AY474" s="157" t="s">
        <v>18</v>
      </c>
      <c r="AZ474" s="157" t="s">
        <v>192</v>
      </c>
      <c r="BD474" s="157" t="s">
        <v>350</v>
      </c>
      <c r="BE474" s="157" t="str">
        <f t="shared" si="145"/>
        <v>R_ES-LI</v>
      </c>
      <c r="BF474" s="157" t="str">
        <f t="shared" si="145"/>
        <v>RH20_21</v>
      </c>
      <c r="BG474" s="157">
        <f t="shared" si="134"/>
        <v>2.0871709048996399E-2</v>
      </c>
      <c r="BH474" s="157" t="s">
        <v>18</v>
      </c>
      <c r="BI474" s="157" t="s">
        <v>194</v>
      </c>
      <c r="BM474" s="157" t="s">
        <v>350</v>
      </c>
      <c r="BN474" s="157" t="str">
        <f t="shared" si="146"/>
        <v>R_ES-LI</v>
      </c>
      <c r="BO474" s="157" t="str">
        <f t="shared" si="146"/>
        <v>RH20_21</v>
      </c>
      <c r="BP474" s="157">
        <f t="shared" si="147"/>
        <v>2.08022312711157E-2</v>
      </c>
      <c r="BQ474" s="157" t="s">
        <v>18</v>
      </c>
      <c r="BR474" s="157" t="s">
        <v>191</v>
      </c>
    </row>
    <row r="475" spans="11:70">
      <c r="K475" s="158" t="s">
        <v>350</v>
      </c>
      <c r="L475" s="157" t="str">
        <f t="shared" si="148"/>
        <v>R_ES-LI</v>
      </c>
      <c r="M475" s="157" t="str">
        <f t="shared" si="135"/>
        <v>RH22_23</v>
      </c>
      <c r="N475" s="157">
        <f t="shared" si="136"/>
        <v>2.09309345114678E-2</v>
      </c>
      <c r="O475" s="157" t="s">
        <v>18</v>
      </c>
      <c r="P475" s="157" t="s">
        <v>195</v>
      </c>
      <c r="T475" s="157" t="s">
        <v>350</v>
      </c>
      <c r="U475" s="157" t="str">
        <f t="shared" si="137"/>
        <v>R_ES-LI</v>
      </c>
      <c r="V475" s="157" t="str">
        <f t="shared" si="137"/>
        <v>RH22_23</v>
      </c>
      <c r="W475" s="157">
        <f t="shared" si="138"/>
        <v>2.17726786365968E-2</v>
      </c>
      <c r="X475" s="157" t="s">
        <v>18</v>
      </c>
      <c r="Y475" s="157" t="s">
        <v>190</v>
      </c>
      <c r="AC475" s="157" t="s">
        <v>350</v>
      </c>
      <c r="AD475" s="157" t="str">
        <f t="shared" si="139"/>
        <v>R_ES-LI</v>
      </c>
      <c r="AE475" s="157" t="str">
        <f t="shared" si="139"/>
        <v>RH22_23</v>
      </c>
      <c r="AF475" s="157">
        <f t="shared" si="140"/>
        <v>2.1019278776313498E-2</v>
      </c>
      <c r="AG475" s="157" t="s">
        <v>18</v>
      </c>
      <c r="AH475" s="157" t="s">
        <v>196</v>
      </c>
      <c r="AL475" s="157" t="s">
        <v>350</v>
      </c>
      <c r="AM475" s="157" t="str">
        <f t="shared" si="141"/>
        <v>R_ES-LI</v>
      </c>
      <c r="AN475" s="157" t="str">
        <f t="shared" si="141"/>
        <v>RH22_23</v>
      </c>
      <c r="AO475" s="157">
        <f t="shared" si="142"/>
        <v>2.1048829860768201E-2</v>
      </c>
      <c r="AP475" s="157" t="s">
        <v>18</v>
      </c>
      <c r="AQ475" s="157" t="s">
        <v>193</v>
      </c>
      <c r="AU475" s="157" t="s">
        <v>350</v>
      </c>
      <c r="AV475" s="157" t="str">
        <f t="shared" si="143"/>
        <v>R_ES-LI</v>
      </c>
      <c r="AW475" s="157" t="str">
        <f t="shared" si="143"/>
        <v>RH22_23</v>
      </c>
      <c r="AX475" s="157">
        <f t="shared" si="144"/>
        <v>2.11656433177729E-2</v>
      </c>
      <c r="AY475" s="157" t="s">
        <v>18</v>
      </c>
      <c r="AZ475" s="157" t="s">
        <v>192</v>
      </c>
      <c r="BD475" s="157" t="s">
        <v>350</v>
      </c>
      <c r="BE475" s="157" t="str">
        <f t="shared" si="145"/>
        <v>R_ES-LI</v>
      </c>
      <c r="BF475" s="157" t="str">
        <f t="shared" si="145"/>
        <v>RH22_23</v>
      </c>
      <c r="BG475" s="157">
        <f t="shared" si="134"/>
        <v>2.1048829860768201E-2</v>
      </c>
      <c r="BH475" s="157" t="s">
        <v>18</v>
      </c>
      <c r="BI475" s="157" t="s">
        <v>194</v>
      </c>
      <c r="BM475" s="157" t="s">
        <v>350</v>
      </c>
      <c r="BN475" s="157" t="str">
        <f t="shared" si="146"/>
        <v>R_ES-LI</v>
      </c>
      <c r="BO475" s="157" t="str">
        <f t="shared" si="146"/>
        <v>RH22_23</v>
      </c>
      <c r="BP475" s="157">
        <f t="shared" si="147"/>
        <v>2.11656433177729E-2</v>
      </c>
      <c r="BQ475" s="157" t="s">
        <v>18</v>
      </c>
      <c r="BR475" s="157" t="s">
        <v>191</v>
      </c>
    </row>
    <row r="476" spans="11:70">
      <c r="K476" s="157" t="s">
        <v>350</v>
      </c>
      <c r="L476" s="157" t="str">
        <f t="shared" si="148"/>
        <v>R_ES-LI</v>
      </c>
      <c r="M476" s="157" t="str">
        <f t="shared" si="135"/>
        <v>SH0_1</v>
      </c>
      <c r="N476" s="157">
        <f t="shared" si="136"/>
        <v>2.16934658061337E-2</v>
      </c>
      <c r="O476" s="157" t="s">
        <v>18</v>
      </c>
      <c r="P476" s="157" t="s">
        <v>195</v>
      </c>
      <c r="T476" s="157" t="s">
        <v>350</v>
      </c>
      <c r="U476" s="157" t="str">
        <f t="shared" si="137"/>
        <v>R_ES-LI</v>
      </c>
      <c r="V476" s="157" t="str">
        <f t="shared" si="137"/>
        <v>SH0_1</v>
      </c>
      <c r="W476" s="157">
        <f t="shared" si="138"/>
        <v>1.7447761885412302E-2</v>
      </c>
      <c r="X476" s="157" t="s">
        <v>18</v>
      </c>
      <c r="Y476" s="157" t="s">
        <v>190</v>
      </c>
      <c r="AC476" s="157" t="s">
        <v>350</v>
      </c>
      <c r="AD476" s="157" t="str">
        <f t="shared" si="139"/>
        <v>R_ES-LI</v>
      </c>
      <c r="AE476" s="157" t="str">
        <f t="shared" si="139"/>
        <v>SH0_1</v>
      </c>
      <c r="AF476" s="157">
        <f t="shared" si="140"/>
        <v>2.0811553801597001E-2</v>
      </c>
      <c r="AG476" s="157" t="s">
        <v>18</v>
      </c>
      <c r="AH476" s="157" t="s">
        <v>196</v>
      </c>
      <c r="AL476" s="157" t="s">
        <v>350</v>
      </c>
      <c r="AM476" s="157" t="str">
        <f t="shared" si="141"/>
        <v>R_ES-LI</v>
      </c>
      <c r="AN476" s="157" t="str">
        <f t="shared" si="141"/>
        <v>SH0_1</v>
      </c>
      <c r="AO476" s="157">
        <f t="shared" si="142"/>
        <v>2.0289589930703698E-2</v>
      </c>
      <c r="AP476" s="157" t="s">
        <v>18</v>
      </c>
      <c r="AQ476" s="157" t="s">
        <v>193</v>
      </c>
      <c r="AU476" s="157" t="s">
        <v>350</v>
      </c>
      <c r="AV476" s="157" t="str">
        <f t="shared" si="143"/>
        <v>R_ES-LI</v>
      </c>
      <c r="AW476" s="157" t="str">
        <f t="shared" si="143"/>
        <v>SH0_1</v>
      </c>
      <c r="AX476" s="157">
        <f t="shared" si="144"/>
        <v>2.3539997538016201E-2</v>
      </c>
      <c r="AY476" s="157" t="s">
        <v>18</v>
      </c>
      <c r="AZ476" s="157" t="s">
        <v>192</v>
      </c>
      <c r="BD476" s="157" t="s">
        <v>350</v>
      </c>
      <c r="BE476" s="157" t="str">
        <f t="shared" si="145"/>
        <v>R_ES-LI</v>
      </c>
      <c r="BF476" s="157" t="str">
        <f t="shared" si="145"/>
        <v>SH0_1</v>
      </c>
      <c r="BG476" s="157">
        <f t="shared" si="134"/>
        <v>2.0289589930703698E-2</v>
      </c>
      <c r="BH476" s="157" t="s">
        <v>18</v>
      </c>
      <c r="BI476" s="157" t="s">
        <v>194</v>
      </c>
      <c r="BM476" s="157" t="s">
        <v>350</v>
      </c>
      <c r="BN476" s="157" t="str">
        <f t="shared" si="146"/>
        <v>R_ES-LI</v>
      </c>
      <c r="BO476" s="157" t="str">
        <f t="shared" si="146"/>
        <v>SH0_1</v>
      </c>
      <c r="BP476" s="157">
        <f t="shared" si="147"/>
        <v>2.3539997538016201E-2</v>
      </c>
      <c r="BQ476" s="157" t="s">
        <v>18</v>
      </c>
      <c r="BR476" s="157" t="s">
        <v>191</v>
      </c>
    </row>
    <row r="477" spans="11:70">
      <c r="K477" s="157" t="s">
        <v>350</v>
      </c>
      <c r="L477" s="157" t="str">
        <f t="shared" si="148"/>
        <v>R_ES-LI</v>
      </c>
      <c r="M477" s="157" t="str">
        <f t="shared" si="135"/>
        <v>SH2_3</v>
      </c>
      <c r="N477" s="157">
        <f t="shared" si="136"/>
        <v>2.1091629448540899E-2</v>
      </c>
      <c r="O477" s="157" t="s">
        <v>18</v>
      </c>
      <c r="P477" s="157" t="s">
        <v>195</v>
      </c>
      <c r="T477" s="157" t="s">
        <v>350</v>
      </c>
      <c r="U477" s="157" t="str">
        <f t="shared" si="137"/>
        <v>R_ES-LI</v>
      </c>
      <c r="V477" s="157" t="str">
        <f t="shared" si="137"/>
        <v>SH2_3</v>
      </c>
      <c r="W477" s="157">
        <f t="shared" si="138"/>
        <v>1.5245791875989701E-2</v>
      </c>
      <c r="X477" s="157" t="s">
        <v>18</v>
      </c>
      <c r="Y477" s="157" t="s">
        <v>190</v>
      </c>
      <c r="AC477" s="157" t="s">
        <v>350</v>
      </c>
      <c r="AD477" s="157" t="str">
        <f t="shared" si="139"/>
        <v>R_ES-LI</v>
      </c>
      <c r="AE477" s="157" t="str">
        <f t="shared" si="139"/>
        <v>SH2_3</v>
      </c>
      <c r="AF477" s="157">
        <f t="shared" si="140"/>
        <v>2.01796299239725E-2</v>
      </c>
      <c r="AG477" s="157" t="s">
        <v>18</v>
      </c>
      <c r="AH477" s="157" t="s">
        <v>196</v>
      </c>
      <c r="AL477" s="157" t="s">
        <v>350</v>
      </c>
      <c r="AM477" s="157" t="str">
        <f t="shared" si="141"/>
        <v>R_ES-LI</v>
      </c>
      <c r="AN477" s="157" t="str">
        <f t="shared" si="141"/>
        <v>SH2_3</v>
      </c>
      <c r="AO477" s="157">
        <f t="shared" si="142"/>
        <v>1.88706568826577E-2</v>
      </c>
      <c r="AP477" s="157" t="s">
        <v>18</v>
      </c>
      <c r="AQ477" s="157" t="s">
        <v>193</v>
      </c>
      <c r="AU477" s="157" t="s">
        <v>350</v>
      </c>
      <c r="AV477" s="157" t="str">
        <f t="shared" si="143"/>
        <v>R_ES-LI</v>
      </c>
      <c r="AW477" s="157" t="str">
        <f t="shared" si="143"/>
        <v>SH2_3</v>
      </c>
      <c r="AX477" s="157">
        <f t="shared" si="144"/>
        <v>2.1308543326801599E-2</v>
      </c>
      <c r="AY477" s="157" t="s">
        <v>18</v>
      </c>
      <c r="AZ477" s="157" t="s">
        <v>192</v>
      </c>
      <c r="BD477" s="157" t="s">
        <v>350</v>
      </c>
      <c r="BE477" s="157" t="str">
        <f t="shared" si="145"/>
        <v>R_ES-LI</v>
      </c>
      <c r="BF477" s="157" t="str">
        <f t="shared" si="145"/>
        <v>SH2_3</v>
      </c>
      <c r="BG477" s="157">
        <f t="shared" si="134"/>
        <v>1.88706568826577E-2</v>
      </c>
      <c r="BH477" s="157" t="s">
        <v>18</v>
      </c>
      <c r="BI477" s="157" t="s">
        <v>194</v>
      </c>
      <c r="BM477" s="157" t="s">
        <v>350</v>
      </c>
      <c r="BN477" s="157" t="str">
        <f t="shared" si="146"/>
        <v>R_ES-LI</v>
      </c>
      <c r="BO477" s="157" t="str">
        <f t="shared" si="146"/>
        <v>SH2_3</v>
      </c>
      <c r="BP477" s="157">
        <f t="shared" si="147"/>
        <v>2.1308543326801599E-2</v>
      </c>
      <c r="BQ477" s="157" t="s">
        <v>18</v>
      </c>
      <c r="BR477" s="157" t="s">
        <v>191</v>
      </c>
    </row>
    <row r="478" spans="11:70">
      <c r="K478" s="157" t="s">
        <v>350</v>
      </c>
      <c r="L478" s="157" t="str">
        <f t="shared" si="148"/>
        <v>R_ES-LI</v>
      </c>
      <c r="M478" s="157" t="str">
        <f t="shared" si="135"/>
        <v>SH4_5</v>
      </c>
      <c r="N478" s="157">
        <f t="shared" si="136"/>
        <v>2.0288554911757399E-2</v>
      </c>
      <c r="O478" s="157" t="s">
        <v>18</v>
      </c>
      <c r="P478" s="157" t="s">
        <v>195</v>
      </c>
      <c r="T478" s="157" t="s">
        <v>350</v>
      </c>
      <c r="U478" s="157" t="str">
        <f t="shared" si="137"/>
        <v>R_ES-LI</v>
      </c>
      <c r="V478" s="157" t="str">
        <f t="shared" si="137"/>
        <v>SH4_5</v>
      </c>
      <c r="W478" s="157">
        <f t="shared" si="138"/>
        <v>1.40147850596432E-2</v>
      </c>
      <c r="X478" s="157" t="s">
        <v>18</v>
      </c>
      <c r="Y478" s="157" t="s">
        <v>190</v>
      </c>
      <c r="AC478" s="157" t="s">
        <v>350</v>
      </c>
      <c r="AD478" s="157" t="str">
        <f t="shared" si="139"/>
        <v>R_ES-LI</v>
      </c>
      <c r="AE478" s="157" t="str">
        <f t="shared" si="139"/>
        <v>SH4_5</v>
      </c>
      <c r="AF478" s="157">
        <f t="shared" si="140"/>
        <v>1.9614839522066298E-2</v>
      </c>
      <c r="AG478" s="157" t="s">
        <v>18</v>
      </c>
      <c r="AH478" s="157" t="s">
        <v>196</v>
      </c>
      <c r="AL478" s="157" t="s">
        <v>350</v>
      </c>
      <c r="AM478" s="157" t="str">
        <f t="shared" si="141"/>
        <v>R_ES-LI</v>
      </c>
      <c r="AN478" s="157" t="str">
        <f t="shared" si="141"/>
        <v>SH4_5</v>
      </c>
      <c r="AO478" s="157">
        <f t="shared" si="142"/>
        <v>1.7500502969476001E-2</v>
      </c>
      <c r="AP478" s="157" t="s">
        <v>18</v>
      </c>
      <c r="AQ478" s="157" t="s">
        <v>193</v>
      </c>
      <c r="AU478" s="157" t="s">
        <v>350</v>
      </c>
      <c r="AV478" s="157" t="str">
        <f t="shared" si="143"/>
        <v>R_ES-LI</v>
      </c>
      <c r="AW478" s="157" t="str">
        <f t="shared" si="143"/>
        <v>SH4_5</v>
      </c>
      <c r="AX478" s="157">
        <f t="shared" si="144"/>
        <v>1.8479363931276301E-2</v>
      </c>
      <c r="AY478" s="157" t="s">
        <v>18</v>
      </c>
      <c r="AZ478" s="157" t="s">
        <v>192</v>
      </c>
      <c r="BD478" s="157" t="s">
        <v>350</v>
      </c>
      <c r="BE478" s="157" t="str">
        <f t="shared" si="145"/>
        <v>R_ES-LI</v>
      </c>
      <c r="BF478" s="157" t="str">
        <f t="shared" si="145"/>
        <v>SH4_5</v>
      </c>
      <c r="BG478" s="157">
        <f t="shared" si="134"/>
        <v>1.7500502969476001E-2</v>
      </c>
      <c r="BH478" s="157" t="s">
        <v>18</v>
      </c>
      <c r="BI478" s="157" t="s">
        <v>194</v>
      </c>
      <c r="BM478" s="157" t="s">
        <v>350</v>
      </c>
      <c r="BN478" s="157" t="str">
        <f t="shared" si="146"/>
        <v>R_ES-LI</v>
      </c>
      <c r="BO478" s="157" t="str">
        <f t="shared" si="146"/>
        <v>SH4_5</v>
      </c>
      <c r="BP478" s="157">
        <f t="shared" si="147"/>
        <v>1.8479363931276301E-2</v>
      </c>
      <c r="BQ478" s="157" t="s">
        <v>18</v>
      </c>
      <c r="BR478" s="157" t="s">
        <v>191</v>
      </c>
    </row>
    <row r="479" spans="11:70">
      <c r="K479" s="158" t="s">
        <v>350</v>
      </c>
      <c r="L479" s="157" t="str">
        <f t="shared" si="148"/>
        <v>R_ES-LI</v>
      </c>
      <c r="M479" s="157" t="str">
        <f t="shared" si="135"/>
        <v>SH6_7</v>
      </c>
      <c r="N479" s="157">
        <f t="shared" si="136"/>
        <v>1.9232236416978299E-2</v>
      </c>
      <c r="O479" s="157" t="s">
        <v>18</v>
      </c>
      <c r="P479" s="157" t="s">
        <v>195</v>
      </c>
      <c r="T479" s="157" t="s">
        <v>350</v>
      </c>
      <c r="U479" s="157" t="str">
        <f t="shared" si="137"/>
        <v>R_ES-LI</v>
      </c>
      <c r="V479" s="157" t="str">
        <f t="shared" si="137"/>
        <v>SH6_7</v>
      </c>
      <c r="W479" s="157">
        <f t="shared" si="138"/>
        <v>1.38604432096002E-2</v>
      </c>
      <c r="X479" s="157" t="s">
        <v>18</v>
      </c>
      <c r="Y479" s="157" t="s">
        <v>190</v>
      </c>
      <c r="AC479" s="157" t="s">
        <v>350</v>
      </c>
      <c r="AD479" s="157" t="str">
        <f t="shared" si="139"/>
        <v>R_ES-LI</v>
      </c>
      <c r="AE479" s="157" t="str">
        <f t="shared" si="139"/>
        <v>SH6_7</v>
      </c>
      <c r="AF479" s="157">
        <f t="shared" si="140"/>
        <v>1.7278998108464401E-2</v>
      </c>
      <c r="AG479" s="157" t="s">
        <v>18</v>
      </c>
      <c r="AH479" s="157" t="s">
        <v>196</v>
      </c>
      <c r="AL479" s="157" t="s">
        <v>350</v>
      </c>
      <c r="AM479" s="157" t="str">
        <f t="shared" si="141"/>
        <v>R_ES-LI</v>
      </c>
      <c r="AN479" s="157" t="str">
        <f t="shared" si="141"/>
        <v>SH6_7</v>
      </c>
      <c r="AO479" s="157">
        <f t="shared" si="142"/>
        <v>1.6421193779789001E-2</v>
      </c>
      <c r="AP479" s="157" t="s">
        <v>18</v>
      </c>
      <c r="AQ479" s="157" t="s">
        <v>193</v>
      </c>
      <c r="AU479" s="157" t="s">
        <v>350</v>
      </c>
      <c r="AV479" s="157" t="str">
        <f t="shared" si="143"/>
        <v>R_ES-LI</v>
      </c>
      <c r="AW479" s="157" t="str">
        <f t="shared" si="143"/>
        <v>SH6_7</v>
      </c>
      <c r="AX479" s="157">
        <f t="shared" si="144"/>
        <v>1.71996217128879E-2</v>
      </c>
      <c r="AY479" s="157" t="s">
        <v>18</v>
      </c>
      <c r="AZ479" s="157" t="s">
        <v>192</v>
      </c>
      <c r="BD479" s="157" t="s">
        <v>350</v>
      </c>
      <c r="BE479" s="157" t="str">
        <f t="shared" si="145"/>
        <v>R_ES-LI</v>
      </c>
      <c r="BF479" s="157" t="str">
        <f t="shared" si="145"/>
        <v>SH6_7</v>
      </c>
      <c r="BG479" s="157">
        <f t="shared" si="134"/>
        <v>1.6421193779789001E-2</v>
      </c>
      <c r="BH479" s="157" t="s">
        <v>18</v>
      </c>
      <c r="BI479" s="157" t="s">
        <v>194</v>
      </c>
      <c r="BM479" s="157" t="s">
        <v>350</v>
      </c>
      <c r="BN479" s="157" t="str">
        <f t="shared" si="146"/>
        <v>R_ES-LI</v>
      </c>
      <c r="BO479" s="157" t="str">
        <f t="shared" si="146"/>
        <v>SH6_7</v>
      </c>
      <c r="BP479" s="157">
        <f t="shared" si="147"/>
        <v>1.71996217128879E-2</v>
      </c>
      <c r="BQ479" s="157" t="s">
        <v>18</v>
      </c>
      <c r="BR479" s="157" t="s">
        <v>191</v>
      </c>
    </row>
    <row r="480" spans="11:70">
      <c r="K480" s="157" t="s">
        <v>350</v>
      </c>
      <c r="L480" s="157" t="str">
        <f t="shared" si="148"/>
        <v>R_ES-LI</v>
      </c>
      <c r="M480" s="157" t="str">
        <f t="shared" si="135"/>
        <v>SH8_9</v>
      </c>
      <c r="N480" s="157">
        <f t="shared" si="136"/>
        <v>1.8748507011425102E-2</v>
      </c>
      <c r="O480" s="157" t="s">
        <v>18</v>
      </c>
      <c r="P480" s="157" t="s">
        <v>195</v>
      </c>
      <c r="T480" s="157" t="s">
        <v>350</v>
      </c>
      <c r="U480" s="157" t="str">
        <f t="shared" si="137"/>
        <v>R_ES-LI</v>
      </c>
      <c r="V480" s="157" t="str">
        <f t="shared" si="137"/>
        <v>SH8_9</v>
      </c>
      <c r="W480" s="157">
        <f t="shared" si="138"/>
        <v>1.47551071793505E-2</v>
      </c>
      <c r="X480" s="157" t="s">
        <v>18</v>
      </c>
      <c r="Y480" s="157" t="s">
        <v>190</v>
      </c>
      <c r="AC480" s="157" t="s">
        <v>350</v>
      </c>
      <c r="AD480" s="157" t="str">
        <f t="shared" si="139"/>
        <v>R_ES-LI</v>
      </c>
      <c r="AE480" s="157" t="str">
        <f t="shared" si="139"/>
        <v>SH8_9</v>
      </c>
      <c r="AF480" s="157">
        <f t="shared" si="140"/>
        <v>1.5588699261442299E-2</v>
      </c>
      <c r="AG480" s="157" t="s">
        <v>18</v>
      </c>
      <c r="AH480" s="157" t="s">
        <v>196</v>
      </c>
      <c r="AL480" s="157" t="s">
        <v>350</v>
      </c>
      <c r="AM480" s="157" t="str">
        <f t="shared" si="141"/>
        <v>R_ES-LI</v>
      </c>
      <c r="AN480" s="157" t="str">
        <f t="shared" si="141"/>
        <v>SH8_9</v>
      </c>
      <c r="AO480" s="157">
        <f t="shared" si="142"/>
        <v>1.6139842957734501E-2</v>
      </c>
      <c r="AP480" s="157" t="s">
        <v>18</v>
      </c>
      <c r="AQ480" s="157" t="s">
        <v>193</v>
      </c>
      <c r="AU480" s="157" t="s">
        <v>350</v>
      </c>
      <c r="AV480" s="157" t="str">
        <f t="shared" si="143"/>
        <v>R_ES-LI</v>
      </c>
      <c r="AW480" s="157" t="str">
        <f t="shared" si="143"/>
        <v>SH8_9</v>
      </c>
      <c r="AX480" s="157">
        <f t="shared" si="144"/>
        <v>1.7030245273226999E-2</v>
      </c>
      <c r="AY480" s="157" t="s">
        <v>18</v>
      </c>
      <c r="AZ480" s="157" t="s">
        <v>192</v>
      </c>
      <c r="BD480" s="157" t="s">
        <v>350</v>
      </c>
      <c r="BE480" s="157" t="str">
        <f t="shared" si="145"/>
        <v>R_ES-LI</v>
      </c>
      <c r="BF480" s="157" t="str">
        <f t="shared" si="145"/>
        <v>SH8_9</v>
      </c>
      <c r="BG480" s="157">
        <f t="shared" si="134"/>
        <v>1.6139842957734501E-2</v>
      </c>
      <c r="BH480" s="157" t="s">
        <v>18</v>
      </c>
      <c r="BI480" s="157" t="s">
        <v>194</v>
      </c>
      <c r="BM480" s="157" t="s">
        <v>350</v>
      </c>
      <c r="BN480" s="157" t="str">
        <f t="shared" si="146"/>
        <v>R_ES-LI</v>
      </c>
      <c r="BO480" s="157" t="str">
        <f t="shared" si="146"/>
        <v>SH8_9</v>
      </c>
      <c r="BP480" s="157">
        <f t="shared" si="147"/>
        <v>1.7030245273226999E-2</v>
      </c>
      <c r="BQ480" s="157" t="s">
        <v>18</v>
      </c>
      <c r="BR480" s="157" t="s">
        <v>191</v>
      </c>
    </row>
    <row r="481" spans="11:70">
      <c r="K481" s="157" t="s">
        <v>350</v>
      </c>
      <c r="L481" s="157" t="str">
        <f t="shared" si="148"/>
        <v>R_ES-LI</v>
      </c>
      <c r="M481" s="157" t="str">
        <f t="shared" si="135"/>
        <v>SH10_11</v>
      </c>
      <c r="N481" s="157">
        <f t="shared" si="136"/>
        <v>1.8678047240008398E-2</v>
      </c>
      <c r="O481" s="157" t="s">
        <v>18</v>
      </c>
      <c r="P481" s="157" t="s">
        <v>195</v>
      </c>
      <c r="T481" s="157" t="s">
        <v>350</v>
      </c>
      <c r="U481" s="157" t="str">
        <f t="shared" si="137"/>
        <v>R_ES-LI</v>
      </c>
      <c r="V481" s="157" t="str">
        <f t="shared" si="137"/>
        <v>SH10_11</v>
      </c>
      <c r="W481" s="157">
        <f t="shared" si="138"/>
        <v>1.7186661643030201E-2</v>
      </c>
      <c r="X481" s="157" t="s">
        <v>18</v>
      </c>
      <c r="Y481" s="157" t="s">
        <v>190</v>
      </c>
      <c r="AC481" s="157" t="s">
        <v>350</v>
      </c>
      <c r="AD481" s="157" t="str">
        <f t="shared" si="139"/>
        <v>R_ES-LI</v>
      </c>
      <c r="AE481" s="157" t="str">
        <f t="shared" si="139"/>
        <v>SH10_11</v>
      </c>
      <c r="AF481" s="157">
        <f t="shared" si="140"/>
        <v>1.50973156957682E-2</v>
      </c>
      <c r="AG481" s="157" t="s">
        <v>18</v>
      </c>
      <c r="AH481" s="157" t="s">
        <v>196</v>
      </c>
      <c r="AL481" s="157" t="s">
        <v>350</v>
      </c>
      <c r="AM481" s="157" t="str">
        <f t="shared" si="141"/>
        <v>R_ES-LI</v>
      </c>
      <c r="AN481" s="157" t="str">
        <f t="shared" si="141"/>
        <v>SH10_11</v>
      </c>
      <c r="AO481" s="157">
        <f t="shared" si="142"/>
        <v>1.71295457469424E-2</v>
      </c>
      <c r="AP481" s="157" t="s">
        <v>18</v>
      </c>
      <c r="AQ481" s="157" t="s">
        <v>193</v>
      </c>
      <c r="AU481" s="157" t="s">
        <v>350</v>
      </c>
      <c r="AV481" s="157" t="str">
        <f t="shared" si="143"/>
        <v>R_ES-LI</v>
      </c>
      <c r="AW481" s="157" t="str">
        <f t="shared" si="143"/>
        <v>SH10_11</v>
      </c>
      <c r="AX481" s="157">
        <f t="shared" si="144"/>
        <v>1.8714885138756202E-2</v>
      </c>
      <c r="AY481" s="157" t="s">
        <v>18</v>
      </c>
      <c r="AZ481" s="157" t="s">
        <v>192</v>
      </c>
      <c r="BD481" s="157" t="s">
        <v>350</v>
      </c>
      <c r="BE481" s="157" t="str">
        <f t="shared" si="145"/>
        <v>R_ES-LI</v>
      </c>
      <c r="BF481" s="157" t="str">
        <f t="shared" si="145"/>
        <v>SH10_11</v>
      </c>
      <c r="BG481" s="157">
        <f t="shared" ref="BG481:BG511" si="149">AO481</f>
        <v>1.71295457469424E-2</v>
      </c>
      <c r="BH481" s="157" t="s">
        <v>18</v>
      </c>
      <c r="BI481" s="157" t="s">
        <v>194</v>
      </c>
      <c r="BM481" s="157" t="s">
        <v>350</v>
      </c>
      <c r="BN481" s="157" t="str">
        <f t="shared" si="146"/>
        <v>R_ES-LI</v>
      </c>
      <c r="BO481" s="157" t="str">
        <f t="shared" si="146"/>
        <v>SH10_11</v>
      </c>
      <c r="BP481" s="157">
        <f t="shared" si="147"/>
        <v>1.8714885138756202E-2</v>
      </c>
      <c r="BQ481" s="157" t="s">
        <v>18</v>
      </c>
      <c r="BR481" s="157" t="s">
        <v>191</v>
      </c>
    </row>
    <row r="482" spans="11:70">
      <c r="K482" s="157" t="s">
        <v>350</v>
      </c>
      <c r="L482" s="157" t="str">
        <f t="shared" si="148"/>
        <v>R_ES-LI</v>
      </c>
      <c r="M482" s="157" t="str">
        <f t="shared" si="135"/>
        <v>SH12_13</v>
      </c>
      <c r="N482" s="157">
        <f t="shared" si="136"/>
        <v>1.9354324184005699E-2</v>
      </c>
      <c r="O482" s="157" t="s">
        <v>18</v>
      </c>
      <c r="P482" s="157" t="s">
        <v>195</v>
      </c>
      <c r="T482" s="157" t="s">
        <v>350</v>
      </c>
      <c r="U482" s="157" t="str">
        <f t="shared" si="137"/>
        <v>R_ES-LI</v>
      </c>
      <c r="V482" s="157" t="str">
        <f t="shared" si="137"/>
        <v>SH12_13</v>
      </c>
      <c r="W482" s="157">
        <f t="shared" si="138"/>
        <v>1.8532966353609601E-2</v>
      </c>
      <c r="X482" s="157" t="s">
        <v>18</v>
      </c>
      <c r="Y482" s="157" t="s">
        <v>190</v>
      </c>
      <c r="AC482" s="157" t="s">
        <v>350</v>
      </c>
      <c r="AD482" s="157" t="str">
        <f t="shared" si="139"/>
        <v>R_ES-LI</v>
      </c>
      <c r="AE482" s="157" t="str">
        <f t="shared" si="139"/>
        <v>SH12_13</v>
      </c>
      <c r="AF482" s="157">
        <f t="shared" si="140"/>
        <v>1.5716271906291199E-2</v>
      </c>
      <c r="AG482" s="157" t="s">
        <v>18</v>
      </c>
      <c r="AH482" s="157" t="s">
        <v>196</v>
      </c>
      <c r="AL482" s="157" t="s">
        <v>350</v>
      </c>
      <c r="AM482" s="157" t="str">
        <f t="shared" si="141"/>
        <v>R_ES-LI</v>
      </c>
      <c r="AN482" s="157" t="str">
        <f t="shared" si="141"/>
        <v>SH12_13</v>
      </c>
      <c r="AO482" s="157">
        <f t="shared" si="142"/>
        <v>1.8490958581669801E-2</v>
      </c>
      <c r="AP482" s="157" t="s">
        <v>18</v>
      </c>
      <c r="AQ482" s="157" t="s">
        <v>193</v>
      </c>
      <c r="AU482" s="157" t="s">
        <v>350</v>
      </c>
      <c r="AV482" s="157" t="str">
        <f t="shared" si="143"/>
        <v>R_ES-LI</v>
      </c>
      <c r="AW482" s="157" t="str">
        <f t="shared" si="143"/>
        <v>SH12_13</v>
      </c>
      <c r="AX482" s="157">
        <f t="shared" si="144"/>
        <v>2.13435574080405E-2</v>
      </c>
      <c r="AY482" s="157" t="s">
        <v>18</v>
      </c>
      <c r="AZ482" s="157" t="s">
        <v>192</v>
      </c>
      <c r="BD482" s="157" t="s">
        <v>350</v>
      </c>
      <c r="BE482" s="157" t="str">
        <f t="shared" si="145"/>
        <v>R_ES-LI</v>
      </c>
      <c r="BF482" s="157" t="str">
        <f t="shared" si="145"/>
        <v>SH12_13</v>
      </c>
      <c r="BG482" s="157">
        <f t="shared" si="149"/>
        <v>1.8490958581669801E-2</v>
      </c>
      <c r="BH482" s="157" t="s">
        <v>18</v>
      </c>
      <c r="BI482" s="157" t="s">
        <v>194</v>
      </c>
      <c r="BM482" s="157" t="s">
        <v>350</v>
      </c>
      <c r="BN482" s="157" t="str">
        <f t="shared" si="146"/>
        <v>R_ES-LI</v>
      </c>
      <c r="BO482" s="157" t="str">
        <f t="shared" si="146"/>
        <v>SH12_13</v>
      </c>
      <c r="BP482" s="157">
        <f t="shared" si="147"/>
        <v>2.13435574080405E-2</v>
      </c>
      <c r="BQ482" s="157" t="s">
        <v>18</v>
      </c>
      <c r="BR482" s="157" t="s">
        <v>191</v>
      </c>
    </row>
    <row r="483" spans="11:70">
      <c r="K483" s="158" t="s">
        <v>350</v>
      </c>
      <c r="L483" s="157" t="str">
        <f t="shared" si="148"/>
        <v>R_ES-LI</v>
      </c>
      <c r="M483" s="157" t="str">
        <f t="shared" si="135"/>
        <v>SH14_15</v>
      </c>
      <c r="N483" s="157">
        <f t="shared" si="136"/>
        <v>2.04723701496402E-2</v>
      </c>
      <c r="O483" s="157" t="s">
        <v>18</v>
      </c>
      <c r="P483" s="157" t="s">
        <v>195</v>
      </c>
      <c r="T483" s="157" t="s">
        <v>350</v>
      </c>
      <c r="U483" s="157" t="str">
        <f t="shared" si="137"/>
        <v>R_ES-LI</v>
      </c>
      <c r="V483" s="157" t="str">
        <f t="shared" si="137"/>
        <v>SH14_15</v>
      </c>
      <c r="W483" s="157">
        <f t="shared" si="138"/>
        <v>1.8944606533826298E-2</v>
      </c>
      <c r="X483" s="157" t="s">
        <v>18</v>
      </c>
      <c r="Y483" s="157" t="s">
        <v>190</v>
      </c>
      <c r="AC483" s="157" t="s">
        <v>350</v>
      </c>
      <c r="AD483" s="157" t="str">
        <f t="shared" si="139"/>
        <v>R_ES-LI</v>
      </c>
      <c r="AE483" s="157" t="str">
        <f t="shared" si="139"/>
        <v>SH14_15</v>
      </c>
      <c r="AF483" s="157">
        <f t="shared" si="140"/>
        <v>1.81694864820914E-2</v>
      </c>
      <c r="AG483" s="157" t="s">
        <v>18</v>
      </c>
      <c r="AH483" s="157" t="s">
        <v>196</v>
      </c>
      <c r="AL483" s="157" t="s">
        <v>350</v>
      </c>
      <c r="AM483" s="157" t="str">
        <f t="shared" si="141"/>
        <v>R_ES-LI</v>
      </c>
      <c r="AN483" s="157" t="str">
        <f t="shared" si="141"/>
        <v>SH14_15</v>
      </c>
      <c r="AO483" s="157">
        <f t="shared" si="142"/>
        <v>1.9740368004095999E-2</v>
      </c>
      <c r="AP483" s="157" t="s">
        <v>18</v>
      </c>
      <c r="AQ483" s="157" t="s">
        <v>193</v>
      </c>
      <c r="AU483" s="157" t="s">
        <v>350</v>
      </c>
      <c r="AV483" s="157" t="str">
        <f t="shared" si="143"/>
        <v>R_ES-LI</v>
      </c>
      <c r="AW483" s="157" t="str">
        <f t="shared" si="143"/>
        <v>SH14_15</v>
      </c>
      <c r="AX483" s="157">
        <f t="shared" si="144"/>
        <v>2.2952067498314001E-2</v>
      </c>
      <c r="AY483" s="157" t="s">
        <v>18</v>
      </c>
      <c r="AZ483" s="157" t="s">
        <v>192</v>
      </c>
      <c r="BD483" s="157" t="s">
        <v>350</v>
      </c>
      <c r="BE483" s="157" t="str">
        <f t="shared" si="145"/>
        <v>R_ES-LI</v>
      </c>
      <c r="BF483" s="157" t="str">
        <f t="shared" si="145"/>
        <v>SH14_15</v>
      </c>
      <c r="BG483" s="157">
        <f t="shared" si="149"/>
        <v>1.9740368004095999E-2</v>
      </c>
      <c r="BH483" s="157" t="s">
        <v>18</v>
      </c>
      <c r="BI483" s="157" t="s">
        <v>194</v>
      </c>
      <c r="BM483" s="157" t="s">
        <v>350</v>
      </c>
      <c r="BN483" s="157" t="str">
        <f t="shared" si="146"/>
        <v>R_ES-LI</v>
      </c>
      <c r="BO483" s="157" t="str">
        <f t="shared" si="146"/>
        <v>SH14_15</v>
      </c>
      <c r="BP483" s="157">
        <f t="shared" si="147"/>
        <v>2.2952067498314001E-2</v>
      </c>
      <c r="BQ483" s="157" t="s">
        <v>18</v>
      </c>
      <c r="BR483" s="157" t="s">
        <v>191</v>
      </c>
    </row>
    <row r="484" spans="11:70">
      <c r="K484" s="157" t="s">
        <v>350</v>
      </c>
      <c r="L484" s="157" t="str">
        <f t="shared" si="148"/>
        <v>R_ES-LI</v>
      </c>
      <c r="M484" s="157" t="str">
        <f t="shared" si="135"/>
        <v>SH16_17</v>
      </c>
      <c r="N484" s="157">
        <f t="shared" si="136"/>
        <v>2.1278922422277999E-2</v>
      </c>
      <c r="O484" s="157" t="s">
        <v>18</v>
      </c>
      <c r="P484" s="157" t="s">
        <v>195</v>
      </c>
      <c r="T484" s="157" t="s">
        <v>350</v>
      </c>
      <c r="U484" s="157" t="str">
        <f t="shared" si="137"/>
        <v>R_ES-LI</v>
      </c>
      <c r="V484" s="157" t="str">
        <f t="shared" si="137"/>
        <v>SH16_17</v>
      </c>
      <c r="W484" s="157">
        <f t="shared" si="138"/>
        <v>1.8793864020136601E-2</v>
      </c>
      <c r="X484" s="157" t="s">
        <v>18</v>
      </c>
      <c r="Y484" s="157" t="s">
        <v>190</v>
      </c>
      <c r="AC484" s="157" t="s">
        <v>350</v>
      </c>
      <c r="AD484" s="157" t="str">
        <f t="shared" si="139"/>
        <v>R_ES-LI</v>
      </c>
      <c r="AE484" s="157" t="str">
        <f t="shared" si="139"/>
        <v>SH16_17</v>
      </c>
      <c r="AF484" s="157">
        <f t="shared" si="140"/>
        <v>1.9938803009038799E-2</v>
      </c>
      <c r="AG484" s="157" t="s">
        <v>18</v>
      </c>
      <c r="AH484" s="157" t="s">
        <v>196</v>
      </c>
      <c r="AL484" s="157" t="s">
        <v>350</v>
      </c>
      <c r="AM484" s="157" t="str">
        <f t="shared" si="141"/>
        <v>R_ES-LI</v>
      </c>
      <c r="AN484" s="157" t="str">
        <f t="shared" si="141"/>
        <v>SH16_17</v>
      </c>
      <c r="AO484" s="157">
        <f t="shared" si="142"/>
        <v>2.0420539746597698E-2</v>
      </c>
      <c r="AP484" s="157" t="s">
        <v>18</v>
      </c>
      <c r="AQ484" s="157" t="s">
        <v>193</v>
      </c>
      <c r="AU484" s="157" t="s">
        <v>350</v>
      </c>
      <c r="AV484" s="157" t="str">
        <f t="shared" si="143"/>
        <v>R_ES-LI</v>
      </c>
      <c r="AW484" s="157" t="str">
        <f t="shared" si="143"/>
        <v>SH16_17</v>
      </c>
      <c r="AX484" s="157">
        <f t="shared" si="144"/>
        <v>2.3710445910745798E-2</v>
      </c>
      <c r="AY484" s="157" t="s">
        <v>18</v>
      </c>
      <c r="AZ484" s="157" t="s">
        <v>192</v>
      </c>
      <c r="BD484" s="157" t="s">
        <v>350</v>
      </c>
      <c r="BE484" s="157" t="str">
        <f t="shared" si="145"/>
        <v>R_ES-LI</v>
      </c>
      <c r="BF484" s="157" t="str">
        <f t="shared" si="145"/>
        <v>SH16_17</v>
      </c>
      <c r="BG484" s="157">
        <f t="shared" si="149"/>
        <v>2.0420539746597698E-2</v>
      </c>
      <c r="BH484" s="157" t="s">
        <v>18</v>
      </c>
      <c r="BI484" s="157" t="s">
        <v>194</v>
      </c>
      <c r="BM484" s="157" t="s">
        <v>350</v>
      </c>
      <c r="BN484" s="157" t="str">
        <f t="shared" si="146"/>
        <v>R_ES-LI</v>
      </c>
      <c r="BO484" s="157" t="str">
        <f t="shared" si="146"/>
        <v>SH16_17</v>
      </c>
      <c r="BP484" s="157">
        <f t="shared" si="147"/>
        <v>2.3710445910745798E-2</v>
      </c>
      <c r="BQ484" s="157" t="s">
        <v>18</v>
      </c>
      <c r="BR484" s="157" t="s">
        <v>191</v>
      </c>
    </row>
    <row r="485" spans="11:70">
      <c r="K485" s="157" t="s">
        <v>350</v>
      </c>
      <c r="L485" s="157" t="str">
        <f t="shared" si="148"/>
        <v>R_ES-LI</v>
      </c>
      <c r="M485" s="157" t="str">
        <f t="shared" si="135"/>
        <v>SH18_19</v>
      </c>
      <c r="N485" s="157">
        <f t="shared" si="136"/>
        <v>2.1738834728832701E-2</v>
      </c>
      <c r="O485" s="157" t="s">
        <v>18</v>
      </c>
      <c r="P485" s="157" t="s">
        <v>195</v>
      </c>
      <c r="T485" s="157" t="s">
        <v>350</v>
      </c>
      <c r="U485" s="157" t="str">
        <f t="shared" si="137"/>
        <v>R_ES-LI</v>
      </c>
      <c r="V485" s="157" t="str">
        <f t="shared" si="137"/>
        <v>SH18_19</v>
      </c>
      <c r="W485" s="157">
        <f t="shared" si="138"/>
        <v>1.8929321241404399E-2</v>
      </c>
      <c r="X485" s="157" t="s">
        <v>18</v>
      </c>
      <c r="Y485" s="157" t="s">
        <v>190</v>
      </c>
      <c r="AC485" s="157" t="s">
        <v>350</v>
      </c>
      <c r="AD485" s="157" t="str">
        <f t="shared" si="139"/>
        <v>R_ES-LI</v>
      </c>
      <c r="AE485" s="157" t="str">
        <f t="shared" si="139"/>
        <v>SH18_19</v>
      </c>
      <c r="AF485" s="157">
        <f t="shared" si="140"/>
        <v>2.0595183179265401E-2</v>
      </c>
      <c r="AG485" s="157" t="s">
        <v>18</v>
      </c>
      <c r="AH485" s="157" t="s">
        <v>196</v>
      </c>
      <c r="AL485" s="157" t="s">
        <v>350</v>
      </c>
      <c r="AM485" s="157" t="str">
        <f t="shared" si="141"/>
        <v>R_ES-LI</v>
      </c>
      <c r="AN485" s="157" t="str">
        <f t="shared" si="141"/>
        <v>SH18_19</v>
      </c>
      <c r="AO485" s="157">
        <f t="shared" si="142"/>
        <v>2.06910653610991E-2</v>
      </c>
      <c r="AP485" s="157" t="s">
        <v>18</v>
      </c>
      <c r="AQ485" s="157" t="s">
        <v>193</v>
      </c>
      <c r="AU485" s="157" t="s">
        <v>350</v>
      </c>
      <c r="AV485" s="157" t="str">
        <f t="shared" si="143"/>
        <v>R_ES-LI</v>
      </c>
      <c r="AW485" s="157" t="str">
        <f t="shared" si="143"/>
        <v>SH18_19</v>
      </c>
      <c r="AX485" s="157">
        <f t="shared" si="144"/>
        <v>2.39937611707896E-2</v>
      </c>
      <c r="AY485" s="157" t="s">
        <v>18</v>
      </c>
      <c r="AZ485" s="157" t="s">
        <v>192</v>
      </c>
      <c r="BD485" s="157" t="s">
        <v>350</v>
      </c>
      <c r="BE485" s="157" t="str">
        <f t="shared" si="145"/>
        <v>R_ES-LI</v>
      </c>
      <c r="BF485" s="157" t="str">
        <f t="shared" si="145"/>
        <v>SH18_19</v>
      </c>
      <c r="BG485" s="157">
        <f t="shared" si="149"/>
        <v>2.06910653610991E-2</v>
      </c>
      <c r="BH485" s="157" t="s">
        <v>18</v>
      </c>
      <c r="BI485" s="157" t="s">
        <v>194</v>
      </c>
      <c r="BM485" s="157" t="s">
        <v>350</v>
      </c>
      <c r="BN485" s="157" t="str">
        <f t="shared" si="146"/>
        <v>R_ES-LI</v>
      </c>
      <c r="BO485" s="157" t="str">
        <f t="shared" si="146"/>
        <v>SH18_19</v>
      </c>
      <c r="BP485" s="157">
        <f t="shared" si="147"/>
        <v>2.39937611707896E-2</v>
      </c>
      <c r="BQ485" s="157" t="s">
        <v>18</v>
      </c>
      <c r="BR485" s="157" t="s">
        <v>191</v>
      </c>
    </row>
    <row r="486" spans="11:70">
      <c r="K486" s="157" t="s">
        <v>350</v>
      </c>
      <c r="L486" s="157" t="str">
        <f t="shared" si="148"/>
        <v>R_ES-LI</v>
      </c>
      <c r="M486" s="157" t="str">
        <f t="shared" si="135"/>
        <v>SH20_21</v>
      </c>
      <c r="N486" s="157">
        <f t="shared" si="136"/>
        <v>2.1955425621837402E-2</v>
      </c>
      <c r="O486" s="157" t="s">
        <v>18</v>
      </c>
      <c r="P486" s="157" t="s">
        <v>195</v>
      </c>
      <c r="T486" s="157" t="s">
        <v>350</v>
      </c>
      <c r="U486" s="157" t="str">
        <f t="shared" si="137"/>
        <v>R_ES-LI</v>
      </c>
      <c r="V486" s="157" t="str">
        <f t="shared" si="137"/>
        <v>SH20_21</v>
      </c>
      <c r="W486" s="157">
        <f t="shared" si="138"/>
        <v>1.9094689273807398E-2</v>
      </c>
      <c r="X486" s="157" t="s">
        <v>18</v>
      </c>
      <c r="Y486" s="157" t="s">
        <v>190</v>
      </c>
      <c r="AC486" s="157" t="s">
        <v>350</v>
      </c>
      <c r="AD486" s="157" t="str">
        <f t="shared" si="139"/>
        <v>R_ES-LI</v>
      </c>
      <c r="AE486" s="157" t="str">
        <f t="shared" si="139"/>
        <v>SH20_21</v>
      </c>
      <c r="AF486" s="157">
        <f t="shared" si="140"/>
        <v>2.0727377887735401E-2</v>
      </c>
      <c r="AG486" s="157" t="s">
        <v>18</v>
      </c>
      <c r="AH486" s="157" t="s">
        <v>196</v>
      </c>
      <c r="AL486" s="157" t="s">
        <v>350</v>
      </c>
      <c r="AM486" s="157" t="str">
        <f t="shared" si="141"/>
        <v>R_ES-LI</v>
      </c>
      <c r="AN486" s="157" t="str">
        <f t="shared" si="141"/>
        <v>SH20_21</v>
      </c>
      <c r="AO486" s="157">
        <f t="shared" si="142"/>
        <v>2.0963163706567398E-2</v>
      </c>
      <c r="AP486" s="157" t="s">
        <v>18</v>
      </c>
      <c r="AQ486" s="157" t="s">
        <v>193</v>
      </c>
      <c r="AU486" s="157" t="s">
        <v>350</v>
      </c>
      <c r="AV486" s="157" t="str">
        <f t="shared" si="143"/>
        <v>R_ES-LI</v>
      </c>
      <c r="AW486" s="157" t="str">
        <f t="shared" si="143"/>
        <v>SH20_21</v>
      </c>
      <c r="AX486" s="157">
        <f t="shared" si="144"/>
        <v>2.4474825275343101E-2</v>
      </c>
      <c r="AY486" s="157" t="s">
        <v>18</v>
      </c>
      <c r="AZ486" s="157" t="s">
        <v>192</v>
      </c>
      <c r="BD486" s="157" t="s">
        <v>350</v>
      </c>
      <c r="BE486" s="157" t="str">
        <f t="shared" si="145"/>
        <v>R_ES-LI</v>
      </c>
      <c r="BF486" s="157" t="str">
        <f t="shared" si="145"/>
        <v>SH20_21</v>
      </c>
      <c r="BG486" s="157">
        <f t="shared" si="149"/>
        <v>2.0963163706567398E-2</v>
      </c>
      <c r="BH486" s="157" t="s">
        <v>18</v>
      </c>
      <c r="BI486" s="157" t="s">
        <v>194</v>
      </c>
      <c r="BM486" s="157" t="s">
        <v>350</v>
      </c>
      <c r="BN486" s="157" t="str">
        <f t="shared" si="146"/>
        <v>R_ES-LI</v>
      </c>
      <c r="BO486" s="157" t="str">
        <f t="shared" si="146"/>
        <v>SH20_21</v>
      </c>
      <c r="BP486" s="157">
        <f t="shared" si="147"/>
        <v>2.4474825275343101E-2</v>
      </c>
      <c r="BQ486" s="157" t="s">
        <v>18</v>
      </c>
      <c r="BR486" s="157" t="s">
        <v>191</v>
      </c>
    </row>
    <row r="487" spans="11:70">
      <c r="K487" s="158" t="s">
        <v>350</v>
      </c>
      <c r="L487" s="157" t="str">
        <f t="shared" si="148"/>
        <v>R_ES-LI</v>
      </c>
      <c r="M487" s="157" t="str">
        <f t="shared" si="135"/>
        <v>SH22_23</v>
      </c>
      <c r="N487" s="157">
        <f t="shared" si="136"/>
        <v>2.2121564224819298E-2</v>
      </c>
      <c r="O487" s="157" t="s">
        <v>18</v>
      </c>
      <c r="P487" s="157" t="s">
        <v>195</v>
      </c>
      <c r="T487" s="157" t="s">
        <v>350</v>
      </c>
      <c r="U487" s="157" t="str">
        <f t="shared" si="137"/>
        <v>R_ES-LI</v>
      </c>
      <c r="V487" s="157" t="str">
        <f t="shared" si="137"/>
        <v>SH22_23</v>
      </c>
      <c r="W487" s="157">
        <f t="shared" si="138"/>
        <v>1.8346618081740301E-2</v>
      </c>
      <c r="X487" s="157" t="s">
        <v>18</v>
      </c>
      <c r="Y487" s="157" t="s">
        <v>190</v>
      </c>
      <c r="AC487" s="157" t="s">
        <v>350</v>
      </c>
      <c r="AD487" s="157" t="str">
        <f t="shared" si="139"/>
        <v>R_ES-LI</v>
      </c>
      <c r="AE487" s="157" t="str">
        <f t="shared" si="139"/>
        <v>SH22_23</v>
      </c>
      <c r="AF487" s="157">
        <f t="shared" si="140"/>
        <v>2.0715755098724298E-2</v>
      </c>
      <c r="AG487" s="157" t="s">
        <v>18</v>
      </c>
      <c r="AH487" s="157" t="s">
        <v>196</v>
      </c>
      <c r="AL487" s="157" t="s">
        <v>350</v>
      </c>
      <c r="AM487" s="157" t="str">
        <f t="shared" si="141"/>
        <v>R_ES-LI</v>
      </c>
      <c r="AN487" s="157" t="str">
        <f t="shared" si="141"/>
        <v>SH22_23</v>
      </c>
      <c r="AO487" s="157">
        <f t="shared" si="142"/>
        <v>2.0777824886440002E-2</v>
      </c>
      <c r="AP487" s="157" t="s">
        <v>18</v>
      </c>
      <c r="AQ487" s="157" t="s">
        <v>193</v>
      </c>
      <c r="AU487" s="157" t="s">
        <v>350</v>
      </c>
      <c r="AV487" s="157" t="str">
        <f t="shared" si="143"/>
        <v>R_ES-LI</v>
      </c>
      <c r="AW487" s="157" t="str">
        <f t="shared" si="143"/>
        <v>SH22_23</v>
      </c>
      <c r="AX487" s="157">
        <f t="shared" si="144"/>
        <v>2.4137396684056199E-2</v>
      </c>
      <c r="AY487" s="157" t="s">
        <v>18</v>
      </c>
      <c r="AZ487" s="157" t="s">
        <v>192</v>
      </c>
      <c r="BD487" s="157" t="s">
        <v>350</v>
      </c>
      <c r="BE487" s="157" t="str">
        <f t="shared" si="145"/>
        <v>R_ES-LI</v>
      </c>
      <c r="BF487" s="157" t="str">
        <f t="shared" si="145"/>
        <v>SH22_23</v>
      </c>
      <c r="BG487" s="157">
        <f t="shared" si="149"/>
        <v>2.0777824886440002E-2</v>
      </c>
      <c r="BH487" s="157" t="s">
        <v>18</v>
      </c>
      <c r="BI487" s="157" t="s">
        <v>194</v>
      </c>
      <c r="BM487" s="157" t="s">
        <v>350</v>
      </c>
      <c r="BN487" s="157" t="str">
        <f t="shared" si="146"/>
        <v>R_ES-LI</v>
      </c>
      <c r="BO487" s="157" t="str">
        <f t="shared" si="146"/>
        <v>SH22_23</v>
      </c>
      <c r="BP487" s="157">
        <f t="shared" si="147"/>
        <v>2.4137396684056199E-2</v>
      </c>
      <c r="BQ487" s="157" t="s">
        <v>18</v>
      </c>
      <c r="BR487" s="157" t="s">
        <v>191</v>
      </c>
    </row>
    <row r="488" spans="11:70">
      <c r="K488" s="157" t="s">
        <v>350</v>
      </c>
      <c r="L488" s="157" t="str">
        <f t="shared" si="148"/>
        <v>R_ES-LI</v>
      </c>
      <c r="M488" s="157" t="str">
        <f t="shared" si="135"/>
        <v>FH0_1</v>
      </c>
      <c r="N488" s="157">
        <f t="shared" si="136"/>
        <v>2.1393493175585799E-2</v>
      </c>
      <c r="O488" s="157" t="s">
        <v>18</v>
      </c>
      <c r="P488" s="157" t="s">
        <v>195</v>
      </c>
      <c r="T488" s="157" t="s">
        <v>350</v>
      </c>
      <c r="U488" s="157" t="str">
        <f t="shared" si="137"/>
        <v>R_ES-LI</v>
      </c>
      <c r="V488" s="157" t="str">
        <f t="shared" si="137"/>
        <v>FH0_1</v>
      </c>
      <c r="W488" s="157">
        <f t="shared" si="138"/>
        <v>1.8990015108719401E-2</v>
      </c>
      <c r="X488" s="157" t="s">
        <v>18</v>
      </c>
      <c r="Y488" s="157" t="s">
        <v>190</v>
      </c>
      <c r="AC488" s="157" t="s">
        <v>350</v>
      </c>
      <c r="AD488" s="157" t="str">
        <f t="shared" si="139"/>
        <v>R_ES-LI</v>
      </c>
      <c r="AE488" s="157" t="str">
        <f t="shared" si="139"/>
        <v>FH0_1</v>
      </c>
      <c r="AF488" s="157">
        <f t="shared" si="140"/>
        <v>2.2537708837248201E-2</v>
      </c>
      <c r="AG488" s="157" t="s">
        <v>18</v>
      </c>
      <c r="AH488" s="157" t="s">
        <v>196</v>
      </c>
      <c r="AL488" s="157" t="s">
        <v>350</v>
      </c>
      <c r="AM488" s="157" t="str">
        <f t="shared" si="141"/>
        <v>R_ES-LI</v>
      </c>
      <c r="AN488" s="157" t="str">
        <f t="shared" si="141"/>
        <v>FH0_1</v>
      </c>
      <c r="AO488" s="157">
        <f t="shared" si="142"/>
        <v>2.0828129338260001E-2</v>
      </c>
      <c r="AP488" s="157" t="s">
        <v>18</v>
      </c>
      <c r="AQ488" s="157" t="s">
        <v>193</v>
      </c>
      <c r="AU488" s="157" t="s">
        <v>350</v>
      </c>
      <c r="AV488" s="157" t="str">
        <f t="shared" si="143"/>
        <v>R_ES-LI</v>
      </c>
      <c r="AW488" s="157" t="str">
        <f t="shared" si="143"/>
        <v>FH0_1</v>
      </c>
      <c r="AX488" s="157">
        <f t="shared" si="144"/>
        <v>2.2215848571404202E-2</v>
      </c>
      <c r="AY488" s="157" t="s">
        <v>18</v>
      </c>
      <c r="AZ488" s="157" t="s">
        <v>192</v>
      </c>
      <c r="BD488" s="157" t="s">
        <v>350</v>
      </c>
      <c r="BE488" s="157" t="str">
        <f t="shared" si="145"/>
        <v>R_ES-LI</v>
      </c>
      <c r="BF488" s="157" t="str">
        <f t="shared" si="145"/>
        <v>FH0_1</v>
      </c>
      <c r="BG488" s="157">
        <f t="shared" si="149"/>
        <v>2.0828129338260001E-2</v>
      </c>
      <c r="BH488" s="157" t="s">
        <v>18</v>
      </c>
      <c r="BI488" s="157" t="s">
        <v>194</v>
      </c>
      <c r="BM488" s="157" t="s">
        <v>350</v>
      </c>
      <c r="BN488" s="157" t="str">
        <f t="shared" si="146"/>
        <v>R_ES-LI</v>
      </c>
      <c r="BO488" s="157" t="str">
        <f t="shared" si="146"/>
        <v>FH0_1</v>
      </c>
      <c r="BP488" s="157">
        <f t="shared" si="147"/>
        <v>2.2215848571404202E-2</v>
      </c>
      <c r="BQ488" s="157" t="s">
        <v>18</v>
      </c>
      <c r="BR488" s="157" t="s">
        <v>191</v>
      </c>
    </row>
    <row r="489" spans="11:70">
      <c r="K489" s="157" t="s">
        <v>350</v>
      </c>
      <c r="L489" s="157" t="str">
        <f t="shared" si="148"/>
        <v>R_ES-LI</v>
      </c>
      <c r="M489" s="157" t="str">
        <f t="shared" si="135"/>
        <v>FH2_3</v>
      </c>
      <c r="N489" s="157">
        <f t="shared" si="136"/>
        <v>2.1029674486329999E-2</v>
      </c>
      <c r="O489" s="157" t="s">
        <v>18</v>
      </c>
      <c r="P489" s="157" t="s">
        <v>195</v>
      </c>
      <c r="T489" s="157" t="s">
        <v>350</v>
      </c>
      <c r="U489" s="157" t="str">
        <f t="shared" si="137"/>
        <v>R_ES-LI</v>
      </c>
      <c r="V489" s="157" t="str">
        <f t="shared" si="137"/>
        <v>FH2_3</v>
      </c>
      <c r="W489" s="157">
        <f t="shared" si="138"/>
        <v>1.6657232708453401E-2</v>
      </c>
      <c r="X489" s="157" t="s">
        <v>18</v>
      </c>
      <c r="Y489" s="157" t="s">
        <v>190</v>
      </c>
      <c r="AC489" s="157" t="s">
        <v>350</v>
      </c>
      <c r="AD489" s="157" t="str">
        <f t="shared" si="139"/>
        <v>R_ES-LI</v>
      </c>
      <c r="AE489" s="157" t="str">
        <f t="shared" si="139"/>
        <v>FH2_3</v>
      </c>
      <c r="AF489" s="157">
        <f t="shared" si="140"/>
        <v>2.2471121655479001E-2</v>
      </c>
      <c r="AG489" s="157" t="s">
        <v>18</v>
      </c>
      <c r="AH489" s="157" t="s">
        <v>196</v>
      </c>
      <c r="AL489" s="157" t="s">
        <v>350</v>
      </c>
      <c r="AM489" s="157" t="str">
        <f t="shared" si="141"/>
        <v>R_ES-LI</v>
      </c>
      <c r="AN489" s="157" t="str">
        <f t="shared" si="141"/>
        <v>FH2_3</v>
      </c>
      <c r="AO489" s="157">
        <f t="shared" si="142"/>
        <v>1.96922594663782E-2</v>
      </c>
      <c r="AP489" s="157" t="s">
        <v>18</v>
      </c>
      <c r="AQ489" s="157" t="s">
        <v>193</v>
      </c>
      <c r="AU489" s="157" t="s">
        <v>350</v>
      </c>
      <c r="AV489" s="157" t="str">
        <f t="shared" si="143"/>
        <v>R_ES-LI</v>
      </c>
      <c r="AW489" s="157" t="str">
        <f t="shared" si="143"/>
        <v>FH2_3</v>
      </c>
      <c r="AX489" s="157">
        <f t="shared" si="144"/>
        <v>2.00672016482474E-2</v>
      </c>
      <c r="AY489" s="157" t="s">
        <v>18</v>
      </c>
      <c r="AZ489" s="157" t="s">
        <v>192</v>
      </c>
      <c r="BD489" s="157" t="s">
        <v>350</v>
      </c>
      <c r="BE489" s="157" t="str">
        <f t="shared" si="145"/>
        <v>R_ES-LI</v>
      </c>
      <c r="BF489" s="157" t="str">
        <f t="shared" si="145"/>
        <v>FH2_3</v>
      </c>
      <c r="BG489" s="157">
        <f t="shared" si="149"/>
        <v>1.96922594663782E-2</v>
      </c>
      <c r="BH489" s="157" t="s">
        <v>18</v>
      </c>
      <c r="BI489" s="157" t="s">
        <v>194</v>
      </c>
      <c r="BM489" s="157" t="s">
        <v>350</v>
      </c>
      <c r="BN489" s="157" t="str">
        <f t="shared" si="146"/>
        <v>R_ES-LI</v>
      </c>
      <c r="BO489" s="157" t="str">
        <f t="shared" si="146"/>
        <v>FH2_3</v>
      </c>
      <c r="BP489" s="157">
        <f t="shared" si="147"/>
        <v>2.00672016482474E-2</v>
      </c>
      <c r="BQ489" s="157" t="s">
        <v>18</v>
      </c>
      <c r="BR489" s="157" t="s">
        <v>191</v>
      </c>
    </row>
    <row r="490" spans="11:70">
      <c r="K490" s="157" t="s">
        <v>350</v>
      </c>
      <c r="L490" s="157" t="str">
        <f t="shared" si="148"/>
        <v>R_ES-LI</v>
      </c>
      <c r="M490" s="157" t="str">
        <f t="shared" si="135"/>
        <v>FH4_5</v>
      </c>
      <c r="N490" s="157">
        <f t="shared" si="136"/>
        <v>2.01116701113584E-2</v>
      </c>
      <c r="O490" s="157" t="s">
        <v>18</v>
      </c>
      <c r="P490" s="157" t="s">
        <v>195</v>
      </c>
      <c r="T490" s="157" t="s">
        <v>350</v>
      </c>
      <c r="U490" s="157" t="str">
        <f t="shared" si="137"/>
        <v>R_ES-LI</v>
      </c>
      <c r="V490" s="157" t="str">
        <f t="shared" si="137"/>
        <v>FH4_5</v>
      </c>
      <c r="W490" s="157">
        <f t="shared" si="138"/>
        <v>1.58290452354489E-2</v>
      </c>
      <c r="X490" s="157" t="s">
        <v>18</v>
      </c>
      <c r="Y490" s="157" t="s">
        <v>190</v>
      </c>
      <c r="AC490" s="157" t="s">
        <v>350</v>
      </c>
      <c r="AD490" s="157" t="str">
        <f t="shared" si="139"/>
        <v>R_ES-LI</v>
      </c>
      <c r="AE490" s="157" t="str">
        <f t="shared" si="139"/>
        <v>FH4_5</v>
      </c>
      <c r="AF490" s="157">
        <f t="shared" si="140"/>
        <v>2.0924688349934099E-2</v>
      </c>
      <c r="AG490" s="157" t="s">
        <v>18</v>
      </c>
      <c r="AH490" s="157" t="s">
        <v>196</v>
      </c>
      <c r="AL490" s="157" t="s">
        <v>350</v>
      </c>
      <c r="AM490" s="157" t="str">
        <f t="shared" si="141"/>
        <v>R_ES-LI</v>
      </c>
      <c r="AN490" s="157" t="str">
        <f t="shared" si="141"/>
        <v>FH4_5</v>
      </c>
      <c r="AO490" s="157">
        <f t="shared" si="142"/>
        <v>1.85404013701219E-2</v>
      </c>
      <c r="AP490" s="157" t="s">
        <v>18</v>
      </c>
      <c r="AQ490" s="157" t="s">
        <v>193</v>
      </c>
      <c r="AU490" s="157" t="s">
        <v>350</v>
      </c>
      <c r="AV490" s="157" t="str">
        <f t="shared" si="143"/>
        <v>R_ES-LI</v>
      </c>
      <c r="AW490" s="157" t="str">
        <f t="shared" si="143"/>
        <v>FH4_5</v>
      </c>
      <c r="AX490" s="157">
        <f t="shared" si="144"/>
        <v>1.7787724329452501E-2</v>
      </c>
      <c r="AY490" s="157" t="s">
        <v>18</v>
      </c>
      <c r="AZ490" s="157" t="s">
        <v>192</v>
      </c>
      <c r="BD490" s="157" t="s">
        <v>350</v>
      </c>
      <c r="BE490" s="157" t="str">
        <f t="shared" si="145"/>
        <v>R_ES-LI</v>
      </c>
      <c r="BF490" s="157" t="str">
        <f t="shared" si="145"/>
        <v>FH4_5</v>
      </c>
      <c r="BG490" s="157">
        <f t="shared" si="149"/>
        <v>1.85404013701219E-2</v>
      </c>
      <c r="BH490" s="157" t="s">
        <v>18</v>
      </c>
      <c r="BI490" s="157" t="s">
        <v>194</v>
      </c>
      <c r="BM490" s="157" t="s">
        <v>350</v>
      </c>
      <c r="BN490" s="157" t="str">
        <f t="shared" si="146"/>
        <v>R_ES-LI</v>
      </c>
      <c r="BO490" s="157" t="str">
        <f t="shared" si="146"/>
        <v>FH4_5</v>
      </c>
      <c r="BP490" s="157">
        <f t="shared" si="147"/>
        <v>1.7787724329452501E-2</v>
      </c>
      <c r="BQ490" s="157" t="s">
        <v>18</v>
      </c>
      <c r="BR490" s="157" t="s">
        <v>191</v>
      </c>
    </row>
    <row r="491" spans="11:70">
      <c r="K491" s="158" t="s">
        <v>350</v>
      </c>
      <c r="L491" s="157" t="str">
        <f t="shared" si="148"/>
        <v>R_ES-LI</v>
      </c>
      <c r="M491" s="157" t="str">
        <f t="shared" si="135"/>
        <v>FH6_7</v>
      </c>
      <c r="N491" s="157">
        <f t="shared" si="136"/>
        <v>1.9209922204757798E-2</v>
      </c>
      <c r="O491" s="157" t="s">
        <v>18</v>
      </c>
      <c r="P491" s="157" t="s">
        <v>195</v>
      </c>
      <c r="T491" s="157" t="s">
        <v>350</v>
      </c>
      <c r="U491" s="157" t="str">
        <f t="shared" si="137"/>
        <v>R_ES-LI</v>
      </c>
      <c r="V491" s="157" t="str">
        <f t="shared" si="137"/>
        <v>FH6_7</v>
      </c>
      <c r="W491" s="157">
        <f t="shared" si="138"/>
        <v>1.5902462124874499E-2</v>
      </c>
      <c r="X491" s="157" t="s">
        <v>18</v>
      </c>
      <c r="Y491" s="157" t="s">
        <v>190</v>
      </c>
      <c r="AC491" s="157" t="s">
        <v>350</v>
      </c>
      <c r="AD491" s="157" t="str">
        <f t="shared" si="139"/>
        <v>R_ES-LI</v>
      </c>
      <c r="AE491" s="157" t="str">
        <f t="shared" si="139"/>
        <v>FH6_7</v>
      </c>
      <c r="AF491" s="157">
        <f t="shared" si="140"/>
        <v>1.8408075869719199E-2</v>
      </c>
      <c r="AG491" s="157" t="s">
        <v>18</v>
      </c>
      <c r="AH491" s="157" t="s">
        <v>196</v>
      </c>
      <c r="AL491" s="157" t="s">
        <v>350</v>
      </c>
      <c r="AM491" s="157" t="str">
        <f t="shared" si="141"/>
        <v>R_ES-LI</v>
      </c>
      <c r="AN491" s="157" t="str">
        <f t="shared" si="141"/>
        <v>FH6_7</v>
      </c>
      <c r="AO491" s="157">
        <f t="shared" si="142"/>
        <v>1.75903530927638E-2</v>
      </c>
      <c r="AP491" s="157" t="s">
        <v>18</v>
      </c>
      <c r="AQ491" s="157" t="s">
        <v>193</v>
      </c>
      <c r="AU491" s="157" t="s">
        <v>350</v>
      </c>
      <c r="AV491" s="157" t="str">
        <f t="shared" si="143"/>
        <v>R_ES-LI</v>
      </c>
      <c r="AW491" s="157" t="str">
        <f t="shared" si="143"/>
        <v>FH6_7</v>
      </c>
      <c r="AX491" s="157">
        <f t="shared" si="144"/>
        <v>1.6594507840248698E-2</v>
      </c>
      <c r="AY491" s="157" t="s">
        <v>18</v>
      </c>
      <c r="AZ491" s="157" t="s">
        <v>192</v>
      </c>
      <c r="BD491" s="157" t="s">
        <v>350</v>
      </c>
      <c r="BE491" s="157" t="str">
        <f t="shared" si="145"/>
        <v>R_ES-LI</v>
      </c>
      <c r="BF491" s="157" t="str">
        <f t="shared" si="145"/>
        <v>FH6_7</v>
      </c>
      <c r="BG491" s="157">
        <f t="shared" si="149"/>
        <v>1.75903530927638E-2</v>
      </c>
      <c r="BH491" s="157" t="s">
        <v>18</v>
      </c>
      <c r="BI491" s="157" t="s">
        <v>194</v>
      </c>
      <c r="BM491" s="157" t="s">
        <v>350</v>
      </c>
      <c r="BN491" s="157" t="str">
        <f t="shared" si="146"/>
        <v>R_ES-LI</v>
      </c>
      <c r="BO491" s="157" t="str">
        <f t="shared" si="146"/>
        <v>FH6_7</v>
      </c>
      <c r="BP491" s="157">
        <f t="shared" si="147"/>
        <v>1.6594507840248698E-2</v>
      </c>
      <c r="BQ491" s="157" t="s">
        <v>18</v>
      </c>
      <c r="BR491" s="157" t="s">
        <v>191</v>
      </c>
    </row>
    <row r="492" spans="11:70">
      <c r="K492" s="157" t="s">
        <v>350</v>
      </c>
      <c r="L492" s="157" t="str">
        <f t="shared" si="148"/>
        <v>R_ES-LI</v>
      </c>
      <c r="M492" s="157" t="str">
        <f t="shared" si="135"/>
        <v>FH8_9</v>
      </c>
      <c r="N492" s="157">
        <f t="shared" si="136"/>
        <v>1.8841834190356999E-2</v>
      </c>
      <c r="O492" s="157" t="s">
        <v>18</v>
      </c>
      <c r="P492" s="157" t="s">
        <v>195</v>
      </c>
      <c r="T492" s="157" t="s">
        <v>350</v>
      </c>
      <c r="U492" s="157" t="str">
        <f t="shared" si="137"/>
        <v>R_ES-LI</v>
      </c>
      <c r="V492" s="157" t="str">
        <f t="shared" si="137"/>
        <v>FH8_9</v>
      </c>
      <c r="W492" s="157">
        <f t="shared" si="138"/>
        <v>1.7105236665912599E-2</v>
      </c>
      <c r="X492" s="157" t="s">
        <v>18</v>
      </c>
      <c r="Y492" s="157" t="s">
        <v>190</v>
      </c>
      <c r="AC492" s="157" t="s">
        <v>350</v>
      </c>
      <c r="AD492" s="157" t="str">
        <f t="shared" si="139"/>
        <v>R_ES-LI</v>
      </c>
      <c r="AE492" s="157" t="str">
        <f t="shared" si="139"/>
        <v>FH8_9</v>
      </c>
      <c r="AF492" s="157">
        <f t="shared" si="140"/>
        <v>1.69703204195258E-2</v>
      </c>
      <c r="AG492" s="157" t="s">
        <v>18</v>
      </c>
      <c r="AH492" s="157" t="s">
        <v>196</v>
      </c>
      <c r="AL492" s="157" t="s">
        <v>350</v>
      </c>
      <c r="AM492" s="157" t="str">
        <f t="shared" si="141"/>
        <v>R_ES-LI</v>
      </c>
      <c r="AN492" s="157" t="str">
        <f t="shared" si="141"/>
        <v>FH8_9</v>
      </c>
      <c r="AO492" s="157">
        <f t="shared" si="142"/>
        <v>1.7469867163884701E-2</v>
      </c>
      <c r="AP492" s="157" t="s">
        <v>18</v>
      </c>
      <c r="AQ492" s="157" t="s">
        <v>193</v>
      </c>
      <c r="AU492" s="157" t="s">
        <v>350</v>
      </c>
      <c r="AV492" s="157" t="str">
        <f t="shared" si="143"/>
        <v>R_ES-LI</v>
      </c>
      <c r="AW492" s="157" t="str">
        <f t="shared" si="143"/>
        <v>FH8_9</v>
      </c>
      <c r="AX492" s="157">
        <f t="shared" si="144"/>
        <v>1.6512257912117301E-2</v>
      </c>
      <c r="AY492" s="157" t="s">
        <v>18</v>
      </c>
      <c r="AZ492" s="157" t="s">
        <v>192</v>
      </c>
      <c r="BD492" s="157" t="s">
        <v>350</v>
      </c>
      <c r="BE492" s="157" t="str">
        <f t="shared" si="145"/>
        <v>R_ES-LI</v>
      </c>
      <c r="BF492" s="157" t="str">
        <f t="shared" si="145"/>
        <v>FH8_9</v>
      </c>
      <c r="BG492" s="157">
        <f t="shared" si="149"/>
        <v>1.7469867163884701E-2</v>
      </c>
      <c r="BH492" s="157" t="s">
        <v>18</v>
      </c>
      <c r="BI492" s="157" t="s">
        <v>194</v>
      </c>
      <c r="BM492" s="157" t="s">
        <v>350</v>
      </c>
      <c r="BN492" s="157" t="str">
        <f t="shared" si="146"/>
        <v>R_ES-LI</v>
      </c>
      <c r="BO492" s="157" t="str">
        <f t="shared" si="146"/>
        <v>FH8_9</v>
      </c>
      <c r="BP492" s="157">
        <f t="shared" si="147"/>
        <v>1.6512257912117301E-2</v>
      </c>
      <c r="BQ492" s="157" t="s">
        <v>18</v>
      </c>
      <c r="BR492" s="157" t="s">
        <v>191</v>
      </c>
    </row>
    <row r="493" spans="11:70">
      <c r="K493" s="157" t="s">
        <v>350</v>
      </c>
      <c r="L493" s="157" t="str">
        <f t="shared" si="148"/>
        <v>R_ES-LI</v>
      </c>
      <c r="M493" s="157" t="str">
        <f t="shared" si="135"/>
        <v>FH10_11</v>
      </c>
      <c r="N493" s="157">
        <f t="shared" si="136"/>
        <v>1.8935669933152901E-2</v>
      </c>
      <c r="O493" s="157" t="s">
        <v>18</v>
      </c>
      <c r="P493" s="157" t="s">
        <v>195</v>
      </c>
      <c r="T493" s="157" t="s">
        <v>350</v>
      </c>
      <c r="U493" s="157" t="str">
        <f t="shared" si="137"/>
        <v>R_ES-LI</v>
      </c>
      <c r="V493" s="157" t="str">
        <f t="shared" si="137"/>
        <v>FH10_11</v>
      </c>
      <c r="W493" s="157">
        <f t="shared" si="138"/>
        <v>1.98225161188549E-2</v>
      </c>
      <c r="X493" s="157" t="s">
        <v>18</v>
      </c>
      <c r="Y493" s="157" t="s">
        <v>190</v>
      </c>
      <c r="AC493" s="157" t="s">
        <v>350</v>
      </c>
      <c r="AD493" s="157" t="str">
        <f t="shared" si="139"/>
        <v>R_ES-LI</v>
      </c>
      <c r="AE493" s="157" t="str">
        <f t="shared" si="139"/>
        <v>FH10_11</v>
      </c>
      <c r="AF493" s="157">
        <f t="shared" si="140"/>
        <v>1.66723480117681E-2</v>
      </c>
      <c r="AG493" s="157" t="s">
        <v>18</v>
      </c>
      <c r="AH493" s="157" t="s">
        <v>196</v>
      </c>
      <c r="AL493" s="157" t="s">
        <v>350</v>
      </c>
      <c r="AM493" s="157" t="str">
        <f t="shared" si="141"/>
        <v>R_ES-LI</v>
      </c>
      <c r="AN493" s="157" t="str">
        <f t="shared" si="141"/>
        <v>FH10_11</v>
      </c>
      <c r="AO493" s="157">
        <f t="shared" si="142"/>
        <v>1.8548115811417298E-2</v>
      </c>
      <c r="AP493" s="157" t="s">
        <v>18</v>
      </c>
      <c r="AQ493" s="157" t="s">
        <v>193</v>
      </c>
      <c r="AU493" s="157" t="s">
        <v>350</v>
      </c>
      <c r="AV493" s="157" t="str">
        <f t="shared" si="143"/>
        <v>R_ES-LI</v>
      </c>
      <c r="AW493" s="157" t="str">
        <f t="shared" si="143"/>
        <v>FH10_11</v>
      </c>
      <c r="AX493" s="157">
        <f t="shared" si="144"/>
        <v>1.82536626877173E-2</v>
      </c>
      <c r="AY493" s="157" t="s">
        <v>18</v>
      </c>
      <c r="AZ493" s="157" t="s">
        <v>192</v>
      </c>
      <c r="BD493" s="157" t="s">
        <v>350</v>
      </c>
      <c r="BE493" s="157" t="str">
        <f t="shared" si="145"/>
        <v>R_ES-LI</v>
      </c>
      <c r="BF493" s="157" t="str">
        <f t="shared" si="145"/>
        <v>FH10_11</v>
      </c>
      <c r="BG493" s="157">
        <f t="shared" si="149"/>
        <v>1.8548115811417298E-2</v>
      </c>
      <c r="BH493" s="157" t="s">
        <v>18</v>
      </c>
      <c r="BI493" s="157" t="s">
        <v>194</v>
      </c>
      <c r="BM493" s="157" t="s">
        <v>350</v>
      </c>
      <c r="BN493" s="157" t="str">
        <f t="shared" si="146"/>
        <v>R_ES-LI</v>
      </c>
      <c r="BO493" s="157" t="str">
        <f t="shared" si="146"/>
        <v>FH10_11</v>
      </c>
      <c r="BP493" s="157">
        <f t="shared" si="147"/>
        <v>1.82536626877173E-2</v>
      </c>
      <c r="BQ493" s="157" t="s">
        <v>18</v>
      </c>
      <c r="BR493" s="157" t="s">
        <v>191</v>
      </c>
    </row>
    <row r="494" spans="11:70">
      <c r="K494" s="157" t="s">
        <v>350</v>
      </c>
      <c r="L494" s="157" t="str">
        <f t="shared" si="148"/>
        <v>R_ES-LI</v>
      </c>
      <c r="M494" s="157" t="str">
        <f t="shared" si="135"/>
        <v>FH12_13</v>
      </c>
      <c r="N494" s="157">
        <f t="shared" si="136"/>
        <v>1.98847069007047E-2</v>
      </c>
      <c r="O494" s="157" t="s">
        <v>18</v>
      </c>
      <c r="P494" s="157" t="s">
        <v>195</v>
      </c>
      <c r="T494" s="157" t="s">
        <v>350</v>
      </c>
      <c r="U494" s="157" t="str">
        <f t="shared" si="137"/>
        <v>R_ES-LI</v>
      </c>
      <c r="V494" s="157" t="str">
        <f t="shared" si="137"/>
        <v>FH12_13</v>
      </c>
      <c r="W494" s="157">
        <f t="shared" si="138"/>
        <v>2.05767152130325E-2</v>
      </c>
      <c r="X494" s="157" t="s">
        <v>18</v>
      </c>
      <c r="Y494" s="157" t="s">
        <v>190</v>
      </c>
      <c r="AC494" s="157" t="s">
        <v>350</v>
      </c>
      <c r="AD494" s="157" t="str">
        <f t="shared" si="139"/>
        <v>R_ES-LI</v>
      </c>
      <c r="AE494" s="157" t="str">
        <f t="shared" si="139"/>
        <v>FH12_13</v>
      </c>
      <c r="AF494" s="157">
        <f t="shared" si="140"/>
        <v>1.7899394766943098E-2</v>
      </c>
      <c r="AG494" s="157" t="s">
        <v>18</v>
      </c>
      <c r="AH494" s="157" t="s">
        <v>196</v>
      </c>
      <c r="AL494" s="157" t="s">
        <v>350</v>
      </c>
      <c r="AM494" s="157" t="str">
        <f t="shared" si="141"/>
        <v>R_ES-LI</v>
      </c>
      <c r="AN494" s="157" t="str">
        <f t="shared" si="141"/>
        <v>FH12_13</v>
      </c>
      <c r="AO494" s="157">
        <f t="shared" si="142"/>
        <v>1.97346377775574E-2</v>
      </c>
      <c r="AP494" s="157" t="s">
        <v>18</v>
      </c>
      <c r="AQ494" s="157" t="s">
        <v>193</v>
      </c>
      <c r="AU494" s="157" t="s">
        <v>350</v>
      </c>
      <c r="AV494" s="157" t="str">
        <f t="shared" si="143"/>
        <v>R_ES-LI</v>
      </c>
      <c r="AW494" s="157" t="str">
        <f t="shared" si="143"/>
        <v>FH12_13</v>
      </c>
      <c r="AX494" s="157">
        <f t="shared" si="144"/>
        <v>2.0262699404647901E-2</v>
      </c>
      <c r="AY494" s="157" t="s">
        <v>18</v>
      </c>
      <c r="AZ494" s="157" t="s">
        <v>192</v>
      </c>
      <c r="BD494" s="157" t="s">
        <v>350</v>
      </c>
      <c r="BE494" s="157" t="str">
        <f t="shared" si="145"/>
        <v>R_ES-LI</v>
      </c>
      <c r="BF494" s="157" t="str">
        <f t="shared" si="145"/>
        <v>FH12_13</v>
      </c>
      <c r="BG494" s="157">
        <f t="shared" si="149"/>
        <v>1.97346377775574E-2</v>
      </c>
      <c r="BH494" s="157" t="s">
        <v>18</v>
      </c>
      <c r="BI494" s="157" t="s">
        <v>194</v>
      </c>
      <c r="BM494" s="157" t="s">
        <v>350</v>
      </c>
      <c r="BN494" s="157" t="str">
        <f t="shared" si="146"/>
        <v>R_ES-LI</v>
      </c>
      <c r="BO494" s="157" t="str">
        <f t="shared" si="146"/>
        <v>FH12_13</v>
      </c>
      <c r="BP494" s="157">
        <f t="shared" si="147"/>
        <v>2.0262699404647901E-2</v>
      </c>
      <c r="BQ494" s="157" t="s">
        <v>18</v>
      </c>
      <c r="BR494" s="157" t="s">
        <v>191</v>
      </c>
    </row>
    <row r="495" spans="11:70">
      <c r="K495" s="158" t="s">
        <v>350</v>
      </c>
      <c r="L495" s="157" t="str">
        <f t="shared" si="148"/>
        <v>R_ES-LI</v>
      </c>
      <c r="M495" s="157" t="str">
        <f t="shared" si="135"/>
        <v>FH14_15</v>
      </c>
      <c r="N495" s="157">
        <f t="shared" si="136"/>
        <v>2.0838990619720801E-2</v>
      </c>
      <c r="O495" s="157" t="s">
        <v>18</v>
      </c>
      <c r="P495" s="157" t="s">
        <v>195</v>
      </c>
      <c r="T495" s="157" t="s">
        <v>350</v>
      </c>
      <c r="U495" s="157" t="str">
        <f t="shared" si="137"/>
        <v>R_ES-LI</v>
      </c>
      <c r="V495" s="157" t="str">
        <f t="shared" si="137"/>
        <v>FH14_15</v>
      </c>
      <c r="W495" s="157">
        <f t="shared" si="138"/>
        <v>2.0134412075970901E-2</v>
      </c>
      <c r="X495" s="157" t="s">
        <v>18</v>
      </c>
      <c r="Y495" s="157" t="s">
        <v>190</v>
      </c>
      <c r="AC495" s="157" t="s">
        <v>350</v>
      </c>
      <c r="AD495" s="157" t="str">
        <f t="shared" si="139"/>
        <v>R_ES-LI</v>
      </c>
      <c r="AE495" s="157" t="str">
        <f t="shared" si="139"/>
        <v>FH14_15</v>
      </c>
      <c r="AF495" s="157">
        <f t="shared" si="140"/>
        <v>2.07530234250215E-2</v>
      </c>
      <c r="AG495" s="157" t="s">
        <v>18</v>
      </c>
      <c r="AH495" s="157" t="s">
        <v>196</v>
      </c>
      <c r="AL495" s="157" t="s">
        <v>350</v>
      </c>
      <c r="AM495" s="157" t="str">
        <f t="shared" si="141"/>
        <v>R_ES-LI</v>
      </c>
      <c r="AN495" s="157" t="str">
        <f t="shared" si="141"/>
        <v>FH14_15</v>
      </c>
      <c r="AO495" s="157">
        <f t="shared" si="142"/>
        <v>2.0621254467741299E-2</v>
      </c>
      <c r="AP495" s="157" t="s">
        <v>18</v>
      </c>
      <c r="AQ495" s="157" t="s">
        <v>193</v>
      </c>
      <c r="AU495" s="157" t="s">
        <v>350</v>
      </c>
      <c r="AV495" s="157" t="str">
        <f t="shared" si="143"/>
        <v>R_ES-LI</v>
      </c>
      <c r="AW495" s="157" t="str">
        <f t="shared" si="143"/>
        <v>FH14_15</v>
      </c>
      <c r="AX495" s="157">
        <f t="shared" si="144"/>
        <v>2.1172817979268701E-2</v>
      </c>
      <c r="AY495" s="157" t="s">
        <v>18</v>
      </c>
      <c r="AZ495" s="157" t="s">
        <v>192</v>
      </c>
      <c r="BD495" s="157" t="s">
        <v>350</v>
      </c>
      <c r="BE495" s="157" t="str">
        <f t="shared" si="145"/>
        <v>R_ES-LI</v>
      </c>
      <c r="BF495" s="157" t="str">
        <f t="shared" si="145"/>
        <v>FH14_15</v>
      </c>
      <c r="BG495" s="157">
        <f t="shared" si="149"/>
        <v>2.0621254467741299E-2</v>
      </c>
      <c r="BH495" s="157" t="s">
        <v>18</v>
      </c>
      <c r="BI495" s="157" t="s">
        <v>194</v>
      </c>
      <c r="BM495" s="157" t="s">
        <v>350</v>
      </c>
      <c r="BN495" s="157" t="str">
        <f t="shared" si="146"/>
        <v>R_ES-LI</v>
      </c>
      <c r="BO495" s="157" t="str">
        <f t="shared" si="146"/>
        <v>FH14_15</v>
      </c>
      <c r="BP495" s="157">
        <f t="shared" si="147"/>
        <v>2.1172817979268701E-2</v>
      </c>
      <c r="BQ495" s="157" t="s">
        <v>18</v>
      </c>
      <c r="BR495" s="157" t="s">
        <v>191</v>
      </c>
    </row>
    <row r="496" spans="11:70">
      <c r="K496" s="157" t="s">
        <v>350</v>
      </c>
      <c r="L496" s="157" t="str">
        <f t="shared" si="148"/>
        <v>R_ES-LI</v>
      </c>
      <c r="M496" s="157" t="str">
        <f t="shared" si="135"/>
        <v>FH16_17</v>
      </c>
      <c r="N496" s="157">
        <f t="shared" si="136"/>
        <v>2.11595818818846E-2</v>
      </c>
      <c r="O496" s="157" t="s">
        <v>18</v>
      </c>
      <c r="P496" s="157" t="s">
        <v>195</v>
      </c>
      <c r="T496" s="157" t="s">
        <v>350</v>
      </c>
      <c r="U496" s="157" t="str">
        <f t="shared" si="137"/>
        <v>R_ES-LI</v>
      </c>
      <c r="V496" s="157" t="str">
        <f t="shared" si="137"/>
        <v>FH16_17</v>
      </c>
      <c r="W496" s="157">
        <f t="shared" si="138"/>
        <v>1.9900470527555999E-2</v>
      </c>
      <c r="X496" s="157" t="s">
        <v>18</v>
      </c>
      <c r="Y496" s="157" t="s">
        <v>190</v>
      </c>
      <c r="AC496" s="157" t="s">
        <v>350</v>
      </c>
      <c r="AD496" s="157" t="str">
        <f t="shared" ref="AD496:AE511" si="150">U496</f>
        <v>R_ES-LI</v>
      </c>
      <c r="AE496" s="157" t="str">
        <f t="shared" si="150"/>
        <v>FH16_17</v>
      </c>
      <c r="AF496" s="157">
        <f t="shared" si="140"/>
        <v>2.1834856434323001E-2</v>
      </c>
      <c r="AG496" s="157" t="s">
        <v>18</v>
      </c>
      <c r="AH496" s="157" t="s">
        <v>196</v>
      </c>
      <c r="AL496" s="157" t="s">
        <v>350</v>
      </c>
      <c r="AM496" s="157" t="str">
        <f t="shared" ref="AM496:AN511" si="151">AD496</f>
        <v>R_ES-LI</v>
      </c>
      <c r="AN496" s="157" t="str">
        <f t="shared" si="151"/>
        <v>FH16_17</v>
      </c>
      <c r="AO496" s="157">
        <f t="shared" si="142"/>
        <v>2.0861762903381698E-2</v>
      </c>
      <c r="AP496" s="157" t="s">
        <v>18</v>
      </c>
      <c r="AQ496" s="157" t="s">
        <v>193</v>
      </c>
      <c r="AU496" s="157" t="s">
        <v>350</v>
      </c>
      <c r="AV496" s="157" t="str">
        <f t="shared" ref="AV496:AW511" si="152">AM496</f>
        <v>R_ES-LI</v>
      </c>
      <c r="AW496" s="157" t="str">
        <f t="shared" si="152"/>
        <v>FH16_17</v>
      </c>
      <c r="AX496" s="157">
        <f t="shared" si="144"/>
        <v>2.13427940914599E-2</v>
      </c>
      <c r="AY496" s="157" t="s">
        <v>18</v>
      </c>
      <c r="AZ496" s="157" t="s">
        <v>192</v>
      </c>
      <c r="BD496" s="157" t="s">
        <v>350</v>
      </c>
      <c r="BE496" s="157" t="str">
        <f t="shared" ref="BE496:BF511" si="153">AV496</f>
        <v>R_ES-LI</v>
      </c>
      <c r="BF496" s="157" t="str">
        <f t="shared" si="153"/>
        <v>FH16_17</v>
      </c>
      <c r="BG496" s="157">
        <f t="shared" si="149"/>
        <v>2.0861762903381698E-2</v>
      </c>
      <c r="BH496" s="157" t="s">
        <v>18</v>
      </c>
      <c r="BI496" s="157" t="s">
        <v>194</v>
      </c>
      <c r="BM496" s="157" t="s">
        <v>350</v>
      </c>
      <c r="BN496" s="157" t="str">
        <f t="shared" ref="BN496:BO511" si="154">BE496</f>
        <v>R_ES-LI</v>
      </c>
      <c r="BO496" s="157" t="str">
        <f t="shared" si="154"/>
        <v>FH16_17</v>
      </c>
      <c r="BP496" s="157">
        <f t="shared" si="147"/>
        <v>2.13427940914599E-2</v>
      </c>
      <c r="BQ496" s="157" t="s">
        <v>18</v>
      </c>
      <c r="BR496" s="157" t="s">
        <v>191</v>
      </c>
    </row>
    <row r="497" spans="11:70">
      <c r="K497" s="157" t="s">
        <v>350</v>
      </c>
      <c r="L497" s="157" t="str">
        <f t="shared" si="148"/>
        <v>R_ES-LI</v>
      </c>
      <c r="M497" s="157" t="str">
        <f t="shared" si="135"/>
        <v>FH18_19</v>
      </c>
      <c r="N497" s="157">
        <f t="shared" si="136"/>
        <v>2.12246785407572E-2</v>
      </c>
      <c r="O497" s="157" t="s">
        <v>18</v>
      </c>
      <c r="P497" s="157" t="s">
        <v>195</v>
      </c>
      <c r="T497" s="157" t="s">
        <v>350</v>
      </c>
      <c r="U497" s="157" t="str">
        <f t="shared" ref="U497:V511" si="155">L497</f>
        <v>R_ES-LI</v>
      </c>
      <c r="V497" s="157" t="str">
        <f t="shared" si="155"/>
        <v>FH18_19</v>
      </c>
      <c r="W497" s="157">
        <f t="shared" si="138"/>
        <v>2.0107856361089999E-2</v>
      </c>
      <c r="X497" s="157" t="s">
        <v>18</v>
      </c>
      <c r="Y497" s="157" t="s">
        <v>190</v>
      </c>
      <c r="AC497" s="157" t="s">
        <v>350</v>
      </c>
      <c r="AD497" s="157" t="str">
        <f t="shared" si="150"/>
        <v>R_ES-LI</v>
      </c>
      <c r="AE497" s="157" t="str">
        <f t="shared" si="150"/>
        <v>FH18_19</v>
      </c>
      <c r="AF497" s="157">
        <f t="shared" si="140"/>
        <v>2.1851663341138701E-2</v>
      </c>
      <c r="AG497" s="157" t="s">
        <v>18</v>
      </c>
      <c r="AH497" s="157" t="s">
        <v>196</v>
      </c>
      <c r="AL497" s="157" t="s">
        <v>350</v>
      </c>
      <c r="AM497" s="157" t="str">
        <f t="shared" si="151"/>
        <v>R_ES-LI</v>
      </c>
      <c r="AN497" s="157" t="str">
        <f t="shared" si="151"/>
        <v>FH18_19</v>
      </c>
      <c r="AO497" s="157">
        <f t="shared" si="142"/>
        <v>2.0787222764254099E-2</v>
      </c>
      <c r="AP497" s="157" t="s">
        <v>18</v>
      </c>
      <c r="AQ497" s="157" t="s">
        <v>193</v>
      </c>
      <c r="AU497" s="157" t="s">
        <v>350</v>
      </c>
      <c r="AV497" s="157" t="str">
        <f t="shared" si="152"/>
        <v>R_ES-LI</v>
      </c>
      <c r="AW497" s="157" t="str">
        <f t="shared" si="152"/>
        <v>FH18_19</v>
      </c>
      <c r="AX497" s="157">
        <f t="shared" si="144"/>
        <v>2.1302546509600999E-2</v>
      </c>
      <c r="AY497" s="157" t="s">
        <v>18</v>
      </c>
      <c r="AZ497" s="157" t="s">
        <v>192</v>
      </c>
      <c r="BD497" s="157" t="s">
        <v>350</v>
      </c>
      <c r="BE497" s="157" t="str">
        <f t="shared" si="153"/>
        <v>R_ES-LI</v>
      </c>
      <c r="BF497" s="157" t="str">
        <f t="shared" si="153"/>
        <v>FH18_19</v>
      </c>
      <c r="BG497" s="157">
        <f t="shared" si="149"/>
        <v>2.0787222764254099E-2</v>
      </c>
      <c r="BH497" s="157" t="s">
        <v>18</v>
      </c>
      <c r="BI497" s="157" t="s">
        <v>194</v>
      </c>
      <c r="BM497" s="157" t="s">
        <v>350</v>
      </c>
      <c r="BN497" s="157" t="str">
        <f t="shared" si="154"/>
        <v>R_ES-LI</v>
      </c>
      <c r="BO497" s="157" t="str">
        <f t="shared" si="154"/>
        <v>FH18_19</v>
      </c>
      <c r="BP497" s="157">
        <f t="shared" si="147"/>
        <v>2.1302546509600999E-2</v>
      </c>
      <c r="BQ497" s="157" t="s">
        <v>18</v>
      </c>
      <c r="BR497" s="157" t="s">
        <v>191</v>
      </c>
    </row>
    <row r="498" spans="11:70">
      <c r="K498" s="157" t="s">
        <v>350</v>
      </c>
      <c r="L498" s="157" t="str">
        <f t="shared" si="148"/>
        <v>R_ES-LI</v>
      </c>
      <c r="M498" s="157" t="str">
        <f t="shared" si="135"/>
        <v>FH20_21</v>
      </c>
      <c r="N498" s="157">
        <f t="shared" si="136"/>
        <v>2.1196759693815001E-2</v>
      </c>
      <c r="O498" s="157" t="s">
        <v>18</v>
      </c>
      <c r="P498" s="157" t="s">
        <v>195</v>
      </c>
      <c r="T498" s="157" t="s">
        <v>350</v>
      </c>
      <c r="U498" s="157" t="str">
        <f t="shared" si="155"/>
        <v>R_ES-LI</v>
      </c>
      <c r="V498" s="157" t="str">
        <f t="shared" si="155"/>
        <v>FH20_21</v>
      </c>
      <c r="W498" s="157">
        <f t="shared" si="138"/>
        <v>2.0969036728827498E-2</v>
      </c>
      <c r="X498" s="157" t="s">
        <v>18</v>
      </c>
      <c r="Y498" s="157" t="s">
        <v>190</v>
      </c>
      <c r="AC498" s="157" t="s">
        <v>350</v>
      </c>
      <c r="AD498" s="157" t="str">
        <f t="shared" si="150"/>
        <v>R_ES-LI</v>
      </c>
      <c r="AE498" s="157" t="str">
        <f t="shared" si="150"/>
        <v>FH20_21</v>
      </c>
      <c r="AF498" s="157">
        <f t="shared" si="140"/>
        <v>2.15704297529681E-2</v>
      </c>
      <c r="AG498" s="157" t="s">
        <v>18</v>
      </c>
      <c r="AH498" s="157" t="s">
        <v>196</v>
      </c>
      <c r="AL498" s="157" t="s">
        <v>350</v>
      </c>
      <c r="AM498" s="157" t="str">
        <f t="shared" si="151"/>
        <v>R_ES-LI</v>
      </c>
      <c r="AN498" s="157" t="str">
        <f t="shared" si="151"/>
        <v>FH20_21</v>
      </c>
      <c r="AO498" s="157">
        <f t="shared" si="142"/>
        <v>2.0999926566056201E-2</v>
      </c>
      <c r="AP498" s="157" t="s">
        <v>18</v>
      </c>
      <c r="AQ498" s="157" t="s">
        <v>193</v>
      </c>
      <c r="AU498" s="157" t="s">
        <v>350</v>
      </c>
      <c r="AV498" s="157" t="str">
        <f t="shared" si="152"/>
        <v>R_ES-LI</v>
      </c>
      <c r="AW498" s="157" t="str">
        <f t="shared" si="152"/>
        <v>FH20_21</v>
      </c>
      <c r="AX498" s="157">
        <f t="shared" si="144"/>
        <v>2.17291485724036E-2</v>
      </c>
      <c r="AY498" s="157" t="s">
        <v>18</v>
      </c>
      <c r="AZ498" s="157" t="s">
        <v>192</v>
      </c>
      <c r="BD498" s="157" t="s">
        <v>350</v>
      </c>
      <c r="BE498" s="157" t="str">
        <f t="shared" si="153"/>
        <v>R_ES-LI</v>
      </c>
      <c r="BF498" s="157" t="str">
        <f t="shared" si="153"/>
        <v>FH20_21</v>
      </c>
      <c r="BG498" s="157">
        <f t="shared" si="149"/>
        <v>2.0999926566056201E-2</v>
      </c>
      <c r="BH498" s="157" t="s">
        <v>18</v>
      </c>
      <c r="BI498" s="157" t="s">
        <v>194</v>
      </c>
      <c r="BM498" s="157" t="s">
        <v>350</v>
      </c>
      <c r="BN498" s="157" t="str">
        <f t="shared" si="154"/>
        <v>R_ES-LI</v>
      </c>
      <c r="BO498" s="157" t="str">
        <f t="shared" si="154"/>
        <v>FH20_21</v>
      </c>
      <c r="BP498" s="157">
        <f t="shared" si="147"/>
        <v>2.17291485724036E-2</v>
      </c>
      <c r="BQ498" s="157" t="s">
        <v>18</v>
      </c>
      <c r="BR498" s="157" t="s">
        <v>191</v>
      </c>
    </row>
    <row r="499" spans="11:70">
      <c r="K499" s="158" t="s">
        <v>350</v>
      </c>
      <c r="L499" s="157" t="str">
        <f t="shared" si="148"/>
        <v>R_ES-LI</v>
      </c>
      <c r="M499" s="157" t="str">
        <f t="shared" si="135"/>
        <v>FH22_23</v>
      </c>
      <c r="N499" s="157">
        <f t="shared" si="136"/>
        <v>2.13786036359911E-2</v>
      </c>
      <c r="O499" s="157" t="s">
        <v>18</v>
      </c>
      <c r="P499" s="157" t="s">
        <v>195</v>
      </c>
      <c r="T499" s="157" t="s">
        <v>350</v>
      </c>
      <c r="U499" s="157" t="str">
        <f t="shared" si="155"/>
        <v>R_ES-LI</v>
      </c>
      <c r="V499" s="157" t="str">
        <f t="shared" si="155"/>
        <v>FH22_23</v>
      </c>
      <c r="W499" s="157">
        <f t="shared" si="138"/>
        <v>2.0691198572281501E-2</v>
      </c>
      <c r="X499" s="157" t="s">
        <v>18</v>
      </c>
      <c r="Y499" s="157" t="s">
        <v>190</v>
      </c>
      <c r="AC499" s="157" t="s">
        <v>350</v>
      </c>
      <c r="AD499" s="157" t="str">
        <f t="shared" si="150"/>
        <v>R_ES-LI</v>
      </c>
      <c r="AE499" s="157" t="str">
        <f t="shared" si="150"/>
        <v>FH22_23</v>
      </c>
      <c r="AF499" s="157">
        <f t="shared" si="140"/>
        <v>2.1709141168517701E-2</v>
      </c>
      <c r="AG499" s="157" t="s">
        <v>18</v>
      </c>
      <c r="AH499" s="157" t="s">
        <v>196</v>
      </c>
      <c r="AL499" s="157" t="s">
        <v>350</v>
      </c>
      <c r="AM499" s="157" t="str">
        <f t="shared" si="151"/>
        <v>R_ES-LI</v>
      </c>
      <c r="AN499" s="157" t="str">
        <f t="shared" si="151"/>
        <v>FH22_23</v>
      </c>
      <c r="AO499" s="157">
        <f t="shared" si="142"/>
        <v>2.12075715419054E-2</v>
      </c>
      <c r="AP499" s="157" t="s">
        <v>18</v>
      </c>
      <c r="AQ499" s="157" t="s">
        <v>193</v>
      </c>
      <c r="AU499" s="157" t="s">
        <v>350</v>
      </c>
      <c r="AV499" s="157" t="str">
        <f t="shared" si="152"/>
        <v>R_ES-LI</v>
      </c>
      <c r="AW499" s="157" t="str">
        <f t="shared" si="152"/>
        <v>FH22_23</v>
      </c>
      <c r="AX499" s="157">
        <f t="shared" si="144"/>
        <v>2.2554595860836201E-2</v>
      </c>
      <c r="AY499" s="157" t="s">
        <v>18</v>
      </c>
      <c r="AZ499" s="157" t="s">
        <v>192</v>
      </c>
      <c r="BD499" s="157" t="s">
        <v>350</v>
      </c>
      <c r="BE499" s="157" t="str">
        <f t="shared" si="153"/>
        <v>R_ES-LI</v>
      </c>
      <c r="BF499" s="157" t="str">
        <f t="shared" si="153"/>
        <v>FH22_23</v>
      </c>
      <c r="BG499" s="157">
        <f t="shared" si="149"/>
        <v>2.12075715419054E-2</v>
      </c>
      <c r="BH499" s="157" t="s">
        <v>18</v>
      </c>
      <c r="BI499" s="157" t="s">
        <v>194</v>
      </c>
      <c r="BM499" s="157" t="s">
        <v>350</v>
      </c>
      <c r="BN499" s="157" t="str">
        <f t="shared" si="154"/>
        <v>R_ES-LI</v>
      </c>
      <c r="BO499" s="157" t="str">
        <f t="shared" si="154"/>
        <v>FH22_23</v>
      </c>
      <c r="BP499" s="157">
        <f t="shared" si="147"/>
        <v>2.2554595860836201E-2</v>
      </c>
      <c r="BQ499" s="157" t="s">
        <v>18</v>
      </c>
      <c r="BR499" s="157" t="s">
        <v>191</v>
      </c>
    </row>
    <row r="500" spans="11:70">
      <c r="K500" s="157" t="s">
        <v>350</v>
      </c>
      <c r="L500" s="157" t="str">
        <f t="shared" si="148"/>
        <v>R_ES-LI</v>
      </c>
      <c r="M500" s="157" t="str">
        <f t="shared" si="135"/>
        <v>WH0_1</v>
      </c>
      <c r="N500" s="157">
        <f t="shared" si="136"/>
        <v>2.33000948138204E-2</v>
      </c>
      <c r="O500" s="157" t="s">
        <v>18</v>
      </c>
      <c r="P500" s="157" t="s">
        <v>195</v>
      </c>
      <c r="T500" s="157" t="s">
        <v>350</v>
      </c>
      <c r="U500" s="157" t="str">
        <f t="shared" si="155"/>
        <v>R_ES-LI</v>
      </c>
      <c r="V500" s="157" t="str">
        <f t="shared" si="155"/>
        <v>WH0_1</v>
      </c>
      <c r="W500" s="157">
        <f t="shared" si="138"/>
        <v>2.7052832396289E-2</v>
      </c>
      <c r="X500" s="157" t="s">
        <v>18</v>
      </c>
      <c r="Y500" s="157" t="s">
        <v>190</v>
      </c>
      <c r="AC500" s="157" t="s">
        <v>350</v>
      </c>
      <c r="AD500" s="157" t="str">
        <f t="shared" si="150"/>
        <v>R_ES-LI</v>
      </c>
      <c r="AE500" s="157" t="str">
        <f t="shared" si="150"/>
        <v>WH0_1</v>
      </c>
      <c r="AF500" s="157">
        <f t="shared" si="140"/>
        <v>2.6977531248366202E-2</v>
      </c>
      <c r="AG500" s="157" t="s">
        <v>18</v>
      </c>
      <c r="AH500" s="157" t="s">
        <v>196</v>
      </c>
      <c r="AL500" s="157" t="s">
        <v>350</v>
      </c>
      <c r="AM500" s="157" t="str">
        <f t="shared" si="151"/>
        <v>R_ES-LI</v>
      </c>
      <c r="AN500" s="157" t="str">
        <f t="shared" si="151"/>
        <v>WH0_1</v>
      </c>
      <c r="AO500" s="157">
        <f t="shared" si="142"/>
        <v>2.6007960145311398E-2</v>
      </c>
      <c r="AP500" s="157" t="s">
        <v>18</v>
      </c>
      <c r="AQ500" s="157" t="s">
        <v>193</v>
      </c>
      <c r="AU500" s="157" t="s">
        <v>350</v>
      </c>
      <c r="AV500" s="157" t="str">
        <f t="shared" si="152"/>
        <v>R_ES-LI</v>
      </c>
      <c r="AW500" s="157" t="str">
        <f t="shared" si="152"/>
        <v>WH0_1</v>
      </c>
      <c r="AX500" s="157">
        <f t="shared" si="144"/>
        <v>2.5192013319288099E-2</v>
      </c>
      <c r="AY500" s="157" t="s">
        <v>18</v>
      </c>
      <c r="AZ500" s="157" t="s">
        <v>192</v>
      </c>
      <c r="BD500" s="157" t="s">
        <v>350</v>
      </c>
      <c r="BE500" s="157" t="str">
        <f t="shared" si="153"/>
        <v>R_ES-LI</v>
      </c>
      <c r="BF500" s="157" t="str">
        <f t="shared" si="153"/>
        <v>WH0_1</v>
      </c>
      <c r="BG500" s="157">
        <f t="shared" si="149"/>
        <v>2.6007960145311398E-2</v>
      </c>
      <c r="BH500" s="157" t="s">
        <v>18</v>
      </c>
      <c r="BI500" s="157" t="s">
        <v>194</v>
      </c>
      <c r="BM500" s="157" t="s">
        <v>350</v>
      </c>
      <c r="BN500" s="157" t="str">
        <f t="shared" si="154"/>
        <v>R_ES-LI</v>
      </c>
      <c r="BO500" s="157" t="str">
        <f t="shared" si="154"/>
        <v>WH0_1</v>
      </c>
      <c r="BP500" s="157">
        <f t="shared" si="147"/>
        <v>2.5192013319288099E-2</v>
      </c>
      <c r="BQ500" s="157" t="s">
        <v>18</v>
      </c>
      <c r="BR500" s="157" t="s">
        <v>191</v>
      </c>
    </row>
    <row r="501" spans="11:70">
      <c r="K501" s="157" t="s">
        <v>350</v>
      </c>
      <c r="L501" s="157" t="str">
        <f t="shared" si="148"/>
        <v>R_ES-LI</v>
      </c>
      <c r="M501" s="157" t="str">
        <f t="shared" si="135"/>
        <v>WH2_3</v>
      </c>
      <c r="N501" s="157">
        <f t="shared" si="136"/>
        <v>2.2949279837092901E-2</v>
      </c>
      <c r="O501" s="157" t="s">
        <v>18</v>
      </c>
      <c r="P501" s="157" t="s">
        <v>195</v>
      </c>
      <c r="T501" s="157" t="s">
        <v>350</v>
      </c>
      <c r="U501" s="157" t="str">
        <f t="shared" si="155"/>
        <v>R_ES-LI</v>
      </c>
      <c r="V501" s="157" t="str">
        <f t="shared" si="155"/>
        <v>WH2_3</v>
      </c>
      <c r="W501" s="157">
        <f t="shared" si="138"/>
        <v>2.5013577036882999E-2</v>
      </c>
      <c r="X501" s="157" t="s">
        <v>18</v>
      </c>
      <c r="Y501" s="157" t="s">
        <v>190</v>
      </c>
      <c r="AC501" s="157" t="s">
        <v>350</v>
      </c>
      <c r="AD501" s="157" t="str">
        <f t="shared" si="150"/>
        <v>R_ES-LI</v>
      </c>
      <c r="AE501" s="157" t="str">
        <f t="shared" si="150"/>
        <v>WH2_3</v>
      </c>
      <c r="AF501" s="157">
        <f t="shared" si="140"/>
        <v>2.6652958693426002E-2</v>
      </c>
      <c r="AG501" s="157" t="s">
        <v>18</v>
      </c>
      <c r="AH501" s="157" t="s">
        <v>196</v>
      </c>
      <c r="AL501" s="157" t="s">
        <v>350</v>
      </c>
      <c r="AM501" s="157" t="str">
        <f t="shared" si="151"/>
        <v>R_ES-LI</v>
      </c>
      <c r="AN501" s="157" t="str">
        <f t="shared" si="151"/>
        <v>WH2_3</v>
      </c>
      <c r="AO501" s="157">
        <f t="shared" si="142"/>
        <v>2.5282231921475801E-2</v>
      </c>
      <c r="AP501" s="157" t="s">
        <v>18</v>
      </c>
      <c r="AQ501" s="157" t="s">
        <v>193</v>
      </c>
      <c r="AU501" s="157" t="s">
        <v>350</v>
      </c>
      <c r="AV501" s="157" t="str">
        <f t="shared" si="152"/>
        <v>R_ES-LI</v>
      </c>
      <c r="AW501" s="157" t="str">
        <f t="shared" si="152"/>
        <v>WH2_3</v>
      </c>
      <c r="AX501" s="157">
        <f t="shared" si="144"/>
        <v>2.4011456297412501E-2</v>
      </c>
      <c r="AY501" s="157" t="s">
        <v>18</v>
      </c>
      <c r="AZ501" s="157" t="s">
        <v>192</v>
      </c>
      <c r="BD501" s="157" t="s">
        <v>350</v>
      </c>
      <c r="BE501" s="157" t="str">
        <f t="shared" si="153"/>
        <v>R_ES-LI</v>
      </c>
      <c r="BF501" s="157" t="str">
        <f t="shared" si="153"/>
        <v>WH2_3</v>
      </c>
      <c r="BG501" s="157">
        <f t="shared" si="149"/>
        <v>2.5282231921475801E-2</v>
      </c>
      <c r="BH501" s="157" t="s">
        <v>18</v>
      </c>
      <c r="BI501" s="157" t="s">
        <v>194</v>
      </c>
      <c r="BM501" s="157" t="s">
        <v>350</v>
      </c>
      <c r="BN501" s="157" t="str">
        <f t="shared" si="154"/>
        <v>R_ES-LI</v>
      </c>
      <c r="BO501" s="157" t="str">
        <f t="shared" si="154"/>
        <v>WH2_3</v>
      </c>
      <c r="BP501" s="157">
        <f t="shared" si="147"/>
        <v>2.4011456297412501E-2</v>
      </c>
      <c r="BQ501" s="157" t="s">
        <v>18</v>
      </c>
      <c r="BR501" s="157" t="s">
        <v>191</v>
      </c>
    </row>
    <row r="502" spans="11:70">
      <c r="K502" s="157" t="s">
        <v>350</v>
      </c>
      <c r="L502" s="157" t="str">
        <f t="shared" si="148"/>
        <v>R_ES-LI</v>
      </c>
      <c r="M502" s="157" t="str">
        <f t="shared" si="135"/>
        <v>WH4_5</v>
      </c>
      <c r="N502" s="157">
        <f t="shared" si="136"/>
        <v>2.2222380945545701E-2</v>
      </c>
      <c r="O502" s="157" t="s">
        <v>18</v>
      </c>
      <c r="P502" s="157" t="s">
        <v>195</v>
      </c>
      <c r="T502" s="157" t="s">
        <v>350</v>
      </c>
      <c r="U502" s="157" t="str">
        <f t="shared" si="155"/>
        <v>R_ES-LI</v>
      </c>
      <c r="V502" s="157" t="str">
        <f t="shared" si="155"/>
        <v>WH4_5</v>
      </c>
      <c r="W502" s="157">
        <f t="shared" si="138"/>
        <v>2.3696203770169001E-2</v>
      </c>
      <c r="X502" s="157" t="s">
        <v>18</v>
      </c>
      <c r="Y502" s="157" t="s">
        <v>190</v>
      </c>
      <c r="AC502" s="157" t="s">
        <v>350</v>
      </c>
      <c r="AD502" s="157" t="str">
        <f t="shared" si="150"/>
        <v>R_ES-LI</v>
      </c>
      <c r="AE502" s="157" t="str">
        <f t="shared" si="150"/>
        <v>WH4_5</v>
      </c>
      <c r="AF502" s="157">
        <f t="shared" si="140"/>
        <v>2.4917071568632501E-2</v>
      </c>
      <c r="AG502" s="157" t="s">
        <v>18</v>
      </c>
      <c r="AH502" s="157" t="s">
        <v>196</v>
      </c>
      <c r="AL502" s="157" t="s">
        <v>350</v>
      </c>
      <c r="AM502" s="157" t="str">
        <f t="shared" si="151"/>
        <v>R_ES-LI</v>
      </c>
      <c r="AN502" s="157" t="str">
        <f t="shared" si="151"/>
        <v>WH4_5</v>
      </c>
      <c r="AO502" s="157">
        <f t="shared" si="142"/>
        <v>2.3916599319823598E-2</v>
      </c>
      <c r="AP502" s="157" t="s">
        <v>18</v>
      </c>
      <c r="AQ502" s="157" t="s">
        <v>193</v>
      </c>
      <c r="AU502" s="157" t="s">
        <v>350</v>
      </c>
      <c r="AV502" s="157" t="str">
        <f t="shared" si="152"/>
        <v>R_ES-LI</v>
      </c>
      <c r="AW502" s="157" t="str">
        <f t="shared" si="152"/>
        <v>WH4_5</v>
      </c>
      <c r="AX502" s="157">
        <f t="shared" si="144"/>
        <v>2.1583935635485999E-2</v>
      </c>
      <c r="AY502" s="157" t="s">
        <v>18</v>
      </c>
      <c r="AZ502" s="157" t="s">
        <v>192</v>
      </c>
      <c r="BD502" s="157" t="s">
        <v>350</v>
      </c>
      <c r="BE502" s="157" t="str">
        <f t="shared" si="153"/>
        <v>R_ES-LI</v>
      </c>
      <c r="BF502" s="157" t="str">
        <f t="shared" si="153"/>
        <v>WH4_5</v>
      </c>
      <c r="BG502" s="157">
        <f t="shared" si="149"/>
        <v>2.3916599319823598E-2</v>
      </c>
      <c r="BH502" s="157" t="s">
        <v>18</v>
      </c>
      <c r="BI502" s="157" t="s">
        <v>194</v>
      </c>
      <c r="BM502" s="157" t="s">
        <v>350</v>
      </c>
      <c r="BN502" s="157" t="str">
        <f t="shared" si="154"/>
        <v>R_ES-LI</v>
      </c>
      <c r="BO502" s="157" t="str">
        <f t="shared" si="154"/>
        <v>WH4_5</v>
      </c>
      <c r="BP502" s="157">
        <f t="shared" si="147"/>
        <v>2.1583935635485999E-2</v>
      </c>
      <c r="BQ502" s="157" t="s">
        <v>18</v>
      </c>
      <c r="BR502" s="157" t="s">
        <v>191</v>
      </c>
    </row>
    <row r="503" spans="11:70">
      <c r="K503" s="158" t="s">
        <v>350</v>
      </c>
      <c r="L503" s="157" t="str">
        <f t="shared" si="148"/>
        <v>R_ES-LI</v>
      </c>
      <c r="M503" s="157" t="str">
        <f t="shared" si="135"/>
        <v>WH6_7</v>
      </c>
      <c r="N503" s="157">
        <f t="shared" si="136"/>
        <v>2.12585220509218E-2</v>
      </c>
      <c r="O503" s="157" t="s">
        <v>18</v>
      </c>
      <c r="P503" s="157" t="s">
        <v>195</v>
      </c>
      <c r="T503" s="157" t="s">
        <v>350</v>
      </c>
      <c r="U503" s="157" t="str">
        <f t="shared" si="155"/>
        <v>R_ES-LI</v>
      </c>
      <c r="V503" s="157" t="str">
        <f t="shared" si="155"/>
        <v>WH6_7</v>
      </c>
      <c r="W503" s="157">
        <f t="shared" si="138"/>
        <v>2.3554467401049699E-2</v>
      </c>
      <c r="X503" s="157" t="s">
        <v>18</v>
      </c>
      <c r="Y503" s="157" t="s">
        <v>190</v>
      </c>
      <c r="AC503" s="157" t="s">
        <v>350</v>
      </c>
      <c r="AD503" s="157" t="str">
        <f t="shared" si="150"/>
        <v>R_ES-LI</v>
      </c>
      <c r="AE503" s="157" t="str">
        <f t="shared" si="150"/>
        <v>WH6_7</v>
      </c>
      <c r="AF503" s="157">
        <f t="shared" si="140"/>
        <v>2.2314948777941799E-2</v>
      </c>
      <c r="AG503" s="157" t="s">
        <v>18</v>
      </c>
      <c r="AH503" s="157" t="s">
        <v>196</v>
      </c>
      <c r="AL503" s="157" t="s">
        <v>350</v>
      </c>
      <c r="AM503" s="157" t="str">
        <f t="shared" si="151"/>
        <v>R_ES-LI</v>
      </c>
      <c r="AN503" s="157" t="str">
        <f t="shared" si="151"/>
        <v>WH6_7</v>
      </c>
      <c r="AO503" s="157">
        <f t="shared" si="142"/>
        <v>2.2630890443310299E-2</v>
      </c>
      <c r="AP503" s="157" t="s">
        <v>18</v>
      </c>
      <c r="AQ503" s="157" t="s">
        <v>193</v>
      </c>
      <c r="AU503" s="157" t="s">
        <v>350</v>
      </c>
      <c r="AV503" s="157" t="str">
        <f t="shared" si="152"/>
        <v>R_ES-LI</v>
      </c>
      <c r="AW503" s="157" t="str">
        <f t="shared" si="152"/>
        <v>WH6_7</v>
      </c>
      <c r="AX503" s="157">
        <f t="shared" si="144"/>
        <v>1.9566457499601699E-2</v>
      </c>
      <c r="AY503" s="157" t="s">
        <v>18</v>
      </c>
      <c r="AZ503" s="157" t="s">
        <v>192</v>
      </c>
      <c r="BD503" s="157" t="s">
        <v>350</v>
      </c>
      <c r="BE503" s="157" t="str">
        <f t="shared" si="153"/>
        <v>R_ES-LI</v>
      </c>
      <c r="BF503" s="157" t="str">
        <f t="shared" si="153"/>
        <v>WH6_7</v>
      </c>
      <c r="BG503" s="157">
        <f t="shared" si="149"/>
        <v>2.2630890443310299E-2</v>
      </c>
      <c r="BH503" s="157" t="s">
        <v>18</v>
      </c>
      <c r="BI503" s="157" t="s">
        <v>194</v>
      </c>
      <c r="BM503" s="157" t="s">
        <v>350</v>
      </c>
      <c r="BN503" s="157" t="str">
        <f t="shared" si="154"/>
        <v>R_ES-LI</v>
      </c>
      <c r="BO503" s="157" t="str">
        <f t="shared" si="154"/>
        <v>WH6_7</v>
      </c>
      <c r="BP503" s="157">
        <f t="shared" si="147"/>
        <v>1.9566457499601699E-2</v>
      </c>
      <c r="BQ503" s="157" t="s">
        <v>18</v>
      </c>
      <c r="BR503" s="157" t="s">
        <v>191</v>
      </c>
    </row>
    <row r="504" spans="11:70">
      <c r="K504" s="157" t="s">
        <v>350</v>
      </c>
      <c r="L504" s="157" t="str">
        <f t="shared" si="148"/>
        <v>R_ES-LI</v>
      </c>
      <c r="M504" s="157" t="str">
        <f t="shared" si="135"/>
        <v>WH8_9</v>
      </c>
      <c r="N504" s="157">
        <f t="shared" si="136"/>
        <v>2.07811308875425E-2</v>
      </c>
      <c r="O504" s="157" t="s">
        <v>18</v>
      </c>
      <c r="P504" s="157" t="s">
        <v>195</v>
      </c>
      <c r="T504" s="157" t="s">
        <v>350</v>
      </c>
      <c r="U504" s="157" t="str">
        <f t="shared" si="155"/>
        <v>R_ES-LI</v>
      </c>
      <c r="V504" s="157" t="str">
        <f t="shared" si="155"/>
        <v>WH8_9</v>
      </c>
      <c r="W504" s="157">
        <f t="shared" si="138"/>
        <v>2.4300205766701801E-2</v>
      </c>
      <c r="X504" s="157" t="s">
        <v>18</v>
      </c>
      <c r="Y504" s="157" t="s">
        <v>190</v>
      </c>
      <c r="AC504" s="157" t="s">
        <v>350</v>
      </c>
      <c r="AD504" s="157" t="str">
        <f t="shared" si="150"/>
        <v>R_ES-LI</v>
      </c>
      <c r="AE504" s="157" t="str">
        <f t="shared" si="150"/>
        <v>WH8_9</v>
      </c>
      <c r="AF504" s="157">
        <f t="shared" si="140"/>
        <v>2.06945793819697E-2</v>
      </c>
      <c r="AG504" s="157" t="s">
        <v>18</v>
      </c>
      <c r="AH504" s="157" t="s">
        <v>196</v>
      </c>
      <c r="AL504" s="157" t="s">
        <v>350</v>
      </c>
      <c r="AM504" s="157" t="str">
        <f t="shared" si="151"/>
        <v>R_ES-LI</v>
      </c>
      <c r="AN504" s="157" t="str">
        <f t="shared" si="151"/>
        <v>WH8_9</v>
      </c>
      <c r="AO504" s="157">
        <f t="shared" si="142"/>
        <v>2.2198516505466399E-2</v>
      </c>
      <c r="AP504" s="157" t="s">
        <v>18</v>
      </c>
      <c r="AQ504" s="157" t="s">
        <v>193</v>
      </c>
      <c r="AU504" s="157" t="s">
        <v>350</v>
      </c>
      <c r="AV504" s="157" t="str">
        <f t="shared" si="152"/>
        <v>R_ES-LI</v>
      </c>
      <c r="AW504" s="157" t="str">
        <f t="shared" si="152"/>
        <v>WH8_9</v>
      </c>
      <c r="AX504" s="157">
        <f t="shared" si="144"/>
        <v>1.89268898351184E-2</v>
      </c>
      <c r="AY504" s="157" t="s">
        <v>18</v>
      </c>
      <c r="AZ504" s="157" t="s">
        <v>192</v>
      </c>
      <c r="BD504" s="157" t="s">
        <v>350</v>
      </c>
      <c r="BE504" s="157" t="str">
        <f t="shared" si="153"/>
        <v>R_ES-LI</v>
      </c>
      <c r="BF504" s="157" t="str">
        <f t="shared" si="153"/>
        <v>WH8_9</v>
      </c>
      <c r="BG504" s="157">
        <f t="shared" si="149"/>
        <v>2.2198516505466399E-2</v>
      </c>
      <c r="BH504" s="157" t="s">
        <v>18</v>
      </c>
      <c r="BI504" s="157" t="s">
        <v>194</v>
      </c>
      <c r="BM504" s="157" t="s">
        <v>350</v>
      </c>
      <c r="BN504" s="157" t="str">
        <f t="shared" si="154"/>
        <v>R_ES-LI</v>
      </c>
      <c r="BO504" s="157" t="str">
        <f t="shared" si="154"/>
        <v>WH8_9</v>
      </c>
      <c r="BP504" s="157">
        <f t="shared" si="147"/>
        <v>1.89268898351184E-2</v>
      </c>
      <c r="BQ504" s="157" t="s">
        <v>18</v>
      </c>
      <c r="BR504" s="157" t="s">
        <v>191</v>
      </c>
    </row>
    <row r="505" spans="11:70">
      <c r="K505" s="157" t="s">
        <v>350</v>
      </c>
      <c r="L505" s="157" t="str">
        <f t="shared" si="148"/>
        <v>R_ES-LI</v>
      </c>
      <c r="M505" s="157" t="str">
        <f t="shared" si="135"/>
        <v>WH10_11</v>
      </c>
      <c r="N505" s="157">
        <f t="shared" si="136"/>
        <v>2.0724743126449299E-2</v>
      </c>
      <c r="O505" s="157" t="s">
        <v>18</v>
      </c>
      <c r="P505" s="157" t="s">
        <v>195</v>
      </c>
      <c r="T505" s="157" t="s">
        <v>350</v>
      </c>
      <c r="U505" s="157" t="str">
        <f t="shared" si="155"/>
        <v>R_ES-LI</v>
      </c>
      <c r="V505" s="157" t="str">
        <f t="shared" si="155"/>
        <v>WH10_11</v>
      </c>
      <c r="W505" s="157">
        <f t="shared" si="138"/>
        <v>2.6960606459662698E-2</v>
      </c>
      <c r="X505" s="157" t="s">
        <v>18</v>
      </c>
      <c r="Y505" s="157" t="s">
        <v>190</v>
      </c>
      <c r="AC505" s="157" t="s">
        <v>350</v>
      </c>
      <c r="AD505" s="157" t="str">
        <f t="shared" si="150"/>
        <v>R_ES-LI</v>
      </c>
      <c r="AE505" s="157" t="str">
        <f t="shared" si="150"/>
        <v>WH10_11</v>
      </c>
      <c r="AF505" s="157">
        <f t="shared" si="140"/>
        <v>2.0337356222063702E-2</v>
      </c>
      <c r="AG505" s="157" t="s">
        <v>18</v>
      </c>
      <c r="AH505" s="157" t="s">
        <v>196</v>
      </c>
      <c r="AL505" s="157" t="s">
        <v>350</v>
      </c>
      <c r="AM505" s="157" t="str">
        <f t="shared" si="151"/>
        <v>R_ES-LI</v>
      </c>
      <c r="AN505" s="157" t="str">
        <f t="shared" si="151"/>
        <v>WH10_11</v>
      </c>
      <c r="AO505" s="157">
        <f t="shared" si="142"/>
        <v>2.2894431747416202E-2</v>
      </c>
      <c r="AP505" s="157" t="s">
        <v>18</v>
      </c>
      <c r="AQ505" s="157" t="s">
        <v>193</v>
      </c>
      <c r="AU505" s="157" t="s">
        <v>350</v>
      </c>
      <c r="AV505" s="157" t="str">
        <f t="shared" si="152"/>
        <v>R_ES-LI</v>
      </c>
      <c r="AW505" s="157" t="str">
        <f t="shared" si="152"/>
        <v>WH10_11</v>
      </c>
      <c r="AX505" s="157">
        <f t="shared" si="144"/>
        <v>1.9316772940714301E-2</v>
      </c>
      <c r="AY505" s="157" t="s">
        <v>18</v>
      </c>
      <c r="AZ505" s="157" t="s">
        <v>192</v>
      </c>
      <c r="BD505" s="157" t="s">
        <v>350</v>
      </c>
      <c r="BE505" s="157" t="str">
        <f t="shared" si="153"/>
        <v>R_ES-LI</v>
      </c>
      <c r="BF505" s="157" t="str">
        <f t="shared" si="153"/>
        <v>WH10_11</v>
      </c>
      <c r="BG505" s="157">
        <f t="shared" si="149"/>
        <v>2.2894431747416202E-2</v>
      </c>
      <c r="BH505" s="157" t="s">
        <v>18</v>
      </c>
      <c r="BI505" s="157" t="s">
        <v>194</v>
      </c>
      <c r="BM505" s="157" t="s">
        <v>350</v>
      </c>
      <c r="BN505" s="157" t="str">
        <f t="shared" si="154"/>
        <v>R_ES-LI</v>
      </c>
      <c r="BO505" s="157" t="str">
        <f t="shared" si="154"/>
        <v>WH10_11</v>
      </c>
      <c r="BP505" s="157">
        <f t="shared" si="147"/>
        <v>1.9316772940714301E-2</v>
      </c>
      <c r="BQ505" s="157" t="s">
        <v>18</v>
      </c>
      <c r="BR505" s="157" t="s">
        <v>191</v>
      </c>
    </row>
    <row r="506" spans="11:70">
      <c r="K506" s="157" t="s">
        <v>350</v>
      </c>
      <c r="L506" s="157" t="str">
        <f t="shared" si="148"/>
        <v>R_ES-LI</v>
      </c>
      <c r="M506" s="157" t="str">
        <f t="shared" si="135"/>
        <v>WH12_13</v>
      </c>
      <c r="N506" s="157">
        <f t="shared" si="136"/>
        <v>2.13134263086159E-2</v>
      </c>
      <c r="O506" s="157" t="s">
        <v>18</v>
      </c>
      <c r="P506" s="157" t="s">
        <v>195</v>
      </c>
      <c r="T506" s="157" t="s">
        <v>350</v>
      </c>
      <c r="U506" s="157" t="str">
        <f t="shared" si="155"/>
        <v>R_ES-LI</v>
      </c>
      <c r="V506" s="157" t="str">
        <f t="shared" si="155"/>
        <v>WH12_13</v>
      </c>
      <c r="W506" s="157">
        <f t="shared" si="138"/>
        <v>2.8194153221252599E-2</v>
      </c>
      <c r="X506" s="157" t="s">
        <v>18</v>
      </c>
      <c r="Y506" s="157" t="s">
        <v>190</v>
      </c>
      <c r="AC506" s="157" t="s">
        <v>350</v>
      </c>
      <c r="AD506" s="157" t="str">
        <f t="shared" si="150"/>
        <v>R_ES-LI</v>
      </c>
      <c r="AE506" s="157" t="str">
        <f t="shared" si="150"/>
        <v>WH12_13</v>
      </c>
      <c r="AF506" s="157">
        <f t="shared" si="140"/>
        <v>2.15779233299048E-2</v>
      </c>
      <c r="AG506" s="157" t="s">
        <v>18</v>
      </c>
      <c r="AH506" s="157" t="s">
        <v>196</v>
      </c>
      <c r="AL506" s="157" t="s">
        <v>350</v>
      </c>
      <c r="AM506" s="157" t="str">
        <f t="shared" si="151"/>
        <v>R_ES-LI</v>
      </c>
      <c r="AN506" s="157" t="str">
        <f t="shared" si="151"/>
        <v>WH12_13</v>
      </c>
      <c r="AO506" s="157">
        <f t="shared" si="142"/>
        <v>2.4369922056626501E-2</v>
      </c>
      <c r="AP506" s="157" t="s">
        <v>18</v>
      </c>
      <c r="AQ506" s="157" t="s">
        <v>193</v>
      </c>
      <c r="AU506" s="157" t="s">
        <v>350</v>
      </c>
      <c r="AV506" s="157" t="str">
        <f t="shared" si="152"/>
        <v>R_ES-LI</v>
      </c>
      <c r="AW506" s="157" t="str">
        <f t="shared" si="152"/>
        <v>WH12_13</v>
      </c>
      <c r="AX506" s="157">
        <f t="shared" si="144"/>
        <v>2.1713679165996799E-2</v>
      </c>
      <c r="AY506" s="157" t="s">
        <v>18</v>
      </c>
      <c r="AZ506" s="157" t="s">
        <v>192</v>
      </c>
      <c r="BD506" s="157" t="s">
        <v>350</v>
      </c>
      <c r="BE506" s="157" t="str">
        <f t="shared" si="153"/>
        <v>R_ES-LI</v>
      </c>
      <c r="BF506" s="157" t="str">
        <f t="shared" si="153"/>
        <v>WH12_13</v>
      </c>
      <c r="BG506" s="157">
        <f t="shared" si="149"/>
        <v>2.4369922056626501E-2</v>
      </c>
      <c r="BH506" s="157" t="s">
        <v>18</v>
      </c>
      <c r="BI506" s="157" t="s">
        <v>194</v>
      </c>
      <c r="BM506" s="157" t="s">
        <v>350</v>
      </c>
      <c r="BN506" s="157" t="str">
        <f t="shared" si="154"/>
        <v>R_ES-LI</v>
      </c>
      <c r="BO506" s="157" t="str">
        <f t="shared" si="154"/>
        <v>WH12_13</v>
      </c>
      <c r="BP506" s="157">
        <f t="shared" si="147"/>
        <v>2.1713679165996799E-2</v>
      </c>
      <c r="BQ506" s="157" t="s">
        <v>18</v>
      </c>
      <c r="BR506" s="157" t="s">
        <v>191</v>
      </c>
    </row>
    <row r="507" spans="11:70">
      <c r="K507" s="158" t="s">
        <v>350</v>
      </c>
      <c r="L507" s="157" t="str">
        <f t="shared" si="148"/>
        <v>R_ES-LI</v>
      </c>
      <c r="M507" s="157" t="str">
        <f t="shared" si="135"/>
        <v>WH14_15</v>
      </c>
      <c r="N507" s="157">
        <f t="shared" si="136"/>
        <v>2.2469105630351701E-2</v>
      </c>
      <c r="O507" s="157" t="s">
        <v>18</v>
      </c>
      <c r="P507" s="157" t="s">
        <v>195</v>
      </c>
      <c r="T507" s="157" t="s">
        <v>350</v>
      </c>
      <c r="U507" s="157" t="str">
        <f t="shared" si="155"/>
        <v>R_ES-LI</v>
      </c>
      <c r="V507" s="157" t="str">
        <f t="shared" si="155"/>
        <v>WH14_15</v>
      </c>
      <c r="W507" s="157">
        <f t="shared" si="138"/>
        <v>2.77591077183275E-2</v>
      </c>
      <c r="X507" s="157" t="s">
        <v>18</v>
      </c>
      <c r="Y507" s="157" t="s">
        <v>190</v>
      </c>
      <c r="AC507" s="157" t="s">
        <v>350</v>
      </c>
      <c r="AD507" s="157" t="str">
        <f t="shared" si="150"/>
        <v>R_ES-LI</v>
      </c>
      <c r="AE507" s="157" t="str">
        <f t="shared" si="150"/>
        <v>WH14_15</v>
      </c>
      <c r="AF507" s="157">
        <f t="shared" si="140"/>
        <v>2.4437223084675701E-2</v>
      </c>
      <c r="AG507" s="157" t="s">
        <v>18</v>
      </c>
      <c r="AH507" s="157" t="s">
        <v>196</v>
      </c>
      <c r="AL507" s="157" t="s">
        <v>350</v>
      </c>
      <c r="AM507" s="157" t="str">
        <f t="shared" si="151"/>
        <v>R_ES-LI</v>
      </c>
      <c r="AN507" s="157" t="str">
        <f t="shared" si="151"/>
        <v>WH14_15</v>
      </c>
      <c r="AO507" s="157">
        <f t="shared" si="142"/>
        <v>2.5296656553616501E-2</v>
      </c>
      <c r="AP507" s="157" t="s">
        <v>18</v>
      </c>
      <c r="AQ507" s="157" t="s">
        <v>193</v>
      </c>
      <c r="AU507" s="157" t="s">
        <v>350</v>
      </c>
      <c r="AV507" s="157" t="str">
        <f t="shared" si="152"/>
        <v>R_ES-LI</v>
      </c>
      <c r="AW507" s="157" t="str">
        <f t="shared" si="152"/>
        <v>WH14_15</v>
      </c>
      <c r="AX507" s="157">
        <f t="shared" si="144"/>
        <v>2.31546162990083E-2</v>
      </c>
      <c r="AY507" s="157" t="s">
        <v>18</v>
      </c>
      <c r="AZ507" s="157" t="s">
        <v>192</v>
      </c>
      <c r="BD507" s="157" t="s">
        <v>350</v>
      </c>
      <c r="BE507" s="157" t="str">
        <f t="shared" si="153"/>
        <v>R_ES-LI</v>
      </c>
      <c r="BF507" s="157" t="str">
        <f t="shared" si="153"/>
        <v>WH14_15</v>
      </c>
      <c r="BG507" s="157">
        <f t="shared" si="149"/>
        <v>2.5296656553616501E-2</v>
      </c>
      <c r="BH507" s="157" t="s">
        <v>18</v>
      </c>
      <c r="BI507" s="157" t="s">
        <v>194</v>
      </c>
      <c r="BM507" s="157" t="s">
        <v>350</v>
      </c>
      <c r="BN507" s="157" t="str">
        <f t="shared" si="154"/>
        <v>R_ES-LI</v>
      </c>
      <c r="BO507" s="157" t="str">
        <f t="shared" si="154"/>
        <v>WH14_15</v>
      </c>
      <c r="BP507" s="157">
        <f t="shared" si="147"/>
        <v>2.31546162990083E-2</v>
      </c>
      <c r="BQ507" s="157" t="s">
        <v>18</v>
      </c>
      <c r="BR507" s="157" t="s">
        <v>191</v>
      </c>
    </row>
    <row r="508" spans="11:70">
      <c r="K508" s="157" t="s">
        <v>350</v>
      </c>
      <c r="L508" s="157" t="str">
        <f t="shared" si="148"/>
        <v>R_ES-LI</v>
      </c>
      <c r="M508" s="157" t="str">
        <f t="shared" si="135"/>
        <v>WH16_17</v>
      </c>
      <c r="N508" s="157">
        <f t="shared" si="136"/>
        <v>2.28058793544892E-2</v>
      </c>
      <c r="O508" s="157" t="s">
        <v>18</v>
      </c>
      <c r="P508" s="157" t="s">
        <v>195</v>
      </c>
      <c r="T508" s="157" t="s">
        <v>350</v>
      </c>
      <c r="U508" s="157" t="str">
        <f t="shared" si="155"/>
        <v>R_ES-LI</v>
      </c>
      <c r="V508" s="157" t="str">
        <f t="shared" si="155"/>
        <v>WH16_17</v>
      </c>
      <c r="W508" s="157">
        <f t="shared" si="138"/>
        <v>2.7022500142114401E-2</v>
      </c>
      <c r="X508" s="157" t="s">
        <v>18</v>
      </c>
      <c r="Y508" s="157" t="s">
        <v>190</v>
      </c>
      <c r="AC508" s="157" t="s">
        <v>350</v>
      </c>
      <c r="AD508" s="157" t="str">
        <f t="shared" si="150"/>
        <v>R_ES-LI</v>
      </c>
      <c r="AE508" s="157" t="str">
        <f t="shared" si="150"/>
        <v>WH16_17</v>
      </c>
      <c r="AF508" s="157">
        <f t="shared" si="140"/>
        <v>2.5705527690156701E-2</v>
      </c>
      <c r="AG508" s="157" t="s">
        <v>18</v>
      </c>
      <c r="AH508" s="157" t="s">
        <v>196</v>
      </c>
      <c r="AL508" s="157" t="s">
        <v>350</v>
      </c>
      <c r="AM508" s="157" t="str">
        <f t="shared" si="151"/>
        <v>R_ES-LI</v>
      </c>
      <c r="AN508" s="157" t="str">
        <f t="shared" si="151"/>
        <v>WH16_17</v>
      </c>
      <c r="AO508" s="157">
        <f t="shared" si="142"/>
        <v>2.5303534826348499E-2</v>
      </c>
      <c r="AP508" s="157" t="s">
        <v>18</v>
      </c>
      <c r="AQ508" s="157" t="s">
        <v>193</v>
      </c>
      <c r="AU508" s="157" t="s">
        <v>350</v>
      </c>
      <c r="AV508" s="157" t="str">
        <f t="shared" si="152"/>
        <v>R_ES-LI</v>
      </c>
      <c r="AW508" s="157" t="str">
        <f t="shared" si="152"/>
        <v>WH16_17</v>
      </c>
      <c r="AX508" s="157">
        <f t="shared" si="144"/>
        <v>2.3358570263712099E-2</v>
      </c>
      <c r="AY508" s="157" t="s">
        <v>18</v>
      </c>
      <c r="AZ508" s="157" t="s">
        <v>192</v>
      </c>
      <c r="BD508" s="157" t="s">
        <v>350</v>
      </c>
      <c r="BE508" s="157" t="str">
        <f t="shared" si="153"/>
        <v>R_ES-LI</v>
      </c>
      <c r="BF508" s="157" t="str">
        <f t="shared" si="153"/>
        <v>WH16_17</v>
      </c>
      <c r="BG508" s="157">
        <f t="shared" si="149"/>
        <v>2.5303534826348499E-2</v>
      </c>
      <c r="BH508" s="157" t="s">
        <v>18</v>
      </c>
      <c r="BI508" s="157" t="s">
        <v>194</v>
      </c>
      <c r="BM508" s="157" t="s">
        <v>350</v>
      </c>
      <c r="BN508" s="157" t="str">
        <f t="shared" si="154"/>
        <v>R_ES-LI</v>
      </c>
      <c r="BO508" s="157" t="str">
        <f t="shared" si="154"/>
        <v>WH16_17</v>
      </c>
      <c r="BP508" s="157">
        <f t="shared" si="147"/>
        <v>2.3358570263712099E-2</v>
      </c>
      <c r="BQ508" s="157" t="s">
        <v>18</v>
      </c>
      <c r="BR508" s="157" t="s">
        <v>191</v>
      </c>
    </row>
    <row r="509" spans="11:70">
      <c r="K509" s="157" t="s">
        <v>350</v>
      </c>
      <c r="L509" s="157" t="str">
        <f t="shared" si="148"/>
        <v>R_ES-LI</v>
      </c>
      <c r="M509" s="157" t="str">
        <f t="shared" si="135"/>
        <v>WH18_19</v>
      </c>
      <c r="N509" s="157">
        <f t="shared" si="136"/>
        <v>2.2833551053567502E-2</v>
      </c>
      <c r="O509" s="157" t="s">
        <v>18</v>
      </c>
      <c r="P509" s="157" t="s">
        <v>195</v>
      </c>
      <c r="T509" s="157" t="s">
        <v>350</v>
      </c>
      <c r="U509" s="157" t="str">
        <f t="shared" si="155"/>
        <v>R_ES-LI</v>
      </c>
      <c r="V509" s="157" t="str">
        <f t="shared" si="155"/>
        <v>WH18_19</v>
      </c>
      <c r="W509" s="157">
        <f t="shared" si="138"/>
        <v>2.67517944660614E-2</v>
      </c>
      <c r="X509" s="157" t="s">
        <v>18</v>
      </c>
      <c r="Y509" s="157" t="s">
        <v>190</v>
      </c>
      <c r="AC509" s="157" t="s">
        <v>350</v>
      </c>
      <c r="AD509" s="157" t="str">
        <f t="shared" si="150"/>
        <v>R_ES-LI</v>
      </c>
      <c r="AE509" s="157" t="str">
        <f t="shared" si="150"/>
        <v>WH18_19</v>
      </c>
      <c r="AF509" s="157">
        <f t="shared" si="140"/>
        <v>2.5592794365341599E-2</v>
      </c>
      <c r="AG509" s="157" t="s">
        <v>18</v>
      </c>
      <c r="AH509" s="157" t="s">
        <v>196</v>
      </c>
      <c r="AL509" s="157" t="s">
        <v>350</v>
      </c>
      <c r="AM509" s="157" t="str">
        <f t="shared" si="151"/>
        <v>R_ES-LI</v>
      </c>
      <c r="AN509" s="157" t="str">
        <f t="shared" si="151"/>
        <v>WH18_19</v>
      </c>
      <c r="AO509" s="157">
        <f t="shared" si="142"/>
        <v>2.4969586031286201E-2</v>
      </c>
      <c r="AP509" s="157" t="s">
        <v>18</v>
      </c>
      <c r="AQ509" s="157" t="s">
        <v>193</v>
      </c>
      <c r="AU509" s="157" t="s">
        <v>350</v>
      </c>
      <c r="AV509" s="157" t="str">
        <f t="shared" si="152"/>
        <v>R_ES-LI</v>
      </c>
      <c r="AW509" s="157" t="str">
        <f t="shared" si="152"/>
        <v>WH18_19</v>
      </c>
      <c r="AX509" s="157">
        <f t="shared" si="144"/>
        <v>2.3127630615324E-2</v>
      </c>
      <c r="AY509" s="157" t="s">
        <v>18</v>
      </c>
      <c r="AZ509" s="157" t="s">
        <v>192</v>
      </c>
      <c r="BD509" s="157" t="s">
        <v>350</v>
      </c>
      <c r="BE509" s="157" t="str">
        <f t="shared" si="153"/>
        <v>R_ES-LI</v>
      </c>
      <c r="BF509" s="157" t="str">
        <f t="shared" si="153"/>
        <v>WH18_19</v>
      </c>
      <c r="BG509" s="157">
        <f t="shared" si="149"/>
        <v>2.4969586031286201E-2</v>
      </c>
      <c r="BH509" s="157" t="s">
        <v>18</v>
      </c>
      <c r="BI509" s="157" t="s">
        <v>194</v>
      </c>
      <c r="BM509" s="157" t="s">
        <v>350</v>
      </c>
      <c r="BN509" s="157" t="str">
        <f t="shared" si="154"/>
        <v>R_ES-LI</v>
      </c>
      <c r="BO509" s="157" t="str">
        <f t="shared" si="154"/>
        <v>WH18_19</v>
      </c>
      <c r="BP509" s="157">
        <f t="shared" si="147"/>
        <v>2.3127630615324E-2</v>
      </c>
      <c r="BQ509" s="157" t="s">
        <v>18</v>
      </c>
      <c r="BR509" s="157" t="s">
        <v>191</v>
      </c>
    </row>
    <row r="510" spans="11:70">
      <c r="K510" s="157" t="s">
        <v>350</v>
      </c>
      <c r="L510" s="157" t="str">
        <f t="shared" si="148"/>
        <v>R_ES-LI</v>
      </c>
      <c r="M510" s="157" t="str">
        <f t="shared" si="135"/>
        <v>WH20_21</v>
      </c>
      <c r="N510" s="157">
        <f t="shared" si="136"/>
        <v>2.2715455782190402E-2</v>
      </c>
      <c r="O510" s="157" t="s">
        <v>18</v>
      </c>
      <c r="P510" s="157" t="s">
        <v>195</v>
      </c>
      <c r="T510" s="157" t="s">
        <v>350</v>
      </c>
      <c r="U510" s="157" t="str">
        <f t="shared" si="155"/>
        <v>R_ES-LI</v>
      </c>
      <c r="V510" s="157" t="str">
        <f t="shared" si="155"/>
        <v>WH20_21</v>
      </c>
      <c r="W510" s="157">
        <f t="shared" si="138"/>
        <v>2.8393351379152599E-2</v>
      </c>
      <c r="X510" s="157" t="s">
        <v>18</v>
      </c>
      <c r="Y510" s="157" t="s">
        <v>190</v>
      </c>
      <c r="AC510" s="157" t="s">
        <v>350</v>
      </c>
      <c r="AD510" s="157" t="str">
        <f t="shared" si="150"/>
        <v>R_ES-LI</v>
      </c>
      <c r="AE510" s="157" t="str">
        <f t="shared" si="150"/>
        <v>WH20_21</v>
      </c>
      <c r="AF510" s="157">
        <f t="shared" si="140"/>
        <v>2.51280963570105E-2</v>
      </c>
      <c r="AG510" s="157" t="s">
        <v>18</v>
      </c>
      <c r="AH510" s="157" t="s">
        <v>196</v>
      </c>
      <c r="AL510" s="157" t="s">
        <v>350</v>
      </c>
      <c r="AM510" s="157" t="str">
        <f t="shared" si="151"/>
        <v>R_ES-LI</v>
      </c>
      <c r="AN510" s="157" t="str">
        <f t="shared" si="151"/>
        <v>WH20_21</v>
      </c>
      <c r="AO510" s="157">
        <f t="shared" si="142"/>
        <v>2.51936667769471E-2</v>
      </c>
      <c r="AP510" s="157" t="s">
        <v>18</v>
      </c>
      <c r="AQ510" s="157" t="s">
        <v>193</v>
      </c>
      <c r="AU510" s="157" t="s">
        <v>350</v>
      </c>
      <c r="AV510" s="157" t="str">
        <f t="shared" si="152"/>
        <v>R_ES-LI</v>
      </c>
      <c r="AW510" s="157" t="str">
        <f t="shared" si="152"/>
        <v>WH20_21</v>
      </c>
      <c r="AX510" s="157">
        <f t="shared" si="144"/>
        <v>2.3066922677741498E-2</v>
      </c>
      <c r="AY510" s="157" t="s">
        <v>18</v>
      </c>
      <c r="AZ510" s="157" t="s">
        <v>192</v>
      </c>
      <c r="BD510" s="157" t="s">
        <v>350</v>
      </c>
      <c r="BE510" s="157" t="str">
        <f t="shared" si="153"/>
        <v>R_ES-LI</v>
      </c>
      <c r="BF510" s="157" t="str">
        <f t="shared" si="153"/>
        <v>WH20_21</v>
      </c>
      <c r="BG510" s="157">
        <f t="shared" si="149"/>
        <v>2.51936667769471E-2</v>
      </c>
      <c r="BH510" s="157" t="s">
        <v>18</v>
      </c>
      <c r="BI510" s="157" t="s">
        <v>194</v>
      </c>
      <c r="BM510" s="157" t="s">
        <v>350</v>
      </c>
      <c r="BN510" s="157" t="str">
        <f t="shared" si="154"/>
        <v>R_ES-LI</v>
      </c>
      <c r="BO510" s="157" t="str">
        <f t="shared" si="154"/>
        <v>WH20_21</v>
      </c>
      <c r="BP510" s="157">
        <f t="shared" si="147"/>
        <v>2.3066922677741498E-2</v>
      </c>
      <c r="BQ510" s="157" t="s">
        <v>18</v>
      </c>
      <c r="BR510" s="157" t="s">
        <v>191</v>
      </c>
    </row>
    <row r="511" spans="11:70">
      <c r="K511" s="158" t="s">
        <v>350</v>
      </c>
      <c r="L511" s="157" t="str">
        <f t="shared" si="148"/>
        <v>R_ES-LI</v>
      </c>
      <c r="M511" s="157" t="str">
        <f t="shared" si="135"/>
        <v>WH22_23</v>
      </c>
      <c r="N511" s="157">
        <f t="shared" si="136"/>
        <v>2.2889826289936899E-2</v>
      </c>
      <c r="O511" s="157" t="s">
        <v>18</v>
      </c>
      <c r="P511" s="157" t="s">
        <v>195</v>
      </c>
      <c r="T511" s="157" t="s">
        <v>350</v>
      </c>
      <c r="U511" s="157" t="str">
        <f t="shared" si="155"/>
        <v>R_ES-LI</v>
      </c>
      <c r="V511" s="157" t="str">
        <f t="shared" si="155"/>
        <v>WH22_23</v>
      </c>
      <c r="W511" s="157">
        <f t="shared" si="138"/>
        <v>2.8309781661700801E-2</v>
      </c>
      <c r="X511" s="157" t="s">
        <v>18</v>
      </c>
      <c r="Y511" s="157" t="s">
        <v>190</v>
      </c>
      <c r="AC511" s="157" t="s">
        <v>350</v>
      </c>
      <c r="AD511" s="157" t="str">
        <f t="shared" si="150"/>
        <v>R_ES-LI</v>
      </c>
      <c r="AE511" s="157" t="str">
        <f t="shared" si="150"/>
        <v>WH22_23</v>
      </c>
      <c r="AF511" s="157">
        <f t="shared" si="140"/>
        <v>2.54920738775338E-2</v>
      </c>
      <c r="AG511" s="157" t="s">
        <v>18</v>
      </c>
      <c r="AH511" s="157" t="s">
        <v>196</v>
      </c>
      <c r="AL511" s="157" t="s">
        <v>350</v>
      </c>
      <c r="AM511" s="157" t="str">
        <f t="shared" si="151"/>
        <v>R_ES-LI</v>
      </c>
      <c r="AN511" s="157" t="str">
        <f t="shared" si="151"/>
        <v>WH22_23</v>
      </c>
      <c r="AO511" s="157">
        <f t="shared" si="142"/>
        <v>2.5793097568826001E-2</v>
      </c>
      <c r="AP511" s="157" t="s">
        <v>18</v>
      </c>
      <c r="AQ511" s="157" t="s">
        <v>193</v>
      </c>
      <c r="AU511" s="157" t="s">
        <v>350</v>
      </c>
      <c r="AV511" s="157" t="str">
        <f t="shared" si="152"/>
        <v>R_ES-LI</v>
      </c>
      <c r="AW511" s="157" t="str">
        <f t="shared" si="152"/>
        <v>WH22_23</v>
      </c>
      <c r="AX511" s="157">
        <f t="shared" si="144"/>
        <v>2.46581494217923E-2</v>
      </c>
      <c r="AY511" s="157" t="s">
        <v>18</v>
      </c>
      <c r="AZ511" s="157" t="s">
        <v>192</v>
      </c>
      <c r="BD511" s="157" t="s">
        <v>350</v>
      </c>
      <c r="BE511" s="157" t="str">
        <f t="shared" si="153"/>
        <v>R_ES-LI</v>
      </c>
      <c r="BF511" s="157" t="str">
        <f t="shared" si="153"/>
        <v>WH22_23</v>
      </c>
      <c r="BG511" s="157">
        <f t="shared" si="149"/>
        <v>2.5793097568826001E-2</v>
      </c>
      <c r="BH511" s="157" t="s">
        <v>18</v>
      </c>
      <c r="BI511" s="157" t="s">
        <v>194</v>
      </c>
      <c r="BM511" s="157" t="s">
        <v>350</v>
      </c>
      <c r="BN511" s="157" t="str">
        <f t="shared" si="154"/>
        <v>R_ES-LI</v>
      </c>
      <c r="BO511" s="157" t="str">
        <f t="shared" si="154"/>
        <v>WH22_23</v>
      </c>
      <c r="BP511" s="157">
        <f t="shared" si="147"/>
        <v>2.46581494217923E-2</v>
      </c>
      <c r="BQ511" s="157" t="s">
        <v>18</v>
      </c>
      <c r="BR511" s="157" t="s">
        <v>191</v>
      </c>
    </row>
    <row r="512" spans="11:70">
      <c r="K512" s="157"/>
      <c r="L512" s="157"/>
      <c r="M512" s="157"/>
      <c r="N512" s="157"/>
      <c r="O512" s="157"/>
      <c r="P512" s="157"/>
      <c r="T512" s="157"/>
      <c r="U512" s="157"/>
      <c r="V512" s="157"/>
      <c r="W512" s="157"/>
      <c r="X512" s="157"/>
      <c r="Y512" s="157"/>
      <c r="AC512" s="157"/>
      <c r="AD512" s="157"/>
      <c r="AE512" s="157"/>
      <c r="AF512" s="157"/>
      <c r="AG512" s="157"/>
      <c r="AH512" s="157"/>
      <c r="AL512" s="157"/>
      <c r="AM512" s="157"/>
      <c r="AN512" s="157"/>
      <c r="AO512" s="157"/>
      <c r="AP512" s="157"/>
      <c r="AQ512" s="157"/>
      <c r="AU512" s="157"/>
      <c r="AV512" s="157"/>
      <c r="AW512" s="157"/>
      <c r="AX512" s="157"/>
      <c r="AY512" s="157"/>
      <c r="AZ512" s="157"/>
      <c r="BD512" s="157"/>
      <c r="BE512" s="157"/>
      <c r="BF512" s="157"/>
      <c r="BG512" s="157"/>
      <c r="BH512" s="157"/>
      <c r="BI512" s="157"/>
      <c r="BM512" s="157"/>
      <c r="BN512" s="157"/>
      <c r="BO512" s="157"/>
      <c r="BP512" s="157"/>
      <c r="BQ512" s="157"/>
      <c r="BR512" s="157"/>
    </row>
    <row r="513" spans="11:70">
      <c r="K513" s="157"/>
      <c r="L513" s="157"/>
      <c r="M513" s="157"/>
      <c r="N513" s="157"/>
      <c r="O513" s="157"/>
      <c r="P513" s="157"/>
      <c r="T513" s="157"/>
      <c r="U513" s="157"/>
      <c r="V513" s="157"/>
      <c r="W513" s="157"/>
      <c r="X513" s="157"/>
      <c r="Y513" s="157"/>
      <c r="AC513" s="157"/>
      <c r="AD513" s="157"/>
      <c r="AE513" s="157"/>
      <c r="AF513" s="157"/>
      <c r="AG513" s="157"/>
      <c r="AH513" s="157"/>
      <c r="AL513" s="157"/>
      <c r="AM513" s="157"/>
      <c r="AN513" s="157"/>
      <c r="AO513" s="157"/>
      <c r="AP513" s="157"/>
      <c r="AQ513" s="157"/>
      <c r="AU513" s="157"/>
      <c r="AV513" s="157"/>
      <c r="AW513" s="157"/>
      <c r="AX513" s="157"/>
      <c r="AY513" s="157"/>
      <c r="AZ513" s="157"/>
      <c r="BD513" s="157"/>
      <c r="BE513" s="157"/>
      <c r="BF513" s="157"/>
      <c r="BG513" s="157"/>
      <c r="BH513" s="157"/>
      <c r="BI513" s="157"/>
      <c r="BM513" s="157"/>
      <c r="BN513" s="157"/>
      <c r="BO513" s="157"/>
      <c r="BP513" s="157"/>
      <c r="BQ513" s="157"/>
      <c r="BR513" s="157"/>
    </row>
    <row r="514" spans="11:70">
      <c r="K514" s="157"/>
      <c r="L514" s="157"/>
      <c r="M514" s="157"/>
      <c r="N514" s="157"/>
      <c r="O514" s="157"/>
      <c r="P514" s="157"/>
      <c r="T514" s="157"/>
      <c r="U514" s="157"/>
      <c r="V514" s="157"/>
      <c r="W514" s="157"/>
      <c r="X514" s="157"/>
      <c r="Y514" s="157"/>
      <c r="AC514" s="157"/>
      <c r="AD514" s="157"/>
      <c r="AE514" s="157"/>
      <c r="AF514" s="157"/>
      <c r="AG514" s="157"/>
      <c r="AH514" s="157"/>
      <c r="AL514" s="157"/>
      <c r="AM514" s="157"/>
      <c r="AN514" s="157"/>
      <c r="AO514" s="157"/>
      <c r="AP514" s="157"/>
      <c r="AQ514" s="157"/>
      <c r="AU514" s="157"/>
      <c r="AV514" s="157"/>
      <c r="AW514" s="157"/>
      <c r="AX514" s="157"/>
      <c r="AY514" s="157"/>
      <c r="AZ514" s="157"/>
      <c r="BD514" s="157"/>
      <c r="BE514" s="157"/>
      <c r="BF514" s="157"/>
      <c r="BG514" s="157"/>
      <c r="BH514" s="157"/>
      <c r="BI514" s="157"/>
      <c r="BM514" s="157"/>
      <c r="BN514" s="157"/>
      <c r="BO514" s="157"/>
      <c r="BP514" s="157"/>
      <c r="BQ514" s="157"/>
      <c r="BR514" s="157"/>
    </row>
    <row r="515" spans="11:70">
      <c r="K515" s="158"/>
      <c r="L515" s="157"/>
      <c r="M515" s="157"/>
      <c r="N515" s="157"/>
      <c r="O515" s="157"/>
      <c r="P515" s="157"/>
      <c r="T515" s="157"/>
      <c r="U515" s="157"/>
      <c r="V515" s="157"/>
      <c r="W515" s="157"/>
      <c r="X515" s="157"/>
      <c r="Y515" s="157"/>
      <c r="AC515" s="157"/>
      <c r="AD515" s="157"/>
      <c r="AE515" s="157"/>
      <c r="AF515" s="157"/>
      <c r="AG515" s="157"/>
      <c r="AH515" s="157"/>
      <c r="AL515" s="157"/>
      <c r="AM515" s="157"/>
      <c r="AN515" s="157"/>
      <c r="AO515" s="157"/>
      <c r="AP515" s="157"/>
      <c r="AQ515" s="157"/>
      <c r="AU515" s="157"/>
      <c r="AV515" s="157"/>
      <c r="AW515" s="157"/>
      <c r="AX515" s="157"/>
      <c r="AY515" s="157"/>
      <c r="AZ515" s="157"/>
      <c r="BD515" s="157"/>
      <c r="BE515" s="157"/>
      <c r="BF515" s="157"/>
      <c r="BG515" s="157"/>
      <c r="BH515" s="157"/>
      <c r="BI515" s="157"/>
      <c r="BM515" s="157"/>
      <c r="BN515" s="157"/>
      <c r="BO515" s="157"/>
      <c r="BP515" s="157"/>
      <c r="BQ515" s="157"/>
      <c r="BR515" s="157"/>
    </row>
    <row r="516" spans="11:70">
      <c r="K516" s="157"/>
      <c r="L516" s="157"/>
      <c r="M516" s="157"/>
      <c r="N516" s="157"/>
      <c r="O516" s="157"/>
      <c r="P516" s="157"/>
      <c r="T516" s="157"/>
      <c r="U516" s="157"/>
      <c r="V516" s="157"/>
      <c r="W516" s="157"/>
      <c r="X516" s="157"/>
      <c r="Y516" s="157"/>
      <c r="AC516" s="157"/>
      <c r="AD516" s="157"/>
      <c r="AE516" s="157"/>
      <c r="AF516" s="157"/>
      <c r="AG516" s="157"/>
      <c r="AH516" s="157"/>
      <c r="AL516" s="157"/>
      <c r="AM516" s="157"/>
      <c r="AN516" s="157"/>
      <c r="AO516" s="157"/>
      <c r="AP516" s="157"/>
      <c r="AQ516" s="157"/>
      <c r="AU516" s="157"/>
      <c r="AV516" s="157"/>
      <c r="AW516" s="157"/>
      <c r="AX516" s="157"/>
      <c r="AY516" s="157"/>
      <c r="AZ516" s="157"/>
      <c r="BD516" s="157"/>
      <c r="BE516" s="157"/>
      <c r="BF516" s="157"/>
      <c r="BG516" s="157"/>
      <c r="BH516" s="157"/>
      <c r="BI516" s="157"/>
      <c r="BM516" s="157"/>
      <c r="BN516" s="157"/>
      <c r="BO516" s="157"/>
      <c r="BP516" s="157"/>
      <c r="BQ516" s="157"/>
      <c r="BR516" s="157"/>
    </row>
    <row r="517" spans="11:70">
      <c r="K517" s="157"/>
      <c r="L517" s="157"/>
      <c r="M517" s="157"/>
      <c r="N517" s="157"/>
      <c r="O517" s="157"/>
      <c r="P517" s="157"/>
      <c r="T517" s="157"/>
      <c r="U517" s="157"/>
      <c r="V517" s="157"/>
      <c r="W517" s="157"/>
      <c r="X517" s="157"/>
      <c r="Y517" s="157"/>
      <c r="AC517" s="157"/>
      <c r="AD517" s="157"/>
      <c r="AE517" s="157"/>
      <c r="AF517" s="157"/>
      <c r="AG517" s="157"/>
      <c r="AH517" s="157"/>
      <c r="AL517" s="157"/>
      <c r="AM517" s="157"/>
      <c r="AN517" s="157"/>
      <c r="AO517" s="157"/>
      <c r="AP517" s="157"/>
      <c r="AQ517" s="157"/>
      <c r="AU517" s="157"/>
      <c r="AV517" s="157"/>
      <c r="AW517" s="157"/>
      <c r="AX517" s="157"/>
      <c r="AY517" s="157"/>
      <c r="AZ517" s="157"/>
      <c r="BD517" s="157"/>
      <c r="BE517" s="157"/>
      <c r="BF517" s="157"/>
      <c r="BG517" s="157"/>
      <c r="BH517" s="157"/>
      <c r="BI517" s="157"/>
      <c r="BM517" s="157"/>
      <c r="BN517" s="157"/>
      <c r="BO517" s="157"/>
      <c r="BP517" s="157"/>
      <c r="BQ517" s="157"/>
      <c r="BR517" s="157"/>
    </row>
    <row r="518" spans="11:70">
      <c r="K518" s="157"/>
      <c r="L518" s="157"/>
      <c r="M518" s="157"/>
      <c r="N518" s="157"/>
      <c r="O518" s="157"/>
      <c r="P518" s="157"/>
      <c r="T518" s="157"/>
      <c r="U518" s="157"/>
      <c r="V518" s="157"/>
      <c r="W518" s="157"/>
      <c r="X518" s="157"/>
      <c r="Y518" s="157"/>
      <c r="AC518" s="157"/>
      <c r="AD518" s="157"/>
      <c r="AE518" s="157"/>
      <c r="AF518" s="157"/>
      <c r="AG518" s="157"/>
      <c r="AH518" s="157"/>
      <c r="AL518" s="157"/>
      <c r="AM518" s="157"/>
      <c r="AN518" s="157"/>
      <c r="AO518" s="157"/>
      <c r="AP518" s="157"/>
      <c r="AQ518" s="157"/>
      <c r="AU518" s="157"/>
      <c r="AV518" s="157"/>
      <c r="AW518" s="157"/>
      <c r="AX518" s="157"/>
      <c r="AY518" s="157"/>
      <c r="AZ518" s="157"/>
      <c r="BD518" s="157"/>
      <c r="BE518" s="157"/>
      <c r="BF518" s="157"/>
      <c r="BG518" s="157"/>
      <c r="BH518" s="157"/>
      <c r="BI518" s="157"/>
      <c r="BM518" s="157"/>
      <c r="BN518" s="157"/>
      <c r="BO518" s="157"/>
      <c r="BP518" s="157"/>
      <c r="BQ518" s="157"/>
      <c r="BR518" s="157"/>
    </row>
    <row r="519" spans="11:70">
      <c r="K519" s="158"/>
      <c r="L519" s="157"/>
      <c r="M519" s="157"/>
      <c r="N519" s="157"/>
      <c r="O519" s="157"/>
      <c r="P519" s="157"/>
      <c r="T519" s="157"/>
      <c r="U519" s="157"/>
      <c r="V519" s="157"/>
      <c r="W519" s="157"/>
      <c r="X519" s="157"/>
      <c r="Y519" s="157"/>
      <c r="AC519" s="157"/>
      <c r="AD519" s="157"/>
      <c r="AE519" s="157"/>
      <c r="AF519" s="157"/>
      <c r="AG519" s="157"/>
      <c r="AH519" s="157"/>
      <c r="AL519" s="157"/>
      <c r="AM519" s="157"/>
      <c r="AN519" s="157"/>
      <c r="AO519" s="157"/>
      <c r="AP519" s="157"/>
      <c r="AQ519" s="157"/>
      <c r="AU519" s="157"/>
      <c r="AV519" s="157"/>
      <c r="AW519" s="157"/>
      <c r="AX519" s="157"/>
      <c r="AY519" s="157"/>
      <c r="AZ519" s="157"/>
      <c r="BD519" s="157"/>
      <c r="BE519" s="157"/>
      <c r="BF519" s="157"/>
      <c r="BG519" s="157"/>
      <c r="BH519" s="157"/>
      <c r="BI519" s="157"/>
      <c r="BM519" s="157"/>
      <c r="BN519" s="157"/>
      <c r="BO519" s="157"/>
      <c r="BP519" s="157"/>
      <c r="BQ519" s="157"/>
      <c r="BR519" s="157"/>
    </row>
    <row r="520" spans="11:70">
      <c r="K520" s="157"/>
      <c r="L520" s="157"/>
      <c r="M520" s="157"/>
      <c r="N520" s="157"/>
      <c r="O520" s="157"/>
      <c r="P520" s="157"/>
      <c r="T520" s="157"/>
      <c r="U520" s="157"/>
      <c r="V520" s="157"/>
      <c r="W520" s="157"/>
      <c r="X520" s="157"/>
      <c r="Y520" s="157"/>
      <c r="AC520" s="157"/>
      <c r="AD520" s="157"/>
      <c r="AE520" s="157"/>
      <c r="AF520" s="157"/>
      <c r="AG520" s="157"/>
      <c r="AH520" s="157"/>
      <c r="AL520" s="157"/>
      <c r="AM520" s="157"/>
      <c r="AN520" s="157"/>
      <c r="AO520" s="157"/>
      <c r="AP520" s="157"/>
      <c r="AQ520" s="157"/>
      <c r="AU520" s="157"/>
      <c r="AV520" s="157"/>
      <c r="AW520" s="157"/>
      <c r="AX520" s="157"/>
      <c r="AY520" s="157"/>
      <c r="AZ520" s="157"/>
      <c r="BD520" s="157"/>
      <c r="BE520" s="157"/>
      <c r="BF520" s="157"/>
      <c r="BG520" s="157"/>
      <c r="BH520" s="157"/>
      <c r="BI520" s="157"/>
      <c r="BM520" s="157"/>
      <c r="BN520" s="157"/>
      <c r="BO520" s="157"/>
      <c r="BP520" s="157"/>
      <c r="BQ520" s="157"/>
      <c r="BR520" s="157"/>
    </row>
    <row r="521" spans="11:70">
      <c r="K521" s="157"/>
      <c r="L521" s="157"/>
      <c r="M521" s="157"/>
      <c r="N521" s="157"/>
      <c r="O521" s="157"/>
      <c r="P521" s="157"/>
      <c r="T521" s="157"/>
      <c r="U521" s="157"/>
      <c r="V521" s="157"/>
      <c r="W521" s="157"/>
      <c r="X521" s="157"/>
      <c r="Y521" s="157"/>
      <c r="AC521" s="157"/>
      <c r="AD521" s="157"/>
      <c r="AE521" s="157"/>
      <c r="AF521" s="157"/>
      <c r="AG521" s="157"/>
      <c r="AH521" s="157"/>
      <c r="AL521" s="157"/>
      <c r="AM521" s="157"/>
      <c r="AN521" s="157"/>
      <c r="AO521" s="157"/>
      <c r="AP521" s="157"/>
      <c r="AQ521" s="157"/>
      <c r="AU521" s="157"/>
      <c r="AV521" s="157"/>
      <c r="AW521" s="157"/>
      <c r="AX521" s="157"/>
      <c r="AY521" s="157"/>
      <c r="AZ521" s="157"/>
      <c r="BD521" s="157"/>
      <c r="BE521" s="157"/>
      <c r="BF521" s="157"/>
      <c r="BG521" s="157"/>
      <c r="BH521" s="157"/>
      <c r="BI521" s="157"/>
      <c r="BM521" s="157"/>
      <c r="BN521" s="157"/>
      <c r="BO521" s="157"/>
      <c r="BP521" s="157"/>
      <c r="BQ521" s="157"/>
      <c r="BR521" s="157"/>
    </row>
    <row r="522" spans="11:70">
      <c r="K522" s="157"/>
      <c r="L522" s="157"/>
      <c r="M522" s="157"/>
      <c r="N522" s="157"/>
      <c r="O522" s="157"/>
      <c r="P522" s="157"/>
      <c r="T522" s="157"/>
      <c r="U522" s="157"/>
      <c r="V522" s="157"/>
      <c r="W522" s="157"/>
      <c r="X522" s="157"/>
      <c r="Y522" s="157"/>
      <c r="AC522" s="157"/>
      <c r="AD522" s="157"/>
      <c r="AE522" s="157"/>
      <c r="AF522" s="157"/>
      <c r="AG522" s="157"/>
      <c r="AH522" s="157"/>
      <c r="AL522" s="157"/>
      <c r="AM522" s="157"/>
      <c r="AN522" s="157"/>
      <c r="AO522" s="157"/>
      <c r="AP522" s="157"/>
      <c r="AQ522" s="157"/>
      <c r="AU522" s="157"/>
      <c r="AV522" s="157"/>
      <c r="AW522" s="157"/>
      <c r="AX522" s="157"/>
      <c r="AY522" s="157"/>
      <c r="AZ522" s="157"/>
      <c r="BD522" s="157"/>
      <c r="BE522" s="157"/>
      <c r="BF522" s="157"/>
      <c r="BG522" s="157"/>
      <c r="BH522" s="157"/>
      <c r="BI522" s="157"/>
      <c r="BM522" s="157"/>
      <c r="BN522" s="157"/>
      <c r="BO522" s="157"/>
      <c r="BP522" s="157"/>
      <c r="BQ522" s="157"/>
      <c r="BR522" s="157"/>
    </row>
    <row r="523" spans="11:70">
      <c r="K523" s="158"/>
      <c r="L523" s="157"/>
      <c r="M523" s="157"/>
      <c r="N523" s="157"/>
      <c r="O523" s="157"/>
      <c r="P523" s="157"/>
      <c r="T523" s="157"/>
      <c r="U523" s="157"/>
      <c r="V523" s="157"/>
      <c r="W523" s="157"/>
      <c r="X523" s="157"/>
      <c r="Y523" s="157"/>
      <c r="AC523" s="157"/>
      <c r="AD523" s="157"/>
      <c r="AE523" s="157"/>
      <c r="AF523" s="157"/>
      <c r="AG523" s="157"/>
      <c r="AH523" s="157"/>
      <c r="AL523" s="157"/>
      <c r="AM523" s="157"/>
      <c r="AN523" s="157"/>
      <c r="AO523" s="157"/>
      <c r="AP523" s="157"/>
      <c r="AQ523" s="157"/>
      <c r="AU523" s="157"/>
      <c r="AV523" s="157"/>
      <c r="AW523" s="157"/>
      <c r="AX523" s="157"/>
      <c r="AY523" s="157"/>
      <c r="AZ523" s="157"/>
      <c r="BD523" s="157"/>
      <c r="BE523" s="157"/>
      <c r="BF523" s="157"/>
      <c r="BG523" s="157"/>
      <c r="BH523" s="157"/>
      <c r="BI523" s="157"/>
      <c r="BM523" s="157"/>
      <c r="BN523" s="157"/>
      <c r="BO523" s="157"/>
      <c r="BP523" s="157"/>
      <c r="BQ523" s="157"/>
      <c r="BR523" s="157"/>
    </row>
    <row r="524" spans="11:70">
      <c r="K524" s="157"/>
      <c r="L524" s="157"/>
      <c r="M524" s="157"/>
      <c r="N524" s="157"/>
      <c r="O524" s="157"/>
      <c r="P524" s="157"/>
      <c r="T524" s="157"/>
      <c r="U524" s="157"/>
      <c r="V524" s="157"/>
      <c r="W524" s="157"/>
      <c r="X524" s="157"/>
      <c r="Y524" s="157"/>
      <c r="AC524" s="157"/>
      <c r="AD524" s="157"/>
      <c r="AE524" s="157"/>
      <c r="AF524" s="157"/>
      <c r="AG524" s="157"/>
      <c r="AH524" s="157"/>
      <c r="AL524" s="157"/>
      <c r="AM524" s="157"/>
      <c r="AN524" s="157"/>
      <c r="AO524" s="157"/>
      <c r="AP524" s="157"/>
      <c r="AQ524" s="157"/>
      <c r="AU524" s="157"/>
      <c r="AV524" s="157"/>
      <c r="AW524" s="157"/>
      <c r="AX524" s="157"/>
      <c r="AY524" s="157"/>
      <c r="AZ524" s="157"/>
      <c r="BD524" s="157"/>
      <c r="BE524" s="157"/>
      <c r="BF524" s="157"/>
      <c r="BG524" s="157"/>
      <c r="BH524" s="157"/>
      <c r="BI524" s="157"/>
      <c r="BM524" s="157"/>
      <c r="BN524" s="157"/>
      <c r="BO524" s="157"/>
      <c r="BP524" s="157"/>
      <c r="BQ524" s="157"/>
      <c r="BR524" s="157"/>
    </row>
    <row r="525" spans="11:70">
      <c r="K525" s="157"/>
      <c r="L525" s="157"/>
      <c r="M525" s="157"/>
      <c r="N525" s="157"/>
      <c r="O525" s="157"/>
      <c r="P525" s="157"/>
      <c r="T525" s="157"/>
      <c r="U525" s="157"/>
      <c r="V525" s="157"/>
      <c r="W525" s="157"/>
      <c r="X525" s="157"/>
      <c r="Y525" s="157"/>
      <c r="AC525" s="157"/>
      <c r="AD525" s="157"/>
      <c r="AE525" s="157"/>
      <c r="AF525" s="157"/>
      <c r="AG525" s="157"/>
      <c r="AH525" s="157"/>
      <c r="AL525" s="157"/>
      <c r="AM525" s="157"/>
      <c r="AN525" s="157"/>
      <c r="AO525" s="157"/>
      <c r="AP525" s="157"/>
      <c r="AQ525" s="157"/>
      <c r="AU525" s="157"/>
      <c r="AV525" s="157"/>
      <c r="AW525" s="157"/>
      <c r="AX525" s="157"/>
      <c r="AY525" s="157"/>
      <c r="AZ525" s="157"/>
      <c r="BD525" s="157"/>
      <c r="BE525" s="157"/>
      <c r="BF525" s="157"/>
      <c r="BG525" s="157"/>
      <c r="BH525" s="157"/>
      <c r="BI525" s="157"/>
      <c r="BM525" s="157"/>
      <c r="BN525" s="157"/>
      <c r="BO525" s="157"/>
      <c r="BP525" s="157"/>
      <c r="BQ525" s="157"/>
      <c r="BR525" s="157"/>
    </row>
    <row r="526" spans="11:70">
      <c r="K526" s="157"/>
      <c r="L526" s="157"/>
      <c r="M526" s="157"/>
      <c r="N526" s="157"/>
      <c r="O526" s="157"/>
      <c r="P526" s="157"/>
      <c r="T526" s="157"/>
      <c r="U526" s="157"/>
      <c r="V526" s="157"/>
      <c r="W526" s="157"/>
      <c r="X526" s="157"/>
      <c r="Y526" s="157"/>
      <c r="AC526" s="157"/>
      <c r="AD526" s="157"/>
      <c r="AE526" s="157"/>
      <c r="AF526" s="157"/>
      <c r="AG526" s="157"/>
      <c r="AH526" s="157"/>
      <c r="AL526" s="157"/>
      <c r="AM526" s="157"/>
      <c r="AN526" s="157"/>
      <c r="AO526" s="157"/>
      <c r="AP526" s="157"/>
      <c r="AQ526" s="157"/>
      <c r="AU526" s="157"/>
      <c r="AV526" s="157"/>
      <c r="AW526" s="157"/>
      <c r="AX526" s="157"/>
      <c r="AY526" s="157"/>
      <c r="AZ526" s="157"/>
      <c r="BD526" s="157"/>
      <c r="BE526" s="157"/>
      <c r="BF526" s="157"/>
      <c r="BG526" s="157"/>
      <c r="BH526" s="157"/>
      <c r="BI526" s="157"/>
      <c r="BM526" s="157"/>
      <c r="BN526" s="157"/>
      <c r="BO526" s="157"/>
      <c r="BP526" s="157"/>
      <c r="BQ526" s="157"/>
      <c r="BR526" s="157"/>
    </row>
    <row r="527" spans="11:70">
      <c r="K527" s="158"/>
      <c r="L527" s="157"/>
      <c r="M527" s="157"/>
      <c r="N527" s="157"/>
      <c r="O527" s="157"/>
      <c r="P527" s="157"/>
      <c r="T527" s="157"/>
      <c r="U527" s="157"/>
      <c r="V527" s="157"/>
      <c r="W527" s="157"/>
      <c r="X527" s="157"/>
      <c r="Y527" s="157"/>
      <c r="AC527" s="157"/>
      <c r="AD527" s="157"/>
      <c r="AE527" s="157"/>
      <c r="AF527" s="157"/>
      <c r="AG527" s="157"/>
      <c r="AH527" s="157"/>
      <c r="AL527" s="157"/>
      <c r="AM527" s="157"/>
      <c r="AN527" s="157"/>
      <c r="AO527" s="157"/>
      <c r="AP527" s="157"/>
      <c r="AQ527" s="157"/>
      <c r="AU527" s="157"/>
      <c r="AV527" s="157"/>
      <c r="AW527" s="157"/>
      <c r="AX527" s="157"/>
      <c r="AY527" s="157"/>
      <c r="AZ527" s="157"/>
      <c r="BD527" s="157"/>
      <c r="BE527" s="157"/>
      <c r="BF527" s="157"/>
      <c r="BG527" s="157"/>
      <c r="BH527" s="157"/>
      <c r="BI527" s="157"/>
      <c r="BM527" s="157"/>
      <c r="BN527" s="157"/>
      <c r="BO527" s="157"/>
      <c r="BP527" s="157"/>
      <c r="BQ527" s="157"/>
      <c r="BR527" s="157"/>
    </row>
    <row r="528" spans="11:70">
      <c r="K528" s="157"/>
      <c r="L528" s="157"/>
      <c r="M528" s="157"/>
      <c r="N528" s="157"/>
      <c r="O528" s="157"/>
      <c r="P528" s="157"/>
      <c r="T528" s="157"/>
      <c r="U528" s="157"/>
      <c r="V528" s="157"/>
      <c r="W528" s="157"/>
      <c r="X528" s="157"/>
      <c r="Y528" s="157"/>
      <c r="AC528" s="157"/>
      <c r="AD528" s="157"/>
      <c r="AE528" s="157"/>
      <c r="AF528" s="157"/>
      <c r="AG528" s="157"/>
      <c r="AH528" s="157"/>
      <c r="AL528" s="157"/>
      <c r="AM528" s="157"/>
      <c r="AN528" s="157"/>
      <c r="AO528" s="157"/>
      <c r="AP528" s="157"/>
      <c r="AQ528" s="157"/>
      <c r="AU528" s="157"/>
      <c r="AV528" s="157"/>
      <c r="AW528" s="157"/>
      <c r="AX528" s="157"/>
      <c r="AY528" s="157"/>
      <c r="AZ528" s="157"/>
      <c r="BD528" s="157"/>
      <c r="BE528" s="157"/>
      <c r="BF528" s="157"/>
      <c r="BG528" s="157"/>
      <c r="BH528" s="157"/>
      <c r="BI528" s="157"/>
      <c r="BM528" s="157"/>
      <c r="BN528" s="157"/>
      <c r="BO528" s="157"/>
      <c r="BP528" s="157"/>
      <c r="BQ528" s="157"/>
      <c r="BR528" s="157"/>
    </row>
    <row r="529" spans="11:70">
      <c r="K529" s="157"/>
      <c r="L529" s="157"/>
      <c r="M529" s="157"/>
      <c r="N529" s="157"/>
      <c r="O529" s="157"/>
      <c r="P529" s="157"/>
      <c r="T529" s="157"/>
      <c r="U529" s="157"/>
      <c r="V529" s="157"/>
      <c r="W529" s="157"/>
      <c r="X529" s="157"/>
      <c r="Y529" s="157"/>
      <c r="AC529" s="157"/>
      <c r="AD529" s="157"/>
      <c r="AE529" s="157"/>
      <c r="AF529" s="157"/>
      <c r="AG529" s="157"/>
      <c r="AH529" s="157"/>
      <c r="AL529" s="157"/>
      <c r="AM529" s="157"/>
      <c r="AN529" s="157"/>
      <c r="AO529" s="157"/>
      <c r="AP529" s="157"/>
      <c r="AQ529" s="157"/>
      <c r="AU529" s="157"/>
      <c r="AV529" s="157"/>
      <c r="AW529" s="157"/>
      <c r="AX529" s="157"/>
      <c r="AY529" s="157"/>
      <c r="AZ529" s="157"/>
      <c r="BD529" s="157"/>
      <c r="BE529" s="157"/>
      <c r="BF529" s="157"/>
      <c r="BG529" s="157"/>
      <c r="BH529" s="157"/>
      <c r="BI529" s="157"/>
      <c r="BM529" s="157"/>
      <c r="BN529" s="157"/>
      <c r="BO529" s="157"/>
      <c r="BP529" s="157"/>
      <c r="BQ529" s="157"/>
      <c r="BR529" s="157"/>
    </row>
    <row r="530" spans="11:70">
      <c r="K530" s="157"/>
      <c r="L530" s="157"/>
      <c r="M530" s="157"/>
      <c r="N530" s="157"/>
      <c r="O530" s="157"/>
      <c r="P530" s="157"/>
      <c r="T530" s="157"/>
      <c r="U530" s="157"/>
      <c r="V530" s="157"/>
      <c r="W530" s="157"/>
      <c r="X530" s="157"/>
      <c r="Y530" s="157"/>
      <c r="AC530" s="157"/>
      <c r="AD530" s="157"/>
      <c r="AE530" s="157"/>
      <c r="AF530" s="157"/>
      <c r="AG530" s="157"/>
      <c r="AH530" s="157"/>
      <c r="AL530" s="157"/>
      <c r="AM530" s="157"/>
      <c r="AN530" s="157"/>
      <c r="AO530" s="157"/>
      <c r="AP530" s="157"/>
      <c r="AQ530" s="157"/>
      <c r="AU530" s="157"/>
      <c r="AV530" s="157"/>
      <c r="AW530" s="157"/>
      <c r="AX530" s="157"/>
      <c r="AY530" s="157"/>
      <c r="AZ530" s="157"/>
      <c r="BD530" s="157"/>
      <c r="BE530" s="157"/>
      <c r="BF530" s="157"/>
      <c r="BG530" s="157"/>
      <c r="BH530" s="157"/>
      <c r="BI530" s="157"/>
      <c r="BM530" s="157"/>
      <c r="BN530" s="157"/>
      <c r="BO530" s="157"/>
      <c r="BP530" s="157"/>
      <c r="BQ530" s="157"/>
      <c r="BR530" s="157"/>
    </row>
    <row r="531" spans="11:70">
      <c r="K531" s="158"/>
      <c r="L531" s="157"/>
      <c r="M531" s="157"/>
      <c r="N531" s="157"/>
      <c r="O531" s="157"/>
      <c r="P531" s="157"/>
      <c r="T531" s="157"/>
      <c r="U531" s="157"/>
      <c r="V531" s="157"/>
      <c r="W531" s="157"/>
      <c r="X531" s="157"/>
      <c r="Y531" s="157"/>
      <c r="AC531" s="157"/>
      <c r="AD531" s="157"/>
      <c r="AE531" s="157"/>
      <c r="AF531" s="157"/>
      <c r="AG531" s="157"/>
      <c r="AH531" s="157"/>
      <c r="AL531" s="157"/>
      <c r="AM531" s="157"/>
      <c r="AN531" s="157"/>
      <c r="AO531" s="157"/>
      <c r="AP531" s="157"/>
      <c r="AQ531" s="157"/>
      <c r="AU531" s="157"/>
      <c r="AV531" s="157"/>
      <c r="AW531" s="157"/>
      <c r="AX531" s="157"/>
      <c r="AY531" s="157"/>
      <c r="AZ531" s="157"/>
      <c r="BD531" s="157"/>
      <c r="BE531" s="157"/>
      <c r="BF531" s="157"/>
      <c r="BG531" s="157"/>
      <c r="BH531" s="157"/>
      <c r="BI531" s="157"/>
      <c r="BM531" s="157"/>
      <c r="BN531" s="157"/>
      <c r="BO531" s="157"/>
      <c r="BP531" s="157"/>
      <c r="BQ531" s="157"/>
      <c r="BR531" s="157"/>
    </row>
    <row r="532" spans="11:70">
      <c r="K532" s="157"/>
      <c r="L532" s="157"/>
      <c r="M532" s="157"/>
      <c r="N532" s="157"/>
      <c r="O532" s="157"/>
      <c r="P532" s="157"/>
      <c r="T532" s="157"/>
      <c r="U532" s="157"/>
      <c r="V532" s="157"/>
      <c r="W532" s="157"/>
      <c r="X532" s="157"/>
      <c r="Y532" s="157"/>
      <c r="AC532" s="157"/>
      <c r="AD532" s="157"/>
      <c r="AE532" s="157"/>
      <c r="AF532" s="157"/>
      <c r="AG532" s="157"/>
      <c r="AH532" s="157"/>
      <c r="AL532" s="157"/>
      <c r="AM532" s="157"/>
      <c r="AN532" s="157"/>
      <c r="AO532" s="157"/>
      <c r="AP532" s="157"/>
      <c r="AQ532" s="157"/>
      <c r="AU532" s="157"/>
      <c r="AV532" s="157"/>
      <c r="AW532" s="157"/>
      <c r="AX532" s="157"/>
      <c r="AY532" s="157"/>
      <c r="AZ532" s="157"/>
      <c r="BD532" s="157"/>
      <c r="BE532" s="157"/>
      <c r="BF532" s="157"/>
      <c r="BG532" s="157"/>
      <c r="BH532" s="157"/>
      <c r="BI532" s="157"/>
      <c r="BM532" s="157"/>
      <c r="BN532" s="157"/>
      <c r="BO532" s="157"/>
      <c r="BP532" s="157"/>
      <c r="BQ532" s="157"/>
      <c r="BR532" s="157"/>
    </row>
    <row r="533" spans="11:70">
      <c r="K533" s="157"/>
      <c r="L533" s="157"/>
      <c r="M533" s="157"/>
      <c r="N533" s="157"/>
      <c r="O533" s="157"/>
      <c r="P533" s="157"/>
      <c r="T533" s="157"/>
      <c r="U533" s="157"/>
      <c r="V533" s="157"/>
      <c r="W533" s="157"/>
      <c r="X533" s="157"/>
      <c r="Y533" s="157"/>
      <c r="AC533" s="157"/>
      <c r="AD533" s="157"/>
      <c r="AE533" s="157"/>
      <c r="AF533" s="157"/>
      <c r="AG533" s="157"/>
      <c r="AH533" s="157"/>
      <c r="AL533" s="157"/>
      <c r="AM533" s="157"/>
      <c r="AN533" s="157"/>
      <c r="AO533" s="157"/>
      <c r="AP533" s="157"/>
      <c r="AQ533" s="157"/>
      <c r="AU533" s="157"/>
      <c r="AV533" s="157"/>
      <c r="AW533" s="157"/>
      <c r="AX533" s="157"/>
      <c r="AY533" s="157"/>
      <c r="AZ533" s="157"/>
      <c r="BD533" s="157"/>
      <c r="BE533" s="157"/>
      <c r="BF533" s="157"/>
      <c r="BG533" s="157"/>
      <c r="BH533" s="157"/>
      <c r="BI533" s="157"/>
      <c r="BM533" s="157"/>
      <c r="BN533" s="157"/>
      <c r="BO533" s="157"/>
      <c r="BP533" s="157"/>
      <c r="BQ533" s="157"/>
      <c r="BR533" s="157"/>
    </row>
    <row r="534" spans="11:70">
      <c r="K534" s="157"/>
      <c r="L534" s="157"/>
      <c r="M534" s="157"/>
      <c r="N534" s="157"/>
      <c r="O534" s="157"/>
      <c r="P534" s="157"/>
      <c r="T534" s="157"/>
      <c r="U534" s="157"/>
      <c r="V534" s="157"/>
      <c r="W534" s="157"/>
      <c r="X534" s="157"/>
      <c r="Y534" s="157"/>
      <c r="AC534" s="157"/>
      <c r="AD534" s="157"/>
      <c r="AE534" s="157"/>
      <c r="AF534" s="157"/>
      <c r="AG534" s="157"/>
      <c r="AH534" s="157"/>
      <c r="AL534" s="157"/>
      <c r="AM534" s="157"/>
      <c r="AN534" s="157"/>
      <c r="AO534" s="157"/>
      <c r="AP534" s="157"/>
      <c r="AQ534" s="157"/>
      <c r="AU534" s="157"/>
      <c r="AV534" s="157"/>
      <c r="AW534" s="157"/>
      <c r="AX534" s="157"/>
      <c r="AY534" s="157"/>
      <c r="AZ534" s="157"/>
      <c r="BD534" s="157"/>
      <c r="BE534" s="157"/>
      <c r="BF534" s="157"/>
      <c r="BG534" s="157"/>
      <c r="BH534" s="157"/>
      <c r="BI534" s="157"/>
      <c r="BM534" s="157"/>
      <c r="BN534" s="157"/>
      <c r="BO534" s="157"/>
      <c r="BP534" s="157"/>
      <c r="BQ534" s="157"/>
      <c r="BR534" s="157"/>
    </row>
    <row r="535" spans="11:70">
      <c r="K535" s="158"/>
      <c r="L535" s="157"/>
      <c r="M535" s="157"/>
      <c r="N535" s="157"/>
      <c r="O535" s="157"/>
      <c r="P535" s="157"/>
      <c r="T535" s="157"/>
      <c r="U535" s="157"/>
      <c r="V535" s="157"/>
      <c r="W535" s="157"/>
      <c r="X535" s="157"/>
      <c r="Y535" s="157"/>
      <c r="AC535" s="157"/>
      <c r="AD535" s="157"/>
      <c r="AE535" s="157"/>
      <c r="AF535" s="157"/>
      <c r="AG535" s="157"/>
      <c r="AH535" s="157"/>
      <c r="AL535" s="157"/>
      <c r="AM535" s="157"/>
      <c r="AN535" s="157"/>
      <c r="AO535" s="157"/>
      <c r="AP535" s="157"/>
      <c r="AQ535" s="157"/>
      <c r="AU535" s="157"/>
      <c r="AV535" s="157"/>
      <c r="AW535" s="157"/>
      <c r="AX535" s="157"/>
      <c r="AY535" s="157"/>
      <c r="AZ535" s="157"/>
      <c r="BD535" s="157"/>
      <c r="BE535" s="157"/>
      <c r="BF535" s="157"/>
      <c r="BG535" s="157"/>
      <c r="BH535" s="157"/>
      <c r="BI535" s="157"/>
      <c r="BM535" s="157"/>
      <c r="BN535" s="157"/>
      <c r="BO535" s="157"/>
      <c r="BP535" s="157"/>
      <c r="BQ535" s="157"/>
      <c r="BR535" s="157"/>
    </row>
    <row r="536" spans="11:70">
      <c r="K536" s="157"/>
      <c r="L536" s="157"/>
      <c r="M536" s="157"/>
      <c r="N536" s="157"/>
      <c r="O536" s="157"/>
      <c r="P536" s="157"/>
      <c r="T536" s="157"/>
      <c r="U536" s="157"/>
      <c r="V536" s="157"/>
      <c r="W536" s="157"/>
      <c r="X536" s="157"/>
      <c r="Y536" s="157"/>
      <c r="AC536" s="157"/>
      <c r="AD536" s="157"/>
      <c r="AE536" s="157"/>
      <c r="AF536" s="157"/>
      <c r="AG536" s="157"/>
      <c r="AH536" s="157"/>
      <c r="AL536" s="157"/>
      <c r="AM536" s="157"/>
      <c r="AN536" s="157"/>
      <c r="AO536" s="157"/>
      <c r="AP536" s="157"/>
      <c r="AQ536" s="157"/>
      <c r="AU536" s="157"/>
      <c r="AV536" s="157"/>
      <c r="AW536" s="157"/>
      <c r="AX536" s="157"/>
      <c r="AY536" s="157"/>
      <c r="AZ536" s="157"/>
      <c r="BD536" s="157"/>
      <c r="BE536" s="157"/>
      <c r="BF536" s="157"/>
      <c r="BG536" s="157"/>
      <c r="BH536" s="157"/>
      <c r="BI536" s="157"/>
      <c r="BM536" s="157"/>
      <c r="BN536" s="157"/>
      <c r="BO536" s="157"/>
      <c r="BP536" s="157"/>
      <c r="BQ536" s="157"/>
      <c r="BR536" s="157"/>
    </row>
    <row r="537" spans="11:70">
      <c r="K537" s="157"/>
      <c r="L537" s="157"/>
      <c r="M537" s="157"/>
      <c r="N537" s="157"/>
      <c r="O537" s="157"/>
      <c r="P537" s="157"/>
      <c r="T537" s="157"/>
      <c r="U537" s="157"/>
      <c r="V537" s="157"/>
      <c r="W537" s="157"/>
      <c r="X537" s="157"/>
      <c r="Y537" s="157"/>
      <c r="AC537" s="157"/>
      <c r="AD537" s="157"/>
      <c r="AE537" s="157"/>
      <c r="AF537" s="157"/>
      <c r="AG537" s="157"/>
      <c r="AH537" s="157"/>
      <c r="AL537" s="157"/>
      <c r="AM537" s="157"/>
      <c r="AN537" s="157"/>
      <c r="AO537" s="157"/>
      <c r="AP537" s="157"/>
      <c r="AQ537" s="157"/>
      <c r="AU537" s="157"/>
      <c r="AV537" s="157"/>
      <c r="AW537" s="157"/>
      <c r="AX537" s="157"/>
      <c r="AY537" s="157"/>
      <c r="AZ537" s="157"/>
      <c r="BD537" s="157"/>
      <c r="BE537" s="157"/>
      <c r="BF537" s="157"/>
      <c r="BG537" s="157"/>
      <c r="BH537" s="157"/>
      <c r="BI537" s="157"/>
      <c r="BM537" s="157"/>
      <c r="BN537" s="157"/>
      <c r="BO537" s="157"/>
      <c r="BP537" s="157"/>
      <c r="BQ537" s="157"/>
      <c r="BR537" s="157"/>
    </row>
    <row r="538" spans="11:70">
      <c r="K538" s="157"/>
      <c r="L538" s="157"/>
      <c r="M538" s="157"/>
      <c r="N538" s="157"/>
      <c r="O538" s="157"/>
      <c r="P538" s="157"/>
      <c r="T538" s="157"/>
      <c r="U538" s="157"/>
      <c r="V538" s="157"/>
      <c r="W538" s="157"/>
      <c r="X538" s="157"/>
      <c r="Y538" s="157"/>
      <c r="AC538" s="157"/>
      <c r="AD538" s="157"/>
      <c r="AE538" s="157"/>
      <c r="AF538" s="157"/>
      <c r="AG538" s="157"/>
      <c r="AH538" s="157"/>
      <c r="AL538" s="157"/>
      <c r="AM538" s="157"/>
      <c r="AN538" s="157"/>
      <c r="AO538" s="157"/>
      <c r="AP538" s="157"/>
      <c r="AQ538" s="157"/>
      <c r="AU538" s="157"/>
      <c r="AV538" s="157"/>
      <c r="AW538" s="157"/>
      <c r="AX538" s="157"/>
      <c r="AY538" s="157"/>
      <c r="AZ538" s="157"/>
      <c r="BD538" s="157"/>
      <c r="BE538" s="157"/>
      <c r="BF538" s="157"/>
      <c r="BG538" s="157"/>
      <c r="BH538" s="157"/>
      <c r="BI538" s="157"/>
      <c r="BM538" s="157"/>
      <c r="BN538" s="157"/>
      <c r="BO538" s="157"/>
      <c r="BP538" s="157"/>
      <c r="BQ538" s="157"/>
      <c r="BR538" s="157"/>
    </row>
    <row r="539" spans="11:70">
      <c r="K539" s="158"/>
      <c r="L539" s="157"/>
      <c r="M539" s="157"/>
      <c r="N539" s="157"/>
      <c r="O539" s="157"/>
      <c r="P539" s="157"/>
      <c r="T539" s="157"/>
      <c r="U539" s="157"/>
      <c r="V539" s="157"/>
      <c r="W539" s="157"/>
      <c r="X539" s="157"/>
      <c r="Y539" s="157"/>
      <c r="AC539" s="157"/>
      <c r="AD539" s="157"/>
      <c r="AE539" s="157"/>
      <c r="AF539" s="157"/>
      <c r="AG539" s="157"/>
      <c r="AH539" s="157"/>
      <c r="AL539" s="157"/>
      <c r="AM539" s="157"/>
      <c r="AN539" s="157"/>
      <c r="AO539" s="157"/>
      <c r="AP539" s="157"/>
      <c r="AQ539" s="157"/>
      <c r="AU539" s="157"/>
      <c r="AV539" s="157"/>
      <c r="AW539" s="157"/>
      <c r="AX539" s="157"/>
      <c r="AY539" s="157"/>
      <c r="AZ539" s="157"/>
      <c r="BD539" s="157"/>
      <c r="BE539" s="157"/>
      <c r="BF539" s="157"/>
      <c r="BG539" s="157"/>
      <c r="BH539" s="157"/>
      <c r="BI539" s="157"/>
      <c r="BM539" s="157"/>
      <c r="BN539" s="157"/>
      <c r="BO539" s="157"/>
      <c r="BP539" s="157"/>
      <c r="BQ539" s="157"/>
      <c r="BR539" s="157"/>
    </row>
    <row r="540" spans="11:70">
      <c r="K540" s="157"/>
      <c r="L540" s="157"/>
      <c r="M540" s="157"/>
      <c r="N540" s="157"/>
      <c r="O540" s="157"/>
      <c r="P540" s="157"/>
      <c r="T540" s="157"/>
      <c r="U540" s="157"/>
      <c r="V540" s="157"/>
      <c r="W540" s="157"/>
      <c r="X540" s="157"/>
      <c r="Y540" s="157"/>
      <c r="AC540" s="157"/>
      <c r="AD540" s="157"/>
      <c r="AE540" s="157"/>
      <c r="AF540" s="157"/>
      <c r="AG540" s="157"/>
      <c r="AH540" s="157"/>
      <c r="AL540" s="157"/>
      <c r="AM540" s="157"/>
      <c r="AN540" s="157"/>
      <c r="AO540" s="157"/>
      <c r="AP540" s="157"/>
      <c r="AQ540" s="157"/>
      <c r="AU540" s="157"/>
      <c r="AV540" s="157"/>
      <c r="AW540" s="157"/>
      <c r="AX540" s="157"/>
      <c r="AY540" s="157"/>
      <c r="AZ540" s="157"/>
      <c r="BD540" s="157"/>
      <c r="BE540" s="157"/>
      <c r="BF540" s="157"/>
      <c r="BG540" s="157"/>
      <c r="BH540" s="157"/>
      <c r="BI540" s="157"/>
      <c r="BM540" s="157"/>
      <c r="BN540" s="157"/>
      <c r="BO540" s="157"/>
      <c r="BP540" s="157"/>
      <c r="BQ540" s="157"/>
      <c r="BR540" s="157"/>
    </row>
    <row r="541" spans="11:70">
      <c r="K541" s="157"/>
      <c r="L541" s="157"/>
      <c r="M541" s="157"/>
      <c r="N541" s="157"/>
      <c r="O541" s="157"/>
      <c r="P541" s="157"/>
      <c r="T541" s="157"/>
      <c r="U541" s="157"/>
      <c r="V541" s="157"/>
      <c r="W541" s="157"/>
      <c r="X541" s="157"/>
      <c r="Y541" s="157"/>
      <c r="AC541" s="157"/>
      <c r="AD541" s="157"/>
      <c r="AE541" s="157"/>
      <c r="AF541" s="157"/>
      <c r="AG541" s="157"/>
      <c r="AH541" s="157"/>
      <c r="AL541" s="157"/>
      <c r="AM541" s="157"/>
      <c r="AN541" s="157"/>
      <c r="AO541" s="157"/>
      <c r="AP541" s="157"/>
      <c r="AQ541" s="157"/>
      <c r="AU541" s="157"/>
      <c r="AV541" s="157"/>
      <c r="AW541" s="157"/>
      <c r="AX541" s="157"/>
      <c r="AY541" s="157"/>
      <c r="AZ541" s="157"/>
      <c r="BD541" s="157"/>
      <c r="BE541" s="157"/>
      <c r="BF541" s="157"/>
      <c r="BG541" s="157"/>
      <c r="BH541" s="157"/>
      <c r="BI541" s="157"/>
      <c r="BM541" s="157"/>
      <c r="BN541" s="157"/>
      <c r="BO541" s="157"/>
      <c r="BP541" s="157"/>
      <c r="BQ541" s="157"/>
      <c r="BR541" s="157"/>
    </row>
    <row r="542" spans="11:70">
      <c r="K542" s="157"/>
      <c r="L542" s="157"/>
      <c r="M542" s="157"/>
      <c r="N542" s="157"/>
      <c r="O542" s="157"/>
      <c r="P542" s="157"/>
      <c r="T542" s="157"/>
      <c r="U542" s="157"/>
      <c r="V542" s="157"/>
      <c r="W542" s="157"/>
      <c r="X542" s="157"/>
      <c r="Y542" s="157"/>
      <c r="AC542" s="157"/>
      <c r="AD542" s="157"/>
      <c r="AE542" s="157"/>
      <c r="AF542" s="157"/>
      <c r="AG542" s="157"/>
      <c r="AH542" s="157"/>
      <c r="AL542" s="157"/>
      <c r="AM542" s="157"/>
      <c r="AN542" s="157"/>
      <c r="AO542" s="157"/>
      <c r="AP542" s="157"/>
      <c r="AQ542" s="157"/>
      <c r="AU542" s="157"/>
      <c r="AV542" s="157"/>
      <c r="AW542" s="157"/>
      <c r="AX542" s="157"/>
      <c r="AY542" s="157"/>
      <c r="AZ542" s="157"/>
      <c r="BD542" s="157"/>
      <c r="BE542" s="157"/>
      <c r="BF542" s="157"/>
      <c r="BG542" s="157"/>
      <c r="BH542" s="157"/>
      <c r="BI542" s="157"/>
      <c r="BM542" s="157"/>
      <c r="BN542" s="157"/>
      <c r="BO542" s="157"/>
      <c r="BP542" s="157"/>
      <c r="BQ542" s="157"/>
      <c r="BR542" s="157"/>
    </row>
    <row r="543" spans="11:70">
      <c r="K543" s="158"/>
      <c r="L543" s="157"/>
      <c r="M543" s="157"/>
      <c r="N543" s="157"/>
      <c r="O543" s="157"/>
      <c r="P543" s="157"/>
      <c r="T543" s="157"/>
      <c r="U543" s="157"/>
      <c r="V543" s="157"/>
      <c r="W543" s="157"/>
      <c r="X543" s="157"/>
      <c r="Y543" s="157"/>
      <c r="AC543" s="157"/>
      <c r="AD543" s="157"/>
      <c r="AE543" s="157"/>
      <c r="AF543" s="157"/>
      <c r="AG543" s="157"/>
      <c r="AH543" s="157"/>
      <c r="AL543" s="157"/>
      <c r="AM543" s="157"/>
      <c r="AN543" s="157"/>
      <c r="AO543" s="157"/>
      <c r="AP543" s="157"/>
      <c r="AQ543" s="157"/>
      <c r="AU543" s="157"/>
      <c r="AV543" s="157"/>
      <c r="AW543" s="157"/>
      <c r="AX543" s="157"/>
      <c r="AY543" s="157"/>
      <c r="AZ543" s="157"/>
      <c r="BD543" s="157"/>
      <c r="BE543" s="157"/>
      <c r="BF543" s="157"/>
      <c r="BG543" s="157"/>
      <c r="BH543" s="157"/>
      <c r="BI543" s="157"/>
      <c r="BM543" s="157"/>
      <c r="BN543" s="157"/>
      <c r="BO543" s="157"/>
      <c r="BP543" s="157"/>
      <c r="BQ543" s="157"/>
      <c r="BR543" s="157"/>
    </row>
    <row r="544" spans="11:70">
      <c r="K544" s="157"/>
      <c r="L544" s="157"/>
      <c r="M544" s="157"/>
      <c r="N544" s="157"/>
      <c r="O544" s="157"/>
      <c r="P544" s="157"/>
      <c r="T544" s="157"/>
      <c r="U544" s="157"/>
      <c r="V544" s="157"/>
      <c r="W544" s="157"/>
      <c r="X544" s="157"/>
      <c r="Y544" s="157"/>
      <c r="AC544" s="157"/>
      <c r="AD544" s="157"/>
      <c r="AE544" s="157"/>
      <c r="AF544" s="157"/>
      <c r="AG544" s="157"/>
      <c r="AH544" s="157"/>
      <c r="AL544" s="157"/>
      <c r="AM544" s="157"/>
      <c r="AN544" s="157"/>
      <c r="AO544" s="157"/>
      <c r="AP544" s="157"/>
      <c r="AQ544" s="157"/>
      <c r="AU544" s="157"/>
      <c r="AV544" s="157"/>
      <c r="AW544" s="157"/>
      <c r="AX544" s="157"/>
      <c r="AY544" s="157"/>
      <c r="AZ544" s="157"/>
      <c r="BD544" s="157"/>
      <c r="BE544" s="157"/>
      <c r="BF544" s="157"/>
      <c r="BG544" s="157"/>
      <c r="BH544" s="157"/>
      <c r="BI544" s="157"/>
      <c r="BM544" s="157"/>
      <c r="BN544" s="157"/>
      <c r="BO544" s="157"/>
      <c r="BP544" s="157"/>
      <c r="BQ544" s="157"/>
      <c r="BR544" s="157"/>
    </row>
    <row r="545" spans="11:70">
      <c r="K545" s="157"/>
      <c r="L545" s="157"/>
      <c r="M545" s="157"/>
      <c r="N545" s="157"/>
      <c r="O545" s="157"/>
      <c r="P545" s="157"/>
      <c r="T545" s="157"/>
      <c r="U545" s="157"/>
      <c r="V545" s="157"/>
      <c r="W545" s="157"/>
      <c r="X545" s="157"/>
      <c r="Y545" s="157"/>
      <c r="AC545" s="157"/>
      <c r="AD545" s="157"/>
      <c r="AE545" s="157"/>
      <c r="AF545" s="157"/>
      <c r="AG545" s="157"/>
      <c r="AH545" s="157"/>
      <c r="AL545" s="157"/>
      <c r="AM545" s="157"/>
      <c r="AN545" s="157"/>
      <c r="AO545" s="157"/>
      <c r="AP545" s="157"/>
      <c r="AQ545" s="157"/>
      <c r="AU545" s="157"/>
      <c r="AV545" s="157"/>
      <c r="AW545" s="157"/>
      <c r="AX545" s="157"/>
      <c r="AY545" s="157"/>
      <c r="AZ545" s="157"/>
      <c r="BD545" s="157"/>
      <c r="BE545" s="157"/>
      <c r="BF545" s="157"/>
      <c r="BG545" s="157"/>
      <c r="BH545" s="157"/>
      <c r="BI545" s="157"/>
      <c r="BM545" s="157"/>
      <c r="BN545" s="157"/>
      <c r="BO545" s="157"/>
      <c r="BP545" s="157"/>
      <c r="BQ545" s="157"/>
      <c r="BR545" s="157"/>
    </row>
    <row r="546" spans="11:70">
      <c r="K546" s="157"/>
      <c r="L546" s="157"/>
      <c r="M546" s="157"/>
      <c r="N546" s="157"/>
      <c r="O546" s="157"/>
      <c r="P546" s="157"/>
      <c r="T546" s="157"/>
      <c r="U546" s="157"/>
      <c r="V546" s="157"/>
      <c r="W546" s="157"/>
      <c r="X546" s="157"/>
      <c r="Y546" s="157"/>
      <c r="AC546" s="157"/>
      <c r="AD546" s="157"/>
      <c r="AE546" s="157"/>
      <c r="AF546" s="157"/>
      <c r="AG546" s="157"/>
      <c r="AH546" s="157"/>
      <c r="AL546" s="157"/>
      <c r="AM546" s="157"/>
      <c r="AN546" s="157"/>
      <c r="AO546" s="157"/>
      <c r="AP546" s="157"/>
      <c r="AQ546" s="157"/>
      <c r="AU546" s="157"/>
      <c r="AV546" s="157"/>
      <c r="AW546" s="157"/>
      <c r="AX546" s="157"/>
      <c r="AY546" s="157"/>
      <c r="AZ546" s="157"/>
      <c r="BD546" s="157"/>
      <c r="BE546" s="157"/>
      <c r="BF546" s="157"/>
      <c r="BG546" s="157"/>
      <c r="BH546" s="157"/>
      <c r="BI546" s="157"/>
      <c r="BM546" s="157"/>
      <c r="BN546" s="157"/>
      <c r="BO546" s="157"/>
      <c r="BP546" s="157"/>
      <c r="BQ546" s="157"/>
      <c r="BR546" s="157"/>
    </row>
    <row r="547" spans="11:70">
      <c r="K547" s="158"/>
      <c r="L547" s="157"/>
      <c r="M547" s="157"/>
      <c r="N547" s="157"/>
      <c r="O547" s="157"/>
      <c r="P547" s="157"/>
      <c r="T547" s="157"/>
      <c r="U547" s="157"/>
      <c r="V547" s="157"/>
      <c r="W547" s="157"/>
      <c r="X547" s="157"/>
      <c r="Y547" s="157"/>
      <c r="AC547" s="157"/>
      <c r="AD547" s="157"/>
      <c r="AE547" s="157"/>
      <c r="AF547" s="157"/>
      <c r="AG547" s="157"/>
      <c r="AH547" s="157"/>
      <c r="AL547" s="157"/>
      <c r="AM547" s="157"/>
      <c r="AN547" s="157"/>
      <c r="AO547" s="157"/>
      <c r="AP547" s="157"/>
      <c r="AQ547" s="157"/>
      <c r="AU547" s="157"/>
      <c r="AV547" s="157"/>
      <c r="AW547" s="157"/>
      <c r="AX547" s="157"/>
      <c r="AY547" s="157"/>
      <c r="AZ547" s="157"/>
      <c r="BD547" s="157"/>
      <c r="BE547" s="157"/>
      <c r="BF547" s="157"/>
      <c r="BG547" s="157"/>
      <c r="BH547" s="157"/>
      <c r="BI547" s="157"/>
      <c r="BM547" s="157"/>
      <c r="BN547" s="157"/>
      <c r="BO547" s="157"/>
      <c r="BP547" s="157"/>
      <c r="BQ547" s="157"/>
      <c r="BR547" s="157"/>
    </row>
    <row r="548" spans="11:70">
      <c r="K548" s="157"/>
      <c r="L548" s="157"/>
      <c r="M548" s="157"/>
      <c r="N548" s="157"/>
      <c r="O548" s="157"/>
      <c r="P548" s="157"/>
      <c r="T548" s="157"/>
      <c r="U548" s="157"/>
      <c r="V548" s="157"/>
      <c r="W548" s="157"/>
      <c r="X548" s="157"/>
      <c r="Y548" s="157"/>
      <c r="AC548" s="157"/>
      <c r="AD548" s="157"/>
      <c r="AE548" s="157"/>
      <c r="AF548" s="157"/>
      <c r="AG548" s="157"/>
      <c r="AH548" s="157"/>
      <c r="AL548" s="157"/>
      <c r="AM548" s="157"/>
      <c r="AN548" s="157"/>
      <c r="AO548" s="157"/>
      <c r="AP548" s="157"/>
      <c r="AQ548" s="157"/>
      <c r="AU548" s="157"/>
      <c r="AV548" s="157"/>
      <c r="AW548" s="157"/>
      <c r="AX548" s="157"/>
      <c r="AY548" s="157"/>
      <c r="AZ548" s="157"/>
      <c r="BD548" s="157"/>
      <c r="BE548" s="157"/>
      <c r="BF548" s="157"/>
      <c r="BG548" s="157"/>
      <c r="BH548" s="157"/>
      <c r="BI548" s="157"/>
      <c r="BM548" s="157"/>
      <c r="BN548" s="157"/>
      <c r="BO548" s="157"/>
      <c r="BP548" s="157"/>
      <c r="BQ548" s="157"/>
      <c r="BR548" s="157"/>
    </row>
    <row r="549" spans="11:70">
      <c r="K549" s="157"/>
      <c r="L549" s="157"/>
      <c r="M549" s="157"/>
      <c r="N549" s="157"/>
      <c r="O549" s="157"/>
      <c r="P549" s="157"/>
      <c r="T549" s="157"/>
      <c r="U549" s="157"/>
      <c r="V549" s="157"/>
      <c r="W549" s="157"/>
      <c r="X549" s="157"/>
      <c r="Y549" s="157"/>
      <c r="AC549" s="157"/>
      <c r="AD549" s="157"/>
      <c r="AE549" s="157"/>
      <c r="AF549" s="157"/>
      <c r="AG549" s="157"/>
      <c r="AH549" s="157"/>
      <c r="AL549" s="157"/>
      <c r="AM549" s="157"/>
      <c r="AN549" s="157"/>
      <c r="AO549" s="157"/>
      <c r="AP549" s="157"/>
      <c r="AQ549" s="157"/>
      <c r="AU549" s="157"/>
      <c r="AV549" s="157"/>
      <c r="AW549" s="157"/>
      <c r="AX549" s="157"/>
      <c r="AY549" s="157"/>
      <c r="AZ549" s="157"/>
      <c r="BD549" s="157"/>
      <c r="BE549" s="157"/>
      <c r="BF549" s="157"/>
      <c r="BG549" s="157"/>
      <c r="BH549" s="157"/>
      <c r="BI549" s="157"/>
      <c r="BM549" s="157"/>
      <c r="BN549" s="157"/>
      <c r="BO549" s="157"/>
      <c r="BP549" s="157"/>
      <c r="BQ549" s="157"/>
      <c r="BR549" s="157"/>
    </row>
    <row r="550" spans="11:70">
      <c r="K550" s="157"/>
      <c r="L550" s="157"/>
      <c r="M550" s="157"/>
      <c r="N550" s="157"/>
      <c r="O550" s="157"/>
      <c r="P550" s="157"/>
      <c r="T550" s="157"/>
      <c r="U550" s="157"/>
      <c r="V550" s="157"/>
      <c r="W550" s="157"/>
      <c r="X550" s="157"/>
      <c r="Y550" s="157"/>
      <c r="AC550" s="157"/>
      <c r="AD550" s="157"/>
      <c r="AE550" s="157"/>
      <c r="AF550" s="157"/>
      <c r="AG550" s="157"/>
      <c r="AH550" s="157"/>
      <c r="AL550" s="157"/>
      <c r="AM550" s="157"/>
      <c r="AN550" s="157"/>
      <c r="AO550" s="157"/>
      <c r="AP550" s="157"/>
      <c r="AQ550" s="157"/>
      <c r="AU550" s="157"/>
      <c r="AV550" s="157"/>
      <c r="AW550" s="157"/>
      <c r="AX550" s="157"/>
      <c r="AY550" s="157"/>
      <c r="AZ550" s="157"/>
      <c r="BD550" s="157"/>
      <c r="BE550" s="157"/>
      <c r="BF550" s="157"/>
      <c r="BG550" s="157"/>
      <c r="BH550" s="157"/>
      <c r="BI550" s="157"/>
      <c r="BM550" s="157"/>
      <c r="BN550" s="157"/>
      <c r="BO550" s="157"/>
      <c r="BP550" s="157"/>
      <c r="BQ550" s="157"/>
      <c r="BR550" s="157"/>
    </row>
    <row r="551" spans="11:70">
      <c r="K551" s="158"/>
      <c r="L551" s="157"/>
      <c r="M551" s="157"/>
      <c r="N551" s="157"/>
      <c r="O551" s="157"/>
      <c r="P551" s="157"/>
      <c r="T551" s="157"/>
      <c r="U551" s="157"/>
      <c r="V551" s="157"/>
      <c r="W551" s="157"/>
      <c r="X551" s="157"/>
      <c r="Y551" s="157"/>
      <c r="AC551" s="157"/>
      <c r="AD551" s="157"/>
      <c r="AE551" s="157"/>
      <c r="AF551" s="157"/>
      <c r="AG551" s="157"/>
      <c r="AH551" s="157"/>
      <c r="AL551" s="157"/>
      <c r="AM551" s="157"/>
      <c r="AN551" s="157"/>
      <c r="AO551" s="157"/>
      <c r="AP551" s="157"/>
      <c r="AQ551" s="157"/>
      <c r="AU551" s="157"/>
      <c r="AV551" s="157"/>
      <c r="AW551" s="157"/>
      <c r="AX551" s="157"/>
      <c r="AY551" s="157"/>
      <c r="AZ551" s="157"/>
      <c r="BD551" s="157"/>
      <c r="BE551" s="157"/>
      <c r="BF551" s="157"/>
      <c r="BG551" s="157"/>
      <c r="BH551" s="157"/>
      <c r="BI551" s="157"/>
      <c r="BM551" s="157"/>
      <c r="BN551" s="157"/>
      <c r="BO551" s="157"/>
      <c r="BP551" s="157"/>
      <c r="BQ551" s="157"/>
      <c r="BR551" s="157"/>
    </row>
    <row r="552" spans="11:70">
      <c r="K552" s="157"/>
      <c r="L552" s="157"/>
      <c r="M552" s="157"/>
      <c r="N552" s="157"/>
      <c r="O552" s="157"/>
      <c r="P552" s="157"/>
      <c r="T552" s="157"/>
      <c r="U552" s="157"/>
      <c r="V552" s="157"/>
      <c r="W552" s="157"/>
      <c r="X552" s="157"/>
      <c r="Y552" s="157"/>
      <c r="AC552" s="157"/>
      <c r="AD552" s="157"/>
      <c r="AE552" s="157"/>
      <c r="AF552" s="157"/>
      <c r="AG552" s="157"/>
      <c r="AH552" s="157"/>
      <c r="AL552" s="157"/>
      <c r="AM552" s="157"/>
      <c r="AN552" s="157"/>
      <c r="AO552" s="157"/>
      <c r="AP552" s="157"/>
      <c r="AQ552" s="157"/>
      <c r="AU552" s="157"/>
      <c r="AV552" s="157"/>
      <c r="AW552" s="157"/>
      <c r="AX552" s="157"/>
      <c r="AY552" s="157"/>
      <c r="AZ552" s="157"/>
      <c r="BD552" s="157"/>
      <c r="BE552" s="157"/>
      <c r="BF552" s="157"/>
      <c r="BG552" s="157"/>
      <c r="BH552" s="157"/>
      <c r="BI552" s="157"/>
      <c r="BM552" s="157"/>
      <c r="BN552" s="157"/>
      <c r="BO552" s="157"/>
      <c r="BP552" s="157"/>
      <c r="BQ552" s="157"/>
      <c r="BR552" s="157"/>
    </row>
    <row r="553" spans="11:70">
      <c r="K553" s="157"/>
      <c r="L553" s="157"/>
      <c r="M553" s="157"/>
      <c r="N553" s="157"/>
      <c r="O553" s="157"/>
      <c r="P553" s="157"/>
      <c r="T553" s="157"/>
      <c r="U553" s="157"/>
      <c r="V553" s="157"/>
      <c r="W553" s="157"/>
      <c r="X553" s="157"/>
      <c r="Y553" s="157"/>
      <c r="AC553" s="157"/>
      <c r="AD553" s="157"/>
      <c r="AE553" s="157"/>
      <c r="AF553" s="157"/>
      <c r="AG553" s="157"/>
      <c r="AH553" s="157"/>
      <c r="AL553" s="157"/>
      <c r="AM553" s="157"/>
      <c r="AN553" s="157"/>
      <c r="AO553" s="157"/>
      <c r="AP553" s="157"/>
      <c r="AQ553" s="157"/>
      <c r="AU553" s="157"/>
      <c r="AV553" s="157"/>
      <c r="AW553" s="157"/>
      <c r="AX553" s="157"/>
      <c r="AY553" s="157"/>
      <c r="AZ553" s="157"/>
      <c r="BD553" s="157"/>
      <c r="BE553" s="157"/>
      <c r="BF553" s="157"/>
      <c r="BG553" s="157"/>
      <c r="BH553" s="157"/>
      <c r="BI553" s="157"/>
      <c r="BM553" s="157"/>
      <c r="BN553" s="157"/>
      <c r="BO553" s="157"/>
      <c r="BP553" s="157"/>
      <c r="BQ553" s="157"/>
      <c r="BR553" s="157"/>
    </row>
    <row r="554" spans="11:70">
      <c r="K554" s="157"/>
      <c r="L554" s="157"/>
      <c r="M554" s="157"/>
      <c r="N554" s="157"/>
      <c r="O554" s="157"/>
      <c r="P554" s="157"/>
      <c r="T554" s="157"/>
      <c r="U554" s="157"/>
      <c r="V554" s="157"/>
      <c r="W554" s="157"/>
      <c r="X554" s="157"/>
      <c r="Y554" s="157"/>
      <c r="AC554" s="157"/>
      <c r="AD554" s="157"/>
      <c r="AE554" s="157"/>
      <c r="AF554" s="157"/>
      <c r="AG554" s="157"/>
      <c r="AH554" s="157"/>
      <c r="AL554" s="157"/>
      <c r="AM554" s="157"/>
      <c r="AN554" s="157"/>
      <c r="AO554" s="157"/>
      <c r="AP554" s="157"/>
      <c r="AQ554" s="157"/>
      <c r="AU554" s="157"/>
      <c r="AV554" s="157"/>
      <c r="AW554" s="157"/>
      <c r="AX554" s="157"/>
      <c r="AY554" s="157"/>
      <c r="AZ554" s="157"/>
      <c r="BD554" s="157"/>
      <c r="BE554" s="157"/>
      <c r="BF554" s="157"/>
      <c r="BG554" s="157"/>
      <c r="BH554" s="157"/>
      <c r="BI554" s="157"/>
      <c r="BM554" s="157"/>
      <c r="BN554" s="157"/>
      <c r="BO554" s="157"/>
      <c r="BP554" s="157"/>
      <c r="BQ554" s="157"/>
      <c r="BR554" s="157"/>
    </row>
    <row r="555" spans="11:70">
      <c r="K555" s="158"/>
      <c r="L555" s="157"/>
      <c r="M555" s="157"/>
      <c r="N555" s="157"/>
      <c r="O555" s="157"/>
      <c r="P555" s="157"/>
      <c r="T555" s="157"/>
      <c r="U555" s="157"/>
      <c r="V555" s="157"/>
      <c r="W555" s="157"/>
      <c r="X555" s="157"/>
      <c r="Y555" s="157"/>
      <c r="AC555" s="157"/>
      <c r="AD555" s="157"/>
      <c r="AE555" s="157"/>
      <c r="AF555" s="157"/>
      <c r="AG555" s="157"/>
      <c r="AH555" s="157"/>
      <c r="AL555" s="157"/>
      <c r="AM555" s="157"/>
      <c r="AN555" s="157"/>
      <c r="AO555" s="157"/>
      <c r="AP555" s="157"/>
      <c r="AQ555" s="157"/>
      <c r="AU555" s="157"/>
      <c r="AV555" s="157"/>
      <c r="AW555" s="157"/>
      <c r="AX555" s="157"/>
      <c r="AY555" s="157"/>
      <c r="AZ555" s="157"/>
      <c r="BD555" s="157"/>
      <c r="BE555" s="157"/>
      <c r="BF555" s="157"/>
      <c r="BG555" s="157"/>
      <c r="BH555" s="157"/>
      <c r="BI555" s="157"/>
      <c r="BM555" s="157"/>
      <c r="BN555" s="157"/>
      <c r="BO555" s="157"/>
      <c r="BP555" s="157"/>
      <c r="BQ555" s="157"/>
      <c r="BR555" s="157"/>
    </row>
    <row r="556" spans="11:70">
      <c r="K556" s="157"/>
      <c r="L556" s="157"/>
      <c r="M556" s="157"/>
      <c r="N556" s="157"/>
      <c r="O556" s="157"/>
      <c r="P556" s="157"/>
      <c r="T556" s="157"/>
      <c r="U556" s="157"/>
      <c r="V556" s="157"/>
      <c r="W556" s="157"/>
      <c r="X556" s="157"/>
      <c r="Y556" s="157"/>
      <c r="AC556" s="157"/>
      <c r="AD556" s="157"/>
      <c r="AE556" s="157"/>
      <c r="AF556" s="157"/>
      <c r="AG556" s="157"/>
      <c r="AH556" s="157"/>
      <c r="AL556" s="157"/>
      <c r="AM556" s="157"/>
      <c r="AN556" s="157"/>
      <c r="AO556" s="157"/>
      <c r="AP556" s="157"/>
      <c r="AQ556" s="157"/>
      <c r="AU556" s="157"/>
      <c r="AV556" s="157"/>
      <c r="AW556" s="157"/>
      <c r="AX556" s="157"/>
      <c r="AY556" s="157"/>
      <c r="AZ556" s="157"/>
      <c r="BD556" s="157"/>
      <c r="BE556" s="157"/>
      <c r="BF556" s="157"/>
      <c r="BG556" s="157"/>
      <c r="BH556" s="157"/>
      <c r="BI556" s="157"/>
      <c r="BM556" s="157"/>
      <c r="BN556" s="157"/>
      <c r="BO556" s="157"/>
      <c r="BP556" s="157"/>
      <c r="BQ556" s="157"/>
      <c r="BR556" s="157"/>
    </row>
    <row r="557" spans="11:70">
      <c r="K557" s="157"/>
      <c r="L557" s="157"/>
      <c r="M557" s="157"/>
      <c r="N557" s="157"/>
      <c r="O557" s="157"/>
      <c r="P557" s="157"/>
      <c r="T557" s="157"/>
      <c r="U557" s="157"/>
      <c r="V557" s="157"/>
      <c r="W557" s="157"/>
      <c r="X557" s="157"/>
      <c r="Y557" s="157"/>
      <c r="AC557" s="157"/>
      <c r="AD557" s="157"/>
      <c r="AE557" s="157"/>
      <c r="AF557" s="157"/>
      <c r="AG557" s="157"/>
      <c r="AH557" s="157"/>
      <c r="AL557" s="157"/>
      <c r="AM557" s="157"/>
      <c r="AN557" s="157"/>
      <c r="AO557" s="157"/>
      <c r="AP557" s="157"/>
      <c r="AQ557" s="157"/>
      <c r="AU557" s="157"/>
      <c r="AV557" s="157"/>
      <c r="AW557" s="157"/>
      <c r="AX557" s="157"/>
      <c r="AY557" s="157"/>
      <c r="AZ557" s="157"/>
      <c r="BD557" s="157"/>
      <c r="BE557" s="157"/>
      <c r="BF557" s="157"/>
      <c r="BG557" s="157"/>
      <c r="BH557" s="157"/>
      <c r="BI557" s="157"/>
      <c r="BM557" s="157"/>
      <c r="BN557" s="157"/>
      <c r="BO557" s="157"/>
      <c r="BP557" s="157"/>
      <c r="BQ557" s="157"/>
      <c r="BR557" s="157"/>
    </row>
    <row r="558" spans="11:70">
      <c r="K558" s="157"/>
      <c r="L558" s="157"/>
      <c r="M558" s="157"/>
      <c r="N558" s="157"/>
      <c r="O558" s="157"/>
      <c r="P558" s="157"/>
      <c r="T558" s="157"/>
      <c r="U558" s="157"/>
      <c r="V558" s="157"/>
      <c r="W558" s="157"/>
      <c r="X558" s="157"/>
      <c r="Y558" s="157"/>
      <c r="AC558" s="157"/>
      <c r="AD558" s="157"/>
      <c r="AE558" s="157"/>
      <c r="AF558" s="157"/>
      <c r="AG558" s="157"/>
      <c r="AH558" s="157"/>
      <c r="AL558" s="157"/>
      <c r="AM558" s="157"/>
      <c r="AN558" s="157"/>
      <c r="AO558" s="157"/>
      <c r="AP558" s="157"/>
      <c r="AQ558" s="157"/>
      <c r="AU558" s="157"/>
      <c r="AV558" s="157"/>
      <c r="AW558" s="157"/>
      <c r="AX558" s="157"/>
      <c r="AY558" s="157"/>
      <c r="AZ558" s="157"/>
      <c r="BD558" s="157"/>
      <c r="BE558" s="157"/>
      <c r="BF558" s="157"/>
      <c r="BG558" s="157"/>
      <c r="BH558" s="157"/>
      <c r="BI558" s="157"/>
      <c r="BM558" s="157"/>
      <c r="BN558" s="157"/>
      <c r="BO558" s="157"/>
      <c r="BP558" s="157"/>
      <c r="BQ558" s="157"/>
      <c r="BR558" s="157"/>
    </row>
    <row r="559" spans="11:70">
      <c r="K559" s="158"/>
      <c r="L559" s="157"/>
      <c r="M559" s="157"/>
      <c r="N559" s="157"/>
      <c r="O559" s="157"/>
      <c r="P559" s="157"/>
      <c r="T559" s="157"/>
      <c r="U559" s="157"/>
      <c r="V559" s="157"/>
      <c r="W559" s="157"/>
      <c r="X559" s="157"/>
      <c r="Y559" s="157"/>
      <c r="AC559" s="157"/>
      <c r="AD559" s="157"/>
      <c r="AE559" s="157"/>
      <c r="AF559" s="157"/>
      <c r="AG559" s="157"/>
      <c r="AH559" s="157"/>
      <c r="AL559" s="157"/>
      <c r="AM559" s="157"/>
      <c r="AN559" s="157"/>
      <c r="AO559" s="157"/>
      <c r="AP559" s="157"/>
      <c r="AQ559" s="157"/>
      <c r="AU559" s="157"/>
      <c r="AV559" s="157"/>
      <c r="AW559" s="157"/>
      <c r="AX559" s="157"/>
      <c r="AY559" s="157"/>
      <c r="AZ559" s="157"/>
      <c r="BD559" s="157"/>
      <c r="BE559" s="157"/>
      <c r="BF559" s="157"/>
      <c r="BG559" s="157"/>
      <c r="BH559" s="157"/>
      <c r="BI559" s="157"/>
      <c r="BM559" s="157"/>
      <c r="BN559" s="157"/>
      <c r="BO559" s="157"/>
      <c r="BP559" s="157"/>
      <c r="BQ559" s="157"/>
      <c r="BR559" s="157"/>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5:BR559"/>
  <sheetViews>
    <sheetView topLeftCell="C38" zoomScale="56" zoomScaleNormal="56" workbookViewId="0">
      <selection activeCell="R20" sqref="R20"/>
    </sheetView>
  </sheetViews>
  <sheetFormatPr defaultColWidth="8.7265625" defaultRowHeight="12.5"/>
  <cols>
    <col min="3" max="3" width="12.81640625" customWidth="1"/>
    <col min="4" max="4" width="10.54296875" customWidth="1"/>
    <col min="6" max="11" width="12" customWidth="1"/>
    <col min="12" max="12" width="18.26953125" customWidth="1"/>
  </cols>
  <sheetData>
    <row r="5" spans="2:12" ht="13">
      <c r="C5" s="121"/>
      <c r="D5" s="121"/>
      <c r="E5" s="36"/>
      <c r="F5" s="36"/>
      <c r="J5" s="121"/>
    </row>
    <row r="6" spans="2:12" ht="14.5">
      <c r="B6" s="122"/>
      <c r="C6" s="122"/>
      <c r="D6" s="122"/>
      <c r="E6" s="123"/>
      <c r="F6" s="124"/>
      <c r="G6" s="124"/>
      <c r="H6" s="124"/>
      <c r="I6" s="124"/>
      <c r="J6" s="124"/>
      <c r="K6" s="124"/>
      <c r="L6" s="124"/>
    </row>
    <row r="7" spans="2:12">
      <c r="B7" s="125"/>
      <c r="C7" s="125"/>
      <c r="D7" s="125"/>
      <c r="E7" s="126"/>
      <c r="F7" s="127"/>
      <c r="G7" s="128"/>
      <c r="H7" s="129"/>
      <c r="I7" s="129"/>
      <c r="J7" s="129"/>
      <c r="K7" s="147"/>
    </row>
    <row r="8" spans="2:12">
      <c r="B8" s="130"/>
      <c r="C8" s="130"/>
      <c r="D8" s="130"/>
      <c r="E8" s="131"/>
      <c r="F8" s="132"/>
      <c r="G8" s="133"/>
      <c r="H8" s="134"/>
      <c r="I8" s="134"/>
      <c r="J8" s="134"/>
      <c r="K8" s="148"/>
    </row>
    <row r="9" spans="2:12">
      <c r="B9" s="78"/>
      <c r="C9" s="54" t="s">
        <v>39</v>
      </c>
      <c r="D9" s="79"/>
      <c r="E9" s="135"/>
      <c r="F9" s="135"/>
      <c r="G9" s="78"/>
      <c r="H9" s="79"/>
      <c r="I9" s="79"/>
      <c r="J9" s="149"/>
      <c r="K9" s="67"/>
    </row>
    <row r="10" spans="2:12">
      <c r="B10" s="78"/>
      <c r="C10" s="54" t="s">
        <v>41</v>
      </c>
      <c r="D10" s="79"/>
      <c r="E10" s="78"/>
      <c r="F10" s="135"/>
      <c r="G10" s="78"/>
      <c r="H10" s="79"/>
      <c r="I10" s="79"/>
      <c r="J10" s="149"/>
      <c r="K10" s="67"/>
    </row>
    <row r="11" spans="2:12">
      <c r="B11" s="78"/>
      <c r="C11" s="136"/>
      <c r="D11" s="79"/>
      <c r="E11" s="135"/>
      <c r="F11" s="135"/>
      <c r="G11" s="78"/>
      <c r="H11" s="79"/>
      <c r="I11" s="79"/>
      <c r="J11" s="149"/>
      <c r="K11" s="67"/>
    </row>
    <row r="12" spans="2:12">
      <c r="B12" s="78"/>
      <c r="C12" s="136"/>
      <c r="D12" s="79"/>
      <c r="E12" s="135"/>
      <c r="F12" s="135"/>
      <c r="G12" s="78"/>
      <c r="H12" s="79"/>
      <c r="I12" s="79"/>
      <c r="J12" s="149"/>
      <c r="K12" s="67"/>
    </row>
    <row r="13" spans="2:12">
      <c r="B13" s="78"/>
      <c r="C13" s="136"/>
      <c r="D13" s="79"/>
      <c r="E13" s="78"/>
      <c r="F13" s="135"/>
      <c r="G13" s="78"/>
      <c r="H13" s="79"/>
      <c r="I13" s="79"/>
      <c r="J13" s="149"/>
      <c r="K13" s="67"/>
    </row>
    <row r="14" spans="2:12">
      <c r="B14" s="78"/>
      <c r="C14" s="136"/>
      <c r="D14" s="79"/>
      <c r="E14" s="78"/>
      <c r="F14" s="135"/>
      <c r="G14" s="78"/>
      <c r="H14" s="79"/>
      <c r="I14" s="79"/>
      <c r="J14" s="149"/>
      <c r="K14" s="67"/>
    </row>
    <row r="15" spans="2:12">
      <c r="B15" s="78"/>
      <c r="C15" s="136"/>
      <c r="D15" s="79"/>
      <c r="E15" s="78"/>
      <c r="F15" s="135"/>
      <c r="G15" s="78"/>
      <c r="H15" s="79"/>
      <c r="I15" s="79"/>
      <c r="J15" s="149"/>
      <c r="K15" s="67"/>
    </row>
    <row r="16" spans="2:12">
      <c r="B16" s="78"/>
      <c r="C16" s="136"/>
      <c r="D16" s="79"/>
      <c r="E16" s="78"/>
      <c r="F16" s="135"/>
      <c r="G16" s="78"/>
      <c r="H16" s="79"/>
      <c r="I16" s="79"/>
      <c r="J16" s="149"/>
      <c r="K16" s="67"/>
    </row>
    <row r="17" spans="2:70">
      <c r="B17" s="78"/>
      <c r="C17" s="136"/>
      <c r="D17" s="79"/>
      <c r="E17" s="78"/>
      <c r="F17" s="135"/>
      <c r="G17" s="78"/>
      <c r="H17" s="79"/>
      <c r="I17" s="79"/>
      <c r="J17" s="149"/>
      <c r="K17" s="67"/>
    </row>
    <row r="18" spans="2:70">
      <c r="B18" s="78"/>
      <c r="C18" s="136"/>
      <c r="D18" s="79"/>
      <c r="E18" s="78"/>
      <c r="F18" s="78"/>
      <c r="G18" s="78"/>
      <c r="H18" s="78"/>
      <c r="I18" s="78"/>
      <c r="J18" s="78"/>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37"/>
      <c r="E23" s="54"/>
      <c r="F23" s="54"/>
      <c r="G23" s="32"/>
      <c r="H23" s="32"/>
      <c r="I23" s="32"/>
      <c r="J23" s="137"/>
    </row>
    <row r="24" spans="2:70" ht="14.5">
      <c r="B24" s="138"/>
      <c r="C24" s="54"/>
      <c r="D24" s="138"/>
      <c r="E24" s="139"/>
      <c r="F24" s="140"/>
      <c r="G24" s="140"/>
      <c r="H24" s="140"/>
      <c r="I24" s="140"/>
      <c r="J24" s="140"/>
      <c r="K24" s="150"/>
      <c r="L24" s="150"/>
    </row>
    <row r="25" spans="2:70">
      <c r="B25" s="32"/>
      <c r="C25" s="54"/>
      <c r="D25" s="54"/>
      <c r="E25" s="141"/>
      <c r="F25" s="141"/>
      <c r="G25" s="141"/>
      <c r="H25" s="141"/>
      <c r="I25" s="141"/>
      <c r="J25" s="141"/>
      <c r="K25" s="151"/>
      <c r="P25" s="152"/>
    </row>
    <row r="26" spans="2:70">
      <c r="B26" s="32"/>
      <c r="C26" s="54"/>
      <c r="D26" s="54"/>
      <c r="E26" s="32"/>
      <c r="F26" s="141"/>
      <c r="G26" s="141"/>
      <c r="H26" s="141"/>
      <c r="I26" s="151"/>
      <c r="J26" s="151"/>
      <c r="K26" s="151"/>
    </row>
    <row r="27" spans="2:70">
      <c r="B27" s="32"/>
      <c r="C27" s="54"/>
      <c r="D27" s="54"/>
      <c r="E27" s="141"/>
      <c r="F27" s="141"/>
      <c r="G27" s="141"/>
      <c r="H27" s="141"/>
      <c r="I27" s="151"/>
      <c r="J27" s="151"/>
      <c r="K27" s="151"/>
    </row>
    <row r="28" spans="2:70" ht="13">
      <c r="B28" s="142"/>
      <c r="C28" s="54"/>
      <c r="D28" s="32"/>
      <c r="E28" s="142"/>
      <c r="F28" s="142"/>
      <c r="G28" s="141"/>
      <c r="H28" s="141"/>
      <c r="I28" s="151"/>
      <c r="J28" s="151"/>
      <c r="K28" s="151"/>
      <c r="L28" s="151"/>
      <c r="M28" s="121" t="s">
        <v>338</v>
      </c>
      <c r="T28" s="151"/>
      <c r="U28" s="151"/>
      <c r="V28" s="121" t="s">
        <v>338</v>
      </c>
      <c r="AC28" s="151"/>
      <c r="AD28" s="151"/>
      <c r="AE28" s="121" t="s">
        <v>338</v>
      </c>
      <c r="AL28" s="151"/>
      <c r="AM28" s="151"/>
      <c r="AN28" s="121" t="s">
        <v>338</v>
      </c>
      <c r="AU28" s="151"/>
      <c r="AV28" s="151"/>
      <c r="AW28" s="121" t="s">
        <v>338</v>
      </c>
      <c r="BD28" s="151"/>
      <c r="BE28" s="151"/>
      <c r="BF28" s="121" t="s">
        <v>338</v>
      </c>
      <c r="BM28" s="151"/>
      <c r="BN28" s="151"/>
      <c r="BO28" s="121" t="s">
        <v>338</v>
      </c>
    </row>
    <row r="29" spans="2:70" ht="13">
      <c r="B29" s="143"/>
      <c r="C29" s="143"/>
      <c r="D29" s="143"/>
      <c r="E29" s="143"/>
      <c r="F29" s="143"/>
      <c r="G29" s="141"/>
      <c r="H29" s="141"/>
      <c r="I29" s="151"/>
      <c r="J29" s="151"/>
      <c r="K29" s="153" t="s">
        <v>339</v>
      </c>
      <c r="L29" s="153" t="s">
        <v>3</v>
      </c>
      <c r="M29" s="153" t="s">
        <v>347</v>
      </c>
      <c r="N29" s="153">
        <v>2020</v>
      </c>
      <c r="O29" s="154" t="s">
        <v>2</v>
      </c>
      <c r="P29" t="s">
        <v>375</v>
      </c>
      <c r="T29" s="153" t="s">
        <v>339</v>
      </c>
      <c r="U29" s="153" t="s">
        <v>3</v>
      </c>
      <c r="V29" s="153" t="s">
        <v>347</v>
      </c>
      <c r="W29" s="153">
        <v>2020</v>
      </c>
      <c r="X29" s="154" t="s">
        <v>2</v>
      </c>
      <c r="Y29" t="s">
        <v>375</v>
      </c>
      <c r="AC29" s="153" t="s">
        <v>339</v>
      </c>
      <c r="AD29" s="153" t="s">
        <v>3</v>
      </c>
      <c r="AE29" s="153" t="s">
        <v>347</v>
      </c>
      <c r="AF29" s="153">
        <v>2020</v>
      </c>
      <c r="AG29" s="154" t="s">
        <v>2</v>
      </c>
      <c r="AH29" t="s">
        <v>375</v>
      </c>
      <c r="AL29" s="153" t="s">
        <v>339</v>
      </c>
      <c r="AM29" s="153" t="s">
        <v>3</v>
      </c>
      <c r="AN29" s="153" t="s">
        <v>347</v>
      </c>
      <c r="AO29" s="153">
        <v>2020</v>
      </c>
      <c r="AP29" s="154" t="s">
        <v>2</v>
      </c>
      <c r="AQ29" t="s">
        <v>375</v>
      </c>
      <c r="AU29" s="153" t="s">
        <v>339</v>
      </c>
      <c r="AV29" s="153" t="s">
        <v>3</v>
      </c>
      <c r="AW29" s="153" t="s">
        <v>347</v>
      </c>
      <c r="AX29" s="153">
        <v>2020</v>
      </c>
      <c r="AY29" s="154" t="s">
        <v>2</v>
      </c>
      <c r="AZ29" t="s">
        <v>375</v>
      </c>
      <c r="BD29" s="153" t="s">
        <v>339</v>
      </c>
      <c r="BE29" s="153" t="s">
        <v>3</v>
      </c>
      <c r="BF29" s="153" t="s">
        <v>347</v>
      </c>
      <c r="BG29" s="153">
        <v>2020</v>
      </c>
      <c r="BH29" s="154" t="s">
        <v>2</v>
      </c>
      <c r="BI29" t="s">
        <v>375</v>
      </c>
      <c r="BM29" s="153" t="s">
        <v>339</v>
      </c>
      <c r="BN29" s="153" t="s">
        <v>3</v>
      </c>
      <c r="BO29" s="153" t="s">
        <v>347</v>
      </c>
      <c r="BP29" s="153">
        <v>2020</v>
      </c>
      <c r="BQ29" s="154" t="s">
        <v>2</v>
      </c>
      <c r="BR29" t="s">
        <v>375</v>
      </c>
    </row>
    <row r="30" spans="2:70" ht="30.5">
      <c r="B30" s="144"/>
      <c r="C30" s="144"/>
      <c r="D30" s="144"/>
      <c r="E30" s="144"/>
      <c r="F30" s="142"/>
      <c r="G30" s="141"/>
      <c r="H30" s="141"/>
      <c r="I30" s="151"/>
      <c r="J30" s="151"/>
      <c r="K30" s="155" t="s">
        <v>140</v>
      </c>
      <c r="L30" s="155" t="s">
        <v>348</v>
      </c>
      <c r="M30" s="155"/>
      <c r="N30" s="155"/>
      <c r="T30" s="155" t="s">
        <v>140</v>
      </c>
      <c r="U30" s="155" t="s">
        <v>348</v>
      </c>
      <c r="V30" s="155"/>
      <c r="W30" s="155"/>
      <c r="AC30" s="155" t="s">
        <v>140</v>
      </c>
      <c r="AD30" s="155" t="s">
        <v>348</v>
      </c>
      <c r="AE30" s="155"/>
      <c r="AF30" s="155"/>
      <c r="AL30" s="155" t="s">
        <v>140</v>
      </c>
      <c r="AM30" s="155" t="s">
        <v>348</v>
      </c>
      <c r="AN30" s="155"/>
      <c r="AO30" s="155"/>
      <c r="AU30" s="155" t="s">
        <v>140</v>
      </c>
      <c r="AV30" s="155" t="s">
        <v>348</v>
      </c>
      <c r="AW30" s="155"/>
      <c r="AX30" s="155"/>
      <c r="BD30" s="155" t="s">
        <v>140</v>
      </c>
      <c r="BE30" s="155" t="s">
        <v>348</v>
      </c>
      <c r="BF30" s="155"/>
      <c r="BG30" s="155"/>
      <c r="BM30" s="155" t="s">
        <v>140</v>
      </c>
      <c r="BN30" s="155" t="s">
        <v>348</v>
      </c>
      <c r="BO30" s="155"/>
      <c r="BP30" s="155"/>
    </row>
    <row r="31" spans="2:70">
      <c r="B31" s="144"/>
      <c r="C31" s="144"/>
      <c r="D31" s="144"/>
      <c r="E31" s="144"/>
      <c r="F31" s="142"/>
      <c r="G31" s="141"/>
      <c r="H31" s="141"/>
      <c r="I31" s="151"/>
      <c r="J31" s="151"/>
      <c r="K31" s="156" t="s">
        <v>349</v>
      </c>
      <c r="L31" s="156"/>
      <c r="M31" s="156"/>
      <c r="N31" s="156"/>
      <c r="T31" s="156" t="s">
        <v>349</v>
      </c>
      <c r="U31" s="156"/>
      <c r="V31" s="156"/>
      <c r="W31" s="156"/>
      <c r="AC31" s="156" t="s">
        <v>349</v>
      </c>
      <c r="AD31" s="156"/>
      <c r="AE31" s="156"/>
      <c r="AF31" s="156"/>
      <c r="AL31" s="156" t="s">
        <v>349</v>
      </c>
      <c r="AM31" s="156"/>
      <c r="AN31" s="156"/>
      <c r="AO31" s="156"/>
      <c r="AU31" s="156" t="s">
        <v>349</v>
      </c>
      <c r="AV31" s="156"/>
      <c r="AW31" s="156"/>
      <c r="AX31" s="156"/>
      <c r="BD31" s="156" t="s">
        <v>349</v>
      </c>
      <c r="BE31" s="156"/>
      <c r="BF31" s="156"/>
      <c r="BG31" s="156"/>
      <c r="BM31" s="156" t="s">
        <v>349</v>
      </c>
      <c r="BN31" s="156"/>
      <c r="BO31" s="156"/>
      <c r="BP31" s="156"/>
    </row>
    <row r="32" spans="2:70">
      <c r="B32" s="142"/>
      <c r="C32" s="32"/>
      <c r="D32" s="145"/>
      <c r="E32" s="145"/>
      <c r="F32" s="142"/>
      <c r="G32" s="141"/>
      <c r="H32" s="141"/>
      <c r="I32" s="151"/>
      <c r="J32" s="151"/>
      <c r="K32" s="157" t="s">
        <v>350</v>
      </c>
      <c r="L32" s="157" t="str">
        <f>C9</f>
        <v>R_ES-SD-WatHeat</v>
      </c>
      <c r="M32" s="157" t="s">
        <v>376</v>
      </c>
      <c r="N32" s="157">
        <f>[4]attached_energy_demand_split!A6</f>
        <v>2.0724659037165499E-2</v>
      </c>
      <c r="O32" s="157" t="s">
        <v>18</v>
      </c>
      <c r="P32" s="157" t="s">
        <v>195</v>
      </c>
      <c r="T32" s="157" t="s">
        <v>350</v>
      </c>
      <c r="U32" s="157" t="str">
        <f>L32</f>
        <v>R_ES-SD-WatHeat</v>
      </c>
      <c r="V32" s="157" t="str">
        <f>M32</f>
        <v>RH0_1</v>
      </c>
      <c r="W32" s="157">
        <f>[4]attached_energy_demand_split!A68</f>
        <v>2.1114941725154501E-2</v>
      </c>
      <c r="X32" s="157" t="s">
        <v>18</v>
      </c>
      <c r="Y32" s="157" t="s">
        <v>190</v>
      </c>
      <c r="AC32" s="157" t="s">
        <v>350</v>
      </c>
      <c r="AD32" s="157" t="str">
        <f t="shared" ref="AD32:AE79" si="0">U32</f>
        <v>R_ES-SD-WatHeat</v>
      </c>
      <c r="AE32" s="157" t="str">
        <f t="shared" si="0"/>
        <v>RH0_1</v>
      </c>
      <c r="AF32" s="157">
        <f>[4]attached_energy_demand_split!A39</f>
        <v>2.15588607712188E-2</v>
      </c>
      <c r="AG32" s="157" t="s">
        <v>18</v>
      </c>
      <c r="AH32" s="157" t="s">
        <v>196</v>
      </c>
      <c r="AL32" s="157" t="s">
        <v>350</v>
      </c>
      <c r="AM32" s="157" t="str">
        <f t="shared" ref="AM32:AN79" si="1">AD32</f>
        <v>R_ES-SD-WatHeat</v>
      </c>
      <c r="AN32" s="157" t="str">
        <f t="shared" si="1"/>
        <v>RH0_1</v>
      </c>
      <c r="AO32" s="157">
        <f>[4]attached_energy_demand_summariz!B7</f>
        <v>2.1100281615679801E-2</v>
      </c>
      <c r="AP32" s="157" t="s">
        <v>18</v>
      </c>
      <c r="AQ32" s="157" t="s">
        <v>193</v>
      </c>
      <c r="AU32" s="157" t="s">
        <v>350</v>
      </c>
      <c r="AV32" s="157" t="str">
        <f t="shared" ref="AV32:AW79" si="2">AM32</f>
        <v>R_ES-SD-WatHeat</v>
      </c>
      <c r="AW32" s="157" t="str">
        <f t="shared" si="2"/>
        <v>RH0_1</v>
      </c>
      <c r="AX32" s="157">
        <f>[4]attached_energy_demand_summariz!F7</f>
        <v>2.16553453978117E-2</v>
      </c>
      <c r="AY32" s="157" t="s">
        <v>18</v>
      </c>
      <c r="AZ32" s="157" t="s">
        <v>192</v>
      </c>
      <c r="BD32" s="157" t="s">
        <v>350</v>
      </c>
      <c r="BE32" s="157" t="str">
        <f t="shared" ref="BE32:BF79" si="3">AV32</f>
        <v>R_ES-SD-WatHeat</v>
      </c>
      <c r="BF32" s="157" t="str">
        <f t="shared" si="3"/>
        <v>RH0_1</v>
      </c>
      <c r="BG32" s="157">
        <f>AO32</f>
        <v>2.1100281615679801E-2</v>
      </c>
      <c r="BH32" s="157" t="s">
        <v>18</v>
      </c>
      <c r="BI32" s="157" t="s">
        <v>194</v>
      </c>
      <c r="BM32" s="157" t="s">
        <v>350</v>
      </c>
      <c r="BN32" s="157" t="str">
        <f t="shared" ref="BN32:BO79" si="4">BE32</f>
        <v>R_ES-SD-WatHeat</v>
      </c>
      <c r="BO32" s="157" t="str">
        <f t="shared" si="4"/>
        <v>RH0_1</v>
      </c>
      <c r="BP32" s="157">
        <f>[4]attached_energy_demand_summariz!J7</f>
        <v>2.0447601147048199E-2</v>
      </c>
      <c r="BQ32" s="157" t="s">
        <v>18</v>
      </c>
      <c r="BR32" s="157" t="s">
        <v>191</v>
      </c>
    </row>
    <row r="33" spans="2:70">
      <c r="B33" s="142"/>
      <c r="C33" s="32"/>
      <c r="D33" s="145"/>
      <c r="E33" s="145"/>
      <c r="F33" s="142"/>
      <c r="G33" s="141"/>
      <c r="H33" s="141"/>
      <c r="I33" s="151"/>
      <c r="J33" s="151"/>
      <c r="K33" s="157" t="s">
        <v>350</v>
      </c>
      <c r="L33" s="157" t="str">
        <f>L32</f>
        <v>R_ES-SD-WatHeat</v>
      </c>
      <c r="M33" s="157" t="s">
        <v>377</v>
      </c>
      <c r="N33" s="157">
        <f>[4]attached_energy_demand_split!A8</f>
        <v>2.0606913950845501E-2</v>
      </c>
      <c r="O33" s="157" t="s">
        <v>18</v>
      </c>
      <c r="P33" s="157" t="s">
        <v>195</v>
      </c>
      <c r="T33" s="157" t="s">
        <v>350</v>
      </c>
      <c r="U33" s="157" t="str">
        <f t="shared" ref="U33:V79" si="5">L33</f>
        <v>R_ES-SD-WatHeat</v>
      </c>
      <c r="V33" s="157" t="str">
        <f t="shared" si="5"/>
        <v>RH2_3</v>
      </c>
      <c r="W33" s="157">
        <f>[4]attached_energy_demand_split!A70</f>
        <v>1.9269377650939001E-2</v>
      </c>
      <c r="X33" s="157" t="s">
        <v>18</v>
      </c>
      <c r="Y33" s="157" t="s">
        <v>190</v>
      </c>
      <c r="AC33" s="157" t="s">
        <v>350</v>
      </c>
      <c r="AD33" s="157" t="str">
        <f t="shared" si="0"/>
        <v>R_ES-SD-WatHeat</v>
      </c>
      <c r="AE33" s="157" t="str">
        <f t="shared" si="0"/>
        <v>RH2_3</v>
      </c>
      <c r="AF33" s="157">
        <f>[4]attached_energy_demand_split!A41</f>
        <v>2.1716461727874999E-2</v>
      </c>
      <c r="AG33" s="157" t="s">
        <v>18</v>
      </c>
      <c r="AH33" s="157" t="s">
        <v>196</v>
      </c>
      <c r="AL33" s="157" t="s">
        <v>350</v>
      </c>
      <c r="AM33" s="157" t="str">
        <f t="shared" si="1"/>
        <v>R_ES-SD-WatHeat</v>
      </c>
      <c r="AN33" s="157" t="str">
        <f t="shared" si="1"/>
        <v>RH2_3</v>
      </c>
      <c r="AO33" s="157">
        <f>[4]attached_energy_demand_summariz!B8</f>
        <v>2.02044634746338E-2</v>
      </c>
      <c r="AP33" s="157" t="s">
        <v>18</v>
      </c>
      <c r="AQ33" s="157" t="s">
        <v>193</v>
      </c>
      <c r="AU33" s="157" t="s">
        <v>350</v>
      </c>
      <c r="AV33" s="157" t="str">
        <f t="shared" si="2"/>
        <v>R_ES-SD-WatHeat</v>
      </c>
      <c r="AW33" s="157" t="str">
        <f t="shared" si="2"/>
        <v>RH2_3</v>
      </c>
      <c r="AX33" s="157">
        <f>[4]attached_energy_demand_summariz!F8</f>
        <v>1.9761792817229899E-2</v>
      </c>
      <c r="AY33" s="157" t="s">
        <v>18</v>
      </c>
      <c r="AZ33" s="157" t="s">
        <v>192</v>
      </c>
      <c r="BD33" s="157" t="s">
        <v>350</v>
      </c>
      <c r="BE33" s="157" t="str">
        <f t="shared" si="3"/>
        <v>R_ES-SD-WatHeat</v>
      </c>
      <c r="BF33" s="157" t="str">
        <f t="shared" si="3"/>
        <v>RH2_3</v>
      </c>
      <c r="BG33" s="157">
        <f t="shared" ref="BG33:BG96" si="6">AO33</f>
        <v>2.02044634746338E-2</v>
      </c>
      <c r="BH33" s="157" t="s">
        <v>18</v>
      </c>
      <c r="BI33" s="157" t="s">
        <v>194</v>
      </c>
      <c r="BM33" s="157" t="s">
        <v>350</v>
      </c>
      <c r="BN33" s="157" t="str">
        <f t="shared" si="4"/>
        <v>R_ES-SD-WatHeat</v>
      </c>
      <c r="BO33" s="157" t="str">
        <f t="shared" si="4"/>
        <v>RH2_3</v>
      </c>
      <c r="BP33" s="157">
        <f>[4]attached_energy_demand_summariz!J8</f>
        <v>1.9667771226279902E-2</v>
      </c>
      <c r="BQ33" s="157" t="s">
        <v>18</v>
      </c>
      <c r="BR33" s="157" t="s">
        <v>191</v>
      </c>
    </row>
    <row r="34" spans="2:70">
      <c r="B34" s="142"/>
      <c r="C34" s="32"/>
      <c r="D34" s="145"/>
      <c r="E34" s="145"/>
      <c r="F34" s="142"/>
      <c r="G34" s="146"/>
      <c r="H34" s="146"/>
      <c r="I34" s="152"/>
      <c r="J34" s="152"/>
      <c r="K34" s="157" t="s">
        <v>350</v>
      </c>
      <c r="L34" s="157" t="str">
        <f t="shared" ref="L34:L79" si="7">L33</f>
        <v>R_ES-SD-WatHeat</v>
      </c>
      <c r="M34" s="157" t="s">
        <v>378</v>
      </c>
      <c r="N34" s="157">
        <f>[4]attached_energy_demand_split!A10</f>
        <v>1.99087438710615E-2</v>
      </c>
      <c r="O34" s="157" t="s">
        <v>18</v>
      </c>
      <c r="P34" s="157" t="s">
        <v>195</v>
      </c>
      <c r="T34" s="157" t="s">
        <v>350</v>
      </c>
      <c r="U34" s="157" t="str">
        <f t="shared" si="5"/>
        <v>R_ES-SD-WatHeat</v>
      </c>
      <c r="V34" s="157" t="str">
        <f t="shared" si="5"/>
        <v>RH4_5</v>
      </c>
      <c r="W34" s="157">
        <f>[4]attached_energy_demand_split!A72</f>
        <v>1.85538915735157E-2</v>
      </c>
      <c r="X34" s="157" t="s">
        <v>18</v>
      </c>
      <c r="Y34" s="157" t="s">
        <v>190</v>
      </c>
      <c r="AC34" s="157" t="s">
        <v>350</v>
      </c>
      <c r="AD34" s="157" t="str">
        <f t="shared" si="0"/>
        <v>R_ES-SD-WatHeat</v>
      </c>
      <c r="AE34" s="157" t="str">
        <f t="shared" si="0"/>
        <v>RH4_5</v>
      </c>
      <c r="AF34" s="157">
        <f>[4]attached_energy_demand_split!A43</f>
        <v>2.10410330240004E-2</v>
      </c>
      <c r="AG34" s="157" t="s">
        <v>18</v>
      </c>
      <c r="AH34" s="157" t="s">
        <v>196</v>
      </c>
      <c r="AL34" s="157" t="s">
        <v>350</v>
      </c>
      <c r="AM34" s="157" t="str">
        <f t="shared" si="1"/>
        <v>R_ES-SD-WatHeat</v>
      </c>
      <c r="AN34" s="157" t="str">
        <f t="shared" si="1"/>
        <v>RH4_5</v>
      </c>
      <c r="AO34" s="157">
        <f>[4]attached_energy_demand_summariz!B9</f>
        <v>1.9159866676335801E-2</v>
      </c>
      <c r="AP34" s="157" t="s">
        <v>18</v>
      </c>
      <c r="AQ34" s="157" t="s">
        <v>193</v>
      </c>
      <c r="AU34" s="157" t="s">
        <v>350</v>
      </c>
      <c r="AV34" s="157" t="str">
        <f t="shared" si="2"/>
        <v>R_ES-SD-WatHeat</v>
      </c>
      <c r="AW34" s="157" t="str">
        <f t="shared" si="2"/>
        <v>RH4_5</v>
      </c>
      <c r="AX34" s="157">
        <f>[4]attached_energy_demand_summariz!F9</f>
        <v>1.7601494690120401E-2</v>
      </c>
      <c r="AY34" s="157" t="s">
        <v>18</v>
      </c>
      <c r="AZ34" s="157" t="s">
        <v>192</v>
      </c>
      <c r="BD34" s="157" t="s">
        <v>350</v>
      </c>
      <c r="BE34" s="157" t="str">
        <f t="shared" si="3"/>
        <v>R_ES-SD-WatHeat</v>
      </c>
      <c r="BF34" s="157" t="str">
        <f t="shared" si="3"/>
        <v>RH4_5</v>
      </c>
      <c r="BG34" s="157">
        <f t="shared" si="6"/>
        <v>1.9159866676335801E-2</v>
      </c>
      <c r="BH34" s="157" t="s">
        <v>18</v>
      </c>
      <c r="BI34" s="157" t="s">
        <v>194</v>
      </c>
      <c r="BM34" s="157" t="s">
        <v>350</v>
      </c>
      <c r="BN34" s="157" t="str">
        <f t="shared" si="4"/>
        <v>R_ES-SD-WatHeat</v>
      </c>
      <c r="BO34" s="157" t="str">
        <f t="shared" si="4"/>
        <v>RH4_5</v>
      </c>
      <c r="BP34" s="157">
        <f>[4]attached_energy_demand_summariz!J9</f>
        <v>1.8694170222981001E-2</v>
      </c>
      <c r="BQ34" s="157" t="s">
        <v>18</v>
      </c>
      <c r="BR34" s="157" t="s">
        <v>191</v>
      </c>
    </row>
    <row r="35" spans="2:70">
      <c r="B35" s="142"/>
      <c r="C35" s="32"/>
      <c r="D35" s="145"/>
      <c r="E35" s="145"/>
      <c r="F35" s="142"/>
      <c r="G35" s="146"/>
      <c r="H35" s="146"/>
      <c r="I35" s="152"/>
      <c r="J35" s="152"/>
      <c r="K35" s="158" t="s">
        <v>350</v>
      </c>
      <c r="L35" s="157" t="str">
        <f t="shared" si="7"/>
        <v>R_ES-SD-WatHeat</v>
      </c>
      <c r="M35" s="157" t="s">
        <v>379</v>
      </c>
      <c r="N35" s="157">
        <f>[4]attached_energy_demand_split!A12</f>
        <v>1.9131142691048E-2</v>
      </c>
      <c r="O35" s="157" t="s">
        <v>18</v>
      </c>
      <c r="P35" s="157" t="s">
        <v>195</v>
      </c>
      <c r="T35" s="157" t="s">
        <v>350</v>
      </c>
      <c r="U35" s="157" t="str">
        <f t="shared" si="5"/>
        <v>R_ES-SD-WatHeat</v>
      </c>
      <c r="V35" s="157" t="str">
        <f t="shared" si="5"/>
        <v>RH6_7</v>
      </c>
      <c r="W35" s="157">
        <f>[4]attached_energy_demand_split!A74</f>
        <v>1.8803352118699601E-2</v>
      </c>
      <c r="X35" s="157" t="s">
        <v>18</v>
      </c>
      <c r="Y35" s="157" t="s">
        <v>190</v>
      </c>
      <c r="AC35" s="157" t="s">
        <v>350</v>
      </c>
      <c r="AD35" s="157" t="str">
        <f t="shared" si="0"/>
        <v>R_ES-SD-WatHeat</v>
      </c>
      <c r="AE35" s="157" t="str">
        <f t="shared" si="0"/>
        <v>RH6_7</v>
      </c>
      <c r="AF35" s="157">
        <f>[4]attached_energy_demand_split!A45</f>
        <v>1.8623642385664298E-2</v>
      </c>
      <c r="AG35" s="157" t="s">
        <v>18</v>
      </c>
      <c r="AH35" s="157" t="s">
        <v>196</v>
      </c>
      <c r="AL35" s="157" t="s">
        <v>350</v>
      </c>
      <c r="AM35" s="157" t="str">
        <f t="shared" si="1"/>
        <v>R_ES-SD-WatHeat</v>
      </c>
      <c r="AN35" s="157" t="str">
        <f t="shared" si="1"/>
        <v>RH6_7</v>
      </c>
      <c r="AO35" s="157">
        <f>[4]attached_energy_demand_summariz!B10</f>
        <v>1.8319027581294899E-2</v>
      </c>
      <c r="AP35" s="157" t="s">
        <v>18</v>
      </c>
      <c r="AQ35" s="157" t="s">
        <v>193</v>
      </c>
      <c r="AU35" s="157" t="s">
        <v>350</v>
      </c>
      <c r="AV35" s="157" t="str">
        <f t="shared" si="2"/>
        <v>R_ES-SD-WatHeat</v>
      </c>
      <c r="AW35" s="157" t="str">
        <f t="shared" si="2"/>
        <v>RH6_7</v>
      </c>
      <c r="AX35" s="157">
        <f>[4]attached_energy_demand_summariz!F10</f>
        <v>1.6744293447780698E-2</v>
      </c>
      <c r="AY35" s="157" t="s">
        <v>18</v>
      </c>
      <c r="AZ35" s="157" t="s">
        <v>192</v>
      </c>
      <c r="BD35" s="157" t="s">
        <v>350</v>
      </c>
      <c r="BE35" s="157" t="str">
        <f t="shared" si="3"/>
        <v>R_ES-SD-WatHeat</v>
      </c>
      <c r="BF35" s="157" t="str">
        <f t="shared" si="3"/>
        <v>RH6_7</v>
      </c>
      <c r="BG35" s="157">
        <f t="shared" si="6"/>
        <v>1.8319027581294899E-2</v>
      </c>
      <c r="BH35" s="157" t="s">
        <v>18</v>
      </c>
      <c r="BI35" s="157" t="s">
        <v>194</v>
      </c>
      <c r="BM35" s="157" t="s">
        <v>350</v>
      </c>
      <c r="BN35" s="157" t="str">
        <f t="shared" si="4"/>
        <v>R_ES-SD-WatHeat</v>
      </c>
      <c r="BO35" s="157" t="str">
        <f t="shared" si="4"/>
        <v>RH6_7</v>
      </c>
      <c r="BP35" s="157">
        <f>[4]attached_energy_demand_summariz!J10</f>
        <v>1.8292707263281801E-2</v>
      </c>
      <c r="BQ35" s="157" t="s">
        <v>18</v>
      </c>
      <c r="BR35" s="157" t="s">
        <v>191</v>
      </c>
    </row>
    <row r="36" spans="2:70">
      <c r="B36" s="142"/>
      <c r="C36" s="32"/>
      <c r="D36" s="145"/>
      <c r="E36" s="145"/>
      <c r="F36" s="142"/>
      <c r="G36" s="146"/>
      <c r="H36" s="146"/>
      <c r="I36" s="152"/>
      <c r="J36" s="152"/>
      <c r="K36" s="157" t="s">
        <v>350</v>
      </c>
      <c r="L36" s="157" t="str">
        <f t="shared" si="7"/>
        <v>R_ES-SD-WatHeat</v>
      </c>
      <c r="M36" s="157" t="s">
        <v>380</v>
      </c>
      <c r="N36" s="157">
        <f>[4]attached_energy_demand_split!A14</f>
        <v>1.8830899452683101E-2</v>
      </c>
      <c r="O36" s="157" t="s">
        <v>18</v>
      </c>
      <c r="P36" s="157" t="s">
        <v>195</v>
      </c>
      <c r="T36" s="157" t="s">
        <v>350</v>
      </c>
      <c r="U36" s="157" t="str">
        <f t="shared" si="5"/>
        <v>R_ES-SD-WatHeat</v>
      </c>
      <c r="V36" s="157" t="str">
        <f t="shared" si="5"/>
        <v>RH8_9</v>
      </c>
      <c r="W36" s="157">
        <f>[4]attached_energy_demand_split!A76</f>
        <v>2.0275784295644899E-2</v>
      </c>
      <c r="X36" s="157" t="s">
        <v>18</v>
      </c>
      <c r="Y36" s="157" t="s">
        <v>190</v>
      </c>
      <c r="AC36" s="157" t="s">
        <v>350</v>
      </c>
      <c r="AD36" s="157" t="str">
        <f t="shared" si="0"/>
        <v>R_ES-SD-WatHeat</v>
      </c>
      <c r="AE36" s="157" t="str">
        <f t="shared" si="0"/>
        <v>RH8_9</v>
      </c>
      <c r="AF36" s="157">
        <f>[4]attached_energy_demand_split!A47</f>
        <v>1.7156934758240101E-2</v>
      </c>
      <c r="AG36" s="157" t="s">
        <v>18</v>
      </c>
      <c r="AH36" s="157" t="s">
        <v>196</v>
      </c>
      <c r="AL36" s="157" t="s">
        <v>350</v>
      </c>
      <c r="AM36" s="157" t="str">
        <f t="shared" si="1"/>
        <v>R_ES-SD-WatHeat</v>
      </c>
      <c r="AN36" s="157" t="str">
        <f t="shared" si="1"/>
        <v>RH8_9</v>
      </c>
      <c r="AO36" s="157">
        <f>[4]attached_energy_demand_summariz!B11</f>
        <v>1.8367232972075199E-2</v>
      </c>
      <c r="AP36" s="157" t="s">
        <v>18</v>
      </c>
      <c r="AQ36" s="157" t="s">
        <v>193</v>
      </c>
      <c r="AU36" s="157" t="s">
        <v>350</v>
      </c>
      <c r="AV36" s="157" t="str">
        <f t="shared" si="2"/>
        <v>R_ES-SD-WatHeat</v>
      </c>
      <c r="AW36" s="157" t="str">
        <f t="shared" si="2"/>
        <v>RH8_9</v>
      </c>
      <c r="AX36" s="157">
        <f>[4]attached_energy_demand_summariz!F11</f>
        <v>1.6887841722384601E-2</v>
      </c>
      <c r="AY36" s="157" t="s">
        <v>18</v>
      </c>
      <c r="AZ36" s="157" t="s">
        <v>192</v>
      </c>
      <c r="BD36" s="157" t="s">
        <v>350</v>
      </c>
      <c r="BE36" s="157" t="str">
        <f t="shared" si="3"/>
        <v>R_ES-SD-WatHeat</v>
      </c>
      <c r="BF36" s="157" t="str">
        <f t="shared" si="3"/>
        <v>RH8_9</v>
      </c>
      <c r="BG36" s="157">
        <f t="shared" si="6"/>
        <v>1.8367232972075199E-2</v>
      </c>
      <c r="BH36" s="157" t="s">
        <v>18</v>
      </c>
      <c r="BI36" s="157" t="s">
        <v>194</v>
      </c>
      <c r="BM36" s="157" t="s">
        <v>350</v>
      </c>
      <c r="BN36" s="157" t="str">
        <f t="shared" si="4"/>
        <v>R_ES-SD-WatHeat</v>
      </c>
      <c r="BO36" s="157" t="str">
        <f t="shared" si="4"/>
        <v>RH8_9</v>
      </c>
      <c r="BP36" s="157">
        <f>[4]attached_energy_demand_summariz!J11</f>
        <v>1.8684704631423101E-2</v>
      </c>
      <c r="BQ36" s="157" t="s">
        <v>18</v>
      </c>
      <c r="BR36" s="157" t="s">
        <v>191</v>
      </c>
    </row>
    <row r="37" spans="2:70">
      <c r="B37" s="142"/>
      <c r="C37" s="32"/>
      <c r="D37" s="145"/>
      <c r="E37" s="145"/>
      <c r="F37" s="142"/>
      <c r="G37" s="32"/>
      <c r="H37" s="32"/>
      <c r="K37" s="157" t="s">
        <v>350</v>
      </c>
      <c r="L37" s="157" t="str">
        <f t="shared" si="7"/>
        <v>R_ES-SD-WatHeat</v>
      </c>
      <c r="M37" s="157" t="s">
        <v>381</v>
      </c>
      <c r="N37" s="157">
        <f>[4]attached_energy_demand_split!A16</f>
        <v>1.8892209620715399E-2</v>
      </c>
      <c r="O37" s="157" t="s">
        <v>18</v>
      </c>
      <c r="P37" s="157" t="s">
        <v>195</v>
      </c>
      <c r="T37" s="157" t="s">
        <v>350</v>
      </c>
      <c r="U37" s="157" t="str">
        <f t="shared" si="5"/>
        <v>R_ES-SD-WatHeat</v>
      </c>
      <c r="V37" s="157" t="str">
        <f t="shared" si="5"/>
        <v>RH10_11</v>
      </c>
      <c r="W37" s="157">
        <f>[4]attached_energy_demand_split!A78</f>
        <v>2.2672709406807202E-2</v>
      </c>
      <c r="X37" s="157" t="s">
        <v>18</v>
      </c>
      <c r="Y37" s="157" t="s">
        <v>190</v>
      </c>
      <c r="AC37" s="157" t="s">
        <v>350</v>
      </c>
      <c r="AD37" s="157" t="str">
        <f t="shared" si="0"/>
        <v>R_ES-SD-WatHeat</v>
      </c>
      <c r="AE37" s="157" t="str">
        <f t="shared" si="0"/>
        <v>RH10_11</v>
      </c>
      <c r="AF37" s="157">
        <f>[4]attached_energy_demand_split!A49</f>
        <v>1.6996069788382001E-2</v>
      </c>
      <c r="AG37" s="157" t="s">
        <v>18</v>
      </c>
      <c r="AH37" s="157" t="s">
        <v>196</v>
      </c>
      <c r="AL37" s="157" t="s">
        <v>350</v>
      </c>
      <c r="AM37" s="157" t="str">
        <f t="shared" si="1"/>
        <v>R_ES-SD-WatHeat</v>
      </c>
      <c r="AN37" s="157" t="str">
        <f t="shared" si="1"/>
        <v>RH10_11</v>
      </c>
      <c r="AO37" s="157">
        <f>[4]attached_energy_demand_summariz!B12</f>
        <v>1.9516123374229401E-2</v>
      </c>
      <c r="AP37" s="157" t="s">
        <v>18</v>
      </c>
      <c r="AQ37" s="157" t="s">
        <v>193</v>
      </c>
      <c r="AU37" s="157" t="s">
        <v>350</v>
      </c>
      <c r="AV37" s="157" t="str">
        <f t="shared" si="2"/>
        <v>R_ES-SD-WatHeat</v>
      </c>
      <c r="AW37" s="157" t="str">
        <f t="shared" si="2"/>
        <v>RH10_11</v>
      </c>
      <c r="AX37" s="157">
        <f>[4]attached_energy_demand_summariz!F12</f>
        <v>1.8742267418083301E-2</v>
      </c>
      <c r="AY37" s="157" t="s">
        <v>18</v>
      </c>
      <c r="AZ37" s="157" t="s">
        <v>192</v>
      </c>
      <c r="BD37" s="157" t="s">
        <v>350</v>
      </c>
      <c r="BE37" s="157" t="str">
        <f t="shared" si="3"/>
        <v>R_ES-SD-WatHeat</v>
      </c>
      <c r="BF37" s="157" t="str">
        <f t="shared" si="3"/>
        <v>RH10_11</v>
      </c>
      <c r="BG37" s="157">
        <f t="shared" si="6"/>
        <v>1.9516123374229401E-2</v>
      </c>
      <c r="BH37" s="157" t="s">
        <v>18</v>
      </c>
      <c r="BI37" s="157" t="s">
        <v>194</v>
      </c>
      <c r="BM37" s="157" t="s">
        <v>350</v>
      </c>
      <c r="BN37" s="157" t="str">
        <f t="shared" si="4"/>
        <v>R_ES-SD-WatHeat</v>
      </c>
      <c r="BO37" s="157" t="str">
        <f t="shared" si="4"/>
        <v>RH10_11</v>
      </c>
      <c r="BP37" s="157">
        <f>[4]attached_energy_demand_summariz!J12</f>
        <v>2.0277360637159399E-2</v>
      </c>
      <c r="BQ37" s="157" t="s">
        <v>18</v>
      </c>
      <c r="BR37" s="157" t="s">
        <v>191</v>
      </c>
    </row>
    <row r="38" spans="2:70">
      <c r="B38" s="142"/>
      <c r="C38" s="32"/>
      <c r="D38" s="145"/>
      <c r="E38" s="145"/>
      <c r="F38" s="142"/>
      <c r="G38" s="32"/>
      <c r="H38" s="32"/>
      <c r="K38" s="157" t="s">
        <v>350</v>
      </c>
      <c r="L38" s="157" t="str">
        <f t="shared" si="7"/>
        <v>R_ES-SD-WatHeat</v>
      </c>
      <c r="M38" s="157" t="s">
        <v>382</v>
      </c>
      <c r="N38" s="157">
        <f>[4]attached_energy_demand_split!A18</f>
        <v>1.9735672875253098E-2</v>
      </c>
      <c r="O38" s="157" t="s">
        <v>18</v>
      </c>
      <c r="P38" s="157" t="s">
        <v>195</v>
      </c>
      <c r="T38" s="157" t="s">
        <v>350</v>
      </c>
      <c r="U38" s="157" t="str">
        <f t="shared" si="5"/>
        <v>R_ES-SD-WatHeat</v>
      </c>
      <c r="V38" s="157" t="str">
        <f t="shared" si="5"/>
        <v>RH12_13</v>
      </c>
      <c r="W38" s="157">
        <f>[4]attached_energy_demand_split!A80</f>
        <v>2.27084613240583E-2</v>
      </c>
      <c r="X38" s="157" t="s">
        <v>18</v>
      </c>
      <c r="Y38" s="157" t="s">
        <v>190</v>
      </c>
      <c r="AC38" s="157" t="s">
        <v>350</v>
      </c>
      <c r="AD38" s="157" t="str">
        <f t="shared" si="0"/>
        <v>R_ES-SD-WatHeat</v>
      </c>
      <c r="AE38" s="157" t="str">
        <f t="shared" si="0"/>
        <v>RH12_13</v>
      </c>
      <c r="AF38" s="157">
        <f>[4]attached_energy_demand_split!A51</f>
        <v>1.8190021942149099E-2</v>
      </c>
      <c r="AG38" s="157" t="s">
        <v>18</v>
      </c>
      <c r="AH38" s="157" t="s">
        <v>196</v>
      </c>
      <c r="AL38" s="157" t="s">
        <v>350</v>
      </c>
      <c r="AM38" s="157" t="str">
        <f t="shared" si="1"/>
        <v>R_ES-SD-WatHeat</v>
      </c>
      <c r="AN38" s="157" t="str">
        <f t="shared" si="1"/>
        <v>RH12_13</v>
      </c>
      <c r="AO38" s="157">
        <f>[4]attached_energy_demand_summariz!B13</f>
        <v>2.0392977411634601E-2</v>
      </c>
      <c r="AP38" s="157" t="s">
        <v>18</v>
      </c>
      <c r="AQ38" s="157" t="s">
        <v>193</v>
      </c>
      <c r="AU38" s="157" t="s">
        <v>350</v>
      </c>
      <c r="AV38" s="157" t="str">
        <f t="shared" si="2"/>
        <v>R_ES-SD-WatHeat</v>
      </c>
      <c r="AW38" s="157" t="str">
        <f t="shared" si="2"/>
        <v>RH12_13</v>
      </c>
      <c r="AX38" s="157">
        <f>[4]attached_energy_demand_summariz!F13</f>
        <v>2.03766512243404E-2</v>
      </c>
      <c r="AY38" s="157" t="s">
        <v>18</v>
      </c>
      <c r="AZ38" s="157" t="s">
        <v>192</v>
      </c>
      <c r="BD38" s="157" t="s">
        <v>350</v>
      </c>
      <c r="BE38" s="157" t="str">
        <f t="shared" si="3"/>
        <v>R_ES-SD-WatHeat</v>
      </c>
      <c r="BF38" s="157" t="str">
        <f t="shared" si="3"/>
        <v>RH12_13</v>
      </c>
      <c r="BG38" s="157">
        <f t="shared" si="6"/>
        <v>2.0392977411634601E-2</v>
      </c>
      <c r="BH38" s="157" t="s">
        <v>18</v>
      </c>
      <c r="BI38" s="157" t="s">
        <v>194</v>
      </c>
      <c r="BM38" s="157" t="s">
        <v>350</v>
      </c>
      <c r="BN38" s="157" t="str">
        <f t="shared" si="4"/>
        <v>R_ES-SD-WatHeat</v>
      </c>
      <c r="BO38" s="157" t="str">
        <f t="shared" si="4"/>
        <v>RH12_13</v>
      </c>
      <c r="BP38" s="157">
        <f>[4]attached_energy_demand_summariz!J13</f>
        <v>2.0954079692371799E-2</v>
      </c>
      <c r="BQ38" s="157" t="s">
        <v>18</v>
      </c>
      <c r="BR38" s="157" t="s">
        <v>191</v>
      </c>
    </row>
    <row r="39" spans="2:70">
      <c r="B39" s="142"/>
      <c r="C39" s="32"/>
      <c r="D39" s="145"/>
      <c r="E39" s="145"/>
      <c r="F39" s="142"/>
      <c r="G39" s="32"/>
      <c r="H39" s="32"/>
      <c r="K39" s="158" t="s">
        <v>350</v>
      </c>
      <c r="L39" s="157" t="str">
        <f t="shared" si="7"/>
        <v>R_ES-SD-WatHeat</v>
      </c>
      <c r="M39" s="157" t="s">
        <v>383</v>
      </c>
      <c r="N39" s="157">
        <f>[4]attached_energy_demand_split!A20</f>
        <v>2.0535190266484399E-2</v>
      </c>
      <c r="O39" s="157" t="s">
        <v>18</v>
      </c>
      <c r="P39" s="157" t="s">
        <v>195</v>
      </c>
      <c r="T39" s="157" t="s">
        <v>350</v>
      </c>
      <c r="U39" s="157" t="str">
        <f t="shared" si="5"/>
        <v>R_ES-SD-WatHeat</v>
      </c>
      <c r="V39" s="157" t="str">
        <f t="shared" si="5"/>
        <v>RH14_15</v>
      </c>
      <c r="W39" s="157">
        <f>[4]attached_energy_demand_split!A82</f>
        <v>2.2052829918983601E-2</v>
      </c>
      <c r="X39" s="157" t="s">
        <v>18</v>
      </c>
      <c r="Y39" s="157" t="s">
        <v>190</v>
      </c>
      <c r="AC39" s="157" t="s">
        <v>350</v>
      </c>
      <c r="AD39" s="157" t="str">
        <f t="shared" si="0"/>
        <v>R_ES-SD-WatHeat</v>
      </c>
      <c r="AE39" s="157" t="str">
        <f t="shared" si="0"/>
        <v>RH14_15</v>
      </c>
      <c r="AF39" s="157">
        <f>[4]attached_energy_demand_split!A53</f>
        <v>2.09674919745702E-2</v>
      </c>
      <c r="AG39" s="157" t="s">
        <v>18</v>
      </c>
      <c r="AH39" s="157" t="s">
        <v>196</v>
      </c>
      <c r="AL39" s="157" t="s">
        <v>350</v>
      </c>
      <c r="AM39" s="157" t="str">
        <f t="shared" si="1"/>
        <v>R_ES-SD-WatHeat</v>
      </c>
      <c r="AN39" s="157" t="str">
        <f t="shared" si="1"/>
        <v>RH14_15</v>
      </c>
      <c r="AO39" s="157">
        <f>[4]attached_energy_demand_summariz!B14</f>
        <v>2.1041702332658799E-2</v>
      </c>
      <c r="AP39" s="157" t="s">
        <v>18</v>
      </c>
      <c r="AQ39" s="157" t="s">
        <v>193</v>
      </c>
      <c r="AU39" s="157" t="s">
        <v>350</v>
      </c>
      <c r="AV39" s="157" t="str">
        <f t="shared" si="2"/>
        <v>R_ES-SD-WatHeat</v>
      </c>
      <c r="AW39" s="157" t="str">
        <f t="shared" si="2"/>
        <v>RH14_15</v>
      </c>
      <c r="AX39" s="157">
        <f>[4]attached_energy_demand_summariz!F14</f>
        <v>2.0778238730769099E-2</v>
      </c>
      <c r="AY39" s="157" t="s">
        <v>18</v>
      </c>
      <c r="AZ39" s="157" t="s">
        <v>192</v>
      </c>
      <c r="BD39" s="157" t="s">
        <v>350</v>
      </c>
      <c r="BE39" s="157" t="str">
        <f t="shared" si="3"/>
        <v>R_ES-SD-WatHeat</v>
      </c>
      <c r="BF39" s="157" t="str">
        <f t="shared" si="3"/>
        <v>RH14_15</v>
      </c>
      <c r="BG39" s="157">
        <f t="shared" si="6"/>
        <v>2.1041702332658799E-2</v>
      </c>
      <c r="BH39" s="157" t="s">
        <v>18</v>
      </c>
      <c r="BI39" s="157" t="s">
        <v>194</v>
      </c>
      <c r="BM39" s="157" t="s">
        <v>350</v>
      </c>
      <c r="BN39" s="157" t="str">
        <f t="shared" si="4"/>
        <v>R_ES-SD-WatHeat</v>
      </c>
      <c r="BO39" s="157" t="str">
        <f t="shared" si="4"/>
        <v>RH14_15</v>
      </c>
      <c r="BP39" s="157">
        <f>[4]attached_energy_demand_summariz!J14</f>
        <v>2.0874760772486501E-2</v>
      </c>
      <c r="BQ39" s="157" t="s">
        <v>18</v>
      </c>
      <c r="BR39" s="157" t="s">
        <v>191</v>
      </c>
    </row>
    <row r="40" spans="2:70" ht="13">
      <c r="B40" s="142"/>
      <c r="C40" s="32"/>
      <c r="D40" s="145"/>
      <c r="E40" s="145"/>
      <c r="F40" s="142"/>
      <c r="G40" s="32"/>
      <c r="H40" s="32"/>
      <c r="J40" s="121"/>
      <c r="K40" s="157" t="s">
        <v>350</v>
      </c>
      <c r="L40" s="157" t="str">
        <f t="shared" si="7"/>
        <v>R_ES-SD-WatHeat</v>
      </c>
      <c r="M40" s="157" t="s">
        <v>384</v>
      </c>
      <c r="N40" s="157">
        <f>[4]attached_energy_demand_split!A22</f>
        <v>2.0896719862378399E-2</v>
      </c>
      <c r="O40" s="157" t="s">
        <v>18</v>
      </c>
      <c r="P40" s="157" t="s">
        <v>195</v>
      </c>
      <c r="T40" s="157" t="s">
        <v>350</v>
      </c>
      <c r="U40" s="157" t="str">
        <f t="shared" si="5"/>
        <v>R_ES-SD-WatHeat</v>
      </c>
      <c r="V40" s="157" t="str">
        <f t="shared" si="5"/>
        <v>RH16_17</v>
      </c>
      <c r="W40" s="157">
        <f>[4]attached_energy_demand_split!A84</f>
        <v>2.1192518819202099E-2</v>
      </c>
      <c r="X40" s="157" t="s">
        <v>18</v>
      </c>
      <c r="Y40" s="157" t="s">
        <v>190</v>
      </c>
      <c r="AC40" s="157" t="s">
        <v>350</v>
      </c>
      <c r="AD40" s="157" t="str">
        <f t="shared" si="0"/>
        <v>R_ES-SD-WatHeat</v>
      </c>
      <c r="AE40" s="157" t="str">
        <f t="shared" si="0"/>
        <v>RH16_17</v>
      </c>
      <c r="AF40" s="157">
        <f>[4]attached_energy_demand_split!A55</f>
        <v>2.1896382103851399E-2</v>
      </c>
      <c r="AG40" s="157" t="s">
        <v>18</v>
      </c>
      <c r="AH40" s="157" t="s">
        <v>196</v>
      </c>
      <c r="AL40" s="157" t="s">
        <v>350</v>
      </c>
      <c r="AM40" s="157" t="str">
        <f t="shared" si="1"/>
        <v>R_ES-SD-WatHeat</v>
      </c>
      <c r="AN40" s="157" t="str">
        <f t="shared" si="1"/>
        <v>RH16_17</v>
      </c>
      <c r="AO40" s="157">
        <f>[4]attached_energy_demand_summariz!B15</f>
        <v>2.1031470252881299E-2</v>
      </c>
      <c r="AP40" s="157" t="s">
        <v>18</v>
      </c>
      <c r="AQ40" s="157" t="s">
        <v>193</v>
      </c>
      <c r="AU40" s="157" t="s">
        <v>350</v>
      </c>
      <c r="AV40" s="157" t="str">
        <f t="shared" si="2"/>
        <v>R_ES-SD-WatHeat</v>
      </c>
      <c r="AW40" s="157" t="str">
        <f t="shared" si="2"/>
        <v>RH16_17</v>
      </c>
      <c r="AX40" s="157">
        <f>[4]attached_energy_demand_summariz!F15</f>
        <v>2.0691900759336499E-2</v>
      </c>
      <c r="AY40" s="157" t="s">
        <v>18</v>
      </c>
      <c r="AZ40" s="157" t="s">
        <v>192</v>
      </c>
      <c r="BD40" s="157" t="s">
        <v>350</v>
      </c>
      <c r="BE40" s="157" t="str">
        <f t="shared" si="3"/>
        <v>R_ES-SD-WatHeat</v>
      </c>
      <c r="BF40" s="157" t="str">
        <f t="shared" si="3"/>
        <v>RH16_17</v>
      </c>
      <c r="BG40" s="157">
        <f t="shared" si="6"/>
        <v>2.1031470252881299E-2</v>
      </c>
      <c r="BH40" s="157" t="s">
        <v>18</v>
      </c>
      <c r="BI40" s="157" t="s">
        <v>194</v>
      </c>
      <c r="BM40" s="157" t="s">
        <v>350</v>
      </c>
      <c r="BN40" s="157" t="str">
        <f t="shared" si="4"/>
        <v>R_ES-SD-WatHeat</v>
      </c>
      <c r="BO40" s="157" t="str">
        <f t="shared" si="4"/>
        <v>RH16_17</v>
      </c>
      <c r="BP40" s="157">
        <f>[4]attached_energy_demand_summariz!J15</f>
        <v>2.0479829719638399E-2</v>
      </c>
      <c r="BQ40" s="157" t="s">
        <v>18</v>
      </c>
      <c r="BR40" s="157" t="s">
        <v>191</v>
      </c>
    </row>
    <row r="41" spans="2:70" ht="14.5">
      <c r="B41" s="142"/>
      <c r="C41" s="32"/>
      <c r="D41" s="145"/>
      <c r="E41" s="145"/>
      <c r="F41" s="142"/>
      <c r="G41" s="140"/>
      <c r="H41" s="140"/>
      <c r="I41" s="140"/>
      <c r="J41" s="140"/>
      <c r="K41" s="157" t="s">
        <v>350</v>
      </c>
      <c r="L41" s="157" t="str">
        <f t="shared" si="7"/>
        <v>R_ES-SD-WatHeat</v>
      </c>
      <c r="M41" s="157" t="s">
        <v>385</v>
      </c>
      <c r="N41" s="157">
        <f>[4]attached_energy_demand_split!A24</f>
        <v>2.0865770170115702E-2</v>
      </c>
      <c r="O41" s="157" t="s">
        <v>18</v>
      </c>
      <c r="P41" s="157" t="s">
        <v>195</v>
      </c>
      <c r="T41" s="157" t="s">
        <v>350</v>
      </c>
      <c r="U41" s="157" t="str">
        <f t="shared" si="5"/>
        <v>R_ES-SD-WatHeat</v>
      </c>
      <c r="V41" s="157" t="str">
        <f t="shared" si="5"/>
        <v>RH18_19</v>
      </c>
      <c r="W41" s="157">
        <f>[4]attached_energy_demand_split!A86</f>
        <v>2.1134468356732401E-2</v>
      </c>
      <c r="X41" s="157" t="s">
        <v>18</v>
      </c>
      <c r="Y41" s="157" t="s">
        <v>190</v>
      </c>
      <c r="AC41" s="157" t="s">
        <v>350</v>
      </c>
      <c r="AD41" s="157" t="str">
        <f t="shared" si="0"/>
        <v>R_ES-SD-WatHeat</v>
      </c>
      <c r="AE41" s="157" t="str">
        <f t="shared" si="0"/>
        <v>RH18_19</v>
      </c>
      <c r="AF41" s="157">
        <f>[4]attached_energy_demand_split!A57</f>
        <v>2.17155355129377E-2</v>
      </c>
      <c r="AG41" s="157" t="s">
        <v>18</v>
      </c>
      <c r="AH41" s="157" t="s">
        <v>196</v>
      </c>
      <c r="AL41" s="157" t="s">
        <v>350</v>
      </c>
      <c r="AM41" s="157" t="str">
        <f t="shared" si="1"/>
        <v>R_ES-SD-WatHeat</v>
      </c>
      <c r="AN41" s="157" t="str">
        <f t="shared" si="1"/>
        <v>RH18_19</v>
      </c>
      <c r="AO41" s="157">
        <f>[4]attached_energy_demand_summariz!B16</f>
        <v>2.0772466684862202E-2</v>
      </c>
      <c r="AP41" s="157" t="s">
        <v>18</v>
      </c>
      <c r="AQ41" s="157" t="s">
        <v>193</v>
      </c>
      <c r="AU41" s="157" t="s">
        <v>350</v>
      </c>
      <c r="AV41" s="157" t="str">
        <f t="shared" si="2"/>
        <v>R_ES-SD-WatHeat</v>
      </c>
      <c r="AW41" s="157" t="str">
        <f t="shared" si="2"/>
        <v>RH18_19</v>
      </c>
      <c r="AX41" s="157">
        <f>[4]attached_energy_demand_summariz!F16</f>
        <v>2.0434688956400601E-2</v>
      </c>
      <c r="AY41" s="157" t="s">
        <v>18</v>
      </c>
      <c r="AZ41" s="157" t="s">
        <v>192</v>
      </c>
      <c r="BD41" s="157" t="s">
        <v>350</v>
      </c>
      <c r="BE41" s="157" t="str">
        <f t="shared" si="3"/>
        <v>R_ES-SD-WatHeat</v>
      </c>
      <c r="BF41" s="157" t="str">
        <f t="shared" si="3"/>
        <v>RH18_19</v>
      </c>
      <c r="BG41" s="157">
        <f t="shared" si="6"/>
        <v>2.0772466684862202E-2</v>
      </c>
      <c r="BH41" s="157" t="s">
        <v>18</v>
      </c>
      <c r="BI41" s="157" t="s">
        <v>194</v>
      </c>
      <c r="BM41" s="157" t="s">
        <v>350</v>
      </c>
      <c r="BN41" s="157" t="str">
        <f t="shared" si="4"/>
        <v>R_ES-SD-WatHeat</v>
      </c>
      <c r="BO41" s="157" t="str">
        <f t="shared" si="4"/>
        <v>RH18_19</v>
      </c>
      <c r="BP41" s="157">
        <f>[4]attached_energy_demand_summariz!J16</f>
        <v>1.9711870428124601E-2</v>
      </c>
      <c r="BQ41" s="157" t="s">
        <v>18</v>
      </c>
      <c r="BR41" s="157" t="s">
        <v>191</v>
      </c>
    </row>
    <row r="42" spans="2:70">
      <c r="B42" s="142"/>
      <c r="C42" s="32"/>
      <c r="D42" s="145"/>
      <c r="E42" s="145"/>
      <c r="F42" s="142"/>
      <c r="G42" s="141"/>
      <c r="H42" s="141"/>
      <c r="I42" s="141"/>
      <c r="J42" s="141"/>
      <c r="K42" s="157" t="s">
        <v>350</v>
      </c>
      <c r="L42" s="157" t="str">
        <f t="shared" si="7"/>
        <v>R_ES-SD-WatHeat</v>
      </c>
      <c r="M42" s="157" t="s">
        <v>386</v>
      </c>
      <c r="N42" s="157">
        <f>[4]attached_energy_demand_split!A26</f>
        <v>2.08182800695852E-2</v>
      </c>
      <c r="O42" s="157" t="s">
        <v>18</v>
      </c>
      <c r="P42" s="157" t="s">
        <v>195</v>
      </c>
      <c r="T42" s="157" t="s">
        <v>350</v>
      </c>
      <c r="U42" s="157" t="str">
        <f t="shared" si="5"/>
        <v>R_ES-SD-WatHeat</v>
      </c>
      <c r="V42" s="157" t="str">
        <f t="shared" si="5"/>
        <v>RH20_21</v>
      </c>
      <c r="W42" s="157">
        <f>[4]attached_energy_demand_split!A88</f>
        <v>2.1601590955728701E-2</v>
      </c>
      <c r="X42" s="157" t="s">
        <v>18</v>
      </c>
      <c r="Y42" s="157" t="s">
        <v>190</v>
      </c>
      <c r="AC42" s="157" t="s">
        <v>350</v>
      </c>
      <c r="AD42" s="157" t="str">
        <f t="shared" si="0"/>
        <v>R_ES-SD-WatHeat</v>
      </c>
      <c r="AE42" s="157" t="str">
        <f t="shared" si="0"/>
        <v>RH20_21</v>
      </c>
      <c r="AF42" s="157">
        <f>[4]attached_energy_demand_split!A59</f>
        <v>2.12535167287306E-2</v>
      </c>
      <c r="AG42" s="157" t="s">
        <v>18</v>
      </c>
      <c r="AH42" s="157" t="s">
        <v>196</v>
      </c>
      <c r="AL42" s="157" t="s">
        <v>350</v>
      </c>
      <c r="AM42" s="157" t="str">
        <f t="shared" si="1"/>
        <v>R_ES-SD-WatHeat</v>
      </c>
      <c r="AN42" s="157" t="str">
        <f t="shared" si="1"/>
        <v>RH20_21</v>
      </c>
      <c r="AO42" s="157">
        <f>[4]attached_energy_demand_summariz!B17</f>
        <v>2.0871709048996399E-2</v>
      </c>
      <c r="AP42" s="157" t="s">
        <v>18</v>
      </c>
      <c r="AQ42" s="157" t="s">
        <v>193</v>
      </c>
      <c r="AU42" s="157" t="s">
        <v>350</v>
      </c>
      <c r="AV42" s="157" t="str">
        <f t="shared" si="2"/>
        <v>R_ES-SD-WatHeat</v>
      </c>
      <c r="AW42" s="157" t="str">
        <f t="shared" si="2"/>
        <v>RH20_21</v>
      </c>
      <c r="AX42" s="157">
        <f>[4]attached_energy_demand_summariz!F17</f>
        <v>2.08022312711157E-2</v>
      </c>
      <c r="AY42" s="157" t="s">
        <v>18</v>
      </c>
      <c r="AZ42" s="157" t="s">
        <v>192</v>
      </c>
      <c r="BD42" s="157" t="s">
        <v>350</v>
      </c>
      <c r="BE42" s="157" t="str">
        <f t="shared" si="3"/>
        <v>R_ES-SD-WatHeat</v>
      </c>
      <c r="BF42" s="157" t="str">
        <f t="shared" si="3"/>
        <v>RH20_21</v>
      </c>
      <c r="BG42" s="157">
        <f t="shared" si="6"/>
        <v>2.0871709048996399E-2</v>
      </c>
      <c r="BH42" s="157" t="s">
        <v>18</v>
      </c>
      <c r="BI42" s="157" t="s">
        <v>194</v>
      </c>
      <c r="BM42" s="157" t="s">
        <v>350</v>
      </c>
      <c r="BN42" s="157" t="str">
        <f t="shared" si="4"/>
        <v>R_ES-SD-WatHeat</v>
      </c>
      <c r="BO42" s="157" t="str">
        <f t="shared" si="4"/>
        <v>RH20_21</v>
      </c>
      <c r="BP42" s="157">
        <f>[4]attached_energy_demand_summariz!J17</f>
        <v>1.98829262198221E-2</v>
      </c>
      <c r="BQ42" s="157" t="s">
        <v>18</v>
      </c>
      <c r="BR42" s="157" t="s">
        <v>191</v>
      </c>
    </row>
    <row r="43" spans="2:70">
      <c r="B43" s="142"/>
      <c r="C43" s="32"/>
      <c r="D43" s="145"/>
      <c r="E43" s="145"/>
      <c r="F43" s="142"/>
      <c r="G43" s="141"/>
      <c r="H43" s="141"/>
      <c r="I43" s="141"/>
      <c r="J43" s="141"/>
      <c r="K43" s="158" t="s">
        <v>350</v>
      </c>
      <c r="L43" s="157" t="str">
        <f t="shared" si="7"/>
        <v>R_ES-SD-WatHeat</v>
      </c>
      <c r="M43" s="157" t="s">
        <v>387</v>
      </c>
      <c r="N43" s="157">
        <f>[4]attached_energy_demand_split!A28</f>
        <v>2.09309345114678E-2</v>
      </c>
      <c r="O43" s="157" t="s">
        <v>18</v>
      </c>
      <c r="P43" s="157" t="s">
        <v>195</v>
      </c>
      <c r="T43" s="157" t="s">
        <v>350</v>
      </c>
      <c r="U43" s="157" t="str">
        <f t="shared" si="5"/>
        <v>R_ES-SD-WatHeat</v>
      </c>
      <c r="V43" s="157" t="str">
        <f t="shared" si="5"/>
        <v>RH22_23</v>
      </c>
      <c r="W43" s="157">
        <f>[4]attached_energy_demand_split!A90</f>
        <v>2.17726786365968E-2</v>
      </c>
      <c r="X43" s="157" t="s">
        <v>18</v>
      </c>
      <c r="Y43" s="157" t="s">
        <v>190</v>
      </c>
      <c r="AC43" s="157" t="s">
        <v>350</v>
      </c>
      <c r="AD43" s="157" t="str">
        <f t="shared" si="0"/>
        <v>R_ES-SD-WatHeat</v>
      </c>
      <c r="AE43" s="157" t="str">
        <f t="shared" si="0"/>
        <v>RH22_23</v>
      </c>
      <c r="AF43" s="157">
        <f>[4]attached_energy_demand_split!A61</f>
        <v>2.1019278776313498E-2</v>
      </c>
      <c r="AG43" s="157" t="s">
        <v>18</v>
      </c>
      <c r="AH43" s="157" t="s">
        <v>196</v>
      </c>
      <c r="AL43" s="157" t="s">
        <v>350</v>
      </c>
      <c r="AM43" s="157" t="str">
        <f t="shared" si="1"/>
        <v>R_ES-SD-WatHeat</v>
      </c>
      <c r="AN43" s="157" t="str">
        <f t="shared" si="1"/>
        <v>RH22_23</v>
      </c>
      <c r="AO43" s="157">
        <f>[4]attached_energy_demand_summariz!B18</f>
        <v>2.1048829860768201E-2</v>
      </c>
      <c r="AP43" s="157" t="s">
        <v>18</v>
      </c>
      <c r="AQ43" s="157" t="s">
        <v>193</v>
      </c>
      <c r="AU43" s="157" t="s">
        <v>350</v>
      </c>
      <c r="AV43" s="157" t="str">
        <f t="shared" si="2"/>
        <v>R_ES-SD-WatHeat</v>
      </c>
      <c r="AW43" s="157" t="str">
        <f t="shared" si="2"/>
        <v>RH22_23</v>
      </c>
      <c r="AX43" s="157">
        <f>[4]attached_energy_demand_summariz!F18</f>
        <v>2.11656433177729E-2</v>
      </c>
      <c r="AY43" s="157" t="s">
        <v>18</v>
      </c>
      <c r="AZ43" s="157" t="s">
        <v>192</v>
      </c>
      <c r="BD43" s="157" t="s">
        <v>350</v>
      </c>
      <c r="BE43" s="157" t="str">
        <f t="shared" si="3"/>
        <v>R_ES-SD-WatHeat</v>
      </c>
      <c r="BF43" s="157" t="str">
        <f t="shared" si="3"/>
        <v>RH22_23</v>
      </c>
      <c r="BG43" s="157">
        <f t="shared" si="6"/>
        <v>2.1048829860768201E-2</v>
      </c>
      <c r="BH43" s="157" t="s">
        <v>18</v>
      </c>
      <c r="BI43" s="157" t="s">
        <v>194</v>
      </c>
      <c r="BM43" s="157" t="s">
        <v>350</v>
      </c>
      <c r="BN43" s="157" t="str">
        <f t="shared" si="4"/>
        <v>R_ES-SD-WatHeat</v>
      </c>
      <c r="BO43" s="157" t="str">
        <f t="shared" si="4"/>
        <v>RH22_23</v>
      </c>
      <c r="BP43" s="157">
        <f>[4]attached_energy_demand_summariz!J18</f>
        <v>2.0355614061689901E-2</v>
      </c>
      <c r="BQ43" s="157" t="s">
        <v>18</v>
      </c>
      <c r="BR43" s="157" t="s">
        <v>191</v>
      </c>
    </row>
    <row r="44" spans="2:70">
      <c r="B44" s="142"/>
      <c r="C44" s="32"/>
      <c r="D44" s="145"/>
      <c r="E44" s="145"/>
      <c r="F44" s="142"/>
      <c r="G44" s="141"/>
      <c r="H44" s="141"/>
      <c r="I44" s="141"/>
      <c r="J44" s="141"/>
      <c r="K44" s="157" t="s">
        <v>350</v>
      </c>
      <c r="L44" s="157" t="str">
        <f t="shared" si="7"/>
        <v>R_ES-SD-WatHeat</v>
      </c>
      <c r="M44" s="157" t="s">
        <v>388</v>
      </c>
      <c r="N44" s="157">
        <f>[4]attached_energy_demand_split!B6</f>
        <v>2.16934658061337E-2</v>
      </c>
      <c r="O44" s="157" t="s">
        <v>18</v>
      </c>
      <c r="P44" s="157" t="s">
        <v>195</v>
      </c>
      <c r="T44" s="157" t="s">
        <v>350</v>
      </c>
      <c r="U44" s="157" t="str">
        <f t="shared" si="5"/>
        <v>R_ES-SD-WatHeat</v>
      </c>
      <c r="V44" s="157" t="str">
        <f t="shared" si="5"/>
        <v>SH0_1</v>
      </c>
      <c r="W44" s="157">
        <f>[4]attached_energy_demand_split!B68</f>
        <v>1.7447761885412302E-2</v>
      </c>
      <c r="X44" s="157" t="s">
        <v>18</v>
      </c>
      <c r="Y44" s="157" t="s">
        <v>190</v>
      </c>
      <c r="AC44" s="157" t="s">
        <v>350</v>
      </c>
      <c r="AD44" s="157" t="str">
        <f t="shared" si="0"/>
        <v>R_ES-SD-WatHeat</v>
      </c>
      <c r="AE44" s="157" t="str">
        <f t="shared" si="0"/>
        <v>SH0_1</v>
      </c>
      <c r="AF44" s="157">
        <f>[4]attached_energy_demand_split!B39</f>
        <v>2.0811553801597001E-2</v>
      </c>
      <c r="AG44" s="157" t="s">
        <v>18</v>
      </c>
      <c r="AH44" s="157" t="s">
        <v>196</v>
      </c>
      <c r="AL44" s="157" t="s">
        <v>350</v>
      </c>
      <c r="AM44" s="157" t="str">
        <f t="shared" si="1"/>
        <v>R_ES-SD-WatHeat</v>
      </c>
      <c r="AN44" s="157" t="str">
        <f t="shared" si="1"/>
        <v>SH0_1</v>
      </c>
      <c r="AO44" s="157">
        <f>[4]attached_energy_demand_summariz!B19</f>
        <v>2.0289589930703698E-2</v>
      </c>
      <c r="AP44" s="157" t="s">
        <v>18</v>
      </c>
      <c r="AQ44" s="157" t="s">
        <v>193</v>
      </c>
      <c r="AU44" s="157" t="s">
        <v>350</v>
      </c>
      <c r="AV44" s="157" t="str">
        <f t="shared" si="2"/>
        <v>R_ES-SD-WatHeat</v>
      </c>
      <c r="AW44" s="157" t="str">
        <f t="shared" si="2"/>
        <v>SH0_1</v>
      </c>
      <c r="AX44" s="157">
        <f>[4]attached_energy_demand_summariz!F19</f>
        <v>2.3539997538016201E-2</v>
      </c>
      <c r="AY44" s="157" t="s">
        <v>18</v>
      </c>
      <c r="AZ44" s="157" t="s">
        <v>192</v>
      </c>
      <c r="BD44" s="157" t="s">
        <v>350</v>
      </c>
      <c r="BE44" s="157" t="str">
        <f t="shared" si="3"/>
        <v>R_ES-SD-WatHeat</v>
      </c>
      <c r="BF44" s="157" t="str">
        <f t="shared" si="3"/>
        <v>SH0_1</v>
      </c>
      <c r="BG44" s="157">
        <f t="shared" si="6"/>
        <v>2.0289589930703698E-2</v>
      </c>
      <c r="BH44" s="157" t="s">
        <v>18</v>
      </c>
      <c r="BI44" s="157" t="s">
        <v>194</v>
      </c>
      <c r="BM44" s="157" t="s">
        <v>350</v>
      </c>
      <c r="BN44" s="157" t="str">
        <f t="shared" si="4"/>
        <v>R_ES-SD-WatHeat</v>
      </c>
      <c r="BO44" s="157" t="str">
        <f t="shared" si="4"/>
        <v>SH0_1</v>
      </c>
      <c r="BP44" s="157">
        <f>[4]attached_energy_demand_summariz!J19</f>
        <v>1.7955170622359101E-2</v>
      </c>
      <c r="BQ44" s="157" t="s">
        <v>18</v>
      </c>
      <c r="BR44" s="157" t="s">
        <v>191</v>
      </c>
    </row>
    <row r="45" spans="2:70">
      <c r="B45" s="142"/>
      <c r="C45" s="32"/>
      <c r="D45" s="145"/>
      <c r="E45" s="145"/>
      <c r="F45" s="142"/>
      <c r="G45" s="141"/>
      <c r="H45" s="141"/>
      <c r="I45" s="141"/>
      <c r="J45" s="141"/>
      <c r="K45" s="157" t="s">
        <v>350</v>
      </c>
      <c r="L45" s="157" t="str">
        <f t="shared" si="7"/>
        <v>R_ES-SD-WatHeat</v>
      </c>
      <c r="M45" s="157" t="s">
        <v>389</v>
      </c>
      <c r="N45" s="157">
        <f>[4]attached_energy_demand_split!B8</f>
        <v>2.1091629448540899E-2</v>
      </c>
      <c r="O45" s="157" t="s">
        <v>18</v>
      </c>
      <c r="P45" s="157" t="s">
        <v>195</v>
      </c>
      <c r="T45" s="157" t="s">
        <v>350</v>
      </c>
      <c r="U45" s="157" t="str">
        <f t="shared" si="5"/>
        <v>R_ES-SD-WatHeat</v>
      </c>
      <c r="V45" s="157" t="str">
        <f t="shared" si="5"/>
        <v>SH2_3</v>
      </c>
      <c r="W45" s="157">
        <f>[4]attached_energy_demand_split!B70</f>
        <v>1.5245791875989701E-2</v>
      </c>
      <c r="X45" s="157" t="s">
        <v>18</v>
      </c>
      <c r="Y45" s="157" t="s">
        <v>190</v>
      </c>
      <c r="AC45" s="157" t="s">
        <v>350</v>
      </c>
      <c r="AD45" s="157" t="str">
        <f t="shared" si="0"/>
        <v>R_ES-SD-WatHeat</v>
      </c>
      <c r="AE45" s="157" t="str">
        <f t="shared" si="0"/>
        <v>SH2_3</v>
      </c>
      <c r="AF45" s="157">
        <f>[4]attached_energy_demand_split!B41</f>
        <v>2.01796299239725E-2</v>
      </c>
      <c r="AG45" s="157" t="s">
        <v>18</v>
      </c>
      <c r="AH45" s="157" t="s">
        <v>196</v>
      </c>
      <c r="AL45" s="157" t="s">
        <v>350</v>
      </c>
      <c r="AM45" s="157" t="str">
        <f t="shared" si="1"/>
        <v>R_ES-SD-WatHeat</v>
      </c>
      <c r="AN45" s="157" t="str">
        <f t="shared" si="1"/>
        <v>SH2_3</v>
      </c>
      <c r="AO45" s="157">
        <f>[4]attached_energy_demand_summariz!B20</f>
        <v>1.88706568826577E-2</v>
      </c>
      <c r="AP45" s="157" t="s">
        <v>18</v>
      </c>
      <c r="AQ45" s="157" t="s">
        <v>193</v>
      </c>
      <c r="AU45" s="157" t="s">
        <v>350</v>
      </c>
      <c r="AV45" s="157" t="str">
        <f t="shared" si="2"/>
        <v>R_ES-SD-WatHeat</v>
      </c>
      <c r="AW45" s="157" t="str">
        <f t="shared" si="2"/>
        <v>SH2_3</v>
      </c>
      <c r="AX45" s="157">
        <f>[4]attached_energy_demand_summariz!F20</f>
        <v>2.1308543326801599E-2</v>
      </c>
      <c r="AY45" s="157" t="s">
        <v>18</v>
      </c>
      <c r="AZ45" s="157" t="s">
        <v>192</v>
      </c>
      <c r="BD45" s="157" t="s">
        <v>350</v>
      </c>
      <c r="BE45" s="157" t="str">
        <f t="shared" si="3"/>
        <v>R_ES-SD-WatHeat</v>
      </c>
      <c r="BF45" s="157" t="str">
        <f t="shared" si="3"/>
        <v>SH2_3</v>
      </c>
      <c r="BG45" s="157">
        <f t="shared" si="6"/>
        <v>1.88706568826577E-2</v>
      </c>
      <c r="BH45" s="157" t="s">
        <v>18</v>
      </c>
      <c r="BI45" s="157" t="s">
        <v>194</v>
      </c>
      <c r="BM45" s="157" t="s">
        <v>350</v>
      </c>
      <c r="BN45" s="157" t="str">
        <f t="shared" si="4"/>
        <v>R_ES-SD-WatHeat</v>
      </c>
      <c r="BO45" s="157" t="str">
        <f t="shared" si="4"/>
        <v>SH2_3</v>
      </c>
      <c r="BP45" s="157">
        <f>[4]attached_energy_demand_summariz!J20</f>
        <v>1.6527689837983899E-2</v>
      </c>
      <c r="BQ45" s="157" t="s">
        <v>18</v>
      </c>
      <c r="BR45" s="157" t="s">
        <v>191</v>
      </c>
    </row>
    <row r="46" spans="2:70">
      <c r="B46" s="142"/>
      <c r="C46" s="32"/>
      <c r="D46" s="145"/>
      <c r="E46" s="145"/>
      <c r="F46" s="142"/>
      <c r="G46" s="141"/>
      <c r="H46" s="141"/>
      <c r="I46" s="141"/>
      <c r="J46" s="141"/>
      <c r="K46" s="157" t="s">
        <v>350</v>
      </c>
      <c r="L46" s="157" t="str">
        <f t="shared" si="7"/>
        <v>R_ES-SD-WatHeat</v>
      </c>
      <c r="M46" s="157" t="s">
        <v>390</v>
      </c>
      <c r="N46" s="157">
        <f>[4]attached_energy_demand_split!B10</f>
        <v>2.0288554911757399E-2</v>
      </c>
      <c r="O46" s="157" t="s">
        <v>18</v>
      </c>
      <c r="P46" s="157" t="s">
        <v>195</v>
      </c>
      <c r="T46" s="157" t="s">
        <v>350</v>
      </c>
      <c r="U46" s="157" t="str">
        <f t="shared" si="5"/>
        <v>R_ES-SD-WatHeat</v>
      </c>
      <c r="V46" s="157" t="str">
        <f t="shared" si="5"/>
        <v>SH4_5</v>
      </c>
      <c r="W46" s="157">
        <f>[4]attached_energy_demand_split!B72</f>
        <v>1.40147850596432E-2</v>
      </c>
      <c r="X46" s="157" t="s">
        <v>18</v>
      </c>
      <c r="Y46" s="157" t="s">
        <v>190</v>
      </c>
      <c r="AC46" s="157" t="s">
        <v>350</v>
      </c>
      <c r="AD46" s="157" t="str">
        <f t="shared" si="0"/>
        <v>R_ES-SD-WatHeat</v>
      </c>
      <c r="AE46" s="157" t="str">
        <f t="shared" si="0"/>
        <v>SH4_5</v>
      </c>
      <c r="AF46" s="157">
        <f>[4]attached_energy_demand_split!B43</f>
        <v>1.9614839522066298E-2</v>
      </c>
      <c r="AG46" s="157" t="s">
        <v>18</v>
      </c>
      <c r="AH46" s="157" t="s">
        <v>196</v>
      </c>
      <c r="AL46" s="157" t="s">
        <v>350</v>
      </c>
      <c r="AM46" s="157" t="str">
        <f t="shared" si="1"/>
        <v>R_ES-SD-WatHeat</v>
      </c>
      <c r="AN46" s="157" t="str">
        <f t="shared" si="1"/>
        <v>SH4_5</v>
      </c>
      <c r="AO46" s="157">
        <f>[4]attached_energy_demand_summariz!B21</f>
        <v>1.7500502969476001E-2</v>
      </c>
      <c r="AP46" s="157" t="s">
        <v>18</v>
      </c>
      <c r="AQ46" s="157" t="s">
        <v>193</v>
      </c>
      <c r="AU46" s="157" t="s">
        <v>350</v>
      </c>
      <c r="AV46" s="157" t="str">
        <f t="shared" si="2"/>
        <v>R_ES-SD-WatHeat</v>
      </c>
      <c r="AW46" s="157" t="str">
        <f t="shared" si="2"/>
        <v>SH4_5</v>
      </c>
      <c r="AX46" s="157">
        <f>[4]attached_energy_demand_summariz!F21</f>
        <v>1.8479363931276301E-2</v>
      </c>
      <c r="AY46" s="157" t="s">
        <v>18</v>
      </c>
      <c r="AZ46" s="157" t="s">
        <v>192</v>
      </c>
      <c r="BD46" s="157" t="s">
        <v>350</v>
      </c>
      <c r="BE46" s="157" t="str">
        <f t="shared" si="3"/>
        <v>R_ES-SD-WatHeat</v>
      </c>
      <c r="BF46" s="157" t="str">
        <f t="shared" si="3"/>
        <v>SH4_5</v>
      </c>
      <c r="BG46" s="157">
        <f t="shared" si="6"/>
        <v>1.7500502969476001E-2</v>
      </c>
      <c r="BH46" s="157" t="s">
        <v>18</v>
      </c>
      <c r="BI46" s="157" t="s">
        <v>194</v>
      </c>
      <c r="BM46" s="157" t="s">
        <v>350</v>
      </c>
      <c r="BN46" s="157" t="str">
        <f t="shared" si="4"/>
        <v>R_ES-SD-WatHeat</v>
      </c>
      <c r="BO46" s="157" t="str">
        <f t="shared" si="4"/>
        <v>SH4_5</v>
      </c>
      <c r="BP46" s="157">
        <f>[4]attached_energy_demand_summariz!J21</f>
        <v>1.51049714226367E-2</v>
      </c>
      <c r="BQ46" s="157" t="s">
        <v>18</v>
      </c>
      <c r="BR46" s="157" t="s">
        <v>191</v>
      </c>
    </row>
    <row r="47" spans="2:70">
      <c r="B47" s="142"/>
      <c r="C47" s="32"/>
      <c r="D47" s="145"/>
      <c r="E47" s="145"/>
      <c r="F47" s="142"/>
      <c r="G47" s="141"/>
      <c r="H47" s="141"/>
      <c r="I47" s="141"/>
      <c r="J47" s="141"/>
      <c r="K47" s="158" t="s">
        <v>350</v>
      </c>
      <c r="L47" s="157" t="str">
        <f t="shared" si="7"/>
        <v>R_ES-SD-WatHeat</v>
      </c>
      <c r="M47" s="157" t="s">
        <v>391</v>
      </c>
      <c r="N47" s="157">
        <f>[4]attached_energy_demand_split!B12</f>
        <v>1.9232236416978299E-2</v>
      </c>
      <c r="O47" s="157" t="s">
        <v>18</v>
      </c>
      <c r="P47" s="157" t="s">
        <v>195</v>
      </c>
      <c r="T47" s="157" t="s">
        <v>350</v>
      </c>
      <c r="U47" s="157" t="str">
        <f t="shared" si="5"/>
        <v>R_ES-SD-WatHeat</v>
      </c>
      <c r="V47" s="157" t="str">
        <f t="shared" si="5"/>
        <v>SH6_7</v>
      </c>
      <c r="W47" s="157">
        <f>[4]attached_energy_demand_split!B74</f>
        <v>1.38604432096002E-2</v>
      </c>
      <c r="X47" s="157" t="s">
        <v>18</v>
      </c>
      <c r="Y47" s="157" t="s">
        <v>190</v>
      </c>
      <c r="AC47" s="157" t="s">
        <v>350</v>
      </c>
      <c r="AD47" s="157" t="str">
        <f t="shared" si="0"/>
        <v>R_ES-SD-WatHeat</v>
      </c>
      <c r="AE47" s="157" t="str">
        <f t="shared" si="0"/>
        <v>SH6_7</v>
      </c>
      <c r="AF47" s="157">
        <f>[4]attached_energy_demand_split!B45</f>
        <v>1.7278998108464401E-2</v>
      </c>
      <c r="AG47" s="157" t="s">
        <v>18</v>
      </c>
      <c r="AH47" s="157" t="s">
        <v>196</v>
      </c>
      <c r="AL47" s="157" t="s">
        <v>350</v>
      </c>
      <c r="AM47" s="157" t="str">
        <f t="shared" si="1"/>
        <v>R_ES-SD-WatHeat</v>
      </c>
      <c r="AN47" s="157" t="str">
        <f t="shared" si="1"/>
        <v>SH6_7</v>
      </c>
      <c r="AO47" s="157">
        <f>[4]attached_energy_demand_summariz!B22</f>
        <v>1.6421193779789001E-2</v>
      </c>
      <c r="AP47" s="157" t="s">
        <v>18</v>
      </c>
      <c r="AQ47" s="157" t="s">
        <v>193</v>
      </c>
      <c r="AU47" s="157" t="s">
        <v>350</v>
      </c>
      <c r="AV47" s="157" t="str">
        <f t="shared" si="2"/>
        <v>R_ES-SD-WatHeat</v>
      </c>
      <c r="AW47" s="157" t="str">
        <f t="shared" si="2"/>
        <v>SH6_7</v>
      </c>
      <c r="AX47" s="157">
        <f>[4]attached_energy_demand_summariz!F22</f>
        <v>1.71996217128879E-2</v>
      </c>
      <c r="AY47" s="157" t="s">
        <v>18</v>
      </c>
      <c r="AZ47" s="157" t="s">
        <v>192</v>
      </c>
      <c r="BD47" s="157" t="s">
        <v>350</v>
      </c>
      <c r="BE47" s="157" t="str">
        <f t="shared" si="3"/>
        <v>R_ES-SD-WatHeat</v>
      </c>
      <c r="BF47" s="157" t="str">
        <f t="shared" si="3"/>
        <v>SH6_7</v>
      </c>
      <c r="BG47" s="157">
        <f t="shared" si="6"/>
        <v>1.6421193779789001E-2</v>
      </c>
      <c r="BH47" s="157" t="s">
        <v>18</v>
      </c>
      <c r="BI47" s="157" t="s">
        <v>194</v>
      </c>
      <c r="BM47" s="157" t="s">
        <v>350</v>
      </c>
      <c r="BN47" s="157" t="str">
        <f t="shared" si="4"/>
        <v>R_ES-SD-WatHeat</v>
      </c>
      <c r="BO47" s="157" t="str">
        <f t="shared" si="4"/>
        <v>SH6_7</v>
      </c>
      <c r="BP47" s="157">
        <f>[4]attached_energy_demand_summariz!J22</f>
        <v>1.4534669451014301E-2</v>
      </c>
      <c r="BQ47" s="157" t="s">
        <v>18</v>
      </c>
      <c r="BR47" s="157" t="s">
        <v>191</v>
      </c>
    </row>
    <row r="48" spans="2:70">
      <c r="B48" s="142"/>
      <c r="C48" s="32"/>
      <c r="D48" s="145"/>
      <c r="E48" s="145"/>
      <c r="F48" s="142"/>
      <c r="G48" s="141"/>
      <c r="H48" s="141"/>
      <c r="I48" s="141"/>
      <c r="J48" s="141"/>
      <c r="K48" s="157" t="s">
        <v>350</v>
      </c>
      <c r="L48" s="157" t="str">
        <f t="shared" si="7"/>
        <v>R_ES-SD-WatHeat</v>
      </c>
      <c r="M48" s="157" t="s">
        <v>392</v>
      </c>
      <c r="N48" s="157">
        <f>[4]attached_energy_demand_split!B14</f>
        <v>1.8748507011425102E-2</v>
      </c>
      <c r="O48" s="157" t="s">
        <v>18</v>
      </c>
      <c r="P48" s="157" t="s">
        <v>195</v>
      </c>
      <c r="T48" s="157" t="s">
        <v>350</v>
      </c>
      <c r="U48" s="157" t="str">
        <f t="shared" si="5"/>
        <v>R_ES-SD-WatHeat</v>
      </c>
      <c r="V48" s="157" t="str">
        <f t="shared" si="5"/>
        <v>SH8_9</v>
      </c>
      <c r="W48" s="157">
        <f>[4]attached_energy_demand_split!B76</f>
        <v>1.47551071793505E-2</v>
      </c>
      <c r="X48" s="157" t="s">
        <v>18</v>
      </c>
      <c r="Y48" s="157" t="s">
        <v>190</v>
      </c>
      <c r="AC48" s="157" t="s">
        <v>350</v>
      </c>
      <c r="AD48" s="157" t="str">
        <f t="shared" si="0"/>
        <v>R_ES-SD-WatHeat</v>
      </c>
      <c r="AE48" s="157" t="str">
        <f t="shared" si="0"/>
        <v>SH8_9</v>
      </c>
      <c r="AF48" s="157">
        <f>[4]attached_energy_demand_split!B47</f>
        <v>1.5588699261442299E-2</v>
      </c>
      <c r="AG48" s="157" t="s">
        <v>18</v>
      </c>
      <c r="AH48" s="157" t="s">
        <v>196</v>
      </c>
      <c r="AL48" s="157" t="s">
        <v>350</v>
      </c>
      <c r="AM48" s="157" t="str">
        <f t="shared" si="1"/>
        <v>R_ES-SD-WatHeat</v>
      </c>
      <c r="AN48" s="157" t="str">
        <f t="shared" si="1"/>
        <v>SH8_9</v>
      </c>
      <c r="AO48" s="157">
        <f>[4]attached_energy_demand_summariz!B23</f>
        <v>1.6139842957734501E-2</v>
      </c>
      <c r="AP48" s="157" t="s">
        <v>18</v>
      </c>
      <c r="AQ48" s="157" t="s">
        <v>193</v>
      </c>
      <c r="AU48" s="157" t="s">
        <v>350</v>
      </c>
      <c r="AV48" s="157" t="str">
        <f t="shared" si="2"/>
        <v>R_ES-SD-WatHeat</v>
      </c>
      <c r="AW48" s="157" t="str">
        <f t="shared" si="2"/>
        <v>SH8_9</v>
      </c>
      <c r="AX48" s="157">
        <f>[4]attached_energy_demand_summariz!F23</f>
        <v>1.7030245273226999E-2</v>
      </c>
      <c r="AY48" s="157" t="s">
        <v>18</v>
      </c>
      <c r="AZ48" s="157" t="s">
        <v>192</v>
      </c>
      <c r="BD48" s="157" t="s">
        <v>350</v>
      </c>
      <c r="BE48" s="157" t="str">
        <f t="shared" si="3"/>
        <v>R_ES-SD-WatHeat</v>
      </c>
      <c r="BF48" s="157" t="str">
        <f t="shared" si="3"/>
        <v>SH8_9</v>
      </c>
      <c r="BG48" s="157">
        <f t="shared" si="6"/>
        <v>1.6139842957734501E-2</v>
      </c>
      <c r="BH48" s="157" t="s">
        <v>18</v>
      </c>
      <c r="BI48" s="157" t="s">
        <v>194</v>
      </c>
      <c r="BM48" s="157" t="s">
        <v>350</v>
      </c>
      <c r="BN48" s="157" t="str">
        <f t="shared" si="4"/>
        <v>R_ES-SD-WatHeat</v>
      </c>
      <c r="BO48" s="157" t="str">
        <f t="shared" si="4"/>
        <v>SH8_9</v>
      </c>
      <c r="BP48" s="157">
        <f>[4]attached_energy_demand_summariz!J23</f>
        <v>1.45766560632275E-2</v>
      </c>
      <c r="BQ48" s="157" t="s">
        <v>18</v>
      </c>
      <c r="BR48" s="157" t="s">
        <v>191</v>
      </c>
    </row>
    <row r="49" spans="2:70">
      <c r="B49" s="142"/>
      <c r="C49" s="32"/>
      <c r="D49" s="145"/>
      <c r="E49" s="145"/>
      <c r="F49" s="142"/>
      <c r="G49" s="141"/>
      <c r="H49" s="141"/>
      <c r="I49" s="141"/>
      <c r="J49" s="141"/>
      <c r="K49" s="157" t="s">
        <v>350</v>
      </c>
      <c r="L49" s="157" t="str">
        <f t="shared" si="7"/>
        <v>R_ES-SD-WatHeat</v>
      </c>
      <c r="M49" s="157" t="s">
        <v>393</v>
      </c>
      <c r="N49" s="157">
        <f>[4]attached_energy_demand_split!B16</f>
        <v>1.8678047240008398E-2</v>
      </c>
      <c r="O49" s="157" t="s">
        <v>18</v>
      </c>
      <c r="P49" s="157" t="s">
        <v>195</v>
      </c>
      <c r="T49" s="157" t="s">
        <v>350</v>
      </c>
      <c r="U49" s="157" t="str">
        <f t="shared" si="5"/>
        <v>R_ES-SD-WatHeat</v>
      </c>
      <c r="V49" s="157" t="str">
        <f t="shared" si="5"/>
        <v>SH10_11</v>
      </c>
      <c r="W49" s="157">
        <f>[4]attached_energy_demand_split!B78</f>
        <v>1.7186661643030201E-2</v>
      </c>
      <c r="X49" s="157" t="s">
        <v>18</v>
      </c>
      <c r="Y49" s="157" t="s">
        <v>190</v>
      </c>
      <c r="AC49" s="157" t="s">
        <v>350</v>
      </c>
      <c r="AD49" s="157" t="str">
        <f t="shared" si="0"/>
        <v>R_ES-SD-WatHeat</v>
      </c>
      <c r="AE49" s="157" t="str">
        <f t="shared" si="0"/>
        <v>SH10_11</v>
      </c>
      <c r="AF49" s="157">
        <f>[4]attached_energy_demand_split!B49</f>
        <v>1.50973156957682E-2</v>
      </c>
      <c r="AG49" s="157" t="s">
        <v>18</v>
      </c>
      <c r="AH49" s="157" t="s">
        <v>196</v>
      </c>
      <c r="AL49" s="157" t="s">
        <v>350</v>
      </c>
      <c r="AM49" s="157" t="str">
        <f t="shared" si="1"/>
        <v>R_ES-SD-WatHeat</v>
      </c>
      <c r="AN49" s="157" t="str">
        <f t="shared" si="1"/>
        <v>SH10_11</v>
      </c>
      <c r="AO49" s="157">
        <f>[4]attached_energy_demand_summariz!B24</f>
        <v>1.71295457469424E-2</v>
      </c>
      <c r="AP49" s="157" t="s">
        <v>18</v>
      </c>
      <c r="AQ49" s="157" t="s">
        <v>193</v>
      </c>
      <c r="AU49" s="157" t="s">
        <v>350</v>
      </c>
      <c r="AV49" s="157" t="str">
        <f t="shared" si="2"/>
        <v>R_ES-SD-WatHeat</v>
      </c>
      <c r="AW49" s="157" t="str">
        <f t="shared" si="2"/>
        <v>SH10_11</v>
      </c>
      <c r="AX49" s="157">
        <f>[4]attached_energy_demand_summariz!F24</f>
        <v>1.8714885138756202E-2</v>
      </c>
      <c r="AY49" s="157" t="s">
        <v>18</v>
      </c>
      <c r="AZ49" s="157" t="s">
        <v>192</v>
      </c>
      <c r="BD49" s="157" t="s">
        <v>350</v>
      </c>
      <c r="BE49" s="157" t="str">
        <f t="shared" si="3"/>
        <v>R_ES-SD-WatHeat</v>
      </c>
      <c r="BF49" s="157" t="str">
        <f t="shared" si="3"/>
        <v>SH10_11</v>
      </c>
      <c r="BG49" s="157">
        <f t="shared" si="6"/>
        <v>1.71295457469424E-2</v>
      </c>
      <c r="BH49" s="157" t="s">
        <v>18</v>
      </c>
      <c r="BI49" s="157" t="s">
        <v>194</v>
      </c>
      <c r="BM49" s="157" t="s">
        <v>350</v>
      </c>
      <c r="BN49" s="157" t="str">
        <f t="shared" si="4"/>
        <v>R_ES-SD-WatHeat</v>
      </c>
      <c r="BO49" s="157" t="str">
        <f t="shared" si="4"/>
        <v>SH10_11</v>
      </c>
      <c r="BP49" s="157">
        <f>[4]attached_energy_demand_summariz!J24</f>
        <v>1.59708190171488E-2</v>
      </c>
      <c r="BQ49" s="157" t="s">
        <v>18</v>
      </c>
      <c r="BR49" s="157" t="s">
        <v>191</v>
      </c>
    </row>
    <row r="50" spans="2:70">
      <c r="B50" s="142"/>
      <c r="C50" s="32"/>
      <c r="D50" s="145"/>
      <c r="E50" s="145"/>
      <c r="F50" s="142"/>
      <c r="G50" s="141"/>
      <c r="H50" s="141"/>
      <c r="I50" s="141"/>
      <c r="J50" s="141"/>
      <c r="K50" s="157" t="s">
        <v>350</v>
      </c>
      <c r="L50" s="157" t="str">
        <f t="shared" si="7"/>
        <v>R_ES-SD-WatHeat</v>
      </c>
      <c r="M50" s="157" t="s">
        <v>394</v>
      </c>
      <c r="N50" s="157">
        <f>[4]attached_energy_demand_split!B18</f>
        <v>1.9354324184005699E-2</v>
      </c>
      <c r="O50" s="157" t="s">
        <v>18</v>
      </c>
      <c r="P50" s="157" t="s">
        <v>195</v>
      </c>
      <c r="T50" s="157" t="s">
        <v>350</v>
      </c>
      <c r="U50" s="157" t="str">
        <f t="shared" si="5"/>
        <v>R_ES-SD-WatHeat</v>
      </c>
      <c r="V50" s="157" t="str">
        <f t="shared" si="5"/>
        <v>SH12_13</v>
      </c>
      <c r="W50" s="157">
        <f>[4]attached_energy_demand_split!B80</f>
        <v>1.8532966353609601E-2</v>
      </c>
      <c r="X50" s="157" t="s">
        <v>18</v>
      </c>
      <c r="Y50" s="157" t="s">
        <v>190</v>
      </c>
      <c r="AC50" s="157" t="s">
        <v>350</v>
      </c>
      <c r="AD50" s="157" t="str">
        <f t="shared" si="0"/>
        <v>R_ES-SD-WatHeat</v>
      </c>
      <c r="AE50" s="157" t="str">
        <f t="shared" si="0"/>
        <v>SH12_13</v>
      </c>
      <c r="AF50" s="157">
        <f>[4]attached_energy_demand_split!B51</f>
        <v>1.5716271906291199E-2</v>
      </c>
      <c r="AG50" s="157" t="s">
        <v>18</v>
      </c>
      <c r="AH50" s="157" t="s">
        <v>196</v>
      </c>
      <c r="AL50" s="157" t="s">
        <v>350</v>
      </c>
      <c r="AM50" s="157" t="str">
        <f t="shared" si="1"/>
        <v>R_ES-SD-WatHeat</v>
      </c>
      <c r="AN50" s="157" t="str">
        <f t="shared" si="1"/>
        <v>SH12_13</v>
      </c>
      <c r="AO50" s="157">
        <f>[4]attached_energy_demand_summariz!B25</f>
        <v>1.8490958581669801E-2</v>
      </c>
      <c r="AP50" s="157" t="s">
        <v>18</v>
      </c>
      <c r="AQ50" s="157" t="s">
        <v>193</v>
      </c>
      <c r="AU50" s="157" t="s">
        <v>350</v>
      </c>
      <c r="AV50" s="157" t="str">
        <f t="shared" si="2"/>
        <v>R_ES-SD-WatHeat</v>
      </c>
      <c r="AW50" s="157" t="str">
        <f t="shared" si="2"/>
        <v>SH12_13</v>
      </c>
      <c r="AX50" s="157">
        <f>[4]attached_energy_demand_summariz!F25</f>
        <v>2.13435574080405E-2</v>
      </c>
      <c r="AY50" s="157" t="s">
        <v>18</v>
      </c>
      <c r="AZ50" s="157" t="s">
        <v>192</v>
      </c>
      <c r="BD50" s="157" t="s">
        <v>350</v>
      </c>
      <c r="BE50" s="157" t="str">
        <f t="shared" si="3"/>
        <v>R_ES-SD-WatHeat</v>
      </c>
      <c r="BF50" s="157" t="str">
        <f t="shared" si="3"/>
        <v>SH12_13</v>
      </c>
      <c r="BG50" s="157">
        <f t="shared" si="6"/>
        <v>1.8490958581669801E-2</v>
      </c>
      <c r="BH50" s="157" t="s">
        <v>18</v>
      </c>
      <c r="BI50" s="157" t="s">
        <v>194</v>
      </c>
      <c r="BM50" s="157" t="s">
        <v>350</v>
      </c>
      <c r="BN50" s="157" t="str">
        <f t="shared" si="4"/>
        <v>R_ES-SD-WatHeat</v>
      </c>
      <c r="BO50" s="157" t="str">
        <f t="shared" si="4"/>
        <v>SH12_13</v>
      </c>
      <c r="BP50" s="157">
        <f>[4]attached_energy_demand_summariz!J25</f>
        <v>1.7507673056401999E-2</v>
      </c>
      <c r="BQ50" s="157" t="s">
        <v>18</v>
      </c>
      <c r="BR50" s="157" t="s">
        <v>191</v>
      </c>
    </row>
    <row r="51" spans="2:70">
      <c r="B51" s="142"/>
      <c r="C51" s="32"/>
      <c r="D51" s="145"/>
      <c r="E51" s="145"/>
      <c r="F51" s="142"/>
      <c r="G51" s="32"/>
      <c r="H51" s="32"/>
      <c r="K51" s="158" t="s">
        <v>350</v>
      </c>
      <c r="L51" s="157" t="str">
        <f t="shared" si="7"/>
        <v>R_ES-SD-WatHeat</v>
      </c>
      <c r="M51" s="157" t="s">
        <v>395</v>
      </c>
      <c r="N51" s="157">
        <f>[4]attached_energy_demand_split!B20</f>
        <v>2.04723701496402E-2</v>
      </c>
      <c r="O51" s="157" t="s">
        <v>18</v>
      </c>
      <c r="P51" s="157" t="s">
        <v>195</v>
      </c>
      <c r="T51" s="157" t="s">
        <v>350</v>
      </c>
      <c r="U51" s="157" t="str">
        <f t="shared" si="5"/>
        <v>R_ES-SD-WatHeat</v>
      </c>
      <c r="V51" s="157" t="str">
        <f t="shared" si="5"/>
        <v>SH14_15</v>
      </c>
      <c r="W51" s="157">
        <f>[4]attached_energy_demand_split!B82</f>
        <v>1.8944606533826298E-2</v>
      </c>
      <c r="X51" s="157" t="s">
        <v>18</v>
      </c>
      <c r="Y51" s="157" t="s">
        <v>190</v>
      </c>
      <c r="AC51" s="157" t="s">
        <v>350</v>
      </c>
      <c r="AD51" s="157" t="str">
        <f t="shared" si="0"/>
        <v>R_ES-SD-WatHeat</v>
      </c>
      <c r="AE51" s="157" t="str">
        <f t="shared" si="0"/>
        <v>SH14_15</v>
      </c>
      <c r="AF51" s="157">
        <f>[4]attached_energy_demand_split!B53</f>
        <v>1.81694864820914E-2</v>
      </c>
      <c r="AG51" s="157" t="s">
        <v>18</v>
      </c>
      <c r="AH51" s="157" t="s">
        <v>196</v>
      </c>
      <c r="AL51" s="157" t="s">
        <v>350</v>
      </c>
      <c r="AM51" s="157" t="str">
        <f t="shared" si="1"/>
        <v>R_ES-SD-WatHeat</v>
      </c>
      <c r="AN51" s="157" t="str">
        <f t="shared" si="1"/>
        <v>SH14_15</v>
      </c>
      <c r="AO51" s="157">
        <f>[4]attached_energy_demand_summariz!B26</f>
        <v>1.9740368004095999E-2</v>
      </c>
      <c r="AP51" s="157" t="s">
        <v>18</v>
      </c>
      <c r="AQ51" s="157" t="s">
        <v>193</v>
      </c>
      <c r="AU51" s="157" t="s">
        <v>350</v>
      </c>
      <c r="AV51" s="157" t="str">
        <f t="shared" si="2"/>
        <v>R_ES-SD-WatHeat</v>
      </c>
      <c r="AW51" s="157" t="str">
        <f t="shared" si="2"/>
        <v>SH14_15</v>
      </c>
      <c r="AX51" s="157">
        <f>[4]attached_energy_demand_summariz!F26</f>
        <v>2.2952067498314001E-2</v>
      </c>
      <c r="AY51" s="157" t="s">
        <v>18</v>
      </c>
      <c r="AZ51" s="157" t="s">
        <v>192</v>
      </c>
      <c r="BD51" s="157" t="s">
        <v>350</v>
      </c>
      <c r="BE51" s="157" t="str">
        <f t="shared" si="3"/>
        <v>R_ES-SD-WatHeat</v>
      </c>
      <c r="BF51" s="157" t="str">
        <f t="shared" si="3"/>
        <v>SH14_15</v>
      </c>
      <c r="BG51" s="157">
        <f t="shared" si="6"/>
        <v>1.9740368004095999E-2</v>
      </c>
      <c r="BH51" s="157" t="s">
        <v>18</v>
      </c>
      <c r="BI51" s="157" t="s">
        <v>194</v>
      </c>
      <c r="BM51" s="157" t="s">
        <v>350</v>
      </c>
      <c r="BN51" s="157" t="str">
        <f t="shared" si="4"/>
        <v>R_ES-SD-WatHeat</v>
      </c>
      <c r="BO51" s="157" t="str">
        <f t="shared" si="4"/>
        <v>SH14_15</v>
      </c>
      <c r="BP51" s="157">
        <f>[4]attached_energy_demand_summariz!J26</f>
        <v>1.8163309356608301E-2</v>
      </c>
      <c r="BQ51" s="157" t="s">
        <v>18</v>
      </c>
      <c r="BR51" s="157" t="s">
        <v>191</v>
      </c>
    </row>
    <row r="52" spans="2:70">
      <c r="B52" s="142"/>
      <c r="C52" s="32"/>
      <c r="D52" s="145"/>
      <c r="E52" s="145"/>
      <c r="F52" s="142"/>
      <c r="G52" s="32"/>
      <c r="H52" s="32"/>
      <c r="K52" s="157" t="s">
        <v>350</v>
      </c>
      <c r="L52" s="157" t="str">
        <f t="shared" si="7"/>
        <v>R_ES-SD-WatHeat</v>
      </c>
      <c r="M52" s="157" t="s">
        <v>396</v>
      </c>
      <c r="N52" s="157">
        <f>[4]attached_energy_demand_split!B22</f>
        <v>2.1278922422277999E-2</v>
      </c>
      <c r="O52" s="157" t="s">
        <v>18</v>
      </c>
      <c r="P52" s="157" t="s">
        <v>195</v>
      </c>
      <c r="T52" s="157" t="s">
        <v>350</v>
      </c>
      <c r="U52" s="157" t="str">
        <f t="shared" si="5"/>
        <v>R_ES-SD-WatHeat</v>
      </c>
      <c r="V52" s="157" t="str">
        <f t="shared" si="5"/>
        <v>SH16_17</v>
      </c>
      <c r="W52" s="157">
        <f>[4]attached_energy_demand_split!B84</f>
        <v>1.8793864020136601E-2</v>
      </c>
      <c r="X52" s="157" t="s">
        <v>18</v>
      </c>
      <c r="Y52" s="157" t="s">
        <v>190</v>
      </c>
      <c r="AC52" s="157" t="s">
        <v>350</v>
      </c>
      <c r="AD52" s="157" t="str">
        <f t="shared" si="0"/>
        <v>R_ES-SD-WatHeat</v>
      </c>
      <c r="AE52" s="157" t="str">
        <f t="shared" si="0"/>
        <v>SH16_17</v>
      </c>
      <c r="AF52" s="157">
        <f>[4]attached_energy_demand_split!B55</f>
        <v>1.9938803009038799E-2</v>
      </c>
      <c r="AG52" s="157" t="s">
        <v>18</v>
      </c>
      <c r="AH52" s="157" t="s">
        <v>196</v>
      </c>
      <c r="AL52" s="157" t="s">
        <v>350</v>
      </c>
      <c r="AM52" s="157" t="str">
        <f t="shared" si="1"/>
        <v>R_ES-SD-WatHeat</v>
      </c>
      <c r="AN52" s="157" t="str">
        <f t="shared" si="1"/>
        <v>SH16_17</v>
      </c>
      <c r="AO52" s="157">
        <f>[4]attached_energy_demand_summariz!B27</f>
        <v>2.0420539746597698E-2</v>
      </c>
      <c r="AP52" s="157" t="s">
        <v>18</v>
      </c>
      <c r="AQ52" s="157" t="s">
        <v>193</v>
      </c>
      <c r="AU52" s="157" t="s">
        <v>350</v>
      </c>
      <c r="AV52" s="157" t="str">
        <f t="shared" si="2"/>
        <v>R_ES-SD-WatHeat</v>
      </c>
      <c r="AW52" s="157" t="str">
        <f t="shared" si="2"/>
        <v>SH16_17</v>
      </c>
      <c r="AX52" s="157">
        <f>[4]attached_energy_demand_summariz!F27</f>
        <v>2.3710445910745798E-2</v>
      </c>
      <c r="AY52" s="157" t="s">
        <v>18</v>
      </c>
      <c r="AZ52" s="157" t="s">
        <v>192</v>
      </c>
      <c r="BD52" s="157" t="s">
        <v>350</v>
      </c>
      <c r="BE52" s="157" t="str">
        <f t="shared" si="3"/>
        <v>R_ES-SD-WatHeat</v>
      </c>
      <c r="BF52" s="157" t="str">
        <f t="shared" si="3"/>
        <v>SH16_17</v>
      </c>
      <c r="BG52" s="157">
        <f t="shared" si="6"/>
        <v>2.0420539746597698E-2</v>
      </c>
      <c r="BH52" s="157" t="s">
        <v>18</v>
      </c>
      <c r="BI52" s="157" t="s">
        <v>194</v>
      </c>
      <c r="BM52" s="157" t="s">
        <v>350</v>
      </c>
      <c r="BN52" s="157" t="str">
        <f t="shared" si="4"/>
        <v>R_ES-SD-WatHeat</v>
      </c>
      <c r="BO52" s="157" t="str">
        <f t="shared" si="4"/>
        <v>SH16_17</v>
      </c>
      <c r="BP52" s="157">
        <f>[4]attached_energy_demand_summariz!J27</f>
        <v>1.8380663370789301E-2</v>
      </c>
      <c r="BQ52" s="157" t="s">
        <v>18</v>
      </c>
      <c r="BR52" s="157" t="s">
        <v>191</v>
      </c>
    </row>
    <row r="53" spans="2:70">
      <c r="B53" s="142"/>
      <c r="C53" s="32"/>
      <c r="D53" s="145"/>
      <c r="E53" s="145"/>
      <c r="F53" s="142"/>
      <c r="G53" s="32"/>
      <c r="H53" s="32"/>
      <c r="K53" s="157" t="s">
        <v>350</v>
      </c>
      <c r="L53" s="157" t="str">
        <f t="shared" si="7"/>
        <v>R_ES-SD-WatHeat</v>
      </c>
      <c r="M53" s="157" t="s">
        <v>397</v>
      </c>
      <c r="N53" s="157">
        <f>[4]attached_energy_demand_split!B24</f>
        <v>2.1738834728832701E-2</v>
      </c>
      <c r="O53" s="157" t="s">
        <v>18</v>
      </c>
      <c r="P53" s="157" t="s">
        <v>195</v>
      </c>
      <c r="T53" s="157" t="s">
        <v>350</v>
      </c>
      <c r="U53" s="157" t="str">
        <f t="shared" si="5"/>
        <v>R_ES-SD-WatHeat</v>
      </c>
      <c r="V53" s="157" t="str">
        <f t="shared" si="5"/>
        <v>SH18_19</v>
      </c>
      <c r="W53" s="157">
        <f>[4]attached_energy_demand_split!B86</f>
        <v>1.8929321241404399E-2</v>
      </c>
      <c r="X53" s="157" t="s">
        <v>18</v>
      </c>
      <c r="Y53" s="157" t="s">
        <v>190</v>
      </c>
      <c r="AC53" s="157" t="s">
        <v>350</v>
      </c>
      <c r="AD53" s="157" t="str">
        <f t="shared" si="0"/>
        <v>R_ES-SD-WatHeat</v>
      </c>
      <c r="AE53" s="157" t="str">
        <f t="shared" si="0"/>
        <v>SH18_19</v>
      </c>
      <c r="AF53" s="157">
        <f>[4]attached_energy_demand_split!B57</f>
        <v>2.0595183179265401E-2</v>
      </c>
      <c r="AG53" s="157" t="s">
        <v>18</v>
      </c>
      <c r="AH53" s="157" t="s">
        <v>196</v>
      </c>
      <c r="AL53" s="157" t="s">
        <v>350</v>
      </c>
      <c r="AM53" s="157" t="str">
        <f t="shared" si="1"/>
        <v>R_ES-SD-WatHeat</v>
      </c>
      <c r="AN53" s="157" t="str">
        <f t="shared" si="1"/>
        <v>SH18_19</v>
      </c>
      <c r="AO53" s="157">
        <f>[4]attached_energy_demand_summariz!B28</f>
        <v>2.06910653610991E-2</v>
      </c>
      <c r="AP53" s="157" t="s">
        <v>18</v>
      </c>
      <c r="AQ53" s="157" t="s">
        <v>193</v>
      </c>
      <c r="AU53" s="157" t="s">
        <v>350</v>
      </c>
      <c r="AV53" s="157" t="str">
        <f t="shared" si="2"/>
        <v>R_ES-SD-WatHeat</v>
      </c>
      <c r="AW53" s="157" t="str">
        <f t="shared" si="2"/>
        <v>SH18_19</v>
      </c>
      <c r="AX53" s="157">
        <f>[4]attached_energy_demand_summariz!F28</f>
        <v>2.39937611707896E-2</v>
      </c>
      <c r="AY53" s="157" t="s">
        <v>18</v>
      </c>
      <c r="AZ53" s="157" t="s">
        <v>192</v>
      </c>
      <c r="BD53" s="157" t="s">
        <v>350</v>
      </c>
      <c r="BE53" s="157" t="str">
        <f t="shared" si="3"/>
        <v>R_ES-SD-WatHeat</v>
      </c>
      <c r="BF53" s="157" t="str">
        <f t="shared" si="3"/>
        <v>SH18_19</v>
      </c>
      <c r="BG53" s="157">
        <f t="shared" si="6"/>
        <v>2.06910653610991E-2</v>
      </c>
      <c r="BH53" s="157" t="s">
        <v>18</v>
      </c>
      <c r="BI53" s="157" t="s">
        <v>194</v>
      </c>
      <c r="BM53" s="157" t="s">
        <v>350</v>
      </c>
      <c r="BN53" s="157" t="str">
        <f t="shared" si="4"/>
        <v>R_ES-SD-WatHeat</v>
      </c>
      <c r="BO53" s="157" t="str">
        <f t="shared" si="4"/>
        <v>SH18_19</v>
      </c>
      <c r="BP53" s="157">
        <f>[4]attached_energy_demand_summariz!J28</f>
        <v>1.81982264852034E-2</v>
      </c>
      <c r="BQ53" s="157" t="s">
        <v>18</v>
      </c>
      <c r="BR53" s="157" t="s">
        <v>191</v>
      </c>
    </row>
    <row r="54" spans="2:70">
      <c r="B54" s="142"/>
      <c r="C54" s="32"/>
      <c r="D54" s="145"/>
      <c r="E54" s="145"/>
      <c r="F54" s="142"/>
      <c r="G54" s="32"/>
      <c r="H54" s="32"/>
      <c r="K54" s="157" t="s">
        <v>350</v>
      </c>
      <c r="L54" s="157" t="str">
        <f t="shared" si="7"/>
        <v>R_ES-SD-WatHeat</v>
      </c>
      <c r="M54" s="157" t="s">
        <v>398</v>
      </c>
      <c r="N54" s="157">
        <f>[4]attached_energy_demand_split!B26</f>
        <v>2.1955425621837402E-2</v>
      </c>
      <c r="O54" s="157" t="s">
        <v>18</v>
      </c>
      <c r="P54" s="157" t="s">
        <v>195</v>
      </c>
      <c r="T54" s="157" t="s">
        <v>350</v>
      </c>
      <c r="U54" s="157" t="str">
        <f t="shared" si="5"/>
        <v>R_ES-SD-WatHeat</v>
      </c>
      <c r="V54" s="157" t="str">
        <f t="shared" si="5"/>
        <v>SH20_21</v>
      </c>
      <c r="W54" s="157">
        <f>[4]attached_energy_demand_split!B88</f>
        <v>1.9094689273807398E-2</v>
      </c>
      <c r="X54" s="157" t="s">
        <v>18</v>
      </c>
      <c r="Y54" s="157" t="s">
        <v>190</v>
      </c>
      <c r="AC54" s="157" t="s">
        <v>350</v>
      </c>
      <c r="AD54" s="157" t="str">
        <f t="shared" si="0"/>
        <v>R_ES-SD-WatHeat</v>
      </c>
      <c r="AE54" s="157" t="str">
        <f t="shared" si="0"/>
        <v>SH20_21</v>
      </c>
      <c r="AF54" s="157">
        <f>[4]attached_energy_demand_split!B59</f>
        <v>2.0727377887735401E-2</v>
      </c>
      <c r="AG54" s="157" t="s">
        <v>18</v>
      </c>
      <c r="AH54" s="157" t="s">
        <v>196</v>
      </c>
      <c r="AL54" s="157" t="s">
        <v>350</v>
      </c>
      <c r="AM54" s="157" t="str">
        <f t="shared" si="1"/>
        <v>R_ES-SD-WatHeat</v>
      </c>
      <c r="AN54" s="157" t="str">
        <f t="shared" si="1"/>
        <v>SH20_21</v>
      </c>
      <c r="AO54" s="157">
        <f>[4]attached_energy_demand_summariz!B29</f>
        <v>2.0963163706567398E-2</v>
      </c>
      <c r="AP54" s="157" t="s">
        <v>18</v>
      </c>
      <c r="AQ54" s="157" t="s">
        <v>193</v>
      </c>
      <c r="AU54" s="157" t="s">
        <v>350</v>
      </c>
      <c r="AV54" s="157" t="str">
        <f t="shared" si="2"/>
        <v>R_ES-SD-WatHeat</v>
      </c>
      <c r="AW54" s="157" t="str">
        <f t="shared" si="2"/>
        <v>SH20_21</v>
      </c>
      <c r="AX54" s="157">
        <f>[4]attached_energy_demand_summariz!F29</f>
        <v>2.4474825275343101E-2</v>
      </c>
      <c r="AY54" s="157" t="s">
        <v>18</v>
      </c>
      <c r="AZ54" s="157" t="s">
        <v>192</v>
      </c>
      <c r="BD54" s="157" t="s">
        <v>350</v>
      </c>
      <c r="BE54" s="157" t="str">
        <f t="shared" si="3"/>
        <v>R_ES-SD-WatHeat</v>
      </c>
      <c r="BF54" s="157" t="str">
        <f t="shared" si="3"/>
        <v>SH20_21</v>
      </c>
      <c r="BG54" s="157">
        <f t="shared" si="6"/>
        <v>2.0963163706567398E-2</v>
      </c>
      <c r="BH54" s="157" t="s">
        <v>18</v>
      </c>
      <c r="BI54" s="157" t="s">
        <v>194</v>
      </c>
      <c r="BM54" s="157" t="s">
        <v>350</v>
      </c>
      <c r="BN54" s="157" t="str">
        <f t="shared" si="4"/>
        <v>R_ES-SD-WatHeat</v>
      </c>
      <c r="BO54" s="157" t="str">
        <f t="shared" si="4"/>
        <v>SH20_21</v>
      </c>
      <c r="BP54" s="157">
        <f>[4]attached_energy_demand_summariz!J29</f>
        <v>1.8563500474113599E-2</v>
      </c>
      <c r="BQ54" s="157" t="s">
        <v>18</v>
      </c>
      <c r="BR54" s="157" t="s">
        <v>191</v>
      </c>
    </row>
    <row r="55" spans="2:70">
      <c r="B55" s="142"/>
      <c r="C55" s="32"/>
      <c r="D55" s="145"/>
      <c r="E55" s="145"/>
      <c r="F55" s="142"/>
      <c r="G55" s="32"/>
      <c r="H55" s="32"/>
      <c r="K55" s="158" t="s">
        <v>350</v>
      </c>
      <c r="L55" s="157" t="str">
        <f t="shared" si="7"/>
        <v>R_ES-SD-WatHeat</v>
      </c>
      <c r="M55" s="157" t="s">
        <v>399</v>
      </c>
      <c r="N55" s="157">
        <f>[4]attached_energy_demand_split!B28</f>
        <v>2.2121564224819298E-2</v>
      </c>
      <c r="O55" s="157" t="s">
        <v>18</v>
      </c>
      <c r="P55" s="157" t="s">
        <v>195</v>
      </c>
      <c r="T55" s="157" t="s">
        <v>350</v>
      </c>
      <c r="U55" s="157" t="str">
        <f t="shared" si="5"/>
        <v>R_ES-SD-WatHeat</v>
      </c>
      <c r="V55" s="157" t="str">
        <f t="shared" si="5"/>
        <v>SH22_23</v>
      </c>
      <c r="W55" s="157">
        <f>[4]attached_energy_demand_split!B90</f>
        <v>1.8346618081740301E-2</v>
      </c>
      <c r="X55" s="157" t="s">
        <v>18</v>
      </c>
      <c r="Y55" s="157" t="s">
        <v>190</v>
      </c>
      <c r="AC55" s="157" t="s">
        <v>350</v>
      </c>
      <c r="AD55" s="157" t="str">
        <f t="shared" si="0"/>
        <v>R_ES-SD-WatHeat</v>
      </c>
      <c r="AE55" s="157" t="str">
        <f t="shared" si="0"/>
        <v>SH22_23</v>
      </c>
      <c r="AF55" s="157">
        <f>[4]attached_energy_demand_split!B61</f>
        <v>2.0715755098724298E-2</v>
      </c>
      <c r="AG55" s="157" t="s">
        <v>18</v>
      </c>
      <c r="AH55" s="157" t="s">
        <v>196</v>
      </c>
      <c r="AL55" s="157" t="s">
        <v>350</v>
      </c>
      <c r="AM55" s="157" t="str">
        <f t="shared" si="1"/>
        <v>R_ES-SD-WatHeat</v>
      </c>
      <c r="AN55" s="157" t="str">
        <f t="shared" si="1"/>
        <v>SH22_23</v>
      </c>
      <c r="AO55" s="157">
        <f>[4]attached_energy_demand_summariz!B30</f>
        <v>2.0777824886440002E-2</v>
      </c>
      <c r="AP55" s="157" t="s">
        <v>18</v>
      </c>
      <c r="AQ55" s="157" t="s">
        <v>193</v>
      </c>
      <c r="AU55" s="157" t="s">
        <v>350</v>
      </c>
      <c r="AV55" s="157" t="str">
        <f t="shared" si="2"/>
        <v>R_ES-SD-WatHeat</v>
      </c>
      <c r="AW55" s="157" t="str">
        <f t="shared" si="2"/>
        <v>SH22_23</v>
      </c>
      <c r="AX55" s="157">
        <f>[4]attached_energy_demand_summariz!F30</f>
        <v>2.4137396684056199E-2</v>
      </c>
      <c r="AY55" s="157" t="s">
        <v>18</v>
      </c>
      <c r="AZ55" s="157" t="s">
        <v>192</v>
      </c>
      <c r="BD55" s="157" t="s">
        <v>350</v>
      </c>
      <c r="BE55" s="157" t="str">
        <f t="shared" si="3"/>
        <v>R_ES-SD-WatHeat</v>
      </c>
      <c r="BF55" s="157" t="str">
        <f t="shared" si="3"/>
        <v>SH22_23</v>
      </c>
      <c r="BG55" s="157">
        <f t="shared" si="6"/>
        <v>2.0777824886440002E-2</v>
      </c>
      <c r="BH55" s="157" t="s">
        <v>18</v>
      </c>
      <c r="BI55" s="157" t="s">
        <v>194</v>
      </c>
      <c r="BM55" s="157" t="s">
        <v>350</v>
      </c>
      <c r="BN55" s="157" t="str">
        <f t="shared" si="4"/>
        <v>R_ES-SD-WatHeat</v>
      </c>
      <c r="BO55" s="157" t="str">
        <f t="shared" si="4"/>
        <v>SH22_23</v>
      </c>
      <c r="BP55" s="157">
        <f>[4]attached_energy_demand_summariz!J30</f>
        <v>1.8567790342859901E-2</v>
      </c>
      <c r="BQ55" s="157" t="s">
        <v>18</v>
      </c>
      <c r="BR55" s="157" t="s">
        <v>191</v>
      </c>
    </row>
    <row r="56" spans="2:70">
      <c r="B56" s="142"/>
      <c r="C56" s="32"/>
      <c r="D56" s="145"/>
      <c r="E56" s="145"/>
      <c r="F56" s="142"/>
      <c r="G56" s="32"/>
      <c r="H56" s="32"/>
      <c r="K56" s="157" t="s">
        <v>350</v>
      </c>
      <c r="L56" s="157" t="str">
        <f t="shared" si="7"/>
        <v>R_ES-SD-WatHeat</v>
      </c>
      <c r="M56" s="157" t="s">
        <v>400</v>
      </c>
      <c r="N56" s="157">
        <f>[4]attached_energy_demand_split!C6</f>
        <v>2.1393493175585799E-2</v>
      </c>
      <c r="O56" s="157" t="s">
        <v>18</v>
      </c>
      <c r="P56" s="157" t="s">
        <v>195</v>
      </c>
      <c r="T56" s="157" t="s">
        <v>350</v>
      </c>
      <c r="U56" s="157" t="str">
        <f t="shared" si="5"/>
        <v>R_ES-SD-WatHeat</v>
      </c>
      <c r="V56" s="157" t="str">
        <f t="shared" si="5"/>
        <v>FH0_1</v>
      </c>
      <c r="W56" s="157">
        <f>[4]attached_energy_demand_split!C68</f>
        <v>1.8990015108719401E-2</v>
      </c>
      <c r="X56" s="157" t="s">
        <v>18</v>
      </c>
      <c r="Y56" s="157" t="s">
        <v>190</v>
      </c>
      <c r="AC56" s="157" t="s">
        <v>350</v>
      </c>
      <c r="AD56" s="157" t="str">
        <f t="shared" si="0"/>
        <v>R_ES-SD-WatHeat</v>
      </c>
      <c r="AE56" s="157" t="str">
        <f t="shared" si="0"/>
        <v>FH0_1</v>
      </c>
      <c r="AF56" s="157">
        <f>[4]attached_energy_demand_split!C39</f>
        <v>2.2537708837248201E-2</v>
      </c>
      <c r="AG56" s="157" t="s">
        <v>18</v>
      </c>
      <c r="AH56" s="157" t="s">
        <v>196</v>
      </c>
      <c r="AL56" s="157" t="s">
        <v>350</v>
      </c>
      <c r="AM56" s="157" t="str">
        <f t="shared" si="1"/>
        <v>R_ES-SD-WatHeat</v>
      </c>
      <c r="AN56" s="157" t="str">
        <f t="shared" si="1"/>
        <v>FH0_1</v>
      </c>
      <c r="AO56" s="157">
        <f>[4]attached_energy_demand_summariz!B31</f>
        <v>2.0828129338260001E-2</v>
      </c>
      <c r="AP56" s="157" t="s">
        <v>18</v>
      </c>
      <c r="AQ56" s="157" t="s">
        <v>193</v>
      </c>
      <c r="AU56" s="157" t="s">
        <v>350</v>
      </c>
      <c r="AV56" s="157" t="str">
        <f t="shared" si="2"/>
        <v>R_ES-SD-WatHeat</v>
      </c>
      <c r="AW56" s="157" t="str">
        <f t="shared" si="2"/>
        <v>FH0_1</v>
      </c>
      <c r="AX56" s="157">
        <f>[4]attached_energy_demand_summariz!F31</f>
        <v>2.2215848571404202E-2</v>
      </c>
      <c r="AY56" s="157" t="s">
        <v>18</v>
      </c>
      <c r="AZ56" s="157" t="s">
        <v>192</v>
      </c>
      <c r="BD56" s="157" t="s">
        <v>350</v>
      </c>
      <c r="BE56" s="157" t="str">
        <f t="shared" si="3"/>
        <v>R_ES-SD-WatHeat</v>
      </c>
      <c r="BF56" s="157" t="str">
        <f t="shared" si="3"/>
        <v>FH0_1</v>
      </c>
      <c r="BG56" s="157">
        <f t="shared" si="6"/>
        <v>2.0828129338260001E-2</v>
      </c>
      <c r="BH56" s="157" t="s">
        <v>18</v>
      </c>
      <c r="BI56" s="157" t="s">
        <v>194</v>
      </c>
      <c r="BM56" s="157" t="s">
        <v>350</v>
      </c>
      <c r="BN56" s="157" t="str">
        <f t="shared" si="4"/>
        <v>R_ES-SD-WatHeat</v>
      </c>
      <c r="BO56" s="157" t="str">
        <f t="shared" si="4"/>
        <v>FH0_1</v>
      </c>
      <c r="BP56" s="157">
        <f>[4]attached_energy_demand_summariz!J31</f>
        <v>1.9003580998342401E-2</v>
      </c>
      <c r="BQ56" s="157" t="s">
        <v>18</v>
      </c>
      <c r="BR56" s="157" t="s">
        <v>191</v>
      </c>
    </row>
    <row r="57" spans="2:70">
      <c r="B57" s="142"/>
      <c r="C57" s="32"/>
      <c r="D57" s="145"/>
      <c r="E57" s="145"/>
      <c r="F57" s="142"/>
      <c r="G57" s="32"/>
      <c r="H57" s="32"/>
      <c r="K57" s="157" t="s">
        <v>350</v>
      </c>
      <c r="L57" s="157" t="str">
        <f t="shared" si="7"/>
        <v>R_ES-SD-WatHeat</v>
      </c>
      <c r="M57" s="157" t="s">
        <v>401</v>
      </c>
      <c r="N57" s="157">
        <f>[4]attached_energy_demand_split!C8</f>
        <v>2.1029674486329999E-2</v>
      </c>
      <c r="O57" s="157" t="s">
        <v>18</v>
      </c>
      <c r="P57" s="157" t="s">
        <v>195</v>
      </c>
      <c r="T57" s="157" t="s">
        <v>350</v>
      </c>
      <c r="U57" s="157" t="str">
        <f t="shared" si="5"/>
        <v>R_ES-SD-WatHeat</v>
      </c>
      <c r="V57" s="157" t="str">
        <f t="shared" si="5"/>
        <v>FH2_3</v>
      </c>
      <c r="W57" s="157">
        <f>[4]attached_energy_demand_split!C70</f>
        <v>1.6657232708453401E-2</v>
      </c>
      <c r="X57" s="157" t="s">
        <v>18</v>
      </c>
      <c r="Y57" s="157" t="s">
        <v>190</v>
      </c>
      <c r="AC57" s="157" t="s">
        <v>350</v>
      </c>
      <c r="AD57" s="157" t="str">
        <f t="shared" si="0"/>
        <v>R_ES-SD-WatHeat</v>
      </c>
      <c r="AE57" s="157" t="str">
        <f t="shared" si="0"/>
        <v>FH2_3</v>
      </c>
      <c r="AF57" s="157">
        <f>[4]attached_energy_demand_split!C41</f>
        <v>2.2471121655479001E-2</v>
      </c>
      <c r="AG57" s="157" t="s">
        <v>18</v>
      </c>
      <c r="AH57" s="157" t="s">
        <v>196</v>
      </c>
      <c r="AL57" s="157" t="s">
        <v>350</v>
      </c>
      <c r="AM57" s="157" t="str">
        <f t="shared" si="1"/>
        <v>R_ES-SD-WatHeat</v>
      </c>
      <c r="AN57" s="157" t="str">
        <f t="shared" si="1"/>
        <v>FH2_3</v>
      </c>
      <c r="AO57" s="157">
        <f>[4]attached_energy_demand_summariz!B32</f>
        <v>1.96922594663782E-2</v>
      </c>
      <c r="AP57" s="157" t="s">
        <v>18</v>
      </c>
      <c r="AQ57" s="157" t="s">
        <v>193</v>
      </c>
      <c r="AU57" s="157" t="s">
        <v>350</v>
      </c>
      <c r="AV57" s="157" t="str">
        <f t="shared" si="2"/>
        <v>R_ES-SD-WatHeat</v>
      </c>
      <c r="AW57" s="157" t="str">
        <f t="shared" si="2"/>
        <v>FH2_3</v>
      </c>
      <c r="AX57" s="157">
        <f>[4]attached_energy_demand_summariz!F32</f>
        <v>2.00672016482474E-2</v>
      </c>
      <c r="AY57" s="157" t="s">
        <v>18</v>
      </c>
      <c r="AZ57" s="157" t="s">
        <v>192</v>
      </c>
      <c r="BD57" s="157" t="s">
        <v>350</v>
      </c>
      <c r="BE57" s="157" t="str">
        <f t="shared" si="3"/>
        <v>R_ES-SD-WatHeat</v>
      </c>
      <c r="BF57" s="157" t="str">
        <f t="shared" si="3"/>
        <v>FH2_3</v>
      </c>
      <c r="BG57" s="157">
        <f t="shared" si="6"/>
        <v>1.96922594663782E-2</v>
      </c>
      <c r="BH57" s="157" t="s">
        <v>18</v>
      </c>
      <c r="BI57" s="157" t="s">
        <v>194</v>
      </c>
      <c r="BM57" s="157" t="s">
        <v>350</v>
      </c>
      <c r="BN57" s="157" t="str">
        <f t="shared" si="4"/>
        <v>R_ES-SD-WatHeat</v>
      </c>
      <c r="BO57" s="157" t="str">
        <f t="shared" si="4"/>
        <v>FH2_3</v>
      </c>
      <c r="BP57" s="157">
        <f>[4]attached_energy_demand_summariz!J32</f>
        <v>1.8236066833381099E-2</v>
      </c>
      <c r="BQ57" s="157" t="s">
        <v>18</v>
      </c>
      <c r="BR57" s="157" t="s">
        <v>191</v>
      </c>
    </row>
    <row r="58" spans="2:70">
      <c r="B58" s="142"/>
      <c r="C58" s="32"/>
      <c r="D58" s="145"/>
      <c r="E58" s="145"/>
      <c r="F58" s="142"/>
      <c r="G58" s="32"/>
      <c r="H58" s="32"/>
      <c r="K58" s="157" t="s">
        <v>350</v>
      </c>
      <c r="L58" s="157" t="str">
        <f t="shared" si="7"/>
        <v>R_ES-SD-WatHeat</v>
      </c>
      <c r="M58" s="157" t="s">
        <v>402</v>
      </c>
      <c r="N58" s="157">
        <f>[4]attached_energy_demand_split!C10</f>
        <v>2.01116701113584E-2</v>
      </c>
      <c r="O58" s="157" t="s">
        <v>18</v>
      </c>
      <c r="P58" s="157" t="s">
        <v>195</v>
      </c>
      <c r="T58" s="157" t="s">
        <v>350</v>
      </c>
      <c r="U58" s="157" t="str">
        <f t="shared" si="5"/>
        <v>R_ES-SD-WatHeat</v>
      </c>
      <c r="V58" s="157" t="str">
        <f t="shared" si="5"/>
        <v>FH4_5</v>
      </c>
      <c r="W58" s="157">
        <f>[4]attached_energy_demand_split!C72</f>
        <v>1.58290452354489E-2</v>
      </c>
      <c r="X58" s="157" t="s">
        <v>18</v>
      </c>
      <c r="Y58" s="157" t="s">
        <v>190</v>
      </c>
      <c r="AC58" s="157" t="s">
        <v>350</v>
      </c>
      <c r="AD58" s="157" t="str">
        <f t="shared" si="0"/>
        <v>R_ES-SD-WatHeat</v>
      </c>
      <c r="AE58" s="157" t="str">
        <f t="shared" si="0"/>
        <v>FH4_5</v>
      </c>
      <c r="AF58" s="157">
        <f>[4]attached_energy_demand_split!C43</f>
        <v>2.0924688349934099E-2</v>
      </c>
      <c r="AG58" s="157" t="s">
        <v>18</v>
      </c>
      <c r="AH58" s="157" t="s">
        <v>196</v>
      </c>
      <c r="AL58" s="157" t="s">
        <v>350</v>
      </c>
      <c r="AM58" s="157" t="str">
        <f t="shared" si="1"/>
        <v>R_ES-SD-WatHeat</v>
      </c>
      <c r="AN58" s="157" t="str">
        <f t="shared" si="1"/>
        <v>FH4_5</v>
      </c>
      <c r="AO58" s="157">
        <f>[4]attached_energy_demand_summariz!B33</f>
        <v>1.85404013701219E-2</v>
      </c>
      <c r="AP58" s="157" t="s">
        <v>18</v>
      </c>
      <c r="AQ58" s="157" t="s">
        <v>193</v>
      </c>
      <c r="AU58" s="157" t="s">
        <v>350</v>
      </c>
      <c r="AV58" s="157" t="str">
        <f t="shared" si="2"/>
        <v>R_ES-SD-WatHeat</v>
      </c>
      <c r="AW58" s="157" t="str">
        <f t="shared" si="2"/>
        <v>FH4_5</v>
      </c>
      <c r="AX58" s="157">
        <f>[4]attached_energy_demand_summariz!F33</f>
        <v>1.7787724329452501E-2</v>
      </c>
      <c r="AY58" s="157" t="s">
        <v>18</v>
      </c>
      <c r="AZ58" s="157" t="s">
        <v>192</v>
      </c>
      <c r="BD58" s="157" t="s">
        <v>350</v>
      </c>
      <c r="BE58" s="157" t="str">
        <f t="shared" si="3"/>
        <v>R_ES-SD-WatHeat</v>
      </c>
      <c r="BF58" s="157" t="str">
        <f t="shared" si="3"/>
        <v>FH4_5</v>
      </c>
      <c r="BG58" s="157">
        <f t="shared" si="6"/>
        <v>1.85404013701219E-2</v>
      </c>
      <c r="BH58" s="157" t="s">
        <v>18</v>
      </c>
      <c r="BI58" s="157" t="s">
        <v>194</v>
      </c>
      <c r="BM58" s="157" t="s">
        <v>350</v>
      </c>
      <c r="BN58" s="157" t="str">
        <f t="shared" si="4"/>
        <v>R_ES-SD-WatHeat</v>
      </c>
      <c r="BO58" s="157" t="str">
        <f t="shared" si="4"/>
        <v>FH4_5</v>
      </c>
      <c r="BP58" s="157">
        <f>[4]attached_energy_demand_summariz!J33</f>
        <v>1.80488788244157E-2</v>
      </c>
      <c r="BQ58" s="157" t="s">
        <v>18</v>
      </c>
      <c r="BR58" s="157" t="s">
        <v>191</v>
      </c>
    </row>
    <row r="59" spans="2:70">
      <c r="B59" s="142"/>
      <c r="C59" s="32"/>
      <c r="D59" s="145"/>
      <c r="E59" s="145"/>
      <c r="F59" s="142"/>
      <c r="G59" s="32"/>
      <c r="H59" s="32"/>
      <c r="K59" s="158" t="s">
        <v>350</v>
      </c>
      <c r="L59" s="157" t="str">
        <f t="shared" si="7"/>
        <v>R_ES-SD-WatHeat</v>
      </c>
      <c r="M59" s="157" t="s">
        <v>403</v>
      </c>
      <c r="N59" s="157">
        <f>[4]attached_energy_demand_split!C12</f>
        <v>1.9209922204757798E-2</v>
      </c>
      <c r="O59" s="157" t="s">
        <v>18</v>
      </c>
      <c r="P59" s="157" t="s">
        <v>195</v>
      </c>
      <c r="T59" s="157" t="s">
        <v>350</v>
      </c>
      <c r="U59" s="157" t="str">
        <f t="shared" si="5"/>
        <v>R_ES-SD-WatHeat</v>
      </c>
      <c r="V59" s="157" t="str">
        <f t="shared" si="5"/>
        <v>FH6_7</v>
      </c>
      <c r="W59" s="157">
        <f>[4]attached_energy_demand_split!C74</f>
        <v>1.5902462124874499E-2</v>
      </c>
      <c r="X59" s="157" t="s">
        <v>18</v>
      </c>
      <c r="Y59" s="157" t="s">
        <v>190</v>
      </c>
      <c r="AC59" s="157" t="s">
        <v>350</v>
      </c>
      <c r="AD59" s="157" t="str">
        <f t="shared" si="0"/>
        <v>R_ES-SD-WatHeat</v>
      </c>
      <c r="AE59" s="157" t="str">
        <f t="shared" si="0"/>
        <v>FH6_7</v>
      </c>
      <c r="AF59" s="157">
        <f>[4]attached_energy_demand_split!C45</f>
        <v>1.8408075869719199E-2</v>
      </c>
      <c r="AG59" s="157" t="s">
        <v>18</v>
      </c>
      <c r="AH59" s="157" t="s">
        <v>196</v>
      </c>
      <c r="AL59" s="157" t="s">
        <v>350</v>
      </c>
      <c r="AM59" s="157" t="str">
        <f t="shared" si="1"/>
        <v>R_ES-SD-WatHeat</v>
      </c>
      <c r="AN59" s="157" t="str">
        <f t="shared" si="1"/>
        <v>FH6_7</v>
      </c>
      <c r="AO59" s="157">
        <f>[4]attached_energy_demand_summariz!B34</f>
        <v>1.75903530927638E-2</v>
      </c>
      <c r="AP59" s="157" t="s">
        <v>18</v>
      </c>
      <c r="AQ59" s="157" t="s">
        <v>193</v>
      </c>
      <c r="AU59" s="157" t="s">
        <v>350</v>
      </c>
      <c r="AV59" s="157" t="str">
        <f t="shared" si="2"/>
        <v>R_ES-SD-WatHeat</v>
      </c>
      <c r="AW59" s="157" t="str">
        <f t="shared" si="2"/>
        <v>FH6_7</v>
      </c>
      <c r="AX59" s="157">
        <f>[4]attached_energy_demand_summariz!F34</f>
        <v>1.6594507840248698E-2</v>
      </c>
      <c r="AY59" s="157" t="s">
        <v>18</v>
      </c>
      <c r="AZ59" s="157" t="s">
        <v>192</v>
      </c>
      <c r="BD59" s="157" t="s">
        <v>350</v>
      </c>
      <c r="BE59" s="157" t="str">
        <f t="shared" si="3"/>
        <v>R_ES-SD-WatHeat</v>
      </c>
      <c r="BF59" s="157" t="str">
        <f t="shared" si="3"/>
        <v>FH6_7</v>
      </c>
      <c r="BG59" s="157">
        <f t="shared" si="6"/>
        <v>1.75903530927638E-2</v>
      </c>
      <c r="BH59" s="157" t="s">
        <v>18</v>
      </c>
      <c r="BI59" s="157" t="s">
        <v>194</v>
      </c>
      <c r="BM59" s="157" t="s">
        <v>350</v>
      </c>
      <c r="BN59" s="157" t="str">
        <f t="shared" si="4"/>
        <v>R_ES-SD-WatHeat</v>
      </c>
      <c r="BO59" s="157" t="str">
        <f t="shared" si="4"/>
        <v>FH6_7</v>
      </c>
      <c r="BP59" s="157">
        <f>[4]attached_energy_demand_summariz!J34</f>
        <v>1.78367974242188E-2</v>
      </c>
      <c r="BQ59" s="157" t="s">
        <v>18</v>
      </c>
      <c r="BR59" s="157" t="s">
        <v>191</v>
      </c>
    </row>
    <row r="60" spans="2:70">
      <c r="B60" s="142"/>
      <c r="C60" s="32"/>
      <c r="D60" s="145"/>
      <c r="E60" s="145"/>
      <c r="F60" s="142"/>
      <c r="G60" s="32"/>
      <c r="H60" s="32"/>
      <c r="K60" s="157" t="s">
        <v>350</v>
      </c>
      <c r="L60" s="157" t="str">
        <f t="shared" si="7"/>
        <v>R_ES-SD-WatHeat</v>
      </c>
      <c r="M60" s="157" t="s">
        <v>404</v>
      </c>
      <c r="N60" s="157">
        <f>[4]attached_energy_demand_split!C14</f>
        <v>1.8841834190356999E-2</v>
      </c>
      <c r="O60" s="157" t="s">
        <v>18</v>
      </c>
      <c r="P60" s="157" t="s">
        <v>195</v>
      </c>
      <c r="T60" s="157" t="s">
        <v>350</v>
      </c>
      <c r="U60" s="157" t="str">
        <f t="shared" si="5"/>
        <v>R_ES-SD-WatHeat</v>
      </c>
      <c r="V60" s="157" t="str">
        <f t="shared" si="5"/>
        <v>FH8_9</v>
      </c>
      <c r="W60" s="157">
        <f>[4]attached_energy_demand_split!C76</f>
        <v>1.7105236665912599E-2</v>
      </c>
      <c r="X60" s="157" t="s">
        <v>18</v>
      </c>
      <c r="Y60" s="157" t="s">
        <v>190</v>
      </c>
      <c r="AC60" s="157" t="s">
        <v>350</v>
      </c>
      <c r="AD60" s="157" t="str">
        <f t="shared" si="0"/>
        <v>R_ES-SD-WatHeat</v>
      </c>
      <c r="AE60" s="157" t="str">
        <f t="shared" si="0"/>
        <v>FH8_9</v>
      </c>
      <c r="AF60" s="157">
        <f>[4]attached_energy_demand_split!C47</f>
        <v>1.69703204195258E-2</v>
      </c>
      <c r="AG60" s="157" t="s">
        <v>18</v>
      </c>
      <c r="AH60" s="157" t="s">
        <v>196</v>
      </c>
      <c r="AL60" s="157" t="s">
        <v>350</v>
      </c>
      <c r="AM60" s="157" t="str">
        <f t="shared" si="1"/>
        <v>R_ES-SD-WatHeat</v>
      </c>
      <c r="AN60" s="157" t="str">
        <f t="shared" si="1"/>
        <v>FH8_9</v>
      </c>
      <c r="AO60" s="157">
        <f>[4]attached_energy_demand_summariz!B35</f>
        <v>1.7469867163884701E-2</v>
      </c>
      <c r="AP60" s="157" t="s">
        <v>18</v>
      </c>
      <c r="AQ60" s="157" t="s">
        <v>193</v>
      </c>
      <c r="AU60" s="157" t="s">
        <v>350</v>
      </c>
      <c r="AV60" s="157" t="str">
        <f t="shared" si="2"/>
        <v>R_ES-SD-WatHeat</v>
      </c>
      <c r="AW60" s="157" t="str">
        <f t="shared" si="2"/>
        <v>FH8_9</v>
      </c>
      <c r="AX60" s="157">
        <f>[4]attached_energy_demand_summariz!F35</f>
        <v>1.6512257912117301E-2</v>
      </c>
      <c r="AY60" s="157" t="s">
        <v>18</v>
      </c>
      <c r="AZ60" s="157" t="s">
        <v>192</v>
      </c>
      <c r="BD60" s="157" t="s">
        <v>350</v>
      </c>
      <c r="BE60" s="157" t="str">
        <f t="shared" si="3"/>
        <v>R_ES-SD-WatHeat</v>
      </c>
      <c r="BF60" s="157" t="str">
        <f t="shared" si="3"/>
        <v>FH8_9</v>
      </c>
      <c r="BG60" s="157">
        <f t="shared" si="6"/>
        <v>1.7469867163884701E-2</v>
      </c>
      <c r="BH60" s="157" t="s">
        <v>18</v>
      </c>
      <c r="BI60" s="157" t="s">
        <v>194</v>
      </c>
      <c r="BM60" s="157" t="s">
        <v>350</v>
      </c>
      <c r="BN60" s="157" t="str">
        <f t="shared" si="4"/>
        <v>R_ES-SD-WatHeat</v>
      </c>
      <c r="BO60" s="157" t="str">
        <f t="shared" si="4"/>
        <v>FH8_9</v>
      </c>
      <c r="BP60" s="157">
        <f>[4]attached_energy_demand_summariz!J35</f>
        <v>1.79196866315109E-2</v>
      </c>
      <c r="BQ60" s="157" t="s">
        <v>18</v>
      </c>
      <c r="BR60" s="157" t="s">
        <v>191</v>
      </c>
    </row>
    <row r="61" spans="2:70">
      <c r="B61" s="142"/>
      <c r="C61" s="32"/>
      <c r="D61" s="145"/>
      <c r="E61" s="145"/>
      <c r="F61" s="142"/>
      <c r="G61" s="32"/>
      <c r="H61" s="32"/>
      <c r="K61" s="157" t="s">
        <v>350</v>
      </c>
      <c r="L61" s="157" t="str">
        <f t="shared" si="7"/>
        <v>R_ES-SD-WatHeat</v>
      </c>
      <c r="M61" s="157" t="s">
        <v>405</v>
      </c>
      <c r="N61" s="157">
        <f>[4]attached_energy_demand_split!C16</f>
        <v>1.8935669933152901E-2</v>
      </c>
      <c r="O61" s="157" t="s">
        <v>18</v>
      </c>
      <c r="P61" s="157" t="s">
        <v>195</v>
      </c>
      <c r="T61" s="157" t="s">
        <v>350</v>
      </c>
      <c r="U61" s="157" t="str">
        <f t="shared" si="5"/>
        <v>R_ES-SD-WatHeat</v>
      </c>
      <c r="V61" s="157" t="str">
        <f t="shared" si="5"/>
        <v>FH10_11</v>
      </c>
      <c r="W61" s="157">
        <f>[4]attached_energy_demand_split!C78</f>
        <v>1.98225161188549E-2</v>
      </c>
      <c r="X61" s="157" t="s">
        <v>18</v>
      </c>
      <c r="Y61" s="157" t="s">
        <v>190</v>
      </c>
      <c r="AC61" s="157" t="s">
        <v>350</v>
      </c>
      <c r="AD61" s="157" t="str">
        <f t="shared" si="0"/>
        <v>R_ES-SD-WatHeat</v>
      </c>
      <c r="AE61" s="157" t="str">
        <f t="shared" si="0"/>
        <v>FH10_11</v>
      </c>
      <c r="AF61" s="157">
        <f>[4]attached_energy_demand_split!C49</f>
        <v>1.66723480117681E-2</v>
      </c>
      <c r="AG61" s="157" t="s">
        <v>18</v>
      </c>
      <c r="AH61" s="157" t="s">
        <v>196</v>
      </c>
      <c r="AL61" s="157" t="s">
        <v>350</v>
      </c>
      <c r="AM61" s="157" t="str">
        <f t="shared" si="1"/>
        <v>R_ES-SD-WatHeat</v>
      </c>
      <c r="AN61" s="157" t="str">
        <f t="shared" si="1"/>
        <v>FH10_11</v>
      </c>
      <c r="AO61" s="157">
        <f>[4]attached_energy_demand_summariz!B36</f>
        <v>1.8548115811417298E-2</v>
      </c>
      <c r="AP61" s="157" t="s">
        <v>18</v>
      </c>
      <c r="AQ61" s="157" t="s">
        <v>193</v>
      </c>
      <c r="AU61" s="157" t="s">
        <v>350</v>
      </c>
      <c r="AV61" s="157" t="str">
        <f t="shared" si="2"/>
        <v>R_ES-SD-WatHeat</v>
      </c>
      <c r="AW61" s="157" t="str">
        <f t="shared" si="2"/>
        <v>FH10_11</v>
      </c>
      <c r="AX61" s="157">
        <f>[4]attached_energy_demand_summariz!F36</f>
        <v>1.82536626877173E-2</v>
      </c>
      <c r="AY61" s="157" t="s">
        <v>18</v>
      </c>
      <c r="AZ61" s="157" t="s">
        <v>192</v>
      </c>
      <c r="BD61" s="157" t="s">
        <v>350</v>
      </c>
      <c r="BE61" s="157" t="str">
        <f t="shared" si="3"/>
        <v>R_ES-SD-WatHeat</v>
      </c>
      <c r="BF61" s="157" t="str">
        <f t="shared" si="3"/>
        <v>FH10_11</v>
      </c>
      <c r="BG61" s="157">
        <f t="shared" si="6"/>
        <v>1.8548115811417298E-2</v>
      </c>
      <c r="BH61" s="157" t="s">
        <v>18</v>
      </c>
      <c r="BI61" s="157" t="s">
        <v>194</v>
      </c>
      <c r="BM61" s="157" t="s">
        <v>350</v>
      </c>
      <c r="BN61" s="157" t="str">
        <f t="shared" si="4"/>
        <v>R_ES-SD-WatHeat</v>
      </c>
      <c r="BO61" s="157" t="str">
        <f t="shared" si="4"/>
        <v>FH10_11</v>
      </c>
      <c r="BP61" s="157">
        <f>[4]attached_energy_demand_summariz!J36</f>
        <v>1.90563823055931E-2</v>
      </c>
      <c r="BQ61" s="157" t="s">
        <v>18</v>
      </c>
      <c r="BR61" s="157" t="s">
        <v>191</v>
      </c>
    </row>
    <row r="62" spans="2:70">
      <c r="B62" s="142"/>
      <c r="C62" s="32"/>
      <c r="D62" s="145"/>
      <c r="E62" s="145"/>
      <c r="F62" s="142"/>
      <c r="G62" s="32"/>
      <c r="H62" s="32"/>
      <c r="K62" s="157" t="s">
        <v>350</v>
      </c>
      <c r="L62" s="157" t="str">
        <f t="shared" si="7"/>
        <v>R_ES-SD-WatHeat</v>
      </c>
      <c r="M62" s="157" t="s">
        <v>406</v>
      </c>
      <c r="N62" s="157">
        <f>[4]attached_energy_demand_split!C18</f>
        <v>1.98847069007047E-2</v>
      </c>
      <c r="O62" s="157" t="s">
        <v>18</v>
      </c>
      <c r="P62" s="157" t="s">
        <v>195</v>
      </c>
      <c r="T62" s="157" t="s">
        <v>350</v>
      </c>
      <c r="U62" s="157" t="str">
        <f t="shared" si="5"/>
        <v>R_ES-SD-WatHeat</v>
      </c>
      <c r="V62" s="157" t="str">
        <f t="shared" si="5"/>
        <v>FH12_13</v>
      </c>
      <c r="W62" s="157">
        <f>[4]attached_energy_demand_split!C80</f>
        <v>2.05767152130325E-2</v>
      </c>
      <c r="X62" s="157" t="s">
        <v>18</v>
      </c>
      <c r="Y62" s="157" t="s">
        <v>190</v>
      </c>
      <c r="AC62" s="157" t="s">
        <v>350</v>
      </c>
      <c r="AD62" s="157" t="str">
        <f t="shared" si="0"/>
        <v>R_ES-SD-WatHeat</v>
      </c>
      <c r="AE62" s="157" t="str">
        <f t="shared" si="0"/>
        <v>FH12_13</v>
      </c>
      <c r="AF62" s="157">
        <f>[4]attached_energy_demand_split!C51</f>
        <v>1.7899394766943098E-2</v>
      </c>
      <c r="AG62" s="157" t="s">
        <v>18</v>
      </c>
      <c r="AH62" s="157" t="s">
        <v>196</v>
      </c>
      <c r="AL62" s="157" t="s">
        <v>350</v>
      </c>
      <c r="AM62" s="157" t="str">
        <f t="shared" si="1"/>
        <v>R_ES-SD-WatHeat</v>
      </c>
      <c r="AN62" s="157" t="str">
        <f t="shared" si="1"/>
        <v>FH12_13</v>
      </c>
      <c r="AO62" s="157">
        <f>[4]attached_energy_demand_summariz!B37</f>
        <v>1.97346377775574E-2</v>
      </c>
      <c r="AP62" s="157" t="s">
        <v>18</v>
      </c>
      <c r="AQ62" s="157" t="s">
        <v>193</v>
      </c>
      <c r="AU62" s="157" t="s">
        <v>350</v>
      </c>
      <c r="AV62" s="157" t="str">
        <f t="shared" si="2"/>
        <v>R_ES-SD-WatHeat</v>
      </c>
      <c r="AW62" s="157" t="str">
        <f t="shared" si="2"/>
        <v>FH12_13</v>
      </c>
      <c r="AX62" s="157">
        <f>[4]attached_energy_demand_summariz!F37</f>
        <v>2.0262699404647901E-2</v>
      </c>
      <c r="AY62" s="157" t="s">
        <v>18</v>
      </c>
      <c r="AZ62" s="157" t="s">
        <v>192</v>
      </c>
      <c r="BD62" s="157" t="s">
        <v>350</v>
      </c>
      <c r="BE62" s="157" t="str">
        <f t="shared" si="3"/>
        <v>R_ES-SD-WatHeat</v>
      </c>
      <c r="BF62" s="157" t="str">
        <f t="shared" si="3"/>
        <v>FH12_13</v>
      </c>
      <c r="BG62" s="157">
        <f t="shared" si="6"/>
        <v>1.97346377775574E-2</v>
      </c>
      <c r="BH62" s="157" t="s">
        <v>18</v>
      </c>
      <c r="BI62" s="157" t="s">
        <v>194</v>
      </c>
      <c r="BM62" s="157" t="s">
        <v>350</v>
      </c>
      <c r="BN62" s="157" t="str">
        <f t="shared" si="4"/>
        <v>R_ES-SD-WatHeat</v>
      </c>
      <c r="BO62" s="157" t="str">
        <f t="shared" si="4"/>
        <v>FH12_13</v>
      </c>
      <c r="BP62" s="157">
        <f>[4]attached_energy_demand_summariz!J37</f>
        <v>2.0049672602458601E-2</v>
      </c>
      <c r="BQ62" s="157" t="s">
        <v>18</v>
      </c>
      <c r="BR62" s="157" t="s">
        <v>191</v>
      </c>
    </row>
    <row r="63" spans="2:70">
      <c r="B63" s="142"/>
      <c r="C63" s="32"/>
      <c r="D63" s="145"/>
      <c r="E63" s="145"/>
      <c r="F63" s="142"/>
      <c r="G63" s="32"/>
      <c r="H63" s="32"/>
      <c r="K63" s="158" t="s">
        <v>350</v>
      </c>
      <c r="L63" s="157" t="str">
        <f t="shared" si="7"/>
        <v>R_ES-SD-WatHeat</v>
      </c>
      <c r="M63" s="157" t="s">
        <v>407</v>
      </c>
      <c r="N63" s="157">
        <f>[4]attached_energy_demand_split!C20</f>
        <v>2.0838990619720801E-2</v>
      </c>
      <c r="O63" s="157" t="s">
        <v>18</v>
      </c>
      <c r="P63" s="157" t="s">
        <v>195</v>
      </c>
      <c r="T63" s="157" t="s">
        <v>350</v>
      </c>
      <c r="U63" s="157" t="str">
        <f t="shared" si="5"/>
        <v>R_ES-SD-WatHeat</v>
      </c>
      <c r="V63" s="157" t="str">
        <f t="shared" si="5"/>
        <v>FH14_15</v>
      </c>
      <c r="W63" s="157">
        <f>[4]attached_energy_demand_split!C82</f>
        <v>2.0134412075970901E-2</v>
      </c>
      <c r="X63" s="157" t="s">
        <v>18</v>
      </c>
      <c r="Y63" s="157" t="s">
        <v>190</v>
      </c>
      <c r="AC63" s="157" t="s">
        <v>350</v>
      </c>
      <c r="AD63" s="157" t="str">
        <f t="shared" si="0"/>
        <v>R_ES-SD-WatHeat</v>
      </c>
      <c r="AE63" s="157" t="str">
        <f t="shared" si="0"/>
        <v>FH14_15</v>
      </c>
      <c r="AF63" s="157">
        <f>[4]attached_energy_demand_split!C53</f>
        <v>2.07530234250215E-2</v>
      </c>
      <c r="AG63" s="157" t="s">
        <v>18</v>
      </c>
      <c r="AH63" s="157" t="s">
        <v>196</v>
      </c>
      <c r="AL63" s="157" t="s">
        <v>350</v>
      </c>
      <c r="AM63" s="157" t="str">
        <f t="shared" si="1"/>
        <v>R_ES-SD-WatHeat</v>
      </c>
      <c r="AN63" s="157" t="str">
        <f t="shared" si="1"/>
        <v>FH14_15</v>
      </c>
      <c r="AO63" s="157">
        <f>[4]attached_energy_demand_summariz!B38</f>
        <v>2.0621254467741299E-2</v>
      </c>
      <c r="AP63" s="157" t="s">
        <v>18</v>
      </c>
      <c r="AQ63" s="157" t="s">
        <v>193</v>
      </c>
      <c r="AU63" s="157" t="s">
        <v>350</v>
      </c>
      <c r="AV63" s="157" t="str">
        <f t="shared" si="2"/>
        <v>R_ES-SD-WatHeat</v>
      </c>
      <c r="AW63" s="157" t="str">
        <f t="shared" si="2"/>
        <v>FH14_15</v>
      </c>
      <c r="AX63" s="157">
        <f>[4]attached_energy_demand_summariz!F38</f>
        <v>2.1172817979268701E-2</v>
      </c>
      <c r="AY63" s="157" t="s">
        <v>18</v>
      </c>
      <c r="AZ63" s="157" t="s">
        <v>192</v>
      </c>
      <c r="BD63" s="157" t="s">
        <v>350</v>
      </c>
      <c r="BE63" s="157" t="str">
        <f t="shared" si="3"/>
        <v>R_ES-SD-WatHeat</v>
      </c>
      <c r="BF63" s="157" t="str">
        <f t="shared" si="3"/>
        <v>FH14_15</v>
      </c>
      <c r="BG63" s="157">
        <f t="shared" si="6"/>
        <v>2.0621254467741299E-2</v>
      </c>
      <c r="BH63" s="157" t="s">
        <v>18</v>
      </c>
      <c r="BI63" s="157" t="s">
        <v>194</v>
      </c>
      <c r="BM63" s="157" t="s">
        <v>350</v>
      </c>
      <c r="BN63" s="157" t="str">
        <f t="shared" si="4"/>
        <v>R_ES-SD-WatHeat</v>
      </c>
      <c r="BO63" s="157" t="str">
        <f t="shared" si="4"/>
        <v>FH14_15</v>
      </c>
      <c r="BP63" s="157">
        <f>[4]attached_energy_demand_summariz!J38</f>
        <v>2.0207028238724601E-2</v>
      </c>
      <c r="BQ63" s="157" t="s">
        <v>18</v>
      </c>
      <c r="BR63" s="157" t="s">
        <v>191</v>
      </c>
    </row>
    <row r="64" spans="2:70">
      <c r="B64" s="142"/>
      <c r="C64" s="32"/>
      <c r="D64" s="145"/>
      <c r="E64" s="145"/>
      <c r="F64" s="142"/>
      <c r="G64" s="32"/>
      <c r="H64" s="32"/>
      <c r="K64" s="157" t="s">
        <v>350</v>
      </c>
      <c r="L64" s="157" t="str">
        <f t="shared" si="7"/>
        <v>R_ES-SD-WatHeat</v>
      </c>
      <c r="M64" s="157" t="s">
        <v>408</v>
      </c>
      <c r="N64" s="157">
        <f>[4]attached_energy_demand_split!C22</f>
        <v>2.11595818818846E-2</v>
      </c>
      <c r="O64" s="157" t="s">
        <v>18</v>
      </c>
      <c r="P64" s="157" t="s">
        <v>195</v>
      </c>
      <c r="T64" s="157" t="s">
        <v>350</v>
      </c>
      <c r="U64" s="157" t="str">
        <f t="shared" si="5"/>
        <v>R_ES-SD-WatHeat</v>
      </c>
      <c r="V64" s="157" t="str">
        <f t="shared" si="5"/>
        <v>FH16_17</v>
      </c>
      <c r="W64" s="157">
        <f>[4]attached_energy_demand_split!C84</f>
        <v>1.9900470527555999E-2</v>
      </c>
      <c r="X64" s="157" t="s">
        <v>18</v>
      </c>
      <c r="Y64" s="157" t="s">
        <v>190</v>
      </c>
      <c r="AC64" s="157" t="s">
        <v>350</v>
      </c>
      <c r="AD64" s="157" t="str">
        <f t="shared" si="0"/>
        <v>R_ES-SD-WatHeat</v>
      </c>
      <c r="AE64" s="157" t="str">
        <f t="shared" si="0"/>
        <v>FH16_17</v>
      </c>
      <c r="AF64" s="157">
        <f>[4]attached_energy_demand_split!C55</f>
        <v>2.1834856434323001E-2</v>
      </c>
      <c r="AG64" s="157" t="s">
        <v>18</v>
      </c>
      <c r="AH64" s="157" t="s">
        <v>196</v>
      </c>
      <c r="AL64" s="157" t="s">
        <v>350</v>
      </c>
      <c r="AM64" s="157" t="str">
        <f t="shared" si="1"/>
        <v>R_ES-SD-WatHeat</v>
      </c>
      <c r="AN64" s="157" t="str">
        <f t="shared" si="1"/>
        <v>FH16_17</v>
      </c>
      <c r="AO64" s="157">
        <f>[4]attached_energy_demand_summariz!B39</f>
        <v>2.0861762903381698E-2</v>
      </c>
      <c r="AP64" s="157" t="s">
        <v>18</v>
      </c>
      <c r="AQ64" s="157" t="s">
        <v>193</v>
      </c>
      <c r="AU64" s="157" t="s">
        <v>350</v>
      </c>
      <c r="AV64" s="157" t="str">
        <f t="shared" si="2"/>
        <v>R_ES-SD-WatHeat</v>
      </c>
      <c r="AW64" s="157" t="str">
        <f t="shared" si="2"/>
        <v>FH16_17</v>
      </c>
      <c r="AX64" s="157">
        <f>[4]attached_energy_demand_summariz!F39</f>
        <v>2.13427940914599E-2</v>
      </c>
      <c r="AY64" s="157" t="s">
        <v>18</v>
      </c>
      <c r="AZ64" s="157" t="s">
        <v>192</v>
      </c>
      <c r="BD64" s="157" t="s">
        <v>350</v>
      </c>
      <c r="BE64" s="157" t="str">
        <f t="shared" si="3"/>
        <v>R_ES-SD-WatHeat</v>
      </c>
      <c r="BF64" s="157" t="str">
        <f t="shared" si="3"/>
        <v>FH16_17</v>
      </c>
      <c r="BG64" s="157">
        <f t="shared" si="6"/>
        <v>2.0861762903381698E-2</v>
      </c>
      <c r="BH64" s="157" t="s">
        <v>18</v>
      </c>
      <c r="BI64" s="157" t="s">
        <v>194</v>
      </c>
      <c r="BM64" s="157" t="s">
        <v>350</v>
      </c>
      <c r="BN64" s="157" t="str">
        <f t="shared" si="4"/>
        <v>R_ES-SD-WatHeat</v>
      </c>
      <c r="BO64" s="157" t="str">
        <f t="shared" si="4"/>
        <v>FH16_17</v>
      </c>
      <c r="BP64" s="157">
        <f>[4]attached_energy_demand_summariz!J39</f>
        <v>2.0071111581684901E-2</v>
      </c>
      <c r="BQ64" s="157" t="s">
        <v>18</v>
      </c>
      <c r="BR64" s="157" t="s">
        <v>191</v>
      </c>
    </row>
    <row r="65" spans="2:70">
      <c r="B65" s="142"/>
      <c r="C65" s="32"/>
      <c r="D65" s="145"/>
      <c r="E65" s="145"/>
      <c r="F65" s="142"/>
      <c r="G65" s="32"/>
      <c r="H65" s="32"/>
      <c r="K65" s="157" t="s">
        <v>350</v>
      </c>
      <c r="L65" s="157" t="str">
        <f t="shared" si="7"/>
        <v>R_ES-SD-WatHeat</v>
      </c>
      <c r="M65" s="157" t="s">
        <v>409</v>
      </c>
      <c r="N65" s="157">
        <f>[4]attached_energy_demand_split!C24</f>
        <v>2.12246785407572E-2</v>
      </c>
      <c r="O65" s="157" t="s">
        <v>18</v>
      </c>
      <c r="P65" s="157" t="s">
        <v>195</v>
      </c>
      <c r="T65" s="157" t="s">
        <v>350</v>
      </c>
      <c r="U65" s="157" t="str">
        <f t="shared" si="5"/>
        <v>R_ES-SD-WatHeat</v>
      </c>
      <c r="V65" s="157" t="str">
        <f t="shared" si="5"/>
        <v>FH18_19</v>
      </c>
      <c r="W65" s="157">
        <f>[4]attached_energy_demand_split!C86</f>
        <v>2.0107856361089999E-2</v>
      </c>
      <c r="X65" s="157" t="s">
        <v>18</v>
      </c>
      <c r="Y65" s="157" t="s">
        <v>190</v>
      </c>
      <c r="AC65" s="157" t="s">
        <v>350</v>
      </c>
      <c r="AD65" s="157" t="str">
        <f t="shared" si="0"/>
        <v>R_ES-SD-WatHeat</v>
      </c>
      <c r="AE65" s="157" t="str">
        <f t="shared" si="0"/>
        <v>FH18_19</v>
      </c>
      <c r="AF65" s="157">
        <f>[4]attached_energy_demand_split!C57</f>
        <v>2.1851663341138701E-2</v>
      </c>
      <c r="AG65" s="157" t="s">
        <v>18</v>
      </c>
      <c r="AH65" s="157" t="s">
        <v>196</v>
      </c>
      <c r="AL65" s="157" t="s">
        <v>350</v>
      </c>
      <c r="AM65" s="157" t="str">
        <f t="shared" si="1"/>
        <v>R_ES-SD-WatHeat</v>
      </c>
      <c r="AN65" s="157" t="str">
        <f t="shared" si="1"/>
        <v>FH18_19</v>
      </c>
      <c r="AO65" s="157">
        <f>[4]attached_energy_demand_summariz!B40</f>
        <v>2.0787222764254099E-2</v>
      </c>
      <c r="AP65" s="157" t="s">
        <v>18</v>
      </c>
      <c r="AQ65" s="157" t="s">
        <v>193</v>
      </c>
      <c r="AU65" s="157" t="s">
        <v>350</v>
      </c>
      <c r="AV65" s="157" t="str">
        <f t="shared" si="2"/>
        <v>R_ES-SD-WatHeat</v>
      </c>
      <c r="AW65" s="157" t="str">
        <f t="shared" si="2"/>
        <v>FH18_19</v>
      </c>
      <c r="AX65" s="157">
        <f>[4]attached_energy_demand_summariz!F40</f>
        <v>2.1302546509600999E-2</v>
      </c>
      <c r="AY65" s="157" t="s">
        <v>18</v>
      </c>
      <c r="AZ65" s="157" t="s">
        <v>192</v>
      </c>
      <c r="BD65" s="157" t="s">
        <v>350</v>
      </c>
      <c r="BE65" s="157" t="str">
        <f t="shared" si="3"/>
        <v>R_ES-SD-WatHeat</v>
      </c>
      <c r="BF65" s="157" t="str">
        <f t="shared" si="3"/>
        <v>FH18_19</v>
      </c>
      <c r="BG65" s="157">
        <f t="shared" si="6"/>
        <v>2.0787222764254099E-2</v>
      </c>
      <c r="BH65" s="157" t="s">
        <v>18</v>
      </c>
      <c r="BI65" s="157" t="s">
        <v>194</v>
      </c>
      <c r="BM65" s="157" t="s">
        <v>350</v>
      </c>
      <c r="BN65" s="157" t="str">
        <f t="shared" si="4"/>
        <v>R_ES-SD-WatHeat</v>
      </c>
      <c r="BO65" s="157" t="str">
        <f t="shared" si="4"/>
        <v>FH18_19</v>
      </c>
      <c r="BP65" s="157">
        <f>[4]attached_energy_demand_summariz!J40</f>
        <v>1.94493690686834E-2</v>
      </c>
      <c r="BQ65" s="157" t="s">
        <v>18</v>
      </c>
      <c r="BR65" s="157" t="s">
        <v>191</v>
      </c>
    </row>
    <row r="66" spans="2:70">
      <c r="B66" s="142"/>
      <c r="C66" s="32"/>
      <c r="D66" s="145"/>
      <c r="E66" s="145"/>
      <c r="F66" s="142"/>
      <c r="G66" s="32"/>
      <c r="H66" s="32"/>
      <c r="K66" s="157" t="s">
        <v>350</v>
      </c>
      <c r="L66" s="157" t="str">
        <f t="shared" si="7"/>
        <v>R_ES-SD-WatHeat</v>
      </c>
      <c r="M66" s="157" t="s">
        <v>410</v>
      </c>
      <c r="N66" s="157">
        <f>[4]attached_energy_demand_split!C26</f>
        <v>2.1196759693815001E-2</v>
      </c>
      <c r="O66" s="157" t="s">
        <v>18</v>
      </c>
      <c r="P66" s="157" t="s">
        <v>195</v>
      </c>
      <c r="T66" s="157" t="s">
        <v>350</v>
      </c>
      <c r="U66" s="157" t="str">
        <f t="shared" si="5"/>
        <v>R_ES-SD-WatHeat</v>
      </c>
      <c r="V66" s="157" t="str">
        <f t="shared" si="5"/>
        <v>FH20_21</v>
      </c>
      <c r="W66" s="157">
        <f>[4]attached_energy_demand_split!C88</f>
        <v>2.0969036728827498E-2</v>
      </c>
      <c r="X66" s="157" t="s">
        <v>18</v>
      </c>
      <c r="Y66" s="157" t="s">
        <v>190</v>
      </c>
      <c r="AC66" s="157" t="s">
        <v>350</v>
      </c>
      <c r="AD66" s="157" t="str">
        <f t="shared" si="0"/>
        <v>R_ES-SD-WatHeat</v>
      </c>
      <c r="AE66" s="157" t="str">
        <f t="shared" si="0"/>
        <v>FH20_21</v>
      </c>
      <c r="AF66" s="157">
        <f>[4]attached_energy_demand_split!C59</f>
        <v>2.15704297529681E-2</v>
      </c>
      <c r="AG66" s="157" t="s">
        <v>18</v>
      </c>
      <c r="AH66" s="157" t="s">
        <v>196</v>
      </c>
      <c r="AL66" s="157" t="s">
        <v>350</v>
      </c>
      <c r="AM66" s="157" t="str">
        <f t="shared" si="1"/>
        <v>R_ES-SD-WatHeat</v>
      </c>
      <c r="AN66" s="157" t="str">
        <f t="shared" si="1"/>
        <v>FH20_21</v>
      </c>
      <c r="AO66" s="157">
        <f>[4]attached_energy_demand_summariz!B41</f>
        <v>2.0999926566056201E-2</v>
      </c>
      <c r="AP66" s="157" t="s">
        <v>18</v>
      </c>
      <c r="AQ66" s="157" t="s">
        <v>193</v>
      </c>
      <c r="AU66" s="157" t="s">
        <v>350</v>
      </c>
      <c r="AV66" s="157" t="str">
        <f t="shared" si="2"/>
        <v>R_ES-SD-WatHeat</v>
      </c>
      <c r="AW66" s="157" t="str">
        <f t="shared" si="2"/>
        <v>FH20_21</v>
      </c>
      <c r="AX66" s="157">
        <f>[4]attached_energy_demand_summariz!F41</f>
        <v>2.17291485724036E-2</v>
      </c>
      <c r="AY66" s="157" t="s">
        <v>18</v>
      </c>
      <c r="AZ66" s="157" t="s">
        <v>192</v>
      </c>
      <c r="BD66" s="157" t="s">
        <v>350</v>
      </c>
      <c r="BE66" s="157" t="str">
        <f t="shared" si="3"/>
        <v>R_ES-SD-WatHeat</v>
      </c>
      <c r="BF66" s="157" t="str">
        <f t="shared" si="3"/>
        <v>FH20_21</v>
      </c>
      <c r="BG66" s="157">
        <f t="shared" si="6"/>
        <v>2.0999926566056201E-2</v>
      </c>
      <c r="BH66" s="157" t="s">
        <v>18</v>
      </c>
      <c r="BI66" s="157" t="s">
        <v>194</v>
      </c>
      <c r="BM66" s="157" t="s">
        <v>350</v>
      </c>
      <c r="BN66" s="157" t="str">
        <f t="shared" si="4"/>
        <v>R_ES-SD-WatHeat</v>
      </c>
      <c r="BO66" s="157" t="str">
        <f t="shared" si="4"/>
        <v>FH20_21</v>
      </c>
      <c r="BP66" s="157">
        <f>[4]attached_energy_demand_summariz!J41</f>
        <v>1.95342580822668E-2</v>
      </c>
      <c r="BQ66" s="157" t="s">
        <v>18</v>
      </c>
      <c r="BR66" s="157" t="s">
        <v>191</v>
      </c>
    </row>
    <row r="67" spans="2:70">
      <c r="B67" s="142"/>
      <c r="C67" s="32"/>
      <c r="D67" s="145"/>
      <c r="E67" s="145"/>
      <c r="F67" s="142"/>
      <c r="G67" s="32"/>
      <c r="H67" s="32"/>
      <c r="K67" s="158" t="s">
        <v>350</v>
      </c>
      <c r="L67" s="157" t="str">
        <f t="shared" si="7"/>
        <v>R_ES-SD-WatHeat</v>
      </c>
      <c r="M67" s="157" t="s">
        <v>411</v>
      </c>
      <c r="N67" s="157">
        <f>[4]attached_energy_demand_split!C28</f>
        <v>2.13786036359911E-2</v>
      </c>
      <c r="O67" s="157" t="s">
        <v>18</v>
      </c>
      <c r="P67" s="157" t="s">
        <v>195</v>
      </c>
      <c r="T67" s="157" t="s">
        <v>350</v>
      </c>
      <c r="U67" s="157" t="str">
        <f t="shared" si="5"/>
        <v>R_ES-SD-WatHeat</v>
      </c>
      <c r="V67" s="157" t="str">
        <f t="shared" si="5"/>
        <v>FH22_23</v>
      </c>
      <c r="W67" s="157">
        <f>[4]attached_energy_demand_split!C90</f>
        <v>2.0691198572281501E-2</v>
      </c>
      <c r="X67" s="157" t="s">
        <v>18</v>
      </c>
      <c r="Y67" s="157" t="s">
        <v>190</v>
      </c>
      <c r="AC67" s="157" t="s">
        <v>350</v>
      </c>
      <c r="AD67" s="157" t="str">
        <f t="shared" si="0"/>
        <v>R_ES-SD-WatHeat</v>
      </c>
      <c r="AE67" s="157" t="str">
        <f t="shared" si="0"/>
        <v>FH22_23</v>
      </c>
      <c r="AF67" s="157">
        <f>[4]attached_energy_demand_split!C61</f>
        <v>2.1709141168517701E-2</v>
      </c>
      <c r="AG67" s="157" t="s">
        <v>18</v>
      </c>
      <c r="AH67" s="157" t="s">
        <v>196</v>
      </c>
      <c r="AL67" s="157" t="s">
        <v>350</v>
      </c>
      <c r="AM67" s="157" t="str">
        <f t="shared" si="1"/>
        <v>R_ES-SD-WatHeat</v>
      </c>
      <c r="AN67" s="157" t="str">
        <f t="shared" si="1"/>
        <v>FH22_23</v>
      </c>
      <c r="AO67" s="157">
        <f>[4]attached_energy_demand_summariz!B42</f>
        <v>2.12075715419054E-2</v>
      </c>
      <c r="AP67" s="157" t="s">
        <v>18</v>
      </c>
      <c r="AQ67" s="157" t="s">
        <v>193</v>
      </c>
      <c r="AU67" s="157" t="s">
        <v>350</v>
      </c>
      <c r="AV67" s="157" t="str">
        <f t="shared" si="2"/>
        <v>R_ES-SD-WatHeat</v>
      </c>
      <c r="AW67" s="157" t="str">
        <f t="shared" si="2"/>
        <v>FH22_23</v>
      </c>
      <c r="AX67" s="157">
        <f>[4]attached_energy_demand_summariz!F42</f>
        <v>2.2554595860836201E-2</v>
      </c>
      <c r="AY67" s="157" t="s">
        <v>18</v>
      </c>
      <c r="AZ67" s="157" t="s">
        <v>192</v>
      </c>
      <c r="BD67" s="157" t="s">
        <v>350</v>
      </c>
      <c r="BE67" s="157" t="str">
        <f t="shared" si="3"/>
        <v>R_ES-SD-WatHeat</v>
      </c>
      <c r="BF67" s="157" t="str">
        <f t="shared" si="3"/>
        <v>FH22_23</v>
      </c>
      <c r="BG67" s="157">
        <f t="shared" si="6"/>
        <v>2.12075715419054E-2</v>
      </c>
      <c r="BH67" s="157" t="s">
        <v>18</v>
      </c>
      <c r="BI67" s="157" t="s">
        <v>194</v>
      </c>
      <c r="BM67" s="157" t="s">
        <v>350</v>
      </c>
      <c r="BN67" s="157" t="str">
        <f t="shared" si="4"/>
        <v>R_ES-SD-WatHeat</v>
      </c>
      <c r="BO67" s="157" t="str">
        <f t="shared" si="4"/>
        <v>FH22_23</v>
      </c>
      <c r="BP67" s="157">
        <f>[4]attached_energy_demand_summariz!J42</f>
        <v>1.9704318471900701E-2</v>
      </c>
      <c r="BQ67" s="157" t="s">
        <v>18</v>
      </c>
      <c r="BR67" s="157" t="s">
        <v>191</v>
      </c>
    </row>
    <row r="68" spans="2:70">
      <c r="B68" s="142"/>
      <c r="C68" s="32"/>
      <c r="D68" s="145"/>
      <c r="E68" s="145"/>
      <c r="F68" s="142"/>
      <c r="G68" s="32"/>
      <c r="H68" s="32"/>
      <c r="K68" s="157" t="s">
        <v>350</v>
      </c>
      <c r="L68" s="157" t="str">
        <f t="shared" si="7"/>
        <v>R_ES-SD-WatHeat</v>
      </c>
      <c r="M68" s="157" t="s">
        <v>412</v>
      </c>
      <c r="N68" s="157">
        <f>[4]attached_energy_demand_split!D6</f>
        <v>2.33000948138204E-2</v>
      </c>
      <c r="O68" s="157" t="s">
        <v>18</v>
      </c>
      <c r="P68" s="157" t="s">
        <v>195</v>
      </c>
      <c r="T68" s="157" t="s">
        <v>350</v>
      </c>
      <c r="U68" s="157" t="str">
        <f t="shared" si="5"/>
        <v>R_ES-SD-WatHeat</v>
      </c>
      <c r="V68" s="157" t="str">
        <f t="shared" si="5"/>
        <v>WH0_1</v>
      </c>
      <c r="W68" s="157">
        <f>[4]attached_energy_demand_split!D68</f>
        <v>2.7052832396289E-2</v>
      </c>
      <c r="X68" s="157" t="s">
        <v>18</v>
      </c>
      <c r="Y68" s="157" t="s">
        <v>190</v>
      </c>
      <c r="AC68" s="157" t="s">
        <v>350</v>
      </c>
      <c r="AD68" s="157" t="str">
        <f t="shared" si="0"/>
        <v>R_ES-SD-WatHeat</v>
      </c>
      <c r="AE68" s="157" t="str">
        <f t="shared" si="0"/>
        <v>WH0_1</v>
      </c>
      <c r="AF68" s="157">
        <f>[4]attached_energy_demand_split!D39</f>
        <v>2.6977531248366202E-2</v>
      </c>
      <c r="AG68" s="157" t="s">
        <v>18</v>
      </c>
      <c r="AH68" s="157" t="s">
        <v>196</v>
      </c>
      <c r="AL68" s="157" t="s">
        <v>350</v>
      </c>
      <c r="AM68" s="157" t="str">
        <f t="shared" si="1"/>
        <v>R_ES-SD-WatHeat</v>
      </c>
      <c r="AN68" s="157" t="str">
        <f t="shared" si="1"/>
        <v>WH0_1</v>
      </c>
      <c r="AO68" s="157">
        <f>[4]attached_energy_demand_summariz!B43</f>
        <v>2.6007960145311398E-2</v>
      </c>
      <c r="AP68" s="157" t="s">
        <v>18</v>
      </c>
      <c r="AQ68" s="157" t="s">
        <v>193</v>
      </c>
      <c r="AU68" s="157" t="s">
        <v>350</v>
      </c>
      <c r="AV68" s="157" t="str">
        <f t="shared" si="2"/>
        <v>R_ES-SD-WatHeat</v>
      </c>
      <c r="AW68" s="157" t="str">
        <f t="shared" si="2"/>
        <v>WH0_1</v>
      </c>
      <c r="AX68" s="157">
        <f>[4]attached_energy_demand_summariz!F43</f>
        <v>2.5192013319288099E-2</v>
      </c>
      <c r="AY68" s="157" t="s">
        <v>18</v>
      </c>
      <c r="AZ68" s="157" t="s">
        <v>192</v>
      </c>
      <c r="BD68" s="157" t="s">
        <v>350</v>
      </c>
      <c r="BE68" s="157" t="str">
        <f t="shared" si="3"/>
        <v>R_ES-SD-WatHeat</v>
      </c>
      <c r="BF68" s="157" t="str">
        <f t="shared" si="3"/>
        <v>WH0_1</v>
      </c>
      <c r="BG68" s="157">
        <f t="shared" si="6"/>
        <v>2.6007960145311398E-2</v>
      </c>
      <c r="BH68" s="157" t="s">
        <v>18</v>
      </c>
      <c r="BI68" s="157" t="s">
        <v>194</v>
      </c>
      <c r="BM68" s="157" t="s">
        <v>350</v>
      </c>
      <c r="BN68" s="157" t="str">
        <f t="shared" si="4"/>
        <v>R_ES-SD-WatHeat</v>
      </c>
      <c r="BO68" s="157" t="str">
        <f t="shared" si="4"/>
        <v>WH0_1</v>
      </c>
      <c r="BP68" s="157">
        <f>[4]attached_energy_demand_summariz!J43</f>
        <v>2.7517328948793499E-2</v>
      </c>
      <c r="BQ68" s="157" t="s">
        <v>18</v>
      </c>
      <c r="BR68" s="157" t="s">
        <v>191</v>
      </c>
    </row>
    <row r="69" spans="2:70">
      <c r="B69" s="142"/>
      <c r="C69" s="32"/>
      <c r="D69" s="145"/>
      <c r="E69" s="145"/>
      <c r="F69" s="142"/>
      <c r="G69" s="32"/>
      <c r="H69" s="32"/>
      <c r="K69" s="157" t="s">
        <v>350</v>
      </c>
      <c r="L69" s="157" t="str">
        <f t="shared" si="7"/>
        <v>R_ES-SD-WatHeat</v>
      </c>
      <c r="M69" s="157" t="s">
        <v>413</v>
      </c>
      <c r="N69" s="157">
        <f>[4]attached_energy_demand_split!D8</f>
        <v>2.2949279837092901E-2</v>
      </c>
      <c r="O69" s="157" t="s">
        <v>18</v>
      </c>
      <c r="P69" s="157" t="s">
        <v>195</v>
      </c>
      <c r="T69" s="157" t="s">
        <v>350</v>
      </c>
      <c r="U69" s="157" t="str">
        <f t="shared" si="5"/>
        <v>R_ES-SD-WatHeat</v>
      </c>
      <c r="V69" s="157" t="str">
        <f t="shared" si="5"/>
        <v>WH2_3</v>
      </c>
      <c r="W69" s="157">
        <f>[4]attached_energy_demand_split!D70</f>
        <v>2.5013577036882999E-2</v>
      </c>
      <c r="X69" s="157" t="s">
        <v>18</v>
      </c>
      <c r="Y69" s="157" t="s">
        <v>190</v>
      </c>
      <c r="AC69" s="157" t="s">
        <v>350</v>
      </c>
      <c r="AD69" s="157" t="str">
        <f t="shared" si="0"/>
        <v>R_ES-SD-WatHeat</v>
      </c>
      <c r="AE69" s="157" t="str">
        <f t="shared" si="0"/>
        <v>WH2_3</v>
      </c>
      <c r="AF69" s="157">
        <f>[4]attached_energy_demand_split!D41</f>
        <v>2.6652958693426002E-2</v>
      </c>
      <c r="AG69" s="157" t="s">
        <v>18</v>
      </c>
      <c r="AH69" s="157" t="s">
        <v>196</v>
      </c>
      <c r="AL69" s="157" t="s">
        <v>350</v>
      </c>
      <c r="AM69" s="157" t="str">
        <f t="shared" si="1"/>
        <v>R_ES-SD-WatHeat</v>
      </c>
      <c r="AN69" s="157" t="str">
        <f t="shared" si="1"/>
        <v>WH2_3</v>
      </c>
      <c r="AO69" s="157">
        <f>[4]attached_energy_demand_summariz!B44</f>
        <v>2.5282231921475801E-2</v>
      </c>
      <c r="AP69" s="157" t="s">
        <v>18</v>
      </c>
      <c r="AQ69" s="157" t="s">
        <v>193</v>
      </c>
      <c r="AU69" s="157" t="s">
        <v>350</v>
      </c>
      <c r="AV69" s="157" t="str">
        <f t="shared" si="2"/>
        <v>R_ES-SD-WatHeat</v>
      </c>
      <c r="AW69" s="157" t="str">
        <f t="shared" si="2"/>
        <v>WH2_3</v>
      </c>
      <c r="AX69" s="157">
        <f>[4]attached_energy_demand_summariz!F44</f>
        <v>2.4011456297412501E-2</v>
      </c>
      <c r="AY69" s="157" t="s">
        <v>18</v>
      </c>
      <c r="AZ69" s="157" t="s">
        <v>192</v>
      </c>
      <c r="BD69" s="157" t="s">
        <v>350</v>
      </c>
      <c r="BE69" s="157" t="str">
        <f t="shared" si="3"/>
        <v>R_ES-SD-WatHeat</v>
      </c>
      <c r="BF69" s="157" t="str">
        <f t="shared" si="3"/>
        <v>WH2_3</v>
      </c>
      <c r="BG69" s="157">
        <f t="shared" si="6"/>
        <v>2.5282231921475801E-2</v>
      </c>
      <c r="BH69" s="157" t="s">
        <v>18</v>
      </c>
      <c r="BI69" s="157" t="s">
        <v>194</v>
      </c>
      <c r="BM69" s="157" t="s">
        <v>350</v>
      </c>
      <c r="BN69" s="157" t="str">
        <f t="shared" si="4"/>
        <v>R_ES-SD-WatHeat</v>
      </c>
      <c r="BO69" s="157" t="str">
        <f t="shared" si="4"/>
        <v>WH2_3</v>
      </c>
      <c r="BP69" s="157">
        <f>[4]attached_energy_demand_summariz!J44</f>
        <v>2.7783887742564801E-2</v>
      </c>
      <c r="BQ69" s="157" t="s">
        <v>18</v>
      </c>
      <c r="BR69" s="157" t="s">
        <v>191</v>
      </c>
    </row>
    <row r="70" spans="2:70">
      <c r="B70" s="142"/>
      <c r="C70" s="32"/>
      <c r="D70" s="145"/>
      <c r="E70" s="145"/>
      <c r="F70" s="142"/>
      <c r="G70" s="32"/>
      <c r="H70" s="32"/>
      <c r="K70" s="157" t="s">
        <v>350</v>
      </c>
      <c r="L70" s="157" t="str">
        <f t="shared" si="7"/>
        <v>R_ES-SD-WatHeat</v>
      </c>
      <c r="M70" s="157" t="s">
        <v>414</v>
      </c>
      <c r="N70" s="157">
        <f>[4]attached_energy_demand_split!D10</f>
        <v>2.2222380945545701E-2</v>
      </c>
      <c r="O70" s="157" t="s">
        <v>18</v>
      </c>
      <c r="P70" s="157" t="s">
        <v>195</v>
      </c>
      <c r="T70" s="157" t="s">
        <v>350</v>
      </c>
      <c r="U70" s="157" t="str">
        <f t="shared" si="5"/>
        <v>R_ES-SD-WatHeat</v>
      </c>
      <c r="V70" s="157" t="str">
        <f t="shared" si="5"/>
        <v>WH4_5</v>
      </c>
      <c r="W70" s="157">
        <f>[4]attached_energy_demand_split!D72</f>
        <v>2.3696203770169001E-2</v>
      </c>
      <c r="X70" s="157" t="s">
        <v>18</v>
      </c>
      <c r="Y70" s="157" t="s">
        <v>190</v>
      </c>
      <c r="AC70" s="157" t="s">
        <v>350</v>
      </c>
      <c r="AD70" s="157" t="str">
        <f t="shared" si="0"/>
        <v>R_ES-SD-WatHeat</v>
      </c>
      <c r="AE70" s="157" t="str">
        <f t="shared" si="0"/>
        <v>WH4_5</v>
      </c>
      <c r="AF70" s="157">
        <f>[4]attached_energy_demand_split!D43</f>
        <v>2.4917071568632501E-2</v>
      </c>
      <c r="AG70" s="157" t="s">
        <v>18</v>
      </c>
      <c r="AH70" s="157" t="s">
        <v>196</v>
      </c>
      <c r="AL70" s="157" t="s">
        <v>350</v>
      </c>
      <c r="AM70" s="157" t="str">
        <f t="shared" si="1"/>
        <v>R_ES-SD-WatHeat</v>
      </c>
      <c r="AN70" s="157" t="str">
        <f t="shared" si="1"/>
        <v>WH4_5</v>
      </c>
      <c r="AO70" s="157">
        <f>[4]attached_energy_demand_summariz!B45</f>
        <v>2.3916599319823598E-2</v>
      </c>
      <c r="AP70" s="157" t="s">
        <v>18</v>
      </c>
      <c r="AQ70" s="157" t="s">
        <v>193</v>
      </c>
      <c r="AU70" s="157" t="s">
        <v>350</v>
      </c>
      <c r="AV70" s="157" t="str">
        <f t="shared" si="2"/>
        <v>R_ES-SD-WatHeat</v>
      </c>
      <c r="AW70" s="157" t="str">
        <f t="shared" si="2"/>
        <v>WH4_5</v>
      </c>
      <c r="AX70" s="157">
        <f>[4]attached_energy_demand_summariz!F45</f>
        <v>2.1583935635485999E-2</v>
      </c>
      <c r="AY70" s="157" t="s">
        <v>18</v>
      </c>
      <c r="AZ70" s="157" t="s">
        <v>192</v>
      </c>
      <c r="BD70" s="157" t="s">
        <v>350</v>
      </c>
      <c r="BE70" s="157" t="str">
        <f t="shared" si="3"/>
        <v>R_ES-SD-WatHeat</v>
      </c>
      <c r="BF70" s="157" t="str">
        <f t="shared" si="3"/>
        <v>WH4_5</v>
      </c>
      <c r="BG70" s="157">
        <f t="shared" si="6"/>
        <v>2.3916599319823598E-2</v>
      </c>
      <c r="BH70" s="157" t="s">
        <v>18</v>
      </c>
      <c r="BI70" s="157" t="s">
        <v>194</v>
      </c>
      <c r="BM70" s="157" t="s">
        <v>350</v>
      </c>
      <c r="BN70" s="157" t="str">
        <f t="shared" si="4"/>
        <v>R_ES-SD-WatHeat</v>
      </c>
      <c r="BO70" s="157" t="str">
        <f t="shared" si="4"/>
        <v>WH4_5</v>
      </c>
      <c r="BP70" s="157">
        <f>[4]attached_energy_demand_summariz!J45</f>
        <v>2.7163404679284499E-2</v>
      </c>
      <c r="BQ70" s="157" t="s">
        <v>18</v>
      </c>
      <c r="BR70" s="157" t="s">
        <v>191</v>
      </c>
    </row>
    <row r="71" spans="2:70">
      <c r="B71" s="142"/>
      <c r="C71" s="32"/>
      <c r="D71" s="145"/>
      <c r="E71" s="145"/>
      <c r="F71" s="142"/>
      <c r="G71" s="32"/>
      <c r="H71" s="32"/>
      <c r="K71" s="158" t="s">
        <v>350</v>
      </c>
      <c r="L71" s="157" t="str">
        <f t="shared" si="7"/>
        <v>R_ES-SD-WatHeat</v>
      </c>
      <c r="M71" s="157" t="s">
        <v>415</v>
      </c>
      <c r="N71" s="157">
        <f>[4]attached_energy_demand_split!D12</f>
        <v>2.12585220509218E-2</v>
      </c>
      <c r="O71" s="157" t="s">
        <v>18</v>
      </c>
      <c r="P71" s="157" t="s">
        <v>195</v>
      </c>
      <c r="T71" s="157" t="s">
        <v>350</v>
      </c>
      <c r="U71" s="157" t="str">
        <f t="shared" si="5"/>
        <v>R_ES-SD-WatHeat</v>
      </c>
      <c r="V71" s="157" t="str">
        <f t="shared" si="5"/>
        <v>WH6_7</v>
      </c>
      <c r="W71" s="157">
        <f>[4]attached_energy_demand_split!D74</f>
        <v>2.3554467401049699E-2</v>
      </c>
      <c r="X71" s="157" t="s">
        <v>18</v>
      </c>
      <c r="Y71" s="157" t="s">
        <v>190</v>
      </c>
      <c r="AC71" s="157" t="s">
        <v>350</v>
      </c>
      <c r="AD71" s="157" t="str">
        <f t="shared" si="0"/>
        <v>R_ES-SD-WatHeat</v>
      </c>
      <c r="AE71" s="157" t="str">
        <f t="shared" si="0"/>
        <v>WH6_7</v>
      </c>
      <c r="AF71" s="157">
        <f>[4]attached_energy_demand_split!D45</f>
        <v>2.2314948777941799E-2</v>
      </c>
      <c r="AG71" s="157" t="s">
        <v>18</v>
      </c>
      <c r="AH71" s="157" t="s">
        <v>196</v>
      </c>
      <c r="AL71" s="157" t="s">
        <v>350</v>
      </c>
      <c r="AM71" s="157" t="str">
        <f t="shared" si="1"/>
        <v>R_ES-SD-WatHeat</v>
      </c>
      <c r="AN71" s="157" t="str">
        <f t="shared" si="1"/>
        <v>WH6_7</v>
      </c>
      <c r="AO71" s="157">
        <f>[4]attached_energy_demand_summariz!B46</f>
        <v>2.2630890443310299E-2</v>
      </c>
      <c r="AP71" s="157" t="s">
        <v>18</v>
      </c>
      <c r="AQ71" s="157" t="s">
        <v>193</v>
      </c>
      <c r="AU71" s="157" t="s">
        <v>350</v>
      </c>
      <c r="AV71" s="157" t="str">
        <f t="shared" si="2"/>
        <v>R_ES-SD-WatHeat</v>
      </c>
      <c r="AW71" s="157" t="str">
        <f t="shared" si="2"/>
        <v>WH6_7</v>
      </c>
      <c r="AX71" s="157">
        <f>[4]attached_energy_demand_summariz!F46</f>
        <v>1.9566457499601699E-2</v>
      </c>
      <c r="AY71" s="157" t="s">
        <v>18</v>
      </c>
      <c r="AZ71" s="157" t="s">
        <v>192</v>
      </c>
      <c r="BD71" s="157" t="s">
        <v>350</v>
      </c>
      <c r="BE71" s="157" t="str">
        <f t="shared" si="3"/>
        <v>R_ES-SD-WatHeat</v>
      </c>
      <c r="BF71" s="157" t="str">
        <f t="shared" si="3"/>
        <v>WH6_7</v>
      </c>
      <c r="BG71" s="157">
        <f t="shared" si="6"/>
        <v>2.2630890443310299E-2</v>
      </c>
      <c r="BH71" s="157" t="s">
        <v>18</v>
      </c>
      <c r="BI71" s="157" t="s">
        <v>194</v>
      </c>
      <c r="BM71" s="157" t="s">
        <v>350</v>
      </c>
      <c r="BN71" s="157" t="str">
        <f t="shared" si="4"/>
        <v>R_ES-SD-WatHeat</v>
      </c>
      <c r="BO71" s="157" t="str">
        <f t="shared" si="4"/>
        <v>WH6_7</v>
      </c>
      <c r="BP71" s="157">
        <f>[4]attached_energy_demand_summariz!J46</f>
        <v>2.6460056487036501E-2</v>
      </c>
      <c r="BQ71" s="157" t="s">
        <v>18</v>
      </c>
      <c r="BR71" s="157" t="s">
        <v>191</v>
      </c>
    </row>
    <row r="72" spans="2:70">
      <c r="B72" s="142"/>
      <c r="C72" s="32"/>
      <c r="D72" s="145"/>
      <c r="E72" s="145"/>
      <c r="F72" s="142"/>
      <c r="G72" s="32"/>
      <c r="H72" s="32"/>
      <c r="K72" s="157" t="s">
        <v>350</v>
      </c>
      <c r="L72" s="157" t="str">
        <f t="shared" si="7"/>
        <v>R_ES-SD-WatHeat</v>
      </c>
      <c r="M72" s="157" t="s">
        <v>416</v>
      </c>
      <c r="N72" s="157">
        <f>[4]attached_energy_demand_split!D14</f>
        <v>2.07811308875425E-2</v>
      </c>
      <c r="O72" s="157" t="s">
        <v>18</v>
      </c>
      <c r="P72" s="157" t="s">
        <v>195</v>
      </c>
      <c r="T72" s="157" t="s">
        <v>350</v>
      </c>
      <c r="U72" s="157" t="str">
        <f t="shared" si="5"/>
        <v>R_ES-SD-WatHeat</v>
      </c>
      <c r="V72" s="157" t="str">
        <f t="shared" si="5"/>
        <v>WH8_9</v>
      </c>
      <c r="W72" s="157">
        <f>[4]attached_energy_demand_split!D76</f>
        <v>2.4300205766701801E-2</v>
      </c>
      <c r="X72" s="157" t="s">
        <v>18</v>
      </c>
      <c r="Y72" s="157" t="s">
        <v>190</v>
      </c>
      <c r="AC72" s="157" t="s">
        <v>350</v>
      </c>
      <c r="AD72" s="157" t="str">
        <f t="shared" si="0"/>
        <v>R_ES-SD-WatHeat</v>
      </c>
      <c r="AE72" s="157" t="str">
        <f t="shared" si="0"/>
        <v>WH8_9</v>
      </c>
      <c r="AF72" s="157">
        <f>[4]attached_energy_demand_split!D47</f>
        <v>2.06945793819697E-2</v>
      </c>
      <c r="AG72" s="157" t="s">
        <v>18</v>
      </c>
      <c r="AH72" s="157" t="s">
        <v>196</v>
      </c>
      <c r="AL72" s="157" t="s">
        <v>350</v>
      </c>
      <c r="AM72" s="157" t="str">
        <f t="shared" si="1"/>
        <v>R_ES-SD-WatHeat</v>
      </c>
      <c r="AN72" s="157" t="str">
        <f t="shared" si="1"/>
        <v>WH8_9</v>
      </c>
      <c r="AO72" s="157">
        <f>[4]attached_energy_demand_summariz!B47</f>
        <v>2.2198516505466399E-2</v>
      </c>
      <c r="AP72" s="157" t="s">
        <v>18</v>
      </c>
      <c r="AQ72" s="157" t="s">
        <v>193</v>
      </c>
      <c r="AU72" s="157" t="s">
        <v>350</v>
      </c>
      <c r="AV72" s="157" t="str">
        <f t="shared" si="2"/>
        <v>R_ES-SD-WatHeat</v>
      </c>
      <c r="AW72" s="157" t="str">
        <f t="shared" si="2"/>
        <v>WH8_9</v>
      </c>
      <c r="AX72" s="157">
        <f>[4]attached_energy_demand_summariz!F47</f>
        <v>1.89268898351184E-2</v>
      </c>
      <c r="AY72" s="157" t="s">
        <v>18</v>
      </c>
      <c r="AZ72" s="157" t="s">
        <v>192</v>
      </c>
      <c r="BD72" s="157" t="s">
        <v>350</v>
      </c>
      <c r="BE72" s="157" t="str">
        <f t="shared" si="3"/>
        <v>R_ES-SD-WatHeat</v>
      </c>
      <c r="BF72" s="157" t="str">
        <f t="shared" si="3"/>
        <v>WH8_9</v>
      </c>
      <c r="BG72" s="157">
        <f t="shared" si="6"/>
        <v>2.2198516505466399E-2</v>
      </c>
      <c r="BH72" s="157" t="s">
        <v>18</v>
      </c>
      <c r="BI72" s="157" t="s">
        <v>194</v>
      </c>
      <c r="BM72" s="157" t="s">
        <v>350</v>
      </c>
      <c r="BN72" s="157" t="str">
        <f t="shared" si="4"/>
        <v>R_ES-SD-WatHeat</v>
      </c>
      <c r="BO72" s="157" t="str">
        <f t="shared" si="4"/>
        <v>WH8_9</v>
      </c>
      <c r="BP72" s="157">
        <f>[4]attached_energy_demand_summariz!J47</f>
        <v>2.6289776655999599E-2</v>
      </c>
      <c r="BQ72" s="157" t="s">
        <v>18</v>
      </c>
      <c r="BR72" s="157" t="s">
        <v>191</v>
      </c>
    </row>
    <row r="73" spans="2:70">
      <c r="B73" s="142"/>
      <c r="C73" s="32"/>
      <c r="D73" s="145"/>
      <c r="E73" s="145"/>
      <c r="F73" s="142"/>
      <c r="G73" s="32"/>
      <c r="H73" s="32"/>
      <c r="K73" s="157" t="s">
        <v>350</v>
      </c>
      <c r="L73" s="157" t="str">
        <f t="shared" si="7"/>
        <v>R_ES-SD-WatHeat</v>
      </c>
      <c r="M73" s="157" t="s">
        <v>417</v>
      </c>
      <c r="N73" s="157">
        <f>[4]attached_energy_demand_split!D16</f>
        <v>2.0724743126449299E-2</v>
      </c>
      <c r="O73" s="157" t="s">
        <v>18</v>
      </c>
      <c r="P73" s="157" t="s">
        <v>195</v>
      </c>
      <c r="T73" s="157" t="s">
        <v>350</v>
      </c>
      <c r="U73" s="157" t="str">
        <f t="shared" si="5"/>
        <v>R_ES-SD-WatHeat</v>
      </c>
      <c r="V73" s="157" t="str">
        <f t="shared" si="5"/>
        <v>WH10_11</v>
      </c>
      <c r="W73" s="157">
        <f>[4]attached_energy_demand_split!D78</f>
        <v>2.6960606459662698E-2</v>
      </c>
      <c r="X73" s="157" t="s">
        <v>18</v>
      </c>
      <c r="Y73" s="157" t="s">
        <v>190</v>
      </c>
      <c r="AC73" s="157" t="s">
        <v>350</v>
      </c>
      <c r="AD73" s="157" t="str">
        <f t="shared" si="0"/>
        <v>R_ES-SD-WatHeat</v>
      </c>
      <c r="AE73" s="157" t="str">
        <f t="shared" si="0"/>
        <v>WH10_11</v>
      </c>
      <c r="AF73" s="157">
        <f>[4]attached_energy_demand_split!D49</f>
        <v>2.0337356222063702E-2</v>
      </c>
      <c r="AG73" s="157" t="s">
        <v>18</v>
      </c>
      <c r="AH73" s="157" t="s">
        <v>196</v>
      </c>
      <c r="AL73" s="157" t="s">
        <v>350</v>
      </c>
      <c r="AM73" s="157" t="str">
        <f t="shared" si="1"/>
        <v>R_ES-SD-WatHeat</v>
      </c>
      <c r="AN73" s="157" t="str">
        <f t="shared" si="1"/>
        <v>WH10_11</v>
      </c>
      <c r="AO73" s="157">
        <f>[4]attached_energy_demand_summariz!B48</f>
        <v>2.2894431747416202E-2</v>
      </c>
      <c r="AP73" s="157" t="s">
        <v>18</v>
      </c>
      <c r="AQ73" s="157" t="s">
        <v>193</v>
      </c>
      <c r="AU73" s="157" t="s">
        <v>350</v>
      </c>
      <c r="AV73" s="157" t="str">
        <f t="shared" si="2"/>
        <v>R_ES-SD-WatHeat</v>
      </c>
      <c r="AW73" s="157" t="str">
        <f t="shared" si="2"/>
        <v>WH10_11</v>
      </c>
      <c r="AX73" s="157">
        <f>[4]attached_energy_demand_summariz!F48</f>
        <v>1.9316772940714301E-2</v>
      </c>
      <c r="AY73" s="157" t="s">
        <v>18</v>
      </c>
      <c r="AZ73" s="157" t="s">
        <v>192</v>
      </c>
      <c r="BD73" s="157" t="s">
        <v>350</v>
      </c>
      <c r="BE73" s="157" t="str">
        <f t="shared" si="3"/>
        <v>R_ES-SD-WatHeat</v>
      </c>
      <c r="BF73" s="157" t="str">
        <f t="shared" si="3"/>
        <v>WH10_11</v>
      </c>
      <c r="BG73" s="157">
        <f t="shared" si="6"/>
        <v>2.2894431747416202E-2</v>
      </c>
      <c r="BH73" s="157" t="s">
        <v>18</v>
      </c>
      <c r="BI73" s="157" t="s">
        <v>194</v>
      </c>
      <c r="BM73" s="157" t="s">
        <v>350</v>
      </c>
      <c r="BN73" s="157" t="str">
        <f t="shared" si="4"/>
        <v>R_ES-SD-WatHeat</v>
      </c>
      <c r="BO73" s="157" t="str">
        <f t="shared" si="4"/>
        <v>WH10_11</v>
      </c>
      <c r="BP73" s="157">
        <f>[4]attached_energy_demand_summariz!J48</f>
        <v>2.7132679988191299E-2</v>
      </c>
      <c r="BQ73" s="157" t="s">
        <v>18</v>
      </c>
      <c r="BR73" s="157" t="s">
        <v>191</v>
      </c>
    </row>
    <row r="74" spans="2:70">
      <c r="B74" s="142"/>
      <c r="C74" s="32"/>
      <c r="D74" s="145"/>
      <c r="E74" s="145"/>
      <c r="F74" s="142"/>
      <c r="G74" s="32"/>
      <c r="H74" s="32"/>
      <c r="K74" s="157" t="s">
        <v>350</v>
      </c>
      <c r="L74" s="157" t="str">
        <f t="shared" si="7"/>
        <v>R_ES-SD-WatHeat</v>
      </c>
      <c r="M74" s="157" t="s">
        <v>418</v>
      </c>
      <c r="N74" s="157">
        <f>[4]attached_energy_demand_split!D18</f>
        <v>2.13134263086159E-2</v>
      </c>
      <c r="O74" s="157" t="s">
        <v>18</v>
      </c>
      <c r="P74" s="157" t="s">
        <v>195</v>
      </c>
      <c r="T74" s="157" t="s">
        <v>350</v>
      </c>
      <c r="U74" s="157" t="str">
        <f t="shared" si="5"/>
        <v>R_ES-SD-WatHeat</v>
      </c>
      <c r="V74" s="157" t="str">
        <f t="shared" si="5"/>
        <v>WH12_13</v>
      </c>
      <c r="W74" s="157">
        <f>[4]attached_energy_demand_split!D80</f>
        <v>2.8194153221252599E-2</v>
      </c>
      <c r="X74" s="157" t="s">
        <v>18</v>
      </c>
      <c r="Y74" s="157" t="s">
        <v>190</v>
      </c>
      <c r="AC74" s="157" t="s">
        <v>350</v>
      </c>
      <c r="AD74" s="157" t="str">
        <f t="shared" si="0"/>
        <v>R_ES-SD-WatHeat</v>
      </c>
      <c r="AE74" s="157" t="str">
        <f t="shared" si="0"/>
        <v>WH12_13</v>
      </c>
      <c r="AF74" s="157">
        <f>[4]attached_energy_demand_split!D51</f>
        <v>2.15779233299048E-2</v>
      </c>
      <c r="AG74" s="157" t="s">
        <v>18</v>
      </c>
      <c r="AH74" s="157" t="s">
        <v>196</v>
      </c>
      <c r="AL74" s="157" t="s">
        <v>350</v>
      </c>
      <c r="AM74" s="157" t="str">
        <f t="shared" si="1"/>
        <v>R_ES-SD-WatHeat</v>
      </c>
      <c r="AN74" s="157" t="str">
        <f t="shared" si="1"/>
        <v>WH12_13</v>
      </c>
      <c r="AO74" s="157">
        <f>[4]attached_energy_demand_summariz!B49</f>
        <v>2.4369922056626501E-2</v>
      </c>
      <c r="AP74" s="157" t="s">
        <v>18</v>
      </c>
      <c r="AQ74" s="157" t="s">
        <v>193</v>
      </c>
      <c r="AU74" s="157" t="s">
        <v>350</v>
      </c>
      <c r="AV74" s="157" t="str">
        <f t="shared" si="2"/>
        <v>R_ES-SD-WatHeat</v>
      </c>
      <c r="AW74" s="157" t="str">
        <f t="shared" si="2"/>
        <v>WH12_13</v>
      </c>
      <c r="AX74" s="157">
        <f>[4]attached_energy_demand_summariz!F49</f>
        <v>2.1713679165996799E-2</v>
      </c>
      <c r="AY74" s="157" t="s">
        <v>18</v>
      </c>
      <c r="AZ74" s="157" t="s">
        <v>192</v>
      </c>
      <c r="BD74" s="157" t="s">
        <v>350</v>
      </c>
      <c r="BE74" s="157" t="str">
        <f t="shared" si="3"/>
        <v>R_ES-SD-WatHeat</v>
      </c>
      <c r="BF74" s="157" t="str">
        <f t="shared" si="3"/>
        <v>WH12_13</v>
      </c>
      <c r="BG74" s="157">
        <f t="shared" si="6"/>
        <v>2.4369922056626501E-2</v>
      </c>
      <c r="BH74" s="157" t="s">
        <v>18</v>
      </c>
      <c r="BI74" s="157" t="s">
        <v>194</v>
      </c>
      <c r="BM74" s="157" t="s">
        <v>350</v>
      </c>
      <c r="BN74" s="157" t="str">
        <f t="shared" si="4"/>
        <v>R_ES-SD-WatHeat</v>
      </c>
      <c r="BO74" s="157" t="str">
        <f t="shared" si="4"/>
        <v>WH12_13</v>
      </c>
      <c r="BP74" s="157">
        <f>[4]attached_energy_demand_summariz!J49</f>
        <v>2.9050428257362398E-2</v>
      </c>
      <c r="BQ74" s="157" t="s">
        <v>18</v>
      </c>
      <c r="BR74" s="157" t="s">
        <v>191</v>
      </c>
    </row>
    <row r="75" spans="2:70">
      <c r="B75" s="142"/>
      <c r="C75" s="32"/>
      <c r="D75" s="145"/>
      <c r="E75" s="145"/>
      <c r="F75" s="142"/>
      <c r="G75" s="32"/>
      <c r="H75" s="32"/>
      <c r="K75" s="158" t="s">
        <v>350</v>
      </c>
      <c r="L75" s="157" t="str">
        <f t="shared" si="7"/>
        <v>R_ES-SD-WatHeat</v>
      </c>
      <c r="M75" s="157" t="s">
        <v>419</v>
      </c>
      <c r="N75" s="157">
        <f>[4]attached_energy_demand_split!D20</f>
        <v>2.2469105630351701E-2</v>
      </c>
      <c r="O75" s="157" t="s">
        <v>18</v>
      </c>
      <c r="P75" s="157" t="s">
        <v>195</v>
      </c>
      <c r="T75" s="157" t="s">
        <v>350</v>
      </c>
      <c r="U75" s="157" t="str">
        <f t="shared" si="5"/>
        <v>R_ES-SD-WatHeat</v>
      </c>
      <c r="V75" s="157" t="str">
        <f t="shared" si="5"/>
        <v>WH14_15</v>
      </c>
      <c r="W75" s="157">
        <f>[4]attached_energy_demand_split!D82</f>
        <v>2.77591077183275E-2</v>
      </c>
      <c r="X75" s="157" t="s">
        <v>18</v>
      </c>
      <c r="Y75" s="157" t="s">
        <v>190</v>
      </c>
      <c r="AC75" s="157" t="s">
        <v>350</v>
      </c>
      <c r="AD75" s="157" t="str">
        <f t="shared" si="0"/>
        <v>R_ES-SD-WatHeat</v>
      </c>
      <c r="AE75" s="157" t="str">
        <f t="shared" si="0"/>
        <v>WH14_15</v>
      </c>
      <c r="AF75" s="157">
        <f>[4]attached_energy_demand_split!D53</f>
        <v>2.4437223084675701E-2</v>
      </c>
      <c r="AG75" s="157" t="s">
        <v>18</v>
      </c>
      <c r="AH75" s="157" t="s">
        <v>196</v>
      </c>
      <c r="AL75" s="157" t="s">
        <v>350</v>
      </c>
      <c r="AM75" s="157" t="str">
        <f t="shared" si="1"/>
        <v>R_ES-SD-WatHeat</v>
      </c>
      <c r="AN75" s="157" t="str">
        <f t="shared" si="1"/>
        <v>WH14_15</v>
      </c>
      <c r="AO75" s="157">
        <f>[4]attached_energy_demand_summariz!B50</f>
        <v>2.5296656553616501E-2</v>
      </c>
      <c r="AP75" s="157" t="s">
        <v>18</v>
      </c>
      <c r="AQ75" s="157" t="s">
        <v>193</v>
      </c>
      <c r="AU75" s="157" t="s">
        <v>350</v>
      </c>
      <c r="AV75" s="157" t="str">
        <f t="shared" si="2"/>
        <v>R_ES-SD-WatHeat</v>
      </c>
      <c r="AW75" s="157" t="str">
        <f t="shared" si="2"/>
        <v>WH14_15</v>
      </c>
      <c r="AX75" s="157">
        <f>[4]attached_energy_demand_summariz!F50</f>
        <v>2.31546162990083E-2</v>
      </c>
      <c r="AY75" s="157" t="s">
        <v>18</v>
      </c>
      <c r="AZ75" s="157" t="s">
        <v>192</v>
      </c>
      <c r="BD75" s="157" t="s">
        <v>350</v>
      </c>
      <c r="BE75" s="157" t="str">
        <f t="shared" si="3"/>
        <v>R_ES-SD-WatHeat</v>
      </c>
      <c r="BF75" s="157" t="str">
        <f t="shared" si="3"/>
        <v>WH14_15</v>
      </c>
      <c r="BG75" s="157">
        <f t="shared" si="6"/>
        <v>2.5296656553616501E-2</v>
      </c>
      <c r="BH75" s="157" t="s">
        <v>18</v>
      </c>
      <c r="BI75" s="157" t="s">
        <v>194</v>
      </c>
      <c r="BM75" s="157" t="s">
        <v>350</v>
      </c>
      <c r="BN75" s="157" t="str">
        <f t="shared" si="4"/>
        <v>R_ES-SD-WatHeat</v>
      </c>
      <c r="BO75" s="157" t="str">
        <f t="shared" si="4"/>
        <v>WH14_15</v>
      </c>
      <c r="BP75" s="157">
        <f>[4]attached_energy_demand_summariz!J50</f>
        <v>2.8663230035719502E-2</v>
      </c>
      <c r="BQ75" s="157" t="s">
        <v>18</v>
      </c>
      <c r="BR75" s="157" t="s">
        <v>191</v>
      </c>
    </row>
    <row r="76" spans="2:70">
      <c r="B76" s="142"/>
      <c r="C76" s="32"/>
      <c r="D76" s="145"/>
      <c r="E76" s="145"/>
      <c r="F76" s="142"/>
      <c r="G76" s="32"/>
      <c r="H76" s="32"/>
      <c r="K76" s="157" t="s">
        <v>350</v>
      </c>
      <c r="L76" s="157" t="str">
        <f t="shared" si="7"/>
        <v>R_ES-SD-WatHeat</v>
      </c>
      <c r="M76" s="157" t="s">
        <v>420</v>
      </c>
      <c r="N76" s="157">
        <f>[4]attached_energy_demand_split!D22</f>
        <v>2.28058793544892E-2</v>
      </c>
      <c r="O76" s="157" t="s">
        <v>18</v>
      </c>
      <c r="P76" s="157" t="s">
        <v>195</v>
      </c>
      <c r="T76" s="157" t="s">
        <v>350</v>
      </c>
      <c r="U76" s="157" t="str">
        <f t="shared" si="5"/>
        <v>R_ES-SD-WatHeat</v>
      </c>
      <c r="V76" s="157" t="str">
        <f t="shared" si="5"/>
        <v>WH16_17</v>
      </c>
      <c r="W76" s="157">
        <f>[4]attached_energy_demand_split!D84</f>
        <v>2.7022500142114401E-2</v>
      </c>
      <c r="X76" s="157" t="s">
        <v>18</v>
      </c>
      <c r="Y76" s="157" t="s">
        <v>190</v>
      </c>
      <c r="AC76" s="157" t="s">
        <v>350</v>
      </c>
      <c r="AD76" s="157" t="str">
        <f t="shared" si="0"/>
        <v>R_ES-SD-WatHeat</v>
      </c>
      <c r="AE76" s="157" t="str">
        <f t="shared" si="0"/>
        <v>WH16_17</v>
      </c>
      <c r="AF76" s="157">
        <f>[4]attached_energy_demand_split!D55</f>
        <v>2.5705527690156701E-2</v>
      </c>
      <c r="AG76" s="157" t="s">
        <v>18</v>
      </c>
      <c r="AH76" s="157" t="s">
        <v>196</v>
      </c>
      <c r="AL76" s="157" t="s">
        <v>350</v>
      </c>
      <c r="AM76" s="157" t="str">
        <f t="shared" si="1"/>
        <v>R_ES-SD-WatHeat</v>
      </c>
      <c r="AN76" s="157" t="str">
        <f t="shared" si="1"/>
        <v>WH16_17</v>
      </c>
      <c r="AO76" s="157">
        <f>[4]attached_energy_demand_summariz!B51</f>
        <v>2.5303534826348499E-2</v>
      </c>
      <c r="AP76" s="157" t="s">
        <v>18</v>
      </c>
      <c r="AQ76" s="157" t="s">
        <v>193</v>
      </c>
      <c r="AU76" s="157" t="s">
        <v>350</v>
      </c>
      <c r="AV76" s="157" t="str">
        <f t="shared" si="2"/>
        <v>R_ES-SD-WatHeat</v>
      </c>
      <c r="AW76" s="157" t="str">
        <f t="shared" si="2"/>
        <v>WH16_17</v>
      </c>
      <c r="AX76" s="157">
        <f>[4]attached_energy_demand_summariz!F51</f>
        <v>2.3358570263712099E-2</v>
      </c>
      <c r="AY76" s="157" t="s">
        <v>18</v>
      </c>
      <c r="AZ76" s="157" t="s">
        <v>192</v>
      </c>
      <c r="BD76" s="157" t="s">
        <v>350</v>
      </c>
      <c r="BE76" s="157" t="str">
        <f t="shared" si="3"/>
        <v>R_ES-SD-WatHeat</v>
      </c>
      <c r="BF76" s="157" t="str">
        <f t="shared" si="3"/>
        <v>WH16_17</v>
      </c>
      <c r="BG76" s="157">
        <f t="shared" si="6"/>
        <v>2.5303534826348499E-2</v>
      </c>
      <c r="BH76" s="157" t="s">
        <v>18</v>
      </c>
      <c r="BI76" s="157" t="s">
        <v>194</v>
      </c>
      <c r="BM76" s="157" t="s">
        <v>350</v>
      </c>
      <c r="BN76" s="157" t="str">
        <f t="shared" si="4"/>
        <v>R_ES-SD-WatHeat</v>
      </c>
      <c r="BO76" s="157" t="str">
        <f t="shared" si="4"/>
        <v>WH16_17</v>
      </c>
      <c r="BP76" s="157">
        <f>[4]attached_energy_demand_summariz!J51</f>
        <v>2.7625196681270298E-2</v>
      </c>
      <c r="BQ76" s="157" t="s">
        <v>18</v>
      </c>
      <c r="BR76" s="157" t="s">
        <v>191</v>
      </c>
    </row>
    <row r="77" spans="2:70">
      <c r="B77" s="142"/>
      <c r="C77" s="32"/>
      <c r="D77" s="145"/>
      <c r="E77" s="145"/>
      <c r="F77" s="142"/>
      <c r="G77" s="32"/>
      <c r="H77" s="32"/>
      <c r="K77" s="157" t="s">
        <v>350</v>
      </c>
      <c r="L77" s="157" t="str">
        <f t="shared" si="7"/>
        <v>R_ES-SD-WatHeat</v>
      </c>
      <c r="M77" s="157" t="s">
        <v>421</v>
      </c>
      <c r="N77" s="157">
        <f>[4]attached_energy_demand_split!D24</f>
        <v>2.2833551053567502E-2</v>
      </c>
      <c r="O77" s="157" t="s">
        <v>18</v>
      </c>
      <c r="P77" s="157" t="s">
        <v>195</v>
      </c>
      <c r="T77" s="157" t="s">
        <v>350</v>
      </c>
      <c r="U77" s="157" t="str">
        <f t="shared" si="5"/>
        <v>R_ES-SD-WatHeat</v>
      </c>
      <c r="V77" s="157" t="str">
        <f t="shared" si="5"/>
        <v>WH18_19</v>
      </c>
      <c r="W77" s="157">
        <f>[4]attached_energy_demand_split!D86</f>
        <v>2.67517944660614E-2</v>
      </c>
      <c r="X77" s="157" t="s">
        <v>18</v>
      </c>
      <c r="Y77" s="157" t="s">
        <v>190</v>
      </c>
      <c r="AC77" s="157" t="s">
        <v>350</v>
      </c>
      <c r="AD77" s="157" t="str">
        <f t="shared" si="0"/>
        <v>R_ES-SD-WatHeat</v>
      </c>
      <c r="AE77" s="157" t="str">
        <f t="shared" si="0"/>
        <v>WH18_19</v>
      </c>
      <c r="AF77" s="157">
        <f>[4]attached_energy_demand_split!D57</f>
        <v>2.5592794365341599E-2</v>
      </c>
      <c r="AG77" s="157" t="s">
        <v>18</v>
      </c>
      <c r="AH77" s="157" t="s">
        <v>196</v>
      </c>
      <c r="AL77" s="157" t="s">
        <v>350</v>
      </c>
      <c r="AM77" s="157" t="str">
        <f t="shared" si="1"/>
        <v>R_ES-SD-WatHeat</v>
      </c>
      <c r="AN77" s="157" t="str">
        <f t="shared" si="1"/>
        <v>WH18_19</v>
      </c>
      <c r="AO77" s="157">
        <f>[4]attached_energy_demand_summariz!B52</f>
        <v>2.4969586031286201E-2</v>
      </c>
      <c r="AP77" s="157" t="s">
        <v>18</v>
      </c>
      <c r="AQ77" s="157" t="s">
        <v>193</v>
      </c>
      <c r="AU77" s="157" t="s">
        <v>350</v>
      </c>
      <c r="AV77" s="157" t="str">
        <f t="shared" si="2"/>
        <v>R_ES-SD-WatHeat</v>
      </c>
      <c r="AW77" s="157" t="str">
        <f t="shared" si="2"/>
        <v>WH18_19</v>
      </c>
      <c r="AX77" s="157">
        <f>[4]attached_energy_demand_summariz!F52</f>
        <v>2.3127630615324E-2</v>
      </c>
      <c r="AY77" s="157" t="s">
        <v>18</v>
      </c>
      <c r="AZ77" s="157" t="s">
        <v>192</v>
      </c>
      <c r="BD77" s="157" t="s">
        <v>350</v>
      </c>
      <c r="BE77" s="157" t="str">
        <f t="shared" si="3"/>
        <v>R_ES-SD-WatHeat</v>
      </c>
      <c r="BF77" s="157" t="str">
        <f t="shared" si="3"/>
        <v>WH18_19</v>
      </c>
      <c r="BG77" s="157">
        <f t="shared" si="6"/>
        <v>2.4969586031286201E-2</v>
      </c>
      <c r="BH77" s="157" t="s">
        <v>18</v>
      </c>
      <c r="BI77" s="157" t="s">
        <v>194</v>
      </c>
      <c r="BM77" s="157" t="s">
        <v>350</v>
      </c>
      <c r="BN77" s="157" t="str">
        <f t="shared" si="4"/>
        <v>R_ES-SD-WatHeat</v>
      </c>
      <c r="BO77" s="157" t="str">
        <f t="shared" si="4"/>
        <v>WH18_19</v>
      </c>
      <c r="BP77" s="157">
        <f>[4]attached_energy_demand_summariz!J52</f>
        <v>2.6542159656136599E-2</v>
      </c>
      <c r="BQ77" s="157" t="s">
        <v>18</v>
      </c>
      <c r="BR77" s="157" t="s">
        <v>191</v>
      </c>
    </row>
    <row r="78" spans="2:70">
      <c r="B78" s="142"/>
      <c r="C78" s="32"/>
      <c r="D78" s="145"/>
      <c r="E78" s="145"/>
      <c r="F78" s="142"/>
      <c r="G78" s="32"/>
      <c r="H78" s="32"/>
      <c r="K78" s="157" t="s">
        <v>350</v>
      </c>
      <c r="L78" s="157" t="str">
        <f t="shared" si="7"/>
        <v>R_ES-SD-WatHeat</v>
      </c>
      <c r="M78" s="157" t="s">
        <v>422</v>
      </c>
      <c r="N78" s="157">
        <f>[4]attached_energy_demand_split!D26</f>
        <v>2.2715455782190402E-2</v>
      </c>
      <c r="O78" s="157" t="s">
        <v>18</v>
      </c>
      <c r="P78" s="157" t="s">
        <v>195</v>
      </c>
      <c r="T78" s="157" t="s">
        <v>350</v>
      </c>
      <c r="U78" s="157" t="str">
        <f t="shared" si="5"/>
        <v>R_ES-SD-WatHeat</v>
      </c>
      <c r="V78" s="157" t="str">
        <f t="shared" si="5"/>
        <v>WH20_21</v>
      </c>
      <c r="W78" s="157">
        <f>[4]attached_energy_demand_split!D88</f>
        <v>2.8393351379152599E-2</v>
      </c>
      <c r="X78" s="157" t="s">
        <v>18</v>
      </c>
      <c r="Y78" s="157" t="s">
        <v>190</v>
      </c>
      <c r="AC78" s="157" t="s">
        <v>350</v>
      </c>
      <c r="AD78" s="157" t="str">
        <f t="shared" si="0"/>
        <v>R_ES-SD-WatHeat</v>
      </c>
      <c r="AE78" s="157" t="str">
        <f t="shared" si="0"/>
        <v>WH20_21</v>
      </c>
      <c r="AF78" s="157">
        <f>[4]attached_energy_demand_split!D59</f>
        <v>2.51280963570105E-2</v>
      </c>
      <c r="AG78" s="157" t="s">
        <v>18</v>
      </c>
      <c r="AH78" s="157" t="s">
        <v>196</v>
      </c>
      <c r="AL78" s="157" t="s">
        <v>350</v>
      </c>
      <c r="AM78" s="157" t="str">
        <f t="shared" si="1"/>
        <v>R_ES-SD-WatHeat</v>
      </c>
      <c r="AN78" s="157" t="str">
        <f t="shared" si="1"/>
        <v>WH20_21</v>
      </c>
      <c r="AO78" s="157">
        <f>[4]attached_energy_demand_summariz!B53</f>
        <v>2.51936667769471E-2</v>
      </c>
      <c r="AP78" s="157" t="s">
        <v>18</v>
      </c>
      <c r="AQ78" s="157" t="s">
        <v>193</v>
      </c>
      <c r="AU78" s="157" t="s">
        <v>350</v>
      </c>
      <c r="AV78" s="157" t="str">
        <f t="shared" si="2"/>
        <v>R_ES-SD-WatHeat</v>
      </c>
      <c r="AW78" s="157" t="str">
        <f t="shared" si="2"/>
        <v>WH20_21</v>
      </c>
      <c r="AX78" s="157">
        <f>[4]attached_energy_demand_summariz!F53</f>
        <v>2.3066922677741498E-2</v>
      </c>
      <c r="AY78" s="157" t="s">
        <v>18</v>
      </c>
      <c r="AZ78" s="157" t="s">
        <v>192</v>
      </c>
      <c r="BD78" s="157" t="s">
        <v>350</v>
      </c>
      <c r="BE78" s="157" t="str">
        <f t="shared" si="3"/>
        <v>R_ES-SD-WatHeat</v>
      </c>
      <c r="BF78" s="157" t="str">
        <f t="shared" si="3"/>
        <v>WH20_21</v>
      </c>
      <c r="BG78" s="157">
        <f t="shared" si="6"/>
        <v>2.51936667769471E-2</v>
      </c>
      <c r="BH78" s="157" t="s">
        <v>18</v>
      </c>
      <c r="BI78" s="157" t="s">
        <v>194</v>
      </c>
      <c r="BM78" s="157" t="s">
        <v>350</v>
      </c>
      <c r="BN78" s="157" t="str">
        <f t="shared" si="4"/>
        <v>R_ES-SD-WatHeat</v>
      </c>
      <c r="BO78" s="157" t="str">
        <f t="shared" si="4"/>
        <v>WH20_21</v>
      </c>
      <c r="BP78" s="157">
        <f>[4]attached_energy_demand_summariz!J53</f>
        <v>2.6664507688640499E-2</v>
      </c>
      <c r="BQ78" s="157" t="s">
        <v>18</v>
      </c>
      <c r="BR78" s="157" t="s">
        <v>191</v>
      </c>
    </row>
    <row r="79" spans="2:70">
      <c r="B79" s="142"/>
      <c r="C79" s="32"/>
      <c r="D79" s="145"/>
      <c r="E79" s="145"/>
      <c r="F79" s="142"/>
      <c r="G79" s="32"/>
      <c r="H79" s="32"/>
      <c r="K79" s="158" t="s">
        <v>350</v>
      </c>
      <c r="L79" s="157" t="str">
        <f t="shared" si="7"/>
        <v>R_ES-SD-WatHeat</v>
      </c>
      <c r="M79" s="157" t="s">
        <v>423</v>
      </c>
      <c r="N79" s="157">
        <f>[4]attached_energy_demand_split!D28</f>
        <v>2.2889826289936899E-2</v>
      </c>
      <c r="O79" s="157" t="s">
        <v>18</v>
      </c>
      <c r="P79" s="157" t="s">
        <v>195</v>
      </c>
      <c r="T79" s="157" t="s">
        <v>350</v>
      </c>
      <c r="U79" s="157" t="str">
        <f t="shared" si="5"/>
        <v>R_ES-SD-WatHeat</v>
      </c>
      <c r="V79" s="157" t="str">
        <f t="shared" si="5"/>
        <v>WH22_23</v>
      </c>
      <c r="W79" s="157">
        <f>[4]attached_energy_demand_split!D90</f>
        <v>2.8309781661700801E-2</v>
      </c>
      <c r="X79" s="157" t="s">
        <v>18</v>
      </c>
      <c r="Y79" s="157" t="s">
        <v>190</v>
      </c>
      <c r="AC79" s="157" t="s">
        <v>350</v>
      </c>
      <c r="AD79" s="157" t="str">
        <f t="shared" si="0"/>
        <v>R_ES-SD-WatHeat</v>
      </c>
      <c r="AE79" s="157" t="str">
        <f t="shared" si="0"/>
        <v>WH22_23</v>
      </c>
      <c r="AF79" s="157">
        <f>[4]attached_energy_demand_split!D61</f>
        <v>2.54920738775338E-2</v>
      </c>
      <c r="AG79" s="157" t="s">
        <v>18</v>
      </c>
      <c r="AH79" s="157" t="s">
        <v>196</v>
      </c>
      <c r="AL79" s="157" t="s">
        <v>350</v>
      </c>
      <c r="AM79" s="157" t="str">
        <f t="shared" si="1"/>
        <v>R_ES-SD-WatHeat</v>
      </c>
      <c r="AN79" s="157" t="str">
        <f t="shared" si="1"/>
        <v>WH22_23</v>
      </c>
      <c r="AO79" s="157">
        <f>[4]attached_energy_demand_summariz!B54</f>
        <v>2.5793097568826001E-2</v>
      </c>
      <c r="AP79" s="157" t="s">
        <v>18</v>
      </c>
      <c r="AQ79" s="157" t="s">
        <v>193</v>
      </c>
      <c r="AU79" s="157" t="s">
        <v>350</v>
      </c>
      <c r="AV79" s="157" t="str">
        <f t="shared" si="2"/>
        <v>R_ES-SD-WatHeat</v>
      </c>
      <c r="AW79" s="157" t="str">
        <f t="shared" si="2"/>
        <v>WH22_23</v>
      </c>
      <c r="AX79" s="157">
        <f>[4]attached_energy_demand_summariz!F54</f>
        <v>2.46581494217923E-2</v>
      </c>
      <c r="AY79" s="157" t="s">
        <v>18</v>
      </c>
      <c r="AZ79" s="157" t="s">
        <v>192</v>
      </c>
      <c r="BD79" s="157" t="s">
        <v>350</v>
      </c>
      <c r="BE79" s="157" t="str">
        <f t="shared" si="3"/>
        <v>R_ES-SD-WatHeat</v>
      </c>
      <c r="BF79" s="157" t="str">
        <f t="shared" si="3"/>
        <v>WH22_23</v>
      </c>
      <c r="BG79" s="157">
        <f t="shared" si="6"/>
        <v>2.5793097568826001E-2</v>
      </c>
      <c r="BH79" s="157" t="s">
        <v>18</v>
      </c>
      <c r="BI79" s="157" t="s">
        <v>194</v>
      </c>
      <c r="BM79" s="157" t="s">
        <v>350</v>
      </c>
      <c r="BN79" s="157" t="str">
        <f t="shared" si="4"/>
        <v>R_ES-SD-WatHeat</v>
      </c>
      <c r="BO79" s="157" t="str">
        <f t="shared" si="4"/>
        <v>WH22_23</v>
      </c>
      <c r="BP79" s="157">
        <f>[4]attached_energy_demand_summariz!J54</f>
        <v>2.76156565931663E-2</v>
      </c>
      <c r="BQ79" s="157" t="s">
        <v>18</v>
      </c>
      <c r="BR79" s="157" t="s">
        <v>191</v>
      </c>
    </row>
    <row r="80" spans="2:70">
      <c r="B80" s="142"/>
      <c r="C80" s="32"/>
      <c r="D80" s="145"/>
      <c r="E80" s="145"/>
      <c r="F80" s="142"/>
      <c r="G80" s="32"/>
      <c r="H80" s="32"/>
      <c r="K80" s="157" t="s">
        <v>350</v>
      </c>
      <c r="L80" s="157" t="str">
        <f>C10</f>
        <v>R_ES-SA-WatHeat</v>
      </c>
      <c r="M80" s="157" t="s">
        <v>376</v>
      </c>
      <c r="N80" s="157">
        <f t="shared" ref="N80:N127" si="8">N32</f>
        <v>2.0724659037165499E-2</v>
      </c>
      <c r="O80" s="157" t="s">
        <v>18</v>
      </c>
      <c r="P80" s="157" t="s">
        <v>195</v>
      </c>
      <c r="T80" s="157" t="s">
        <v>350</v>
      </c>
      <c r="U80" s="157" t="str">
        <f t="shared" ref="U80:V112" si="9">L80</f>
        <v>R_ES-SA-WatHeat</v>
      </c>
      <c r="V80" s="157" t="str">
        <f t="shared" si="9"/>
        <v>RH0_1</v>
      </c>
      <c r="W80" s="157">
        <f t="shared" ref="W80:W127" si="10">W32</f>
        <v>2.1114941725154501E-2</v>
      </c>
      <c r="X80" s="157" t="s">
        <v>18</v>
      </c>
      <c r="Y80" s="157" t="s">
        <v>190</v>
      </c>
      <c r="AC80" s="157" t="s">
        <v>350</v>
      </c>
      <c r="AD80" s="157" t="str">
        <f t="shared" ref="AD80:AE111" si="11">U80</f>
        <v>R_ES-SA-WatHeat</v>
      </c>
      <c r="AE80" s="157" t="str">
        <f t="shared" si="11"/>
        <v>RH0_1</v>
      </c>
      <c r="AF80" s="157">
        <f t="shared" ref="AF80:AF127" si="12">AF32</f>
        <v>2.15588607712188E-2</v>
      </c>
      <c r="AG80" s="157" t="s">
        <v>18</v>
      </c>
      <c r="AH80" s="157" t="s">
        <v>196</v>
      </c>
      <c r="AL80" s="157" t="s">
        <v>350</v>
      </c>
      <c r="AM80" s="157" t="str">
        <f t="shared" ref="AM80:AN111" si="13">AD80</f>
        <v>R_ES-SA-WatHeat</v>
      </c>
      <c r="AN80" s="157" t="str">
        <f t="shared" si="13"/>
        <v>RH0_1</v>
      </c>
      <c r="AO80" s="157">
        <f t="shared" ref="AO80:AO127" si="14">AO32</f>
        <v>2.1100281615679801E-2</v>
      </c>
      <c r="AP80" s="157" t="s">
        <v>18</v>
      </c>
      <c r="AQ80" s="157" t="s">
        <v>193</v>
      </c>
      <c r="AU80" s="157" t="s">
        <v>350</v>
      </c>
      <c r="AV80" s="157" t="str">
        <f t="shared" ref="AV80:AW111" si="15">AM80</f>
        <v>R_ES-SA-WatHeat</v>
      </c>
      <c r="AW80" s="157" t="str">
        <f t="shared" si="15"/>
        <v>RH0_1</v>
      </c>
      <c r="AX80" s="157">
        <f t="shared" ref="AX80:AX127" si="16">AX32</f>
        <v>2.16553453978117E-2</v>
      </c>
      <c r="AY80" s="157" t="s">
        <v>18</v>
      </c>
      <c r="AZ80" s="157" t="s">
        <v>192</v>
      </c>
      <c r="BD80" s="157" t="s">
        <v>350</v>
      </c>
      <c r="BE80" s="157" t="str">
        <f t="shared" ref="BE80:BF111" si="17">AV80</f>
        <v>R_ES-SA-WatHeat</v>
      </c>
      <c r="BF80" s="157" t="str">
        <f t="shared" si="17"/>
        <v>RH0_1</v>
      </c>
      <c r="BG80" s="157">
        <f t="shared" si="6"/>
        <v>2.1100281615679801E-2</v>
      </c>
      <c r="BH80" s="157" t="s">
        <v>18</v>
      </c>
      <c r="BI80" s="157" t="s">
        <v>194</v>
      </c>
      <c r="BM80" s="157" t="s">
        <v>350</v>
      </c>
      <c r="BN80" s="157" t="str">
        <f t="shared" ref="BN80:BO111" si="18">BE80</f>
        <v>R_ES-SA-WatHeat</v>
      </c>
      <c r="BO80" s="157" t="str">
        <f t="shared" si="18"/>
        <v>RH0_1</v>
      </c>
      <c r="BP80" s="157">
        <f t="shared" ref="BP80:BP127" si="19">AX80</f>
        <v>2.16553453978117E-2</v>
      </c>
      <c r="BQ80" s="157" t="s">
        <v>18</v>
      </c>
      <c r="BR80" s="157" t="s">
        <v>191</v>
      </c>
    </row>
    <row r="81" spans="2:70">
      <c r="B81" s="142"/>
      <c r="C81" s="32"/>
      <c r="D81" s="145"/>
      <c r="E81" s="145"/>
      <c r="F81" s="142"/>
      <c r="G81" s="32"/>
      <c r="H81" s="32"/>
      <c r="K81" s="157" t="s">
        <v>350</v>
      </c>
      <c r="L81" s="157" t="str">
        <f t="shared" ref="L81:L127" si="20">L80</f>
        <v>R_ES-SA-WatHeat</v>
      </c>
      <c r="M81" s="157" t="s">
        <v>377</v>
      </c>
      <c r="N81" s="157">
        <f t="shared" si="8"/>
        <v>2.0606913950845501E-2</v>
      </c>
      <c r="O81" s="157" t="s">
        <v>18</v>
      </c>
      <c r="P81" s="157" t="s">
        <v>195</v>
      </c>
      <c r="T81" s="157" t="s">
        <v>350</v>
      </c>
      <c r="U81" s="157" t="str">
        <f t="shared" si="9"/>
        <v>R_ES-SA-WatHeat</v>
      </c>
      <c r="V81" s="157" t="str">
        <f t="shared" si="9"/>
        <v>RH2_3</v>
      </c>
      <c r="W81" s="157">
        <f t="shared" si="10"/>
        <v>1.9269377650939001E-2</v>
      </c>
      <c r="X81" s="157" t="s">
        <v>18</v>
      </c>
      <c r="Y81" s="157" t="s">
        <v>190</v>
      </c>
      <c r="AC81" s="157" t="s">
        <v>350</v>
      </c>
      <c r="AD81" s="157" t="str">
        <f t="shared" si="11"/>
        <v>R_ES-SA-WatHeat</v>
      </c>
      <c r="AE81" s="157" t="str">
        <f t="shared" si="11"/>
        <v>RH2_3</v>
      </c>
      <c r="AF81" s="157">
        <f t="shared" si="12"/>
        <v>2.1716461727874999E-2</v>
      </c>
      <c r="AG81" s="157" t="s">
        <v>18</v>
      </c>
      <c r="AH81" s="157" t="s">
        <v>196</v>
      </c>
      <c r="AL81" s="157" t="s">
        <v>350</v>
      </c>
      <c r="AM81" s="157" t="str">
        <f t="shared" si="13"/>
        <v>R_ES-SA-WatHeat</v>
      </c>
      <c r="AN81" s="157" t="str">
        <f t="shared" si="13"/>
        <v>RH2_3</v>
      </c>
      <c r="AO81" s="157">
        <f t="shared" si="14"/>
        <v>2.02044634746338E-2</v>
      </c>
      <c r="AP81" s="157" t="s">
        <v>18</v>
      </c>
      <c r="AQ81" s="157" t="s">
        <v>193</v>
      </c>
      <c r="AU81" s="157" t="s">
        <v>350</v>
      </c>
      <c r="AV81" s="157" t="str">
        <f t="shared" si="15"/>
        <v>R_ES-SA-WatHeat</v>
      </c>
      <c r="AW81" s="157" t="str">
        <f t="shared" si="15"/>
        <v>RH2_3</v>
      </c>
      <c r="AX81" s="157">
        <f t="shared" si="16"/>
        <v>1.9761792817229899E-2</v>
      </c>
      <c r="AY81" s="157" t="s">
        <v>18</v>
      </c>
      <c r="AZ81" s="157" t="s">
        <v>192</v>
      </c>
      <c r="BD81" s="157" t="s">
        <v>350</v>
      </c>
      <c r="BE81" s="157" t="str">
        <f t="shared" si="17"/>
        <v>R_ES-SA-WatHeat</v>
      </c>
      <c r="BF81" s="157" t="str">
        <f t="shared" si="17"/>
        <v>RH2_3</v>
      </c>
      <c r="BG81" s="157">
        <f t="shared" si="6"/>
        <v>2.02044634746338E-2</v>
      </c>
      <c r="BH81" s="157" t="s">
        <v>18</v>
      </c>
      <c r="BI81" s="157" t="s">
        <v>194</v>
      </c>
      <c r="BM81" s="157" t="s">
        <v>350</v>
      </c>
      <c r="BN81" s="157" t="str">
        <f t="shared" si="18"/>
        <v>R_ES-SA-WatHeat</v>
      </c>
      <c r="BO81" s="157" t="str">
        <f t="shared" si="18"/>
        <v>RH2_3</v>
      </c>
      <c r="BP81" s="157">
        <f t="shared" si="19"/>
        <v>1.9761792817229899E-2</v>
      </c>
      <c r="BQ81" s="157" t="s">
        <v>18</v>
      </c>
      <c r="BR81" s="157" t="s">
        <v>191</v>
      </c>
    </row>
    <row r="82" spans="2:70">
      <c r="B82" s="142"/>
      <c r="C82" s="32"/>
      <c r="D82" s="145"/>
      <c r="E82" s="145"/>
      <c r="F82" s="142"/>
      <c r="G82" s="32"/>
      <c r="H82" s="32"/>
      <c r="K82" s="157" t="s">
        <v>350</v>
      </c>
      <c r="L82" s="157" t="str">
        <f t="shared" si="20"/>
        <v>R_ES-SA-WatHeat</v>
      </c>
      <c r="M82" s="157" t="s">
        <v>378</v>
      </c>
      <c r="N82" s="157">
        <f t="shared" si="8"/>
        <v>1.99087438710615E-2</v>
      </c>
      <c r="O82" s="157" t="s">
        <v>18</v>
      </c>
      <c r="P82" s="157" t="s">
        <v>195</v>
      </c>
      <c r="T82" s="157" t="s">
        <v>350</v>
      </c>
      <c r="U82" s="157" t="str">
        <f t="shared" si="9"/>
        <v>R_ES-SA-WatHeat</v>
      </c>
      <c r="V82" s="157" t="str">
        <f t="shared" si="9"/>
        <v>RH4_5</v>
      </c>
      <c r="W82" s="157">
        <f t="shared" si="10"/>
        <v>1.85538915735157E-2</v>
      </c>
      <c r="X82" s="157" t="s">
        <v>18</v>
      </c>
      <c r="Y82" s="157" t="s">
        <v>190</v>
      </c>
      <c r="AC82" s="157" t="s">
        <v>350</v>
      </c>
      <c r="AD82" s="157" t="str">
        <f t="shared" si="11"/>
        <v>R_ES-SA-WatHeat</v>
      </c>
      <c r="AE82" s="157" t="str">
        <f t="shared" si="11"/>
        <v>RH4_5</v>
      </c>
      <c r="AF82" s="157">
        <f t="shared" si="12"/>
        <v>2.10410330240004E-2</v>
      </c>
      <c r="AG82" s="157" t="s">
        <v>18</v>
      </c>
      <c r="AH82" s="157" t="s">
        <v>196</v>
      </c>
      <c r="AL82" s="157" t="s">
        <v>350</v>
      </c>
      <c r="AM82" s="157" t="str">
        <f t="shared" si="13"/>
        <v>R_ES-SA-WatHeat</v>
      </c>
      <c r="AN82" s="157" t="str">
        <f t="shared" si="13"/>
        <v>RH4_5</v>
      </c>
      <c r="AO82" s="157">
        <f t="shared" si="14"/>
        <v>1.9159866676335801E-2</v>
      </c>
      <c r="AP82" s="157" t="s">
        <v>18</v>
      </c>
      <c r="AQ82" s="157" t="s">
        <v>193</v>
      </c>
      <c r="AU82" s="157" t="s">
        <v>350</v>
      </c>
      <c r="AV82" s="157" t="str">
        <f t="shared" si="15"/>
        <v>R_ES-SA-WatHeat</v>
      </c>
      <c r="AW82" s="157" t="str">
        <f t="shared" si="15"/>
        <v>RH4_5</v>
      </c>
      <c r="AX82" s="157">
        <f t="shared" si="16"/>
        <v>1.7601494690120401E-2</v>
      </c>
      <c r="AY82" s="157" t="s">
        <v>18</v>
      </c>
      <c r="AZ82" s="157" t="s">
        <v>192</v>
      </c>
      <c r="BD82" s="157" t="s">
        <v>350</v>
      </c>
      <c r="BE82" s="157" t="str">
        <f t="shared" si="17"/>
        <v>R_ES-SA-WatHeat</v>
      </c>
      <c r="BF82" s="157" t="str">
        <f t="shared" si="17"/>
        <v>RH4_5</v>
      </c>
      <c r="BG82" s="157">
        <f t="shared" si="6"/>
        <v>1.9159866676335801E-2</v>
      </c>
      <c r="BH82" s="157" t="s">
        <v>18</v>
      </c>
      <c r="BI82" s="157" t="s">
        <v>194</v>
      </c>
      <c r="BM82" s="157" t="s">
        <v>350</v>
      </c>
      <c r="BN82" s="157" t="str">
        <f t="shared" si="18"/>
        <v>R_ES-SA-WatHeat</v>
      </c>
      <c r="BO82" s="157" t="str">
        <f t="shared" si="18"/>
        <v>RH4_5</v>
      </c>
      <c r="BP82" s="157">
        <f t="shared" si="19"/>
        <v>1.7601494690120401E-2</v>
      </c>
      <c r="BQ82" s="157" t="s">
        <v>18</v>
      </c>
      <c r="BR82" s="157" t="s">
        <v>191</v>
      </c>
    </row>
    <row r="83" spans="2:70">
      <c r="B83" s="142"/>
      <c r="C83" s="32"/>
      <c r="D83" s="145"/>
      <c r="E83" s="145"/>
      <c r="F83" s="142"/>
      <c r="G83" s="32"/>
      <c r="H83" s="32"/>
      <c r="K83" s="158" t="s">
        <v>350</v>
      </c>
      <c r="L83" s="157" t="str">
        <f t="shared" si="20"/>
        <v>R_ES-SA-WatHeat</v>
      </c>
      <c r="M83" s="157" t="s">
        <v>379</v>
      </c>
      <c r="N83" s="157">
        <f t="shared" si="8"/>
        <v>1.9131142691048E-2</v>
      </c>
      <c r="O83" s="157" t="s">
        <v>18</v>
      </c>
      <c r="P83" s="157" t="s">
        <v>195</v>
      </c>
      <c r="T83" s="157" t="s">
        <v>350</v>
      </c>
      <c r="U83" s="157" t="str">
        <f t="shared" si="9"/>
        <v>R_ES-SA-WatHeat</v>
      </c>
      <c r="V83" s="157" t="str">
        <f t="shared" si="9"/>
        <v>RH6_7</v>
      </c>
      <c r="W83" s="157">
        <f t="shared" si="10"/>
        <v>1.8803352118699601E-2</v>
      </c>
      <c r="X83" s="157" t="s">
        <v>18</v>
      </c>
      <c r="Y83" s="157" t="s">
        <v>190</v>
      </c>
      <c r="AC83" s="157" t="s">
        <v>350</v>
      </c>
      <c r="AD83" s="157" t="str">
        <f t="shared" si="11"/>
        <v>R_ES-SA-WatHeat</v>
      </c>
      <c r="AE83" s="157" t="str">
        <f t="shared" si="11"/>
        <v>RH6_7</v>
      </c>
      <c r="AF83" s="157">
        <f t="shared" si="12"/>
        <v>1.8623642385664298E-2</v>
      </c>
      <c r="AG83" s="157" t="s">
        <v>18</v>
      </c>
      <c r="AH83" s="157" t="s">
        <v>196</v>
      </c>
      <c r="AL83" s="157" t="s">
        <v>350</v>
      </c>
      <c r="AM83" s="157" t="str">
        <f t="shared" si="13"/>
        <v>R_ES-SA-WatHeat</v>
      </c>
      <c r="AN83" s="157" t="str">
        <f t="shared" si="13"/>
        <v>RH6_7</v>
      </c>
      <c r="AO83" s="157">
        <f t="shared" si="14"/>
        <v>1.8319027581294899E-2</v>
      </c>
      <c r="AP83" s="157" t="s">
        <v>18</v>
      </c>
      <c r="AQ83" s="157" t="s">
        <v>193</v>
      </c>
      <c r="AU83" s="157" t="s">
        <v>350</v>
      </c>
      <c r="AV83" s="157" t="str">
        <f t="shared" si="15"/>
        <v>R_ES-SA-WatHeat</v>
      </c>
      <c r="AW83" s="157" t="str">
        <f t="shared" si="15"/>
        <v>RH6_7</v>
      </c>
      <c r="AX83" s="157">
        <f t="shared" si="16"/>
        <v>1.6744293447780698E-2</v>
      </c>
      <c r="AY83" s="157" t="s">
        <v>18</v>
      </c>
      <c r="AZ83" s="157" t="s">
        <v>192</v>
      </c>
      <c r="BD83" s="157" t="s">
        <v>350</v>
      </c>
      <c r="BE83" s="157" t="str">
        <f t="shared" si="17"/>
        <v>R_ES-SA-WatHeat</v>
      </c>
      <c r="BF83" s="157" t="str">
        <f t="shared" si="17"/>
        <v>RH6_7</v>
      </c>
      <c r="BG83" s="157">
        <f t="shared" si="6"/>
        <v>1.8319027581294899E-2</v>
      </c>
      <c r="BH83" s="157" t="s">
        <v>18</v>
      </c>
      <c r="BI83" s="157" t="s">
        <v>194</v>
      </c>
      <c r="BM83" s="157" t="s">
        <v>350</v>
      </c>
      <c r="BN83" s="157" t="str">
        <f t="shared" si="18"/>
        <v>R_ES-SA-WatHeat</v>
      </c>
      <c r="BO83" s="157" t="str">
        <f t="shared" si="18"/>
        <v>RH6_7</v>
      </c>
      <c r="BP83" s="157">
        <f t="shared" si="19"/>
        <v>1.6744293447780698E-2</v>
      </c>
      <c r="BQ83" s="157" t="s">
        <v>18</v>
      </c>
      <c r="BR83" s="157" t="s">
        <v>191</v>
      </c>
    </row>
    <row r="84" spans="2:70">
      <c r="B84" s="142"/>
      <c r="C84" s="32"/>
      <c r="D84" s="145"/>
      <c r="E84" s="145"/>
      <c r="F84" s="142"/>
      <c r="G84" s="32"/>
      <c r="H84" s="32"/>
      <c r="K84" s="157" t="s">
        <v>350</v>
      </c>
      <c r="L84" s="157" t="str">
        <f t="shared" si="20"/>
        <v>R_ES-SA-WatHeat</v>
      </c>
      <c r="M84" s="157" t="s">
        <v>380</v>
      </c>
      <c r="N84" s="157">
        <f t="shared" si="8"/>
        <v>1.8830899452683101E-2</v>
      </c>
      <c r="O84" s="157" t="s">
        <v>18</v>
      </c>
      <c r="P84" s="157" t="s">
        <v>195</v>
      </c>
      <c r="T84" s="157" t="s">
        <v>350</v>
      </c>
      <c r="U84" s="157" t="str">
        <f t="shared" si="9"/>
        <v>R_ES-SA-WatHeat</v>
      </c>
      <c r="V84" s="157" t="str">
        <f t="shared" si="9"/>
        <v>RH8_9</v>
      </c>
      <c r="W84" s="157">
        <f t="shared" si="10"/>
        <v>2.0275784295644899E-2</v>
      </c>
      <c r="X84" s="157" t="s">
        <v>18</v>
      </c>
      <c r="Y84" s="157" t="s">
        <v>190</v>
      </c>
      <c r="AC84" s="157" t="s">
        <v>350</v>
      </c>
      <c r="AD84" s="157" t="str">
        <f t="shared" si="11"/>
        <v>R_ES-SA-WatHeat</v>
      </c>
      <c r="AE84" s="157" t="str">
        <f t="shared" si="11"/>
        <v>RH8_9</v>
      </c>
      <c r="AF84" s="157">
        <f t="shared" si="12"/>
        <v>1.7156934758240101E-2</v>
      </c>
      <c r="AG84" s="157" t="s">
        <v>18</v>
      </c>
      <c r="AH84" s="157" t="s">
        <v>196</v>
      </c>
      <c r="AL84" s="157" t="s">
        <v>350</v>
      </c>
      <c r="AM84" s="157" t="str">
        <f t="shared" si="13"/>
        <v>R_ES-SA-WatHeat</v>
      </c>
      <c r="AN84" s="157" t="str">
        <f t="shared" si="13"/>
        <v>RH8_9</v>
      </c>
      <c r="AO84" s="157">
        <f t="shared" si="14"/>
        <v>1.8367232972075199E-2</v>
      </c>
      <c r="AP84" s="157" t="s">
        <v>18</v>
      </c>
      <c r="AQ84" s="157" t="s">
        <v>193</v>
      </c>
      <c r="AU84" s="157" t="s">
        <v>350</v>
      </c>
      <c r="AV84" s="157" t="str">
        <f t="shared" si="15"/>
        <v>R_ES-SA-WatHeat</v>
      </c>
      <c r="AW84" s="157" t="str">
        <f t="shared" si="15"/>
        <v>RH8_9</v>
      </c>
      <c r="AX84" s="157">
        <f t="shared" si="16"/>
        <v>1.6887841722384601E-2</v>
      </c>
      <c r="AY84" s="157" t="s">
        <v>18</v>
      </c>
      <c r="AZ84" s="157" t="s">
        <v>192</v>
      </c>
      <c r="BD84" s="157" t="s">
        <v>350</v>
      </c>
      <c r="BE84" s="157" t="str">
        <f t="shared" si="17"/>
        <v>R_ES-SA-WatHeat</v>
      </c>
      <c r="BF84" s="157" t="str">
        <f t="shared" si="17"/>
        <v>RH8_9</v>
      </c>
      <c r="BG84" s="157">
        <f t="shared" si="6"/>
        <v>1.8367232972075199E-2</v>
      </c>
      <c r="BH84" s="157" t="s">
        <v>18</v>
      </c>
      <c r="BI84" s="157" t="s">
        <v>194</v>
      </c>
      <c r="BM84" s="157" t="s">
        <v>350</v>
      </c>
      <c r="BN84" s="157" t="str">
        <f t="shared" si="18"/>
        <v>R_ES-SA-WatHeat</v>
      </c>
      <c r="BO84" s="157" t="str">
        <f t="shared" si="18"/>
        <v>RH8_9</v>
      </c>
      <c r="BP84" s="157">
        <f t="shared" si="19"/>
        <v>1.6887841722384601E-2</v>
      </c>
      <c r="BQ84" s="157" t="s">
        <v>18</v>
      </c>
      <c r="BR84" s="157" t="s">
        <v>191</v>
      </c>
    </row>
    <row r="85" spans="2:70">
      <c r="B85" s="142"/>
      <c r="C85" s="32"/>
      <c r="D85" s="145"/>
      <c r="E85" s="145"/>
      <c r="F85" s="142"/>
      <c r="G85" s="32"/>
      <c r="H85" s="32"/>
      <c r="K85" s="157" t="s">
        <v>350</v>
      </c>
      <c r="L85" s="157" t="str">
        <f t="shared" si="20"/>
        <v>R_ES-SA-WatHeat</v>
      </c>
      <c r="M85" s="157" t="s">
        <v>381</v>
      </c>
      <c r="N85" s="157">
        <f t="shared" si="8"/>
        <v>1.8892209620715399E-2</v>
      </c>
      <c r="O85" s="157" t="s">
        <v>18</v>
      </c>
      <c r="P85" s="157" t="s">
        <v>195</v>
      </c>
      <c r="T85" s="157" t="s">
        <v>350</v>
      </c>
      <c r="U85" s="157" t="str">
        <f t="shared" si="9"/>
        <v>R_ES-SA-WatHeat</v>
      </c>
      <c r="V85" s="157" t="str">
        <f t="shared" si="9"/>
        <v>RH10_11</v>
      </c>
      <c r="W85" s="157">
        <f t="shared" si="10"/>
        <v>2.2672709406807202E-2</v>
      </c>
      <c r="X85" s="157" t="s">
        <v>18</v>
      </c>
      <c r="Y85" s="157" t="s">
        <v>190</v>
      </c>
      <c r="AC85" s="157" t="s">
        <v>350</v>
      </c>
      <c r="AD85" s="157" t="str">
        <f t="shared" si="11"/>
        <v>R_ES-SA-WatHeat</v>
      </c>
      <c r="AE85" s="157" t="str">
        <f t="shared" si="11"/>
        <v>RH10_11</v>
      </c>
      <c r="AF85" s="157">
        <f t="shared" si="12"/>
        <v>1.6996069788382001E-2</v>
      </c>
      <c r="AG85" s="157" t="s">
        <v>18</v>
      </c>
      <c r="AH85" s="157" t="s">
        <v>196</v>
      </c>
      <c r="AL85" s="157" t="s">
        <v>350</v>
      </c>
      <c r="AM85" s="157" t="str">
        <f t="shared" si="13"/>
        <v>R_ES-SA-WatHeat</v>
      </c>
      <c r="AN85" s="157" t="str">
        <f t="shared" si="13"/>
        <v>RH10_11</v>
      </c>
      <c r="AO85" s="157">
        <f t="shared" si="14"/>
        <v>1.9516123374229401E-2</v>
      </c>
      <c r="AP85" s="157" t="s">
        <v>18</v>
      </c>
      <c r="AQ85" s="157" t="s">
        <v>193</v>
      </c>
      <c r="AU85" s="157" t="s">
        <v>350</v>
      </c>
      <c r="AV85" s="157" t="str">
        <f t="shared" si="15"/>
        <v>R_ES-SA-WatHeat</v>
      </c>
      <c r="AW85" s="157" t="str">
        <f t="shared" si="15"/>
        <v>RH10_11</v>
      </c>
      <c r="AX85" s="157">
        <f t="shared" si="16"/>
        <v>1.8742267418083301E-2</v>
      </c>
      <c r="AY85" s="157" t="s">
        <v>18</v>
      </c>
      <c r="AZ85" s="157" t="s">
        <v>192</v>
      </c>
      <c r="BD85" s="157" t="s">
        <v>350</v>
      </c>
      <c r="BE85" s="157" t="str">
        <f t="shared" si="17"/>
        <v>R_ES-SA-WatHeat</v>
      </c>
      <c r="BF85" s="157" t="str">
        <f t="shared" si="17"/>
        <v>RH10_11</v>
      </c>
      <c r="BG85" s="157">
        <f t="shared" si="6"/>
        <v>1.9516123374229401E-2</v>
      </c>
      <c r="BH85" s="157" t="s">
        <v>18</v>
      </c>
      <c r="BI85" s="157" t="s">
        <v>194</v>
      </c>
      <c r="BM85" s="157" t="s">
        <v>350</v>
      </c>
      <c r="BN85" s="157" t="str">
        <f t="shared" si="18"/>
        <v>R_ES-SA-WatHeat</v>
      </c>
      <c r="BO85" s="157" t="str">
        <f t="shared" si="18"/>
        <v>RH10_11</v>
      </c>
      <c r="BP85" s="157">
        <f t="shared" si="19"/>
        <v>1.8742267418083301E-2</v>
      </c>
      <c r="BQ85" s="157" t="s">
        <v>18</v>
      </c>
      <c r="BR85" s="157" t="s">
        <v>191</v>
      </c>
    </row>
    <row r="86" spans="2:70">
      <c r="B86" s="142"/>
      <c r="C86" s="32"/>
      <c r="D86" s="145"/>
      <c r="E86" s="145"/>
      <c r="F86" s="142"/>
      <c r="G86" s="32"/>
      <c r="H86" s="32"/>
      <c r="K86" s="157" t="s">
        <v>350</v>
      </c>
      <c r="L86" s="157" t="str">
        <f t="shared" si="20"/>
        <v>R_ES-SA-WatHeat</v>
      </c>
      <c r="M86" s="157" t="s">
        <v>382</v>
      </c>
      <c r="N86" s="157">
        <f t="shared" si="8"/>
        <v>1.9735672875253098E-2</v>
      </c>
      <c r="O86" s="157" t="s">
        <v>18</v>
      </c>
      <c r="P86" s="157" t="s">
        <v>195</v>
      </c>
      <c r="T86" s="157" t="s">
        <v>350</v>
      </c>
      <c r="U86" s="157" t="str">
        <f t="shared" si="9"/>
        <v>R_ES-SA-WatHeat</v>
      </c>
      <c r="V86" s="157" t="str">
        <f t="shared" si="9"/>
        <v>RH12_13</v>
      </c>
      <c r="W86" s="157">
        <f t="shared" si="10"/>
        <v>2.27084613240583E-2</v>
      </c>
      <c r="X86" s="157" t="s">
        <v>18</v>
      </c>
      <c r="Y86" s="157" t="s">
        <v>190</v>
      </c>
      <c r="AC86" s="157" t="s">
        <v>350</v>
      </c>
      <c r="AD86" s="157" t="str">
        <f t="shared" si="11"/>
        <v>R_ES-SA-WatHeat</v>
      </c>
      <c r="AE86" s="157" t="str">
        <f t="shared" si="11"/>
        <v>RH12_13</v>
      </c>
      <c r="AF86" s="157">
        <f t="shared" si="12"/>
        <v>1.8190021942149099E-2</v>
      </c>
      <c r="AG86" s="157" t="s">
        <v>18</v>
      </c>
      <c r="AH86" s="157" t="s">
        <v>196</v>
      </c>
      <c r="AL86" s="157" t="s">
        <v>350</v>
      </c>
      <c r="AM86" s="157" t="str">
        <f t="shared" si="13"/>
        <v>R_ES-SA-WatHeat</v>
      </c>
      <c r="AN86" s="157" t="str">
        <f t="shared" si="13"/>
        <v>RH12_13</v>
      </c>
      <c r="AO86" s="157">
        <f t="shared" si="14"/>
        <v>2.0392977411634601E-2</v>
      </c>
      <c r="AP86" s="157" t="s">
        <v>18</v>
      </c>
      <c r="AQ86" s="157" t="s">
        <v>193</v>
      </c>
      <c r="AU86" s="157" t="s">
        <v>350</v>
      </c>
      <c r="AV86" s="157" t="str">
        <f t="shared" si="15"/>
        <v>R_ES-SA-WatHeat</v>
      </c>
      <c r="AW86" s="157" t="str">
        <f t="shared" si="15"/>
        <v>RH12_13</v>
      </c>
      <c r="AX86" s="157">
        <f t="shared" si="16"/>
        <v>2.03766512243404E-2</v>
      </c>
      <c r="AY86" s="157" t="s">
        <v>18</v>
      </c>
      <c r="AZ86" s="157" t="s">
        <v>192</v>
      </c>
      <c r="BD86" s="157" t="s">
        <v>350</v>
      </c>
      <c r="BE86" s="157" t="str">
        <f t="shared" si="17"/>
        <v>R_ES-SA-WatHeat</v>
      </c>
      <c r="BF86" s="157" t="str">
        <f t="shared" si="17"/>
        <v>RH12_13</v>
      </c>
      <c r="BG86" s="157">
        <f t="shared" si="6"/>
        <v>2.0392977411634601E-2</v>
      </c>
      <c r="BH86" s="157" t="s">
        <v>18</v>
      </c>
      <c r="BI86" s="157" t="s">
        <v>194</v>
      </c>
      <c r="BM86" s="157" t="s">
        <v>350</v>
      </c>
      <c r="BN86" s="157" t="str">
        <f t="shared" si="18"/>
        <v>R_ES-SA-WatHeat</v>
      </c>
      <c r="BO86" s="157" t="str">
        <f t="shared" si="18"/>
        <v>RH12_13</v>
      </c>
      <c r="BP86" s="157">
        <f t="shared" si="19"/>
        <v>2.03766512243404E-2</v>
      </c>
      <c r="BQ86" s="157" t="s">
        <v>18</v>
      </c>
      <c r="BR86" s="157" t="s">
        <v>191</v>
      </c>
    </row>
    <row r="87" spans="2:70">
      <c r="B87" s="142"/>
      <c r="C87" s="32"/>
      <c r="D87" s="145"/>
      <c r="E87" s="145"/>
      <c r="F87" s="142"/>
      <c r="G87" s="32"/>
      <c r="H87" s="32"/>
      <c r="K87" s="158" t="s">
        <v>350</v>
      </c>
      <c r="L87" s="157" t="str">
        <f t="shared" si="20"/>
        <v>R_ES-SA-WatHeat</v>
      </c>
      <c r="M87" s="157" t="s">
        <v>383</v>
      </c>
      <c r="N87" s="157">
        <f t="shared" si="8"/>
        <v>2.0535190266484399E-2</v>
      </c>
      <c r="O87" s="157" t="s">
        <v>18</v>
      </c>
      <c r="P87" s="157" t="s">
        <v>195</v>
      </c>
      <c r="T87" s="157" t="s">
        <v>350</v>
      </c>
      <c r="U87" s="157" t="str">
        <f t="shared" si="9"/>
        <v>R_ES-SA-WatHeat</v>
      </c>
      <c r="V87" s="157" t="str">
        <f t="shared" si="9"/>
        <v>RH14_15</v>
      </c>
      <c r="W87" s="157">
        <f t="shared" si="10"/>
        <v>2.2052829918983601E-2</v>
      </c>
      <c r="X87" s="157" t="s">
        <v>18</v>
      </c>
      <c r="Y87" s="157" t="s">
        <v>190</v>
      </c>
      <c r="AC87" s="157" t="s">
        <v>350</v>
      </c>
      <c r="AD87" s="157" t="str">
        <f t="shared" si="11"/>
        <v>R_ES-SA-WatHeat</v>
      </c>
      <c r="AE87" s="157" t="str">
        <f t="shared" si="11"/>
        <v>RH14_15</v>
      </c>
      <c r="AF87" s="157">
        <f t="shared" si="12"/>
        <v>2.09674919745702E-2</v>
      </c>
      <c r="AG87" s="157" t="s">
        <v>18</v>
      </c>
      <c r="AH87" s="157" t="s">
        <v>196</v>
      </c>
      <c r="AL87" s="157" t="s">
        <v>350</v>
      </c>
      <c r="AM87" s="157" t="str">
        <f t="shared" si="13"/>
        <v>R_ES-SA-WatHeat</v>
      </c>
      <c r="AN87" s="157" t="str">
        <f t="shared" si="13"/>
        <v>RH14_15</v>
      </c>
      <c r="AO87" s="157">
        <f t="shared" si="14"/>
        <v>2.1041702332658799E-2</v>
      </c>
      <c r="AP87" s="157" t="s">
        <v>18</v>
      </c>
      <c r="AQ87" s="157" t="s">
        <v>193</v>
      </c>
      <c r="AU87" s="157" t="s">
        <v>350</v>
      </c>
      <c r="AV87" s="157" t="str">
        <f t="shared" si="15"/>
        <v>R_ES-SA-WatHeat</v>
      </c>
      <c r="AW87" s="157" t="str">
        <f t="shared" si="15"/>
        <v>RH14_15</v>
      </c>
      <c r="AX87" s="157">
        <f t="shared" si="16"/>
        <v>2.0778238730769099E-2</v>
      </c>
      <c r="AY87" s="157" t="s">
        <v>18</v>
      </c>
      <c r="AZ87" s="157" t="s">
        <v>192</v>
      </c>
      <c r="BD87" s="157" t="s">
        <v>350</v>
      </c>
      <c r="BE87" s="157" t="str">
        <f t="shared" si="17"/>
        <v>R_ES-SA-WatHeat</v>
      </c>
      <c r="BF87" s="157" t="str">
        <f t="shared" si="17"/>
        <v>RH14_15</v>
      </c>
      <c r="BG87" s="157">
        <f t="shared" si="6"/>
        <v>2.1041702332658799E-2</v>
      </c>
      <c r="BH87" s="157" t="s">
        <v>18</v>
      </c>
      <c r="BI87" s="157" t="s">
        <v>194</v>
      </c>
      <c r="BM87" s="157" t="s">
        <v>350</v>
      </c>
      <c r="BN87" s="157" t="str">
        <f t="shared" si="18"/>
        <v>R_ES-SA-WatHeat</v>
      </c>
      <c r="BO87" s="157" t="str">
        <f t="shared" si="18"/>
        <v>RH14_15</v>
      </c>
      <c r="BP87" s="157">
        <f t="shared" si="19"/>
        <v>2.0778238730769099E-2</v>
      </c>
      <c r="BQ87" s="157" t="s">
        <v>18</v>
      </c>
      <c r="BR87" s="157" t="s">
        <v>191</v>
      </c>
    </row>
    <row r="88" spans="2:70">
      <c r="B88" s="142"/>
      <c r="C88" s="32"/>
      <c r="D88" s="145"/>
      <c r="E88" s="145"/>
      <c r="F88" s="142"/>
      <c r="G88" s="32"/>
      <c r="H88" s="32"/>
      <c r="K88" s="157" t="s">
        <v>350</v>
      </c>
      <c r="L88" s="157" t="str">
        <f t="shared" si="20"/>
        <v>R_ES-SA-WatHeat</v>
      </c>
      <c r="M88" s="157" t="s">
        <v>384</v>
      </c>
      <c r="N88" s="157">
        <f t="shared" si="8"/>
        <v>2.0896719862378399E-2</v>
      </c>
      <c r="O88" s="157" t="s">
        <v>18</v>
      </c>
      <c r="P88" s="157" t="s">
        <v>195</v>
      </c>
      <c r="T88" s="157" t="s">
        <v>350</v>
      </c>
      <c r="U88" s="157" t="str">
        <f t="shared" si="9"/>
        <v>R_ES-SA-WatHeat</v>
      </c>
      <c r="V88" s="157" t="str">
        <f t="shared" si="9"/>
        <v>RH16_17</v>
      </c>
      <c r="W88" s="157">
        <f t="shared" si="10"/>
        <v>2.1192518819202099E-2</v>
      </c>
      <c r="X88" s="157" t="s">
        <v>18</v>
      </c>
      <c r="Y88" s="157" t="s">
        <v>190</v>
      </c>
      <c r="AC88" s="157" t="s">
        <v>350</v>
      </c>
      <c r="AD88" s="157" t="str">
        <f t="shared" si="11"/>
        <v>R_ES-SA-WatHeat</v>
      </c>
      <c r="AE88" s="157" t="str">
        <f t="shared" si="11"/>
        <v>RH16_17</v>
      </c>
      <c r="AF88" s="157">
        <f t="shared" si="12"/>
        <v>2.1896382103851399E-2</v>
      </c>
      <c r="AG88" s="157" t="s">
        <v>18</v>
      </c>
      <c r="AH88" s="157" t="s">
        <v>196</v>
      </c>
      <c r="AL88" s="157" t="s">
        <v>350</v>
      </c>
      <c r="AM88" s="157" t="str">
        <f t="shared" si="13"/>
        <v>R_ES-SA-WatHeat</v>
      </c>
      <c r="AN88" s="157" t="str">
        <f t="shared" si="13"/>
        <v>RH16_17</v>
      </c>
      <c r="AO88" s="157">
        <f t="shared" si="14"/>
        <v>2.1031470252881299E-2</v>
      </c>
      <c r="AP88" s="157" t="s">
        <v>18</v>
      </c>
      <c r="AQ88" s="157" t="s">
        <v>193</v>
      </c>
      <c r="AU88" s="157" t="s">
        <v>350</v>
      </c>
      <c r="AV88" s="157" t="str">
        <f t="shared" si="15"/>
        <v>R_ES-SA-WatHeat</v>
      </c>
      <c r="AW88" s="157" t="str">
        <f t="shared" si="15"/>
        <v>RH16_17</v>
      </c>
      <c r="AX88" s="157">
        <f t="shared" si="16"/>
        <v>2.0691900759336499E-2</v>
      </c>
      <c r="AY88" s="157" t="s">
        <v>18</v>
      </c>
      <c r="AZ88" s="157" t="s">
        <v>192</v>
      </c>
      <c r="BD88" s="157" t="s">
        <v>350</v>
      </c>
      <c r="BE88" s="157" t="str">
        <f t="shared" si="17"/>
        <v>R_ES-SA-WatHeat</v>
      </c>
      <c r="BF88" s="157" t="str">
        <f t="shared" si="17"/>
        <v>RH16_17</v>
      </c>
      <c r="BG88" s="157">
        <f t="shared" si="6"/>
        <v>2.1031470252881299E-2</v>
      </c>
      <c r="BH88" s="157" t="s">
        <v>18</v>
      </c>
      <c r="BI88" s="157" t="s">
        <v>194</v>
      </c>
      <c r="BM88" s="157" t="s">
        <v>350</v>
      </c>
      <c r="BN88" s="157" t="str">
        <f t="shared" si="18"/>
        <v>R_ES-SA-WatHeat</v>
      </c>
      <c r="BO88" s="157" t="str">
        <f t="shared" si="18"/>
        <v>RH16_17</v>
      </c>
      <c r="BP88" s="157">
        <f t="shared" si="19"/>
        <v>2.0691900759336499E-2</v>
      </c>
      <c r="BQ88" s="157" t="s">
        <v>18</v>
      </c>
      <c r="BR88" s="157" t="s">
        <v>191</v>
      </c>
    </row>
    <row r="89" spans="2:70">
      <c r="B89" s="142"/>
      <c r="C89" s="32"/>
      <c r="D89" s="145"/>
      <c r="E89" s="145"/>
      <c r="F89" s="142"/>
      <c r="G89" s="32"/>
      <c r="H89" s="32"/>
      <c r="K89" s="157" t="s">
        <v>350</v>
      </c>
      <c r="L89" s="157" t="str">
        <f t="shared" si="20"/>
        <v>R_ES-SA-WatHeat</v>
      </c>
      <c r="M89" s="157" t="s">
        <v>385</v>
      </c>
      <c r="N89" s="157">
        <f t="shared" si="8"/>
        <v>2.0865770170115702E-2</v>
      </c>
      <c r="O89" s="157" t="s">
        <v>18</v>
      </c>
      <c r="P89" s="157" t="s">
        <v>195</v>
      </c>
      <c r="T89" s="157" t="s">
        <v>350</v>
      </c>
      <c r="U89" s="157" t="str">
        <f t="shared" si="9"/>
        <v>R_ES-SA-WatHeat</v>
      </c>
      <c r="V89" s="157" t="str">
        <f t="shared" si="9"/>
        <v>RH18_19</v>
      </c>
      <c r="W89" s="157">
        <f t="shared" si="10"/>
        <v>2.1134468356732401E-2</v>
      </c>
      <c r="X89" s="157" t="s">
        <v>18</v>
      </c>
      <c r="Y89" s="157" t="s">
        <v>190</v>
      </c>
      <c r="AC89" s="157" t="s">
        <v>350</v>
      </c>
      <c r="AD89" s="157" t="str">
        <f t="shared" si="11"/>
        <v>R_ES-SA-WatHeat</v>
      </c>
      <c r="AE89" s="157" t="str">
        <f t="shared" si="11"/>
        <v>RH18_19</v>
      </c>
      <c r="AF89" s="157">
        <f t="shared" si="12"/>
        <v>2.17155355129377E-2</v>
      </c>
      <c r="AG89" s="157" t="s">
        <v>18</v>
      </c>
      <c r="AH89" s="157" t="s">
        <v>196</v>
      </c>
      <c r="AL89" s="157" t="s">
        <v>350</v>
      </c>
      <c r="AM89" s="157" t="str">
        <f t="shared" si="13"/>
        <v>R_ES-SA-WatHeat</v>
      </c>
      <c r="AN89" s="157" t="str">
        <f t="shared" si="13"/>
        <v>RH18_19</v>
      </c>
      <c r="AO89" s="157">
        <f t="shared" si="14"/>
        <v>2.0772466684862202E-2</v>
      </c>
      <c r="AP89" s="157" t="s">
        <v>18</v>
      </c>
      <c r="AQ89" s="157" t="s">
        <v>193</v>
      </c>
      <c r="AU89" s="157" t="s">
        <v>350</v>
      </c>
      <c r="AV89" s="157" t="str">
        <f t="shared" si="15"/>
        <v>R_ES-SA-WatHeat</v>
      </c>
      <c r="AW89" s="157" t="str">
        <f t="shared" si="15"/>
        <v>RH18_19</v>
      </c>
      <c r="AX89" s="157">
        <f t="shared" si="16"/>
        <v>2.0434688956400601E-2</v>
      </c>
      <c r="AY89" s="157" t="s">
        <v>18</v>
      </c>
      <c r="AZ89" s="157" t="s">
        <v>192</v>
      </c>
      <c r="BD89" s="157" t="s">
        <v>350</v>
      </c>
      <c r="BE89" s="157" t="str">
        <f t="shared" si="17"/>
        <v>R_ES-SA-WatHeat</v>
      </c>
      <c r="BF89" s="157" t="str">
        <f t="shared" si="17"/>
        <v>RH18_19</v>
      </c>
      <c r="BG89" s="157">
        <f t="shared" si="6"/>
        <v>2.0772466684862202E-2</v>
      </c>
      <c r="BH89" s="157" t="s">
        <v>18</v>
      </c>
      <c r="BI89" s="157" t="s">
        <v>194</v>
      </c>
      <c r="BM89" s="157" t="s">
        <v>350</v>
      </c>
      <c r="BN89" s="157" t="str">
        <f t="shared" si="18"/>
        <v>R_ES-SA-WatHeat</v>
      </c>
      <c r="BO89" s="157" t="str">
        <f t="shared" si="18"/>
        <v>RH18_19</v>
      </c>
      <c r="BP89" s="157">
        <f t="shared" si="19"/>
        <v>2.0434688956400601E-2</v>
      </c>
      <c r="BQ89" s="157" t="s">
        <v>18</v>
      </c>
      <c r="BR89" s="157" t="s">
        <v>191</v>
      </c>
    </row>
    <row r="90" spans="2:70">
      <c r="B90" s="142"/>
      <c r="C90" s="32"/>
      <c r="D90" s="145"/>
      <c r="E90" s="145"/>
      <c r="F90" s="142"/>
      <c r="G90" s="32"/>
      <c r="H90" s="32"/>
      <c r="K90" s="157" t="s">
        <v>350</v>
      </c>
      <c r="L90" s="157" t="str">
        <f t="shared" si="20"/>
        <v>R_ES-SA-WatHeat</v>
      </c>
      <c r="M90" s="157" t="s">
        <v>386</v>
      </c>
      <c r="N90" s="157">
        <f t="shared" si="8"/>
        <v>2.08182800695852E-2</v>
      </c>
      <c r="O90" s="157" t="s">
        <v>18</v>
      </c>
      <c r="P90" s="157" t="s">
        <v>195</v>
      </c>
      <c r="T90" s="157" t="s">
        <v>350</v>
      </c>
      <c r="U90" s="157" t="str">
        <f t="shared" si="9"/>
        <v>R_ES-SA-WatHeat</v>
      </c>
      <c r="V90" s="157" t="str">
        <f t="shared" si="9"/>
        <v>RH20_21</v>
      </c>
      <c r="W90" s="157">
        <f t="shared" si="10"/>
        <v>2.1601590955728701E-2</v>
      </c>
      <c r="X90" s="157" t="s">
        <v>18</v>
      </c>
      <c r="Y90" s="157" t="s">
        <v>190</v>
      </c>
      <c r="AC90" s="157" t="s">
        <v>350</v>
      </c>
      <c r="AD90" s="157" t="str">
        <f t="shared" si="11"/>
        <v>R_ES-SA-WatHeat</v>
      </c>
      <c r="AE90" s="157" t="str">
        <f t="shared" si="11"/>
        <v>RH20_21</v>
      </c>
      <c r="AF90" s="157">
        <f t="shared" si="12"/>
        <v>2.12535167287306E-2</v>
      </c>
      <c r="AG90" s="157" t="s">
        <v>18</v>
      </c>
      <c r="AH90" s="157" t="s">
        <v>196</v>
      </c>
      <c r="AL90" s="157" t="s">
        <v>350</v>
      </c>
      <c r="AM90" s="157" t="str">
        <f t="shared" si="13"/>
        <v>R_ES-SA-WatHeat</v>
      </c>
      <c r="AN90" s="157" t="str">
        <f t="shared" si="13"/>
        <v>RH20_21</v>
      </c>
      <c r="AO90" s="157">
        <f t="shared" si="14"/>
        <v>2.0871709048996399E-2</v>
      </c>
      <c r="AP90" s="157" t="s">
        <v>18</v>
      </c>
      <c r="AQ90" s="157" t="s">
        <v>193</v>
      </c>
      <c r="AU90" s="157" t="s">
        <v>350</v>
      </c>
      <c r="AV90" s="157" t="str">
        <f t="shared" si="15"/>
        <v>R_ES-SA-WatHeat</v>
      </c>
      <c r="AW90" s="157" t="str">
        <f t="shared" si="15"/>
        <v>RH20_21</v>
      </c>
      <c r="AX90" s="157">
        <f t="shared" si="16"/>
        <v>2.08022312711157E-2</v>
      </c>
      <c r="AY90" s="157" t="s">
        <v>18</v>
      </c>
      <c r="AZ90" s="157" t="s">
        <v>192</v>
      </c>
      <c r="BD90" s="157" t="s">
        <v>350</v>
      </c>
      <c r="BE90" s="157" t="str">
        <f t="shared" si="17"/>
        <v>R_ES-SA-WatHeat</v>
      </c>
      <c r="BF90" s="157" t="str">
        <f t="shared" si="17"/>
        <v>RH20_21</v>
      </c>
      <c r="BG90" s="157">
        <f t="shared" si="6"/>
        <v>2.0871709048996399E-2</v>
      </c>
      <c r="BH90" s="157" t="s">
        <v>18</v>
      </c>
      <c r="BI90" s="157" t="s">
        <v>194</v>
      </c>
      <c r="BM90" s="157" t="s">
        <v>350</v>
      </c>
      <c r="BN90" s="157" t="str">
        <f t="shared" si="18"/>
        <v>R_ES-SA-WatHeat</v>
      </c>
      <c r="BO90" s="157" t="str">
        <f t="shared" si="18"/>
        <v>RH20_21</v>
      </c>
      <c r="BP90" s="157">
        <f t="shared" si="19"/>
        <v>2.08022312711157E-2</v>
      </c>
      <c r="BQ90" s="157" t="s">
        <v>18</v>
      </c>
      <c r="BR90" s="157" t="s">
        <v>191</v>
      </c>
    </row>
    <row r="91" spans="2:70">
      <c r="B91" s="142"/>
      <c r="C91" s="32"/>
      <c r="D91" s="145"/>
      <c r="E91" s="145"/>
      <c r="F91" s="142"/>
      <c r="G91" s="32"/>
      <c r="H91" s="32"/>
      <c r="K91" s="158" t="s">
        <v>350</v>
      </c>
      <c r="L91" s="157" t="str">
        <f t="shared" si="20"/>
        <v>R_ES-SA-WatHeat</v>
      </c>
      <c r="M91" s="157" t="s">
        <v>387</v>
      </c>
      <c r="N91" s="157">
        <f t="shared" si="8"/>
        <v>2.09309345114678E-2</v>
      </c>
      <c r="O91" s="157" t="s">
        <v>18</v>
      </c>
      <c r="P91" s="157" t="s">
        <v>195</v>
      </c>
      <c r="T91" s="157" t="s">
        <v>350</v>
      </c>
      <c r="U91" s="157" t="str">
        <f t="shared" si="9"/>
        <v>R_ES-SA-WatHeat</v>
      </c>
      <c r="V91" s="157" t="str">
        <f t="shared" si="9"/>
        <v>RH22_23</v>
      </c>
      <c r="W91" s="157">
        <f t="shared" si="10"/>
        <v>2.17726786365968E-2</v>
      </c>
      <c r="X91" s="157" t="s">
        <v>18</v>
      </c>
      <c r="Y91" s="157" t="s">
        <v>190</v>
      </c>
      <c r="AC91" s="157" t="s">
        <v>350</v>
      </c>
      <c r="AD91" s="157" t="str">
        <f t="shared" si="11"/>
        <v>R_ES-SA-WatHeat</v>
      </c>
      <c r="AE91" s="157" t="str">
        <f t="shared" si="11"/>
        <v>RH22_23</v>
      </c>
      <c r="AF91" s="157">
        <f t="shared" si="12"/>
        <v>2.1019278776313498E-2</v>
      </c>
      <c r="AG91" s="157" t="s">
        <v>18</v>
      </c>
      <c r="AH91" s="157" t="s">
        <v>196</v>
      </c>
      <c r="AL91" s="157" t="s">
        <v>350</v>
      </c>
      <c r="AM91" s="157" t="str">
        <f t="shared" si="13"/>
        <v>R_ES-SA-WatHeat</v>
      </c>
      <c r="AN91" s="157" t="str">
        <f t="shared" si="13"/>
        <v>RH22_23</v>
      </c>
      <c r="AO91" s="157">
        <f t="shared" si="14"/>
        <v>2.1048829860768201E-2</v>
      </c>
      <c r="AP91" s="157" t="s">
        <v>18</v>
      </c>
      <c r="AQ91" s="157" t="s">
        <v>193</v>
      </c>
      <c r="AU91" s="157" t="s">
        <v>350</v>
      </c>
      <c r="AV91" s="157" t="str">
        <f t="shared" si="15"/>
        <v>R_ES-SA-WatHeat</v>
      </c>
      <c r="AW91" s="157" t="str">
        <f t="shared" si="15"/>
        <v>RH22_23</v>
      </c>
      <c r="AX91" s="157">
        <f t="shared" si="16"/>
        <v>2.11656433177729E-2</v>
      </c>
      <c r="AY91" s="157" t="s">
        <v>18</v>
      </c>
      <c r="AZ91" s="157" t="s">
        <v>192</v>
      </c>
      <c r="BD91" s="157" t="s">
        <v>350</v>
      </c>
      <c r="BE91" s="157" t="str">
        <f t="shared" si="17"/>
        <v>R_ES-SA-WatHeat</v>
      </c>
      <c r="BF91" s="157" t="str">
        <f t="shared" si="17"/>
        <v>RH22_23</v>
      </c>
      <c r="BG91" s="157">
        <f t="shared" si="6"/>
        <v>2.1048829860768201E-2</v>
      </c>
      <c r="BH91" s="157" t="s">
        <v>18</v>
      </c>
      <c r="BI91" s="157" t="s">
        <v>194</v>
      </c>
      <c r="BM91" s="157" t="s">
        <v>350</v>
      </c>
      <c r="BN91" s="157" t="str">
        <f t="shared" si="18"/>
        <v>R_ES-SA-WatHeat</v>
      </c>
      <c r="BO91" s="157" t="str">
        <f t="shared" si="18"/>
        <v>RH22_23</v>
      </c>
      <c r="BP91" s="157">
        <f t="shared" si="19"/>
        <v>2.11656433177729E-2</v>
      </c>
      <c r="BQ91" s="157" t="s">
        <v>18</v>
      </c>
      <c r="BR91" s="157" t="s">
        <v>191</v>
      </c>
    </row>
    <row r="92" spans="2:70">
      <c r="B92" s="142"/>
      <c r="C92" s="32"/>
      <c r="D92" s="145"/>
      <c r="E92" s="145"/>
      <c r="F92" s="142"/>
      <c r="G92" s="32"/>
      <c r="H92" s="32"/>
      <c r="K92" s="157" t="s">
        <v>350</v>
      </c>
      <c r="L92" s="157" t="str">
        <f t="shared" si="20"/>
        <v>R_ES-SA-WatHeat</v>
      </c>
      <c r="M92" s="157" t="s">
        <v>388</v>
      </c>
      <c r="N92" s="157">
        <f t="shared" si="8"/>
        <v>2.16934658061337E-2</v>
      </c>
      <c r="O92" s="157" t="s">
        <v>18</v>
      </c>
      <c r="P92" s="157" t="s">
        <v>195</v>
      </c>
      <c r="T92" s="157" t="s">
        <v>350</v>
      </c>
      <c r="U92" s="157" t="str">
        <f t="shared" si="9"/>
        <v>R_ES-SA-WatHeat</v>
      </c>
      <c r="V92" s="157" t="str">
        <f t="shared" si="9"/>
        <v>SH0_1</v>
      </c>
      <c r="W92" s="157">
        <f t="shared" si="10"/>
        <v>1.7447761885412302E-2</v>
      </c>
      <c r="X92" s="157" t="s">
        <v>18</v>
      </c>
      <c r="Y92" s="157" t="s">
        <v>190</v>
      </c>
      <c r="AC92" s="157" t="s">
        <v>350</v>
      </c>
      <c r="AD92" s="157" t="str">
        <f t="shared" si="11"/>
        <v>R_ES-SA-WatHeat</v>
      </c>
      <c r="AE92" s="157" t="str">
        <f t="shared" si="11"/>
        <v>SH0_1</v>
      </c>
      <c r="AF92" s="157">
        <f t="shared" si="12"/>
        <v>2.0811553801597001E-2</v>
      </c>
      <c r="AG92" s="157" t="s">
        <v>18</v>
      </c>
      <c r="AH92" s="157" t="s">
        <v>196</v>
      </c>
      <c r="AL92" s="157" t="s">
        <v>350</v>
      </c>
      <c r="AM92" s="157" t="str">
        <f t="shared" si="13"/>
        <v>R_ES-SA-WatHeat</v>
      </c>
      <c r="AN92" s="157" t="str">
        <f t="shared" si="13"/>
        <v>SH0_1</v>
      </c>
      <c r="AO92" s="157">
        <f t="shared" si="14"/>
        <v>2.0289589930703698E-2</v>
      </c>
      <c r="AP92" s="157" t="s">
        <v>18</v>
      </c>
      <c r="AQ92" s="157" t="s">
        <v>193</v>
      </c>
      <c r="AU92" s="157" t="s">
        <v>350</v>
      </c>
      <c r="AV92" s="157" t="str">
        <f t="shared" si="15"/>
        <v>R_ES-SA-WatHeat</v>
      </c>
      <c r="AW92" s="157" t="str">
        <f t="shared" si="15"/>
        <v>SH0_1</v>
      </c>
      <c r="AX92" s="157">
        <f t="shared" si="16"/>
        <v>2.3539997538016201E-2</v>
      </c>
      <c r="AY92" s="157" t="s">
        <v>18</v>
      </c>
      <c r="AZ92" s="157" t="s">
        <v>192</v>
      </c>
      <c r="BD92" s="157" t="s">
        <v>350</v>
      </c>
      <c r="BE92" s="157" t="str">
        <f t="shared" si="17"/>
        <v>R_ES-SA-WatHeat</v>
      </c>
      <c r="BF92" s="157" t="str">
        <f t="shared" si="17"/>
        <v>SH0_1</v>
      </c>
      <c r="BG92" s="157">
        <f t="shared" si="6"/>
        <v>2.0289589930703698E-2</v>
      </c>
      <c r="BH92" s="157" t="s">
        <v>18</v>
      </c>
      <c r="BI92" s="157" t="s">
        <v>194</v>
      </c>
      <c r="BM92" s="157" t="s">
        <v>350</v>
      </c>
      <c r="BN92" s="157" t="str">
        <f t="shared" si="18"/>
        <v>R_ES-SA-WatHeat</v>
      </c>
      <c r="BO92" s="157" t="str">
        <f t="shared" si="18"/>
        <v>SH0_1</v>
      </c>
      <c r="BP92" s="157">
        <f t="shared" si="19"/>
        <v>2.3539997538016201E-2</v>
      </c>
      <c r="BQ92" s="157" t="s">
        <v>18</v>
      </c>
      <c r="BR92" s="157" t="s">
        <v>191</v>
      </c>
    </row>
    <row r="93" spans="2:70">
      <c r="B93" s="142"/>
      <c r="C93" s="32"/>
      <c r="D93" s="145"/>
      <c r="E93" s="145"/>
      <c r="F93" s="142"/>
      <c r="G93" s="32"/>
      <c r="H93" s="32"/>
      <c r="K93" s="157" t="s">
        <v>350</v>
      </c>
      <c r="L93" s="157" t="str">
        <f t="shared" si="20"/>
        <v>R_ES-SA-WatHeat</v>
      </c>
      <c r="M93" s="157" t="s">
        <v>389</v>
      </c>
      <c r="N93" s="157">
        <f t="shared" si="8"/>
        <v>2.1091629448540899E-2</v>
      </c>
      <c r="O93" s="157" t="s">
        <v>18</v>
      </c>
      <c r="P93" s="157" t="s">
        <v>195</v>
      </c>
      <c r="T93" s="157" t="s">
        <v>350</v>
      </c>
      <c r="U93" s="157" t="str">
        <f t="shared" si="9"/>
        <v>R_ES-SA-WatHeat</v>
      </c>
      <c r="V93" s="157" t="str">
        <f t="shared" si="9"/>
        <v>SH2_3</v>
      </c>
      <c r="W93" s="157">
        <f t="shared" si="10"/>
        <v>1.5245791875989701E-2</v>
      </c>
      <c r="X93" s="157" t="s">
        <v>18</v>
      </c>
      <c r="Y93" s="157" t="s">
        <v>190</v>
      </c>
      <c r="AC93" s="157" t="s">
        <v>350</v>
      </c>
      <c r="AD93" s="157" t="str">
        <f t="shared" si="11"/>
        <v>R_ES-SA-WatHeat</v>
      </c>
      <c r="AE93" s="157" t="str">
        <f t="shared" si="11"/>
        <v>SH2_3</v>
      </c>
      <c r="AF93" s="157">
        <f t="shared" si="12"/>
        <v>2.01796299239725E-2</v>
      </c>
      <c r="AG93" s="157" t="s">
        <v>18</v>
      </c>
      <c r="AH93" s="157" t="s">
        <v>196</v>
      </c>
      <c r="AL93" s="157" t="s">
        <v>350</v>
      </c>
      <c r="AM93" s="157" t="str">
        <f t="shared" si="13"/>
        <v>R_ES-SA-WatHeat</v>
      </c>
      <c r="AN93" s="157" t="str">
        <f t="shared" si="13"/>
        <v>SH2_3</v>
      </c>
      <c r="AO93" s="157">
        <f t="shared" si="14"/>
        <v>1.88706568826577E-2</v>
      </c>
      <c r="AP93" s="157" t="s">
        <v>18</v>
      </c>
      <c r="AQ93" s="157" t="s">
        <v>193</v>
      </c>
      <c r="AU93" s="157" t="s">
        <v>350</v>
      </c>
      <c r="AV93" s="157" t="str">
        <f t="shared" si="15"/>
        <v>R_ES-SA-WatHeat</v>
      </c>
      <c r="AW93" s="157" t="str">
        <f t="shared" si="15"/>
        <v>SH2_3</v>
      </c>
      <c r="AX93" s="157">
        <f t="shared" si="16"/>
        <v>2.1308543326801599E-2</v>
      </c>
      <c r="AY93" s="157" t="s">
        <v>18</v>
      </c>
      <c r="AZ93" s="157" t="s">
        <v>192</v>
      </c>
      <c r="BD93" s="157" t="s">
        <v>350</v>
      </c>
      <c r="BE93" s="157" t="str">
        <f t="shared" si="17"/>
        <v>R_ES-SA-WatHeat</v>
      </c>
      <c r="BF93" s="157" t="str">
        <f t="shared" si="17"/>
        <v>SH2_3</v>
      </c>
      <c r="BG93" s="157">
        <f t="shared" si="6"/>
        <v>1.88706568826577E-2</v>
      </c>
      <c r="BH93" s="157" t="s">
        <v>18</v>
      </c>
      <c r="BI93" s="157" t="s">
        <v>194</v>
      </c>
      <c r="BM93" s="157" t="s">
        <v>350</v>
      </c>
      <c r="BN93" s="157" t="str">
        <f t="shared" si="18"/>
        <v>R_ES-SA-WatHeat</v>
      </c>
      <c r="BO93" s="157" t="str">
        <f t="shared" si="18"/>
        <v>SH2_3</v>
      </c>
      <c r="BP93" s="157">
        <f t="shared" si="19"/>
        <v>2.1308543326801599E-2</v>
      </c>
      <c r="BQ93" s="157" t="s">
        <v>18</v>
      </c>
      <c r="BR93" s="157" t="s">
        <v>191</v>
      </c>
    </row>
    <row r="94" spans="2:70">
      <c r="B94" s="142"/>
      <c r="C94" s="32"/>
      <c r="D94" s="145"/>
      <c r="E94" s="145"/>
      <c r="F94" s="142"/>
      <c r="G94" s="32"/>
      <c r="H94" s="32"/>
      <c r="K94" s="157" t="s">
        <v>350</v>
      </c>
      <c r="L94" s="157" t="str">
        <f t="shared" si="20"/>
        <v>R_ES-SA-WatHeat</v>
      </c>
      <c r="M94" s="157" t="s">
        <v>390</v>
      </c>
      <c r="N94" s="157">
        <f t="shared" si="8"/>
        <v>2.0288554911757399E-2</v>
      </c>
      <c r="O94" s="157" t="s">
        <v>18</v>
      </c>
      <c r="P94" s="157" t="s">
        <v>195</v>
      </c>
      <c r="T94" s="157" t="s">
        <v>350</v>
      </c>
      <c r="U94" s="157" t="str">
        <f t="shared" si="9"/>
        <v>R_ES-SA-WatHeat</v>
      </c>
      <c r="V94" s="157" t="str">
        <f t="shared" si="9"/>
        <v>SH4_5</v>
      </c>
      <c r="W94" s="157">
        <f t="shared" si="10"/>
        <v>1.40147850596432E-2</v>
      </c>
      <c r="X94" s="157" t="s">
        <v>18</v>
      </c>
      <c r="Y94" s="157" t="s">
        <v>190</v>
      </c>
      <c r="AC94" s="157" t="s">
        <v>350</v>
      </c>
      <c r="AD94" s="157" t="str">
        <f t="shared" si="11"/>
        <v>R_ES-SA-WatHeat</v>
      </c>
      <c r="AE94" s="157" t="str">
        <f t="shared" si="11"/>
        <v>SH4_5</v>
      </c>
      <c r="AF94" s="157">
        <f t="shared" si="12"/>
        <v>1.9614839522066298E-2</v>
      </c>
      <c r="AG94" s="157" t="s">
        <v>18</v>
      </c>
      <c r="AH94" s="157" t="s">
        <v>196</v>
      </c>
      <c r="AL94" s="157" t="s">
        <v>350</v>
      </c>
      <c r="AM94" s="157" t="str">
        <f t="shared" si="13"/>
        <v>R_ES-SA-WatHeat</v>
      </c>
      <c r="AN94" s="157" t="str">
        <f t="shared" si="13"/>
        <v>SH4_5</v>
      </c>
      <c r="AO94" s="157">
        <f t="shared" si="14"/>
        <v>1.7500502969476001E-2</v>
      </c>
      <c r="AP94" s="157" t="s">
        <v>18</v>
      </c>
      <c r="AQ94" s="157" t="s">
        <v>193</v>
      </c>
      <c r="AU94" s="157" t="s">
        <v>350</v>
      </c>
      <c r="AV94" s="157" t="str">
        <f t="shared" si="15"/>
        <v>R_ES-SA-WatHeat</v>
      </c>
      <c r="AW94" s="157" t="str">
        <f t="shared" si="15"/>
        <v>SH4_5</v>
      </c>
      <c r="AX94" s="157">
        <f t="shared" si="16"/>
        <v>1.8479363931276301E-2</v>
      </c>
      <c r="AY94" s="157" t="s">
        <v>18</v>
      </c>
      <c r="AZ94" s="157" t="s">
        <v>192</v>
      </c>
      <c r="BD94" s="157" t="s">
        <v>350</v>
      </c>
      <c r="BE94" s="157" t="str">
        <f t="shared" si="17"/>
        <v>R_ES-SA-WatHeat</v>
      </c>
      <c r="BF94" s="157" t="str">
        <f t="shared" si="17"/>
        <v>SH4_5</v>
      </c>
      <c r="BG94" s="157">
        <f t="shared" si="6"/>
        <v>1.7500502969476001E-2</v>
      </c>
      <c r="BH94" s="157" t="s">
        <v>18</v>
      </c>
      <c r="BI94" s="157" t="s">
        <v>194</v>
      </c>
      <c r="BM94" s="157" t="s">
        <v>350</v>
      </c>
      <c r="BN94" s="157" t="str">
        <f t="shared" si="18"/>
        <v>R_ES-SA-WatHeat</v>
      </c>
      <c r="BO94" s="157" t="str">
        <f t="shared" si="18"/>
        <v>SH4_5</v>
      </c>
      <c r="BP94" s="157">
        <f t="shared" si="19"/>
        <v>1.8479363931276301E-2</v>
      </c>
      <c r="BQ94" s="157" t="s">
        <v>18</v>
      </c>
      <c r="BR94" s="157" t="s">
        <v>191</v>
      </c>
    </row>
    <row r="95" spans="2:70">
      <c r="B95" s="142"/>
      <c r="C95" s="32"/>
      <c r="D95" s="145"/>
      <c r="E95" s="145"/>
      <c r="F95" s="142"/>
      <c r="G95" s="32"/>
      <c r="H95" s="32"/>
      <c r="K95" s="158" t="s">
        <v>350</v>
      </c>
      <c r="L95" s="157" t="str">
        <f t="shared" si="20"/>
        <v>R_ES-SA-WatHeat</v>
      </c>
      <c r="M95" s="157" t="s">
        <v>391</v>
      </c>
      <c r="N95" s="157">
        <f t="shared" si="8"/>
        <v>1.9232236416978299E-2</v>
      </c>
      <c r="O95" s="157" t="s">
        <v>18</v>
      </c>
      <c r="P95" s="157" t="s">
        <v>195</v>
      </c>
      <c r="T95" s="157" t="s">
        <v>350</v>
      </c>
      <c r="U95" s="157" t="str">
        <f t="shared" si="9"/>
        <v>R_ES-SA-WatHeat</v>
      </c>
      <c r="V95" s="157" t="str">
        <f t="shared" si="9"/>
        <v>SH6_7</v>
      </c>
      <c r="W95" s="157">
        <f t="shared" si="10"/>
        <v>1.38604432096002E-2</v>
      </c>
      <c r="X95" s="157" t="s">
        <v>18</v>
      </c>
      <c r="Y95" s="157" t="s">
        <v>190</v>
      </c>
      <c r="AC95" s="157" t="s">
        <v>350</v>
      </c>
      <c r="AD95" s="157" t="str">
        <f t="shared" si="11"/>
        <v>R_ES-SA-WatHeat</v>
      </c>
      <c r="AE95" s="157" t="str">
        <f t="shared" si="11"/>
        <v>SH6_7</v>
      </c>
      <c r="AF95" s="157">
        <f t="shared" si="12"/>
        <v>1.7278998108464401E-2</v>
      </c>
      <c r="AG95" s="157" t="s">
        <v>18</v>
      </c>
      <c r="AH95" s="157" t="s">
        <v>196</v>
      </c>
      <c r="AL95" s="157" t="s">
        <v>350</v>
      </c>
      <c r="AM95" s="157" t="str">
        <f t="shared" si="13"/>
        <v>R_ES-SA-WatHeat</v>
      </c>
      <c r="AN95" s="157" t="str">
        <f t="shared" si="13"/>
        <v>SH6_7</v>
      </c>
      <c r="AO95" s="157">
        <f t="shared" si="14"/>
        <v>1.6421193779789001E-2</v>
      </c>
      <c r="AP95" s="157" t="s">
        <v>18</v>
      </c>
      <c r="AQ95" s="157" t="s">
        <v>193</v>
      </c>
      <c r="AU95" s="157" t="s">
        <v>350</v>
      </c>
      <c r="AV95" s="157" t="str">
        <f t="shared" si="15"/>
        <v>R_ES-SA-WatHeat</v>
      </c>
      <c r="AW95" s="157" t="str">
        <f t="shared" si="15"/>
        <v>SH6_7</v>
      </c>
      <c r="AX95" s="157">
        <f t="shared" si="16"/>
        <v>1.71996217128879E-2</v>
      </c>
      <c r="AY95" s="157" t="s">
        <v>18</v>
      </c>
      <c r="AZ95" s="157" t="s">
        <v>192</v>
      </c>
      <c r="BD95" s="157" t="s">
        <v>350</v>
      </c>
      <c r="BE95" s="157" t="str">
        <f t="shared" si="17"/>
        <v>R_ES-SA-WatHeat</v>
      </c>
      <c r="BF95" s="157" t="str">
        <f t="shared" si="17"/>
        <v>SH6_7</v>
      </c>
      <c r="BG95" s="157">
        <f t="shared" si="6"/>
        <v>1.6421193779789001E-2</v>
      </c>
      <c r="BH95" s="157" t="s">
        <v>18</v>
      </c>
      <c r="BI95" s="157" t="s">
        <v>194</v>
      </c>
      <c r="BM95" s="157" t="s">
        <v>350</v>
      </c>
      <c r="BN95" s="157" t="str">
        <f t="shared" si="18"/>
        <v>R_ES-SA-WatHeat</v>
      </c>
      <c r="BO95" s="157" t="str">
        <f t="shared" si="18"/>
        <v>SH6_7</v>
      </c>
      <c r="BP95" s="157">
        <f t="shared" si="19"/>
        <v>1.71996217128879E-2</v>
      </c>
      <c r="BQ95" s="157" t="s">
        <v>18</v>
      </c>
      <c r="BR95" s="157" t="s">
        <v>191</v>
      </c>
    </row>
    <row r="96" spans="2:70">
      <c r="B96" s="142"/>
      <c r="C96" s="32"/>
      <c r="D96" s="145"/>
      <c r="E96" s="145"/>
      <c r="F96" s="142"/>
      <c r="G96" s="32"/>
      <c r="H96" s="32"/>
      <c r="K96" s="157" t="s">
        <v>350</v>
      </c>
      <c r="L96" s="157" t="str">
        <f t="shared" si="20"/>
        <v>R_ES-SA-WatHeat</v>
      </c>
      <c r="M96" s="157" t="s">
        <v>392</v>
      </c>
      <c r="N96" s="157">
        <f t="shared" si="8"/>
        <v>1.8748507011425102E-2</v>
      </c>
      <c r="O96" s="157" t="s">
        <v>18</v>
      </c>
      <c r="P96" s="157" t="s">
        <v>195</v>
      </c>
      <c r="T96" s="157" t="s">
        <v>350</v>
      </c>
      <c r="U96" s="157" t="str">
        <f t="shared" si="9"/>
        <v>R_ES-SA-WatHeat</v>
      </c>
      <c r="V96" s="157" t="str">
        <f t="shared" si="9"/>
        <v>SH8_9</v>
      </c>
      <c r="W96" s="157">
        <f t="shared" si="10"/>
        <v>1.47551071793505E-2</v>
      </c>
      <c r="X96" s="157" t="s">
        <v>18</v>
      </c>
      <c r="Y96" s="157" t="s">
        <v>190</v>
      </c>
      <c r="AC96" s="157" t="s">
        <v>350</v>
      </c>
      <c r="AD96" s="157" t="str">
        <f t="shared" si="11"/>
        <v>R_ES-SA-WatHeat</v>
      </c>
      <c r="AE96" s="157" t="str">
        <f t="shared" si="11"/>
        <v>SH8_9</v>
      </c>
      <c r="AF96" s="157">
        <f t="shared" si="12"/>
        <v>1.5588699261442299E-2</v>
      </c>
      <c r="AG96" s="157" t="s">
        <v>18</v>
      </c>
      <c r="AH96" s="157" t="s">
        <v>196</v>
      </c>
      <c r="AL96" s="157" t="s">
        <v>350</v>
      </c>
      <c r="AM96" s="157" t="str">
        <f t="shared" si="13"/>
        <v>R_ES-SA-WatHeat</v>
      </c>
      <c r="AN96" s="157" t="str">
        <f t="shared" si="13"/>
        <v>SH8_9</v>
      </c>
      <c r="AO96" s="157">
        <f t="shared" si="14"/>
        <v>1.6139842957734501E-2</v>
      </c>
      <c r="AP96" s="157" t="s">
        <v>18</v>
      </c>
      <c r="AQ96" s="157" t="s">
        <v>193</v>
      </c>
      <c r="AU96" s="157" t="s">
        <v>350</v>
      </c>
      <c r="AV96" s="157" t="str">
        <f t="shared" si="15"/>
        <v>R_ES-SA-WatHeat</v>
      </c>
      <c r="AW96" s="157" t="str">
        <f t="shared" si="15"/>
        <v>SH8_9</v>
      </c>
      <c r="AX96" s="157">
        <f t="shared" si="16"/>
        <v>1.7030245273226999E-2</v>
      </c>
      <c r="AY96" s="157" t="s">
        <v>18</v>
      </c>
      <c r="AZ96" s="157" t="s">
        <v>192</v>
      </c>
      <c r="BD96" s="157" t="s">
        <v>350</v>
      </c>
      <c r="BE96" s="157" t="str">
        <f t="shared" si="17"/>
        <v>R_ES-SA-WatHeat</v>
      </c>
      <c r="BF96" s="157" t="str">
        <f t="shared" si="17"/>
        <v>SH8_9</v>
      </c>
      <c r="BG96" s="157">
        <f t="shared" si="6"/>
        <v>1.6139842957734501E-2</v>
      </c>
      <c r="BH96" s="157" t="s">
        <v>18</v>
      </c>
      <c r="BI96" s="157" t="s">
        <v>194</v>
      </c>
      <c r="BM96" s="157" t="s">
        <v>350</v>
      </c>
      <c r="BN96" s="157" t="str">
        <f t="shared" si="18"/>
        <v>R_ES-SA-WatHeat</v>
      </c>
      <c r="BO96" s="157" t="str">
        <f t="shared" si="18"/>
        <v>SH8_9</v>
      </c>
      <c r="BP96" s="157">
        <f t="shared" si="19"/>
        <v>1.7030245273226999E-2</v>
      </c>
      <c r="BQ96" s="157" t="s">
        <v>18</v>
      </c>
      <c r="BR96" s="157" t="s">
        <v>191</v>
      </c>
    </row>
    <row r="97" spans="2:70">
      <c r="B97" s="142"/>
      <c r="C97" s="32"/>
      <c r="D97" s="145"/>
      <c r="E97" s="145"/>
      <c r="F97" s="142"/>
      <c r="G97" s="32"/>
      <c r="H97" s="32"/>
      <c r="K97" s="157" t="s">
        <v>350</v>
      </c>
      <c r="L97" s="157" t="str">
        <f t="shared" si="20"/>
        <v>R_ES-SA-WatHeat</v>
      </c>
      <c r="M97" s="157" t="s">
        <v>393</v>
      </c>
      <c r="N97" s="157">
        <f t="shared" si="8"/>
        <v>1.8678047240008398E-2</v>
      </c>
      <c r="O97" s="157" t="s">
        <v>18</v>
      </c>
      <c r="P97" s="157" t="s">
        <v>195</v>
      </c>
      <c r="T97" s="157" t="s">
        <v>350</v>
      </c>
      <c r="U97" s="157" t="str">
        <f t="shared" si="9"/>
        <v>R_ES-SA-WatHeat</v>
      </c>
      <c r="V97" s="157" t="str">
        <f t="shared" si="9"/>
        <v>SH10_11</v>
      </c>
      <c r="W97" s="157">
        <f t="shared" si="10"/>
        <v>1.7186661643030201E-2</v>
      </c>
      <c r="X97" s="157" t="s">
        <v>18</v>
      </c>
      <c r="Y97" s="157" t="s">
        <v>190</v>
      </c>
      <c r="AC97" s="157" t="s">
        <v>350</v>
      </c>
      <c r="AD97" s="157" t="str">
        <f t="shared" si="11"/>
        <v>R_ES-SA-WatHeat</v>
      </c>
      <c r="AE97" s="157" t="str">
        <f t="shared" si="11"/>
        <v>SH10_11</v>
      </c>
      <c r="AF97" s="157">
        <f t="shared" si="12"/>
        <v>1.50973156957682E-2</v>
      </c>
      <c r="AG97" s="157" t="s">
        <v>18</v>
      </c>
      <c r="AH97" s="157" t="s">
        <v>196</v>
      </c>
      <c r="AL97" s="157" t="s">
        <v>350</v>
      </c>
      <c r="AM97" s="157" t="str">
        <f t="shared" si="13"/>
        <v>R_ES-SA-WatHeat</v>
      </c>
      <c r="AN97" s="157" t="str">
        <f t="shared" si="13"/>
        <v>SH10_11</v>
      </c>
      <c r="AO97" s="157">
        <f t="shared" si="14"/>
        <v>1.71295457469424E-2</v>
      </c>
      <c r="AP97" s="157" t="s">
        <v>18</v>
      </c>
      <c r="AQ97" s="157" t="s">
        <v>193</v>
      </c>
      <c r="AU97" s="157" t="s">
        <v>350</v>
      </c>
      <c r="AV97" s="157" t="str">
        <f t="shared" si="15"/>
        <v>R_ES-SA-WatHeat</v>
      </c>
      <c r="AW97" s="157" t="str">
        <f t="shared" si="15"/>
        <v>SH10_11</v>
      </c>
      <c r="AX97" s="157">
        <f t="shared" si="16"/>
        <v>1.8714885138756202E-2</v>
      </c>
      <c r="AY97" s="157" t="s">
        <v>18</v>
      </c>
      <c r="AZ97" s="157" t="s">
        <v>192</v>
      </c>
      <c r="BD97" s="157" t="s">
        <v>350</v>
      </c>
      <c r="BE97" s="157" t="str">
        <f t="shared" si="17"/>
        <v>R_ES-SA-WatHeat</v>
      </c>
      <c r="BF97" s="157" t="str">
        <f t="shared" si="17"/>
        <v>SH10_11</v>
      </c>
      <c r="BG97" s="157">
        <f t="shared" ref="BG97:BG127" si="21">AO97</f>
        <v>1.71295457469424E-2</v>
      </c>
      <c r="BH97" s="157" t="s">
        <v>18</v>
      </c>
      <c r="BI97" s="157" t="s">
        <v>194</v>
      </c>
      <c r="BM97" s="157" t="s">
        <v>350</v>
      </c>
      <c r="BN97" s="157" t="str">
        <f t="shared" si="18"/>
        <v>R_ES-SA-WatHeat</v>
      </c>
      <c r="BO97" s="157" t="str">
        <f t="shared" si="18"/>
        <v>SH10_11</v>
      </c>
      <c r="BP97" s="157">
        <f t="shared" si="19"/>
        <v>1.8714885138756202E-2</v>
      </c>
      <c r="BQ97" s="157" t="s">
        <v>18</v>
      </c>
      <c r="BR97" s="157" t="s">
        <v>191</v>
      </c>
    </row>
    <row r="98" spans="2:70">
      <c r="B98" s="142"/>
      <c r="C98" s="32"/>
      <c r="D98" s="145"/>
      <c r="E98" s="145"/>
      <c r="F98" s="142"/>
      <c r="G98" s="32"/>
      <c r="H98" s="32"/>
      <c r="K98" s="157" t="s">
        <v>350</v>
      </c>
      <c r="L98" s="157" t="str">
        <f t="shared" si="20"/>
        <v>R_ES-SA-WatHeat</v>
      </c>
      <c r="M98" s="157" t="s">
        <v>394</v>
      </c>
      <c r="N98" s="157">
        <f t="shared" si="8"/>
        <v>1.9354324184005699E-2</v>
      </c>
      <c r="O98" s="157" t="s">
        <v>18</v>
      </c>
      <c r="P98" s="157" t="s">
        <v>195</v>
      </c>
      <c r="T98" s="157" t="s">
        <v>350</v>
      </c>
      <c r="U98" s="157" t="str">
        <f t="shared" si="9"/>
        <v>R_ES-SA-WatHeat</v>
      </c>
      <c r="V98" s="157" t="str">
        <f t="shared" si="9"/>
        <v>SH12_13</v>
      </c>
      <c r="W98" s="157">
        <f t="shared" si="10"/>
        <v>1.8532966353609601E-2</v>
      </c>
      <c r="X98" s="157" t="s">
        <v>18</v>
      </c>
      <c r="Y98" s="157" t="s">
        <v>190</v>
      </c>
      <c r="AC98" s="157" t="s">
        <v>350</v>
      </c>
      <c r="AD98" s="157" t="str">
        <f t="shared" si="11"/>
        <v>R_ES-SA-WatHeat</v>
      </c>
      <c r="AE98" s="157" t="str">
        <f t="shared" si="11"/>
        <v>SH12_13</v>
      </c>
      <c r="AF98" s="157">
        <f t="shared" si="12"/>
        <v>1.5716271906291199E-2</v>
      </c>
      <c r="AG98" s="157" t="s">
        <v>18</v>
      </c>
      <c r="AH98" s="157" t="s">
        <v>196</v>
      </c>
      <c r="AL98" s="157" t="s">
        <v>350</v>
      </c>
      <c r="AM98" s="157" t="str">
        <f t="shared" si="13"/>
        <v>R_ES-SA-WatHeat</v>
      </c>
      <c r="AN98" s="157" t="str">
        <f t="shared" si="13"/>
        <v>SH12_13</v>
      </c>
      <c r="AO98" s="157">
        <f t="shared" si="14"/>
        <v>1.8490958581669801E-2</v>
      </c>
      <c r="AP98" s="157" t="s">
        <v>18</v>
      </c>
      <c r="AQ98" s="157" t="s">
        <v>193</v>
      </c>
      <c r="AU98" s="157" t="s">
        <v>350</v>
      </c>
      <c r="AV98" s="157" t="str">
        <f t="shared" si="15"/>
        <v>R_ES-SA-WatHeat</v>
      </c>
      <c r="AW98" s="157" t="str">
        <f t="shared" si="15"/>
        <v>SH12_13</v>
      </c>
      <c r="AX98" s="157">
        <f t="shared" si="16"/>
        <v>2.13435574080405E-2</v>
      </c>
      <c r="AY98" s="157" t="s">
        <v>18</v>
      </c>
      <c r="AZ98" s="157" t="s">
        <v>192</v>
      </c>
      <c r="BD98" s="157" t="s">
        <v>350</v>
      </c>
      <c r="BE98" s="157" t="str">
        <f t="shared" si="17"/>
        <v>R_ES-SA-WatHeat</v>
      </c>
      <c r="BF98" s="157" t="str">
        <f t="shared" si="17"/>
        <v>SH12_13</v>
      </c>
      <c r="BG98" s="157">
        <f t="shared" si="21"/>
        <v>1.8490958581669801E-2</v>
      </c>
      <c r="BH98" s="157" t="s">
        <v>18</v>
      </c>
      <c r="BI98" s="157" t="s">
        <v>194</v>
      </c>
      <c r="BM98" s="157" t="s">
        <v>350</v>
      </c>
      <c r="BN98" s="157" t="str">
        <f t="shared" si="18"/>
        <v>R_ES-SA-WatHeat</v>
      </c>
      <c r="BO98" s="157" t="str">
        <f t="shared" si="18"/>
        <v>SH12_13</v>
      </c>
      <c r="BP98" s="157">
        <f t="shared" si="19"/>
        <v>2.13435574080405E-2</v>
      </c>
      <c r="BQ98" s="157" t="s">
        <v>18</v>
      </c>
      <c r="BR98" s="157" t="s">
        <v>191</v>
      </c>
    </row>
    <row r="99" spans="2:70">
      <c r="B99" s="142"/>
      <c r="C99" s="32"/>
      <c r="D99" s="145"/>
      <c r="E99" s="145"/>
      <c r="F99" s="142"/>
      <c r="G99" s="32"/>
      <c r="H99" s="32"/>
      <c r="K99" s="158" t="s">
        <v>350</v>
      </c>
      <c r="L99" s="157" t="str">
        <f t="shared" si="20"/>
        <v>R_ES-SA-WatHeat</v>
      </c>
      <c r="M99" s="157" t="s">
        <v>395</v>
      </c>
      <c r="N99" s="157">
        <f t="shared" si="8"/>
        <v>2.04723701496402E-2</v>
      </c>
      <c r="O99" s="157" t="s">
        <v>18</v>
      </c>
      <c r="P99" s="157" t="s">
        <v>195</v>
      </c>
      <c r="T99" s="157" t="s">
        <v>350</v>
      </c>
      <c r="U99" s="157" t="str">
        <f t="shared" si="9"/>
        <v>R_ES-SA-WatHeat</v>
      </c>
      <c r="V99" s="157" t="str">
        <f t="shared" si="9"/>
        <v>SH14_15</v>
      </c>
      <c r="W99" s="157">
        <f t="shared" si="10"/>
        <v>1.8944606533826298E-2</v>
      </c>
      <c r="X99" s="157" t="s">
        <v>18</v>
      </c>
      <c r="Y99" s="157" t="s">
        <v>190</v>
      </c>
      <c r="AC99" s="157" t="s">
        <v>350</v>
      </c>
      <c r="AD99" s="157" t="str">
        <f t="shared" si="11"/>
        <v>R_ES-SA-WatHeat</v>
      </c>
      <c r="AE99" s="157" t="str">
        <f t="shared" si="11"/>
        <v>SH14_15</v>
      </c>
      <c r="AF99" s="157">
        <f t="shared" si="12"/>
        <v>1.81694864820914E-2</v>
      </c>
      <c r="AG99" s="157" t="s">
        <v>18</v>
      </c>
      <c r="AH99" s="157" t="s">
        <v>196</v>
      </c>
      <c r="AL99" s="157" t="s">
        <v>350</v>
      </c>
      <c r="AM99" s="157" t="str">
        <f t="shared" si="13"/>
        <v>R_ES-SA-WatHeat</v>
      </c>
      <c r="AN99" s="157" t="str">
        <f t="shared" si="13"/>
        <v>SH14_15</v>
      </c>
      <c r="AO99" s="157">
        <f t="shared" si="14"/>
        <v>1.9740368004095999E-2</v>
      </c>
      <c r="AP99" s="157" t="s">
        <v>18</v>
      </c>
      <c r="AQ99" s="157" t="s">
        <v>193</v>
      </c>
      <c r="AU99" s="157" t="s">
        <v>350</v>
      </c>
      <c r="AV99" s="157" t="str">
        <f t="shared" si="15"/>
        <v>R_ES-SA-WatHeat</v>
      </c>
      <c r="AW99" s="157" t="str">
        <f t="shared" si="15"/>
        <v>SH14_15</v>
      </c>
      <c r="AX99" s="157">
        <f t="shared" si="16"/>
        <v>2.2952067498314001E-2</v>
      </c>
      <c r="AY99" s="157" t="s">
        <v>18</v>
      </c>
      <c r="AZ99" s="157" t="s">
        <v>192</v>
      </c>
      <c r="BD99" s="157" t="s">
        <v>350</v>
      </c>
      <c r="BE99" s="157" t="str">
        <f t="shared" si="17"/>
        <v>R_ES-SA-WatHeat</v>
      </c>
      <c r="BF99" s="157" t="str">
        <f t="shared" si="17"/>
        <v>SH14_15</v>
      </c>
      <c r="BG99" s="157">
        <f t="shared" si="21"/>
        <v>1.9740368004095999E-2</v>
      </c>
      <c r="BH99" s="157" t="s">
        <v>18</v>
      </c>
      <c r="BI99" s="157" t="s">
        <v>194</v>
      </c>
      <c r="BM99" s="157" t="s">
        <v>350</v>
      </c>
      <c r="BN99" s="157" t="str">
        <f t="shared" si="18"/>
        <v>R_ES-SA-WatHeat</v>
      </c>
      <c r="BO99" s="157" t="str">
        <f t="shared" si="18"/>
        <v>SH14_15</v>
      </c>
      <c r="BP99" s="157">
        <f t="shared" si="19"/>
        <v>2.2952067498314001E-2</v>
      </c>
      <c r="BQ99" s="157" t="s">
        <v>18</v>
      </c>
      <c r="BR99" s="157" t="s">
        <v>191</v>
      </c>
    </row>
    <row r="100" spans="2:70">
      <c r="B100" s="142"/>
      <c r="C100" s="32"/>
      <c r="D100" s="145"/>
      <c r="E100" s="145"/>
      <c r="F100" s="142"/>
      <c r="G100" s="32"/>
      <c r="H100" s="32"/>
      <c r="K100" s="157" t="s">
        <v>350</v>
      </c>
      <c r="L100" s="157" t="str">
        <f t="shared" si="20"/>
        <v>R_ES-SA-WatHeat</v>
      </c>
      <c r="M100" s="157" t="s">
        <v>396</v>
      </c>
      <c r="N100" s="157">
        <f t="shared" si="8"/>
        <v>2.1278922422277999E-2</v>
      </c>
      <c r="O100" s="157" t="s">
        <v>18</v>
      </c>
      <c r="P100" s="157" t="s">
        <v>195</v>
      </c>
      <c r="T100" s="157" t="s">
        <v>350</v>
      </c>
      <c r="U100" s="157" t="str">
        <f t="shared" si="9"/>
        <v>R_ES-SA-WatHeat</v>
      </c>
      <c r="V100" s="157" t="str">
        <f t="shared" si="9"/>
        <v>SH16_17</v>
      </c>
      <c r="W100" s="157">
        <f t="shared" si="10"/>
        <v>1.8793864020136601E-2</v>
      </c>
      <c r="X100" s="157" t="s">
        <v>18</v>
      </c>
      <c r="Y100" s="157" t="s">
        <v>190</v>
      </c>
      <c r="AC100" s="157" t="s">
        <v>350</v>
      </c>
      <c r="AD100" s="157" t="str">
        <f t="shared" si="11"/>
        <v>R_ES-SA-WatHeat</v>
      </c>
      <c r="AE100" s="157" t="str">
        <f t="shared" si="11"/>
        <v>SH16_17</v>
      </c>
      <c r="AF100" s="157">
        <f t="shared" si="12"/>
        <v>1.9938803009038799E-2</v>
      </c>
      <c r="AG100" s="157" t="s">
        <v>18</v>
      </c>
      <c r="AH100" s="157" t="s">
        <v>196</v>
      </c>
      <c r="AL100" s="157" t="s">
        <v>350</v>
      </c>
      <c r="AM100" s="157" t="str">
        <f t="shared" si="13"/>
        <v>R_ES-SA-WatHeat</v>
      </c>
      <c r="AN100" s="157" t="str">
        <f t="shared" si="13"/>
        <v>SH16_17</v>
      </c>
      <c r="AO100" s="157">
        <f t="shared" si="14"/>
        <v>2.0420539746597698E-2</v>
      </c>
      <c r="AP100" s="157" t="s">
        <v>18</v>
      </c>
      <c r="AQ100" s="157" t="s">
        <v>193</v>
      </c>
      <c r="AU100" s="157" t="s">
        <v>350</v>
      </c>
      <c r="AV100" s="157" t="str">
        <f t="shared" si="15"/>
        <v>R_ES-SA-WatHeat</v>
      </c>
      <c r="AW100" s="157" t="str">
        <f t="shared" si="15"/>
        <v>SH16_17</v>
      </c>
      <c r="AX100" s="157">
        <f t="shared" si="16"/>
        <v>2.3710445910745798E-2</v>
      </c>
      <c r="AY100" s="157" t="s">
        <v>18</v>
      </c>
      <c r="AZ100" s="157" t="s">
        <v>192</v>
      </c>
      <c r="BD100" s="157" t="s">
        <v>350</v>
      </c>
      <c r="BE100" s="157" t="str">
        <f t="shared" si="17"/>
        <v>R_ES-SA-WatHeat</v>
      </c>
      <c r="BF100" s="157" t="str">
        <f t="shared" si="17"/>
        <v>SH16_17</v>
      </c>
      <c r="BG100" s="157">
        <f t="shared" si="21"/>
        <v>2.0420539746597698E-2</v>
      </c>
      <c r="BH100" s="157" t="s">
        <v>18</v>
      </c>
      <c r="BI100" s="157" t="s">
        <v>194</v>
      </c>
      <c r="BM100" s="157" t="s">
        <v>350</v>
      </c>
      <c r="BN100" s="157" t="str">
        <f t="shared" si="18"/>
        <v>R_ES-SA-WatHeat</v>
      </c>
      <c r="BO100" s="157" t="str">
        <f t="shared" si="18"/>
        <v>SH16_17</v>
      </c>
      <c r="BP100" s="157">
        <f t="shared" si="19"/>
        <v>2.3710445910745798E-2</v>
      </c>
      <c r="BQ100" s="157" t="s">
        <v>18</v>
      </c>
      <c r="BR100" s="157" t="s">
        <v>191</v>
      </c>
    </row>
    <row r="101" spans="2:70">
      <c r="B101" s="142"/>
      <c r="C101" s="32"/>
      <c r="D101" s="145"/>
      <c r="E101" s="145"/>
      <c r="F101" s="142"/>
      <c r="G101" s="32"/>
      <c r="H101" s="32"/>
      <c r="K101" s="157" t="s">
        <v>350</v>
      </c>
      <c r="L101" s="157" t="str">
        <f t="shared" si="20"/>
        <v>R_ES-SA-WatHeat</v>
      </c>
      <c r="M101" s="157" t="s">
        <v>397</v>
      </c>
      <c r="N101" s="157">
        <f t="shared" si="8"/>
        <v>2.1738834728832701E-2</v>
      </c>
      <c r="O101" s="157" t="s">
        <v>18</v>
      </c>
      <c r="P101" s="157" t="s">
        <v>195</v>
      </c>
      <c r="T101" s="157" t="s">
        <v>350</v>
      </c>
      <c r="U101" s="157" t="str">
        <f t="shared" si="9"/>
        <v>R_ES-SA-WatHeat</v>
      </c>
      <c r="V101" s="157" t="str">
        <f t="shared" si="9"/>
        <v>SH18_19</v>
      </c>
      <c r="W101" s="157">
        <f t="shared" si="10"/>
        <v>1.8929321241404399E-2</v>
      </c>
      <c r="X101" s="157" t="s">
        <v>18</v>
      </c>
      <c r="Y101" s="157" t="s">
        <v>190</v>
      </c>
      <c r="AC101" s="157" t="s">
        <v>350</v>
      </c>
      <c r="AD101" s="157" t="str">
        <f t="shared" si="11"/>
        <v>R_ES-SA-WatHeat</v>
      </c>
      <c r="AE101" s="157" t="str">
        <f t="shared" si="11"/>
        <v>SH18_19</v>
      </c>
      <c r="AF101" s="157">
        <f t="shared" si="12"/>
        <v>2.0595183179265401E-2</v>
      </c>
      <c r="AG101" s="157" t="s">
        <v>18</v>
      </c>
      <c r="AH101" s="157" t="s">
        <v>196</v>
      </c>
      <c r="AL101" s="157" t="s">
        <v>350</v>
      </c>
      <c r="AM101" s="157" t="str">
        <f t="shared" si="13"/>
        <v>R_ES-SA-WatHeat</v>
      </c>
      <c r="AN101" s="157" t="str">
        <f t="shared" si="13"/>
        <v>SH18_19</v>
      </c>
      <c r="AO101" s="157">
        <f t="shared" si="14"/>
        <v>2.06910653610991E-2</v>
      </c>
      <c r="AP101" s="157" t="s">
        <v>18</v>
      </c>
      <c r="AQ101" s="157" t="s">
        <v>193</v>
      </c>
      <c r="AU101" s="157" t="s">
        <v>350</v>
      </c>
      <c r="AV101" s="157" t="str">
        <f t="shared" si="15"/>
        <v>R_ES-SA-WatHeat</v>
      </c>
      <c r="AW101" s="157" t="str">
        <f t="shared" si="15"/>
        <v>SH18_19</v>
      </c>
      <c r="AX101" s="157">
        <f t="shared" si="16"/>
        <v>2.39937611707896E-2</v>
      </c>
      <c r="AY101" s="157" t="s">
        <v>18</v>
      </c>
      <c r="AZ101" s="157" t="s">
        <v>192</v>
      </c>
      <c r="BD101" s="157" t="s">
        <v>350</v>
      </c>
      <c r="BE101" s="157" t="str">
        <f t="shared" si="17"/>
        <v>R_ES-SA-WatHeat</v>
      </c>
      <c r="BF101" s="157" t="str">
        <f t="shared" si="17"/>
        <v>SH18_19</v>
      </c>
      <c r="BG101" s="157">
        <f t="shared" si="21"/>
        <v>2.06910653610991E-2</v>
      </c>
      <c r="BH101" s="157" t="s">
        <v>18</v>
      </c>
      <c r="BI101" s="157" t="s">
        <v>194</v>
      </c>
      <c r="BM101" s="157" t="s">
        <v>350</v>
      </c>
      <c r="BN101" s="157" t="str">
        <f t="shared" si="18"/>
        <v>R_ES-SA-WatHeat</v>
      </c>
      <c r="BO101" s="157" t="str">
        <f t="shared" si="18"/>
        <v>SH18_19</v>
      </c>
      <c r="BP101" s="157">
        <f t="shared" si="19"/>
        <v>2.39937611707896E-2</v>
      </c>
      <c r="BQ101" s="157" t="s">
        <v>18</v>
      </c>
      <c r="BR101" s="157" t="s">
        <v>191</v>
      </c>
    </row>
    <row r="102" spans="2:70">
      <c r="B102" s="142"/>
      <c r="C102" s="32"/>
      <c r="D102" s="145"/>
      <c r="E102" s="145"/>
      <c r="F102" s="142"/>
      <c r="G102" s="32"/>
      <c r="H102" s="32"/>
      <c r="K102" s="157" t="s">
        <v>350</v>
      </c>
      <c r="L102" s="157" t="str">
        <f t="shared" si="20"/>
        <v>R_ES-SA-WatHeat</v>
      </c>
      <c r="M102" s="157" t="s">
        <v>398</v>
      </c>
      <c r="N102" s="157">
        <f t="shared" si="8"/>
        <v>2.1955425621837402E-2</v>
      </c>
      <c r="O102" s="157" t="s">
        <v>18</v>
      </c>
      <c r="P102" s="157" t="s">
        <v>195</v>
      </c>
      <c r="T102" s="157" t="s">
        <v>350</v>
      </c>
      <c r="U102" s="157" t="str">
        <f t="shared" si="9"/>
        <v>R_ES-SA-WatHeat</v>
      </c>
      <c r="V102" s="157" t="str">
        <f t="shared" si="9"/>
        <v>SH20_21</v>
      </c>
      <c r="W102" s="157">
        <f t="shared" si="10"/>
        <v>1.9094689273807398E-2</v>
      </c>
      <c r="X102" s="157" t="s">
        <v>18</v>
      </c>
      <c r="Y102" s="157" t="s">
        <v>190</v>
      </c>
      <c r="AC102" s="157" t="s">
        <v>350</v>
      </c>
      <c r="AD102" s="157" t="str">
        <f t="shared" si="11"/>
        <v>R_ES-SA-WatHeat</v>
      </c>
      <c r="AE102" s="157" t="str">
        <f t="shared" si="11"/>
        <v>SH20_21</v>
      </c>
      <c r="AF102" s="157">
        <f t="shared" si="12"/>
        <v>2.0727377887735401E-2</v>
      </c>
      <c r="AG102" s="157" t="s">
        <v>18</v>
      </c>
      <c r="AH102" s="157" t="s">
        <v>196</v>
      </c>
      <c r="AL102" s="157" t="s">
        <v>350</v>
      </c>
      <c r="AM102" s="157" t="str">
        <f t="shared" si="13"/>
        <v>R_ES-SA-WatHeat</v>
      </c>
      <c r="AN102" s="157" t="str">
        <f t="shared" si="13"/>
        <v>SH20_21</v>
      </c>
      <c r="AO102" s="157">
        <f t="shared" si="14"/>
        <v>2.0963163706567398E-2</v>
      </c>
      <c r="AP102" s="157" t="s">
        <v>18</v>
      </c>
      <c r="AQ102" s="157" t="s">
        <v>193</v>
      </c>
      <c r="AU102" s="157" t="s">
        <v>350</v>
      </c>
      <c r="AV102" s="157" t="str">
        <f t="shared" si="15"/>
        <v>R_ES-SA-WatHeat</v>
      </c>
      <c r="AW102" s="157" t="str">
        <f t="shared" si="15"/>
        <v>SH20_21</v>
      </c>
      <c r="AX102" s="157">
        <f t="shared" si="16"/>
        <v>2.4474825275343101E-2</v>
      </c>
      <c r="AY102" s="157" t="s">
        <v>18</v>
      </c>
      <c r="AZ102" s="157" t="s">
        <v>192</v>
      </c>
      <c r="BD102" s="157" t="s">
        <v>350</v>
      </c>
      <c r="BE102" s="157" t="str">
        <f t="shared" si="17"/>
        <v>R_ES-SA-WatHeat</v>
      </c>
      <c r="BF102" s="157" t="str">
        <f t="shared" si="17"/>
        <v>SH20_21</v>
      </c>
      <c r="BG102" s="157">
        <f t="shared" si="21"/>
        <v>2.0963163706567398E-2</v>
      </c>
      <c r="BH102" s="157" t="s">
        <v>18</v>
      </c>
      <c r="BI102" s="157" t="s">
        <v>194</v>
      </c>
      <c r="BM102" s="157" t="s">
        <v>350</v>
      </c>
      <c r="BN102" s="157" t="str">
        <f t="shared" si="18"/>
        <v>R_ES-SA-WatHeat</v>
      </c>
      <c r="BO102" s="157" t="str">
        <f t="shared" si="18"/>
        <v>SH20_21</v>
      </c>
      <c r="BP102" s="157">
        <f t="shared" si="19"/>
        <v>2.4474825275343101E-2</v>
      </c>
      <c r="BQ102" s="157" t="s">
        <v>18</v>
      </c>
      <c r="BR102" s="157" t="s">
        <v>191</v>
      </c>
    </row>
    <row r="103" spans="2:70">
      <c r="B103" s="142"/>
      <c r="C103" s="32"/>
      <c r="D103" s="145"/>
      <c r="E103" s="145"/>
      <c r="F103" s="142"/>
      <c r="G103" s="32"/>
      <c r="H103" s="32"/>
      <c r="K103" s="158" t="s">
        <v>350</v>
      </c>
      <c r="L103" s="157" t="str">
        <f t="shared" si="20"/>
        <v>R_ES-SA-WatHeat</v>
      </c>
      <c r="M103" s="157" t="s">
        <v>399</v>
      </c>
      <c r="N103" s="157">
        <f t="shared" si="8"/>
        <v>2.2121564224819298E-2</v>
      </c>
      <c r="O103" s="157" t="s">
        <v>18</v>
      </c>
      <c r="P103" s="157" t="s">
        <v>195</v>
      </c>
      <c r="T103" s="157" t="s">
        <v>350</v>
      </c>
      <c r="U103" s="157" t="str">
        <f t="shared" si="9"/>
        <v>R_ES-SA-WatHeat</v>
      </c>
      <c r="V103" s="157" t="str">
        <f t="shared" si="9"/>
        <v>SH22_23</v>
      </c>
      <c r="W103" s="157">
        <f t="shared" si="10"/>
        <v>1.8346618081740301E-2</v>
      </c>
      <c r="X103" s="157" t="s">
        <v>18</v>
      </c>
      <c r="Y103" s="157" t="s">
        <v>190</v>
      </c>
      <c r="AC103" s="157" t="s">
        <v>350</v>
      </c>
      <c r="AD103" s="157" t="str">
        <f t="shared" si="11"/>
        <v>R_ES-SA-WatHeat</v>
      </c>
      <c r="AE103" s="157" t="str">
        <f t="shared" si="11"/>
        <v>SH22_23</v>
      </c>
      <c r="AF103" s="157">
        <f t="shared" si="12"/>
        <v>2.0715755098724298E-2</v>
      </c>
      <c r="AG103" s="157" t="s">
        <v>18</v>
      </c>
      <c r="AH103" s="157" t="s">
        <v>196</v>
      </c>
      <c r="AL103" s="157" t="s">
        <v>350</v>
      </c>
      <c r="AM103" s="157" t="str">
        <f t="shared" si="13"/>
        <v>R_ES-SA-WatHeat</v>
      </c>
      <c r="AN103" s="157" t="str">
        <f t="shared" si="13"/>
        <v>SH22_23</v>
      </c>
      <c r="AO103" s="157">
        <f t="shared" si="14"/>
        <v>2.0777824886440002E-2</v>
      </c>
      <c r="AP103" s="157" t="s">
        <v>18</v>
      </c>
      <c r="AQ103" s="157" t="s">
        <v>193</v>
      </c>
      <c r="AU103" s="157" t="s">
        <v>350</v>
      </c>
      <c r="AV103" s="157" t="str">
        <f t="shared" si="15"/>
        <v>R_ES-SA-WatHeat</v>
      </c>
      <c r="AW103" s="157" t="str">
        <f t="shared" si="15"/>
        <v>SH22_23</v>
      </c>
      <c r="AX103" s="157">
        <f t="shared" si="16"/>
        <v>2.4137396684056199E-2</v>
      </c>
      <c r="AY103" s="157" t="s">
        <v>18</v>
      </c>
      <c r="AZ103" s="157" t="s">
        <v>192</v>
      </c>
      <c r="BD103" s="157" t="s">
        <v>350</v>
      </c>
      <c r="BE103" s="157" t="str">
        <f t="shared" si="17"/>
        <v>R_ES-SA-WatHeat</v>
      </c>
      <c r="BF103" s="157" t="str">
        <f t="shared" si="17"/>
        <v>SH22_23</v>
      </c>
      <c r="BG103" s="157">
        <f t="shared" si="21"/>
        <v>2.0777824886440002E-2</v>
      </c>
      <c r="BH103" s="157" t="s">
        <v>18</v>
      </c>
      <c r="BI103" s="157" t="s">
        <v>194</v>
      </c>
      <c r="BM103" s="157" t="s">
        <v>350</v>
      </c>
      <c r="BN103" s="157" t="str">
        <f t="shared" si="18"/>
        <v>R_ES-SA-WatHeat</v>
      </c>
      <c r="BO103" s="157" t="str">
        <f t="shared" si="18"/>
        <v>SH22_23</v>
      </c>
      <c r="BP103" s="157">
        <f t="shared" si="19"/>
        <v>2.4137396684056199E-2</v>
      </c>
      <c r="BQ103" s="157" t="s">
        <v>18</v>
      </c>
      <c r="BR103" s="157" t="s">
        <v>191</v>
      </c>
    </row>
    <row r="104" spans="2:70">
      <c r="B104" s="142"/>
      <c r="C104" s="32"/>
      <c r="D104" s="145"/>
      <c r="E104" s="145"/>
      <c r="F104" s="142"/>
      <c r="G104" s="32"/>
      <c r="H104" s="32"/>
      <c r="K104" s="157" t="s">
        <v>350</v>
      </c>
      <c r="L104" s="157" t="str">
        <f t="shared" si="20"/>
        <v>R_ES-SA-WatHeat</v>
      </c>
      <c r="M104" s="157" t="s">
        <v>400</v>
      </c>
      <c r="N104" s="157">
        <f t="shared" si="8"/>
        <v>2.1393493175585799E-2</v>
      </c>
      <c r="O104" s="157" t="s">
        <v>18</v>
      </c>
      <c r="P104" s="157" t="s">
        <v>195</v>
      </c>
      <c r="T104" s="157" t="s">
        <v>350</v>
      </c>
      <c r="U104" s="157" t="str">
        <f t="shared" si="9"/>
        <v>R_ES-SA-WatHeat</v>
      </c>
      <c r="V104" s="157" t="str">
        <f t="shared" si="9"/>
        <v>FH0_1</v>
      </c>
      <c r="W104" s="157">
        <f t="shared" si="10"/>
        <v>1.8990015108719401E-2</v>
      </c>
      <c r="X104" s="157" t="s">
        <v>18</v>
      </c>
      <c r="Y104" s="157" t="s">
        <v>190</v>
      </c>
      <c r="AC104" s="157" t="s">
        <v>350</v>
      </c>
      <c r="AD104" s="157" t="str">
        <f t="shared" si="11"/>
        <v>R_ES-SA-WatHeat</v>
      </c>
      <c r="AE104" s="157" t="str">
        <f t="shared" si="11"/>
        <v>FH0_1</v>
      </c>
      <c r="AF104" s="157">
        <f t="shared" si="12"/>
        <v>2.2537708837248201E-2</v>
      </c>
      <c r="AG104" s="157" t="s">
        <v>18</v>
      </c>
      <c r="AH104" s="157" t="s">
        <v>196</v>
      </c>
      <c r="AL104" s="157" t="s">
        <v>350</v>
      </c>
      <c r="AM104" s="157" t="str">
        <f t="shared" si="13"/>
        <v>R_ES-SA-WatHeat</v>
      </c>
      <c r="AN104" s="157" t="str">
        <f t="shared" si="13"/>
        <v>FH0_1</v>
      </c>
      <c r="AO104" s="157">
        <f t="shared" si="14"/>
        <v>2.0828129338260001E-2</v>
      </c>
      <c r="AP104" s="157" t="s">
        <v>18</v>
      </c>
      <c r="AQ104" s="157" t="s">
        <v>193</v>
      </c>
      <c r="AU104" s="157" t="s">
        <v>350</v>
      </c>
      <c r="AV104" s="157" t="str">
        <f t="shared" si="15"/>
        <v>R_ES-SA-WatHeat</v>
      </c>
      <c r="AW104" s="157" t="str">
        <f t="shared" si="15"/>
        <v>FH0_1</v>
      </c>
      <c r="AX104" s="157">
        <f t="shared" si="16"/>
        <v>2.2215848571404202E-2</v>
      </c>
      <c r="AY104" s="157" t="s">
        <v>18</v>
      </c>
      <c r="AZ104" s="157" t="s">
        <v>192</v>
      </c>
      <c r="BD104" s="157" t="s">
        <v>350</v>
      </c>
      <c r="BE104" s="157" t="str">
        <f t="shared" si="17"/>
        <v>R_ES-SA-WatHeat</v>
      </c>
      <c r="BF104" s="157" t="str">
        <f t="shared" si="17"/>
        <v>FH0_1</v>
      </c>
      <c r="BG104" s="157">
        <f t="shared" si="21"/>
        <v>2.0828129338260001E-2</v>
      </c>
      <c r="BH104" s="157" t="s">
        <v>18</v>
      </c>
      <c r="BI104" s="157" t="s">
        <v>194</v>
      </c>
      <c r="BM104" s="157" t="s">
        <v>350</v>
      </c>
      <c r="BN104" s="157" t="str">
        <f t="shared" si="18"/>
        <v>R_ES-SA-WatHeat</v>
      </c>
      <c r="BO104" s="157" t="str">
        <f t="shared" si="18"/>
        <v>FH0_1</v>
      </c>
      <c r="BP104" s="157">
        <f t="shared" si="19"/>
        <v>2.2215848571404202E-2</v>
      </c>
      <c r="BQ104" s="157" t="s">
        <v>18</v>
      </c>
      <c r="BR104" s="157" t="s">
        <v>191</v>
      </c>
    </row>
    <row r="105" spans="2:70">
      <c r="B105" s="142"/>
      <c r="C105" s="32"/>
      <c r="D105" s="145"/>
      <c r="E105" s="145"/>
      <c r="F105" s="142"/>
      <c r="G105" s="32"/>
      <c r="H105" s="32"/>
      <c r="K105" s="157" t="s">
        <v>350</v>
      </c>
      <c r="L105" s="157" t="str">
        <f t="shared" si="20"/>
        <v>R_ES-SA-WatHeat</v>
      </c>
      <c r="M105" s="157" t="s">
        <v>401</v>
      </c>
      <c r="N105" s="157">
        <f t="shared" si="8"/>
        <v>2.1029674486329999E-2</v>
      </c>
      <c r="O105" s="157" t="s">
        <v>18</v>
      </c>
      <c r="P105" s="157" t="s">
        <v>195</v>
      </c>
      <c r="T105" s="157" t="s">
        <v>350</v>
      </c>
      <c r="U105" s="157" t="str">
        <f t="shared" si="9"/>
        <v>R_ES-SA-WatHeat</v>
      </c>
      <c r="V105" s="157" t="str">
        <f t="shared" si="9"/>
        <v>FH2_3</v>
      </c>
      <c r="W105" s="157">
        <f t="shared" si="10"/>
        <v>1.6657232708453401E-2</v>
      </c>
      <c r="X105" s="157" t="s">
        <v>18</v>
      </c>
      <c r="Y105" s="157" t="s">
        <v>190</v>
      </c>
      <c r="AC105" s="157" t="s">
        <v>350</v>
      </c>
      <c r="AD105" s="157" t="str">
        <f t="shared" si="11"/>
        <v>R_ES-SA-WatHeat</v>
      </c>
      <c r="AE105" s="157" t="str">
        <f t="shared" si="11"/>
        <v>FH2_3</v>
      </c>
      <c r="AF105" s="157">
        <f t="shared" si="12"/>
        <v>2.2471121655479001E-2</v>
      </c>
      <c r="AG105" s="157" t="s">
        <v>18</v>
      </c>
      <c r="AH105" s="157" t="s">
        <v>196</v>
      </c>
      <c r="AL105" s="157" t="s">
        <v>350</v>
      </c>
      <c r="AM105" s="157" t="str">
        <f t="shared" si="13"/>
        <v>R_ES-SA-WatHeat</v>
      </c>
      <c r="AN105" s="157" t="str">
        <f t="shared" si="13"/>
        <v>FH2_3</v>
      </c>
      <c r="AO105" s="157">
        <f t="shared" si="14"/>
        <v>1.96922594663782E-2</v>
      </c>
      <c r="AP105" s="157" t="s">
        <v>18</v>
      </c>
      <c r="AQ105" s="157" t="s">
        <v>193</v>
      </c>
      <c r="AU105" s="157" t="s">
        <v>350</v>
      </c>
      <c r="AV105" s="157" t="str">
        <f t="shared" si="15"/>
        <v>R_ES-SA-WatHeat</v>
      </c>
      <c r="AW105" s="157" t="str">
        <f t="shared" si="15"/>
        <v>FH2_3</v>
      </c>
      <c r="AX105" s="157">
        <f t="shared" si="16"/>
        <v>2.00672016482474E-2</v>
      </c>
      <c r="AY105" s="157" t="s">
        <v>18</v>
      </c>
      <c r="AZ105" s="157" t="s">
        <v>192</v>
      </c>
      <c r="BD105" s="157" t="s">
        <v>350</v>
      </c>
      <c r="BE105" s="157" t="str">
        <f t="shared" si="17"/>
        <v>R_ES-SA-WatHeat</v>
      </c>
      <c r="BF105" s="157" t="str">
        <f t="shared" si="17"/>
        <v>FH2_3</v>
      </c>
      <c r="BG105" s="157">
        <f t="shared" si="21"/>
        <v>1.96922594663782E-2</v>
      </c>
      <c r="BH105" s="157" t="s">
        <v>18</v>
      </c>
      <c r="BI105" s="157" t="s">
        <v>194</v>
      </c>
      <c r="BM105" s="157" t="s">
        <v>350</v>
      </c>
      <c r="BN105" s="157" t="str">
        <f t="shared" si="18"/>
        <v>R_ES-SA-WatHeat</v>
      </c>
      <c r="BO105" s="157" t="str">
        <f t="shared" si="18"/>
        <v>FH2_3</v>
      </c>
      <c r="BP105" s="157">
        <f t="shared" si="19"/>
        <v>2.00672016482474E-2</v>
      </c>
      <c r="BQ105" s="157" t="s">
        <v>18</v>
      </c>
      <c r="BR105" s="157" t="s">
        <v>191</v>
      </c>
    </row>
    <row r="106" spans="2:70">
      <c r="B106" s="142"/>
      <c r="C106" s="32"/>
      <c r="D106" s="145"/>
      <c r="E106" s="145"/>
      <c r="F106" s="142"/>
      <c r="G106" s="32"/>
      <c r="H106" s="32"/>
      <c r="K106" s="157" t="s">
        <v>350</v>
      </c>
      <c r="L106" s="157" t="str">
        <f t="shared" si="20"/>
        <v>R_ES-SA-WatHeat</v>
      </c>
      <c r="M106" s="157" t="s">
        <v>402</v>
      </c>
      <c r="N106" s="157">
        <f t="shared" si="8"/>
        <v>2.01116701113584E-2</v>
      </c>
      <c r="O106" s="157" t="s">
        <v>18</v>
      </c>
      <c r="P106" s="157" t="s">
        <v>195</v>
      </c>
      <c r="T106" s="157" t="s">
        <v>350</v>
      </c>
      <c r="U106" s="157" t="str">
        <f t="shared" si="9"/>
        <v>R_ES-SA-WatHeat</v>
      </c>
      <c r="V106" s="157" t="str">
        <f t="shared" si="9"/>
        <v>FH4_5</v>
      </c>
      <c r="W106" s="157">
        <f t="shared" si="10"/>
        <v>1.58290452354489E-2</v>
      </c>
      <c r="X106" s="157" t="s">
        <v>18</v>
      </c>
      <c r="Y106" s="157" t="s">
        <v>190</v>
      </c>
      <c r="AC106" s="157" t="s">
        <v>350</v>
      </c>
      <c r="AD106" s="157" t="str">
        <f t="shared" si="11"/>
        <v>R_ES-SA-WatHeat</v>
      </c>
      <c r="AE106" s="157" t="str">
        <f t="shared" si="11"/>
        <v>FH4_5</v>
      </c>
      <c r="AF106" s="157">
        <f t="shared" si="12"/>
        <v>2.0924688349934099E-2</v>
      </c>
      <c r="AG106" s="157" t="s">
        <v>18</v>
      </c>
      <c r="AH106" s="157" t="s">
        <v>196</v>
      </c>
      <c r="AL106" s="157" t="s">
        <v>350</v>
      </c>
      <c r="AM106" s="157" t="str">
        <f t="shared" si="13"/>
        <v>R_ES-SA-WatHeat</v>
      </c>
      <c r="AN106" s="157" t="str">
        <f t="shared" si="13"/>
        <v>FH4_5</v>
      </c>
      <c r="AO106" s="157">
        <f t="shared" si="14"/>
        <v>1.85404013701219E-2</v>
      </c>
      <c r="AP106" s="157" t="s">
        <v>18</v>
      </c>
      <c r="AQ106" s="157" t="s">
        <v>193</v>
      </c>
      <c r="AU106" s="157" t="s">
        <v>350</v>
      </c>
      <c r="AV106" s="157" t="str">
        <f t="shared" si="15"/>
        <v>R_ES-SA-WatHeat</v>
      </c>
      <c r="AW106" s="157" t="str">
        <f t="shared" si="15"/>
        <v>FH4_5</v>
      </c>
      <c r="AX106" s="157">
        <f t="shared" si="16"/>
        <v>1.7787724329452501E-2</v>
      </c>
      <c r="AY106" s="157" t="s">
        <v>18</v>
      </c>
      <c r="AZ106" s="157" t="s">
        <v>192</v>
      </c>
      <c r="BD106" s="157" t="s">
        <v>350</v>
      </c>
      <c r="BE106" s="157" t="str">
        <f t="shared" si="17"/>
        <v>R_ES-SA-WatHeat</v>
      </c>
      <c r="BF106" s="157" t="str">
        <f t="shared" si="17"/>
        <v>FH4_5</v>
      </c>
      <c r="BG106" s="157">
        <f t="shared" si="21"/>
        <v>1.85404013701219E-2</v>
      </c>
      <c r="BH106" s="157" t="s">
        <v>18</v>
      </c>
      <c r="BI106" s="157" t="s">
        <v>194</v>
      </c>
      <c r="BM106" s="157" t="s">
        <v>350</v>
      </c>
      <c r="BN106" s="157" t="str">
        <f t="shared" si="18"/>
        <v>R_ES-SA-WatHeat</v>
      </c>
      <c r="BO106" s="157" t="str">
        <f t="shared" si="18"/>
        <v>FH4_5</v>
      </c>
      <c r="BP106" s="157">
        <f t="shared" si="19"/>
        <v>1.7787724329452501E-2</v>
      </c>
      <c r="BQ106" s="157" t="s">
        <v>18</v>
      </c>
      <c r="BR106" s="157" t="s">
        <v>191</v>
      </c>
    </row>
    <row r="107" spans="2:70">
      <c r="B107" s="142"/>
      <c r="C107" s="32"/>
      <c r="D107" s="145"/>
      <c r="E107" s="145"/>
      <c r="F107" s="142"/>
      <c r="G107" s="32"/>
      <c r="H107" s="32"/>
      <c r="K107" s="158" t="s">
        <v>350</v>
      </c>
      <c r="L107" s="157" t="str">
        <f t="shared" si="20"/>
        <v>R_ES-SA-WatHeat</v>
      </c>
      <c r="M107" s="157" t="s">
        <v>403</v>
      </c>
      <c r="N107" s="157">
        <f t="shared" si="8"/>
        <v>1.9209922204757798E-2</v>
      </c>
      <c r="O107" s="157" t="s">
        <v>18</v>
      </c>
      <c r="P107" s="157" t="s">
        <v>195</v>
      </c>
      <c r="T107" s="157" t="s">
        <v>350</v>
      </c>
      <c r="U107" s="157" t="str">
        <f t="shared" si="9"/>
        <v>R_ES-SA-WatHeat</v>
      </c>
      <c r="V107" s="157" t="str">
        <f t="shared" si="9"/>
        <v>FH6_7</v>
      </c>
      <c r="W107" s="157">
        <f t="shared" si="10"/>
        <v>1.5902462124874499E-2</v>
      </c>
      <c r="X107" s="157" t="s">
        <v>18</v>
      </c>
      <c r="Y107" s="157" t="s">
        <v>190</v>
      </c>
      <c r="AC107" s="157" t="s">
        <v>350</v>
      </c>
      <c r="AD107" s="157" t="str">
        <f t="shared" si="11"/>
        <v>R_ES-SA-WatHeat</v>
      </c>
      <c r="AE107" s="157" t="str">
        <f t="shared" si="11"/>
        <v>FH6_7</v>
      </c>
      <c r="AF107" s="157">
        <f t="shared" si="12"/>
        <v>1.8408075869719199E-2</v>
      </c>
      <c r="AG107" s="157" t="s">
        <v>18</v>
      </c>
      <c r="AH107" s="157" t="s">
        <v>196</v>
      </c>
      <c r="AL107" s="157" t="s">
        <v>350</v>
      </c>
      <c r="AM107" s="157" t="str">
        <f t="shared" si="13"/>
        <v>R_ES-SA-WatHeat</v>
      </c>
      <c r="AN107" s="157" t="str">
        <f t="shared" si="13"/>
        <v>FH6_7</v>
      </c>
      <c r="AO107" s="157">
        <f t="shared" si="14"/>
        <v>1.75903530927638E-2</v>
      </c>
      <c r="AP107" s="157" t="s">
        <v>18</v>
      </c>
      <c r="AQ107" s="157" t="s">
        <v>193</v>
      </c>
      <c r="AU107" s="157" t="s">
        <v>350</v>
      </c>
      <c r="AV107" s="157" t="str">
        <f t="shared" si="15"/>
        <v>R_ES-SA-WatHeat</v>
      </c>
      <c r="AW107" s="157" t="str">
        <f t="shared" si="15"/>
        <v>FH6_7</v>
      </c>
      <c r="AX107" s="157">
        <f t="shared" si="16"/>
        <v>1.6594507840248698E-2</v>
      </c>
      <c r="AY107" s="157" t="s">
        <v>18</v>
      </c>
      <c r="AZ107" s="157" t="s">
        <v>192</v>
      </c>
      <c r="BD107" s="157" t="s">
        <v>350</v>
      </c>
      <c r="BE107" s="157" t="str">
        <f t="shared" si="17"/>
        <v>R_ES-SA-WatHeat</v>
      </c>
      <c r="BF107" s="157" t="str">
        <f t="shared" si="17"/>
        <v>FH6_7</v>
      </c>
      <c r="BG107" s="157">
        <f t="shared" si="21"/>
        <v>1.75903530927638E-2</v>
      </c>
      <c r="BH107" s="157" t="s">
        <v>18</v>
      </c>
      <c r="BI107" s="157" t="s">
        <v>194</v>
      </c>
      <c r="BM107" s="157" t="s">
        <v>350</v>
      </c>
      <c r="BN107" s="157" t="str">
        <f t="shared" si="18"/>
        <v>R_ES-SA-WatHeat</v>
      </c>
      <c r="BO107" s="157" t="str">
        <f t="shared" si="18"/>
        <v>FH6_7</v>
      </c>
      <c r="BP107" s="157">
        <f t="shared" si="19"/>
        <v>1.6594507840248698E-2</v>
      </c>
      <c r="BQ107" s="157" t="s">
        <v>18</v>
      </c>
      <c r="BR107" s="157" t="s">
        <v>191</v>
      </c>
    </row>
    <row r="108" spans="2:70">
      <c r="B108" s="142"/>
      <c r="C108" s="32"/>
      <c r="D108" s="145"/>
      <c r="E108" s="145"/>
      <c r="F108" s="142"/>
      <c r="G108" s="32"/>
      <c r="H108" s="32"/>
      <c r="K108" s="157" t="s">
        <v>350</v>
      </c>
      <c r="L108" s="157" t="str">
        <f t="shared" si="20"/>
        <v>R_ES-SA-WatHeat</v>
      </c>
      <c r="M108" s="157" t="s">
        <v>404</v>
      </c>
      <c r="N108" s="157">
        <f t="shared" si="8"/>
        <v>1.8841834190356999E-2</v>
      </c>
      <c r="O108" s="157" t="s">
        <v>18</v>
      </c>
      <c r="P108" s="157" t="s">
        <v>195</v>
      </c>
      <c r="T108" s="157" t="s">
        <v>350</v>
      </c>
      <c r="U108" s="157" t="str">
        <f t="shared" si="9"/>
        <v>R_ES-SA-WatHeat</v>
      </c>
      <c r="V108" s="157" t="str">
        <f t="shared" si="9"/>
        <v>FH8_9</v>
      </c>
      <c r="W108" s="157">
        <f t="shared" si="10"/>
        <v>1.7105236665912599E-2</v>
      </c>
      <c r="X108" s="157" t="s">
        <v>18</v>
      </c>
      <c r="Y108" s="157" t="s">
        <v>190</v>
      </c>
      <c r="AC108" s="157" t="s">
        <v>350</v>
      </c>
      <c r="AD108" s="157" t="str">
        <f t="shared" si="11"/>
        <v>R_ES-SA-WatHeat</v>
      </c>
      <c r="AE108" s="157" t="str">
        <f t="shared" si="11"/>
        <v>FH8_9</v>
      </c>
      <c r="AF108" s="157">
        <f t="shared" si="12"/>
        <v>1.69703204195258E-2</v>
      </c>
      <c r="AG108" s="157" t="s">
        <v>18</v>
      </c>
      <c r="AH108" s="157" t="s">
        <v>196</v>
      </c>
      <c r="AL108" s="157" t="s">
        <v>350</v>
      </c>
      <c r="AM108" s="157" t="str">
        <f t="shared" si="13"/>
        <v>R_ES-SA-WatHeat</v>
      </c>
      <c r="AN108" s="157" t="str">
        <f t="shared" si="13"/>
        <v>FH8_9</v>
      </c>
      <c r="AO108" s="157">
        <f t="shared" si="14"/>
        <v>1.7469867163884701E-2</v>
      </c>
      <c r="AP108" s="157" t="s">
        <v>18</v>
      </c>
      <c r="AQ108" s="157" t="s">
        <v>193</v>
      </c>
      <c r="AU108" s="157" t="s">
        <v>350</v>
      </c>
      <c r="AV108" s="157" t="str">
        <f t="shared" si="15"/>
        <v>R_ES-SA-WatHeat</v>
      </c>
      <c r="AW108" s="157" t="str">
        <f t="shared" si="15"/>
        <v>FH8_9</v>
      </c>
      <c r="AX108" s="157">
        <f t="shared" si="16"/>
        <v>1.6512257912117301E-2</v>
      </c>
      <c r="AY108" s="157" t="s">
        <v>18</v>
      </c>
      <c r="AZ108" s="157" t="s">
        <v>192</v>
      </c>
      <c r="BD108" s="157" t="s">
        <v>350</v>
      </c>
      <c r="BE108" s="157" t="str">
        <f t="shared" si="17"/>
        <v>R_ES-SA-WatHeat</v>
      </c>
      <c r="BF108" s="157" t="str">
        <f t="shared" si="17"/>
        <v>FH8_9</v>
      </c>
      <c r="BG108" s="157">
        <f t="shared" si="21"/>
        <v>1.7469867163884701E-2</v>
      </c>
      <c r="BH108" s="157" t="s">
        <v>18</v>
      </c>
      <c r="BI108" s="157" t="s">
        <v>194</v>
      </c>
      <c r="BM108" s="157" t="s">
        <v>350</v>
      </c>
      <c r="BN108" s="157" t="str">
        <f t="shared" si="18"/>
        <v>R_ES-SA-WatHeat</v>
      </c>
      <c r="BO108" s="157" t="str">
        <f t="shared" si="18"/>
        <v>FH8_9</v>
      </c>
      <c r="BP108" s="157">
        <f t="shared" si="19"/>
        <v>1.6512257912117301E-2</v>
      </c>
      <c r="BQ108" s="157" t="s">
        <v>18</v>
      </c>
      <c r="BR108" s="157" t="s">
        <v>191</v>
      </c>
    </row>
    <row r="109" spans="2:70">
      <c r="B109" s="142"/>
      <c r="C109" s="32"/>
      <c r="D109" s="145"/>
      <c r="E109" s="145"/>
      <c r="F109" s="142"/>
      <c r="G109" s="32"/>
      <c r="H109" s="32"/>
      <c r="K109" s="157" t="s">
        <v>350</v>
      </c>
      <c r="L109" s="157" t="str">
        <f t="shared" si="20"/>
        <v>R_ES-SA-WatHeat</v>
      </c>
      <c r="M109" s="157" t="s">
        <v>405</v>
      </c>
      <c r="N109" s="157">
        <f t="shared" si="8"/>
        <v>1.8935669933152901E-2</v>
      </c>
      <c r="O109" s="157" t="s">
        <v>18</v>
      </c>
      <c r="P109" s="157" t="s">
        <v>195</v>
      </c>
      <c r="T109" s="157" t="s">
        <v>350</v>
      </c>
      <c r="U109" s="157" t="str">
        <f t="shared" si="9"/>
        <v>R_ES-SA-WatHeat</v>
      </c>
      <c r="V109" s="157" t="str">
        <f t="shared" si="9"/>
        <v>FH10_11</v>
      </c>
      <c r="W109" s="157">
        <f t="shared" si="10"/>
        <v>1.98225161188549E-2</v>
      </c>
      <c r="X109" s="157" t="s">
        <v>18</v>
      </c>
      <c r="Y109" s="157" t="s">
        <v>190</v>
      </c>
      <c r="AC109" s="157" t="s">
        <v>350</v>
      </c>
      <c r="AD109" s="157" t="str">
        <f t="shared" si="11"/>
        <v>R_ES-SA-WatHeat</v>
      </c>
      <c r="AE109" s="157" t="str">
        <f t="shared" si="11"/>
        <v>FH10_11</v>
      </c>
      <c r="AF109" s="157">
        <f t="shared" si="12"/>
        <v>1.66723480117681E-2</v>
      </c>
      <c r="AG109" s="157" t="s">
        <v>18</v>
      </c>
      <c r="AH109" s="157" t="s">
        <v>196</v>
      </c>
      <c r="AL109" s="157" t="s">
        <v>350</v>
      </c>
      <c r="AM109" s="157" t="str">
        <f t="shared" si="13"/>
        <v>R_ES-SA-WatHeat</v>
      </c>
      <c r="AN109" s="157" t="str">
        <f t="shared" si="13"/>
        <v>FH10_11</v>
      </c>
      <c r="AO109" s="157">
        <f t="shared" si="14"/>
        <v>1.8548115811417298E-2</v>
      </c>
      <c r="AP109" s="157" t="s">
        <v>18</v>
      </c>
      <c r="AQ109" s="157" t="s">
        <v>193</v>
      </c>
      <c r="AU109" s="157" t="s">
        <v>350</v>
      </c>
      <c r="AV109" s="157" t="str">
        <f t="shared" si="15"/>
        <v>R_ES-SA-WatHeat</v>
      </c>
      <c r="AW109" s="157" t="str">
        <f t="shared" si="15"/>
        <v>FH10_11</v>
      </c>
      <c r="AX109" s="157">
        <f t="shared" si="16"/>
        <v>1.82536626877173E-2</v>
      </c>
      <c r="AY109" s="157" t="s">
        <v>18</v>
      </c>
      <c r="AZ109" s="157" t="s">
        <v>192</v>
      </c>
      <c r="BD109" s="157" t="s">
        <v>350</v>
      </c>
      <c r="BE109" s="157" t="str">
        <f t="shared" si="17"/>
        <v>R_ES-SA-WatHeat</v>
      </c>
      <c r="BF109" s="157" t="str">
        <f t="shared" si="17"/>
        <v>FH10_11</v>
      </c>
      <c r="BG109" s="157">
        <f t="shared" si="21"/>
        <v>1.8548115811417298E-2</v>
      </c>
      <c r="BH109" s="157" t="s">
        <v>18</v>
      </c>
      <c r="BI109" s="157" t="s">
        <v>194</v>
      </c>
      <c r="BM109" s="157" t="s">
        <v>350</v>
      </c>
      <c r="BN109" s="157" t="str">
        <f t="shared" si="18"/>
        <v>R_ES-SA-WatHeat</v>
      </c>
      <c r="BO109" s="157" t="str">
        <f t="shared" si="18"/>
        <v>FH10_11</v>
      </c>
      <c r="BP109" s="157">
        <f t="shared" si="19"/>
        <v>1.82536626877173E-2</v>
      </c>
      <c r="BQ109" s="157" t="s">
        <v>18</v>
      </c>
      <c r="BR109" s="157" t="s">
        <v>191</v>
      </c>
    </row>
    <row r="110" spans="2:70">
      <c r="B110" s="142"/>
      <c r="C110" s="32"/>
      <c r="D110" s="145"/>
      <c r="E110" s="145"/>
      <c r="F110" s="142"/>
      <c r="G110" s="32"/>
      <c r="H110" s="32"/>
      <c r="K110" s="157" t="s">
        <v>350</v>
      </c>
      <c r="L110" s="157" t="str">
        <f t="shared" si="20"/>
        <v>R_ES-SA-WatHeat</v>
      </c>
      <c r="M110" s="157" t="s">
        <v>406</v>
      </c>
      <c r="N110" s="157">
        <f t="shared" si="8"/>
        <v>1.98847069007047E-2</v>
      </c>
      <c r="O110" s="157" t="s">
        <v>18</v>
      </c>
      <c r="P110" s="157" t="s">
        <v>195</v>
      </c>
      <c r="T110" s="157" t="s">
        <v>350</v>
      </c>
      <c r="U110" s="157" t="str">
        <f t="shared" si="9"/>
        <v>R_ES-SA-WatHeat</v>
      </c>
      <c r="V110" s="157" t="str">
        <f t="shared" si="9"/>
        <v>FH12_13</v>
      </c>
      <c r="W110" s="157">
        <f t="shared" si="10"/>
        <v>2.05767152130325E-2</v>
      </c>
      <c r="X110" s="157" t="s">
        <v>18</v>
      </c>
      <c r="Y110" s="157" t="s">
        <v>190</v>
      </c>
      <c r="AC110" s="157" t="s">
        <v>350</v>
      </c>
      <c r="AD110" s="157" t="str">
        <f t="shared" si="11"/>
        <v>R_ES-SA-WatHeat</v>
      </c>
      <c r="AE110" s="157" t="str">
        <f t="shared" si="11"/>
        <v>FH12_13</v>
      </c>
      <c r="AF110" s="157">
        <f t="shared" si="12"/>
        <v>1.7899394766943098E-2</v>
      </c>
      <c r="AG110" s="157" t="s">
        <v>18</v>
      </c>
      <c r="AH110" s="157" t="s">
        <v>196</v>
      </c>
      <c r="AL110" s="157" t="s">
        <v>350</v>
      </c>
      <c r="AM110" s="157" t="str">
        <f t="shared" si="13"/>
        <v>R_ES-SA-WatHeat</v>
      </c>
      <c r="AN110" s="157" t="str">
        <f t="shared" si="13"/>
        <v>FH12_13</v>
      </c>
      <c r="AO110" s="157">
        <f t="shared" si="14"/>
        <v>1.97346377775574E-2</v>
      </c>
      <c r="AP110" s="157" t="s">
        <v>18</v>
      </c>
      <c r="AQ110" s="157" t="s">
        <v>193</v>
      </c>
      <c r="AU110" s="157" t="s">
        <v>350</v>
      </c>
      <c r="AV110" s="157" t="str">
        <f t="shared" si="15"/>
        <v>R_ES-SA-WatHeat</v>
      </c>
      <c r="AW110" s="157" t="str">
        <f t="shared" si="15"/>
        <v>FH12_13</v>
      </c>
      <c r="AX110" s="157">
        <f t="shared" si="16"/>
        <v>2.0262699404647901E-2</v>
      </c>
      <c r="AY110" s="157" t="s">
        <v>18</v>
      </c>
      <c r="AZ110" s="157" t="s">
        <v>192</v>
      </c>
      <c r="BD110" s="157" t="s">
        <v>350</v>
      </c>
      <c r="BE110" s="157" t="str">
        <f t="shared" si="17"/>
        <v>R_ES-SA-WatHeat</v>
      </c>
      <c r="BF110" s="157" t="str">
        <f t="shared" si="17"/>
        <v>FH12_13</v>
      </c>
      <c r="BG110" s="157">
        <f t="shared" si="21"/>
        <v>1.97346377775574E-2</v>
      </c>
      <c r="BH110" s="157" t="s">
        <v>18</v>
      </c>
      <c r="BI110" s="157" t="s">
        <v>194</v>
      </c>
      <c r="BM110" s="157" t="s">
        <v>350</v>
      </c>
      <c r="BN110" s="157" t="str">
        <f t="shared" si="18"/>
        <v>R_ES-SA-WatHeat</v>
      </c>
      <c r="BO110" s="157" t="str">
        <f t="shared" si="18"/>
        <v>FH12_13</v>
      </c>
      <c r="BP110" s="157">
        <f t="shared" si="19"/>
        <v>2.0262699404647901E-2</v>
      </c>
      <c r="BQ110" s="157" t="s">
        <v>18</v>
      </c>
      <c r="BR110" s="157" t="s">
        <v>191</v>
      </c>
    </row>
    <row r="111" spans="2:70">
      <c r="B111" s="142"/>
      <c r="C111" s="32"/>
      <c r="D111" s="145"/>
      <c r="E111" s="145"/>
      <c r="F111" s="142"/>
      <c r="G111" s="32"/>
      <c r="H111" s="32"/>
      <c r="K111" s="158" t="s">
        <v>350</v>
      </c>
      <c r="L111" s="157" t="str">
        <f t="shared" si="20"/>
        <v>R_ES-SA-WatHeat</v>
      </c>
      <c r="M111" s="157" t="s">
        <v>407</v>
      </c>
      <c r="N111" s="157">
        <f t="shared" si="8"/>
        <v>2.0838990619720801E-2</v>
      </c>
      <c r="O111" s="157" t="s">
        <v>18</v>
      </c>
      <c r="P111" s="157" t="s">
        <v>195</v>
      </c>
      <c r="T111" s="157" t="s">
        <v>350</v>
      </c>
      <c r="U111" s="157" t="str">
        <f t="shared" si="9"/>
        <v>R_ES-SA-WatHeat</v>
      </c>
      <c r="V111" s="157" t="str">
        <f t="shared" si="9"/>
        <v>FH14_15</v>
      </c>
      <c r="W111" s="157">
        <f t="shared" si="10"/>
        <v>2.0134412075970901E-2</v>
      </c>
      <c r="X111" s="157" t="s">
        <v>18</v>
      </c>
      <c r="Y111" s="157" t="s">
        <v>190</v>
      </c>
      <c r="AC111" s="157" t="s">
        <v>350</v>
      </c>
      <c r="AD111" s="157" t="str">
        <f t="shared" si="11"/>
        <v>R_ES-SA-WatHeat</v>
      </c>
      <c r="AE111" s="157" t="str">
        <f t="shared" si="11"/>
        <v>FH14_15</v>
      </c>
      <c r="AF111" s="157">
        <f t="shared" si="12"/>
        <v>2.07530234250215E-2</v>
      </c>
      <c r="AG111" s="157" t="s">
        <v>18</v>
      </c>
      <c r="AH111" s="157" t="s">
        <v>196</v>
      </c>
      <c r="AL111" s="157" t="s">
        <v>350</v>
      </c>
      <c r="AM111" s="157" t="str">
        <f t="shared" si="13"/>
        <v>R_ES-SA-WatHeat</v>
      </c>
      <c r="AN111" s="157" t="str">
        <f t="shared" si="13"/>
        <v>FH14_15</v>
      </c>
      <c r="AO111" s="157">
        <f t="shared" si="14"/>
        <v>2.0621254467741299E-2</v>
      </c>
      <c r="AP111" s="157" t="s">
        <v>18</v>
      </c>
      <c r="AQ111" s="157" t="s">
        <v>193</v>
      </c>
      <c r="AU111" s="157" t="s">
        <v>350</v>
      </c>
      <c r="AV111" s="157" t="str">
        <f t="shared" si="15"/>
        <v>R_ES-SA-WatHeat</v>
      </c>
      <c r="AW111" s="157" t="str">
        <f t="shared" si="15"/>
        <v>FH14_15</v>
      </c>
      <c r="AX111" s="157">
        <f t="shared" si="16"/>
        <v>2.1172817979268701E-2</v>
      </c>
      <c r="AY111" s="157" t="s">
        <v>18</v>
      </c>
      <c r="AZ111" s="157" t="s">
        <v>192</v>
      </c>
      <c r="BD111" s="157" t="s">
        <v>350</v>
      </c>
      <c r="BE111" s="157" t="str">
        <f t="shared" si="17"/>
        <v>R_ES-SA-WatHeat</v>
      </c>
      <c r="BF111" s="157" t="str">
        <f t="shared" si="17"/>
        <v>FH14_15</v>
      </c>
      <c r="BG111" s="157">
        <f t="shared" si="21"/>
        <v>2.0621254467741299E-2</v>
      </c>
      <c r="BH111" s="157" t="s">
        <v>18</v>
      </c>
      <c r="BI111" s="157" t="s">
        <v>194</v>
      </c>
      <c r="BM111" s="157" t="s">
        <v>350</v>
      </c>
      <c r="BN111" s="157" t="str">
        <f t="shared" si="18"/>
        <v>R_ES-SA-WatHeat</v>
      </c>
      <c r="BO111" s="157" t="str">
        <f t="shared" si="18"/>
        <v>FH14_15</v>
      </c>
      <c r="BP111" s="157">
        <f t="shared" si="19"/>
        <v>2.1172817979268701E-2</v>
      </c>
      <c r="BQ111" s="157" t="s">
        <v>18</v>
      </c>
      <c r="BR111" s="157" t="s">
        <v>191</v>
      </c>
    </row>
    <row r="112" spans="2:70">
      <c r="B112" s="142"/>
      <c r="C112" s="32"/>
      <c r="D112" s="145"/>
      <c r="E112" s="145"/>
      <c r="F112" s="142"/>
      <c r="G112" s="32"/>
      <c r="H112" s="32"/>
      <c r="K112" s="157" t="s">
        <v>350</v>
      </c>
      <c r="L112" s="157" t="str">
        <f t="shared" si="20"/>
        <v>R_ES-SA-WatHeat</v>
      </c>
      <c r="M112" s="157" t="s">
        <v>408</v>
      </c>
      <c r="N112" s="157">
        <f t="shared" si="8"/>
        <v>2.11595818818846E-2</v>
      </c>
      <c r="O112" s="157" t="s">
        <v>18</v>
      </c>
      <c r="P112" s="157" t="s">
        <v>195</v>
      </c>
      <c r="T112" s="157" t="s">
        <v>350</v>
      </c>
      <c r="U112" s="157" t="str">
        <f t="shared" si="9"/>
        <v>R_ES-SA-WatHeat</v>
      </c>
      <c r="V112" s="157" t="str">
        <f t="shared" si="9"/>
        <v>FH16_17</v>
      </c>
      <c r="W112" s="157">
        <f t="shared" si="10"/>
        <v>1.9900470527555999E-2</v>
      </c>
      <c r="X112" s="157" t="s">
        <v>18</v>
      </c>
      <c r="Y112" s="157" t="s">
        <v>190</v>
      </c>
      <c r="AC112" s="157" t="s">
        <v>350</v>
      </c>
      <c r="AD112" s="157" t="str">
        <f t="shared" ref="AD112:AE127" si="22">U112</f>
        <v>R_ES-SA-WatHeat</v>
      </c>
      <c r="AE112" s="157" t="str">
        <f t="shared" si="22"/>
        <v>FH16_17</v>
      </c>
      <c r="AF112" s="157">
        <f t="shared" si="12"/>
        <v>2.1834856434323001E-2</v>
      </c>
      <c r="AG112" s="157" t="s">
        <v>18</v>
      </c>
      <c r="AH112" s="157" t="s">
        <v>196</v>
      </c>
      <c r="AL112" s="157" t="s">
        <v>350</v>
      </c>
      <c r="AM112" s="157" t="str">
        <f t="shared" ref="AM112:AN127" si="23">AD112</f>
        <v>R_ES-SA-WatHeat</v>
      </c>
      <c r="AN112" s="157" t="str">
        <f t="shared" si="23"/>
        <v>FH16_17</v>
      </c>
      <c r="AO112" s="157">
        <f t="shared" si="14"/>
        <v>2.0861762903381698E-2</v>
      </c>
      <c r="AP112" s="157" t="s">
        <v>18</v>
      </c>
      <c r="AQ112" s="157" t="s">
        <v>193</v>
      </c>
      <c r="AU112" s="157" t="s">
        <v>350</v>
      </c>
      <c r="AV112" s="157" t="str">
        <f t="shared" ref="AV112:AW127" si="24">AM112</f>
        <v>R_ES-SA-WatHeat</v>
      </c>
      <c r="AW112" s="157" t="str">
        <f t="shared" si="24"/>
        <v>FH16_17</v>
      </c>
      <c r="AX112" s="157">
        <f t="shared" si="16"/>
        <v>2.13427940914599E-2</v>
      </c>
      <c r="AY112" s="157" t="s">
        <v>18</v>
      </c>
      <c r="AZ112" s="157" t="s">
        <v>192</v>
      </c>
      <c r="BD112" s="157" t="s">
        <v>350</v>
      </c>
      <c r="BE112" s="157" t="str">
        <f t="shared" ref="BE112:BF127" si="25">AV112</f>
        <v>R_ES-SA-WatHeat</v>
      </c>
      <c r="BF112" s="157" t="str">
        <f t="shared" si="25"/>
        <v>FH16_17</v>
      </c>
      <c r="BG112" s="157">
        <f t="shared" si="21"/>
        <v>2.0861762903381698E-2</v>
      </c>
      <c r="BH112" s="157" t="s">
        <v>18</v>
      </c>
      <c r="BI112" s="157" t="s">
        <v>194</v>
      </c>
      <c r="BM112" s="157" t="s">
        <v>350</v>
      </c>
      <c r="BN112" s="157" t="str">
        <f t="shared" ref="BN112:BO127" si="26">BE112</f>
        <v>R_ES-SA-WatHeat</v>
      </c>
      <c r="BO112" s="157" t="str">
        <f t="shared" si="26"/>
        <v>FH16_17</v>
      </c>
      <c r="BP112" s="157">
        <f t="shared" si="19"/>
        <v>2.13427940914599E-2</v>
      </c>
      <c r="BQ112" s="157" t="s">
        <v>18</v>
      </c>
      <c r="BR112" s="157" t="s">
        <v>191</v>
      </c>
    </row>
    <row r="113" spans="2:70">
      <c r="B113" s="142"/>
      <c r="C113" s="32"/>
      <c r="D113" s="145"/>
      <c r="E113" s="145"/>
      <c r="F113" s="142"/>
      <c r="G113" s="32"/>
      <c r="H113" s="32"/>
      <c r="K113" s="157" t="s">
        <v>350</v>
      </c>
      <c r="L113" s="157" t="str">
        <f t="shared" si="20"/>
        <v>R_ES-SA-WatHeat</v>
      </c>
      <c r="M113" s="157" t="s">
        <v>409</v>
      </c>
      <c r="N113" s="157">
        <f t="shared" si="8"/>
        <v>2.12246785407572E-2</v>
      </c>
      <c r="O113" s="157" t="s">
        <v>18</v>
      </c>
      <c r="P113" s="157" t="s">
        <v>195</v>
      </c>
      <c r="T113" s="157" t="s">
        <v>350</v>
      </c>
      <c r="U113" s="157" t="str">
        <f t="shared" ref="U113:V127" si="27">L113</f>
        <v>R_ES-SA-WatHeat</v>
      </c>
      <c r="V113" s="157" t="str">
        <f t="shared" si="27"/>
        <v>FH18_19</v>
      </c>
      <c r="W113" s="157">
        <f t="shared" si="10"/>
        <v>2.0107856361089999E-2</v>
      </c>
      <c r="X113" s="157" t="s">
        <v>18</v>
      </c>
      <c r="Y113" s="157" t="s">
        <v>190</v>
      </c>
      <c r="AC113" s="157" t="s">
        <v>350</v>
      </c>
      <c r="AD113" s="157" t="str">
        <f t="shared" si="22"/>
        <v>R_ES-SA-WatHeat</v>
      </c>
      <c r="AE113" s="157" t="str">
        <f t="shared" si="22"/>
        <v>FH18_19</v>
      </c>
      <c r="AF113" s="157">
        <f t="shared" si="12"/>
        <v>2.1851663341138701E-2</v>
      </c>
      <c r="AG113" s="157" t="s">
        <v>18</v>
      </c>
      <c r="AH113" s="157" t="s">
        <v>196</v>
      </c>
      <c r="AL113" s="157" t="s">
        <v>350</v>
      </c>
      <c r="AM113" s="157" t="str">
        <f t="shared" si="23"/>
        <v>R_ES-SA-WatHeat</v>
      </c>
      <c r="AN113" s="157" t="str">
        <f t="shared" si="23"/>
        <v>FH18_19</v>
      </c>
      <c r="AO113" s="157">
        <f t="shared" si="14"/>
        <v>2.0787222764254099E-2</v>
      </c>
      <c r="AP113" s="157" t="s">
        <v>18</v>
      </c>
      <c r="AQ113" s="157" t="s">
        <v>193</v>
      </c>
      <c r="AU113" s="157" t="s">
        <v>350</v>
      </c>
      <c r="AV113" s="157" t="str">
        <f t="shared" si="24"/>
        <v>R_ES-SA-WatHeat</v>
      </c>
      <c r="AW113" s="157" t="str">
        <f t="shared" si="24"/>
        <v>FH18_19</v>
      </c>
      <c r="AX113" s="157">
        <f t="shared" si="16"/>
        <v>2.1302546509600999E-2</v>
      </c>
      <c r="AY113" s="157" t="s">
        <v>18</v>
      </c>
      <c r="AZ113" s="157" t="s">
        <v>192</v>
      </c>
      <c r="BD113" s="157" t="s">
        <v>350</v>
      </c>
      <c r="BE113" s="157" t="str">
        <f t="shared" si="25"/>
        <v>R_ES-SA-WatHeat</v>
      </c>
      <c r="BF113" s="157" t="str">
        <f t="shared" si="25"/>
        <v>FH18_19</v>
      </c>
      <c r="BG113" s="157">
        <f t="shared" si="21"/>
        <v>2.0787222764254099E-2</v>
      </c>
      <c r="BH113" s="157" t="s">
        <v>18</v>
      </c>
      <c r="BI113" s="157" t="s">
        <v>194</v>
      </c>
      <c r="BM113" s="157" t="s">
        <v>350</v>
      </c>
      <c r="BN113" s="157" t="str">
        <f t="shared" si="26"/>
        <v>R_ES-SA-WatHeat</v>
      </c>
      <c r="BO113" s="157" t="str">
        <f t="shared" si="26"/>
        <v>FH18_19</v>
      </c>
      <c r="BP113" s="157">
        <f t="shared" si="19"/>
        <v>2.1302546509600999E-2</v>
      </c>
      <c r="BQ113" s="157" t="s">
        <v>18</v>
      </c>
      <c r="BR113" s="157" t="s">
        <v>191</v>
      </c>
    </row>
    <row r="114" spans="2:70">
      <c r="B114" s="142"/>
      <c r="C114" s="32"/>
      <c r="D114" s="145"/>
      <c r="E114" s="145"/>
      <c r="F114" s="142"/>
      <c r="G114" s="32"/>
      <c r="H114" s="32"/>
      <c r="K114" s="157" t="s">
        <v>350</v>
      </c>
      <c r="L114" s="157" t="str">
        <f t="shared" si="20"/>
        <v>R_ES-SA-WatHeat</v>
      </c>
      <c r="M114" s="157" t="s">
        <v>410</v>
      </c>
      <c r="N114" s="157">
        <f t="shared" si="8"/>
        <v>2.1196759693815001E-2</v>
      </c>
      <c r="O114" s="157" t="s">
        <v>18</v>
      </c>
      <c r="P114" s="157" t="s">
        <v>195</v>
      </c>
      <c r="T114" s="157" t="s">
        <v>350</v>
      </c>
      <c r="U114" s="157" t="str">
        <f t="shared" si="27"/>
        <v>R_ES-SA-WatHeat</v>
      </c>
      <c r="V114" s="157" t="str">
        <f t="shared" si="27"/>
        <v>FH20_21</v>
      </c>
      <c r="W114" s="157">
        <f t="shared" si="10"/>
        <v>2.0969036728827498E-2</v>
      </c>
      <c r="X114" s="157" t="s">
        <v>18</v>
      </c>
      <c r="Y114" s="157" t="s">
        <v>190</v>
      </c>
      <c r="AC114" s="157" t="s">
        <v>350</v>
      </c>
      <c r="AD114" s="157" t="str">
        <f t="shared" si="22"/>
        <v>R_ES-SA-WatHeat</v>
      </c>
      <c r="AE114" s="157" t="str">
        <f t="shared" si="22"/>
        <v>FH20_21</v>
      </c>
      <c r="AF114" s="157">
        <f t="shared" si="12"/>
        <v>2.15704297529681E-2</v>
      </c>
      <c r="AG114" s="157" t="s">
        <v>18</v>
      </c>
      <c r="AH114" s="157" t="s">
        <v>196</v>
      </c>
      <c r="AL114" s="157" t="s">
        <v>350</v>
      </c>
      <c r="AM114" s="157" t="str">
        <f t="shared" si="23"/>
        <v>R_ES-SA-WatHeat</v>
      </c>
      <c r="AN114" s="157" t="str">
        <f t="shared" si="23"/>
        <v>FH20_21</v>
      </c>
      <c r="AO114" s="157">
        <f t="shared" si="14"/>
        <v>2.0999926566056201E-2</v>
      </c>
      <c r="AP114" s="157" t="s">
        <v>18</v>
      </c>
      <c r="AQ114" s="157" t="s">
        <v>193</v>
      </c>
      <c r="AU114" s="157" t="s">
        <v>350</v>
      </c>
      <c r="AV114" s="157" t="str">
        <f t="shared" si="24"/>
        <v>R_ES-SA-WatHeat</v>
      </c>
      <c r="AW114" s="157" t="str">
        <f t="shared" si="24"/>
        <v>FH20_21</v>
      </c>
      <c r="AX114" s="157">
        <f t="shared" si="16"/>
        <v>2.17291485724036E-2</v>
      </c>
      <c r="AY114" s="157" t="s">
        <v>18</v>
      </c>
      <c r="AZ114" s="157" t="s">
        <v>192</v>
      </c>
      <c r="BD114" s="157" t="s">
        <v>350</v>
      </c>
      <c r="BE114" s="157" t="str">
        <f t="shared" si="25"/>
        <v>R_ES-SA-WatHeat</v>
      </c>
      <c r="BF114" s="157" t="str">
        <f t="shared" si="25"/>
        <v>FH20_21</v>
      </c>
      <c r="BG114" s="157">
        <f t="shared" si="21"/>
        <v>2.0999926566056201E-2</v>
      </c>
      <c r="BH114" s="157" t="s">
        <v>18</v>
      </c>
      <c r="BI114" s="157" t="s">
        <v>194</v>
      </c>
      <c r="BM114" s="157" t="s">
        <v>350</v>
      </c>
      <c r="BN114" s="157" t="str">
        <f t="shared" si="26"/>
        <v>R_ES-SA-WatHeat</v>
      </c>
      <c r="BO114" s="157" t="str">
        <f t="shared" si="26"/>
        <v>FH20_21</v>
      </c>
      <c r="BP114" s="157">
        <f t="shared" si="19"/>
        <v>2.17291485724036E-2</v>
      </c>
      <c r="BQ114" s="157" t="s">
        <v>18</v>
      </c>
      <c r="BR114" s="157" t="s">
        <v>191</v>
      </c>
    </row>
    <row r="115" spans="2:70">
      <c r="B115" s="142"/>
      <c r="C115" s="32"/>
      <c r="D115" s="145"/>
      <c r="E115" s="145"/>
      <c r="F115" s="142"/>
      <c r="G115" s="32"/>
      <c r="H115" s="32"/>
      <c r="K115" s="158" t="s">
        <v>350</v>
      </c>
      <c r="L115" s="157" t="str">
        <f t="shared" si="20"/>
        <v>R_ES-SA-WatHeat</v>
      </c>
      <c r="M115" s="157" t="s">
        <v>411</v>
      </c>
      <c r="N115" s="157">
        <f t="shared" si="8"/>
        <v>2.13786036359911E-2</v>
      </c>
      <c r="O115" s="157" t="s">
        <v>18</v>
      </c>
      <c r="P115" s="157" t="s">
        <v>195</v>
      </c>
      <c r="T115" s="157" t="s">
        <v>350</v>
      </c>
      <c r="U115" s="157" t="str">
        <f t="shared" si="27"/>
        <v>R_ES-SA-WatHeat</v>
      </c>
      <c r="V115" s="157" t="str">
        <f t="shared" si="27"/>
        <v>FH22_23</v>
      </c>
      <c r="W115" s="157">
        <f t="shared" si="10"/>
        <v>2.0691198572281501E-2</v>
      </c>
      <c r="X115" s="157" t="s">
        <v>18</v>
      </c>
      <c r="Y115" s="157" t="s">
        <v>190</v>
      </c>
      <c r="AC115" s="157" t="s">
        <v>350</v>
      </c>
      <c r="AD115" s="157" t="str">
        <f t="shared" si="22"/>
        <v>R_ES-SA-WatHeat</v>
      </c>
      <c r="AE115" s="157" t="str">
        <f t="shared" si="22"/>
        <v>FH22_23</v>
      </c>
      <c r="AF115" s="157">
        <f t="shared" si="12"/>
        <v>2.1709141168517701E-2</v>
      </c>
      <c r="AG115" s="157" t="s">
        <v>18</v>
      </c>
      <c r="AH115" s="157" t="s">
        <v>196</v>
      </c>
      <c r="AL115" s="157" t="s">
        <v>350</v>
      </c>
      <c r="AM115" s="157" t="str">
        <f t="shared" si="23"/>
        <v>R_ES-SA-WatHeat</v>
      </c>
      <c r="AN115" s="157" t="str">
        <f t="shared" si="23"/>
        <v>FH22_23</v>
      </c>
      <c r="AO115" s="157">
        <f t="shared" si="14"/>
        <v>2.12075715419054E-2</v>
      </c>
      <c r="AP115" s="157" t="s">
        <v>18</v>
      </c>
      <c r="AQ115" s="157" t="s">
        <v>193</v>
      </c>
      <c r="AU115" s="157" t="s">
        <v>350</v>
      </c>
      <c r="AV115" s="157" t="str">
        <f t="shared" si="24"/>
        <v>R_ES-SA-WatHeat</v>
      </c>
      <c r="AW115" s="157" t="str">
        <f t="shared" si="24"/>
        <v>FH22_23</v>
      </c>
      <c r="AX115" s="157">
        <f t="shared" si="16"/>
        <v>2.2554595860836201E-2</v>
      </c>
      <c r="AY115" s="157" t="s">
        <v>18</v>
      </c>
      <c r="AZ115" s="157" t="s">
        <v>192</v>
      </c>
      <c r="BD115" s="157" t="s">
        <v>350</v>
      </c>
      <c r="BE115" s="157" t="str">
        <f t="shared" si="25"/>
        <v>R_ES-SA-WatHeat</v>
      </c>
      <c r="BF115" s="157" t="str">
        <f t="shared" si="25"/>
        <v>FH22_23</v>
      </c>
      <c r="BG115" s="157">
        <f t="shared" si="21"/>
        <v>2.12075715419054E-2</v>
      </c>
      <c r="BH115" s="157" t="s">
        <v>18</v>
      </c>
      <c r="BI115" s="157" t="s">
        <v>194</v>
      </c>
      <c r="BM115" s="157" t="s">
        <v>350</v>
      </c>
      <c r="BN115" s="157" t="str">
        <f t="shared" si="26"/>
        <v>R_ES-SA-WatHeat</v>
      </c>
      <c r="BO115" s="157" t="str">
        <f t="shared" si="26"/>
        <v>FH22_23</v>
      </c>
      <c r="BP115" s="157">
        <f t="shared" si="19"/>
        <v>2.2554595860836201E-2</v>
      </c>
      <c r="BQ115" s="157" t="s">
        <v>18</v>
      </c>
      <c r="BR115" s="157" t="s">
        <v>191</v>
      </c>
    </row>
    <row r="116" spans="2:70">
      <c r="B116" s="142"/>
      <c r="C116" s="32"/>
      <c r="D116" s="145"/>
      <c r="E116" s="145"/>
      <c r="F116" s="142"/>
      <c r="G116" s="32"/>
      <c r="H116" s="32"/>
      <c r="K116" s="157" t="s">
        <v>350</v>
      </c>
      <c r="L116" s="157" t="str">
        <f t="shared" si="20"/>
        <v>R_ES-SA-WatHeat</v>
      </c>
      <c r="M116" s="157" t="s">
        <v>412</v>
      </c>
      <c r="N116" s="157">
        <f t="shared" si="8"/>
        <v>2.33000948138204E-2</v>
      </c>
      <c r="O116" s="157" t="s">
        <v>18</v>
      </c>
      <c r="P116" s="157" t="s">
        <v>195</v>
      </c>
      <c r="T116" s="157" t="s">
        <v>350</v>
      </c>
      <c r="U116" s="157" t="str">
        <f t="shared" si="27"/>
        <v>R_ES-SA-WatHeat</v>
      </c>
      <c r="V116" s="157" t="str">
        <f t="shared" si="27"/>
        <v>WH0_1</v>
      </c>
      <c r="W116" s="157">
        <f t="shared" si="10"/>
        <v>2.7052832396289E-2</v>
      </c>
      <c r="X116" s="157" t="s">
        <v>18</v>
      </c>
      <c r="Y116" s="157" t="s">
        <v>190</v>
      </c>
      <c r="AC116" s="157" t="s">
        <v>350</v>
      </c>
      <c r="AD116" s="157" t="str">
        <f t="shared" si="22"/>
        <v>R_ES-SA-WatHeat</v>
      </c>
      <c r="AE116" s="157" t="str">
        <f t="shared" si="22"/>
        <v>WH0_1</v>
      </c>
      <c r="AF116" s="157">
        <f t="shared" si="12"/>
        <v>2.6977531248366202E-2</v>
      </c>
      <c r="AG116" s="157" t="s">
        <v>18</v>
      </c>
      <c r="AH116" s="157" t="s">
        <v>196</v>
      </c>
      <c r="AL116" s="157" t="s">
        <v>350</v>
      </c>
      <c r="AM116" s="157" t="str">
        <f t="shared" si="23"/>
        <v>R_ES-SA-WatHeat</v>
      </c>
      <c r="AN116" s="157" t="str">
        <f t="shared" si="23"/>
        <v>WH0_1</v>
      </c>
      <c r="AO116" s="157">
        <f t="shared" si="14"/>
        <v>2.6007960145311398E-2</v>
      </c>
      <c r="AP116" s="157" t="s">
        <v>18</v>
      </c>
      <c r="AQ116" s="157" t="s">
        <v>193</v>
      </c>
      <c r="AU116" s="157" t="s">
        <v>350</v>
      </c>
      <c r="AV116" s="157" t="str">
        <f t="shared" si="24"/>
        <v>R_ES-SA-WatHeat</v>
      </c>
      <c r="AW116" s="157" t="str">
        <f t="shared" si="24"/>
        <v>WH0_1</v>
      </c>
      <c r="AX116" s="157">
        <f t="shared" si="16"/>
        <v>2.5192013319288099E-2</v>
      </c>
      <c r="AY116" s="157" t="s">
        <v>18</v>
      </c>
      <c r="AZ116" s="157" t="s">
        <v>192</v>
      </c>
      <c r="BD116" s="157" t="s">
        <v>350</v>
      </c>
      <c r="BE116" s="157" t="str">
        <f t="shared" si="25"/>
        <v>R_ES-SA-WatHeat</v>
      </c>
      <c r="BF116" s="157" t="str">
        <f t="shared" si="25"/>
        <v>WH0_1</v>
      </c>
      <c r="BG116" s="157">
        <f t="shared" si="21"/>
        <v>2.6007960145311398E-2</v>
      </c>
      <c r="BH116" s="157" t="s">
        <v>18</v>
      </c>
      <c r="BI116" s="157" t="s">
        <v>194</v>
      </c>
      <c r="BM116" s="157" t="s">
        <v>350</v>
      </c>
      <c r="BN116" s="157" t="str">
        <f t="shared" si="26"/>
        <v>R_ES-SA-WatHeat</v>
      </c>
      <c r="BO116" s="157" t="str">
        <f t="shared" si="26"/>
        <v>WH0_1</v>
      </c>
      <c r="BP116" s="157">
        <f t="shared" si="19"/>
        <v>2.5192013319288099E-2</v>
      </c>
      <c r="BQ116" s="157" t="s">
        <v>18</v>
      </c>
      <c r="BR116" s="157" t="s">
        <v>191</v>
      </c>
    </row>
    <row r="117" spans="2:70">
      <c r="B117" s="142"/>
      <c r="C117" s="32"/>
      <c r="D117" s="145"/>
      <c r="E117" s="145"/>
      <c r="F117" s="142"/>
      <c r="G117" s="32"/>
      <c r="H117" s="32"/>
      <c r="K117" s="157" t="s">
        <v>350</v>
      </c>
      <c r="L117" s="157" t="str">
        <f t="shared" si="20"/>
        <v>R_ES-SA-WatHeat</v>
      </c>
      <c r="M117" s="157" t="s">
        <v>413</v>
      </c>
      <c r="N117" s="157">
        <f t="shared" si="8"/>
        <v>2.2949279837092901E-2</v>
      </c>
      <c r="O117" s="157" t="s">
        <v>18</v>
      </c>
      <c r="P117" s="157" t="s">
        <v>195</v>
      </c>
      <c r="T117" s="157" t="s">
        <v>350</v>
      </c>
      <c r="U117" s="157" t="str">
        <f t="shared" si="27"/>
        <v>R_ES-SA-WatHeat</v>
      </c>
      <c r="V117" s="157" t="str">
        <f t="shared" si="27"/>
        <v>WH2_3</v>
      </c>
      <c r="W117" s="157">
        <f t="shared" si="10"/>
        <v>2.5013577036882999E-2</v>
      </c>
      <c r="X117" s="157" t="s">
        <v>18</v>
      </c>
      <c r="Y117" s="157" t="s">
        <v>190</v>
      </c>
      <c r="AC117" s="157" t="s">
        <v>350</v>
      </c>
      <c r="AD117" s="157" t="str">
        <f t="shared" si="22"/>
        <v>R_ES-SA-WatHeat</v>
      </c>
      <c r="AE117" s="157" t="str">
        <f t="shared" si="22"/>
        <v>WH2_3</v>
      </c>
      <c r="AF117" s="157">
        <f t="shared" si="12"/>
        <v>2.6652958693426002E-2</v>
      </c>
      <c r="AG117" s="157" t="s">
        <v>18</v>
      </c>
      <c r="AH117" s="157" t="s">
        <v>196</v>
      </c>
      <c r="AL117" s="157" t="s">
        <v>350</v>
      </c>
      <c r="AM117" s="157" t="str">
        <f t="shared" si="23"/>
        <v>R_ES-SA-WatHeat</v>
      </c>
      <c r="AN117" s="157" t="str">
        <f t="shared" si="23"/>
        <v>WH2_3</v>
      </c>
      <c r="AO117" s="157">
        <f t="shared" si="14"/>
        <v>2.5282231921475801E-2</v>
      </c>
      <c r="AP117" s="157" t="s">
        <v>18</v>
      </c>
      <c r="AQ117" s="157" t="s">
        <v>193</v>
      </c>
      <c r="AU117" s="157" t="s">
        <v>350</v>
      </c>
      <c r="AV117" s="157" t="str">
        <f t="shared" si="24"/>
        <v>R_ES-SA-WatHeat</v>
      </c>
      <c r="AW117" s="157" t="str">
        <f t="shared" si="24"/>
        <v>WH2_3</v>
      </c>
      <c r="AX117" s="157">
        <f t="shared" si="16"/>
        <v>2.4011456297412501E-2</v>
      </c>
      <c r="AY117" s="157" t="s">
        <v>18</v>
      </c>
      <c r="AZ117" s="157" t="s">
        <v>192</v>
      </c>
      <c r="BD117" s="157" t="s">
        <v>350</v>
      </c>
      <c r="BE117" s="157" t="str">
        <f t="shared" si="25"/>
        <v>R_ES-SA-WatHeat</v>
      </c>
      <c r="BF117" s="157" t="str">
        <f t="shared" si="25"/>
        <v>WH2_3</v>
      </c>
      <c r="BG117" s="157">
        <f t="shared" si="21"/>
        <v>2.5282231921475801E-2</v>
      </c>
      <c r="BH117" s="157" t="s">
        <v>18</v>
      </c>
      <c r="BI117" s="157" t="s">
        <v>194</v>
      </c>
      <c r="BM117" s="157" t="s">
        <v>350</v>
      </c>
      <c r="BN117" s="157" t="str">
        <f t="shared" si="26"/>
        <v>R_ES-SA-WatHeat</v>
      </c>
      <c r="BO117" s="157" t="str">
        <f t="shared" si="26"/>
        <v>WH2_3</v>
      </c>
      <c r="BP117" s="157">
        <f t="shared" si="19"/>
        <v>2.4011456297412501E-2</v>
      </c>
      <c r="BQ117" s="157" t="s">
        <v>18</v>
      </c>
      <c r="BR117" s="157" t="s">
        <v>191</v>
      </c>
    </row>
    <row r="118" spans="2:70">
      <c r="B118" s="142"/>
      <c r="C118" s="32"/>
      <c r="D118" s="145"/>
      <c r="E118" s="145"/>
      <c r="F118" s="142"/>
      <c r="G118" s="32"/>
      <c r="H118" s="32"/>
      <c r="K118" s="157" t="s">
        <v>350</v>
      </c>
      <c r="L118" s="157" t="str">
        <f t="shared" si="20"/>
        <v>R_ES-SA-WatHeat</v>
      </c>
      <c r="M118" s="157" t="s">
        <v>414</v>
      </c>
      <c r="N118" s="157">
        <f t="shared" si="8"/>
        <v>2.2222380945545701E-2</v>
      </c>
      <c r="O118" s="157" t="s">
        <v>18</v>
      </c>
      <c r="P118" s="157" t="s">
        <v>195</v>
      </c>
      <c r="T118" s="157" t="s">
        <v>350</v>
      </c>
      <c r="U118" s="157" t="str">
        <f t="shared" si="27"/>
        <v>R_ES-SA-WatHeat</v>
      </c>
      <c r="V118" s="157" t="str">
        <f t="shared" si="27"/>
        <v>WH4_5</v>
      </c>
      <c r="W118" s="157">
        <f t="shared" si="10"/>
        <v>2.3696203770169001E-2</v>
      </c>
      <c r="X118" s="157" t="s">
        <v>18</v>
      </c>
      <c r="Y118" s="157" t="s">
        <v>190</v>
      </c>
      <c r="AC118" s="157" t="s">
        <v>350</v>
      </c>
      <c r="AD118" s="157" t="str">
        <f t="shared" si="22"/>
        <v>R_ES-SA-WatHeat</v>
      </c>
      <c r="AE118" s="157" t="str">
        <f t="shared" si="22"/>
        <v>WH4_5</v>
      </c>
      <c r="AF118" s="157">
        <f t="shared" si="12"/>
        <v>2.4917071568632501E-2</v>
      </c>
      <c r="AG118" s="157" t="s">
        <v>18</v>
      </c>
      <c r="AH118" s="157" t="s">
        <v>196</v>
      </c>
      <c r="AL118" s="157" t="s">
        <v>350</v>
      </c>
      <c r="AM118" s="157" t="str">
        <f t="shared" si="23"/>
        <v>R_ES-SA-WatHeat</v>
      </c>
      <c r="AN118" s="157" t="str">
        <f t="shared" si="23"/>
        <v>WH4_5</v>
      </c>
      <c r="AO118" s="157">
        <f t="shared" si="14"/>
        <v>2.3916599319823598E-2</v>
      </c>
      <c r="AP118" s="157" t="s">
        <v>18</v>
      </c>
      <c r="AQ118" s="157" t="s">
        <v>193</v>
      </c>
      <c r="AU118" s="157" t="s">
        <v>350</v>
      </c>
      <c r="AV118" s="157" t="str">
        <f t="shared" si="24"/>
        <v>R_ES-SA-WatHeat</v>
      </c>
      <c r="AW118" s="157" t="str">
        <f t="shared" si="24"/>
        <v>WH4_5</v>
      </c>
      <c r="AX118" s="157">
        <f t="shared" si="16"/>
        <v>2.1583935635485999E-2</v>
      </c>
      <c r="AY118" s="157" t="s">
        <v>18</v>
      </c>
      <c r="AZ118" s="157" t="s">
        <v>192</v>
      </c>
      <c r="BD118" s="157" t="s">
        <v>350</v>
      </c>
      <c r="BE118" s="157" t="str">
        <f t="shared" si="25"/>
        <v>R_ES-SA-WatHeat</v>
      </c>
      <c r="BF118" s="157" t="str">
        <f t="shared" si="25"/>
        <v>WH4_5</v>
      </c>
      <c r="BG118" s="157">
        <f t="shared" si="21"/>
        <v>2.3916599319823598E-2</v>
      </c>
      <c r="BH118" s="157" t="s">
        <v>18</v>
      </c>
      <c r="BI118" s="157" t="s">
        <v>194</v>
      </c>
      <c r="BM118" s="157" t="s">
        <v>350</v>
      </c>
      <c r="BN118" s="157" t="str">
        <f t="shared" si="26"/>
        <v>R_ES-SA-WatHeat</v>
      </c>
      <c r="BO118" s="157" t="str">
        <f t="shared" si="26"/>
        <v>WH4_5</v>
      </c>
      <c r="BP118" s="157">
        <f t="shared" si="19"/>
        <v>2.1583935635485999E-2</v>
      </c>
      <c r="BQ118" s="157" t="s">
        <v>18</v>
      </c>
      <c r="BR118" s="157" t="s">
        <v>191</v>
      </c>
    </row>
    <row r="119" spans="2:70">
      <c r="B119" s="142"/>
      <c r="C119" s="32"/>
      <c r="D119" s="145"/>
      <c r="E119" s="145"/>
      <c r="F119" s="142"/>
      <c r="G119" s="32"/>
      <c r="H119" s="32"/>
      <c r="K119" s="158" t="s">
        <v>350</v>
      </c>
      <c r="L119" s="157" t="str">
        <f t="shared" si="20"/>
        <v>R_ES-SA-WatHeat</v>
      </c>
      <c r="M119" s="157" t="s">
        <v>415</v>
      </c>
      <c r="N119" s="157">
        <f t="shared" si="8"/>
        <v>2.12585220509218E-2</v>
      </c>
      <c r="O119" s="157" t="s">
        <v>18</v>
      </c>
      <c r="P119" s="157" t="s">
        <v>195</v>
      </c>
      <c r="T119" s="157" t="s">
        <v>350</v>
      </c>
      <c r="U119" s="157" t="str">
        <f t="shared" si="27"/>
        <v>R_ES-SA-WatHeat</v>
      </c>
      <c r="V119" s="157" t="str">
        <f t="shared" si="27"/>
        <v>WH6_7</v>
      </c>
      <c r="W119" s="157">
        <f t="shared" si="10"/>
        <v>2.3554467401049699E-2</v>
      </c>
      <c r="X119" s="157" t="s">
        <v>18</v>
      </c>
      <c r="Y119" s="157" t="s">
        <v>190</v>
      </c>
      <c r="AC119" s="157" t="s">
        <v>350</v>
      </c>
      <c r="AD119" s="157" t="str">
        <f t="shared" si="22"/>
        <v>R_ES-SA-WatHeat</v>
      </c>
      <c r="AE119" s="157" t="str">
        <f t="shared" si="22"/>
        <v>WH6_7</v>
      </c>
      <c r="AF119" s="157">
        <f t="shared" si="12"/>
        <v>2.2314948777941799E-2</v>
      </c>
      <c r="AG119" s="157" t="s">
        <v>18</v>
      </c>
      <c r="AH119" s="157" t="s">
        <v>196</v>
      </c>
      <c r="AL119" s="157" t="s">
        <v>350</v>
      </c>
      <c r="AM119" s="157" t="str">
        <f t="shared" si="23"/>
        <v>R_ES-SA-WatHeat</v>
      </c>
      <c r="AN119" s="157" t="str">
        <f t="shared" si="23"/>
        <v>WH6_7</v>
      </c>
      <c r="AO119" s="157">
        <f t="shared" si="14"/>
        <v>2.2630890443310299E-2</v>
      </c>
      <c r="AP119" s="157" t="s">
        <v>18</v>
      </c>
      <c r="AQ119" s="157" t="s">
        <v>193</v>
      </c>
      <c r="AU119" s="157" t="s">
        <v>350</v>
      </c>
      <c r="AV119" s="157" t="str">
        <f t="shared" si="24"/>
        <v>R_ES-SA-WatHeat</v>
      </c>
      <c r="AW119" s="157" t="str">
        <f t="shared" si="24"/>
        <v>WH6_7</v>
      </c>
      <c r="AX119" s="157">
        <f t="shared" si="16"/>
        <v>1.9566457499601699E-2</v>
      </c>
      <c r="AY119" s="157" t="s">
        <v>18</v>
      </c>
      <c r="AZ119" s="157" t="s">
        <v>192</v>
      </c>
      <c r="BD119" s="157" t="s">
        <v>350</v>
      </c>
      <c r="BE119" s="157" t="str">
        <f t="shared" si="25"/>
        <v>R_ES-SA-WatHeat</v>
      </c>
      <c r="BF119" s="157" t="str">
        <f t="shared" si="25"/>
        <v>WH6_7</v>
      </c>
      <c r="BG119" s="157">
        <f t="shared" si="21"/>
        <v>2.2630890443310299E-2</v>
      </c>
      <c r="BH119" s="157" t="s">
        <v>18</v>
      </c>
      <c r="BI119" s="157" t="s">
        <v>194</v>
      </c>
      <c r="BM119" s="157" t="s">
        <v>350</v>
      </c>
      <c r="BN119" s="157" t="str">
        <f t="shared" si="26"/>
        <v>R_ES-SA-WatHeat</v>
      </c>
      <c r="BO119" s="157" t="str">
        <f t="shared" si="26"/>
        <v>WH6_7</v>
      </c>
      <c r="BP119" s="157">
        <f t="shared" si="19"/>
        <v>1.9566457499601699E-2</v>
      </c>
      <c r="BQ119" s="157" t="s">
        <v>18</v>
      </c>
      <c r="BR119" s="157" t="s">
        <v>191</v>
      </c>
    </row>
    <row r="120" spans="2:70">
      <c r="B120" s="142"/>
      <c r="C120" s="32"/>
      <c r="D120" s="145"/>
      <c r="E120" s="145"/>
      <c r="F120" s="142"/>
      <c r="G120" s="32"/>
      <c r="H120" s="32"/>
      <c r="K120" s="157" t="s">
        <v>350</v>
      </c>
      <c r="L120" s="157" t="str">
        <f t="shared" si="20"/>
        <v>R_ES-SA-WatHeat</v>
      </c>
      <c r="M120" s="157" t="s">
        <v>416</v>
      </c>
      <c r="N120" s="157">
        <f t="shared" si="8"/>
        <v>2.07811308875425E-2</v>
      </c>
      <c r="O120" s="157" t="s">
        <v>18</v>
      </c>
      <c r="P120" s="157" t="s">
        <v>195</v>
      </c>
      <c r="T120" s="157" t="s">
        <v>350</v>
      </c>
      <c r="U120" s="157" t="str">
        <f t="shared" si="27"/>
        <v>R_ES-SA-WatHeat</v>
      </c>
      <c r="V120" s="157" t="str">
        <f t="shared" si="27"/>
        <v>WH8_9</v>
      </c>
      <c r="W120" s="157">
        <f t="shared" si="10"/>
        <v>2.4300205766701801E-2</v>
      </c>
      <c r="X120" s="157" t="s">
        <v>18</v>
      </c>
      <c r="Y120" s="157" t="s">
        <v>190</v>
      </c>
      <c r="AC120" s="157" t="s">
        <v>350</v>
      </c>
      <c r="AD120" s="157" t="str">
        <f t="shared" si="22"/>
        <v>R_ES-SA-WatHeat</v>
      </c>
      <c r="AE120" s="157" t="str">
        <f t="shared" si="22"/>
        <v>WH8_9</v>
      </c>
      <c r="AF120" s="157">
        <f t="shared" si="12"/>
        <v>2.06945793819697E-2</v>
      </c>
      <c r="AG120" s="157" t="s">
        <v>18</v>
      </c>
      <c r="AH120" s="157" t="s">
        <v>196</v>
      </c>
      <c r="AL120" s="157" t="s">
        <v>350</v>
      </c>
      <c r="AM120" s="157" t="str">
        <f t="shared" si="23"/>
        <v>R_ES-SA-WatHeat</v>
      </c>
      <c r="AN120" s="157" t="str">
        <f t="shared" si="23"/>
        <v>WH8_9</v>
      </c>
      <c r="AO120" s="157">
        <f t="shared" si="14"/>
        <v>2.2198516505466399E-2</v>
      </c>
      <c r="AP120" s="157" t="s">
        <v>18</v>
      </c>
      <c r="AQ120" s="157" t="s">
        <v>193</v>
      </c>
      <c r="AU120" s="157" t="s">
        <v>350</v>
      </c>
      <c r="AV120" s="157" t="str">
        <f t="shared" si="24"/>
        <v>R_ES-SA-WatHeat</v>
      </c>
      <c r="AW120" s="157" t="str">
        <f t="shared" si="24"/>
        <v>WH8_9</v>
      </c>
      <c r="AX120" s="157">
        <f t="shared" si="16"/>
        <v>1.89268898351184E-2</v>
      </c>
      <c r="AY120" s="157" t="s">
        <v>18</v>
      </c>
      <c r="AZ120" s="157" t="s">
        <v>192</v>
      </c>
      <c r="BD120" s="157" t="s">
        <v>350</v>
      </c>
      <c r="BE120" s="157" t="str">
        <f t="shared" si="25"/>
        <v>R_ES-SA-WatHeat</v>
      </c>
      <c r="BF120" s="157" t="str">
        <f t="shared" si="25"/>
        <v>WH8_9</v>
      </c>
      <c r="BG120" s="157">
        <f t="shared" si="21"/>
        <v>2.2198516505466399E-2</v>
      </c>
      <c r="BH120" s="157" t="s">
        <v>18</v>
      </c>
      <c r="BI120" s="157" t="s">
        <v>194</v>
      </c>
      <c r="BM120" s="157" t="s">
        <v>350</v>
      </c>
      <c r="BN120" s="157" t="str">
        <f t="shared" si="26"/>
        <v>R_ES-SA-WatHeat</v>
      </c>
      <c r="BO120" s="157" t="str">
        <f t="shared" si="26"/>
        <v>WH8_9</v>
      </c>
      <c r="BP120" s="157">
        <f t="shared" si="19"/>
        <v>1.89268898351184E-2</v>
      </c>
      <c r="BQ120" s="157" t="s">
        <v>18</v>
      </c>
      <c r="BR120" s="157" t="s">
        <v>191</v>
      </c>
    </row>
    <row r="121" spans="2:70">
      <c r="B121" s="142"/>
      <c r="C121" s="32"/>
      <c r="D121" s="145"/>
      <c r="E121" s="145"/>
      <c r="F121" s="142"/>
      <c r="G121" s="32"/>
      <c r="H121" s="32"/>
      <c r="K121" s="157" t="s">
        <v>350</v>
      </c>
      <c r="L121" s="157" t="str">
        <f t="shared" si="20"/>
        <v>R_ES-SA-WatHeat</v>
      </c>
      <c r="M121" s="157" t="s">
        <v>417</v>
      </c>
      <c r="N121" s="157">
        <f t="shared" si="8"/>
        <v>2.0724743126449299E-2</v>
      </c>
      <c r="O121" s="157" t="s">
        <v>18</v>
      </c>
      <c r="P121" s="157" t="s">
        <v>195</v>
      </c>
      <c r="T121" s="157" t="s">
        <v>350</v>
      </c>
      <c r="U121" s="157" t="str">
        <f t="shared" si="27"/>
        <v>R_ES-SA-WatHeat</v>
      </c>
      <c r="V121" s="157" t="str">
        <f t="shared" si="27"/>
        <v>WH10_11</v>
      </c>
      <c r="W121" s="157">
        <f t="shared" si="10"/>
        <v>2.6960606459662698E-2</v>
      </c>
      <c r="X121" s="157" t="s">
        <v>18</v>
      </c>
      <c r="Y121" s="157" t="s">
        <v>190</v>
      </c>
      <c r="AC121" s="157" t="s">
        <v>350</v>
      </c>
      <c r="AD121" s="157" t="str">
        <f t="shared" si="22"/>
        <v>R_ES-SA-WatHeat</v>
      </c>
      <c r="AE121" s="157" t="str">
        <f t="shared" si="22"/>
        <v>WH10_11</v>
      </c>
      <c r="AF121" s="157">
        <f t="shared" si="12"/>
        <v>2.0337356222063702E-2</v>
      </c>
      <c r="AG121" s="157" t="s">
        <v>18</v>
      </c>
      <c r="AH121" s="157" t="s">
        <v>196</v>
      </c>
      <c r="AL121" s="157" t="s">
        <v>350</v>
      </c>
      <c r="AM121" s="157" t="str">
        <f t="shared" si="23"/>
        <v>R_ES-SA-WatHeat</v>
      </c>
      <c r="AN121" s="157" t="str">
        <f t="shared" si="23"/>
        <v>WH10_11</v>
      </c>
      <c r="AO121" s="157">
        <f t="shared" si="14"/>
        <v>2.2894431747416202E-2</v>
      </c>
      <c r="AP121" s="157" t="s">
        <v>18</v>
      </c>
      <c r="AQ121" s="157" t="s">
        <v>193</v>
      </c>
      <c r="AU121" s="157" t="s">
        <v>350</v>
      </c>
      <c r="AV121" s="157" t="str">
        <f t="shared" si="24"/>
        <v>R_ES-SA-WatHeat</v>
      </c>
      <c r="AW121" s="157" t="str">
        <f t="shared" si="24"/>
        <v>WH10_11</v>
      </c>
      <c r="AX121" s="157">
        <f t="shared" si="16"/>
        <v>1.9316772940714301E-2</v>
      </c>
      <c r="AY121" s="157" t="s">
        <v>18</v>
      </c>
      <c r="AZ121" s="157" t="s">
        <v>192</v>
      </c>
      <c r="BD121" s="157" t="s">
        <v>350</v>
      </c>
      <c r="BE121" s="157" t="str">
        <f t="shared" si="25"/>
        <v>R_ES-SA-WatHeat</v>
      </c>
      <c r="BF121" s="157" t="str">
        <f t="shared" si="25"/>
        <v>WH10_11</v>
      </c>
      <c r="BG121" s="157">
        <f t="shared" si="21"/>
        <v>2.2894431747416202E-2</v>
      </c>
      <c r="BH121" s="157" t="s">
        <v>18</v>
      </c>
      <c r="BI121" s="157" t="s">
        <v>194</v>
      </c>
      <c r="BM121" s="157" t="s">
        <v>350</v>
      </c>
      <c r="BN121" s="157" t="str">
        <f t="shared" si="26"/>
        <v>R_ES-SA-WatHeat</v>
      </c>
      <c r="BO121" s="157" t="str">
        <f t="shared" si="26"/>
        <v>WH10_11</v>
      </c>
      <c r="BP121" s="157">
        <f t="shared" si="19"/>
        <v>1.9316772940714301E-2</v>
      </c>
      <c r="BQ121" s="157" t="s">
        <v>18</v>
      </c>
      <c r="BR121" s="157" t="s">
        <v>191</v>
      </c>
    </row>
    <row r="122" spans="2:70">
      <c r="B122" s="142"/>
      <c r="C122" s="32"/>
      <c r="D122" s="145"/>
      <c r="E122" s="145"/>
      <c r="F122" s="142"/>
      <c r="G122" s="32"/>
      <c r="H122" s="32"/>
      <c r="K122" s="157" t="s">
        <v>350</v>
      </c>
      <c r="L122" s="157" t="str">
        <f t="shared" si="20"/>
        <v>R_ES-SA-WatHeat</v>
      </c>
      <c r="M122" s="157" t="s">
        <v>418</v>
      </c>
      <c r="N122" s="157">
        <f t="shared" si="8"/>
        <v>2.13134263086159E-2</v>
      </c>
      <c r="O122" s="157" t="s">
        <v>18</v>
      </c>
      <c r="P122" s="157" t="s">
        <v>195</v>
      </c>
      <c r="T122" s="157" t="s">
        <v>350</v>
      </c>
      <c r="U122" s="157" t="str">
        <f t="shared" si="27"/>
        <v>R_ES-SA-WatHeat</v>
      </c>
      <c r="V122" s="157" t="str">
        <f t="shared" si="27"/>
        <v>WH12_13</v>
      </c>
      <c r="W122" s="157">
        <f t="shared" si="10"/>
        <v>2.8194153221252599E-2</v>
      </c>
      <c r="X122" s="157" t="s">
        <v>18</v>
      </c>
      <c r="Y122" s="157" t="s">
        <v>190</v>
      </c>
      <c r="AC122" s="157" t="s">
        <v>350</v>
      </c>
      <c r="AD122" s="157" t="str">
        <f t="shared" si="22"/>
        <v>R_ES-SA-WatHeat</v>
      </c>
      <c r="AE122" s="157" t="str">
        <f t="shared" si="22"/>
        <v>WH12_13</v>
      </c>
      <c r="AF122" s="157">
        <f t="shared" si="12"/>
        <v>2.15779233299048E-2</v>
      </c>
      <c r="AG122" s="157" t="s">
        <v>18</v>
      </c>
      <c r="AH122" s="157" t="s">
        <v>196</v>
      </c>
      <c r="AL122" s="157" t="s">
        <v>350</v>
      </c>
      <c r="AM122" s="157" t="str">
        <f t="shared" si="23"/>
        <v>R_ES-SA-WatHeat</v>
      </c>
      <c r="AN122" s="157" t="str">
        <f t="shared" si="23"/>
        <v>WH12_13</v>
      </c>
      <c r="AO122" s="157">
        <f t="shared" si="14"/>
        <v>2.4369922056626501E-2</v>
      </c>
      <c r="AP122" s="157" t="s">
        <v>18</v>
      </c>
      <c r="AQ122" s="157" t="s">
        <v>193</v>
      </c>
      <c r="AU122" s="157" t="s">
        <v>350</v>
      </c>
      <c r="AV122" s="157" t="str">
        <f t="shared" si="24"/>
        <v>R_ES-SA-WatHeat</v>
      </c>
      <c r="AW122" s="157" t="str">
        <f t="shared" si="24"/>
        <v>WH12_13</v>
      </c>
      <c r="AX122" s="157">
        <f t="shared" si="16"/>
        <v>2.1713679165996799E-2</v>
      </c>
      <c r="AY122" s="157" t="s">
        <v>18</v>
      </c>
      <c r="AZ122" s="157" t="s">
        <v>192</v>
      </c>
      <c r="BD122" s="157" t="s">
        <v>350</v>
      </c>
      <c r="BE122" s="157" t="str">
        <f t="shared" si="25"/>
        <v>R_ES-SA-WatHeat</v>
      </c>
      <c r="BF122" s="157" t="str">
        <f t="shared" si="25"/>
        <v>WH12_13</v>
      </c>
      <c r="BG122" s="157">
        <f t="shared" si="21"/>
        <v>2.4369922056626501E-2</v>
      </c>
      <c r="BH122" s="157" t="s">
        <v>18</v>
      </c>
      <c r="BI122" s="157" t="s">
        <v>194</v>
      </c>
      <c r="BM122" s="157" t="s">
        <v>350</v>
      </c>
      <c r="BN122" s="157" t="str">
        <f t="shared" si="26"/>
        <v>R_ES-SA-WatHeat</v>
      </c>
      <c r="BO122" s="157" t="str">
        <f t="shared" si="26"/>
        <v>WH12_13</v>
      </c>
      <c r="BP122" s="157">
        <f t="shared" si="19"/>
        <v>2.1713679165996799E-2</v>
      </c>
      <c r="BQ122" s="157" t="s">
        <v>18</v>
      </c>
      <c r="BR122" s="157" t="s">
        <v>191</v>
      </c>
    </row>
    <row r="123" spans="2:70">
      <c r="B123" s="142"/>
      <c r="C123" s="32"/>
      <c r="D123" s="145"/>
      <c r="E123" s="145"/>
      <c r="F123" s="142"/>
      <c r="G123" s="32"/>
      <c r="H123" s="32"/>
      <c r="K123" s="158" t="s">
        <v>350</v>
      </c>
      <c r="L123" s="157" t="str">
        <f t="shared" si="20"/>
        <v>R_ES-SA-WatHeat</v>
      </c>
      <c r="M123" s="157" t="s">
        <v>419</v>
      </c>
      <c r="N123" s="157">
        <f t="shared" si="8"/>
        <v>2.2469105630351701E-2</v>
      </c>
      <c r="O123" s="157" t="s">
        <v>18</v>
      </c>
      <c r="P123" s="157" t="s">
        <v>195</v>
      </c>
      <c r="T123" s="157" t="s">
        <v>350</v>
      </c>
      <c r="U123" s="157" t="str">
        <f t="shared" si="27"/>
        <v>R_ES-SA-WatHeat</v>
      </c>
      <c r="V123" s="157" t="str">
        <f t="shared" si="27"/>
        <v>WH14_15</v>
      </c>
      <c r="W123" s="157">
        <f t="shared" si="10"/>
        <v>2.77591077183275E-2</v>
      </c>
      <c r="X123" s="157" t="s">
        <v>18</v>
      </c>
      <c r="Y123" s="157" t="s">
        <v>190</v>
      </c>
      <c r="AC123" s="157" t="s">
        <v>350</v>
      </c>
      <c r="AD123" s="157" t="str">
        <f t="shared" si="22"/>
        <v>R_ES-SA-WatHeat</v>
      </c>
      <c r="AE123" s="157" t="str">
        <f t="shared" si="22"/>
        <v>WH14_15</v>
      </c>
      <c r="AF123" s="157">
        <f t="shared" si="12"/>
        <v>2.4437223084675701E-2</v>
      </c>
      <c r="AG123" s="157" t="s">
        <v>18</v>
      </c>
      <c r="AH123" s="157" t="s">
        <v>196</v>
      </c>
      <c r="AL123" s="157" t="s">
        <v>350</v>
      </c>
      <c r="AM123" s="157" t="str">
        <f t="shared" si="23"/>
        <v>R_ES-SA-WatHeat</v>
      </c>
      <c r="AN123" s="157" t="str">
        <f t="shared" si="23"/>
        <v>WH14_15</v>
      </c>
      <c r="AO123" s="157">
        <f t="shared" si="14"/>
        <v>2.5296656553616501E-2</v>
      </c>
      <c r="AP123" s="157" t="s">
        <v>18</v>
      </c>
      <c r="AQ123" s="157" t="s">
        <v>193</v>
      </c>
      <c r="AU123" s="157" t="s">
        <v>350</v>
      </c>
      <c r="AV123" s="157" t="str">
        <f t="shared" si="24"/>
        <v>R_ES-SA-WatHeat</v>
      </c>
      <c r="AW123" s="157" t="str">
        <f t="shared" si="24"/>
        <v>WH14_15</v>
      </c>
      <c r="AX123" s="157">
        <f t="shared" si="16"/>
        <v>2.31546162990083E-2</v>
      </c>
      <c r="AY123" s="157" t="s">
        <v>18</v>
      </c>
      <c r="AZ123" s="157" t="s">
        <v>192</v>
      </c>
      <c r="BD123" s="157" t="s">
        <v>350</v>
      </c>
      <c r="BE123" s="157" t="str">
        <f t="shared" si="25"/>
        <v>R_ES-SA-WatHeat</v>
      </c>
      <c r="BF123" s="157" t="str">
        <f t="shared" si="25"/>
        <v>WH14_15</v>
      </c>
      <c r="BG123" s="157">
        <f t="shared" si="21"/>
        <v>2.5296656553616501E-2</v>
      </c>
      <c r="BH123" s="157" t="s">
        <v>18</v>
      </c>
      <c r="BI123" s="157" t="s">
        <v>194</v>
      </c>
      <c r="BM123" s="157" t="s">
        <v>350</v>
      </c>
      <c r="BN123" s="157" t="str">
        <f t="shared" si="26"/>
        <v>R_ES-SA-WatHeat</v>
      </c>
      <c r="BO123" s="157" t="str">
        <f t="shared" si="26"/>
        <v>WH14_15</v>
      </c>
      <c r="BP123" s="157">
        <f t="shared" si="19"/>
        <v>2.31546162990083E-2</v>
      </c>
      <c r="BQ123" s="157" t="s">
        <v>18</v>
      </c>
      <c r="BR123" s="157" t="s">
        <v>191</v>
      </c>
    </row>
    <row r="124" spans="2:70">
      <c r="B124" s="142"/>
      <c r="C124" s="32"/>
      <c r="D124" s="145"/>
      <c r="E124" s="145"/>
      <c r="F124" s="142"/>
      <c r="G124" s="32"/>
      <c r="H124" s="32"/>
      <c r="K124" s="157" t="s">
        <v>350</v>
      </c>
      <c r="L124" s="157" t="str">
        <f t="shared" si="20"/>
        <v>R_ES-SA-WatHeat</v>
      </c>
      <c r="M124" s="157" t="s">
        <v>420</v>
      </c>
      <c r="N124" s="157">
        <f t="shared" si="8"/>
        <v>2.28058793544892E-2</v>
      </c>
      <c r="O124" s="157" t="s">
        <v>18</v>
      </c>
      <c r="P124" s="157" t="s">
        <v>195</v>
      </c>
      <c r="T124" s="157" t="s">
        <v>350</v>
      </c>
      <c r="U124" s="157" t="str">
        <f t="shared" si="27"/>
        <v>R_ES-SA-WatHeat</v>
      </c>
      <c r="V124" s="157" t="str">
        <f t="shared" si="27"/>
        <v>WH16_17</v>
      </c>
      <c r="W124" s="157">
        <f t="shared" si="10"/>
        <v>2.7022500142114401E-2</v>
      </c>
      <c r="X124" s="157" t="s">
        <v>18</v>
      </c>
      <c r="Y124" s="157" t="s">
        <v>190</v>
      </c>
      <c r="AC124" s="157" t="s">
        <v>350</v>
      </c>
      <c r="AD124" s="157" t="str">
        <f t="shared" si="22"/>
        <v>R_ES-SA-WatHeat</v>
      </c>
      <c r="AE124" s="157" t="str">
        <f t="shared" si="22"/>
        <v>WH16_17</v>
      </c>
      <c r="AF124" s="157">
        <f t="shared" si="12"/>
        <v>2.5705527690156701E-2</v>
      </c>
      <c r="AG124" s="157" t="s">
        <v>18</v>
      </c>
      <c r="AH124" s="157" t="s">
        <v>196</v>
      </c>
      <c r="AL124" s="157" t="s">
        <v>350</v>
      </c>
      <c r="AM124" s="157" t="str">
        <f t="shared" si="23"/>
        <v>R_ES-SA-WatHeat</v>
      </c>
      <c r="AN124" s="157" t="str">
        <f t="shared" si="23"/>
        <v>WH16_17</v>
      </c>
      <c r="AO124" s="157">
        <f t="shared" si="14"/>
        <v>2.5303534826348499E-2</v>
      </c>
      <c r="AP124" s="157" t="s">
        <v>18</v>
      </c>
      <c r="AQ124" s="157" t="s">
        <v>193</v>
      </c>
      <c r="AU124" s="157" t="s">
        <v>350</v>
      </c>
      <c r="AV124" s="157" t="str">
        <f t="shared" si="24"/>
        <v>R_ES-SA-WatHeat</v>
      </c>
      <c r="AW124" s="157" t="str">
        <f t="shared" si="24"/>
        <v>WH16_17</v>
      </c>
      <c r="AX124" s="157">
        <f t="shared" si="16"/>
        <v>2.3358570263712099E-2</v>
      </c>
      <c r="AY124" s="157" t="s">
        <v>18</v>
      </c>
      <c r="AZ124" s="157" t="s">
        <v>192</v>
      </c>
      <c r="BD124" s="157" t="s">
        <v>350</v>
      </c>
      <c r="BE124" s="157" t="str">
        <f t="shared" si="25"/>
        <v>R_ES-SA-WatHeat</v>
      </c>
      <c r="BF124" s="157" t="str">
        <f t="shared" si="25"/>
        <v>WH16_17</v>
      </c>
      <c r="BG124" s="157">
        <f t="shared" si="21"/>
        <v>2.5303534826348499E-2</v>
      </c>
      <c r="BH124" s="157" t="s">
        <v>18</v>
      </c>
      <c r="BI124" s="157" t="s">
        <v>194</v>
      </c>
      <c r="BM124" s="157" t="s">
        <v>350</v>
      </c>
      <c r="BN124" s="157" t="str">
        <f t="shared" si="26"/>
        <v>R_ES-SA-WatHeat</v>
      </c>
      <c r="BO124" s="157" t="str">
        <f t="shared" si="26"/>
        <v>WH16_17</v>
      </c>
      <c r="BP124" s="157">
        <f t="shared" si="19"/>
        <v>2.3358570263712099E-2</v>
      </c>
      <c r="BQ124" s="157" t="s">
        <v>18</v>
      </c>
      <c r="BR124" s="157" t="s">
        <v>191</v>
      </c>
    </row>
    <row r="125" spans="2:70">
      <c r="B125" s="142"/>
      <c r="C125" s="32"/>
      <c r="D125" s="145"/>
      <c r="E125" s="145"/>
      <c r="F125" s="142"/>
      <c r="G125" s="32"/>
      <c r="H125" s="32"/>
      <c r="K125" s="157" t="s">
        <v>350</v>
      </c>
      <c r="L125" s="157" t="str">
        <f t="shared" si="20"/>
        <v>R_ES-SA-WatHeat</v>
      </c>
      <c r="M125" s="157" t="s">
        <v>421</v>
      </c>
      <c r="N125" s="157">
        <f t="shared" si="8"/>
        <v>2.2833551053567502E-2</v>
      </c>
      <c r="O125" s="157" t="s">
        <v>18</v>
      </c>
      <c r="P125" s="157" t="s">
        <v>195</v>
      </c>
      <c r="T125" s="157" t="s">
        <v>350</v>
      </c>
      <c r="U125" s="157" t="str">
        <f t="shared" si="27"/>
        <v>R_ES-SA-WatHeat</v>
      </c>
      <c r="V125" s="157" t="str">
        <f t="shared" si="27"/>
        <v>WH18_19</v>
      </c>
      <c r="W125" s="157">
        <f t="shared" si="10"/>
        <v>2.67517944660614E-2</v>
      </c>
      <c r="X125" s="157" t="s">
        <v>18</v>
      </c>
      <c r="Y125" s="157" t="s">
        <v>190</v>
      </c>
      <c r="AC125" s="157" t="s">
        <v>350</v>
      </c>
      <c r="AD125" s="157" t="str">
        <f t="shared" si="22"/>
        <v>R_ES-SA-WatHeat</v>
      </c>
      <c r="AE125" s="157" t="str">
        <f t="shared" si="22"/>
        <v>WH18_19</v>
      </c>
      <c r="AF125" s="157">
        <f t="shared" si="12"/>
        <v>2.5592794365341599E-2</v>
      </c>
      <c r="AG125" s="157" t="s">
        <v>18</v>
      </c>
      <c r="AH125" s="157" t="s">
        <v>196</v>
      </c>
      <c r="AL125" s="157" t="s">
        <v>350</v>
      </c>
      <c r="AM125" s="157" t="str">
        <f t="shared" si="23"/>
        <v>R_ES-SA-WatHeat</v>
      </c>
      <c r="AN125" s="157" t="str">
        <f t="shared" si="23"/>
        <v>WH18_19</v>
      </c>
      <c r="AO125" s="157">
        <f t="shared" si="14"/>
        <v>2.4969586031286201E-2</v>
      </c>
      <c r="AP125" s="157" t="s">
        <v>18</v>
      </c>
      <c r="AQ125" s="157" t="s">
        <v>193</v>
      </c>
      <c r="AU125" s="157" t="s">
        <v>350</v>
      </c>
      <c r="AV125" s="157" t="str">
        <f t="shared" si="24"/>
        <v>R_ES-SA-WatHeat</v>
      </c>
      <c r="AW125" s="157" t="str">
        <f t="shared" si="24"/>
        <v>WH18_19</v>
      </c>
      <c r="AX125" s="157">
        <f t="shared" si="16"/>
        <v>2.3127630615324E-2</v>
      </c>
      <c r="AY125" s="157" t="s">
        <v>18</v>
      </c>
      <c r="AZ125" s="157" t="s">
        <v>192</v>
      </c>
      <c r="BD125" s="157" t="s">
        <v>350</v>
      </c>
      <c r="BE125" s="157" t="str">
        <f t="shared" si="25"/>
        <v>R_ES-SA-WatHeat</v>
      </c>
      <c r="BF125" s="157" t="str">
        <f t="shared" si="25"/>
        <v>WH18_19</v>
      </c>
      <c r="BG125" s="157">
        <f t="shared" si="21"/>
        <v>2.4969586031286201E-2</v>
      </c>
      <c r="BH125" s="157" t="s">
        <v>18</v>
      </c>
      <c r="BI125" s="157" t="s">
        <v>194</v>
      </c>
      <c r="BM125" s="157" t="s">
        <v>350</v>
      </c>
      <c r="BN125" s="157" t="str">
        <f t="shared" si="26"/>
        <v>R_ES-SA-WatHeat</v>
      </c>
      <c r="BO125" s="157" t="str">
        <f t="shared" si="26"/>
        <v>WH18_19</v>
      </c>
      <c r="BP125" s="157">
        <f t="shared" si="19"/>
        <v>2.3127630615324E-2</v>
      </c>
      <c r="BQ125" s="157" t="s">
        <v>18</v>
      </c>
      <c r="BR125" s="157" t="s">
        <v>191</v>
      </c>
    </row>
    <row r="126" spans="2:70">
      <c r="B126" s="142"/>
      <c r="C126" s="32"/>
      <c r="D126" s="145"/>
      <c r="E126" s="145"/>
      <c r="F126" s="142"/>
      <c r="G126" s="32"/>
      <c r="H126" s="32"/>
      <c r="K126" s="157" t="s">
        <v>350</v>
      </c>
      <c r="L126" s="157" t="str">
        <f t="shared" si="20"/>
        <v>R_ES-SA-WatHeat</v>
      </c>
      <c r="M126" s="157" t="s">
        <v>422</v>
      </c>
      <c r="N126" s="157">
        <f t="shared" si="8"/>
        <v>2.2715455782190402E-2</v>
      </c>
      <c r="O126" s="157" t="s">
        <v>18</v>
      </c>
      <c r="P126" s="157" t="s">
        <v>195</v>
      </c>
      <c r="T126" s="157" t="s">
        <v>350</v>
      </c>
      <c r="U126" s="157" t="str">
        <f t="shared" si="27"/>
        <v>R_ES-SA-WatHeat</v>
      </c>
      <c r="V126" s="157" t="str">
        <f t="shared" si="27"/>
        <v>WH20_21</v>
      </c>
      <c r="W126" s="157">
        <f t="shared" si="10"/>
        <v>2.8393351379152599E-2</v>
      </c>
      <c r="X126" s="157" t="s">
        <v>18</v>
      </c>
      <c r="Y126" s="157" t="s">
        <v>190</v>
      </c>
      <c r="AC126" s="157" t="s">
        <v>350</v>
      </c>
      <c r="AD126" s="157" t="str">
        <f t="shared" si="22"/>
        <v>R_ES-SA-WatHeat</v>
      </c>
      <c r="AE126" s="157" t="str">
        <f t="shared" si="22"/>
        <v>WH20_21</v>
      </c>
      <c r="AF126" s="157">
        <f t="shared" si="12"/>
        <v>2.51280963570105E-2</v>
      </c>
      <c r="AG126" s="157" t="s">
        <v>18</v>
      </c>
      <c r="AH126" s="157" t="s">
        <v>196</v>
      </c>
      <c r="AL126" s="157" t="s">
        <v>350</v>
      </c>
      <c r="AM126" s="157" t="str">
        <f t="shared" si="23"/>
        <v>R_ES-SA-WatHeat</v>
      </c>
      <c r="AN126" s="157" t="str">
        <f t="shared" si="23"/>
        <v>WH20_21</v>
      </c>
      <c r="AO126" s="157">
        <f t="shared" si="14"/>
        <v>2.51936667769471E-2</v>
      </c>
      <c r="AP126" s="157" t="s">
        <v>18</v>
      </c>
      <c r="AQ126" s="157" t="s">
        <v>193</v>
      </c>
      <c r="AU126" s="157" t="s">
        <v>350</v>
      </c>
      <c r="AV126" s="157" t="str">
        <f t="shared" si="24"/>
        <v>R_ES-SA-WatHeat</v>
      </c>
      <c r="AW126" s="157" t="str">
        <f t="shared" si="24"/>
        <v>WH20_21</v>
      </c>
      <c r="AX126" s="157">
        <f t="shared" si="16"/>
        <v>2.3066922677741498E-2</v>
      </c>
      <c r="AY126" s="157" t="s">
        <v>18</v>
      </c>
      <c r="AZ126" s="157" t="s">
        <v>192</v>
      </c>
      <c r="BD126" s="157" t="s">
        <v>350</v>
      </c>
      <c r="BE126" s="157" t="str">
        <f t="shared" si="25"/>
        <v>R_ES-SA-WatHeat</v>
      </c>
      <c r="BF126" s="157" t="str">
        <f t="shared" si="25"/>
        <v>WH20_21</v>
      </c>
      <c r="BG126" s="157">
        <f t="shared" si="21"/>
        <v>2.51936667769471E-2</v>
      </c>
      <c r="BH126" s="157" t="s">
        <v>18</v>
      </c>
      <c r="BI126" s="157" t="s">
        <v>194</v>
      </c>
      <c r="BM126" s="157" t="s">
        <v>350</v>
      </c>
      <c r="BN126" s="157" t="str">
        <f t="shared" si="26"/>
        <v>R_ES-SA-WatHeat</v>
      </c>
      <c r="BO126" s="157" t="str">
        <f t="shared" si="26"/>
        <v>WH20_21</v>
      </c>
      <c r="BP126" s="157">
        <f t="shared" si="19"/>
        <v>2.3066922677741498E-2</v>
      </c>
      <c r="BQ126" s="157" t="s">
        <v>18</v>
      </c>
      <c r="BR126" s="157" t="s">
        <v>191</v>
      </c>
    </row>
    <row r="127" spans="2:70">
      <c r="B127" s="142"/>
      <c r="C127" s="32"/>
      <c r="D127" s="145"/>
      <c r="E127" s="145"/>
      <c r="F127" s="142"/>
      <c r="G127" s="32"/>
      <c r="H127" s="32"/>
      <c r="K127" s="158" t="s">
        <v>350</v>
      </c>
      <c r="L127" s="157" t="str">
        <f t="shared" si="20"/>
        <v>R_ES-SA-WatHeat</v>
      </c>
      <c r="M127" s="157" t="s">
        <v>423</v>
      </c>
      <c r="N127" s="157">
        <f t="shared" si="8"/>
        <v>2.2889826289936899E-2</v>
      </c>
      <c r="O127" s="157" t="s">
        <v>18</v>
      </c>
      <c r="P127" s="157" t="s">
        <v>195</v>
      </c>
      <c r="T127" s="157" t="s">
        <v>350</v>
      </c>
      <c r="U127" s="157" t="str">
        <f t="shared" si="27"/>
        <v>R_ES-SA-WatHeat</v>
      </c>
      <c r="V127" s="157" t="str">
        <f t="shared" si="27"/>
        <v>WH22_23</v>
      </c>
      <c r="W127" s="157">
        <f t="shared" si="10"/>
        <v>2.8309781661700801E-2</v>
      </c>
      <c r="X127" s="157" t="s">
        <v>18</v>
      </c>
      <c r="Y127" s="157" t="s">
        <v>190</v>
      </c>
      <c r="AC127" s="157" t="s">
        <v>350</v>
      </c>
      <c r="AD127" s="157" t="str">
        <f t="shared" si="22"/>
        <v>R_ES-SA-WatHeat</v>
      </c>
      <c r="AE127" s="157" t="str">
        <f t="shared" si="22"/>
        <v>WH22_23</v>
      </c>
      <c r="AF127" s="157">
        <f t="shared" si="12"/>
        <v>2.54920738775338E-2</v>
      </c>
      <c r="AG127" s="157" t="s">
        <v>18</v>
      </c>
      <c r="AH127" s="157" t="s">
        <v>196</v>
      </c>
      <c r="AL127" s="157" t="s">
        <v>350</v>
      </c>
      <c r="AM127" s="157" t="str">
        <f t="shared" si="23"/>
        <v>R_ES-SA-WatHeat</v>
      </c>
      <c r="AN127" s="157" t="str">
        <f t="shared" si="23"/>
        <v>WH22_23</v>
      </c>
      <c r="AO127" s="157">
        <f t="shared" si="14"/>
        <v>2.5793097568826001E-2</v>
      </c>
      <c r="AP127" s="157" t="s">
        <v>18</v>
      </c>
      <c r="AQ127" s="157" t="s">
        <v>193</v>
      </c>
      <c r="AU127" s="157" t="s">
        <v>350</v>
      </c>
      <c r="AV127" s="157" t="str">
        <f t="shared" si="24"/>
        <v>R_ES-SA-WatHeat</v>
      </c>
      <c r="AW127" s="157" t="str">
        <f t="shared" si="24"/>
        <v>WH22_23</v>
      </c>
      <c r="AX127" s="157">
        <f t="shared" si="16"/>
        <v>2.46581494217923E-2</v>
      </c>
      <c r="AY127" s="157" t="s">
        <v>18</v>
      </c>
      <c r="AZ127" s="157" t="s">
        <v>192</v>
      </c>
      <c r="BD127" s="157" t="s">
        <v>350</v>
      </c>
      <c r="BE127" s="157" t="str">
        <f t="shared" si="25"/>
        <v>R_ES-SA-WatHeat</v>
      </c>
      <c r="BF127" s="157" t="str">
        <f t="shared" si="25"/>
        <v>WH22_23</v>
      </c>
      <c r="BG127" s="157">
        <f t="shared" si="21"/>
        <v>2.5793097568826001E-2</v>
      </c>
      <c r="BH127" s="157" t="s">
        <v>18</v>
      </c>
      <c r="BI127" s="157" t="s">
        <v>194</v>
      </c>
      <c r="BM127" s="157" t="s">
        <v>350</v>
      </c>
      <c r="BN127" s="157" t="str">
        <f t="shared" si="26"/>
        <v>R_ES-SA-WatHeat</v>
      </c>
      <c r="BO127" s="157" t="str">
        <f t="shared" si="26"/>
        <v>WH22_23</v>
      </c>
      <c r="BP127" s="157">
        <f t="shared" si="19"/>
        <v>2.46581494217923E-2</v>
      </c>
      <c r="BQ127" s="157" t="s">
        <v>18</v>
      </c>
      <c r="BR127" s="157" t="s">
        <v>191</v>
      </c>
    </row>
    <row r="128" spans="2:70">
      <c r="B128" s="142"/>
      <c r="C128" s="32"/>
      <c r="D128" s="145"/>
      <c r="E128" s="145"/>
      <c r="F128" s="142"/>
      <c r="G128" s="32"/>
      <c r="H128" s="32"/>
      <c r="K128" s="157"/>
      <c r="L128" s="157"/>
      <c r="M128" s="157"/>
      <c r="N128" s="157"/>
      <c r="O128" s="157"/>
      <c r="P128" s="157"/>
      <c r="T128" s="157"/>
      <c r="U128" s="157"/>
      <c r="V128" s="157"/>
      <c r="W128" s="157"/>
      <c r="X128" s="157"/>
      <c r="Y128" s="157"/>
      <c r="AC128" s="157"/>
      <c r="AD128" s="157"/>
      <c r="AE128" s="157"/>
      <c r="AF128" s="157"/>
      <c r="AG128" s="157"/>
      <c r="AH128" s="157"/>
      <c r="AL128" s="157"/>
      <c r="AM128" s="157"/>
      <c r="AN128" s="157"/>
      <c r="AO128" s="157"/>
      <c r="AP128" s="157"/>
      <c r="AQ128" s="157"/>
      <c r="AU128" s="157"/>
      <c r="AV128" s="157"/>
      <c r="AW128" s="157"/>
      <c r="AX128" s="157"/>
      <c r="AY128" s="157"/>
      <c r="AZ128" s="157"/>
      <c r="BD128" s="157"/>
      <c r="BE128" s="157"/>
      <c r="BF128" s="157"/>
      <c r="BG128" s="157"/>
      <c r="BH128" s="157"/>
      <c r="BI128" s="157"/>
      <c r="BM128" s="157"/>
      <c r="BN128" s="157"/>
      <c r="BO128" s="157"/>
      <c r="BP128" s="157"/>
      <c r="BQ128" s="157"/>
      <c r="BR128" s="157"/>
    </row>
    <row r="129" spans="2:70">
      <c r="B129" s="142"/>
      <c r="C129" s="32"/>
      <c r="D129" s="145"/>
      <c r="E129" s="145"/>
      <c r="F129" s="142"/>
      <c r="G129" s="32"/>
      <c r="H129" s="32"/>
      <c r="K129" s="157"/>
      <c r="L129" s="157"/>
      <c r="M129" s="157"/>
      <c r="N129" s="157"/>
      <c r="O129" s="157"/>
      <c r="P129" s="157"/>
      <c r="T129" s="157"/>
      <c r="U129" s="157"/>
      <c r="V129" s="157"/>
      <c r="W129" s="157"/>
      <c r="X129" s="157"/>
      <c r="Y129" s="157"/>
      <c r="AC129" s="157"/>
      <c r="AD129" s="157"/>
      <c r="AE129" s="157"/>
      <c r="AF129" s="157"/>
      <c r="AG129" s="157"/>
      <c r="AH129" s="157"/>
      <c r="AL129" s="157"/>
      <c r="AM129" s="157"/>
      <c r="AN129" s="157"/>
      <c r="AO129" s="157"/>
      <c r="AP129" s="157"/>
      <c r="AQ129" s="157"/>
      <c r="AU129" s="157"/>
      <c r="AV129" s="157"/>
      <c r="AW129" s="157"/>
      <c r="AX129" s="157"/>
      <c r="AY129" s="157"/>
      <c r="AZ129" s="157"/>
      <c r="BD129" s="157"/>
      <c r="BE129" s="157"/>
      <c r="BF129" s="157"/>
      <c r="BG129" s="157"/>
      <c r="BH129" s="157"/>
      <c r="BI129" s="157"/>
      <c r="BM129" s="157"/>
      <c r="BN129" s="157"/>
      <c r="BO129" s="157"/>
      <c r="BP129" s="157"/>
      <c r="BQ129" s="157"/>
      <c r="BR129" s="157"/>
    </row>
    <row r="130" spans="2:70">
      <c r="B130" s="142"/>
      <c r="C130" s="32"/>
      <c r="D130" s="145"/>
      <c r="E130" s="145"/>
      <c r="F130" s="142"/>
      <c r="G130" s="32"/>
      <c r="H130" s="32"/>
      <c r="K130" s="157"/>
      <c r="L130" s="157"/>
      <c r="M130" s="157"/>
      <c r="N130" s="157"/>
      <c r="O130" s="157"/>
      <c r="P130" s="157"/>
      <c r="T130" s="157"/>
      <c r="U130" s="157"/>
      <c r="V130" s="157"/>
      <c r="W130" s="157"/>
      <c r="X130" s="157"/>
      <c r="Y130" s="157"/>
      <c r="AC130" s="157"/>
      <c r="AD130" s="157"/>
      <c r="AE130" s="157"/>
      <c r="AF130" s="157"/>
      <c r="AG130" s="157"/>
      <c r="AH130" s="157"/>
      <c r="AL130" s="157"/>
      <c r="AM130" s="157"/>
      <c r="AN130" s="157"/>
      <c r="AO130" s="157"/>
      <c r="AP130" s="157"/>
      <c r="AQ130" s="157"/>
      <c r="AU130" s="157"/>
      <c r="AV130" s="157"/>
      <c r="AW130" s="157"/>
      <c r="AX130" s="157"/>
      <c r="AY130" s="157"/>
      <c r="AZ130" s="157"/>
      <c r="BD130" s="157"/>
      <c r="BE130" s="157"/>
      <c r="BF130" s="157"/>
      <c r="BG130" s="157"/>
      <c r="BH130" s="157"/>
      <c r="BI130" s="157"/>
      <c r="BM130" s="157"/>
      <c r="BN130" s="157"/>
      <c r="BO130" s="157"/>
      <c r="BP130" s="157"/>
      <c r="BQ130" s="157"/>
      <c r="BR130" s="157"/>
    </row>
    <row r="131" spans="2:70">
      <c r="B131" s="142"/>
      <c r="C131" s="32"/>
      <c r="D131" s="145"/>
      <c r="E131" s="145"/>
      <c r="F131" s="142"/>
      <c r="G131" s="32"/>
      <c r="H131" s="32"/>
      <c r="K131" s="158"/>
      <c r="L131" s="157"/>
      <c r="M131" s="157"/>
      <c r="N131" s="157"/>
      <c r="O131" s="157"/>
      <c r="P131" s="157"/>
      <c r="T131" s="157"/>
      <c r="U131" s="157"/>
      <c r="V131" s="157"/>
      <c r="W131" s="157"/>
      <c r="X131" s="157"/>
      <c r="Y131" s="157"/>
      <c r="AC131" s="157"/>
      <c r="AD131" s="157"/>
      <c r="AE131" s="157"/>
      <c r="AF131" s="157"/>
      <c r="AG131" s="157"/>
      <c r="AH131" s="157"/>
      <c r="AL131" s="157"/>
      <c r="AM131" s="157"/>
      <c r="AN131" s="157"/>
      <c r="AO131" s="157"/>
      <c r="AP131" s="157"/>
      <c r="AQ131" s="157"/>
      <c r="AU131" s="157"/>
      <c r="AV131" s="157"/>
      <c r="AW131" s="157"/>
      <c r="AX131" s="157"/>
      <c r="AY131" s="157"/>
      <c r="AZ131" s="157"/>
      <c r="BD131" s="157"/>
      <c r="BE131" s="157"/>
      <c r="BF131" s="157"/>
      <c r="BG131" s="157"/>
      <c r="BH131" s="157"/>
      <c r="BI131" s="157"/>
      <c r="BM131" s="157"/>
      <c r="BN131" s="157"/>
      <c r="BO131" s="157"/>
      <c r="BP131" s="157"/>
      <c r="BQ131" s="157"/>
      <c r="BR131" s="157"/>
    </row>
    <row r="132" spans="2:70">
      <c r="B132" s="142"/>
      <c r="C132" s="32"/>
      <c r="D132" s="145"/>
      <c r="E132" s="145"/>
      <c r="F132" s="142"/>
      <c r="G132" s="32"/>
      <c r="H132" s="32"/>
      <c r="K132" s="157"/>
      <c r="L132" s="157"/>
      <c r="M132" s="157"/>
      <c r="N132" s="157"/>
      <c r="O132" s="157"/>
      <c r="P132" s="157"/>
      <c r="T132" s="157"/>
      <c r="U132" s="157"/>
      <c r="V132" s="157"/>
      <c r="W132" s="157"/>
      <c r="X132" s="157"/>
      <c r="Y132" s="157"/>
      <c r="AC132" s="157"/>
      <c r="AD132" s="157"/>
      <c r="AE132" s="157"/>
      <c r="AF132" s="157"/>
      <c r="AG132" s="157"/>
      <c r="AH132" s="157"/>
      <c r="AL132" s="157"/>
      <c r="AM132" s="157"/>
      <c r="AN132" s="157"/>
      <c r="AO132" s="157"/>
      <c r="AP132" s="157"/>
      <c r="AQ132" s="157"/>
      <c r="AU132" s="157"/>
      <c r="AV132" s="157"/>
      <c r="AW132" s="157"/>
      <c r="AX132" s="157"/>
      <c r="AY132" s="157"/>
      <c r="AZ132" s="157"/>
      <c r="BD132" s="157"/>
      <c r="BE132" s="157"/>
      <c r="BF132" s="157"/>
      <c r="BG132" s="157"/>
      <c r="BH132" s="157"/>
      <c r="BI132" s="157"/>
      <c r="BM132" s="157"/>
      <c r="BN132" s="157"/>
      <c r="BO132" s="157"/>
      <c r="BP132" s="157"/>
      <c r="BQ132" s="157"/>
      <c r="BR132" s="157"/>
    </row>
    <row r="133" spans="2:70">
      <c r="B133" s="142"/>
      <c r="C133" s="32"/>
      <c r="D133" s="145"/>
      <c r="E133" s="145"/>
      <c r="F133" s="142"/>
      <c r="G133" s="32"/>
      <c r="H133" s="32"/>
      <c r="K133" s="157"/>
      <c r="L133" s="157"/>
      <c r="M133" s="157"/>
      <c r="N133" s="157"/>
      <c r="O133" s="157"/>
      <c r="P133" s="157"/>
      <c r="T133" s="157"/>
      <c r="U133" s="157"/>
      <c r="V133" s="157"/>
      <c r="W133" s="157"/>
      <c r="X133" s="157"/>
      <c r="Y133" s="157"/>
      <c r="AC133" s="157"/>
      <c r="AD133" s="157"/>
      <c r="AE133" s="157"/>
      <c r="AF133" s="157"/>
      <c r="AG133" s="157"/>
      <c r="AH133" s="157"/>
      <c r="AL133" s="157"/>
      <c r="AM133" s="157"/>
      <c r="AN133" s="157"/>
      <c r="AO133" s="157"/>
      <c r="AP133" s="157"/>
      <c r="AQ133" s="157"/>
      <c r="AU133" s="157"/>
      <c r="AV133" s="157"/>
      <c r="AW133" s="157"/>
      <c r="AX133" s="157"/>
      <c r="AY133" s="157"/>
      <c r="AZ133" s="157"/>
      <c r="BD133" s="157"/>
      <c r="BE133" s="157"/>
      <c r="BF133" s="157"/>
      <c r="BG133" s="157"/>
      <c r="BH133" s="157"/>
      <c r="BI133" s="157"/>
      <c r="BM133" s="157"/>
      <c r="BN133" s="157"/>
      <c r="BO133" s="157"/>
      <c r="BP133" s="157"/>
      <c r="BQ133" s="157"/>
      <c r="BR133" s="157"/>
    </row>
    <row r="134" spans="2:70">
      <c r="B134" s="142"/>
      <c r="C134" s="32"/>
      <c r="D134" s="145"/>
      <c r="E134" s="145"/>
      <c r="F134" s="142"/>
      <c r="G134" s="32"/>
      <c r="H134" s="32"/>
      <c r="K134" s="157"/>
      <c r="L134" s="157"/>
      <c r="M134" s="157"/>
      <c r="N134" s="157"/>
      <c r="O134" s="157"/>
      <c r="P134" s="157"/>
      <c r="T134" s="157"/>
      <c r="U134" s="157"/>
      <c r="V134" s="157"/>
      <c r="W134" s="157"/>
      <c r="X134" s="157"/>
      <c r="Y134" s="157"/>
      <c r="AC134" s="157"/>
      <c r="AD134" s="157"/>
      <c r="AE134" s="157"/>
      <c r="AF134" s="157"/>
      <c r="AG134" s="157"/>
      <c r="AH134" s="157"/>
      <c r="AL134" s="157"/>
      <c r="AM134" s="157"/>
      <c r="AN134" s="157"/>
      <c r="AO134" s="157"/>
      <c r="AP134" s="157"/>
      <c r="AQ134" s="157"/>
      <c r="AU134" s="157"/>
      <c r="AV134" s="157"/>
      <c r="AW134" s="157"/>
      <c r="AX134" s="157"/>
      <c r="AY134" s="157"/>
      <c r="AZ134" s="157"/>
      <c r="BD134" s="157"/>
      <c r="BE134" s="157"/>
      <c r="BF134" s="157"/>
      <c r="BG134" s="157"/>
      <c r="BH134" s="157"/>
      <c r="BI134" s="157"/>
      <c r="BM134" s="157"/>
      <c r="BN134" s="157"/>
      <c r="BO134" s="157"/>
      <c r="BP134" s="157"/>
      <c r="BQ134" s="157"/>
      <c r="BR134" s="157"/>
    </row>
    <row r="135" spans="2:70">
      <c r="B135" s="142"/>
      <c r="C135" s="32"/>
      <c r="D135" s="145"/>
      <c r="E135" s="145"/>
      <c r="F135" s="142"/>
      <c r="G135" s="32"/>
      <c r="H135" s="32"/>
      <c r="K135" s="158"/>
      <c r="L135" s="157"/>
      <c r="M135" s="157"/>
      <c r="N135" s="157"/>
      <c r="O135" s="157"/>
      <c r="P135" s="157"/>
      <c r="T135" s="157"/>
      <c r="U135" s="157"/>
      <c r="V135" s="157"/>
      <c r="W135" s="157"/>
      <c r="X135" s="157"/>
      <c r="Y135" s="157"/>
      <c r="AC135" s="157"/>
      <c r="AD135" s="157"/>
      <c r="AE135" s="157"/>
      <c r="AF135" s="157"/>
      <c r="AG135" s="157"/>
      <c r="AH135" s="157"/>
      <c r="AL135" s="157"/>
      <c r="AM135" s="157"/>
      <c r="AN135" s="157"/>
      <c r="AO135" s="157"/>
      <c r="AP135" s="157"/>
      <c r="AQ135" s="157"/>
      <c r="AU135" s="157"/>
      <c r="AV135" s="157"/>
      <c r="AW135" s="157"/>
      <c r="AX135" s="157"/>
      <c r="AY135" s="157"/>
      <c r="AZ135" s="157"/>
      <c r="BD135" s="157"/>
      <c r="BE135" s="157"/>
      <c r="BF135" s="157"/>
      <c r="BG135" s="157"/>
      <c r="BH135" s="157"/>
      <c r="BI135" s="157"/>
      <c r="BM135" s="157"/>
      <c r="BN135" s="157"/>
      <c r="BO135" s="157"/>
      <c r="BP135" s="157"/>
      <c r="BQ135" s="157"/>
      <c r="BR135" s="157"/>
    </row>
    <row r="136" spans="2:70">
      <c r="B136" s="142"/>
      <c r="C136" s="32"/>
      <c r="D136" s="145"/>
      <c r="E136" s="145"/>
      <c r="F136" s="142"/>
      <c r="G136" s="32"/>
      <c r="H136" s="32"/>
      <c r="K136" s="157"/>
      <c r="L136" s="157"/>
      <c r="M136" s="157"/>
      <c r="N136" s="157"/>
      <c r="O136" s="157"/>
      <c r="P136" s="157"/>
      <c r="T136" s="157"/>
      <c r="U136" s="157"/>
      <c r="V136" s="157"/>
      <c r="W136" s="157"/>
      <c r="X136" s="157"/>
      <c r="Y136" s="157"/>
      <c r="AC136" s="157"/>
      <c r="AD136" s="157"/>
      <c r="AE136" s="157"/>
      <c r="AF136" s="157"/>
      <c r="AG136" s="157"/>
      <c r="AH136" s="157"/>
      <c r="AL136" s="157"/>
      <c r="AM136" s="157"/>
      <c r="AN136" s="157"/>
      <c r="AO136" s="157"/>
      <c r="AP136" s="157"/>
      <c r="AQ136" s="157"/>
      <c r="AU136" s="157"/>
      <c r="AV136" s="157"/>
      <c r="AW136" s="157"/>
      <c r="AX136" s="157"/>
      <c r="AY136" s="157"/>
      <c r="AZ136" s="157"/>
      <c r="BD136" s="157"/>
      <c r="BE136" s="157"/>
      <c r="BF136" s="157"/>
      <c r="BG136" s="157"/>
      <c r="BH136" s="157"/>
      <c r="BI136" s="157"/>
      <c r="BM136" s="157"/>
      <c r="BN136" s="157"/>
      <c r="BO136" s="157"/>
      <c r="BP136" s="157"/>
      <c r="BQ136" s="157"/>
      <c r="BR136" s="157"/>
    </row>
    <row r="137" spans="2:70">
      <c r="B137" s="142"/>
      <c r="C137" s="32"/>
      <c r="D137" s="145"/>
      <c r="E137" s="145"/>
      <c r="F137" s="142"/>
      <c r="G137" s="32"/>
      <c r="H137" s="32"/>
      <c r="K137" s="157"/>
      <c r="L137" s="157"/>
      <c r="M137" s="157"/>
      <c r="N137" s="157"/>
      <c r="O137" s="157"/>
      <c r="P137" s="157"/>
      <c r="T137" s="157"/>
      <c r="U137" s="157"/>
      <c r="V137" s="157"/>
      <c r="W137" s="157"/>
      <c r="X137" s="157"/>
      <c r="Y137" s="157"/>
      <c r="AC137" s="157"/>
      <c r="AD137" s="157"/>
      <c r="AE137" s="157"/>
      <c r="AF137" s="157"/>
      <c r="AG137" s="157"/>
      <c r="AH137" s="157"/>
      <c r="AL137" s="157"/>
      <c r="AM137" s="157"/>
      <c r="AN137" s="157"/>
      <c r="AO137" s="157"/>
      <c r="AP137" s="157"/>
      <c r="AQ137" s="157"/>
      <c r="AU137" s="157"/>
      <c r="AV137" s="157"/>
      <c r="AW137" s="157"/>
      <c r="AX137" s="157"/>
      <c r="AY137" s="157"/>
      <c r="AZ137" s="157"/>
      <c r="BD137" s="157"/>
      <c r="BE137" s="157"/>
      <c r="BF137" s="157"/>
      <c r="BG137" s="157"/>
      <c r="BH137" s="157"/>
      <c r="BI137" s="157"/>
      <c r="BM137" s="157"/>
      <c r="BN137" s="157"/>
      <c r="BO137" s="157"/>
      <c r="BP137" s="157"/>
      <c r="BQ137" s="157"/>
      <c r="BR137" s="157"/>
    </row>
    <row r="138" spans="2:70">
      <c r="B138" s="142"/>
      <c r="C138" s="32"/>
      <c r="D138" s="145"/>
      <c r="E138" s="145"/>
      <c r="F138" s="142"/>
      <c r="G138" s="32"/>
      <c r="H138" s="32"/>
      <c r="K138" s="157"/>
      <c r="L138" s="157"/>
      <c r="M138" s="157"/>
      <c r="N138" s="157"/>
      <c r="O138" s="157"/>
      <c r="P138" s="157"/>
      <c r="T138" s="157"/>
      <c r="U138" s="157"/>
      <c r="V138" s="157"/>
      <c r="W138" s="157"/>
      <c r="X138" s="157"/>
      <c r="Y138" s="157"/>
      <c r="AC138" s="157"/>
      <c r="AD138" s="157"/>
      <c r="AE138" s="157"/>
      <c r="AF138" s="157"/>
      <c r="AG138" s="157"/>
      <c r="AH138" s="157"/>
      <c r="AL138" s="157"/>
      <c r="AM138" s="157"/>
      <c r="AN138" s="157"/>
      <c r="AO138" s="157"/>
      <c r="AP138" s="157"/>
      <c r="AQ138" s="157"/>
      <c r="AU138" s="157"/>
      <c r="AV138" s="157"/>
      <c r="AW138" s="157"/>
      <c r="AX138" s="157"/>
      <c r="AY138" s="157"/>
      <c r="AZ138" s="157"/>
      <c r="BD138" s="157"/>
      <c r="BE138" s="157"/>
      <c r="BF138" s="157"/>
      <c r="BG138" s="157"/>
      <c r="BH138" s="157"/>
      <c r="BI138" s="157"/>
      <c r="BM138" s="157"/>
      <c r="BN138" s="157"/>
      <c r="BO138" s="157"/>
      <c r="BP138" s="157"/>
      <c r="BQ138" s="157"/>
      <c r="BR138" s="157"/>
    </row>
    <row r="139" spans="2:70">
      <c r="B139" s="142"/>
      <c r="C139" s="32"/>
      <c r="D139" s="145"/>
      <c r="E139" s="145"/>
      <c r="F139" s="142"/>
      <c r="G139" s="32"/>
      <c r="H139" s="32"/>
      <c r="K139" s="158"/>
      <c r="L139" s="157"/>
      <c r="M139" s="157"/>
      <c r="N139" s="157"/>
      <c r="O139" s="157"/>
      <c r="P139" s="157"/>
      <c r="T139" s="157"/>
      <c r="U139" s="157"/>
      <c r="V139" s="157"/>
      <c r="W139" s="157"/>
      <c r="X139" s="157"/>
      <c r="Y139" s="157"/>
      <c r="AC139" s="157"/>
      <c r="AD139" s="157"/>
      <c r="AE139" s="157"/>
      <c r="AF139" s="157"/>
      <c r="AG139" s="157"/>
      <c r="AH139" s="157"/>
      <c r="AL139" s="157"/>
      <c r="AM139" s="157"/>
      <c r="AN139" s="157"/>
      <c r="AO139" s="157"/>
      <c r="AP139" s="157"/>
      <c r="AQ139" s="157"/>
      <c r="AU139" s="157"/>
      <c r="AV139" s="157"/>
      <c r="AW139" s="157"/>
      <c r="AX139" s="157"/>
      <c r="AY139" s="157"/>
      <c r="AZ139" s="157"/>
      <c r="BD139" s="157"/>
      <c r="BE139" s="157"/>
      <c r="BF139" s="157"/>
      <c r="BG139" s="157"/>
      <c r="BH139" s="157"/>
      <c r="BI139" s="157"/>
      <c r="BM139" s="157"/>
      <c r="BN139" s="157"/>
      <c r="BO139" s="157"/>
      <c r="BP139" s="157"/>
      <c r="BQ139" s="157"/>
      <c r="BR139" s="157"/>
    </row>
    <row r="140" spans="2:70">
      <c r="B140" s="142"/>
      <c r="C140" s="32"/>
      <c r="D140" s="145"/>
      <c r="E140" s="145"/>
      <c r="F140" s="142"/>
      <c r="G140" s="32"/>
      <c r="H140" s="32"/>
      <c r="K140" s="157"/>
      <c r="L140" s="157"/>
      <c r="M140" s="157"/>
      <c r="N140" s="157"/>
      <c r="O140" s="157"/>
      <c r="P140" s="157"/>
      <c r="T140" s="157"/>
      <c r="U140" s="157"/>
      <c r="V140" s="157"/>
      <c r="W140" s="157"/>
      <c r="X140" s="157"/>
      <c r="Y140" s="157"/>
      <c r="AC140" s="157"/>
      <c r="AD140" s="157"/>
      <c r="AE140" s="157"/>
      <c r="AF140" s="157"/>
      <c r="AG140" s="157"/>
      <c r="AH140" s="157"/>
      <c r="AL140" s="157"/>
      <c r="AM140" s="157"/>
      <c r="AN140" s="157"/>
      <c r="AO140" s="157"/>
      <c r="AP140" s="157"/>
      <c r="AQ140" s="157"/>
      <c r="AU140" s="157"/>
      <c r="AV140" s="157"/>
      <c r="AW140" s="157"/>
      <c r="AX140" s="157"/>
      <c r="AY140" s="157"/>
      <c r="AZ140" s="157"/>
      <c r="BD140" s="157"/>
      <c r="BE140" s="157"/>
      <c r="BF140" s="157"/>
      <c r="BG140" s="157"/>
      <c r="BH140" s="157"/>
      <c r="BI140" s="157"/>
      <c r="BM140" s="157"/>
      <c r="BN140" s="157"/>
      <c r="BO140" s="157"/>
      <c r="BP140" s="157"/>
      <c r="BQ140" s="157"/>
      <c r="BR140" s="157"/>
    </row>
    <row r="141" spans="2:70">
      <c r="B141" s="142"/>
      <c r="C141" s="32"/>
      <c r="D141" s="145"/>
      <c r="E141" s="145"/>
      <c r="F141" s="142"/>
      <c r="G141" s="32"/>
      <c r="H141" s="32"/>
      <c r="K141" s="157"/>
      <c r="L141" s="157"/>
      <c r="M141" s="157"/>
      <c r="N141" s="157"/>
      <c r="O141" s="157"/>
      <c r="P141" s="157"/>
      <c r="T141" s="157"/>
      <c r="U141" s="157"/>
      <c r="V141" s="157"/>
      <c r="W141" s="157"/>
      <c r="X141" s="157"/>
      <c r="Y141" s="157"/>
      <c r="AC141" s="157"/>
      <c r="AD141" s="157"/>
      <c r="AE141" s="157"/>
      <c r="AF141" s="157"/>
      <c r="AG141" s="157"/>
      <c r="AH141" s="157"/>
      <c r="AL141" s="157"/>
      <c r="AM141" s="157"/>
      <c r="AN141" s="157"/>
      <c r="AO141" s="157"/>
      <c r="AP141" s="157"/>
      <c r="AQ141" s="157"/>
      <c r="AU141" s="157"/>
      <c r="AV141" s="157"/>
      <c r="AW141" s="157"/>
      <c r="AX141" s="157"/>
      <c r="AY141" s="157"/>
      <c r="AZ141" s="157"/>
      <c r="BD141" s="157"/>
      <c r="BE141" s="157"/>
      <c r="BF141" s="157"/>
      <c r="BG141" s="157"/>
      <c r="BH141" s="157"/>
      <c r="BI141" s="157"/>
      <c r="BM141" s="157"/>
      <c r="BN141" s="157"/>
      <c r="BO141" s="157"/>
      <c r="BP141" s="157"/>
      <c r="BQ141" s="157"/>
      <c r="BR141" s="157"/>
    </row>
    <row r="142" spans="2:70">
      <c r="B142" s="142"/>
      <c r="C142" s="32"/>
      <c r="D142" s="145"/>
      <c r="E142" s="145"/>
      <c r="F142" s="142"/>
      <c r="G142" s="32"/>
      <c r="H142" s="32"/>
      <c r="K142" s="157"/>
      <c r="L142" s="157"/>
      <c r="M142" s="157"/>
      <c r="N142" s="157"/>
      <c r="O142" s="157"/>
      <c r="P142" s="157"/>
      <c r="T142" s="157"/>
      <c r="U142" s="157"/>
      <c r="V142" s="157"/>
      <c r="W142" s="157"/>
      <c r="X142" s="157"/>
      <c r="Y142" s="157"/>
      <c r="AC142" s="157"/>
      <c r="AD142" s="157"/>
      <c r="AE142" s="157"/>
      <c r="AF142" s="157"/>
      <c r="AG142" s="157"/>
      <c r="AH142" s="157"/>
      <c r="AL142" s="157"/>
      <c r="AM142" s="157"/>
      <c r="AN142" s="157"/>
      <c r="AO142" s="157"/>
      <c r="AP142" s="157"/>
      <c r="AQ142" s="157"/>
      <c r="AU142" s="157"/>
      <c r="AV142" s="157"/>
      <c r="AW142" s="157"/>
      <c r="AX142" s="157"/>
      <c r="AY142" s="157"/>
      <c r="AZ142" s="157"/>
      <c r="BD142" s="157"/>
      <c r="BE142" s="157"/>
      <c r="BF142" s="157"/>
      <c r="BG142" s="157"/>
      <c r="BH142" s="157"/>
      <c r="BI142" s="157"/>
      <c r="BM142" s="157"/>
      <c r="BN142" s="157"/>
      <c r="BO142" s="157"/>
      <c r="BP142" s="157"/>
      <c r="BQ142" s="157"/>
      <c r="BR142" s="157"/>
    </row>
    <row r="143" spans="2:70">
      <c r="B143" s="142"/>
      <c r="C143" s="32"/>
      <c r="D143" s="145"/>
      <c r="E143" s="145"/>
      <c r="F143" s="142"/>
      <c r="G143" s="32"/>
      <c r="H143" s="32"/>
      <c r="K143" s="158"/>
      <c r="L143" s="157"/>
      <c r="M143" s="157"/>
      <c r="N143" s="157"/>
      <c r="O143" s="157"/>
      <c r="P143" s="157"/>
      <c r="T143" s="157"/>
      <c r="U143" s="157"/>
      <c r="V143" s="157"/>
      <c r="W143" s="157"/>
      <c r="X143" s="157"/>
      <c r="Y143" s="157"/>
      <c r="AC143" s="157"/>
      <c r="AD143" s="157"/>
      <c r="AE143" s="157"/>
      <c r="AF143" s="157"/>
      <c r="AG143" s="157"/>
      <c r="AH143" s="157"/>
      <c r="AL143" s="157"/>
      <c r="AM143" s="157"/>
      <c r="AN143" s="157"/>
      <c r="AO143" s="157"/>
      <c r="AP143" s="157"/>
      <c r="AQ143" s="157"/>
      <c r="AU143" s="157"/>
      <c r="AV143" s="157"/>
      <c r="AW143" s="157"/>
      <c r="AX143" s="157"/>
      <c r="AY143" s="157"/>
      <c r="AZ143" s="157"/>
      <c r="BD143" s="157"/>
      <c r="BE143" s="157"/>
      <c r="BF143" s="157"/>
      <c r="BG143" s="157"/>
      <c r="BH143" s="157"/>
      <c r="BI143" s="157"/>
      <c r="BM143" s="157"/>
      <c r="BN143" s="157"/>
      <c r="BO143" s="157"/>
      <c r="BP143" s="157"/>
      <c r="BQ143" s="157"/>
      <c r="BR143" s="157"/>
    </row>
    <row r="144" spans="2:70">
      <c r="B144" s="142"/>
      <c r="C144" s="32"/>
      <c r="D144" s="145"/>
      <c r="E144" s="145"/>
      <c r="F144" s="142"/>
      <c r="G144" s="32"/>
      <c r="H144" s="32"/>
      <c r="K144" s="157"/>
      <c r="L144" s="157"/>
      <c r="M144" s="157"/>
      <c r="N144" s="157"/>
      <c r="O144" s="157"/>
      <c r="P144" s="157"/>
      <c r="T144" s="157"/>
      <c r="U144" s="157"/>
      <c r="V144" s="157"/>
      <c r="W144" s="157"/>
      <c r="X144" s="157"/>
      <c r="Y144" s="157"/>
      <c r="AC144" s="157"/>
      <c r="AD144" s="157"/>
      <c r="AE144" s="157"/>
      <c r="AF144" s="157"/>
      <c r="AG144" s="157"/>
      <c r="AH144" s="157"/>
      <c r="AL144" s="157"/>
      <c r="AM144" s="157"/>
      <c r="AN144" s="157"/>
      <c r="AO144" s="157"/>
      <c r="AP144" s="157"/>
      <c r="AQ144" s="157"/>
      <c r="AU144" s="157"/>
      <c r="AV144" s="157"/>
      <c r="AW144" s="157"/>
      <c r="AX144" s="157"/>
      <c r="AY144" s="157"/>
      <c r="AZ144" s="157"/>
      <c r="BD144" s="157"/>
      <c r="BE144" s="157"/>
      <c r="BF144" s="157"/>
      <c r="BG144" s="157"/>
      <c r="BH144" s="157"/>
      <c r="BI144" s="157"/>
      <c r="BM144" s="157"/>
      <c r="BN144" s="157"/>
      <c r="BO144" s="157"/>
      <c r="BP144" s="157"/>
      <c r="BQ144" s="157"/>
      <c r="BR144" s="157"/>
    </row>
    <row r="145" spans="2:70">
      <c r="B145" s="142"/>
      <c r="C145" s="32"/>
      <c r="D145" s="145"/>
      <c r="E145" s="145"/>
      <c r="F145" s="142"/>
      <c r="G145" s="32"/>
      <c r="H145" s="32"/>
      <c r="K145" s="157"/>
      <c r="L145" s="157"/>
      <c r="M145" s="157"/>
      <c r="N145" s="157"/>
      <c r="O145" s="157"/>
      <c r="P145" s="157"/>
      <c r="T145" s="157"/>
      <c r="U145" s="157"/>
      <c r="V145" s="157"/>
      <c r="W145" s="157"/>
      <c r="X145" s="157"/>
      <c r="Y145" s="157"/>
      <c r="AC145" s="157"/>
      <c r="AD145" s="157"/>
      <c r="AE145" s="157"/>
      <c r="AF145" s="157"/>
      <c r="AG145" s="157"/>
      <c r="AH145" s="157"/>
      <c r="AL145" s="157"/>
      <c r="AM145" s="157"/>
      <c r="AN145" s="157"/>
      <c r="AO145" s="157"/>
      <c r="AP145" s="157"/>
      <c r="AQ145" s="157"/>
      <c r="AU145" s="157"/>
      <c r="AV145" s="157"/>
      <c r="AW145" s="157"/>
      <c r="AX145" s="157"/>
      <c r="AY145" s="157"/>
      <c r="AZ145" s="157"/>
      <c r="BD145" s="157"/>
      <c r="BE145" s="157"/>
      <c r="BF145" s="157"/>
      <c r="BG145" s="157"/>
      <c r="BH145" s="157"/>
      <c r="BI145" s="157"/>
      <c r="BM145" s="157"/>
      <c r="BN145" s="157"/>
      <c r="BO145" s="157"/>
      <c r="BP145" s="157"/>
      <c r="BQ145" s="157"/>
      <c r="BR145" s="157"/>
    </row>
    <row r="146" spans="2:70">
      <c r="B146" s="142"/>
      <c r="C146" s="32"/>
      <c r="D146" s="145"/>
      <c r="E146" s="145"/>
      <c r="F146" s="142"/>
      <c r="G146" s="32"/>
      <c r="H146" s="32"/>
      <c r="K146" s="157"/>
      <c r="L146" s="157"/>
      <c r="M146" s="157"/>
      <c r="N146" s="157"/>
      <c r="O146" s="157"/>
      <c r="P146" s="157"/>
      <c r="T146" s="157"/>
      <c r="U146" s="157"/>
      <c r="V146" s="157"/>
      <c r="W146" s="157"/>
      <c r="X146" s="157"/>
      <c r="Y146" s="157"/>
      <c r="AC146" s="157"/>
      <c r="AD146" s="157"/>
      <c r="AE146" s="157"/>
      <c r="AF146" s="157"/>
      <c r="AG146" s="157"/>
      <c r="AH146" s="157"/>
      <c r="AL146" s="157"/>
      <c r="AM146" s="157"/>
      <c r="AN146" s="157"/>
      <c r="AO146" s="157"/>
      <c r="AP146" s="157"/>
      <c r="AQ146" s="157"/>
      <c r="AU146" s="157"/>
      <c r="AV146" s="157"/>
      <c r="AW146" s="157"/>
      <c r="AX146" s="157"/>
      <c r="AY146" s="157"/>
      <c r="AZ146" s="157"/>
      <c r="BD146" s="157"/>
      <c r="BE146" s="157"/>
      <c r="BF146" s="157"/>
      <c r="BG146" s="157"/>
      <c r="BH146" s="157"/>
      <c r="BI146" s="157"/>
      <c r="BM146" s="157"/>
      <c r="BN146" s="157"/>
      <c r="BO146" s="157"/>
      <c r="BP146" s="157"/>
      <c r="BQ146" s="157"/>
      <c r="BR146" s="157"/>
    </row>
    <row r="147" spans="2:70">
      <c r="B147" s="142"/>
      <c r="C147" s="32"/>
      <c r="D147" s="145"/>
      <c r="E147" s="145"/>
      <c r="F147" s="142"/>
      <c r="G147" s="32"/>
      <c r="H147" s="32"/>
      <c r="K147" s="158"/>
      <c r="L147" s="157"/>
      <c r="M147" s="157"/>
      <c r="N147" s="157"/>
      <c r="O147" s="157"/>
      <c r="P147" s="157"/>
      <c r="T147" s="157"/>
      <c r="U147" s="157"/>
      <c r="V147" s="157"/>
      <c r="W147" s="157"/>
      <c r="X147" s="157"/>
      <c r="Y147" s="157"/>
      <c r="AC147" s="157"/>
      <c r="AD147" s="157"/>
      <c r="AE147" s="157"/>
      <c r="AF147" s="157"/>
      <c r="AG147" s="157"/>
      <c r="AH147" s="157"/>
      <c r="AL147" s="157"/>
      <c r="AM147" s="157"/>
      <c r="AN147" s="157"/>
      <c r="AO147" s="157"/>
      <c r="AP147" s="157"/>
      <c r="AQ147" s="157"/>
      <c r="AU147" s="157"/>
      <c r="AV147" s="157"/>
      <c r="AW147" s="157"/>
      <c r="AX147" s="157"/>
      <c r="AY147" s="157"/>
      <c r="AZ147" s="157"/>
      <c r="BD147" s="157"/>
      <c r="BE147" s="157"/>
      <c r="BF147" s="157"/>
      <c r="BG147" s="157"/>
      <c r="BH147" s="157"/>
      <c r="BI147" s="157"/>
      <c r="BM147" s="157"/>
      <c r="BN147" s="157"/>
      <c r="BO147" s="157"/>
      <c r="BP147" s="157"/>
      <c r="BQ147" s="157"/>
      <c r="BR147" s="157"/>
    </row>
    <row r="148" spans="2:70">
      <c r="B148" s="142"/>
      <c r="C148" s="32"/>
      <c r="D148" s="145"/>
      <c r="E148" s="145"/>
      <c r="F148" s="142"/>
      <c r="G148" s="32"/>
      <c r="H148" s="32"/>
      <c r="K148" s="157"/>
      <c r="L148" s="157"/>
      <c r="M148" s="157"/>
      <c r="N148" s="157"/>
      <c r="O148" s="157"/>
      <c r="P148" s="157"/>
      <c r="T148" s="157"/>
      <c r="U148" s="157"/>
      <c r="V148" s="157"/>
      <c r="W148" s="157"/>
      <c r="X148" s="157"/>
      <c r="Y148" s="157"/>
      <c r="AC148" s="157"/>
      <c r="AD148" s="157"/>
      <c r="AE148" s="157"/>
      <c r="AF148" s="157"/>
      <c r="AG148" s="157"/>
      <c r="AH148" s="157"/>
      <c r="AL148" s="157"/>
      <c r="AM148" s="157"/>
      <c r="AN148" s="157"/>
      <c r="AO148" s="157"/>
      <c r="AP148" s="157"/>
      <c r="AQ148" s="157"/>
      <c r="AU148" s="157"/>
      <c r="AV148" s="157"/>
      <c r="AW148" s="157"/>
      <c r="AX148" s="157"/>
      <c r="AY148" s="157"/>
      <c r="AZ148" s="157"/>
      <c r="BD148" s="157"/>
      <c r="BE148" s="157"/>
      <c r="BF148" s="157"/>
      <c r="BG148" s="157"/>
      <c r="BH148" s="157"/>
      <c r="BI148" s="157"/>
      <c r="BM148" s="157"/>
      <c r="BN148" s="157"/>
      <c r="BO148" s="157"/>
      <c r="BP148" s="157"/>
      <c r="BQ148" s="157"/>
      <c r="BR148" s="157"/>
    </row>
    <row r="149" spans="2:70">
      <c r="B149" s="142"/>
      <c r="C149" s="32"/>
      <c r="D149" s="145"/>
      <c r="E149" s="145"/>
      <c r="F149" s="142"/>
      <c r="G149" s="32"/>
      <c r="H149" s="32"/>
      <c r="K149" s="157"/>
      <c r="L149" s="157"/>
      <c r="M149" s="157"/>
      <c r="N149" s="157"/>
      <c r="O149" s="157"/>
      <c r="P149" s="157"/>
      <c r="T149" s="157"/>
      <c r="U149" s="157"/>
      <c r="V149" s="157"/>
      <c r="W149" s="157"/>
      <c r="X149" s="157"/>
      <c r="Y149" s="157"/>
      <c r="AC149" s="157"/>
      <c r="AD149" s="157"/>
      <c r="AE149" s="157"/>
      <c r="AF149" s="157"/>
      <c r="AG149" s="157"/>
      <c r="AH149" s="157"/>
      <c r="AL149" s="157"/>
      <c r="AM149" s="157"/>
      <c r="AN149" s="157"/>
      <c r="AO149" s="157"/>
      <c r="AP149" s="157"/>
      <c r="AQ149" s="157"/>
      <c r="AU149" s="157"/>
      <c r="AV149" s="157"/>
      <c r="AW149" s="157"/>
      <c r="AX149" s="157"/>
      <c r="AY149" s="157"/>
      <c r="AZ149" s="157"/>
      <c r="BD149" s="157"/>
      <c r="BE149" s="157"/>
      <c r="BF149" s="157"/>
      <c r="BG149" s="157"/>
      <c r="BH149" s="157"/>
      <c r="BI149" s="157"/>
      <c r="BM149" s="157"/>
      <c r="BN149" s="157"/>
      <c r="BO149" s="157"/>
      <c r="BP149" s="157"/>
      <c r="BQ149" s="157"/>
      <c r="BR149" s="157"/>
    </row>
    <row r="150" spans="2:70">
      <c r="B150" s="142"/>
      <c r="C150" s="32"/>
      <c r="D150" s="145"/>
      <c r="E150" s="145"/>
      <c r="F150" s="142"/>
      <c r="G150" s="32"/>
      <c r="H150" s="32"/>
      <c r="K150" s="157"/>
      <c r="L150" s="157"/>
      <c r="M150" s="157"/>
      <c r="N150" s="157"/>
      <c r="O150" s="157"/>
      <c r="P150" s="157"/>
      <c r="T150" s="157"/>
      <c r="U150" s="157"/>
      <c r="V150" s="157"/>
      <c r="W150" s="157"/>
      <c r="X150" s="157"/>
      <c r="Y150" s="157"/>
      <c r="AC150" s="157"/>
      <c r="AD150" s="157"/>
      <c r="AE150" s="157"/>
      <c r="AF150" s="157"/>
      <c r="AG150" s="157"/>
      <c r="AH150" s="157"/>
      <c r="AL150" s="157"/>
      <c r="AM150" s="157"/>
      <c r="AN150" s="157"/>
      <c r="AO150" s="157"/>
      <c r="AP150" s="157"/>
      <c r="AQ150" s="157"/>
      <c r="AU150" s="157"/>
      <c r="AV150" s="157"/>
      <c r="AW150" s="157"/>
      <c r="AX150" s="157"/>
      <c r="AY150" s="157"/>
      <c r="AZ150" s="157"/>
      <c r="BD150" s="157"/>
      <c r="BE150" s="157"/>
      <c r="BF150" s="157"/>
      <c r="BG150" s="157"/>
      <c r="BH150" s="157"/>
      <c r="BI150" s="157"/>
      <c r="BM150" s="157"/>
      <c r="BN150" s="157"/>
      <c r="BO150" s="157"/>
      <c r="BP150" s="157"/>
      <c r="BQ150" s="157"/>
      <c r="BR150" s="157"/>
    </row>
    <row r="151" spans="2:70">
      <c r="B151" s="142"/>
      <c r="C151" s="32"/>
      <c r="D151" s="145"/>
      <c r="E151" s="145"/>
      <c r="F151" s="142"/>
      <c r="G151" s="32"/>
      <c r="H151" s="32"/>
      <c r="K151" s="158"/>
      <c r="L151" s="157"/>
      <c r="M151" s="157"/>
      <c r="N151" s="157"/>
      <c r="O151" s="157"/>
      <c r="P151" s="157"/>
      <c r="T151" s="157"/>
      <c r="U151" s="157"/>
      <c r="V151" s="157"/>
      <c r="W151" s="157"/>
      <c r="X151" s="157"/>
      <c r="Y151" s="157"/>
      <c r="AC151" s="157"/>
      <c r="AD151" s="157"/>
      <c r="AE151" s="157"/>
      <c r="AF151" s="157"/>
      <c r="AG151" s="157"/>
      <c r="AH151" s="157"/>
      <c r="AL151" s="157"/>
      <c r="AM151" s="157"/>
      <c r="AN151" s="157"/>
      <c r="AO151" s="157"/>
      <c r="AP151" s="157"/>
      <c r="AQ151" s="157"/>
      <c r="AU151" s="157"/>
      <c r="AV151" s="157"/>
      <c r="AW151" s="157"/>
      <c r="AX151" s="157"/>
      <c r="AY151" s="157"/>
      <c r="AZ151" s="157"/>
      <c r="BD151" s="157"/>
      <c r="BE151" s="157"/>
      <c r="BF151" s="157"/>
      <c r="BG151" s="157"/>
      <c r="BH151" s="157"/>
      <c r="BI151" s="157"/>
      <c r="BM151" s="157"/>
      <c r="BN151" s="157"/>
      <c r="BO151" s="157"/>
      <c r="BP151" s="157"/>
      <c r="BQ151" s="157"/>
      <c r="BR151" s="157"/>
    </row>
    <row r="152" spans="2:70">
      <c r="B152" s="32"/>
      <c r="C152" s="32"/>
      <c r="D152" s="32"/>
      <c r="E152" s="32"/>
      <c r="F152" s="32"/>
      <c r="G152" s="32"/>
      <c r="H152" s="32"/>
      <c r="K152" s="157"/>
      <c r="L152" s="157"/>
      <c r="M152" s="157"/>
      <c r="N152" s="157"/>
      <c r="O152" s="157"/>
      <c r="P152" s="157"/>
      <c r="T152" s="157"/>
      <c r="U152" s="157"/>
      <c r="V152" s="157"/>
      <c r="W152" s="157"/>
      <c r="X152" s="157"/>
      <c r="Y152" s="157"/>
      <c r="AC152" s="157"/>
      <c r="AD152" s="157"/>
      <c r="AE152" s="157"/>
      <c r="AF152" s="157"/>
      <c r="AG152" s="157"/>
      <c r="AH152" s="157"/>
      <c r="AL152" s="157"/>
      <c r="AM152" s="157"/>
      <c r="AN152" s="157"/>
      <c r="AO152" s="157"/>
      <c r="AP152" s="157"/>
      <c r="AQ152" s="157"/>
      <c r="AU152" s="157"/>
      <c r="AV152" s="157"/>
      <c r="AW152" s="157"/>
      <c r="AX152" s="157"/>
      <c r="AY152" s="157"/>
      <c r="AZ152" s="157"/>
      <c r="BD152" s="157"/>
      <c r="BE152" s="157"/>
      <c r="BF152" s="157"/>
      <c r="BG152" s="157"/>
      <c r="BH152" s="157"/>
      <c r="BI152" s="157"/>
      <c r="BM152" s="157"/>
      <c r="BN152" s="157"/>
      <c r="BO152" s="157"/>
      <c r="BP152" s="157"/>
      <c r="BQ152" s="157"/>
      <c r="BR152" s="157"/>
    </row>
    <row r="153" spans="2:70">
      <c r="B153" s="32"/>
      <c r="C153" s="32"/>
      <c r="D153" s="32"/>
      <c r="E153" s="32"/>
      <c r="F153" s="32"/>
      <c r="G153" s="32"/>
      <c r="H153" s="32"/>
      <c r="K153" s="157"/>
      <c r="L153" s="157"/>
      <c r="M153" s="157"/>
      <c r="N153" s="157"/>
      <c r="O153" s="157"/>
      <c r="P153" s="157"/>
      <c r="T153" s="157"/>
      <c r="U153" s="157"/>
      <c r="V153" s="157"/>
      <c r="W153" s="157"/>
      <c r="X153" s="157"/>
      <c r="Y153" s="157"/>
      <c r="AC153" s="157"/>
      <c r="AD153" s="157"/>
      <c r="AE153" s="157"/>
      <c r="AF153" s="157"/>
      <c r="AG153" s="157"/>
      <c r="AH153" s="157"/>
      <c r="AL153" s="157"/>
      <c r="AM153" s="157"/>
      <c r="AN153" s="157"/>
      <c r="AO153" s="157"/>
      <c r="AP153" s="157"/>
      <c r="AQ153" s="157"/>
      <c r="AU153" s="157"/>
      <c r="AV153" s="157"/>
      <c r="AW153" s="157"/>
      <c r="AX153" s="157"/>
      <c r="AY153" s="157"/>
      <c r="AZ153" s="157"/>
      <c r="BD153" s="157"/>
      <c r="BE153" s="157"/>
      <c r="BF153" s="157"/>
      <c r="BG153" s="157"/>
      <c r="BH153" s="157"/>
      <c r="BI153" s="157"/>
      <c r="BM153" s="157"/>
      <c r="BN153" s="157"/>
      <c r="BO153" s="157"/>
      <c r="BP153" s="157"/>
      <c r="BQ153" s="157"/>
      <c r="BR153" s="157"/>
    </row>
    <row r="154" spans="2:70">
      <c r="B154" s="32"/>
      <c r="C154" s="32"/>
      <c r="D154" s="32"/>
      <c r="E154" s="32"/>
      <c r="F154" s="32"/>
      <c r="G154" s="32"/>
      <c r="H154" s="32"/>
      <c r="K154" s="157"/>
      <c r="L154" s="157"/>
      <c r="M154" s="157"/>
      <c r="N154" s="157"/>
      <c r="O154" s="157"/>
      <c r="P154" s="157"/>
      <c r="T154" s="157"/>
      <c r="U154" s="157"/>
      <c r="V154" s="157"/>
      <c r="W154" s="157"/>
      <c r="X154" s="157"/>
      <c r="Y154" s="157"/>
      <c r="AC154" s="157"/>
      <c r="AD154" s="157"/>
      <c r="AE154" s="157"/>
      <c r="AF154" s="157"/>
      <c r="AG154" s="157"/>
      <c r="AH154" s="157"/>
      <c r="AL154" s="157"/>
      <c r="AM154" s="157"/>
      <c r="AN154" s="157"/>
      <c r="AO154" s="157"/>
      <c r="AP154" s="157"/>
      <c r="AQ154" s="157"/>
      <c r="AU154" s="157"/>
      <c r="AV154" s="157"/>
      <c r="AW154" s="157"/>
      <c r="AX154" s="157"/>
      <c r="AY154" s="157"/>
      <c r="AZ154" s="157"/>
      <c r="BD154" s="157"/>
      <c r="BE154" s="157"/>
      <c r="BF154" s="157"/>
      <c r="BG154" s="157"/>
      <c r="BH154" s="157"/>
      <c r="BI154" s="157"/>
      <c r="BM154" s="157"/>
      <c r="BN154" s="157"/>
      <c r="BO154" s="157"/>
      <c r="BP154" s="157"/>
      <c r="BQ154" s="157"/>
      <c r="BR154" s="157"/>
    </row>
    <row r="155" spans="2:70">
      <c r="B155" s="32"/>
      <c r="C155" s="32"/>
      <c r="D155" s="32"/>
      <c r="E155" s="32"/>
      <c r="F155" s="32"/>
      <c r="G155" s="32"/>
      <c r="H155" s="32"/>
      <c r="K155" s="158"/>
      <c r="L155" s="157"/>
      <c r="M155" s="157"/>
      <c r="N155" s="157"/>
      <c r="O155" s="157"/>
      <c r="P155" s="157"/>
      <c r="T155" s="157"/>
      <c r="U155" s="157"/>
      <c r="V155" s="157"/>
      <c r="W155" s="157"/>
      <c r="X155" s="157"/>
      <c r="Y155" s="157"/>
      <c r="AC155" s="157"/>
      <c r="AD155" s="157"/>
      <c r="AE155" s="157"/>
      <c r="AF155" s="157"/>
      <c r="AG155" s="157"/>
      <c r="AH155" s="157"/>
      <c r="AL155" s="157"/>
      <c r="AM155" s="157"/>
      <c r="AN155" s="157"/>
      <c r="AO155" s="157"/>
      <c r="AP155" s="157"/>
      <c r="AQ155" s="157"/>
      <c r="AU155" s="157"/>
      <c r="AV155" s="157"/>
      <c r="AW155" s="157"/>
      <c r="AX155" s="157"/>
      <c r="AY155" s="157"/>
      <c r="AZ155" s="157"/>
      <c r="BD155" s="157"/>
      <c r="BE155" s="157"/>
      <c r="BF155" s="157"/>
      <c r="BG155" s="157"/>
      <c r="BH155" s="157"/>
      <c r="BI155" s="157"/>
      <c r="BM155" s="157"/>
      <c r="BN155" s="157"/>
      <c r="BO155" s="157"/>
      <c r="BP155" s="157"/>
      <c r="BQ155" s="157"/>
      <c r="BR155" s="157"/>
    </row>
    <row r="156" spans="2:70">
      <c r="B156" s="32"/>
      <c r="C156" s="32"/>
      <c r="D156" s="32"/>
      <c r="E156" s="32"/>
      <c r="F156" s="32"/>
      <c r="G156" s="32"/>
      <c r="H156" s="32"/>
      <c r="K156" s="157"/>
      <c r="L156" s="157"/>
      <c r="M156" s="157"/>
      <c r="N156" s="157"/>
      <c r="O156" s="157"/>
      <c r="P156" s="157"/>
      <c r="T156" s="157"/>
      <c r="U156" s="157"/>
      <c r="V156" s="157"/>
      <c r="W156" s="157"/>
      <c r="X156" s="157"/>
      <c r="Y156" s="157"/>
      <c r="AC156" s="157"/>
      <c r="AD156" s="157"/>
      <c r="AE156" s="157"/>
      <c r="AF156" s="157"/>
      <c r="AG156" s="157"/>
      <c r="AH156" s="157"/>
      <c r="AL156" s="157"/>
      <c r="AM156" s="157"/>
      <c r="AN156" s="157"/>
      <c r="AO156" s="157"/>
      <c r="AP156" s="157"/>
      <c r="AQ156" s="157"/>
      <c r="AU156" s="157"/>
      <c r="AV156" s="157"/>
      <c r="AW156" s="157"/>
      <c r="AX156" s="157"/>
      <c r="AY156" s="157"/>
      <c r="AZ156" s="157"/>
      <c r="BD156" s="157"/>
      <c r="BE156" s="157"/>
      <c r="BF156" s="157"/>
      <c r="BG156" s="157"/>
      <c r="BH156" s="157"/>
      <c r="BI156" s="157"/>
      <c r="BM156" s="157"/>
      <c r="BN156" s="157"/>
      <c r="BO156" s="157"/>
      <c r="BP156" s="157"/>
      <c r="BQ156" s="157"/>
      <c r="BR156" s="157"/>
    </row>
    <row r="157" spans="2:70">
      <c r="B157" s="32"/>
      <c r="C157" s="32"/>
      <c r="D157" s="32"/>
      <c r="E157" s="32"/>
      <c r="F157" s="32"/>
      <c r="G157" s="32"/>
      <c r="H157" s="32"/>
      <c r="K157" s="157"/>
      <c r="L157" s="157"/>
      <c r="M157" s="157"/>
      <c r="N157" s="157"/>
      <c r="O157" s="157"/>
      <c r="P157" s="157"/>
      <c r="T157" s="157"/>
      <c r="U157" s="157"/>
      <c r="V157" s="157"/>
      <c r="W157" s="157"/>
      <c r="X157" s="157"/>
      <c r="Y157" s="157"/>
      <c r="AC157" s="157"/>
      <c r="AD157" s="157"/>
      <c r="AE157" s="157"/>
      <c r="AF157" s="157"/>
      <c r="AG157" s="157"/>
      <c r="AH157" s="157"/>
      <c r="AL157" s="157"/>
      <c r="AM157" s="157"/>
      <c r="AN157" s="157"/>
      <c r="AO157" s="157"/>
      <c r="AP157" s="157"/>
      <c r="AQ157" s="157"/>
      <c r="AU157" s="157"/>
      <c r="AV157" s="157"/>
      <c r="AW157" s="157"/>
      <c r="AX157" s="157"/>
      <c r="AY157" s="157"/>
      <c r="AZ157" s="157"/>
      <c r="BD157" s="157"/>
      <c r="BE157" s="157"/>
      <c r="BF157" s="157"/>
      <c r="BG157" s="157"/>
      <c r="BH157" s="157"/>
      <c r="BI157" s="157"/>
      <c r="BM157" s="157"/>
      <c r="BN157" s="157"/>
      <c r="BO157" s="157"/>
      <c r="BP157" s="157"/>
      <c r="BQ157" s="157"/>
      <c r="BR157" s="157"/>
    </row>
    <row r="158" spans="2:70">
      <c r="B158" s="32"/>
      <c r="C158" s="32"/>
      <c r="D158" s="32"/>
      <c r="E158" s="32"/>
      <c r="F158" s="32"/>
      <c r="G158" s="32"/>
      <c r="H158" s="32"/>
      <c r="K158" s="157"/>
      <c r="L158" s="157"/>
      <c r="M158" s="157"/>
      <c r="N158" s="157"/>
      <c r="O158" s="157"/>
      <c r="P158" s="157"/>
      <c r="T158" s="157"/>
      <c r="U158" s="157"/>
      <c r="V158" s="157"/>
      <c r="W158" s="157"/>
      <c r="X158" s="157"/>
      <c r="Y158" s="157"/>
      <c r="AC158" s="157"/>
      <c r="AD158" s="157"/>
      <c r="AE158" s="157"/>
      <c r="AF158" s="157"/>
      <c r="AG158" s="157"/>
      <c r="AH158" s="157"/>
      <c r="AL158" s="157"/>
      <c r="AM158" s="157"/>
      <c r="AN158" s="157"/>
      <c r="AO158" s="157"/>
      <c r="AP158" s="157"/>
      <c r="AQ158" s="157"/>
      <c r="AU158" s="157"/>
      <c r="AV158" s="157"/>
      <c r="AW158" s="157"/>
      <c r="AX158" s="157"/>
      <c r="AY158" s="157"/>
      <c r="AZ158" s="157"/>
      <c r="BD158" s="157"/>
      <c r="BE158" s="157"/>
      <c r="BF158" s="157"/>
      <c r="BG158" s="157"/>
      <c r="BH158" s="157"/>
      <c r="BI158" s="157"/>
      <c r="BM158" s="157"/>
      <c r="BN158" s="157"/>
      <c r="BO158" s="157"/>
      <c r="BP158" s="157"/>
      <c r="BQ158" s="157"/>
      <c r="BR158" s="157"/>
    </row>
    <row r="159" spans="2:70">
      <c r="B159" s="32"/>
      <c r="C159" s="32"/>
      <c r="D159" s="32"/>
      <c r="E159" s="32"/>
      <c r="F159" s="32"/>
      <c r="G159" s="32"/>
      <c r="H159" s="32"/>
      <c r="K159" s="158"/>
      <c r="L159" s="157"/>
      <c r="M159" s="157"/>
      <c r="N159" s="157"/>
      <c r="O159" s="157"/>
      <c r="P159" s="157"/>
      <c r="T159" s="157"/>
      <c r="U159" s="157"/>
      <c r="V159" s="157"/>
      <c r="W159" s="157"/>
      <c r="X159" s="157"/>
      <c r="Y159" s="157"/>
      <c r="AC159" s="157"/>
      <c r="AD159" s="157"/>
      <c r="AE159" s="157"/>
      <c r="AF159" s="157"/>
      <c r="AG159" s="157"/>
      <c r="AH159" s="157"/>
      <c r="AL159" s="157"/>
      <c r="AM159" s="157"/>
      <c r="AN159" s="157"/>
      <c r="AO159" s="157"/>
      <c r="AP159" s="157"/>
      <c r="AQ159" s="157"/>
      <c r="AU159" s="157"/>
      <c r="AV159" s="157"/>
      <c r="AW159" s="157"/>
      <c r="AX159" s="157"/>
      <c r="AY159" s="157"/>
      <c r="AZ159" s="157"/>
      <c r="BD159" s="157"/>
      <c r="BE159" s="157"/>
      <c r="BF159" s="157"/>
      <c r="BG159" s="157"/>
      <c r="BH159" s="157"/>
      <c r="BI159" s="157"/>
      <c r="BM159" s="157"/>
      <c r="BN159" s="157"/>
      <c r="BO159" s="157"/>
      <c r="BP159" s="157"/>
      <c r="BQ159" s="157"/>
      <c r="BR159" s="157"/>
    </row>
    <row r="160" spans="2:70">
      <c r="B160" s="32"/>
      <c r="C160" s="32"/>
      <c r="D160" s="32"/>
      <c r="E160" s="32"/>
      <c r="F160" s="32"/>
      <c r="G160" s="32"/>
      <c r="H160" s="32"/>
      <c r="K160" s="157"/>
      <c r="L160" s="157"/>
      <c r="M160" s="157"/>
      <c r="N160" s="157"/>
      <c r="O160" s="157"/>
      <c r="P160" s="157"/>
      <c r="T160" s="157"/>
      <c r="U160" s="157"/>
      <c r="V160" s="157"/>
      <c r="W160" s="157"/>
      <c r="X160" s="157"/>
      <c r="Y160" s="157"/>
      <c r="AC160" s="157"/>
      <c r="AD160" s="157"/>
      <c r="AE160" s="157"/>
      <c r="AF160" s="157"/>
      <c r="AG160" s="157"/>
      <c r="AH160" s="157"/>
      <c r="AL160" s="157"/>
      <c r="AM160" s="157"/>
      <c r="AN160" s="157"/>
      <c r="AO160" s="157"/>
      <c r="AP160" s="157"/>
      <c r="AQ160" s="157"/>
      <c r="AU160" s="157"/>
      <c r="AV160" s="157"/>
      <c r="AW160" s="157"/>
      <c r="AX160" s="157"/>
      <c r="AY160" s="157"/>
      <c r="AZ160" s="157"/>
      <c r="BD160" s="157"/>
      <c r="BE160" s="157"/>
      <c r="BF160" s="157"/>
      <c r="BG160" s="157"/>
      <c r="BH160" s="157"/>
      <c r="BI160" s="157"/>
      <c r="BM160" s="157"/>
      <c r="BN160" s="157"/>
      <c r="BO160" s="157"/>
      <c r="BP160" s="157"/>
      <c r="BQ160" s="157"/>
      <c r="BR160" s="157"/>
    </row>
    <row r="161" spans="2:70">
      <c r="B161" s="32"/>
      <c r="C161" s="32"/>
      <c r="D161" s="32"/>
      <c r="E161" s="32"/>
      <c r="F161" s="32"/>
      <c r="G161" s="32"/>
      <c r="H161" s="32"/>
      <c r="K161" s="157"/>
      <c r="L161" s="157"/>
      <c r="M161" s="157"/>
      <c r="N161" s="157"/>
      <c r="O161" s="157"/>
      <c r="P161" s="157"/>
      <c r="T161" s="157"/>
      <c r="U161" s="157"/>
      <c r="V161" s="157"/>
      <c r="W161" s="157"/>
      <c r="X161" s="157"/>
      <c r="Y161" s="157"/>
      <c r="AC161" s="157"/>
      <c r="AD161" s="157"/>
      <c r="AE161" s="157"/>
      <c r="AF161" s="157"/>
      <c r="AG161" s="157"/>
      <c r="AH161" s="157"/>
      <c r="AL161" s="157"/>
      <c r="AM161" s="157"/>
      <c r="AN161" s="157"/>
      <c r="AO161" s="157"/>
      <c r="AP161" s="157"/>
      <c r="AQ161" s="157"/>
      <c r="AU161" s="157"/>
      <c r="AV161" s="157"/>
      <c r="AW161" s="157"/>
      <c r="AX161" s="157"/>
      <c r="AY161" s="157"/>
      <c r="AZ161" s="157"/>
      <c r="BD161" s="157"/>
      <c r="BE161" s="157"/>
      <c r="BF161" s="157"/>
      <c r="BG161" s="157"/>
      <c r="BH161" s="157"/>
      <c r="BI161" s="157"/>
      <c r="BM161" s="157"/>
      <c r="BN161" s="157"/>
      <c r="BO161" s="157"/>
      <c r="BP161" s="157"/>
      <c r="BQ161" s="157"/>
      <c r="BR161" s="157"/>
    </row>
    <row r="162" spans="2:70">
      <c r="B162" s="32"/>
      <c r="C162" s="32"/>
      <c r="D162" s="32"/>
      <c r="E162" s="32"/>
      <c r="F162" s="32"/>
      <c r="G162" s="32"/>
      <c r="H162" s="32"/>
      <c r="K162" s="157"/>
      <c r="L162" s="157"/>
      <c r="M162" s="157"/>
      <c r="N162" s="157"/>
      <c r="O162" s="157"/>
      <c r="P162" s="157"/>
      <c r="T162" s="157"/>
      <c r="U162" s="157"/>
      <c r="V162" s="157"/>
      <c r="W162" s="157"/>
      <c r="X162" s="157"/>
      <c r="Y162" s="157"/>
      <c r="AC162" s="157"/>
      <c r="AD162" s="157"/>
      <c r="AE162" s="157"/>
      <c r="AF162" s="157"/>
      <c r="AG162" s="157"/>
      <c r="AH162" s="157"/>
      <c r="AL162" s="157"/>
      <c r="AM162" s="157"/>
      <c r="AN162" s="157"/>
      <c r="AO162" s="157"/>
      <c r="AP162" s="157"/>
      <c r="AQ162" s="157"/>
      <c r="AU162" s="157"/>
      <c r="AV162" s="157"/>
      <c r="AW162" s="157"/>
      <c r="AX162" s="157"/>
      <c r="AY162" s="157"/>
      <c r="AZ162" s="157"/>
      <c r="BD162" s="157"/>
      <c r="BE162" s="157"/>
      <c r="BF162" s="157"/>
      <c r="BG162" s="157"/>
      <c r="BH162" s="157"/>
      <c r="BI162" s="157"/>
      <c r="BM162" s="157"/>
      <c r="BN162" s="157"/>
      <c r="BO162" s="157"/>
      <c r="BP162" s="157"/>
      <c r="BQ162" s="157"/>
      <c r="BR162" s="157"/>
    </row>
    <row r="163" spans="2:70">
      <c r="B163" s="32"/>
      <c r="C163" s="32"/>
      <c r="D163" s="32"/>
      <c r="E163" s="32"/>
      <c r="F163" s="32"/>
      <c r="G163" s="32"/>
      <c r="H163" s="32"/>
      <c r="K163" s="158"/>
      <c r="L163" s="157"/>
      <c r="M163" s="157"/>
      <c r="N163" s="157"/>
      <c r="O163" s="157"/>
      <c r="P163" s="157"/>
      <c r="T163" s="157"/>
      <c r="U163" s="157"/>
      <c r="V163" s="157"/>
      <c r="W163" s="157"/>
      <c r="X163" s="157"/>
      <c r="Y163" s="157"/>
      <c r="AC163" s="157"/>
      <c r="AD163" s="157"/>
      <c r="AE163" s="157"/>
      <c r="AF163" s="157"/>
      <c r="AG163" s="157"/>
      <c r="AH163" s="157"/>
      <c r="AL163" s="157"/>
      <c r="AM163" s="157"/>
      <c r="AN163" s="157"/>
      <c r="AO163" s="157"/>
      <c r="AP163" s="157"/>
      <c r="AQ163" s="157"/>
      <c r="AU163" s="157"/>
      <c r="AV163" s="157"/>
      <c r="AW163" s="157"/>
      <c r="AX163" s="157"/>
      <c r="AY163" s="157"/>
      <c r="AZ163" s="157"/>
      <c r="BD163" s="157"/>
      <c r="BE163" s="157"/>
      <c r="BF163" s="157"/>
      <c r="BG163" s="157"/>
      <c r="BH163" s="157"/>
      <c r="BI163" s="157"/>
      <c r="BM163" s="157"/>
      <c r="BN163" s="157"/>
      <c r="BO163" s="157"/>
      <c r="BP163" s="157"/>
      <c r="BQ163" s="157"/>
      <c r="BR163" s="157"/>
    </row>
    <row r="164" spans="2:70">
      <c r="B164" s="32"/>
      <c r="C164" s="32"/>
      <c r="D164" s="32"/>
      <c r="E164" s="32"/>
      <c r="F164" s="32"/>
      <c r="G164" s="32"/>
      <c r="H164" s="32"/>
      <c r="K164" s="157"/>
      <c r="L164" s="157"/>
      <c r="M164" s="157"/>
      <c r="N164" s="157"/>
      <c r="O164" s="157"/>
      <c r="P164" s="157"/>
      <c r="T164" s="157"/>
      <c r="U164" s="157"/>
      <c r="V164" s="157"/>
      <c r="W164" s="157"/>
      <c r="X164" s="157"/>
      <c r="Y164" s="157"/>
      <c r="AC164" s="157"/>
      <c r="AD164" s="157"/>
      <c r="AE164" s="157"/>
      <c r="AF164" s="157"/>
      <c r="AG164" s="157"/>
      <c r="AH164" s="157"/>
      <c r="AL164" s="157"/>
      <c r="AM164" s="157"/>
      <c r="AN164" s="157"/>
      <c r="AO164" s="157"/>
      <c r="AP164" s="157"/>
      <c r="AQ164" s="157"/>
      <c r="AU164" s="157"/>
      <c r="AV164" s="157"/>
      <c r="AW164" s="157"/>
      <c r="AX164" s="157"/>
      <c r="AY164" s="157"/>
      <c r="AZ164" s="157"/>
      <c r="BD164" s="157"/>
      <c r="BE164" s="157"/>
      <c r="BF164" s="157"/>
      <c r="BG164" s="157"/>
      <c r="BH164" s="157"/>
      <c r="BI164" s="157"/>
      <c r="BM164" s="157"/>
      <c r="BN164" s="157"/>
      <c r="BO164" s="157"/>
      <c r="BP164" s="157"/>
      <c r="BQ164" s="157"/>
      <c r="BR164" s="157"/>
    </row>
    <row r="165" spans="2:70">
      <c r="K165" s="157"/>
      <c r="L165" s="157"/>
      <c r="M165" s="157"/>
      <c r="N165" s="157"/>
      <c r="O165" s="157"/>
      <c r="P165" s="157"/>
      <c r="T165" s="157"/>
      <c r="U165" s="157"/>
      <c r="V165" s="157"/>
      <c r="W165" s="157"/>
      <c r="X165" s="157"/>
      <c r="Y165" s="157"/>
      <c r="AC165" s="157"/>
      <c r="AD165" s="157"/>
      <c r="AE165" s="157"/>
      <c r="AF165" s="157"/>
      <c r="AG165" s="157"/>
      <c r="AH165" s="157"/>
      <c r="AL165" s="157"/>
      <c r="AM165" s="157"/>
      <c r="AN165" s="157"/>
      <c r="AO165" s="157"/>
      <c r="AP165" s="157"/>
      <c r="AQ165" s="157"/>
      <c r="AU165" s="157"/>
      <c r="AV165" s="157"/>
      <c r="AW165" s="157"/>
      <c r="AX165" s="157"/>
      <c r="AY165" s="157"/>
      <c r="AZ165" s="157"/>
      <c r="BD165" s="157"/>
      <c r="BE165" s="157"/>
      <c r="BF165" s="157"/>
      <c r="BG165" s="157"/>
      <c r="BH165" s="157"/>
      <c r="BI165" s="157"/>
      <c r="BM165" s="157"/>
      <c r="BN165" s="157"/>
      <c r="BO165" s="157"/>
      <c r="BP165" s="157"/>
      <c r="BQ165" s="157"/>
      <c r="BR165" s="157"/>
    </row>
    <row r="166" spans="2:70">
      <c r="K166" s="157"/>
      <c r="L166" s="157"/>
      <c r="M166" s="157"/>
      <c r="N166" s="157"/>
      <c r="O166" s="157"/>
      <c r="P166" s="157"/>
      <c r="T166" s="157"/>
      <c r="U166" s="157"/>
      <c r="V166" s="157"/>
      <c r="W166" s="157"/>
      <c r="X166" s="157"/>
      <c r="Y166" s="157"/>
      <c r="AC166" s="157"/>
      <c r="AD166" s="157"/>
      <c r="AE166" s="157"/>
      <c r="AF166" s="157"/>
      <c r="AG166" s="157"/>
      <c r="AH166" s="157"/>
      <c r="AL166" s="157"/>
      <c r="AM166" s="157"/>
      <c r="AN166" s="157"/>
      <c r="AO166" s="157"/>
      <c r="AP166" s="157"/>
      <c r="AQ166" s="157"/>
      <c r="AU166" s="157"/>
      <c r="AV166" s="157"/>
      <c r="AW166" s="157"/>
      <c r="AX166" s="157"/>
      <c r="AY166" s="157"/>
      <c r="AZ166" s="157"/>
      <c r="BD166" s="157"/>
      <c r="BE166" s="157"/>
      <c r="BF166" s="157"/>
      <c r="BG166" s="157"/>
      <c r="BH166" s="157"/>
      <c r="BI166" s="157"/>
      <c r="BM166" s="157"/>
      <c r="BN166" s="157"/>
      <c r="BO166" s="157"/>
      <c r="BP166" s="157"/>
      <c r="BQ166" s="157"/>
      <c r="BR166" s="157"/>
    </row>
    <row r="167" spans="2:70">
      <c r="K167" s="158"/>
      <c r="L167" s="157"/>
      <c r="M167" s="157"/>
      <c r="N167" s="157"/>
      <c r="O167" s="157"/>
      <c r="P167" s="157"/>
      <c r="T167" s="157"/>
      <c r="U167" s="157"/>
      <c r="V167" s="157"/>
      <c r="W167" s="157"/>
      <c r="X167" s="157"/>
      <c r="Y167" s="157"/>
      <c r="AC167" s="157"/>
      <c r="AD167" s="157"/>
      <c r="AE167" s="157"/>
      <c r="AF167" s="157"/>
      <c r="AG167" s="157"/>
      <c r="AH167" s="157"/>
      <c r="AL167" s="157"/>
      <c r="AM167" s="157"/>
      <c r="AN167" s="157"/>
      <c r="AO167" s="157"/>
      <c r="AP167" s="157"/>
      <c r="AQ167" s="157"/>
      <c r="AU167" s="157"/>
      <c r="AV167" s="157"/>
      <c r="AW167" s="157"/>
      <c r="AX167" s="157"/>
      <c r="AY167" s="157"/>
      <c r="AZ167" s="157"/>
      <c r="BD167" s="157"/>
      <c r="BE167" s="157"/>
      <c r="BF167" s="157"/>
      <c r="BG167" s="157"/>
      <c r="BH167" s="157"/>
      <c r="BI167" s="157"/>
      <c r="BM167" s="157"/>
      <c r="BN167" s="157"/>
      <c r="BO167" s="157"/>
      <c r="BP167" s="157"/>
      <c r="BQ167" s="157"/>
      <c r="BR167" s="157"/>
    </row>
    <row r="168" spans="2:70">
      <c r="K168" s="157"/>
      <c r="L168" s="157"/>
      <c r="M168" s="157"/>
      <c r="N168" s="157"/>
      <c r="O168" s="157"/>
      <c r="P168" s="157"/>
      <c r="T168" s="157"/>
      <c r="U168" s="157"/>
      <c r="V168" s="157"/>
      <c r="W168" s="157"/>
      <c r="X168" s="157"/>
      <c r="Y168" s="157"/>
      <c r="AC168" s="157"/>
      <c r="AD168" s="157"/>
      <c r="AE168" s="157"/>
      <c r="AF168" s="157"/>
      <c r="AG168" s="157"/>
      <c r="AH168" s="157"/>
      <c r="AL168" s="157"/>
      <c r="AM168" s="157"/>
      <c r="AN168" s="157"/>
      <c r="AO168" s="157"/>
      <c r="AP168" s="157"/>
      <c r="AQ168" s="157"/>
      <c r="AU168" s="157"/>
      <c r="AV168" s="157"/>
      <c r="AW168" s="157"/>
      <c r="AX168" s="157"/>
      <c r="AY168" s="157"/>
      <c r="AZ168" s="157"/>
      <c r="BD168" s="157"/>
      <c r="BE168" s="157"/>
      <c r="BF168" s="157"/>
      <c r="BG168" s="157"/>
      <c r="BH168" s="157"/>
      <c r="BI168" s="157"/>
      <c r="BM168" s="157"/>
      <c r="BN168" s="157"/>
      <c r="BO168" s="157"/>
      <c r="BP168" s="157"/>
      <c r="BQ168" s="157"/>
      <c r="BR168" s="157"/>
    </row>
    <row r="169" spans="2:70">
      <c r="K169" s="157"/>
      <c r="L169" s="157"/>
      <c r="M169" s="157"/>
      <c r="N169" s="157"/>
      <c r="O169" s="157"/>
      <c r="P169" s="157"/>
      <c r="T169" s="157"/>
      <c r="U169" s="157"/>
      <c r="V169" s="157"/>
      <c r="W169" s="157"/>
      <c r="X169" s="157"/>
      <c r="Y169" s="157"/>
      <c r="AC169" s="157"/>
      <c r="AD169" s="157"/>
      <c r="AE169" s="157"/>
      <c r="AF169" s="157"/>
      <c r="AG169" s="157"/>
      <c r="AH169" s="157"/>
      <c r="AL169" s="157"/>
      <c r="AM169" s="157"/>
      <c r="AN169" s="157"/>
      <c r="AO169" s="157"/>
      <c r="AP169" s="157"/>
      <c r="AQ169" s="157"/>
      <c r="AU169" s="157"/>
      <c r="AV169" s="157"/>
      <c r="AW169" s="157"/>
      <c r="AX169" s="157"/>
      <c r="AY169" s="157"/>
      <c r="AZ169" s="157"/>
      <c r="BD169" s="157"/>
      <c r="BE169" s="157"/>
      <c r="BF169" s="157"/>
      <c r="BG169" s="157"/>
      <c r="BH169" s="157"/>
      <c r="BI169" s="157"/>
      <c r="BM169" s="157"/>
      <c r="BN169" s="157"/>
      <c r="BO169" s="157"/>
      <c r="BP169" s="157"/>
      <c r="BQ169" s="157"/>
      <c r="BR169" s="157"/>
    </row>
    <row r="170" spans="2:70">
      <c r="K170" s="157"/>
      <c r="L170" s="157"/>
      <c r="M170" s="157"/>
      <c r="N170" s="157"/>
      <c r="O170" s="157"/>
      <c r="P170" s="157"/>
      <c r="T170" s="157"/>
      <c r="U170" s="157"/>
      <c r="V170" s="157"/>
      <c r="W170" s="157"/>
      <c r="X170" s="157"/>
      <c r="Y170" s="157"/>
      <c r="AC170" s="157"/>
      <c r="AD170" s="157"/>
      <c r="AE170" s="157"/>
      <c r="AF170" s="157"/>
      <c r="AG170" s="157"/>
      <c r="AH170" s="157"/>
      <c r="AL170" s="157"/>
      <c r="AM170" s="157"/>
      <c r="AN170" s="157"/>
      <c r="AO170" s="157"/>
      <c r="AP170" s="157"/>
      <c r="AQ170" s="157"/>
      <c r="AU170" s="157"/>
      <c r="AV170" s="157"/>
      <c r="AW170" s="157"/>
      <c r="AX170" s="157"/>
      <c r="AY170" s="157"/>
      <c r="AZ170" s="157"/>
      <c r="BD170" s="157"/>
      <c r="BE170" s="157"/>
      <c r="BF170" s="157"/>
      <c r="BG170" s="157"/>
      <c r="BH170" s="157"/>
      <c r="BI170" s="157"/>
      <c r="BM170" s="157"/>
      <c r="BN170" s="157"/>
      <c r="BO170" s="157"/>
      <c r="BP170" s="157"/>
      <c r="BQ170" s="157"/>
      <c r="BR170" s="157"/>
    </row>
    <row r="171" spans="2:70">
      <c r="K171" s="158"/>
      <c r="L171" s="157"/>
      <c r="M171" s="157"/>
      <c r="N171" s="157"/>
      <c r="O171" s="157"/>
      <c r="P171" s="157"/>
      <c r="T171" s="157"/>
      <c r="U171" s="157"/>
      <c r="V171" s="157"/>
      <c r="W171" s="157"/>
      <c r="X171" s="157"/>
      <c r="Y171" s="157"/>
      <c r="AC171" s="157"/>
      <c r="AD171" s="157"/>
      <c r="AE171" s="157"/>
      <c r="AF171" s="157"/>
      <c r="AG171" s="157"/>
      <c r="AH171" s="157"/>
      <c r="AL171" s="157"/>
      <c r="AM171" s="157"/>
      <c r="AN171" s="157"/>
      <c r="AO171" s="157"/>
      <c r="AP171" s="157"/>
      <c r="AQ171" s="157"/>
      <c r="AU171" s="157"/>
      <c r="AV171" s="157"/>
      <c r="AW171" s="157"/>
      <c r="AX171" s="157"/>
      <c r="AY171" s="157"/>
      <c r="AZ171" s="157"/>
      <c r="BD171" s="157"/>
      <c r="BE171" s="157"/>
      <c r="BF171" s="157"/>
      <c r="BG171" s="157"/>
      <c r="BH171" s="157"/>
      <c r="BI171" s="157"/>
      <c r="BM171" s="157"/>
      <c r="BN171" s="157"/>
      <c r="BO171" s="157"/>
      <c r="BP171" s="157"/>
      <c r="BQ171" s="157"/>
      <c r="BR171" s="157"/>
    </row>
    <row r="172" spans="2:70">
      <c r="K172" s="157"/>
      <c r="L172" s="157"/>
      <c r="M172" s="157"/>
      <c r="N172" s="157"/>
      <c r="O172" s="157"/>
      <c r="P172" s="157"/>
      <c r="T172" s="157"/>
      <c r="U172" s="157"/>
      <c r="V172" s="157"/>
      <c r="W172" s="157"/>
      <c r="X172" s="157"/>
      <c r="Y172" s="157"/>
      <c r="AC172" s="157"/>
      <c r="AD172" s="157"/>
      <c r="AE172" s="157"/>
      <c r="AF172" s="157"/>
      <c r="AG172" s="157"/>
      <c r="AH172" s="157"/>
      <c r="AL172" s="157"/>
      <c r="AM172" s="157"/>
      <c r="AN172" s="157"/>
      <c r="AO172" s="157"/>
      <c r="AP172" s="157"/>
      <c r="AQ172" s="157"/>
      <c r="AU172" s="157"/>
      <c r="AV172" s="157"/>
      <c r="AW172" s="157"/>
      <c r="AX172" s="157"/>
      <c r="AY172" s="157"/>
      <c r="AZ172" s="157"/>
      <c r="BD172" s="157"/>
      <c r="BE172" s="157"/>
      <c r="BF172" s="157"/>
      <c r="BG172" s="157"/>
      <c r="BH172" s="157"/>
      <c r="BI172" s="157"/>
      <c r="BM172" s="157"/>
      <c r="BN172" s="157"/>
      <c r="BO172" s="157"/>
      <c r="BP172" s="157"/>
      <c r="BQ172" s="157"/>
      <c r="BR172" s="157"/>
    </row>
    <row r="173" spans="2:70">
      <c r="K173" s="157"/>
      <c r="L173" s="157"/>
      <c r="M173" s="157"/>
      <c r="N173" s="157"/>
      <c r="O173" s="157"/>
      <c r="P173" s="157"/>
      <c r="T173" s="157"/>
      <c r="U173" s="157"/>
      <c r="V173" s="157"/>
      <c r="W173" s="157"/>
      <c r="X173" s="157"/>
      <c r="Y173" s="157"/>
      <c r="AC173" s="157"/>
      <c r="AD173" s="157"/>
      <c r="AE173" s="157"/>
      <c r="AF173" s="157"/>
      <c r="AG173" s="157"/>
      <c r="AH173" s="157"/>
      <c r="AL173" s="157"/>
      <c r="AM173" s="157"/>
      <c r="AN173" s="157"/>
      <c r="AO173" s="157"/>
      <c r="AP173" s="157"/>
      <c r="AQ173" s="157"/>
      <c r="AU173" s="157"/>
      <c r="AV173" s="157"/>
      <c r="AW173" s="157"/>
      <c r="AX173" s="157"/>
      <c r="AY173" s="157"/>
      <c r="AZ173" s="157"/>
      <c r="BD173" s="157"/>
      <c r="BE173" s="157"/>
      <c r="BF173" s="157"/>
      <c r="BG173" s="157"/>
      <c r="BH173" s="157"/>
      <c r="BI173" s="157"/>
      <c r="BM173" s="157"/>
      <c r="BN173" s="157"/>
      <c r="BO173" s="157"/>
      <c r="BP173" s="157"/>
      <c r="BQ173" s="157"/>
      <c r="BR173" s="157"/>
    </row>
    <row r="174" spans="2:70">
      <c r="K174" s="157"/>
      <c r="L174" s="157"/>
      <c r="M174" s="157"/>
      <c r="N174" s="157"/>
      <c r="O174" s="157"/>
      <c r="P174" s="157"/>
      <c r="T174" s="157"/>
      <c r="U174" s="157"/>
      <c r="V174" s="157"/>
      <c r="W174" s="157"/>
      <c r="X174" s="157"/>
      <c r="Y174" s="157"/>
      <c r="AC174" s="157"/>
      <c r="AD174" s="157"/>
      <c r="AE174" s="157"/>
      <c r="AF174" s="157"/>
      <c r="AG174" s="157"/>
      <c r="AH174" s="157"/>
      <c r="AL174" s="157"/>
      <c r="AM174" s="157"/>
      <c r="AN174" s="157"/>
      <c r="AO174" s="157"/>
      <c r="AP174" s="157"/>
      <c r="AQ174" s="157"/>
      <c r="AU174" s="157"/>
      <c r="AV174" s="157"/>
      <c r="AW174" s="157"/>
      <c r="AX174" s="157"/>
      <c r="AY174" s="157"/>
      <c r="AZ174" s="157"/>
      <c r="BD174" s="157"/>
      <c r="BE174" s="157"/>
      <c r="BF174" s="157"/>
      <c r="BG174" s="157"/>
      <c r="BH174" s="157"/>
      <c r="BI174" s="157"/>
      <c r="BM174" s="157"/>
      <c r="BN174" s="157"/>
      <c r="BO174" s="157"/>
      <c r="BP174" s="157"/>
      <c r="BQ174" s="157"/>
      <c r="BR174" s="157"/>
    </row>
    <row r="175" spans="2:70">
      <c r="K175" s="158"/>
      <c r="L175" s="157"/>
      <c r="M175" s="157"/>
      <c r="N175" s="157"/>
      <c r="O175" s="157"/>
      <c r="P175" s="157"/>
      <c r="T175" s="157"/>
      <c r="U175" s="157"/>
      <c r="V175" s="157"/>
      <c r="W175" s="157"/>
      <c r="X175" s="157"/>
      <c r="Y175" s="157"/>
      <c r="AC175" s="157"/>
      <c r="AD175" s="157"/>
      <c r="AE175" s="157"/>
      <c r="AF175" s="157"/>
      <c r="AG175" s="157"/>
      <c r="AH175" s="157"/>
      <c r="AL175" s="157"/>
      <c r="AM175" s="157"/>
      <c r="AN175" s="157"/>
      <c r="AO175" s="157"/>
      <c r="AP175" s="157"/>
      <c r="AQ175" s="157"/>
      <c r="AU175" s="157"/>
      <c r="AV175" s="157"/>
      <c r="AW175" s="157"/>
      <c r="AX175" s="157"/>
      <c r="AY175" s="157"/>
      <c r="AZ175" s="157"/>
      <c r="BD175" s="157"/>
      <c r="BE175" s="157"/>
      <c r="BF175" s="157"/>
      <c r="BG175" s="157"/>
      <c r="BH175" s="157"/>
      <c r="BI175" s="157"/>
      <c r="BM175" s="157"/>
      <c r="BN175" s="157"/>
      <c r="BO175" s="157"/>
      <c r="BP175" s="157"/>
      <c r="BQ175" s="157"/>
      <c r="BR175" s="157"/>
    </row>
    <row r="176" spans="2:70">
      <c r="K176" s="157"/>
      <c r="L176" s="157"/>
      <c r="M176" s="157"/>
      <c r="N176" s="157"/>
      <c r="O176" s="157"/>
      <c r="P176" s="157"/>
      <c r="T176" s="157"/>
      <c r="U176" s="157"/>
      <c r="V176" s="157"/>
      <c r="W176" s="157"/>
      <c r="X176" s="157"/>
      <c r="Y176" s="157"/>
      <c r="AC176" s="157"/>
      <c r="AD176" s="157"/>
      <c r="AE176" s="157"/>
      <c r="AF176" s="157"/>
      <c r="AG176" s="157"/>
      <c r="AH176" s="157"/>
      <c r="AL176" s="157"/>
      <c r="AM176" s="157"/>
      <c r="AN176" s="157"/>
      <c r="AO176" s="157"/>
      <c r="AP176" s="157"/>
      <c r="AQ176" s="157"/>
      <c r="AU176" s="157"/>
      <c r="AV176" s="157"/>
      <c r="AW176" s="157"/>
      <c r="AX176" s="157"/>
      <c r="AY176" s="157"/>
      <c r="AZ176" s="157"/>
      <c r="BD176" s="157"/>
      <c r="BE176" s="157"/>
      <c r="BF176" s="157"/>
      <c r="BG176" s="157"/>
      <c r="BH176" s="157"/>
      <c r="BI176" s="157"/>
      <c r="BM176" s="157"/>
      <c r="BN176" s="157"/>
      <c r="BO176" s="157"/>
      <c r="BP176" s="157"/>
      <c r="BQ176" s="157"/>
      <c r="BR176" s="157"/>
    </row>
    <row r="177" spans="11:70">
      <c r="K177" s="157"/>
      <c r="L177" s="157"/>
      <c r="M177" s="157"/>
      <c r="N177" s="157"/>
      <c r="O177" s="157"/>
      <c r="P177" s="157"/>
      <c r="T177" s="157"/>
      <c r="U177" s="157"/>
      <c r="V177" s="157"/>
      <c r="W177" s="157"/>
      <c r="X177" s="157"/>
      <c r="Y177" s="157"/>
      <c r="AC177" s="157"/>
      <c r="AD177" s="157"/>
      <c r="AE177" s="157"/>
      <c r="AF177" s="157"/>
      <c r="AG177" s="157"/>
      <c r="AH177" s="157"/>
      <c r="AL177" s="157"/>
      <c r="AM177" s="157"/>
      <c r="AN177" s="157"/>
      <c r="AO177" s="157"/>
      <c r="AP177" s="157"/>
      <c r="AQ177" s="157"/>
      <c r="AU177" s="157"/>
      <c r="AV177" s="157"/>
      <c r="AW177" s="157"/>
      <c r="AX177" s="157"/>
      <c r="AY177" s="157"/>
      <c r="AZ177" s="157"/>
      <c r="BD177" s="157"/>
      <c r="BE177" s="157"/>
      <c r="BF177" s="157"/>
      <c r="BG177" s="157"/>
      <c r="BH177" s="157"/>
      <c r="BI177" s="157"/>
      <c r="BM177" s="157"/>
      <c r="BN177" s="157"/>
      <c r="BO177" s="157"/>
      <c r="BP177" s="157"/>
      <c r="BQ177" s="157"/>
      <c r="BR177" s="157"/>
    </row>
    <row r="178" spans="11:70">
      <c r="K178" s="157"/>
      <c r="L178" s="157"/>
      <c r="M178" s="157"/>
      <c r="N178" s="157"/>
      <c r="O178" s="157"/>
      <c r="P178" s="157"/>
      <c r="T178" s="157"/>
      <c r="U178" s="157"/>
      <c r="V178" s="157"/>
      <c r="W178" s="157"/>
      <c r="X178" s="157"/>
      <c r="Y178" s="157"/>
      <c r="AC178" s="157"/>
      <c r="AD178" s="157"/>
      <c r="AE178" s="157"/>
      <c r="AF178" s="157"/>
      <c r="AG178" s="157"/>
      <c r="AH178" s="157"/>
      <c r="AL178" s="157"/>
      <c r="AM178" s="157"/>
      <c r="AN178" s="157"/>
      <c r="AO178" s="157"/>
      <c r="AP178" s="157"/>
      <c r="AQ178" s="157"/>
      <c r="AU178" s="157"/>
      <c r="AV178" s="157"/>
      <c r="AW178" s="157"/>
      <c r="AX178" s="157"/>
      <c r="AY178" s="157"/>
      <c r="AZ178" s="157"/>
      <c r="BD178" s="157"/>
      <c r="BE178" s="157"/>
      <c r="BF178" s="157"/>
      <c r="BG178" s="157"/>
      <c r="BH178" s="157"/>
      <c r="BI178" s="157"/>
      <c r="BM178" s="157"/>
      <c r="BN178" s="157"/>
      <c r="BO178" s="157"/>
      <c r="BP178" s="157"/>
      <c r="BQ178" s="157"/>
      <c r="BR178" s="157"/>
    </row>
    <row r="179" spans="11:70">
      <c r="K179" s="158"/>
      <c r="L179" s="157"/>
      <c r="M179" s="157"/>
      <c r="N179" s="157"/>
      <c r="O179" s="157"/>
      <c r="P179" s="157"/>
      <c r="T179" s="157"/>
      <c r="U179" s="157"/>
      <c r="V179" s="157"/>
      <c r="W179" s="157"/>
      <c r="X179" s="157"/>
      <c r="Y179" s="157"/>
      <c r="AC179" s="157"/>
      <c r="AD179" s="157"/>
      <c r="AE179" s="157"/>
      <c r="AF179" s="157"/>
      <c r="AG179" s="157"/>
      <c r="AH179" s="157"/>
      <c r="AL179" s="157"/>
      <c r="AM179" s="157"/>
      <c r="AN179" s="157"/>
      <c r="AO179" s="157"/>
      <c r="AP179" s="157"/>
      <c r="AQ179" s="157"/>
      <c r="AU179" s="157"/>
      <c r="AV179" s="157"/>
      <c r="AW179" s="157"/>
      <c r="AX179" s="157"/>
      <c r="AY179" s="157"/>
      <c r="AZ179" s="157"/>
      <c r="BD179" s="157"/>
      <c r="BE179" s="157"/>
      <c r="BF179" s="157"/>
      <c r="BG179" s="157"/>
      <c r="BH179" s="157"/>
      <c r="BI179" s="157"/>
      <c r="BM179" s="157"/>
      <c r="BN179" s="157"/>
      <c r="BO179" s="157"/>
      <c r="BP179" s="157"/>
      <c r="BQ179" s="157"/>
      <c r="BR179" s="157"/>
    </row>
    <row r="180" spans="11:70">
      <c r="K180" s="157"/>
      <c r="L180" s="157"/>
      <c r="M180" s="157"/>
      <c r="N180" s="157"/>
      <c r="O180" s="157"/>
      <c r="P180" s="157"/>
      <c r="T180" s="157"/>
      <c r="U180" s="157"/>
      <c r="V180" s="157"/>
      <c r="W180" s="157"/>
      <c r="X180" s="157"/>
      <c r="Y180" s="157"/>
      <c r="AC180" s="157"/>
      <c r="AD180" s="157"/>
      <c r="AE180" s="157"/>
      <c r="AF180" s="157"/>
      <c r="AG180" s="157"/>
      <c r="AH180" s="157"/>
      <c r="AL180" s="157"/>
      <c r="AM180" s="157"/>
      <c r="AN180" s="157"/>
      <c r="AO180" s="157"/>
      <c r="AP180" s="157"/>
      <c r="AQ180" s="157"/>
      <c r="AU180" s="157"/>
      <c r="AV180" s="157"/>
      <c r="AW180" s="157"/>
      <c r="AX180" s="157"/>
      <c r="AY180" s="157"/>
      <c r="AZ180" s="157"/>
      <c r="BD180" s="157"/>
      <c r="BE180" s="157"/>
      <c r="BF180" s="157"/>
      <c r="BG180" s="157"/>
      <c r="BH180" s="157"/>
      <c r="BI180" s="157"/>
      <c r="BM180" s="157"/>
      <c r="BN180" s="157"/>
      <c r="BO180" s="157"/>
      <c r="BP180" s="157"/>
      <c r="BQ180" s="157"/>
      <c r="BR180" s="157"/>
    </row>
    <row r="181" spans="11:70">
      <c r="K181" s="157"/>
      <c r="L181" s="157"/>
      <c r="M181" s="157"/>
      <c r="N181" s="157"/>
      <c r="O181" s="157"/>
      <c r="P181" s="157"/>
      <c r="T181" s="157"/>
      <c r="U181" s="157"/>
      <c r="V181" s="157"/>
      <c r="W181" s="157"/>
      <c r="X181" s="157"/>
      <c r="Y181" s="157"/>
      <c r="AC181" s="157"/>
      <c r="AD181" s="157"/>
      <c r="AE181" s="157"/>
      <c r="AF181" s="157"/>
      <c r="AG181" s="157"/>
      <c r="AH181" s="157"/>
      <c r="AL181" s="157"/>
      <c r="AM181" s="157"/>
      <c r="AN181" s="157"/>
      <c r="AO181" s="157"/>
      <c r="AP181" s="157"/>
      <c r="AQ181" s="157"/>
      <c r="AU181" s="157"/>
      <c r="AV181" s="157"/>
      <c r="AW181" s="157"/>
      <c r="AX181" s="157"/>
      <c r="AY181" s="157"/>
      <c r="AZ181" s="157"/>
      <c r="BD181" s="157"/>
      <c r="BE181" s="157"/>
      <c r="BF181" s="157"/>
      <c r="BG181" s="157"/>
      <c r="BH181" s="157"/>
      <c r="BI181" s="157"/>
      <c r="BM181" s="157"/>
      <c r="BN181" s="157"/>
      <c r="BO181" s="157"/>
      <c r="BP181" s="157"/>
      <c r="BQ181" s="157"/>
      <c r="BR181" s="157"/>
    </row>
    <row r="182" spans="11:70">
      <c r="K182" s="157"/>
      <c r="L182" s="157"/>
      <c r="M182" s="157"/>
      <c r="N182" s="157"/>
      <c r="O182" s="157"/>
      <c r="P182" s="157"/>
      <c r="T182" s="157"/>
      <c r="U182" s="157"/>
      <c r="V182" s="157"/>
      <c r="W182" s="157"/>
      <c r="X182" s="157"/>
      <c r="Y182" s="157"/>
      <c r="AC182" s="157"/>
      <c r="AD182" s="157"/>
      <c r="AE182" s="157"/>
      <c r="AF182" s="157"/>
      <c r="AG182" s="157"/>
      <c r="AH182" s="157"/>
      <c r="AL182" s="157"/>
      <c r="AM182" s="157"/>
      <c r="AN182" s="157"/>
      <c r="AO182" s="157"/>
      <c r="AP182" s="157"/>
      <c r="AQ182" s="157"/>
      <c r="AU182" s="157"/>
      <c r="AV182" s="157"/>
      <c r="AW182" s="157"/>
      <c r="AX182" s="157"/>
      <c r="AY182" s="157"/>
      <c r="AZ182" s="157"/>
      <c r="BD182" s="157"/>
      <c r="BE182" s="157"/>
      <c r="BF182" s="157"/>
      <c r="BG182" s="157"/>
      <c r="BH182" s="157"/>
      <c r="BI182" s="157"/>
      <c r="BM182" s="157"/>
      <c r="BN182" s="157"/>
      <c r="BO182" s="157"/>
      <c r="BP182" s="157"/>
      <c r="BQ182" s="157"/>
      <c r="BR182" s="157"/>
    </row>
    <row r="183" spans="11:70">
      <c r="K183" s="158"/>
      <c r="L183" s="157"/>
      <c r="M183" s="157"/>
      <c r="N183" s="157"/>
      <c r="O183" s="157"/>
      <c r="P183" s="157"/>
      <c r="T183" s="157"/>
      <c r="U183" s="157"/>
      <c r="V183" s="157"/>
      <c r="W183" s="157"/>
      <c r="X183" s="157"/>
      <c r="Y183" s="157"/>
      <c r="AC183" s="157"/>
      <c r="AD183" s="157"/>
      <c r="AE183" s="157"/>
      <c r="AF183" s="157"/>
      <c r="AG183" s="157"/>
      <c r="AH183" s="157"/>
      <c r="AL183" s="157"/>
      <c r="AM183" s="157"/>
      <c r="AN183" s="157"/>
      <c r="AO183" s="157"/>
      <c r="AP183" s="157"/>
      <c r="AQ183" s="157"/>
      <c r="AU183" s="157"/>
      <c r="AV183" s="157"/>
      <c r="AW183" s="157"/>
      <c r="AX183" s="157"/>
      <c r="AY183" s="157"/>
      <c r="AZ183" s="157"/>
      <c r="BD183" s="157"/>
      <c r="BE183" s="157"/>
      <c r="BF183" s="157"/>
      <c r="BG183" s="157"/>
      <c r="BH183" s="157"/>
      <c r="BI183" s="157"/>
      <c r="BM183" s="157"/>
      <c r="BN183" s="157"/>
      <c r="BO183" s="157"/>
      <c r="BP183" s="157"/>
      <c r="BQ183" s="157"/>
      <c r="BR183" s="157"/>
    </row>
    <row r="184" spans="11:70">
      <c r="K184" s="157"/>
      <c r="L184" s="157"/>
      <c r="M184" s="157"/>
      <c r="N184" s="157"/>
      <c r="O184" s="157"/>
      <c r="P184" s="157"/>
      <c r="T184" s="157"/>
      <c r="U184" s="157"/>
      <c r="V184" s="157"/>
      <c r="W184" s="157"/>
      <c r="X184" s="157"/>
      <c r="Y184" s="157"/>
      <c r="AC184" s="157"/>
      <c r="AD184" s="157"/>
      <c r="AE184" s="157"/>
      <c r="AF184" s="157"/>
      <c r="AG184" s="157"/>
      <c r="AH184" s="157"/>
      <c r="AL184" s="157"/>
      <c r="AM184" s="157"/>
      <c r="AN184" s="157"/>
      <c r="AO184" s="157"/>
      <c r="AP184" s="157"/>
      <c r="AQ184" s="157"/>
      <c r="AU184" s="157"/>
      <c r="AV184" s="157"/>
      <c r="AW184" s="157"/>
      <c r="AX184" s="157"/>
      <c r="AY184" s="157"/>
      <c r="AZ184" s="157"/>
      <c r="BD184" s="157"/>
      <c r="BE184" s="157"/>
      <c r="BF184" s="157"/>
      <c r="BG184" s="157"/>
      <c r="BH184" s="157"/>
      <c r="BI184" s="157"/>
      <c r="BM184" s="157"/>
      <c r="BN184" s="157"/>
      <c r="BO184" s="157"/>
      <c r="BP184" s="157"/>
      <c r="BQ184" s="157"/>
      <c r="BR184" s="157"/>
    </row>
    <row r="185" spans="11:70">
      <c r="K185" s="157"/>
      <c r="L185" s="157"/>
      <c r="M185" s="157"/>
      <c r="N185" s="157"/>
      <c r="O185" s="157"/>
      <c r="P185" s="157"/>
      <c r="T185" s="157"/>
      <c r="U185" s="157"/>
      <c r="V185" s="157"/>
      <c r="W185" s="157"/>
      <c r="X185" s="157"/>
      <c r="Y185" s="157"/>
      <c r="AC185" s="157"/>
      <c r="AD185" s="157"/>
      <c r="AE185" s="157"/>
      <c r="AF185" s="157"/>
      <c r="AG185" s="157"/>
      <c r="AH185" s="157"/>
      <c r="AL185" s="157"/>
      <c r="AM185" s="157"/>
      <c r="AN185" s="157"/>
      <c r="AO185" s="157"/>
      <c r="AP185" s="157"/>
      <c r="AQ185" s="157"/>
      <c r="AU185" s="157"/>
      <c r="AV185" s="157"/>
      <c r="AW185" s="157"/>
      <c r="AX185" s="157"/>
      <c r="AY185" s="157"/>
      <c r="AZ185" s="157"/>
      <c r="BD185" s="157"/>
      <c r="BE185" s="157"/>
      <c r="BF185" s="157"/>
      <c r="BG185" s="157"/>
      <c r="BH185" s="157"/>
      <c r="BI185" s="157"/>
      <c r="BM185" s="157"/>
      <c r="BN185" s="157"/>
      <c r="BO185" s="157"/>
      <c r="BP185" s="157"/>
      <c r="BQ185" s="157"/>
      <c r="BR185" s="157"/>
    </row>
    <row r="186" spans="11:70">
      <c r="K186" s="157"/>
      <c r="L186" s="157"/>
      <c r="M186" s="157"/>
      <c r="N186" s="157"/>
      <c r="O186" s="157"/>
      <c r="P186" s="157"/>
      <c r="T186" s="157"/>
      <c r="U186" s="157"/>
      <c r="V186" s="157"/>
      <c r="W186" s="157"/>
      <c r="X186" s="157"/>
      <c r="Y186" s="157"/>
      <c r="AC186" s="157"/>
      <c r="AD186" s="157"/>
      <c r="AE186" s="157"/>
      <c r="AF186" s="157"/>
      <c r="AG186" s="157"/>
      <c r="AH186" s="157"/>
      <c r="AL186" s="157"/>
      <c r="AM186" s="157"/>
      <c r="AN186" s="157"/>
      <c r="AO186" s="157"/>
      <c r="AP186" s="157"/>
      <c r="AQ186" s="157"/>
      <c r="AU186" s="157"/>
      <c r="AV186" s="157"/>
      <c r="AW186" s="157"/>
      <c r="AX186" s="157"/>
      <c r="AY186" s="157"/>
      <c r="AZ186" s="157"/>
      <c r="BD186" s="157"/>
      <c r="BE186" s="157"/>
      <c r="BF186" s="157"/>
      <c r="BG186" s="157"/>
      <c r="BH186" s="157"/>
      <c r="BI186" s="157"/>
      <c r="BM186" s="157"/>
      <c r="BN186" s="157"/>
      <c r="BO186" s="157"/>
      <c r="BP186" s="157"/>
      <c r="BQ186" s="157"/>
      <c r="BR186" s="157"/>
    </row>
    <row r="187" spans="11:70">
      <c r="K187" s="158"/>
      <c r="L187" s="157"/>
      <c r="M187" s="157"/>
      <c r="N187" s="157"/>
      <c r="O187" s="157"/>
      <c r="P187" s="157"/>
      <c r="T187" s="157"/>
      <c r="U187" s="157"/>
      <c r="V187" s="157"/>
      <c r="W187" s="157"/>
      <c r="X187" s="157"/>
      <c r="Y187" s="157"/>
      <c r="AC187" s="157"/>
      <c r="AD187" s="157"/>
      <c r="AE187" s="157"/>
      <c r="AF187" s="157"/>
      <c r="AG187" s="157"/>
      <c r="AH187" s="157"/>
      <c r="AL187" s="157"/>
      <c r="AM187" s="157"/>
      <c r="AN187" s="157"/>
      <c r="AO187" s="157"/>
      <c r="AP187" s="157"/>
      <c r="AQ187" s="157"/>
      <c r="AU187" s="157"/>
      <c r="AV187" s="157"/>
      <c r="AW187" s="157"/>
      <c r="AX187" s="157"/>
      <c r="AY187" s="157"/>
      <c r="AZ187" s="157"/>
      <c r="BD187" s="157"/>
      <c r="BE187" s="157"/>
      <c r="BF187" s="157"/>
      <c r="BG187" s="157"/>
      <c r="BH187" s="157"/>
      <c r="BI187" s="157"/>
      <c r="BM187" s="157"/>
      <c r="BN187" s="157"/>
      <c r="BO187" s="157"/>
      <c r="BP187" s="157"/>
      <c r="BQ187" s="157"/>
      <c r="BR187" s="157"/>
    </row>
    <row r="188" spans="11:70">
      <c r="K188" s="157"/>
      <c r="L188" s="157"/>
      <c r="M188" s="157"/>
      <c r="N188" s="157"/>
      <c r="O188" s="157"/>
      <c r="P188" s="157"/>
      <c r="T188" s="157"/>
      <c r="U188" s="157"/>
      <c r="V188" s="157"/>
      <c r="W188" s="157"/>
      <c r="X188" s="157"/>
      <c r="Y188" s="157"/>
      <c r="AC188" s="157"/>
      <c r="AD188" s="157"/>
      <c r="AE188" s="157"/>
      <c r="AF188" s="157"/>
      <c r="AG188" s="157"/>
      <c r="AH188" s="157"/>
      <c r="AL188" s="157"/>
      <c r="AM188" s="157"/>
      <c r="AN188" s="157"/>
      <c r="AO188" s="157"/>
      <c r="AP188" s="157"/>
      <c r="AQ188" s="157"/>
      <c r="AU188" s="157"/>
      <c r="AV188" s="157"/>
      <c r="AW188" s="157"/>
      <c r="AX188" s="157"/>
      <c r="AY188" s="157"/>
      <c r="AZ188" s="157"/>
      <c r="BD188" s="157"/>
      <c r="BE188" s="157"/>
      <c r="BF188" s="157"/>
      <c r="BG188" s="157"/>
      <c r="BH188" s="157"/>
      <c r="BI188" s="157"/>
      <c r="BM188" s="157"/>
      <c r="BN188" s="157"/>
      <c r="BO188" s="157"/>
      <c r="BP188" s="157"/>
      <c r="BQ188" s="157"/>
      <c r="BR188" s="157"/>
    </row>
    <row r="189" spans="11:70">
      <c r="K189" s="157"/>
      <c r="L189" s="157"/>
      <c r="M189" s="157"/>
      <c r="N189" s="157"/>
      <c r="O189" s="157"/>
      <c r="P189" s="157"/>
      <c r="T189" s="157"/>
      <c r="U189" s="157"/>
      <c r="V189" s="157"/>
      <c r="W189" s="157"/>
      <c r="X189" s="157"/>
      <c r="Y189" s="157"/>
      <c r="AC189" s="157"/>
      <c r="AD189" s="157"/>
      <c r="AE189" s="157"/>
      <c r="AF189" s="157"/>
      <c r="AG189" s="157"/>
      <c r="AH189" s="157"/>
      <c r="AL189" s="157"/>
      <c r="AM189" s="157"/>
      <c r="AN189" s="157"/>
      <c r="AO189" s="157"/>
      <c r="AP189" s="157"/>
      <c r="AQ189" s="157"/>
      <c r="AU189" s="157"/>
      <c r="AV189" s="157"/>
      <c r="AW189" s="157"/>
      <c r="AX189" s="157"/>
      <c r="AY189" s="157"/>
      <c r="AZ189" s="157"/>
      <c r="BD189" s="157"/>
      <c r="BE189" s="157"/>
      <c r="BF189" s="157"/>
      <c r="BG189" s="157"/>
      <c r="BH189" s="157"/>
      <c r="BI189" s="157"/>
      <c r="BM189" s="157"/>
      <c r="BN189" s="157"/>
      <c r="BO189" s="157"/>
      <c r="BP189" s="157"/>
      <c r="BQ189" s="157"/>
      <c r="BR189" s="157"/>
    </row>
    <row r="190" spans="11:70">
      <c r="K190" s="157"/>
      <c r="L190" s="157"/>
      <c r="M190" s="157"/>
      <c r="N190" s="157"/>
      <c r="O190" s="157"/>
      <c r="P190" s="157"/>
      <c r="T190" s="157"/>
      <c r="U190" s="157"/>
      <c r="V190" s="157"/>
      <c r="W190" s="157"/>
      <c r="X190" s="157"/>
      <c r="Y190" s="157"/>
      <c r="AC190" s="157"/>
      <c r="AD190" s="157"/>
      <c r="AE190" s="157"/>
      <c r="AF190" s="157"/>
      <c r="AG190" s="157"/>
      <c r="AH190" s="157"/>
      <c r="AL190" s="157"/>
      <c r="AM190" s="157"/>
      <c r="AN190" s="157"/>
      <c r="AO190" s="157"/>
      <c r="AP190" s="157"/>
      <c r="AQ190" s="157"/>
      <c r="AU190" s="157"/>
      <c r="AV190" s="157"/>
      <c r="AW190" s="157"/>
      <c r="AX190" s="157"/>
      <c r="AY190" s="157"/>
      <c r="AZ190" s="157"/>
      <c r="BD190" s="157"/>
      <c r="BE190" s="157"/>
      <c r="BF190" s="157"/>
      <c r="BG190" s="157"/>
      <c r="BH190" s="157"/>
      <c r="BI190" s="157"/>
      <c r="BM190" s="157"/>
      <c r="BN190" s="157"/>
      <c r="BO190" s="157"/>
      <c r="BP190" s="157"/>
      <c r="BQ190" s="157"/>
      <c r="BR190" s="157"/>
    </row>
    <row r="191" spans="11:70">
      <c r="K191" s="158"/>
      <c r="L191" s="157"/>
      <c r="M191" s="157"/>
      <c r="N191" s="157"/>
      <c r="O191" s="157"/>
      <c r="P191" s="157"/>
      <c r="T191" s="157"/>
      <c r="U191" s="157"/>
      <c r="V191" s="157"/>
      <c r="W191" s="157"/>
      <c r="X191" s="157"/>
      <c r="Y191" s="157"/>
      <c r="AC191" s="157"/>
      <c r="AD191" s="157"/>
      <c r="AE191" s="157"/>
      <c r="AF191" s="157"/>
      <c r="AG191" s="157"/>
      <c r="AH191" s="157"/>
      <c r="AL191" s="157"/>
      <c r="AM191" s="157"/>
      <c r="AN191" s="157"/>
      <c r="AO191" s="157"/>
      <c r="AP191" s="157"/>
      <c r="AQ191" s="157"/>
      <c r="AU191" s="157"/>
      <c r="AV191" s="157"/>
      <c r="AW191" s="157"/>
      <c r="AX191" s="157"/>
      <c r="AY191" s="157"/>
      <c r="AZ191" s="157"/>
      <c r="BD191" s="157"/>
      <c r="BE191" s="157"/>
      <c r="BF191" s="157"/>
      <c r="BG191" s="157"/>
      <c r="BH191" s="157"/>
      <c r="BI191" s="157"/>
      <c r="BM191" s="157"/>
      <c r="BN191" s="157"/>
      <c r="BO191" s="157"/>
      <c r="BP191" s="157"/>
      <c r="BQ191" s="157"/>
      <c r="BR191" s="157"/>
    </row>
    <row r="192" spans="11:70">
      <c r="K192" s="157"/>
      <c r="L192" s="157"/>
      <c r="M192" s="157"/>
      <c r="N192" s="157"/>
      <c r="O192" s="157"/>
      <c r="P192" s="157"/>
      <c r="T192" s="157"/>
      <c r="U192" s="157"/>
      <c r="V192" s="157"/>
      <c r="W192" s="157"/>
      <c r="X192" s="157"/>
      <c r="Y192" s="157"/>
      <c r="AC192" s="157"/>
      <c r="AD192" s="157"/>
      <c r="AE192" s="157"/>
      <c r="AF192" s="157"/>
      <c r="AG192" s="157"/>
      <c r="AH192" s="157"/>
      <c r="AL192" s="157"/>
      <c r="AM192" s="157"/>
      <c r="AN192" s="157"/>
      <c r="AO192" s="157"/>
      <c r="AP192" s="157"/>
      <c r="AQ192" s="157"/>
      <c r="AU192" s="157"/>
      <c r="AV192" s="157"/>
      <c r="AW192" s="157"/>
      <c r="AX192" s="157"/>
      <c r="AY192" s="157"/>
      <c r="AZ192" s="157"/>
      <c r="BD192" s="157"/>
      <c r="BE192" s="157"/>
      <c r="BF192" s="157"/>
      <c r="BG192" s="157"/>
      <c r="BH192" s="157"/>
      <c r="BI192" s="157"/>
      <c r="BM192" s="157"/>
      <c r="BN192" s="157"/>
      <c r="BO192" s="157"/>
      <c r="BP192" s="157"/>
      <c r="BQ192" s="157"/>
      <c r="BR192" s="157"/>
    </row>
    <row r="193" spans="11:70">
      <c r="K193" s="157"/>
      <c r="L193" s="157"/>
      <c r="M193" s="157"/>
      <c r="N193" s="157"/>
      <c r="O193" s="157"/>
      <c r="P193" s="157"/>
      <c r="T193" s="157"/>
      <c r="U193" s="157"/>
      <c r="V193" s="157"/>
      <c r="W193" s="157"/>
      <c r="X193" s="157"/>
      <c r="Y193" s="157"/>
      <c r="AC193" s="157"/>
      <c r="AD193" s="157"/>
      <c r="AE193" s="157"/>
      <c r="AF193" s="157"/>
      <c r="AG193" s="157"/>
      <c r="AH193" s="157"/>
      <c r="AL193" s="157"/>
      <c r="AM193" s="157"/>
      <c r="AN193" s="157"/>
      <c r="AO193" s="157"/>
      <c r="AP193" s="157"/>
      <c r="AQ193" s="157"/>
      <c r="AU193" s="157"/>
      <c r="AV193" s="157"/>
      <c r="AW193" s="157"/>
      <c r="AX193" s="157"/>
      <c r="AY193" s="157"/>
      <c r="AZ193" s="157"/>
      <c r="BD193" s="157"/>
      <c r="BE193" s="157"/>
      <c r="BF193" s="157"/>
      <c r="BG193" s="157"/>
      <c r="BH193" s="157"/>
      <c r="BI193" s="157"/>
      <c r="BM193" s="157"/>
      <c r="BN193" s="157"/>
      <c r="BO193" s="157"/>
      <c r="BP193" s="157"/>
      <c r="BQ193" s="157"/>
      <c r="BR193" s="157"/>
    </row>
    <row r="194" spans="11:70">
      <c r="K194" s="157"/>
      <c r="L194" s="157"/>
      <c r="M194" s="157"/>
      <c r="N194" s="157"/>
      <c r="O194" s="157"/>
      <c r="P194" s="157"/>
      <c r="T194" s="157"/>
      <c r="U194" s="157"/>
      <c r="V194" s="157"/>
      <c r="W194" s="157"/>
      <c r="X194" s="157"/>
      <c r="Y194" s="157"/>
      <c r="AC194" s="157"/>
      <c r="AD194" s="157"/>
      <c r="AE194" s="157"/>
      <c r="AF194" s="157"/>
      <c r="AG194" s="157"/>
      <c r="AH194" s="157"/>
      <c r="AL194" s="157"/>
      <c r="AM194" s="157"/>
      <c r="AN194" s="157"/>
      <c r="AO194" s="157"/>
      <c r="AP194" s="157"/>
      <c r="AQ194" s="157"/>
      <c r="AU194" s="157"/>
      <c r="AV194" s="157"/>
      <c r="AW194" s="157"/>
      <c r="AX194" s="157"/>
      <c r="AY194" s="157"/>
      <c r="AZ194" s="157"/>
      <c r="BD194" s="157"/>
      <c r="BE194" s="157"/>
      <c r="BF194" s="157"/>
      <c r="BG194" s="157"/>
      <c r="BH194" s="157"/>
      <c r="BI194" s="157"/>
      <c r="BM194" s="157"/>
      <c r="BN194" s="157"/>
      <c r="BO194" s="157"/>
      <c r="BP194" s="157"/>
      <c r="BQ194" s="157"/>
      <c r="BR194" s="157"/>
    </row>
    <row r="195" spans="11:70">
      <c r="K195" s="158"/>
      <c r="L195" s="157"/>
      <c r="M195" s="157"/>
      <c r="N195" s="157"/>
      <c r="O195" s="157"/>
      <c r="P195" s="157"/>
      <c r="T195" s="157"/>
      <c r="U195" s="157"/>
      <c r="V195" s="157"/>
      <c r="W195" s="157"/>
      <c r="X195" s="157"/>
      <c r="Y195" s="157"/>
      <c r="AC195" s="157"/>
      <c r="AD195" s="157"/>
      <c r="AE195" s="157"/>
      <c r="AF195" s="157"/>
      <c r="AG195" s="157"/>
      <c r="AH195" s="157"/>
      <c r="AL195" s="157"/>
      <c r="AM195" s="157"/>
      <c r="AN195" s="157"/>
      <c r="AO195" s="157"/>
      <c r="AP195" s="157"/>
      <c r="AQ195" s="157"/>
      <c r="AU195" s="157"/>
      <c r="AV195" s="157"/>
      <c r="AW195" s="157"/>
      <c r="AX195" s="157"/>
      <c r="AY195" s="157"/>
      <c r="AZ195" s="157"/>
      <c r="BD195" s="157"/>
      <c r="BE195" s="157"/>
      <c r="BF195" s="157"/>
      <c r="BG195" s="157"/>
      <c r="BH195" s="157"/>
      <c r="BI195" s="157"/>
      <c r="BM195" s="157"/>
      <c r="BN195" s="157"/>
      <c r="BO195" s="157"/>
      <c r="BP195" s="157"/>
      <c r="BQ195" s="157"/>
      <c r="BR195" s="157"/>
    </row>
    <row r="196" spans="11:70">
      <c r="K196" s="157"/>
      <c r="L196" s="157"/>
      <c r="M196" s="157"/>
      <c r="N196" s="157"/>
      <c r="O196" s="157"/>
      <c r="P196" s="157"/>
      <c r="T196" s="157"/>
      <c r="U196" s="157"/>
      <c r="V196" s="157"/>
      <c r="W196" s="157"/>
      <c r="X196" s="157"/>
      <c r="Y196" s="157"/>
      <c r="AC196" s="157"/>
      <c r="AD196" s="157"/>
      <c r="AE196" s="157"/>
      <c r="AF196" s="157"/>
      <c r="AG196" s="157"/>
      <c r="AH196" s="157"/>
      <c r="AL196" s="157"/>
      <c r="AM196" s="157"/>
      <c r="AN196" s="157"/>
      <c r="AO196" s="157"/>
      <c r="AP196" s="157"/>
      <c r="AQ196" s="157"/>
      <c r="AU196" s="157"/>
      <c r="AV196" s="157"/>
      <c r="AW196" s="157"/>
      <c r="AX196" s="157"/>
      <c r="AY196" s="157"/>
      <c r="AZ196" s="157"/>
      <c r="BD196" s="157"/>
      <c r="BE196" s="157"/>
      <c r="BF196" s="157"/>
      <c r="BG196" s="157"/>
      <c r="BH196" s="157"/>
      <c r="BI196" s="157"/>
      <c r="BM196" s="157"/>
      <c r="BN196" s="157"/>
      <c r="BO196" s="157"/>
      <c r="BP196" s="157"/>
      <c r="BQ196" s="157"/>
      <c r="BR196" s="157"/>
    </row>
    <row r="197" spans="11:70">
      <c r="K197" s="157"/>
      <c r="L197" s="157"/>
      <c r="M197" s="157"/>
      <c r="N197" s="157"/>
      <c r="O197" s="157"/>
      <c r="P197" s="157"/>
      <c r="T197" s="157"/>
      <c r="U197" s="157"/>
      <c r="V197" s="157"/>
      <c r="W197" s="157"/>
      <c r="X197" s="157"/>
      <c r="Y197" s="157"/>
      <c r="AC197" s="157"/>
      <c r="AD197" s="157"/>
      <c r="AE197" s="157"/>
      <c r="AF197" s="157"/>
      <c r="AG197" s="157"/>
      <c r="AH197" s="157"/>
      <c r="AL197" s="157"/>
      <c r="AM197" s="157"/>
      <c r="AN197" s="157"/>
      <c r="AO197" s="157"/>
      <c r="AP197" s="157"/>
      <c r="AQ197" s="157"/>
      <c r="AU197" s="157"/>
      <c r="AV197" s="157"/>
      <c r="AW197" s="157"/>
      <c r="AX197" s="157"/>
      <c r="AY197" s="157"/>
      <c r="AZ197" s="157"/>
      <c r="BD197" s="157"/>
      <c r="BE197" s="157"/>
      <c r="BF197" s="157"/>
      <c r="BG197" s="157"/>
      <c r="BH197" s="157"/>
      <c r="BI197" s="157"/>
      <c r="BM197" s="157"/>
      <c r="BN197" s="157"/>
      <c r="BO197" s="157"/>
      <c r="BP197" s="157"/>
      <c r="BQ197" s="157"/>
      <c r="BR197" s="157"/>
    </row>
    <row r="198" spans="11:70">
      <c r="K198" s="157"/>
      <c r="L198" s="157"/>
      <c r="M198" s="157"/>
      <c r="N198" s="157"/>
      <c r="O198" s="157"/>
      <c r="P198" s="157"/>
      <c r="T198" s="157"/>
      <c r="U198" s="157"/>
      <c r="V198" s="157"/>
      <c r="W198" s="157"/>
      <c r="X198" s="157"/>
      <c r="Y198" s="157"/>
      <c r="AC198" s="157"/>
      <c r="AD198" s="157"/>
      <c r="AE198" s="157"/>
      <c r="AF198" s="157"/>
      <c r="AG198" s="157"/>
      <c r="AH198" s="157"/>
      <c r="AL198" s="157"/>
      <c r="AM198" s="157"/>
      <c r="AN198" s="157"/>
      <c r="AO198" s="157"/>
      <c r="AP198" s="157"/>
      <c r="AQ198" s="157"/>
      <c r="AU198" s="157"/>
      <c r="AV198" s="157"/>
      <c r="AW198" s="157"/>
      <c r="AX198" s="157"/>
      <c r="AY198" s="157"/>
      <c r="AZ198" s="157"/>
      <c r="BD198" s="157"/>
      <c r="BE198" s="157"/>
      <c r="BF198" s="157"/>
      <c r="BG198" s="157"/>
      <c r="BH198" s="157"/>
      <c r="BI198" s="157"/>
      <c r="BM198" s="157"/>
      <c r="BN198" s="157"/>
      <c r="BO198" s="157"/>
      <c r="BP198" s="157"/>
      <c r="BQ198" s="157"/>
      <c r="BR198" s="157"/>
    </row>
    <row r="199" spans="11:70">
      <c r="K199" s="158"/>
      <c r="L199" s="157"/>
      <c r="M199" s="157"/>
      <c r="N199" s="157"/>
      <c r="O199" s="157"/>
      <c r="P199" s="157"/>
      <c r="T199" s="157"/>
      <c r="U199" s="157"/>
      <c r="V199" s="157"/>
      <c r="W199" s="157"/>
      <c r="X199" s="157"/>
      <c r="Y199" s="157"/>
      <c r="AC199" s="157"/>
      <c r="AD199" s="157"/>
      <c r="AE199" s="157"/>
      <c r="AF199" s="157"/>
      <c r="AG199" s="157"/>
      <c r="AH199" s="157"/>
      <c r="AL199" s="157"/>
      <c r="AM199" s="157"/>
      <c r="AN199" s="157"/>
      <c r="AO199" s="157"/>
      <c r="AP199" s="157"/>
      <c r="AQ199" s="157"/>
      <c r="AU199" s="157"/>
      <c r="AV199" s="157"/>
      <c r="AW199" s="157"/>
      <c r="AX199" s="157"/>
      <c r="AY199" s="157"/>
      <c r="AZ199" s="157"/>
      <c r="BD199" s="157"/>
      <c r="BE199" s="157"/>
      <c r="BF199" s="157"/>
      <c r="BG199" s="157"/>
      <c r="BH199" s="157"/>
      <c r="BI199" s="157"/>
      <c r="BM199" s="157"/>
      <c r="BN199" s="157"/>
      <c r="BO199" s="157"/>
      <c r="BP199" s="157"/>
      <c r="BQ199" s="157"/>
      <c r="BR199" s="157"/>
    </row>
    <row r="200" spans="11:70">
      <c r="K200" s="157"/>
      <c r="L200" s="157"/>
      <c r="M200" s="157"/>
      <c r="N200" s="157"/>
      <c r="O200" s="157"/>
      <c r="P200" s="157"/>
      <c r="T200" s="157"/>
      <c r="U200" s="157"/>
      <c r="V200" s="157"/>
      <c r="W200" s="157"/>
      <c r="X200" s="157"/>
      <c r="Y200" s="157"/>
      <c r="AC200" s="157"/>
      <c r="AD200" s="157"/>
      <c r="AE200" s="157"/>
      <c r="AF200" s="157"/>
      <c r="AG200" s="157"/>
      <c r="AH200" s="157"/>
      <c r="AL200" s="157"/>
      <c r="AM200" s="157"/>
      <c r="AN200" s="157"/>
      <c r="AO200" s="157"/>
      <c r="AP200" s="157"/>
      <c r="AQ200" s="157"/>
      <c r="AU200" s="157"/>
      <c r="AV200" s="157"/>
      <c r="AW200" s="157"/>
      <c r="AX200" s="157"/>
      <c r="AY200" s="157"/>
      <c r="AZ200" s="157"/>
      <c r="BD200" s="157"/>
      <c r="BE200" s="157"/>
      <c r="BF200" s="157"/>
      <c r="BG200" s="157"/>
      <c r="BH200" s="157"/>
      <c r="BI200" s="157"/>
      <c r="BM200" s="157"/>
      <c r="BN200" s="157"/>
      <c r="BO200" s="157"/>
      <c r="BP200" s="157"/>
      <c r="BQ200" s="157"/>
      <c r="BR200" s="157"/>
    </row>
    <row r="201" spans="11:70">
      <c r="K201" s="157"/>
      <c r="L201" s="157"/>
      <c r="M201" s="157"/>
      <c r="N201" s="157"/>
      <c r="O201" s="157"/>
      <c r="P201" s="157"/>
      <c r="T201" s="157"/>
      <c r="U201" s="157"/>
      <c r="V201" s="157"/>
      <c r="W201" s="157"/>
      <c r="X201" s="157"/>
      <c r="Y201" s="157"/>
      <c r="AC201" s="157"/>
      <c r="AD201" s="157"/>
      <c r="AE201" s="157"/>
      <c r="AF201" s="157"/>
      <c r="AG201" s="157"/>
      <c r="AH201" s="157"/>
      <c r="AL201" s="157"/>
      <c r="AM201" s="157"/>
      <c r="AN201" s="157"/>
      <c r="AO201" s="157"/>
      <c r="AP201" s="157"/>
      <c r="AQ201" s="157"/>
      <c r="AU201" s="157"/>
      <c r="AV201" s="157"/>
      <c r="AW201" s="157"/>
      <c r="AX201" s="157"/>
      <c r="AY201" s="157"/>
      <c r="AZ201" s="157"/>
      <c r="BD201" s="157"/>
      <c r="BE201" s="157"/>
      <c r="BF201" s="157"/>
      <c r="BG201" s="157"/>
      <c r="BH201" s="157"/>
      <c r="BI201" s="157"/>
      <c r="BM201" s="157"/>
      <c r="BN201" s="157"/>
      <c r="BO201" s="157"/>
      <c r="BP201" s="157"/>
      <c r="BQ201" s="157"/>
      <c r="BR201" s="157"/>
    </row>
    <row r="202" spans="11:70">
      <c r="K202" s="157"/>
      <c r="L202" s="157"/>
      <c r="M202" s="157"/>
      <c r="N202" s="157"/>
      <c r="O202" s="157"/>
      <c r="P202" s="157"/>
      <c r="T202" s="157"/>
      <c r="U202" s="157"/>
      <c r="V202" s="157"/>
      <c r="W202" s="157"/>
      <c r="X202" s="157"/>
      <c r="Y202" s="157"/>
      <c r="AC202" s="157"/>
      <c r="AD202" s="157"/>
      <c r="AE202" s="157"/>
      <c r="AF202" s="157"/>
      <c r="AG202" s="157"/>
      <c r="AH202" s="157"/>
      <c r="AL202" s="157"/>
      <c r="AM202" s="157"/>
      <c r="AN202" s="157"/>
      <c r="AO202" s="157"/>
      <c r="AP202" s="157"/>
      <c r="AQ202" s="157"/>
      <c r="AU202" s="157"/>
      <c r="AV202" s="157"/>
      <c r="AW202" s="157"/>
      <c r="AX202" s="157"/>
      <c r="AY202" s="157"/>
      <c r="AZ202" s="157"/>
      <c r="BD202" s="157"/>
      <c r="BE202" s="157"/>
      <c r="BF202" s="157"/>
      <c r="BG202" s="157"/>
      <c r="BH202" s="157"/>
      <c r="BI202" s="157"/>
      <c r="BM202" s="157"/>
      <c r="BN202" s="157"/>
      <c r="BO202" s="157"/>
      <c r="BP202" s="157"/>
      <c r="BQ202" s="157"/>
      <c r="BR202" s="157"/>
    </row>
    <row r="203" spans="11:70">
      <c r="K203" s="158"/>
      <c r="L203" s="157"/>
      <c r="M203" s="157"/>
      <c r="N203" s="157"/>
      <c r="O203" s="157"/>
      <c r="P203" s="157"/>
      <c r="T203" s="157"/>
      <c r="U203" s="157"/>
      <c r="V203" s="157"/>
      <c r="W203" s="157"/>
      <c r="X203" s="157"/>
      <c r="Y203" s="157"/>
      <c r="AC203" s="157"/>
      <c r="AD203" s="157"/>
      <c r="AE203" s="157"/>
      <c r="AF203" s="157"/>
      <c r="AG203" s="157"/>
      <c r="AH203" s="157"/>
      <c r="AL203" s="157"/>
      <c r="AM203" s="157"/>
      <c r="AN203" s="157"/>
      <c r="AO203" s="157"/>
      <c r="AP203" s="157"/>
      <c r="AQ203" s="157"/>
      <c r="AU203" s="157"/>
      <c r="AV203" s="157"/>
      <c r="AW203" s="157"/>
      <c r="AX203" s="157"/>
      <c r="AY203" s="157"/>
      <c r="AZ203" s="157"/>
      <c r="BD203" s="157"/>
      <c r="BE203" s="157"/>
      <c r="BF203" s="157"/>
      <c r="BG203" s="157"/>
      <c r="BH203" s="157"/>
      <c r="BI203" s="157"/>
      <c r="BM203" s="157"/>
      <c r="BN203" s="157"/>
      <c r="BO203" s="157"/>
      <c r="BP203" s="157"/>
      <c r="BQ203" s="157"/>
      <c r="BR203" s="157"/>
    </row>
    <row r="204" spans="11:70">
      <c r="K204" s="157"/>
      <c r="L204" s="157"/>
      <c r="M204" s="157"/>
      <c r="N204" s="157"/>
      <c r="O204" s="157"/>
      <c r="P204" s="157"/>
      <c r="T204" s="157"/>
      <c r="U204" s="157"/>
      <c r="V204" s="157"/>
      <c r="W204" s="157"/>
      <c r="X204" s="157"/>
      <c r="Y204" s="157"/>
      <c r="AC204" s="157"/>
      <c r="AD204" s="157"/>
      <c r="AE204" s="157"/>
      <c r="AF204" s="157"/>
      <c r="AG204" s="157"/>
      <c r="AH204" s="157"/>
      <c r="AL204" s="157"/>
      <c r="AM204" s="157"/>
      <c r="AN204" s="157"/>
      <c r="AO204" s="157"/>
      <c r="AP204" s="157"/>
      <c r="AQ204" s="157"/>
      <c r="AU204" s="157"/>
      <c r="AV204" s="157"/>
      <c r="AW204" s="157"/>
      <c r="AX204" s="157"/>
      <c r="AY204" s="157"/>
      <c r="AZ204" s="157"/>
      <c r="BD204" s="157"/>
      <c r="BE204" s="157"/>
      <c r="BF204" s="157"/>
      <c r="BG204" s="157"/>
      <c r="BH204" s="157"/>
      <c r="BI204" s="157"/>
      <c r="BM204" s="157"/>
      <c r="BN204" s="157"/>
      <c r="BO204" s="157"/>
      <c r="BP204" s="157"/>
      <c r="BQ204" s="157"/>
      <c r="BR204" s="157"/>
    </row>
    <row r="205" spans="11:70">
      <c r="K205" s="157"/>
      <c r="L205" s="157"/>
      <c r="M205" s="157"/>
      <c r="N205" s="157"/>
      <c r="O205" s="157"/>
      <c r="P205" s="157"/>
      <c r="T205" s="157"/>
      <c r="U205" s="157"/>
      <c r="V205" s="157"/>
      <c r="W205" s="157"/>
      <c r="X205" s="157"/>
      <c r="Y205" s="157"/>
      <c r="AC205" s="157"/>
      <c r="AD205" s="157"/>
      <c r="AE205" s="157"/>
      <c r="AF205" s="157"/>
      <c r="AG205" s="157"/>
      <c r="AH205" s="157"/>
      <c r="AL205" s="157"/>
      <c r="AM205" s="157"/>
      <c r="AN205" s="157"/>
      <c r="AO205" s="157"/>
      <c r="AP205" s="157"/>
      <c r="AQ205" s="157"/>
      <c r="AU205" s="157"/>
      <c r="AV205" s="157"/>
      <c r="AW205" s="157"/>
      <c r="AX205" s="157"/>
      <c r="AY205" s="157"/>
      <c r="AZ205" s="157"/>
      <c r="BD205" s="157"/>
      <c r="BE205" s="157"/>
      <c r="BF205" s="157"/>
      <c r="BG205" s="157"/>
      <c r="BH205" s="157"/>
      <c r="BI205" s="157"/>
      <c r="BM205" s="157"/>
      <c r="BN205" s="157"/>
      <c r="BO205" s="157"/>
      <c r="BP205" s="157"/>
      <c r="BQ205" s="157"/>
      <c r="BR205" s="157"/>
    </row>
    <row r="206" spans="11:70">
      <c r="K206" s="157"/>
      <c r="L206" s="157"/>
      <c r="M206" s="157"/>
      <c r="N206" s="157"/>
      <c r="O206" s="157"/>
      <c r="P206" s="157"/>
      <c r="T206" s="157"/>
      <c r="U206" s="157"/>
      <c r="V206" s="157"/>
      <c r="W206" s="157"/>
      <c r="X206" s="157"/>
      <c r="Y206" s="157"/>
      <c r="AC206" s="157"/>
      <c r="AD206" s="157"/>
      <c r="AE206" s="157"/>
      <c r="AF206" s="157"/>
      <c r="AG206" s="157"/>
      <c r="AH206" s="157"/>
      <c r="AL206" s="157"/>
      <c r="AM206" s="157"/>
      <c r="AN206" s="157"/>
      <c r="AO206" s="157"/>
      <c r="AP206" s="157"/>
      <c r="AQ206" s="157"/>
      <c r="AU206" s="157"/>
      <c r="AV206" s="157"/>
      <c r="AW206" s="157"/>
      <c r="AX206" s="157"/>
      <c r="AY206" s="157"/>
      <c r="AZ206" s="157"/>
      <c r="BD206" s="157"/>
      <c r="BE206" s="157"/>
      <c r="BF206" s="157"/>
      <c r="BG206" s="157"/>
      <c r="BH206" s="157"/>
      <c r="BI206" s="157"/>
      <c r="BM206" s="157"/>
      <c r="BN206" s="157"/>
      <c r="BO206" s="157"/>
      <c r="BP206" s="157"/>
      <c r="BQ206" s="157"/>
      <c r="BR206" s="157"/>
    </row>
    <row r="207" spans="11:70">
      <c r="K207" s="158"/>
      <c r="L207" s="157"/>
      <c r="M207" s="157"/>
      <c r="N207" s="157"/>
      <c r="O207" s="157"/>
      <c r="P207" s="157"/>
      <c r="T207" s="157"/>
      <c r="U207" s="157"/>
      <c r="V207" s="157"/>
      <c r="W207" s="157"/>
      <c r="X207" s="157"/>
      <c r="Y207" s="157"/>
      <c r="AC207" s="157"/>
      <c r="AD207" s="157"/>
      <c r="AE207" s="157"/>
      <c r="AF207" s="157"/>
      <c r="AG207" s="157"/>
      <c r="AH207" s="157"/>
      <c r="AL207" s="157"/>
      <c r="AM207" s="157"/>
      <c r="AN207" s="157"/>
      <c r="AO207" s="157"/>
      <c r="AP207" s="157"/>
      <c r="AQ207" s="157"/>
      <c r="AU207" s="157"/>
      <c r="AV207" s="157"/>
      <c r="AW207" s="157"/>
      <c r="AX207" s="157"/>
      <c r="AY207" s="157"/>
      <c r="AZ207" s="157"/>
      <c r="BD207" s="157"/>
      <c r="BE207" s="157"/>
      <c r="BF207" s="157"/>
      <c r="BG207" s="157"/>
      <c r="BH207" s="157"/>
      <c r="BI207" s="157"/>
      <c r="BM207" s="157"/>
      <c r="BN207" s="157"/>
      <c r="BO207" s="157"/>
      <c r="BP207" s="157"/>
      <c r="BQ207" s="157"/>
      <c r="BR207" s="157"/>
    </row>
    <row r="208" spans="11:70">
      <c r="K208" s="157"/>
      <c r="L208" s="157"/>
      <c r="M208" s="157"/>
      <c r="N208" s="157"/>
      <c r="O208" s="157"/>
      <c r="P208" s="157"/>
      <c r="T208" s="157"/>
      <c r="U208" s="157"/>
      <c r="V208" s="157"/>
      <c r="W208" s="157"/>
      <c r="X208" s="157"/>
      <c r="Y208" s="157"/>
      <c r="AC208" s="157"/>
      <c r="AD208" s="157"/>
      <c r="AE208" s="157"/>
      <c r="AF208" s="157"/>
      <c r="AG208" s="157"/>
      <c r="AH208" s="157"/>
      <c r="AL208" s="157"/>
      <c r="AM208" s="157"/>
      <c r="AN208" s="157"/>
      <c r="AO208" s="157"/>
      <c r="AP208" s="157"/>
      <c r="AQ208" s="157"/>
      <c r="AU208" s="157"/>
      <c r="AV208" s="157"/>
      <c r="AW208" s="157"/>
      <c r="AX208" s="157"/>
      <c r="AY208" s="157"/>
      <c r="AZ208" s="157"/>
      <c r="BD208" s="157"/>
      <c r="BE208" s="157"/>
      <c r="BF208" s="157"/>
      <c r="BG208" s="157"/>
      <c r="BH208" s="157"/>
      <c r="BI208" s="157"/>
      <c r="BM208" s="157"/>
      <c r="BN208" s="157"/>
      <c r="BO208" s="157"/>
      <c r="BP208" s="157"/>
      <c r="BQ208" s="157"/>
      <c r="BR208" s="157"/>
    </row>
    <row r="209" spans="11:70">
      <c r="K209" s="157"/>
      <c r="L209" s="157"/>
      <c r="M209" s="157"/>
      <c r="N209" s="157"/>
      <c r="O209" s="157"/>
      <c r="P209" s="157"/>
      <c r="T209" s="157"/>
      <c r="U209" s="157"/>
      <c r="V209" s="157"/>
      <c r="W209" s="157"/>
      <c r="X209" s="157"/>
      <c r="Y209" s="157"/>
      <c r="AC209" s="157"/>
      <c r="AD209" s="157"/>
      <c r="AE209" s="157"/>
      <c r="AF209" s="157"/>
      <c r="AG209" s="157"/>
      <c r="AH209" s="157"/>
      <c r="AL209" s="157"/>
      <c r="AM209" s="157"/>
      <c r="AN209" s="157"/>
      <c r="AO209" s="157"/>
      <c r="AP209" s="157"/>
      <c r="AQ209" s="157"/>
      <c r="AU209" s="157"/>
      <c r="AV209" s="157"/>
      <c r="AW209" s="157"/>
      <c r="AX209" s="157"/>
      <c r="AY209" s="157"/>
      <c r="AZ209" s="157"/>
      <c r="BD209" s="157"/>
      <c r="BE209" s="157"/>
      <c r="BF209" s="157"/>
      <c r="BG209" s="157"/>
      <c r="BH209" s="157"/>
      <c r="BI209" s="157"/>
      <c r="BM209" s="157"/>
      <c r="BN209" s="157"/>
      <c r="BO209" s="157"/>
      <c r="BP209" s="157"/>
      <c r="BQ209" s="157"/>
      <c r="BR209" s="157"/>
    </row>
    <row r="210" spans="11:70">
      <c r="K210" s="157"/>
      <c r="L210" s="157"/>
      <c r="M210" s="157"/>
      <c r="N210" s="157"/>
      <c r="O210" s="157"/>
      <c r="P210" s="157"/>
      <c r="T210" s="157"/>
      <c r="U210" s="157"/>
      <c r="V210" s="157"/>
      <c r="W210" s="157"/>
      <c r="X210" s="157"/>
      <c r="Y210" s="157"/>
      <c r="AC210" s="157"/>
      <c r="AD210" s="157"/>
      <c r="AE210" s="157"/>
      <c r="AF210" s="157"/>
      <c r="AG210" s="157"/>
      <c r="AH210" s="157"/>
      <c r="AL210" s="157"/>
      <c r="AM210" s="157"/>
      <c r="AN210" s="157"/>
      <c r="AO210" s="157"/>
      <c r="AP210" s="157"/>
      <c r="AQ210" s="157"/>
      <c r="AU210" s="157"/>
      <c r="AV210" s="157"/>
      <c r="AW210" s="157"/>
      <c r="AX210" s="157"/>
      <c r="AY210" s="157"/>
      <c r="AZ210" s="157"/>
      <c r="BD210" s="157"/>
      <c r="BE210" s="157"/>
      <c r="BF210" s="157"/>
      <c r="BG210" s="157"/>
      <c r="BH210" s="157"/>
      <c r="BI210" s="157"/>
      <c r="BM210" s="157"/>
      <c r="BN210" s="157"/>
      <c r="BO210" s="157"/>
      <c r="BP210" s="157"/>
      <c r="BQ210" s="157"/>
      <c r="BR210" s="157"/>
    </row>
    <row r="211" spans="11:70">
      <c r="K211" s="158"/>
      <c r="L211" s="157"/>
      <c r="M211" s="157"/>
      <c r="N211" s="157"/>
      <c r="O211" s="157"/>
      <c r="P211" s="157"/>
      <c r="T211" s="157"/>
      <c r="U211" s="157"/>
      <c r="V211" s="157"/>
      <c r="W211" s="157"/>
      <c r="X211" s="157"/>
      <c r="Y211" s="157"/>
      <c r="AC211" s="157"/>
      <c r="AD211" s="157"/>
      <c r="AE211" s="157"/>
      <c r="AF211" s="157"/>
      <c r="AG211" s="157"/>
      <c r="AH211" s="157"/>
      <c r="AL211" s="157"/>
      <c r="AM211" s="157"/>
      <c r="AN211" s="157"/>
      <c r="AO211" s="157"/>
      <c r="AP211" s="157"/>
      <c r="AQ211" s="157"/>
      <c r="AU211" s="157"/>
      <c r="AV211" s="157"/>
      <c r="AW211" s="157"/>
      <c r="AX211" s="157"/>
      <c r="AY211" s="157"/>
      <c r="AZ211" s="157"/>
      <c r="BD211" s="157"/>
      <c r="BE211" s="157"/>
      <c r="BF211" s="157"/>
      <c r="BG211" s="157"/>
      <c r="BH211" s="157"/>
      <c r="BI211" s="157"/>
      <c r="BM211" s="157"/>
      <c r="BN211" s="157"/>
      <c r="BO211" s="157"/>
      <c r="BP211" s="157"/>
      <c r="BQ211" s="157"/>
      <c r="BR211" s="157"/>
    </row>
    <row r="212" spans="11:70">
      <c r="K212" s="157"/>
      <c r="L212" s="157"/>
      <c r="M212" s="157"/>
      <c r="N212" s="157"/>
      <c r="O212" s="157"/>
      <c r="P212" s="157"/>
      <c r="T212" s="157"/>
      <c r="U212" s="157"/>
      <c r="V212" s="157"/>
      <c r="W212" s="157"/>
      <c r="X212" s="157"/>
      <c r="Y212" s="157"/>
      <c r="AC212" s="157"/>
      <c r="AD212" s="157"/>
      <c r="AE212" s="157"/>
      <c r="AF212" s="157"/>
      <c r="AG212" s="157"/>
      <c r="AH212" s="157"/>
      <c r="AL212" s="157"/>
      <c r="AM212" s="157"/>
      <c r="AN212" s="157"/>
      <c r="AO212" s="157"/>
      <c r="AP212" s="157"/>
      <c r="AQ212" s="157"/>
      <c r="AU212" s="157"/>
      <c r="AV212" s="157"/>
      <c r="AW212" s="157"/>
      <c r="AX212" s="157"/>
      <c r="AY212" s="157"/>
      <c r="AZ212" s="157"/>
      <c r="BD212" s="157"/>
      <c r="BE212" s="157"/>
      <c r="BF212" s="157"/>
      <c r="BG212" s="157"/>
      <c r="BH212" s="157"/>
      <c r="BI212" s="157"/>
      <c r="BM212" s="157"/>
      <c r="BN212" s="157"/>
      <c r="BO212" s="157"/>
      <c r="BP212" s="157"/>
      <c r="BQ212" s="157"/>
      <c r="BR212" s="157"/>
    </row>
    <row r="213" spans="11:70">
      <c r="K213" s="157"/>
      <c r="L213" s="157"/>
      <c r="M213" s="157"/>
      <c r="N213" s="157"/>
      <c r="O213" s="157"/>
      <c r="P213" s="157"/>
      <c r="T213" s="157"/>
      <c r="U213" s="157"/>
      <c r="V213" s="157"/>
      <c r="W213" s="157"/>
      <c r="X213" s="157"/>
      <c r="Y213" s="157"/>
      <c r="AC213" s="157"/>
      <c r="AD213" s="157"/>
      <c r="AE213" s="157"/>
      <c r="AF213" s="157"/>
      <c r="AG213" s="157"/>
      <c r="AH213" s="157"/>
      <c r="AL213" s="157"/>
      <c r="AM213" s="157"/>
      <c r="AN213" s="157"/>
      <c r="AO213" s="157"/>
      <c r="AP213" s="157"/>
      <c r="AQ213" s="157"/>
      <c r="AU213" s="157"/>
      <c r="AV213" s="157"/>
      <c r="AW213" s="157"/>
      <c r="AX213" s="157"/>
      <c r="AY213" s="157"/>
      <c r="AZ213" s="157"/>
      <c r="BD213" s="157"/>
      <c r="BE213" s="157"/>
      <c r="BF213" s="157"/>
      <c r="BG213" s="157"/>
      <c r="BH213" s="157"/>
      <c r="BI213" s="157"/>
      <c r="BM213" s="157"/>
      <c r="BN213" s="157"/>
      <c r="BO213" s="157"/>
      <c r="BP213" s="157"/>
      <c r="BQ213" s="157"/>
      <c r="BR213" s="157"/>
    </row>
    <row r="214" spans="11:70">
      <c r="K214" s="157"/>
      <c r="L214" s="157"/>
      <c r="M214" s="157"/>
      <c r="N214" s="157"/>
      <c r="O214" s="157"/>
      <c r="P214" s="157"/>
      <c r="T214" s="157"/>
      <c r="U214" s="157"/>
      <c r="V214" s="157"/>
      <c r="W214" s="157"/>
      <c r="X214" s="157"/>
      <c r="Y214" s="157"/>
      <c r="AC214" s="157"/>
      <c r="AD214" s="157"/>
      <c r="AE214" s="157"/>
      <c r="AF214" s="157"/>
      <c r="AG214" s="157"/>
      <c r="AH214" s="157"/>
      <c r="AL214" s="157"/>
      <c r="AM214" s="157"/>
      <c r="AN214" s="157"/>
      <c r="AO214" s="157"/>
      <c r="AP214" s="157"/>
      <c r="AQ214" s="157"/>
      <c r="AU214" s="157"/>
      <c r="AV214" s="157"/>
      <c r="AW214" s="157"/>
      <c r="AX214" s="157"/>
      <c r="AY214" s="157"/>
      <c r="AZ214" s="157"/>
      <c r="BD214" s="157"/>
      <c r="BE214" s="157"/>
      <c r="BF214" s="157"/>
      <c r="BG214" s="157"/>
      <c r="BH214" s="157"/>
      <c r="BI214" s="157"/>
      <c r="BM214" s="157"/>
      <c r="BN214" s="157"/>
      <c r="BO214" s="157"/>
      <c r="BP214" s="157"/>
      <c r="BQ214" s="157"/>
      <c r="BR214" s="157"/>
    </row>
    <row r="215" spans="11:70">
      <c r="K215" s="158"/>
      <c r="L215" s="157"/>
      <c r="M215" s="157"/>
      <c r="N215" s="157"/>
      <c r="O215" s="157"/>
      <c r="P215" s="157"/>
      <c r="T215" s="157"/>
      <c r="U215" s="157"/>
      <c r="V215" s="157"/>
      <c r="W215" s="157"/>
      <c r="X215" s="157"/>
      <c r="Y215" s="157"/>
      <c r="AC215" s="157"/>
      <c r="AD215" s="157"/>
      <c r="AE215" s="157"/>
      <c r="AF215" s="157"/>
      <c r="AG215" s="157"/>
      <c r="AH215" s="157"/>
      <c r="AL215" s="157"/>
      <c r="AM215" s="157"/>
      <c r="AN215" s="157"/>
      <c r="AO215" s="157"/>
      <c r="AP215" s="157"/>
      <c r="AQ215" s="157"/>
      <c r="AU215" s="157"/>
      <c r="AV215" s="157"/>
      <c r="AW215" s="157"/>
      <c r="AX215" s="157"/>
      <c r="AY215" s="157"/>
      <c r="AZ215" s="157"/>
      <c r="BD215" s="157"/>
      <c r="BE215" s="157"/>
      <c r="BF215" s="157"/>
      <c r="BG215" s="157"/>
      <c r="BH215" s="157"/>
      <c r="BI215" s="157"/>
      <c r="BM215" s="157"/>
      <c r="BN215" s="157"/>
      <c r="BO215" s="157"/>
      <c r="BP215" s="157"/>
      <c r="BQ215" s="157"/>
      <c r="BR215" s="157"/>
    </row>
    <row r="216" spans="11:70">
      <c r="K216" s="157"/>
      <c r="L216" s="157"/>
      <c r="M216" s="157"/>
      <c r="N216" s="157"/>
      <c r="O216" s="157"/>
      <c r="P216" s="157"/>
      <c r="T216" s="157"/>
      <c r="U216" s="157"/>
      <c r="V216" s="157"/>
      <c r="W216" s="157"/>
      <c r="X216" s="157"/>
      <c r="Y216" s="157"/>
      <c r="AC216" s="157"/>
      <c r="AD216" s="157"/>
      <c r="AE216" s="157"/>
      <c r="AF216" s="157"/>
      <c r="AG216" s="157"/>
      <c r="AH216" s="157"/>
      <c r="AL216" s="157"/>
      <c r="AM216" s="157"/>
      <c r="AN216" s="157"/>
      <c r="AO216" s="157"/>
      <c r="AP216" s="157"/>
      <c r="AQ216" s="157"/>
      <c r="AU216" s="157"/>
      <c r="AV216" s="157"/>
      <c r="AW216" s="157"/>
      <c r="AX216" s="157"/>
      <c r="AY216" s="157"/>
      <c r="AZ216" s="157"/>
      <c r="BD216" s="157"/>
      <c r="BE216" s="157"/>
      <c r="BF216" s="157"/>
      <c r="BG216" s="157"/>
      <c r="BH216" s="157"/>
      <c r="BI216" s="157"/>
      <c r="BM216" s="157"/>
      <c r="BN216" s="157"/>
      <c r="BO216" s="157"/>
      <c r="BP216" s="157"/>
      <c r="BQ216" s="157"/>
      <c r="BR216" s="157"/>
    </row>
    <row r="217" spans="11:70">
      <c r="K217" s="157"/>
      <c r="L217" s="157"/>
      <c r="M217" s="157"/>
      <c r="N217" s="157"/>
      <c r="O217" s="157"/>
      <c r="P217" s="157"/>
      <c r="T217" s="157"/>
      <c r="U217" s="157"/>
      <c r="V217" s="157"/>
      <c r="W217" s="157"/>
      <c r="X217" s="157"/>
      <c r="Y217" s="157"/>
      <c r="AC217" s="157"/>
      <c r="AD217" s="157"/>
      <c r="AE217" s="157"/>
      <c r="AF217" s="157"/>
      <c r="AG217" s="157"/>
      <c r="AH217" s="157"/>
      <c r="AL217" s="157"/>
      <c r="AM217" s="157"/>
      <c r="AN217" s="157"/>
      <c r="AO217" s="157"/>
      <c r="AP217" s="157"/>
      <c r="AQ217" s="157"/>
      <c r="AU217" s="157"/>
      <c r="AV217" s="157"/>
      <c r="AW217" s="157"/>
      <c r="AX217" s="157"/>
      <c r="AY217" s="157"/>
      <c r="AZ217" s="157"/>
      <c r="BD217" s="157"/>
      <c r="BE217" s="157"/>
      <c r="BF217" s="157"/>
      <c r="BG217" s="157"/>
      <c r="BH217" s="157"/>
      <c r="BI217" s="157"/>
      <c r="BM217" s="157"/>
      <c r="BN217" s="157"/>
      <c r="BO217" s="157"/>
      <c r="BP217" s="157"/>
      <c r="BQ217" s="157"/>
      <c r="BR217" s="157"/>
    </row>
    <row r="218" spans="11:70">
      <c r="K218" s="157"/>
      <c r="L218" s="157"/>
      <c r="M218" s="157"/>
      <c r="N218" s="157"/>
      <c r="O218" s="157"/>
      <c r="P218" s="157"/>
      <c r="T218" s="157"/>
      <c r="U218" s="157"/>
      <c r="V218" s="157"/>
      <c r="W218" s="157"/>
      <c r="X218" s="157"/>
      <c r="Y218" s="157"/>
      <c r="AC218" s="157"/>
      <c r="AD218" s="157"/>
      <c r="AE218" s="157"/>
      <c r="AF218" s="157"/>
      <c r="AG218" s="157"/>
      <c r="AH218" s="157"/>
      <c r="AL218" s="157"/>
      <c r="AM218" s="157"/>
      <c r="AN218" s="157"/>
      <c r="AO218" s="157"/>
      <c r="AP218" s="157"/>
      <c r="AQ218" s="157"/>
      <c r="AU218" s="157"/>
      <c r="AV218" s="157"/>
      <c r="AW218" s="157"/>
      <c r="AX218" s="157"/>
      <c r="AY218" s="157"/>
      <c r="AZ218" s="157"/>
      <c r="BD218" s="157"/>
      <c r="BE218" s="157"/>
      <c r="BF218" s="157"/>
      <c r="BG218" s="157"/>
      <c r="BH218" s="157"/>
      <c r="BI218" s="157"/>
      <c r="BM218" s="157"/>
      <c r="BN218" s="157"/>
      <c r="BO218" s="157"/>
      <c r="BP218" s="157"/>
      <c r="BQ218" s="157"/>
      <c r="BR218" s="157"/>
    </row>
    <row r="219" spans="11:70">
      <c r="K219" s="158"/>
      <c r="L219" s="157"/>
      <c r="M219" s="157"/>
      <c r="N219" s="157"/>
      <c r="O219" s="157"/>
      <c r="P219" s="157"/>
      <c r="T219" s="157"/>
      <c r="U219" s="157"/>
      <c r="V219" s="157"/>
      <c r="W219" s="157"/>
      <c r="X219" s="157"/>
      <c r="Y219" s="157"/>
      <c r="AC219" s="157"/>
      <c r="AD219" s="157"/>
      <c r="AE219" s="157"/>
      <c r="AF219" s="157"/>
      <c r="AG219" s="157"/>
      <c r="AH219" s="157"/>
      <c r="AL219" s="157"/>
      <c r="AM219" s="157"/>
      <c r="AN219" s="157"/>
      <c r="AO219" s="157"/>
      <c r="AP219" s="157"/>
      <c r="AQ219" s="157"/>
      <c r="AU219" s="157"/>
      <c r="AV219" s="157"/>
      <c r="AW219" s="157"/>
      <c r="AX219" s="157"/>
      <c r="AY219" s="157"/>
      <c r="AZ219" s="157"/>
      <c r="BD219" s="157"/>
      <c r="BE219" s="157"/>
      <c r="BF219" s="157"/>
      <c r="BG219" s="157"/>
      <c r="BH219" s="157"/>
      <c r="BI219" s="157"/>
      <c r="BM219" s="157"/>
      <c r="BN219" s="157"/>
      <c r="BO219" s="157"/>
      <c r="BP219" s="157"/>
      <c r="BQ219" s="157"/>
      <c r="BR219" s="157"/>
    </row>
    <row r="220" spans="11:70">
      <c r="K220" s="157"/>
      <c r="L220" s="157"/>
      <c r="M220" s="157"/>
      <c r="N220" s="157"/>
      <c r="O220" s="157"/>
      <c r="P220" s="157"/>
      <c r="T220" s="157"/>
      <c r="U220" s="157"/>
      <c r="V220" s="157"/>
      <c r="W220" s="157"/>
      <c r="X220" s="157"/>
      <c r="Y220" s="157"/>
      <c r="AC220" s="157"/>
      <c r="AD220" s="157"/>
      <c r="AE220" s="157"/>
      <c r="AF220" s="157"/>
      <c r="AG220" s="157"/>
      <c r="AH220" s="157"/>
      <c r="AL220" s="157"/>
      <c r="AM220" s="157"/>
      <c r="AN220" s="157"/>
      <c r="AO220" s="157"/>
      <c r="AP220" s="157"/>
      <c r="AQ220" s="157"/>
      <c r="AU220" s="157"/>
      <c r="AV220" s="157"/>
      <c r="AW220" s="157"/>
      <c r="AX220" s="157"/>
      <c r="AY220" s="157"/>
      <c r="AZ220" s="157"/>
      <c r="BD220" s="157"/>
      <c r="BE220" s="157"/>
      <c r="BF220" s="157"/>
      <c r="BG220" s="157"/>
      <c r="BH220" s="157"/>
      <c r="BI220" s="157"/>
      <c r="BM220" s="157"/>
      <c r="BN220" s="157"/>
      <c r="BO220" s="157"/>
      <c r="BP220" s="157"/>
      <c r="BQ220" s="157"/>
      <c r="BR220" s="157"/>
    </row>
    <row r="221" spans="11:70">
      <c r="K221" s="157"/>
      <c r="L221" s="157"/>
      <c r="M221" s="157"/>
      <c r="N221" s="157"/>
      <c r="O221" s="157"/>
      <c r="P221" s="157"/>
      <c r="T221" s="157"/>
      <c r="U221" s="157"/>
      <c r="V221" s="157"/>
      <c r="W221" s="157"/>
      <c r="X221" s="157"/>
      <c r="Y221" s="157"/>
      <c r="AC221" s="157"/>
      <c r="AD221" s="157"/>
      <c r="AE221" s="157"/>
      <c r="AF221" s="157"/>
      <c r="AG221" s="157"/>
      <c r="AH221" s="157"/>
      <c r="AL221" s="157"/>
      <c r="AM221" s="157"/>
      <c r="AN221" s="157"/>
      <c r="AO221" s="157"/>
      <c r="AP221" s="157"/>
      <c r="AQ221" s="157"/>
      <c r="AU221" s="157"/>
      <c r="AV221" s="157"/>
      <c r="AW221" s="157"/>
      <c r="AX221" s="157"/>
      <c r="AY221" s="157"/>
      <c r="AZ221" s="157"/>
      <c r="BD221" s="157"/>
      <c r="BE221" s="157"/>
      <c r="BF221" s="157"/>
      <c r="BG221" s="157"/>
      <c r="BH221" s="157"/>
      <c r="BI221" s="157"/>
      <c r="BM221" s="157"/>
      <c r="BN221" s="157"/>
      <c r="BO221" s="157"/>
      <c r="BP221" s="157"/>
      <c r="BQ221" s="157"/>
      <c r="BR221" s="157"/>
    </row>
    <row r="222" spans="11:70">
      <c r="K222" s="157"/>
      <c r="L222" s="157"/>
      <c r="M222" s="157"/>
      <c r="N222" s="157"/>
      <c r="O222" s="157"/>
      <c r="P222" s="157"/>
      <c r="T222" s="157"/>
      <c r="U222" s="157"/>
      <c r="V222" s="157"/>
      <c r="W222" s="157"/>
      <c r="X222" s="157"/>
      <c r="Y222" s="157"/>
      <c r="AC222" s="157"/>
      <c r="AD222" s="157"/>
      <c r="AE222" s="157"/>
      <c r="AF222" s="157"/>
      <c r="AG222" s="157"/>
      <c r="AH222" s="157"/>
      <c r="AL222" s="157"/>
      <c r="AM222" s="157"/>
      <c r="AN222" s="157"/>
      <c r="AO222" s="157"/>
      <c r="AP222" s="157"/>
      <c r="AQ222" s="157"/>
      <c r="AU222" s="157"/>
      <c r="AV222" s="157"/>
      <c r="AW222" s="157"/>
      <c r="AX222" s="157"/>
      <c r="AY222" s="157"/>
      <c r="AZ222" s="157"/>
      <c r="BD222" s="157"/>
      <c r="BE222" s="157"/>
      <c r="BF222" s="157"/>
      <c r="BG222" s="157"/>
      <c r="BH222" s="157"/>
      <c r="BI222" s="157"/>
      <c r="BM222" s="157"/>
      <c r="BN222" s="157"/>
      <c r="BO222" s="157"/>
      <c r="BP222" s="157"/>
      <c r="BQ222" s="157"/>
      <c r="BR222" s="157"/>
    </row>
    <row r="223" spans="11:70">
      <c r="K223" s="158"/>
      <c r="L223" s="157"/>
      <c r="M223" s="157"/>
      <c r="N223" s="157"/>
      <c r="O223" s="157"/>
      <c r="P223" s="157"/>
      <c r="T223" s="157"/>
      <c r="U223" s="157"/>
      <c r="V223" s="157"/>
      <c r="W223" s="157"/>
      <c r="X223" s="157"/>
      <c r="Y223" s="157"/>
      <c r="AC223" s="157"/>
      <c r="AD223" s="157"/>
      <c r="AE223" s="157"/>
      <c r="AF223" s="157"/>
      <c r="AG223" s="157"/>
      <c r="AH223" s="157"/>
      <c r="AL223" s="157"/>
      <c r="AM223" s="157"/>
      <c r="AN223" s="157"/>
      <c r="AO223" s="157"/>
      <c r="AP223" s="157"/>
      <c r="AQ223" s="157"/>
      <c r="AU223" s="157"/>
      <c r="AV223" s="157"/>
      <c r="AW223" s="157"/>
      <c r="AX223" s="157"/>
      <c r="AY223" s="157"/>
      <c r="AZ223" s="157"/>
      <c r="BD223" s="157"/>
      <c r="BE223" s="157"/>
      <c r="BF223" s="157"/>
      <c r="BG223" s="157"/>
      <c r="BH223" s="157"/>
      <c r="BI223" s="157"/>
      <c r="BM223" s="157"/>
      <c r="BN223" s="157"/>
      <c r="BO223" s="157"/>
      <c r="BP223" s="157"/>
      <c r="BQ223" s="157"/>
      <c r="BR223" s="157"/>
    </row>
    <row r="224" spans="11:70">
      <c r="K224" s="157"/>
      <c r="L224" s="157"/>
      <c r="M224" s="157"/>
      <c r="N224" s="157"/>
      <c r="O224" s="157"/>
      <c r="P224" s="157"/>
      <c r="T224" s="157"/>
      <c r="U224" s="157"/>
      <c r="V224" s="157"/>
      <c r="W224" s="157"/>
      <c r="X224" s="157"/>
      <c r="Y224" s="157"/>
      <c r="AC224" s="157"/>
      <c r="AD224" s="157"/>
      <c r="AE224" s="157"/>
      <c r="AF224" s="157"/>
      <c r="AG224" s="157"/>
      <c r="AH224" s="157"/>
      <c r="AL224" s="157"/>
      <c r="AM224" s="157"/>
      <c r="AN224" s="157"/>
      <c r="AO224" s="157"/>
      <c r="AP224" s="157"/>
      <c r="AQ224" s="157"/>
      <c r="AU224" s="157"/>
      <c r="AV224" s="157"/>
      <c r="AW224" s="157"/>
      <c r="AX224" s="157"/>
      <c r="AY224" s="157"/>
      <c r="AZ224" s="157"/>
      <c r="BD224" s="157"/>
      <c r="BE224" s="157"/>
      <c r="BF224" s="157"/>
      <c r="BG224" s="157"/>
      <c r="BH224" s="157"/>
      <c r="BI224" s="157"/>
      <c r="BM224" s="157"/>
      <c r="BN224" s="157"/>
      <c r="BO224" s="157"/>
      <c r="BP224" s="157"/>
      <c r="BQ224" s="157"/>
      <c r="BR224" s="157"/>
    </row>
    <row r="225" spans="11:70">
      <c r="K225" s="157"/>
      <c r="L225" s="157"/>
      <c r="M225" s="157"/>
      <c r="N225" s="157"/>
      <c r="O225" s="157"/>
      <c r="P225" s="157"/>
      <c r="T225" s="157"/>
      <c r="U225" s="157"/>
      <c r="V225" s="157"/>
      <c r="W225" s="157"/>
      <c r="X225" s="157"/>
      <c r="Y225" s="157"/>
      <c r="AC225" s="157"/>
      <c r="AD225" s="157"/>
      <c r="AE225" s="157"/>
      <c r="AF225" s="157"/>
      <c r="AG225" s="157"/>
      <c r="AH225" s="157"/>
      <c r="AL225" s="157"/>
      <c r="AM225" s="157"/>
      <c r="AN225" s="157"/>
      <c r="AO225" s="157"/>
      <c r="AP225" s="157"/>
      <c r="AQ225" s="157"/>
      <c r="AU225" s="157"/>
      <c r="AV225" s="157"/>
      <c r="AW225" s="157"/>
      <c r="AX225" s="157"/>
      <c r="AY225" s="157"/>
      <c r="AZ225" s="157"/>
      <c r="BD225" s="157"/>
      <c r="BE225" s="157"/>
      <c r="BF225" s="157"/>
      <c r="BG225" s="157"/>
      <c r="BH225" s="157"/>
      <c r="BI225" s="157"/>
      <c r="BM225" s="157"/>
      <c r="BN225" s="157"/>
      <c r="BO225" s="157"/>
      <c r="BP225" s="157"/>
      <c r="BQ225" s="157"/>
      <c r="BR225" s="157"/>
    </row>
    <row r="226" spans="11:70">
      <c r="K226" s="157"/>
      <c r="L226" s="157"/>
      <c r="M226" s="157"/>
      <c r="N226" s="157"/>
      <c r="O226" s="157"/>
      <c r="P226" s="157"/>
      <c r="T226" s="157"/>
      <c r="U226" s="157"/>
      <c r="V226" s="157"/>
      <c r="W226" s="157"/>
      <c r="X226" s="157"/>
      <c r="Y226" s="157"/>
      <c r="AC226" s="157"/>
      <c r="AD226" s="157"/>
      <c r="AE226" s="157"/>
      <c r="AF226" s="157"/>
      <c r="AG226" s="157"/>
      <c r="AH226" s="157"/>
      <c r="AL226" s="157"/>
      <c r="AM226" s="157"/>
      <c r="AN226" s="157"/>
      <c r="AO226" s="157"/>
      <c r="AP226" s="157"/>
      <c r="AQ226" s="157"/>
      <c r="AU226" s="157"/>
      <c r="AV226" s="157"/>
      <c r="AW226" s="157"/>
      <c r="AX226" s="157"/>
      <c r="AY226" s="157"/>
      <c r="AZ226" s="157"/>
      <c r="BD226" s="157"/>
      <c r="BE226" s="157"/>
      <c r="BF226" s="157"/>
      <c r="BG226" s="157"/>
      <c r="BH226" s="157"/>
      <c r="BI226" s="157"/>
      <c r="BM226" s="157"/>
      <c r="BN226" s="157"/>
      <c r="BO226" s="157"/>
      <c r="BP226" s="157"/>
      <c r="BQ226" s="157"/>
      <c r="BR226" s="157"/>
    </row>
    <row r="227" spans="11:70">
      <c r="K227" s="158"/>
      <c r="L227" s="157"/>
      <c r="M227" s="157"/>
      <c r="N227" s="157"/>
      <c r="O227" s="157"/>
      <c r="P227" s="157"/>
      <c r="T227" s="157"/>
      <c r="U227" s="157"/>
      <c r="V227" s="157"/>
      <c r="W227" s="157"/>
      <c r="X227" s="157"/>
      <c r="Y227" s="157"/>
      <c r="AC227" s="157"/>
      <c r="AD227" s="157"/>
      <c r="AE227" s="157"/>
      <c r="AF227" s="157"/>
      <c r="AG227" s="157"/>
      <c r="AH227" s="157"/>
      <c r="AL227" s="157"/>
      <c r="AM227" s="157"/>
      <c r="AN227" s="157"/>
      <c r="AO227" s="157"/>
      <c r="AP227" s="157"/>
      <c r="AQ227" s="157"/>
      <c r="AU227" s="157"/>
      <c r="AV227" s="157"/>
      <c r="AW227" s="157"/>
      <c r="AX227" s="157"/>
      <c r="AY227" s="157"/>
      <c r="AZ227" s="157"/>
      <c r="BD227" s="157"/>
      <c r="BE227" s="157"/>
      <c r="BF227" s="157"/>
      <c r="BG227" s="157"/>
      <c r="BH227" s="157"/>
      <c r="BI227" s="157"/>
      <c r="BM227" s="157"/>
      <c r="BN227" s="157"/>
      <c r="BO227" s="157"/>
      <c r="BP227" s="157"/>
      <c r="BQ227" s="157"/>
      <c r="BR227" s="157"/>
    </row>
    <row r="228" spans="11:70">
      <c r="K228" s="157"/>
      <c r="L228" s="157"/>
      <c r="M228" s="157"/>
      <c r="N228" s="157"/>
      <c r="O228" s="157"/>
      <c r="P228" s="157"/>
      <c r="T228" s="157"/>
      <c r="U228" s="157"/>
      <c r="V228" s="157"/>
      <c r="W228" s="157"/>
      <c r="X228" s="157"/>
      <c r="Y228" s="157"/>
      <c r="AC228" s="157"/>
      <c r="AD228" s="157"/>
      <c r="AE228" s="157"/>
      <c r="AF228" s="157"/>
      <c r="AG228" s="157"/>
      <c r="AH228" s="157"/>
      <c r="AL228" s="157"/>
      <c r="AM228" s="157"/>
      <c r="AN228" s="157"/>
      <c r="AO228" s="157"/>
      <c r="AP228" s="157"/>
      <c r="AQ228" s="157"/>
      <c r="AU228" s="157"/>
      <c r="AV228" s="157"/>
      <c r="AW228" s="157"/>
      <c r="AX228" s="157"/>
      <c r="AY228" s="157"/>
      <c r="AZ228" s="157"/>
      <c r="BD228" s="157"/>
      <c r="BE228" s="157"/>
      <c r="BF228" s="157"/>
      <c r="BG228" s="157"/>
      <c r="BH228" s="157"/>
      <c r="BI228" s="157"/>
      <c r="BM228" s="157"/>
      <c r="BN228" s="157"/>
      <c r="BO228" s="157"/>
      <c r="BP228" s="157"/>
      <c r="BQ228" s="157"/>
      <c r="BR228" s="157"/>
    </row>
    <row r="229" spans="11:70">
      <c r="K229" s="157"/>
      <c r="L229" s="157"/>
      <c r="M229" s="157"/>
      <c r="N229" s="157"/>
      <c r="O229" s="157"/>
      <c r="P229" s="157"/>
      <c r="T229" s="157"/>
      <c r="U229" s="157"/>
      <c r="V229" s="157"/>
      <c r="W229" s="157"/>
      <c r="X229" s="157"/>
      <c r="Y229" s="157"/>
      <c r="AC229" s="157"/>
      <c r="AD229" s="157"/>
      <c r="AE229" s="157"/>
      <c r="AF229" s="157"/>
      <c r="AG229" s="157"/>
      <c r="AH229" s="157"/>
      <c r="AL229" s="157"/>
      <c r="AM229" s="157"/>
      <c r="AN229" s="157"/>
      <c r="AO229" s="157"/>
      <c r="AP229" s="157"/>
      <c r="AQ229" s="157"/>
      <c r="AU229" s="157"/>
      <c r="AV229" s="157"/>
      <c r="AW229" s="157"/>
      <c r="AX229" s="157"/>
      <c r="AY229" s="157"/>
      <c r="AZ229" s="157"/>
      <c r="BD229" s="157"/>
      <c r="BE229" s="157"/>
      <c r="BF229" s="157"/>
      <c r="BG229" s="157"/>
      <c r="BH229" s="157"/>
      <c r="BI229" s="157"/>
      <c r="BM229" s="157"/>
      <c r="BN229" s="157"/>
      <c r="BO229" s="157"/>
      <c r="BP229" s="157"/>
      <c r="BQ229" s="157"/>
      <c r="BR229" s="157"/>
    </row>
    <row r="230" spans="11:70">
      <c r="K230" s="157"/>
      <c r="L230" s="157"/>
      <c r="M230" s="157"/>
      <c r="N230" s="157"/>
      <c r="O230" s="157"/>
      <c r="P230" s="157"/>
      <c r="T230" s="157"/>
      <c r="U230" s="157"/>
      <c r="V230" s="157"/>
      <c r="W230" s="157"/>
      <c r="X230" s="157"/>
      <c r="Y230" s="157"/>
      <c r="AC230" s="157"/>
      <c r="AD230" s="157"/>
      <c r="AE230" s="157"/>
      <c r="AF230" s="157"/>
      <c r="AG230" s="157"/>
      <c r="AH230" s="157"/>
      <c r="AL230" s="157"/>
      <c r="AM230" s="157"/>
      <c r="AN230" s="157"/>
      <c r="AO230" s="157"/>
      <c r="AP230" s="157"/>
      <c r="AQ230" s="157"/>
      <c r="AU230" s="157"/>
      <c r="AV230" s="157"/>
      <c r="AW230" s="157"/>
      <c r="AX230" s="157"/>
      <c r="AY230" s="157"/>
      <c r="AZ230" s="157"/>
      <c r="BD230" s="157"/>
      <c r="BE230" s="157"/>
      <c r="BF230" s="157"/>
      <c r="BG230" s="157"/>
      <c r="BH230" s="157"/>
      <c r="BI230" s="157"/>
      <c r="BM230" s="157"/>
      <c r="BN230" s="157"/>
      <c r="BO230" s="157"/>
      <c r="BP230" s="157"/>
      <c r="BQ230" s="157"/>
      <c r="BR230" s="157"/>
    </row>
    <row r="231" spans="11:70">
      <c r="K231" s="158"/>
      <c r="L231" s="157"/>
      <c r="M231" s="157"/>
      <c r="N231" s="157"/>
      <c r="O231" s="157"/>
      <c r="P231" s="157"/>
      <c r="T231" s="157"/>
      <c r="U231" s="157"/>
      <c r="V231" s="157"/>
      <c r="W231" s="157"/>
      <c r="X231" s="157"/>
      <c r="Y231" s="157"/>
      <c r="AC231" s="157"/>
      <c r="AD231" s="157"/>
      <c r="AE231" s="157"/>
      <c r="AF231" s="157"/>
      <c r="AG231" s="157"/>
      <c r="AH231" s="157"/>
      <c r="AL231" s="157"/>
      <c r="AM231" s="157"/>
      <c r="AN231" s="157"/>
      <c r="AO231" s="157"/>
      <c r="AP231" s="157"/>
      <c r="AQ231" s="157"/>
      <c r="AU231" s="157"/>
      <c r="AV231" s="157"/>
      <c r="AW231" s="157"/>
      <c r="AX231" s="157"/>
      <c r="AY231" s="157"/>
      <c r="AZ231" s="157"/>
      <c r="BD231" s="157"/>
      <c r="BE231" s="157"/>
      <c r="BF231" s="157"/>
      <c r="BG231" s="157"/>
      <c r="BH231" s="157"/>
      <c r="BI231" s="157"/>
      <c r="BM231" s="157"/>
      <c r="BN231" s="157"/>
      <c r="BO231" s="157"/>
      <c r="BP231" s="157"/>
      <c r="BQ231" s="157"/>
      <c r="BR231" s="157"/>
    </row>
    <row r="232" spans="11:70">
      <c r="K232" s="157"/>
      <c r="L232" s="157"/>
      <c r="M232" s="157"/>
      <c r="N232" s="157"/>
      <c r="O232" s="157"/>
      <c r="P232" s="157"/>
      <c r="T232" s="157"/>
      <c r="U232" s="157"/>
      <c r="V232" s="157"/>
      <c r="W232" s="157"/>
      <c r="X232" s="157"/>
      <c r="Y232" s="157"/>
      <c r="AC232" s="157"/>
      <c r="AD232" s="157"/>
      <c r="AE232" s="157"/>
      <c r="AF232" s="157"/>
      <c r="AG232" s="157"/>
      <c r="AH232" s="157"/>
      <c r="AL232" s="157"/>
      <c r="AM232" s="157"/>
      <c r="AN232" s="157"/>
      <c r="AO232" s="157"/>
      <c r="AP232" s="157"/>
      <c r="AQ232" s="157"/>
      <c r="AU232" s="157"/>
      <c r="AV232" s="157"/>
      <c r="AW232" s="157"/>
      <c r="AX232" s="157"/>
      <c r="AY232" s="157"/>
      <c r="AZ232" s="157"/>
      <c r="BD232" s="157"/>
      <c r="BE232" s="157"/>
      <c r="BF232" s="157"/>
      <c r="BG232" s="157"/>
      <c r="BH232" s="157"/>
      <c r="BI232" s="157"/>
      <c r="BM232" s="157"/>
      <c r="BN232" s="157"/>
      <c r="BO232" s="157"/>
      <c r="BP232" s="157"/>
      <c r="BQ232" s="157"/>
      <c r="BR232" s="157"/>
    </row>
    <row r="233" spans="11:70">
      <c r="K233" s="157"/>
      <c r="L233" s="157"/>
      <c r="M233" s="157"/>
      <c r="N233" s="157"/>
      <c r="O233" s="157"/>
      <c r="P233" s="157"/>
      <c r="T233" s="157"/>
      <c r="U233" s="157"/>
      <c r="V233" s="157"/>
      <c r="W233" s="157"/>
      <c r="X233" s="157"/>
      <c r="Y233" s="157"/>
      <c r="AC233" s="157"/>
      <c r="AD233" s="157"/>
      <c r="AE233" s="157"/>
      <c r="AF233" s="157"/>
      <c r="AG233" s="157"/>
      <c r="AH233" s="157"/>
      <c r="AL233" s="157"/>
      <c r="AM233" s="157"/>
      <c r="AN233" s="157"/>
      <c r="AO233" s="157"/>
      <c r="AP233" s="157"/>
      <c r="AQ233" s="157"/>
      <c r="AU233" s="157"/>
      <c r="AV233" s="157"/>
      <c r="AW233" s="157"/>
      <c r="AX233" s="157"/>
      <c r="AY233" s="157"/>
      <c r="AZ233" s="157"/>
      <c r="BD233" s="157"/>
      <c r="BE233" s="157"/>
      <c r="BF233" s="157"/>
      <c r="BG233" s="157"/>
      <c r="BH233" s="157"/>
      <c r="BI233" s="157"/>
      <c r="BM233" s="157"/>
      <c r="BN233" s="157"/>
      <c r="BO233" s="157"/>
      <c r="BP233" s="157"/>
      <c r="BQ233" s="157"/>
      <c r="BR233" s="157"/>
    </row>
    <row r="234" spans="11:70">
      <c r="K234" s="157"/>
      <c r="L234" s="157"/>
      <c r="M234" s="157"/>
      <c r="N234" s="157"/>
      <c r="O234" s="157"/>
      <c r="P234" s="157"/>
      <c r="T234" s="157"/>
      <c r="U234" s="157"/>
      <c r="V234" s="157"/>
      <c r="W234" s="157"/>
      <c r="X234" s="157"/>
      <c r="Y234" s="157"/>
      <c r="AC234" s="157"/>
      <c r="AD234" s="157"/>
      <c r="AE234" s="157"/>
      <c r="AF234" s="157"/>
      <c r="AG234" s="157"/>
      <c r="AH234" s="157"/>
      <c r="AL234" s="157"/>
      <c r="AM234" s="157"/>
      <c r="AN234" s="157"/>
      <c r="AO234" s="157"/>
      <c r="AP234" s="157"/>
      <c r="AQ234" s="157"/>
      <c r="AU234" s="157"/>
      <c r="AV234" s="157"/>
      <c r="AW234" s="157"/>
      <c r="AX234" s="157"/>
      <c r="AY234" s="157"/>
      <c r="AZ234" s="157"/>
      <c r="BD234" s="157"/>
      <c r="BE234" s="157"/>
      <c r="BF234" s="157"/>
      <c r="BG234" s="157"/>
      <c r="BH234" s="157"/>
      <c r="BI234" s="157"/>
      <c r="BM234" s="157"/>
      <c r="BN234" s="157"/>
      <c r="BO234" s="157"/>
      <c r="BP234" s="157"/>
      <c r="BQ234" s="157"/>
      <c r="BR234" s="157"/>
    </row>
    <row r="235" spans="11:70">
      <c r="K235" s="158"/>
      <c r="L235" s="157"/>
      <c r="M235" s="157"/>
      <c r="N235" s="157"/>
      <c r="O235" s="157"/>
      <c r="P235" s="157"/>
      <c r="T235" s="157"/>
      <c r="U235" s="157"/>
      <c r="V235" s="157"/>
      <c r="W235" s="157"/>
      <c r="X235" s="157"/>
      <c r="Y235" s="157"/>
      <c r="AC235" s="157"/>
      <c r="AD235" s="157"/>
      <c r="AE235" s="157"/>
      <c r="AF235" s="157"/>
      <c r="AG235" s="157"/>
      <c r="AH235" s="157"/>
      <c r="AL235" s="157"/>
      <c r="AM235" s="157"/>
      <c r="AN235" s="157"/>
      <c r="AO235" s="157"/>
      <c r="AP235" s="157"/>
      <c r="AQ235" s="157"/>
      <c r="AU235" s="157"/>
      <c r="AV235" s="157"/>
      <c r="AW235" s="157"/>
      <c r="AX235" s="157"/>
      <c r="AY235" s="157"/>
      <c r="AZ235" s="157"/>
      <c r="BD235" s="157"/>
      <c r="BE235" s="157"/>
      <c r="BF235" s="157"/>
      <c r="BG235" s="157"/>
      <c r="BH235" s="157"/>
      <c r="BI235" s="157"/>
      <c r="BM235" s="157"/>
      <c r="BN235" s="157"/>
      <c r="BO235" s="157"/>
      <c r="BP235" s="157"/>
      <c r="BQ235" s="157"/>
      <c r="BR235" s="157"/>
    </row>
    <row r="236" spans="11:70">
      <c r="K236" s="157"/>
      <c r="L236" s="157"/>
      <c r="M236" s="157"/>
      <c r="N236" s="157"/>
      <c r="O236" s="157"/>
      <c r="P236" s="157"/>
      <c r="T236" s="157"/>
      <c r="U236" s="157"/>
      <c r="V236" s="157"/>
      <c r="W236" s="157"/>
      <c r="X236" s="157"/>
      <c r="Y236" s="157"/>
      <c r="AC236" s="157"/>
      <c r="AD236" s="157"/>
      <c r="AE236" s="157"/>
      <c r="AF236" s="157"/>
      <c r="AG236" s="157"/>
      <c r="AH236" s="157"/>
      <c r="AL236" s="157"/>
      <c r="AM236" s="157"/>
      <c r="AN236" s="157"/>
      <c r="AO236" s="157"/>
      <c r="AP236" s="157"/>
      <c r="AQ236" s="157"/>
      <c r="AU236" s="157"/>
      <c r="AV236" s="157"/>
      <c r="AW236" s="157"/>
      <c r="AX236" s="157"/>
      <c r="AY236" s="157"/>
      <c r="AZ236" s="157"/>
      <c r="BD236" s="157"/>
      <c r="BE236" s="157"/>
      <c r="BF236" s="157"/>
      <c r="BG236" s="157"/>
      <c r="BH236" s="157"/>
      <c r="BI236" s="157"/>
      <c r="BM236" s="157"/>
      <c r="BN236" s="157"/>
      <c r="BO236" s="157"/>
      <c r="BP236" s="157"/>
      <c r="BQ236" s="157"/>
      <c r="BR236" s="157"/>
    </row>
    <row r="237" spans="11:70">
      <c r="K237" s="157"/>
      <c r="L237" s="157"/>
      <c r="M237" s="157"/>
      <c r="N237" s="157"/>
      <c r="O237" s="157"/>
      <c r="P237" s="157"/>
      <c r="T237" s="157"/>
      <c r="U237" s="157"/>
      <c r="V237" s="157"/>
      <c r="W237" s="157"/>
      <c r="X237" s="157"/>
      <c r="Y237" s="157"/>
      <c r="AC237" s="157"/>
      <c r="AD237" s="157"/>
      <c r="AE237" s="157"/>
      <c r="AF237" s="157"/>
      <c r="AG237" s="157"/>
      <c r="AH237" s="157"/>
      <c r="AL237" s="157"/>
      <c r="AM237" s="157"/>
      <c r="AN237" s="157"/>
      <c r="AO237" s="157"/>
      <c r="AP237" s="157"/>
      <c r="AQ237" s="157"/>
      <c r="AU237" s="157"/>
      <c r="AV237" s="157"/>
      <c r="AW237" s="157"/>
      <c r="AX237" s="157"/>
      <c r="AY237" s="157"/>
      <c r="AZ237" s="157"/>
      <c r="BD237" s="157"/>
      <c r="BE237" s="157"/>
      <c r="BF237" s="157"/>
      <c r="BG237" s="157"/>
      <c r="BH237" s="157"/>
      <c r="BI237" s="157"/>
      <c r="BM237" s="157"/>
      <c r="BN237" s="157"/>
      <c r="BO237" s="157"/>
      <c r="BP237" s="157"/>
      <c r="BQ237" s="157"/>
      <c r="BR237" s="157"/>
    </row>
    <row r="238" spans="11:70">
      <c r="K238" s="157"/>
      <c r="L238" s="157"/>
      <c r="M238" s="157"/>
      <c r="N238" s="157"/>
      <c r="O238" s="157"/>
      <c r="P238" s="157"/>
      <c r="T238" s="157"/>
      <c r="U238" s="157"/>
      <c r="V238" s="157"/>
      <c r="W238" s="157"/>
      <c r="X238" s="157"/>
      <c r="Y238" s="157"/>
      <c r="AC238" s="157"/>
      <c r="AD238" s="157"/>
      <c r="AE238" s="157"/>
      <c r="AF238" s="157"/>
      <c r="AG238" s="157"/>
      <c r="AH238" s="157"/>
      <c r="AL238" s="157"/>
      <c r="AM238" s="157"/>
      <c r="AN238" s="157"/>
      <c r="AO238" s="157"/>
      <c r="AP238" s="157"/>
      <c r="AQ238" s="157"/>
      <c r="AU238" s="157"/>
      <c r="AV238" s="157"/>
      <c r="AW238" s="157"/>
      <c r="AX238" s="157"/>
      <c r="AY238" s="157"/>
      <c r="AZ238" s="157"/>
      <c r="BD238" s="157"/>
      <c r="BE238" s="157"/>
      <c r="BF238" s="157"/>
      <c r="BG238" s="157"/>
      <c r="BH238" s="157"/>
      <c r="BI238" s="157"/>
      <c r="BM238" s="157"/>
      <c r="BN238" s="157"/>
      <c r="BO238" s="157"/>
      <c r="BP238" s="157"/>
      <c r="BQ238" s="157"/>
      <c r="BR238" s="157"/>
    </row>
    <row r="239" spans="11:70">
      <c r="K239" s="158"/>
      <c r="L239" s="157"/>
      <c r="M239" s="157"/>
      <c r="N239" s="157"/>
      <c r="O239" s="157"/>
      <c r="P239" s="157"/>
      <c r="T239" s="157"/>
      <c r="U239" s="157"/>
      <c r="V239" s="157"/>
      <c r="W239" s="157"/>
      <c r="X239" s="157"/>
      <c r="Y239" s="157"/>
      <c r="AC239" s="157"/>
      <c r="AD239" s="157"/>
      <c r="AE239" s="157"/>
      <c r="AF239" s="157"/>
      <c r="AG239" s="157"/>
      <c r="AH239" s="157"/>
      <c r="AL239" s="157"/>
      <c r="AM239" s="157"/>
      <c r="AN239" s="157"/>
      <c r="AO239" s="157"/>
      <c r="AP239" s="157"/>
      <c r="AQ239" s="157"/>
      <c r="AU239" s="157"/>
      <c r="AV239" s="157"/>
      <c r="AW239" s="157"/>
      <c r="AX239" s="157"/>
      <c r="AY239" s="157"/>
      <c r="AZ239" s="157"/>
      <c r="BD239" s="157"/>
      <c r="BE239" s="157"/>
      <c r="BF239" s="157"/>
      <c r="BG239" s="157"/>
      <c r="BH239" s="157"/>
      <c r="BI239" s="157"/>
      <c r="BM239" s="157"/>
      <c r="BN239" s="157"/>
      <c r="BO239" s="157"/>
      <c r="BP239" s="157"/>
      <c r="BQ239" s="157"/>
      <c r="BR239" s="157"/>
    </row>
    <row r="240" spans="11:70">
      <c r="K240" s="157"/>
      <c r="L240" s="157"/>
      <c r="M240" s="157"/>
      <c r="N240" s="157"/>
      <c r="O240" s="157"/>
      <c r="P240" s="157"/>
      <c r="T240" s="157"/>
      <c r="U240" s="157"/>
      <c r="V240" s="157"/>
      <c r="W240" s="157"/>
      <c r="X240" s="157"/>
      <c r="Y240" s="157"/>
      <c r="AC240" s="157"/>
      <c r="AD240" s="157"/>
      <c r="AE240" s="157"/>
      <c r="AF240" s="157"/>
      <c r="AG240" s="157"/>
      <c r="AH240" s="157"/>
      <c r="AL240" s="157"/>
      <c r="AM240" s="157"/>
      <c r="AN240" s="157"/>
      <c r="AO240" s="157"/>
      <c r="AP240" s="157"/>
      <c r="AQ240" s="157"/>
      <c r="AU240" s="157"/>
      <c r="AV240" s="157"/>
      <c r="AW240" s="157"/>
      <c r="AX240" s="157"/>
      <c r="AY240" s="157"/>
      <c r="AZ240" s="157"/>
      <c r="BD240" s="157"/>
      <c r="BE240" s="157"/>
      <c r="BF240" s="157"/>
      <c r="BG240" s="157"/>
      <c r="BH240" s="157"/>
      <c r="BI240" s="157"/>
      <c r="BM240" s="157"/>
      <c r="BN240" s="157"/>
      <c r="BO240" s="157"/>
      <c r="BP240" s="157"/>
      <c r="BQ240" s="157"/>
      <c r="BR240" s="157"/>
    </row>
    <row r="241" spans="11:70">
      <c r="K241" s="157"/>
      <c r="L241" s="157"/>
      <c r="M241" s="157"/>
      <c r="N241" s="157"/>
      <c r="O241" s="157"/>
      <c r="P241" s="157"/>
      <c r="T241" s="157"/>
      <c r="U241" s="157"/>
      <c r="V241" s="157"/>
      <c r="W241" s="157"/>
      <c r="X241" s="157"/>
      <c r="Y241" s="157"/>
      <c r="AC241" s="157"/>
      <c r="AD241" s="157"/>
      <c r="AE241" s="157"/>
      <c r="AF241" s="157"/>
      <c r="AG241" s="157"/>
      <c r="AH241" s="157"/>
      <c r="AL241" s="157"/>
      <c r="AM241" s="157"/>
      <c r="AN241" s="157"/>
      <c r="AO241" s="157"/>
      <c r="AP241" s="157"/>
      <c r="AQ241" s="157"/>
      <c r="AU241" s="157"/>
      <c r="AV241" s="157"/>
      <c r="AW241" s="157"/>
      <c r="AX241" s="157"/>
      <c r="AY241" s="157"/>
      <c r="AZ241" s="157"/>
      <c r="BD241" s="157"/>
      <c r="BE241" s="157"/>
      <c r="BF241" s="157"/>
      <c r="BG241" s="157"/>
      <c r="BH241" s="157"/>
      <c r="BI241" s="157"/>
      <c r="BM241" s="157"/>
      <c r="BN241" s="157"/>
      <c r="BO241" s="157"/>
      <c r="BP241" s="157"/>
      <c r="BQ241" s="157"/>
      <c r="BR241" s="157"/>
    </row>
    <row r="242" spans="11:70">
      <c r="K242" s="157"/>
      <c r="L242" s="157"/>
      <c r="M242" s="157"/>
      <c r="N242" s="157"/>
      <c r="O242" s="157"/>
      <c r="P242" s="157"/>
      <c r="T242" s="157"/>
      <c r="U242" s="157"/>
      <c r="V242" s="157"/>
      <c r="W242" s="157"/>
      <c r="X242" s="157"/>
      <c r="Y242" s="157"/>
      <c r="AC242" s="157"/>
      <c r="AD242" s="157"/>
      <c r="AE242" s="157"/>
      <c r="AF242" s="157"/>
      <c r="AG242" s="157"/>
      <c r="AH242" s="157"/>
      <c r="AL242" s="157"/>
      <c r="AM242" s="157"/>
      <c r="AN242" s="157"/>
      <c r="AO242" s="157"/>
      <c r="AP242" s="157"/>
      <c r="AQ242" s="157"/>
      <c r="AU242" s="157"/>
      <c r="AV242" s="157"/>
      <c r="AW242" s="157"/>
      <c r="AX242" s="157"/>
      <c r="AY242" s="157"/>
      <c r="AZ242" s="157"/>
      <c r="BD242" s="157"/>
      <c r="BE242" s="157"/>
      <c r="BF242" s="157"/>
      <c r="BG242" s="157"/>
      <c r="BH242" s="157"/>
      <c r="BI242" s="157"/>
      <c r="BM242" s="157"/>
      <c r="BN242" s="157"/>
      <c r="BO242" s="157"/>
      <c r="BP242" s="157"/>
      <c r="BQ242" s="157"/>
      <c r="BR242" s="157"/>
    </row>
    <row r="243" spans="11:70">
      <c r="K243" s="158"/>
      <c r="L243" s="157"/>
      <c r="M243" s="157"/>
      <c r="N243" s="157"/>
      <c r="O243" s="157"/>
      <c r="P243" s="157"/>
      <c r="T243" s="157"/>
      <c r="U243" s="157"/>
      <c r="V243" s="157"/>
      <c r="W243" s="157"/>
      <c r="X243" s="157"/>
      <c r="Y243" s="157"/>
      <c r="AC243" s="157"/>
      <c r="AD243" s="157"/>
      <c r="AE243" s="157"/>
      <c r="AF243" s="157"/>
      <c r="AG243" s="157"/>
      <c r="AH243" s="157"/>
      <c r="AL243" s="157"/>
      <c r="AM243" s="157"/>
      <c r="AN243" s="157"/>
      <c r="AO243" s="157"/>
      <c r="AP243" s="157"/>
      <c r="AQ243" s="157"/>
      <c r="AU243" s="157"/>
      <c r="AV243" s="157"/>
      <c r="AW243" s="157"/>
      <c r="AX243" s="157"/>
      <c r="AY243" s="157"/>
      <c r="AZ243" s="157"/>
      <c r="BD243" s="157"/>
      <c r="BE243" s="157"/>
      <c r="BF243" s="157"/>
      <c r="BG243" s="157"/>
      <c r="BH243" s="157"/>
      <c r="BI243" s="157"/>
      <c r="BM243" s="157"/>
      <c r="BN243" s="157"/>
      <c r="BO243" s="157"/>
      <c r="BP243" s="157"/>
      <c r="BQ243" s="157"/>
      <c r="BR243" s="157"/>
    </row>
    <row r="244" spans="11:70">
      <c r="K244" s="157"/>
      <c r="L244" s="157"/>
      <c r="M244" s="157"/>
      <c r="N244" s="157"/>
      <c r="O244" s="157"/>
      <c r="P244" s="157"/>
      <c r="T244" s="157"/>
      <c r="U244" s="157"/>
      <c r="V244" s="157"/>
      <c r="W244" s="157"/>
      <c r="X244" s="157"/>
      <c r="Y244" s="157"/>
      <c r="AC244" s="157"/>
      <c r="AD244" s="157"/>
      <c r="AE244" s="157"/>
      <c r="AF244" s="157"/>
      <c r="AG244" s="157"/>
      <c r="AH244" s="157"/>
      <c r="AL244" s="157"/>
      <c r="AM244" s="157"/>
      <c r="AN244" s="157"/>
      <c r="AO244" s="157"/>
      <c r="AP244" s="157"/>
      <c r="AQ244" s="157"/>
      <c r="AU244" s="157"/>
      <c r="AV244" s="157"/>
      <c r="AW244" s="157"/>
      <c r="AX244" s="157"/>
      <c r="AY244" s="157"/>
      <c r="AZ244" s="157"/>
      <c r="BD244" s="157"/>
      <c r="BE244" s="157"/>
      <c r="BF244" s="157"/>
      <c r="BG244" s="157"/>
      <c r="BH244" s="157"/>
      <c r="BI244" s="157"/>
      <c r="BM244" s="157"/>
      <c r="BN244" s="157"/>
      <c r="BO244" s="157"/>
      <c r="BP244" s="157"/>
      <c r="BQ244" s="157"/>
      <c r="BR244" s="157"/>
    </row>
    <row r="245" spans="11:70">
      <c r="K245" s="157"/>
      <c r="L245" s="157"/>
      <c r="M245" s="157"/>
      <c r="N245" s="157"/>
      <c r="O245" s="157"/>
      <c r="P245" s="157"/>
      <c r="T245" s="157"/>
      <c r="U245" s="157"/>
      <c r="V245" s="157"/>
      <c r="W245" s="157"/>
      <c r="X245" s="157"/>
      <c r="Y245" s="157"/>
      <c r="AC245" s="157"/>
      <c r="AD245" s="157"/>
      <c r="AE245" s="157"/>
      <c r="AF245" s="157"/>
      <c r="AG245" s="157"/>
      <c r="AH245" s="157"/>
      <c r="AL245" s="157"/>
      <c r="AM245" s="157"/>
      <c r="AN245" s="157"/>
      <c r="AO245" s="157"/>
      <c r="AP245" s="157"/>
      <c r="AQ245" s="157"/>
      <c r="AU245" s="157"/>
      <c r="AV245" s="157"/>
      <c r="AW245" s="157"/>
      <c r="AX245" s="157"/>
      <c r="AY245" s="157"/>
      <c r="AZ245" s="157"/>
      <c r="BD245" s="157"/>
      <c r="BE245" s="157"/>
      <c r="BF245" s="157"/>
      <c r="BG245" s="157"/>
      <c r="BH245" s="157"/>
      <c r="BI245" s="157"/>
      <c r="BM245" s="157"/>
      <c r="BN245" s="157"/>
      <c r="BO245" s="157"/>
      <c r="BP245" s="157"/>
      <c r="BQ245" s="157"/>
      <c r="BR245" s="157"/>
    </row>
    <row r="246" spans="11:70">
      <c r="K246" s="157"/>
      <c r="L246" s="157"/>
      <c r="M246" s="157"/>
      <c r="N246" s="157"/>
      <c r="O246" s="157"/>
      <c r="P246" s="157"/>
      <c r="T246" s="157"/>
      <c r="U246" s="157"/>
      <c r="V246" s="157"/>
      <c r="W246" s="157"/>
      <c r="X246" s="157"/>
      <c r="Y246" s="157"/>
      <c r="AC246" s="157"/>
      <c r="AD246" s="157"/>
      <c r="AE246" s="157"/>
      <c r="AF246" s="157"/>
      <c r="AG246" s="157"/>
      <c r="AH246" s="157"/>
      <c r="AL246" s="157"/>
      <c r="AM246" s="157"/>
      <c r="AN246" s="157"/>
      <c r="AO246" s="157"/>
      <c r="AP246" s="157"/>
      <c r="AQ246" s="157"/>
      <c r="AU246" s="157"/>
      <c r="AV246" s="157"/>
      <c r="AW246" s="157"/>
      <c r="AX246" s="157"/>
      <c r="AY246" s="157"/>
      <c r="AZ246" s="157"/>
      <c r="BD246" s="157"/>
      <c r="BE246" s="157"/>
      <c r="BF246" s="157"/>
      <c r="BG246" s="157"/>
      <c r="BH246" s="157"/>
      <c r="BI246" s="157"/>
      <c r="BM246" s="157"/>
      <c r="BN246" s="157"/>
      <c r="BO246" s="157"/>
      <c r="BP246" s="157"/>
      <c r="BQ246" s="157"/>
      <c r="BR246" s="157"/>
    </row>
    <row r="247" spans="11:70">
      <c r="K247" s="158"/>
      <c r="L247" s="157"/>
      <c r="M247" s="157"/>
      <c r="N247" s="157"/>
      <c r="O247" s="157"/>
      <c r="P247" s="157"/>
      <c r="T247" s="157"/>
      <c r="U247" s="157"/>
      <c r="V247" s="157"/>
      <c r="W247" s="157"/>
      <c r="X247" s="157"/>
      <c r="Y247" s="157"/>
      <c r="AC247" s="157"/>
      <c r="AD247" s="157"/>
      <c r="AE247" s="157"/>
      <c r="AF247" s="157"/>
      <c r="AG247" s="157"/>
      <c r="AH247" s="157"/>
      <c r="AL247" s="157"/>
      <c r="AM247" s="157"/>
      <c r="AN247" s="157"/>
      <c r="AO247" s="157"/>
      <c r="AP247" s="157"/>
      <c r="AQ247" s="157"/>
      <c r="AU247" s="157"/>
      <c r="AV247" s="157"/>
      <c r="AW247" s="157"/>
      <c r="AX247" s="157"/>
      <c r="AY247" s="157"/>
      <c r="AZ247" s="157"/>
      <c r="BD247" s="157"/>
      <c r="BE247" s="157"/>
      <c r="BF247" s="157"/>
      <c r="BG247" s="157"/>
      <c r="BH247" s="157"/>
      <c r="BI247" s="157"/>
      <c r="BM247" s="157"/>
      <c r="BN247" s="157"/>
      <c r="BO247" s="157"/>
      <c r="BP247" s="157"/>
      <c r="BQ247" s="157"/>
      <c r="BR247" s="157"/>
    </row>
    <row r="248" spans="11:70">
      <c r="K248" s="157"/>
      <c r="L248" s="157"/>
      <c r="M248" s="157"/>
      <c r="N248" s="157"/>
      <c r="O248" s="157"/>
      <c r="P248" s="157"/>
      <c r="T248" s="157"/>
      <c r="U248" s="157"/>
      <c r="V248" s="157"/>
      <c r="W248" s="157"/>
      <c r="X248" s="157"/>
      <c r="Y248" s="157"/>
      <c r="AC248" s="157"/>
      <c r="AD248" s="157"/>
      <c r="AE248" s="157"/>
      <c r="AF248" s="157"/>
      <c r="AG248" s="157"/>
      <c r="AH248" s="157"/>
      <c r="AL248" s="157"/>
      <c r="AM248" s="157"/>
      <c r="AN248" s="157"/>
      <c r="AO248" s="157"/>
      <c r="AP248" s="157"/>
      <c r="AQ248" s="157"/>
      <c r="AU248" s="157"/>
      <c r="AV248" s="157"/>
      <c r="AW248" s="157"/>
      <c r="AX248" s="157"/>
      <c r="AY248" s="157"/>
      <c r="AZ248" s="157"/>
      <c r="BD248" s="157"/>
      <c r="BE248" s="157"/>
      <c r="BF248" s="157"/>
      <c r="BG248" s="157"/>
      <c r="BH248" s="157"/>
      <c r="BI248" s="157"/>
      <c r="BM248" s="157"/>
      <c r="BN248" s="157"/>
      <c r="BO248" s="157"/>
      <c r="BP248" s="157"/>
      <c r="BQ248" s="157"/>
      <c r="BR248" s="157"/>
    </row>
    <row r="249" spans="11:70">
      <c r="K249" s="157"/>
      <c r="L249" s="157"/>
      <c r="M249" s="157"/>
      <c r="N249" s="157"/>
      <c r="O249" s="157"/>
      <c r="P249" s="157"/>
      <c r="T249" s="157"/>
      <c r="U249" s="157"/>
      <c r="V249" s="157"/>
      <c r="W249" s="157"/>
      <c r="X249" s="157"/>
      <c r="Y249" s="157"/>
      <c r="AC249" s="157"/>
      <c r="AD249" s="157"/>
      <c r="AE249" s="157"/>
      <c r="AF249" s="157"/>
      <c r="AG249" s="157"/>
      <c r="AH249" s="157"/>
      <c r="AL249" s="157"/>
      <c r="AM249" s="157"/>
      <c r="AN249" s="157"/>
      <c r="AO249" s="157"/>
      <c r="AP249" s="157"/>
      <c r="AQ249" s="157"/>
      <c r="AU249" s="157"/>
      <c r="AV249" s="157"/>
      <c r="AW249" s="157"/>
      <c r="AX249" s="157"/>
      <c r="AY249" s="157"/>
      <c r="AZ249" s="157"/>
      <c r="BD249" s="157"/>
      <c r="BE249" s="157"/>
      <c r="BF249" s="157"/>
      <c r="BG249" s="157"/>
      <c r="BH249" s="157"/>
      <c r="BI249" s="157"/>
      <c r="BM249" s="157"/>
      <c r="BN249" s="157"/>
      <c r="BO249" s="157"/>
      <c r="BP249" s="157"/>
      <c r="BQ249" s="157"/>
      <c r="BR249" s="157"/>
    </row>
    <row r="250" spans="11:70">
      <c r="K250" s="157"/>
      <c r="L250" s="157"/>
      <c r="M250" s="157"/>
      <c r="N250" s="157"/>
      <c r="O250" s="157"/>
      <c r="P250" s="157"/>
      <c r="T250" s="157"/>
      <c r="U250" s="157"/>
      <c r="V250" s="157"/>
      <c r="W250" s="157"/>
      <c r="X250" s="157"/>
      <c r="Y250" s="157"/>
      <c r="AC250" s="157"/>
      <c r="AD250" s="157"/>
      <c r="AE250" s="157"/>
      <c r="AF250" s="157"/>
      <c r="AG250" s="157"/>
      <c r="AH250" s="157"/>
      <c r="AL250" s="157"/>
      <c r="AM250" s="157"/>
      <c r="AN250" s="157"/>
      <c r="AO250" s="157"/>
      <c r="AP250" s="157"/>
      <c r="AQ250" s="157"/>
      <c r="AU250" s="157"/>
      <c r="AV250" s="157"/>
      <c r="AW250" s="157"/>
      <c r="AX250" s="157"/>
      <c r="AY250" s="157"/>
      <c r="AZ250" s="157"/>
      <c r="BD250" s="157"/>
      <c r="BE250" s="157"/>
      <c r="BF250" s="157"/>
      <c r="BG250" s="157"/>
      <c r="BH250" s="157"/>
      <c r="BI250" s="157"/>
      <c r="BM250" s="157"/>
      <c r="BN250" s="157"/>
      <c r="BO250" s="157"/>
      <c r="BP250" s="157"/>
      <c r="BQ250" s="157"/>
      <c r="BR250" s="157"/>
    </row>
    <row r="251" spans="11:70">
      <c r="K251" s="158"/>
      <c r="L251" s="157"/>
      <c r="M251" s="157"/>
      <c r="N251" s="157"/>
      <c r="O251" s="157"/>
      <c r="P251" s="157"/>
      <c r="T251" s="157"/>
      <c r="U251" s="157"/>
      <c r="V251" s="157"/>
      <c r="W251" s="157"/>
      <c r="X251" s="157"/>
      <c r="Y251" s="157"/>
      <c r="AC251" s="157"/>
      <c r="AD251" s="157"/>
      <c r="AE251" s="157"/>
      <c r="AF251" s="157"/>
      <c r="AG251" s="157"/>
      <c r="AH251" s="157"/>
      <c r="AL251" s="157"/>
      <c r="AM251" s="157"/>
      <c r="AN251" s="157"/>
      <c r="AO251" s="157"/>
      <c r="AP251" s="157"/>
      <c r="AQ251" s="157"/>
      <c r="AU251" s="157"/>
      <c r="AV251" s="157"/>
      <c r="AW251" s="157"/>
      <c r="AX251" s="157"/>
      <c r="AY251" s="157"/>
      <c r="AZ251" s="157"/>
      <c r="BD251" s="157"/>
      <c r="BE251" s="157"/>
      <c r="BF251" s="157"/>
      <c r="BG251" s="157"/>
      <c r="BH251" s="157"/>
      <c r="BI251" s="157"/>
      <c r="BM251" s="157"/>
      <c r="BN251" s="157"/>
      <c r="BO251" s="157"/>
      <c r="BP251" s="157"/>
      <c r="BQ251" s="157"/>
      <c r="BR251" s="157"/>
    </row>
    <row r="252" spans="11:70">
      <c r="K252" s="157"/>
      <c r="L252" s="157"/>
      <c r="M252" s="157"/>
      <c r="N252" s="157"/>
      <c r="O252" s="157"/>
      <c r="P252" s="157"/>
      <c r="T252" s="157"/>
      <c r="U252" s="157"/>
      <c r="V252" s="157"/>
      <c r="W252" s="157"/>
      <c r="X252" s="157"/>
      <c r="Y252" s="157"/>
      <c r="AC252" s="157"/>
      <c r="AD252" s="157"/>
      <c r="AE252" s="157"/>
      <c r="AF252" s="157"/>
      <c r="AG252" s="157"/>
      <c r="AH252" s="157"/>
      <c r="AL252" s="157"/>
      <c r="AM252" s="157"/>
      <c r="AN252" s="157"/>
      <c r="AO252" s="157"/>
      <c r="AP252" s="157"/>
      <c r="AQ252" s="157"/>
      <c r="AU252" s="157"/>
      <c r="AV252" s="157"/>
      <c r="AW252" s="157"/>
      <c r="AX252" s="157"/>
      <c r="AY252" s="157"/>
      <c r="AZ252" s="157"/>
      <c r="BD252" s="157"/>
      <c r="BE252" s="157"/>
      <c r="BF252" s="157"/>
      <c r="BG252" s="157"/>
      <c r="BH252" s="157"/>
      <c r="BI252" s="157"/>
      <c r="BM252" s="157"/>
      <c r="BN252" s="157"/>
      <c r="BO252" s="157"/>
      <c r="BP252" s="157"/>
      <c r="BQ252" s="157"/>
      <c r="BR252" s="157"/>
    </row>
    <row r="253" spans="11:70">
      <c r="K253" s="157"/>
      <c r="L253" s="157"/>
      <c r="M253" s="157"/>
      <c r="N253" s="157"/>
      <c r="O253" s="157"/>
      <c r="P253" s="157"/>
      <c r="T253" s="157"/>
      <c r="U253" s="157"/>
      <c r="V253" s="157"/>
      <c r="W253" s="157"/>
      <c r="X253" s="157"/>
      <c r="Y253" s="157"/>
      <c r="AC253" s="157"/>
      <c r="AD253" s="157"/>
      <c r="AE253" s="157"/>
      <c r="AF253" s="157"/>
      <c r="AG253" s="157"/>
      <c r="AH253" s="157"/>
      <c r="AL253" s="157"/>
      <c r="AM253" s="157"/>
      <c r="AN253" s="157"/>
      <c r="AO253" s="157"/>
      <c r="AP253" s="157"/>
      <c r="AQ253" s="157"/>
      <c r="AU253" s="157"/>
      <c r="AV253" s="157"/>
      <c r="AW253" s="157"/>
      <c r="AX253" s="157"/>
      <c r="AY253" s="157"/>
      <c r="AZ253" s="157"/>
      <c r="BD253" s="157"/>
      <c r="BE253" s="157"/>
      <c r="BF253" s="157"/>
      <c r="BG253" s="157"/>
      <c r="BH253" s="157"/>
      <c r="BI253" s="157"/>
      <c r="BM253" s="157"/>
      <c r="BN253" s="157"/>
      <c r="BO253" s="157"/>
      <c r="BP253" s="157"/>
      <c r="BQ253" s="157"/>
      <c r="BR253" s="157"/>
    </row>
    <row r="254" spans="11:70">
      <c r="K254" s="157"/>
      <c r="L254" s="157"/>
      <c r="M254" s="157"/>
      <c r="N254" s="157"/>
      <c r="O254" s="157"/>
      <c r="P254" s="157"/>
      <c r="T254" s="157"/>
      <c r="U254" s="157"/>
      <c r="V254" s="157"/>
      <c r="W254" s="157"/>
      <c r="X254" s="157"/>
      <c r="Y254" s="157"/>
      <c r="AC254" s="157"/>
      <c r="AD254" s="157"/>
      <c r="AE254" s="157"/>
      <c r="AF254" s="157"/>
      <c r="AG254" s="157"/>
      <c r="AH254" s="157"/>
      <c r="AL254" s="157"/>
      <c r="AM254" s="157"/>
      <c r="AN254" s="157"/>
      <c r="AO254" s="157"/>
      <c r="AP254" s="157"/>
      <c r="AQ254" s="157"/>
      <c r="AU254" s="157"/>
      <c r="AV254" s="157"/>
      <c r="AW254" s="157"/>
      <c r="AX254" s="157"/>
      <c r="AY254" s="157"/>
      <c r="AZ254" s="157"/>
      <c r="BD254" s="157"/>
      <c r="BE254" s="157"/>
      <c r="BF254" s="157"/>
      <c r="BG254" s="157"/>
      <c r="BH254" s="157"/>
      <c r="BI254" s="157"/>
      <c r="BM254" s="157"/>
      <c r="BN254" s="157"/>
      <c r="BO254" s="157"/>
      <c r="BP254" s="157"/>
      <c r="BQ254" s="157"/>
      <c r="BR254" s="157"/>
    </row>
    <row r="255" spans="11:70">
      <c r="K255" s="158"/>
      <c r="L255" s="157"/>
      <c r="M255" s="157"/>
      <c r="N255" s="157"/>
      <c r="O255" s="157"/>
      <c r="P255" s="157"/>
      <c r="T255" s="157"/>
      <c r="U255" s="157"/>
      <c r="V255" s="157"/>
      <c r="W255" s="157"/>
      <c r="X255" s="157"/>
      <c r="Y255" s="157"/>
      <c r="AC255" s="157"/>
      <c r="AD255" s="157"/>
      <c r="AE255" s="157"/>
      <c r="AF255" s="157"/>
      <c r="AG255" s="157"/>
      <c r="AH255" s="157"/>
      <c r="AL255" s="157"/>
      <c r="AM255" s="157"/>
      <c r="AN255" s="157"/>
      <c r="AO255" s="157"/>
      <c r="AP255" s="157"/>
      <c r="AQ255" s="157"/>
      <c r="AU255" s="157"/>
      <c r="AV255" s="157"/>
      <c r="AW255" s="157"/>
      <c r="AX255" s="157"/>
      <c r="AY255" s="157"/>
      <c r="AZ255" s="157"/>
      <c r="BD255" s="157"/>
      <c r="BE255" s="157"/>
      <c r="BF255" s="157"/>
      <c r="BG255" s="157"/>
      <c r="BH255" s="157"/>
      <c r="BI255" s="157"/>
      <c r="BM255" s="157"/>
      <c r="BN255" s="157"/>
      <c r="BO255" s="157"/>
      <c r="BP255" s="157"/>
      <c r="BQ255" s="157"/>
      <c r="BR255" s="157"/>
    </row>
    <row r="256" spans="11:70">
      <c r="K256" s="157"/>
      <c r="L256" s="157"/>
      <c r="M256" s="157"/>
      <c r="N256" s="157"/>
      <c r="O256" s="157"/>
      <c r="P256" s="157"/>
      <c r="T256" s="157"/>
      <c r="U256" s="157"/>
      <c r="V256" s="157"/>
      <c r="W256" s="157"/>
      <c r="X256" s="157"/>
      <c r="Y256" s="157"/>
      <c r="AC256" s="157"/>
      <c r="AD256" s="157"/>
      <c r="AE256" s="157"/>
      <c r="AF256" s="157"/>
      <c r="AG256" s="157"/>
      <c r="AH256" s="157"/>
      <c r="AL256" s="157"/>
      <c r="AM256" s="157"/>
      <c r="AN256" s="157"/>
      <c r="AO256" s="157"/>
      <c r="AP256" s="157"/>
      <c r="AQ256" s="157"/>
      <c r="AU256" s="157"/>
      <c r="AV256" s="157"/>
      <c r="AW256" s="157"/>
      <c r="AX256" s="157"/>
      <c r="AY256" s="157"/>
      <c r="AZ256" s="157"/>
      <c r="BD256" s="157"/>
      <c r="BE256" s="157"/>
      <c r="BF256" s="157"/>
      <c r="BG256" s="157"/>
      <c r="BH256" s="157"/>
      <c r="BI256" s="157"/>
      <c r="BM256" s="157"/>
      <c r="BN256" s="157"/>
      <c r="BO256" s="157"/>
      <c r="BP256" s="157"/>
      <c r="BQ256" s="157"/>
      <c r="BR256" s="157"/>
    </row>
    <row r="257" spans="11:70">
      <c r="K257" s="157"/>
      <c r="L257" s="157"/>
      <c r="M257" s="157"/>
      <c r="N257" s="157"/>
      <c r="O257" s="157"/>
      <c r="P257" s="157"/>
      <c r="T257" s="157"/>
      <c r="U257" s="157"/>
      <c r="V257" s="157"/>
      <c r="W257" s="157"/>
      <c r="X257" s="157"/>
      <c r="Y257" s="157"/>
      <c r="AC257" s="157"/>
      <c r="AD257" s="157"/>
      <c r="AE257" s="157"/>
      <c r="AF257" s="157"/>
      <c r="AG257" s="157"/>
      <c r="AH257" s="157"/>
      <c r="AL257" s="157"/>
      <c r="AM257" s="157"/>
      <c r="AN257" s="157"/>
      <c r="AO257" s="157"/>
      <c r="AP257" s="157"/>
      <c r="AQ257" s="157"/>
      <c r="AU257" s="157"/>
      <c r="AV257" s="157"/>
      <c r="AW257" s="157"/>
      <c r="AX257" s="157"/>
      <c r="AY257" s="157"/>
      <c r="AZ257" s="157"/>
      <c r="BD257" s="157"/>
      <c r="BE257" s="157"/>
      <c r="BF257" s="157"/>
      <c r="BG257" s="157"/>
      <c r="BH257" s="157"/>
      <c r="BI257" s="157"/>
      <c r="BM257" s="157"/>
      <c r="BN257" s="157"/>
      <c r="BO257" s="157"/>
      <c r="BP257" s="157"/>
      <c r="BQ257" s="157"/>
      <c r="BR257" s="157"/>
    </row>
    <row r="258" spans="11:70">
      <c r="K258" s="157"/>
      <c r="L258" s="157"/>
      <c r="M258" s="157"/>
      <c r="N258" s="157"/>
      <c r="O258" s="157"/>
      <c r="P258" s="157"/>
      <c r="T258" s="157"/>
      <c r="U258" s="157"/>
      <c r="V258" s="157"/>
      <c r="W258" s="157"/>
      <c r="X258" s="157"/>
      <c r="Y258" s="157"/>
      <c r="AC258" s="157"/>
      <c r="AD258" s="157"/>
      <c r="AE258" s="157"/>
      <c r="AF258" s="157"/>
      <c r="AG258" s="157"/>
      <c r="AH258" s="157"/>
      <c r="AL258" s="157"/>
      <c r="AM258" s="157"/>
      <c r="AN258" s="157"/>
      <c r="AO258" s="157"/>
      <c r="AP258" s="157"/>
      <c r="AQ258" s="157"/>
      <c r="AU258" s="157"/>
      <c r="AV258" s="157"/>
      <c r="AW258" s="157"/>
      <c r="AX258" s="157"/>
      <c r="AY258" s="157"/>
      <c r="AZ258" s="157"/>
      <c r="BD258" s="157"/>
      <c r="BE258" s="157"/>
      <c r="BF258" s="157"/>
      <c r="BG258" s="157"/>
      <c r="BH258" s="157"/>
      <c r="BI258" s="157"/>
      <c r="BM258" s="157"/>
      <c r="BN258" s="157"/>
      <c r="BO258" s="157"/>
      <c r="BP258" s="157"/>
      <c r="BQ258" s="157"/>
      <c r="BR258" s="157"/>
    </row>
    <row r="259" spans="11:70">
      <c r="K259" s="158"/>
      <c r="L259" s="157"/>
      <c r="M259" s="157"/>
      <c r="N259" s="157"/>
      <c r="O259" s="157"/>
      <c r="P259" s="157"/>
      <c r="T259" s="157"/>
      <c r="U259" s="157"/>
      <c r="V259" s="157"/>
      <c r="W259" s="157"/>
      <c r="X259" s="157"/>
      <c r="Y259" s="157"/>
      <c r="AC259" s="157"/>
      <c r="AD259" s="157"/>
      <c r="AE259" s="157"/>
      <c r="AF259" s="157"/>
      <c r="AG259" s="157"/>
      <c r="AH259" s="157"/>
      <c r="AL259" s="157"/>
      <c r="AM259" s="157"/>
      <c r="AN259" s="157"/>
      <c r="AO259" s="157"/>
      <c r="AP259" s="157"/>
      <c r="AQ259" s="157"/>
      <c r="AU259" s="157"/>
      <c r="AV259" s="157"/>
      <c r="AW259" s="157"/>
      <c r="AX259" s="157"/>
      <c r="AY259" s="157"/>
      <c r="AZ259" s="157"/>
      <c r="BD259" s="157"/>
      <c r="BE259" s="157"/>
      <c r="BF259" s="157"/>
      <c r="BG259" s="157"/>
      <c r="BH259" s="157"/>
      <c r="BI259" s="157"/>
      <c r="BM259" s="157"/>
      <c r="BN259" s="157"/>
      <c r="BO259" s="157"/>
      <c r="BP259" s="157"/>
      <c r="BQ259" s="157"/>
      <c r="BR259" s="157"/>
    </row>
    <row r="260" spans="11:70">
      <c r="K260" s="157"/>
      <c r="L260" s="157"/>
      <c r="M260" s="157"/>
      <c r="N260" s="157"/>
      <c r="O260" s="157"/>
      <c r="P260" s="157"/>
      <c r="T260" s="157"/>
      <c r="U260" s="157"/>
      <c r="V260" s="157"/>
      <c r="W260" s="157"/>
      <c r="X260" s="157"/>
      <c r="Y260" s="157"/>
      <c r="AC260" s="157"/>
      <c r="AD260" s="157"/>
      <c r="AE260" s="157"/>
      <c r="AF260" s="157"/>
      <c r="AG260" s="157"/>
      <c r="AH260" s="157"/>
      <c r="AL260" s="157"/>
      <c r="AM260" s="157"/>
      <c r="AN260" s="157"/>
      <c r="AO260" s="157"/>
      <c r="AP260" s="157"/>
      <c r="AQ260" s="157"/>
      <c r="AU260" s="157"/>
      <c r="AV260" s="157"/>
      <c r="AW260" s="157"/>
      <c r="AX260" s="157"/>
      <c r="AY260" s="157"/>
      <c r="AZ260" s="157"/>
      <c r="BD260" s="157"/>
      <c r="BE260" s="157"/>
      <c r="BF260" s="157"/>
      <c r="BG260" s="157"/>
      <c r="BH260" s="157"/>
      <c r="BI260" s="157"/>
      <c r="BM260" s="157"/>
      <c r="BN260" s="157"/>
      <c r="BO260" s="157"/>
      <c r="BP260" s="157"/>
      <c r="BQ260" s="157"/>
      <c r="BR260" s="157"/>
    </row>
    <row r="261" spans="11:70">
      <c r="K261" s="157"/>
      <c r="L261" s="157"/>
      <c r="M261" s="157"/>
      <c r="N261" s="157"/>
      <c r="O261" s="157"/>
      <c r="P261" s="157"/>
      <c r="T261" s="157"/>
      <c r="U261" s="157"/>
      <c r="V261" s="157"/>
      <c r="W261" s="157"/>
      <c r="X261" s="157"/>
      <c r="Y261" s="157"/>
      <c r="AC261" s="157"/>
      <c r="AD261" s="157"/>
      <c r="AE261" s="157"/>
      <c r="AF261" s="157"/>
      <c r="AG261" s="157"/>
      <c r="AH261" s="157"/>
      <c r="AL261" s="157"/>
      <c r="AM261" s="157"/>
      <c r="AN261" s="157"/>
      <c r="AO261" s="157"/>
      <c r="AP261" s="157"/>
      <c r="AQ261" s="157"/>
      <c r="AU261" s="157"/>
      <c r="AV261" s="157"/>
      <c r="AW261" s="157"/>
      <c r="AX261" s="157"/>
      <c r="AY261" s="157"/>
      <c r="AZ261" s="157"/>
      <c r="BD261" s="157"/>
      <c r="BE261" s="157"/>
      <c r="BF261" s="157"/>
      <c r="BG261" s="157"/>
      <c r="BH261" s="157"/>
      <c r="BI261" s="157"/>
      <c r="BM261" s="157"/>
      <c r="BN261" s="157"/>
      <c r="BO261" s="157"/>
      <c r="BP261" s="157"/>
      <c r="BQ261" s="157"/>
      <c r="BR261" s="157"/>
    </row>
    <row r="262" spans="11:70">
      <c r="K262" s="157"/>
      <c r="L262" s="157"/>
      <c r="M262" s="157"/>
      <c r="N262" s="157"/>
      <c r="O262" s="157"/>
      <c r="P262" s="157"/>
      <c r="T262" s="157"/>
      <c r="U262" s="157"/>
      <c r="V262" s="157"/>
      <c r="W262" s="157"/>
      <c r="X262" s="157"/>
      <c r="Y262" s="157"/>
      <c r="AC262" s="157"/>
      <c r="AD262" s="157"/>
      <c r="AE262" s="157"/>
      <c r="AF262" s="157"/>
      <c r="AG262" s="157"/>
      <c r="AH262" s="157"/>
      <c r="AL262" s="157"/>
      <c r="AM262" s="157"/>
      <c r="AN262" s="157"/>
      <c r="AO262" s="157"/>
      <c r="AP262" s="157"/>
      <c r="AQ262" s="157"/>
      <c r="AU262" s="157"/>
      <c r="AV262" s="157"/>
      <c r="AW262" s="157"/>
      <c r="AX262" s="157"/>
      <c r="AY262" s="157"/>
      <c r="AZ262" s="157"/>
      <c r="BD262" s="157"/>
      <c r="BE262" s="157"/>
      <c r="BF262" s="157"/>
      <c r="BG262" s="157"/>
      <c r="BH262" s="157"/>
      <c r="BI262" s="157"/>
      <c r="BM262" s="157"/>
      <c r="BN262" s="157"/>
      <c r="BO262" s="157"/>
      <c r="BP262" s="157"/>
      <c r="BQ262" s="157"/>
      <c r="BR262" s="157"/>
    </row>
    <row r="263" spans="11:70">
      <c r="K263" s="158"/>
      <c r="L263" s="157"/>
      <c r="M263" s="157"/>
      <c r="N263" s="157"/>
      <c r="O263" s="157"/>
      <c r="P263" s="157"/>
      <c r="T263" s="157"/>
      <c r="U263" s="157"/>
      <c r="V263" s="157"/>
      <c r="W263" s="157"/>
      <c r="X263" s="157"/>
      <c r="Y263" s="157"/>
      <c r="AC263" s="157"/>
      <c r="AD263" s="157"/>
      <c r="AE263" s="157"/>
      <c r="AF263" s="157"/>
      <c r="AG263" s="157"/>
      <c r="AH263" s="157"/>
      <c r="AL263" s="157"/>
      <c r="AM263" s="157"/>
      <c r="AN263" s="157"/>
      <c r="AO263" s="157"/>
      <c r="AP263" s="157"/>
      <c r="AQ263" s="157"/>
      <c r="AU263" s="157"/>
      <c r="AV263" s="157"/>
      <c r="AW263" s="157"/>
      <c r="AX263" s="157"/>
      <c r="AY263" s="157"/>
      <c r="AZ263" s="157"/>
      <c r="BD263" s="157"/>
      <c r="BE263" s="157"/>
      <c r="BF263" s="157"/>
      <c r="BG263" s="157"/>
      <c r="BH263" s="157"/>
      <c r="BI263" s="157"/>
      <c r="BM263" s="157"/>
      <c r="BN263" s="157"/>
      <c r="BO263" s="157"/>
      <c r="BP263" s="157"/>
      <c r="BQ263" s="157"/>
      <c r="BR263" s="157"/>
    </row>
    <row r="264" spans="11:70">
      <c r="K264" s="157"/>
      <c r="L264" s="157"/>
      <c r="M264" s="157"/>
      <c r="N264" s="157"/>
      <c r="O264" s="157"/>
      <c r="P264" s="157"/>
      <c r="T264" s="157"/>
      <c r="U264" s="157"/>
      <c r="V264" s="157"/>
      <c r="W264" s="157"/>
      <c r="X264" s="157"/>
      <c r="Y264" s="157"/>
      <c r="AC264" s="157"/>
      <c r="AD264" s="157"/>
      <c r="AE264" s="157"/>
      <c r="AF264" s="157"/>
      <c r="AG264" s="157"/>
      <c r="AH264" s="157"/>
      <c r="AL264" s="157"/>
      <c r="AM264" s="157"/>
      <c r="AN264" s="157"/>
      <c r="AO264" s="157"/>
      <c r="AP264" s="157"/>
      <c r="AQ264" s="157"/>
      <c r="AU264" s="157"/>
      <c r="AV264" s="157"/>
      <c r="AW264" s="157"/>
      <c r="AX264" s="157"/>
      <c r="AY264" s="157"/>
      <c r="AZ264" s="157"/>
      <c r="BD264" s="157"/>
      <c r="BE264" s="157"/>
      <c r="BF264" s="157"/>
      <c r="BG264" s="157"/>
      <c r="BH264" s="157"/>
      <c r="BI264" s="157"/>
      <c r="BM264" s="157"/>
      <c r="BN264" s="157"/>
      <c r="BO264" s="157"/>
      <c r="BP264" s="157"/>
      <c r="BQ264" s="157"/>
      <c r="BR264" s="157"/>
    </row>
    <row r="265" spans="11:70">
      <c r="K265" s="157"/>
      <c r="L265" s="157"/>
      <c r="M265" s="157"/>
      <c r="N265" s="157"/>
      <c r="O265" s="157"/>
      <c r="P265" s="157"/>
      <c r="T265" s="157"/>
      <c r="U265" s="157"/>
      <c r="V265" s="157"/>
      <c r="W265" s="157"/>
      <c r="X265" s="157"/>
      <c r="Y265" s="157"/>
      <c r="AC265" s="157"/>
      <c r="AD265" s="157"/>
      <c r="AE265" s="157"/>
      <c r="AF265" s="157"/>
      <c r="AG265" s="157"/>
      <c r="AH265" s="157"/>
      <c r="AL265" s="157"/>
      <c r="AM265" s="157"/>
      <c r="AN265" s="157"/>
      <c r="AO265" s="157"/>
      <c r="AP265" s="157"/>
      <c r="AQ265" s="157"/>
      <c r="AU265" s="157"/>
      <c r="AV265" s="157"/>
      <c r="AW265" s="157"/>
      <c r="AX265" s="157"/>
      <c r="AY265" s="157"/>
      <c r="AZ265" s="157"/>
      <c r="BD265" s="157"/>
      <c r="BE265" s="157"/>
      <c r="BF265" s="157"/>
      <c r="BG265" s="157"/>
      <c r="BH265" s="157"/>
      <c r="BI265" s="157"/>
      <c r="BM265" s="157"/>
      <c r="BN265" s="157"/>
      <c r="BO265" s="157"/>
      <c r="BP265" s="157"/>
      <c r="BQ265" s="157"/>
      <c r="BR265" s="157"/>
    </row>
    <row r="266" spans="11:70">
      <c r="K266" s="157"/>
      <c r="L266" s="157"/>
      <c r="M266" s="157"/>
      <c r="N266" s="157"/>
      <c r="O266" s="157"/>
      <c r="P266" s="157"/>
      <c r="T266" s="157"/>
      <c r="U266" s="157"/>
      <c r="V266" s="157"/>
      <c r="W266" s="157"/>
      <c r="X266" s="157"/>
      <c r="Y266" s="157"/>
      <c r="AC266" s="157"/>
      <c r="AD266" s="157"/>
      <c r="AE266" s="157"/>
      <c r="AF266" s="157"/>
      <c r="AG266" s="157"/>
      <c r="AH266" s="157"/>
      <c r="AL266" s="157"/>
      <c r="AM266" s="157"/>
      <c r="AN266" s="157"/>
      <c r="AO266" s="157"/>
      <c r="AP266" s="157"/>
      <c r="AQ266" s="157"/>
      <c r="AU266" s="157"/>
      <c r="AV266" s="157"/>
      <c r="AW266" s="157"/>
      <c r="AX266" s="157"/>
      <c r="AY266" s="157"/>
      <c r="AZ266" s="157"/>
      <c r="BD266" s="157"/>
      <c r="BE266" s="157"/>
      <c r="BF266" s="157"/>
      <c r="BG266" s="157"/>
      <c r="BH266" s="157"/>
      <c r="BI266" s="157"/>
      <c r="BM266" s="157"/>
      <c r="BN266" s="157"/>
      <c r="BO266" s="157"/>
      <c r="BP266" s="157"/>
      <c r="BQ266" s="157"/>
      <c r="BR266" s="157"/>
    </row>
    <row r="267" spans="11:70">
      <c r="K267" s="158"/>
      <c r="L267" s="157"/>
      <c r="M267" s="157"/>
      <c r="N267" s="157"/>
      <c r="O267" s="157"/>
      <c r="P267" s="157"/>
      <c r="T267" s="157"/>
      <c r="U267" s="157"/>
      <c r="V267" s="157"/>
      <c r="W267" s="157"/>
      <c r="X267" s="157"/>
      <c r="Y267" s="157"/>
      <c r="AC267" s="157"/>
      <c r="AD267" s="157"/>
      <c r="AE267" s="157"/>
      <c r="AF267" s="157"/>
      <c r="AG267" s="157"/>
      <c r="AH267" s="157"/>
      <c r="AL267" s="157"/>
      <c r="AM267" s="157"/>
      <c r="AN267" s="157"/>
      <c r="AO267" s="157"/>
      <c r="AP267" s="157"/>
      <c r="AQ267" s="157"/>
      <c r="AU267" s="157"/>
      <c r="AV267" s="157"/>
      <c r="AW267" s="157"/>
      <c r="AX267" s="157"/>
      <c r="AY267" s="157"/>
      <c r="AZ267" s="157"/>
      <c r="BD267" s="157"/>
      <c r="BE267" s="157"/>
      <c r="BF267" s="157"/>
      <c r="BG267" s="157"/>
      <c r="BH267" s="157"/>
      <c r="BI267" s="157"/>
      <c r="BM267" s="157"/>
      <c r="BN267" s="157"/>
      <c r="BO267" s="157"/>
      <c r="BP267" s="157"/>
      <c r="BQ267" s="157"/>
      <c r="BR267" s="157"/>
    </row>
    <row r="268" spans="11:70">
      <c r="K268" s="157"/>
      <c r="L268" s="157"/>
      <c r="M268" s="157"/>
      <c r="N268" s="157"/>
      <c r="O268" s="157"/>
      <c r="P268" s="157"/>
      <c r="T268" s="157"/>
      <c r="U268" s="157"/>
      <c r="V268" s="157"/>
      <c r="W268" s="157"/>
      <c r="X268" s="157"/>
      <c r="Y268" s="157"/>
      <c r="AC268" s="157"/>
      <c r="AD268" s="157"/>
      <c r="AE268" s="157"/>
      <c r="AF268" s="157"/>
      <c r="AG268" s="157"/>
      <c r="AH268" s="157"/>
      <c r="AL268" s="157"/>
      <c r="AM268" s="157"/>
      <c r="AN268" s="157"/>
      <c r="AO268" s="157"/>
      <c r="AP268" s="157"/>
      <c r="AQ268" s="157"/>
      <c r="AU268" s="157"/>
      <c r="AV268" s="157"/>
      <c r="AW268" s="157"/>
      <c r="AX268" s="157"/>
      <c r="AY268" s="157"/>
      <c r="AZ268" s="157"/>
      <c r="BD268" s="157"/>
      <c r="BE268" s="157"/>
      <c r="BF268" s="157"/>
      <c r="BG268" s="157"/>
      <c r="BH268" s="157"/>
      <c r="BI268" s="157"/>
      <c r="BM268" s="157"/>
      <c r="BN268" s="157"/>
      <c r="BO268" s="157"/>
      <c r="BP268" s="157"/>
      <c r="BQ268" s="157"/>
      <c r="BR268" s="157"/>
    </row>
    <row r="269" spans="11:70">
      <c r="K269" s="157"/>
      <c r="L269" s="157"/>
      <c r="M269" s="157"/>
      <c r="N269" s="157"/>
      <c r="O269" s="157"/>
      <c r="P269" s="157"/>
      <c r="T269" s="157"/>
      <c r="U269" s="157"/>
      <c r="V269" s="157"/>
      <c r="W269" s="157"/>
      <c r="X269" s="157"/>
      <c r="Y269" s="157"/>
      <c r="AC269" s="157"/>
      <c r="AD269" s="157"/>
      <c r="AE269" s="157"/>
      <c r="AF269" s="157"/>
      <c r="AG269" s="157"/>
      <c r="AH269" s="157"/>
      <c r="AL269" s="157"/>
      <c r="AM269" s="157"/>
      <c r="AN269" s="157"/>
      <c r="AO269" s="157"/>
      <c r="AP269" s="157"/>
      <c r="AQ269" s="157"/>
      <c r="AU269" s="157"/>
      <c r="AV269" s="157"/>
      <c r="AW269" s="157"/>
      <c r="AX269" s="157"/>
      <c r="AY269" s="157"/>
      <c r="AZ269" s="157"/>
      <c r="BD269" s="157"/>
      <c r="BE269" s="157"/>
      <c r="BF269" s="157"/>
      <c r="BG269" s="157"/>
      <c r="BH269" s="157"/>
      <c r="BI269" s="157"/>
      <c r="BM269" s="157"/>
      <c r="BN269" s="157"/>
      <c r="BO269" s="157"/>
      <c r="BP269" s="157"/>
      <c r="BQ269" s="157"/>
      <c r="BR269" s="157"/>
    </row>
    <row r="270" spans="11:70">
      <c r="K270" s="157"/>
      <c r="L270" s="157"/>
      <c r="M270" s="157"/>
      <c r="N270" s="157"/>
      <c r="O270" s="157"/>
      <c r="P270" s="157"/>
      <c r="T270" s="157"/>
      <c r="U270" s="157"/>
      <c r="V270" s="157"/>
      <c r="W270" s="157"/>
      <c r="X270" s="157"/>
      <c r="Y270" s="157"/>
      <c r="AC270" s="157"/>
      <c r="AD270" s="157"/>
      <c r="AE270" s="157"/>
      <c r="AF270" s="157"/>
      <c r="AG270" s="157"/>
      <c r="AH270" s="157"/>
      <c r="AL270" s="157"/>
      <c r="AM270" s="157"/>
      <c r="AN270" s="157"/>
      <c r="AO270" s="157"/>
      <c r="AP270" s="157"/>
      <c r="AQ270" s="157"/>
      <c r="AU270" s="157"/>
      <c r="AV270" s="157"/>
      <c r="AW270" s="157"/>
      <c r="AX270" s="157"/>
      <c r="AY270" s="157"/>
      <c r="AZ270" s="157"/>
      <c r="BD270" s="157"/>
      <c r="BE270" s="157"/>
      <c r="BF270" s="157"/>
      <c r="BG270" s="157"/>
      <c r="BH270" s="157"/>
      <c r="BI270" s="157"/>
      <c r="BM270" s="157"/>
      <c r="BN270" s="157"/>
      <c r="BO270" s="157"/>
      <c r="BP270" s="157"/>
      <c r="BQ270" s="157"/>
      <c r="BR270" s="157"/>
    </row>
    <row r="271" spans="11:70">
      <c r="K271" s="158"/>
      <c r="L271" s="157"/>
      <c r="M271" s="157"/>
      <c r="N271" s="157"/>
      <c r="O271" s="157"/>
      <c r="P271" s="157"/>
      <c r="T271" s="157"/>
      <c r="U271" s="157"/>
      <c r="V271" s="157"/>
      <c r="W271" s="157"/>
      <c r="X271" s="157"/>
      <c r="Y271" s="157"/>
      <c r="AC271" s="157"/>
      <c r="AD271" s="157"/>
      <c r="AE271" s="157"/>
      <c r="AF271" s="157"/>
      <c r="AG271" s="157"/>
      <c r="AH271" s="157"/>
      <c r="AL271" s="157"/>
      <c r="AM271" s="157"/>
      <c r="AN271" s="157"/>
      <c r="AO271" s="157"/>
      <c r="AP271" s="157"/>
      <c r="AQ271" s="157"/>
      <c r="AU271" s="157"/>
      <c r="AV271" s="157"/>
      <c r="AW271" s="157"/>
      <c r="AX271" s="157"/>
      <c r="AY271" s="157"/>
      <c r="AZ271" s="157"/>
      <c r="BD271" s="157"/>
      <c r="BE271" s="157"/>
      <c r="BF271" s="157"/>
      <c r="BG271" s="157"/>
      <c r="BH271" s="157"/>
      <c r="BI271" s="157"/>
      <c r="BM271" s="157"/>
      <c r="BN271" s="157"/>
      <c r="BO271" s="157"/>
      <c r="BP271" s="157"/>
      <c r="BQ271" s="157"/>
      <c r="BR271" s="157"/>
    </row>
    <row r="272" spans="11:70">
      <c r="K272" s="157"/>
      <c r="L272" s="157"/>
      <c r="M272" s="157"/>
      <c r="N272" s="157"/>
      <c r="O272" s="157"/>
      <c r="P272" s="157"/>
      <c r="T272" s="157"/>
      <c r="U272" s="157"/>
      <c r="V272" s="157"/>
      <c r="W272" s="157"/>
      <c r="X272" s="157"/>
      <c r="Y272" s="157"/>
      <c r="AC272" s="157"/>
      <c r="AD272" s="157"/>
      <c r="AE272" s="157"/>
      <c r="AF272" s="157"/>
      <c r="AG272" s="157"/>
      <c r="AH272" s="157"/>
      <c r="AL272" s="157"/>
      <c r="AM272" s="157"/>
      <c r="AN272" s="157"/>
      <c r="AO272" s="157"/>
      <c r="AP272" s="157"/>
      <c r="AQ272" s="157"/>
      <c r="AU272" s="157"/>
      <c r="AV272" s="157"/>
      <c r="AW272" s="157"/>
      <c r="AX272" s="157"/>
      <c r="AY272" s="157"/>
      <c r="AZ272" s="157"/>
      <c r="BD272" s="157"/>
      <c r="BE272" s="157"/>
      <c r="BF272" s="157"/>
      <c r="BG272" s="157"/>
      <c r="BH272" s="157"/>
      <c r="BI272" s="157"/>
      <c r="BM272" s="157"/>
      <c r="BN272" s="157"/>
      <c r="BO272" s="157"/>
      <c r="BP272" s="157"/>
      <c r="BQ272" s="157"/>
      <c r="BR272" s="157"/>
    </row>
    <row r="273" spans="11:70">
      <c r="K273" s="157"/>
      <c r="L273" s="157"/>
      <c r="M273" s="157"/>
      <c r="N273" s="157"/>
      <c r="O273" s="157"/>
      <c r="P273" s="157"/>
      <c r="T273" s="157"/>
      <c r="U273" s="157"/>
      <c r="V273" s="157"/>
      <c r="W273" s="157"/>
      <c r="X273" s="157"/>
      <c r="Y273" s="157"/>
      <c r="AC273" s="157"/>
      <c r="AD273" s="157"/>
      <c r="AE273" s="157"/>
      <c r="AF273" s="157"/>
      <c r="AG273" s="157"/>
      <c r="AH273" s="157"/>
      <c r="AL273" s="157"/>
      <c r="AM273" s="157"/>
      <c r="AN273" s="157"/>
      <c r="AO273" s="157"/>
      <c r="AP273" s="157"/>
      <c r="AQ273" s="157"/>
      <c r="AU273" s="157"/>
      <c r="AV273" s="157"/>
      <c r="AW273" s="157"/>
      <c r="AX273" s="157"/>
      <c r="AY273" s="157"/>
      <c r="AZ273" s="157"/>
      <c r="BD273" s="157"/>
      <c r="BE273" s="157"/>
      <c r="BF273" s="157"/>
      <c r="BG273" s="157"/>
      <c r="BH273" s="157"/>
      <c r="BI273" s="157"/>
      <c r="BM273" s="157"/>
      <c r="BN273" s="157"/>
      <c r="BO273" s="157"/>
      <c r="BP273" s="157"/>
      <c r="BQ273" s="157"/>
      <c r="BR273" s="157"/>
    </row>
    <row r="274" spans="11:70">
      <c r="K274" s="157"/>
      <c r="L274" s="157"/>
      <c r="M274" s="157"/>
      <c r="N274" s="157"/>
      <c r="O274" s="157"/>
      <c r="P274" s="157"/>
      <c r="T274" s="157"/>
      <c r="U274" s="157"/>
      <c r="V274" s="157"/>
      <c r="W274" s="157"/>
      <c r="X274" s="157"/>
      <c r="Y274" s="157"/>
      <c r="AC274" s="157"/>
      <c r="AD274" s="157"/>
      <c r="AE274" s="157"/>
      <c r="AF274" s="157"/>
      <c r="AG274" s="157"/>
      <c r="AH274" s="157"/>
      <c r="AL274" s="157"/>
      <c r="AM274" s="157"/>
      <c r="AN274" s="157"/>
      <c r="AO274" s="157"/>
      <c r="AP274" s="157"/>
      <c r="AQ274" s="157"/>
      <c r="AU274" s="157"/>
      <c r="AV274" s="157"/>
      <c r="AW274" s="157"/>
      <c r="AX274" s="157"/>
      <c r="AY274" s="157"/>
      <c r="AZ274" s="157"/>
      <c r="BD274" s="157"/>
      <c r="BE274" s="157"/>
      <c r="BF274" s="157"/>
      <c r="BG274" s="157"/>
      <c r="BH274" s="157"/>
      <c r="BI274" s="157"/>
      <c r="BM274" s="157"/>
      <c r="BN274" s="157"/>
      <c r="BO274" s="157"/>
      <c r="BP274" s="157"/>
      <c r="BQ274" s="157"/>
      <c r="BR274" s="157"/>
    </row>
    <row r="275" spans="11:70">
      <c r="K275" s="158"/>
      <c r="L275" s="157"/>
      <c r="M275" s="157"/>
      <c r="N275" s="157"/>
      <c r="O275" s="157"/>
      <c r="P275" s="157"/>
      <c r="T275" s="157"/>
      <c r="U275" s="157"/>
      <c r="V275" s="157"/>
      <c r="W275" s="157"/>
      <c r="X275" s="157"/>
      <c r="Y275" s="157"/>
      <c r="AC275" s="157"/>
      <c r="AD275" s="157"/>
      <c r="AE275" s="157"/>
      <c r="AF275" s="157"/>
      <c r="AG275" s="157"/>
      <c r="AH275" s="157"/>
      <c r="AL275" s="157"/>
      <c r="AM275" s="157"/>
      <c r="AN275" s="157"/>
      <c r="AO275" s="157"/>
      <c r="AP275" s="157"/>
      <c r="AQ275" s="157"/>
      <c r="AU275" s="157"/>
      <c r="AV275" s="157"/>
      <c r="AW275" s="157"/>
      <c r="AX275" s="157"/>
      <c r="AY275" s="157"/>
      <c r="AZ275" s="157"/>
      <c r="BD275" s="157"/>
      <c r="BE275" s="157"/>
      <c r="BF275" s="157"/>
      <c r="BG275" s="157"/>
      <c r="BH275" s="157"/>
      <c r="BI275" s="157"/>
      <c r="BM275" s="157"/>
      <c r="BN275" s="157"/>
      <c r="BO275" s="157"/>
      <c r="BP275" s="157"/>
      <c r="BQ275" s="157"/>
      <c r="BR275" s="157"/>
    </row>
    <row r="276" spans="11:70">
      <c r="K276" s="157"/>
      <c r="L276" s="157"/>
      <c r="M276" s="157"/>
      <c r="N276" s="157"/>
      <c r="O276" s="157"/>
      <c r="P276" s="157"/>
      <c r="T276" s="157"/>
      <c r="U276" s="157"/>
      <c r="V276" s="157"/>
      <c r="W276" s="157"/>
      <c r="X276" s="157"/>
      <c r="Y276" s="157"/>
      <c r="AC276" s="157"/>
      <c r="AD276" s="157"/>
      <c r="AE276" s="157"/>
      <c r="AF276" s="157"/>
      <c r="AG276" s="157"/>
      <c r="AH276" s="157"/>
      <c r="AL276" s="157"/>
      <c r="AM276" s="157"/>
      <c r="AN276" s="157"/>
      <c r="AO276" s="157"/>
      <c r="AP276" s="157"/>
      <c r="AQ276" s="157"/>
      <c r="AU276" s="157"/>
      <c r="AV276" s="157"/>
      <c r="AW276" s="157"/>
      <c r="AX276" s="157"/>
      <c r="AY276" s="157"/>
      <c r="AZ276" s="157"/>
      <c r="BD276" s="157"/>
      <c r="BE276" s="157"/>
      <c r="BF276" s="157"/>
      <c r="BG276" s="157"/>
      <c r="BH276" s="157"/>
      <c r="BI276" s="157"/>
      <c r="BM276" s="157"/>
      <c r="BN276" s="157"/>
      <c r="BO276" s="157"/>
      <c r="BP276" s="157"/>
      <c r="BQ276" s="157"/>
      <c r="BR276" s="157"/>
    </row>
    <row r="277" spans="11:70">
      <c r="K277" s="157"/>
      <c r="L277" s="157"/>
      <c r="M277" s="157"/>
      <c r="N277" s="157"/>
      <c r="O277" s="157"/>
      <c r="P277" s="157"/>
      <c r="T277" s="157"/>
      <c r="U277" s="157"/>
      <c r="V277" s="157"/>
      <c r="W277" s="157"/>
      <c r="X277" s="157"/>
      <c r="Y277" s="157"/>
      <c r="AC277" s="157"/>
      <c r="AD277" s="157"/>
      <c r="AE277" s="157"/>
      <c r="AF277" s="157"/>
      <c r="AG277" s="157"/>
      <c r="AH277" s="157"/>
      <c r="AL277" s="157"/>
      <c r="AM277" s="157"/>
      <c r="AN277" s="157"/>
      <c r="AO277" s="157"/>
      <c r="AP277" s="157"/>
      <c r="AQ277" s="157"/>
      <c r="AU277" s="157"/>
      <c r="AV277" s="157"/>
      <c r="AW277" s="157"/>
      <c r="AX277" s="157"/>
      <c r="AY277" s="157"/>
      <c r="AZ277" s="157"/>
      <c r="BD277" s="157"/>
      <c r="BE277" s="157"/>
      <c r="BF277" s="157"/>
      <c r="BG277" s="157"/>
      <c r="BH277" s="157"/>
      <c r="BI277" s="157"/>
      <c r="BM277" s="157"/>
      <c r="BN277" s="157"/>
      <c r="BO277" s="157"/>
      <c r="BP277" s="157"/>
      <c r="BQ277" s="157"/>
      <c r="BR277" s="157"/>
    </row>
    <row r="278" spans="11:70">
      <c r="K278" s="157"/>
      <c r="L278" s="157"/>
      <c r="M278" s="157"/>
      <c r="N278" s="157"/>
      <c r="O278" s="157"/>
      <c r="P278" s="157"/>
      <c r="T278" s="157"/>
      <c r="U278" s="157"/>
      <c r="V278" s="157"/>
      <c r="W278" s="157"/>
      <c r="X278" s="157"/>
      <c r="Y278" s="157"/>
      <c r="AC278" s="157"/>
      <c r="AD278" s="157"/>
      <c r="AE278" s="157"/>
      <c r="AF278" s="157"/>
      <c r="AG278" s="157"/>
      <c r="AH278" s="157"/>
      <c r="AL278" s="157"/>
      <c r="AM278" s="157"/>
      <c r="AN278" s="157"/>
      <c r="AO278" s="157"/>
      <c r="AP278" s="157"/>
      <c r="AQ278" s="157"/>
      <c r="AU278" s="157"/>
      <c r="AV278" s="157"/>
      <c r="AW278" s="157"/>
      <c r="AX278" s="157"/>
      <c r="AY278" s="157"/>
      <c r="AZ278" s="157"/>
      <c r="BD278" s="157"/>
      <c r="BE278" s="157"/>
      <c r="BF278" s="157"/>
      <c r="BG278" s="157"/>
      <c r="BH278" s="157"/>
      <c r="BI278" s="157"/>
      <c r="BM278" s="157"/>
      <c r="BN278" s="157"/>
      <c r="BO278" s="157"/>
      <c r="BP278" s="157"/>
      <c r="BQ278" s="157"/>
      <c r="BR278" s="157"/>
    </row>
    <row r="279" spans="11:70">
      <c r="K279" s="158"/>
      <c r="L279" s="157"/>
      <c r="M279" s="157"/>
      <c r="N279" s="157"/>
      <c r="O279" s="157"/>
      <c r="P279" s="157"/>
      <c r="T279" s="157"/>
      <c r="U279" s="157"/>
      <c r="V279" s="157"/>
      <c r="W279" s="157"/>
      <c r="X279" s="157"/>
      <c r="Y279" s="157"/>
      <c r="AC279" s="157"/>
      <c r="AD279" s="157"/>
      <c r="AE279" s="157"/>
      <c r="AF279" s="157"/>
      <c r="AG279" s="157"/>
      <c r="AH279" s="157"/>
      <c r="AL279" s="157"/>
      <c r="AM279" s="157"/>
      <c r="AN279" s="157"/>
      <c r="AO279" s="157"/>
      <c r="AP279" s="157"/>
      <c r="AQ279" s="157"/>
      <c r="AU279" s="157"/>
      <c r="AV279" s="157"/>
      <c r="AW279" s="157"/>
      <c r="AX279" s="157"/>
      <c r="AY279" s="157"/>
      <c r="AZ279" s="157"/>
      <c r="BD279" s="157"/>
      <c r="BE279" s="157"/>
      <c r="BF279" s="157"/>
      <c r="BG279" s="157"/>
      <c r="BH279" s="157"/>
      <c r="BI279" s="157"/>
      <c r="BM279" s="157"/>
      <c r="BN279" s="157"/>
      <c r="BO279" s="157"/>
      <c r="BP279" s="157"/>
      <c r="BQ279" s="157"/>
      <c r="BR279" s="157"/>
    </row>
    <row r="280" spans="11:70">
      <c r="K280" s="157"/>
      <c r="L280" s="157"/>
      <c r="M280" s="157"/>
      <c r="N280" s="157"/>
      <c r="O280" s="157"/>
      <c r="P280" s="157"/>
      <c r="T280" s="157"/>
      <c r="U280" s="157"/>
      <c r="V280" s="157"/>
      <c r="W280" s="157"/>
      <c r="X280" s="157"/>
      <c r="Y280" s="157"/>
      <c r="AC280" s="157"/>
      <c r="AD280" s="157"/>
      <c r="AE280" s="157"/>
      <c r="AF280" s="157"/>
      <c r="AG280" s="157"/>
      <c r="AH280" s="157"/>
      <c r="AL280" s="157"/>
      <c r="AM280" s="157"/>
      <c r="AN280" s="157"/>
      <c r="AO280" s="157"/>
      <c r="AP280" s="157"/>
      <c r="AQ280" s="157"/>
      <c r="AU280" s="157"/>
      <c r="AV280" s="157"/>
      <c r="AW280" s="157"/>
      <c r="AX280" s="157"/>
      <c r="AY280" s="157"/>
      <c r="AZ280" s="157"/>
      <c r="BD280" s="157"/>
      <c r="BE280" s="157"/>
      <c r="BF280" s="157"/>
      <c r="BG280" s="157"/>
      <c r="BH280" s="157"/>
      <c r="BI280" s="157"/>
      <c r="BM280" s="157"/>
      <c r="BN280" s="157"/>
      <c r="BO280" s="157"/>
      <c r="BP280" s="157"/>
      <c r="BQ280" s="157"/>
      <c r="BR280" s="157"/>
    </row>
    <row r="281" spans="11:70">
      <c r="K281" s="157"/>
      <c r="L281" s="157"/>
      <c r="M281" s="157"/>
      <c r="N281" s="157"/>
      <c r="O281" s="157"/>
      <c r="P281" s="157"/>
      <c r="T281" s="157"/>
      <c r="U281" s="157"/>
      <c r="V281" s="157"/>
      <c r="W281" s="157"/>
      <c r="X281" s="157"/>
      <c r="Y281" s="157"/>
      <c r="AC281" s="157"/>
      <c r="AD281" s="157"/>
      <c r="AE281" s="157"/>
      <c r="AF281" s="157"/>
      <c r="AG281" s="157"/>
      <c r="AH281" s="157"/>
      <c r="AL281" s="157"/>
      <c r="AM281" s="157"/>
      <c r="AN281" s="157"/>
      <c r="AO281" s="157"/>
      <c r="AP281" s="157"/>
      <c r="AQ281" s="157"/>
      <c r="AU281" s="157"/>
      <c r="AV281" s="157"/>
      <c r="AW281" s="157"/>
      <c r="AX281" s="157"/>
      <c r="AY281" s="157"/>
      <c r="AZ281" s="157"/>
      <c r="BD281" s="157"/>
      <c r="BE281" s="157"/>
      <c r="BF281" s="157"/>
      <c r="BG281" s="157"/>
      <c r="BH281" s="157"/>
      <c r="BI281" s="157"/>
      <c r="BM281" s="157"/>
      <c r="BN281" s="157"/>
      <c r="BO281" s="157"/>
      <c r="BP281" s="157"/>
      <c r="BQ281" s="157"/>
      <c r="BR281" s="157"/>
    </row>
    <row r="282" spans="11:70">
      <c r="K282" s="157"/>
      <c r="L282" s="157"/>
      <c r="M282" s="157"/>
      <c r="N282" s="157"/>
      <c r="O282" s="157"/>
      <c r="P282" s="157"/>
      <c r="T282" s="157"/>
      <c r="U282" s="157"/>
      <c r="V282" s="157"/>
      <c r="W282" s="157"/>
      <c r="X282" s="157"/>
      <c r="Y282" s="157"/>
      <c r="AC282" s="157"/>
      <c r="AD282" s="157"/>
      <c r="AE282" s="157"/>
      <c r="AF282" s="157"/>
      <c r="AG282" s="157"/>
      <c r="AH282" s="157"/>
      <c r="AL282" s="157"/>
      <c r="AM282" s="157"/>
      <c r="AN282" s="157"/>
      <c r="AO282" s="157"/>
      <c r="AP282" s="157"/>
      <c r="AQ282" s="157"/>
      <c r="AU282" s="157"/>
      <c r="AV282" s="157"/>
      <c r="AW282" s="157"/>
      <c r="AX282" s="157"/>
      <c r="AY282" s="157"/>
      <c r="AZ282" s="157"/>
      <c r="BD282" s="157"/>
      <c r="BE282" s="157"/>
      <c r="BF282" s="157"/>
      <c r="BG282" s="157"/>
      <c r="BH282" s="157"/>
      <c r="BI282" s="157"/>
      <c r="BM282" s="157"/>
      <c r="BN282" s="157"/>
      <c r="BO282" s="157"/>
      <c r="BP282" s="157"/>
      <c r="BQ282" s="157"/>
      <c r="BR282" s="157"/>
    </row>
    <row r="283" spans="11:70">
      <c r="K283" s="158"/>
      <c r="L283" s="157"/>
      <c r="M283" s="157"/>
      <c r="N283" s="157"/>
      <c r="O283" s="157"/>
      <c r="P283" s="157"/>
      <c r="T283" s="157"/>
      <c r="U283" s="157"/>
      <c r="V283" s="157"/>
      <c r="W283" s="157"/>
      <c r="X283" s="157"/>
      <c r="Y283" s="157"/>
      <c r="AC283" s="157"/>
      <c r="AD283" s="157"/>
      <c r="AE283" s="157"/>
      <c r="AF283" s="157"/>
      <c r="AG283" s="157"/>
      <c r="AH283" s="157"/>
      <c r="AL283" s="157"/>
      <c r="AM283" s="157"/>
      <c r="AN283" s="157"/>
      <c r="AO283" s="157"/>
      <c r="AP283" s="157"/>
      <c r="AQ283" s="157"/>
      <c r="AU283" s="157"/>
      <c r="AV283" s="157"/>
      <c r="AW283" s="157"/>
      <c r="AX283" s="157"/>
      <c r="AY283" s="157"/>
      <c r="AZ283" s="157"/>
      <c r="BD283" s="157"/>
      <c r="BE283" s="157"/>
      <c r="BF283" s="157"/>
      <c r="BG283" s="157"/>
      <c r="BH283" s="157"/>
      <c r="BI283" s="157"/>
      <c r="BM283" s="157"/>
      <c r="BN283" s="157"/>
      <c r="BO283" s="157"/>
      <c r="BP283" s="157"/>
      <c r="BQ283" s="157"/>
      <c r="BR283" s="157"/>
    </row>
    <row r="284" spans="11:70">
      <c r="K284" s="157"/>
      <c r="L284" s="157"/>
      <c r="M284" s="157"/>
      <c r="N284" s="157"/>
      <c r="O284" s="157"/>
      <c r="P284" s="157"/>
      <c r="T284" s="157"/>
      <c r="U284" s="157"/>
      <c r="V284" s="157"/>
      <c r="W284" s="157"/>
      <c r="X284" s="157"/>
      <c r="Y284" s="157"/>
      <c r="AC284" s="157"/>
      <c r="AD284" s="157"/>
      <c r="AE284" s="157"/>
      <c r="AF284" s="157"/>
      <c r="AG284" s="157"/>
      <c r="AH284" s="157"/>
      <c r="AL284" s="157"/>
      <c r="AM284" s="157"/>
      <c r="AN284" s="157"/>
      <c r="AO284" s="157"/>
      <c r="AP284" s="157"/>
      <c r="AQ284" s="157"/>
      <c r="AU284" s="157"/>
      <c r="AV284" s="157"/>
      <c r="AW284" s="157"/>
      <c r="AX284" s="157"/>
      <c r="AY284" s="157"/>
      <c r="AZ284" s="157"/>
      <c r="BD284" s="157"/>
      <c r="BE284" s="157"/>
      <c r="BF284" s="157"/>
      <c r="BG284" s="157"/>
      <c r="BH284" s="157"/>
      <c r="BI284" s="157"/>
      <c r="BM284" s="157"/>
      <c r="BN284" s="157"/>
      <c r="BO284" s="157"/>
      <c r="BP284" s="157"/>
      <c r="BQ284" s="157"/>
      <c r="BR284" s="157"/>
    </row>
    <row r="285" spans="11:70">
      <c r="K285" s="157"/>
      <c r="L285" s="157"/>
      <c r="M285" s="157"/>
      <c r="N285" s="157"/>
      <c r="O285" s="157"/>
      <c r="P285" s="157"/>
      <c r="T285" s="157"/>
      <c r="U285" s="157"/>
      <c r="V285" s="157"/>
      <c r="W285" s="157"/>
      <c r="X285" s="157"/>
      <c r="Y285" s="157"/>
      <c r="AC285" s="157"/>
      <c r="AD285" s="157"/>
      <c r="AE285" s="157"/>
      <c r="AF285" s="157"/>
      <c r="AG285" s="157"/>
      <c r="AH285" s="157"/>
      <c r="AL285" s="157"/>
      <c r="AM285" s="157"/>
      <c r="AN285" s="157"/>
      <c r="AO285" s="157"/>
      <c r="AP285" s="157"/>
      <c r="AQ285" s="157"/>
      <c r="AU285" s="157"/>
      <c r="AV285" s="157"/>
      <c r="AW285" s="157"/>
      <c r="AX285" s="157"/>
      <c r="AY285" s="157"/>
      <c r="AZ285" s="157"/>
      <c r="BD285" s="157"/>
      <c r="BE285" s="157"/>
      <c r="BF285" s="157"/>
      <c r="BG285" s="157"/>
      <c r="BH285" s="157"/>
      <c r="BI285" s="157"/>
      <c r="BM285" s="157"/>
      <c r="BN285" s="157"/>
      <c r="BO285" s="157"/>
      <c r="BP285" s="157"/>
      <c r="BQ285" s="157"/>
      <c r="BR285" s="157"/>
    </row>
    <row r="286" spans="11:70">
      <c r="K286" s="157"/>
      <c r="L286" s="157"/>
      <c r="M286" s="157"/>
      <c r="N286" s="157"/>
      <c r="O286" s="157"/>
      <c r="P286" s="157"/>
      <c r="T286" s="157"/>
      <c r="U286" s="157"/>
      <c r="V286" s="157"/>
      <c r="W286" s="157"/>
      <c r="X286" s="157"/>
      <c r="Y286" s="157"/>
      <c r="AC286" s="157"/>
      <c r="AD286" s="157"/>
      <c r="AE286" s="157"/>
      <c r="AF286" s="157"/>
      <c r="AG286" s="157"/>
      <c r="AH286" s="157"/>
      <c r="AL286" s="157"/>
      <c r="AM286" s="157"/>
      <c r="AN286" s="157"/>
      <c r="AO286" s="157"/>
      <c r="AP286" s="157"/>
      <c r="AQ286" s="157"/>
      <c r="AU286" s="157"/>
      <c r="AV286" s="157"/>
      <c r="AW286" s="157"/>
      <c r="AX286" s="157"/>
      <c r="AY286" s="157"/>
      <c r="AZ286" s="157"/>
      <c r="BD286" s="157"/>
      <c r="BE286" s="157"/>
      <c r="BF286" s="157"/>
      <c r="BG286" s="157"/>
      <c r="BH286" s="157"/>
      <c r="BI286" s="157"/>
      <c r="BM286" s="157"/>
      <c r="BN286" s="157"/>
      <c r="BO286" s="157"/>
      <c r="BP286" s="157"/>
      <c r="BQ286" s="157"/>
      <c r="BR286" s="157"/>
    </row>
    <row r="287" spans="11:70">
      <c r="K287" s="158"/>
      <c r="L287" s="157"/>
      <c r="M287" s="157"/>
      <c r="N287" s="157"/>
      <c r="O287" s="157"/>
      <c r="P287" s="157"/>
      <c r="T287" s="157"/>
      <c r="U287" s="157"/>
      <c r="V287" s="157"/>
      <c r="W287" s="157"/>
      <c r="X287" s="157"/>
      <c r="Y287" s="157"/>
      <c r="AC287" s="157"/>
      <c r="AD287" s="157"/>
      <c r="AE287" s="157"/>
      <c r="AF287" s="157"/>
      <c r="AG287" s="157"/>
      <c r="AH287" s="157"/>
      <c r="AL287" s="157"/>
      <c r="AM287" s="157"/>
      <c r="AN287" s="157"/>
      <c r="AO287" s="157"/>
      <c r="AP287" s="157"/>
      <c r="AQ287" s="157"/>
      <c r="AU287" s="157"/>
      <c r="AV287" s="157"/>
      <c r="AW287" s="157"/>
      <c r="AX287" s="157"/>
      <c r="AY287" s="157"/>
      <c r="AZ287" s="157"/>
      <c r="BD287" s="157"/>
      <c r="BE287" s="157"/>
      <c r="BF287" s="157"/>
      <c r="BG287" s="157"/>
      <c r="BH287" s="157"/>
      <c r="BI287" s="157"/>
      <c r="BM287" s="157"/>
      <c r="BN287" s="157"/>
      <c r="BO287" s="157"/>
      <c r="BP287" s="157"/>
      <c r="BQ287" s="157"/>
      <c r="BR287" s="157"/>
    </row>
    <row r="288" spans="11:70">
      <c r="K288" s="157"/>
      <c r="L288" s="157"/>
      <c r="M288" s="157"/>
      <c r="N288" s="157"/>
      <c r="O288" s="157"/>
      <c r="P288" s="157"/>
      <c r="T288" s="157"/>
      <c r="U288" s="157"/>
      <c r="V288" s="157"/>
      <c r="W288" s="157"/>
      <c r="X288" s="157"/>
      <c r="Y288" s="157"/>
      <c r="AC288" s="157"/>
      <c r="AD288" s="157"/>
      <c r="AE288" s="157"/>
      <c r="AF288" s="157"/>
      <c r="AG288" s="157"/>
      <c r="AH288" s="157"/>
      <c r="AL288" s="157"/>
      <c r="AM288" s="157"/>
      <c r="AN288" s="157"/>
      <c r="AO288" s="157"/>
      <c r="AP288" s="157"/>
      <c r="AQ288" s="157"/>
      <c r="AU288" s="157"/>
      <c r="AV288" s="157"/>
      <c r="AW288" s="157"/>
      <c r="AX288" s="157"/>
      <c r="AY288" s="157"/>
      <c r="AZ288" s="157"/>
      <c r="BD288" s="157"/>
      <c r="BE288" s="157"/>
      <c r="BF288" s="157"/>
      <c r="BG288" s="157"/>
      <c r="BH288" s="157"/>
      <c r="BI288" s="157"/>
      <c r="BM288" s="157"/>
      <c r="BN288" s="157"/>
      <c r="BO288" s="157"/>
      <c r="BP288" s="157"/>
      <c r="BQ288" s="157"/>
      <c r="BR288" s="157"/>
    </row>
    <row r="289" spans="11:70">
      <c r="K289" s="157"/>
      <c r="L289" s="157"/>
      <c r="M289" s="157"/>
      <c r="N289" s="157"/>
      <c r="O289" s="157"/>
      <c r="P289" s="157"/>
      <c r="T289" s="157"/>
      <c r="U289" s="157"/>
      <c r="V289" s="157"/>
      <c r="W289" s="157"/>
      <c r="X289" s="157"/>
      <c r="Y289" s="157"/>
      <c r="AC289" s="157"/>
      <c r="AD289" s="157"/>
      <c r="AE289" s="157"/>
      <c r="AF289" s="157"/>
      <c r="AG289" s="157"/>
      <c r="AH289" s="157"/>
      <c r="AL289" s="157"/>
      <c r="AM289" s="157"/>
      <c r="AN289" s="157"/>
      <c r="AO289" s="157"/>
      <c r="AP289" s="157"/>
      <c r="AQ289" s="157"/>
      <c r="AU289" s="157"/>
      <c r="AV289" s="157"/>
      <c r="AW289" s="157"/>
      <c r="AX289" s="157"/>
      <c r="AY289" s="157"/>
      <c r="AZ289" s="157"/>
      <c r="BD289" s="157"/>
      <c r="BE289" s="157"/>
      <c r="BF289" s="157"/>
      <c r="BG289" s="157"/>
      <c r="BH289" s="157"/>
      <c r="BI289" s="157"/>
      <c r="BM289" s="157"/>
      <c r="BN289" s="157"/>
      <c r="BO289" s="157"/>
      <c r="BP289" s="157"/>
      <c r="BQ289" s="157"/>
      <c r="BR289" s="157"/>
    </row>
    <row r="290" spans="11:70">
      <c r="K290" s="157"/>
      <c r="L290" s="157"/>
      <c r="M290" s="157"/>
      <c r="N290" s="157"/>
      <c r="O290" s="157"/>
      <c r="P290" s="157"/>
      <c r="T290" s="157"/>
      <c r="U290" s="157"/>
      <c r="V290" s="157"/>
      <c r="W290" s="157"/>
      <c r="X290" s="157"/>
      <c r="Y290" s="157"/>
      <c r="AC290" s="157"/>
      <c r="AD290" s="157"/>
      <c r="AE290" s="157"/>
      <c r="AF290" s="157"/>
      <c r="AG290" s="157"/>
      <c r="AH290" s="157"/>
      <c r="AL290" s="157"/>
      <c r="AM290" s="157"/>
      <c r="AN290" s="157"/>
      <c r="AO290" s="157"/>
      <c r="AP290" s="157"/>
      <c r="AQ290" s="157"/>
      <c r="AU290" s="157"/>
      <c r="AV290" s="157"/>
      <c r="AW290" s="157"/>
      <c r="AX290" s="157"/>
      <c r="AY290" s="157"/>
      <c r="AZ290" s="157"/>
      <c r="BD290" s="157"/>
      <c r="BE290" s="157"/>
      <c r="BF290" s="157"/>
      <c r="BG290" s="157"/>
      <c r="BH290" s="157"/>
      <c r="BI290" s="157"/>
      <c r="BM290" s="157"/>
      <c r="BN290" s="157"/>
      <c r="BO290" s="157"/>
      <c r="BP290" s="157"/>
      <c r="BQ290" s="157"/>
      <c r="BR290" s="157"/>
    </row>
    <row r="291" spans="11:70">
      <c r="K291" s="158"/>
      <c r="L291" s="157"/>
      <c r="M291" s="157"/>
      <c r="N291" s="157"/>
      <c r="O291" s="157"/>
      <c r="P291" s="157"/>
      <c r="T291" s="157"/>
      <c r="U291" s="157"/>
      <c r="V291" s="157"/>
      <c r="W291" s="157"/>
      <c r="X291" s="157"/>
      <c r="Y291" s="157"/>
      <c r="AC291" s="157"/>
      <c r="AD291" s="157"/>
      <c r="AE291" s="157"/>
      <c r="AF291" s="157"/>
      <c r="AG291" s="157"/>
      <c r="AH291" s="157"/>
      <c r="AL291" s="157"/>
      <c r="AM291" s="157"/>
      <c r="AN291" s="157"/>
      <c r="AO291" s="157"/>
      <c r="AP291" s="157"/>
      <c r="AQ291" s="157"/>
      <c r="AU291" s="157"/>
      <c r="AV291" s="157"/>
      <c r="AW291" s="157"/>
      <c r="AX291" s="157"/>
      <c r="AY291" s="157"/>
      <c r="AZ291" s="157"/>
      <c r="BD291" s="157"/>
      <c r="BE291" s="157"/>
      <c r="BF291" s="157"/>
      <c r="BG291" s="157"/>
      <c r="BH291" s="157"/>
      <c r="BI291" s="157"/>
      <c r="BM291" s="157"/>
      <c r="BN291" s="157"/>
      <c r="BO291" s="157"/>
      <c r="BP291" s="157"/>
      <c r="BQ291" s="157"/>
      <c r="BR291" s="157"/>
    </row>
    <row r="292" spans="11:70">
      <c r="K292" s="157"/>
      <c r="L292" s="157"/>
      <c r="M292" s="157"/>
      <c r="N292" s="157"/>
      <c r="O292" s="157"/>
      <c r="P292" s="157"/>
      <c r="T292" s="157"/>
      <c r="U292" s="157"/>
      <c r="V292" s="157"/>
      <c r="W292" s="157"/>
      <c r="X292" s="157"/>
      <c r="Y292" s="157"/>
      <c r="AC292" s="157"/>
      <c r="AD292" s="157"/>
      <c r="AE292" s="157"/>
      <c r="AF292" s="157"/>
      <c r="AG292" s="157"/>
      <c r="AH292" s="157"/>
      <c r="AL292" s="157"/>
      <c r="AM292" s="157"/>
      <c r="AN292" s="157"/>
      <c r="AO292" s="157"/>
      <c r="AP292" s="157"/>
      <c r="AQ292" s="157"/>
      <c r="AU292" s="157"/>
      <c r="AV292" s="157"/>
      <c r="AW292" s="157"/>
      <c r="AX292" s="157"/>
      <c r="AY292" s="157"/>
      <c r="AZ292" s="157"/>
      <c r="BD292" s="157"/>
      <c r="BE292" s="157"/>
      <c r="BF292" s="157"/>
      <c r="BG292" s="157"/>
      <c r="BH292" s="157"/>
      <c r="BI292" s="157"/>
      <c r="BM292" s="157"/>
      <c r="BN292" s="157"/>
      <c r="BO292" s="157"/>
      <c r="BP292" s="157"/>
      <c r="BQ292" s="157"/>
      <c r="BR292" s="157"/>
    </row>
    <row r="293" spans="11:70">
      <c r="K293" s="157"/>
      <c r="L293" s="157"/>
      <c r="M293" s="157"/>
      <c r="N293" s="157"/>
      <c r="O293" s="157"/>
      <c r="P293" s="157"/>
      <c r="T293" s="157"/>
      <c r="U293" s="157"/>
      <c r="V293" s="157"/>
      <c r="W293" s="157"/>
      <c r="X293" s="157"/>
      <c r="Y293" s="157"/>
      <c r="AC293" s="157"/>
      <c r="AD293" s="157"/>
      <c r="AE293" s="157"/>
      <c r="AF293" s="157"/>
      <c r="AG293" s="157"/>
      <c r="AH293" s="157"/>
      <c r="AL293" s="157"/>
      <c r="AM293" s="157"/>
      <c r="AN293" s="157"/>
      <c r="AO293" s="157"/>
      <c r="AP293" s="157"/>
      <c r="AQ293" s="157"/>
      <c r="AU293" s="157"/>
      <c r="AV293" s="157"/>
      <c r="AW293" s="157"/>
      <c r="AX293" s="157"/>
      <c r="AY293" s="157"/>
      <c r="AZ293" s="157"/>
      <c r="BD293" s="157"/>
      <c r="BE293" s="157"/>
      <c r="BF293" s="157"/>
      <c r="BG293" s="157"/>
      <c r="BH293" s="157"/>
      <c r="BI293" s="157"/>
      <c r="BM293" s="157"/>
      <c r="BN293" s="157"/>
      <c r="BO293" s="157"/>
      <c r="BP293" s="157"/>
      <c r="BQ293" s="157"/>
      <c r="BR293" s="157"/>
    </row>
    <row r="294" spans="11:70">
      <c r="K294" s="157"/>
      <c r="L294" s="157"/>
      <c r="M294" s="157"/>
      <c r="N294" s="157"/>
      <c r="O294" s="157"/>
      <c r="P294" s="157"/>
      <c r="T294" s="157"/>
      <c r="U294" s="157"/>
      <c r="V294" s="157"/>
      <c r="W294" s="157"/>
      <c r="X294" s="157"/>
      <c r="Y294" s="157"/>
      <c r="AC294" s="157"/>
      <c r="AD294" s="157"/>
      <c r="AE294" s="157"/>
      <c r="AF294" s="157"/>
      <c r="AG294" s="157"/>
      <c r="AH294" s="157"/>
      <c r="AL294" s="157"/>
      <c r="AM294" s="157"/>
      <c r="AN294" s="157"/>
      <c r="AO294" s="157"/>
      <c r="AP294" s="157"/>
      <c r="AQ294" s="157"/>
      <c r="AU294" s="157"/>
      <c r="AV294" s="157"/>
      <c r="AW294" s="157"/>
      <c r="AX294" s="157"/>
      <c r="AY294" s="157"/>
      <c r="AZ294" s="157"/>
      <c r="BD294" s="157"/>
      <c r="BE294" s="157"/>
      <c r="BF294" s="157"/>
      <c r="BG294" s="157"/>
      <c r="BH294" s="157"/>
      <c r="BI294" s="157"/>
      <c r="BM294" s="157"/>
      <c r="BN294" s="157"/>
      <c r="BO294" s="157"/>
      <c r="BP294" s="157"/>
      <c r="BQ294" s="157"/>
      <c r="BR294" s="157"/>
    </row>
    <row r="295" spans="11:70">
      <c r="K295" s="158"/>
      <c r="L295" s="157"/>
      <c r="M295" s="157"/>
      <c r="N295" s="157"/>
      <c r="O295" s="157"/>
      <c r="P295" s="157"/>
      <c r="T295" s="157"/>
      <c r="U295" s="157"/>
      <c r="V295" s="157"/>
      <c r="W295" s="157"/>
      <c r="X295" s="157"/>
      <c r="Y295" s="157"/>
      <c r="AC295" s="157"/>
      <c r="AD295" s="157"/>
      <c r="AE295" s="157"/>
      <c r="AF295" s="157"/>
      <c r="AG295" s="157"/>
      <c r="AH295" s="157"/>
      <c r="AL295" s="157"/>
      <c r="AM295" s="157"/>
      <c r="AN295" s="157"/>
      <c r="AO295" s="157"/>
      <c r="AP295" s="157"/>
      <c r="AQ295" s="157"/>
      <c r="AU295" s="157"/>
      <c r="AV295" s="157"/>
      <c r="AW295" s="157"/>
      <c r="AX295" s="157"/>
      <c r="AY295" s="157"/>
      <c r="AZ295" s="157"/>
      <c r="BD295" s="157"/>
      <c r="BE295" s="157"/>
      <c r="BF295" s="157"/>
      <c r="BG295" s="157"/>
      <c r="BH295" s="157"/>
      <c r="BI295" s="157"/>
      <c r="BM295" s="157"/>
      <c r="BN295" s="157"/>
      <c r="BO295" s="157"/>
      <c r="BP295" s="157"/>
      <c r="BQ295" s="157"/>
      <c r="BR295" s="157"/>
    </row>
    <row r="296" spans="11:70">
      <c r="K296" s="157"/>
      <c r="L296" s="157"/>
      <c r="M296" s="157"/>
      <c r="N296" s="157"/>
      <c r="O296" s="157"/>
      <c r="P296" s="157"/>
      <c r="T296" s="157"/>
      <c r="U296" s="157"/>
      <c r="V296" s="157"/>
      <c r="W296" s="157"/>
      <c r="X296" s="157"/>
      <c r="Y296" s="157"/>
      <c r="AC296" s="157"/>
      <c r="AD296" s="157"/>
      <c r="AE296" s="157"/>
      <c r="AF296" s="157"/>
      <c r="AG296" s="157"/>
      <c r="AH296" s="157"/>
      <c r="AL296" s="157"/>
      <c r="AM296" s="157"/>
      <c r="AN296" s="157"/>
      <c r="AO296" s="157"/>
      <c r="AP296" s="157"/>
      <c r="AQ296" s="157"/>
      <c r="AU296" s="157"/>
      <c r="AV296" s="157"/>
      <c r="AW296" s="157"/>
      <c r="AX296" s="157"/>
      <c r="AY296" s="157"/>
      <c r="AZ296" s="157"/>
      <c r="BD296" s="157"/>
      <c r="BE296" s="157"/>
      <c r="BF296" s="157"/>
      <c r="BG296" s="157"/>
      <c r="BH296" s="157"/>
      <c r="BI296" s="157"/>
      <c r="BM296" s="157"/>
      <c r="BN296" s="157"/>
      <c r="BO296" s="157"/>
      <c r="BP296" s="157"/>
      <c r="BQ296" s="157"/>
      <c r="BR296" s="157"/>
    </row>
    <row r="297" spans="11:70">
      <c r="K297" s="157"/>
      <c r="L297" s="157"/>
      <c r="M297" s="157"/>
      <c r="N297" s="157"/>
      <c r="O297" s="157"/>
      <c r="P297" s="157"/>
      <c r="T297" s="157"/>
      <c r="U297" s="157"/>
      <c r="V297" s="157"/>
      <c r="W297" s="157"/>
      <c r="X297" s="157"/>
      <c r="Y297" s="157"/>
      <c r="AC297" s="157"/>
      <c r="AD297" s="157"/>
      <c r="AE297" s="157"/>
      <c r="AF297" s="157"/>
      <c r="AG297" s="157"/>
      <c r="AH297" s="157"/>
      <c r="AL297" s="157"/>
      <c r="AM297" s="157"/>
      <c r="AN297" s="157"/>
      <c r="AO297" s="157"/>
      <c r="AP297" s="157"/>
      <c r="AQ297" s="157"/>
      <c r="AU297" s="157"/>
      <c r="AV297" s="157"/>
      <c r="AW297" s="157"/>
      <c r="AX297" s="157"/>
      <c r="AY297" s="157"/>
      <c r="AZ297" s="157"/>
      <c r="BD297" s="157"/>
      <c r="BE297" s="157"/>
      <c r="BF297" s="157"/>
      <c r="BG297" s="157"/>
      <c r="BH297" s="157"/>
      <c r="BI297" s="157"/>
      <c r="BM297" s="157"/>
      <c r="BN297" s="157"/>
      <c r="BO297" s="157"/>
      <c r="BP297" s="157"/>
      <c r="BQ297" s="157"/>
      <c r="BR297" s="157"/>
    </row>
    <row r="298" spans="11:70">
      <c r="K298" s="157"/>
      <c r="L298" s="157"/>
      <c r="M298" s="157"/>
      <c r="N298" s="157"/>
      <c r="O298" s="157"/>
      <c r="P298" s="157"/>
      <c r="T298" s="157"/>
      <c r="U298" s="157"/>
      <c r="V298" s="157"/>
      <c r="W298" s="157"/>
      <c r="X298" s="157"/>
      <c r="Y298" s="157"/>
      <c r="AC298" s="157"/>
      <c r="AD298" s="157"/>
      <c r="AE298" s="157"/>
      <c r="AF298" s="157"/>
      <c r="AG298" s="157"/>
      <c r="AH298" s="157"/>
      <c r="AL298" s="157"/>
      <c r="AM298" s="157"/>
      <c r="AN298" s="157"/>
      <c r="AO298" s="157"/>
      <c r="AP298" s="157"/>
      <c r="AQ298" s="157"/>
      <c r="AU298" s="157"/>
      <c r="AV298" s="157"/>
      <c r="AW298" s="157"/>
      <c r="AX298" s="157"/>
      <c r="AY298" s="157"/>
      <c r="AZ298" s="157"/>
      <c r="BD298" s="157"/>
      <c r="BE298" s="157"/>
      <c r="BF298" s="157"/>
      <c r="BG298" s="157"/>
      <c r="BH298" s="157"/>
      <c r="BI298" s="157"/>
      <c r="BM298" s="157"/>
      <c r="BN298" s="157"/>
      <c r="BO298" s="157"/>
      <c r="BP298" s="157"/>
      <c r="BQ298" s="157"/>
      <c r="BR298" s="157"/>
    </row>
    <row r="299" spans="11:70">
      <c r="K299" s="158"/>
      <c r="L299" s="157"/>
      <c r="M299" s="157"/>
      <c r="N299" s="157"/>
      <c r="O299" s="157"/>
      <c r="P299" s="157"/>
      <c r="T299" s="157"/>
      <c r="U299" s="157"/>
      <c r="V299" s="157"/>
      <c r="W299" s="157"/>
      <c r="X299" s="157"/>
      <c r="Y299" s="157"/>
      <c r="AC299" s="157"/>
      <c r="AD299" s="157"/>
      <c r="AE299" s="157"/>
      <c r="AF299" s="157"/>
      <c r="AG299" s="157"/>
      <c r="AH299" s="157"/>
      <c r="AL299" s="157"/>
      <c r="AM299" s="157"/>
      <c r="AN299" s="157"/>
      <c r="AO299" s="157"/>
      <c r="AP299" s="157"/>
      <c r="AQ299" s="157"/>
      <c r="AU299" s="157"/>
      <c r="AV299" s="157"/>
      <c r="AW299" s="157"/>
      <c r="AX299" s="157"/>
      <c r="AY299" s="157"/>
      <c r="AZ299" s="157"/>
      <c r="BD299" s="157"/>
      <c r="BE299" s="157"/>
      <c r="BF299" s="157"/>
      <c r="BG299" s="157"/>
      <c r="BH299" s="157"/>
      <c r="BI299" s="157"/>
      <c r="BM299" s="157"/>
      <c r="BN299" s="157"/>
      <c r="BO299" s="157"/>
      <c r="BP299" s="157"/>
      <c r="BQ299" s="157"/>
      <c r="BR299" s="157"/>
    </row>
    <row r="300" spans="11:70">
      <c r="K300" s="157"/>
      <c r="L300" s="157"/>
      <c r="M300" s="157"/>
      <c r="N300" s="157"/>
      <c r="O300" s="157"/>
      <c r="P300" s="157"/>
      <c r="T300" s="157"/>
      <c r="U300" s="157"/>
      <c r="V300" s="157"/>
      <c r="W300" s="157"/>
      <c r="X300" s="157"/>
      <c r="Y300" s="157"/>
      <c r="AC300" s="157"/>
      <c r="AD300" s="157"/>
      <c r="AE300" s="157"/>
      <c r="AF300" s="157"/>
      <c r="AG300" s="157"/>
      <c r="AH300" s="157"/>
      <c r="AL300" s="157"/>
      <c r="AM300" s="157"/>
      <c r="AN300" s="157"/>
      <c r="AO300" s="157"/>
      <c r="AP300" s="157"/>
      <c r="AQ300" s="157"/>
      <c r="AU300" s="157"/>
      <c r="AV300" s="157"/>
      <c r="AW300" s="157"/>
      <c r="AX300" s="157"/>
      <c r="AY300" s="157"/>
      <c r="AZ300" s="157"/>
      <c r="BD300" s="157"/>
      <c r="BE300" s="157"/>
      <c r="BF300" s="157"/>
      <c r="BG300" s="157"/>
      <c r="BH300" s="157"/>
      <c r="BI300" s="157"/>
      <c r="BM300" s="157"/>
      <c r="BN300" s="157"/>
      <c r="BO300" s="157"/>
      <c r="BP300" s="157"/>
      <c r="BQ300" s="157"/>
      <c r="BR300" s="157"/>
    </row>
    <row r="301" spans="11:70">
      <c r="K301" s="157"/>
      <c r="L301" s="157"/>
      <c r="M301" s="157"/>
      <c r="N301" s="157"/>
      <c r="O301" s="157"/>
      <c r="P301" s="157"/>
      <c r="T301" s="157"/>
      <c r="U301" s="157"/>
      <c r="V301" s="157"/>
      <c r="W301" s="157"/>
      <c r="X301" s="157"/>
      <c r="Y301" s="157"/>
      <c r="AC301" s="157"/>
      <c r="AD301" s="157"/>
      <c r="AE301" s="157"/>
      <c r="AF301" s="157"/>
      <c r="AG301" s="157"/>
      <c r="AH301" s="157"/>
      <c r="AL301" s="157"/>
      <c r="AM301" s="157"/>
      <c r="AN301" s="157"/>
      <c r="AO301" s="157"/>
      <c r="AP301" s="157"/>
      <c r="AQ301" s="157"/>
      <c r="AU301" s="157"/>
      <c r="AV301" s="157"/>
      <c r="AW301" s="157"/>
      <c r="AX301" s="157"/>
      <c r="AY301" s="157"/>
      <c r="AZ301" s="157"/>
      <c r="BD301" s="157"/>
      <c r="BE301" s="157"/>
      <c r="BF301" s="157"/>
      <c r="BG301" s="157"/>
      <c r="BH301" s="157"/>
      <c r="BI301" s="157"/>
      <c r="BM301" s="157"/>
      <c r="BN301" s="157"/>
      <c r="BO301" s="157"/>
      <c r="BP301" s="157"/>
      <c r="BQ301" s="157"/>
      <c r="BR301" s="157"/>
    </row>
    <row r="302" spans="11:70">
      <c r="K302" s="157"/>
      <c r="L302" s="157"/>
      <c r="M302" s="157"/>
      <c r="N302" s="157"/>
      <c r="O302" s="157"/>
      <c r="P302" s="157"/>
      <c r="T302" s="157"/>
      <c r="U302" s="157"/>
      <c r="V302" s="157"/>
      <c r="W302" s="157"/>
      <c r="X302" s="157"/>
      <c r="Y302" s="157"/>
      <c r="AC302" s="157"/>
      <c r="AD302" s="157"/>
      <c r="AE302" s="157"/>
      <c r="AF302" s="157"/>
      <c r="AG302" s="157"/>
      <c r="AH302" s="157"/>
      <c r="AL302" s="157"/>
      <c r="AM302" s="157"/>
      <c r="AN302" s="157"/>
      <c r="AO302" s="157"/>
      <c r="AP302" s="157"/>
      <c r="AQ302" s="157"/>
      <c r="AU302" s="157"/>
      <c r="AV302" s="157"/>
      <c r="AW302" s="157"/>
      <c r="AX302" s="157"/>
      <c r="AY302" s="157"/>
      <c r="AZ302" s="157"/>
      <c r="BD302" s="157"/>
      <c r="BE302" s="157"/>
      <c r="BF302" s="157"/>
      <c r="BG302" s="157"/>
      <c r="BH302" s="157"/>
      <c r="BI302" s="157"/>
      <c r="BM302" s="157"/>
      <c r="BN302" s="157"/>
      <c r="BO302" s="157"/>
      <c r="BP302" s="157"/>
      <c r="BQ302" s="157"/>
      <c r="BR302" s="157"/>
    </row>
    <row r="303" spans="11:70">
      <c r="K303" s="158"/>
      <c r="L303" s="157"/>
      <c r="M303" s="157"/>
      <c r="N303" s="157"/>
      <c r="O303" s="157"/>
      <c r="P303" s="157"/>
      <c r="T303" s="157"/>
      <c r="U303" s="157"/>
      <c r="V303" s="157"/>
      <c r="W303" s="157"/>
      <c r="X303" s="157"/>
      <c r="Y303" s="157"/>
      <c r="AC303" s="157"/>
      <c r="AD303" s="157"/>
      <c r="AE303" s="157"/>
      <c r="AF303" s="157"/>
      <c r="AG303" s="157"/>
      <c r="AH303" s="157"/>
      <c r="AL303" s="157"/>
      <c r="AM303" s="157"/>
      <c r="AN303" s="157"/>
      <c r="AO303" s="157"/>
      <c r="AP303" s="157"/>
      <c r="AQ303" s="157"/>
      <c r="AU303" s="157"/>
      <c r="AV303" s="157"/>
      <c r="AW303" s="157"/>
      <c r="AX303" s="157"/>
      <c r="AY303" s="157"/>
      <c r="AZ303" s="157"/>
      <c r="BD303" s="157"/>
      <c r="BE303" s="157"/>
      <c r="BF303" s="157"/>
      <c r="BG303" s="157"/>
      <c r="BH303" s="157"/>
      <c r="BI303" s="157"/>
      <c r="BM303" s="157"/>
      <c r="BN303" s="157"/>
      <c r="BO303" s="157"/>
      <c r="BP303" s="157"/>
      <c r="BQ303" s="157"/>
      <c r="BR303" s="157"/>
    </row>
    <row r="304" spans="11:70">
      <c r="K304" s="157"/>
      <c r="L304" s="157"/>
      <c r="M304" s="157"/>
      <c r="N304" s="157"/>
      <c r="O304" s="157"/>
      <c r="P304" s="157"/>
      <c r="T304" s="157"/>
      <c r="U304" s="157"/>
      <c r="V304" s="157"/>
      <c r="W304" s="157"/>
      <c r="X304" s="157"/>
      <c r="Y304" s="157"/>
      <c r="AC304" s="157"/>
      <c r="AD304" s="157"/>
      <c r="AE304" s="157"/>
      <c r="AF304" s="157"/>
      <c r="AG304" s="157"/>
      <c r="AH304" s="157"/>
      <c r="AL304" s="157"/>
      <c r="AM304" s="157"/>
      <c r="AN304" s="157"/>
      <c r="AO304" s="157"/>
      <c r="AP304" s="157"/>
      <c r="AQ304" s="157"/>
      <c r="AU304" s="157"/>
      <c r="AV304" s="157"/>
      <c r="AW304" s="157"/>
      <c r="AX304" s="157"/>
      <c r="AY304" s="157"/>
      <c r="AZ304" s="157"/>
      <c r="BD304" s="157"/>
      <c r="BE304" s="157"/>
      <c r="BF304" s="157"/>
      <c r="BG304" s="157"/>
      <c r="BH304" s="157"/>
      <c r="BI304" s="157"/>
      <c r="BM304" s="157"/>
      <c r="BN304" s="157"/>
      <c r="BO304" s="157"/>
      <c r="BP304" s="157"/>
      <c r="BQ304" s="157"/>
      <c r="BR304" s="157"/>
    </row>
    <row r="305" spans="11:70">
      <c r="K305" s="157"/>
      <c r="L305" s="157"/>
      <c r="M305" s="157"/>
      <c r="N305" s="157"/>
      <c r="O305" s="157"/>
      <c r="P305" s="157"/>
      <c r="T305" s="157"/>
      <c r="U305" s="157"/>
      <c r="V305" s="157"/>
      <c r="W305" s="157"/>
      <c r="X305" s="157"/>
      <c r="Y305" s="157"/>
      <c r="AC305" s="157"/>
      <c r="AD305" s="157"/>
      <c r="AE305" s="157"/>
      <c r="AF305" s="157"/>
      <c r="AG305" s="157"/>
      <c r="AH305" s="157"/>
      <c r="AL305" s="157"/>
      <c r="AM305" s="157"/>
      <c r="AN305" s="157"/>
      <c r="AO305" s="157"/>
      <c r="AP305" s="157"/>
      <c r="AQ305" s="157"/>
      <c r="AU305" s="157"/>
      <c r="AV305" s="157"/>
      <c r="AW305" s="157"/>
      <c r="AX305" s="157"/>
      <c r="AY305" s="157"/>
      <c r="AZ305" s="157"/>
      <c r="BD305" s="157"/>
      <c r="BE305" s="157"/>
      <c r="BF305" s="157"/>
      <c r="BG305" s="157"/>
      <c r="BH305" s="157"/>
      <c r="BI305" s="157"/>
      <c r="BM305" s="157"/>
      <c r="BN305" s="157"/>
      <c r="BO305" s="157"/>
      <c r="BP305" s="157"/>
      <c r="BQ305" s="157"/>
      <c r="BR305" s="157"/>
    </row>
    <row r="306" spans="11:70">
      <c r="K306" s="157"/>
      <c r="L306" s="157"/>
      <c r="M306" s="157"/>
      <c r="N306" s="157"/>
      <c r="O306" s="157"/>
      <c r="P306" s="157"/>
      <c r="T306" s="157"/>
      <c r="U306" s="157"/>
      <c r="V306" s="157"/>
      <c r="W306" s="157"/>
      <c r="X306" s="157"/>
      <c r="Y306" s="157"/>
      <c r="AC306" s="157"/>
      <c r="AD306" s="157"/>
      <c r="AE306" s="157"/>
      <c r="AF306" s="157"/>
      <c r="AG306" s="157"/>
      <c r="AH306" s="157"/>
      <c r="AL306" s="157"/>
      <c r="AM306" s="157"/>
      <c r="AN306" s="157"/>
      <c r="AO306" s="157"/>
      <c r="AP306" s="157"/>
      <c r="AQ306" s="157"/>
      <c r="AU306" s="157"/>
      <c r="AV306" s="157"/>
      <c r="AW306" s="157"/>
      <c r="AX306" s="157"/>
      <c r="AY306" s="157"/>
      <c r="AZ306" s="157"/>
      <c r="BD306" s="157"/>
      <c r="BE306" s="157"/>
      <c r="BF306" s="157"/>
      <c r="BG306" s="157"/>
      <c r="BH306" s="157"/>
      <c r="BI306" s="157"/>
      <c r="BM306" s="157"/>
      <c r="BN306" s="157"/>
      <c r="BO306" s="157"/>
      <c r="BP306" s="157"/>
      <c r="BQ306" s="157"/>
      <c r="BR306" s="157"/>
    </row>
    <row r="307" spans="11:70">
      <c r="K307" s="158"/>
      <c r="L307" s="157"/>
      <c r="M307" s="157"/>
      <c r="N307" s="157"/>
      <c r="O307" s="157"/>
      <c r="P307" s="157"/>
      <c r="T307" s="157"/>
      <c r="U307" s="157"/>
      <c r="V307" s="157"/>
      <c r="W307" s="157"/>
      <c r="X307" s="157"/>
      <c r="Y307" s="157"/>
      <c r="AC307" s="157"/>
      <c r="AD307" s="157"/>
      <c r="AE307" s="157"/>
      <c r="AF307" s="157"/>
      <c r="AG307" s="157"/>
      <c r="AH307" s="157"/>
      <c r="AL307" s="157"/>
      <c r="AM307" s="157"/>
      <c r="AN307" s="157"/>
      <c r="AO307" s="157"/>
      <c r="AP307" s="157"/>
      <c r="AQ307" s="157"/>
      <c r="AU307" s="157"/>
      <c r="AV307" s="157"/>
      <c r="AW307" s="157"/>
      <c r="AX307" s="157"/>
      <c r="AY307" s="157"/>
      <c r="AZ307" s="157"/>
      <c r="BD307" s="157"/>
      <c r="BE307" s="157"/>
      <c r="BF307" s="157"/>
      <c r="BG307" s="157"/>
      <c r="BH307" s="157"/>
      <c r="BI307" s="157"/>
      <c r="BM307" s="157"/>
      <c r="BN307" s="157"/>
      <c r="BO307" s="157"/>
      <c r="BP307" s="157"/>
      <c r="BQ307" s="157"/>
      <c r="BR307" s="157"/>
    </row>
    <row r="308" spans="11:70">
      <c r="K308" s="157"/>
      <c r="L308" s="157"/>
      <c r="M308" s="157"/>
      <c r="N308" s="157"/>
      <c r="O308" s="157"/>
      <c r="P308" s="157"/>
      <c r="T308" s="157"/>
      <c r="U308" s="157"/>
      <c r="V308" s="157"/>
      <c r="W308" s="157"/>
      <c r="X308" s="157"/>
      <c r="Y308" s="157"/>
      <c r="AC308" s="157"/>
      <c r="AD308" s="157"/>
      <c r="AE308" s="157"/>
      <c r="AF308" s="157"/>
      <c r="AG308" s="157"/>
      <c r="AH308" s="157"/>
      <c r="AL308" s="157"/>
      <c r="AM308" s="157"/>
      <c r="AN308" s="157"/>
      <c r="AO308" s="157"/>
      <c r="AP308" s="157"/>
      <c r="AQ308" s="157"/>
      <c r="AU308" s="157"/>
      <c r="AV308" s="157"/>
      <c r="AW308" s="157"/>
      <c r="AX308" s="157"/>
      <c r="AY308" s="157"/>
      <c r="AZ308" s="157"/>
      <c r="BD308" s="157"/>
      <c r="BE308" s="157"/>
      <c r="BF308" s="157"/>
      <c r="BG308" s="157"/>
      <c r="BH308" s="157"/>
      <c r="BI308" s="157"/>
      <c r="BM308" s="157"/>
      <c r="BN308" s="157"/>
      <c r="BO308" s="157"/>
      <c r="BP308" s="157"/>
      <c r="BQ308" s="157"/>
      <c r="BR308" s="157"/>
    </row>
    <row r="309" spans="11:70">
      <c r="K309" s="157"/>
      <c r="L309" s="157"/>
      <c r="M309" s="157"/>
      <c r="N309" s="157"/>
      <c r="O309" s="157"/>
      <c r="P309" s="157"/>
      <c r="T309" s="157"/>
      <c r="U309" s="157"/>
      <c r="V309" s="157"/>
      <c r="W309" s="157"/>
      <c r="X309" s="157"/>
      <c r="Y309" s="157"/>
      <c r="AC309" s="157"/>
      <c r="AD309" s="157"/>
      <c r="AE309" s="157"/>
      <c r="AF309" s="157"/>
      <c r="AG309" s="157"/>
      <c r="AH309" s="157"/>
      <c r="AL309" s="157"/>
      <c r="AM309" s="157"/>
      <c r="AN309" s="157"/>
      <c r="AO309" s="157"/>
      <c r="AP309" s="157"/>
      <c r="AQ309" s="157"/>
      <c r="AU309" s="157"/>
      <c r="AV309" s="157"/>
      <c r="AW309" s="157"/>
      <c r="AX309" s="157"/>
      <c r="AY309" s="157"/>
      <c r="AZ309" s="157"/>
      <c r="BD309" s="157"/>
      <c r="BE309" s="157"/>
      <c r="BF309" s="157"/>
      <c r="BG309" s="157"/>
      <c r="BH309" s="157"/>
      <c r="BI309" s="157"/>
      <c r="BM309" s="157"/>
      <c r="BN309" s="157"/>
      <c r="BO309" s="157"/>
      <c r="BP309" s="157"/>
      <c r="BQ309" s="157"/>
      <c r="BR309" s="157"/>
    </row>
    <row r="310" spans="11:70">
      <c r="K310" s="157"/>
      <c r="L310" s="157"/>
      <c r="M310" s="157"/>
      <c r="N310" s="157"/>
      <c r="O310" s="157"/>
      <c r="P310" s="157"/>
      <c r="T310" s="157"/>
      <c r="U310" s="157"/>
      <c r="V310" s="157"/>
      <c r="W310" s="157"/>
      <c r="X310" s="157"/>
      <c r="Y310" s="157"/>
      <c r="AC310" s="157"/>
      <c r="AD310" s="157"/>
      <c r="AE310" s="157"/>
      <c r="AF310" s="157"/>
      <c r="AG310" s="157"/>
      <c r="AH310" s="157"/>
      <c r="AL310" s="157"/>
      <c r="AM310" s="157"/>
      <c r="AN310" s="157"/>
      <c r="AO310" s="157"/>
      <c r="AP310" s="157"/>
      <c r="AQ310" s="157"/>
      <c r="AU310" s="157"/>
      <c r="AV310" s="157"/>
      <c r="AW310" s="157"/>
      <c r="AX310" s="157"/>
      <c r="AY310" s="157"/>
      <c r="AZ310" s="157"/>
      <c r="BD310" s="157"/>
      <c r="BE310" s="157"/>
      <c r="BF310" s="157"/>
      <c r="BG310" s="157"/>
      <c r="BH310" s="157"/>
      <c r="BI310" s="157"/>
      <c r="BM310" s="157"/>
      <c r="BN310" s="157"/>
      <c r="BO310" s="157"/>
      <c r="BP310" s="157"/>
      <c r="BQ310" s="157"/>
      <c r="BR310" s="157"/>
    </row>
    <row r="311" spans="11:70">
      <c r="K311" s="158"/>
      <c r="L311" s="157"/>
      <c r="M311" s="157"/>
      <c r="N311" s="157"/>
      <c r="O311" s="157"/>
      <c r="P311" s="157"/>
      <c r="T311" s="157"/>
      <c r="U311" s="157"/>
      <c r="V311" s="157"/>
      <c r="W311" s="157"/>
      <c r="X311" s="157"/>
      <c r="Y311" s="157"/>
      <c r="AC311" s="157"/>
      <c r="AD311" s="157"/>
      <c r="AE311" s="157"/>
      <c r="AF311" s="157"/>
      <c r="AG311" s="157"/>
      <c r="AH311" s="157"/>
      <c r="AL311" s="157"/>
      <c r="AM311" s="157"/>
      <c r="AN311" s="157"/>
      <c r="AO311" s="157"/>
      <c r="AP311" s="157"/>
      <c r="AQ311" s="157"/>
      <c r="AU311" s="157"/>
      <c r="AV311" s="157"/>
      <c r="AW311" s="157"/>
      <c r="AX311" s="157"/>
      <c r="AY311" s="157"/>
      <c r="AZ311" s="157"/>
      <c r="BD311" s="157"/>
      <c r="BE311" s="157"/>
      <c r="BF311" s="157"/>
      <c r="BG311" s="157"/>
      <c r="BH311" s="157"/>
      <c r="BI311" s="157"/>
      <c r="BM311" s="157"/>
      <c r="BN311" s="157"/>
      <c r="BO311" s="157"/>
      <c r="BP311" s="157"/>
      <c r="BQ311" s="157"/>
      <c r="BR311" s="157"/>
    </row>
    <row r="312" spans="11:70">
      <c r="K312" s="157"/>
      <c r="L312" s="157"/>
      <c r="M312" s="157"/>
      <c r="N312" s="157"/>
      <c r="O312" s="157"/>
      <c r="P312" s="157"/>
      <c r="T312" s="157"/>
      <c r="U312" s="157"/>
      <c r="V312" s="157"/>
      <c r="W312" s="157"/>
      <c r="X312" s="157"/>
      <c r="Y312" s="157"/>
      <c r="AC312" s="157"/>
      <c r="AD312" s="157"/>
      <c r="AE312" s="157"/>
      <c r="AF312" s="157"/>
      <c r="AG312" s="157"/>
      <c r="AH312" s="157"/>
      <c r="AL312" s="157"/>
      <c r="AM312" s="157"/>
      <c r="AN312" s="157"/>
      <c r="AO312" s="157"/>
      <c r="AP312" s="157"/>
      <c r="AQ312" s="157"/>
      <c r="AU312" s="157"/>
      <c r="AV312" s="157"/>
      <c r="AW312" s="157"/>
      <c r="AX312" s="157"/>
      <c r="AY312" s="157"/>
      <c r="AZ312" s="157"/>
      <c r="BD312" s="157"/>
      <c r="BE312" s="157"/>
      <c r="BF312" s="157"/>
      <c r="BG312" s="157"/>
      <c r="BH312" s="157"/>
      <c r="BI312" s="157"/>
      <c r="BM312" s="157"/>
      <c r="BN312" s="157"/>
      <c r="BO312" s="157"/>
      <c r="BP312" s="157"/>
      <c r="BQ312" s="157"/>
      <c r="BR312" s="157"/>
    </row>
    <row r="313" spans="11:70">
      <c r="K313" s="157"/>
      <c r="L313" s="157"/>
      <c r="M313" s="157"/>
      <c r="N313" s="157"/>
      <c r="O313" s="157"/>
      <c r="P313" s="157"/>
      <c r="T313" s="157"/>
      <c r="U313" s="157"/>
      <c r="V313" s="157"/>
      <c r="W313" s="157"/>
      <c r="X313" s="157"/>
      <c r="Y313" s="157"/>
      <c r="AC313" s="157"/>
      <c r="AD313" s="157"/>
      <c r="AE313" s="157"/>
      <c r="AF313" s="157"/>
      <c r="AG313" s="157"/>
      <c r="AH313" s="157"/>
      <c r="AL313" s="157"/>
      <c r="AM313" s="157"/>
      <c r="AN313" s="157"/>
      <c r="AO313" s="157"/>
      <c r="AP313" s="157"/>
      <c r="AQ313" s="157"/>
      <c r="AU313" s="157"/>
      <c r="AV313" s="157"/>
      <c r="AW313" s="157"/>
      <c r="AX313" s="157"/>
      <c r="AY313" s="157"/>
      <c r="AZ313" s="157"/>
      <c r="BD313" s="157"/>
      <c r="BE313" s="157"/>
      <c r="BF313" s="157"/>
      <c r="BG313" s="157"/>
      <c r="BH313" s="157"/>
      <c r="BI313" s="157"/>
      <c r="BM313" s="157"/>
      <c r="BN313" s="157"/>
      <c r="BO313" s="157"/>
      <c r="BP313" s="157"/>
      <c r="BQ313" s="157"/>
      <c r="BR313" s="157"/>
    </row>
    <row r="314" spans="11:70">
      <c r="K314" s="157"/>
      <c r="L314" s="157"/>
      <c r="M314" s="157"/>
      <c r="N314" s="157"/>
      <c r="O314" s="157"/>
      <c r="P314" s="157"/>
      <c r="T314" s="157"/>
      <c r="U314" s="157"/>
      <c r="V314" s="157"/>
      <c r="W314" s="157"/>
      <c r="X314" s="157"/>
      <c r="Y314" s="157"/>
      <c r="AC314" s="157"/>
      <c r="AD314" s="157"/>
      <c r="AE314" s="157"/>
      <c r="AF314" s="157"/>
      <c r="AG314" s="157"/>
      <c r="AH314" s="157"/>
      <c r="AL314" s="157"/>
      <c r="AM314" s="157"/>
      <c r="AN314" s="157"/>
      <c r="AO314" s="157"/>
      <c r="AP314" s="157"/>
      <c r="AQ314" s="157"/>
      <c r="AU314" s="157"/>
      <c r="AV314" s="157"/>
      <c r="AW314" s="157"/>
      <c r="AX314" s="157"/>
      <c r="AY314" s="157"/>
      <c r="AZ314" s="157"/>
      <c r="BD314" s="157"/>
      <c r="BE314" s="157"/>
      <c r="BF314" s="157"/>
      <c r="BG314" s="157"/>
      <c r="BH314" s="157"/>
      <c r="BI314" s="157"/>
      <c r="BM314" s="157"/>
      <c r="BN314" s="157"/>
      <c r="BO314" s="157"/>
      <c r="BP314" s="157"/>
      <c r="BQ314" s="157"/>
      <c r="BR314" s="157"/>
    </row>
    <row r="315" spans="11:70">
      <c r="K315" s="158"/>
      <c r="L315" s="157"/>
      <c r="M315" s="157"/>
      <c r="N315" s="157"/>
      <c r="O315" s="157"/>
      <c r="P315" s="157"/>
      <c r="T315" s="157"/>
      <c r="U315" s="157"/>
      <c r="V315" s="157"/>
      <c r="W315" s="157"/>
      <c r="X315" s="157"/>
      <c r="Y315" s="157"/>
      <c r="AC315" s="157"/>
      <c r="AD315" s="157"/>
      <c r="AE315" s="157"/>
      <c r="AF315" s="157"/>
      <c r="AG315" s="157"/>
      <c r="AH315" s="157"/>
      <c r="AL315" s="157"/>
      <c r="AM315" s="157"/>
      <c r="AN315" s="157"/>
      <c r="AO315" s="157"/>
      <c r="AP315" s="157"/>
      <c r="AQ315" s="157"/>
      <c r="AU315" s="157"/>
      <c r="AV315" s="157"/>
      <c r="AW315" s="157"/>
      <c r="AX315" s="157"/>
      <c r="AY315" s="157"/>
      <c r="AZ315" s="157"/>
      <c r="BD315" s="157"/>
      <c r="BE315" s="157"/>
      <c r="BF315" s="157"/>
      <c r="BG315" s="157"/>
      <c r="BH315" s="157"/>
      <c r="BI315" s="157"/>
      <c r="BM315" s="157"/>
      <c r="BN315" s="157"/>
      <c r="BO315" s="157"/>
      <c r="BP315" s="157"/>
      <c r="BQ315" s="157"/>
      <c r="BR315" s="157"/>
    </row>
    <row r="316" spans="11:70">
      <c r="K316" s="157"/>
      <c r="L316" s="157"/>
      <c r="M316" s="157"/>
      <c r="N316" s="157"/>
      <c r="O316" s="157"/>
      <c r="P316" s="157"/>
      <c r="T316" s="157"/>
      <c r="U316" s="157"/>
      <c r="V316" s="157"/>
      <c r="W316" s="157"/>
      <c r="X316" s="157"/>
      <c r="Y316" s="157"/>
      <c r="AC316" s="157"/>
      <c r="AD316" s="157"/>
      <c r="AE316" s="157"/>
      <c r="AF316" s="157"/>
      <c r="AG316" s="157"/>
      <c r="AH316" s="157"/>
      <c r="AL316" s="157"/>
      <c r="AM316" s="157"/>
      <c r="AN316" s="157"/>
      <c r="AO316" s="157"/>
      <c r="AP316" s="157"/>
      <c r="AQ316" s="157"/>
      <c r="AU316" s="157"/>
      <c r="AV316" s="157"/>
      <c r="AW316" s="157"/>
      <c r="AX316" s="157"/>
      <c r="AY316" s="157"/>
      <c r="AZ316" s="157"/>
      <c r="BD316" s="157"/>
      <c r="BE316" s="157"/>
      <c r="BF316" s="157"/>
      <c r="BG316" s="157"/>
      <c r="BH316" s="157"/>
      <c r="BI316" s="157"/>
      <c r="BM316" s="157"/>
      <c r="BN316" s="157"/>
      <c r="BO316" s="157"/>
      <c r="BP316" s="157"/>
      <c r="BQ316" s="157"/>
      <c r="BR316" s="157"/>
    </row>
    <row r="317" spans="11:70">
      <c r="K317" s="157"/>
      <c r="L317" s="157"/>
      <c r="M317" s="157"/>
      <c r="N317" s="157"/>
      <c r="O317" s="157"/>
      <c r="P317" s="157"/>
      <c r="T317" s="157"/>
      <c r="U317" s="157"/>
      <c r="V317" s="157"/>
      <c r="W317" s="157"/>
      <c r="X317" s="157"/>
      <c r="Y317" s="157"/>
      <c r="AC317" s="157"/>
      <c r="AD317" s="157"/>
      <c r="AE317" s="157"/>
      <c r="AF317" s="157"/>
      <c r="AG317" s="157"/>
      <c r="AH317" s="157"/>
      <c r="AL317" s="157"/>
      <c r="AM317" s="157"/>
      <c r="AN317" s="157"/>
      <c r="AO317" s="157"/>
      <c r="AP317" s="157"/>
      <c r="AQ317" s="157"/>
      <c r="AU317" s="157"/>
      <c r="AV317" s="157"/>
      <c r="AW317" s="157"/>
      <c r="AX317" s="157"/>
      <c r="AY317" s="157"/>
      <c r="AZ317" s="157"/>
      <c r="BD317" s="157"/>
      <c r="BE317" s="157"/>
      <c r="BF317" s="157"/>
      <c r="BG317" s="157"/>
      <c r="BH317" s="157"/>
      <c r="BI317" s="157"/>
      <c r="BM317" s="157"/>
      <c r="BN317" s="157"/>
      <c r="BO317" s="157"/>
      <c r="BP317" s="157"/>
      <c r="BQ317" s="157"/>
      <c r="BR317" s="157"/>
    </row>
    <row r="318" spans="11:70">
      <c r="K318" s="157"/>
      <c r="L318" s="157"/>
      <c r="M318" s="157"/>
      <c r="N318" s="157"/>
      <c r="O318" s="157"/>
      <c r="P318" s="157"/>
      <c r="T318" s="157"/>
      <c r="U318" s="157"/>
      <c r="V318" s="157"/>
      <c r="W318" s="157"/>
      <c r="X318" s="157"/>
      <c r="Y318" s="157"/>
      <c r="AC318" s="157"/>
      <c r="AD318" s="157"/>
      <c r="AE318" s="157"/>
      <c r="AF318" s="157"/>
      <c r="AG318" s="157"/>
      <c r="AH318" s="157"/>
      <c r="AL318" s="157"/>
      <c r="AM318" s="157"/>
      <c r="AN318" s="157"/>
      <c r="AO318" s="157"/>
      <c r="AP318" s="157"/>
      <c r="AQ318" s="157"/>
      <c r="AU318" s="157"/>
      <c r="AV318" s="157"/>
      <c r="AW318" s="157"/>
      <c r="AX318" s="157"/>
      <c r="AY318" s="157"/>
      <c r="AZ318" s="157"/>
      <c r="BD318" s="157"/>
      <c r="BE318" s="157"/>
      <c r="BF318" s="157"/>
      <c r="BG318" s="157"/>
      <c r="BH318" s="157"/>
      <c r="BI318" s="157"/>
      <c r="BM318" s="157"/>
      <c r="BN318" s="157"/>
      <c r="BO318" s="157"/>
      <c r="BP318" s="157"/>
      <c r="BQ318" s="157"/>
      <c r="BR318" s="157"/>
    </row>
    <row r="319" spans="11:70">
      <c r="K319" s="158"/>
      <c r="L319" s="157"/>
      <c r="M319" s="157"/>
      <c r="N319" s="157"/>
      <c r="O319" s="157"/>
      <c r="P319" s="157"/>
      <c r="T319" s="157"/>
      <c r="U319" s="157"/>
      <c r="V319" s="157"/>
      <c r="W319" s="157"/>
      <c r="X319" s="157"/>
      <c r="Y319" s="157"/>
      <c r="AC319" s="157"/>
      <c r="AD319" s="157"/>
      <c r="AE319" s="157"/>
      <c r="AF319" s="157"/>
      <c r="AG319" s="157"/>
      <c r="AH319" s="157"/>
      <c r="AL319" s="157"/>
      <c r="AM319" s="157"/>
      <c r="AN319" s="157"/>
      <c r="AO319" s="157"/>
      <c r="AP319" s="157"/>
      <c r="AQ319" s="157"/>
      <c r="AU319" s="157"/>
      <c r="AV319" s="157"/>
      <c r="AW319" s="157"/>
      <c r="AX319" s="157"/>
      <c r="AY319" s="157"/>
      <c r="AZ319" s="157"/>
      <c r="BD319" s="157"/>
      <c r="BE319" s="157"/>
      <c r="BF319" s="157"/>
      <c r="BG319" s="157"/>
      <c r="BH319" s="157"/>
      <c r="BI319" s="157"/>
      <c r="BM319" s="157"/>
      <c r="BN319" s="157"/>
      <c r="BO319" s="157"/>
      <c r="BP319" s="157"/>
      <c r="BQ319" s="157"/>
      <c r="BR319" s="157"/>
    </row>
    <row r="320" spans="11:70">
      <c r="K320" s="157"/>
      <c r="L320" s="157"/>
      <c r="M320" s="157"/>
      <c r="N320" s="157"/>
      <c r="O320" s="157"/>
      <c r="P320" s="157"/>
      <c r="T320" s="157"/>
      <c r="U320" s="157"/>
      <c r="V320" s="157"/>
      <c r="W320" s="157"/>
      <c r="X320" s="157"/>
      <c r="Y320" s="157"/>
      <c r="AC320" s="157"/>
      <c r="AD320" s="157"/>
      <c r="AE320" s="157"/>
      <c r="AF320" s="157"/>
      <c r="AG320" s="157"/>
      <c r="AH320" s="157"/>
      <c r="AL320" s="157"/>
      <c r="AM320" s="157"/>
      <c r="AN320" s="157"/>
      <c r="AO320" s="157"/>
      <c r="AP320" s="157"/>
      <c r="AQ320" s="157"/>
      <c r="AU320" s="157"/>
      <c r="AV320" s="157"/>
      <c r="AW320" s="157"/>
      <c r="AX320" s="157"/>
      <c r="AY320" s="157"/>
      <c r="AZ320" s="157"/>
      <c r="BD320" s="157"/>
      <c r="BE320" s="157"/>
      <c r="BF320" s="157"/>
      <c r="BG320" s="157"/>
      <c r="BH320" s="157"/>
      <c r="BI320" s="157"/>
      <c r="BM320" s="157"/>
      <c r="BN320" s="157"/>
      <c r="BO320" s="157"/>
      <c r="BP320" s="157"/>
      <c r="BQ320" s="157"/>
      <c r="BR320" s="157"/>
    </row>
    <row r="321" spans="11:70">
      <c r="K321" s="157"/>
      <c r="L321" s="157"/>
      <c r="M321" s="157"/>
      <c r="N321" s="157"/>
      <c r="O321" s="157"/>
      <c r="P321" s="157"/>
      <c r="T321" s="157"/>
      <c r="U321" s="157"/>
      <c r="V321" s="157"/>
      <c r="W321" s="157"/>
      <c r="X321" s="157"/>
      <c r="Y321" s="157"/>
      <c r="AC321" s="157"/>
      <c r="AD321" s="157"/>
      <c r="AE321" s="157"/>
      <c r="AF321" s="157"/>
      <c r="AG321" s="157"/>
      <c r="AH321" s="157"/>
      <c r="AL321" s="157"/>
      <c r="AM321" s="157"/>
      <c r="AN321" s="157"/>
      <c r="AO321" s="157"/>
      <c r="AP321" s="157"/>
      <c r="AQ321" s="157"/>
      <c r="AU321" s="157"/>
      <c r="AV321" s="157"/>
      <c r="AW321" s="157"/>
      <c r="AX321" s="157"/>
      <c r="AY321" s="157"/>
      <c r="AZ321" s="157"/>
      <c r="BD321" s="157"/>
      <c r="BE321" s="157"/>
      <c r="BF321" s="157"/>
      <c r="BG321" s="157"/>
      <c r="BH321" s="157"/>
      <c r="BI321" s="157"/>
      <c r="BM321" s="157"/>
      <c r="BN321" s="157"/>
      <c r="BO321" s="157"/>
      <c r="BP321" s="157"/>
      <c r="BQ321" s="157"/>
      <c r="BR321" s="157"/>
    </row>
    <row r="322" spans="11:70">
      <c r="K322" s="157"/>
      <c r="L322" s="157"/>
      <c r="M322" s="157"/>
      <c r="N322" s="157"/>
      <c r="O322" s="157"/>
      <c r="P322" s="157"/>
      <c r="T322" s="157"/>
      <c r="U322" s="157"/>
      <c r="V322" s="157"/>
      <c r="W322" s="157"/>
      <c r="X322" s="157"/>
      <c r="Y322" s="157"/>
      <c r="AC322" s="157"/>
      <c r="AD322" s="157"/>
      <c r="AE322" s="157"/>
      <c r="AF322" s="157"/>
      <c r="AG322" s="157"/>
      <c r="AH322" s="157"/>
      <c r="AL322" s="157"/>
      <c r="AM322" s="157"/>
      <c r="AN322" s="157"/>
      <c r="AO322" s="157"/>
      <c r="AP322" s="157"/>
      <c r="AQ322" s="157"/>
      <c r="AU322" s="157"/>
      <c r="AV322" s="157"/>
      <c r="AW322" s="157"/>
      <c r="AX322" s="157"/>
      <c r="AY322" s="157"/>
      <c r="AZ322" s="157"/>
      <c r="BD322" s="157"/>
      <c r="BE322" s="157"/>
      <c r="BF322" s="157"/>
      <c r="BG322" s="157"/>
      <c r="BH322" s="157"/>
      <c r="BI322" s="157"/>
      <c r="BM322" s="157"/>
      <c r="BN322" s="157"/>
      <c r="BO322" s="157"/>
      <c r="BP322" s="157"/>
      <c r="BQ322" s="157"/>
      <c r="BR322" s="157"/>
    </row>
    <row r="323" spans="11:70">
      <c r="K323" s="158"/>
      <c r="L323" s="157"/>
      <c r="M323" s="157"/>
      <c r="N323" s="157"/>
      <c r="O323" s="157"/>
      <c r="P323" s="157"/>
      <c r="T323" s="157"/>
      <c r="U323" s="157"/>
      <c r="V323" s="157"/>
      <c r="W323" s="157"/>
      <c r="X323" s="157"/>
      <c r="Y323" s="157"/>
      <c r="AC323" s="157"/>
      <c r="AD323" s="157"/>
      <c r="AE323" s="157"/>
      <c r="AF323" s="157"/>
      <c r="AG323" s="157"/>
      <c r="AH323" s="157"/>
      <c r="AL323" s="157"/>
      <c r="AM323" s="157"/>
      <c r="AN323" s="157"/>
      <c r="AO323" s="157"/>
      <c r="AP323" s="157"/>
      <c r="AQ323" s="157"/>
      <c r="AU323" s="157"/>
      <c r="AV323" s="157"/>
      <c r="AW323" s="157"/>
      <c r="AX323" s="157"/>
      <c r="AY323" s="157"/>
      <c r="AZ323" s="157"/>
      <c r="BD323" s="157"/>
      <c r="BE323" s="157"/>
      <c r="BF323" s="157"/>
      <c r="BG323" s="157"/>
      <c r="BH323" s="157"/>
      <c r="BI323" s="157"/>
      <c r="BM323" s="157"/>
      <c r="BN323" s="157"/>
      <c r="BO323" s="157"/>
      <c r="BP323" s="157"/>
      <c r="BQ323" s="157"/>
      <c r="BR323" s="157"/>
    </row>
    <row r="324" spans="11:70">
      <c r="K324" s="157"/>
      <c r="L324" s="157"/>
      <c r="M324" s="157"/>
      <c r="N324" s="157"/>
      <c r="O324" s="157"/>
      <c r="P324" s="157"/>
      <c r="T324" s="157"/>
      <c r="U324" s="157"/>
      <c r="V324" s="157"/>
      <c r="W324" s="157"/>
      <c r="X324" s="157"/>
      <c r="Y324" s="157"/>
      <c r="AC324" s="157"/>
      <c r="AD324" s="157"/>
      <c r="AE324" s="157"/>
      <c r="AF324" s="157"/>
      <c r="AG324" s="157"/>
      <c r="AH324" s="157"/>
      <c r="AL324" s="157"/>
      <c r="AM324" s="157"/>
      <c r="AN324" s="157"/>
      <c r="AO324" s="157"/>
      <c r="AP324" s="157"/>
      <c r="AQ324" s="157"/>
      <c r="AU324" s="157"/>
      <c r="AV324" s="157"/>
      <c r="AW324" s="157"/>
      <c r="AX324" s="157"/>
      <c r="AY324" s="157"/>
      <c r="AZ324" s="157"/>
      <c r="BD324" s="157"/>
      <c r="BE324" s="157"/>
      <c r="BF324" s="157"/>
      <c r="BG324" s="157"/>
      <c r="BH324" s="157"/>
      <c r="BI324" s="157"/>
      <c r="BM324" s="157"/>
      <c r="BN324" s="157"/>
      <c r="BO324" s="157"/>
      <c r="BP324" s="157"/>
      <c r="BQ324" s="157"/>
      <c r="BR324" s="157"/>
    </row>
    <row r="325" spans="11:70">
      <c r="K325" s="157"/>
      <c r="L325" s="157"/>
      <c r="M325" s="157"/>
      <c r="N325" s="157"/>
      <c r="O325" s="157"/>
      <c r="P325" s="157"/>
      <c r="T325" s="157"/>
      <c r="U325" s="157"/>
      <c r="V325" s="157"/>
      <c r="W325" s="157"/>
      <c r="X325" s="157"/>
      <c r="Y325" s="157"/>
      <c r="AC325" s="157"/>
      <c r="AD325" s="157"/>
      <c r="AE325" s="157"/>
      <c r="AF325" s="157"/>
      <c r="AG325" s="157"/>
      <c r="AH325" s="157"/>
      <c r="AL325" s="157"/>
      <c r="AM325" s="157"/>
      <c r="AN325" s="157"/>
      <c r="AO325" s="157"/>
      <c r="AP325" s="157"/>
      <c r="AQ325" s="157"/>
      <c r="AU325" s="157"/>
      <c r="AV325" s="157"/>
      <c r="AW325" s="157"/>
      <c r="AX325" s="157"/>
      <c r="AY325" s="157"/>
      <c r="AZ325" s="157"/>
      <c r="BD325" s="157"/>
      <c r="BE325" s="157"/>
      <c r="BF325" s="157"/>
      <c r="BG325" s="157"/>
      <c r="BH325" s="157"/>
      <c r="BI325" s="157"/>
      <c r="BM325" s="157"/>
      <c r="BN325" s="157"/>
      <c r="BO325" s="157"/>
      <c r="BP325" s="157"/>
      <c r="BQ325" s="157"/>
      <c r="BR325" s="157"/>
    </row>
    <row r="326" spans="11:70">
      <c r="K326" s="157"/>
      <c r="L326" s="157"/>
      <c r="M326" s="157"/>
      <c r="N326" s="157"/>
      <c r="O326" s="157"/>
      <c r="P326" s="157"/>
      <c r="T326" s="157"/>
      <c r="U326" s="157"/>
      <c r="V326" s="157"/>
      <c r="W326" s="157"/>
      <c r="X326" s="157"/>
      <c r="Y326" s="157"/>
      <c r="AC326" s="157"/>
      <c r="AD326" s="157"/>
      <c r="AE326" s="157"/>
      <c r="AF326" s="157"/>
      <c r="AG326" s="157"/>
      <c r="AH326" s="157"/>
      <c r="AL326" s="157"/>
      <c r="AM326" s="157"/>
      <c r="AN326" s="157"/>
      <c r="AO326" s="157"/>
      <c r="AP326" s="157"/>
      <c r="AQ326" s="157"/>
      <c r="AU326" s="157"/>
      <c r="AV326" s="157"/>
      <c r="AW326" s="157"/>
      <c r="AX326" s="157"/>
      <c r="AY326" s="157"/>
      <c r="AZ326" s="157"/>
      <c r="BD326" s="157"/>
      <c r="BE326" s="157"/>
      <c r="BF326" s="157"/>
      <c r="BG326" s="157"/>
      <c r="BH326" s="157"/>
      <c r="BI326" s="157"/>
      <c r="BM326" s="157"/>
      <c r="BN326" s="157"/>
      <c r="BO326" s="157"/>
      <c r="BP326" s="157"/>
      <c r="BQ326" s="157"/>
      <c r="BR326" s="157"/>
    </row>
    <row r="327" spans="11:70">
      <c r="K327" s="158"/>
      <c r="L327" s="157"/>
      <c r="M327" s="157"/>
      <c r="N327" s="157"/>
      <c r="O327" s="157"/>
      <c r="P327" s="157"/>
      <c r="T327" s="157"/>
      <c r="U327" s="157"/>
      <c r="V327" s="157"/>
      <c r="W327" s="157"/>
      <c r="X327" s="157"/>
      <c r="Y327" s="157"/>
      <c r="AC327" s="157"/>
      <c r="AD327" s="157"/>
      <c r="AE327" s="157"/>
      <c r="AF327" s="157"/>
      <c r="AG327" s="157"/>
      <c r="AH327" s="157"/>
      <c r="AL327" s="157"/>
      <c r="AM327" s="157"/>
      <c r="AN327" s="157"/>
      <c r="AO327" s="157"/>
      <c r="AP327" s="157"/>
      <c r="AQ327" s="157"/>
      <c r="AU327" s="157"/>
      <c r="AV327" s="157"/>
      <c r="AW327" s="157"/>
      <c r="AX327" s="157"/>
      <c r="AY327" s="157"/>
      <c r="AZ327" s="157"/>
      <c r="BD327" s="157"/>
      <c r="BE327" s="157"/>
      <c r="BF327" s="157"/>
      <c r="BG327" s="157"/>
      <c r="BH327" s="157"/>
      <c r="BI327" s="157"/>
      <c r="BM327" s="157"/>
      <c r="BN327" s="157"/>
      <c r="BO327" s="157"/>
      <c r="BP327" s="157"/>
      <c r="BQ327" s="157"/>
      <c r="BR327" s="157"/>
    </row>
    <row r="328" spans="11:70">
      <c r="K328" s="157"/>
      <c r="L328" s="157"/>
      <c r="M328" s="157"/>
      <c r="N328" s="157"/>
      <c r="O328" s="157"/>
      <c r="P328" s="157"/>
      <c r="T328" s="157"/>
      <c r="U328" s="157"/>
      <c r="V328" s="157"/>
      <c r="W328" s="157"/>
      <c r="X328" s="157"/>
      <c r="Y328" s="157"/>
      <c r="AC328" s="157"/>
      <c r="AD328" s="157"/>
      <c r="AE328" s="157"/>
      <c r="AF328" s="157"/>
      <c r="AG328" s="157"/>
      <c r="AH328" s="157"/>
      <c r="AL328" s="157"/>
      <c r="AM328" s="157"/>
      <c r="AN328" s="157"/>
      <c r="AO328" s="157"/>
      <c r="AP328" s="157"/>
      <c r="AQ328" s="157"/>
      <c r="AU328" s="157"/>
      <c r="AV328" s="157"/>
      <c r="AW328" s="157"/>
      <c r="AX328" s="157"/>
      <c r="AY328" s="157"/>
      <c r="AZ328" s="157"/>
      <c r="BD328" s="157"/>
      <c r="BE328" s="157"/>
      <c r="BF328" s="157"/>
      <c r="BG328" s="157"/>
      <c r="BH328" s="157"/>
      <c r="BI328" s="157"/>
      <c r="BM328" s="157"/>
      <c r="BN328" s="157"/>
      <c r="BO328" s="157"/>
      <c r="BP328" s="157"/>
      <c r="BQ328" s="157"/>
      <c r="BR328" s="157"/>
    </row>
    <row r="329" spans="11:70">
      <c r="K329" s="157"/>
      <c r="L329" s="157"/>
      <c r="M329" s="157"/>
      <c r="N329" s="157"/>
      <c r="O329" s="157"/>
      <c r="P329" s="157"/>
      <c r="T329" s="157"/>
      <c r="U329" s="157"/>
      <c r="V329" s="157"/>
      <c r="W329" s="157"/>
      <c r="X329" s="157"/>
      <c r="Y329" s="157"/>
      <c r="AC329" s="157"/>
      <c r="AD329" s="157"/>
      <c r="AE329" s="157"/>
      <c r="AF329" s="157"/>
      <c r="AG329" s="157"/>
      <c r="AH329" s="157"/>
      <c r="AL329" s="157"/>
      <c r="AM329" s="157"/>
      <c r="AN329" s="157"/>
      <c r="AO329" s="157"/>
      <c r="AP329" s="157"/>
      <c r="AQ329" s="157"/>
      <c r="AU329" s="157"/>
      <c r="AV329" s="157"/>
      <c r="AW329" s="157"/>
      <c r="AX329" s="157"/>
      <c r="AY329" s="157"/>
      <c r="AZ329" s="157"/>
      <c r="BD329" s="157"/>
      <c r="BE329" s="157"/>
      <c r="BF329" s="157"/>
      <c r="BG329" s="157"/>
      <c r="BH329" s="157"/>
      <c r="BI329" s="157"/>
      <c r="BM329" s="157"/>
      <c r="BN329" s="157"/>
      <c r="BO329" s="157"/>
      <c r="BP329" s="157"/>
      <c r="BQ329" s="157"/>
      <c r="BR329" s="157"/>
    </row>
    <row r="330" spans="11:70">
      <c r="K330" s="157"/>
      <c r="L330" s="157"/>
      <c r="M330" s="157"/>
      <c r="N330" s="157"/>
      <c r="O330" s="157"/>
      <c r="P330" s="157"/>
      <c r="T330" s="157"/>
      <c r="U330" s="157"/>
      <c r="V330" s="157"/>
      <c r="W330" s="157"/>
      <c r="X330" s="157"/>
      <c r="Y330" s="157"/>
      <c r="AC330" s="157"/>
      <c r="AD330" s="157"/>
      <c r="AE330" s="157"/>
      <c r="AF330" s="157"/>
      <c r="AG330" s="157"/>
      <c r="AH330" s="157"/>
      <c r="AL330" s="157"/>
      <c r="AM330" s="157"/>
      <c r="AN330" s="157"/>
      <c r="AO330" s="157"/>
      <c r="AP330" s="157"/>
      <c r="AQ330" s="157"/>
      <c r="AU330" s="157"/>
      <c r="AV330" s="157"/>
      <c r="AW330" s="157"/>
      <c r="AX330" s="157"/>
      <c r="AY330" s="157"/>
      <c r="AZ330" s="157"/>
      <c r="BD330" s="157"/>
      <c r="BE330" s="157"/>
      <c r="BF330" s="157"/>
      <c r="BG330" s="157"/>
      <c r="BH330" s="157"/>
      <c r="BI330" s="157"/>
      <c r="BM330" s="157"/>
      <c r="BN330" s="157"/>
      <c r="BO330" s="157"/>
      <c r="BP330" s="157"/>
      <c r="BQ330" s="157"/>
      <c r="BR330" s="157"/>
    </row>
    <row r="331" spans="11:70">
      <c r="K331" s="158"/>
      <c r="L331" s="157"/>
      <c r="M331" s="157"/>
      <c r="N331" s="157"/>
      <c r="O331" s="157"/>
      <c r="P331" s="157"/>
      <c r="T331" s="157"/>
      <c r="U331" s="157"/>
      <c r="V331" s="157"/>
      <c r="W331" s="157"/>
      <c r="X331" s="157"/>
      <c r="Y331" s="157"/>
      <c r="AC331" s="157"/>
      <c r="AD331" s="157"/>
      <c r="AE331" s="157"/>
      <c r="AF331" s="157"/>
      <c r="AG331" s="157"/>
      <c r="AH331" s="157"/>
      <c r="AL331" s="157"/>
      <c r="AM331" s="157"/>
      <c r="AN331" s="157"/>
      <c r="AO331" s="157"/>
      <c r="AP331" s="157"/>
      <c r="AQ331" s="157"/>
      <c r="AU331" s="157"/>
      <c r="AV331" s="157"/>
      <c r="AW331" s="157"/>
      <c r="AX331" s="157"/>
      <c r="AY331" s="157"/>
      <c r="AZ331" s="157"/>
      <c r="BD331" s="157"/>
      <c r="BE331" s="157"/>
      <c r="BF331" s="157"/>
      <c r="BG331" s="157"/>
      <c r="BH331" s="157"/>
      <c r="BI331" s="157"/>
      <c r="BM331" s="157"/>
      <c r="BN331" s="157"/>
      <c r="BO331" s="157"/>
      <c r="BP331" s="157"/>
      <c r="BQ331" s="157"/>
      <c r="BR331" s="157"/>
    </row>
    <row r="332" spans="11:70">
      <c r="K332" s="157"/>
      <c r="L332" s="157"/>
      <c r="M332" s="157"/>
      <c r="N332" s="157"/>
      <c r="O332" s="157"/>
      <c r="P332" s="157"/>
      <c r="T332" s="157"/>
      <c r="U332" s="157"/>
      <c r="V332" s="157"/>
      <c r="W332" s="157"/>
      <c r="X332" s="157"/>
      <c r="Y332" s="157"/>
      <c r="AC332" s="157"/>
      <c r="AD332" s="157"/>
      <c r="AE332" s="157"/>
      <c r="AF332" s="157"/>
      <c r="AG332" s="157"/>
      <c r="AH332" s="157"/>
      <c r="AL332" s="157"/>
      <c r="AM332" s="157"/>
      <c r="AN332" s="157"/>
      <c r="AO332" s="157"/>
      <c r="AP332" s="157"/>
      <c r="AQ332" s="157"/>
      <c r="AU332" s="157"/>
      <c r="AV332" s="157"/>
      <c r="AW332" s="157"/>
      <c r="AX332" s="157"/>
      <c r="AY332" s="157"/>
      <c r="AZ332" s="157"/>
      <c r="BD332" s="157"/>
      <c r="BE332" s="157"/>
      <c r="BF332" s="157"/>
      <c r="BG332" s="157"/>
      <c r="BH332" s="157"/>
      <c r="BI332" s="157"/>
      <c r="BM332" s="157"/>
      <c r="BN332" s="157"/>
      <c r="BO332" s="157"/>
      <c r="BP332" s="157"/>
      <c r="BQ332" s="157"/>
      <c r="BR332" s="157"/>
    </row>
    <row r="333" spans="11:70">
      <c r="K333" s="157"/>
      <c r="L333" s="157"/>
      <c r="M333" s="157"/>
      <c r="N333" s="157"/>
      <c r="O333" s="157"/>
      <c r="P333" s="157"/>
      <c r="T333" s="157"/>
      <c r="U333" s="157"/>
      <c r="V333" s="157"/>
      <c r="W333" s="157"/>
      <c r="X333" s="157"/>
      <c r="Y333" s="157"/>
      <c r="AC333" s="157"/>
      <c r="AD333" s="157"/>
      <c r="AE333" s="157"/>
      <c r="AF333" s="157"/>
      <c r="AG333" s="157"/>
      <c r="AH333" s="157"/>
      <c r="AL333" s="157"/>
      <c r="AM333" s="157"/>
      <c r="AN333" s="157"/>
      <c r="AO333" s="157"/>
      <c r="AP333" s="157"/>
      <c r="AQ333" s="157"/>
      <c r="AU333" s="157"/>
      <c r="AV333" s="157"/>
      <c r="AW333" s="157"/>
      <c r="AX333" s="157"/>
      <c r="AY333" s="157"/>
      <c r="AZ333" s="157"/>
      <c r="BD333" s="157"/>
      <c r="BE333" s="157"/>
      <c r="BF333" s="157"/>
      <c r="BG333" s="157"/>
      <c r="BH333" s="157"/>
      <c r="BI333" s="157"/>
      <c r="BM333" s="157"/>
      <c r="BN333" s="157"/>
      <c r="BO333" s="157"/>
      <c r="BP333" s="157"/>
      <c r="BQ333" s="157"/>
      <c r="BR333" s="157"/>
    </row>
    <row r="334" spans="11:70">
      <c r="K334" s="157"/>
      <c r="L334" s="157"/>
      <c r="M334" s="157"/>
      <c r="N334" s="157"/>
      <c r="O334" s="157"/>
      <c r="P334" s="157"/>
      <c r="T334" s="157"/>
      <c r="U334" s="157"/>
      <c r="V334" s="157"/>
      <c r="W334" s="157"/>
      <c r="X334" s="157"/>
      <c r="Y334" s="157"/>
      <c r="AC334" s="157"/>
      <c r="AD334" s="157"/>
      <c r="AE334" s="157"/>
      <c r="AF334" s="157"/>
      <c r="AG334" s="157"/>
      <c r="AH334" s="157"/>
      <c r="AL334" s="157"/>
      <c r="AM334" s="157"/>
      <c r="AN334" s="157"/>
      <c r="AO334" s="157"/>
      <c r="AP334" s="157"/>
      <c r="AQ334" s="157"/>
      <c r="AU334" s="157"/>
      <c r="AV334" s="157"/>
      <c r="AW334" s="157"/>
      <c r="AX334" s="157"/>
      <c r="AY334" s="157"/>
      <c r="AZ334" s="157"/>
      <c r="BD334" s="157"/>
      <c r="BE334" s="157"/>
      <c r="BF334" s="157"/>
      <c r="BG334" s="157"/>
      <c r="BH334" s="157"/>
      <c r="BI334" s="157"/>
      <c r="BM334" s="157"/>
      <c r="BN334" s="157"/>
      <c r="BO334" s="157"/>
      <c r="BP334" s="157"/>
      <c r="BQ334" s="157"/>
      <c r="BR334" s="157"/>
    </row>
    <row r="335" spans="11:70">
      <c r="K335" s="158"/>
      <c r="L335" s="157"/>
      <c r="M335" s="157"/>
      <c r="N335" s="157"/>
      <c r="O335" s="157"/>
      <c r="P335" s="157"/>
      <c r="T335" s="157"/>
      <c r="U335" s="157"/>
      <c r="V335" s="157"/>
      <c r="W335" s="157"/>
      <c r="X335" s="157"/>
      <c r="Y335" s="157"/>
      <c r="AC335" s="157"/>
      <c r="AD335" s="157"/>
      <c r="AE335" s="157"/>
      <c r="AF335" s="157"/>
      <c r="AG335" s="157"/>
      <c r="AH335" s="157"/>
      <c r="AL335" s="157"/>
      <c r="AM335" s="157"/>
      <c r="AN335" s="157"/>
      <c r="AO335" s="157"/>
      <c r="AP335" s="157"/>
      <c r="AQ335" s="157"/>
      <c r="AU335" s="157"/>
      <c r="AV335" s="157"/>
      <c r="AW335" s="157"/>
      <c r="AX335" s="157"/>
      <c r="AY335" s="157"/>
      <c r="AZ335" s="157"/>
      <c r="BD335" s="157"/>
      <c r="BE335" s="157"/>
      <c r="BF335" s="157"/>
      <c r="BG335" s="157"/>
      <c r="BH335" s="157"/>
      <c r="BI335" s="157"/>
      <c r="BM335" s="157"/>
      <c r="BN335" s="157"/>
      <c r="BO335" s="157"/>
      <c r="BP335" s="157"/>
      <c r="BQ335" s="157"/>
      <c r="BR335" s="157"/>
    </row>
    <row r="336" spans="11:70">
      <c r="K336" s="157"/>
      <c r="L336" s="157"/>
      <c r="M336" s="157"/>
      <c r="N336" s="157"/>
      <c r="O336" s="157"/>
      <c r="P336" s="157"/>
      <c r="T336" s="157"/>
      <c r="U336" s="157"/>
      <c r="V336" s="157"/>
      <c r="W336" s="157"/>
      <c r="X336" s="157"/>
      <c r="Y336" s="157"/>
      <c r="AC336" s="157"/>
      <c r="AD336" s="157"/>
      <c r="AE336" s="157"/>
      <c r="AF336" s="157"/>
      <c r="AG336" s="157"/>
      <c r="AH336" s="157"/>
      <c r="AL336" s="157"/>
      <c r="AM336" s="157"/>
      <c r="AN336" s="157"/>
      <c r="AO336" s="157"/>
      <c r="AP336" s="157"/>
      <c r="AQ336" s="157"/>
      <c r="AU336" s="157"/>
      <c r="AV336" s="157"/>
      <c r="AW336" s="157"/>
      <c r="AX336" s="157"/>
      <c r="AY336" s="157"/>
      <c r="AZ336" s="157"/>
      <c r="BD336" s="157"/>
      <c r="BE336" s="157"/>
      <c r="BF336" s="157"/>
      <c r="BG336" s="157"/>
      <c r="BH336" s="157"/>
      <c r="BI336" s="157"/>
      <c r="BM336" s="157"/>
      <c r="BN336" s="157"/>
      <c r="BO336" s="157"/>
      <c r="BP336" s="157"/>
      <c r="BQ336" s="157"/>
      <c r="BR336" s="157"/>
    </row>
    <row r="337" spans="11:70">
      <c r="K337" s="157"/>
      <c r="L337" s="157"/>
      <c r="M337" s="157"/>
      <c r="N337" s="157"/>
      <c r="O337" s="157"/>
      <c r="P337" s="157"/>
      <c r="T337" s="157"/>
      <c r="U337" s="157"/>
      <c r="V337" s="157"/>
      <c r="W337" s="157"/>
      <c r="X337" s="157"/>
      <c r="Y337" s="157"/>
      <c r="AC337" s="157"/>
      <c r="AD337" s="157"/>
      <c r="AE337" s="157"/>
      <c r="AF337" s="157"/>
      <c r="AG337" s="157"/>
      <c r="AH337" s="157"/>
      <c r="AL337" s="157"/>
      <c r="AM337" s="157"/>
      <c r="AN337" s="157"/>
      <c r="AO337" s="157"/>
      <c r="AP337" s="157"/>
      <c r="AQ337" s="157"/>
      <c r="AU337" s="157"/>
      <c r="AV337" s="157"/>
      <c r="AW337" s="157"/>
      <c r="AX337" s="157"/>
      <c r="AY337" s="157"/>
      <c r="AZ337" s="157"/>
      <c r="BD337" s="157"/>
      <c r="BE337" s="157"/>
      <c r="BF337" s="157"/>
      <c r="BG337" s="157"/>
      <c r="BH337" s="157"/>
      <c r="BI337" s="157"/>
      <c r="BM337" s="157"/>
      <c r="BN337" s="157"/>
      <c r="BO337" s="157"/>
      <c r="BP337" s="157"/>
      <c r="BQ337" s="157"/>
      <c r="BR337" s="157"/>
    </row>
    <row r="338" spans="11:70">
      <c r="K338" s="157"/>
      <c r="L338" s="157"/>
      <c r="M338" s="157"/>
      <c r="N338" s="157"/>
      <c r="O338" s="157"/>
      <c r="P338" s="157"/>
      <c r="T338" s="157"/>
      <c r="U338" s="157"/>
      <c r="V338" s="157"/>
      <c r="W338" s="157"/>
      <c r="X338" s="157"/>
      <c r="Y338" s="157"/>
      <c r="AC338" s="157"/>
      <c r="AD338" s="157"/>
      <c r="AE338" s="157"/>
      <c r="AF338" s="157"/>
      <c r="AG338" s="157"/>
      <c r="AH338" s="157"/>
      <c r="AL338" s="157"/>
      <c r="AM338" s="157"/>
      <c r="AN338" s="157"/>
      <c r="AO338" s="157"/>
      <c r="AP338" s="157"/>
      <c r="AQ338" s="157"/>
      <c r="AU338" s="157"/>
      <c r="AV338" s="157"/>
      <c r="AW338" s="157"/>
      <c r="AX338" s="157"/>
      <c r="AY338" s="157"/>
      <c r="AZ338" s="157"/>
      <c r="BD338" s="157"/>
      <c r="BE338" s="157"/>
      <c r="BF338" s="157"/>
      <c r="BG338" s="157"/>
      <c r="BH338" s="157"/>
      <c r="BI338" s="157"/>
      <c r="BM338" s="157"/>
      <c r="BN338" s="157"/>
      <c r="BO338" s="157"/>
      <c r="BP338" s="157"/>
      <c r="BQ338" s="157"/>
      <c r="BR338" s="157"/>
    </row>
    <row r="339" spans="11:70">
      <c r="K339" s="158"/>
      <c r="L339" s="157"/>
      <c r="M339" s="157"/>
      <c r="N339" s="157"/>
      <c r="O339" s="157"/>
      <c r="P339" s="157"/>
      <c r="T339" s="157"/>
      <c r="U339" s="157"/>
      <c r="V339" s="157"/>
      <c r="W339" s="157"/>
      <c r="X339" s="157"/>
      <c r="Y339" s="157"/>
      <c r="AC339" s="157"/>
      <c r="AD339" s="157"/>
      <c r="AE339" s="157"/>
      <c r="AF339" s="157"/>
      <c r="AG339" s="157"/>
      <c r="AH339" s="157"/>
      <c r="AL339" s="157"/>
      <c r="AM339" s="157"/>
      <c r="AN339" s="157"/>
      <c r="AO339" s="157"/>
      <c r="AP339" s="157"/>
      <c r="AQ339" s="157"/>
      <c r="AU339" s="157"/>
      <c r="AV339" s="157"/>
      <c r="AW339" s="157"/>
      <c r="AX339" s="157"/>
      <c r="AY339" s="157"/>
      <c r="AZ339" s="157"/>
      <c r="BD339" s="157"/>
      <c r="BE339" s="157"/>
      <c r="BF339" s="157"/>
      <c r="BG339" s="157"/>
      <c r="BH339" s="157"/>
      <c r="BI339" s="157"/>
      <c r="BM339" s="157"/>
      <c r="BN339" s="157"/>
      <c r="BO339" s="157"/>
      <c r="BP339" s="157"/>
      <c r="BQ339" s="157"/>
      <c r="BR339" s="157"/>
    </row>
    <row r="340" spans="11:70">
      <c r="K340" s="157"/>
      <c r="L340" s="157"/>
      <c r="M340" s="157"/>
      <c r="N340" s="157"/>
      <c r="O340" s="157"/>
      <c r="P340" s="157"/>
      <c r="T340" s="157"/>
      <c r="U340" s="157"/>
      <c r="V340" s="157"/>
      <c r="W340" s="157"/>
      <c r="X340" s="157"/>
      <c r="Y340" s="157"/>
      <c r="AC340" s="157"/>
      <c r="AD340" s="157"/>
      <c r="AE340" s="157"/>
      <c r="AF340" s="157"/>
      <c r="AG340" s="157"/>
      <c r="AH340" s="157"/>
      <c r="AL340" s="157"/>
      <c r="AM340" s="157"/>
      <c r="AN340" s="157"/>
      <c r="AO340" s="157"/>
      <c r="AP340" s="157"/>
      <c r="AQ340" s="157"/>
      <c r="AU340" s="157"/>
      <c r="AV340" s="157"/>
      <c r="AW340" s="157"/>
      <c r="AX340" s="157"/>
      <c r="AY340" s="157"/>
      <c r="AZ340" s="157"/>
      <c r="BD340" s="157"/>
      <c r="BE340" s="157"/>
      <c r="BF340" s="157"/>
      <c r="BG340" s="157"/>
      <c r="BH340" s="157"/>
      <c r="BI340" s="157"/>
      <c r="BM340" s="157"/>
      <c r="BN340" s="157"/>
      <c r="BO340" s="157"/>
      <c r="BP340" s="157"/>
      <c r="BQ340" s="157"/>
      <c r="BR340" s="157"/>
    </row>
    <row r="341" spans="11:70">
      <c r="K341" s="157"/>
      <c r="L341" s="157"/>
      <c r="M341" s="157"/>
      <c r="N341" s="157"/>
      <c r="O341" s="157"/>
      <c r="P341" s="157"/>
      <c r="T341" s="157"/>
      <c r="U341" s="157"/>
      <c r="V341" s="157"/>
      <c r="W341" s="157"/>
      <c r="X341" s="157"/>
      <c r="Y341" s="157"/>
      <c r="AC341" s="157"/>
      <c r="AD341" s="157"/>
      <c r="AE341" s="157"/>
      <c r="AF341" s="157"/>
      <c r="AG341" s="157"/>
      <c r="AH341" s="157"/>
      <c r="AL341" s="157"/>
      <c r="AM341" s="157"/>
      <c r="AN341" s="157"/>
      <c r="AO341" s="157"/>
      <c r="AP341" s="157"/>
      <c r="AQ341" s="157"/>
      <c r="AU341" s="157"/>
      <c r="AV341" s="157"/>
      <c r="AW341" s="157"/>
      <c r="AX341" s="157"/>
      <c r="AY341" s="157"/>
      <c r="AZ341" s="157"/>
      <c r="BD341" s="157"/>
      <c r="BE341" s="157"/>
      <c r="BF341" s="157"/>
      <c r="BG341" s="157"/>
      <c r="BH341" s="157"/>
      <c r="BI341" s="157"/>
      <c r="BM341" s="157"/>
      <c r="BN341" s="157"/>
      <c r="BO341" s="157"/>
      <c r="BP341" s="157"/>
      <c r="BQ341" s="157"/>
      <c r="BR341" s="157"/>
    </row>
    <row r="342" spans="11:70">
      <c r="K342" s="157"/>
      <c r="L342" s="157"/>
      <c r="M342" s="157"/>
      <c r="N342" s="157"/>
      <c r="O342" s="157"/>
      <c r="P342" s="157"/>
      <c r="T342" s="157"/>
      <c r="U342" s="157"/>
      <c r="V342" s="157"/>
      <c r="W342" s="157"/>
      <c r="X342" s="157"/>
      <c r="Y342" s="157"/>
      <c r="AC342" s="157"/>
      <c r="AD342" s="157"/>
      <c r="AE342" s="157"/>
      <c r="AF342" s="157"/>
      <c r="AG342" s="157"/>
      <c r="AH342" s="157"/>
      <c r="AL342" s="157"/>
      <c r="AM342" s="157"/>
      <c r="AN342" s="157"/>
      <c r="AO342" s="157"/>
      <c r="AP342" s="157"/>
      <c r="AQ342" s="157"/>
      <c r="AU342" s="157"/>
      <c r="AV342" s="157"/>
      <c r="AW342" s="157"/>
      <c r="AX342" s="157"/>
      <c r="AY342" s="157"/>
      <c r="AZ342" s="157"/>
      <c r="BD342" s="157"/>
      <c r="BE342" s="157"/>
      <c r="BF342" s="157"/>
      <c r="BG342" s="157"/>
      <c r="BH342" s="157"/>
      <c r="BI342" s="157"/>
      <c r="BM342" s="157"/>
      <c r="BN342" s="157"/>
      <c r="BO342" s="157"/>
      <c r="BP342" s="157"/>
      <c r="BQ342" s="157"/>
      <c r="BR342" s="157"/>
    </row>
    <row r="343" spans="11:70">
      <c r="K343" s="158"/>
      <c r="L343" s="157"/>
      <c r="M343" s="157"/>
      <c r="N343" s="157"/>
      <c r="O343" s="157"/>
      <c r="P343" s="157"/>
      <c r="T343" s="157"/>
      <c r="U343" s="157"/>
      <c r="V343" s="157"/>
      <c r="W343" s="157"/>
      <c r="X343" s="157"/>
      <c r="Y343" s="157"/>
      <c r="AC343" s="157"/>
      <c r="AD343" s="157"/>
      <c r="AE343" s="157"/>
      <c r="AF343" s="157"/>
      <c r="AG343" s="157"/>
      <c r="AH343" s="157"/>
      <c r="AL343" s="157"/>
      <c r="AM343" s="157"/>
      <c r="AN343" s="157"/>
      <c r="AO343" s="157"/>
      <c r="AP343" s="157"/>
      <c r="AQ343" s="157"/>
      <c r="AU343" s="157"/>
      <c r="AV343" s="157"/>
      <c r="AW343" s="157"/>
      <c r="AX343" s="157"/>
      <c r="AY343" s="157"/>
      <c r="AZ343" s="157"/>
      <c r="BD343" s="157"/>
      <c r="BE343" s="157"/>
      <c r="BF343" s="157"/>
      <c r="BG343" s="157"/>
      <c r="BH343" s="157"/>
      <c r="BI343" s="157"/>
      <c r="BM343" s="157"/>
      <c r="BN343" s="157"/>
      <c r="BO343" s="157"/>
      <c r="BP343" s="157"/>
      <c r="BQ343" s="157"/>
      <c r="BR343" s="157"/>
    </row>
    <row r="344" spans="11:70">
      <c r="K344" s="157"/>
      <c r="L344" s="157"/>
      <c r="M344" s="157"/>
      <c r="N344" s="157"/>
      <c r="O344" s="157"/>
      <c r="P344" s="157"/>
      <c r="T344" s="157"/>
      <c r="U344" s="157"/>
      <c r="V344" s="157"/>
      <c r="W344" s="157"/>
      <c r="X344" s="157"/>
      <c r="Y344" s="157"/>
      <c r="AC344" s="157"/>
      <c r="AD344" s="157"/>
      <c r="AE344" s="157"/>
      <c r="AF344" s="157"/>
      <c r="AG344" s="157"/>
      <c r="AH344" s="157"/>
      <c r="AL344" s="157"/>
      <c r="AM344" s="157"/>
      <c r="AN344" s="157"/>
      <c r="AO344" s="157"/>
      <c r="AP344" s="157"/>
      <c r="AQ344" s="157"/>
      <c r="AU344" s="157"/>
      <c r="AV344" s="157"/>
      <c r="AW344" s="157"/>
      <c r="AX344" s="157"/>
      <c r="AY344" s="157"/>
      <c r="AZ344" s="157"/>
      <c r="BD344" s="157"/>
      <c r="BE344" s="157"/>
      <c r="BF344" s="157"/>
      <c r="BG344" s="157"/>
      <c r="BH344" s="157"/>
      <c r="BI344" s="157"/>
      <c r="BM344" s="157"/>
      <c r="BN344" s="157"/>
      <c r="BO344" s="157"/>
      <c r="BP344" s="157"/>
      <c r="BQ344" s="157"/>
      <c r="BR344" s="157"/>
    </row>
    <row r="345" spans="11:70">
      <c r="K345" s="157"/>
      <c r="L345" s="157"/>
      <c r="M345" s="157"/>
      <c r="N345" s="157"/>
      <c r="O345" s="157"/>
      <c r="P345" s="157"/>
      <c r="T345" s="157"/>
      <c r="U345" s="157"/>
      <c r="V345" s="157"/>
      <c r="W345" s="157"/>
      <c r="X345" s="157"/>
      <c r="Y345" s="157"/>
      <c r="AC345" s="157"/>
      <c r="AD345" s="157"/>
      <c r="AE345" s="157"/>
      <c r="AF345" s="157"/>
      <c r="AG345" s="157"/>
      <c r="AH345" s="157"/>
      <c r="AL345" s="157"/>
      <c r="AM345" s="157"/>
      <c r="AN345" s="157"/>
      <c r="AO345" s="157"/>
      <c r="AP345" s="157"/>
      <c r="AQ345" s="157"/>
      <c r="AU345" s="157"/>
      <c r="AV345" s="157"/>
      <c r="AW345" s="157"/>
      <c r="AX345" s="157"/>
      <c r="AY345" s="157"/>
      <c r="AZ345" s="157"/>
      <c r="BD345" s="157"/>
      <c r="BE345" s="157"/>
      <c r="BF345" s="157"/>
      <c r="BG345" s="157"/>
      <c r="BH345" s="157"/>
      <c r="BI345" s="157"/>
      <c r="BM345" s="157"/>
      <c r="BN345" s="157"/>
      <c r="BO345" s="157"/>
      <c r="BP345" s="157"/>
      <c r="BQ345" s="157"/>
      <c r="BR345" s="157"/>
    </row>
    <row r="346" spans="11:70">
      <c r="K346" s="157"/>
      <c r="L346" s="157"/>
      <c r="M346" s="157"/>
      <c r="N346" s="157"/>
      <c r="O346" s="157"/>
      <c r="P346" s="157"/>
      <c r="T346" s="157"/>
      <c r="U346" s="157"/>
      <c r="V346" s="157"/>
      <c r="W346" s="157"/>
      <c r="X346" s="157"/>
      <c r="Y346" s="157"/>
      <c r="AC346" s="157"/>
      <c r="AD346" s="157"/>
      <c r="AE346" s="157"/>
      <c r="AF346" s="157"/>
      <c r="AG346" s="157"/>
      <c r="AH346" s="157"/>
      <c r="AL346" s="157"/>
      <c r="AM346" s="157"/>
      <c r="AN346" s="157"/>
      <c r="AO346" s="157"/>
      <c r="AP346" s="157"/>
      <c r="AQ346" s="157"/>
      <c r="AU346" s="157"/>
      <c r="AV346" s="157"/>
      <c r="AW346" s="157"/>
      <c r="AX346" s="157"/>
      <c r="AY346" s="157"/>
      <c r="AZ346" s="157"/>
      <c r="BD346" s="157"/>
      <c r="BE346" s="157"/>
      <c r="BF346" s="157"/>
      <c r="BG346" s="157"/>
      <c r="BH346" s="157"/>
      <c r="BI346" s="157"/>
      <c r="BM346" s="157"/>
      <c r="BN346" s="157"/>
      <c r="BO346" s="157"/>
      <c r="BP346" s="157"/>
      <c r="BQ346" s="157"/>
      <c r="BR346" s="157"/>
    </row>
    <row r="347" spans="11:70">
      <c r="K347" s="158"/>
      <c r="L347" s="157"/>
      <c r="M347" s="157"/>
      <c r="N347" s="157"/>
      <c r="O347" s="157"/>
      <c r="P347" s="157"/>
      <c r="T347" s="157"/>
      <c r="U347" s="157"/>
      <c r="V347" s="157"/>
      <c r="W347" s="157"/>
      <c r="X347" s="157"/>
      <c r="Y347" s="157"/>
      <c r="AC347" s="157"/>
      <c r="AD347" s="157"/>
      <c r="AE347" s="157"/>
      <c r="AF347" s="157"/>
      <c r="AG347" s="157"/>
      <c r="AH347" s="157"/>
      <c r="AL347" s="157"/>
      <c r="AM347" s="157"/>
      <c r="AN347" s="157"/>
      <c r="AO347" s="157"/>
      <c r="AP347" s="157"/>
      <c r="AQ347" s="157"/>
      <c r="AU347" s="157"/>
      <c r="AV347" s="157"/>
      <c r="AW347" s="157"/>
      <c r="AX347" s="157"/>
      <c r="AY347" s="157"/>
      <c r="AZ347" s="157"/>
      <c r="BD347" s="157"/>
      <c r="BE347" s="157"/>
      <c r="BF347" s="157"/>
      <c r="BG347" s="157"/>
      <c r="BH347" s="157"/>
      <c r="BI347" s="157"/>
      <c r="BM347" s="157"/>
      <c r="BN347" s="157"/>
      <c r="BO347" s="157"/>
      <c r="BP347" s="157"/>
      <c r="BQ347" s="157"/>
      <c r="BR347" s="157"/>
    </row>
    <row r="348" spans="11:70">
      <c r="K348" s="157"/>
      <c r="L348" s="157"/>
      <c r="M348" s="157"/>
      <c r="N348" s="157"/>
      <c r="O348" s="157"/>
      <c r="P348" s="157"/>
      <c r="T348" s="157"/>
      <c r="U348" s="157"/>
      <c r="V348" s="157"/>
      <c r="W348" s="157"/>
      <c r="X348" s="157"/>
      <c r="Y348" s="157"/>
      <c r="AC348" s="157"/>
      <c r="AD348" s="157"/>
      <c r="AE348" s="157"/>
      <c r="AF348" s="157"/>
      <c r="AG348" s="157"/>
      <c r="AH348" s="157"/>
      <c r="AL348" s="157"/>
      <c r="AM348" s="157"/>
      <c r="AN348" s="157"/>
      <c r="AO348" s="157"/>
      <c r="AP348" s="157"/>
      <c r="AQ348" s="157"/>
      <c r="AU348" s="157"/>
      <c r="AV348" s="157"/>
      <c r="AW348" s="157"/>
      <c r="AX348" s="157"/>
      <c r="AY348" s="157"/>
      <c r="AZ348" s="157"/>
      <c r="BD348" s="157"/>
      <c r="BE348" s="157"/>
      <c r="BF348" s="157"/>
      <c r="BG348" s="157"/>
      <c r="BH348" s="157"/>
      <c r="BI348" s="157"/>
      <c r="BM348" s="157"/>
      <c r="BN348" s="157"/>
      <c r="BO348" s="157"/>
      <c r="BP348" s="157"/>
      <c r="BQ348" s="157"/>
      <c r="BR348" s="157"/>
    </row>
    <row r="349" spans="11:70">
      <c r="K349" s="157"/>
      <c r="L349" s="157"/>
      <c r="M349" s="157"/>
      <c r="N349" s="157"/>
      <c r="O349" s="157"/>
      <c r="P349" s="157"/>
      <c r="T349" s="157"/>
      <c r="U349" s="157"/>
      <c r="V349" s="157"/>
      <c r="W349" s="157"/>
      <c r="X349" s="157"/>
      <c r="Y349" s="157"/>
      <c r="AC349" s="157"/>
      <c r="AD349" s="157"/>
      <c r="AE349" s="157"/>
      <c r="AF349" s="157"/>
      <c r="AG349" s="157"/>
      <c r="AH349" s="157"/>
      <c r="AL349" s="157"/>
      <c r="AM349" s="157"/>
      <c r="AN349" s="157"/>
      <c r="AO349" s="157"/>
      <c r="AP349" s="157"/>
      <c r="AQ349" s="157"/>
      <c r="AU349" s="157"/>
      <c r="AV349" s="157"/>
      <c r="AW349" s="157"/>
      <c r="AX349" s="157"/>
      <c r="AY349" s="157"/>
      <c r="AZ349" s="157"/>
      <c r="BD349" s="157"/>
      <c r="BE349" s="157"/>
      <c r="BF349" s="157"/>
      <c r="BG349" s="157"/>
      <c r="BH349" s="157"/>
      <c r="BI349" s="157"/>
      <c r="BM349" s="157"/>
      <c r="BN349" s="157"/>
      <c r="BO349" s="157"/>
      <c r="BP349" s="157"/>
      <c r="BQ349" s="157"/>
      <c r="BR349" s="157"/>
    </row>
    <row r="350" spans="11:70">
      <c r="K350" s="157"/>
      <c r="L350" s="157"/>
      <c r="M350" s="157"/>
      <c r="N350" s="157"/>
      <c r="O350" s="157"/>
      <c r="P350" s="157"/>
      <c r="T350" s="157"/>
      <c r="U350" s="157"/>
      <c r="V350" s="157"/>
      <c r="W350" s="157"/>
      <c r="X350" s="157"/>
      <c r="Y350" s="157"/>
      <c r="AC350" s="157"/>
      <c r="AD350" s="157"/>
      <c r="AE350" s="157"/>
      <c r="AF350" s="157"/>
      <c r="AG350" s="157"/>
      <c r="AH350" s="157"/>
      <c r="AL350" s="157"/>
      <c r="AM350" s="157"/>
      <c r="AN350" s="157"/>
      <c r="AO350" s="157"/>
      <c r="AP350" s="157"/>
      <c r="AQ350" s="157"/>
      <c r="AU350" s="157"/>
      <c r="AV350" s="157"/>
      <c r="AW350" s="157"/>
      <c r="AX350" s="157"/>
      <c r="AY350" s="157"/>
      <c r="AZ350" s="157"/>
      <c r="BD350" s="157"/>
      <c r="BE350" s="157"/>
      <c r="BF350" s="157"/>
      <c r="BG350" s="157"/>
      <c r="BH350" s="157"/>
      <c r="BI350" s="157"/>
      <c r="BM350" s="157"/>
      <c r="BN350" s="157"/>
      <c r="BO350" s="157"/>
      <c r="BP350" s="157"/>
      <c r="BQ350" s="157"/>
      <c r="BR350" s="157"/>
    </row>
    <row r="351" spans="11:70">
      <c r="K351" s="158"/>
      <c r="L351" s="157"/>
      <c r="M351" s="157"/>
      <c r="N351" s="157"/>
      <c r="O351" s="157"/>
      <c r="P351" s="157"/>
      <c r="T351" s="157"/>
      <c r="U351" s="157"/>
      <c r="V351" s="157"/>
      <c r="W351" s="157"/>
      <c r="X351" s="157"/>
      <c r="Y351" s="157"/>
      <c r="AC351" s="157"/>
      <c r="AD351" s="157"/>
      <c r="AE351" s="157"/>
      <c r="AF351" s="157"/>
      <c r="AG351" s="157"/>
      <c r="AH351" s="157"/>
      <c r="AL351" s="157"/>
      <c r="AM351" s="157"/>
      <c r="AN351" s="157"/>
      <c r="AO351" s="157"/>
      <c r="AP351" s="157"/>
      <c r="AQ351" s="157"/>
      <c r="AU351" s="157"/>
      <c r="AV351" s="157"/>
      <c r="AW351" s="157"/>
      <c r="AX351" s="157"/>
      <c r="AY351" s="157"/>
      <c r="AZ351" s="157"/>
      <c r="BD351" s="157"/>
      <c r="BE351" s="157"/>
      <c r="BF351" s="157"/>
      <c r="BG351" s="157"/>
      <c r="BH351" s="157"/>
      <c r="BI351" s="157"/>
      <c r="BM351" s="157"/>
      <c r="BN351" s="157"/>
      <c r="BO351" s="157"/>
      <c r="BP351" s="157"/>
      <c r="BQ351" s="157"/>
      <c r="BR351" s="157"/>
    </row>
    <row r="352" spans="11:70">
      <c r="K352" s="157"/>
      <c r="L352" s="157"/>
      <c r="M352" s="157"/>
      <c r="N352" s="157"/>
      <c r="O352" s="157"/>
      <c r="P352" s="157"/>
      <c r="T352" s="157"/>
      <c r="U352" s="157"/>
      <c r="V352" s="157"/>
      <c r="W352" s="157"/>
      <c r="X352" s="157"/>
      <c r="Y352" s="157"/>
      <c r="AC352" s="157"/>
      <c r="AD352" s="157"/>
      <c r="AE352" s="157"/>
      <c r="AF352" s="157"/>
      <c r="AG352" s="157"/>
      <c r="AH352" s="157"/>
      <c r="AL352" s="157"/>
      <c r="AM352" s="157"/>
      <c r="AN352" s="157"/>
      <c r="AO352" s="157"/>
      <c r="AP352" s="157"/>
      <c r="AQ352" s="157"/>
      <c r="AU352" s="157"/>
      <c r="AV352" s="157"/>
      <c r="AW352" s="157"/>
      <c r="AX352" s="157"/>
      <c r="AY352" s="157"/>
      <c r="AZ352" s="157"/>
      <c r="BD352" s="157"/>
      <c r="BE352" s="157"/>
      <c r="BF352" s="157"/>
      <c r="BG352" s="157"/>
      <c r="BH352" s="157"/>
      <c r="BI352" s="157"/>
      <c r="BM352" s="157"/>
      <c r="BN352" s="157"/>
      <c r="BO352" s="157"/>
      <c r="BP352" s="157"/>
      <c r="BQ352" s="157"/>
      <c r="BR352" s="157"/>
    </row>
    <row r="353" spans="11:70">
      <c r="K353" s="157"/>
      <c r="L353" s="157"/>
      <c r="M353" s="157"/>
      <c r="N353" s="157"/>
      <c r="O353" s="157"/>
      <c r="P353" s="157"/>
      <c r="T353" s="157"/>
      <c r="U353" s="157"/>
      <c r="V353" s="157"/>
      <c r="W353" s="157"/>
      <c r="X353" s="157"/>
      <c r="Y353" s="157"/>
      <c r="AC353" s="157"/>
      <c r="AD353" s="157"/>
      <c r="AE353" s="157"/>
      <c r="AF353" s="157"/>
      <c r="AG353" s="157"/>
      <c r="AH353" s="157"/>
      <c r="AL353" s="157"/>
      <c r="AM353" s="157"/>
      <c r="AN353" s="157"/>
      <c r="AO353" s="157"/>
      <c r="AP353" s="157"/>
      <c r="AQ353" s="157"/>
      <c r="AU353" s="157"/>
      <c r="AV353" s="157"/>
      <c r="AW353" s="157"/>
      <c r="AX353" s="157"/>
      <c r="AY353" s="157"/>
      <c r="AZ353" s="157"/>
      <c r="BD353" s="157"/>
      <c r="BE353" s="157"/>
      <c r="BF353" s="157"/>
      <c r="BG353" s="157"/>
      <c r="BH353" s="157"/>
      <c r="BI353" s="157"/>
      <c r="BM353" s="157"/>
      <c r="BN353" s="157"/>
      <c r="BO353" s="157"/>
      <c r="BP353" s="157"/>
      <c r="BQ353" s="157"/>
      <c r="BR353" s="157"/>
    </row>
    <row r="354" spans="11:70">
      <c r="K354" s="157"/>
      <c r="L354" s="157"/>
      <c r="M354" s="157"/>
      <c r="N354" s="157"/>
      <c r="O354" s="157"/>
      <c r="P354" s="157"/>
      <c r="T354" s="157"/>
      <c r="U354" s="157"/>
      <c r="V354" s="157"/>
      <c r="W354" s="157"/>
      <c r="X354" s="157"/>
      <c r="Y354" s="157"/>
      <c r="AC354" s="157"/>
      <c r="AD354" s="157"/>
      <c r="AE354" s="157"/>
      <c r="AF354" s="157"/>
      <c r="AG354" s="157"/>
      <c r="AH354" s="157"/>
      <c r="AL354" s="157"/>
      <c r="AM354" s="157"/>
      <c r="AN354" s="157"/>
      <c r="AO354" s="157"/>
      <c r="AP354" s="157"/>
      <c r="AQ354" s="157"/>
      <c r="AU354" s="157"/>
      <c r="AV354" s="157"/>
      <c r="AW354" s="157"/>
      <c r="AX354" s="157"/>
      <c r="AY354" s="157"/>
      <c r="AZ354" s="157"/>
      <c r="BD354" s="157"/>
      <c r="BE354" s="157"/>
      <c r="BF354" s="157"/>
      <c r="BG354" s="157"/>
      <c r="BH354" s="157"/>
      <c r="BI354" s="157"/>
      <c r="BM354" s="157"/>
      <c r="BN354" s="157"/>
      <c r="BO354" s="157"/>
      <c r="BP354" s="157"/>
      <c r="BQ354" s="157"/>
      <c r="BR354" s="157"/>
    </row>
    <row r="355" spans="11:70">
      <c r="K355" s="158"/>
      <c r="L355" s="157"/>
      <c r="M355" s="157"/>
      <c r="N355" s="157"/>
      <c r="O355" s="157"/>
      <c r="P355" s="157"/>
      <c r="T355" s="157"/>
      <c r="U355" s="157"/>
      <c r="V355" s="157"/>
      <c r="W355" s="157"/>
      <c r="X355" s="157"/>
      <c r="Y355" s="157"/>
      <c r="AC355" s="157"/>
      <c r="AD355" s="157"/>
      <c r="AE355" s="157"/>
      <c r="AF355" s="157"/>
      <c r="AG355" s="157"/>
      <c r="AH355" s="157"/>
      <c r="AL355" s="157"/>
      <c r="AM355" s="157"/>
      <c r="AN355" s="157"/>
      <c r="AO355" s="157"/>
      <c r="AP355" s="157"/>
      <c r="AQ355" s="157"/>
      <c r="AU355" s="157"/>
      <c r="AV355" s="157"/>
      <c r="AW355" s="157"/>
      <c r="AX355" s="157"/>
      <c r="AY355" s="157"/>
      <c r="AZ355" s="157"/>
      <c r="BD355" s="157"/>
      <c r="BE355" s="157"/>
      <c r="BF355" s="157"/>
      <c r="BG355" s="157"/>
      <c r="BH355" s="157"/>
      <c r="BI355" s="157"/>
      <c r="BM355" s="157"/>
      <c r="BN355" s="157"/>
      <c r="BO355" s="157"/>
      <c r="BP355" s="157"/>
      <c r="BQ355" s="157"/>
      <c r="BR355" s="157"/>
    </row>
    <row r="356" spans="11:70">
      <c r="K356" s="157"/>
      <c r="L356" s="157"/>
      <c r="M356" s="157"/>
      <c r="N356" s="157"/>
      <c r="O356" s="157"/>
      <c r="P356" s="157"/>
      <c r="T356" s="157"/>
      <c r="U356" s="157"/>
      <c r="V356" s="157"/>
      <c r="W356" s="157"/>
      <c r="X356" s="157"/>
      <c r="Y356" s="157"/>
      <c r="AC356" s="157"/>
      <c r="AD356" s="157"/>
      <c r="AE356" s="157"/>
      <c r="AF356" s="157"/>
      <c r="AG356" s="157"/>
      <c r="AH356" s="157"/>
      <c r="AL356" s="157"/>
      <c r="AM356" s="157"/>
      <c r="AN356" s="157"/>
      <c r="AO356" s="157"/>
      <c r="AP356" s="157"/>
      <c r="AQ356" s="157"/>
      <c r="AU356" s="157"/>
      <c r="AV356" s="157"/>
      <c r="AW356" s="157"/>
      <c r="AX356" s="157"/>
      <c r="AY356" s="157"/>
      <c r="AZ356" s="157"/>
      <c r="BD356" s="157"/>
      <c r="BE356" s="157"/>
      <c r="BF356" s="157"/>
      <c r="BG356" s="157"/>
      <c r="BH356" s="157"/>
      <c r="BI356" s="157"/>
      <c r="BM356" s="157"/>
      <c r="BN356" s="157"/>
      <c r="BO356" s="157"/>
      <c r="BP356" s="157"/>
      <c r="BQ356" s="157"/>
      <c r="BR356" s="157"/>
    </row>
    <row r="357" spans="11:70">
      <c r="K357" s="157"/>
      <c r="L357" s="157"/>
      <c r="M357" s="157"/>
      <c r="N357" s="157"/>
      <c r="O357" s="157"/>
      <c r="P357" s="157"/>
      <c r="T357" s="157"/>
      <c r="U357" s="157"/>
      <c r="V357" s="157"/>
      <c r="W357" s="157"/>
      <c r="X357" s="157"/>
      <c r="Y357" s="157"/>
      <c r="AC357" s="157"/>
      <c r="AD357" s="157"/>
      <c r="AE357" s="157"/>
      <c r="AF357" s="157"/>
      <c r="AG357" s="157"/>
      <c r="AH357" s="157"/>
      <c r="AL357" s="157"/>
      <c r="AM357" s="157"/>
      <c r="AN357" s="157"/>
      <c r="AO357" s="157"/>
      <c r="AP357" s="157"/>
      <c r="AQ357" s="157"/>
      <c r="AU357" s="157"/>
      <c r="AV357" s="157"/>
      <c r="AW357" s="157"/>
      <c r="AX357" s="157"/>
      <c r="AY357" s="157"/>
      <c r="AZ357" s="157"/>
      <c r="BD357" s="157"/>
      <c r="BE357" s="157"/>
      <c r="BF357" s="157"/>
      <c r="BG357" s="157"/>
      <c r="BH357" s="157"/>
      <c r="BI357" s="157"/>
      <c r="BM357" s="157"/>
      <c r="BN357" s="157"/>
      <c r="BO357" s="157"/>
      <c r="BP357" s="157"/>
      <c r="BQ357" s="157"/>
      <c r="BR357" s="157"/>
    </row>
    <row r="358" spans="11:70">
      <c r="K358" s="157"/>
      <c r="L358" s="157"/>
      <c r="M358" s="157"/>
      <c r="N358" s="157"/>
      <c r="O358" s="157"/>
      <c r="P358" s="157"/>
      <c r="T358" s="157"/>
      <c r="U358" s="157"/>
      <c r="V358" s="157"/>
      <c r="W358" s="157"/>
      <c r="X358" s="157"/>
      <c r="Y358" s="157"/>
      <c r="AC358" s="157"/>
      <c r="AD358" s="157"/>
      <c r="AE358" s="157"/>
      <c r="AF358" s="157"/>
      <c r="AG358" s="157"/>
      <c r="AH358" s="157"/>
      <c r="AL358" s="157"/>
      <c r="AM358" s="157"/>
      <c r="AN358" s="157"/>
      <c r="AO358" s="157"/>
      <c r="AP358" s="157"/>
      <c r="AQ358" s="157"/>
      <c r="AU358" s="157"/>
      <c r="AV358" s="157"/>
      <c r="AW358" s="157"/>
      <c r="AX358" s="157"/>
      <c r="AY358" s="157"/>
      <c r="AZ358" s="157"/>
      <c r="BD358" s="157"/>
      <c r="BE358" s="157"/>
      <c r="BF358" s="157"/>
      <c r="BG358" s="157"/>
      <c r="BH358" s="157"/>
      <c r="BI358" s="157"/>
      <c r="BM358" s="157"/>
      <c r="BN358" s="157"/>
      <c r="BO358" s="157"/>
      <c r="BP358" s="157"/>
      <c r="BQ358" s="157"/>
      <c r="BR358" s="157"/>
    </row>
    <row r="359" spans="11:70">
      <c r="K359" s="158"/>
      <c r="L359" s="157"/>
      <c r="M359" s="157"/>
      <c r="N359" s="157"/>
      <c r="O359" s="157"/>
      <c r="P359" s="157"/>
      <c r="T359" s="157"/>
      <c r="U359" s="157"/>
      <c r="V359" s="157"/>
      <c r="W359" s="157"/>
      <c r="X359" s="157"/>
      <c r="Y359" s="157"/>
      <c r="AC359" s="157"/>
      <c r="AD359" s="157"/>
      <c r="AE359" s="157"/>
      <c r="AF359" s="157"/>
      <c r="AG359" s="157"/>
      <c r="AH359" s="157"/>
      <c r="AL359" s="157"/>
      <c r="AM359" s="157"/>
      <c r="AN359" s="157"/>
      <c r="AO359" s="157"/>
      <c r="AP359" s="157"/>
      <c r="AQ359" s="157"/>
      <c r="AU359" s="157"/>
      <c r="AV359" s="157"/>
      <c r="AW359" s="157"/>
      <c r="AX359" s="157"/>
      <c r="AY359" s="157"/>
      <c r="AZ359" s="157"/>
      <c r="BD359" s="157"/>
      <c r="BE359" s="157"/>
      <c r="BF359" s="157"/>
      <c r="BG359" s="157"/>
      <c r="BH359" s="157"/>
      <c r="BI359" s="157"/>
      <c r="BM359" s="157"/>
      <c r="BN359" s="157"/>
      <c r="BO359" s="157"/>
      <c r="BP359" s="157"/>
      <c r="BQ359" s="157"/>
      <c r="BR359" s="157"/>
    </row>
    <row r="360" spans="11:70">
      <c r="K360" s="157"/>
      <c r="L360" s="157"/>
      <c r="M360" s="157"/>
      <c r="N360" s="157"/>
      <c r="O360" s="157"/>
      <c r="P360" s="157"/>
      <c r="T360" s="157"/>
      <c r="U360" s="157"/>
      <c r="V360" s="157"/>
      <c r="W360" s="157"/>
      <c r="X360" s="157"/>
      <c r="Y360" s="157"/>
      <c r="AC360" s="157"/>
      <c r="AD360" s="157"/>
      <c r="AE360" s="157"/>
      <c r="AF360" s="157"/>
      <c r="AG360" s="157"/>
      <c r="AH360" s="157"/>
      <c r="AL360" s="157"/>
      <c r="AM360" s="157"/>
      <c r="AN360" s="157"/>
      <c r="AO360" s="157"/>
      <c r="AP360" s="157"/>
      <c r="AQ360" s="157"/>
      <c r="AU360" s="157"/>
      <c r="AV360" s="157"/>
      <c r="AW360" s="157"/>
      <c r="AX360" s="157"/>
      <c r="AY360" s="157"/>
      <c r="AZ360" s="157"/>
      <c r="BD360" s="157"/>
      <c r="BE360" s="157"/>
      <c r="BF360" s="157"/>
      <c r="BG360" s="157"/>
      <c r="BH360" s="157"/>
      <c r="BI360" s="157"/>
      <c r="BM360" s="157"/>
      <c r="BN360" s="157"/>
      <c r="BO360" s="157"/>
      <c r="BP360" s="157"/>
      <c r="BQ360" s="157"/>
      <c r="BR360" s="157"/>
    </row>
    <row r="361" spans="11:70">
      <c r="K361" s="157"/>
      <c r="L361" s="157"/>
      <c r="M361" s="157"/>
      <c r="N361" s="157"/>
      <c r="O361" s="157"/>
      <c r="P361" s="157"/>
      <c r="T361" s="157"/>
      <c r="U361" s="157"/>
      <c r="V361" s="157"/>
      <c r="W361" s="157"/>
      <c r="X361" s="157"/>
      <c r="Y361" s="157"/>
      <c r="AC361" s="157"/>
      <c r="AD361" s="157"/>
      <c r="AE361" s="157"/>
      <c r="AF361" s="157"/>
      <c r="AG361" s="157"/>
      <c r="AH361" s="157"/>
      <c r="AL361" s="157"/>
      <c r="AM361" s="157"/>
      <c r="AN361" s="157"/>
      <c r="AO361" s="157"/>
      <c r="AP361" s="157"/>
      <c r="AQ361" s="157"/>
      <c r="AU361" s="157"/>
      <c r="AV361" s="157"/>
      <c r="AW361" s="157"/>
      <c r="AX361" s="157"/>
      <c r="AY361" s="157"/>
      <c r="AZ361" s="157"/>
      <c r="BD361" s="157"/>
      <c r="BE361" s="157"/>
      <c r="BF361" s="157"/>
      <c r="BG361" s="157"/>
      <c r="BH361" s="157"/>
      <c r="BI361" s="157"/>
      <c r="BM361" s="157"/>
      <c r="BN361" s="157"/>
      <c r="BO361" s="157"/>
      <c r="BP361" s="157"/>
      <c r="BQ361" s="157"/>
      <c r="BR361" s="157"/>
    </row>
    <row r="362" spans="11:70">
      <c r="K362" s="157"/>
      <c r="L362" s="157"/>
      <c r="M362" s="157"/>
      <c r="N362" s="157"/>
      <c r="O362" s="157"/>
      <c r="P362" s="157"/>
      <c r="T362" s="157"/>
      <c r="U362" s="157"/>
      <c r="V362" s="157"/>
      <c r="W362" s="157"/>
      <c r="X362" s="157"/>
      <c r="Y362" s="157"/>
      <c r="AC362" s="157"/>
      <c r="AD362" s="157"/>
      <c r="AE362" s="157"/>
      <c r="AF362" s="157"/>
      <c r="AG362" s="157"/>
      <c r="AH362" s="157"/>
      <c r="AL362" s="157"/>
      <c r="AM362" s="157"/>
      <c r="AN362" s="157"/>
      <c r="AO362" s="157"/>
      <c r="AP362" s="157"/>
      <c r="AQ362" s="157"/>
      <c r="AU362" s="157"/>
      <c r="AV362" s="157"/>
      <c r="AW362" s="157"/>
      <c r="AX362" s="157"/>
      <c r="AY362" s="157"/>
      <c r="AZ362" s="157"/>
      <c r="BD362" s="157"/>
      <c r="BE362" s="157"/>
      <c r="BF362" s="157"/>
      <c r="BG362" s="157"/>
      <c r="BH362" s="157"/>
      <c r="BI362" s="157"/>
      <c r="BM362" s="157"/>
      <c r="BN362" s="157"/>
      <c r="BO362" s="157"/>
      <c r="BP362" s="157"/>
      <c r="BQ362" s="157"/>
      <c r="BR362" s="157"/>
    </row>
    <row r="363" spans="11:70">
      <c r="K363" s="158"/>
      <c r="L363" s="157"/>
      <c r="M363" s="157"/>
      <c r="N363" s="157"/>
      <c r="O363" s="157"/>
      <c r="P363" s="157"/>
      <c r="T363" s="157"/>
      <c r="U363" s="157"/>
      <c r="V363" s="157"/>
      <c r="W363" s="157"/>
      <c r="X363" s="157"/>
      <c r="Y363" s="157"/>
      <c r="AC363" s="157"/>
      <c r="AD363" s="157"/>
      <c r="AE363" s="157"/>
      <c r="AF363" s="157"/>
      <c r="AG363" s="157"/>
      <c r="AH363" s="157"/>
      <c r="AL363" s="157"/>
      <c r="AM363" s="157"/>
      <c r="AN363" s="157"/>
      <c r="AO363" s="157"/>
      <c r="AP363" s="157"/>
      <c r="AQ363" s="157"/>
      <c r="AU363" s="157"/>
      <c r="AV363" s="157"/>
      <c r="AW363" s="157"/>
      <c r="AX363" s="157"/>
      <c r="AY363" s="157"/>
      <c r="AZ363" s="157"/>
      <c r="BD363" s="157"/>
      <c r="BE363" s="157"/>
      <c r="BF363" s="157"/>
      <c r="BG363" s="157"/>
      <c r="BH363" s="157"/>
      <c r="BI363" s="157"/>
      <c r="BM363" s="157"/>
      <c r="BN363" s="157"/>
      <c r="BO363" s="157"/>
      <c r="BP363" s="157"/>
      <c r="BQ363" s="157"/>
      <c r="BR363" s="157"/>
    </row>
    <row r="364" spans="11:70">
      <c r="K364" s="157"/>
      <c r="L364" s="157"/>
      <c r="M364" s="157"/>
      <c r="N364" s="157"/>
      <c r="O364" s="157"/>
      <c r="P364" s="157"/>
      <c r="T364" s="157"/>
      <c r="U364" s="157"/>
      <c r="V364" s="157"/>
      <c r="W364" s="157"/>
      <c r="X364" s="157"/>
      <c r="Y364" s="157"/>
      <c r="AC364" s="157"/>
      <c r="AD364" s="157"/>
      <c r="AE364" s="157"/>
      <c r="AF364" s="157"/>
      <c r="AG364" s="157"/>
      <c r="AH364" s="157"/>
      <c r="AL364" s="157"/>
      <c r="AM364" s="157"/>
      <c r="AN364" s="157"/>
      <c r="AO364" s="157"/>
      <c r="AP364" s="157"/>
      <c r="AQ364" s="157"/>
      <c r="AU364" s="157"/>
      <c r="AV364" s="157"/>
      <c r="AW364" s="157"/>
      <c r="AX364" s="157"/>
      <c r="AY364" s="157"/>
      <c r="AZ364" s="157"/>
      <c r="BD364" s="157"/>
      <c r="BE364" s="157"/>
      <c r="BF364" s="157"/>
      <c r="BG364" s="157"/>
      <c r="BH364" s="157"/>
      <c r="BI364" s="157"/>
      <c r="BM364" s="157"/>
      <c r="BN364" s="157"/>
      <c r="BO364" s="157"/>
      <c r="BP364" s="157"/>
      <c r="BQ364" s="157"/>
      <c r="BR364" s="157"/>
    </row>
    <row r="365" spans="11:70">
      <c r="K365" s="157"/>
      <c r="L365" s="157"/>
      <c r="M365" s="157"/>
      <c r="N365" s="157"/>
      <c r="O365" s="157"/>
      <c r="P365" s="157"/>
      <c r="T365" s="157"/>
      <c r="U365" s="157"/>
      <c r="V365" s="157"/>
      <c r="W365" s="157"/>
      <c r="X365" s="157"/>
      <c r="Y365" s="157"/>
      <c r="AC365" s="157"/>
      <c r="AD365" s="157"/>
      <c r="AE365" s="157"/>
      <c r="AF365" s="157"/>
      <c r="AG365" s="157"/>
      <c r="AH365" s="157"/>
      <c r="AL365" s="157"/>
      <c r="AM365" s="157"/>
      <c r="AN365" s="157"/>
      <c r="AO365" s="157"/>
      <c r="AP365" s="157"/>
      <c r="AQ365" s="157"/>
      <c r="AU365" s="157"/>
      <c r="AV365" s="157"/>
      <c r="AW365" s="157"/>
      <c r="AX365" s="157"/>
      <c r="AY365" s="157"/>
      <c r="AZ365" s="157"/>
      <c r="BD365" s="157"/>
      <c r="BE365" s="157"/>
      <c r="BF365" s="157"/>
      <c r="BG365" s="157"/>
      <c r="BH365" s="157"/>
      <c r="BI365" s="157"/>
      <c r="BM365" s="157"/>
      <c r="BN365" s="157"/>
      <c r="BO365" s="157"/>
      <c r="BP365" s="157"/>
      <c r="BQ365" s="157"/>
      <c r="BR365" s="157"/>
    </row>
    <row r="366" spans="11:70">
      <c r="K366" s="157"/>
      <c r="L366" s="157"/>
      <c r="M366" s="157"/>
      <c r="N366" s="157"/>
      <c r="O366" s="157"/>
      <c r="P366" s="157"/>
      <c r="T366" s="157"/>
      <c r="U366" s="157"/>
      <c r="V366" s="157"/>
      <c r="W366" s="157"/>
      <c r="X366" s="157"/>
      <c r="Y366" s="157"/>
      <c r="AC366" s="157"/>
      <c r="AD366" s="157"/>
      <c r="AE366" s="157"/>
      <c r="AF366" s="157"/>
      <c r="AG366" s="157"/>
      <c r="AH366" s="157"/>
      <c r="AL366" s="157"/>
      <c r="AM366" s="157"/>
      <c r="AN366" s="157"/>
      <c r="AO366" s="157"/>
      <c r="AP366" s="157"/>
      <c r="AQ366" s="157"/>
      <c r="AU366" s="157"/>
      <c r="AV366" s="157"/>
      <c r="AW366" s="157"/>
      <c r="AX366" s="157"/>
      <c r="AY366" s="157"/>
      <c r="AZ366" s="157"/>
      <c r="BD366" s="157"/>
      <c r="BE366" s="157"/>
      <c r="BF366" s="157"/>
      <c r="BG366" s="157"/>
      <c r="BH366" s="157"/>
      <c r="BI366" s="157"/>
      <c r="BM366" s="157"/>
      <c r="BN366" s="157"/>
      <c r="BO366" s="157"/>
      <c r="BP366" s="157"/>
      <c r="BQ366" s="157"/>
      <c r="BR366" s="157"/>
    </row>
    <row r="367" spans="11:70">
      <c r="K367" s="158"/>
      <c r="L367" s="157"/>
      <c r="M367" s="157"/>
      <c r="N367" s="157"/>
      <c r="O367" s="157"/>
      <c r="P367" s="157"/>
      <c r="T367" s="157"/>
      <c r="U367" s="157"/>
      <c r="V367" s="157"/>
      <c r="W367" s="157"/>
      <c r="X367" s="157"/>
      <c r="Y367" s="157"/>
      <c r="AC367" s="157"/>
      <c r="AD367" s="157"/>
      <c r="AE367" s="157"/>
      <c r="AF367" s="157"/>
      <c r="AG367" s="157"/>
      <c r="AH367" s="157"/>
      <c r="AL367" s="157"/>
      <c r="AM367" s="157"/>
      <c r="AN367" s="157"/>
      <c r="AO367" s="157"/>
      <c r="AP367" s="157"/>
      <c r="AQ367" s="157"/>
      <c r="AU367" s="157"/>
      <c r="AV367" s="157"/>
      <c r="AW367" s="157"/>
      <c r="AX367" s="157"/>
      <c r="AY367" s="157"/>
      <c r="AZ367" s="157"/>
      <c r="BD367" s="157"/>
      <c r="BE367" s="157"/>
      <c r="BF367" s="157"/>
      <c r="BG367" s="157"/>
      <c r="BH367" s="157"/>
      <c r="BI367" s="157"/>
      <c r="BM367" s="157"/>
      <c r="BN367" s="157"/>
      <c r="BO367" s="157"/>
      <c r="BP367" s="157"/>
      <c r="BQ367" s="157"/>
      <c r="BR367" s="157"/>
    </row>
    <row r="368" spans="11:70">
      <c r="K368" s="157"/>
      <c r="L368" s="157"/>
      <c r="M368" s="157"/>
      <c r="N368" s="157"/>
      <c r="O368" s="157"/>
      <c r="P368" s="157"/>
      <c r="T368" s="157"/>
      <c r="U368" s="157"/>
      <c r="V368" s="157"/>
      <c r="W368" s="157"/>
      <c r="X368" s="157"/>
      <c r="Y368" s="157"/>
      <c r="AC368" s="157"/>
      <c r="AD368" s="157"/>
      <c r="AE368" s="157"/>
      <c r="AF368" s="157"/>
      <c r="AG368" s="157"/>
      <c r="AH368" s="157"/>
      <c r="AL368" s="157"/>
      <c r="AM368" s="157"/>
      <c r="AN368" s="157"/>
      <c r="AO368" s="157"/>
      <c r="AP368" s="157"/>
      <c r="AQ368" s="157"/>
      <c r="AU368" s="157"/>
      <c r="AV368" s="157"/>
      <c r="AW368" s="157"/>
      <c r="AX368" s="157"/>
      <c r="AY368" s="157"/>
      <c r="AZ368" s="157"/>
      <c r="BD368" s="157"/>
      <c r="BE368" s="157"/>
      <c r="BF368" s="157"/>
      <c r="BG368" s="157"/>
      <c r="BH368" s="157"/>
      <c r="BI368" s="157"/>
      <c r="BM368" s="157"/>
      <c r="BN368" s="157"/>
      <c r="BO368" s="157"/>
      <c r="BP368" s="157"/>
      <c r="BQ368" s="157"/>
      <c r="BR368" s="157"/>
    </row>
    <row r="369" spans="11:70">
      <c r="K369" s="157"/>
      <c r="L369" s="157"/>
      <c r="M369" s="157"/>
      <c r="N369" s="157"/>
      <c r="O369" s="157"/>
      <c r="P369" s="157"/>
      <c r="T369" s="157"/>
      <c r="U369" s="157"/>
      <c r="V369" s="157"/>
      <c r="W369" s="157"/>
      <c r="X369" s="157"/>
      <c r="Y369" s="157"/>
      <c r="AC369" s="157"/>
      <c r="AD369" s="157"/>
      <c r="AE369" s="157"/>
      <c r="AF369" s="157"/>
      <c r="AG369" s="157"/>
      <c r="AH369" s="157"/>
      <c r="AL369" s="157"/>
      <c r="AM369" s="157"/>
      <c r="AN369" s="157"/>
      <c r="AO369" s="157"/>
      <c r="AP369" s="157"/>
      <c r="AQ369" s="157"/>
      <c r="AU369" s="157"/>
      <c r="AV369" s="157"/>
      <c r="AW369" s="157"/>
      <c r="AX369" s="157"/>
      <c r="AY369" s="157"/>
      <c r="AZ369" s="157"/>
      <c r="BD369" s="157"/>
      <c r="BE369" s="157"/>
      <c r="BF369" s="157"/>
      <c r="BG369" s="157"/>
      <c r="BH369" s="157"/>
      <c r="BI369" s="157"/>
      <c r="BM369" s="157"/>
      <c r="BN369" s="157"/>
      <c r="BO369" s="157"/>
      <c r="BP369" s="157"/>
      <c r="BQ369" s="157"/>
      <c r="BR369" s="157"/>
    </row>
    <row r="370" spans="11:70">
      <c r="K370" s="157"/>
      <c r="L370" s="157"/>
      <c r="M370" s="157"/>
      <c r="N370" s="157"/>
      <c r="O370" s="157"/>
      <c r="P370" s="157"/>
      <c r="T370" s="157"/>
      <c r="U370" s="157"/>
      <c r="V370" s="157"/>
      <c r="W370" s="157"/>
      <c r="X370" s="157"/>
      <c r="Y370" s="157"/>
      <c r="AC370" s="157"/>
      <c r="AD370" s="157"/>
      <c r="AE370" s="157"/>
      <c r="AF370" s="157"/>
      <c r="AG370" s="157"/>
      <c r="AH370" s="157"/>
      <c r="AL370" s="157"/>
      <c r="AM370" s="157"/>
      <c r="AN370" s="157"/>
      <c r="AO370" s="157"/>
      <c r="AP370" s="157"/>
      <c r="AQ370" s="157"/>
      <c r="AU370" s="157"/>
      <c r="AV370" s="157"/>
      <c r="AW370" s="157"/>
      <c r="AX370" s="157"/>
      <c r="AY370" s="157"/>
      <c r="AZ370" s="157"/>
      <c r="BD370" s="157"/>
      <c r="BE370" s="157"/>
      <c r="BF370" s="157"/>
      <c r="BG370" s="157"/>
      <c r="BH370" s="157"/>
      <c r="BI370" s="157"/>
      <c r="BM370" s="157"/>
      <c r="BN370" s="157"/>
      <c r="BO370" s="157"/>
      <c r="BP370" s="157"/>
      <c r="BQ370" s="157"/>
      <c r="BR370" s="157"/>
    </row>
    <row r="371" spans="11:70">
      <c r="K371" s="158"/>
      <c r="L371" s="157"/>
      <c r="M371" s="157"/>
      <c r="N371" s="157"/>
      <c r="O371" s="157"/>
      <c r="P371" s="157"/>
      <c r="T371" s="157"/>
      <c r="U371" s="157"/>
      <c r="V371" s="157"/>
      <c r="W371" s="157"/>
      <c r="X371" s="157"/>
      <c r="Y371" s="157"/>
      <c r="AC371" s="157"/>
      <c r="AD371" s="157"/>
      <c r="AE371" s="157"/>
      <c r="AF371" s="157"/>
      <c r="AG371" s="157"/>
      <c r="AH371" s="157"/>
      <c r="AL371" s="157"/>
      <c r="AM371" s="157"/>
      <c r="AN371" s="157"/>
      <c r="AO371" s="157"/>
      <c r="AP371" s="157"/>
      <c r="AQ371" s="157"/>
      <c r="AU371" s="157"/>
      <c r="AV371" s="157"/>
      <c r="AW371" s="157"/>
      <c r="AX371" s="157"/>
      <c r="AY371" s="157"/>
      <c r="AZ371" s="157"/>
      <c r="BD371" s="157"/>
      <c r="BE371" s="157"/>
      <c r="BF371" s="157"/>
      <c r="BG371" s="157"/>
      <c r="BH371" s="157"/>
      <c r="BI371" s="157"/>
      <c r="BM371" s="157"/>
      <c r="BN371" s="157"/>
      <c r="BO371" s="157"/>
      <c r="BP371" s="157"/>
      <c r="BQ371" s="157"/>
      <c r="BR371" s="157"/>
    </row>
    <row r="372" spans="11:70">
      <c r="K372" s="157"/>
      <c r="L372" s="157"/>
      <c r="M372" s="157"/>
      <c r="N372" s="157"/>
      <c r="O372" s="157"/>
      <c r="P372" s="157"/>
      <c r="T372" s="157"/>
      <c r="U372" s="157"/>
      <c r="V372" s="157"/>
      <c r="W372" s="157"/>
      <c r="X372" s="157"/>
      <c r="Y372" s="157"/>
      <c r="AC372" s="157"/>
      <c r="AD372" s="157"/>
      <c r="AE372" s="157"/>
      <c r="AF372" s="157"/>
      <c r="AG372" s="157"/>
      <c r="AH372" s="157"/>
      <c r="AL372" s="157"/>
      <c r="AM372" s="157"/>
      <c r="AN372" s="157"/>
      <c r="AO372" s="157"/>
      <c r="AP372" s="157"/>
      <c r="AQ372" s="157"/>
      <c r="AU372" s="157"/>
      <c r="AV372" s="157"/>
      <c r="AW372" s="157"/>
      <c r="AX372" s="157"/>
      <c r="AY372" s="157"/>
      <c r="AZ372" s="157"/>
      <c r="BD372" s="157"/>
      <c r="BE372" s="157"/>
      <c r="BF372" s="157"/>
      <c r="BG372" s="157"/>
      <c r="BH372" s="157"/>
      <c r="BI372" s="157"/>
      <c r="BM372" s="157"/>
      <c r="BN372" s="157"/>
      <c r="BO372" s="157"/>
      <c r="BP372" s="157"/>
      <c r="BQ372" s="157"/>
      <c r="BR372" s="157"/>
    </row>
    <row r="373" spans="11:70">
      <c r="K373" s="157"/>
      <c r="L373" s="157"/>
      <c r="M373" s="157"/>
      <c r="N373" s="157"/>
      <c r="O373" s="157"/>
      <c r="P373" s="157"/>
      <c r="T373" s="157"/>
      <c r="U373" s="157"/>
      <c r="V373" s="157"/>
      <c r="W373" s="157"/>
      <c r="X373" s="157"/>
      <c r="Y373" s="157"/>
      <c r="AC373" s="157"/>
      <c r="AD373" s="157"/>
      <c r="AE373" s="157"/>
      <c r="AF373" s="157"/>
      <c r="AG373" s="157"/>
      <c r="AH373" s="157"/>
      <c r="AL373" s="157"/>
      <c r="AM373" s="157"/>
      <c r="AN373" s="157"/>
      <c r="AO373" s="157"/>
      <c r="AP373" s="157"/>
      <c r="AQ373" s="157"/>
      <c r="AU373" s="157"/>
      <c r="AV373" s="157"/>
      <c r="AW373" s="157"/>
      <c r="AX373" s="157"/>
      <c r="AY373" s="157"/>
      <c r="AZ373" s="157"/>
      <c r="BD373" s="157"/>
      <c r="BE373" s="157"/>
      <c r="BF373" s="157"/>
      <c r="BG373" s="157"/>
      <c r="BH373" s="157"/>
      <c r="BI373" s="157"/>
      <c r="BM373" s="157"/>
      <c r="BN373" s="157"/>
      <c r="BO373" s="157"/>
      <c r="BP373" s="157"/>
      <c r="BQ373" s="157"/>
      <c r="BR373" s="157"/>
    </row>
    <row r="374" spans="11:70">
      <c r="K374" s="157"/>
      <c r="L374" s="157"/>
      <c r="M374" s="157"/>
      <c r="N374" s="157"/>
      <c r="O374" s="157"/>
      <c r="P374" s="157"/>
      <c r="T374" s="157"/>
      <c r="U374" s="157"/>
      <c r="V374" s="157"/>
      <c r="W374" s="157"/>
      <c r="X374" s="157"/>
      <c r="Y374" s="157"/>
      <c r="AC374" s="157"/>
      <c r="AD374" s="157"/>
      <c r="AE374" s="157"/>
      <c r="AF374" s="157"/>
      <c r="AG374" s="157"/>
      <c r="AH374" s="157"/>
      <c r="AL374" s="157"/>
      <c r="AM374" s="157"/>
      <c r="AN374" s="157"/>
      <c r="AO374" s="157"/>
      <c r="AP374" s="157"/>
      <c r="AQ374" s="157"/>
      <c r="AU374" s="157"/>
      <c r="AV374" s="157"/>
      <c r="AW374" s="157"/>
      <c r="AX374" s="157"/>
      <c r="AY374" s="157"/>
      <c r="AZ374" s="157"/>
      <c r="BD374" s="157"/>
      <c r="BE374" s="157"/>
      <c r="BF374" s="157"/>
      <c r="BG374" s="157"/>
      <c r="BH374" s="157"/>
      <c r="BI374" s="157"/>
      <c r="BM374" s="157"/>
      <c r="BN374" s="157"/>
      <c r="BO374" s="157"/>
      <c r="BP374" s="157"/>
      <c r="BQ374" s="157"/>
      <c r="BR374" s="157"/>
    </row>
    <row r="375" spans="11:70">
      <c r="K375" s="158"/>
      <c r="L375" s="157"/>
      <c r="M375" s="157"/>
      <c r="N375" s="157"/>
      <c r="O375" s="157"/>
      <c r="P375" s="157"/>
      <c r="T375" s="157"/>
      <c r="U375" s="157"/>
      <c r="V375" s="157"/>
      <c r="W375" s="157"/>
      <c r="X375" s="157"/>
      <c r="Y375" s="157"/>
      <c r="AC375" s="157"/>
      <c r="AD375" s="157"/>
      <c r="AE375" s="157"/>
      <c r="AF375" s="157"/>
      <c r="AG375" s="157"/>
      <c r="AH375" s="157"/>
      <c r="AL375" s="157"/>
      <c r="AM375" s="157"/>
      <c r="AN375" s="157"/>
      <c r="AO375" s="157"/>
      <c r="AP375" s="157"/>
      <c r="AQ375" s="157"/>
      <c r="AU375" s="157"/>
      <c r="AV375" s="157"/>
      <c r="AW375" s="157"/>
      <c r="AX375" s="157"/>
      <c r="AY375" s="157"/>
      <c r="AZ375" s="157"/>
      <c r="BD375" s="157"/>
      <c r="BE375" s="157"/>
      <c r="BF375" s="157"/>
      <c r="BG375" s="157"/>
      <c r="BH375" s="157"/>
      <c r="BI375" s="157"/>
      <c r="BM375" s="157"/>
      <c r="BN375" s="157"/>
      <c r="BO375" s="157"/>
      <c r="BP375" s="157"/>
      <c r="BQ375" s="157"/>
      <c r="BR375" s="157"/>
    </row>
    <row r="376" spans="11:70">
      <c r="K376" s="157"/>
      <c r="L376" s="157"/>
      <c r="M376" s="157"/>
      <c r="N376" s="157"/>
      <c r="O376" s="157"/>
      <c r="P376" s="157"/>
      <c r="T376" s="157"/>
      <c r="U376" s="157"/>
      <c r="V376" s="157"/>
      <c r="W376" s="157"/>
      <c r="X376" s="157"/>
      <c r="Y376" s="157"/>
      <c r="AC376" s="157"/>
      <c r="AD376" s="157"/>
      <c r="AE376" s="157"/>
      <c r="AF376" s="157"/>
      <c r="AG376" s="157"/>
      <c r="AH376" s="157"/>
      <c r="AL376" s="157"/>
      <c r="AM376" s="157"/>
      <c r="AN376" s="157"/>
      <c r="AO376" s="157"/>
      <c r="AP376" s="157"/>
      <c r="AQ376" s="157"/>
      <c r="AU376" s="157"/>
      <c r="AV376" s="157"/>
      <c r="AW376" s="157"/>
      <c r="AX376" s="157"/>
      <c r="AY376" s="157"/>
      <c r="AZ376" s="157"/>
      <c r="BD376" s="157"/>
      <c r="BE376" s="157"/>
      <c r="BF376" s="157"/>
      <c r="BG376" s="157"/>
      <c r="BH376" s="157"/>
      <c r="BI376" s="157"/>
      <c r="BM376" s="157"/>
      <c r="BN376" s="157"/>
      <c r="BO376" s="157"/>
      <c r="BP376" s="157"/>
      <c r="BQ376" s="157"/>
      <c r="BR376" s="157"/>
    </row>
    <row r="377" spans="11:70">
      <c r="K377" s="157"/>
      <c r="L377" s="157"/>
      <c r="M377" s="157"/>
      <c r="N377" s="157"/>
      <c r="O377" s="157"/>
      <c r="P377" s="157"/>
      <c r="T377" s="157"/>
      <c r="U377" s="157"/>
      <c r="V377" s="157"/>
      <c r="W377" s="157"/>
      <c r="X377" s="157"/>
      <c r="Y377" s="157"/>
      <c r="AC377" s="157"/>
      <c r="AD377" s="157"/>
      <c r="AE377" s="157"/>
      <c r="AF377" s="157"/>
      <c r="AG377" s="157"/>
      <c r="AH377" s="157"/>
      <c r="AL377" s="157"/>
      <c r="AM377" s="157"/>
      <c r="AN377" s="157"/>
      <c r="AO377" s="157"/>
      <c r="AP377" s="157"/>
      <c r="AQ377" s="157"/>
      <c r="AU377" s="157"/>
      <c r="AV377" s="157"/>
      <c r="AW377" s="157"/>
      <c r="AX377" s="157"/>
      <c r="AY377" s="157"/>
      <c r="AZ377" s="157"/>
      <c r="BD377" s="157"/>
      <c r="BE377" s="157"/>
      <c r="BF377" s="157"/>
      <c r="BG377" s="157"/>
      <c r="BH377" s="157"/>
      <c r="BI377" s="157"/>
      <c r="BM377" s="157"/>
      <c r="BN377" s="157"/>
      <c r="BO377" s="157"/>
      <c r="BP377" s="157"/>
      <c r="BQ377" s="157"/>
      <c r="BR377" s="157"/>
    </row>
    <row r="378" spans="11:70">
      <c r="K378" s="157"/>
      <c r="L378" s="157"/>
      <c r="M378" s="157"/>
      <c r="N378" s="157"/>
      <c r="O378" s="157"/>
      <c r="P378" s="157"/>
      <c r="T378" s="157"/>
      <c r="U378" s="157"/>
      <c r="V378" s="157"/>
      <c r="W378" s="157"/>
      <c r="X378" s="157"/>
      <c r="Y378" s="157"/>
      <c r="AC378" s="157"/>
      <c r="AD378" s="157"/>
      <c r="AE378" s="157"/>
      <c r="AF378" s="157"/>
      <c r="AG378" s="157"/>
      <c r="AH378" s="157"/>
      <c r="AL378" s="157"/>
      <c r="AM378" s="157"/>
      <c r="AN378" s="157"/>
      <c r="AO378" s="157"/>
      <c r="AP378" s="157"/>
      <c r="AQ378" s="157"/>
      <c r="AU378" s="157"/>
      <c r="AV378" s="157"/>
      <c r="AW378" s="157"/>
      <c r="AX378" s="157"/>
      <c r="AY378" s="157"/>
      <c r="AZ378" s="157"/>
      <c r="BD378" s="157"/>
      <c r="BE378" s="157"/>
      <c r="BF378" s="157"/>
      <c r="BG378" s="157"/>
      <c r="BH378" s="157"/>
      <c r="BI378" s="157"/>
      <c r="BM378" s="157"/>
      <c r="BN378" s="157"/>
      <c r="BO378" s="157"/>
      <c r="BP378" s="157"/>
      <c r="BQ378" s="157"/>
      <c r="BR378" s="157"/>
    </row>
    <row r="379" spans="11:70">
      <c r="K379" s="158"/>
      <c r="L379" s="157"/>
      <c r="M379" s="157"/>
      <c r="N379" s="157"/>
      <c r="O379" s="157"/>
      <c r="P379" s="157"/>
      <c r="T379" s="157"/>
      <c r="U379" s="157"/>
      <c r="V379" s="157"/>
      <c r="W379" s="157"/>
      <c r="X379" s="157"/>
      <c r="Y379" s="157"/>
      <c r="AC379" s="157"/>
      <c r="AD379" s="157"/>
      <c r="AE379" s="157"/>
      <c r="AF379" s="157"/>
      <c r="AG379" s="157"/>
      <c r="AH379" s="157"/>
      <c r="AL379" s="157"/>
      <c r="AM379" s="157"/>
      <c r="AN379" s="157"/>
      <c r="AO379" s="157"/>
      <c r="AP379" s="157"/>
      <c r="AQ379" s="157"/>
      <c r="AU379" s="157"/>
      <c r="AV379" s="157"/>
      <c r="AW379" s="157"/>
      <c r="AX379" s="157"/>
      <c r="AY379" s="157"/>
      <c r="AZ379" s="157"/>
      <c r="BD379" s="157"/>
      <c r="BE379" s="157"/>
      <c r="BF379" s="157"/>
      <c r="BG379" s="157"/>
      <c r="BH379" s="157"/>
      <c r="BI379" s="157"/>
      <c r="BM379" s="157"/>
      <c r="BN379" s="157"/>
      <c r="BO379" s="157"/>
      <c r="BP379" s="157"/>
      <c r="BQ379" s="157"/>
      <c r="BR379" s="157"/>
    </row>
    <row r="380" spans="11:70">
      <c r="K380" s="157"/>
      <c r="L380" s="157"/>
      <c r="M380" s="157"/>
      <c r="N380" s="157"/>
      <c r="O380" s="157"/>
      <c r="P380" s="157"/>
      <c r="T380" s="157"/>
      <c r="U380" s="157"/>
      <c r="V380" s="157"/>
      <c r="W380" s="157"/>
      <c r="X380" s="157"/>
      <c r="Y380" s="157"/>
      <c r="AC380" s="157"/>
      <c r="AD380" s="157"/>
      <c r="AE380" s="157"/>
      <c r="AF380" s="157"/>
      <c r="AG380" s="157"/>
      <c r="AH380" s="157"/>
      <c r="AL380" s="157"/>
      <c r="AM380" s="157"/>
      <c r="AN380" s="157"/>
      <c r="AO380" s="157"/>
      <c r="AP380" s="157"/>
      <c r="AQ380" s="157"/>
      <c r="AU380" s="157"/>
      <c r="AV380" s="157"/>
      <c r="AW380" s="157"/>
      <c r="AX380" s="157"/>
      <c r="AY380" s="157"/>
      <c r="AZ380" s="157"/>
      <c r="BD380" s="157"/>
      <c r="BE380" s="157"/>
      <c r="BF380" s="157"/>
      <c r="BG380" s="157"/>
      <c r="BH380" s="157"/>
      <c r="BI380" s="157"/>
      <c r="BM380" s="157"/>
      <c r="BN380" s="157"/>
      <c r="BO380" s="157"/>
      <c r="BP380" s="157"/>
      <c r="BQ380" s="157"/>
      <c r="BR380" s="157"/>
    </row>
    <row r="381" spans="11:70">
      <c r="K381" s="157"/>
      <c r="L381" s="157"/>
      <c r="M381" s="157"/>
      <c r="N381" s="157"/>
      <c r="O381" s="157"/>
      <c r="P381" s="157"/>
      <c r="T381" s="157"/>
      <c r="U381" s="157"/>
      <c r="V381" s="157"/>
      <c r="W381" s="157"/>
      <c r="X381" s="157"/>
      <c r="Y381" s="157"/>
      <c r="AC381" s="157"/>
      <c r="AD381" s="157"/>
      <c r="AE381" s="157"/>
      <c r="AF381" s="157"/>
      <c r="AG381" s="157"/>
      <c r="AH381" s="157"/>
      <c r="AL381" s="157"/>
      <c r="AM381" s="157"/>
      <c r="AN381" s="157"/>
      <c r="AO381" s="157"/>
      <c r="AP381" s="157"/>
      <c r="AQ381" s="157"/>
      <c r="AU381" s="157"/>
      <c r="AV381" s="157"/>
      <c r="AW381" s="157"/>
      <c r="AX381" s="157"/>
      <c r="AY381" s="157"/>
      <c r="AZ381" s="157"/>
      <c r="BD381" s="157"/>
      <c r="BE381" s="157"/>
      <c r="BF381" s="157"/>
      <c r="BG381" s="157"/>
      <c r="BH381" s="157"/>
      <c r="BI381" s="157"/>
      <c r="BM381" s="157"/>
      <c r="BN381" s="157"/>
      <c r="BO381" s="157"/>
      <c r="BP381" s="157"/>
      <c r="BQ381" s="157"/>
      <c r="BR381" s="157"/>
    </row>
    <row r="382" spans="11:70">
      <c r="K382" s="157"/>
      <c r="L382" s="157"/>
      <c r="M382" s="157"/>
      <c r="N382" s="157"/>
      <c r="O382" s="157"/>
      <c r="P382" s="157"/>
      <c r="T382" s="157"/>
      <c r="U382" s="157"/>
      <c r="V382" s="157"/>
      <c r="W382" s="157"/>
      <c r="X382" s="157"/>
      <c r="Y382" s="157"/>
      <c r="AC382" s="157"/>
      <c r="AD382" s="157"/>
      <c r="AE382" s="157"/>
      <c r="AF382" s="157"/>
      <c r="AG382" s="157"/>
      <c r="AH382" s="157"/>
      <c r="AL382" s="157"/>
      <c r="AM382" s="157"/>
      <c r="AN382" s="157"/>
      <c r="AO382" s="157"/>
      <c r="AP382" s="157"/>
      <c r="AQ382" s="157"/>
      <c r="AU382" s="157"/>
      <c r="AV382" s="157"/>
      <c r="AW382" s="157"/>
      <c r="AX382" s="157"/>
      <c r="AY382" s="157"/>
      <c r="AZ382" s="157"/>
      <c r="BD382" s="157"/>
      <c r="BE382" s="157"/>
      <c r="BF382" s="157"/>
      <c r="BG382" s="157"/>
      <c r="BH382" s="157"/>
      <c r="BI382" s="157"/>
      <c r="BM382" s="157"/>
      <c r="BN382" s="157"/>
      <c r="BO382" s="157"/>
      <c r="BP382" s="157"/>
      <c r="BQ382" s="157"/>
      <c r="BR382" s="157"/>
    </row>
    <row r="383" spans="11:70">
      <c r="K383" s="158"/>
      <c r="L383" s="157"/>
      <c r="M383" s="157"/>
      <c r="N383" s="157"/>
      <c r="O383" s="157"/>
      <c r="P383" s="157"/>
      <c r="T383" s="157"/>
      <c r="U383" s="157"/>
      <c r="V383" s="157"/>
      <c r="W383" s="157"/>
      <c r="X383" s="157"/>
      <c r="Y383" s="157"/>
      <c r="AC383" s="157"/>
      <c r="AD383" s="157"/>
      <c r="AE383" s="157"/>
      <c r="AF383" s="157"/>
      <c r="AG383" s="157"/>
      <c r="AH383" s="157"/>
      <c r="AL383" s="157"/>
      <c r="AM383" s="157"/>
      <c r="AN383" s="157"/>
      <c r="AO383" s="157"/>
      <c r="AP383" s="157"/>
      <c r="AQ383" s="157"/>
      <c r="AU383" s="157"/>
      <c r="AV383" s="157"/>
      <c r="AW383" s="157"/>
      <c r="AX383" s="157"/>
      <c r="AY383" s="157"/>
      <c r="AZ383" s="157"/>
      <c r="BD383" s="157"/>
      <c r="BE383" s="157"/>
      <c r="BF383" s="157"/>
      <c r="BG383" s="157"/>
      <c r="BH383" s="157"/>
      <c r="BI383" s="157"/>
      <c r="BM383" s="157"/>
      <c r="BN383" s="157"/>
      <c r="BO383" s="157"/>
      <c r="BP383" s="157"/>
      <c r="BQ383" s="157"/>
      <c r="BR383" s="157"/>
    </row>
    <row r="384" spans="11:70">
      <c r="K384" s="157"/>
      <c r="L384" s="157"/>
      <c r="M384" s="157"/>
      <c r="N384" s="157"/>
      <c r="O384" s="157"/>
      <c r="P384" s="157"/>
      <c r="T384" s="157"/>
      <c r="U384" s="157"/>
      <c r="V384" s="157"/>
      <c r="W384" s="157"/>
      <c r="X384" s="157"/>
      <c r="Y384" s="157"/>
      <c r="AC384" s="157"/>
      <c r="AD384" s="157"/>
      <c r="AE384" s="157"/>
      <c r="AF384" s="157"/>
      <c r="AG384" s="157"/>
      <c r="AH384" s="157"/>
      <c r="AL384" s="157"/>
      <c r="AM384" s="157"/>
      <c r="AN384" s="157"/>
      <c r="AO384" s="157"/>
      <c r="AP384" s="157"/>
      <c r="AQ384" s="157"/>
      <c r="AU384" s="157"/>
      <c r="AV384" s="157"/>
      <c r="AW384" s="157"/>
      <c r="AX384" s="157"/>
      <c r="AY384" s="157"/>
      <c r="AZ384" s="157"/>
      <c r="BD384" s="157"/>
      <c r="BE384" s="157"/>
      <c r="BF384" s="157"/>
      <c r="BG384" s="157"/>
      <c r="BH384" s="157"/>
      <c r="BI384" s="157"/>
      <c r="BM384" s="157"/>
      <c r="BN384" s="157"/>
      <c r="BO384" s="157"/>
      <c r="BP384" s="157"/>
      <c r="BQ384" s="157"/>
      <c r="BR384" s="157"/>
    </row>
    <row r="385" spans="11:70">
      <c r="K385" s="157"/>
      <c r="L385" s="157"/>
      <c r="M385" s="157"/>
      <c r="N385" s="157"/>
      <c r="O385" s="157"/>
      <c r="P385" s="157"/>
      <c r="T385" s="157"/>
      <c r="U385" s="157"/>
      <c r="V385" s="157"/>
      <c r="W385" s="157"/>
      <c r="X385" s="157"/>
      <c r="Y385" s="157"/>
      <c r="AC385" s="157"/>
      <c r="AD385" s="157"/>
      <c r="AE385" s="157"/>
      <c r="AF385" s="157"/>
      <c r="AG385" s="157"/>
      <c r="AH385" s="157"/>
      <c r="AL385" s="157"/>
      <c r="AM385" s="157"/>
      <c r="AN385" s="157"/>
      <c r="AO385" s="157"/>
      <c r="AP385" s="157"/>
      <c r="AQ385" s="157"/>
      <c r="AU385" s="157"/>
      <c r="AV385" s="157"/>
      <c r="AW385" s="157"/>
      <c r="AX385" s="157"/>
      <c r="AY385" s="157"/>
      <c r="AZ385" s="157"/>
      <c r="BD385" s="157"/>
      <c r="BE385" s="157"/>
      <c r="BF385" s="157"/>
      <c r="BG385" s="157"/>
      <c r="BH385" s="157"/>
      <c r="BI385" s="157"/>
      <c r="BM385" s="157"/>
      <c r="BN385" s="157"/>
      <c r="BO385" s="157"/>
      <c r="BP385" s="157"/>
      <c r="BQ385" s="157"/>
      <c r="BR385" s="157"/>
    </row>
    <row r="386" spans="11:70">
      <c r="K386" s="157"/>
      <c r="L386" s="157"/>
      <c r="M386" s="157"/>
      <c r="N386" s="157"/>
      <c r="O386" s="157"/>
      <c r="P386" s="157"/>
      <c r="T386" s="157"/>
      <c r="U386" s="157"/>
      <c r="V386" s="157"/>
      <c r="W386" s="157"/>
      <c r="X386" s="157"/>
      <c r="Y386" s="157"/>
      <c r="AC386" s="157"/>
      <c r="AD386" s="157"/>
      <c r="AE386" s="157"/>
      <c r="AF386" s="157"/>
      <c r="AG386" s="157"/>
      <c r="AH386" s="157"/>
      <c r="AL386" s="157"/>
      <c r="AM386" s="157"/>
      <c r="AN386" s="157"/>
      <c r="AO386" s="157"/>
      <c r="AP386" s="157"/>
      <c r="AQ386" s="157"/>
      <c r="AU386" s="157"/>
      <c r="AV386" s="157"/>
      <c r="AW386" s="157"/>
      <c r="AX386" s="157"/>
      <c r="AY386" s="157"/>
      <c r="AZ386" s="157"/>
      <c r="BD386" s="157"/>
      <c r="BE386" s="157"/>
      <c r="BF386" s="157"/>
      <c r="BG386" s="157"/>
      <c r="BH386" s="157"/>
      <c r="BI386" s="157"/>
      <c r="BM386" s="157"/>
      <c r="BN386" s="157"/>
      <c r="BO386" s="157"/>
      <c r="BP386" s="157"/>
      <c r="BQ386" s="157"/>
      <c r="BR386" s="157"/>
    </row>
    <row r="387" spans="11:70">
      <c r="K387" s="158"/>
      <c r="L387" s="157"/>
      <c r="M387" s="157"/>
      <c r="N387" s="157"/>
      <c r="O387" s="157"/>
      <c r="P387" s="157"/>
      <c r="T387" s="157"/>
      <c r="U387" s="157"/>
      <c r="V387" s="157"/>
      <c r="W387" s="157"/>
      <c r="X387" s="157"/>
      <c r="Y387" s="157"/>
      <c r="AC387" s="157"/>
      <c r="AD387" s="157"/>
      <c r="AE387" s="157"/>
      <c r="AF387" s="157"/>
      <c r="AG387" s="157"/>
      <c r="AH387" s="157"/>
      <c r="AL387" s="157"/>
      <c r="AM387" s="157"/>
      <c r="AN387" s="157"/>
      <c r="AO387" s="157"/>
      <c r="AP387" s="157"/>
      <c r="AQ387" s="157"/>
      <c r="AU387" s="157"/>
      <c r="AV387" s="157"/>
      <c r="AW387" s="157"/>
      <c r="AX387" s="157"/>
      <c r="AY387" s="157"/>
      <c r="AZ387" s="157"/>
      <c r="BD387" s="157"/>
      <c r="BE387" s="157"/>
      <c r="BF387" s="157"/>
      <c r="BG387" s="157"/>
      <c r="BH387" s="157"/>
      <c r="BI387" s="157"/>
      <c r="BM387" s="157"/>
      <c r="BN387" s="157"/>
      <c r="BO387" s="157"/>
      <c r="BP387" s="157"/>
      <c r="BQ387" s="157"/>
      <c r="BR387" s="157"/>
    </row>
    <row r="388" spans="11:70">
      <c r="K388" s="157"/>
      <c r="L388" s="157"/>
      <c r="M388" s="157"/>
      <c r="N388" s="157"/>
      <c r="O388" s="157"/>
      <c r="P388" s="157"/>
      <c r="T388" s="157"/>
      <c r="U388" s="157"/>
      <c r="V388" s="157"/>
      <c r="W388" s="157"/>
      <c r="X388" s="157"/>
      <c r="Y388" s="157"/>
      <c r="AC388" s="157"/>
      <c r="AD388" s="157"/>
      <c r="AE388" s="157"/>
      <c r="AF388" s="157"/>
      <c r="AG388" s="157"/>
      <c r="AH388" s="157"/>
      <c r="AL388" s="157"/>
      <c r="AM388" s="157"/>
      <c r="AN388" s="157"/>
      <c r="AO388" s="157"/>
      <c r="AP388" s="157"/>
      <c r="AQ388" s="157"/>
      <c r="AU388" s="157"/>
      <c r="AV388" s="157"/>
      <c r="AW388" s="157"/>
      <c r="AX388" s="157"/>
      <c r="AY388" s="157"/>
      <c r="AZ388" s="157"/>
      <c r="BD388" s="157"/>
      <c r="BE388" s="157"/>
      <c r="BF388" s="157"/>
      <c r="BG388" s="157"/>
      <c r="BH388" s="157"/>
      <c r="BI388" s="157"/>
      <c r="BM388" s="157"/>
      <c r="BN388" s="157"/>
      <c r="BO388" s="157"/>
      <c r="BP388" s="157"/>
      <c r="BQ388" s="157"/>
      <c r="BR388" s="157"/>
    </row>
    <row r="389" spans="11:70">
      <c r="K389" s="157"/>
      <c r="L389" s="157"/>
      <c r="M389" s="157"/>
      <c r="N389" s="157"/>
      <c r="O389" s="157"/>
      <c r="P389" s="157"/>
      <c r="T389" s="157"/>
      <c r="U389" s="157"/>
      <c r="V389" s="157"/>
      <c r="W389" s="157"/>
      <c r="X389" s="157"/>
      <c r="Y389" s="157"/>
      <c r="AC389" s="157"/>
      <c r="AD389" s="157"/>
      <c r="AE389" s="157"/>
      <c r="AF389" s="157"/>
      <c r="AG389" s="157"/>
      <c r="AH389" s="157"/>
      <c r="AL389" s="157"/>
      <c r="AM389" s="157"/>
      <c r="AN389" s="157"/>
      <c r="AO389" s="157"/>
      <c r="AP389" s="157"/>
      <c r="AQ389" s="157"/>
      <c r="AU389" s="157"/>
      <c r="AV389" s="157"/>
      <c r="AW389" s="157"/>
      <c r="AX389" s="157"/>
      <c r="AY389" s="157"/>
      <c r="AZ389" s="157"/>
      <c r="BD389" s="157"/>
      <c r="BE389" s="157"/>
      <c r="BF389" s="157"/>
      <c r="BG389" s="157"/>
      <c r="BH389" s="157"/>
      <c r="BI389" s="157"/>
      <c r="BM389" s="157"/>
      <c r="BN389" s="157"/>
      <c r="BO389" s="157"/>
      <c r="BP389" s="157"/>
      <c r="BQ389" s="157"/>
      <c r="BR389" s="157"/>
    </row>
    <row r="390" spans="11:70">
      <c r="K390" s="157"/>
      <c r="L390" s="157"/>
      <c r="M390" s="157"/>
      <c r="N390" s="157"/>
      <c r="O390" s="157"/>
      <c r="P390" s="157"/>
      <c r="T390" s="157"/>
      <c r="U390" s="157"/>
      <c r="V390" s="157"/>
      <c r="W390" s="157"/>
      <c r="X390" s="157"/>
      <c r="Y390" s="157"/>
      <c r="AC390" s="157"/>
      <c r="AD390" s="157"/>
      <c r="AE390" s="157"/>
      <c r="AF390" s="157"/>
      <c r="AG390" s="157"/>
      <c r="AH390" s="157"/>
      <c r="AL390" s="157"/>
      <c r="AM390" s="157"/>
      <c r="AN390" s="157"/>
      <c r="AO390" s="157"/>
      <c r="AP390" s="157"/>
      <c r="AQ390" s="157"/>
      <c r="AU390" s="157"/>
      <c r="AV390" s="157"/>
      <c r="AW390" s="157"/>
      <c r="AX390" s="157"/>
      <c r="AY390" s="157"/>
      <c r="AZ390" s="157"/>
      <c r="BD390" s="157"/>
      <c r="BE390" s="157"/>
      <c r="BF390" s="157"/>
      <c r="BG390" s="157"/>
      <c r="BH390" s="157"/>
      <c r="BI390" s="157"/>
      <c r="BM390" s="157"/>
      <c r="BN390" s="157"/>
      <c r="BO390" s="157"/>
      <c r="BP390" s="157"/>
      <c r="BQ390" s="157"/>
      <c r="BR390" s="157"/>
    </row>
    <row r="391" spans="11:70">
      <c r="K391" s="158"/>
      <c r="L391" s="157"/>
      <c r="M391" s="157"/>
      <c r="N391" s="157"/>
      <c r="O391" s="157"/>
      <c r="P391" s="157"/>
      <c r="T391" s="157"/>
      <c r="U391" s="157"/>
      <c r="V391" s="157"/>
      <c r="W391" s="157"/>
      <c r="X391" s="157"/>
      <c r="Y391" s="157"/>
      <c r="AC391" s="157"/>
      <c r="AD391" s="157"/>
      <c r="AE391" s="157"/>
      <c r="AF391" s="157"/>
      <c r="AG391" s="157"/>
      <c r="AH391" s="157"/>
      <c r="AL391" s="157"/>
      <c r="AM391" s="157"/>
      <c r="AN391" s="157"/>
      <c r="AO391" s="157"/>
      <c r="AP391" s="157"/>
      <c r="AQ391" s="157"/>
      <c r="AU391" s="157"/>
      <c r="AV391" s="157"/>
      <c r="AW391" s="157"/>
      <c r="AX391" s="157"/>
      <c r="AY391" s="157"/>
      <c r="AZ391" s="157"/>
      <c r="BD391" s="157"/>
      <c r="BE391" s="157"/>
      <c r="BF391" s="157"/>
      <c r="BG391" s="157"/>
      <c r="BH391" s="157"/>
      <c r="BI391" s="157"/>
      <c r="BM391" s="157"/>
      <c r="BN391" s="157"/>
      <c r="BO391" s="157"/>
      <c r="BP391" s="157"/>
      <c r="BQ391" s="157"/>
      <c r="BR391" s="157"/>
    </row>
    <row r="392" spans="11:70">
      <c r="K392" s="157"/>
      <c r="L392" s="157"/>
      <c r="M392" s="157"/>
      <c r="N392" s="157"/>
      <c r="O392" s="157"/>
      <c r="P392" s="157"/>
      <c r="T392" s="157"/>
      <c r="U392" s="157"/>
      <c r="V392" s="157"/>
      <c r="W392" s="157"/>
      <c r="X392" s="157"/>
      <c r="Y392" s="157"/>
      <c r="AC392" s="157"/>
      <c r="AD392" s="157"/>
      <c r="AE392" s="157"/>
      <c r="AF392" s="157"/>
      <c r="AG392" s="157"/>
      <c r="AH392" s="157"/>
      <c r="AL392" s="157"/>
      <c r="AM392" s="157"/>
      <c r="AN392" s="157"/>
      <c r="AO392" s="157"/>
      <c r="AP392" s="157"/>
      <c r="AQ392" s="157"/>
      <c r="AU392" s="157"/>
      <c r="AV392" s="157"/>
      <c r="AW392" s="157"/>
      <c r="AX392" s="157"/>
      <c r="AY392" s="157"/>
      <c r="AZ392" s="157"/>
      <c r="BD392" s="157"/>
      <c r="BE392" s="157"/>
      <c r="BF392" s="157"/>
      <c r="BG392" s="157"/>
      <c r="BH392" s="157"/>
      <c r="BI392" s="157"/>
      <c r="BM392" s="157"/>
      <c r="BN392" s="157"/>
      <c r="BO392" s="157"/>
      <c r="BP392" s="157"/>
      <c r="BQ392" s="157"/>
      <c r="BR392" s="157"/>
    </row>
    <row r="393" spans="11:70">
      <c r="K393" s="157"/>
      <c r="L393" s="157"/>
      <c r="M393" s="157"/>
      <c r="N393" s="157"/>
      <c r="O393" s="157"/>
      <c r="P393" s="157"/>
      <c r="T393" s="157"/>
      <c r="U393" s="157"/>
      <c r="V393" s="157"/>
      <c r="W393" s="157"/>
      <c r="X393" s="157"/>
      <c r="Y393" s="157"/>
      <c r="AC393" s="157"/>
      <c r="AD393" s="157"/>
      <c r="AE393" s="157"/>
      <c r="AF393" s="157"/>
      <c r="AG393" s="157"/>
      <c r="AH393" s="157"/>
      <c r="AL393" s="157"/>
      <c r="AM393" s="157"/>
      <c r="AN393" s="157"/>
      <c r="AO393" s="157"/>
      <c r="AP393" s="157"/>
      <c r="AQ393" s="157"/>
      <c r="AU393" s="157"/>
      <c r="AV393" s="157"/>
      <c r="AW393" s="157"/>
      <c r="AX393" s="157"/>
      <c r="AY393" s="157"/>
      <c r="AZ393" s="157"/>
      <c r="BD393" s="157"/>
      <c r="BE393" s="157"/>
      <c r="BF393" s="157"/>
      <c r="BG393" s="157"/>
      <c r="BH393" s="157"/>
      <c r="BI393" s="157"/>
      <c r="BM393" s="157"/>
      <c r="BN393" s="157"/>
      <c r="BO393" s="157"/>
      <c r="BP393" s="157"/>
      <c r="BQ393" s="157"/>
      <c r="BR393" s="157"/>
    </row>
    <row r="394" spans="11:70">
      <c r="K394" s="157"/>
      <c r="L394" s="157"/>
      <c r="M394" s="157"/>
      <c r="N394" s="157"/>
      <c r="O394" s="157"/>
      <c r="P394" s="157"/>
      <c r="T394" s="157"/>
      <c r="U394" s="157"/>
      <c r="V394" s="157"/>
      <c r="W394" s="157"/>
      <c r="X394" s="157"/>
      <c r="Y394" s="157"/>
      <c r="AC394" s="157"/>
      <c r="AD394" s="157"/>
      <c r="AE394" s="157"/>
      <c r="AF394" s="157"/>
      <c r="AG394" s="157"/>
      <c r="AH394" s="157"/>
      <c r="AL394" s="157"/>
      <c r="AM394" s="157"/>
      <c r="AN394" s="157"/>
      <c r="AO394" s="157"/>
      <c r="AP394" s="157"/>
      <c r="AQ394" s="157"/>
      <c r="AU394" s="157"/>
      <c r="AV394" s="157"/>
      <c r="AW394" s="157"/>
      <c r="AX394" s="157"/>
      <c r="AY394" s="157"/>
      <c r="AZ394" s="157"/>
      <c r="BD394" s="157"/>
      <c r="BE394" s="157"/>
      <c r="BF394" s="157"/>
      <c r="BG394" s="157"/>
      <c r="BH394" s="157"/>
      <c r="BI394" s="157"/>
      <c r="BM394" s="157"/>
      <c r="BN394" s="157"/>
      <c r="BO394" s="157"/>
      <c r="BP394" s="157"/>
      <c r="BQ394" s="157"/>
      <c r="BR394" s="157"/>
    </row>
    <row r="395" spans="11:70">
      <c r="K395" s="158"/>
      <c r="L395" s="157"/>
      <c r="M395" s="157"/>
      <c r="N395" s="157"/>
      <c r="O395" s="157"/>
      <c r="P395" s="157"/>
      <c r="T395" s="157"/>
      <c r="U395" s="157"/>
      <c r="V395" s="157"/>
      <c r="W395" s="157"/>
      <c r="X395" s="157"/>
      <c r="Y395" s="157"/>
      <c r="AC395" s="157"/>
      <c r="AD395" s="157"/>
      <c r="AE395" s="157"/>
      <c r="AF395" s="157"/>
      <c r="AG395" s="157"/>
      <c r="AH395" s="157"/>
      <c r="AL395" s="157"/>
      <c r="AM395" s="157"/>
      <c r="AN395" s="157"/>
      <c r="AO395" s="157"/>
      <c r="AP395" s="157"/>
      <c r="AQ395" s="157"/>
      <c r="AU395" s="157"/>
      <c r="AV395" s="157"/>
      <c r="AW395" s="157"/>
      <c r="AX395" s="157"/>
      <c r="AY395" s="157"/>
      <c r="AZ395" s="157"/>
      <c r="BD395" s="157"/>
      <c r="BE395" s="157"/>
      <c r="BF395" s="157"/>
      <c r="BG395" s="157"/>
      <c r="BH395" s="157"/>
      <c r="BI395" s="157"/>
      <c r="BM395" s="157"/>
      <c r="BN395" s="157"/>
      <c r="BO395" s="157"/>
      <c r="BP395" s="157"/>
      <c r="BQ395" s="157"/>
      <c r="BR395" s="157"/>
    </row>
    <row r="396" spans="11:70">
      <c r="K396" s="157"/>
      <c r="L396" s="157"/>
      <c r="M396" s="157"/>
      <c r="N396" s="157"/>
      <c r="O396" s="157"/>
      <c r="P396" s="157"/>
      <c r="T396" s="157"/>
      <c r="U396" s="157"/>
      <c r="V396" s="157"/>
      <c r="W396" s="157"/>
      <c r="X396" s="157"/>
      <c r="Y396" s="157"/>
      <c r="AC396" s="157"/>
      <c r="AD396" s="157"/>
      <c r="AE396" s="157"/>
      <c r="AF396" s="157"/>
      <c r="AG396" s="157"/>
      <c r="AH396" s="157"/>
      <c r="AL396" s="157"/>
      <c r="AM396" s="157"/>
      <c r="AN396" s="157"/>
      <c r="AO396" s="157"/>
      <c r="AP396" s="157"/>
      <c r="AQ396" s="157"/>
      <c r="AU396" s="157"/>
      <c r="AV396" s="157"/>
      <c r="AW396" s="157"/>
      <c r="AX396" s="157"/>
      <c r="AY396" s="157"/>
      <c r="AZ396" s="157"/>
      <c r="BD396" s="157"/>
      <c r="BE396" s="157"/>
      <c r="BF396" s="157"/>
      <c r="BG396" s="157"/>
      <c r="BH396" s="157"/>
      <c r="BI396" s="157"/>
      <c r="BM396" s="157"/>
      <c r="BN396" s="157"/>
      <c r="BO396" s="157"/>
      <c r="BP396" s="157"/>
      <c r="BQ396" s="157"/>
      <c r="BR396" s="157"/>
    </row>
    <row r="397" spans="11:70">
      <c r="K397" s="157"/>
      <c r="L397" s="157"/>
      <c r="M397" s="157"/>
      <c r="N397" s="157"/>
      <c r="O397" s="157"/>
      <c r="P397" s="157"/>
      <c r="T397" s="157"/>
      <c r="U397" s="157"/>
      <c r="V397" s="157"/>
      <c r="W397" s="157"/>
      <c r="X397" s="157"/>
      <c r="Y397" s="157"/>
      <c r="AC397" s="157"/>
      <c r="AD397" s="157"/>
      <c r="AE397" s="157"/>
      <c r="AF397" s="157"/>
      <c r="AG397" s="157"/>
      <c r="AH397" s="157"/>
      <c r="AL397" s="157"/>
      <c r="AM397" s="157"/>
      <c r="AN397" s="157"/>
      <c r="AO397" s="157"/>
      <c r="AP397" s="157"/>
      <c r="AQ397" s="157"/>
      <c r="AU397" s="157"/>
      <c r="AV397" s="157"/>
      <c r="AW397" s="157"/>
      <c r="AX397" s="157"/>
      <c r="AY397" s="157"/>
      <c r="AZ397" s="157"/>
      <c r="BD397" s="157"/>
      <c r="BE397" s="157"/>
      <c r="BF397" s="157"/>
      <c r="BG397" s="157"/>
      <c r="BH397" s="157"/>
      <c r="BI397" s="157"/>
      <c r="BM397" s="157"/>
      <c r="BN397" s="157"/>
      <c r="BO397" s="157"/>
      <c r="BP397" s="157"/>
      <c r="BQ397" s="157"/>
      <c r="BR397" s="157"/>
    </row>
    <row r="398" spans="11:70">
      <c r="K398" s="157"/>
      <c r="L398" s="157"/>
      <c r="M398" s="157"/>
      <c r="N398" s="157"/>
      <c r="O398" s="157"/>
      <c r="P398" s="157"/>
      <c r="T398" s="157"/>
      <c r="U398" s="157"/>
      <c r="V398" s="157"/>
      <c r="W398" s="157"/>
      <c r="X398" s="157"/>
      <c r="Y398" s="157"/>
      <c r="AC398" s="157"/>
      <c r="AD398" s="157"/>
      <c r="AE398" s="157"/>
      <c r="AF398" s="157"/>
      <c r="AG398" s="157"/>
      <c r="AH398" s="157"/>
      <c r="AL398" s="157"/>
      <c r="AM398" s="157"/>
      <c r="AN398" s="157"/>
      <c r="AO398" s="157"/>
      <c r="AP398" s="157"/>
      <c r="AQ398" s="157"/>
      <c r="AU398" s="157"/>
      <c r="AV398" s="157"/>
      <c r="AW398" s="157"/>
      <c r="AX398" s="157"/>
      <c r="AY398" s="157"/>
      <c r="AZ398" s="157"/>
      <c r="BD398" s="157"/>
      <c r="BE398" s="157"/>
      <c r="BF398" s="157"/>
      <c r="BG398" s="157"/>
      <c r="BH398" s="157"/>
      <c r="BI398" s="157"/>
      <c r="BM398" s="157"/>
      <c r="BN398" s="157"/>
      <c r="BO398" s="157"/>
      <c r="BP398" s="157"/>
      <c r="BQ398" s="157"/>
      <c r="BR398" s="157"/>
    </row>
    <row r="399" spans="11:70">
      <c r="K399" s="158"/>
      <c r="L399" s="157"/>
      <c r="M399" s="157"/>
      <c r="N399" s="157"/>
      <c r="O399" s="157"/>
      <c r="P399" s="157"/>
      <c r="T399" s="157"/>
      <c r="U399" s="157"/>
      <c r="V399" s="157"/>
      <c r="W399" s="157"/>
      <c r="X399" s="157"/>
      <c r="Y399" s="157"/>
      <c r="AC399" s="157"/>
      <c r="AD399" s="157"/>
      <c r="AE399" s="157"/>
      <c r="AF399" s="157"/>
      <c r="AG399" s="157"/>
      <c r="AH399" s="157"/>
      <c r="AL399" s="157"/>
      <c r="AM399" s="157"/>
      <c r="AN399" s="157"/>
      <c r="AO399" s="157"/>
      <c r="AP399" s="157"/>
      <c r="AQ399" s="157"/>
      <c r="AU399" s="157"/>
      <c r="AV399" s="157"/>
      <c r="AW399" s="157"/>
      <c r="AX399" s="157"/>
      <c r="AY399" s="157"/>
      <c r="AZ399" s="157"/>
      <c r="BD399" s="157"/>
      <c r="BE399" s="157"/>
      <c r="BF399" s="157"/>
      <c r="BG399" s="157"/>
      <c r="BH399" s="157"/>
      <c r="BI399" s="157"/>
      <c r="BM399" s="157"/>
      <c r="BN399" s="157"/>
      <c r="BO399" s="157"/>
      <c r="BP399" s="157"/>
      <c r="BQ399" s="157"/>
      <c r="BR399" s="157"/>
    </row>
    <row r="400" spans="11:70">
      <c r="K400" s="157"/>
      <c r="L400" s="157"/>
      <c r="M400" s="157"/>
      <c r="N400" s="157"/>
      <c r="O400" s="157"/>
      <c r="P400" s="157"/>
      <c r="T400" s="157"/>
      <c r="U400" s="157"/>
      <c r="V400" s="157"/>
      <c r="W400" s="157"/>
      <c r="X400" s="157"/>
      <c r="Y400" s="157"/>
      <c r="AC400" s="157"/>
      <c r="AD400" s="157"/>
      <c r="AE400" s="157"/>
      <c r="AF400" s="157"/>
      <c r="AG400" s="157"/>
      <c r="AH400" s="157"/>
      <c r="AL400" s="157"/>
      <c r="AM400" s="157"/>
      <c r="AN400" s="157"/>
      <c r="AO400" s="157"/>
      <c r="AP400" s="157"/>
      <c r="AQ400" s="157"/>
      <c r="AU400" s="157"/>
      <c r="AV400" s="157"/>
      <c r="AW400" s="157"/>
      <c r="AX400" s="157"/>
      <c r="AY400" s="157"/>
      <c r="AZ400" s="157"/>
      <c r="BD400" s="157"/>
      <c r="BE400" s="157"/>
      <c r="BF400" s="157"/>
      <c r="BG400" s="157"/>
      <c r="BH400" s="157"/>
      <c r="BI400" s="157"/>
      <c r="BM400" s="157"/>
      <c r="BN400" s="157"/>
      <c r="BO400" s="157"/>
      <c r="BP400" s="157"/>
      <c r="BQ400" s="157"/>
      <c r="BR400" s="157"/>
    </row>
    <row r="401" spans="11:70">
      <c r="K401" s="157"/>
      <c r="L401" s="157"/>
      <c r="M401" s="157"/>
      <c r="N401" s="157"/>
      <c r="O401" s="157"/>
      <c r="P401" s="157"/>
      <c r="T401" s="157"/>
      <c r="U401" s="157"/>
      <c r="V401" s="157"/>
      <c r="W401" s="157"/>
      <c r="X401" s="157"/>
      <c r="Y401" s="157"/>
      <c r="AC401" s="157"/>
      <c r="AD401" s="157"/>
      <c r="AE401" s="157"/>
      <c r="AF401" s="157"/>
      <c r="AG401" s="157"/>
      <c r="AH401" s="157"/>
      <c r="AL401" s="157"/>
      <c r="AM401" s="157"/>
      <c r="AN401" s="157"/>
      <c r="AO401" s="157"/>
      <c r="AP401" s="157"/>
      <c r="AQ401" s="157"/>
      <c r="AU401" s="157"/>
      <c r="AV401" s="157"/>
      <c r="AW401" s="157"/>
      <c r="AX401" s="157"/>
      <c r="AY401" s="157"/>
      <c r="AZ401" s="157"/>
      <c r="BD401" s="157"/>
      <c r="BE401" s="157"/>
      <c r="BF401" s="157"/>
      <c r="BG401" s="157"/>
      <c r="BH401" s="157"/>
      <c r="BI401" s="157"/>
      <c r="BM401" s="157"/>
      <c r="BN401" s="157"/>
      <c r="BO401" s="157"/>
      <c r="BP401" s="157"/>
      <c r="BQ401" s="157"/>
      <c r="BR401" s="157"/>
    </row>
    <row r="402" spans="11:70">
      <c r="K402" s="157"/>
      <c r="L402" s="157"/>
      <c r="M402" s="157"/>
      <c r="N402" s="157"/>
      <c r="O402" s="157"/>
      <c r="P402" s="157"/>
      <c r="T402" s="157"/>
      <c r="U402" s="157"/>
      <c r="V402" s="157"/>
      <c r="W402" s="157"/>
      <c r="X402" s="157"/>
      <c r="Y402" s="157"/>
      <c r="AC402" s="157"/>
      <c r="AD402" s="157"/>
      <c r="AE402" s="157"/>
      <c r="AF402" s="157"/>
      <c r="AG402" s="157"/>
      <c r="AH402" s="157"/>
      <c r="AL402" s="157"/>
      <c r="AM402" s="157"/>
      <c r="AN402" s="157"/>
      <c r="AO402" s="157"/>
      <c r="AP402" s="157"/>
      <c r="AQ402" s="157"/>
      <c r="AU402" s="157"/>
      <c r="AV402" s="157"/>
      <c r="AW402" s="157"/>
      <c r="AX402" s="157"/>
      <c r="AY402" s="157"/>
      <c r="AZ402" s="157"/>
      <c r="BD402" s="157"/>
      <c r="BE402" s="157"/>
      <c r="BF402" s="157"/>
      <c r="BG402" s="157"/>
      <c r="BH402" s="157"/>
      <c r="BI402" s="157"/>
      <c r="BM402" s="157"/>
      <c r="BN402" s="157"/>
      <c r="BO402" s="157"/>
      <c r="BP402" s="157"/>
      <c r="BQ402" s="157"/>
      <c r="BR402" s="157"/>
    </row>
    <row r="403" spans="11:70">
      <c r="K403" s="158"/>
      <c r="L403" s="157"/>
      <c r="M403" s="157"/>
      <c r="N403" s="157"/>
      <c r="O403" s="157"/>
      <c r="P403" s="157"/>
      <c r="T403" s="157"/>
      <c r="U403" s="157"/>
      <c r="V403" s="157"/>
      <c r="W403" s="157"/>
      <c r="X403" s="157"/>
      <c r="Y403" s="157"/>
      <c r="AC403" s="157"/>
      <c r="AD403" s="157"/>
      <c r="AE403" s="157"/>
      <c r="AF403" s="157"/>
      <c r="AG403" s="157"/>
      <c r="AH403" s="157"/>
      <c r="AL403" s="157"/>
      <c r="AM403" s="157"/>
      <c r="AN403" s="157"/>
      <c r="AO403" s="157"/>
      <c r="AP403" s="157"/>
      <c r="AQ403" s="157"/>
      <c r="AU403" s="157"/>
      <c r="AV403" s="157"/>
      <c r="AW403" s="157"/>
      <c r="AX403" s="157"/>
      <c r="AY403" s="157"/>
      <c r="AZ403" s="157"/>
      <c r="BD403" s="157"/>
      <c r="BE403" s="157"/>
      <c r="BF403" s="157"/>
      <c r="BG403" s="157"/>
      <c r="BH403" s="157"/>
      <c r="BI403" s="157"/>
      <c r="BM403" s="157"/>
      <c r="BN403" s="157"/>
      <c r="BO403" s="157"/>
      <c r="BP403" s="157"/>
      <c r="BQ403" s="157"/>
      <c r="BR403" s="157"/>
    </row>
    <row r="404" spans="11:70">
      <c r="K404" s="157"/>
      <c r="L404" s="157"/>
      <c r="M404" s="157"/>
      <c r="N404" s="157"/>
      <c r="O404" s="157"/>
      <c r="P404" s="157"/>
      <c r="T404" s="157"/>
      <c r="U404" s="157"/>
      <c r="V404" s="157"/>
      <c r="W404" s="157"/>
      <c r="X404" s="157"/>
      <c r="Y404" s="157"/>
      <c r="AC404" s="157"/>
      <c r="AD404" s="157"/>
      <c r="AE404" s="157"/>
      <c r="AF404" s="157"/>
      <c r="AG404" s="157"/>
      <c r="AH404" s="157"/>
      <c r="AL404" s="157"/>
      <c r="AM404" s="157"/>
      <c r="AN404" s="157"/>
      <c r="AO404" s="157"/>
      <c r="AP404" s="157"/>
      <c r="AQ404" s="157"/>
      <c r="AU404" s="157"/>
      <c r="AV404" s="157"/>
      <c r="AW404" s="157"/>
      <c r="AX404" s="157"/>
      <c r="AY404" s="157"/>
      <c r="AZ404" s="157"/>
      <c r="BD404" s="157"/>
      <c r="BE404" s="157"/>
      <c r="BF404" s="157"/>
      <c r="BG404" s="157"/>
      <c r="BH404" s="157"/>
      <c r="BI404" s="157"/>
      <c r="BM404" s="157"/>
      <c r="BN404" s="157"/>
      <c r="BO404" s="157"/>
      <c r="BP404" s="157"/>
      <c r="BQ404" s="157"/>
      <c r="BR404" s="157"/>
    </row>
    <row r="405" spans="11:70">
      <c r="K405" s="157"/>
      <c r="L405" s="157"/>
      <c r="M405" s="157"/>
      <c r="N405" s="157"/>
      <c r="O405" s="157"/>
      <c r="P405" s="157"/>
      <c r="T405" s="157"/>
      <c r="U405" s="157"/>
      <c r="V405" s="157"/>
      <c r="W405" s="157"/>
      <c r="X405" s="157"/>
      <c r="Y405" s="157"/>
      <c r="AC405" s="157"/>
      <c r="AD405" s="157"/>
      <c r="AE405" s="157"/>
      <c r="AF405" s="157"/>
      <c r="AG405" s="157"/>
      <c r="AH405" s="157"/>
      <c r="AL405" s="157"/>
      <c r="AM405" s="157"/>
      <c r="AN405" s="157"/>
      <c r="AO405" s="157"/>
      <c r="AP405" s="157"/>
      <c r="AQ405" s="157"/>
      <c r="AU405" s="157"/>
      <c r="AV405" s="157"/>
      <c r="AW405" s="157"/>
      <c r="AX405" s="157"/>
      <c r="AY405" s="157"/>
      <c r="AZ405" s="157"/>
      <c r="BD405" s="157"/>
      <c r="BE405" s="157"/>
      <c r="BF405" s="157"/>
      <c r="BG405" s="157"/>
      <c r="BH405" s="157"/>
      <c r="BI405" s="157"/>
      <c r="BM405" s="157"/>
      <c r="BN405" s="157"/>
      <c r="BO405" s="157"/>
      <c r="BP405" s="157"/>
      <c r="BQ405" s="157"/>
      <c r="BR405" s="157"/>
    </row>
    <row r="406" spans="11:70">
      <c r="K406" s="157"/>
      <c r="L406" s="157"/>
      <c r="M406" s="157"/>
      <c r="N406" s="157"/>
      <c r="O406" s="157"/>
      <c r="P406" s="157"/>
      <c r="T406" s="157"/>
      <c r="U406" s="157"/>
      <c r="V406" s="157"/>
      <c r="W406" s="157"/>
      <c r="X406" s="157"/>
      <c r="Y406" s="157"/>
      <c r="AC406" s="157"/>
      <c r="AD406" s="157"/>
      <c r="AE406" s="157"/>
      <c r="AF406" s="157"/>
      <c r="AG406" s="157"/>
      <c r="AH406" s="157"/>
      <c r="AL406" s="157"/>
      <c r="AM406" s="157"/>
      <c r="AN406" s="157"/>
      <c r="AO406" s="157"/>
      <c r="AP406" s="157"/>
      <c r="AQ406" s="157"/>
      <c r="AU406" s="157"/>
      <c r="AV406" s="157"/>
      <c r="AW406" s="157"/>
      <c r="AX406" s="157"/>
      <c r="AY406" s="157"/>
      <c r="AZ406" s="157"/>
      <c r="BD406" s="157"/>
      <c r="BE406" s="157"/>
      <c r="BF406" s="157"/>
      <c r="BG406" s="157"/>
      <c r="BH406" s="157"/>
      <c r="BI406" s="157"/>
      <c r="BM406" s="157"/>
      <c r="BN406" s="157"/>
      <c r="BO406" s="157"/>
      <c r="BP406" s="157"/>
      <c r="BQ406" s="157"/>
      <c r="BR406" s="157"/>
    </row>
    <row r="407" spans="11:70">
      <c r="K407" s="158"/>
      <c r="L407" s="157"/>
      <c r="M407" s="157"/>
      <c r="N407" s="157"/>
      <c r="O407" s="157"/>
      <c r="P407" s="157"/>
      <c r="T407" s="157"/>
      <c r="U407" s="157"/>
      <c r="V407" s="157"/>
      <c r="W407" s="157"/>
      <c r="X407" s="157"/>
      <c r="Y407" s="157"/>
      <c r="AC407" s="157"/>
      <c r="AD407" s="157"/>
      <c r="AE407" s="157"/>
      <c r="AF407" s="157"/>
      <c r="AG407" s="157"/>
      <c r="AH407" s="157"/>
      <c r="AL407" s="157"/>
      <c r="AM407" s="157"/>
      <c r="AN407" s="157"/>
      <c r="AO407" s="157"/>
      <c r="AP407" s="157"/>
      <c r="AQ407" s="157"/>
      <c r="AU407" s="157"/>
      <c r="AV407" s="157"/>
      <c r="AW407" s="157"/>
      <c r="AX407" s="157"/>
      <c r="AY407" s="157"/>
      <c r="AZ407" s="157"/>
      <c r="BD407" s="157"/>
      <c r="BE407" s="157"/>
      <c r="BF407" s="157"/>
      <c r="BG407" s="157"/>
      <c r="BH407" s="157"/>
      <c r="BI407" s="157"/>
      <c r="BM407" s="157"/>
      <c r="BN407" s="157"/>
      <c r="BO407" s="157"/>
      <c r="BP407" s="157"/>
      <c r="BQ407" s="157"/>
      <c r="BR407" s="157"/>
    </row>
    <row r="408" spans="11:70">
      <c r="K408" s="157"/>
      <c r="L408" s="157"/>
      <c r="M408" s="157"/>
      <c r="N408" s="157"/>
      <c r="O408" s="157"/>
      <c r="P408" s="157"/>
      <c r="T408" s="157"/>
      <c r="U408" s="157"/>
      <c r="V408" s="157"/>
      <c r="W408" s="157"/>
      <c r="X408" s="157"/>
      <c r="Y408" s="157"/>
      <c r="AC408" s="157"/>
      <c r="AD408" s="157"/>
      <c r="AE408" s="157"/>
      <c r="AF408" s="157"/>
      <c r="AG408" s="157"/>
      <c r="AH408" s="157"/>
      <c r="AL408" s="157"/>
      <c r="AM408" s="157"/>
      <c r="AN408" s="157"/>
      <c r="AO408" s="157"/>
      <c r="AP408" s="157"/>
      <c r="AQ408" s="157"/>
      <c r="AU408" s="157"/>
      <c r="AV408" s="157"/>
      <c r="AW408" s="157"/>
      <c r="AX408" s="157"/>
      <c r="AY408" s="157"/>
      <c r="AZ408" s="157"/>
      <c r="BD408" s="157"/>
      <c r="BE408" s="157"/>
      <c r="BF408" s="157"/>
      <c r="BG408" s="157"/>
      <c r="BH408" s="157"/>
      <c r="BI408" s="157"/>
      <c r="BM408" s="157"/>
      <c r="BN408" s="157"/>
      <c r="BO408" s="157"/>
      <c r="BP408" s="157"/>
      <c r="BQ408" s="157"/>
      <c r="BR408" s="157"/>
    </row>
    <row r="409" spans="11:70">
      <c r="K409" s="157"/>
      <c r="L409" s="157"/>
      <c r="M409" s="157"/>
      <c r="N409" s="157"/>
      <c r="O409" s="157"/>
      <c r="P409" s="157"/>
      <c r="T409" s="157"/>
      <c r="U409" s="157"/>
      <c r="V409" s="157"/>
      <c r="W409" s="157"/>
      <c r="X409" s="157"/>
      <c r="Y409" s="157"/>
      <c r="AC409" s="157"/>
      <c r="AD409" s="157"/>
      <c r="AE409" s="157"/>
      <c r="AF409" s="157"/>
      <c r="AG409" s="157"/>
      <c r="AH409" s="157"/>
      <c r="AL409" s="157"/>
      <c r="AM409" s="157"/>
      <c r="AN409" s="157"/>
      <c r="AO409" s="157"/>
      <c r="AP409" s="157"/>
      <c r="AQ409" s="157"/>
      <c r="AU409" s="157"/>
      <c r="AV409" s="157"/>
      <c r="AW409" s="157"/>
      <c r="AX409" s="157"/>
      <c r="AY409" s="157"/>
      <c r="AZ409" s="157"/>
      <c r="BD409" s="157"/>
      <c r="BE409" s="157"/>
      <c r="BF409" s="157"/>
      <c r="BG409" s="157"/>
      <c r="BH409" s="157"/>
      <c r="BI409" s="157"/>
      <c r="BM409" s="157"/>
      <c r="BN409" s="157"/>
      <c r="BO409" s="157"/>
      <c r="BP409" s="157"/>
      <c r="BQ409" s="157"/>
      <c r="BR409" s="157"/>
    </row>
    <row r="410" spans="11:70">
      <c r="K410" s="157"/>
      <c r="L410" s="157"/>
      <c r="M410" s="157"/>
      <c r="N410" s="157"/>
      <c r="O410" s="157"/>
      <c r="P410" s="157"/>
      <c r="T410" s="157"/>
      <c r="U410" s="157"/>
      <c r="V410" s="157"/>
      <c r="W410" s="157"/>
      <c r="X410" s="157"/>
      <c r="Y410" s="157"/>
      <c r="AC410" s="157"/>
      <c r="AD410" s="157"/>
      <c r="AE410" s="157"/>
      <c r="AF410" s="157"/>
      <c r="AG410" s="157"/>
      <c r="AH410" s="157"/>
      <c r="AL410" s="157"/>
      <c r="AM410" s="157"/>
      <c r="AN410" s="157"/>
      <c r="AO410" s="157"/>
      <c r="AP410" s="157"/>
      <c r="AQ410" s="157"/>
      <c r="AU410" s="157"/>
      <c r="AV410" s="157"/>
      <c r="AW410" s="157"/>
      <c r="AX410" s="157"/>
      <c r="AY410" s="157"/>
      <c r="AZ410" s="157"/>
      <c r="BD410" s="157"/>
      <c r="BE410" s="157"/>
      <c r="BF410" s="157"/>
      <c r="BG410" s="157"/>
      <c r="BH410" s="157"/>
      <c r="BI410" s="157"/>
      <c r="BM410" s="157"/>
      <c r="BN410" s="157"/>
      <c r="BO410" s="157"/>
      <c r="BP410" s="157"/>
      <c r="BQ410" s="157"/>
      <c r="BR410" s="157"/>
    </row>
    <row r="411" spans="11:70">
      <c r="K411" s="158"/>
      <c r="L411" s="157"/>
      <c r="M411" s="157"/>
      <c r="N411" s="157"/>
      <c r="O411" s="157"/>
      <c r="P411" s="157"/>
      <c r="T411" s="157"/>
      <c r="U411" s="157"/>
      <c r="V411" s="157"/>
      <c r="W411" s="157"/>
      <c r="X411" s="157"/>
      <c r="Y411" s="157"/>
      <c r="AC411" s="157"/>
      <c r="AD411" s="157"/>
      <c r="AE411" s="157"/>
      <c r="AF411" s="157"/>
      <c r="AG411" s="157"/>
      <c r="AH411" s="157"/>
      <c r="AL411" s="157"/>
      <c r="AM411" s="157"/>
      <c r="AN411" s="157"/>
      <c r="AO411" s="157"/>
      <c r="AP411" s="157"/>
      <c r="AQ411" s="157"/>
      <c r="AU411" s="157"/>
      <c r="AV411" s="157"/>
      <c r="AW411" s="157"/>
      <c r="AX411" s="157"/>
      <c r="AY411" s="157"/>
      <c r="AZ411" s="157"/>
      <c r="BD411" s="157"/>
      <c r="BE411" s="157"/>
      <c r="BF411" s="157"/>
      <c r="BG411" s="157"/>
      <c r="BH411" s="157"/>
      <c r="BI411" s="157"/>
      <c r="BM411" s="157"/>
      <c r="BN411" s="157"/>
      <c r="BO411" s="157"/>
      <c r="BP411" s="157"/>
      <c r="BQ411" s="157"/>
      <c r="BR411" s="157"/>
    </row>
    <row r="412" spans="11:70">
      <c r="K412" s="157"/>
      <c r="L412" s="157"/>
      <c r="M412" s="157"/>
      <c r="N412" s="157"/>
      <c r="O412" s="157"/>
      <c r="P412" s="157"/>
      <c r="T412" s="157"/>
      <c r="U412" s="157"/>
      <c r="V412" s="157"/>
      <c r="W412" s="157"/>
      <c r="X412" s="157"/>
      <c r="Y412" s="157"/>
      <c r="AC412" s="157"/>
      <c r="AD412" s="157"/>
      <c r="AE412" s="157"/>
      <c r="AF412" s="157"/>
      <c r="AG412" s="157"/>
      <c r="AH412" s="157"/>
      <c r="AL412" s="157"/>
      <c r="AM412" s="157"/>
      <c r="AN412" s="157"/>
      <c r="AO412" s="157"/>
      <c r="AP412" s="157"/>
      <c r="AQ412" s="157"/>
      <c r="AU412" s="157"/>
      <c r="AV412" s="157"/>
      <c r="AW412" s="157"/>
      <c r="AX412" s="157"/>
      <c r="AY412" s="157"/>
      <c r="AZ412" s="157"/>
      <c r="BD412" s="157"/>
      <c r="BE412" s="157"/>
      <c r="BF412" s="157"/>
      <c r="BG412" s="157"/>
      <c r="BH412" s="157"/>
      <c r="BI412" s="157"/>
      <c r="BM412" s="157"/>
      <c r="BN412" s="157"/>
      <c r="BO412" s="157"/>
      <c r="BP412" s="157"/>
      <c r="BQ412" s="157"/>
      <c r="BR412" s="157"/>
    </row>
    <row r="413" spans="11:70">
      <c r="K413" s="157"/>
      <c r="L413" s="157"/>
      <c r="M413" s="157"/>
      <c r="N413" s="157"/>
      <c r="O413" s="157"/>
      <c r="P413" s="157"/>
      <c r="T413" s="157"/>
      <c r="U413" s="157"/>
      <c r="V413" s="157"/>
      <c r="W413" s="157"/>
      <c r="X413" s="157"/>
      <c r="Y413" s="157"/>
      <c r="AC413" s="157"/>
      <c r="AD413" s="157"/>
      <c r="AE413" s="157"/>
      <c r="AF413" s="157"/>
      <c r="AG413" s="157"/>
      <c r="AH413" s="157"/>
      <c r="AL413" s="157"/>
      <c r="AM413" s="157"/>
      <c r="AN413" s="157"/>
      <c r="AO413" s="157"/>
      <c r="AP413" s="157"/>
      <c r="AQ413" s="157"/>
      <c r="AU413" s="157"/>
      <c r="AV413" s="157"/>
      <c r="AW413" s="157"/>
      <c r="AX413" s="157"/>
      <c r="AY413" s="157"/>
      <c r="AZ413" s="157"/>
      <c r="BD413" s="157"/>
      <c r="BE413" s="157"/>
      <c r="BF413" s="157"/>
      <c r="BG413" s="157"/>
      <c r="BH413" s="157"/>
      <c r="BI413" s="157"/>
      <c r="BM413" s="157"/>
      <c r="BN413" s="157"/>
      <c r="BO413" s="157"/>
      <c r="BP413" s="157"/>
      <c r="BQ413" s="157"/>
      <c r="BR413" s="157"/>
    </row>
    <row r="414" spans="11:70">
      <c r="K414" s="157"/>
      <c r="L414" s="157"/>
      <c r="M414" s="157"/>
      <c r="N414" s="157"/>
      <c r="O414" s="157"/>
      <c r="P414" s="157"/>
      <c r="T414" s="157"/>
      <c r="U414" s="157"/>
      <c r="V414" s="157"/>
      <c r="W414" s="157"/>
      <c r="X414" s="157"/>
      <c r="Y414" s="157"/>
      <c r="AC414" s="157"/>
      <c r="AD414" s="157"/>
      <c r="AE414" s="157"/>
      <c r="AF414" s="157"/>
      <c r="AG414" s="157"/>
      <c r="AH414" s="157"/>
      <c r="AL414" s="157"/>
      <c r="AM414" s="157"/>
      <c r="AN414" s="157"/>
      <c r="AO414" s="157"/>
      <c r="AP414" s="157"/>
      <c r="AQ414" s="157"/>
      <c r="AU414" s="157"/>
      <c r="AV414" s="157"/>
      <c r="AW414" s="157"/>
      <c r="AX414" s="157"/>
      <c r="AY414" s="157"/>
      <c r="AZ414" s="157"/>
      <c r="BD414" s="157"/>
      <c r="BE414" s="157"/>
      <c r="BF414" s="157"/>
      <c r="BG414" s="157"/>
      <c r="BH414" s="157"/>
      <c r="BI414" s="157"/>
      <c r="BM414" s="157"/>
      <c r="BN414" s="157"/>
      <c r="BO414" s="157"/>
      <c r="BP414" s="157"/>
      <c r="BQ414" s="157"/>
      <c r="BR414" s="157"/>
    </row>
    <row r="415" spans="11:70">
      <c r="K415" s="158"/>
      <c r="L415" s="157"/>
      <c r="M415" s="157"/>
      <c r="N415" s="157"/>
      <c r="O415" s="157"/>
      <c r="P415" s="157"/>
      <c r="T415" s="157"/>
      <c r="U415" s="157"/>
      <c r="V415" s="157"/>
      <c r="W415" s="157"/>
      <c r="X415" s="157"/>
      <c r="Y415" s="157"/>
      <c r="AC415" s="157"/>
      <c r="AD415" s="157"/>
      <c r="AE415" s="157"/>
      <c r="AF415" s="157"/>
      <c r="AG415" s="157"/>
      <c r="AH415" s="157"/>
      <c r="AL415" s="157"/>
      <c r="AM415" s="157"/>
      <c r="AN415" s="157"/>
      <c r="AO415" s="157"/>
      <c r="AP415" s="157"/>
      <c r="AQ415" s="157"/>
      <c r="AU415" s="157"/>
      <c r="AV415" s="157"/>
      <c r="AW415" s="157"/>
      <c r="AX415" s="157"/>
      <c r="AY415" s="157"/>
      <c r="AZ415" s="157"/>
      <c r="BD415" s="157"/>
      <c r="BE415" s="157"/>
      <c r="BF415" s="157"/>
      <c r="BG415" s="157"/>
      <c r="BH415" s="157"/>
      <c r="BI415" s="157"/>
      <c r="BM415" s="157"/>
      <c r="BN415" s="157"/>
      <c r="BO415" s="157"/>
      <c r="BP415" s="157"/>
      <c r="BQ415" s="157"/>
      <c r="BR415" s="157"/>
    </row>
    <row r="416" spans="11:70">
      <c r="K416" s="157"/>
      <c r="L416" s="157"/>
      <c r="M416" s="157"/>
      <c r="N416" s="157"/>
      <c r="O416" s="157"/>
      <c r="P416" s="157"/>
      <c r="T416" s="157"/>
      <c r="U416" s="157"/>
      <c r="V416" s="157"/>
      <c r="W416" s="157"/>
      <c r="X416" s="157"/>
      <c r="Y416" s="157"/>
      <c r="AC416" s="157"/>
      <c r="AD416" s="157"/>
      <c r="AE416" s="157"/>
      <c r="AF416" s="157"/>
      <c r="AG416" s="157"/>
      <c r="AH416" s="157"/>
      <c r="AL416" s="157"/>
      <c r="AM416" s="157"/>
      <c r="AN416" s="157"/>
      <c r="AO416" s="157"/>
      <c r="AP416" s="157"/>
      <c r="AQ416" s="157"/>
      <c r="AU416" s="157"/>
      <c r="AV416" s="157"/>
      <c r="AW416" s="157"/>
      <c r="AX416" s="157"/>
      <c r="AY416" s="157"/>
      <c r="AZ416" s="157"/>
      <c r="BD416" s="157"/>
      <c r="BE416" s="157"/>
      <c r="BF416" s="157"/>
      <c r="BG416" s="157"/>
      <c r="BH416" s="157"/>
      <c r="BI416" s="157"/>
      <c r="BM416" s="157"/>
      <c r="BN416" s="157"/>
      <c r="BO416" s="157"/>
      <c r="BP416" s="157"/>
      <c r="BQ416" s="157"/>
      <c r="BR416" s="157"/>
    </row>
    <row r="417" spans="11:70">
      <c r="K417" s="157"/>
      <c r="L417" s="157"/>
      <c r="M417" s="157"/>
      <c r="N417" s="157"/>
      <c r="O417" s="157"/>
      <c r="P417" s="157"/>
      <c r="T417" s="157"/>
      <c r="U417" s="157"/>
      <c r="V417" s="157"/>
      <c r="W417" s="157"/>
      <c r="X417" s="157"/>
      <c r="Y417" s="157"/>
      <c r="AC417" s="157"/>
      <c r="AD417" s="157"/>
      <c r="AE417" s="157"/>
      <c r="AF417" s="157"/>
      <c r="AG417" s="157"/>
      <c r="AH417" s="157"/>
      <c r="AL417" s="157"/>
      <c r="AM417" s="157"/>
      <c r="AN417" s="157"/>
      <c r="AO417" s="157"/>
      <c r="AP417" s="157"/>
      <c r="AQ417" s="157"/>
      <c r="AU417" s="157"/>
      <c r="AV417" s="157"/>
      <c r="AW417" s="157"/>
      <c r="AX417" s="157"/>
      <c r="AY417" s="157"/>
      <c r="AZ417" s="157"/>
      <c r="BD417" s="157"/>
      <c r="BE417" s="157"/>
      <c r="BF417" s="157"/>
      <c r="BG417" s="157"/>
      <c r="BH417" s="157"/>
      <c r="BI417" s="157"/>
      <c r="BM417" s="157"/>
      <c r="BN417" s="157"/>
      <c r="BO417" s="157"/>
      <c r="BP417" s="157"/>
      <c r="BQ417" s="157"/>
      <c r="BR417" s="157"/>
    </row>
    <row r="418" spans="11:70">
      <c r="K418" s="157"/>
      <c r="L418" s="157"/>
      <c r="M418" s="157"/>
      <c r="N418" s="157"/>
      <c r="O418" s="157"/>
      <c r="P418" s="157"/>
      <c r="T418" s="157"/>
      <c r="U418" s="157"/>
      <c r="V418" s="157"/>
      <c r="W418" s="157"/>
      <c r="X418" s="157"/>
      <c r="Y418" s="157"/>
      <c r="AC418" s="157"/>
      <c r="AD418" s="157"/>
      <c r="AE418" s="157"/>
      <c r="AF418" s="157"/>
      <c r="AG418" s="157"/>
      <c r="AH418" s="157"/>
      <c r="AL418" s="157"/>
      <c r="AM418" s="157"/>
      <c r="AN418" s="157"/>
      <c r="AO418" s="157"/>
      <c r="AP418" s="157"/>
      <c r="AQ418" s="157"/>
      <c r="AU418" s="157"/>
      <c r="AV418" s="157"/>
      <c r="AW418" s="157"/>
      <c r="AX418" s="157"/>
      <c r="AY418" s="157"/>
      <c r="AZ418" s="157"/>
      <c r="BD418" s="157"/>
      <c r="BE418" s="157"/>
      <c r="BF418" s="157"/>
      <c r="BG418" s="157"/>
      <c r="BH418" s="157"/>
      <c r="BI418" s="157"/>
      <c r="BM418" s="157"/>
      <c r="BN418" s="157"/>
      <c r="BO418" s="157"/>
      <c r="BP418" s="157"/>
      <c r="BQ418" s="157"/>
      <c r="BR418" s="157"/>
    </row>
    <row r="419" spans="11:70">
      <c r="K419" s="158"/>
      <c r="L419" s="157"/>
      <c r="M419" s="157"/>
      <c r="N419" s="157"/>
      <c r="O419" s="157"/>
      <c r="P419" s="157"/>
      <c r="T419" s="157"/>
      <c r="U419" s="157"/>
      <c r="V419" s="157"/>
      <c r="W419" s="157"/>
      <c r="X419" s="157"/>
      <c r="Y419" s="157"/>
      <c r="AC419" s="157"/>
      <c r="AD419" s="157"/>
      <c r="AE419" s="157"/>
      <c r="AF419" s="157"/>
      <c r="AG419" s="157"/>
      <c r="AH419" s="157"/>
      <c r="AL419" s="157"/>
      <c r="AM419" s="157"/>
      <c r="AN419" s="157"/>
      <c r="AO419" s="157"/>
      <c r="AP419" s="157"/>
      <c r="AQ419" s="157"/>
      <c r="AU419" s="157"/>
      <c r="AV419" s="157"/>
      <c r="AW419" s="157"/>
      <c r="AX419" s="157"/>
      <c r="AY419" s="157"/>
      <c r="AZ419" s="157"/>
      <c r="BD419" s="157"/>
      <c r="BE419" s="157"/>
      <c r="BF419" s="157"/>
      <c r="BG419" s="157"/>
      <c r="BH419" s="157"/>
      <c r="BI419" s="157"/>
      <c r="BM419" s="157"/>
      <c r="BN419" s="157"/>
      <c r="BO419" s="157"/>
      <c r="BP419" s="157"/>
      <c r="BQ419" s="157"/>
      <c r="BR419" s="157"/>
    </row>
    <row r="420" spans="11:70">
      <c r="K420" s="157"/>
      <c r="L420" s="157"/>
      <c r="M420" s="157"/>
      <c r="N420" s="157"/>
      <c r="O420" s="157"/>
      <c r="P420" s="157"/>
      <c r="T420" s="157"/>
      <c r="U420" s="157"/>
      <c r="V420" s="157"/>
      <c r="W420" s="157"/>
      <c r="X420" s="157"/>
      <c r="Y420" s="157"/>
      <c r="AC420" s="157"/>
      <c r="AD420" s="157"/>
      <c r="AE420" s="157"/>
      <c r="AF420" s="157"/>
      <c r="AG420" s="157"/>
      <c r="AH420" s="157"/>
      <c r="AL420" s="157"/>
      <c r="AM420" s="157"/>
      <c r="AN420" s="157"/>
      <c r="AO420" s="157"/>
      <c r="AP420" s="157"/>
      <c r="AQ420" s="157"/>
      <c r="AU420" s="157"/>
      <c r="AV420" s="157"/>
      <c r="AW420" s="157"/>
      <c r="AX420" s="157"/>
      <c r="AY420" s="157"/>
      <c r="AZ420" s="157"/>
      <c r="BD420" s="157"/>
      <c r="BE420" s="157"/>
      <c r="BF420" s="157"/>
      <c r="BG420" s="157"/>
      <c r="BH420" s="157"/>
      <c r="BI420" s="157"/>
      <c r="BM420" s="157"/>
      <c r="BN420" s="157"/>
      <c r="BO420" s="157"/>
      <c r="BP420" s="157"/>
      <c r="BQ420" s="157"/>
      <c r="BR420" s="157"/>
    </row>
    <row r="421" spans="11:70">
      <c r="K421" s="157"/>
      <c r="L421" s="157"/>
      <c r="M421" s="157"/>
      <c r="N421" s="157"/>
      <c r="O421" s="157"/>
      <c r="P421" s="157"/>
      <c r="T421" s="157"/>
      <c r="U421" s="157"/>
      <c r="V421" s="157"/>
      <c r="W421" s="157"/>
      <c r="X421" s="157"/>
      <c r="Y421" s="157"/>
      <c r="AC421" s="157"/>
      <c r="AD421" s="157"/>
      <c r="AE421" s="157"/>
      <c r="AF421" s="157"/>
      <c r="AG421" s="157"/>
      <c r="AH421" s="157"/>
      <c r="AL421" s="157"/>
      <c r="AM421" s="157"/>
      <c r="AN421" s="157"/>
      <c r="AO421" s="157"/>
      <c r="AP421" s="157"/>
      <c r="AQ421" s="157"/>
      <c r="AU421" s="157"/>
      <c r="AV421" s="157"/>
      <c r="AW421" s="157"/>
      <c r="AX421" s="157"/>
      <c r="AY421" s="157"/>
      <c r="AZ421" s="157"/>
      <c r="BD421" s="157"/>
      <c r="BE421" s="157"/>
      <c r="BF421" s="157"/>
      <c r="BG421" s="157"/>
      <c r="BH421" s="157"/>
      <c r="BI421" s="157"/>
      <c r="BM421" s="157"/>
      <c r="BN421" s="157"/>
      <c r="BO421" s="157"/>
      <c r="BP421" s="157"/>
      <c r="BQ421" s="157"/>
      <c r="BR421" s="157"/>
    </row>
    <row r="422" spans="11:70">
      <c r="K422" s="157"/>
      <c r="L422" s="157"/>
      <c r="M422" s="157"/>
      <c r="N422" s="157"/>
      <c r="O422" s="157"/>
      <c r="P422" s="157"/>
      <c r="T422" s="157"/>
      <c r="U422" s="157"/>
      <c r="V422" s="157"/>
      <c r="W422" s="157"/>
      <c r="X422" s="157"/>
      <c r="Y422" s="157"/>
      <c r="AC422" s="157"/>
      <c r="AD422" s="157"/>
      <c r="AE422" s="157"/>
      <c r="AF422" s="157"/>
      <c r="AG422" s="157"/>
      <c r="AH422" s="157"/>
      <c r="AL422" s="157"/>
      <c r="AM422" s="157"/>
      <c r="AN422" s="157"/>
      <c r="AO422" s="157"/>
      <c r="AP422" s="157"/>
      <c r="AQ422" s="157"/>
      <c r="AU422" s="157"/>
      <c r="AV422" s="157"/>
      <c r="AW422" s="157"/>
      <c r="AX422" s="157"/>
      <c r="AY422" s="157"/>
      <c r="AZ422" s="157"/>
      <c r="BD422" s="157"/>
      <c r="BE422" s="157"/>
      <c r="BF422" s="157"/>
      <c r="BG422" s="157"/>
      <c r="BH422" s="157"/>
      <c r="BI422" s="157"/>
      <c r="BM422" s="157"/>
      <c r="BN422" s="157"/>
      <c r="BO422" s="157"/>
      <c r="BP422" s="157"/>
      <c r="BQ422" s="157"/>
      <c r="BR422" s="157"/>
    </row>
    <row r="423" spans="11:70">
      <c r="K423" s="158"/>
      <c r="L423" s="157"/>
      <c r="M423" s="157"/>
      <c r="N423" s="157"/>
      <c r="O423" s="157"/>
      <c r="P423" s="157"/>
      <c r="T423" s="157"/>
      <c r="U423" s="157"/>
      <c r="V423" s="157"/>
      <c r="W423" s="157"/>
      <c r="X423" s="157"/>
      <c r="Y423" s="157"/>
      <c r="AC423" s="157"/>
      <c r="AD423" s="157"/>
      <c r="AE423" s="157"/>
      <c r="AF423" s="157"/>
      <c r="AG423" s="157"/>
      <c r="AH423" s="157"/>
      <c r="AL423" s="157"/>
      <c r="AM423" s="157"/>
      <c r="AN423" s="157"/>
      <c r="AO423" s="157"/>
      <c r="AP423" s="157"/>
      <c r="AQ423" s="157"/>
      <c r="AU423" s="157"/>
      <c r="AV423" s="157"/>
      <c r="AW423" s="157"/>
      <c r="AX423" s="157"/>
      <c r="AY423" s="157"/>
      <c r="AZ423" s="157"/>
      <c r="BD423" s="157"/>
      <c r="BE423" s="157"/>
      <c r="BF423" s="157"/>
      <c r="BG423" s="157"/>
      <c r="BH423" s="157"/>
      <c r="BI423" s="157"/>
      <c r="BM423" s="157"/>
      <c r="BN423" s="157"/>
      <c r="BO423" s="157"/>
      <c r="BP423" s="157"/>
      <c r="BQ423" s="157"/>
      <c r="BR423" s="157"/>
    </row>
    <row r="424" spans="11:70">
      <c r="K424" s="157"/>
      <c r="L424" s="157"/>
      <c r="M424" s="157"/>
      <c r="N424" s="157"/>
      <c r="O424" s="157"/>
      <c r="P424" s="157"/>
      <c r="T424" s="157"/>
      <c r="U424" s="157"/>
      <c r="V424" s="157"/>
      <c r="W424" s="157"/>
      <c r="X424" s="157"/>
      <c r="Y424" s="157"/>
      <c r="AC424" s="157"/>
      <c r="AD424" s="157"/>
      <c r="AE424" s="157"/>
      <c r="AF424" s="157"/>
      <c r="AG424" s="157"/>
      <c r="AH424" s="157"/>
      <c r="AL424" s="157"/>
      <c r="AM424" s="157"/>
      <c r="AN424" s="157"/>
      <c r="AO424" s="157"/>
      <c r="AP424" s="157"/>
      <c r="AQ424" s="157"/>
      <c r="AU424" s="157"/>
      <c r="AV424" s="157"/>
      <c r="AW424" s="157"/>
      <c r="AX424" s="157"/>
      <c r="AY424" s="157"/>
      <c r="AZ424" s="157"/>
      <c r="BD424" s="157"/>
      <c r="BE424" s="157"/>
      <c r="BF424" s="157"/>
      <c r="BG424" s="157"/>
      <c r="BH424" s="157"/>
      <c r="BI424" s="157"/>
      <c r="BM424" s="157"/>
      <c r="BN424" s="157"/>
      <c r="BO424" s="157"/>
      <c r="BP424" s="157"/>
      <c r="BQ424" s="157"/>
      <c r="BR424" s="157"/>
    </row>
    <row r="425" spans="11:70">
      <c r="K425" s="157"/>
      <c r="L425" s="157"/>
      <c r="M425" s="157"/>
      <c r="N425" s="157"/>
      <c r="O425" s="157"/>
      <c r="P425" s="157"/>
      <c r="T425" s="157"/>
      <c r="U425" s="157"/>
      <c r="V425" s="157"/>
      <c r="W425" s="157"/>
      <c r="X425" s="157"/>
      <c r="Y425" s="157"/>
      <c r="AC425" s="157"/>
      <c r="AD425" s="157"/>
      <c r="AE425" s="157"/>
      <c r="AF425" s="157"/>
      <c r="AG425" s="157"/>
      <c r="AH425" s="157"/>
      <c r="AL425" s="157"/>
      <c r="AM425" s="157"/>
      <c r="AN425" s="157"/>
      <c r="AO425" s="157"/>
      <c r="AP425" s="157"/>
      <c r="AQ425" s="157"/>
      <c r="AU425" s="157"/>
      <c r="AV425" s="157"/>
      <c r="AW425" s="157"/>
      <c r="AX425" s="157"/>
      <c r="AY425" s="157"/>
      <c r="AZ425" s="157"/>
      <c r="BD425" s="157"/>
      <c r="BE425" s="157"/>
      <c r="BF425" s="157"/>
      <c r="BG425" s="157"/>
      <c r="BH425" s="157"/>
      <c r="BI425" s="157"/>
      <c r="BM425" s="157"/>
      <c r="BN425" s="157"/>
      <c r="BO425" s="157"/>
      <c r="BP425" s="157"/>
      <c r="BQ425" s="157"/>
      <c r="BR425" s="157"/>
    </row>
    <row r="426" spans="11:70">
      <c r="K426" s="157"/>
      <c r="L426" s="157"/>
      <c r="M426" s="157"/>
      <c r="N426" s="157"/>
      <c r="O426" s="157"/>
      <c r="P426" s="157"/>
      <c r="T426" s="157"/>
      <c r="U426" s="157"/>
      <c r="V426" s="157"/>
      <c r="W426" s="157"/>
      <c r="X426" s="157"/>
      <c r="Y426" s="157"/>
      <c r="AC426" s="157"/>
      <c r="AD426" s="157"/>
      <c r="AE426" s="157"/>
      <c r="AF426" s="157"/>
      <c r="AG426" s="157"/>
      <c r="AH426" s="157"/>
      <c r="AL426" s="157"/>
      <c r="AM426" s="157"/>
      <c r="AN426" s="157"/>
      <c r="AO426" s="157"/>
      <c r="AP426" s="157"/>
      <c r="AQ426" s="157"/>
      <c r="AU426" s="157"/>
      <c r="AV426" s="157"/>
      <c r="AW426" s="157"/>
      <c r="AX426" s="157"/>
      <c r="AY426" s="157"/>
      <c r="AZ426" s="157"/>
      <c r="BD426" s="157"/>
      <c r="BE426" s="157"/>
      <c r="BF426" s="157"/>
      <c r="BG426" s="157"/>
      <c r="BH426" s="157"/>
      <c r="BI426" s="157"/>
      <c r="BM426" s="157"/>
      <c r="BN426" s="157"/>
      <c r="BO426" s="157"/>
      <c r="BP426" s="157"/>
      <c r="BQ426" s="157"/>
      <c r="BR426" s="157"/>
    </row>
    <row r="427" spans="11:70">
      <c r="K427" s="158"/>
      <c r="L427" s="157"/>
      <c r="M427" s="157"/>
      <c r="N427" s="157"/>
      <c r="O427" s="157"/>
      <c r="P427" s="157"/>
      <c r="T427" s="157"/>
      <c r="U427" s="157"/>
      <c r="V427" s="157"/>
      <c r="W427" s="157"/>
      <c r="X427" s="157"/>
      <c r="Y427" s="157"/>
      <c r="AC427" s="157"/>
      <c r="AD427" s="157"/>
      <c r="AE427" s="157"/>
      <c r="AF427" s="157"/>
      <c r="AG427" s="157"/>
      <c r="AH427" s="157"/>
      <c r="AL427" s="157"/>
      <c r="AM427" s="157"/>
      <c r="AN427" s="157"/>
      <c r="AO427" s="157"/>
      <c r="AP427" s="157"/>
      <c r="AQ427" s="157"/>
      <c r="AU427" s="157"/>
      <c r="AV427" s="157"/>
      <c r="AW427" s="157"/>
      <c r="AX427" s="157"/>
      <c r="AY427" s="157"/>
      <c r="AZ427" s="157"/>
      <c r="BD427" s="157"/>
      <c r="BE427" s="157"/>
      <c r="BF427" s="157"/>
      <c r="BG427" s="157"/>
      <c r="BH427" s="157"/>
      <c r="BI427" s="157"/>
      <c r="BM427" s="157"/>
      <c r="BN427" s="157"/>
      <c r="BO427" s="157"/>
      <c r="BP427" s="157"/>
      <c r="BQ427" s="157"/>
      <c r="BR427" s="157"/>
    </row>
    <row r="428" spans="11:70">
      <c r="K428" s="157"/>
      <c r="L428" s="157"/>
      <c r="M428" s="157"/>
      <c r="N428" s="157"/>
      <c r="O428" s="157"/>
      <c r="P428" s="157"/>
      <c r="T428" s="157"/>
      <c r="U428" s="157"/>
      <c r="V428" s="157"/>
      <c r="W428" s="157"/>
      <c r="X428" s="157"/>
      <c r="Y428" s="157"/>
      <c r="AC428" s="157"/>
      <c r="AD428" s="157"/>
      <c r="AE428" s="157"/>
      <c r="AF428" s="157"/>
      <c r="AG428" s="157"/>
      <c r="AH428" s="157"/>
      <c r="AL428" s="157"/>
      <c r="AM428" s="157"/>
      <c r="AN428" s="157"/>
      <c r="AO428" s="157"/>
      <c r="AP428" s="157"/>
      <c r="AQ428" s="157"/>
      <c r="AU428" s="157"/>
      <c r="AV428" s="157"/>
      <c r="AW428" s="157"/>
      <c r="AX428" s="157"/>
      <c r="AY428" s="157"/>
      <c r="AZ428" s="157"/>
      <c r="BD428" s="157"/>
      <c r="BE428" s="157"/>
      <c r="BF428" s="157"/>
      <c r="BG428" s="157"/>
      <c r="BH428" s="157"/>
      <c r="BI428" s="157"/>
      <c r="BM428" s="157"/>
      <c r="BN428" s="157"/>
      <c r="BO428" s="157"/>
      <c r="BP428" s="157"/>
      <c r="BQ428" s="157"/>
      <c r="BR428" s="157"/>
    </row>
    <row r="429" spans="11:70">
      <c r="K429" s="157"/>
      <c r="L429" s="157"/>
      <c r="M429" s="157"/>
      <c r="N429" s="157"/>
      <c r="O429" s="157"/>
      <c r="P429" s="157"/>
      <c r="T429" s="157"/>
      <c r="U429" s="157"/>
      <c r="V429" s="157"/>
      <c r="W429" s="157"/>
      <c r="X429" s="157"/>
      <c r="Y429" s="157"/>
      <c r="AC429" s="157"/>
      <c r="AD429" s="157"/>
      <c r="AE429" s="157"/>
      <c r="AF429" s="157"/>
      <c r="AG429" s="157"/>
      <c r="AH429" s="157"/>
      <c r="AL429" s="157"/>
      <c r="AM429" s="157"/>
      <c r="AN429" s="157"/>
      <c r="AO429" s="157"/>
      <c r="AP429" s="157"/>
      <c r="AQ429" s="157"/>
      <c r="AU429" s="157"/>
      <c r="AV429" s="157"/>
      <c r="AW429" s="157"/>
      <c r="AX429" s="157"/>
      <c r="AY429" s="157"/>
      <c r="AZ429" s="157"/>
      <c r="BD429" s="157"/>
      <c r="BE429" s="157"/>
      <c r="BF429" s="157"/>
      <c r="BG429" s="157"/>
      <c r="BH429" s="157"/>
      <c r="BI429" s="157"/>
      <c r="BM429" s="157"/>
      <c r="BN429" s="157"/>
      <c r="BO429" s="157"/>
      <c r="BP429" s="157"/>
      <c r="BQ429" s="157"/>
      <c r="BR429" s="157"/>
    </row>
    <row r="430" spans="11:70">
      <c r="K430" s="157"/>
      <c r="L430" s="157"/>
      <c r="M430" s="157"/>
      <c r="N430" s="157"/>
      <c r="O430" s="157"/>
      <c r="P430" s="157"/>
      <c r="T430" s="157"/>
      <c r="U430" s="157"/>
      <c r="V430" s="157"/>
      <c r="W430" s="157"/>
      <c r="X430" s="157"/>
      <c r="Y430" s="157"/>
      <c r="AC430" s="157"/>
      <c r="AD430" s="157"/>
      <c r="AE430" s="157"/>
      <c r="AF430" s="157"/>
      <c r="AG430" s="157"/>
      <c r="AH430" s="157"/>
      <c r="AL430" s="157"/>
      <c r="AM430" s="157"/>
      <c r="AN430" s="157"/>
      <c r="AO430" s="157"/>
      <c r="AP430" s="157"/>
      <c r="AQ430" s="157"/>
      <c r="AU430" s="157"/>
      <c r="AV430" s="157"/>
      <c r="AW430" s="157"/>
      <c r="AX430" s="157"/>
      <c r="AY430" s="157"/>
      <c r="AZ430" s="157"/>
      <c r="BD430" s="157"/>
      <c r="BE430" s="157"/>
      <c r="BF430" s="157"/>
      <c r="BG430" s="157"/>
      <c r="BH430" s="157"/>
      <c r="BI430" s="157"/>
      <c r="BM430" s="157"/>
      <c r="BN430" s="157"/>
      <c r="BO430" s="157"/>
      <c r="BP430" s="157"/>
      <c r="BQ430" s="157"/>
      <c r="BR430" s="157"/>
    </row>
    <row r="431" spans="11:70">
      <c r="K431" s="158"/>
      <c r="L431" s="157"/>
      <c r="M431" s="157"/>
      <c r="N431" s="157"/>
      <c r="O431" s="157"/>
      <c r="P431" s="157"/>
      <c r="T431" s="157"/>
      <c r="U431" s="157"/>
      <c r="V431" s="157"/>
      <c r="W431" s="157"/>
      <c r="X431" s="157"/>
      <c r="Y431" s="157"/>
      <c r="AC431" s="157"/>
      <c r="AD431" s="157"/>
      <c r="AE431" s="157"/>
      <c r="AF431" s="157"/>
      <c r="AG431" s="157"/>
      <c r="AH431" s="157"/>
      <c r="AL431" s="157"/>
      <c r="AM431" s="157"/>
      <c r="AN431" s="157"/>
      <c r="AO431" s="157"/>
      <c r="AP431" s="157"/>
      <c r="AQ431" s="157"/>
      <c r="AU431" s="157"/>
      <c r="AV431" s="157"/>
      <c r="AW431" s="157"/>
      <c r="AX431" s="157"/>
      <c r="AY431" s="157"/>
      <c r="AZ431" s="157"/>
      <c r="BD431" s="157"/>
      <c r="BE431" s="157"/>
      <c r="BF431" s="157"/>
      <c r="BG431" s="157"/>
      <c r="BH431" s="157"/>
      <c r="BI431" s="157"/>
      <c r="BM431" s="157"/>
      <c r="BN431" s="157"/>
      <c r="BO431" s="157"/>
      <c r="BP431" s="157"/>
      <c r="BQ431" s="157"/>
      <c r="BR431" s="157"/>
    </row>
    <row r="432" spans="11:70">
      <c r="K432" s="157"/>
      <c r="L432" s="157"/>
      <c r="M432" s="157"/>
      <c r="N432" s="157"/>
      <c r="O432" s="157"/>
      <c r="P432" s="157"/>
      <c r="T432" s="157"/>
      <c r="U432" s="157"/>
      <c r="V432" s="157"/>
      <c r="W432" s="157"/>
      <c r="X432" s="157"/>
      <c r="Y432" s="157"/>
      <c r="AC432" s="157"/>
      <c r="AD432" s="157"/>
      <c r="AE432" s="157"/>
      <c r="AF432" s="157"/>
      <c r="AG432" s="157"/>
      <c r="AH432" s="157"/>
      <c r="AL432" s="157"/>
      <c r="AM432" s="157"/>
      <c r="AN432" s="157"/>
      <c r="AO432" s="157"/>
      <c r="AP432" s="157"/>
      <c r="AQ432" s="157"/>
      <c r="AU432" s="157"/>
      <c r="AV432" s="157"/>
      <c r="AW432" s="157"/>
      <c r="AX432" s="157"/>
      <c r="AY432" s="157"/>
      <c r="AZ432" s="157"/>
      <c r="BD432" s="157"/>
      <c r="BE432" s="157"/>
      <c r="BF432" s="157"/>
      <c r="BG432" s="157"/>
      <c r="BH432" s="157"/>
      <c r="BI432" s="157"/>
      <c r="BM432" s="157"/>
      <c r="BN432" s="157"/>
      <c r="BO432" s="157"/>
      <c r="BP432" s="157"/>
      <c r="BQ432" s="157"/>
      <c r="BR432" s="157"/>
    </row>
    <row r="433" spans="11:70">
      <c r="K433" s="157"/>
      <c r="L433" s="157"/>
      <c r="M433" s="157"/>
      <c r="N433" s="157"/>
      <c r="O433" s="157"/>
      <c r="P433" s="157"/>
      <c r="T433" s="157"/>
      <c r="U433" s="157"/>
      <c r="V433" s="157"/>
      <c r="W433" s="157"/>
      <c r="X433" s="157"/>
      <c r="Y433" s="157"/>
      <c r="AC433" s="157"/>
      <c r="AD433" s="157"/>
      <c r="AE433" s="157"/>
      <c r="AF433" s="157"/>
      <c r="AG433" s="157"/>
      <c r="AH433" s="157"/>
      <c r="AL433" s="157"/>
      <c r="AM433" s="157"/>
      <c r="AN433" s="157"/>
      <c r="AO433" s="157"/>
      <c r="AP433" s="157"/>
      <c r="AQ433" s="157"/>
      <c r="AU433" s="157"/>
      <c r="AV433" s="157"/>
      <c r="AW433" s="157"/>
      <c r="AX433" s="157"/>
      <c r="AY433" s="157"/>
      <c r="AZ433" s="157"/>
      <c r="BD433" s="157"/>
      <c r="BE433" s="157"/>
      <c r="BF433" s="157"/>
      <c r="BG433" s="157"/>
      <c r="BH433" s="157"/>
      <c r="BI433" s="157"/>
      <c r="BM433" s="157"/>
      <c r="BN433" s="157"/>
      <c r="BO433" s="157"/>
      <c r="BP433" s="157"/>
      <c r="BQ433" s="157"/>
      <c r="BR433" s="157"/>
    </row>
    <row r="434" spans="11:70">
      <c r="K434" s="157"/>
      <c r="L434" s="157"/>
      <c r="M434" s="157"/>
      <c r="N434" s="157"/>
      <c r="O434" s="157"/>
      <c r="P434" s="157"/>
      <c r="T434" s="157"/>
      <c r="U434" s="157"/>
      <c r="V434" s="157"/>
      <c r="W434" s="157"/>
      <c r="X434" s="157"/>
      <c r="Y434" s="157"/>
      <c r="AC434" s="157"/>
      <c r="AD434" s="157"/>
      <c r="AE434" s="157"/>
      <c r="AF434" s="157"/>
      <c r="AG434" s="157"/>
      <c r="AH434" s="157"/>
      <c r="AL434" s="157"/>
      <c r="AM434" s="157"/>
      <c r="AN434" s="157"/>
      <c r="AO434" s="157"/>
      <c r="AP434" s="157"/>
      <c r="AQ434" s="157"/>
      <c r="AU434" s="157"/>
      <c r="AV434" s="157"/>
      <c r="AW434" s="157"/>
      <c r="AX434" s="157"/>
      <c r="AY434" s="157"/>
      <c r="AZ434" s="157"/>
      <c r="BD434" s="157"/>
      <c r="BE434" s="157"/>
      <c r="BF434" s="157"/>
      <c r="BG434" s="157"/>
      <c r="BH434" s="157"/>
      <c r="BI434" s="157"/>
      <c r="BM434" s="157"/>
      <c r="BN434" s="157"/>
      <c r="BO434" s="157"/>
      <c r="BP434" s="157"/>
      <c r="BQ434" s="157"/>
      <c r="BR434" s="157"/>
    </row>
    <row r="435" spans="11:70">
      <c r="K435" s="158"/>
      <c r="L435" s="157"/>
      <c r="M435" s="157"/>
      <c r="N435" s="157"/>
      <c r="O435" s="157"/>
      <c r="P435" s="157"/>
      <c r="T435" s="157"/>
      <c r="U435" s="157"/>
      <c r="V435" s="157"/>
      <c r="W435" s="157"/>
      <c r="X435" s="157"/>
      <c r="Y435" s="157"/>
      <c r="AC435" s="157"/>
      <c r="AD435" s="157"/>
      <c r="AE435" s="157"/>
      <c r="AF435" s="157"/>
      <c r="AG435" s="157"/>
      <c r="AH435" s="157"/>
      <c r="AL435" s="157"/>
      <c r="AM435" s="157"/>
      <c r="AN435" s="157"/>
      <c r="AO435" s="157"/>
      <c r="AP435" s="157"/>
      <c r="AQ435" s="157"/>
      <c r="AU435" s="157"/>
      <c r="AV435" s="157"/>
      <c r="AW435" s="157"/>
      <c r="AX435" s="157"/>
      <c r="AY435" s="157"/>
      <c r="AZ435" s="157"/>
      <c r="BD435" s="157"/>
      <c r="BE435" s="157"/>
      <c r="BF435" s="157"/>
      <c r="BG435" s="157"/>
      <c r="BH435" s="157"/>
      <c r="BI435" s="157"/>
      <c r="BM435" s="157"/>
      <c r="BN435" s="157"/>
      <c r="BO435" s="157"/>
      <c r="BP435" s="157"/>
      <c r="BQ435" s="157"/>
      <c r="BR435" s="157"/>
    </row>
    <row r="436" spans="11:70">
      <c r="K436" s="157"/>
      <c r="L436" s="157"/>
      <c r="M436" s="157"/>
      <c r="N436" s="157"/>
      <c r="O436" s="157"/>
      <c r="P436" s="157"/>
      <c r="T436" s="157"/>
      <c r="U436" s="157"/>
      <c r="V436" s="157"/>
      <c r="W436" s="157"/>
      <c r="X436" s="157"/>
      <c r="Y436" s="157"/>
      <c r="AC436" s="157"/>
      <c r="AD436" s="157"/>
      <c r="AE436" s="157"/>
      <c r="AF436" s="157"/>
      <c r="AG436" s="157"/>
      <c r="AH436" s="157"/>
      <c r="AL436" s="157"/>
      <c r="AM436" s="157"/>
      <c r="AN436" s="157"/>
      <c r="AO436" s="157"/>
      <c r="AP436" s="157"/>
      <c r="AQ436" s="157"/>
      <c r="AU436" s="157"/>
      <c r="AV436" s="157"/>
      <c r="AW436" s="157"/>
      <c r="AX436" s="157"/>
      <c r="AY436" s="157"/>
      <c r="AZ436" s="157"/>
      <c r="BD436" s="157"/>
      <c r="BE436" s="157"/>
      <c r="BF436" s="157"/>
      <c r="BG436" s="157"/>
      <c r="BH436" s="157"/>
      <c r="BI436" s="157"/>
      <c r="BM436" s="157"/>
      <c r="BN436" s="157"/>
      <c r="BO436" s="157"/>
      <c r="BP436" s="157"/>
      <c r="BQ436" s="157"/>
      <c r="BR436" s="157"/>
    </row>
    <row r="437" spans="11:70">
      <c r="K437" s="157"/>
      <c r="L437" s="157"/>
      <c r="M437" s="157"/>
      <c r="N437" s="157"/>
      <c r="O437" s="157"/>
      <c r="P437" s="157"/>
      <c r="T437" s="157"/>
      <c r="U437" s="157"/>
      <c r="V437" s="157"/>
      <c r="W437" s="157"/>
      <c r="X437" s="157"/>
      <c r="Y437" s="157"/>
      <c r="AC437" s="157"/>
      <c r="AD437" s="157"/>
      <c r="AE437" s="157"/>
      <c r="AF437" s="157"/>
      <c r="AG437" s="157"/>
      <c r="AH437" s="157"/>
      <c r="AL437" s="157"/>
      <c r="AM437" s="157"/>
      <c r="AN437" s="157"/>
      <c r="AO437" s="157"/>
      <c r="AP437" s="157"/>
      <c r="AQ437" s="157"/>
      <c r="AU437" s="157"/>
      <c r="AV437" s="157"/>
      <c r="AW437" s="157"/>
      <c r="AX437" s="157"/>
      <c r="AY437" s="157"/>
      <c r="AZ437" s="157"/>
      <c r="BD437" s="157"/>
      <c r="BE437" s="157"/>
      <c r="BF437" s="157"/>
      <c r="BG437" s="157"/>
      <c r="BH437" s="157"/>
      <c r="BI437" s="157"/>
      <c r="BM437" s="157"/>
      <c r="BN437" s="157"/>
      <c r="BO437" s="157"/>
      <c r="BP437" s="157"/>
      <c r="BQ437" s="157"/>
      <c r="BR437" s="157"/>
    </row>
    <row r="438" spans="11:70">
      <c r="K438" s="157"/>
      <c r="L438" s="157"/>
      <c r="M438" s="157"/>
      <c r="N438" s="157"/>
      <c r="O438" s="157"/>
      <c r="P438" s="157"/>
      <c r="T438" s="157"/>
      <c r="U438" s="157"/>
      <c r="V438" s="157"/>
      <c r="W438" s="157"/>
      <c r="X438" s="157"/>
      <c r="Y438" s="157"/>
      <c r="AC438" s="157"/>
      <c r="AD438" s="157"/>
      <c r="AE438" s="157"/>
      <c r="AF438" s="157"/>
      <c r="AG438" s="157"/>
      <c r="AH438" s="157"/>
      <c r="AL438" s="157"/>
      <c r="AM438" s="157"/>
      <c r="AN438" s="157"/>
      <c r="AO438" s="157"/>
      <c r="AP438" s="157"/>
      <c r="AQ438" s="157"/>
      <c r="AU438" s="157"/>
      <c r="AV438" s="157"/>
      <c r="AW438" s="157"/>
      <c r="AX438" s="157"/>
      <c r="AY438" s="157"/>
      <c r="AZ438" s="157"/>
      <c r="BD438" s="157"/>
      <c r="BE438" s="157"/>
      <c r="BF438" s="157"/>
      <c r="BG438" s="157"/>
      <c r="BH438" s="157"/>
      <c r="BI438" s="157"/>
      <c r="BM438" s="157"/>
      <c r="BN438" s="157"/>
      <c r="BO438" s="157"/>
      <c r="BP438" s="157"/>
      <c r="BQ438" s="157"/>
      <c r="BR438" s="157"/>
    </row>
    <row r="439" spans="11:70">
      <c r="K439" s="158"/>
      <c r="L439" s="157"/>
      <c r="M439" s="157"/>
      <c r="N439" s="157"/>
      <c r="O439" s="157"/>
      <c r="P439" s="157"/>
      <c r="T439" s="157"/>
      <c r="U439" s="157"/>
      <c r="V439" s="157"/>
      <c r="W439" s="157"/>
      <c r="X439" s="157"/>
      <c r="Y439" s="157"/>
      <c r="AC439" s="157"/>
      <c r="AD439" s="157"/>
      <c r="AE439" s="157"/>
      <c r="AF439" s="157"/>
      <c r="AG439" s="157"/>
      <c r="AH439" s="157"/>
      <c r="AL439" s="157"/>
      <c r="AM439" s="157"/>
      <c r="AN439" s="157"/>
      <c r="AO439" s="157"/>
      <c r="AP439" s="157"/>
      <c r="AQ439" s="157"/>
      <c r="AU439" s="157"/>
      <c r="AV439" s="157"/>
      <c r="AW439" s="157"/>
      <c r="AX439" s="157"/>
      <c r="AY439" s="157"/>
      <c r="AZ439" s="157"/>
      <c r="BD439" s="157"/>
      <c r="BE439" s="157"/>
      <c r="BF439" s="157"/>
      <c r="BG439" s="157"/>
      <c r="BH439" s="157"/>
      <c r="BI439" s="157"/>
      <c r="BM439" s="157"/>
      <c r="BN439" s="157"/>
      <c r="BO439" s="157"/>
      <c r="BP439" s="157"/>
      <c r="BQ439" s="157"/>
      <c r="BR439" s="157"/>
    </row>
    <row r="440" spans="11:70">
      <c r="K440" s="157"/>
      <c r="L440" s="157"/>
      <c r="M440" s="157"/>
      <c r="N440" s="157"/>
      <c r="O440" s="157"/>
      <c r="P440" s="157"/>
      <c r="T440" s="157"/>
      <c r="U440" s="157"/>
      <c r="V440" s="157"/>
      <c r="W440" s="157"/>
      <c r="X440" s="157"/>
      <c r="Y440" s="157"/>
      <c r="AC440" s="157"/>
      <c r="AD440" s="157"/>
      <c r="AE440" s="157"/>
      <c r="AF440" s="157"/>
      <c r="AG440" s="157"/>
      <c r="AH440" s="157"/>
      <c r="AL440" s="157"/>
      <c r="AM440" s="157"/>
      <c r="AN440" s="157"/>
      <c r="AO440" s="157"/>
      <c r="AP440" s="157"/>
      <c r="AQ440" s="157"/>
      <c r="AU440" s="157"/>
      <c r="AV440" s="157"/>
      <c r="AW440" s="157"/>
      <c r="AX440" s="157"/>
      <c r="AY440" s="157"/>
      <c r="AZ440" s="157"/>
      <c r="BD440" s="157"/>
      <c r="BE440" s="157"/>
      <c r="BF440" s="157"/>
      <c r="BG440" s="157"/>
      <c r="BH440" s="157"/>
      <c r="BI440" s="157"/>
      <c r="BM440" s="157"/>
      <c r="BN440" s="157"/>
      <c r="BO440" s="157"/>
      <c r="BP440" s="157"/>
      <c r="BQ440" s="157"/>
      <c r="BR440" s="157"/>
    </row>
    <row r="441" spans="11:70">
      <c r="K441" s="157"/>
      <c r="L441" s="157"/>
      <c r="M441" s="157"/>
      <c r="N441" s="157"/>
      <c r="O441" s="157"/>
      <c r="P441" s="157"/>
      <c r="T441" s="157"/>
      <c r="U441" s="157"/>
      <c r="V441" s="157"/>
      <c r="W441" s="157"/>
      <c r="X441" s="157"/>
      <c r="Y441" s="157"/>
      <c r="AC441" s="157"/>
      <c r="AD441" s="157"/>
      <c r="AE441" s="157"/>
      <c r="AF441" s="157"/>
      <c r="AG441" s="157"/>
      <c r="AH441" s="157"/>
      <c r="AL441" s="157"/>
      <c r="AM441" s="157"/>
      <c r="AN441" s="157"/>
      <c r="AO441" s="157"/>
      <c r="AP441" s="157"/>
      <c r="AQ441" s="157"/>
      <c r="AU441" s="157"/>
      <c r="AV441" s="157"/>
      <c r="AW441" s="157"/>
      <c r="AX441" s="157"/>
      <c r="AY441" s="157"/>
      <c r="AZ441" s="157"/>
      <c r="BD441" s="157"/>
      <c r="BE441" s="157"/>
      <c r="BF441" s="157"/>
      <c r="BG441" s="157"/>
      <c r="BH441" s="157"/>
      <c r="BI441" s="157"/>
      <c r="BM441" s="157"/>
      <c r="BN441" s="157"/>
      <c r="BO441" s="157"/>
      <c r="BP441" s="157"/>
      <c r="BQ441" s="157"/>
      <c r="BR441" s="157"/>
    </row>
    <row r="442" spans="11:70">
      <c r="K442" s="157"/>
      <c r="L442" s="157"/>
      <c r="M442" s="157"/>
      <c r="N442" s="157"/>
      <c r="O442" s="157"/>
      <c r="P442" s="157"/>
      <c r="T442" s="157"/>
      <c r="U442" s="157"/>
      <c r="V442" s="157"/>
      <c r="W442" s="157"/>
      <c r="X442" s="157"/>
      <c r="Y442" s="157"/>
      <c r="AC442" s="157"/>
      <c r="AD442" s="157"/>
      <c r="AE442" s="157"/>
      <c r="AF442" s="157"/>
      <c r="AG442" s="157"/>
      <c r="AH442" s="157"/>
      <c r="AL442" s="157"/>
      <c r="AM442" s="157"/>
      <c r="AN442" s="157"/>
      <c r="AO442" s="157"/>
      <c r="AP442" s="157"/>
      <c r="AQ442" s="157"/>
      <c r="AU442" s="157"/>
      <c r="AV442" s="157"/>
      <c r="AW442" s="157"/>
      <c r="AX442" s="157"/>
      <c r="AY442" s="157"/>
      <c r="AZ442" s="157"/>
      <c r="BD442" s="157"/>
      <c r="BE442" s="157"/>
      <c r="BF442" s="157"/>
      <c r="BG442" s="157"/>
      <c r="BH442" s="157"/>
      <c r="BI442" s="157"/>
      <c r="BM442" s="157"/>
      <c r="BN442" s="157"/>
      <c r="BO442" s="157"/>
      <c r="BP442" s="157"/>
      <c r="BQ442" s="157"/>
      <c r="BR442" s="157"/>
    </row>
    <row r="443" spans="11:70">
      <c r="K443" s="158"/>
      <c r="L443" s="157"/>
      <c r="M443" s="157"/>
      <c r="N443" s="157"/>
      <c r="O443" s="157"/>
      <c r="P443" s="157"/>
      <c r="T443" s="157"/>
      <c r="U443" s="157"/>
      <c r="V443" s="157"/>
      <c r="W443" s="157"/>
      <c r="X443" s="157"/>
      <c r="Y443" s="157"/>
      <c r="AC443" s="157"/>
      <c r="AD443" s="157"/>
      <c r="AE443" s="157"/>
      <c r="AF443" s="157"/>
      <c r="AG443" s="157"/>
      <c r="AH443" s="157"/>
      <c r="AL443" s="157"/>
      <c r="AM443" s="157"/>
      <c r="AN443" s="157"/>
      <c r="AO443" s="157"/>
      <c r="AP443" s="157"/>
      <c r="AQ443" s="157"/>
      <c r="AU443" s="157"/>
      <c r="AV443" s="157"/>
      <c r="AW443" s="157"/>
      <c r="AX443" s="157"/>
      <c r="AY443" s="157"/>
      <c r="AZ443" s="157"/>
      <c r="BD443" s="157"/>
      <c r="BE443" s="157"/>
      <c r="BF443" s="157"/>
      <c r="BG443" s="157"/>
      <c r="BH443" s="157"/>
      <c r="BI443" s="157"/>
      <c r="BM443" s="157"/>
      <c r="BN443" s="157"/>
      <c r="BO443" s="157"/>
      <c r="BP443" s="157"/>
      <c r="BQ443" s="157"/>
      <c r="BR443" s="157"/>
    </row>
    <row r="444" spans="11:70">
      <c r="K444" s="157"/>
      <c r="L444" s="157"/>
      <c r="M444" s="157"/>
      <c r="N444" s="157"/>
      <c r="O444" s="157"/>
      <c r="P444" s="157"/>
      <c r="T444" s="157"/>
      <c r="U444" s="157"/>
      <c r="V444" s="157"/>
      <c r="W444" s="157"/>
      <c r="X444" s="157"/>
      <c r="Y444" s="157"/>
      <c r="AC444" s="157"/>
      <c r="AD444" s="157"/>
      <c r="AE444" s="157"/>
      <c r="AF444" s="157"/>
      <c r="AG444" s="157"/>
      <c r="AH444" s="157"/>
      <c r="AL444" s="157"/>
      <c r="AM444" s="157"/>
      <c r="AN444" s="157"/>
      <c r="AO444" s="157"/>
      <c r="AP444" s="157"/>
      <c r="AQ444" s="157"/>
      <c r="AU444" s="157"/>
      <c r="AV444" s="157"/>
      <c r="AW444" s="157"/>
      <c r="AX444" s="157"/>
      <c r="AY444" s="157"/>
      <c r="AZ444" s="157"/>
      <c r="BD444" s="157"/>
      <c r="BE444" s="157"/>
      <c r="BF444" s="157"/>
      <c r="BG444" s="157"/>
      <c r="BH444" s="157"/>
      <c r="BI444" s="157"/>
      <c r="BM444" s="157"/>
      <c r="BN444" s="157"/>
      <c r="BO444" s="157"/>
      <c r="BP444" s="157"/>
      <c r="BQ444" s="157"/>
      <c r="BR444" s="157"/>
    </row>
    <row r="445" spans="11:70">
      <c r="K445" s="157"/>
      <c r="L445" s="157"/>
      <c r="M445" s="157"/>
      <c r="N445" s="157"/>
      <c r="O445" s="157"/>
      <c r="P445" s="157"/>
      <c r="T445" s="157"/>
      <c r="U445" s="157"/>
      <c r="V445" s="157"/>
      <c r="W445" s="157"/>
      <c r="X445" s="157"/>
      <c r="Y445" s="157"/>
      <c r="AC445" s="157"/>
      <c r="AD445" s="157"/>
      <c r="AE445" s="157"/>
      <c r="AF445" s="157"/>
      <c r="AG445" s="157"/>
      <c r="AH445" s="157"/>
      <c r="AL445" s="157"/>
      <c r="AM445" s="157"/>
      <c r="AN445" s="157"/>
      <c r="AO445" s="157"/>
      <c r="AP445" s="157"/>
      <c r="AQ445" s="157"/>
      <c r="AU445" s="157"/>
      <c r="AV445" s="157"/>
      <c r="AW445" s="157"/>
      <c r="AX445" s="157"/>
      <c r="AY445" s="157"/>
      <c r="AZ445" s="157"/>
      <c r="BD445" s="157"/>
      <c r="BE445" s="157"/>
      <c r="BF445" s="157"/>
      <c r="BG445" s="157"/>
      <c r="BH445" s="157"/>
      <c r="BI445" s="157"/>
      <c r="BM445" s="157"/>
      <c r="BN445" s="157"/>
      <c r="BO445" s="157"/>
      <c r="BP445" s="157"/>
      <c r="BQ445" s="157"/>
      <c r="BR445" s="157"/>
    </row>
    <row r="446" spans="11:70">
      <c r="K446" s="157"/>
      <c r="L446" s="157"/>
      <c r="M446" s="157"/>
      <c r="N446" s="157"/>
      <c r="O446" s="157"/>
      <c r="P446" s="157"/>
      <c r="T446" s="157"/>
      <c r="U446" s="157"/>
      <c r="V446" s="157"/>
      <c r="W446" s="157"/>
      <c r="X446" s="157"/>
      <c r="Y446" s="157"/>
      <c r="AC446" s="157"/>
      <c r="AD446" s="157"/>
      <c r="AE446" s="157"/>
      <c r="AF446" s="157"/>
      <c r="AG446" s="157"/>
      <c r="AH446" s="157"/>
      <c r="AL446" s="157"/>
      <c r="AM446" s="157"/>
      <c r="AN446" s="157"/>
      <c r="AO446" s="157"/>
      <c r="AP446" s="157"/>
      <c r="AQ446" s="157"/>
      <c r="AU446" s="157"/>
      <c r="AV446" s="157"/>
      <c r="AW446" s="157"/>
      <c r="AX446" s="157"/>
      <c r="AY446" s="157"/>
      <c r="AZ446" s="157"/>
      <c r="BD446" s="157"/>
      <c r="BE446" s="157"/>
      <c r="BF446" s="157"/>
      <c r="BG446" s="157"/>
      <c r="BH446" s="157"/>
      <c r="BI446" s="157"/>
      <c r="BM446" s="157"/>
      <c r="BN446" s="157"/>
      <c r="BO446" s="157"/>
      <c r="BP446" s="157"/>
      <c r="BQ446" s="157"/>
      <c r="BR446" s="157"/>
    </row>
    <row r="447" spans="11:70">
      <c r="K447" s="158"/>
      <c r="L447" s="157"/>
      <c r="M447" s="157"/>
      <c r="N447" s="157"/>
      <c r="O447" s="157"/>
      <c r="P447" s="157"/>
      <c r="T447" s="157"/>
      <c r="U447" s="157"/>
      <c r="V447" s="157"/>
      <c r="W447" s="157"/>
      <c r="X447" s="157"/>
      <c r="Y447" s="157"/>
      <c r="AC447" s="157"/>
      <c r="AD447" s="157"/>
      <c r="AE447" s="157"/>
      <c r="AF447" s="157"/>
      <c r="AG447" s="157"/>
      <c r="AH447" s="157"/>
      <c r="AL447" s="157"/>
      <c r="AM447" s="157"/>
      <c r="AN447" s="157"/>
      <c r="AO447" s="157"/>
      <c r="AP447" s="157"/>
      <c r="AQ447" s="157"/>
      <c r="AU447" s="157"/>
      <c r="AV447" s="157"/>
      <c r="AW447" s="157"/>
      <c r="AX447" s="157"/>
      <c r="AY447" s="157"/>
      <c r="AZ447" s="157"/>
      <c r="BD447" s="157"/>
      <c r="BE447" s="157"/>
      <c r="BF447" s="157"/>
      <c r="BG447" s="157"/>
      <c r="BH447" s="157"/>
      <c r="BI447" s="157"/>
      <c r="BM447" s="157"/>
      <c r="BN447" s="157"/>
      <c r="BO447" s="157"/>
      <c r="BP447" s="157"/>
      <c r="BQ447" s="157"/>
      <c r="BR447" s="157"/>
    </row>
    <row r="448" spans="11:70">
      <c r="K448" s="157"/>
      <c r="L448" s="157"/>
      <c r="M448" s="157"/>
      <c r="N448" s="157"/>
      <c r="O448" s="157"/>
      <c r="P448" s="157"/>
      <c r="T448" s="157"/>
      <c r="U448" s="157"/>
      <c r="V448" s="157"/>
      <c r="W448" s="157"/>
      <c r="X448" s="157"/>
      <c r="Y448" s="157"/>
      <c r="AC448" s="157"/>
      <c r="AD448" s="157"/>
      <c r="AE448" s="157"/>
      <c r="AF448" s="157"/>
      <c r="AG448" s="157"/>
      <c r="AH448" s="157"/>
      <c r="AL448" s="157"/>
      <c r="AM448" s="157"/>
      <c r="AN448" s="157"/>
      <c r="AO448" s="157"/>
      <c r="AP448" s="157"/>
      <c r="AQ448" s="157"/>
      <c r="AU448" s="157"/>
      <c r="AV448" s="157"/>
      <c r="AW448" s="157"/>
      <c r="AX448" s="157"/>
      <c r="AY448" s="157"/>
      <c r="AZ448" s="157"/>
      <c r="BD448" s="157"/>
      <c r="BE448" s="157"/>
      <c r="BF448" s="157"/>
      <c r="BG448" s="157"/>
      <c r="BH448" s="157"/>
      <c r="BI448" s="157"/>
      <c r="BM448" s="157"/>
      <c r="BN448" s="157"/>
      <c r="BO448" s="157"/>
      <c r="BP448" s="157"/>
      <c r="BQ448" s="157"/>
      <c r="BR448" s="157"/>
    </row>
    <row r="449" spans="11:70">
      <c r="K449" s="157"/>
      <c r="L449" s="157"/>
      <c r="M449" s="157"/>
      <c r="N449" s="157"/>
      <c r="O449" s="157"/>
      <c r="P449" s="157"/>
      <c r="T449" s="157"/>
      <c r="U449" s="157"/>
      <c r="V449" s="157"/>
      <c r="W449" s="157"/>
      <c r="X449" s="157"/>
      <c r="Y449" s="157"/>
      <c r="AC449" s="157"/>
      <c r="AD449" s="157"/>
      <c r="AE449" s="157"/>
      <c r="AF449" s="157"/>
      <c r="AG449" s="157"/>
      <c r="AH449" s="157"/>
      <c r="AL449" s="157"/>
      <c r="AM449" s="157"/>
      <c r="AN449" s="157"/>
      <c r="AO449" s="157"/>
      <c r="AP449" s="157"/>
      <c r="AQ449" s="157"/>
      <c r="AU449" s="157"/>
      <c r="AV449" s="157"/>
      <c r="AW449" s="157"/>
      <c r="AX449" s="157"/>
      <c r="AY449" s="157"/>
      <c r="AZ449" s="157"/>
      <c r="BD449" s="157"/>
      <c r="BE449" s="157"/>
      <c r="BF449" s="157"/>
      <c r="BG449" s="157"/>
      <c r="BH449" s="157"/>
      <c r="BI449" s="157"/>
      <c r="BM449" s="157"/>
      <c r="BN449" s="157"/>
      <c r="BO449" s="157"/>
      <c r="BP449" s="157"/>
      <c r="BQ449" s="157"/>
      <c r="BR449" s="157"/>
    </row>
    <row r="450" spans="11:70">
      <c r="K450" s="157"/>
      <c r="L450" s="157"/>
      <c r="M450" s="157"/>
      <c r="N450" s="157"/>
      <c r="O450" s="157"/>
      <c r="P450" s="157"/>
      <c r="T450" s="157"/>
      <c r="U450" s="157"/>
      <c r="V450" s="157"/>
      <c r="W450" s="157"/>
      <c r="X450" s="157"/>
      <c r="Y450" s="157"/>
      <c r="AC450" s="157"/>
      <c r="AD450" s="157"/>
      <c r="AE450" s="157"/>
      <c r="AF450" s="157"/>
      <c r="AG450" s="157"/>
      <c r="AH450" s="157"/>
      <c r="AL450" s="157"/>
      <c r="AM450" s="157"/>
      <c r="AN450" s="157"/>
      <c r="AO450" s="157"/>
      <c r="AP450" s="157"/>
      <c r="AQ450" s="157"/>
      <c r="AU450" s="157"/>
      <c r="AV450" s="157"/>
      <c r="AW450" s="157"/>
      <c r="AX450" s="157"/>
      <c r="AY450" s="157"/>
      <c r="AZ450" s="157"/>
      <c r="BD450" s="157"/>
      <c r="BE450" s="157"/>
      <c r="BF450" s="157"/>
      <c r="BG450" s="157"/>
      <c r="BH450" s="157"/>
      <c r="BI450" s="157"/>
      <c r="BM450" s="157"/>
      <c r="BN450" s="157"/>
      <c r="BO450" s="157"/>
      <c r="BP450" s="157"/>
      <c r="BQ450" s="157"/>
      <c r="BR450" s="157"/>
    </row>
    <row r="451" spans="11:70">
      <c r="K451" s="158"/>
      <c r="L451" s="157"/>
      <c r="M451" s="157"/>
      <c r="N451" s="157"/>
      <c r="O451" s="157"/>
      <c r="P451" s="157"/>
      <c r="T451" s="157"/>
      <c r="U451" s="157"/>
      <c r="V451" s="157"/>
      <c r="W451" s="157"/>
      <c r="X451" s="157"/>
      <c r="Y451" s="157"/>
      <c r="AC451" s="157"/>
      <c r="AD451" s="157"/>
      <c r="AE451" s="157"/>
      <c r="AF451" s="157"/>
      <c r="AG451" s="157"/>
      <c r="AH451" s="157"/>
      <c r="AL451" s="157"/>
      <c r="AM451" s="157"/>
      <c r="AN451" s="157"/>
      <c r="AO451" s="157"/>
      <c r="AP451" s="157"/>
      <c r="AQ451" s="157"/>
      <c r="AU451" s="157"/>
      <c r="AV451" s="157"/>
      <c r="AW451" s="157"/>
      <c r="AX451" s="157"/>
      <c r="AY451" s="157"/>
      <c r="AZ451" s="157"/>
      <c r="BD451" s="157"/>
      <c r="BE451" s="157"/>
      <c r="BF451" s="157"/>
      <c r="BG451" s="157"/>
      <c r="BH451" s="157"/>
      <c r="BI451" s="157"/>
      <c r="BM451" s="157"/>
      <c r="BN451" s="157"/>
      <c r="BO451" s="157"/>
      <c r="BP451" s="157"/>
      <c r="BQ451" s="157"/>
      <c r="BR451" s="157"/>
    </row>
    <row r="452" spans="11:70">
      <c r="K452" s="157"/>
      <c r="L452" s="157"/>
      <c r="M452" s="157"/>
      <c r="N452" s="157"/>
      <c r="O452" s="157"/>
      <c r="P452" s="157"/>
      <c r="T452" s="157"/>
      <c r="U452" s="157"/>
      <c r="V452" s="157"/>
      <c r="W452" s="157"/>
      <c r="X452" s="157"/>
      <c r="Y452" s="157"/>
      <c r="AC452" s="157"/>
      <c r="AD452" s="157"/>
      <c r="AE452" s="157"/>
      <c r="AF452" s="157"/>
      <c r="AG452" s="157"/>
      <c r="AH452" s="157"/>
      <c r="AL452" s="157"/>
      <c r="AM452" s="157"/>
      <c r="AN452" s="157"/>
      <c r="AO452" s="157"/>
      <c r="AP452" s="157"/>
      <c r="AQ452" s="157"/>
      <c r="AU452" s="157"/>
      <c r="AV452" s="157"/>
      <c r="AW452" s="157"/>
      <c r="AX452" s="157"/>
      <c r="AY452" s="157"/>
      <c r="AZ452" s="157"/>
      <c r="BD452" s="157"/>
      <c r="BE452" s="157"/>
      <c r="BF452" s="157"/>
      <c r="BG452" s="157"/>
      <c r="BH452" s="157"/>
      <c r="BI452" s="157"/>
      <c r="BM452" s="157"/>
      <c r="BN452" s="157"/>
      <c r="BO452" s="157"/>
      <c r="BP452" s="157"/>
      <c r="BQ452" s="157"/>
      <c r="BR452" s="157"/>
    </row>
    <row r="453" spans="11:70">
      <c r="K453" s="157"/>
      <c r="L453" s="157"/>
      <c r="M453" s="157"/>
      <c r="N453" s="157"/>
      <c r="O453" s="157"/>
      <c r="P453" s="157"/>
      <c r="T453" s="157"/>
      <c r="U453" s="157"/>
      <c r="V453" s="157"/>
      <c r="W453" s="157"/>
      <c r="X453" s="157"/>
      <c r="Y453" s="157"/>
      <c r="AC453" s="157"/>
      <c r="AD453" s="157"/>
      <c r="AE453" s="157"/>
      <c r="AF453" s="157"/>
      <c r="AG453" s="157"/>
      <c r="AH453" s="157"/>
      <c r="AL453" s="157"/>
      <c r="AM453" s="157"/>
      <c r="AN453" s="157"/>
      <c r="AO453" s="157"/>
      <c r="AP453" s="157"/>
      <c r="AQ453" s="157"/>
      <c r="AU453" s="157"/>
      <c r="AV453" s="157"/>
      <c r="AW453" s="157"/>
      <c r="AX453" s="157"/>
      <c r="AY453" s="157"/>
      <c r="AZ453" s="157"/>
      <c r="BD453" s="157"/>
      <c r="BE453" s="157"/>
      <c r="BF453" s="157"/>
      <c r="BG453" s="157"/>
      <c r="BH453" s="157"/>
      <c r="BI453" s="157"/>
      <c r="BM453" s="157"/>
      <c r="BN453" s="157"/>
      <c r="BO453" s="157"/>
      <c r="BP453" s="157"/>
      <c r="BQ453" s="157"/>
      <c r="BR453" s="157"/>
    </row>
    <row r="454" spans="11:70">
      <c r="K454" s="157"/>
      <c r="L454" s="157"/>
      <c r="M454" s="157"/>
      <c r="N454" s="157"/>
      <c r="O454" s="157"/>
      <c r="P454" s="157"/>
      <c r="T454" s="157"/>
      <c r="U454" s="157"/>
      <c r="V454" s="157"/>
      <c r="W454" s="157"/>
      <c r="X454" s="157"/>
      <c r="Y454" s="157"/>
      <c r="AC454" s="157"/>
      <c r="AD454" s="157"/>
      <c r="AE454" s="157"/>
      <c r="AF454" s="157"/>
      <c r="AG454" s="157"/>
      <c r="AH454" s="157"/>
      <c r="AL454" s="157"/>
      <c r="AM454" s="157"/>
      <c r="AN454" s="157"/>
      <c r="AO454" s="157"/>
      <c r="AP454" s="157"/>
      <c r="AQ454" s="157"/>
      <c r="AU454" s="157"/>
      <c r="AV454" s="157"/>
      <c r="AW454" s="157"/>
      <c r="AX454" s="157"/>
      <c r="AY454" s="157"/>
      <c r="AZ454" s="157"/>
      <c r="BD454" s="157"/>
      <c r="BE454" s="157"/>
      <c r="BF454" s="157"/>
      <c r="BG454" s="157"/>
      <c r="BH454" s="157"/>
      <c r="BI454" s="157"/>
      <c r="BM454" s="157"/>
      <c r="BN454" s="157"/>
      <c r="BO454" s="157"/>
      <c r="BP454" s="157"/>
      <c r="BQ454" s="157"/>
      <c r="BR454" s="157"/>
    </row>
    <row r="455" spans="11:70">
      <c r="K455" s="158"/>
      <c r="L455" s="157"/>
      <c r="M455" s="157"/>
      <c r="N455" s="157"/>
      <c r="O455" s="157"/>
      <c r="P455" s="157"/>
      <c r="T455" s="157"/>
      <c r="U455" s="157"/>
      <c r="V455" s="157"/>
      <c r="W455" s="157"/>
      <c r="X455" s="157"/>
      <c r="Y455" s="157"/>
      <c r="AC455" s="157"/>
      <c r="AD455" s="157"/>
      <c r="AE455" s="157"/>
      <c r="AF455" s="157"/>
      <c r="AG455" s="157"/>
      <c r="AH455" s="157"/>
      <c r="AL455" s="157"/>
      <c r="AM455" s="157"/>
      <c r="AN455" s="157"/>
      <c r="AO455" s="157"/>
      <c r="AP455" s="157"/>
      <c r="AQ455" s="157"/>
      <c r="AU455" s="157"/>
      <c r="AV455" s="157"/>
      <c r="AW455" s="157"/>
      <c r="AX455" s="157"/>
      <c r="AY455" s="157"/>
      <c r="AZ455" s="157"/>
      <c r="BD455" s="157"/>
      <c r="BE455" s="157"/>
      <c r="BF455" s="157"/>
      <c r="BG455" s="157"/>
      <c r="BH455" s="157"/>
      <c r="BI455" s="157"/>
      <c r="BM455" s="157"/>
      <c r="BN455" s="157"/>
      <c r="BO455" s="157"/>
      <c r="BP455" s="157"/>
      <c r="BQ455" s="157"/>
      <c r="BR455" s="157"/>
    </row>
    <row r="456" spans="11:70">
      <c r="K456" s="157"/>
      <c r="L456" s="157"/>
      <c r="M456" s="157"/>
      <c r="N456" s="157"/>
      <c r="O456" s="157"/>
      <c r="P456" s="157"/>
      <c r="T456" s="157"/>
      <c r="U456" s="157"/>
      <c r="V456" s="157"/>
      <c r="W456" s="157"/>
      <c r="X456" s="157"/>
      <c r="Y456" s="157"/>
      <c r="AC456" s="157"/>
      <c r="AD456" s="157"/>
      <c r="AE456" s="157"/>
      <c r="AF456" s="157"/>
      <c r="AG456" s="157"/>
      <c r="AH456" s="157"/>
      <c r="AL456" s="157"/>
      <c r="AM456" s="157"/>
      <c r="AN456" s="157"/>
      <c r="AO456" s="157"/>
      <c r="AP456" s="157"/>
      <c r="AQ456" s="157"/>
      <c r="AU456" s="157"/>
      <c r="AV456" s="157"/>
      <c r="AW456" s="157"/>
      <c r="AX456" s="157"/>
      <c r="AY456" s="157"/>
      <c r="AZ456" s="157"/>
      <c r="BD456" s="157"/>
      <c r="BE456" s="157"/>
      <c r="BF456" s="157"/>
      <c r="BG456" s="157"/>
      <c r="BH456" s="157"/>
      <c r="BI456" s="157"/>
      <c r="BM456" s="157"/>
      <c r="BN456" s="157"/>
      <c r="BO456" s="157"/>
      <c r="BP456" s="157"/>
      <c r="BQ456" s="157"/>
      <c r="BR456" s="157"/>
    </row>
    <row r="457" spans="11:70">
      <c r="K457" s="157"/>
      <c r="L457" s="157"/>
      <c r="M457" s="157"/>
      <c r="N457" s="157"/>
      <c r="O457" s="157"/>
      <c r="P457" s="157"/>
      <c r="T457" s="157"/>
      <c r="U457" s="157"/>
      <c r="V457" s="157"/>
      <c r="W457" s="157"/>
      <c r="X457" s="157"/>
      <c r="Y457" s="157"/>
      <c r="AC457" s="157"/>
      <c r="AD457" s="157"/>
      <c r="AE457" s="157"/>
      <c r="AF457" s="157"/>
      <c r="AG457" s="157"/>
      <c r="AH457" s="157"/>
      <c r="AL457" s="157"/>
      <c r="AM457" s="157"/>
      <c r="AN457" s="157"/>
      <c r="AO457" s="157"/>
      <c r="AP457" s="157"/>
      <c r="AQ457" s="157"/>
      <c r="AU457" s="157"/>
      <c r="AV457" s="157"/>
      <c r="AW457" s="157"/>
      <c r="AX457" s="157"/>
      <c r="AY457" s="157"/>
      <c r="AZ457" s="157"/>
      <c r="BD457" s="157"/>
      <c r="BE457" s="157"/>
      <c r="BF457" s="157"/>
      <c r="BG457" s="157"/>
      <c r="BH457" s="157"/>
      <c r="BI457" s="157"/>
      <c r="BM457" s="157"/>
      <c r="BN457" s="157"/>
      <c r="BO457" s="157"/>
      <c r="BP457" s="157"/>
      <c r="BQ457" s="157"/>
      <c r="BR457" s="157"/>
    </row>
    <row r="458" spans="11:70">
      <c r="K458" s="157"/>
      <c r="L458" s="157"/>
      <c r="M458" s="157"/>
      <c r="N458" s="157"/>
      <c r="O458" s="157"/>
      <c r="P458" s="157"/>
      <c r="T458" s="157"/>
      <c r="U458" s="157"/>
      <c r="V458" s="157"/>
      <c r="W458" s="157"/>
      <c r="X458" s="157"/>
      <c r="Y458" s="157"/>
      <c r="AC458" s="157"/>
      <c r="AD458" s="157"/>
      <c r="AE458" s="157"/>
      <c r="AF458" s="157"/>
      <c r="AG458" s="157"/>
      <c r="AH458" s="157"/>
      <c r="AL458" s="157"/>
      <c r="AM458" s="157"/>
      <c r="AN458" s="157"/>
      <c r="AO458" s="157"/>
      <c r="AP458" s="157"/>
      <c r="AQ458" s="157"/>
      <c r="AU458" s="157"/>
      <c r="AV458" s="157"/>
      <c r="AW458" s="157"/>
      <c r="AX458" s="157"/>
      <c r="AY458" s="157"/>
      <c r="AZ458" s="157"/>
      <c r="BD458" s="157"/>
      <c r="BE458" s="157"/>
      <c r="BF458" s="157"/>
      <c r="BG458" s="157"/>
      <c r="BH458" s="157"/>
      <c r="BI458" s="157"/>
      <c r="BM458" s="157"/>
      <c r="BN458" s="157"/>
      <c r="BO458" s="157"/>
      <c r="BP458" s="157"/>
      <c r="BQ458" s="157"/>
      <c r="BR458" s="157"/>
    </row>
    <row r="459" spans="11:70">
      <c r="K459" s="158"/>
      <c r="L459" s="157"/>
      <c r="M459" s="157"/>
      <c r="N459" s="157"/>
      <c r="O459" s="157"/>
      <c r="P459" s="157"/>
      <c r="T459" s="157"/>
      <c r="U459" s="157"/>
      <c r="V459" s="157"/>
      <c r="W459" s="157"/>
      <c r="X459" s="157"/>
      <c r="Y459" s="157"/>
      <c r="AC459" s="157"/>
      <c r="AD459" s="157"/>
      <c r="AE459" s="157"/>
      <c r="AF459" s="157"/>
      <c r="AG459" s="157"/>
      <c r="AH459" s="157"/>
      <c r="AL459" s="157"/>
      <c r="AM459" s="157"/>
      <c r="AN459" s="157"/>
      <c r="AO459" s="157"/>
      <c r="AP459" s="157"/>
      <c r="AQ459" s="157"/>
      <c r="AU459" s="157"/>
      <c r="AV459" s="157"/>
      <c r="AW459" s="157"/>
      <c r="AX459" s="157"/>
      <c r="AY459" s="157"/>
      <c r="AZ459" s="157"/>
      <c r="BD459" s="157"/>
      <c r="BE459" s="157"/>
      <c r="BF459" s="157"/>
      <c r="BG459" s="157"/>
      <c r="BH459" s="157"/>
      <c r="BI459" s="157"/>
      <c r="BM459" s="157"/>
      <c r="BN459" s="157"/>
      <c r="BO459" s="157"/>
      <c r="BP459" s="157"/>
      <c r="BQ459" s="157"/>
      <c r="BR459" s="157"/>
    </row>
    <row r="460" spans="11:70">
      <c r="K460" s="157"/>
      <c r="L460" s="157"/>
      <c r="M460" s="157"/>
      <c r="N460" s="157"/>
      <c r="O460" s="157"/>
      <c r="P460" s="157"/>
      <c r="T460" s="157"/>
      <c r="U460" s="157"/>
      <c r="V460" s="157"/>
      <c r="W460" s="157"/>
      <c r="X460" s="157"/>
      <c r="Y460" s="157"/>
      <c r="AC460" s="157"/>
      <c r="AD460" s="157"/>
      <c r="AE460" s="157"/>
      <c r="AF460" s="157"/>
      <c r="AG460" s="157"/>
      <c r="AH460" s="157"/>
      <c r="AL460" s="157"/>
      <c r="AM460" s="157"/>
      <c r="AN460" s="157"/>
      <c r="AO460" s="157"/>
      <c r="AP460" s="157"/>
      <c r="AQ460" s="157"/>
      <c r="AU460" s="157"/>
      <c r="AV460" s="157"/>
      <c r="AW460" s="157"/>
      <c r="AX460" s="157"/>
      <c r="AY460" s="157"/>
      <c r="AZ460" s="157"/>
      <c r="BD460" s="157"/>
      <c r="BE460" s="157"/>
      <c r="BF460" s="157"/>
      <c r="BG460" s="157"/>
      <c r="BH460" s="157"/>
      <c r="BI460" s="157"/>
      <c r="BM460" s="157"/>
      <c r="BN460" s="157"/>
      <c r="BO460" s="157"/>
      <c r="BP460" s="157"/>
      <c r="BQ460" s="157"/>
      <c r="BR460" s="157"/>
    </row>
    <row r="461" spans="11:70">
      <c r="K461" s="157"/>
      <c r="L461" s="157"/>
      <c r="M461" s="157"/>
      <c r="N461" s="157"/>
      <c r="O461" s="157"/>
      <c r="P461" s="157"/>
      <c r="T461" s="157"/>
      <c r="U461" s="157"/>
      <c r="V461" s="157"/>
      <c r="W461" s="157"/>
      <c r="X461" s="157"/>
      <c r="Y461" s="157"/>
      <c r="AC461" s="157"/>
      <c r="AD461" s="157"/>
      <c r="AE461" s="157"/>
      <c r="AF461" s="157"/>
      <c r="AG461" s="157"/>
      <c r="AH461" s="157"/>
      <c r="AL461" s="157"/>
      <c r="AM461" s="157"/>
      <c r="AN461" s="157"/>
      <c r="AO461" s="157"/>
      <c r="AP461" s="157"/>
      <c r="AQ461" s="157"/>
      <c r="AU461" s="157"/>
      <c r="AV461" s="157"/>
      <c r="AW461" s="157"/>
      <c r="AX461" s="157"/>
      <c r="AY461" s="157"/>
      <c r="AZ461" s="157"/>
      <c r="BD461" s="157"/>
      <c r="BE461" s="157"/>
      <c r="BF461" s="157"/>
      <c r="BG461" s="157"/>
      <c r="BH461" s="157"/>
      <c r="BI461" s="157"/>
      <c r="BM461" s="157"/>
      <c r="BN461" s="157"/>
      <c r="BO461" s="157"/>
      <c r="BP461" s="157"/>
      <c r="BQ461" s="157"/>
      <c r="BR461" s="157"/>
    </row>
    <row r="462" spans="11:70">
      <c r="K462" s="157"/>
      <c r="L462" s="157"/>
      <c r="M462" s="157"/>
      <c r="N462" s="157"/>
      <c r="O462" s="157"/>
      <c r="P462" s="157"/>
      <c r="T462" s="157"/>
      <c r="U462" s="157"/>
      <c r="V462" s="157"/>
      <c r="W462" s="157"/>
      <c r="X462" s="157"/>
      <c r="Y462" s="157"/>
      <c r="AC462" s="157"/>
      <c r="AD462" s="157"/>
      <c r="AE462" s="157"/>
      <c r="AF462" s="157"/>
      <c r="AG462" s="157"/>
      <c r="AH462" s="157"/>
      <c r="AL462" s="157"/>
      <c r="AM462" s="157"/>
      <c r="AN462" s="157"/>
      <c r="AO462" s="157"/>
      <c r="AP462" s="157"/>
      <c r="AQ462" s="157"/>
      <c r="AU462" s="157"/>
      <c r="AV462" s="157"/>
      <c r="AW462" s="157"/>
      <c r="AX462" s="157"/>
      <c r="AY462" s="157"/>
      <c r="AZ462" s="157"/>
      <c r="BD462" s="157"/>
      <c r="BE462" s="157"/>
      <c r="BF462" s="157"/>
      <c r="BG462" s="157"/>
      <c r="BH462" s="157"/>
      <c r="BI462" s="157"/>
      <c r="BM462" s="157"/>
      <c r="BN462" s="157"/>
      <c r="BO462" s="157"/>
      <c r="BP462" s="157"/>
      <c r="BQ462" s="157"/>
      <c r="BR462" s="157"/>
    </row>
    <row r="463" spans="11:70">
      <c r="K463" s="158"/>
      <c r="L463" s="157"/>
      <c r="M463" s="157"/>
      <c r="N463" s="157"/>
      <c r="O463" s="157"/>
      <c r="P463" s="157"/>
      <c r="T463" s="157"/>
      <c r="U463" s="157"/>
      <c r="V463" s="157"/>
      <c r="W463" s="157"/>
      <c r="X463" s="157"/>
      <c r="Y463" s="157"/>
      <c r="AC463" s="157"/>
      <c r="AD463" s="157"/>
      <c r="AE463" s="157"/>
      <c r="AF463" s="157"/>
      <c r="AG463" s="157"/>
      <c r="AH463" s="157"/>
      <c r="AL463" s="157"/>
      <c r="AM463" s="157"/>
      <c r="AN463" s="157"/>
      <c r="AO463" s="157"/>
      <c r="AP463" s="157"/>
      <c r="AQ463" s="157"/>
      <c r="AU463" s="157"/>
      <c r="AV463" s="157"/>
      <c r="AW463" s="157"/>
      <c r="AX463" s="157"/>
      <c r="AY463" s="157"/>
      <c r="AZ463" s="157"/>
      <c r="BD463" s="157"/>
      <c r="BE463" s="157"/>
      <c r="BF463" s="157"/>
      <c r="BG463" s="157"/>
      <c r="BH463" s="157"/>
      <c r="BI463" s="157"/>
      <c r="BM463" s="157"/>
      <c r="BN463" s="157"/>
      <c r="BO463" s="157"/>
      <c r="BP463" s="157"/>
      <c r="BQ463" s="157"/>
      <c r="BR463" s="157"/>
    </row>
    <row r="464" spans="11:70">
      <c r="K464" s="157"/>
      <c r="L464" s="157"/>
      <c r="M464" s="157"/>
      <c r="N464" s="157"/>
      <c r="O464" s="157"/>
      <c r="P464" s="157"/>
      <c r="T464" s="157"/>
      <c r="U464" s="157"/>
      <c r="V464" s="157"/>
      <c r="W464" s="157"/>
      <c r="X464" s="157"/>
      <c r="Y464" s="157"/>
      <c r="AC464" s="157"/>
      <c r="AD464" s="157"/>
      <c r="AE464" s="157"/>
      <c r="AF464" s="157"/>
      <c r="AG464" s="157"/>
      <c r="AH464" s="157"/>
      <c r="AL464" s="157"/>
      <c r="AM464" s="157"/>
      <c r="AN464" s="157"/>
      <c r="AO464" s="157"/>
      <c r="AP464" s="157"/>
      <c r="AQ464" s="157"/>
      <c r="AU464" s="157"/>
      <c r="AV464" s="157"/>
      <c r="AW464" s="157"/>
      <c r="AX464" s="157"/>
      <c r="AY464" s="157"/>
      <c r="AZ464" s="157"/>
      <c r="BD464" s="157"/>
      <c r="BE464" s="157"/>
      <c r="BF464" s="157"/>
      <c r="BG464" s="157"/>
      <c r="BH464" s="157"/>
      <c r="BI464" s="157"/>
      <c r="BM464" s="157"/>
      <c r="BN464" s="157"/>
      <c r="BO464" s="157"/>
      <c r="BP464" s="157"/>
      <c r="BQ464" s="157"/>
      <c r="BR464" s="157"/>
    </row>
    <row r="465" spans="11:70">
      <c r="K465" s="157"/>
      <c r="L465" s="157"/>
      <c r="M465" s="157"/>
      <c r="N465" s="157"/>
      <c r="O465" s="157"/>
      <c r="P465" s="157"/>
      <c r="T465" s="157"/>
      <c r="U465" s="157"/>
      <c r="V465" s="157"/>
      <c r="W465" s="157"/>
      <c r="X465" s="157"/>
      <c r="Y465" s="157"/>
      <c r="AC465" s="157"/>
      <c r="AD465" s="157"/>
      <c r="AE465" s="157"/>
      <c r="AF465" s="157"/>
      <c r="AG465" s="157"/>
      <c r="AH465" s="157"/>
      <c r="AL465" s="157"/>
      <c r="AM465" s="157"/>
      <c r="AN465" s="157"/>
      <c r="AO465" s="157"/>
      <c r="AP465" s="157"/>
      <c r="AQ465" s="157"/>
      <c r="AU465" s="157"/>
      <c r="AV465" s="157"/>
      <c r="AW465" s="157"/>
      <c r="AX465" s="157"/>
      <c r="AY465" s="157"/>
      <c r="AZ465" s="157"/>
      <c r="BD465" s="157"/>
      <c r="BE465" s="157"/>
      <c r="BF465" s="157"/>
      <c r="BG465" s="157"/>
      <c r="BH465" s="157"/>
      <c r="BI465" s="157"/>
      <c r="BM465" s="157"/>
      <c r="BN465" s="157"/>
      <c r="BO465" s="157"/>
      <c r="BP465" s="157"/>
      <c r="BQ465" s="157"/>
      <c r="BR465" s="157"/>
    </row>
    <row r="466" spans="11:70">
      <c r="K466" s="157"/>
      <c r="L466" s="157"/>
      <c r="M466" s="157"/>
      <c r="N466" s="157"/>
      <c r="O466" s="157"/>
      <c r="P466" s="157"/>
      <c r="T466" s="157"/>
      <c r="U466" s="157"/>
      <c r="V466" s="157"/>
      <c r="W466" s="157"/>
      <c r="X466" s="157"/>
      <c r="Y466" s="157"/>
      <c r="AC466" s="157"/>
      <c r="AD466" s="157"/>
      <c r="AE466" s="157"/>
      <c r="AF466" s="157"/>
      <c r="AG466" s="157"/>
      <c r="AH466" s="157"/>
      <c r="AL466" s="157"/>
      <c r="AM466" s="157"/>
      <c r="AN466" s="157"/>
      <c r="AO466" s="157"/>
      <c r="AP466" s="157"/>
      <c r="AQ466" s="157"/>
      <c r="AU466" s="157"/>
      <c r="AV466" s="157"/>
      <c r="AW466" s="157"/>
      <c r="AX466" s="157"/>
      <c r="AY466" s="157"/>
      <c r="AZ466" s="157"/>
      <c r="BD466" s="157"/>
      <c r="BE466" s="157"/>
      <c r="BF466" s="157"/>
      <c r="BG466" s="157"/>
      <c r="BH466" s="157"/>
      <c r="BI466" s="157"/>
      <c r="BM466" s="157"/>
      <c r="BN466" s="157"/>
      <c r="BO466" s="157"/>
      <c r="BP466" s="157"/>
      <c r="BQ466" s="157"/>
      <c r="BR466" s="157"/>
    </row>
    <row r="467" spans="11:70">
      <c r="K467" s="158"/>
      <c r="L467" s="157"/>
      <c r="M467" s="157"/>
      <c r="N467" s="157"/>
      <c r="O467" s="157"/>
      <c r="P467" s="157"/>
      <c r="T467" s="157"/>
      <c r="U467" s="157"/>
      <c r="V467" s="157"/>
      <c r="W467" s="157"/>
      <c r="X467" s="157"/>
      <c r="Y467" s="157"/>
      <c r="AC467" s="157"/>
      <c r="AD467" s="157"/>
      <c r="AE467" s="157"/>
      <c r="AF467" s="157"/>
      <c r="AG467" s="157"/>
      <c r="AH467" s="157"/>
      <c r="AL467" s="157"/>
      <c r="AM467" s="157"/>
      <c r="AN467" s="157"/>
      <c r="AO467" s="157"/>
      <c r="AP467" s="157"/>
      <c r="AQ467" s="157"/>
      <c r="AU467" s="157"/>
      <c r="AV467" s="157"/>
      <c r="AW467" s="157"/>
      <c r="AX467" s="157"/>
      <c r="AY467" s="157"/>
      <c r="AZ467" s="157"/>
      <c r="BD467" s="157"/>
      <c r="BE467" s="157"/>
      <c r="BF467" s="157"/>
      <c r="BG467" s="157"/>
      <c r="BH467" s="157"/>
      <c r="BI467" s="157"/>
      <c r="BM467" s="157"/>
      <c r="BN467" s="157"/>
      <c r="BO467" s="157"/>
      <c r="BP467" s="157"/>
      <c r="BQ467" s="157"/>
      <c r="BR467" s="157"/>
    </row>
    <row r="468" spans="11:70">
      <c r="K468" s="157"/>
      <c r="L468" s="157"/>
      <c r="M468" s="157"/>
      <c r="N468" s="157"/>
      <c r="O468" s="157"/>
      <c r="P468" s="157"/>
      <c r="T468" s="157"/>
      <c r="U468" s="157"/>
      <c r="V468" s="157"/>
      <c r="W468" s="157"/>
      <c r="X468" s="157"/>
      <c r="Y468" s="157"/>
      <c r="AC468" s="157"/>
      <c r="AD468" s="157"/>
      <c r="AE468" s="157"/>
      <c r="AF468" s="157"/>
      <c r="AG468" s="157"/>
      <c r="AH468" s="157"/>
      <c r="AL468" s="157"/>
      <c r="AM468" s="157"/>
      <c r="AN468" s="157"/>
      <c r="AO468" s="157"/>
      <c r="AP468" s="157"/>
      <c r="AQ468" s="157"/>
      <c r="AU468" s="157"/>
      <c r="AV468" s="157"/>
      <c r="AW468" s="157"/>
      <c r="AX468" s="157"/>
      <c r="AY468" s="157"/>
      <c r="AZ468" s="157"/>
      <c r="BD468" s="157"/>
      <c r="BE468" s="157"/>
      <c r="BF468" s="157"/>
      <c r="BG468" s="157"/>
      <c r="BH468" s="157"/>
      <c r="BI468" s="157"/>
      <c r="BM468" s="157"/>
      <c r="BN468" s="157"/>
      <c r="BO468" s="157"/>
      <c r="BP468" s="157"/>
      <c r="BQ468" s="157"/>
      <c r="BR468" s="157"/>
    </row>
    <row r="469" spans="11:70">
      <c r="K469" s="157"/>
      <c r="L469" s="157"/>
      <c r="M469" s="157"/>
      <c r="N469" s="157"/>
      <c r="O469" s="157"/>
      <c r="P469" s="157"/>
      <c r="T469" s="157"/>
      <c r="U469" s="157"/>
      <c r="V469" s="157"/>
      <c r="W469" s="157"/>
      <c r="X469" s="157"/>
      <c r="Y469" s="157"/>
      <c r="AC469" s="157"/>
      <c r="AD469" s="157"/>
      <c r="AE469" s="157"/>
      <c r="AF469" s="157"/>
      <c r="AG469" s="157"/>
      <c r="AH469" s="157"/>
      <c r="AL469" s="157"/>
      <c r="AM469" s="157"/>
      <c r="AN469" s="157"/>
      <c r="AO469" s="157"/>
      <c r="AP469" s="157"/>
      <c r="AQ469" s="157"/>
      <c r="AU469" s="157"/>
      <c r="AV469" s="157"/>
      <c r="AW469" s="157"/>
      <c r="AX469" s="157"/>
      <c r="AY469" s="157"/>
      <c r="AZ469" s="157"/>
      <c r="BD469" s="157"/>
      <c r="BE469" s="157"/>
      <c r="BF469" s="157"/>
      <c r="BG469" s="157"/>
      <c r="BH469" s="157"/>
      <c r="BI469" s="157"/>
      <c r="BM469" s="157"/>
      <c r="BN469" s="157"/>
      <c r="BO469" s="157"/>
      <c r="BP469" s="157"/>
      <c r="BQ469" s="157"/>
      <c r="BR469" s="157"/>
    </row>
    <row r="470" spans="11:70">
      <c r="K470" s="157"/>
      <c r="L470" s="157"/>
      <c r="M470" s="157"/>
      <c r="N470" s="157"/>
      <c r="O470" s="157"/>
      <c r="P470" s="157"/>
      <c r="T470" s="157"/>
      <c r="U470" s="157"/>
      <c r="V470" s="157"/>
      <c r="W470" s="157"/>
      <c r="X470" s="157"/>
      <c r="Y470" s="157"/>
      <c r="AC470" s="157"/>
      <c r="AD470" s="157"/>
      <c r="AE470" s="157"/>
      <c r="AF470" s="157"/>
      <c r="AG470" s="157"/>
      <c r="AH470" s="157"/>
      <c r="AL470" s="157"/>
      <c r="AM470" s="157"/>
      <c r="AN470" s="157"/>
      <c r="AO470" s="157"/>
      <c r="AP470" s="157"/>
      <c r="AQ470" s="157"/>
      <c r="AU470" s="157"/>
      <c r="AV470" s="157"/>
      <c r="AW470" s="157"/>
      <c r="AX470" s="157"/>
      <c r="AY470" s="157"/>
      <c r="AZ470" s="157"/>
      <c r="BD470" s="157"/>
      <c r="BE470" s="157"/>
      <c r="BF470" s="157"/>
      <c r="BG470" s="157"/>
      <c r="BH470" s="157"/>
      <c r="BI470" s="157"/>
      <c r="BM470" s="157"/>
      <c r="BN470" s="157"/>
      <c r="BO470" s="157"/>
      <c r="BP470" s="157"/>
      <c r="BQ470" s="157"/>
      <c r="BR470" s="157"/>
    </row>
    <row r="471" spans="11:70">
      <c r="K471" s="158"/>
      <c r="L471" s="157"/>
      <c r="M471" s="157"/>
      <c r="N471" s="157"/>
      <c r="O471" s="157"/>
      <c r="P471" s="157"/>
      <c r="T471" s="157"/>
      <c r="U471" s="157"/>
      <c r="V471" s="157"/>
      <c r="W471" s="157"/>
      <c r="X471" s="157"/>
      <c r="Y471" s="157"/>
      <c r="AC471" s="157"/>
      <c r="AD471" s="157"/>
      <c r="AE471" s="157"/>
      <c r="AF471" s="157"/>
      <c r="AG471" s="157"/>
      <c r="AH471" s="157"/>
      <c r="AL471" s="157"/>
      <c r="AM471" s="157"/>
      <c r="AN471" s="157"/>
      <c r="AO471" s="157"/>
      <c r="AP471" s="157"/>
      <c r="AQ471" s="157"/>
      <c r="AU471" s="157"/>
      <c r="AV471" s="157"/>
      <c r="AW471" s="157"/>
      <c r="AX471" s="157"/>
      <c r="AY471" s="157"/>
      <c r="AZ471" s="157"/>
      <c r="BD471" s="157"/>
      <c r="BE471" s="157"/>
      <c r="BF471" s="157"/>
      <c r="BG471" s="157"/>
      <c r="BH471" s="157"/>
      <c r="BI471" s="157"/>
      <c r="BM471" s="157"/>
      <c r="BN471" s="157"/>
      <c r="BO471" s="157"/>
      <c r="BP471" s="157"/>
      <c r="BQ471" s="157"/>
      <c r="BR471" s="157"/>
    </row>
    <row r="472" spans="11:70">
      <c r="K472" s="157"/>
      <c r="L472" s="157"/>
      <c r="M472" s="157"/>
      <c r="N472" s="157"/>
      <c r="O472" s="157"/>
      <c r="P472" s="157"/>
      <c r="T472" s="157"/>
      <c r="U472" s="157"/>
      <c r="V472" s="157"/>
      <c r="W472" s="157"/>
      <c r="X472" s="157"/>
      <c r="Y472" s="157"/>
      <c r="AC472" s="157"/>
      <c r="AD472" s="157"/>
      <c r="AE472" s="157"/>
      <c r="AF472" s="157"/>
      <c r="AG472" s="157"/>
      <c r="AH472" s="157"/>
      <c r="AL472" s="157"/>
      <c r="AM472" s="157"/>
      <c r="AN472" s="157"/>
      <c r="AO472" s="157"/>
      <c r="AP472" s="157"/>
      <c r="AQ472" s="157"/>
      <c r="AU472" s="157"/>
      <c r="AV472" s="157"/>
      <c r="AW472" s="157"/>
      <c r="AX472" s="157"/>
      <c r="AY472" s="157"/>
      <c r="AZ472" s="157"/>
      <c r="BD472" s="157"/>
      <c r="BE472" s="157"/>
      <c r="BF472" s="157"/>
      <c r="BG472" s="157"/>
      <c r="BH472" s="157"/>
      <c r="BI472" s="157"/>
      <c r="BM472" s="157"/>
      <c r="BN472" s="157"/>
      <c r="BO472" s="157"/>
      <c r="BP472" s="157"/>
      <c r="BQ472" s="157"/>
      <c r="BR472" s="157"/>
    </row>
    <row r="473" spans="11:70">
      <c r="K473" s="157"/>
      <c r="L473" s="157"/>
      <c r="M473" s="157"/>
      <c r="N473" s="157"/>
      <c r="O473" s="157"/>
      <c r="P473" s="157"/>
      <c r="T473" s="157"/>
      <c r="U473" s="157"/>
      <c r="V473" s="157"/>
      <c r="W473" s="157"/>
      <c r="X473" s="157"/>
      <c r="Y473" s="157"/>
      <c r="AC473" s="157"/>
      <c r="AD473" s="157"/>
      <c r="AE473" s="157"/>
      <c r="AF473" s="157"/>
      <c r="AG473" s="157"/>
      <c r="AH473" s="157"/>
      <c r="AL473" s="157"/>
      <c r="AM473" s="157"/>
      <c r="AN473" s="157"/>
      <c r="AO473" s="157"/>
      <c r="AP473" s="157"/>
      <c r="AQ473" s="157"/>
      <c r="AU473" s="157"/>
      <c r="AV473" s="157"/>
      <c r="AW473" s="157"/>
      <c r="AX473" s="157"/>
      <c r="AY473" s="157"/>
      <c r="AZ473" s="157"/>
      <c r="BD473" s="157"/>
      <c r="BE473" s="157"/>
      <c r="BF473" s="157"/>
      <c r="BG473" s="157"/>
      <c r="BH473" s="157"/>
      <c r="BI473" s="157"/>
      <c r="BM473" s="157"/>
      <c r="BN473" s="157"/>
      <c r="BO473" s="157"/>
      <c r="BP473" s="157"/>
      <c r="BQ473" s="157"/>
      <c r="BR473" s="157"/>
    </row>
    <row r="474" spans="11:70">
      <c r="K474" s="157"/>
      <c r="L474" s="157"/>
      <c r="M474" s="157"/>
      <c r="N474" s="157"/>
      <c r="O474" s="157"/>
      <c r="P474" s="157"/>
      <c r="T474" s="157"/>
      <c r="U474" s="157"/>
      <c r="V474" s="157"/>
      <c r="W474" s="157"/>
      <c r="X474" s="157"/>
      <c r="Y474" s="157"/>
      <c r="AC474" s="157"/>
      <c r="AD474" s="157"/>
      <c r="AE474" s="157"/>
      <c r="AF474" s="157"/>
      <c r="AG474" s="157"/>
      <c r="AH474" s="157"/>
      <c r="AL474" s="157"/>
      <c r="AM474" s="157"/>
      <c r="AN474" s="157"/>
      <c r="AO474" s="157"/>
      <c r="AP474" s="157"/>
      <c r="AQ474" s="157"/>
      <c r="AU474" s="157"/>
      <c r="AV474" s="157"/>
      <c r="AW474" s="157"/>
      <c r="AX474" s="157"/>
      <c r="AY474" s="157"/>
      <c r="AZ474" s="157"/>
      <c r="BD474" s="157"/>
      <c r="BE474" s="157"/>
      <c r="BF474" s="157"/>
      <c r="BG474" s="157"/>
      <c r="BH474" s="157"/>
      <c r="BI474" s="157"/>
      <c r="BM474" s="157"/>
      <c r="BN474" s="157"/>
      <c r="BO474" s="157"/>
      <c r="BP474" s="157"/>
      <c r="BQ474" s="157"/>
      <c r="BR474" s="157"/>
    </row>
    <row r="475" spans="11:70">
      <c r="K475" s="158"/>
      <c r="L475" s="157"/>
      <c r="M475" s="157"/>
      <c r="N475" s="157"/>
      <c r="O475" s="157"/>
      <c r="P475" s="157"/>
      <c r="T475" s="157"/>
      <c r="U475" s="157"/>
      <c r="V475" s="157"/>
      <c r="W475" s="157"/>
      <c r="X475" s="157"/>
      <c r="Y475" s="157"/>
      <c r="AC475" s="157"/>
      <c r="AD475" s="157"/>
      <c r="AE475" s="157"/>
      <c r="AF475" s="157"/>
      <c r="AG475" s="157"/>
      <c r="AH475" s="157"/>
      <c r="AL475" s="157"/>
      <c r="AM475" s="157"/>
      <c r="AN475" s="157"/>
      <c r="AO475" s="157"/>
      <c r="AP475" s="157"/>
      <c r="AQ475" s="157"/>
      <c r="AU475" s="157"/>
      <c r="AV475" s="157"/>
      <c r="AW475" s="157"/>
      <c r="AX475" s="157"/>
      <c r="AY475" s="157"/>
      <c r="AZ475" s="157"/>
      <c r="BD475" s="157"/>
      <c r="BE475" s="157"/>
      <c r="BF475" s="157"/>
      <c r="BG475" s="157"/>
      <c r="BH475" s="157"/>
      <c r="BI475" s="157"/>
      <c r="BM475" s="157"/>
      <c r="BN475" s="157"/>
      <c r="BO475" s="157"/>
      <c r="BP475" s="157"/>
      <c r="BQ475" s="157"/>
      <c r="BR475" s="157"/>
    </row>
    <row r="476" spans="11:70">
      <c r="K476" s="157"/>
      <c r="L476" s="157"/>
      <c r="M476" s="157"/>
      <c r="N476" s="157"/>
      <c r="O476" s="157"/>
      <c r="P476" s="157"/>
      <c r="T476" s="157"/>
      <c r="U476" s="157"/>
      <c r="V476" s="157"/>
      <c r="W476" s="157"/>
      <c r="X476" s="157"/>
      <c r="Y476" s="157"/>
      <c r="AC476" s="157"/>
      <c r="AD476" s="157"/>
      <c r="AE476" s="157"/>
      <c r="AF476" s="157"/>
      <c r="AG476" s="157"/>
      <c r="AH476" s="157"/>
      <c r="AL476" s="157"/>
      <c r="AM476" s="157"/>
      <c r="AN476" s="157"/>
      <c r="AO476" s="157"/>
      <c r="AP476" s="157"/>
      <c r="AQ476" s="157"/>
      <c r="AU476" s="157"/>
      <c r="AV476" s="157"/>
      <c r="AW476" s="157"/>
      <c r="AX476" s="157"/>
      <c r="AY476" s="157"/>
      <c r="AZ476" s="157"/>
      <c r="BD476" s="157"/>
      <c r="BE476" s="157"/>
      <c r="BF476" s="157"/>
      <c r="BG476" s="157"/>
      <c r="BH476" s="157"/>
      <c r="BI476" s="157"/>
      <c r="BM476" s="157"/>
      <c r="BN476" s="157"/>
      <c r="BO476" s="157"/>
      <c r="BP476" s="157"/>
      <c r="BQ476" s="157"/>
      <c r="BR476" s="157"/>
    </row>
    <row r="477" spans="11:70">
      <c r="K477" s="157"/>
      <c r="L477" s="157"/>
      <c r="M477" s="157"/>
      <c r="N477" s="157"/>
      <c r="O477" s="157"/>
      <c r="P477" s="157"/>
      <c r="T477" s="157"/>
      <c r="U477" s="157"/>
      <c r="V477" s="157"/>
      <c r="W477" s="157"/>
      <c r="X477" s="157"/>
      <c r="Y477" s="157"/>
      <c r="AC477" s="157"/>
      <c r="AD477" s="157"/>
      <c r="AE477" s="157"/>
      <c r="AF477" s="157"/>
      <c r="AG477" s="157"/>
      <c r="AH477" s="157"/>
      <c r="AL477" s="157"/>
      <c r="AM477" s="157"/>
      <c r="AN477" s="157"/>
      <c r="AO477" s="157"/>
      <c r="AP477" s="157"/>
      <c r="AQ477" s="157"/>
      <c r="AU477" s="157"/>
      <c r="AV477" s="157"/>
      <c r="AW477" s="157"/>
      <c r="AX477" s="157"/>
      <c r="AY477" s="157"/>
      <c r="AZ477" s="157"/>
      <c r="BD477" s="157"/>
      <c r="BE477" s="157"/>
      <c r="BF477" s="157"/>
      <c r="BG477" s="157"/>
      <c r="BH477" s="157"/>
      <c r="BI477" s="157"/>
      <c r="BM477" s="157"/>
      <c r="BN477" s="157"/>
      <c r="BO477" s="157"/>
      <c r="BP477" s="157"/>
      <c r="BQ477" s="157"/>
      <c r="BR477" s="157"/>
    </row>
    <row r="478" spans="11:70">
      <c r="K478" s="157"/>
      <c r="L478" s="157"/>
      <c r="M478" s="157"/>
      <c r="N478" s="157"/>
      <c r="O478" s="157"/>
      <c r="P478" s="157"/>
      <c r="T478" s="157"/>
      <c r="U478" s="157"/>
      <c r="V478" s="157"/>
      <c r="W478" s="157"/>
      <c r="X478" s="157"/>
      <c r="Y478" s="157"/>
      <c r="AC478" s="157"/>
      <c r="AD478" s="157"/>
      <c r="AE478" s="157"/>
      <c r="AF478" s="157"/>
      <c r="AG478" s="157"/>
      <c r="AH478" s="157"/>
      <c r="AL478" s="157"/>
      <c r="AM478" s="157"/>
      <c r="AN478" s="157"/>
      <c r="AO478" s="157"/>
      <c r="AP478" s="157"/>
      <c r="AQ478" s="157"/>
      <c r="AU478" s="157"/>
      <c r="AV478" s="157"/>
      <c r="AW478" s="157"/>
      <c r="AX478" s="157"/>
      <c r="AY478" s="157"/>
      <c r="AZ478" s="157"/>
      <c r="BD478" s="157"/>
      <c r="BE478" s="157"/>
      <c r="BF478" s="157"/>
      <c r="BG478" s="157"/>
      <c r="BH478" s="157"/>
      <c r="BI478" s="157"/>
      <c r="BM478" s="157"/>
      <c r="BN478" s="157"/>
      <c r="BO478" s="157"/>
      <c r="BP478" s="157"/>
      <c r="BQ478" s="157"/>
      <c r="BR478" s="157"/>
    </row>
    <row r="479" spans="11:70">
      <c r="K479" s="158"/>
      <c r="L479" s="157"/>
      <c r="M479" s="157"/>
      <c r="N479" s="157"/>
      <c r="O479" s="157"/>
      <c r="P479" s="157"/>
      <c r="T479" s="157"/>
      <c r="U479" s="157"/>
      <c r="V479" s="157"/>
      <c r="W479" s="157"/>
      <c r="X479" s="157"/>
      <c r="Y479" s="157"/>
      <c r="AC479" s="157"/>
      <c r="AD479" s="157"/>
      <c r="AE479" s="157"/>
      <c r="AF479" s="157"/>
      <c r="AG479" s="157"/>
      <c r="AH479" s="157"/>
      <c r="AL479" s="157"/>
      <c r="AM479" s="157"/>
      <c r="AN479" s="157"/>
      <c r="AO479" s="157"/>
      <c r="AP479" s="157"/>
      <c r="AQ479" s="157"/>
      <c r="AU479" s="157"/>
      <c r="AV479" s="157"/>
      <c r="AW479" s="157"/>
      <c r="AX479" s="157"/>
      <c r="AY479" s="157"/>
      <c r="AZ479" s="157"/>
      <c r="BD479" s="157"/>
      <c r="BE479" s="157"/>
      <c r="BF479" s="157"/>
      <c r="BG479" s="157"/>
      <c r="BH479" s="157"/>
      <c r="BI479" s="157"/>
      <c r="BM479" s="157"/>
      <c r="BN479" s="157"/>
      <c r="BO479" s="157"/>
      <c r="BP479" s="157"/>
      <c r="BQ479" s="157"/>
      <c r="BR479" s="157"/>
    </row>
    <row r="480" spans="11:70">
      <c r="K480" s="157"/>
      <c r="L480" s="157"/>
      <c r="M480" s="157"/>
      <c r="N480" s="157"/>
      <c r="O480" s="157"/>
      <c r="P480" s="157"/>
      <c r="T480" s="157"/>
      <c r="U480" s="157"/>
      <c r="V480" s="157"/>
      <c r="W480" s="157"/>
      <c r="X480" s="157"/>
      <c r="Y480" s="157"/>
      <c r="AC480" s="157"/>
      <c r="AD480" s="157"/>
      <c r="AE480" s="157"/>
      <c r="AF480" s="157"/>
      <c r="AG480" s="157"/>
      <c r="AH480" s="157"/>
      <c r="AL480" s="157"/>
      <c r="AM480" s="157"/>
      <c r="AN480" s="157"/>
      <c r="AO480" s="157"/>
      <c r="AP480" s="157"/>
      <c r="AQ480" s="157"/>
      <c r="AU480" s="157"/>
      <c r="AV480" s="157"/>
      <c r="AW480" s="157"/>
      <c r="AX480" s="157"/>
      <c r="AY480" s="157"/>
      <c r="AZ480" s="157"/>
      <c r="BD480" s="157"/>
      <c r="BE480" s="157"/>
      <c r="BF480" s="157"/>
      <c r="BG480" s="157"/>
      <c r="BH480" s="157"/>
      <c r="BI480" s="157"/>
      <c r="BM480" s="157"/>
      <c r="BN480" s="157"/>
      <c r="BO480" s="157"/>
      <c r="BP480" s="157"/>
      <c r="BQ480" s="157"/>
      <c r="BR480" s="157"/>
    </row>
    <row r="481" spans="11:70">
      <c r="K481" s="157"/>
      <c r="L481" s="157"/>
      <c r="M481" s="157"/>
      <c r="N481" s="157"/>
      <c r="O481" s="157"/>
      <c r="P481" s="157"/>
      <c r="T481" s="157"/>
      <c r="U481" s="157"/>
      <c r="V481" s="157"/>
      <c r="W481" s="157"/>
      <c r="X481" s="157"/>
      <c r="Y481" s="157"/>
      <c r="AC481" s="157"/>
      <c r="AD481" s="157"/>
      <c r="AE481" s="157"/>
      <c r="AF481" s="157"/>
      <c r="AG481" s="157"/>
      <c r="AH481" s="157"/>
      <c r="AL481" s="157"/>
      <c r="AM481" s="157"/>
      <c r="AN481" s="157"/>
      <c r="AO481" s="157"/>
      <c r="AP481" s="157"/>
      <c r="AQ481" s="157"/>
      <c r="AU481" s="157"/>
      <c r="AV481" s="157"/>
      <c r="AW481" s="157"/>
      <c r="AX481" s="157"/>
      <c r="AY481" s="157"/>
      <c r="AZ481" s="157"/>
      <c r="BD481" s="157"/>
      <c r="BE481" s="157"/>
      <c r="BF481" s="157"/>
      <c r="BG481" s="157"/>
      <c r="BH481" s="157"/>
      <c r="BI481" s="157"/>
      <c r="BM481" s="157"/>
      <c r="BN481" s="157"/>
      <c r="BO481" s="157"/>
      <c r="BP481" s="157"/>
      <c r="BQ481" s="157"/>
      <c r="BR481" s="157"/>
    </row>
    <row r="482" spans="11:70">
      <c r="K482" s="157"/>
      <c r="L482" s="157"/>
      <c r="M482" s="157"/>
      <c r="N482" s="157"/>
      <c r="O482" s="157"/>
      <c r="P482" s="157"/>
      <c r="T482" s="157"/>
      <c r="U482" s="157"/>
      <c r="V482" s="157"/>
      <c r="W482" s="157"/>
      <c r="X482" s="157"/>
      <c r="Y482" s="157"/>
      <c r="AC482" s="157"/>
      <c r="AD482" s="157"/>
      <c r="AE482" s="157"/>
      <c r="AF482" s="157"/>
      <c r="AG482" s="157"/>
      <c r="AH482" s="157"/>
      <c r="AL482" s="157"/>
      <c r="AM482" s="157"/>
      <c r="AN482" s="157"/>
      <c r="AO482" s="157"/>
      <c r="AP482" s="157"/>
      <c r="AQ482" s="157"/>
      <c r="AU482" s="157"/>
      <c r="AV482" s="157"/>
      <c r="AW482" s="157"/>
      <c r="AX482" s="157"/>
      <c r="AY482" s="157"/>
      <c r="AZ482" s="157"/>
      <c r="BD482" s="157"/>
      <c r="BE482" s="157"/>
      <c r="BF482" s="157"/>
      <c r="BG482" s="157"/>
      <c r="BH482" s="157"/>
      <c r="BI482" s="157"/>
      <c r="BM482" s="157"/>
      <c r="BN482" s="157"/>
      <c r="BO482" s="157"/>
      <c r="BP482" s="157"/>
      <c r="BQ482" s="157"/>
      <c r="BR482" s="157"/>
    </row>
    <row r="483" spans="11:70">
      <c r="K483" s="158"/>
      <c r="L483" s="157"/>
      <c r="M483" s="157"/>
      <c r="N483" s="157"/>
      <c r="O483" s="157"/>
      <c r="P483" s="157"/>
      <c r="T483" s="157"/>
      <c r="U483" s="157"/>
      <c r="V483" s="157"/>
      <c r="W483" s="157"/>
      <c r="X483" s="157"/>
      <c r="Y483" s="157"/>
      <c r="AC483" s="157"/>
      <c r="AD483" s="157"/>
      <c r="AE483" s="157"/>
      <c r="AF483" s="157"/>
      <c r="AG483" s="157"/>
      <c r="AH483" s="157"/>
      <c r="AL483" s="157"/>
      <c r="AM483" s="157"/>
      <c r="AN483" s="157"/>
      <c r="AO483" s="157"/>
      <c r="AP483" s="157"/>
      <c r="AQ483" s="157"/>
      <c r="AU483" s="157"/>
      <c r="AV483" s="157"/>
      <c r="AW483" s="157"/>
      <c r="AX483" s="157"/>
      <c r="AY483" s="157"/>
      <c r="AZ483" s="157"/>
      <c r="BD483" s="157"/>
      <c r="BE483" s="157"/>
      <c r="BF483" s="157"/>
      <c r="BG483" s="157"/>
      <c r="BH483" s="157"/>
      <c r="BI483" s="157"/>
      <c r="BM483" s="157"/>
      <c r="BN483" s="157"/>
      <c r="BO483" s="157"/>
      <c r="BP483" s="157"/>
      <c r="BQ483" s="157"/>
      <c r="BR483" s="157"/>
    </row>
    <row r="484" spans="11:70">
      <c r="K484" s="157"/>
      <c r="L484" s="157"/>
      <c r="M484" s="157"/>
      <c r="N484" s="157"/>
      <c r="O484" s="157"/>
      <c r="P484" s="157"/>
      <c r="T484" s="157"/>
      <c r="U484" s="157"/>
      <c r="V484" s="157"/>
      <c r="W484" s="157"/>
      <c r="X484" s="157"/>
      <c r="Y484" s="157"/>
      <c r="AC484" s="157"/>
      <c r="AD484" s="157"/>
      <c r="AE484" s="157"/>
      <c r="AF484" s="157"/>
      <c r="AG484" s="157"/>
      <c r="AH484" s="157"/>
      <c r="AL484" s="157"/>
      <c r="AM484" s="157"/>
      <c r="AN484" s="157"/>
      <c r="AO484" s="157"/>
      <c r="AP484" s="157"/>
      <c r="AQ484" s="157"/>
      <c r="AU484" s="157"/>
      <c r="AV484" s="157"/>
      <c r="AW484" s="157"/>
      <c r="AX484" s="157"/>
      <c r="AY484" s="157"/>
      <c r="AZ484" s="157"/>
      <c r="BD484" s="157"/>
      <c r="BE484" s="157"/>
      <c r="BF484" s="157"/>
      <c r="BG484" s="157"/>
      <c r="BH484" s="157"/>
      <c r="BI484" s="157"/>
      <c r="BM484" s="157"/>
      <c r="BN484" s="157"/>
      <c r="BO484" s="157"/>
      <c r="BP484" s="157"/>
      <c r="BQ484" s="157"/>
      <c r="BR484" s="157"/>
    </row>
    <row r="485" spans="11:70">
      <c r="K485" s="157"/>
      <c r="L485" s="157"/>
      <c r="M485" s="157"/>
      <c r="N485" s="157"/>
      <c r="O485" s="157"/>
      <c r="P485" s="157"/>
      <c r="T485" s="157"/>
      <c r="U485" s="157"/>
      <c r="V485" s="157"/>
      <c r="W485" s="157"/>
      <c r="X485" s="157"/>
      <c r="Y485" s="157"/>
      <c r="AC485" s="157"/>
      <c r="AD485" s="157"/>
      <c r="AE485" s="157"/>
      <c r="AF485" s="157"/>
      <c r="AG485" s="157"/>
      <c r="AH485" s="157"/>
      <c r="AL485" s="157"/>
      <c r="AM485" s="157"/>
      <c r="AN485" s="157"/>
      <c r="AO485" s="157"/>
      <c r="AP485" s="157"/>
      <c r="AQ485" s="157"/>
      <c r="AU485" s="157"/>
      <c r="AV485" s="157"/>
      <c r="AW485" s="157"/>
      <c r="AX485" s="157"/>
      <c r="AY485" s="157"/>
      <c r="AZ485" s="157"/>
      <c r="BD485" s="157"/>
      <c r="BE485" s="157"/>
      <c r="BF485" s="157"/>
      <c r="BG485" s="157"/>
      <c r="BH485" s="157"/>
      <c r="BI485" s="157"/>
      <c r="BM485" s="157"/>
      <c r="BN485" s="157"/>
      <c r="BO485" s="157"/>
      <c r="BP485" s="157"/>
      <c r="BQ485" s="157"/>
      <c r="BR485" s="157"/>
    </row>
    <row r="486" spans="11:70">
      <c r="K486" s="157"/>
      <c r="L486" s="157"/>
      <c r="M486" s="157"/>
      <c r="N486" s="157"/>
      <c r="O486" s="157"/>
      <c r="P486" s="157"/>
      <c r="T486" s="157"/>
      <c r="U486" s="157"/>
      <c r="V486" s="157"/>
      <c r="W486" s="157"/>
      <c r="X486" s="157"/>
      <c r="Y486" s="157"/>
      <c r="AC486" s="157"/>
      <c r="AD486" s="157"/>
      <c r="AE486" s="157"/>
      <c r="AF486" s="157"/>
      <c r="AG486" s="157"/>
      <c r="AH486" s="157"/>
      <c r="AL486" s="157"/>
      <c r="AM486" s="157"/>
      <c r="AN486" s="157"/>
      <c r="AO486" s="157"/>
      <c r="AP486" s="157"/>
      <c r="AQ486" s="157"/>
      <c r="AU486" s="157"/>
      <c r="AV486" s="157"/>
      <c r="AW486" s="157"/>
      <c r="AX486" s="157"/>
      <c r="AY486" s="157"/>
      <c r="AZ486" s="157"/>
      <c r="BD486" s="157"/>
      <c r="BE486" s="157"/>
      <c r="BF486" s="157"/>
      <c r="BG486" s="157"/>
      <c r="BH486" s="157"/>
      <c r="BI486" s="157"/>
      <c r="BM486" s="157"/>
      <c r="BN486" s="157"/>
      <c r="BO486" s="157"/>
      <c r="BP486" s="157"/>
      <c r="BQ486" s="157"/>
      <c r="BR486" s="157"/>
    </row>
    <row r="487" spans="11:70">
      <c r="K487" s="158"/>
      <c r="L487" s="157"/>
      <c r="M487" s="157"/>
      <c r="N487" s="157"/>
      <c r="O487" s="157"/>
      <c r="P487" s="157"/>
      <c r="T487" s="157"/>
      <c r="U487" s="157"/>
      <c r="V487" s="157"/>
      <c r="W487" s="157"/>
      <c r="X487" s="157"/>
      <c r="Y487" s="157"/>
      <c r="AC487" s="157"/>
      <c r="AD487" s="157"/>
      <c r="AE487" s="157"/>
      <c r="AF487" s="157"/>
      <c r="AG487" s="157"/>
      <c r="AH487" s="157"/>
      <c r="AL487" s="157"/>
      <c r="AM487" s="157"/>
      <c r="AN487" s="157"/>
      <c r="AO487" s="157"/>
      <c r="AP487" s="157"/>
      <c r="AQ487" s="157"/>
      <c r="AU487" s="157"/>
      <c r="AV487" s="157"/>
      <c r="AW487" s="157"/>
      <c r="AX487" s="157"/>
      <c r="AY487" s="157"/>
      <c r="AZ487" s="157"/>
      <c r="BD487" s="157"/>
      <c r="BE487" s="157"/>
      <c r="BF487" s="157"/>
      <c r="BG487" s="157"/>
      <c r="BH487" s="157"/>
      <c r="BI487" s="157"/>
      <c r="BM487" s="157"/>
      <c r="BN487" s="157"/>
      <c r="BO487" s="157"/>
      <c r="BP487" s="157"/>
      <c r="BQ487" s="157"/>
      <c r="BR487" s="157"/>
    </row>
    <row r="488" spans="11:70">
      <c r="K488" s="157"/>
      <c r="L488" s="157"/>
      <c r="M488" s="157"/>
      <c r="N488" s="157"/>
      <c r="O488" s="157"/>
      <c r="P488" s="157"/>
      <c r="T488" s="157"/>
      <c r="U488" s="157"/>
      <c r="V488" s="157"/>
      <c r="W488" s="157"/>
      <c r="X488" s="157"/>
      <c r="Y488" s="157"/>
      <c r="AC488" s="157"/>
      <c r="AD488" s="157"/>
      <c r="AE488" s="157"/>
      <c r="AF488" s="157"/>
      <c r="AG488" s="157"/>
      <c r="AH488" s="157"/>
      <c r="AL488" s="157"/>
      <c r="AM488" s="157"/>
      <c r="AN488" s="157"/>
      <c r="AO488" s="157"/>
      <c r="AP488" s="157"/>
      <c r="AQ488" s="157"/>
      <c r="AU488" s="157"/>
      <c r="AV488" s="157"/>
      <c r="AW488" s="157"/>
      <c r="AX488" s="157"/>
      <c r="AY488" s="157"/>
      <c r="AZ488" s="157"/>
      <c r="BD488" s="157"/>
      <c r="BE488" s="157"/>
      <c r="BF488" s="157"/>
      <c r="BG488" s="157"/>
      <c r="BH488" s="157"/>
      <c r="BI488" s="157"/>
      <c r="BM488" s="157"/>
      <c r="BN488" s="157"/>
      <c r="BO488" s="157"/>
      <c r="BP488" s="157"/>
      <c r="BQ488" s="157"/>
      <c r="BR488" s="157"/>
    </row>
    <row r="489" spans="11:70">
      <c r="K489" s="157"/>
      <c r="L489" s="157"/>
      <c r="M489" s="157"/>
      <c r="N489" s="157"/>
      <c r="O489" s="157"/>
      <c r="P489" s="157"/>
      <c r="T489" s="157"/>
      <c r="U489" s="157"/>
      <c r="V489" s="157"/>
      <c r="W489" s="157"/>
      <c r="X489" s="157"/>
      <c r="Y489" s="157"/>
      <c r="AC489" s="157"/>
      <c r="AD489" s="157"/>
      <c r="AE489" s="157"/>
      <c r="AF489" s="157"/>
      <c r="AG489" s="157"/>
      <c r="AH489" s="157"/>
      <c r="AL489" s="157"/>
      <c r="AM489" s="157"/>
      <c r="AN489" s="157"/>
      <c r="AO489" s="157"/>
      <c r="AP489" s="157"/>
      <c r="AQ489" s="157"/>
      <c r="AU489" s="157"/>
      <c r="AV489" s="157"/>
      <c r="AW489" s="157"/>
      <c r="AX489" s="157"/>
      <c r="AY489" s="157"/>
      <c r="AZ489" s="157"/>
      <c r="BD489" s="157"/>
      <c r="BE489" s="157"/>
      <c r="BF489" s="157"/>
      <c r="BG489" s="157"/>
      <c r="BH489" s="157"/>
      <c r="BI489" s="157"/>
      <c r="BM489" s="157"/>
      <c r="BN489" s="157"/>
      <c r="BO489" s="157"/>
      <c r="BP489" s="157"/>
      <c r="BQ489" s="157"/>
      <c r="BR489" s="157"/>
    </row>
    <row r="490" spans="11:70">
      <c r="K490" s="157"/>
      <c r="L490" s="157"/>
      <c r="M490" s="157"/>
      <c r="N490" s="157"/>
      <c r="O490" s="157"/>
      <c r="P490" s="157"/>
      <c r="T490" s="157"/>
      <c r="U490" s="157"/>
      <c r="V490" s="157"/>
      <c r="W490" s="157"/>
      <c r="X490" s="157"/>
      <c r="Y490" s="157"/>
      <c r="AC490" s="157"/>
      <c r="AD490" s="157"/>
      <c r="AE490" s="157"/>
      <c r="AF490" s="157"/>
      <c r="AG490" s="157"/>
      <c r="AH490" s="157"/>
      <c r="AL490" s="157"/>
      <c r="AM490" s="157"/>
      <c r="AN490" s="157"/>
      <c r="AO490" s="157"/>
      <c r="AP490" s="157"/>
      <c r="AQ490" s="157"/>
      <c r="AU490" s="157"/>
      <c r="AV490" s="157"/>
      <c r="AW490" s="157"/>
      <c r="AX490" s="157"/>
      <c r="AY490" s="157"/>
      <c r="AZ490" s="157"/>
      <c r="BD490" s="157"/>
      <c r="BE490" s="157"/>
      <c r="BF490" s="157"/>
      <c r="BG490" s="157"/>
      <c r="BH490" s="157"/>
      <c r="BI490" s="157"/>
      <c r="BM490" s="157"/>
      <c r="BN490" s="157"/>
      <c r="BO490" s="157"/>
      <c r="BP490" s="157"/>
      <c r="BQ490" s="157"/>
      <c r="BR490" s="157"/>
    </row>
    <row r="491" spans="11:70">
      <c r="K491" s="158"/>
      <c r="L491" s="157"/>
      <c r="M491" s="157"/>
      <c r="N491" s="157"/>
      <c r="O491" s="157"/>
      <c r="P491" s="157"/>
      <c r="T491" s="157"/>
      <c r="U491" s="157"/>
      <c r="V491" s="157"/>
      <c r="W491" s="157"/>
      <c r="X491" s="157"/>
      <c r="Y491" s="157"/>
      <c r="AC491" s="157"/>
      <c r="AD491" s="157"/>
      <c r="AE491" s="157"/>
      <c r="AF491" s="157"/>
      <c r="AG491" s="157"/>
      <c r="AH491" s="157"/>
      <c r="AL491" s="157"/>
      <c r="AM491" s="157"/>
      <c r="AN491" s="157"/>
      <c r="AO491" s="157"/>
      <c r="AP491" s="157"/>
      <c r="AQ491" s="157"/>
      <c r="AU491" s="157"/>
      <c r="AV491" s="157"/>
      <c r="AW491" s="157"/>
      <c r="AX491" s="157"/>
      <c r="AY491" s="157"/>
      <c r="AZ491" s="157"/>
      <c r="BD491" s="157"/>
      <c r="BE491" s="157"/>
      <c r="BF491" s="157"/>
      <c r="BG491" s="157"/>
      <c r="BH491" s="157"/>
      <c r="BI491" s="157"/>
      <c r="BM491" s="157"/>
      <c r="BN491" s="157"/>
      <c r="BO491" s="157"/>
      <c r="BP491" s="157"/>
      <c r="BQ491" s="157"/>
      <c r="BR491" s="157"/>
    </row>
    <row r="492" spans="11:70">
      <c r="K492" s="157"/>
      <c r="L492" s="157"/>
      <c r="M492" s="157"/>
      <c r="N492" s="157"/>
      <c r="O492" s="157"/>
      <c r="P492" s="157"/>
      <c r="T492" s="157"/>
      <c r="U492" s="157"/>
      <c r="V492" s="157"/>
      <c r="W492" s="157"/>
      <c r="X492" s="157"/>
      <c r="Y492" s="157"/>
      <c r="AC492" s="157"/>
      <c r="AD492" s="157"/>
      <c r="AE492" s="157"/>
      <c r="AF492" s="157"/>
      <c r="AG492" s="157"/>
      <c r="AH492" s="157"/>
      <c r="AL492" s="157"/>
      <c r="AM492" s="157"/>
      <c r="AN492" s="157"/>
      <c r="AO492" s="157"/>
      <c r="AP492" s="157"/>
      <c r="AQ492" s="157"/>
      <c r="AU492" s="157"/>
      <c r="AV492" s="157"/>
      <c r="AW492" s="157"/>
      <c r="AX492" s="157"/>
      <c r="AY492" s="157"/>
      <c r="AZ492" s="157"/>
      <c r="BD492" s="157"/>
      <c r="BE492" s="157"/>
      <c r="BF492" s="157"/>
      <c r="BG492" s="157"/>
      <c r="BH492" s="157"/>
      <c r="BI492" s="157"/>
      <c r="BM492" s="157"/>
      <c r="BN492" s="157"/>
      <c r="BO492" s="157"/>
      <c r="BP492" s="157"/>
      <c r="BQ492" s="157"/>
      <c r="BR492" s="157"/>
    </row>
    <row r="493" spans="11:70">
      <c r="K493" s="157"/>
      <c r="L493" s="157"/>
      <c r="M493" s="157"/>
      <c r="N493" s="157"/>
      <c r="O493" s="157"/>
      <c r="P493" s="157"/>
      <c r="T493" s="157"/>
      <c r="U493" s="157"/>
      <c r="V493" s="157"/>
      <c r="W493" s="157"/>
      <c r="X493" s="157"/>
      <c r="Y493" s="157"/>
      <c r="AC493" s="157"/>
      <c r="AD493" s="157"/>
      <c r="AE493" s="157"/>
      <c r="AF493" s="157"/>
      <c r="AG493" s="157"/>
      <c r="AH493" s="157"/>
      <c r="AL493" s="157"/>
      <c r="AM493" s="157"/>
      <c r="AN493" s="157"/>
      <c r="AO493" s="157"/>
      <c r="AP493" s="157"/>
      <c r="AQ493" s="157"/>
      <c r="AU493" s="157"/>
      <c r="AV493" s="157"/>
      <c r="AW493" s="157"/>
      <c r="AX493" s="157"/>
      <c r="AY493" s="157"/>
      <c r="AZ493" s="157"/>
      <c r="BD493" s="157"/>
      <c r="BE493" s="157"/>
      <c r="BF493" s="157"/>
      <c r="BG493" s="157"/>
      <c r="BH493" s="157"/>
      <c r="BI493" s="157"/>
      <c r="BM493" s="157"/>
      <c r="BN493" s="157"/>
      <c r="BO493" s="157"/>
      <c r="BP493" s="157"/>
      <c r="BQ493" s="157"/>
      <c r="BR493" s="157"/>
    </row>
    <row r="494" spans="11:70">
      <c r="K494" s="157"/>
      <c r="L494" s="157"/>
      <c r="M494" s="157"/>
      <c r="N494" s="157"/>
      <c r="O494" s="157"/>
      <c r="P494" s="157"/>
      <c r="T494" s="157"/>
      <c r="U494" s="157"/>
      <c r="V494" s="157"/>
      <c r="W494" s="157"/>
      <c r="X494" s="157"/>
      <c r="Y494" s="157"/>
      <c r="AC494" s="157"/>
      <c r="AD494" s="157"/>
      <c r="AE494" s="157"/>
      <c r="AF494" s="157"/>
      <c r="AG494" s="157"/>
      <c r="AH494" s="157"/>
      <c r="AL494" s="157"/>
      <c r="AM494" s="157"/>
      <c r="AN494" s="157"/>
      <c r="AO494" s="157"/>
      <c r="AP494" s="157"/>
      <c r="AQ494" s="157"/>
      <c r="AU494" s="157"/>
      <c r="AV494" s="157"/>
      <c r="AW494" s="157"/>
      <c r="AX494" s="157"/>
      <c r="AY494" s="157"/>
      <c r="AZ494" s="157"/>
      <c r="BD494" s="157"/>
      <c r="BE494" s="157"/>
      <c r="BF494" s="157"/>
      <c r="BG494" s="157"/>
      <c r="BH494" s="157"/>
      <c r="BI494" s="157"/>
      <c r="BM494" s="157"/>
      <c r="BN494" s="157"/>
      <c r="BO494" s="157"/>
      <c r="BP494" s="157"/>
      <c r="BQ494" s="157"/>
      <c r="BR494" s="157"/>
    </row>
    <row r="495" spans="11:70">
      <c r="K495" s="158"/>
      <c r="L495" s="157"/>
      <c r="M495" s="157"/>
      <c r="N495" s="157"/>
      <c r="O495" s="157"/>
      <c r="P495" s="157"/>
      <c r="T495" s="157"/>
      <c r="U495" s="157"/>
      <c r="V495" s="157"/>
      <c r="W495" s="157"/>
      <c r="X495" s="157"/>
      <c r="Y495" s="157"/>
      <c r="AC495" s="157"/>
      <c r="AD495" s="157"/>
      <c r="AE495" s="157"/>
      <c r="AF495" s="157"/>
      <c r="AG495" s="157"/>
      <c r="AH495" s="157"/>
      <c r="AL495" s="157"/>
      <c r="AM495" s="157"/>
      <c r="AN495" s="157"/>
      <c r="AO495" s="157"/>
      <c r="AP495" s="157"/>
      <c r="AQ495" s="157"/>
      <c r="AU495" s="157"/>
      <c r="AV495" s="157"/>
      <c r="AW495" s="157"/>
      <c r="AX495" s="157"/>
      <c r="AY495" s="157"/>
      <c r="AZ495" s="157"/>
      <c r="BD495" s="157"/>
      <c r="BE495" s="157"/>
      <c r="BF495" s="157"/>
      <c r="BG495" s="157"/>
      <c r="BH495" s="157"/>
      <c r="BI495" s="157"/>
      <c r="BM495" s="157"/>
      <c r="BN495" s="157"/>
      <c r="BO495" s="157"/>
      <c r="BP495" s="157"/>
      <c r="BQ495" s="157"/>
      <c r="BR495" s="157"/>
    </row>
    <row r="496" spans="11:70">
      <c r="K496" s="157"/>
      <c r="L496" s="157"/>
      <c r="M496" s="157"/>
      <c r="N496" s="157"/>
      <c r="O496" s="157"/>
      <c r="P496" s="157"/>
      <c r="T496" s="157"/>
      <c r="U496" s="157"/>
      <c r="V496" s="157"/>
      <c r="W496" s="157"/>
      <c r="X496" s="157"/>
      <c r="Y496" s="157"/>
      <c r="AC496" s="157"/>
      <c r="AD496" s="157"/>
      <c r="AE496" s="157"/>
      <c r="AF496" s="157"/>
      <c r="AG496" s="157"/>
      <c r="AH496" s="157"/>
      <c r="AL496" s="157"/>
      <c r="AM496" s="157"/>
      <c r="AN496" s="157"/>
      <c r="AO496" s="157"/>
      <c r="AP496" s="157"/>
      <c r="AQ496" s="157"/>
      <c r="AU496" s="157"/>
      <c r="AV496" s="157"/>
      <c r="AW496" s="157"/>
      <c r="AX496" s="157"/>
      <c r="AY496" s="157"/>
      <c r="AZ496" s="157"/>
      <c r="BD496" s="157"/>
      <c r="BE496" s="157"/>
      <c r="BF496" s="157"/>
      <c r="BG496" s="157"/>
      <c r="BH496" s="157"/>
      <c r="BI496" s="157"/>
      <c r="BM496" s="157"/>
      <c r="BN496" s="157"/>
      <c r="BO496" s="157"/>
      <c r="BP496" s="157"/>
      <c r="BQ496" s="157"/>
      <c r="BR496" s="157"/>
    </row>
    <row r="497" spans="11:70">
      <c r="K497" s="157"/>
      <c r="L497" s="157"/>
      <c r="M497" s="157"/>
      <c r="N497" s="157"/>
      <c r="O497" s="157"/>
      <c r="P497" s="157"/>
      <c r="T497" s="157"/>
      <c r="U497" s="157"/>
      <c r="V497" s="157"/>
      <c r="W497" s="157"/>
      <c r="X497" s="157"/>
      <c r="Y497" s="157"/>
      <c r="AC497" s="157"/>
      <c r="AD497" s="157"/>
      <c r="AE497" s="157"/>
      <c r="AF497" s="157"/>
      <c r="AG497" s="157"/>
      <c r="AH497" s="157"/>
      <c r="AL497" s="157"/>
      <c r="AM497" s="157"/>
      <c r="AN497" s="157"/>
      <c r="AO497" s="157"/>
      <c r="AP497" s="157"/>
      <c r="AQ497" s="157"/>
      <c r="AU497" s="157"/>
      <c r="AV497" s="157"/>
      <c r="AW497" s="157"/>
      <c r="AX497" s="157"/>
      <c r="AY497" s="157"/>
      <c r="AZ497" s="157"/>
      <c r="BD497" s="157"/>
      <c r="BE497" s="157"/>
      <c r="BF497" s="157"/>
      <c r="BG497" s="157"/>
      <c r="BH497" s="157"/>
      <c r="BI497" s="157"/>
      <c r="BM497" s="157"/>
      <c r="BN497" s="157"/>
      <c r="BO497" s="157"/>
      <c r="BP497" s="157"/>
      <c r="BQ497" s="157"/>
      <c r="BR497" s="157"/>
    </row>
    <row r="498" spans="11:70">
      <c r="K498" s="157"/>
      <c r="L498" s="157"/>
      <c r="M498" s="157"/>
      <c r="N498" s="157"/>
      <c r="O498" s="157"/>
      <c r="P498" s="157"/>
      <c r="T498" s="157"/>
      <c r="U498" s="157"/>
      <c r="V498" s="157"/>
      <c r="W498" s="157"/>
      <c r="X498" s="157"/>
      <c r="Y498" s="157"/>
      <c r="AC498" s="157"/>
      <c r="AD498" s="157"/>
      <c r="AE498" s="157"/>
      <c r="AF498" s="157"/>
      <c r="AG498" s="157"/>
      <c r="AH498" s="157"/>
      <c r="AL498" s="157"/>
      <c r="AM498" s="157"/>
      <c r="AN498" s="157"/>
      <c r="AO498" s="157"/>
      <c r="AP498" s="157"/>
      <c r="AQ498" s="157"/>
      <c r="AU498" s="157"/>
      <c r="AV498" s="157"/>
      <c r="AW498" s="157"/>
      <c r="AX498" s="157"/>
      <c r="AY498" s="157"/>
      <c r="AZ498" s="157"/>
      <c r="BD498" s="157"/>
      <c r="BE498" s="157"/>
      <c r="BF498" s="157"/>
      <c r="BG498" s="157"/>
      <c r="BH498" s="157"/>
      <c r="BI498" s="157"/>
      <c r="BM498" s="157"/>
      <c r="BN498" s="157"/>
      <c r="BO498" s="157"/>
      <c r="BP498" s="157"/>
      <c r="BQ498" s="157"/>
      <c r="BR498" s="157"/>
    </row>
    <row r="499" spans="11:70">
      <c r="K499" s="158"/>
      <c r="L499" s="157"/>
      <c r="M499" s="157"/>
      <c r="N499" s="157"/>
      <c r="O499" s="157"/>
      <c r="P499" s="157"/>
      <c r="T499" s="157"/>
      <c r="U499" s="157"/>
      <c r="V499" s="157"/>
      <c r="W499" s="157"/>
      <c r="X499" s="157"/>
      <c r="Y499" s="157"/>
      <c r="AC499" s="157"/>
      <c r="AD499" s="157"/>
      <c r="AE499" s="157"/>
      <c r="AF499" s="157"/>
      <c r="AG499" s="157"/>
      <c r="AH499" s="157"/>
      <c r="AL499" s="157"/>
      <c r="AM499" s="157"/>
      <c r="AN499" s="157"/>
      <c r="AO499" s="157"/>
      <c r="AP499" s="157"/>
      <c r="AQ499" s="157"/>
      <c r="AU499" s="157"/>
      <c r="AV499" s="157"/>
      <c r="AW499" s="157"/>
      <c r="AX499" s="157"/>
      <c r="AY499" s="157"/>
      <c r="AZ499" s="157"/>
      <c r="BD499" s="157"/>
      <c r="BE499" s="157"/>
      <c r="BF499" s="157"/>
      <c r="BG499" s="157"/>
      <c r="BH499" s="157"/>
      <c r="BI499" s="157"/>
      <c r="BM499" s="157"/>
      <c r="BN499" s="157"/>
      <c r="BO499" s="157"/>
      <c r="BP499" s="157"/>
      <c r="BQ499" s="157"/>
      <c r="BR499" s="157"/>
    </row>
    <row r="500" spans="11:70">
      <c r="K500" s="157"/>
      <c r="L500" s="157"/>
      <c r="M500" s="157"/>
      <c r="N500" s="157"/>
      <c r="O500" s="157"/>
      <c r="P500" s="157"/>
      <c r="T500" s="157"/>
      <c r="U500" s="157"/>
      <c r="V500" s="157"/>
      <c r="W500" s="157"/>
      <c r="X500" s="157"/>
      <c r="Y500" s="157"/>
      <c r="AC500" s="157"/>
      <c r="AD500" s="157"/>
      <c r="AE500" s="157"/>
      <c r="AF500" s="157"/>
      <c r="AG500" s="157"/>
      <c r="AH500" s="157"/>
      <c r="AL500" s="157"/>
      <c r="AM500" s="157"/>
      <c r="AN500" s="157"/>
      <c r="AO500" s="157"/>
      <c r="AP500" s="157"/>
      <c r="AQ500" s="157"/>
      <c r="AU500" s="157"/>
      <c r="AV500" s="157"/>
      <c r="AW500" s="157"/>
      <c r="AX500" s="157"/>
      <c r="AY500" s="157"/>
      <c r="AZ500" s="157"/>
      <c r="BD500" s="157"/>
      <c r="BE500" s="157"/>
      <c r="BF500" s="157"/>
      <c r="BG500" s="157"/>
      <c r="BH500" s="157"/>
      <c r="BI500" s="157"/>
      <c r="BM500" s="157"/>
      <c r="BN500" s="157"/>
      <c r="BO500" s="157"/>
      <c r="BP500" s="157"/>
      <c r="BQ500" s="157"/>
      <c r="BR500" s="157"/>
    </row>
    <row r="501" spans="11:70">
      <c r="K501" s="157"/>
      <c r="L501" s="157"/>
      <c r="M501" s="157"/>
      <c r="N501" s="157"/>
      <c r="O501" s="157"/>
      <c r="P501" s="157"/>
      <c r="T501" s="157"/>
      <c r="U501" s="157"/>
      <c r="V501" s="157"/>
      <c r="W501" s="157"/>
      <c r="X501" s="157"/>
      <c r="Y501" s="157"/>
      <c r="AC501" s="157"/>
      <c r="AD501" s="157"/>
      <c r="AE501" s="157"/>
      <c r="AF501" s="157"/>
      <c r="AG501" s="157"/>
      <c r="AH501" s="157"/>
      <c r="AL501" s="157"/>
      <c r="AM501" s="157"/>
      <c r="AN501" s="157"/>
      <c r="AO501" s="157"/>
      <c r="AP501" s="157"/>
      <c r="AQ501" s="157"/>
      <c r="AU501" s="157"/>
      <c r="AV501" s="157"/>
      <c r="AW501" s="157"/>
      <c r="AX501" s="157"/>
      <c r="AY501" s="157"/>
      <c r="AZ501" s="157"/>
      <c r="BD501" s="157"/>
      <c r="BE501" s="157"/>
      <c r="BF501" s="157"/>
      <c r="BG501" s="157"/>
      <c r="BH501" s="157"/>
      <c r="BI501" s="157"/>
      <c r="BM501" s="157"/>
      <c r="BN501" s="157"/>
      <c r="BO501" s="157"/>
      <c r="BP501" s="157"/>
      <c r="BQ501" s="157"/>
      <c r="BR501" s="157"/>
    </row>
    <row r="502" spans="11:70">
      <c r="K502" s="157"/>
      <c r="L502" s="157"/>
      <c r="M502" s="157"/>
      <c r="N502" s="157"/>
      <c r="O502" s="157"/>
      <c r="P502" s="157"/>
      <c r="T502" s="157"/>
      <c r="U502" s="157"/>
      <c r="V502" s="157"/>
      <c r="W502" s="157"/>
      <c r="X502" s="157"/>
      <c r="Y502" s="157"/>
      <c r="AC502" s="157"/>
      <c r="AD502" s="157"/>
      <c r="AE502" s="157"/>
      <c r="AF502" s="157"/>
      <c r="AG502" s="157"/>
      <c r="AH502" s="157"/>
      <c r="AL502" s="157"/>
      <c r="AM502" s="157"/>
      <c r="AN502" s="157"/>
      <c r="AO502" s="157"/>
      <c r="AP502" s="157"/>
      <c r="AQ502" s="157"/>
      <c r="AU502" s="157"/>
      <c r="AV502" s="157"/>
      <c r="AW502" s="157"/>
      <c r="AX502" s="157"/>
      <c r="AY502" s="157"/>
      <c r="AZ502" s="157"/>
      <c r="BD502" s="157"/>
      <c r="BE502" s="157"/>
      <c r="BF502" s="157"/>
      <c r="BG502" s="157"/>
      <c r="BH502" s="157"/>
      <c r="BI502" s="157"/>
      <c r="BM502" s="157"/>
      <c r="BN502" s="157"/>
      <c r="BO502" s="157"/>
      <c r="BP502" s="157"/>
      <c r="BQ502" s="157"/>
      <c r="BR502" s="157"/>
    </row>
    <row r="503" spans="11:70">
      <c r="K503" s="158"/>
      <c r="L503" s="157"/>
      <c r="M503" s="157"/>
      <c r="N503" s="157"/>
      <c r="O503" s="157"/>
      <c r="P503" s="157"/>
      <c r="T503" s="157"/>
      <c r="U503" s="157"/>
      <c r="V503" s="157"/>
      <c r="W503" s="157"/>
      <c r="X503" s="157"/>
      <c r="Y503" s="157"/>
      <c r="AC503" s="157"/>
      <c r="AD503" s="157"/>
      <c r="AE503" s="157"/>
      <c r="AF503" s="157"/>
      <c r="AG503" s="157"/>
      <c r="AH503" s="157"/>
      <c r="AL503" s="157"/>
      <c r="AM503" s="157"/>
      <c r="AN503" s="157"/>
      <c r="AO503" s="157"/>
      <c r="AP503" s="157"/>
      <c r="AQ503" s="157"/>
      <c r="AU503" s="157"/>
      <c r="AV503" s="157"/>
      <c r="AW503" s="157"/>
      <c r="AX503" s="157"/>
      <c r="AY503" s="157"/>
      <c r="AZ503" s="157"/>
      <c r="BD503" s="157"/>
      <c r="BE503" s="157"/>
      <c r="BF503" s="157"/>
      <c r="BG503" s="157"/>
      <c r="BH503" s="157"/>
      <c r="BI503" s="157"/>
      <c r="BM503" s="157"/>
      <c r="BN503" s="157"/>
      <c r="BO503" s="157"/>
      <c r="BP503" s="157"/>
      <c r="BQ503" s="157"/>
      <c r="BR503" s="157"/>
    </row>
    <row r="504" spans="11:70">
      <c r="K504" s="157"/>
      <c r="L504" s="157"/>
      <c r="M504" s="157"/>
      <c r="N504" s="157"/>
      <c r="O504" s="157"/>
      <c r="P504" s="157"/>
      <c r="T504" s="157"/>
      <c r="U504" s="157"/>
      <c r="V504" s="157"/>
      <c r="W504" s="157"/>
      <c r="X504" s="157"/>
      <c r="Y504" s="157"/>
      <c r="AC504" s="157"/>
      <c r="AD504" s="157"/>
      <c r="AE504" s="157"/>
      <c r="AF504" s="157"/>
      <c r="AG504" s="157"/>
      <c r="AH504" s="157"/>
      <c r="AL504" s="157"/>
      <c r="AM504" s="157"/>
      <c r="AN504" s="157"/>
      <c r="AO504" s="157"/>
      <c r="AP504" s="157"/>
      <c r="AQ504" s="157"/>
      <c r="AU504" s="157"/>
      <c r="AV504" s="157"/>
      <c r="AW504" s="157"/>
      <c r="AX504" s="157"/>
      <c r="AY504" s="157"/>
      <c r="AZ504" s="157"/>
      <c r="BD504" s="157"/>
      <c r="BE504" s="157"/>
      <c r="BF504" s="157"/>
      <c r="BG504" s="157"/>
      <c r="BH504" s="157"/>
      <c r="BI504" s="157"/>
      <c r="BM504" s="157"/>
      <c r="BN504" s="157"/>
      <c r="BO504" s="157"/>
      <c r="BP504" s="157"/>
      <c r="BQ504" s="157"/>
      <c r="BR504" s="157"/>
    </row>
    <row r="505" spans="11:70">
      <c r="K505" s="157"/>
      <c r="L505" s="157"/>
      <c r="M505" s="157"/>
      <c r="N505" s="157"/>
      <c r="O505" s="157"/>
      <c r="P505" s="157"/>
      <c r="T505" s="157"/>
      <c r="U505" s="157"/>
      <c r="V505" s="157"/>
      <c r="W505" s="157"/>
      <c r="X505" s="157"/>
      <c r="Y505" s="157"/>
      <c r="AC505" s="157"/>
      <c r="AD505" s="157"/>
      <c r="AE505" s="157"/>
      <c r="AF505" s="157"/>
      <c r="AG505" s="157"/>
      <c r="AH505" s="157"/>
      <c r="AL505" s="157"/>
      <c r="AM505" s="157"/>
      <c r="AN505" s="157"/>
      <c r="AO505" s="157"/>
      <c r="AP505" s="157"/>
      <c r="AQ505" s="157"/>
      <c r="AU505" s="157"/>
      <c r="AV505" s="157"/>
      <c r="AW505" s="157"/>
      <c r="AX505" s="157"/>
      <c r="AY505" s="157"/>
      <c r="AZ505" s="157"/>
      <c r="BD505" s="157"/>
      <c r="BE505" s="157"/>
      <c r="BF505" s="157"/>
      <c r="BG505" s="157"/>
      <c r="BH505" s="157"/>
      <c r="BI505" s="157"/>
      <c r="BM505" s="157"/>
      <c r="BN505" s="157"/>
      <c r="BO505" s="157"/>
      <c r="BP505" s="157"/>
      <c r="BQ505" s="157"/>
      <c r="BR505" s="157"/>
    </row>
    <row r="506" spans="11:70">
      <c r="K506" s="157"/>
      <c r="L506" s="157"/>
      <c r="M506" s="157"/>
      <c r="N506" s="157"/>
      <c r="O506" s="157"/>
      <c r="P506" s="157"/>
      <c r="T506" s="157"/>
      <c r="U506" s="157"/>
      <c r="V506" s="157"/>
      <c r="W506" s="157"/>
      <c r="X506" s="157"/>
      <c r="Y506" s="157"/>
      <c r="AC506" s="157"/>
      <c r="AD506" s="157"/>
      <c r="AE506" s="157"/>
      <c r="AF506" s="157"/>
      <c r="AG506" s="157"/>
      <c r="AH506" s="157"/>
      <c r="AL506" s="157"/>
      <c r="AM506" s="157"/>
      <c r="AN506" s="157"/>
      <c r="AO506" s="157"/>
      <c r="AP506" s="157"/>
      <c r="AQ506" s="157"/>
      <c r="AU506" s="157"/>
      <c r="AV506" s="157"/>
      <c r="AW506" s="157"/>
      <c r="AX506" s="157"/>
      <c r="AY506" s="157"/>
      <c r="AZ506" s="157"/>
      <c r="BD506" s="157"/>
      <c r="BE506" s="157"/>
      <c r="BF506" s="157"/>
      <c r="BG506" s="157"/>
      <c r="BH506" s="157"/>
      <c r="BI506" s="157"/>
      <c r="BM506" s="157"/>
      <c r="BN506" s="157"/>
      <c r="BO506" s="157"/>
      <c r="BP506" s="157"/>
      <c r="BQ506" s="157"/>
      <c r="BR506" s="157"/>
    </row>
    <row r="507" spans="11:70">
      <c r="K507" s="158"/>
      <c r="L507" s="157"/>
      <c r="M507" s="157"/>
      <c r="N507" s="157"/>
      <c r="O507" s="157"/>
      <c r="P507" s="157"/>
      <c r="T507" s="157"/>
      <c r="U507" s="157"/>
      <c r="V507" s="157"/>
      <c r="W507" s="157"/>
      <c r="X507" s="157"/>
      <c r="Y507" s="157"/>
      <c r="AC507" s="157"/>
      <c r="AD507" s="157"/>
      <c r="AE507" s="157"/>
      <c r="AF507" s="157"/>
      <c r="AG507" s="157"/>
      <c r="AH507" s="157"/>
      <c r="AL507" s="157"/>
      <c r="AM507" s="157"/>
      <c r="AN507" s="157"/>
      <c r="AO507" s="157"/>
      <c r="AP507" s="157"/>
      <c r="AQ507" s="157"/>
      <c r="AU507" s="157"/>
      <c r="AV507" s="157"/>
      <c r="AW507" s="157"/>
      <c r="AX507" s="157"/>
      <c r="AY507" s="157"/>
      <c r="AZ507" s="157"/>
      <c r="BD507" s="157"/>
      <c r="BE507" s="157"/>
      <c r="BF507" s="157"/>
      <c r="BG507" s="157"/>
      <c r="BH507" s="157"/>
      <c r="BI507" s="157"/>
      <c r="BM507" s="157"/>
      <c r="BN507" s="157"/>
      <c r="BO507" s="157"/>
      <c r="BP507" s="157"/>
      <c r="BQ507" s="157"/>
      <c r="BR507" s="157"/>
    </row>
    <row r="508" spans="11:70">
      <c r="K508" s="157"/>
      <c r="L508" s="157"/>
      <c r="M508" s="157"/>
      <c r="N508" s="157"/>
      <c r="O508" s="157"/>
      <c r="P508" s="157"/>
      <c r="T508" s="157"/>
      <c r="U508" s="157"/>
      <c r="V508" s="157"/>
      <c r="W508" s="157"/>
      <c r="X508" s="157"/>
      <c r="Y508" s="157"/>
      <c r="AC508" s="157"/>
      <c r="AD508" s="157"/>
      <c r="AE508" s="157"/>
      <c r="AF508" s="157"/>
      <c r="AG508" s="157"/>
      <c r="AH508" s="157"/>
      <c r="AL508" s="157"/>
      <c r="AM508" s="157"/>
      <c r="AN508" s="157"/>
      <c r="AO508" s="157"/>
      <c r="AP508" s="157"/>
      <c r="AQ508" s="157"/>
      <c r="AU508" s="157"/>
      <c r="AV508" s="157"/>
      <c r="AW508" s="157"/>
      <c r="AX508" s="157"/>
      <c r="AY508" s="157"/>
      <c r="AZ508" s="157"/>
      <c r="BD508" s="157"/>
      <c r="BE508" s="157"/>
      <c r="BF508" s="157"/>
      <c r="BG508" s="157"/>
      <c r="BH508" s="157"/>
      <c r="BI508" s="157"/>
      <c r="BM508" s="157"/>
      <c r="BN508" s="157"/>
      <c r="BO508" s="157"/>
      <c r="BP508" s="157"/>
      <c r="BQ508" s="157"/>
      <c r="BR508" s="157"/>
    </row>
    <row r="509" spans="11:70">
      <c r="K509" s="157"/>
      <c r="L509" s="157"/>
      <c r="M509" s="157"/>
      <c r="N509" s="157"/>
      <c r="O509" s="157"/>
      <c r="P509" s="157"/>
      <c r="T509" s="157"/>
      <c r="U509" s="157"/>
      <c r="V509" s="157"/>
      <c r="W509" s="157"/>
      <c r="X509" s="157"/>
      <c r="Y509" s="157"/>
      <c r="AC509" s="157"/>
      <c r="AD509" s="157"/>
      <c r="AE509" s="157"/>
      <c r="AF509" s="157"/>
      <c r="AG509" s="157"/>
      <c r="AH509" s="157"/>
      <c r="AL509" s="157"/>
      <c r="AM509" s="157"/>
      <c r="AN509" s="157"/>
      <c r="AO509" s="157"/>
      <c r="AP509" s="157"/>
      <c r="AQ509" s="157"/>
      <c r="AU509" s="157"/>
      <c r="AV509" s="157"/>
      <c r="AW509" s="157"/>
      <c r="AX509" s="157"/>
      <c r="AY509" s="157"/>
      <c r="AZ509" s="157"/>
      <c r="BD509" s="157"/>
      <c r="BE509" s="157"/>
      <c r="BF509" s="157"/>
      <c r="BG509" s="157"/>
      <c r="BH509" s="157"/>
      <c r="BI509" s="157"/>
      <c r="BM509" s="157"/>
      <c r="BN509" s="157"/>
      <c r="BO509" s="157"/>
      <c r="BP509" s="157"/>
      <c r="BQ509" s="157"/>
      <c r="BR509" s="157"/>
    </row>
    <row r="510" spans="11:70">
      <c r="K510" s="157"/>
      <c r="L510" s="157"/>
      <c r="M510" s="157"/>
      <c r="N510" s="157"/>
      <c r="O510" s="157"/>
      <c r="P510" s="157"/>
      <c r="T510" s="157"/>
      <c r="U510" s="157"/>
      <c r="V510" s="157"/>
      <c r="W510" s="157"/>
      <c r="X510" s="157"/>
      <c r="Y510" s="157"/>
      <c r="AC510" s="157"/>
      <c r="AD510" s="157"/>
      <c r="AE510" s="157"/>
      <c r="AF510" s="157"/>
      <c r="AG510" s="157"/>
      <c r="AH510" s="157"/>
      <c r="AL510" s="157"/>
      <c r="AM510" s="157"/>
      <c r="AN510" s="157"/>
      <c r="AO510" s="157"/>
      <c r="AP510" s="157"/>
      <c r="AQ510" s="157"/>
      <c r="AU510" s="157"/>
      <c r="AV510" s="157"/>
      <c r="AW510" s="157"/>
      <c r="AX510" s="157"/>
      <c r="AY510" s="157"/>
      <c r="AZ510" s="157"/>
      <c r="BD510" s="157"/>
      <c r="BE510" s="157"/>
      <c r="BF510" s="157"/>
      <c r="BG510" s="157"/>
      <c r="BH510" s="157"/>
      <c r="BI510" s="157"/>
      <c r="BM510" s="157"/>
      <c r="BN510" s="157"/>
      <c r="BO510" s="157"/>
      <c r="BP510" s="157"/>
      <c r="BQ510" s="157"/>
      <c r="BR510" s="157"/>
    </row>
    <row r="511" spans="11:70">
      <c r="K511" s="158"/>
      <c r="L511" s="157"/>
      <c r="M511" s="157"/>
      <c r="N511" s="157"/>
      <c r="O511" s="157"/>
      <c r="P511" s="157"/>
      <c r="T511" s="157"/>
      <c r="U511" s="157"/>
      <c r="V511" s="157"/>
      <c r="W511" s="157"/>
      <c r="X511" s="157"/>
      <c r="Y511" s="157"/>
      <c r="AC511" s="157"/>
      <c r="AD511" s="157"/>
      <c r="AE511" s="157"/>
      <c r="AF511" s="157"/>
      <c r="AG511" s="157"/>
      <c r="AH511" s="157"/>
      <c r="AL511" s="157"/>
      <c r="AM511" s="157"/>
      <c r="AN511" s="157"/>
      <c r="AO511" s="157"/>
      <c r="AP511" s="157"/>
      <c r="AQ511" s="157"/>
      <c r="AU511" s="157"/>
      <c r="AV511" s="157"/>
      <c r="AW511" s="157"/>
      <c r="AX511" s="157"/>
      <c r="AY511" s="157"/>
      <c r="AZ511" s="157"/>
      <c r="BD511" s="157"/>
      <c r="BE511" s="157"/>
      <c r="BF511" s="157"/>
      <c r="BG511" s="157"/>
      <c r="BH511" s="157"/>
      <c r="BI511" s="157"/>
      <c r="BM511" s="157"/>
      <c r="BN511" s="157"/>
      <c r="BO511" s="157"/>
      <c r="BP511" s="157"/>
      <c r="BQ511" s="157"/>
      <c r="BR511" s="157"/>
    </row>
    <row r="512" spans="11:70">
      <c r="K512" s="157"/>
      <c r="L512" s="157"/>
      <c r="M512" s="157"/>
      <c r="N512" s="157"/>
      <c r="O512" s="157"/>
      <c r="P512" s="157"/>
      <c r="T512" s="157"/>
      <c r="U512" s="157"/>
      <c r="V512" s="157"/>
      <c r="W512" s="157"/>
      <c r="X512" s="157"/>
      <c r="Y512" s="157"/>
      <c r="AC512" s="157"/>
      <c r="AD512" s="157"/>
      <c r="AE512" s="157"/>
      <c r="AF512" s="157"/>
      <c r="AG512" s="157"/>
      <c r="AH512" s="157"/>
      <c r="AL512" s="157"/>
      <c r="AM512" s="157"/>
      <c r="AN512" s="157"/>
      <c r="AO512" s="157"/>
      <c r="AP512" s="157"/>
      <c r="AQ512" s="157"/>
      <c r="AU512" s="157"/>
      <c r="AV512" s="157"/>
      <c r="AW512" s="157"/>
      <c r="AX512" s="157"/>
      <c r="AY512" s="157"/>
      <c r="AZ512" s="157"/>
      <c r="BD512" s="157"/>
      <c r="BE512" s="157"/>
      <c r="BF512" s="157"/>
      <c r="BG512" s="157"/>
      <c r="BH512" s="157"/>
      <c r="BI512" s="157"/>
      <c r="BM512" s="157"/>
      <c r="BN512" s="157"/>
      <c r="BO512" s="157"/>
      <c r="BP512" s="157"/>
      <c r="BQ512" s="157"/>
      <c r="BR512" s="157"/>
    </row>
    <row r="513" spans="11:70">
      <c r="K513" s="157"/>
      <c r="L513" s="157"/>
      <c r="M513" s="157"/>
      <c r="N513" s="157"/>
      <c r="O513" s="157"/>
      <c r="P513" s="157"/>
      <c r="T513" s="157"/>
      <c r="U513" s="157"/>
      <c r="V513" s="157"/>
      <c r="W513" s="157"/>
      <c r="X513" s="157"/>
      <c r="Y513" s="157"/>
      <c r="AC513" s="157"/>
      <c r="AD513" s="157"/>
      <c r="AE513" s="157"/>
      <c r="AF513" s="157"/>
      <c r="AG513" s="157"/>
      <c r="AH513" s="157"/>
      <c r="AL513" s="157"/>
      <c r="AM513" s="157"/>
      <c r="AN513" s="157"/>
      <c r="AO513" s="157"/>
      <c r="AP513" s="157"/>
      <c r="AQ513" s="157"/>
      <c r="AU513" s="157"/>
      <c r="AV513" s="157"/>
      <c r="AW513" s="157"/>
      <c r="AX513" s="157"/>
      <c r="AY513" s="157"/>
      <c r="AZ513" s="157"/>
      <c r="BD513" s="157"/>
      <c r="BE513" s="157"/>
      <c r="BF513" s="157"/>
      <c r="BG513" s="157"/>
      <c r="BH513" s="157"/>
      <c r="BI513" s="157"/>
      <c r="BM513" s="157"/>
      <c r="BN513" s="157"/>
      <c r="BO513" s="157"/>
      <c r="BP513" s="157"/>
      <c r="BQ513" s="157"/>
      <c r="BR513" s="157"/>
    </row>
    <row r="514" spans="11:70">
      <c r="K514" s="157"/>
      <c r="L514" s="157"/>
      <c r="M514" s="157"/>
      <c r="N514" s="157"/>
      <c r="O514" s="157"/>
      <c r="P514" s="157"/>
      <c r="T514" s="157"/>
      <c r="U514" s="157"/>
      <c r="V514" s="157"/>
      <c r="W514" s="157"/>
      <c r="X514" s="157"/>
      <c r="Y514" s="157"/>
      <c r="AC514" s="157"/>
      <c r="AD514" s="157"/>
      <c r="AE514" s="157"/>
      <c r="AF514" s="157"/>
      <c r="AG514" s="157"/>
      <c r="AH514" s="157"/>
      <c r="AL514" s="157"/>
      <c r="AM514" s="157"/>
      <c r="AN514" s="157"/>
      <c r="AO514" s="157"/>
      <c r="AP514" s="157"/>
      <c r="AQ514" s="157"/>
      <c r="AU514" s="157"/>
      <c r="AV514" s="157"/>
      <c r="AW514" s="157"/>
      <c r="AX514" s="157"/>
      <c r="AY514" s="157"/>
      <c r="AZ514" s="157"/>
      <c r="BD514" s="157"/>
      <c r="BE514" s="157"/>
      <c r="BF514" s="157"/>
      <c r="BG514" s="157"/>
      <c r="BH514" s="157"/>
      <c r="BI514" s="157"/>
      <c r="BM514" s="157"/>
      <c r="BN514" s="157"/>
      <c r="BO514" s="157"/>
      <c r="BP514" s="157"/>
      <c r="BQ514" s="157"/>
      <c r="BR514" s="157"/>
    </row>
    <row r="515" spans="11:70">
      <c r="K515" s="158"/>
      <c r="L515" s="157"/>
      <c r="M515" s="157"/>
      <c r="N515" s="157"/>
      <c r="O515" s="157"/>
      <c r="P515" s="157"/>
      <c r="T515" s="157"/>
      <c r="U515" s="157"/>
      <c r="V515" s="157"/>
      <c r="W515" s="157"/>
      <c r="X515" s="157"/>
      <c r="Y515" s="157"/>
      <c r="AC515" s="157"/>
      <c r="AD515" s="157"/>
      <c r="AE515" s="157"/>
      <c r="AF515" s="157"/>
      <c r="AG515" s="157"/>
      <c r="AH515" s="157"/>
      <c r="AL515" s="157"/>
      <c r="AM515" s="157"/>
      <c r="AN515" s="157"/>
      <c r="AO515" s="157"/>
      <c r="AP515" s="157"/>
      <c r="AQ515" s="157"/>
      <c r="AU515" s="157"/>
      <c r="AV515" s="157"/>
      <c r="AW515" s="157"/>
      <c r="AX515" s="157"/>
      <c r="AY515" s="157"/>
      <c r="AZ515" s="157"/>
      <c r="BD515" s="157"/>
      <c r="BE515" s="157"/>
      <c r="BF515" s="157"/>
      <c r="BG515" s="157"/>
      <c r="BH515" s="157"/>
      <c r="BI515" s="157"/>
      <c r="BM515" s="157"/>
      <c r="BN515" s="157"/>
      <c r="BO515" s="157"/>
      <c r="BP515" s="157"/>
      <c r="BQ515" s="157"/>
      <c r="BR515" s="157"/>
    </row>
    <row r="516" spans="11:70">
      <c r="K516" s="157"/>
      <c r="L516" s="157"/>
      <c r="M516" s="157"/>
      <c r="N516" s="157"/>
      <c r="O516" s="157"/>
      <c r="P516" s="157"/>
      <c r="T516" s="157"/>
      <c r="U516" s="157"/>
      <c r="V516" s="157"/>
      <c r="W516" s="157"/>
      <c r="X516" s="157"/>
      <c r="Y516" s="157"/>
      <c r="AC516" s="157"/>
      <c r="AD516" s="157"/>
      <c r="AE516" s="157"/>
      <c r="AF516" s="157"/>
      <c r="AG516" s="157"/>
      <c r="AH516" s="157"/>
      <c r="AL516" s="157"/>
      <c r="AM516" s="157"/>
      <c r="AN516" s="157"/>
      <c r="AO516" s="157"/>
      <c r="AP516" s="157"/>
      <c r="AQ516" s="157"/>
      <c r="AU516" s="157"/>
      <c r="AV516" s="157"/>
      <c r="AW516" s="157"/>
      <c r="AX516" s="157"/>
      <c r="AY516" s="157"/>
      <c r="AZ516" s="157"/>
      <c r="BD516" s="157"/>
      <c r="BE516" s="157"/>
      <c r="BF516" s="157"/>
      <c r="BG516" s="157"/>
      <c r="BH516" s="157"/>
      <c r="BI516" s="157"/>
      <c r="BM516" s="157"/>
      <c r="BN516" s="157"/>
      <c r="BO516" s="157"/>
      <c r="BP516" s="157"/>
      <c r="BQ516" s="157"/>
      <c r="BR516" s="157"/>
    </row>
    <row r="517" spans="11:70">
      <c r="K517" s="157"/>
      <c r="L517" s="157"/>
      <c r="M517" s="157"/>
      <c r="N517" s="157"/>
      <c r="O517" s="157"/>
      <c r="P517" s="157"/>
      <c r="T517" s="157"/>
      <c r="U517" s="157"/>
      <c r="V517" s="157"/>
      <c r="W517" s="157"/>
      <c r="X517" s="157"/>
      <c r="Y517" s="157"/>
      <c r="AC517" s="157"/>
      <c r="AD517" s="157"/>
      <c r="AE517" s="157"/>
      <c r="AF517" s="157"/>
      <c r="AG517" s="157"/>
      <c r="AH517" s="157"/>
      <c r="AL517" s="157"/>
      <c r="AM517" s="157"/>
      <c r="AN517" s="157"/>
      <c r="AO517" s="157"/>
      <c r="AP517" s="157"/>
      <c r="AQ517" s="157"/>
      <c r="AU517" s="157"/>
      <c r="AV517" s="157"/>
      <c r="AW517" s="157"/>
      <c r="AX517" s="157"/>
      <c r="AY517" s="157"/>
      <c r="AZ517" s="157"/>
      <c r="BD517" s="157"/>
      <c r="BE517" s="157"/>
      <c r="BF517" s="157"/>
      <c r="BG517" s="157"/>
      <c r="BH517" s="157"/>
      <c r="BI517" s="157"/>
      <c r="BM517" s="157"/>
      <c r="BN517" s="157"/>
      <c r="BO517" s="157"/>
      <c r="BP517" s="157"/>
      <c r="BQ517" s="157"/>
      <c r="BR517" s="157"/>
    </row>
    <row r="518" spans="11:70">
      <c r="K518" s="157"/>
      <c r="L518" s="157"/>
      <c r="M518" s="157"/>
      <c r="N518" s="157"/>
      <c r="O518" s="157"/>
      <c r="P518" s="157"/>
      <c r="T518" s="157"/>
      <c r="U518" s="157"/>
      <c r="V518" s="157"/>
      <c r="W518" s="157"/>
      <c r="X518" s="157"/>
      <c r="Y518" s="157"/>
      <c r="AC518" s="157"/>
      <c r="AD518" s="157"/>
      <c r="AE518" s="157"/>
      <c r="AF518" s="157"/>
      <c r="AG518" s="157"/>
      <c r="AH518" s="157"/>
      <c r="AL518" s="157"/>
      <c r="AM518" s="157"/>
      <c r="AN518" s="157"/>
      <c r="AO518" s="157"/>
      <c r="AP518" s="157"/>
      <c r="AQ518" s="157"/>
      <c r="AU518" s="157"/>
      <c r="AV518" s="157"/>
      <c r="AW518" s="157"/>
      <c r="AX518" s="157"/>
      <c r="AY518" s="157"/>
      <c r="AZ518" s="157"/>
      <c r="BD518" s="157"/>
      <c r="BE518" s="157"/>
      <c r="BF518" s="157"/>
      <c r="BG518" s="157"/>
      <c r="BH518" s="157"/>
      <c r="BI518" s="157"/>
      <c r="BM518" s="157"/>
      <c r="BN518" s="157"/>
      <c r="BO518" s="157"/>
      <c r="BP518" s="157"/>
      <c r="BQ518" s="157"/>
      <c r="BR518" s="157"/>
    </row>
    <row r="519" spans="11:70">
      <c r="K519" s="158"/>
      <c r="L519" s="157"/>
      <c r="M519" s="157"/>
      <c r="N519" s="157"/>
      <c r="O519" s="157"/>
      <c r="P519" s="157"/>
      <c r="T519" s="157"/>
      <c r="U519" s="157"/>
      <c r="V519" s="157"/>
      <c r="W519" s="157"/>
      <c r="X519" s="157"/>
      <c r="Y519" s="157"/>
      <c r="AC519" s="157"/>
      <c r="AD519" s="157"/>
      <c r="AE519" s="157"/>
      <c r="AF519" s="157"/>
      <c r="AG519" s="157"/>
      <c r="AH519" s="157"/>
      <c r="AL519" s="157"/>
      <c r="AM519" s="157"/>
      <c r="AN519" s="157"/>
      <c r="AO519" s="157"/>
      <c r="AP519" s="157"/>
      <c r="AQ519" s="157"/>
      <c r="AU519" s="157"/>
      <c r="AV519" s="157"/>
      <c r="AW519" s="157"/>
      <c r="AX519" s="157"/>
      <c r="AY519" s="157"/>
      <c r="AZ519" s="157"/>
      <c r="BD519" s="157"/>
      <c r="BE519" s="157"/>
      <c r="BF519" s="157"/>
      <c r="BG519" s="157"/>
      <c r="BH519" s="157"/>
      <c r="BI519" s="157"/>
      <c r="BM519" s="157"/>
      <c r="BN519" s="157"/>
      <c r="BO519" s="157"/>
      <c r="BP519" s="157"/>
      <c r="BQ519" s="157"/>
      <c r="BR519" s="157"/>
    </row>
    <row r="520" spans="11:70">
      <c r="K520" s="157"/>
      <c r="L520" s="157"/>
      <c r="M520" s="157"/>
      <c r="N520" s="157"/>
      <c r="O520" s="157"/>
      <c r="P520" s="157"/>
      <c r="T520" s="157"/>
      <c r="U520" s="157"/>
      <c r="V520" s="157"/>
      <c r="W520" s="157"/>
      <c r="X520" s="157"/>
      <c r="Y520" s="157"/>
      <c r="AC520" s="157"/>
      <c r="AD520" s="157"/>
      <c r="AE520" s="157"/>
      <c r="AF520" s="157"/>
      <c r="AG520" s="157"/>
      <c r="AH520" s="157"/>
      <c r="AL520" s="157"/>
      <c r="AM520" s="157"/>
      <c r="AN520" s="157"/>
      <c r="AO520" s="157"/>
      <c r="AP520" s="157"/>
      <c r="AQ520" s="157"/>
      <c r="AU520" s="157"/>
      <c r="AV520" s="157"/>
      <c r="AW520" s="157"/>
      <c r="AX520" s="157"/>
      <c r="AY520" s="157"/>
      <c r="AZ520" s="157"/>
      <c r="BD520" s="157"/>
      <c r="BE520" s="157"/>
      <c r="BF520" s="157"/>
      <c r="BG520" s="157"/>
      <c r="BH520" s="157"/>
      <c r="BI520" s="157"/>
      <c r="BM520" s="157"/>
      <c r="BN520" s="157"/>
      <c r="BO520" s="157"/>
      <c r="BP520" s="157"/>
      <c r="BQ520" s="157"/>
      <c r="BR520" s="157"/>
    </row>
    <row r="521" spans="11:70">
      <c r="K521" s="157"/>
      <c r="L521" s="157"/>
      <c r="M521" s="157"/>
      <c r="N521" s="157"/>
      <c r="O521" s="157"/>
      <c r="P521" s="157"/>
      <c r="T521" s="157"/>
      <c r="U521" s="157"/>
      <c r="V521" s="157"/>
      <c r="W521" s="157"/>
      <c r="X521" s="157"/>
      <c r="Y521" s="157"/>
      <c r="AC521" s="157"/>
      <c r="AD521" s="157"/>
      <c r="AE521" s="157"/>
      <c r="AF521" s="157"/>
      <c r="AG521" s="157"/>
      <c r="AH521" s="157"/>
      <c r="AL521" s="157"/>
      <c r="AM521" s="157"/>
      <c r="AN521" s="157"/>
      <c r="AO521" s="157"/>
      <c r="AP521" s="157"/>
      <c r="AQ521" s="157"/>
      <c r="AU521" s="157"/>
      <c r="AV521" s="157"/>
      <c r="AW521" s="157"/>
      <c r="AX521" s="157"/>
      <c r="AY521" s="157"/>
      <c r="AZ521" s="157"/>
      <c r="BD521" s="157"/>
      <c r="BE521" s="157"/>
      <c r="BF521" s="157"/>
      <c r="BG521" s="157"/>
      <c r="BH521" s="157"/>
      <c r="BI521" s="157"/>
      <c r="BM521" s="157"/>
      <c r="BN521" s="157"/>
      <c r="BO521" s="157"/>
      <c r="BP521" s="157"/>
      <c r="BQ521" s="157"/>
      <c r="BR521" s="157"/>
    </row>
    <row r="522" spans="11:70">
      <c r="K522" s="157"/>
      <c r="L522" s="157"/>
      <c r="M522" s="157"/>
      <c r="N522" s="157"/>
      <c r="O522" s="157"/>
      <c r="P522" s="157"/>
      <c r="T522" s="157"/>
      <c r="U522" s="157"/>
      <c r="V522" s="157"/>
      <c r="W522" s="157"/>
      <c r="X522" s="157"/>
      <c r="Y522" s="157"/>
      <c r="AC522" s="157"/>
      <c r="AD522" s="157"/>
      <c r="AE522" s="157"/>
      <c r="AF522" s="157"/>
      <c r="AG522" s="157"/>
      <c r="AH522" s="157"/>
      <c r="AL522" s="157"/>
      <c r="AM522" s="157"/>
      <c r="AN522" s="157"/>
      <c r="AO522" s="157"/>
      <c r="AP522" s="157"/>
      <c r="AQ522" s="157"/>
      <c r="AU522" s="157"/>
      <c r="AV522" s="157"/>
      <c r="AW522" s="157"/>
      <c r="AX522" s="157"/>
      <c r="AY522" s="157"/>
      <c r="AZ522" s="157"/>
      <c r="BD522" s="157"/>
      <c r="BE522" s="157"/>
      <c r="BF522" s="157"/>
      <c r="BG522" s="157"/>
      <c r="BH522" s="157"/>
      <c r="BI522" s="157"/>
      <c r="BM522" s="157"/>
      <c r="BN522" s="157"/>
      <c r="BO522" s="157"/>
      <c r="BP522" s="157"/>
      <c r="BQ522" s="157"/>
      <c r="BR522" s="157"/>
    </row>
    <row r="523" spans="11:70">
      <c r="K523" s="158"/>
      <c r="L523" s="157"/>
      <c r="M523" s="157"/>
      <c r="N523" s="157"/>
      <c r="O523" s="157"/>
      <c r="P523" s="157"/>
      <c r="T523" s="157"/>
      <c r="U523" s="157"/>
      <c r="V523" s="157"/>
      <c r="W523" s="157"/>
      <c r="X523" s="157"/>
      <c r="Y523" s="157"/>
      <c r="AC523" s="157"/>
      <c r="AD523" s="157"/>
      <c r="AE523" s="157"/>
      <c r="AF523" s="157"/>
      <c r="AG523" s="157"/>
      <c r="AH523" s="157"/>
      <c r="AL523" s="157"/>
      <c r="AM523" s="157"/>
      <c r="AN523" s="157"/>
      <c r="AO523" s="157"/>
      <c r="AP523" s="157"/>
      <c r="AQ523" s="157"/>
      <c r="AU523" s="157"/>
      <c r="AV523" s="157"/>
      <c r="AW523" s="157"/>
      <c r="AX523" s="157"/>
      <c r="AY523" s="157"/>
      <c r="AZ523" s="157"/>
      <c r="BD523" s="157"/>
      <c r="BE523" s="157"/>
      <c r="BF523" s="157"/>
      <c r="BG523" s="157"/>
      <c r="BH523" s="157"/>
      <c r="BI523" s="157"/>
      <c r="BM523" s="157"/>
      <c r="BN523" s="157"/>
      <c r="BO523" s="157"/>
      <c r="BP523" s="157"/>
      <c r="BQ523" s="157"/>
      <c r="BR523" s="157"/>
    </row>
    <row r="524" spans="11:70">
      <c r="K524" s="157"/>
      <c r="L524" s="157"/>
      <c r="M524" s="157"/>
      <c r="N524" s="157"/>
      <c r="O524" s="157"/>
      <c r="P524" s="157"/>
      <c r="T524" s="157"/>
      <c r="U524" s="157"/>
      <c r="V524" s="157"/>
      <c r="W524" s="157"/>
      <c r="X524" s="157"/>
      <c r="Y524" s="157"/>
      <c r="AC524" s="157"/>
      <c r="AD524" s="157"/>
      <c r="AE524" s="157"/>
      <c r="AF524" s="157"/>
      <c r="AG524" s="157"/>
      <c r="AH524" s="157"/>
      <c r="AL524" s="157"/>
      <c r="AM524" s="157"/>
      <c r="AN524" s="157"/>
      <c r="AO524" s="157"/>
      <c r="AP524" s="157"/>
      <c r="AQ524" s="157"/>
      <c r="AU524" s="157"/>
      <c r="AV524" s="157"/>
      <c r="AW524" s="157"/>
      <c r="AX524" s="157"/>
      <c r="AY524" s="157"/>
      <c r="AZ524" s="157"/>
      <c r="BD524" s="157"/>
      <c r="BE524" s="157"/>
      <c r="BF524" s="157"/>
      <c r="BG524" s="157"/>
      <c r="BH524" s="157"/>
      <c r="BI524" s="157"/>
      <c r="BM524" s="157"/>
      <c r="BN524" s="157"/>
      <c r="BO524" s="157"/>
      <c r="BP524" s="157"/>
      <c r="BQ524" s="157"/>
      <c r="BR524" s="157"/>
    </row>
    <row r="525" spans="11:70">
      <c r="K525" s="157"/>
      <c r="L525" s="157"/>
      <c r="M525" s="157"/>
      <c r="N525" s="157"/>
      <c r="O525" s="157"/>
      <c r="P525" s="157"/>
      <c r="T525" s="157"/>
      <c r="U525" s="157"/>
      <c r="V525" s="157"/>
      <c r="W525" s="157"/>
      <c r="X525" s="157"/>
      <c r="Y525" s="157"/>
      <c r="AC525" s="157"/>
      <c r="AD525" s="157"/>
      <c r="AE525" s="157"/>
      <c r="AF525" s="157"/>
      <c r="AG525" s="157"/>
      <c r="AH525" s="157"/>
      <c r="AL525" s="157"/>
      <c r="AM525" s="157"/>
      <c r="AN525" s="157"/>
      <c r="AO525" s="157"/>
      <c r="AP525" s="157"/>
      <c r="AQ525" s="157"/>
      <c r="AU525" s="157"/>
      <c r="AV525" s="157"/>
      <c r="AW525" s="157"/>
      <c r="AX525" s="157"/>
      <c r="AY525" s="157"/>
      <c r="AZ525" s="157"/>
      <c r="BD525" s="157"/>
      <c r="BE525" s="157"/>
      <c r="BF525" s="157"/>
      <c r="BG525" s="157"/>
      <c r="BH525" s="157"/>
      <c r="BI525" s="157"/>
      <c r="BM525" s="157"/>
      <c r="BN525" s="157"/>
      <c r="BO525" s="157"/>
      <c r="BP525" s="157"/>
      <c r="BQ525" s="157"/>
      <c r="BR525" s="157"/>
    </row>
    <row r="526" spans="11:70">
      <c r="K526" s="157"/>
      <c r="L526" s="157"/>
      <c r="M526" s="157"/>
      <c r="N526" s="157"/>
      <c r="O526" s="157"/>
      <c r="P526" s="157"/>
      <c r="T526" s="157"/>
      <c r="U526" s="157"/>
      <c r="V526" s="157"/>
      <c r="W526" s="157"/>
      <c r="X526" s="157"/>
      <c r="Y526" s="157"/>
      <c r="AC526" s="157"/>
      <c r="AD526" s="157"/>
      <c r="AE526" s="157"/>
      <c r="AF526" s="157"/>
      <c r="AG526" s="157"/>
      <c r="AH526" s="157"/>
      <c r="AL526" s="157"/>
      <c r="AM526" s="157"/>
      <c r="AN526" s="157"/>
      <c r="AO526" s="157"/>
      <c r="AP526" s="157"/>
      <c r="AQ526" s="157"/>
      <c r="AU526" s="157"/>
      <c r="AV526" s="157"/>
      <c r="AW526" s="157"/>
      <c r="AX526" s="157"/>
      <c r="AY526" s="157"/>
      <c r="AZ526" s="157"/>
      <c r="BD526" s="157"/>
      <c r="BE526" s="157"/>
      <c r="BF526" s="157"/>
      <c r="BG526" s="157"/>
      <c r="BH526" s="157"/>
      <c r="BI526" s="157"/>
      <c r="BM526" s="157"/>
      <c r="BN526" s="157"/>
      <c r="BO526" s="157"/>
      <c r="BP526" s="157"/>
      <c r="BQ526" s="157"/>
      <c r="BR526" s="157"/>
    </row>
    <row r="527" spans="11:70">
      <c r="K527" s="158"/>
      <c r="L527" s="157"/>
      <c r="M527" s="157"/>
      <c r="N527" s="157"/>
      <c r="O527" s="157"/>
      <c r="P527" s="157"/>
      <c r="T527" s="157"/>
      <c r="U527" s="157"/>
      <c r="V527" s="157"/>
      <c r="W527" s="157"/>
      <c r="X527" s="157"/>
      <c r="Y527" s="157"/>
      <c r="AC527" s="157"/>
      <c r="AD527" s="157"/>
      <c r="AE527" s="157"/>
      <c r="AF527" s="157"/>
      <c r="AG527" s="157"/>
      <c r="AH527" s="157"/>
      <c r="AL527" s="157"/>
      <c r="AM527" s="157"/>
      <c r="AN527" s="157"/>
      <c r="AO527" s="157"/>
      <c r="AP527" s="157"/>
      <c r="AQ527" s="157"/>
      <c r="AU527" s="157"/>
      <c r="AV527" s="157"/>
      <c r="AW527" s="157"/>
      <c r="AX527" s="157"/>
      <c r="AY527" s="157"/>
      <c r="AZ527" s="157"/>
      <c r="BD527" s="157"/>
      <c r="BE527" s="157"/>
      <c r="BF527" s="157"/>
      <c r="BG527" s="157"/>
      <c r="BH527" s="157"/>
      <c r="BI527" s="157"/>
      <c r="BM527" s="157"/>
      <c r="BN527" s="157"/>
      <c r="BO527" s="157"/>
      <c r="BP527" s="157"/>
      <c r="BQ527" s="157"/>
      <c r="BR527" s="157"/>
    </row>
    <row r="528" spans="11:70">
      <c r="K528" s="157"/>
      <c r="L528" s="157"/>
      <c r="M528" s="157"/>
      <c r="N528" s="157"/>
      <c r="O528" s="157"/>
      <c r="P528" s="157"/>
      <c r="T528" s="157"/>
      <c r="U528" s="157"/>
      <c r="V528" s="157"/>
      <c r="W528" s="157"/>
      <c r="X528" s="157"/>
      <c r="Y528" s="157"/>
      <c r="AC528" s="157"/>
      <c r="AD528" s="157"/>
      <c r="AE528" s="157"/>
      <c r="AF528" s="157"/>
      <c r="AG528" s="157"/>
      <c r="AH528" s="157"/>
      <c r="AL528" s="157"/>
      <c r="AM528" s="157"/>
      <c r="AN528" s="157"/>
      <c r="AO528" s="157"/>
      <c r="AP528" s="157"/>
      <c r="AQ528" s="157"/>
      <c r="AU528" s="157"/>
      <c r="AV528" s="157"/>
      <c r="AW528" s="157"/>
      <c r="AX528" s="157"/>
      <c r="AY528" s="157"/>
      <c r="AZ528" s="157"/>
      <c r="BD528" s="157"/>
      <c r="BE528" s="157"/>
      <c r="BF528" s="157"/>
      <c r="BG528" s="157"/>
      <c r="BH528" s="157"/>
      <c r="BI528" s="157"/>
      <c r="BM528" s="157"/>
      <c r="BN528" s="157"/>
      <c r="BO528" s="157"/>
      <c r="BP528" s="157"/>
      <c r="BQ528" s="157"/>
      <c r="BR528" s="157"/>
    </row>
    <row r="529" spans="11:70">
      <c r="K529" s="157"/>
      <c r="L529" s="157"/>
      <c r="M529" s="157"/>
      <c r="N529" s="157"/>
      <c r="O529" s="157"/>
      <c r="P529" s="157"/>
      <c r="T529" s="157"/>
      <c r="U529" s="157"/>
      <c r="V529" s="157"/>
      <c r="W529" s="157"/>
      <c r="X529" s="157"/>
      <c r="Y529" s="157"/>
      <c r="AC529" s="157"/>
      <c r="AD529" s="157"/>
      <c r="AE529" s="157"/>
      <c r="AF529" s="157"/>
      <c r="AG529" s="157"/>
      <c r="AH529" s="157"/>
      <c r="AL529" s="157"/>
      <c r="AM529" s="157"/>
      <c r="AN529" s="157"/>
      <c r="AO529" s="157"/>
      <c r="AP529" s="157"/>
      <c r="AQ529" s="157"/>
      <c r="AU529" s="157"/>
      <c r="AV529" s="157"/>
      <c r="AW529" s="157"/>
      <c r="AX529" s="157"/>
      <c r="AY529" s="157"/>
      <c r="AZ529" s="157"/>
      <c r="BD529" s="157"/>
      <c r="BE529" s="157"/>
      <c r="BF529" s="157"/>
      <c r="BG529" s="157"/>
      <c r="BH529" s="157"/>
      <c r="BI529" s="157"/>
      <c r="BM529" s="157"/>
      <c r="BN529" s="157"/>
      <c r="BO529" s="157"/>
      <c r="BP529" s="157"/>
      <c r="BQ529" s="157"/>
      <c r="BR529" s="157"/>
    </row>
    <row r="530" spans="11:70">
      <c r="K530" s="157"/>
      <c r="L530" s="157"/>
      <c r="M530" s="157"/>
      <c r="N530" s="157"/>
      <c r="O530" s="157"/>
      <c r="P530" s="157"/>
      <c r="T530" s="157"/>
      <c r="U530" s="157"/>
      <c r="V530" s="157"/>
      <c r="W530" s="157"/>
      <c r="X530" s="157"/>
      <c r="Y530" s="157"/>
      <c r="AC530" s="157"/>
      <c r="AD530" s="157"/>
      <c r="AE530" s="157"/>
      <c r="AF530" s="157"/>
      <c r="AG530" s="157"/>
      <c r="AH530" s="157"/>
      <c r="AL530" s="157"/>
      <c r="AM530" s="157"/>
      <c r="AN530" s="157"/>
      <c r="AO530" s="157"/>
      <c r="AP530" s="157"/>
      <c r="AQ530" s="157"/>
      <c r="AU530" s="157"/>
      <c r="AV530" s="157"/>
      <c r="AW530" s="157"/>
      <c r="AX530" s="157"/>
      <c r="AY530" s="157"/>
      <c r="AZ530" s="157"/>
      <c r="BD530" s="157"/>
      <c r="BE530" s="157"/>
      <c r="BF530" s="157"/>
      <c r="BG530" s="157"/>
      <c r="BH530" s="157"/>
      <c r="BI530" s="157"/>
      <c r="BM530" s="157"/>
      <c r="BN530" s="157"/>
      <c r="BO530" s="157"/>
      <c r="BP530" s="157"/>
      <c r="BQ530" s="157"/>
      <c r="BR530" s="157"/>
    </row>
    <row r="531" spans="11:70">
      <c r="K531" s="158"/>
      <c r="L531" s="157"/>
      <c r="M531" s="157"/>
      <c r="N531" s="157"/>
      <c r="O531" s="157"/>
      <c r="P531" s="157"/>
      <c r="T531" s="157"/>
      <c r="U531" s="157"/>
      <c r="V531" s="157"/>
      <c r="W531" s="157"/>
      <c r="X531" s="157"/>
      <c r="Y531" s="157"/>
      <c r="AC531" s="157"/>
      <c r="AD531" s="157"/>
      <c r="AE531" s="157"/>
      <c r="AF531" s="157"/>
      <c r="AG531" s="157"/>
      <c r="AH531" s="157"/>
      <c r="AL531" s="157"/>
      <c r="AM531" s="157"/>
      <c r="AN531" s="157"/>
      <c r="AO531" s="157"/>
      <c r="AP531" s="157"/>
      <c r="AQ531" s="157"/>
      <c r="AU531" s="157"/>
      <c r="AV531" s="157"/>
      <c r="AW531" s="157"/>
      <c r="AX531" s="157"/>
      <c r="AY531" s="157"/>
      <c r="AZ531" s="157"/>
      <c r="BD531" s="157"/>
      <c r="BE531" s="157"/>
      <c r="BF531" s="157"/>
      <c r="BG531" s="157"/>
      <c r="BH531" s="157"/>
      <c r="BI531" s="157"/>
      <c r="BM531" s="157"/>
      <c r="BN531" s="157"/>
      <c r="BO531" s="157"/>
      <c r="BP531" s="157"/>
      <c r="BQ531" s="157"/>
      <c r="BR531" s="157"/>
    </row>
    <row r="532" spans="11:70">
      <c r="K532" s="157"/>
      <c r="L532" s="157"/>
      <c r="M532" s="157"/>
      <c r="N532" s="157"/>
      <c r="O532" s="157"/>
      <c r="P532" s="157"/>
      <c r="T532" s="157"/>
      <c r="U532" s="157"/>
      <c r="V532" s="157"/>
      <c r="W532" s="157"/>
      <c r="X532" s="157"/>
      <c r="Y532" s="157"/>
      <c r="AC532" s="157"/>
      <c r="AD532" s="157"/>
      <c r="AE532" s="157"/>
      <c r="AF532" s="157"/>
      <c r="AG532" s="157"/>
      <c r="AH532" s="157"/>
      <c r="AL532" s="157"/>
      <c r="AM532" s="157"/>
      <c r="AN532" s="157"/>
      <c r="AO532" s="157"/>
      <c r="AP532" s="157"/>
      <c r="AQ532" s="157"/>
      <c r="AU532" s="157"/>
      <c r="AV532" s="157"/>
      <c r="AW532" s="157"/>
      <c r="AX532" s="157"/>
      <c r="AY532" s="157"/>
      <c r="AZ532" s="157"/>
      <c r="BD532" s="157"/>
      <c r="BE532" s="157"/>
      <c r="BF532" s="157"/>
      <c r="BG532" s="157"/>
      <c r="BH532" s="157"/>
      <c r="BI532" s="157"/>
      <c r="BM532" s="157"/>
      <c r="BN532" s="157"/>
      <c r="BO532" s="157"/>
      <c r="BP532" s="157"/>
      <c r="BQ532" s="157"/>
      <c r="BR532" s="157"/>
    </row>
    <row r="533" spans="11:70">
      <c r="K533" s="157"/>
      <c r="L533" s="157"/>
      <c r="M533" s="157"/>
      <c r="N533" s="157"/>
      <c r="O533" s="157"/>
      <c r="P533" s="157"/>
      <c r="T533" s="157"/>
      <c r="U533" s="157"/>
      <c r="V533" s="157"/>
      <c r="W533" s="157"/>
      <c r="X533" s="157"/>
      <c r="Y533" s="157"/>
      <c r="AC533" s="157"/>
      <c r="AD533" s="157"/>
      <c r="AE533" s="157"/>
      <c r="AF533" s="157"/>
      <c r="AG533" s="157"/>
      <c r="AH533" s="157"/>
      <c r="AL533" s="157"/>
      <c r="AM533" s="157"/>
      <c r="AN533" s="157"/>
      <c r="AO533" s="157"/>
      <c r="AP533" s="157"/>
      <c r="AQ533" s="157"/>
      <c r="AU533" s="157"/>
      <c r="AV533" s="157"/>
      <c r="AW533" s="157"/>
      <c r="AX533" s="157"/>
      <c r="AY533" s="157"/>
      <c r="AZ533" s="157"/>
      <c r="BD533" s="157"/>
      <c r="BE533" s="157"/>
      <c r="BF533" s="157"/>
      <c r="BG533" s="157"/>
      <c r="BH533" s="157"/>
      <c r="BI533" s="157"/>
      <c r="BM533" s="157"/>
      <c r="BN533" s="157"/>
      <c r="BO533" s="157"/>
      <c r="BP533" s="157"/>
      <c r="BQ533" s="157"/>
      <c r="BR533" s="157"/>
    </row>
    <row r="534" spans="11:70">
      <c r="K534" s="157"/>
      <c r="L534" s="157"/>
      <c r="M534" s="157"/>
      <c r="N534" s="157"/>
      <c r="O534" s="157"/>
      <c r="P534" s="157"/>
      <c r="T534" s="157"/>
      <c r="U534" s="157"/>
      <c r="V534" s="157"/>
      <c r="W534" s="157"/>
      <c r="X534" s="157"/>
      <c r="Y534" s="157"/>
      <c r="AC534" s="157"/>
      <c r="AD534" s="157"/>
      <c r="AE534" s="157"/>
      <c r="AF534" s="157"/>
      <c r="AG534" s="157"/>
      <c r="AH534" s="157"/>
      <c r="AL534" s="157"/>
      <c r="AM534" s="157"/>
      <c r="AN534" s="157"/>
      <c r="AO534" s="157"/>
      <c r="AP534" s="157"/>
      <c r="AQ534" s="157"/>
      <c r="AU534" s="157"/>
      <c r="AV534" s="157"/>
      <c r="AW534" s="157"/>
      <c r="AX534" s="157"/>
      <c r="AY534" s="157"/>
      <c r="AZ534" s="157"/>
      <c r="BD534" s="157"/>
      <c r="BE534" s="157"/>
      <c r="BF534" s="157"/>
      <c r="BG534" s="157"/>
      <c r="BH534" s="157"/>
      <c r="BI534" s="157"/>
      <c r="BM534" s="157"/>
      <c r="BN534" s="157"/>
      <c r="BO534" s="157"/>
      <c r="BP534" s="157"/>
      <c r="BQ534" s="157"/>
      <c r="BR534" s="157"/>
    </row>
    <row r="535" spans="11:70">
      <c r="K535" s="158"/>
      <c r="L535" s="157"/>
      <c r="M535" s="157"/>
      <c r="N535" s="157"/>
      <c r="O535" s="157"/>
      <c r="P535" s="157"/>
      <c r="T535" s="157"/>
      <c r="U535" s="157"/>
      <c r="V535" s="157"/>
      <c r="W535" s="157"/>
      <c r="X535" s="157"/>
      <c r="Y535" s="157"/>
      <c r="AC535" s="157"/>
      <c r="AD535" s="157"/>
      <c r="AE535" s="157"/>
      <c r="AF535" s="157"/>
      <c r="AG535" s="157"/>
      <c r="AH535" s="157"/>
      <c r="AL535" s="157"/>
      <c r="AM535" s="157"/>
      <c r="AN535" s="157"/>
      <c r="AO535" s="157"/>
      <c r="AP535" s="157"/>
      <c r="AQ535" s="157"/>
      <c r="AU535" s="157"/>
      <c r="AV535" s="157"/>
      <c r="AW535" s="157"/>
      <c r="AX535" s="157"/>
      <c r="AY535" s="157"/>
      <c r="AZ535" s="157"/>
      <c r="BD535" s="157"/>
      <c r="BE535" s="157"/>
      <c r="BF535" s="157"/>
      <c r="BG535" s="157"/>
      <c r="BH535" s="157"/>
      <c r="BI535" s="157"/>
      <c r="BM535" s="157"/>
      <c r="BN535" s="157"/>
      <c r="BO535" s="157"/>
      <c r="BP535" s="157"/>
      <c r="BQ535" s="157"/>
      <c r="BR535" s="157"/>
    </row>
    <row r="536" spans="11:70">
      <c r="K536" s="157"/>
      <c r="L536" s="157"/>
      <c r="M536" s="157"/>
      <c r="N536" s="157"/>
      <c r="O536" s="157"/>
      <c r="P536" s="157"/>
      <c r="T536" s="157"/>
      <c r="U536" s="157"/>
      <c r="V536" s="157"/>
      <c r="W536" s="157"/>
      <c r="X536" s="157"/>
      <c r="Y536" s="157"/>
      <c r="AC536" s="157"/>
      <c r="AD536" s="157"/>
      <c r="AE536" s="157"/>
      <c r="AF536" s="157"/>
      <c r="AG536" s="157"/>
      <c r="AH536" s="157"/>
      <c r="AL536" s="157"/>
      <c r="AM536" s="157"/>
      <c r="AN536" s="157"/>
      <c r="AO536" s="157"/>
      <c r="AP536" s="157"/>
      <c r="AQ536" s="157"/>
      <c r="AU536" s="157"/>
      <c r="AV536" s="157"/>
      <c r="AW536" s="157"/>
      <c r="AX536" s="157"/>
      <c r="AY536" s="157"/>
      <c r="AZ536" s="157"/>
      <c r="BD536" s="157"/>
      <c r="BE536" s="157"/>
      <c r="BF536" s="157"/>
      <c r="BG536" s="157"/>
      <c r="BH536" s="157"/>
      <c r="BI536" s="157"/>
      <c r="BM536" s="157"/>
      <c r="BN536" s="157"/>
      <c r="BO536" s="157"/>
      <c r="BP536" s="157"/>
      <c r="BQ536" s="157"/>
      <c r="BR536" s="157"/>
    </row>
    <row r="537" spans="11:70">
      <c r="K537" s="157"/>
      <c r="L537" s="157"/>
      <c r="M537" s="157"/>
      <c r="N537" s="157"/>
      <c r="O537" s="157"/>
      <c r="P537" s="157"/>
      <c r="T537" s="157"/>
      <c r="U537" s="157"/>
      <c r="V537" s="157"/>
      <c r="W537" s="157"/>
      <c r="X537" s="157"/>
      <c r="Y537" s="157"/>
      <c r="AC537" s="157"/>
      <c r="AD537" s="157"/>
      <c r="AE537" s="157"/>
      <c r="AF537" s="157"/>
      <c r="AG537" s="157"/>
      <c r="AH537" s="157"/>
      <c r="AL537" s="157"/>
      <c r="AM537" s="157"/>
      <c r="AN537" s="157"/>
      <c r="AO537" s="157"/>
      <c r="AP537" s="157"/>
      <c r="AQ537" s="157"/>
      <c r="AU537" s="157"/>
      <c r="AV537" s="157"/>
      <c r="AW537" s="157"/>
      <c r="AX537" s="157"/>
      <c r="AY537" s="157"/>
      <c r="AZ537" s="157"/>
      <c r="BD537" s="157"/>
      <c r="BE537" s="157"/>
      <c r="BF537" s="157"/>
      <c r="BG537" s="157"/>
      <c r="BH537" s="157"/>
      <c r="BI537" s="157"/>
      <c r="BM537" s="157"/>
      <c r="BN537" s="157"/>
      <c r="BO537" s="157"/>
      <c r="BP537" s="157"/>
      <c r="BQ537" s="157"/>
      <c r="BR537" s="157"/>
    </row>
    <row r="538" spans="11:70">
      <c r="K538" s="157"/>
      <c r="L538" s="157"/>
      <c r="M538" s="157"/>
      <c r="N538" s="157"/>
      <c r="O538" s="157"/>
      <c r="P538" s="157"/>
      <c r="T538" s="157"/>
      <c r="U538" s="157"/>
      <c r="V538" s="157"/>
      <c r="W538" s="157"/>
      <c r="X538" s="157"/>
      <c r="Y538" s="157"/>
      <c r="AC538" s="157"/>
      <c r="AD538" s="157"/>
      <c r="AE538" s="157"/>
      <c r="AF538" s="157"/>
      <c r="AG538" s="157"/>
      <c r="AH538" s="157"/>
      <c r="AL538" s="157"/>
      <c r="AM538" s="157"/>
      <c r="AN538" s="157"/>
      <c r="AO538" s="157"/>
      <c r="AP538" s="157"/>
      <c r="AQ538" s="157"/>
      <c r="AU538" s="157"/>
      <c r="AV538" s="157"/>
      <c r="AW538" s="157"/>
      <c r="AX538" s="157"/>
      <c r="AY538" s="157"/>
      <c r="AZ538" s="157"/>
      <c r="BD538" s="157"/>
      <c r="BE538" s="157"/>
      <c r="BF538" s="157"/>
      <c r="BG538" s="157"/>
      <c r="BH538" s="157"/>
      <c r="BI538" s="157"/>
      <c r="BM538" s="157"/>
      <c r="BN538" s="157"/>
      <c r="BO538" s="157"/>
      <c r="BP538" s="157"/>
      <c r="BQ538" s="157"/>
      <c r="BR538" s="157"/>
    </row>
    <row r="539" spans="11:70">
      <c r="K539" s="158"/>
      <c r="L539" s="157"/>
      <c r="M539" s="157"/>
      <c r="N539" s="157"/>
      <c r="O539" s="157"/>
      <c r="P539" s="157"/>
      <c r="T539" s="157"/>
      <c r="U539" s="157"/>
      <c r="V539" s="157"/>
      <c r="W539" s="157"/>
      <c r="X539" s="157"/>
      <c r="Y539" s="157"/>
      <c r="AC539" s="157"/>
      <c r="AD539" s="157"/>
      <c r="AE539" s="157"/>
      <c r="AF539" s="157"/>
      <c r="AG539" s="157"/>
      <c r="AH539" s="157"/>
      <c r="AL539" s="157"/>
      <c r="AM539" s="157"/>
      <c r="AN539" s="157"/>
      <c r="AO539" s="157"/>
      <c r="AP539" s="157"/>
      <c r="AQ539" s="157"/>
      <c r="AU539" s="157"/>
      <c r="AV539" s="157"/>
      <c r="AW539" s="157"/>
      <c r="AX539" s="157"/>
      <c r="AY539" s="157"/>
      <c r="AZ539" s="157"/>
      <c r="BD539" s="157"/>
      <c r="BE539" s="157"/>
      <c r="BF539" s="157"/>
      <c r="BG539" s="157"/>
      <c r="BH539" s="157"/>
      <c r="BI539" s="157"/>
      <c r="BM539" s="157"/>
      <c r="BN539" s="157"/>
      <c r="BO539" s="157"/>
      <c r="BP539" s="157"/>
      <c r="BQ539" s="157"/>
      <c r="BR539" s="157"/>
    </row>
    <row r="540" spans="11:70">
      <c r="K540" s="157"/>
      <c r="L540" s="157"/>
      <c r="M540" s="157"/>
      <c r="N540" s="157"/>
      <c r="O540" s="157"/>
      <c r="P540" s="157"/>
      <c r="T540" s="157"/>
      <c r="U540" s="157"/>
      <c r="V540" s="157"/>
      <c r="W540" s="157"/>
      <c r="X540" s="157"/>
      <c r="Y540" s="157"/>
      <c r="AC540" s="157"/>
      <c r="AD540" s="157"/>
      <c r="AE540" s="157"/>
      <c r="AF540" s="157"/>
      <c r="AG540" s="157"/>
      <c r="AH540" s="157"/>
      <c r="AL540" s="157"/>
      <c r="AM540" s="157"/>
      <c r="AN540" s="157"/>
      <c r="AO540" s="157"/>
      <c r="AP540" s="157"/>
      <c r="AQ540" s="157"/>
      <c r="AU540" s="157"/>
      <c r="AV540" s="157"/>
      <c r="AW540" s="157"/>
      <c r="AX540" s="157"/>
      <c r="AY540" s="157"/>
      <c r="AZ540" s="157"/>
      <c r="BD540" s="157"/>
      <c r="BE540" s="157"/>
      <c r="BF540" s="157"/>
      <c r="BG540" s="157"/>
      <c r="BH540" s="157"/>
      <c r="BI540" s="157"/>
      <c r="BM540" s="157"/>
      <c r="BN540" s="157"/>
      <c r="BO540" s="157"/>
      <c r="BP540" s="157"/>
      <c r="BQ540" s="157"/>
      <c r="BR540" s="157"/>
    </row>
    <row r="541" spans="11:70">
      <c r="K541" s="157"/>
      <c r="L541" s="157"/>
      <c r="M541" s="157"/>
      <c r="N541" s="157"/>
      <c r="O541" s="157"/>
      <c r="P541" s="157"/>
      <c r="T541" s="157"/>
      <c r="U541" s="157"/>
      <c r="V541" s="157"/>
      <c r="W541" s="157"/>
      <c r="X541" s="157"/>
      <c r="Y541" s="157"/>
      <c r="AC541" s="157"/>
      <c r="AD541" s="157"/>
      <c r="AE541" s="157"/>
      <c r="AF541" s="157"/>
      <c r="AG541" s="157"/>
      <c r="AH541" s="157"/>
      <c r="AL541" s="157"/>
      <c r="AM541" s="157"/>
      <c r="AN541" s="157"/>
      <c r="AO541" s="157"/>
      <c r="AP541" s="157"/>
      <c r="AQ541" s="157"/>
      <c r="AU541" s="157"/>
      <c r="AV541" s="157"/>
      <c r="AW541" s="157"/>
      <c r="AX541" s="157"/>
      <c r="AY541" s="157"/>
      <c r="AZ541" s="157"/>
      <c r="BD541" s="157"/>
      <c r="BE541" s="157"/>
      <c r="BF541" s="157"/>
      <c r="BG541" s="157"/>
      <c r="BH541" s="157"/>
      <c r="BI541" s="157"/>
      <c r="BM541" s="157"/>
      <c r="BN541" s="157"/>
      <c r="BO541" s="157"/>
      <c r="BP541" s="157"/>
      <c r="BQ541" s="157"/>
      <c r="BR541" s="157"/>
    </row>
    <row r="542" spans="11:70">
      <c r="K542" s="157"/>
      <c r="L542" s="157"/>
      <c r="M542" s="157"/>
      <c r="N542" s="157"/>
      <c r="O542" s="157"/>
      <c r="P542" s="157"/>
      <c r="T542" s="157"/>
      <c r="U542" s="157"/>
      <c r="V542" s="157"/>
      <c r="W542" s="157"/>
      <c r="X542" s="157"/>
      <c r="Y542" s="157"/>
      <c r="AC542" s="157"/>
      <c r="AD542" s="157"/>
      <c r="AE542" s="157"/>
      <c r="AF542" s="157"/>
      <c r="AG542" s="157"/>
      <c r="AH542" s="157"/>
      <c r="AL542" s="157"/>
      <c r="AM542" s="157"/>
      <c r="AN542" s="157"/>
      <c r="AO542" s="157"/>
      <c r="AP542" s="157"/>
      <c r="AQ542" s="157"/>
      <c r="AU542" s="157"/>
      <c r="AV542" s="157"/>
      <c r="AW542" s="157"/>
      <c r="AX542" s="157"/>
      <c r="AY542" s="157"/>
      <c r="AZ542" s="157"/>
      <c r="BD542" s="157"/>
      <c r="BE542" s="157"/>
      <c r="BF542" s="157"/>
      <c r="BG542" s="157"/>
      <c r="BH542" s="157"/>
      <c r="BI542" s="157"/>
      <c r="BM542" s="157"/>
      <c r="BN542" s="157"/>
      <c r="BO542" s="157"/>
      <c r="BP542" s="157"/>
      <c r="BQ542" s="157"/>
      <c r="BR542" s="157"/>
    </row>
    <row r="543" spans="11:70">
      <c r="K543" s="158"/>
      <c r="L543" s="157"/>
      <c r="M543" s="157"/>
      <c r="N543" s="157"/>
      <c r="O543" s="157"/>
      <c r="P543" s="157"/>
      <c r="T543" s="157"/>
      <c r="U543" s="157"/>
      <c r="V543" s="157"/>
      <c r="W543" s="157"/>
      <c r="X543" s="157"/>
      <c r="Y543" s="157"/>
      <c r="AC543" s="157"/>
      <c r="AD543" s="157"/>
      <c r="AE543" s="157"/>
      <c r="AF543" s="157"/>
      <c r="AG543" s="157"/>
      <c r="AH543" s="157"/>
      <c r="AL543" s="157"/>
      <c r="AM543" s="157"/>
      <c r="AN543" s="157"/>
      <c r="AO543" s="157"/>
      <c r="AP543" s="157"/>
      <c r="AQ543" s="157"/>
      <c r="AU543" s="157"/>
      <c r="AV543" s="157"/>
      <c r="AW543" s="157"/>
      <c r="AX543" s="157"/>
      <c r="AY543" s="157"/>
      <c r="AZ543" s="157"/>
      <c r="BD543" s="157"/>
      <c r="BE543" s="157"/>
      <c r="BF543" s="157"/>
      <c r="BG543" s="157"/>
      <c r="BH543" s="157"/>
      <c r="BI543" s="157"/>
      <c r="BM543" s="157"/>
      <c r="BN543" s="157"/>
      <c r="BO543" s="157"/>
      <c r="BP543" s="157"/>
      <c r="BQ543" s="157"/>
      <c r="BR543" s="157"/>
    </row>
    <row r="544" spans="11:70">
      <c r="K544" s="157"/>
      <c r="L544" s="157"/>
      <c r="M544" s="157"/>
      <c r="N544" s="157"/>
      <c r="O544" s="157"/>
      <c r="P544" s="157"/>
      <c r="T544" s="157"/>
      <c r="U544" s="157"/>
      <c r="V544" s="157"/>
      <c r="W544" s="157"/>
      <c r="X544" s="157"/>
      <c r="Y544" s="157"/>
      <c r="AC544" s="157"/>
      <c r="AD544" s="157"/>
      <c r="AE544" s="157"/>
      <c r="AF544" s="157"/>
      <c r="AG544" s="157"/>
      <c r="AH544" s="157"/>
      <c r="AL544" s="157"/>
      <c r="AM544" s="157"/>
      <c r="AN544" s="157"/>
      <c r="AO544" s="157"/>
      <c r="AP544" s="157"/>
      <c r="AQ544" s="157"/>
      <c r="AU544" s="157"/>
      <c r="AV544" s="157"/>
      <c r="AW544" s="157"/>
      <c r="AX544" s="157"/>
      <c r="AY544" s="157"/>
      <c r="AZ544" s="157"/>
      <c r="BD544" s="157"/>
      <c r="BE544" s="157"/>
      <c r="BF544" s="157"/>
      <c r="BG544" s="157"/>
      <c r="BH544" s="157"/>
      <c r="BI544" s="157"/>
      <c r="BM544" s="157"/>
      <c r="BN544" s="157"/>
      <c r="BO544" s="157"/>
      <c r="BP544" s="157"/>
      <c r="BQ544" s="157"/>
      <c r="BR544" s="157"/>
    </row>
    <row r="545" spans="11:70">
      <c r="K545" s="157"/>
      <c r="L545" s="157"/>
      <c r="M545" s="157"/>
      <c r="N545" s="157"/>
      <c r="O545" s="157"/>
      <c r="P545" s="157"/>
      <c r="T545" s="157"/>
      <c r="U545" s="157"/>
      <c r="V545" s="157"/>
      <c r="W545" s="157"/>
      <c r="X545" s="157"/>
      <c r="Y545" s="157"/>
      <c r="AC545" s="157"/>
      <c r="AD545" s="157"/>
      <c r="AE545" s="157"/>
      <c r="AF545" s="157"/>
      <c r="AG545" s="157"/>
      <c r="AH545" s="157"/>
      <c r="AL545" s="157"/>
      <c r="AM545" s="157"/>
      <c r="AN545" s="157"/>
      <c r="AO545" s="157"/>
      <c r="AP545" s="157"/>
      <c r="AQ545" s="157"/>
      <c r="AU545" s="157"/>
      <c r="AV545" s="157"/>
      <c r="AW545" s="157"/>
      <c r="AX545" s="157"/>
      <c r="AY545" s="157"/>
      <c r="AZ545" s="157"/>
      <c r="BD545" s="157"/>
      <c r="BE545" s="157"/>
      <c r="BF545" s="157"/>
      <c r="BG545" s="157"/>
      <c r="BH545" s="157"/>
      <c r="BI545" s="157"/>
      <c r="BM545" s="157"/>
      <c r="BN545" s="157"/>
      <c r="BO545" s="157"/>
      <c r="BP545" s="157"/>
      <c r="BQ545" s="157"/>
      <c r="BR545" s="157"/>
    </row>
    <row r="546" spans="11:70">
      <c r="K546" s="157"/>
      <c r="L546" s="157"/>
      <c r="M546" s="157"/>
      <c r="N546" s="157"/>
      <c r="O546" s="157"/>
      <c r="P546" s="157"/>
      <c r="T546" s="157"/>
      <c r="U546" s="157"/>
      <c r="V546" s="157"/>
      <c r="W546" s="157"/>
      <c r="X546" s="157"/>
      <c r="Y546" s="157"/>
      <c r="AC546" s="157"/>
      <c r="AD546" s="157"/>
      <c r="AE546" s="157"/>
      <c r="AF546" s="157"/>
      <c r="AG546" s="157"/>
      <c r="AH546" s="157"/>
      <c r="AL546" s="157"/>
      <c r="AM546" s="157"/>
      <c r="AN546" s="157"/>
      <c r="AO546" s="157"/>
      <c r="AP546" s="157"/>
      <c r="AQ546" s="157"/>
      <c r="AU546" s="157"/>
      <c r="AV546" s="157"/>
      <c r="AW546" s="157"/>
      <c r="AX546" s="157"/>
      <c r="AY546" s="157"/>
      <c r="AZ546" s="157"/>
      <c r="BD546" s="157"/>
      <c r="BE546" s="157"/>
      <c r="BF546" s="157"/>
      <c r="BG546" s="157"/>
      <c r="BH546" s="157"/>
      <c r="BI546" s="157"/>
      <c r="BM546" s="157"/>
      <c r="BN546" s="157"/>
      <c r="BO546" s="157"/>
      <c r="BP546" s="157"/>
      <c r="BQ546" s="157"/>
      <c r="BR546" s="157"/>
    </row>
    <row r="547" spans="11:70">
      <c r="K547" s="158"/>
      <c r="L547" s="157"/>
      <c r="M547" s="157"/>
      <c r="N547" s="157"/>
      <c r="O547" s="157"/>
      <c r="P547" s="157"/>
      <c r="T547" s="157"/>
      <c r="U547" s="157"/>
      <c r="V547" s="157"/>
      <c r="W547" s="157"/>
      <c r="X547" s="157"/>
      <c r="Y547" s="157"/>
      <c r="AC547" s="157"/>
      <c r="AD547" s="157"/>
      <c r="AE547" s="157"/>
      <c r="AF547" s="157"/>
      <c r="AG547" s="157"/>
      <c r="AH547" s="157"/>
      <c r="AL547" s="157"/>
      <c r="AM547" s="157"/>
      <c r="AN547" s="157"/>
      <c r="AO547" s="157"/>
      <c r="AP547" s="157"/>
      <c r="AQ547" s="157"/>
      <c r="AU547" s="157"/>
      <c r="AV547" s="157"/>
      <c r="AW547" s="157"/>
      <c r="AX547" s="157"/>
      <c r="AY547" s="157"/>
      <c r="AZ547" s="157"/>
      <c r="BD547" s="157"/>
      <c r="BE547" s="157"/>
      <c r="BF547" s="157"/>
      <c r="BG547" s="157"/>
      <c r="BH547" s="157"/>
      <c r="BI547" s="157"/>
      <c r="BM547" s="157"/>
      <c r="BN547" s="157"/>
      <c r="BO547" s="157"/>
      <c r="BP547" s="157"/>
      <c r="BQ547" s="157"/>
      <c r="BR547" s="157"/>
    </row>
    <row r="548" spans="11:70">
      <c r="K548" s="157"/>
      <c r="L548" s="157"/>
      <c r="M548" s="157"/>
      <c r="N548" s="157"/>
      <c r="O548" s="157"/>
      <c r="P548" s="157"/>
      <c r="T548" s="157"/>
      <c r="U548" s="157"/>
      <c r="V548" s="157"/>
      <c r="W548" s="157"/>
      <c r="X548" s="157"/>
      <c r="Y548" s="157"/>
      <c r="AC548" s="157"/>
      <c r="AD548" s="157"/>
      <c r="AE548" s="157"/>
      <c r="AF548" s="157"/>
      <c r="AG548" s="157"/>
      <c r="AH548" s="157"/>
      <c r="AL548" s="157"/>
      <c r="AM548" s="157"/>
      <c r="AN548" s="157"/>
      <c r="AO548" s="157"/>
      <c r="AP548" s="157"/>
      <c r="AQ548" s="157"/>
      <c r="AU548" s="157"/>
      <c r="AV548" s="157"/>
      <c r="AW548" s="157"/>
      <c r="AX548" s="157"/>
      <c r="AY548" s="157"/>
      <c r="AZ548" s="157"/>
      <c r="BD548" s="157"/>
      <c r="BE548" s="157"/>
      <c r="BF548" s="157"/>
      <c r="BG548" s="157"/>
      <c r="BH548" s="157"/>
      <c r="BI548" s="157"/>
      <c r="BM548" s="157"/>
      <c r="BN548" s="157"/>
      <c r="BO548" s="157"/>
      <c r="BP548" s="157"/>
      <c r="BQ548" s="157"/>
      <c r="BR548" s="157"/>
    </row>
    <row r="549" spans="11:70">
      <c r="K549" s="157"/>
      <c r="L549" s="157"/>
      <c r="M549" s="157"/>
      <c r="N549" s="157"/>
      <c r="O549" s="157"/>
      <c r="P549" s="157"/>
      <c r="T549" s="157"/>
      <c r="U549" s="157"/>
      <c r="V549" s="157"/>
      <c r="W549" s="157"/>
      <c r="X549" s="157"/>
      <c r="Y549" s="157"/>
      <c r="AC549" s="157"/>
      <c r="AD549" s="157"/>
      <c r="AE549" s="157"/>
      <c r="AF549" s="157"/>
      <c r="AG549" s="157"/>
      <c r="AH549" s="157"/>
      <c r="AL549" s="157"/>
      <c r="AM549" s="157"/>
      <c r="AN549" s="157"/>
      <c r="AO549" s="157"/>
      <c r="AP549" s="157"/>
      <c r="AQ549" s="157"/>
      <c r="AU549" s="157"/>
      <c r="AV549" s="157"/>
      <c r="AW549" s="157"/>
      <c r="AX549" s="157"/>
      <c r="AY549" s="157"/>
      <c r="AZ549" s="157"/>
      <c r="BD549" s="157"/>
      <c r="BE549" s="157"/>
      <c r="BF549" s="157"/>
      <c r="BG549" s="157"/>
      <c r="BH549" s="157"/>
      <c r="BI549" s="157"/>
      <c r="BM549" s="157"/>
      <c r="BN549" s="157"/>
      <c r="BO549" s="157"/>
      <c r="BP549" s="157"/>
      <c r="BQ549" s="157"/>
      <c r="BR549" s="157"/>
    </row>
    <row r="550" spans="11:70">
      <c r="K550" s="157"/>
      <c r="L550" s="157"/>
      <c r="M550" s="157"/>
      <c r="N550" s="157"/>
      <c r="O550" s="157"/>
      <c r="P550" s="157"/>
      <c r="T550" s="157"/>
      <c r="U550" s="157"/>
      <c r="V550" s="157"/>
      <c r="W550" s="157"/>
      <c r="X550" s="157"/>
      <c r="Y550" s="157"/>
      <c r="AC550" s="157"/>
      <c r="AD550" s="157"/>
      <c r="AE550" s="157"/>
      <c r="AF550" s="157"/>
      <c r="AG550" s="157"/>
      <c r="AH550" s="157"/>
      <c r="AL550" s="157"/>
      <c r="AM550" s="157"/>
      <c r="AN550" s="157"/>
      <c r="AO550" s="157"/>
      <c r="AP550" s="157"/>
      <c r="AQ550" s="157"/>
      <c r="AU550" s="157"/>
      <c r="AV550" s="157"/>
      <c r="AW550" s="157"/>
      <c r="AX550" s="157"/>
      <c r="AY550" s="157"/>
      <c r="AZ550" s="157"/>
      <c r="BD550" s="157"/>
      <c r="BE550" s="157"/>
      <c r="BF550" s="157"/>
      <c r="BG550" s="157"/>
      <c r="BH550" s="157"/>
      <c r="BI550" s="157"/>
      <c r="BM550" s="157"/>
      <c r="BN550" s="157"/>
      <c r="BO550" s="157"/>
      <c r="BP550" s="157"/>
      <c r="BQ550" s="157"/>
      <c r="BR550" s="157"/>
    </row>
    <row r="551" spans="11:70">
      <c r="K551" s="158"/>
      <c r="L551" s="157"/>
      <c r="M551" s="157"/>
      <c r="N551" s="157"/>
      <c r="O551" s="157"/>
      <c r="P551" s="157"/>
      <c r="T551" s="157"/>
      <c r="U551" s="157"/>
      <c r="V551" s="157"/>
      <c r="W551" s="157"/>
      <c r="X551" s="157"/>
      <c r="Y551" s="157"/>
      <c r="AC551" s="157"/>
      <c r="AD551" s="157"/>
      <c r="AE551" s="157"/>
      <c r="AF551" s="157"/>
      <c r="AG551" s="157"/>
      <c r="AH551" s="157"/>
      <c r="AL551" s="157"/>
      <c r="AM551" s="157"/>
      <c r="AN551" s="157"/>
      <c r="AO551" s="157"/>
      <c r="AP551" s="157"/>
      <c r="AQ551" s="157"/>
      <c r="AU551" s="157"/>
      <c r="AV551" s="157"/>
      <c r="AW551" s="157"/>
      <c r="AX551" s="157"/>
      <c r="AY551" s="157"/>
      <c r="AZ551" s="157"/>
      <c r="BD551" s="157"/>
      <c r="BE551" s="157"/>
      <c r="BF551" s="157"/>
      <c r="BG551" s="157"/>
      <c r="BH551" s="157"/>
      <c r="BI551" s="157"/>
      <c r="BM551" s="157"/>
      <c r="BN551" s="157"/>
      <c r="BO551" s="157"/>
      <c r="BP551" s="157"/>
      <c r="BQ551" s="157"/>
      <c r="BR551" s="157"/>
    </row>
    <row r="552" spans="11:70">
      <c r="K552" s="157"/>
      <c r="L552" s="157"/>
      <c r="M552" s="157"/>
      <c r="N552" s="157"/>
      <c r="O552" s="157"/>
      <c r="P552" s="157"/>
      <c r="T552" s="157"/>
      <c r="U552" s="157"/>
      <c r="V552" s="157"/>
      <c r="W552" s="157"/>
      <c r="X552" s="157"/>
      <c r="Y552" s="157"/>
      <c r="AC552" s="157"/>
      <c r="AD552" s="157"/>
      <c r="AE552" s="157"/>
      <c r="AF552" s="157"/>
      <c r="AG552" s="157"/>
      <c r="AH552" s="157"/>
      <c r="AL552" s="157"/>
      <c r="AM552" s="157"/>
      <c r="AN552" s="157"/>
      <c r="AO552" s="157"/>
      <c r="AP552" s="157"/>
      <c r="AQ552" s="157"/>
      <c r="AU552" s="157"/>
      <c r="AV552" s="157"/>
      <c r="AW552" s="157"/>
      <c r="AX552" s="157"/>
      <c r="AY552" s="157"/>
      <c r="AZ552" s="157"/>
      <c r="BD552" s="157"/>
      <c r="BE552" s="157"/>
      <c r="BF552" s="157"/>
      <c r="BG552" s="157"/>
      <c r="BH552" s="157"/>
      <c r="BI552" s="157"/>
      <c r="BM552" s="157"/>
      <c r="BN552" s="157"/>
      <c r="BO552" s="157"/>
      <c r="BP552" s="157"/>
      <c r="BQ552" s="157"/>
      <c r="BR552" s="157"/>
    </row>
    <row r="553" spans="11:70">
      <c r="K553" s="157"/>
      <c r="L553" s="157"/>
      <c r="M553" s="157"/>
      <c r="N553" s="157"/>
      <c r="O553" s="157"/>
      <c r="P553" s="157"/>
      <c r="T553" s="157"/>
      <c r="U553" s="157"/>
      <c r="V553" s="157"/>
      <c r="W553" s="157"/>
      <c r="X553" s="157"/>
      <c r="Y553" s="157"/>
      <c r="AC553" s="157"/>
      <c r="AD553" s="157"/>
      <c r="AE553" s="157"/>
      <c r="AF553" s="157"/>
      <c r="AG553" s="157"/>
      <c r="AH553" s="157"/>
      <c r="AL553" s="157"/>
      <c r="AM553" s="157"/>
      <c r="AN553" s="157"/>
      <c r="AO553" s="157"/>
      <c r="AP553" s="157"/>
      <c r="AQ553" s="157"/>
      <c r="AU553" s="157"/>
      <c r="AV553" s="157"/>
      <c r="AW553" s="157"/>
      <c r="AX553" s="157"/>
      <c r="AY553" s="157"/>
      <c r="AZ553" s="157"/>
      <c r="BD553" s="157"/>
      <c r="BE553" s="157"/>
      <c r="BF553" s="157"/>
      <c r="BG553" s="157"/>
      <c r="BH553" s="157"/>
      <c r="BI553" s="157"/>
      <c r="BM553" s="157"/>
      <c r="BN553" s="157"/>
      <c r="BO553" s="157"/>
      <c r="BP553" s="157"/>
      <c r="BQ553" s="157"/>
      <c r="BR553" s="157"/>
    </row>
    <row r="554" spans="11:70">
      <c r="K554" s="157"/>
      <c r="L554" s="157"/>
      <c r="M554" s="157"/>
      <c r="N554" s="157"/>
      <c r="O554" s="157"/>
      <c r="P554" s="157"/>
      <c r="T554" s="157"/>
      <c r="U554" s="157"/>
      <c r="V554" s="157"/>
      <c r="W554" s="157"/>
      <c r="X554" s="157"/>
      <c r="Y554" s="157"/>
      <c r="AC554" s="157"/>
      <c r="AD554" s="157"/>
      <c r="AE554" s="157"/>
      <c r="AF554" s="157"/>
      <c r="AG554" s="157"/>
      <c r="AH554" s="157"/>
      <c r="AL554" s="157"/>
      <c r="AM554" s="157"/>
      <c r="AN554" s="157"/>
      <c r="AO554" s="157"/>
      <c r="AP554" s="157"/>
      <c r="AQ554" s="157"/>
      <c r="AU554" s="157"/>
      <c r="AV554" s="157"/>
      <c r="AW554" s="157"/>
      <c r="AX554" s="157"/>
      <c r="AY554" s="157"/>
      <c r="AZ554" s="157"/>
      <c r="BD554" s="157"/>
      <c r="BE554" s="157"/>
      <c r="BF554" s="157"/>
      <c r="BG554" s="157"/>
      <c r="BH554" s="157"/>
      <c r="BI554" s="157"/>
      <c r="BM554" s="157"/>
      <c r="BN554" s="157"/>
      <c r="BO554" s="157"/>
      <c r="BP554" s="157"/>
      <c r="BQ554" s="157"/>
      <c r="BR554" s="157"/>
    </row>
    <row r="555" spans="11:70">
      <c r="K555" s="158"/>
      <c r="L555" s="157"/>
      <c r="M555" s="157"/>
      <c r="N555" s="157"/>
      <c r="O555" s="157"/>
      <c r="P555" s="157"/>
      <c r="T555" s="157"/>
      <c r="U555" s="157"/>
      <c r="V555" s="157"/>
      <c r="W555" s="157"/>
      <c r="X555" s="157"/>
      <c r="Y555" s="157"/>
      <c r="AC555" s="157"/>
      <c r="AD555" s="157"/>
      <c r="AE555" s="157"/>
      <c r="AF555" s="157"/>
      <c r="AG555" s="157"/>
      <c r="AH555" s="157"/>
      <c r="AL555" s="157"/>
      <c r="AM555" s="157"/>
      <c r="AN555" s="157"/>
      <c r="AO555" s="157"/>
      <c r="AP555" s="157"/>
      <c r="AQ555" s="157"/>
      <c r="AU555" s="157"/>
      <c r="AV555" s="157"/>
      <c r="AW555" s="157"/>
      <c r="AX555" s="157"/>
      <c r="AY555" s="157"/>
      <c r="AZ555" s="157"/>
      <c r="BD555" s="157"/>
      <c r="BE555" s="157"/>
      <c r="BF555" s="157"/>
      <c r="BG555" s="157"/>
      <c r="BH555" s="157"/>
      <c r="BI555" s="157"/>
      <c r="BM555" s="157"/>
      <c r="BN555" s="157"/>
      <c r="BO555" s="157"/>
      <c r="BP555" s="157"/>
      <c r="BQ555" s="157"/>
      <c r="BR555" s="157"/>
    </row>
    <row r="556" spans="11:70">
      <c r="K556" s="157"/>
      <c r="L556" s="157"/>
      <c r="M556" s="157"/>
      <c r="N556" s="157"/>
      <c r="O556" s="157"/>
      <c r="P556" s="157"/>
      <c r="T556" s="157"/>
      <c r="U556" s="157"/>
      <c r="V556" s="157"/>
      <c r="W556" s="157"/>
      <c r="X556" s="157"/>
      <c r="Y556" s="157"/>
      <c r="AC556" s="157"/>
      <c r="AD556" s="157"/>
      <c r="AE556" s="157"/>
      <c r="AF556" s="157"/>
      <c r="AG556" s="157"/>
      <c r="AH556" s="157"/>
      <c r="AL556" s="157"/>
      <c r="AM556" s="157"/>
      <c r="AN556" s="157"/>
      <c r="AO556" s="157"/>
      <c r="AP556" s="157"/>
      <c r="AQ556" s="157"/>
      <c r="AU556" s="157"/>
      <c r="AV556" s="157"/>
      <c r="AW556" s="157"/>
      <c r="AX556" s="157"/>
      <c r="AY556" s="157"/>
      <c r="AZ556" s="157"/>
      <c r="BD556" s="157"/>
      <c r="BE556" s="157"/>
      <c r="BF556" s="157"/>
      <c r="BG556" s="157"/>
      <c r="BH556" s="157"/>
      <c r="BI556" s="157"/>
      <c r="BM556" s="157"/>
      <c r="BN556" s="157"/>
      <c r="BO556" s="157"/>
      <c r="BP556" s="157"/>
      <c r="BQ556" s="157"/>
      <c r="BR556" s="157"/>
    </row>
    <row r="557" spans="11:70">
      <c r="K557" s="157"/>
      <c r="L557" s="157"/>
      <c r="M557" s="157"/>
      <c r="N557" s="157"/>
      <c r="O557" s="157"/>
      <c r="P557" s="157"/>
      <c r="T557" s="157"/>
      <c r="U557" s="157"/>
      <c r="V557" s="157"/>
      <c r="W557" s="157"/>
      <c r="X557" s="157"/>
      <c r="Y557" s="157"/>
      <c r="AC557" s="157"/>
      <c r="AD557" s="157"/>
      <c r="AE557" s="157"/>
      <c r="AF557" s="157"/>
      <c r="AG557" s="157"/>
      <c r="AH557" s="157"/>
      <c r="AL557" s="157"/>
      <c r="AM557" s="157"/>
      <c r="AN557" s="157"/>
      <c r="AO557" s="157"/>
      <c r="AP557" s="157"/>
      <c r="AQ557" s="157"/>
      <c r="AU557" s="157"/>
      <c r="AV557" s="157"/>
      <c r="AW557" s="157"/>
      <c r="AX557" s="157"/>
      <c r="AY557" s="157"/>
      <c r="AZ557" s="157"/>
      <c r="BD557" s="157"/>
      <c r="BE557" s="157"/>
      <c r="BF557" s="157"/>
      <c r="BG557" s="157"/>
      <c r="BH557" s="157"/>
      <c r="BI557" s="157"/>
      <c r="BM557" s="157"/>
      <c r="BN557" s="157"/>
      <c r="BO557" s="157"/>
      <c r="BP557" s="157"/>
      <c r="BQ557" s="157"/>
      <c r="BR557" s="157"/>
    </row>
    <row r="558" spans="11:70">
      <c r="K558" s="157"/>
      <c r="L558" s="157"/>
      <c r="M558" s="157"/>
      <c r="N558" s="157"/>
      <c r="O558" s="157"/>
      <c r="P558" s="157"/>
      <c r="T558" s="157"/>
      <c r="U558" s="157"/>
      <c r="V558" s="157"/>
      <c r="W558" s="157"/>
      <c r="X558" s="157"/>
      <c r="Y558" s="157"/>
      <c r="AC558" s="157"/>
      <c r="AD558" s="157"/>
      <c r="AE558" s="157"/>
      <c r="AF558" s="157"/>
      <c r="AG558" s="157"/>
      <c r="AH558" s="157"/>
      <c r="AL558" s="157"/>
      <c r="AM558" s="157"/>
      <c r="AN558" s="157"/>
      <c r="AO558" s="157"/>
      <c r="AP558" s="157"/>
      <c r="AQ558" s="157"/>
      <c r="AU558" s="157"/>
      <c r="AV558" s="157"/>
      <c r="AW558" s="157"/>
      <c r="AX558" s="157"/>
      <c r="AY558" s="157"/>
      <c r="AZ558" s="157"/>
      <c r="BD558" s="157"/>
      <c r="BE558" s="157"/>
      <c r="BF558" s="157"/>
      <c r="BG558" s="157"/>
      <c r="BH558" s="157"/>
      <c r="BI558" s="157"/>
      <c r="BM558" s="157"/>
      <c r="BN558" s="157"/>
      <c r="BO558" s="157"/>
      <c r="BP558" s="157"/>
      <c r="BQ558" s="157"/>
      <c r="BR558" s="157"/>
    </row>
    <row r="559" spans="11:70">
      <c r="K559" s="158"/>
      <c r="L559" s="157"/>
      <c r="M559" s="157"/>
      <c r="N559" s="157"/>
      <c r="O559" s="157"/>
      <c r="P559" s="157"/>
      <c r="T559" s="157"/>
      <c r="U559" s="157"/>
      <c r="V559" s="157"/>
      <c r="W559" s="157"/>
      <c r="X559" s="157"/>
      <c r="Y559" s="157"/>
      <c r="AC559" s="157"/>
      <c r="AD559" s="157"/>
      <c r="AE559" s="157"/>
      <c r="AF559" s="157"/>
      <c r="AG559" s="157"/>
      <c r="AH559" s="157"/>
      <c r="AL559" s="157"/>
      <c r="AM559" s="157"/>
      <c r="AN559" s="157"/>
      <c r="AO559" s="157"/>
      <c r="AP559" s="157"/>
      <c r="AQ559" s="157"/>
      <c r="AU559" s="157"/>
      <c r="AV559" s="157"/>
      <c r="AW559" s="157"/>
      <c r="AX559" s="157"/>
      <c r="AY559" s="157"/>
      <c r="AZ559" s="157"/>
      <c r="BD559" s="157"/>
      <c r="BE559" s="157"/>
      <c r="BF559" s="157"/>
      <c r="BG559" s="157"/>
      <c r="BH559" s="157"/>
      <c r="BI559" s="157"/>
      <c r="BM559" s="157"/>
      <c r="BN559" s="157"/>
      <c r="BO559" s="157"/>
      <c r="BP559" s="157"/>
      <c r="BQ559" s="157"/>
      <c r="BR559" s="157"/>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A140"/>
  <sheetViews>
    <sheetView zoomScale="53" zoomScaleNormal="53" workbookViewId="0">
      <selection activeCell="C12" sqref="C12"/>
    </sheetView>
  </sheetViews>
  <sheetFormatPr defaultColWidth="9" defaultRowHeight="12.5"/>
  <cols>
    <col min="1" max="1" width="8.7265625"/>
    <col min="2" max="3" width="44.1796875" customWidth="1"/>
    <col min="4" max="4" width="34" customWidth="1"/>
    <col min="5" max="5" width="17.453125" customWidth="1"/>
    <col min="6" max="6" width="48" customWidth="1"/>
    <col min="7" max="7" width="27.26953125" customWidth="1"/>
    <col min="8" max="8" width="17" customWidth="1"/>
    <col min="9" max="14" width="8.7265625"/>
    <col min="16" max="16" width="27.453125" customWidth="1"/>
    <col min="18" max="18" width="27.453125" customWidth="1"/>
    <col min="20" max="20" width="46" customWidth="1"/>
  </cols>
  <sheetData>
    <row r="1" spans="1:27" ht="23.5">
      <c r="A1" s="351" t="s">
        <v>557</v>
      </c>
      <c r="D1" s="106"/>
      <c r="E1" s="106"/>
      <c r="F1" s="107" t="s">
        <v>424</v>
      </c>
      <c r="G1" s="106"/>
      <c r="H1" s="106"/>
      <c r="I1" s="106"/>
      <c r="J1" s="106"/>
      <c r="K1" s="106"/>
      <c r="L1" s="106"/>
      <c r="M1" s="106"/>
      <c r="R1" s="33"/>
      <c r="S1" s="33"/>
      <c r="T1" s="34" t="s">
        <v>425</v>
      </c>
      <c r="U1" s="33"/>
      <c r="V1" s="117" t="s">
        <v>426</v>
      </c>
      <c r="W1" s="33"/>
      <c r="X1" s="33"/>
      <c r="Y1" s="33"/>
      <c r="Z1" s="33"/>
      <c r="AA1" s="33"/>
    </row>
    <row r="2" spans="1:27" ht="14.5">
      <c r="D2" s="108" t="s">
        <v>11</v>
      </c>
      <c r="E2" s="108" t="s">
        <v>188</v>
      </c>
      <c r="F2" s="108" t="s">
        <v>189</v>
      </c>
      <c r="G2" s="109" t="s">
        <v>190</v>
      </c>
      <c r="H2" s="109" t="s">
        <v>191</v>
      </c>
      <c r="I2" s="109" t="s">
        <v>192</v>
      </c>
      <c r="J2" s="109" t="s">
        <v>193</v>
      </c>
      <c r="K2" s="109" t="s">
        <v>194</v>
      </c>
      <c r="L2" s="109" t="s">
        <v>195</v>
      </c>
      <c r="M2" s="109" t="s">
        <v>196</v>
      </c>
      <c r="R2" s="35" t="s">
        <v>11</v>
      </c>
      <c r="S2" s="35" t="s">
        <v>188</v>
      </c>
      <c r="T2" s="35" t="s">
        <v>189</v>
      </c>
      <c r="U2" t="s">
        <v>190</v>
      </c>
      <c r="V2" t="s">
        <v>191</v>
      </c>
      <c r="W2" t="s">
        <v>192</v>
      </c>
      <c r="X2" t="s">
        <v>193</v>
      </c>
      <c r="Y2" t="s">
        <v>194</v>
      </c>
      <c r="Z2" t="s">
        <v>195</v>
      </c>
      <c r="AA2" t="s">
        <v>196</v>
      </c>
    </row>
    <row r="3" spans="1:27">
      <c r="B3" s="36" t="s">
        <v>427</v>
      </c>
      <c r="C3" s="36"/>
      <c r="D3" s="110" t="s">
        <v>428</v>
      </c>
      <c r="E3" s="110" t="s">
        <v>69</v>
      </c>
      <c r="F3" s="110" t="s">
        <v>31</v>
      </c>
      <c r="G3" s="109">
        <f>attached_CoolingStock!W15</f>
        <v>194</v>
      </c>
      <c r="H3" s="109">
        <f>attached_CoolingStock!AU15</f>
        <v>980.9</v>
      </c>
      <c r="I3" s="109">
        <f>attached_CoolingStock!BS15</f>
        <v>479.1</v>
      </c>
      <c r="J3" s="109">
        <f>attached_CoolingStock!CQ15</f>
        <v>82.1</v>
      </c>
      <c r="K3" s="109">
        <f>attached_CoolingStock!DO15</f>
        <v>130.4</v>
      </c>
      <c r="L3" s="109">
        <f>attached_CoolingStock!EM15</f>
        <v>180.8</v>
      </c>
      <c r="M3" s="109">
        <f>attached_CoolingStock!FK15</f>
        <v>392.2</v>
      </c>
      <c r="R3" s="36" t="s">
        <v>428</v>
      </c>
      <c r="S3" s="36" t="s">
        <v>69</v>
      </c>
      <c r="T3" s="36" t="s">
        <v>31</v>
      </c>
      <c r="U3">
        <f>attached_HousingStock!W21/100</f>
        <v>0.68708955999999999</v>
      </c>
      <c r="V3">
        <f>attached_HousingStock!AU21/100</f>
        <v>0.43659379999999998</v>
      </c>
      <c r="W3">
        <f>attached_HousingStock!BS21/100</f>
        <v>0.54420382</v>
      </c>
      <c r="X3">
        <f>attached_HousingStock!CQ21/100</f>
        <v>0.65278267000000001</v>
      </c>
      <c r="Y3">
        <f>attached_HousingStock!DO21/100</f>
        <v>0.69881245999999997</v>
      </c>
      <c r="Z3">
        <f>attached_HousingStock!EM21/100</f>
        <v>0.59384022999999997</v>
      </c>
      <c r="AA3">
        <f>attached_HousingStock!FK21/100</f>
        <v>0.47315422000000001</v>
      </c>
    </row>
    <row r="4" spans="1:27">
      <c r="D4" s="110" t="s">
        <v>429</v>
      </c>
      <c r="E4" s="110" t="s">
        <v>69</v>
      </c>
      <c r="F4" s="110" t="s">
        <v>31</v>
      </c>
      <c r="G4" s="109">
        <f>attached_CoolingStock!W16</f>
        <v>77.8</v>
      </c>
      <c r="H4" s="109">
        <f>attached_CoolingStock!AU16</f>
        <v>518.70000000000005</v>
      </c>
      <c r="I4" s="109">
        <f>attached_CoolingStock!BS16</f>
        <v>4028.5</v>
      </c>
      <c r="J4" s="109">
        <f>attached_CoolingStock!CQ16</f>
        <v>387.1</v>
      </c>
      <c r="K4" s="109">
        <f>attached_CoolingStock!DO16</f>
        <v>320.39999999999998</v>
      </c>
      <c r="L4" s="109">
        <f>attached_CoolingStock!EM16</f>
        <v>325.5</v>
      </c>
      <c r="M4" s="109">
        <f>attached_CoolingStock!FK16</f>
        <v>246.3</v>
      </c>
      <c r="R4" s="36" t="s">
        <v>429</v>
      </c>
      <c r="S4" s="36" t="s">
        <v>69</v>
      </c>
      <c r="T4" s="36" t="s">
        <v>31</v>
      </c>
      <c r="U4">
        <f>U3</f>
        <v>0.68708955999999999</v>
      </c>
      <c r="V4">
        <f t="shared" ref="V4:AA4" si="0">V3</f>
        <v>0.43659379999999998</v>
      </c>
      <c r="W4">
        <f t="shared" si="0"/>
        <v>0.54420382</v>
      </c>
      <c r="X4">
        <f t="shared" si="0"/>
        <v>0.65278267000000001</v>
      </c>
      <c r="Y4">
        <f t="shared" si="0"/>
        <v>0.69881245999999997</v>
      </c>
      <c r="Z4">
        <f t="shared" si="0"/>
        <v>0.59384022999999997</v>
      </c>
      <c r="AA4">
        <f t="shared" si="0"/>
        <v>0.47315422000000001</v>
      </c>
    </row>
    <row r="5" spans="1:27">
      <c r="D5" s="110" t="s">
        <v>430</v>
      </c>
      <c r="E5" s="110" t="s">
        <v>69</v>
      </c>
      <c r="F5" s="110" t="s">
        <v>33</v>
      </c>
      <c r="G5" s="109">
        <f>G3</f>
        <v>194</v>
      </c>
      <c r="H5" s="109">
        <f>H3</f>
        <v>980.9</v>
      </c>
      <c r="I5" s="109">
        <f t="shared" ref="I5:M5" si="1">I3</f>
        <v>479.1</v>
      </c>
      <c r="J5" s="109">
        <f t="shared" si="1"/>
        <v>82.1</v>
      </c>
      <c r="K5" s="109">
        <f t="shared" si="1"/>
        <v>130.4</v>
      </c>
      <c r="L5" s="109">
        <f t="shared" si="1"/>
        <v>180.8</v>
      </c>
      <c r="M5" s="109">
        <f t="shared" si="1"/>
        <v>392.2</v>
      </c>
      <c r="R5" s="36" t="s">
        <v>430</v>
      </c>
      <c r="S5" s="36" t="s">
        <v>69</v>
      </c>
      <c r="T5" s="36" t="s">
        <v>33</v>
      </c>
      <c r="U5">
        <f>attached_HousingStock!W22/100</f>
        <v>7.8017719999999999E-2</v>
      </c>
      <c r="V5">
        <f>attached_HousingStock!AU22/100</f>
        <v>8.3749390000000007E-2</v>
      </c>
      <c r="W5">
        <f>attached_HousingStock!BS22/100</f>
        <v>0.15700239999999999</v>
      </c>
      <c r="X5">
        <f>attached_HousingStock!CQ22/100</f>
        <v>7.5102329999999995E-2</v>
      </c>
      <c r="Y5">
        <f>attached_HousingStock!DO22/100</f>
        <v>7.5979870000000005E-2</v>
      </c>
      <c r="Z5">
        <f>attached_HousingStock!EM22/100</f>
        <v>0.1440835</v>
      </c>
      <c r="AA5">
        <f>attached_HousingStock!FK22/100</f>
        <v>0.12498263</v>
      </c>
    </row>
    <row r="6" spans="1:27">
      <c r="D6" s="110" t="s">
        <v>431</v>
      </c>
      <c r="E6" s="110" t="s">
        <v>69</v>
      </c>
      <c r="F6" s="110" t="s">
        <v>33</v>
      </c>
      <c r="G6" s="109">
        <f>G4</f>
        <v>77.8</v>
      </c>
      <c r="H6" s="109">
        <f>H4</f>
        <v>518.70000000000005</v>
      </c>
      <c r="I6" s="109">
        <f t="shared" ref="I6:M6" si="2">I4</f>
        <v>4028.5</v>
      </c>
      <c r="J6" s="109">
        <f t="shared" si="2"/>
        <v>387.1</v>
      </c>
      <c r="K6" s="109">
        <f t="shared" si="2"/>
        <v>320.39999999999998</v>
      </c>
      <c r="L6" s="109">
        <f t="shared" si="2"/>
        <v>325.5</v>
      </c>
      <c r="M6" s="109">
        <f t="shared" si="2"/>
        <v>246.3</v>
      </c>
      <c r="R6" s="36" t="s">
        <v>431</v>
      </c>
      <c r="S6" s="36" t="s">
        <v>69</v>
      </c>
      <c r="T6" s="36" t="s">
        <v>33</v>
      </c>
      <c r="U6">
        <f>U5</f>
        <v>7.8017719999999999E-2</v>
      </c>
      <c r="V6">
        <f t="shared" ref="V6:AA6" si="3">V5</f>
        <v>8.3749390000000007E-2</v>
      </c>
      <c r="W6">
        <f t="shared" si="3"/>
        <v>0.15700239999999999</v>
      </c>
      <c r="X6">
        <f t="shared" si="3"/>
        <v>7.5102329999999995E-2</v>
      </c>
      <c r="Y6">
        <f t="shared" si="3"/>
        <v>7.5979870000000005E-2</v>
      </c>
      <c r="Z6">
        <f t="shared" si="3"/>
        <v>0.1440835</v>
      </c>
      <c r="AA6">
        <f t="shared" si="3"/>
        <v>0.12498263</v>
      </c>
    </row>
    <row r="7" spans="1:27">
      <c r="D7" s="110" t="s">
        <v>432</v>
      </c>
      <c r="E7" s="110" t="s">
        <v>69</v>
      </c>
      <c r="F7" s="110" t="s">
        <v>35</v>
      </c>
      <c r="G7" s="109">
        <f>G3</f>
        <v>194</v>
      </c>
      <c r="H7" s="109">
        <f>H3</f>
        <v>980.9</v>
      </c>
      <c r="I7" s="109">
        <f t="shared" ref="I7:M7" si="4">I3</f>
        <v>479.1</v>
      </c>
      <c r="J7" s="109">
        <f t="shared" si="4"/>
        <v>82.1</v>
      </c>
      <c r="K7" s="109">
        <f t="shared" si="4"/>
        <v>130.4</v>
      </c>
      <c r="L7" s="109">
        <f t="shared" si="4"/>
        <v>180.8</v>
      </c>
      <c r="M7" s="109">
        <f t="shared" si="4"/>
        <v>392.2</v>
      </c>
      <c r="R7" s="36" t="s">
        <v>432</v>
      </c>
      <c r="S7" s="36" t="s">
        <v>69</v>
      </c>
      <c r="T7" s="36" t="s">
        <v>35</v>
      </c>
      <c r="U7">
        <f>attached_HousingStock!W23/100</f>
        <v>0.19824543</v>
      </c>
      <c r="V7">
        <f>attached_HousingStock!AU23/100</f>
        <v>0.46820792999999999</v>
      </c>
      <c r="W7">
        <f>attached_HousingStock!BS23/100</f>
        <v>0.29420731999999999</v>
      </c>
      <c r="X7">
        <f>attached_HousingStock!CQ23/100</f>
        <v>0.25056414999999999</v>
      </c>
      <c r="Y7">
        <f>attached_HousingStock!DO23/100</f>
        <v>0.19821479</v>
      </c>
      <c r="Z7">
        <f>attached_HousingStock!EM23/100</f>
        <v>0.22380059999999999</v>
      </c>
      <c r="AA7">
        <f>attached_HousingStock!FK23/100</f>
        <v>0.36574095000000001</v>
      </c>
    </row>
    <row r="8" spans="1:27">
      <c r="D8" s="110" t="s">
        <v>433</v>
      </c>
      <c r="E8" s="110" t="s">
        <v>69</v>
      </c>
      <c r="F8" s="110" t="s">
        <v>35</v>
      </c>
      <c r="G8" s="109">
        <f>G4</f>
        <v>77.8</v>
      </c>
      <c r="H8" s="109">
        <f>H4</f>
        <v>518.70000000000005</v>
      </c>
      <c r="I8" s="109">
        <f t="shared" ref="I8:M8" si="5">I4</f>
        <v>4028.5</v>
      </c>
      <c r="J8" s="109">
        <f t="shared" si="5"/>
        <v>387.1</v>
      </c>
      <c r="K8" s="109">
        <f t="shared" si="5"/>
        <v>320.39999999999998</v>
      </c>
      <c r="L8" s="109">
        <f t="shared" si="5"/>
        <v>325.5</v>
      </c>
      <c r="M8" s="109">
        <f t="shared" si="5"/>
        <v>246.3</v>
      </c>
      <c r="R8" s="36" t="s">
        <v>432</v>
      </c>
      <c r="S8" s="36" t="s">
        <v>69</v>
      </c>
      <c r="T8" s="36" t="s">
        <v>35</v>
      </c>
      <c r="U8">
        <f>U7</f>
        <v>0.19824543</v>
      </c>
      <c r="V8">
        <f t="shared" ref="V8:AA8" si="6">V7</f>
        <v>0.46820792999999999</v>
      </c>
      <c r="W8">
        <f t="shared" si="6"/>
        <v>0.29420731999999999</v>
      </c>
      <c r="X8">
        <f t="shared" si="6"/>
        <v>0.25056414999999999</v>
      </c>
      <c r="Y8">
        <f t="shared" si="6"/>
        <v>0.19821479</v>
      </c>
      <c r="Z8">
        <f t="shared" si="6"/>
        <v>0.22380059999999999</v>
      </c>
      <c r="AA8">
        <f t="shared" si="6"/>
        <v>0.36574095000000001</v>
      </c>
    </row>
    <row r="9" spans="1:27">
      <c r="D9" s="110" t="s">
        <v>434</v>
      </c>
      <c r="E9" s="110" t="s">
        <v>69</v>
      </c>
      <c r="F9" s="110" t="s">
        <v>37</v>
      </c>
      <c r="G9" s="109">
        <f>G3</f>
        <v>194</v>
      </c>
      <c r="H9" s="109">
        <f>H3</f>
        <v>980.9</v>
      </c>
      <c r="I9" s="109">
        <f t="shared" ref="I9:M9" si="7">I3</f>
        <v>479.1</v>
      </c>
      <c r="J9" s="109">
        <f t="shared" si="7"/>
        <v>82.1</v>
      </c>
      <c r="K9" s="109">
        <f t="shared" si="7"/>
        <v>130.4</v>
      </c>
      <c r="L9" s="109">
        <f t="shared" si="7"/>
        <v>180.8</v>
      </c>
      <c r="M9" s="109">
        <f t="shared" si="7"/>
        <v>392.2</v>
      </c>
      <c r="R9" s="36" t="s">
        <v>434</v>
      </c>
      <c r="S9" s="36" t="s">
        <v>69</v>
      </c>
      <c r="T9" s="36" t="s">
        <v>37</v>
      </c>
      <c r="U9">
        <f>attached_HousingStock!W24/100</f>
        <v>3.6647289999999999E-2</v>
      </c>
      <c r="V9">
        <f>attached_HousingStock!AU24/100</f>
        <v>1.144888E-2</v>
      </c>
      <c r="W9">
        <f>attached_HousingStock!BS24/100</f>
        <v>4.5864599999999997E-3</v>
      </c>
      <c r="X9">
        <f>attached_HousingStock!CQ24/100</f>
        <v>2.155085E-2</v>
      </c>
      <c r="Y9">
        <f>attached_HousingStock!DO24/100</f>
        <v>2.699288E-2</v>
      </c>
      <c r="Z9">
        <f>attached_HousingStock!EM24/100</f>
        <v>3.8275669999999998E-2</v>
      </c>
      <c r="AA9">
        <f>attached_HousingStock!FK24/100</f>
        <v>3.61222E-2</v>
      </c>
    </row>
    <row r="10" spans="1:27">
      <c r="D10" s="110" t="s">
        <v>435</v>
      </c>
      <c r="E10" s="110" t="s">
        <v>69</v>
      </c>
      <c r="F10" s="110" t="s">
        <v>37</v>
      </c>
      <c r="G10" s="109">
        <f>G4</f>
        <v>77.8</v>
      </c>
      <c r="H10" s="109">
        <f>H4</f>
        <v>518.70000000000005</v>
      </c>
      <c r="I10" s="109">
        <f t="shared" ref="I10:M10" si="8">I4</f>
        <v>4028.5</v>
      </c>
      <c r="J10" s="109">
        <f t="shared" si="8"/>
        <v>387.1</v>
      </c>
      <c r="K10" s="109">
        <f t="shared" si="8"/>
        <v>320.39999999999998</v>
      </c>
      <c r="L10" s="109">
        <f t="shared" si="8"/>
        <v>325.5</v>
      </c>
      <c r="M10" s="109">
        <f t="shared" si="8"/>
        <v>246.3</v>
      </c>
      <c r="R10" s="36" t="s">
        <v>435</v>
      </c>
      <c r="S10" s="36" t="s">
        <v>69</v>
      </c>
      <c r="T10" s="36" t="s">
        <v>37</v>
      </c>
      <c r="U10">
        <f>U9</f>
        <v>3.6647289999999999E-2</v>
      </c>
      <c r="V10">
        <f t="shared" ref="V10:AA10" si="9">V9</f>
        <v>1.144888E-2</v>
      </c>
      <c r="W10">
        <f t="shared" si="9"/>
        <v>4.5864599999999997E-3</v>
      </c>
      <c r="X10">
        <f t="shared" si="9"/>
        <v>2.155085E-2</v>
      </c>
      <c r="Y10">
        <f t="shared" si="9"/>
        <v>2.699288E-2</v>
      </c>
      <c r="Z10">
        <f t="shared" si="9"/>
        <v>3.8275669999999998E-2</v>
      </c>
      <c r="AA10">
        <f t="shared" si="9"/>
        <v>3.61222E-2</v>
      </c>
    </row>
    <row r="11" spans="1:27">
      <c r="D11" s="109"/>
      <c r="E11" s="109"/>
      <c r="F11" s="109"/>
      <c r="G11" s="109"/>
      <c r="H11" s="109"/>
      <c r="I11" s="109"/>
      <c r="J11" s="109"/>
      <c r="K11" s="109"/>
      <c r="L11" s="109"/>
      <c r="M11" s="109"/>
    </row>
    <row r="12" spans="1:27">
      <c r="D12" s="109"/>
      <c r="E12" s="109"/>
      <c r="F12" s="109"/>
      <c r="G12" s="109"/>
      <c r="H12" s="109"/>
      <c r="I12" s="109"/>
      <c r="J12" s="109"/>
      <c r="K12" s="109"/>
      <c r="L12" s="109"/>
      <c r="M12" s="109"/>
    </row>
    <row r="13" spans="1:27">
      <c r="D13" s="109"/>
      <c r="E13" s="109"/>
      <c r="F13" s="109"/>
      <c r="G13" s="109"/>
      <c r="H13" s="109"/>
      <c r="I13" s="109"/>
      <c r="J13" s="109"/>
      <c r="K13" s="109"/>
      <c r="L13" s="109"/>
      <c r="M13" s="109"/>
    </row>
    <row r="14" spans="1:27" ht="14.5">
      <c r="D14" s="106"/>
      <c r="E14" s="106"/>
      <c r="F14" s="107" t="s">
        <v>436</v>
      </c>
      <c r="G14" s="106"/>
      <c r="H14" s="106"/>
      <c r="I14" s="106"/>
      <c r="J14" s="106"/>
      <c r="K14" s="106"/>
      <c r="L14" s="106"/>
      <c r="M14" s="106"/>
      <c r="R14" s="118" t="s">
        <v>437</v>
      </c>
      <c r="S14" s="33"/>
      <c r="T14" s="34"/>
      <c r="U14" s="33"/>
      <c r="V14" s="33"/>
      <c r="W14" s="33"/>
      <c r="X14" s="33"/>
      <c r="Y14" s="33"/>
      <c r="Z14" s="33"/>
      <c r="AA14" s="33"/>
    </row>
    <row r="15" spans="1:27" ht="14.5">
      <c r="D15" s="108" t="s">
        <v>11</v>
      </c>
      <c r="E15" s="108" t="s">
        <v>188</v>
      </c>
      <c r="F15" s="108" t="s">
        <v>189</v>
      </c>
      <c r="G15" s="109" t="s">
        <v>190</v>
      </c>
      <c r="H15" s="109" t="s">
        <v>191</v>
      </c>
      <c r="I15" s="109" t="s">
        <v>192</v>
      </c>
      <c r="J15" s="109" t="s">
        <v>193</v>
      </c>
      <c r="K15" s="109" t="s">
        <v>194</v>
      </c>
      <c r="L15" s="109" t="s">
        <v>195</v>
      </c>
      <c r="M15" s="109" t="s">
        <v>196</v>
      </c>
      <c r="R15" s="35"/>
      <c r="S15" s="35"/>
      <c r="T15" s="35"/>
    </row>
    <row r="16" spans="1:27">
      <c r="B16" s="36" t="s">
        <v>427</v>
      </c>
      <c r="C16" s="36"/>
      <c r="D16" s="110" t="s">
        <v>428</v>
      </c>
      <c r="E16" s="110" t="s">
        <v>69</v>
      </c>
      <c r="F16" s="110" t="s">
        <v>31</v>
      </c>
      <c r="G16" s="109">
        <f>G3*U3*U16</f>
        <v>0.26659074927999998</v>
      </c>
      <c r="H16" s="109">
        <f t="shared" ref="H16:M16" si="10">H3*V3*V16</f>
        <v>0.85650971683999999</v>
      </c>
      <c r="I16" s="109">
        <f t="shared" si="10"/>
        <v>0.52145610032400003</v>
      </c>
      <c r="J16" s="109">
        <f t="shared" si="10"/>
        <v>0.107186914414</v>
      </c>
      <c r="K16" s="109">
        <f t="shared" si="10"/>
        <v>0.18225028956799999</v>
      </c>
      <c r="L16" s="109">
        <f t="shared" si="10"/>
        <v>0.21473262716800001</v>
      </c>
      <c r="M16" s="109">
        <f t="shared" si="10"/>
        <v>0.371142170168</v>
      </c>
      <c r="R16" s="36"/>
      <c r="S16" s="36"/>
      <c r="T16" s="36"/>
      <c r="U16">
        <v>2E-3</v>
      </c>
      <c r="V16">
        <v>2E-3</v>
      </c>
      <c r="W16">
        <v>2E-3</v>
      </c>
      <c r="X16">
        <v>2E-3</v>
      </c>
      <c r="Y16">
        <v>2E-3</v>
      </c>
      <c r="Z16">
        <v>2E-3</v>
      </c>
      <c r="AA16">
        <v>2E-3</v>
      </c>
    </row>
    <row r="17" spans="4:27">
      <c r="D17" s="110" t="s">
        <v>429</v>
      </c>
      <c r="E17" s="110" t="s">
        <v>69</v>
      </c>
      <c r="F17" s="110" t="s">
        <v>31</v>
      </c>
      <c r="G17" s="109">
        <f t="shared" ref="G17:G23" si="11">G4*U4*U17</f>
        <v>0.26727783884</v>
      </c>
      <c r="H17" s="109">
        <f t="shared" ref="H17:H23" si="12">H4*V4*V17</f>
        <v>1.1323060202999999</v>
      </c>
      <c r="I17" s="109">
        <f t="shared" ref="I17:I23" si="13">I4*W4*W17</f>
        <v>10.96162544435</v>
      </c>
      <c r="J17" s="109">
        <f t="shared" ref="J17:J23" si="14">J4*X4*X17</f>
        <v>1.2634608577849999</v>
      </c>
      <c r="K17" s="109">
        <f t="shared" ref="K17:K23" si="15">K4*Y4*Y17</f>
        <v>1.11949756092</v>
      </c>
      <c r="L17" s="109">
        <f t="shared" ref="L17:L23" si="16">L4*Z4*Z17</f>
        <v>0.96647497432499996</v>
      </c>
      <c r="M17" s="109">
        <f t="shared" ref="M17:M23" si="17">M4*AA4*AA17</f>
        <v>0.58268942192999995</v>
      </c>
      <c r="R17" s="36"/>
      <c r="S17" s="36"/>
      <c r="T17" s="36"/>
      <c r="U17">
        <v>5.0000000000000001E-3</v>
      </c>
      <c r="V17">
        <v>5.0000000000000001E-3</v>
      </c>
      <c r="W17">
        <v>5.0000000000000001E-3</v>
      </c>
      <c r="X17">
        <v>5.0000000000000001E-3</v>
      </c>
      <c r="Y17">
        <v>5.0000000000000001E-3</v>
      </c>
      <c r="Z17">
        <v>5.0000000000000001E-3</v>
      </c>
      <c r="AA17">
        <v>5.0000000000000001E-3</v>
      </c>
    </row>
    <row r="18" spans="4:27">
      <c r="D18" s="110" t="s">
        <v>430</v>
      </c>
      <c r="E18" s="110" t="s">
        <v>69</v>
      </c>
      <c r="F18" s="110" t="s">
        <v>33</v>
      </c>
      <c r="G18" s="109">
        <f t="shared" si="11"/>
        <v>3.0270875360000001E-2</v>
      </c>
      <c r="H18" s="109">
        <f t="shared" si="12"/>
        <v>0.164299553302</v>
      </c>
      <c r="I18" s="109">
        <f t="shared" si="13"/>
        <v>0.15043969968000001</v>
      </c>
      <c r="J18" s="109">
        <f t="shared" si="14"/>
        <v>1.2331802586E-2</v>
      </c>
      <c r="K18" s="109">
        <f t="shared" si="15"/>
        <v>1.9815550096000001E-2</v>
      </c>
      <c r="L18" s="109">
        <f t="shared" si="16"/>
        <v>5.2100593600000002E-2</v>
      </c>
      <c r="M18" s="109">
        <f t="shared" si="17"/>
        <v>9.8036374972000004E-2</v>
      </c>
      <c r="R18" s="36"/>
      <c r="S18" s="36"/>
      <c r="T18" s="36"/>
      <c r="U18">
        <v>2E-3</v>
      </c>
      <c r="V18">
        <v>2E-3</v>
      </c>
      <c r="W18">
        <v>2E-3</v>
      </c>
      <c r="X18">
        <v>2E-3</v>
      </c>
      <c r="Y18">
        <v>2E-3</v>
      </c>
      <c r="Z18">
        <v>2E-3</v>
      </c>
      <c r="AA18">
        <v>2E-3</v>
      </c>
    </row>
    <row r="19" spans="4:27">
      <c r="D19" s="110" t="s">
        <v>431</v>
      </c>
      <c r="E19" s="110" t="s">
        <v>69</v>
      </c>
      <c r="F19" s="110" t="s">
        <v>33</v>
      </c>
      <c r="G19" s="109">
        <f t="shared" si="11"/>
        <v>3.0348893080000001E-2</v>
      </c>
      <c r="H19" s="109">
        <f t="shared" si="12"/>
        <v>0.21720404296500001</v>
      </c>
      <c r="I19" s="109">
        <f t="shared" si="13"/>
        <v>3.162420842</v>
      </c>
      <c r="J19" s="109">
        <f t="shared" si="14"/>
        <v>0.145360559715</v>
      </c>
      <c r="K19" s="109">
        <f t="shared" si="15"/>
        <v>0.12171975174000001</v>
      </c>
      <c r="L19" s="109">
        <f t="shared" si="16"/>
        <v>0.23449589625</v>
      </c>
      <c r="M19" s="109">
        <f t="shared" si="17"/>
        <v>0.15391610884500001</v>
      </c>
      <c r="R19" s="36"/>
      <c r="S19" s="36"/>
      <c r="T19" s="36"/>
      <c r="U19">
        <v>5.0000000000000001E-3</v>
      </c>
      <c r="V19">
        <v>5.0000000000000001E-3</v>
      </c>
      <c r="W19">
        <v>5.0000000000000001E-3</v>
      </c>
      <c r="X19">
        <v>5.0000000000000001E-3</v>
      </c>
      <c r="Y19">
        <v>5.0000000000000001E-3</v>
      </c>
      <c r="Z19">
        <v>5.0000000000000001E-3</v>
      </c>
      <c r="AA19">
        <v>5.0000000000000001E-3</v>
      </c>
    </row>
    <row r="20" spans="4:27">
      <c r="D20" s="110" t="s">
        <v>432</v>
      </c>
      <c r="E20" s="110" t="s">
        <v>69</v>
      </c>
      <c r="F20" s="110" t="s">
        <v>35</v>
      </c>
      <c r="G20" s="109">
        <f t="shared" si="11"/>
        <v>7.6919226839999993E-2</v>
      </c>
      <c r="H20" s="109">
        <f t="shared" si="12"/>
        <v>0.91853031707400001</v>
      </c>
      <c r="I20" s="109">
        <f t="shared" si="13"/>
        <v>0.28190945402399997</v>
      </c>
      <c r="J20" s="109">
        <f t="shared" si="14"/>
        <v>4.1142633429999999E-2</v>
      </c>
      <c r="K20" s="109">
        <f t="shared" si="15"/>
        <v>5.1694417232000002E-2</v>
      </c>
      <c r="L20" s="109">
        <f t="shared" si="16"/>
        <v>8.0926296960000005E-2</v>
      </c>
      <c r="M20" s="109">
        <f t="shared" si="17"/>
        <v>0.28688720118</v>
      </c>
      <c r="R20" s="36"/>
      <c r="S20" s="36"/>
      <c r="T20" s="36"/>
      <c r="U20">
        <v>2E-3</v>
      </c>
      <c r="V20">
        <v>2E-3</v>
      </c>
      <c r="W20">
        <v>2E-3</v>
      </c>
      <c r="X20">
        <v>2E-3</v>
      </c>
      <c r="Y20">
        <v>2E-3</v>
      </c>
      <c r="Z20">
        <v>2E-3</v>
      </c>
      <c r="AA20">
        <v>2E-3</v>
      </c>
    </row>
    <row r="21" spans="4:27">
      <c r="D21" s="110" t="s">
        <v>433</v>
      </c>
      <c r="E21" s="110" t="s">
        <v>69</v>
      </c>
      <c r="F21" s="110" t="s">
        <v>35</v>
      </c>
      <c r="G21" s="109">
        <f t="shared" si="11"/>
        <v>7.7117472270000001E-2</v>
      </c>
      <c r="H21" s="109">
        <f t="shared" si="12"/>
        <v>1.214297266455</v>
      </c>
      <c r="I21" s="109">
        <f t="shared" si="13"/>
        <v>5.9260709431</v>
      </c>
      <c r="J21" s="109">
        <f t="shared" si="14"/>
        <v>0.484966912325</v>
      </c>
      <c r="K21" s="109">
        <f t="shared" si="15"/>
        <v>0.31754009358000002</v>
      </c>
      <c r="L21" s="109">
        <f t="shared" si="16"/>
        <v>0.36423547649999999</v>
      </c>
      <c r="M21" s="109">
        <f t="shared" si="17"/>
        <v>0.45040997992499998</v>
      </c>
      <c r="R21" s="36"/>
      <c r="S21" s="36"/>
      <c r="T21" s="36"/>
      <c r="U21">
        <v>5.0000000000000001E-3</v>
      </c>
      <c r="V21">
        <v>5.0000000000000001E-3</v>
      </c>
      <c r="W21">
        <v>5.0000000000000001E-3</v>
      </c>
      <c r="X21">
        <v>5.0000000000000001E-3</v>
      </c>
      <c r="Y21">
        <v>5.0000000000000001E-3</v>
      </c>
      <c r="Z21">
        <v>5.0000000000000001E-3</v>
      </c>
      <c r="AA21">
        <v>5.0000000000000001E-3</v>
      </c>
    </row>
    <row r="22" spans="4:27">
      <c r="D22" s="110" t="s">
        <v>434</v>
      </c>
      <c r="E22" s="110" t="s">
        <v>69</v>
      </c>
      <c r="F22" s="110" t="s">
        <v>37</v>
      </c>
      <c r="G22" s="109">
        <f t="shared" si="11"/>
        <v>1.4219148520000001E-2</v>
      </c>
      <c r="H22" s="109">
        <f t="shared" si="12"/>
        <v>2.2460412783999999E-2</v>
      </c>
      <c r="I22" s="109">
        <f t="shared" si="13"/>
        <v>4.3947459719999998E-3</v>
      </c>
      <c r="J22" s="109">
        <f t="shared" si="14"/>
        <v>3.5386495699999999E-3</v>
      </c>
      <c r="K22" s="109">
        <f t="shared" si="15"/>
        <v>7.0397431039999998E-3</v>
      </c>
      <c r="L22" s="109">
        <f t="shared" si="16"/>
        <v>1.3840482272E-2</v>
      </c>
      <c r="M22" s="109">
        <f t="shared" si="17"/>
        <v>2.8334253680000001E-2</v>
      </c>
      <c r="R22" s="36"/>
      <c r="S22" s="36"/>
      <c r="T22" s="36"/>
      <c r="U22">
        <v>2E-3</v>
      </c>
      <c r="V22">
        <v>2E-3</v>
      </c>
      <c r="W22">
        <v>2E-3</v>
      </c>
      <c r="X22">
        <v>2E-3</v>
      </c>
      <c r="Y22">
        <v>2E-3</v>
      </c>
      <c r="Z22">
        <v>2E-3</v>
      </c>
      <c r="AA22">
        <v>2E-3</v>
      </c>
    </row>
    <row r="23" spans="4:27">
      <c r="D23" s="110" t="s">
        <v>435</v>
      </c>
      <c r="E23" s="110" t="s">
        <v>69</v>
      </c>
      <c r="F23" s="110" t="s">
        <v>37</v>
      </c>
      <c r="G23" s="109">
        <f t="shared" si="11"/>
        <v>1.4255795809999999E-2</v>
      </c>
      <c r="H23" s="109">
        <f t="shared" si="12"/>
        <v>2.969267028E-2</v>
      </c>
      <c r="I23" s="109">
        <f t="shared" si="13"/>
        <v>9.2382770550000007E-2</v>
      </c>
      <c r="J23" s="109">
        <f t="shared" si="14"/>
        <v>4.1711670175E-2</v>
      </c>
      <c r="K23" s="109">
        <f t="shared" si="15"/>
        <v>4.3242593760000003E-2</v>
      </c>
      <c r="L23" s="109">
        <f t="shared" si="16"/>
        <v>6.2293652924999998E-2</v>
      </c>
      <c r="M23" s="109">
        <f t="shared" si="17"/>
        <v>4.4484489299999999E-2</v>
      </c>
      <c r="R23" s="36"/>
      <c r="S23" s="36"/>
      <c r="T23" s="36"/>
      <c r="U23">
        <v>5.0000000000000001E-3</v>
      </c>
      <c r="V23">
        <v>5.0000000000000001E-3</v>
      </c>
      <c r="W23">
        <v>5.0000000000000001E-3</v>
      </c>
      <c r="X23">
        <v>5.0000000000000001E-3</v>
      </c>
      <c r="Y23">
        <v>5.0000000000000001E-3</v>
      </c>
      <c r="Z23">
        <v>5.0000000000000001E-3</v>
      </c>
      <c r="AA23">
        <v>5.0000000000000001E-3</v>
      </c>
    </row>
    <row r="24" spans="4:27">
      <c r="D24" s="109"/>
      <c r="E24" s="109"/>
      <c r="F24" s="109"/>
      <c r="G24" s="109"/>
      <c r="H24" s="109"/>
      <c r="I24" s="109"/>
      <c r="J24" s="109"/>
      <c r="K24" s="109"/>
      <c r="L24" s="109"/>
      <c r="M24" s="109"/>
    </row>
    <row r="25" spans="4:27">
      <c r="D25" s="109"/>
      <c r="E25" s="109"/>
      <c r="F25" s="109"/>
      <c r="G25" s="109"/>
      <c r="H25" s="109"/>
      <c r="I25" s="109"/>
      <c r="J25" s="109"/>
      <c r="K25" s="109"/>
      <c r="L25" s="109"/>
      <c r="M25" s="109"/>
    </row>
    <row r="26" spans="4:27">
      <c r="D26" s="109"/>
      <c r="E26" s="109"/>
      <c r="F26" s="109"/>
      <c r="G26" s="109"/>
      <c r="H26" s="109"/>
      <c r="I26" s="109"/>
      <c r="J26" s="109"/>
      <c r="K26" s="109"/>
      <c r="L26" s="109"/>
      <c r="M26" s="109"/>
    </row>
    <row r="27" spans="4:27">
      <c r="D27" s="109"/>
      <c r="E27" s="109"/>
      <c r="F27" s="109"/>
      <c r="G27" s="109"/>
      <c r="H27" s="109"/>
      <c r="I27" s="109"/>
      <c r="J27" s="109"/>
      <c r="K27" s="109"/>
      <c r="L27" s="109"/>
      <c r="M27" s="109"/>
    </row>
    <row r="28" spans="4:27">
      <c r="D28" s="109"/>
      <c r="E28" s="109"/>
      <c r="F28" s="109"/>
      <c r="G28" s="109"/>
      <c r="H28" s="109"/>
      <c r="I28" s="109"/>
      <c r="J28" s="109"/>
      <c r="K28" s="109"/>
      <c r="L28" s="109"/>
      <c r="M28" s="109"/>
    </row>
    <row r="29" spans="4:27">
      <c r="D29" s="109"/>
      <c r="E29" s="109"/>
      <c r="F29" s="109"/>
      <c r="G29" s="109"/>
      <c r="H29" s="109"/>
      <c r="I29" s="109"/>
      <c r="J29" s="109"/>
      <c r="K29" s="109"/>
      <c r="L29" s="109"/>
      <c r="M29" s="109"/>
    </row>
    <row r="30" spans="4:27">
      <c r="D30" s="109"/>
      <c r="E30" s="109"/>
      <c r="F30" s="109"/>
      <c r="G30" s="109"/>
      <c r="H30" s="109"/>
      <c r="I30" s="109"/>
      <c r="J30" s="109"/>
      <c r="K30" s="109"/>
      <c r="L30" s="109"/>
      <c r="M30" s="109"/>
    </row>
    <row r="31" spans="4:27" ht="14.5">
      <c r="D31" s="111"/>
      <c r="E31" s="111"/>
      <c r="F31" s="107" t="s">
        <v>438</v>
      </c>
      <c r="G31" s="112"/>
      <c r="H31" s="112"/>
      <c r="I31" s="112"/>
      <c r="J31" s="112"/>
      <c r="K31" s="112"/>
      <c r="L31" s="112"/>
      <c r="M31" s="112"/>
    </row>
    <row r="32" spans="4:27" ht="14.5">
      <c r="D32" s="108" t="s">
        <v>11</v>
      </c>
      <c r="E32" s="108" t="s">
        <v>188</v>
      </c>
      <c r="F32" s="108" t="s">
        <v>189</v>
      </c>
      <c r="G32" s="109" t="s">
        <v>190</v>
      </c>
      <c r="H32" s="109" t="s">
        <v>191</v>
      </c>
      <c r="I32" s="109" t="s">
        <v>192</v>
      </c>
      <c r="J32" s="109" t="s">
        <v>193</v>
      </c>
      <c r="K32" s="109" t="s">
        <v>194</v>
      </c>
      <c r="L32" s="109" t="s">
        <v>195</v>
      </c>
      <c r="M32" s="109" t="s">
        <v>196</v>
      </c>
    </row>
    <row r="33" spans="1:17">
      <c r="D33" s="110" t="s">
        <v>428</v>
      </c>
      <c r="E33" s="110" t="s">
        <v>69</v>
      </c>
      <c r="F33" s="110" t="s">
        <v>31</v>
      </c>
      <c r="G33" s="113">
        <f>AVERAGE(attached_CoolingStock!W23,attached_CoolingStock!W27)/100</f>
        <v>0.11899999999999999</v>
      </c>
      <c r="H33" s="113">
        <f>AVERAGE(attached_CoolingStock!AU23,attached_CoolingStock!AU27)/100</f>
        <v>0.11899999999999999</v>
      </c>
      <c r="I33" s="113">
        <f>AVERAGE(attached_CoolingStock!BS23,attached_CoolingStock!BS27)/100</f>
        <v>0.11899999999999999</v>
      </c>
      <c r="J33" s="113">
        <f>AVERAGE(attached_CoolingStock!CQ23,attached_CoolingStock!CQ27)/100</f>
        <v>0.11899999999999999</v>
      </c>
      <c r="K33" s="113">
        <f>AVERAGE(attached_CoolingStock!DO23,attached_CoolingStock!DO27)/100</f>
        <v>0.11899999999999999</v>
      </c>
      <c r="L33" s="113">
        <f>AVERAGE(attached_CoolingStock!EM23,attached_CoolingStock!EM27)/100</f>
        <v>0.11899999999999999</v>
      </c>
      <c r="M33" s="113">
        <f>AVERAGE(attached_CoolingStock!FK23,attached_CoolingStock!FK27)/100</f>
        <v>0.11899999999999999</v>
      </c>
    </row>
    <row r="34" spans="1:17">
      <c r="D34" s="110" t="s">
        <v>429</v>
      </c>
      <c r="E34" s="110" t="s">
        <v>69</v>
      </c>
      <c r="F34" s="110" t="s">
        <v>31</v>
      </c>
      <c r="G34" s="113">
        <f>AVERAGE(attached_CoolingStock!W24,attached_CoolingStock!W28)/100</f>
        <v>0.129</v>
      </c>
      <c r="H34" s="113">
        <f>AVERAGE(attached_CoolingStock!AU24,attached_CoolingStock!AU28)/100</f>
        <v>0.129</v>
      </c>
      <c r="I34" s="113">
        <f>AVERAGE(attached_CoolingStock!BS24,attached_CoolingStock!BS28)/100</f>
        <v>0.129</v>
      </c>
      <c r="J34" s="113">
        <f>AVERAGE(attached_CoolingStock!CQ24,attached_CoolingStock!CQ28)/100</f>
        <v>0.129</v>
      </c>
      <c r="K34" s="113">
        <f>AVERAGE(attached_CoolingStock!DO24,attached_CoolingStock!DO28)/100</f>
        <v>0.129</v>
      </c>
      <c r="L34" s="113">
        <f>AVERAGE(attached_CoolingStock!EM24,attached_CoolingStock!EM28)/100</f>
        <v>0.129</v>
      </c>
      <c r="M34" s="113">
        <f>AVERAGE(attached_CoolingStock!FK24,attached_CoolingStock!FK28)/100</f>
        <v>0.129</v>
      </c>
    </row>
    <row r="35" spans="1:17">
      <c r="D35" s="110" t="s">
        <v>430</v>
      </c>
      <c r="E35" s="110" t="s">
        <v>69</v>
      </c>
      <c r="F35" s="110" t="s">
        <v>33</v>
      </c>
      <c r="G35" s="113">
        <f>G33</f>
        <v>0.11899999999999999</v>
      </c>
      <c r="H35" s="113">
        <f t="shared" ref="H35:M35" si="18">H33</f>
        <v>0.11899999999999999</v>
      </c>
      <c r="I35" s="113">
        <f t="shared" si="18"/>
        <v>0.11899999999999999</v>
      </c>
      <c r="J35" s="113">
        <f t="shared" si="18"/>
        <v>0.11899999999999999</v>
      </c>
      <c r="K35" s="113">
        <f t="shared" si="18"/>
        <v>0.11899999999999999</v>
      </c>
      <c r="L35" s="113">
        <f t="shared" si="18"/>
        <v>0.11899999999999999</v>
      </c>
      <c r="M35" s="113">
        <f t="shared" si="18"/>
        <v>0.11899999999999999</v>
      </c>
    </row>
    <row r="36" spans="1:17">
      <c r="D36" s="110" t="s">
        <v>431</v>
      </c>
      <c r="E36" s="110" t="s">
        <v>69</v>
      </c>
      <c r="F36" s="110" t="s">
        <v>33</v>
      </c>
      <c r="G36" s="113">
        <f>G34</f>
        <v>0.129</v>
      </c>
      <c r="H36" s="113">
        <f t="shared" ref="H36:M36" si="19">H34</f>
        <v>0.129</v>
      </c>
      <c r="I36" s="113">
        <f t="shared" si="19"/>
        <v>0.129</v>
      </c>
      <c r="J36" s="113">
        <f t="shared" si="19"/>
        <v>0.129</v>
      </c>
      <c r="K36" s="113">
        <f t="shared" si="19"/>
        <v>0.129</v>
      </c>
      <c r="L36" s="113">
        <f t="shared" si="19"/>
        <v>0.129</v>
      </c>
      <c r="M36" s="113">
        <f t="shared" si="19"/>
        <v>0.129</v>
      </c>
    </row>
    <row r="37" spans="1:17">
      <c r="D37" s="110" t="s">
        <v>432</v>
      </c>
      <c r="E37" s="110" t="s">
        <v>69</v>
      </c>
      <c r="F37" s="110" t="s">
        <v>35</v>
      </c>
      <c r="G37" s="113">
        <f>G33</f>
        <v>0.11899999999999999</v>
      </c>
      <c r="H37" s="113">
        <f t="shared" ref="H37:M37" si="20">H33</f>
        <v>0.11899999999999999</v>
      </c>
      <c r="I37" s="113">
        <f t="shared" si="20"/>
        <v>0.11899999999999999</v>
      </c>
      <c r="J37" s="113">
        <f t="shared" si="20"/>
        <v>0.11899999999999999</v>
      </c>
      <c r="K37" s="113">
        <f t="shared" si="20"/>
        <v>0.11899999999999999</v>
      </c>
      <c r="L37" s="113">
        <f t="shared" si="20"/>
        <v>0.11899999999999999</v>
      </c>
      <c r="M37" s="113">
        <f t="shared" si="20"/>
        <v>0.11899999999999999</v>
      </c>
    </row>
    <row r="38" spans="1:17">
      <c r="D38" s="110" t="s">
        <v>433</v>
      </c>
      <c r="E38" s="110" t="s">
        <v>69</v>
      </c>
      <c r="F38" s="110" t="s">
        <v>35</v>
      </c>
      <c r="G38" s="113">
        <f>G34</f>
        <v>0.129</v>
      </c>
      <c r="H38" s="113">
        <f t="shared" ref="H38:M38" si="21">H34</f>
        <v>0.129</v>
      </c>
      <c r="I38" s="113">
        <f t="shared" si="21"/>
        <v>0.129</v>
      </c>
      <c r="J38" s="113">
        <f t="shared" si="21"/>
        <v>0.129</v>
      </c>
      <c r="K38" s="113">
        <f t="shared" si="21"/>
        <v>0.129</v>
      </c>
      <c r="L38" s="113">
        <f t="shared" si="21"/>
        <v>0.129</v>
      </c>
      <c r="M38" s="113">
        <f t="shared" si="21"/>
        <v>0.129</v>
      </c>
    </row>
    <row r="39" spans="1:17">
      <c r="D39" s="110" t="s">
        <v>434</v>
      </c>
      <c r="E39" s="110" t="s">
        <v>69</v>
      </c>
      <c r="F39" s="110" t="s">
        <v>37</v>
      </c>
      <c r="G39" s="113">
        <f>G33</f>
        <v>0.11899999999999999</v>
      </c>
      <c r="H39" s="113">
        <f t="shared" ref="H39:M39" si="22">H33</f>
        <v>0.11899999999999999</v>
      </c>
      <c r="I39" s="113">
        <f t="shared" si="22"/>
        <v>0.11899999999999999</v>
      </c>
      <c r="J39" s="113">
        <f t="shared" si="22"/>
        <v>0.11899999999999999</v>
      </c>
      <c r="K39" s="113">
        <f t="shared" si="22"/>
        <v>0.11899999999999999</v>
      </c>
      <c r="L39" s="113">
        <f t="shared" si="22"/>
        <v>0.11899999999999999</v>
      </c>
      <c r="M39" s="113">
        <f t="shared" si="22"/>
        <v>0.11899999999999999</v>
      </c>
    </row>
    <row r="40" spans="1:17">
      <c r="D40" s="110" t="s">
        <v>435</v>
      </c>
      <c r="E40" s="110" t="s">
        <v>69</v>
      </c>
      <c r="F40" s="110" t="s">
        <v>37</v>
      </c>
      <c r="G40" s="113">
        <f>G34</f>
        <v>0.129</v>
      </c>
      <c r="H40" s="113">
        <f t="shared" ref="H40:M40" si="23">H34</f>
        <v>0.129</v>
      </c>
      <c r="I40" s="113">
        <f t="shared" si="23"/>
        <v>0.129</v>
      </c>
      <c r="J40" s="113">
        <f t="shared" si="23"/>
        <v>0.129</v>
      </c>
      <c r="K40" s="113">
        <f t="shared" si="23"/>
        <v>0.129</v>
      </c>
      <c r="L40" s="113">
        <f t="shared" si="23"/>
        <v>0.129</v>
      </c>
      <c r="M40" s="113">
        <f t="shared" si="23"/>
        <v>0.129</v>
      </c>
    </row>
    <row r="41" spans="1:17">
      <c r="D41" s="109"/>
      <c r="E41" s="109"/>
      <c r="F41" s="109"/>
      <c r="G41" s="114"/>
      <c r="H41" s="113"/>
      <c r="I41" s="113"/>
      <c r="J41" s="113"/>
      <c r="K41" s="113"/>
      <c r="L41" s="113"/>
      <c r="M41" s="113"/>
      <c r="N41" s="49"/>
    </row>
    <row r="42" spans="1:17">
      <c r="D42" s="109"/>
      <c r="E42" s="109"/>
      <c r="F42" s="109"/>
      <c r="G42" s="114"/>
      <c r="H42" s="113"/>
      <c r="I42" s="113"/>
      <c r="J42" s="113"/>
      <c r="K42" s="113"/>
      <c r="L42" s="113"/>
      <c r="M42" s="113"/>
      <c r="N42" s="49"/>
    </row>
    <row r="43" spans="1:17">
      <c r="D43" s="109"/>
      <c r="E43" s="109"/>
      <c r="F43" s="109"/>
      <c r="G43" s="109"/>
      <c r="H43" s="109"/>
      <c r="I43" s="109"/>
      <c r="J43" s="109"/>
      <c r="K43" s="109"/>
      <c r="L43" s="109"/>
      <c r="M43" s="109"/>
    </row>
    <row r="44" spans="1:17" ht="14.5">
      <c r="A44" s="33"/>
      <c r="B44" s="33"/>
      <c r="C44" s="33"/>
      <c r="D44" s="106"/>
      <c r="E44" s="106"/>
      <c r="F44" s="106"/>
      <c r="G44" s="115"/>
      <c r="H44" s="115"/>
      <c r="I44" s="115"/>
      <c r="J44" s="115"/>
      <c r="K44" s="115"/>
      <c r="L44" s="115"/>
      <c r="M44" s="109"/>
    </row>
    <row r="45" spans="1:17" ht="14.5">
      <c r="A45" s="33"/>
      <c r="B45" s="33"/>
      <c r="C45" s="33"/>
      <c r="D45" s="106"/>
      <c r="E45" s="106"/>
      <c r="F45" s="106"/>
      <c r="G45" s="115"/>
      <c r="H45" s="115"/>
      <c r="I45" s="115"/>
      <c r="J45" s="115"/>
      <c r="K45" s="115"/>
      <c r="L45" s="115"/>
      <c r="M45" s="109"/>
    </row>
    <row r="46" spans="1:17">
      <c r="D46" s="109"/>
      <c r="E46" s="109"/>
      <c r="F46" s="109"/>
      <c r="G46" s="109"/>
      <c r="H46" s="109"/>
      <c r="I46" s="109"/>
      <c r="J46" s="109"/>
      <c r="K46" s="109"/>
      <c r="L46" s="109"/>
      <c r="M46" s="109"/>
    </row>
    <row r="47" spans="1:17">
      <c r="D47" s="109"/>
      <c r="E47" s="109"/>
      <c r="F47" s="109"/>
      <c r="G47" s="109"/>
      <c r="H47" s="109"/>
      <c r="I47" s="109"/>
      <c r="J47" s="109"/>
      <c r="K47" s="109"/>
      <c r="L47" s="109"/>
      <c r="M47" s="109"/>
    </row>
    <row r="48" spans="1:17">
      <c r="D48" s="109"/>
      <c r="E48" s="109"/>
      <c r="F48" s="109"/>
      <c r="G48" s="109"/>
      <c r="H48" s="109"/>
      <c r="I48" s="109"/>
      <c r="J48" s="109"/>
      <c r="K48" s="109"/>
      <c r="L48" s="109"/>
      <c r="M48" s="109"/>
      <c r="Q48" s="36" t="s">
        <v>439</v>
      </c>
    </row>
    <row r="49" spans="1:23" ht="14.5">
      <c r="A49" s="33"/>
      <c r="B49" s="33"/>
      <c r="C49" s="33"/>
      <c r="D49" s="106"/>
      <c r="E49" s="106"/>
      <c r="F49" s="107" t="s">
        <v>223</v>
      </c>
      <c r="G49" s="106"/>
      <c r="H49" s="106"/>
      <c r="I49" s="106"/>
      <c r="J49" s="106"/>
      <c r="K49" s="106"/>
      <c r="L49" s="106"/>
      <c r="M49" s="109"/>
    </row>
    <row r="50" spans="1:23" ht="14.5">
      <c r="A50" s="33"/>
      <c r="B50" s="33"/>
      <c r="C50" s="33"/>
      <c r="D50" s="108" t="s">
        <v>11</v>
      </c>
      <c r="E50" s="108" t="s">
        <v>188</v>
      </c>
      <c r="F50" s="108" t="s">
        <v>189</v>
      </c>
      <c r="G50" s="109" t="s">
        <v>190</v>
      </c>
      <c r="H50" s="109" t="s">
        <v>191</v>
      </c>
      <c r="I50" s="109" t="s">
        <v>192</v>
      </c>
      <c r="J50" s="109" t="s">
        <v>193</v>
      </c>
      <c r="K50" s="109" t="s">
        <v>194</v>
      </c>
      <c r="L50" s="109" t="s">
        <v>195</v>
      </c>
      <c r="M50" s="109" t="s">
        <v>196</v>
      </c>
    </row>
    <row r="51" spans="1:23" ht="14.5">
      <c r="A51" s="33"/>
      <c r="B51" s="33"/>
      <c r="C51" s="33"/>
      <c r="D51" s="110" t="s">
        <v>428</v>
      </c>
      <c r="E51" s="110" t="s">
        <v>69</v>
      </c>
      <c r="F51" s="110" t="s">
        <v>31</v>
      </c>
      <c r="G51" s="116">
        <f>Q51*U3/('TechCooling-RES'!G16*31.54)</f>
        <v>1.926762938896116E-2</v>
      </c>
      <c r="H51" s="116">
        <f>R51/'TechCooling-RES'!H16/31.54*V3</f>
        <v>4.0311807133239203E-2</v>
      </c>
      <c r="I51" s="116">
        <f>S51/'TechCooling-RES'!I16/31.54*W3</f>
        <v>3.60347232121314E-2</v>
      </c>
      <c r="J51" s="116">
        <f>T51/'TechCooling-RES'!J16/31.54*X3</f>
        <v>3.3801788344479902E-2</v>
      </c>
      <c r="K51" s="116">
        <f>U51/'TechCooling-RES'!K16/31.54*Y3</f>
        <v>1.1334569793542901E-2</v>
      </c>
      <c r="L51" s="116">
        <f>V51/'TechCooling-RES'!L16/31.54*Z3</f>
        <v>4.8360068125319197E-3</v>
      </c>
      <c r="M51" s="116">
        <f>W51/'TechCooling-RES'!M16/31.54*AA3</f>
        <v>1.06827104440198E-2</v>
      </c>
      <c r="N51" s="99"/>
      <c r="P51" s="64" t="s">
        <v>428</v>
      </c>
      <c r="Q51">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14.5">
      <c r="A52" s="57"/>
      <c r="B52" s="33"/>
      <c r="C52" s="33"/>
      <c r="D52" s="110" t="s">
        <v>429</v>
      </c>
      <c r="E52" s="110" t="s">
        <v>69</v>
      </c>
      <c r="F52" s="110" t="s">
        <v>31</v>
      </c>
      <c r="G52" s="116">
        <f>Q52/'TechCooling-RES'!G17/31.54*U4</f>
        <v>1.9082717013365301E-2</v>
      </c>
      <c r="H52" s="116">
        <f>R52/'TechCooling-RES'!H17/31.54*V4</f>
        <v>4.1380462032599701E-2</v>
      </c>
      <c r="I52" s="116">
        <f>S52/'TechCooling-RES'!I17/31.54*W4</f>
        <v>3.7921916364923397E-2</v>
      </c>
      <c r="J52" s="116">
        <f>T52/'TechCooling-RES'!J17/31.54*X4</f>
        <v>3.94724801939269E-2</v>
      </c>
      <c r="K52" s="116">
        <f>U52/'TechCooling-RES'!K17/31.54*Y4</f>
        <v>1.16821118497249E-2</v>
      </c>
      <c r="L52" s="116">
        <f>V52/'TechCooling-RES'!L17/31.54*Z4</f>
        <v>4.6679271049758098E-3</v>
      </c>
      <c r="M52" s="116">
        <f>W52/'TechCooling-RES'!M17/31.54*AA4</f>
        <v>1.30806449079863E-2</v>
      </c>
      <c r="N52" s="99"/>
      <c r="P52" s="64" t="s">
        <v>429</v>
      </c>
      <c r="Q52">
        <f>attached_coolingsecuse!W16</f>
        <v>0.234127</v>
      </c>
      <c r="R52">
        <f>attached_coolingsecuse!AU16</f>
        <v>3.3848799999999999</v>
      </c>
      <c r="S52">
        <f>attached_coolingsecuse!BS16</f>
        <v>24.091583</v>
      </c>
      <c r="T52">
        <f>attached_coolingsecuse!CQ16</f>
        <v>2.409624</v>
      </c>
      <c r="U52">
        <f>attached_coolingsecuse!DO16</f>
        <v>0.59026299999999998</v>
      </c>
      <c r="V52">
        <f>attached_coolingsecuse!EM16</f>
        <v>0.23961099999999999</v>
      </c>
      <c r="W52">
        <f>attached_coolingsecuse!FK16</f>
        <v>0.50807199999999997</v>
      </c>
    </row>
    <row r="53" spans="1:23" ht="14.5">
      <c r="A53" s="57"/>
      <c r="B53" s="33"/>
      <c r="C53" s="33"/>
      <c r="D53" s="110" t="s">
        <v>430</v>
      </c>
      <c r="E53" s="110" t="s">
        <v>69</v>
      </c>
      <c r="F53" s="110" t="s">
        <v>33</v>
      </c>
      <c r="G53" s="116">
        <f>Q53/'TechCooling-RES'!G18/31.54*U5</f>
        <v>1.9267629388961201E-2</v>
      </c>
      <c r="H53" s="116">
        <f>R53/'TechCooling-RES'!H18/31.54*V5</f>
        <v>4.0311807133239203E-2</v>
      </c>
      <c r="I53" s="116">
        <f>S53/'TechCooling-RES'!I18/31.54*W5</f>
        <v>3.60347232121314E-2</v>
      </c>
      <c r="J53" s="116">
        <f>T53/'TechCooling-RES'!J18/31.54*X5</f>
        <v>3.3801788344479902E-2</v>
      </c>
      <c r="K53" s="116">
        <f>U53/'TechCooling-RES'!K18/31.54*Y5</f>
        <v>1.1334569793542901E-2</v>
      </c>
      <c r="L53" s="116">
        <f>V53/'TechCooling-RES'!L18/31.54*Z5</f>
        <v>4.8360068125319197E-3</v>
      </c>
      <c r="M53" s="116">
        <f>W53/'TechCooling-RES'!M18/31.54*AA5</f>
        <v>1.06827104440198E-2</v>
      </c>
      <c r="N53" s="99"/>
      <c r="P53" s="64" t="s">
        <v>430</v>
      </c>
      <c r="Q53">
        <f>Q51</f>
        <v>0.235788</v>
      </c>
      <c r="R53">
        <f t="shared" ref="R53:W53" si="24">R51</f>
        <v>2.4943</v>
      </c>
      <c r="S53">
        <f t="shared" si="24"/>
        <v>1.0890280000000001</v>
      </c>
      <c r="T53">
        <f t="shared" si="24"/>
        <v>0.17505499999999999</v>
      </c>
      <c r="U53">
        <f t="shared" si="24"/>
        <v>9.3233999999999997E-2</v>
      </c>
      <c r="V53">
        <f t="shared" si="24"/>
        <v>5.5154000000000002E-2</v>
      </c>
      <c r="W53">
        <f t="shared" si="24"/>
        <v>0.26429000000000002</v>
      </c>
    </row>
    <row r="54" spans="1:23" ht="14.5">
      <c r="A54" s="33"/>
      <c r="B54" s="33"/>
      <c r="C54" s="33"/>
      <c r="D54" s="110" t="s">
        <v>431</v>
      </c>
      <c r="E54" s="110" t="s">
        <v>69</v>
      </c>
      <c r="F54" s="110" t="s">
        <v>33</v>
      </c>
      <c r="G54" s="116">
        <f>Q54/'TechCooling-RES'!G19/31.54*U6</f>
        <v>1.9082717013365301E-2</v>
      </c>
      <c r="H54" s="116">
        <f>R54/'TechCooling-RES'!H19/31.54*V6</f>
        <v>4.1380462032599701E-2</v>
      </c>
      <c r="I54" s="116">
        <f>S54/'TechCooling-RES'!I19/31.54*W6</f>
        <v>3.7921916364923397E-2</v>
      </c>
      <c r="J54" s="116">
        <f>T54/'TechCooling-RES'!J19/31.54*X6</f>
        <v>3.94724801939269E-2</v>
      </c>
      <c r="K54" s="116">
        <f>U54/'TechCooling-RES'!K19/31.54*Y6</f>
        <v>1.16821118497249E-2</v>
      </c>
      <c r="L54" s="116">
        <f>V54/'TechCooling-RES'!L19/31.54*Z6</f>
        <v>4.6679271049758098E-3</v>
      </c>
      <c r="M54" s="116">
        <f>W54/'TechCooling-RES'!M19/31.54*AA6</f>
        <v>1.30806449079863E-2</v>
      </c>
      <c r="N54" s="99"/>
      <c r="P54" s="64" t="s">
        <v>431</v>
      </c>
      <c r="Q54">
        <f>Q52</f>
        <v>0.234127</v>
      </c>
      <c r="R54">
        <f t="shared" ref="R54:W54" si="25">R52</f>
        <v>3.3848799999999999</v>
      </c>
      <c r="S54">
        <f t="shared" si="25"/>
        <v>24.091583</v>
      </c>
      <c r="T54">
        <f t="shared" si="25"/>
        <v>2.409624</v>
      </c>
      <c r="U54">
        <f t="shared" si="25"/>
        <v>0.59026299999999998</v>
      </c>
      <c r="V54">
        <f t="shared" si="25"/>
        <v>0.23961099999999999</v>
      </c>
      <c r="W54">
        <f t="shared" si="25"/>
        <v>0.50807199999999997</v>
      </c>
    </row>
    <row r="55" spans="1:23" ht="14.5">
      <c r="A55" s="33"/>
      <c r="B55" s="33"/>
      <c r="C55" s="33"/>
      <c r="D55" s="110" t="s">
        <v>432</v>
      </c>
      <c r="E55" s="110" t="s">
        <v>69</v>
      </c>
      <c r="F55" s="110" t="s">
        <v>35</v>
      </c>
      <c r="G55" s="116">
        <f>Q55/'TechCooling-RES'!G20/31.54*U7</f>
        <v>1.9267629388961201E-2</v>
      </c>
      <c r="H55" s="116">
        <f>R55/'TechCooling-RES'!H20/31.54*V7</f>
        <v>4.0311807133239203E-2</v>
      </c>
      <c r="I55" s="116">
        <f>S55/'TechCooling-RES'!I20/31.54*W7</f>
        <v>3.60347232121314E-2</v>
      </c>
      <c r="J55" s="116">
        <f>T55/'TechCooling-RES'!J20/31.54*X7</f>
        <v>3.3801788344479902E-2</v>
      </c>
      <c r="K55" s="116">
        <f>U55/'TechCooling-RES'!K20/31.54*Y7</f>
        <v>1.1334569793542901E-2</v>
      </c>
      <c r="L55" s="116">
        <f>V55/'TechCooling-RES'!L20/31.54*Z7</f>
        <v>4.8360068125319197E-3</v>
      </c>
      <c r="M55" s="116">
        <f>W55/'TechCooling-RES'!M20/31.54*AA7</f>
        <v>1.06827104440198E-2</v>
      </c>
      <c r="N55" s="99"/>
      <c r="P55" s="64" t="s">
        <v>432</v>
      </c>
      <c r="Q55">
        <f>Q51</f>
        <v>0.235788</v>
      </c>
      <c r="R55">
        <f t="shared" ref="R55:W55" si="26">R51</f>
        <v>2.4943</v>
      </c>
      <c r="S55">
        <f t="shared" si="26"/>
        <v>1.0890280000000001</v>
      </c>
      <c r="T55">
        <f t="shared" si="26"/>
        <v>0.17505499999999999</v>
      </c>
      <c r="U55">
        <f t="shared" si="26"/>
        <v>9.3233999999999997E-2</v>
      </c>
      <c r="V55">
        <f t="shared" si="26"/>
        <v>5.5154000000000002E-2</v>
      </c>
      <c r="W55">
        <f t="shared" si="26"/>
        <v>0.26429000000000002</v>
      </c>
    </row>
    <row r="56" spans="1:23" ht="14.5">
      <c r="A56" s="33"/>
      <c r="B56" s="33"/>
      <c r="C56" s="33"/>
      <c r="D56" s="110" t="s">
        <v>433</v>
      </c>
      <c r="E56" s="110" t="s">
        <v>69</v>
      </c>
      <c r="F56" s="110" t="s">
        <v>35</v>
      </c>
      <c r="G56" s="116">
        <f>Q56/'TechCooling-RES'!G21/31.54*U8</f>
        <v>1.9082717013365301E-2</v>
      </c>
      <c r="H56" s="116">
        <f>R56/'TechCooling-RES'!H21/31.54*V8</f>
        <v>4.1380462032599701E-2</v>
      </c>
      <c r="I56" s="116">
        <f>S56/'TechCooling-RES'!I21/31.54*W8</f>
        <v>3.7921916364923397E-2</v>
      </c>
      <c r="J56" s="116">
        <f>T56/'TechCooling-RES'!J21/31.54*X8</f>
        <v>3.94724801939269E-2</v>
      </c>
      <c r="K56" s="116">
        <f>U56/'TechCooling-RES'!K21/31.54*Y8</f>
        <v>1.16821118497249E-2</v>
      </c>
      <c r="L56" s="116">
        <f>V56/'TechCooling-RES'!L21/31.54*Z8</f>
        <v>4.6679271049758098E-3</v>
      </c>
      <c r="M56" s="116">
        <f>W56/'TechCooling-RES'!M21/31.54*AA8</f>
        <v>1.30806449079863E-2</v>
      </c>
      <c r="N56" s="99"/>
      <c r="P56" s="64" t="s">
        <v>433</v>
      </c>
      <c r="Q56">
        <f>Q52</f>
        <v>0.234127</v>
      </c>
      <c r="R56">
        <f t="shared" ref="R56:W56" si="27">R52</f>
        <v>3.3848799999999999</v>
      </c>
      <c r="S56">
        <f t="shared" si="27"/>
        <v>24.091583</v>
      </c>
      <c r="T56">
        <f t="shared" si="27"/>
        <v>2.409624</v>
      </c>
      <c r="U56">
        <f t="shared" si="27"/>
        <v>0.59026299999999998</v>
      </c>
      <c r="V56">
        <f t="shared" si="27"/>
        <v>0.23961099999999999</v>
      </c>
      <c r="W56">
        <f t="shared" si="27"/>
        <v>0.50807199999999997</v>
      </c>
    </row>
    <row r="57" spans="1:23" ht="14.5">
      <c r="A57" s="33"/>
      <c r="B57" s="33"/>
      <c r="C57" s="33"/>
      <c r="D57" s="110" t="s">
        <v>434</v>
      </c>
      <c r="E57" s="110" t="s">
        <v>69</v>
      </c>
      <c r="F57" s="110" t="s">
        <v>37</v>
      </c>
      <c r="G57" s="116">
        <f>Q57/'TechCooling-RES'!G22/31.54*U9</f>
        <v>1.9267629388961201E-2</v>
      </c>
      <c r="H57" s="116">
        <f>R57/'TechCooling-RES'!H22/31.54*V9</f>
        <v>4.0311807133239203E-2</v>
      </c>
      <c r="I57" s="116">
        <f>S57/'TechCooling-RES'!I22/31.54*W9</f>
        <v>3.60347232121314E-2</v>
      </c>
      <c r="J57" s="116">
        <f>T57/'TechCooling-RES'!J22/31.54*X9</f>
        <v>3.3801788344479902E-2</v>
      </c>
      <c r="K57" s="116">
        <f>U57/'TechCooling-RES'!K22/31.54*Y9</f>
        <v>1.1334569793542901E-2</v>
      </c>
      <c r="L57" s="116">
        <f>V57/'TechCooling-RES'!L22/31.54*Z9</f>
        <v>4.8360068125319197E-3</v>
      </c>
      <c r="M57" s="116">
        <f>W57/'TechCooling-RES'!M22/31.54*AA9</f>
        <v>1.06827104440198E-2</v>
      </c>
      <c r="N57" s="99"/>
      <c r="P57" s="64" t="s">
        <v>434</v>
      </c>
      <c r="Q57">
        <f>Q51</f>
        <v>0.235788</v>
      </c>
      <c r="R57">
        <f t="shared" ref="R57:W57" si="28">R51</f>
        <v>2.4943</v>
      </c>
      <c r="S57">
        <f t="shared" si="28"/>
        <v>1.0890280000000001</v>
      </c>
      <c r="T57">
        <f t="shared" si="28"/>
        <v>0.17505499999999999</v>
      </c>
      <c r="U57">
        <f t="shared" si="28"/>
        <v>9.3233999999999997E-2</v>
      </c>
      <c r="V57">
        <f t="shared" si="28"/>
        <v>5.5154000000000002E-2</v>
      </c>
      <c r="W57">
        <f t="shared" si="28"/>
        <v>0.26429000000000002</v>
      </c>
    </row>
    <row r="58" spans="1:23" ht="14.5">
      <c r="A58" s="33"/>
      <c r="B58" s="33"/>
      <c r="C58" s="33"/>
      <c r="D58" s="110" t="s">
        <v>435</v>
      </c>
      <c r="E58" s="110" t="s">
        <v>69</v>
      </c>
      <c r="F58" s="110" t="s">
        <v>37</v>
      </c>
      <c r="G58" s="116">
        <f>Q58/'TechCooling-RES'!G23/31.54*U10</f>
        <v>1.9082717013365301E-2</v>
      </c>
      <c r="H58" s="116">
        <f>R58/'TechCooling-RES'!H23/31.54*V10</f>
        <v>4.1380462032599701E-2</v>
      </c>
      <c r="I58" s="116">
        <f>S58/'TechCooling-RES'!I23/31.54*W10</f>
        <v>3.7921916364923397E-2</v>
      </c>
      <c r="J58" s="116">
        <f>T58/'TechCooling-RES'!J23/31.54*X10</f>
        <v>3.94724801939269E-2</v>
      </c>
      <c r="K58" s="116">
        <f>U58/'TechCooling-RES'!K23/31.54*Y10</f>
        <v>1.16821118497249E-2</v>
      </c>
      <c r="L58" s="116">
        <f>V58/'TechCooling-RES'!L23/31.54*Z10</f>
        <v>4.6679271049758098E-3</v>
      </c>
      <c r="M58" s="116">
        <f>W58/'TechCooling-RES'!M23/31.54*AA10</f>
        <v>1.30806449079863E-2</v>
      </c>
      <c r="N58" s="99"/>
      <c r="P58" s="64" t="s">
        <v>435</v>
      </c>
      <c r="Q58">
        <f>Q52</f>
        <v>0.234127</v>
      </c>
      <c r="R58">
        <f t="shared" ref="R58:W58" si="29">R52</f>
        <v>3.3848799999999999</v>
      </c>
      <c r="S58">
        <f t="shared" si="29"/>
        <v>24.091583</v>
      </c>
      <c r="T58">
        <f t="shared" si="29"/>
        <v>2.409624</v>
      </c>
      <c r="U58">
        <f t="shared" si="29"/>
        <v>0.59026299999999998</v>
      </c>
      <c r="V58">
        <f t="shared" si="29"/>
        <v>0.23961099999999999</v>
      </c>
      <c r="W58">
        <f t="shared" si="29"/>
        <v>0.50807199999999997</v>
      </c>
    </row>
    <row r="59" spans="1:23" ht="14.5">
      <c r="A59" s="33"/>
      <c r="B59" s="33"/>
      <c r="C59" s="33"/>
      <c r="D59" s="33"/>
      <c r="E59" s="33"/>
      <c r="F59" s="33"/>
      <c r="G59" s="59"/>
      <c r="H59" s="50"/>
      <c r="I59" s="50"/>
      <c r="J59" s="50"/>
      <c r="K59" s="50"/>
      <c r="L59" s="50"/>
    </row>
    <row r="63" spans="1:23" ht="14.5">
      <c r="D63" s="38"/>
      <c r="E63" s="38"/>
      <c r="F63" s="39" t="s">
        <v>318</v>
      </c>
    </row>
    <row r="64" spans="1:23" ht="14.5">
      <c r="D64" s="40" t="s">
        <v>11</v>
      </c>
      <c r="E64" s="40" t="s">
        <v>188</v>
      </c>
      <c r="F64" s="40" t="s">
        <v>189</v>
      </c>
    </row>
    <row r="65" spans="4:13">
      <c r="D65" s="41" t="s">
        <v>428</v>
      </c>
      <c r="E65" s="41" t="s">
        <v>69</v>
      </c>
      <c r="F65" s="41" t="s">
        <v>31</v>
      </c>
    </row>
    <row r="66" spans="4:13">
      <c r="D66" s="41" t="s">
        <v>429</v>
      </c>
      <c r="E66" s="41" t="s">
        <v>69</v>
      </c>
      <c r="F66" s="41" t="s">
        <v>31</v>
      </c>
    </row>
    <row r="67" spans="4:13">
      <c r="D67" s="41" t="s">
        <v>430</v>
      </c>
      <c r="E67" s="41" t="s">
        <v>69</v>
      </c>
      <c r="F67" s="41" t="s">
        <v>33</v>
      </c>
    </row>
    <row r="68" spans="4:13">
      <c r="D68" s="41" t="s">
        <v>431</v>
      </c>
      <c r="E68" s="41" t="s">
        <v>69</v>
      </c>
      <c r="F68" s="41" t="s">
        <v>33</v>
      </c>
    </row>
    <row r="69" spans="4:13">
      <c r="D69" s="41" t="s">
        <v>432</v>
      </c>
      <c r="E69" s="41" t="s">
        <v>69</v>
      </c>
      <c r="F69" s="41" t="s">
        <v>35</v>
      </c>
    </row>
    <row r="70" spans="4:13">
      <c r="D70" s="41" t="s">
        <v>433</v>
      </c>
      <c r="E70" s="41" t="s">
        <v>69</v>
      </c>
      <c r="F70" s="41" t="s">
        <v>35</v>
      </c>
    </row>
    <row r="71" spans="4:13">
      <c r="D71" s="41" t="s">
        <v>434</v>
      </c>
      <c r="E71" s="41" t="s">
        <v>69</v>
      </c>
      <c r="F71" s="41" t="s">
        <v>37</v>
      </c>
    </row>
    <row r="72" spans="4:13">
      <c r="D72" s="41" t="s">
        <v>435</v>
      </c>
      <c r="E72" s="41" t="s">
        <v>69</v>
      </c>
      <c r="F72" s="41" t="s">
        <v>37</v>
      </c>
    </row>
    <row r="77" spans="4:13" ht="14.5">
      <c r="D77" s="33"/>
      <c r="E77" s="33"/>
      <c r="F77" s="34" t="s">
        <v>207</v>
      </c>
      <c r="G77" s="33"/>
      <c r="H77" s="33"/>
      <c r="I77" s="33"/>
      <c r="J77" s="33"/>
      <c r="K77" s="33"/>
      <c r="L77" s="33"/>
    </row>
    <row r="78" spans="4:13" ht="14.5">
      <c r="D78" s="35" t="s">
        <v>11</v>
      </c>
      <c r="E78" s="35" t="s">
        <v>188</v>
      </c>
      <c r="F78" s="35" t="s">
        <v>189</v>
      </c>
      <c r="G78" t="s">
        <v>190</v>
      </c>
      <c r="H78" t="s">
        <v>191</v>
      </c>
      <c r="I78" t="s">
        <v>192</v>
      </c>
      <c r="J78" t="s">
        <v>193</v>
      </c>
      <c r="K78" t="s">
        <v>194</v>
      </c>
      <c r="L78" t="s">
        <v>195</v>
      </c>
      <c r="M78" t="s">
        <v>196</v>
      </c>
    </row>
    <row r="79" spans="4:13" ht="14.5">
      <c r="D79" s="36" t="s">
        <v>139</v>
      </c>
      <c r="E79" s="36" t="s">
        <v>69</v>
      </c>
      <c r="F79" s="36" t="s">
        <v>31</v>
      </c>
      <c r="G79" s="59">
        <v>31.54</v>
      </c>
      <c r="H79" s="59">
        <v>31.54</v>
      </c>
      <c r="I79" s="59">
        <v>31.54</v>
      </c>
      <c r="J79" s="59">
        <v>31.54</v>
      </c>
      <c r="K79" s="59">
        <v>31.54</v>
      </c>
      <c r="L79" s="59">
        <v>31.54</v>
      </c>
      <c r="M79" s="59">
        <v>31.54</v>
      </c>
    </row>
    <row r="80" spans="4:13" ht="14.5">
      <c r="D80" s="36" t="s">
        <v>141</v>
      </c>
      <c r="E80" s="36" t="s">
        <v>69</v>
      </c>
      <c r="F80" s="36" t="s">
        <v>33</v>
      </c>
      <c r="G80" s="59">
        <v>31.54</v>
      </c>
      <c r="H80" s="59">
        <v>31.54</v>
      </c>
      <c r="I80" s="59">
        <v>31.54</v>
      </c>
      <c r="J80" s="59">
        <v>31.54</v>
      </c>
      <c r="K80" s="59">
        <v>31.54</v>
      </c>
      <c r="L80" s="59">
        <v>31.54</v>
      </c>
      <c r="M80" s="59">
        <v>31.54</v>
      </c>
    </row>
    <row r="81" spans="4:15" ht="14.5">
      <c r="D81" s="36" t="s">
        <v>142</v>
      </c>
      <c r="E81" s="36" t="s">
        <v>69</v>
      </c>
      <c r="F81" s="36" t="s">
        <v>35</v>
      </c>
      <c r="G81" s="59">
        <v>31.54</v>
      </c>
      <c r="H81" s="59">
        <v>31.54</v>
      </c>
      <c r="I81" s="59">
        <v>31.54</v>
      </c>
      <c r="J81" s="59">
        <v>31.54</v>
      </c>
      <c r="K81" s="59">
        <v>31.54</v>
      </c>
      <c r="L81" s="59">
        <v>31.54</v>
      </c>
      <c r="M81" s="59">
        <v>31.54</v>
      </c>
    </row>
    <row r="82" spans="4:15" ht="14.5">
      <c r="D82" s="36" t="s">
        <v>143</v>
      </c>
      <c r="E82" s="36" t="s">
        <v>69</v>
      </c>
      <c r="F82" s="36" t="s">
        <v>37</v>
      </c>
      <c r="G82" s="59">
        <v>31.54</v>
      </c>
      <c r="H82" s="59">
        <v>31.54</v>
      </c>
      <c r="I82" s="59">
        <v>31.54</v>
      </c>
      <c r="J82" s="59">
        <v>31.54</v>
      </c>
      <c r="K82" s="59">
        <v>31.54</v>
      </c>
      <c r="L82" s="59">
        <v>31.54</v>
      </c>
      <c r="M82" s="59">
        <v>31.54</v>
      </c>
    </row>
    <row r="85" spans="4:15" ht="14.5">
      <c r="D85" s="33"/>
      <c r="E85" s="33"/>
      <c r="F85" s="34" t="s">
        <v>208</v>
      </c>
      <c r="G85" s="33"/>
      <c r="H85" s="33"/>
      <c r="I85" s="33"/>
      <c r="J85" s="33"/>
      <c r="K85" s="33"/>
      <c r="L85" s="33"/>
    </row>
    <row r="86" spans="4:15" ht="14.5">
      <c r="D86" s="35" t="s">
        <v>11</v>
      </c>
      <c r="E86" s="35" t="s">
        <v>188</v>
      </c>
      <c r="F86" s="35" t="s">
        <v>189</v>
      </c>
      <c r="G86" t="s">
        <v>190</v>
      </c>
      <c r="H86" t="s">
        <v>191</v>
      </c>
      <c r="I86" t="s">
        <v>192</v>
      </c>
      <c r="J86" t="s">
        <v>193</v>
      </c>
      <c r="K86" t="s">
        <v>194</v>
      </c>
      <c r="L86" t="s">
        <v>195</v>
      </c>
      <c r="M86" t="s">
        <v>196</v>
      </c>
    </row>
    <row r="87" spans="4:15" ht="14.5">
      <c r="D87" s="36" t="s">
        <v>139</v>
      </c>
      <c r="E87" s="36" t="s">
        <v>69</v>
      </c>
      <c r="F87" s="36" t="s">
        <v>31</v>
      </c>
      <c r="G87" s="59">
        <f>AVERAGE(G51:G52)</f>
        <v>1.9175173201163229E-2</v>
      </c>
      <c r="H87" s="59">
        <f t="shared" ref="H87:M87" si="30">AVERAGE(H51:H52)</f>
        <v>4.0846134582919399E-2</v>
      </c>
      <c r="I87" s="59">
        <f t="shared" si="30"/>
        <v>3.6978319788527399E-2</v>
      </c>
      <c r="J87" s="59">
        <f t="shared" si="30"/>
        <v>3.6637134269203397E-2</v>
      </c>
      <c r="K87" s="59">
        <f t="shared" si="30"/>
        <v>1.15083408216339E-2</v>
      </c>
      <c r="L87" s="59">
        <f t="shared" si="30"/>
        <v>4.75196695875386E-3</v>
      </c>
      <c r="M87" s="59">
        <f t="shared" si="30"/>
        <v>1.1881677676003099E-2</v>
      </c>
      <c r="O87" s="99">
        <f>AVERAGE(G87:M87)</f>
        <v>2.3111249614029182E-2</v>
      </c>
    </row>
    <row r="88" spans="4:15" ht="14.5">
      <c r="D88" s="36" t="s">
        <v>141</v>
      </c>
      <c r="E88" s="36" t="s">
        <v>69</v>
      </c>
      <c r="F88" s="36" t="s">
        <v>33</v>
      </c>
      <c r="G88" s="59">
        <f>AVERAGE(G53:G54)</f>
        <v>1.9175173201163201E-2</v>
      </c>
      <c r="H88" s="59">
        <f t="shared" ref="H88:M88" si="31">AVERAGE(H53:H54)</f>
        <v>4.0846134582919399E-2</v>
      </c>
      <c r="I88" s="59">
        <f t="shared" si="31"/>
        <v>3.6978319788527399E-2</v>
      </c>
      <c r="J88" s="59">
        <f t="shared" si="31"/>
        <v>3.6637134269203397E-2</v>
      </c>
      <c r="K88" s="59">
        <f t="shared" si="31"/>
        <v>1.15083408216339E-2</v>
      </c>
      <c r="L88" s="59">
        <f t="shared" si="31"/>
        <v>4.75196695875386E-3</v>
      </c>
      <c r="M88" s="59">
        <f t="shared" si="31"/>
        <v>1.1881677676003099E-2</v>
      </c>
      <c r="O88" s="99">
        <f t="shared" ref="O88:O90" si="32">AVERAGE(G88:M88)</f>
        <v>2.3111249614029199E-2</v>
      </c>
    </row>
    <row r="89" spans="4:15" ht="14.5">
      <c r="D89" s="36" t="s">
        <v>142</v>
      </c>
      <c r="E89" s="36" t="s">
        <v>69</v>
      </c>
      <c r="F89" s="36" t="s">
        <v>35</v>
      </c>
      <c r="G89" s="59">
        <f>AVERAGE(G55:G56)</f>
        <v>1.9175173201163201E-2</v>
      </c>
      <c r="H89" s="59">
        <f t="shared" ref="H89:M89" si="33">AVERAGE(H55:H56)</f>
        <v>4.0846134582919399E-2</v>
      </c>
      <c r="I89" s="59">
        <f t="shared" si="33"/>
        <v>3.6978319788527399E-2</v>
      </c>
      <c r="J89" s="59">
        <f t="shared" si="33"/>
        <v>3.6637134269203397E-2</v>
      </c>
      <c r="K89" s="59">
        <f t="shared" si="33"/>
        <v>1.15083408216339E-2</v>
      </c>
      <c r="L89" s="59">
        <f t="shared" si="33"/>
        <v>4.75196695875386E-3</v>
      </c>
      <c r="M89" s="59">
        <f t="shared" si="33"/>
        <v>1.1881677676003099E-2</v>
      </c>
      <c r="O89" s="99">
        <f t="shared" si="32"/>
        <v>2.3111249614029199E-2</v>
      </c>
    </row>
    <row r="90" spans="4:15" ht="14.5">
      <c r="D90" s="36" t="s">
        <v>143</v>
      </c>
      <c r="E90" s="36" t="s">
        <v>69</v>
      </c>
      <c r="F90" s="36" t="s">
        <v>37</v>
      </c>
      <c r="G90" s="59">
        <f>AVERAGE(G57:G58)</f>
        <v>1.9175173201163201E-2</v>
      </c>
      <c r="H90" s="59">
        <f t="shared" ref="H90:M90" si="34">AVERAGE(H57:H58)</f>
        <v>4.0846134582919399E-2</v>
      </c>
      <c r="I90" s="59">
        <f t="shared" si="34"/>
        <v>3.6978319788527399E-2</v>
      </c>
      <c r="J90" s="59">
        <f t="shared" si="34"/>
        <v>3.6637134269203397E-2</v>
      </c>
      <c r="K90" s="59">
        <f t="shared" si="34"/>
        <v>1.15083408216339E-2</v>
      </c>
      <c r="L90" s="59">
        <f t="shared" si="34"/>
        <v>4.75196695875386E-3</v>
      </c>
      <c r="M90" s="59">
        <f t="shared" si="34"/>
        <v>1.1881677676003099E-2</v>
      </c>
      <c r="O90" s="99">
        <f t="shared" si="32"/>
        <v>2.3111249614029199E-2</v>
      </c>
    </row>
    <row r="95" spans="4:15" ht="14.5">
      <c r="D95" s="88"/>
      <c r="E95" s="88"/>
      <c r="F95" s="43" t="s">
        <v>209</v>
      </c>
      <c r="G95" s="88"/>
      <c r="H95" s="88"/>
      <c r="I95" s="88"/>
      <c r="J95" s="88"/>
      <c r="K95" s="88"/>
      <c r="L95" s="88"/>
      <c r="M95" s="46"/>
    </row>
    <row r="96" spans="4:15" ht="14.5">
      <c r="D96" s="45" t="s">
        <v>11</v>
      </c>
      <c r="E96" s="45" t="s">
        <v>188</v>
      </c>
      <c r="F96" s="45" t="s">
        <v>189</v>
      </c>
      <c r="G96" s="46" t="s">
        <v>190</v>
      </c>
      <c r="H96" s="46" t="s">
        <v>191</v>
      </c>
      <c r="I96" s="46" t="s">
        <v>192</v>
      </c>
      <c r="J96" s="46" t="s">
        <v>193</v>
      </c>
      <c r="K96" s="46" t="s">
        <v>194</v>
      </c>
      <c r="L96" s="46" t="s">
        <v>195</v>
      </c>
      <c r="M96" s="46" t="s">
        <v>196</v>
      </c>
    </row>
    <row r="97" spans="4:23" ht="14.5">
      <c r="D97" s="46" t="s">
        <v>139</v>
      </c>
      <c r="E97" s="46" t="s">
        <v>69</v>
      </c>
      <c r="F97" s="46" t="s">
        <v>31</v>
      </c>
      <c r="G97">
        <f>11.2/3.412</f>
        <v>3.2825322391559202</v>
      </c>
      <c r="H97">
        <f>G97</f>
        <v>3.2825322391559202</v>
      </c>
      <c r="I97">
        <f t="shared" ref="I97:M97" si="35">H97</f>
        <v>3.2825322391559202</v>
      </c>
      <c r="J97">
        <f t="shared" si="35"/>
        <v>3.2825322391559202</v>
      </c>
      <c r="K97">
        <f t="shared" si="35"/>
        <v>3.2825322391559202</v>
      </c>
      <c r="L97">
        <f t="shared" si="35"/>
        <v>3.2825322391559202</v>
      </c>
      <c r="M97">
        <f t="shared" si="35"/>
        <v>3.2825322391559202</v>
      </c>
      <c r="Q97" s="119">
        <f>AVERAGE(G33,G34)</f>
        <v>0.124</v>
      </c>
      <c r="R97" s="119">
        <f t="shared" ref="R97:W97" si="36">AVERAGE(H33,H34)</f>
        <v>0.124</v>
      </c>
      <c r="S97" s="119">
        <f t="shared" si="36"/>
        <v>0.124</v>
      </c>
      <c r="T97" s="119">
        <f t="shared" si="36"/>
        <v>0.124</v>
      </c>
      <c r="U97" s="119">
        <f t="shared" si="36"/>
        <v>0.124</v>
      </c>
      <c r="V97" s="119">
        <f t="shared" si="36"/>
        <v>0.124</v>
      </c>
      <c r="W97" s="119">
        <f t="shared" si="36"/>
        <v>0.124</v>
      </c>
    </row>
    <row r="98" spans="4:23" ht="14.5">
      <c r="D98" s="46" t="s">
        <v>141</v>
      </c>
      <c r="E98" s="46" t="s">
        <v>69</v>
      </c>
      <c r="F98" s="46" t="s">
        <v>33</v>
      </c>
      <c r="G98">
        <f>G97</f>
        <v>3.2825322391559202</v>
      </c>
      <c r="H98">
        <f t="shared" ref="H98:M100" si="37">G98</f>
        <v>3.2825322391559202</v>
      </c>
      <c r="I98">
        <f t="shared" si="37"/>
        <v>3.2825322391559202</v>
      </c>
      <c r="J98">
        <f t="shared" si="37"/>
        <v>3.2825322391559202</v>
      </c>
      <c r="K98">
        <f t="shared" si="37"/>
        <v>3.2825322391559202</v>
      </c>
      <c r="L98">
        <f t="shared" si="37"/>
        <v>3.2825322391559202</v>
      </c>
      <c r="M98">
        <f t="shared" si="37"/>
        <v>3.2825322391559202</v>
      </c>
      <c r="Q98" s="119">
        <f>AVERAGE(G35,G36)</f>
        <v>0.124</v>
      </c>
      <c r="R98" s="119">
        <f t="shared" ref="R98:W98" si="38">AVERAGE(H35,H36)</f>
        <v>0.124</v>
      </c>
      <c r="S98" s="119">
        <f t="shared" si="38"/>
        <v>0.124</v>
      </c>
      <c r="T98" s="119">
        <f t="shared" si="38"/>
        <v>0.124</v>
      </c>
      <c r="U98" s="119">
        <f t="shared" si="38"/>
        <v>0.124</v>
      </c>
      <c r="V98" s="119">
        <f t="shared" si="38"/>
        <v>0.124</v>
      </c>
      <c r="W98" s="119">
        <f t="shared" si="38"/>
        <v>0.124</v>
      </c>
    </row>
    <row r="99" spans="4:23" ht="14.5">
      <c r="D99" s="46" t="s">
        <v>142</v>
      </c>
      <c r="E99" s="46" t="s">
        <v>69</v>
      </c>
      <c r="F99" s="46" t="s">
        <v>35</v>
      </c>
      <c r="G99">
        <f>13.1/3.412</f>
        <v>3.8393903868698711</v>
      </c>
      <c r="H99">
        <f t="shared" si="37"/>
        <v>3.8393903868698711</v>
      </c>
      <c r="I99">
        <f t="shared" si="37"/>
        <v>3.8393903868698711</v>
      </c>
      <c r="J99">
        <f t="shared" si="37"/>
        <v>3.8393903868698711</v>
      </c>
      <c r="K99">
        <f t="shared" si="37"/>
        <v>3.8393903868698711</v>
      </c>
      <c r="L99">
        <f t="shared" si="37"/>
        <v>3.8393903868698711</v>
      </c>
      <c r="M99">
        <f t="shared" si="37"/>
        <v>3.8393903868698711</v>
      </c>
      <c r="Q99" s="119">
        <f>AVERAGE(G37,G38)</f>
        <v>0.124</v>
      </c>
      <c r="R99" s="119">
        <f t="shared" ref="R99:W99" si="39">AVERAGE(H37,H38)</f>
        <v>0.124</v>
      </c>
      <c r="S99" s="119">
        <f t="shared" si="39"/>
        <v>0.124</v>
      </c>
      <c r="T99" s="119">
        <f t="shared" si="39"/>
        <v>0.124</v>
      </c>
      <c r="U99" s="119">
        <f t="shared" si="39"/>
        <v>0.124</v>
      </c>
      <c r="V99" s="119">
        <f t="shared" si="39"/>
        <v>0.124</v>
      </c>
      <c r="W99" s="119">
        <f t="shared" si="39"/>
        <v>0.124</v>
      </c>
    </row>
    <row r="100" spans="4:23" ht="14.5">
      <c r="D100" s="46" t="s">
        <v>143</v>
      </c>
      <c r="E100" s="46" t="s">
        <v>69</v>
      </c>
      <c r="F100" s="46" t="s">
        <v>37</v>
      </c>
      <c r="G100">
        <f>G99</f>
        <v>3.8393903868698711</v>
      </c>
      <c r="H100">
        <f t="shared" si="37"/>
        <v>3.8393903868698711</v>
      </c>
      <c r="I100">
        <f t="shared" si="37"/>
        <v>3.8393903868698711</v>
      </c>
      <c r="J100">
        <f t="shared" si="37"/>
        <v>3.8393903868698711</v>
      </c>
      <c r="K100">
        <f t="shared" si="37"/>
        <v>3.8393903868698711</v>
      </c>
      <c r="L100">
        <f t="shared" si="37"/>
        <v>3.8393903868698711</v>
      </c>
      <c r="M100">
        <f t="shared" si="37"/>
        <v>3.8393903868698711</v>
      </c>
      <c r="Q100" s="119">
        <f>AVERAGE(G39:G40)</f>
        <v>0.124</v>
      </c>
      <c r="R100" s="119">
        <f t="shared" ref="R100:W100" si="40">AVERAGE(H39:H40)</f>
        <v>0.124</v>
      </c>
      <c r="S100" s="119">
        <f t="shared" si="40"/>
        <v>0.124</v>
      </c>
      <c r="T100" s="119">
        <f t="shared" si="40"/>
        <v>0.124</v>
      </c>
      <c r="U100" s="119">
        <f t="shared" si="40"/>
        <v>0.124</v>
      </c>
      <c r="V100" s="119">
        <f t="shared" si="40"/>
        <v>0.124</v>
      </c>
      <c r="W100" s="119">
        <f t="shared" si="40"/>
        <v>0.124</v>
      </c>
    </row>
    <row r="101" spans="4:23">
      <c r="D101" s="46"/>
      <c r="E101" s="46"/>
      <c r="F101" s="46"/>
      <c r="G101" s="46"/>
      <c r="H101" s="46"/>
      <c r="I101" s="46"/>
      <c r="J101" s="46"/>
      <c r="K101" s="46"/>
      <c r="L101" s="46"/>
      <c r="M101" s="46"/>
    </row>
    <row r="102" spans="4:23">
      <c r="D102" s="46"/>
      <c r="E102" s="46"/>
      <c r="F102" s="46"/>
      <c r="G102" s="46"/>
      <c r="H102" s="46"/>
      <c r="I102" s="46"/>
      <c r="J102" s="46"/>
      <c r="K102" s="46"/>
      <c r="L102" s="46"/>
      <c r="M102" s="46"/>
    </row>
    <row r="103" spans="4:23">
      <c r="D103" s="46"/>
      <c r="E103" s="46"/>
      <c r="F103" s="46"/>
      <c r="G103" s="46"/>
      <c r="H103" s="46"/>
      <c r="I103" s="46"/>
      <c r="J103" s="46"/>
      <c r="K103" s="46"/>
      <c r="L103" s="46"/>
      <c r="M103" s="46"/>
    </row>
    <row r="105" spans="4:23" ht="14.5">
      <c r="E105" s="33"/>
      <c r="F105" s="34" t="s">
        <v>440</v>
      </c>
      <c r="G105" s="33"/>
      <c r="H105" s="33"/>
      <c r="I105" s="33"/>
      <c r="J105" s="33"/>
      <c r="K105" s="33"/>
      <c r="L105" s="33"/>
    </row>
    <row r="106" spans="4:23" ht="14.5">
      <c r="D106" s="35" t="s">
        <v>11</v>
      </c>
      <c r="E106" s="35" t="s">
        <v>188</v>
      </c>
      <c r="F106" s="35" t="s">
        <v>189</v>
      </c>
      <c r="G106" t="s">
        <v>190</v>
      </c>
      <c r="H106" t="s">
        <v>191</v>
      </c>
      <c r="I106" t="s">
        <v>192</v>
      </c>
      <c r="J106" t="s">
        <v>193</v>
      </c>
      <c r="K106" t="s">
        <v>194</v>
      </c>
      <c r="L106" t="s">
        <v>195</v>
      </c>
      <c r="M106" t="s">
        <v>196</v>
      </c>
    </row>
    <row r="107" spans="4:23" ht="14.5">
      <c r="D107" s="36" t="s">
        <v>139</v>
      </c>
      <c r="E107" s="36" t="s">
        <v>69</v>
      </c>
      <c r="F107" s="36" t="s">
        <v>31</v>
      </c>
      <c r="G107" s="59">
        <f>SUM(G16:G17)</f>
        <v>0.53386858812000004</v>
      </c>
      <c r="H107" s="59">
        <f t="shared" ref="H107:M107" si="41">SUM(H16:H17)</f>
        <v>1.9888157371399999</v>
      </c>
      <c r="I107" s="59">
        <f t="shared" si="41"/>
        <v>11.483081544674</v>
      </c>
      <c r="J107" s="59">
        <f t="shared" si="41"/>
        <v>1.370647772199</v>
      </c>
      <c r="K107" s="59">
        <f t="shared" si="41"/>
        <v>1.301747850488</v>
      </c>
      <c r="L107" s="59">
        <f t="shared" si="41"/>
        <v>1.181207601493</v>
      </c>
      <c r="M107" s="59">
        <f t="shared" si="41"/>
        <v>0.95383159209799995</v>
      </c>
    </row>
    <row r="108" spans="4:23" ht="14.5">
      <c r="D108" s="36" t="s">
        <v>141</v>
      </c>
      <c r="E108" s="36" t="s">
        <v>69</v>
      </c>
      <c r="F108" s="36" t="s">
        <v>33</v>
      </c>
      <c r="G108" s="59">
        <f>SUM(G18:G19)</f>
        <v>6.0619768439999999E-2</v>
      </c>
      <c r="H108" s="59">
        <f t="shared" ref="H108:M108" si="42">SUM(H18:H19)</f>
        <v>0.38150359626699998</v>
      </c>
      <c r="I108" s="59">
        <f t="shared" si="42"/>
        <v>3.3128605416800001</v>
      </c>
      <c r="J108" s="59">
        <f t="shared" si="42"/>
        <v>0.15769236230100001</v>
      </c>
      <c r="K108" s="59">
        <f t="shared" si="42"/>
        <v>0.14153530183599999</v>
      </c>
      <c r="L108" s="59">
        <f t="shared" si="42"/>
        <v>0.28659648985000002</v>
      </c>
      <c r="M108" s="59">
        <f t="shared" si="42"/>
        <v>0.25195248381699997</v>
      </c>
    </row>
    <row r="109" spans="4:23" ht="14.5">
      <c r="D109" s="36" t="s">
        <v>142</v>
      </c>
      <c r="E109" s="36" t="s">
        <v>69</v>
      </c>
      <c r="F109" s="36" t="s">
        <v>35</v>
      </c>
      <c r="G109" s="59">
        <f>SUM(G20:G21)</f>
        <v>0.15403669911000001</v>
      </c>
      <c r="H109" s="59">
        <f t="shared" ref="H109:M109" si="43">SUM(H20:H21)</f>
        <v>2.132827583529</v>
      </c>
      <c r="I109" s="59">
        <f t="shared" si="43"/>
        <v>6.2079803971240004</v>
      </c>
      <c r="J109" s="59">
        <f t="shared" si="43"/>
        <v>0.52610954575500002</v>
      </c>
      <c r="K109" s="59">
        <f t="shared" si="43"/>
        <v>0.36923451081199998</v>
      </c>
      <c r="L109" s="59">
        <f t="shared" si="43"/>
        <v>0.44516177346000002</v>
      </c>
      <c r="M109" s="59">
        <f t="shared" si="43"/>
        <v>0.73729718110499998</v>
      </c>
    </row>
    <row r="110" spans="4:23" ht="14.5">
      <c r="D110" s="36" t="s">
        <v>143</v>
      </c>
      <c r="E110" s="36" t="s">
        <v>69</v>
      </c>
      <c r="F110" s="36" t="s">
        <v>37</v>
      </c>
      <c r="G110" s="59">
        <f>SUM(G22:G23)</f>
        <v>2.8474944330000002E-2</v>
      </c>
      <c r="H110" s="59">
        <f t="shared" ref="H110:M110" si="44">SUM(H22:H23)</f>
        <v>5.2153083064000003E-2</v>
      </c>
      <c r="I110" s="59">
        <f t="shared" si="44"/>
        <v>9.6777516522000007E-2</v>
      </c>
      <c r="J110" s="59">
        <f t="shared" si="44"/>
        <v>4.5250319745000003E-2</v>
      </c>
      <c r="K110" s="59">
        <f t="shared" si="44"/>
        <v>5.0282336864E-2</v>
      </c>
      <c r="L110" s="59">
        <f t="shared" si="44"/>
        <v>7.6134135197000005E-2</v>
      </c>
      <c r="M110" s="59">
        <f t="shared" si="44"/>
        <v>7.2818742980000004E-2</v>
      </c>
    </row>
    <row r="121" spans="4:13" ht="14.5">
      <c r="F121" s="34" t="s">
        <v>187</v>
      </c>
    </row>
    <row r="122" spans="4:13" ht="14.5">
      <c r="D122" s="35" t="s">
        <v>11</v>
      </c>
      <c r="E122" s="35" t="s">
        <v>188</v>
      </c>
      <c r="F122" s="35" t="s">
        <v>189</v>
      </c>
      <c r="G122" t="s">
        <v>190</v>
      </c>
      <c r="H122" t="s">
        <v>191</v>
      </c>
      <c r="I122" t="s">
        <v>192</v>
      </c>
      <c r="J122" t="s">
        <v>193</v>
      </c>
      <c r="K122" t="s">
        <v>194</v>
      </c>
      <c r="L122" t="s">
        <v>195</v>
      </c>
      <c r="M122" t="s">
        <v>196</v>
      </c>
    </row>
    <row r="123" spans="4:13" ht="14.5">
      <c r="D123" s="36" t="s">
        <v>139</v>
      </c>
      <c r="E123" s="36" t="s">
        <v>69</v>
      </c>
      <c r="F123" s="36" t="s">
        <v>31</v>
      </c>
      <c r="G123" s="66">
        <v>1</v>
      </c>
      <c r="H123" s="66">
        <v>1</v>
      </c>
      <c r="I123" s="66">
        <v>1</v>
      </c>
      <c r="J123" s="66">
        <v>1</v>
      </c>
      <c r="K123" s="66">
        <v>1</v>
      </c>
      <c r="L123" s="66">
        <v>1</v>
      </c>
      <c r="M123" s="66">
        <v>1</v>
      </c>
    </row>
    <row r="124" spans="4:13" ht="14.5">
      <c r="D124" s="36" t="s">
        <v>141</v>
      </c>
      <c r="E124" s="36" t="s">
        <v>69</v>
      </c>
      <c r="F124" s="36" t="s">
        <v>33</v>
      </c>
      <c r="G124" s="66">
        <v>1</v>
      </c>
      <c r="H124" s="66">
        <v>1</v>
      </c>
      <c r="I124" s="66">
        <v>1</v>
      </c>
      <c r="J124" s="66">
        <v>1</v>
      </c>
      <c r="K124" s="66">
        <v>1</v>
      </c>
      <c r="L124" s="66">
        <v>1</v>
      </c>
      <c r="M124" s="66">
        <v>1</v>
      </c>
    </row>
    <row r="125" spans="4:13" ht="14.5">
      <c r="D125" s="36" t="s">
        <v>142</v>
      </c>
      <c r="E125" s="36" t="s">
        <v>69</v>
      </c>
      <c r="F125" s="36" t="s">
        <v>35</v>
      </c>
      <c r="G125" s="66">
        <v>1</v>
      </c>
      <c r="H125" s="66">
        <v>1</v>
      </c>
      <c r="I125" s="66">
        <v>1</v>
      </c>
      <c r="J125" s="66">
        <v>1</v>
      </c>
      <c r="K125" s="66">
        <v>1</v>
      </c>
      <c r="L125" s="66">
        <v>1</v>
      </c>
      <c r="M125" s="66">
        <v>1</v>
      </c>
    </row>
    <row r="126" spans="4:13" ht="14.5">
      <c r="D126" s="36" t="s">
        <v>143</v>
      </c>
      <c r="E126" s="36" t="s">
        <v>69</v>
      </c>
      <c r="F126" s="36" t="s">
        <v>37</v>
      </c>
      <c r="G126" s="66">
        <v>1</v>
      </c>
      <c r="H126" s="66">
        <v>1</v>
      </c>
      <c r="I126" s="66">
        <v>1</v>
      </c>
      <c r="J126" s="66">
        <v>1</v>
      </c>
      <c r="K126" s="66">
        <v>1</v>
      </c>
      <c r="L126" s="66">
        <v>1</v>
      </c>
      <c r="M126" s="66">
        <v>1</v>
      </c>
    </row>
    <row r="127" spans="4:13" ht="14.5">
      <c r="D127" s="79"/>
      <c r="E127" s="79"/>
      <c r="F127" s="78"/>
      <c r="G127" s="66"/>
      <c r="H127" s="66"/>
      <c r="I127" s="66"/>
      <c r="J127" s="66"/>
      <c r="K127" s="66"/>
      <c r="L127" s="66"/>
      <c r="M127" s="66"/>
    </row>
    <row r="128" spans="4:13" ht="14.5">
      <c r="D128" s="78"/>
      <c r="E128" s="79"/>
      <c r="F128" s="78"/>
      <c r="G128" s="66"/>
      <c r="H128" s="66"/>
      <c r="I128" s="66"/>
      <c r="J128" s="66"/>
      <c r="K128" s="66"/>
      <c r="L128" s="66"/>
      <c r="M128" s="66"/>
    </row>
    <row r="129" spans="4:17" ht="14.5">
      <c r="D129" s="79"/>
      <c r="E129" s="79"/>
      <c r="F129" s="78"/>
      <c r="G129" s="66"/>
      <c r="H129" s="66"/>
      <c r="I129" s="66"/>
      <c r="J129" s="66"/>
      <c r="K129" s="66"/>
      <c r="L129" s="66"/>
      <c r="M129" s="66"/>
    </row>
    <row r="130" spans="4:17" ht="14.5">
      <c r="D130" s="78"/>
      <c r="E130" s="79"/>
      <c r="F130" s="78"/>
      <c r="G130" s="66"/>
      <c r="H130" s="66"/>
      <c r="I130" s="66"/>
      <c r="J130" s="66"/>
      <c r="K130" s="66"/>
      <c r="L130" s="66"/>
      <c r="M130" s="66"/>
    </row>
    <row r="131" spans="4:17">
      <c r="G131" s="120"/>
      <c r="H131" s="120"/>
      <c r="I131" s="120"/>
      <c r="J131" s="120"/>
      <c r="K131" s="120"/>
      <c r="L131" s="120"/>
      <c r="M131" s="120"/>
    </row>
    <row r="132" spans="4:17">
      <c r="G132" s="120"/>
      <c r="H132" s="120"/>
      <c r="I132" s="120"/>
      <c r="J132" s="120"/>
      <c r="K132" s="120"/>
      <c r="L132" s="120"/>
      <c r="M132" s="120"/>
    </row>
    <row r="133" spans="4:17" ht="14.5">
      <c r="F133" s="34" t="s">
        <v>236</v>
      </c>
    </row>
    <row r="134" spans="4:17" ht="14.5">
      <c r="D134" s="35" t="s">
        <v>11</v>
      </c>
      <c r="E134" s="35" t="s">
        <v>188</v>
      </c>
      <c r="F134" s="35" t="s">
        <v>189</v>
      </c>
      <c r="G134" t="s">
        <v>190</v>
      </c>
      <c r="H134" t="s">
        <v>191</v>
      </c>
      <c r="I134" t="s">
        <v>192</v>
      </c>
      <c r="J134" t="s">
        <v>193</v>
      </c>
      <c r="K134" t="s">
        <v>194</v>
      </c>
      <c r="L134" t="s">
        <v>195</v>
      </c>
      <c r="M134" t="s">
        <v>196</v>
      </c>
    </row>
    <row r="135" spans="4:17" ht="14.5">
      <c r="D135" s="36" t="s">
        <v>139</v>
      </c>
      <c r="E135" s="36" t="s">
        <v>69</v>
      </c>
      <c r="F135" s="36" t="s">
        <v>31</v>
      </c>
      <c r="G135" s="50">
        <f>[3]RSD!$Q$82</f>
        <v>18</v>
      </c>
      <c r="H135" s="50">
        <f>[3]RSD!$Q$82</f>
        <v>18</v>
      </c>
      <c r="I135" s="50">
        <f>[3]RSD!$Q$82</f>
        <v>18</v>
      </c>
      <c r="J135" s="50">
        <f>[3]RSD!$Q$82</f>
        <v>18</v>
      </c>
      <c r="K135" s="50">
        <f>[3]RSD!$Q$82</f>
        <v>18</v>
      </c>
      <c r="L135" s="50">
        <f>[3]RSD!$Q$82</f>
        <v>18</v>
      </c>
      <c r="M135" s="50">
        <f>[3]RSD!$Q$82</f>
        <v>18</v>
      </c>
      <c r="P135" s="351" t="s">
        <v>555</v>
      </c>
      <c r="Q135" s="69"/>
    </row>
    <row r="136" spans="4:17" ht="14.5">
      <c r="D136" s="36" t="s">
        <v>141</v>
      </c>
      <c r="E136" s="36" t="s">
        <v>69</v>
      </c>
      <c r="F136" s="36" t="s">
        <v>33</v>
      </c>
      <c r="G136" s="50">
        <f>G135</f>
        <v>18</v>
      </c>
      <c r="H136" s="50">
        <f t="shared" ref="H136:M136" si="45">H135</f>
        <v>18</v>
      </c>
      <c r="I136" s="50">
        <f t="shared" si="45"/>
        <v>18</v>
      </c>
      <c r="J136" s="50">
        <f t="shared" si="45"/>
        <v>18</v>
      </c>
      <c r="K136" s="50">
        <f t="shared" si="45"/>
        <v>18</v>
      </c>
      <c r="L136" s="50">
        <f t="shared" si="45"/>
        <v>18</v>
      </c>
      <c r="M136" s="50">
        <f t="shared" si="45"/>
        <v>18</v>
      </c>
    </row>
    <row r="137" spans="4:17" ht="14.5">
      <c r="D137" s="36" t="s">
        <v>142</v>
      </c>
      <c r="E137" s="36" t="s">
        <v>69</v>
      </c>
      <c r="F137" s="36" t="s">
        <v>35</v>
      </c>
      <c r="G137" s="50">
        <f t="shared" ref="G137:M138" si="46">G136</f>
        <v>18</v>
      </c>
      <c r="H137" s="50">
        <f t="shared" si="46"/>
        <v>18</v>
      </c>
      <c r="I137" s="50">
        <f t="shared" si="46"/>
        <v>18</v>
      </c>
      <c r="J137" s="50">
        <f t="shared" si="46"/>
        <v>18</v>
      </c>
      <c r="K137" s="50">
        <f t="shared" si="46"/>
        <v>18</v>
      </c>
      <c r="L137" s="50">
        <f t="shared" si="46"/>
        <v>18</v>
      </c>
      <c r="M137" s="50">
        <f t="shared" si="46"/>
        <v>18</v>
      </c>
    </row>
    <row r="138" spans="4:17" ht="14.5">
      <c r="D138" s="36" t="s">
        <v>143</v>
      </c>
      <c r="E138" s="36" t="s">
        <v>69</v>
      </c>
      <c r="F138" s="36" t="s">
        <v>37</v>
      </c>
      <c r="G138" s="50">
        <f t="shared" si="46"/>
        <v>18</v>
      </c>
      <c r="H138" s="50">
        <f t="shared" si="46"/>
        <v>18</v>
      </c>
      <c r="I138" s="50">
        <f t="shared" si="46"/>
        <v>18</v>
      </c>
      <c r="J138" s="50">
        <f t="shared" si="46"/>
        <v>18</v>
      </c>
      <c r="K138" s="50">
        <f t="shared" si="46"/>
        <v>18</v>
      </c>
      <c r="L138" s="50">
        <f t="shared" si="46"/>
        <v>18</v>
      </c>
      <c r="M138" s="50">
        <f t="shared" si="46"/>
        <v>18</v>
      </c>
    </row>
    <row r="139" spans="4:17">
      <c r="G139" s="120"/>
      <c r="H139" s="120"/>
      <c r="I139" s="120"/>
      <c r="J139" s="120"/>
      <c r="K139" s="120"/>
      <c r="L139" s="120"/>
      <c r="M139" s="120"/>
    </row>
    <row r="140" spans="4:17">
      <c r="G140" s="120"/>
      <c r="H140" s="120"/>
      <c r="I140" s="120"/>
      <c r="J140" s="120"/>
      <c r="K140" s="120"/>
      <c r="L140" s="120"/>
      <c r="M140" s="120"/>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K57"/>
  <sheetViews>
    <sheetView topLeftCell="A15" workbookViewId="0">
      <selection activeCell="X32" sqref="X32"/>
    </sheetView>
  </sheetViews>
  <sheetFormatPr defaultColWidth="9" defaultRowHeight="12.5"/>
  <cols>
    <col min="2" max="2" width="36.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6"/>
      <c r="B1" s="356"/>
      <c r="C1" s="1"/>
      <c r="D1" s="1"/>
      <c r="E1" s="1"/>
      <c r="F1" s="1"/>
      <c r="G1" s="1"/>
      <c r="H1" s="1"/>
      <c r="I1" s="1"/>
      <c r="J1" s="1"/>
      <c r="K1" s="1"/>
      <c r="L1" s="1"/>
      <c r="M1" s="1"/>
      <c r="N1" s="1"/>
      <c r="O1" s="1"/>
      <c r="P1" s="1"/>
      <c r="Q1" s="1"/>
      <c r="R1" s="1"/>
      <c r="S1" s="1"/>
      <c r="T1" s="1"/>
      <c r="U1" s="1"/>
      <c r="V1" s="1"/>
      <c r="W1" s="1"/>
      <c r="Y1" s="356"/>
      <c r="Z1" s="356"/>
      <c r="AA1" s="1"/>
      <c r="AB1" s="1"/>
      <c r="AC1" s="1"/>
      <c r="AD1" s="1"/>
      <c r="AE1" s="1"/>
      <c r="AF1" s="1"/>
      <c r="AG1" s="1"/>
      <c r="AH1" s="1"/>
      <c r="AI1" s="1"/>
      <c r="AJ1" s="1"/>
      <c r="AK1" s="1"/>
      <c r="AL1" s="1"/>
      <c r="AM1" s="1"/>
      <c r="AN1" s="1"/>
      <c r="AO1" s="1"/>
      <c r="AP1" s="1"/>
      <c r="AQ1" s="1"/>
      <c r="AR1" s="1"/>
      <c r="AS1" s="1"/>
      <c r="AT1" s="1"/>
      <c r="AU1" s="1"/>
      <c r="AW1" s="356"/>
      <c r="AX1" s="356"/>
      <c r="AY1" s="1"/>
      <c r="AZ1" s="1"/>
      <c r="BA1" s="1"/>
      <c r="BB1" s="1"/>
      <c r="BC1" s="1"/>
      <c r="BD1" s="1"/>
      <c r="BE1" s="1"/>
      <c r="BF1" s="1"/>
      <c r="BG1" s="1"/>
      <c r="BH1" s="1"/>
      <c r="BI1" s="1"/>
      <c r="BJ1" s="1"/>
      <c r="BK1" s="1"/>
      <c r="BL1" s="1"/>
      <c r="BM1" s="1"/>
      <c r="BN1" s="1"/>
      <c r="BO1" s="1"/>
      <c r="BP1" s="1"/>
      <c r="BQ1" s="1"/>
      <c r="BR1" s="1"/>
      <c r="BS1" s="1"/>
      <c r="BU1" s="356"/>
      <c r="BV1" s="356"/>
      <c r="BW1" s="1"/>
      <c r="BX1" s="1"/>
      <c r="BY1" s="1"/>
      <c r="BZ1" s="1"/>
      <c r="CA1" s="1"/>
      <c r="CB1" s="1"/>
      <c r="CC1" s="1"/>
      <c r="CD1" s="1"/>
      <c r="CE1" s="1"/>
      <c r="CF1" s="1"/>
      <c r="CG1" s="1"/>
      <c r="CH1" s="1"/>
      <c r="CI1" s="1"/>
      <c r="CJ1" s="1"/>
      <c r="CK1" s="1"/>
      <c r="CL1" s="1"/>
      <c r="CM1" s="1"/>
      <c r="CN1" s="1"/>
      <c r="CO1" s="1"/>
      <c r="CP1" s="1"/>
      <c r="CQ1" s="1"/>
      <c r="CS1" s="356"/>
      <c r="CT1" s="356"/>
      <c r="CU1" s="1"/>
      <c r="CV1" s="1"/>
      <c r="CW1" s="1"/>
      <c r="CX1" s="1"/>
      <c r="CY1" s="1"/>
      <c r="CZ1" s="1"/>
      <c r="DA1" s="1"/>
      <c r="DB1" s="1"/>
      <c r="DC1" s="1"/>
      <c r="DD1" s="1"/>
      <c r="DE1" s="1"/>
      <c r="DF1" s="1"/>
      <c r="DG1" s="1"/>
      <c r="DH1" s="1"/>
      <c r="DI1" s="1"/>
      <c r="DJ1" s="1"/>
      <c r="DK1" s="1"/>
      <c r="DL1" s="1"/>
      <c r="DM1" s="1"/>
      <c r="DN1" s="1"/>
      <c r="DO1" s="1"/>
      <c r="DQ1" s="356"/>
      <c r="DR1" s="356"/>
      <c r="DS1" s="1"/>
      <c r="DT1" s="1"/>
      <c r="DU1" s="1"/>
      <c r="DV1" s="1"/>
      <c r="DW1" s="1"/>
      <c r="DX1" s="1"/>
      <c r="DY1" s="1"/>
      <c r="DZ1" s="1"/>
      <c r="EA1" s="1"/>
      <c r="EB1" s="1"/>
      <c r="EC1" s="1"/>
      <c r="ED1" s="1"/>
      <c r="EE1" s="1"/>
      <c r="EF1" s="1"/>
      <c r="EG1" s="1"/>
      <c r="EH1" s="1"/>
      <c r="EI1" s="1"/>
      <c r="EJ1" s="1"/>
      <c r="EK1" s="1"/>
      <c r="EL1" s="1"/>
      <c r="EM1" s="1"/>
      <c r="EO1" s="356"/>
      <c r="EP1" s="356"/>
      <c r="EQ1" s="1"/>
      <c r="ER1" s="1"/>
      <c r="ES1" s="1"/>
      <c r="ET1" s="1"/>
      <c r="EU1" s="1"/>
      <c r="EV1" s="1"/>
      <c r="EW1" s="1"/>
      <c r="EX1" s="1"/>
      <c r="EY1" s="1"/>
      <c r="EZ1" s="1"/>
      <c r="FA1" s="1"/>
      <c r="FB1" s="1"/>
      <c r="FC1" s="1"/>
      <c r="FD1" s="1"/>
      <c r="FE1" s="1"/>
      <c r="FF1" s="1"/>
      <c r="FG1" s="1"/>
      <c r="FH1" s="1"/>
      <c r="FI1" s="1"/>
      <c r="FJ1" s="1"/>
      <c r="FK1" s="1"/>
    </row>
    <row r="2" spans="1:167" ht="14.5">
      <c r="A2" s="356"/>
      <c r="B2" s="356"/>
      <c r="C2" s="1"/>
      <c r="D2" s="1"/>
      <c r="E2" s="1"/>
      <c r="F2" s="1"/>
      <c r="G2" s="1"/>
      <c r="H2" s="1"/>
      <c r="I2" s="1"/>
      <c r="J2" s="1"/>
      <c r="K2" s="1"/>
      <c r="L2" s="1"/>
      <c r="M2" s="1"/>
      <c r="N2" s="1"/>
      <c r="O2" s="1"/>
      <c r="P2" s="1"/>
      <c r="Q2" s="1"/>
      <c r="R2" s="1"/>
      <c r="S2" s="1"/>
      <c r="T2" s="1"/>
      <c r="U2" s="1"/>
      <c r="V2" s="1"/>
      <c r="W2" s="1"/>
      <c r="Y2" s="356"/>
      <c r="Z2" s="356"/>
      <c r="AA2" s="1"/>
      <c r="AB2" s="1"/>
      <c r="AC2" s="1"/>
      <c r="AD2" s="1"/>
      <c r="AE2" s="1"/>
      <c r="AF2" s="1"/>
      <c r="AG2" s="1"/>
      <c r="AH2" s="1"/>
      <c r="AI2" s="1"/>
      <c r="AJ2" s="1"/>
      <c r="AK2" s="1"/>
      <c r="AL2" s="1"/>
      <c r="AM2" s="1"/>
      <c r="AN2" s="1"/>
      <c r="AO2" s="1"/>
      <c r="AP2" s="1"/>
      <c r="AQ2" s="1"/>
      <c r="AR2" s="1"/>
      <c r="AS2" s="1"/>
      <c r="AT2" s="1"/>
      <c r="AU2" s="1"/>
      <c r="AW2" s="356"/>
      <c r="AX2" s="356"/>
      <c r="AY2" s="1"/>
      <c r="AZ2" s="1"/>
      <c r="BA2" s="1"/>
      <c r="BB2" s="1"/>
      <c r="BC2" s="1"/>
      <c r="BD2" s="1"/>
      <c r="BE2" s="1"/>
      <c r="BF2" s="1"/>
      <c r="BG2" s="1"/>
      <c r="BH2" s="1"/>
      <c r="BI2" s="1"/>
      <c r="BJ2" s="1"/>
      <c r="BK2" s="1"/>
      <c r="BL2" s="1"/>
      <c r="BM2" s="1"/>
      <c r="BN2" s="1"/>
      <c r="BO2" s="1"/>
      <c r="BP2" s="1"/>
      <c r="BQ2" s="1"/>
      <c r="BR2" s="1"/>
      <c r="BS2" s="1"/>
      <c r="BU2" s="356"/>
      <c r="BV2" s="356"/>
      <c r="BW2" s="1"/>
      <c r="BX2" s="1"/>
      <c r="BY2" s="1"/>
      <c r="BZ2" s="1"/>
      <c r="CA2" s="1"/>
      <c r="CB2" s="1"/>
      <c r="CC2" s="1"/>
      <c r="CD2" s="1"/>
      <c r="CE2" s="1"/>
      <c r="CF2" s="1"/>
      <c r="CG2" s="1"/>
      <c r="CH2" s="1"/>
      <c r="CI2" s="1"/>
      <c r="CJ2" s="1"/>
      <c r="CK2" s="1"/>
      <c r="CL2" s="1"/>
      <c r="CM2" s="1"/>
      <c r="CN2" s="1"/>
      <c r="CO2" s="1"/>
      <c r="CP2" s="1"/>
      <c r="CQ2" s="1"/>
      <c r="CS2" s="356"/>
      <c r="CT2" s="356"/>
      <c r="CU2" s="1"/>
      <c r="CV2" s="1"/>
      <c r="CW2" s="1"/>
      <c r="CX2" s="1"/>
      <c r="CY2" s="1"/>
      <c r="CZ2" s="1"/>
      <c r="DA2" s="1"/>
      <c r="DB2" s="1"/>
      <c r="DC2" s="1"/>
      <c r="DD2" s="1"/>
      <c r="DE2" s="1"/>
      <c r="DF2" s="1"/>
      <c r="DG2" s="1"/>
      <c r="DH2" s="1"/>
      <c r="DI2" s="1"/>
      <c r="DJ2" s="1"/>
      <c r="DK2" s="1"/>
      <c r="DL2" s="1"/>
      <c r="DM2" s="1"/>
      <c r="DN2" s="1"/>
      <c r="DO2" s="1"/>
      <c r="DQ2" s="356"/>
      <c r="DR2" s="356"/>
      <c r="DS2" s="1"/>
      <c r="DT2" s="1"/>
      <c r="DU2" s="1"/>
      <c r="DV2" s="1"/>
      <c r="DW2" s="1"/>
      <c r="DX2" s="1"/>
      <c r="DY2" s="1"/>
      <c r="DZ2" s="1"/>
      <c r="EA2" s="1"/>
      <c r="EB2" s="1"/>
      <c r="EC2" s="1"/>
      <c r="ED2" s="1"/>
      <c r="EE2" s="1"/>
      <c r="EF2" s="1"/>
      <c r="EG2" s="1"/>
      <c r="EH2" s="1"/>
      <c r="EI2" s="1"/>
      <c r="EJ2" s="1"/>
      <c r="EK2" s="1"/>
      <c r="EL2" s="1"/>
      <c r="EM2" s="1"/>
      <c r="EO2" s="356"/>
      <c r="EP2" s="356"/>
      <c r="EQ2" s="1"/>
      <c r="ER2" s="1"/>
      <c r="ES2" s="1"/>
      <c r="ET2" s="1"/>
      <c r="EU2" s="1"/>
      <c r="EV2" s="1"/>
      <c r="EW2" s="1"/>
      <c r="EX2" s="1"/>
      <c r="EY2" s="1"/>
      <c r="EZ2" s="1"/>
      <c r="FA2" s="1"/>
      <c r="FB2" s="1"/>
      <c r="FC2" s="1"/>
      <c r="FD2" s="1"/>
      <c r="FE2" s="1"/>
      <c r="FF2" s="1"/>
      <c r="FG2" s="1"/>
      <c r="FH2" s="1"/>
      <c r="FI2" s="1"/>
      <c r="FJ2" s="1"/>
      <c r="FK2" s="1"/>
    </row>
    <row r="3" spans="1:167" ht="14.5">
      <c r="A3" s="356"/>
      <c r="B3" s="356"/>
      <c r="C3" s="1"/>
      <c r="D3" s="1"/>
      <c r="E3" s="1"/>
      <c r="F3" s="1"/>
      <c r="G3" s="1"/>
      <c r="H3" s="1"/>
      <c r="I3" s="1"/>
      <c r="J3" s="1"/>
      <c r="K3" s="1"/>
      <c r="L3" s="1"/>
      <c r="M3" s="1"/>
      <c r="N3" s="1"/>
      <c r="O3" s="1"/>
      <c r="P3" s="1"/>
      <c r="Q3" s="1"/>
      <c r="R3" s="1"/>
      <c r="S3" s="1"/>
      <c r="T3" s="1"/>
      <c r="U3" s="1"/>
      <c r="V3" s="1"/>
      <c r="W3" s="1"/>
      <c r="Y3" s="356"/>
      <c r="Z3" s="356"/>
      <c r="AA3" s="1"/>
      <c r="AB3" s="1"/>
      <c r="AC3" s="1"/>
      <c r="AD3" s="1"/>
      <c r="AE3" s="1"/>
      <c r="AF3" s="1"/>
      <c r="AG3" s="1"/>
      <c r="AH3" s="1"/>
      <c r="AI3" s="1"/>
      <c r="AJ3" s="1"/>
      <c r="AK3" s="1"/>
      <c r="AL3" s="1"/>
      <c r="AM3" s="1"/>
      <c r="AN3" s="1"/>
      <c r="AO3" s="1"/>
      <c r="AP3" s="1"/>
      <c r="AQ3" s="1"/>
      <c r="AR3" s="1"/>
      <c r="AS3" s="1"/>
      <c r="AT3" s="1"/>
      <c r="AU3" s="1"/>
      <c r="AW3" s="356"/>
      <c r="AX3" s="356"/>
      <c r="AY3" s="1"/>
      <c r="AZ3" s="1"/>
      <c r="BA3" s="1"/>
      <c r="BB3" s="1"/>
      <c r="BC3" s="1"/>
      <c r="BD3" s="1"/>
      <c r="BE3" s="1"/>
      <c r="BF3" s="1"/>
      <c r="BG3" s="1"/>
      <c r="BH3" s="1"/>
      <c r="BI3" s="1"/>
      <c r="BJ3" s="1"/>
      <c r="BK3" s="1"/>
      <c r="BL3" s="1"/>
      <c r="BM3" s="1"/>
      <c r="BN3" s="1"/>
      <c r="BO3" s="1"/>
      <c r="BP3" s="1"/>
      <c r="BQ3" s="1"/>
      <c r="BR3" s="1"/>
      <c r="BS3" s="1"/>
      <c r="BU3" s="356"/>
      <c r="BV3" s="356"/>
      <c r="BW3" s="1"/>
      <c r="BX3" s="1"/>
      <c r="BY3" s="1"/>
      <c r="BZ3" s="1"/>
      <c r="CA3" s="1"/>
      <c r="CB3" s="1"/>
      <c r="CC3" s="1"/>
      <c r="CD3" s="1"/>
      <c r="CE3" s="1"/>
      <c r="CF3" s="1"/>
      <c r="CG3" s="1"/>
      <c r="CH3" s="1"/>
      <c r="CI3" s="1"/>
      <c r="CJ3" s="1"/>
      <c r="CK3" s="1"/>
      <c r="CL3" s="1"/>
      <c r="CM3" s="1"/>
      <c r="CN3" s="1"/>
      <c r="CO3" s="1"/>
      <c r="CP3" s="1"/>
      <c r="CQ3" s="1"/>
      <c r="CS3" s="356"/>
      <c r="CT3" s="356"/>
      <c r="CU3" s="1"/>
      <c r="CV3" s="1"/>
      <c r="CW3" s="1"/>
      <c r="CX3" s="1"/>
      <c r="CY3" s="1"/>
      <c r="CZ3" s="1"/>
      <c r="DA3" s="1"/>
      <c r="DB3" s="1"/>
      <c r="DC3" s="1"/>
      <c r="DD3" s="1"/>
      <c r="DE3" s="1"/>
      <c r="DF3" s="1"/>
      <c r="DG3" s="1"/>
      <c r="DH3" s="1"/>
      <c r="DI3" s="1"/>
      <c r="DJ3" s="1"/>
      <c r="DK3" s="1"/>
      <c r="DL3" s="1"/>
      <c r="DM3" s="1"/>
      <c r="DN3" s="1"/>
      <c r="DO3" s="1"/>
      <c r="DQ3" s="356"/>
      <c r="DR3" s="356"/>
      <c r="DS3" s="1"/>
      <c r="DT3" s="1"/>
      <c r="DU3" s="1"/>
      <c r="DV3" s="1"/>
      <c r="DW3" s="1"/>
      <c r="DX3" s="1"/>
      <c r="DY3" s="1"/>
      <c r="DZ3" s="1"/>
      <c r="EA3" s="1"/>
      <c r="EB3" s="1"/>
      <c r="EC3" s="1"/>
      <c r="ED3" s="1"/>
      <c r="EE3" s="1"/>
      <c r="EF3" s="1"/>
      <c r="EG3" s="1"/>
      <c r="EH3" s="1"/>
      <c r="EI3" s="1"/>
      <c r="EJ3" s="1"/>
      <c r="EK3" s="1"/>
      <c r="EL3" s="1"/>
      <c r="EM3" s="1"/>
      <c r="EO3" s="356"/>
      <c r="EP3" s="356"/>
      <c r="EQ3" s="1"/>
      <c r="ER3" s="1"/>
      <c r="ES3" s="1"/>
      <c r="ET3" s="1"/>
      <c r="EU3" s="1"/>
      <c r="EV3" s="1"/>
      <c r="EW3" s="1"/>
      <c r="EX3" s="1"/>
      <c r="EY3" s="1"/>
      <c r="EZ3" s="1"/>
      <c r="FA3" s="1"/>
      <c r="FB3" s="1"/>
      <c r="FC3" s="1"/>
      <c r="FD3" s="1"/>
      <c r="FE3" s="1"/>
      <c r="FF3" s="1"/>
      <c r="FG3" s="1"/>
      <c r="FH3" s="1"/>
      <c r="FI3" s="1"/>
      <c r="FJ3" s="1"/>
      <c r="FK3" s="1"/>
    </row>
    <row r="4" spans="1:167" ht="14.5">
      <c r="A4" s="356"/>
      <c r="B4" s="356"/>
      <c r="C4" s="1"/>
      <c r="D4" s="1"/>
      <c r="E4" s="1"/>
      <c r="F4" s="1"/>
      <c r="G4" s="1"/>
      <c r="H4" s="1"/>
      <c r="I4" s="1"/>
      <c r="J4" s="1"/>
      <c r="K4" s="1"/>
      <c r="L4" s="1"/>
      <c r="M4" s="1"/>
      <c r="N4" s="1"/>
      <c r="O4" s="1"/>
      <c r="P4" s="1"/>
      <c r="Q4" s="1"/>
      <c r="R4" s="1"/>
      <c r="S4" s="1"/>
      <c r="T4" s="1"/>
      <c r="U4" s="1"/>
      <c r="V4" s="1"/>
      <c r="W4" s="1"/>
      <c r="Y4" s="356"/>
      <c r="Z4" s="356"/>
      <c r="AA4" s="1"/>
      <c r="AB4" s="1"/>
      <c r="AC4" s="1"/>
      <c r="AD4" s="1"/>
      <c r="AE4" s="1"/>
      <c r="AF4" s="1"/>
      <c r="AG4" s="1"/>
      <c r="AH4" s="1"/>
      <c r="AI4" s="1"/>
      <c r="AJ4" s="1"/>
      <c r="AK4" s="1"/>
      <c r="AL4" s="1"/>
      <c r="AM4" s="1"/>
      <c r="AN4" s="1"/>
      <c r="AO4" s="1"/>
      <c r="AP4" s="1"/>
      <c r="AQ4" s="1"/>
      <c r="AR4" s="1"/>
      <c r="AS4" s="1"/>
      <c r="AT4" s="1"/>
      <c r="AU4" s="1"/>
      <c r="AW4" s="356"/>
      <c r="AX4" s="356"/>
      <c r="AY4" s="1"/>
      <c r="AZ4" s="1"/>
      <c r="BA4" s="1"/>
      <c r="BB4" s="1"/>
      <c r="BC4" s="1"/>
      <c r="BD4" s="1"/>
      <c r="BE4" s="1"/>
      <c r="BF4" s="1"/>
      <c r="BG4" s="1"/>
      <c r="BH4" s="1"/>
      <c r="BI4" s="1"/>
      <c r="BJ4" s="1"/>
      <c r="BK4" s="1"/>
      <c r="BL4" s="1"/>
      <c r="BM4" s="1"/>
      <c r="BN4" s="1"/>
      <c r="BO4" s="1"/>
      <c r="BP4" s="1"/>
      <c r="BQ4" s="1"/>
      <c r="BR4" s="1"/>
      <c r="BS4" s="1"/>
      <c r="BU4" s="356"/>
      <c r="BV4" s="356"/>
      <c r="BW4" s="1"/>
      <c r="BX4" s="1"/>
      <c r="BY4" s="1"/>
      <c r="BZ4" s="1"/>
      <c r="CA4" s="1"/>
      <c r="CB4" s="1"/>
      <c r="CC4" s="1"/>
      <c r="CD4" s="1"/>
      <c r="CE4" s="1"/>
      <c r="CF4" s="1"/>
      <c r="CG4" s="1"/>
      <c r="CH4" s="1"/>
      <c r="CI4" s="1"/>
      <c r="CJ4" s="1"/>
      <c r="CK4" s="1"/>
      <c r="CL4" s="1"/>
      <c r="CM4" s="1"/>
      <c r="CN4" s="1"/>
      <c r="CO4" s="1"/>
      <c r="CP4" s="1"/>
      <c r="CQ4" s="1"/>
      <c r="CS4" s="356"/>
      <c r="CT4" s="356"/>
      <c r="CU4" s="1"/>
      <c r="CV4" s="1"/>
      <c r="CW4" s="1"/>
      <c r="CX4" s="1"/>
      <c r="CY4" s="1"/>
      <c r="CZ4" s="1"/>
      <c r="DA4" s="1"/>
      <c r="DB4" s="1"/>
      <c r="DC4" s="1"/>
      <c r="DD4" s="1"/>
      <c r="DE4" s="1"/>
      <c r="DF4" s="1"/>
      <c r="DG4" s="1"/>
      <c r="DH4" s="1"/>
      <c r="DI4" s="1"/>
      <c r="DJ4" s="1"/>
      <c r="DK4" s="1"/>
      <c r="DL4" s="1"/>
      <c r="DM4" s="1"/>
      <c r="DN4" s="1"/>
      <c r="DO4" s="1"/>
      <c r="DQ4" s="356"/>
      <c r="DR4" s="356"/>
      <c r="DS4" s="1"/>
      <c r="DT4" s="1"/>
      <c r="DU4" s="1"/>
      <c r="DV4" s="1"/>
      <c r="DW4" s="1"/>
      <c r="DX4" s="1"/>
      <c r="DY4" s="1"/>
      <c r="DZ4" s="1"/>
      <c r="EA4" s="1"/>
      <c r="EB4" s="1"/>
      <c r="EC4" s="1"/>
      <c r="ED4" s="1"/>
      <c r="EE4" s="1"/>
      <c r="EF4" s="1"/>
      <c r="EG4" s="1"/>
      <c r="EH4" s="1"/>
      <c r="EI4" s="1"/>
      <c r="EJ4" s="1"/>
      <c r="EK4" s="1"/>
      <c r="EL4" s="1"/>
      <c r="EM4" s="1"/>
      <c r="EO4" s="356"/>
      <c r="EP4" s="356"/>
      <c r="EQ4" s="1"/>
      <c r="ER4" s="1"/>
      <c r="ES4" s="1"/>
      <c r="ET4" s="1"/>
      <c r="EU4" s="1"/>
      <c r="EV4" s="1"/>
      <c r="EW4" s="1"/>
      <c r="EX4" s="1"/>
      <c r="EY4" s="1"/>
      <c r="EZ4" s="1"/>
      <c r="FA4" s="1"/>
      <c r="FB4" s="1"/>
      <c r="FC4" s="1"/>
      <c r="FD4" s="1"/>
      <c r="FE4" s="1"/>
      <c r="FF4" s="1"/>
      <c r="FG4" s="1"/>
      <c r="FH4" s="1"/>
      <c r="FI4" s="1"/>
      <c r="FJ4" s="1"/>
      <c r="FK4" s="1"/>
    </row>
    <row r="5" spans="1:167" ht="18">
      <c r="A5" s="357" t="s">
        <v>240</v>
      </c>
      <c r="B5" s="357"/>
      <c r="C5" s="1"/>
      <c r="D5" s="1"/>
      <c r="E5" s="1"/>
      <c r="F5" s="3"/>
      <c r="G5" s="3"/>
      <c r="H5" s="3"/>
      <c r="I5" s="3"/>
      <c r="J5" s="3"/>
      <c r="K5" s="3"/>
      <c r="L5" s="3"/>
      <c r="M5" s="3"/>
      <c r="N5" s="3"/>
      <c r="O5" s="3"/>
      <c r="P5" s="1"/>
      <c r="Q5" s="1"/>
      <c r="R5" s="1"/>
      <c r="S5" s="1"/>
      <c r="T5" s="1"/>
      <c r="U5" s="1"/>
      <c r="V5" s="1"/>
      <c r="W5" s="1"/>
      <c r="Y5" s="357" t="s">
        <v>240</v>
      </c>
      <c r="Z5" s="357"/>
      <c r="AA5" s="1"/>
      <c r="AB5" s="1"/>
      <c r="AC5" s="1"/>
      <c r="AD5" s="3"/>
      <c r="AE5" s="3"/>
      <c r="AF5" s="3"/>
      <c r="AG5" s="3"/>
      <c r="AH5" s="3"/>
      <c r="AI5" s="3"/>
      <c r="AJ5" s="3"/>
      <c r="AK5" s="3"/>
      <c r="AL5" s="3"/>
      <c r="AM5" s="3"/>
      <c r="AN5" s="1"/>
      <c r="AO5" s="1"/>
      <c r="AP5" s="1"/>
      <c r="AQ5" s="1"/>
      <c r="AR5" s="1"/>
      <c r="AS5" s="1"/>
      <c r="AT5" s="1"/>
      <c r="AU5" s="1"/>
      <c r="AW5" s="357" t="s">
        <v>240</v>
      </c>
      <c r="AX5" s="357"/>
      <c r="AY5" s="1"/>
      <c r="AZ5" s="1"/>
      <c r="BA5" s="1"/>
      <c r="BB5" s="3"/>
      <c r="BC5" s="3"/>
      <c r="BD5" s="3"/>
      <c r="BE5" s="3"/>
      <c r="BF5" s="3"/>
      <c r="BG5" s="3"/>
      <c r="BH5" s="3"/>
      <c r="BI5" s="3"/>
      <c r="BJ5" s="3"/>
      <c r="BK5" s="3"/>
      <c r="BL5" s="1"/>
      <c r="BM5" s="1"/>
      <c r="BN5" s="1"/>
      <c r="BO5" s="1"/>
      <c r="BP5" s="1"/>
      <c r="BQ5" s="1"/>
      <c r="BR5" s="1"/>
      <c r="BS5" s="1"/>
      <c r="BU5" s="357" t="s">
        <v>240</v>
      </c>
      <c r="BV5" s="357"/>
      <c r="BW5" s="1"/>
      <c r="BX5" s="1"/>
      <c r="BY5" s="1"/>
      <c r="BZ5" s="3"/>
      <c r="CA5" s="3"/>
      <c r="CB5" s="3"/>
      <c r="CC5" s="3"/>
      <c r="CD5" s="3"/>
      <c r="CE5" s="3"/>
      <c r="CF5" s="3"/>
      <c r="CG5" s="3"/>
      <c r="CH5" s="3"/>
      <c r="CI5" s="3"/>
      <c r="CJ5" s="1"/>
      <c r="CK5" s="1"/>
      <c r="CL5" s="1"/>
      <c r="CM5" s="1"/>
      <c r="CN5" s="1"/>
      <c r="CO5" s="1"/>
      <c r="CP5" s="1"/>
      <c r="CQ5" s="1"/>
      <c r="CS5" s="357" t="s">
        <v>240</v>
      </c>
      <c r="CT5" s="357"/>
      <c r="CU5" s="1"/>
      <c r="CV5" s="1"/>
      <c r="CW5" s="1"/>
      <c r="CX5" s="3"/>
      <c r="CY5" s="3"/>
      <c r="CZ5" s="3"/>
      <c r="DA5" s="3"/>
      <c r="DB5" s="3"/>
      <c r="DC5" s="3"/>
      <c r="DD5" s="3"/>
      <c r="DE5" s="3"/>
      <c r="DF5" s="3"/>
      <c r="DG5" s="3"/>
      <c r="DH5" s="1"/>
      <c r="DI5" s="1"/>
      <c r="DJ5" s="1"/>
      <c r="DK5" s="1"/>
      <c r="DL5" s="1"/>
      <c r="DM5" s="1"/>
      <c r="DN5" s="1"/>
      <c r="DO5" s="1"/>
      <c r="DQ5" s="357" t="s">
        <v>240</v>
      </c>
      <c r="DR5" s="357"/>
      <c r="DS5" s="1"/>
      <c r="DT5" s="1"/>
      <c r="DU5" s="1"/>
      <c r="DV5" s="3"/>
      <c r="DW5" s="3"/>
      <c r="DX5" s="3"/>
      <c r="DY5" s="3"/>
      <c r="DZ5" s="3"/>
      <c r="EA5" s="3"/>
      <c r="EB5" s="3"/>
      <c r="EC5" s="3"/>
      <c r="ED5" s="3"/>
      <c r="EE5" s="3"/>
      <c r="EF5" s="1"/>
      <c r="EG5" s="1"/>
      <c r="EH5" s="1"/>
      <c r="EI5" s="1"/>
      <c r="EJ5" s="1"/>
      <c r="EK5" s="1"/>
      <c r="EL5" s="1"/>
      <c r="EM5" s="1"/>
      <c r="EO5" s="357" t="s">
        <v>240</v>
      </c>
      <c r="EP5" s="357"/>
      <c r="EQ5" s="1"/>
      <c r="ER5" s="1"/>
      <c r="ES5" s="1"/>
      <c r="ET5" s="3"/>
      <c r="EU5" s="3"/>
      <c r="EV5" s="3"/>
      <c r="EW5" s="3"/>
      <c r="EX5" s="3"/>
      <c r="EY5" s="3"/>
      <c r="EZ5" s="3"/>
      <c r="FA5" s="3"/>
      <c r="FB5" s="3"/>
      <c r="FC5" s="3"/>
      <c r="FD5" s="1"/>
      <c r="FE5" s="1"/>
      <c r="FF5" s="1"/>
      <c r="FG5" s="1"/>
      <c r="FH5" s="1"/>
      <c r="FI5" s="1"/>
      <c r="FJ5" s="1"/>
      <c r="FK5" s="1"/>
    </row>
    <row r="6" spans="1:167" ht="18">
      <c r="A6" s="356"/>
      <c r="B6" s="356"/>
      <c r="C6" s="1"/>
      <c r="D6" s="1"/>
      <c r="E6" s="1"/>
      <c r="F6" s="1"/>
      <c r="G6" s="1"/>
      <c r="H6" s="1"/>
      <c r="I6" s="1"/>
      <c r="J6" s="1"/>
      <c r="K6" s="1"/>
      <c r="L6" s="1"/>
      <c r="M6" s="1"/>
      <c r="N6" s="1"/>
      <c r="O6" s="1"/>
      <c r="P6" s="1"/>
      <c r="Q6" s="1"/>
      <c r="R6" s="1"/>
      <c r="S6" s="1"/>
      <c r="T6" s="1"/>
      <c r="U6" s="1"/>
      <c r="V6" s="1"/>
      <c r="W6" s="1"/>
      <c r="Y6" s="357"/>
      <c r="Z6" s="357"/>
      <c r="AA6" s="1"/>
      <c r="AB6" s="1"/>
      <c r="AC6" s="1"/>
      <c r="AD6" s="3"/>
      <c r="AE6" s="3"/>
      <c r="AF6" s="3"/>
      <c r="AG6" s="3"/>
      <c r="AH6" s="3"/>
      <c r="AI6" s="3"/>
      <c r="AJ6" s="3"/>
      <c r="AK6" s="3"/>
      <c r="AL6" s="3"/>
      <c r="AM6" s="3"/>
      <c r="AN6" s="1"/>
      <c r="AO6" s="1"/>
      <c r="AP6" s="1"/>
      <c r="AQ6" s="1"/>
      <c r="AR6" s="1"/>
      <c r="AS6" s="1"/>
      <c r="AT6" s="1"/>
      <c r="AU6" s="1"/>
      <c r="AW6" s="357"/>
      <c r="AX6" s="357"/>
      <c r="AY6" s="1"/>
      <c r="AZ6" s="1"/>
      <c r="BA6" s="1"/>
      <c r="BB6" s="3"/>
      <c r="BC6" s="3"/>
      <c r="BD6" s="3"/>
      <c r="BE6" s="3"/>
      <c r="BF6" s="3"/>
      <c r="BG6" s="3"/>
      <c r="BH6" s="3"/>
      <c r="BI6" s="3"/>
      <c r="BJ6" s="3"/>
      <c r="BK6" s="3"/>
      <c r="BL6" s="1"/>
      <c r="BM6" s="1"/>
      <c r="BN6" s="1"/>
      <c r="BO6" s="1"/>
      <c r="BP6" s="1"/>
      <c r="BQ6" s="1"/>
      <c r="BR6" s="1"/>
      <c r="BS6" s="1"/>
      <c r="BU6" s="357"/>
      <c r="BV6" s="357"/>
      <c r="BW6" s="1"/>
      <c r="BX6" s="1"/>
      <c r="BY6" s="1"/>
      <c r="BZ6" s="3"/>
      <c r="CA6" s="3"/>
      <c r="CB6" s="3"/>
      <c r="CC6" s="3"/>
      <c r="CD6" s="3"/>
      <c r="CE6" s="3"/>
      <c r="CF6" s="3"/>
      <c r="CG6" s="3"/>
      <c r="CH6" s="3"/>
      <c r="CI6" s="3"/>
      <c r="CJ6" s="1"/>
      <c r="CK6" s="1"/>
      <c r="CL6" s="1"/>
      <c r="CM6" s="1"/>
      <c r="CN6" s="1"/>
      <c r="CO6" s="1"/>
      <c r="CP6" s="1"/>
      <c r="CQ6" s="1"/>
      <c r="CS6" s="357"/>
      <c r="CT6" s="357"/>
      <c r="CU6" s="1"/>
      <c r="CV6" s="1"/>
      <c r="CW6" s="1"/>
      <c r="CX6" s="3"/>
      <c r="CY6" s="3"/>
      <c r="CZ6" s="3"/>
      <c r="DA6" s="3"/>
      <c r="DB6" s="3"/>
      <c r="DC6" s="3"/>
      <c r="DD6" s="3"/>
      <c r="DE6" s="3"/>
      <c r="DF6" s="3"/>
      <c r="DG6" s="3"/>
      <c r="DH6" s="1"/>
      <c r="DI6" s="1"/>
      <c r="DJ6" s="1"/>
      <c r="DK6" s="1"/>
      <c r="DL6" s="1"/>
      <c r="DM6" s="1"/>
      <c r="DN6" s="1"/>
      <c r="DO6" s="1"/>
      <c r="DQ6" s="357"/>
      <c r="DR6" s="357"/>
      <c r="DS6" s="1"/>
      <c r="DT6" s="1"/>
      <c r="DU6" s="1"/>
      <c r="DV6" s="3"/>
      <c r="DW6" s="3"/>
      <c r="DX6" s="3"/>
      <c r="DY6" s="3"/>
      <c r="DZ6" s="3"/>
      <c r="EA6" s="3"/>
      <c r="EB6" s="3"/>
      <c r="EC6" s="3"/>
      <c r="ED6" s="3"/>
      <c r="EE6" s="3"/>
      <c r="EF6" s="1"/>
      <c r="EG6" s="1"/>
      <c r="EH6" s="1"/>
      <c r="EI6" s="1"/>
      <c r="EJ6" s="1"/>
      <c r="EK6" s="1"/>
      <c r="EL6" s="1"/>
      <c r="EM6" s="1"/>
      <c r="EO6" s="356"/>
      <c r="EP6" s="356"/>
      <c r="EQ6" s="1"/>
      <c r="ER6" s="1"/>
      <c r="ES6" s="1"/>
      <c r="ET6" s="1"/>
      <c r="EU6" s="1"/>
      <c r="EV6" s="1"/>
      <c r="EW6" s="1"/>
      <c r="EX6" s="1"/>
      <c r="EY6" s="1"/>
      <c r="EZ6" s="1"/>
      <c r="FA6" s="1"/>
      <c r="FB6" s="1"/>
      <c r="FC6" s="1"/>
      <c r="FD6" s="1"/>
      <c r="FE6" s="1"/>
      <c r="FF6" s="1"/>
      <c r="FG6" s="1"/>
      <c r="FH6" s="1"/>
      <c r="FI6" s="1"/>
      <c r="FJ6" s="1"/>
      <c r="FK6" s="1"/>
    </row>
    <row r="7" spans="1:167" ht="17.5">
      <c r="A7" s="358" t="s">
        <v>241</v>
      </c>
      <c r="B7" s="358"/>
      <c r="C7" s="3"/>
      <c r="D7" s="3"/>
      <c r="E7" s="3"/>
      <c r="F7" s="1"/>
      <c r="G7" s="1"/>
      <c r="H7" s="1"/>
      <c r="I7" s="1"/>
      <c r="J7" s="1"/>
      <c r="K7" s="1"/>
      <c r="L7" s="1"/>
      <c r="M7" s="1"/>
      <c r="N7" s="1"/>
      <c r="O7" s="1"/>
      <c r="P7" s="1"/>
      <c r="Q7" s="1"/>
      <c r="R7" s="1"/>
      <c r="S7" s="1"/>
      <c r="T7" s="1"/>
      <c r="U7" s="1"/>
      <c r="V7" s="1"/>
      <c r="W7" s="1"/>
      <c r="Y7" s="358" t="s">
        <v>242</v>
      </c>
      <c r="Z7" s="358"/>
      <c r="AA7" s="3"/>
      <c r="AB7" s="3"/>
      <c r="AC7" s="3"/>
      <c r="AD7" s="1"/>
      <c r="AE7" s="1"/>
      <c r="AF7" s="1"/>
      <c r="AG7" s="1"/>
      <c r="AH7" s="1"/>
      <c r="AI7" s="1"/>
      <c r="AJ7" s="1"/>
      <c r="AK7" s="1"/>
      <c r="AL7" s="1"/>
      <c r="AM7" s="1"/>
      <c r="AN7" s="1"/>
      <c r="AO7" s="1"/>
      <c r="AP7" s="1"/>
      <c r="AQ7" s="1"/>
      <c r="AR7" s="1"/>
      <c r="AS7" s="1"/>
      <c r="AT7" s="1"/>
      <c r="AU7" s="1"/>
      <c r="AW7" s="358" t="s">
        <v>243</v>
      </c>
      <c r="AX7" s="358"/>
      <c r="AY7" s="3"/>
      <c r="AZ7" s="3"/>
      <c r="BA7" s="3"/>
      <c r="BB7" s="1"/>
      <c r="BC7" s="1"/>
      <c r="BD7" s="1"/>
      <c r="BE7" s="1"/>
      <c r="BF7" s="1"/>
      <c r="BG7" s="1"/>
      <c r="BH7" s="1"/>
      <c r="BI7" s="1"/>
      <c r="BJ7" s="1"/>
      <c r="BK7" s="1"/>
      <c r="BL7" s="1"/>
      <c r="BM7" s="1"/>
      <c r="BN7" s="1"/>
      <c r="BO7" s="1"/>
      <c r="BP7" s="1"/>
      <c r="BQ7" s="1"/>
      <c r="BR7" s="1"/>
      <c r="BS7" s="1"/>
      <c r="BU7" s="358" t="s">
        <v>244</v>
      </c>
      <c r="BV7" s="358"/>
      <c r="BW7" s="3"/>
      <c r="BX7" s="3"/>
      <c r="BY7" s="3"/>
      <c r="BZ7" s="1"/>
      <c r="CA7" s="1"/>
      <c r="CB7" s="1"/>
      <c r="CC7" s="1"/>
      <c r="CD7" s="1"/>
      <c r="CE7" s="1"/>
      <c r="CF7" s="1"/>
      <c r="CG7" s="1"/>
      <c r="CH7" s="1"/>
      <c r="CI7" s="1"/>
      <c r="CJ7" s="1"/>
      <c r="CK7" s="1"/>
      <c r="CL7" s="1"/>
      <c r="CM7" s="1"/>
      <c r="CN7" s="1"/>
      <c r="CO7" s="1"/>
      <c r="CP7" s="1"/>
      <c r="CQ7" s="1"/>
      <c r="CS7" s="358" t="s">
        <v>245</v>
      </c>
      <c r="CT7" s="358"/>
      <c r="CU7" s="3"/>
      <c r="CV7" s="3"/>
      <c r="CW7" s="3"/>
      <c r="CX7" s="1"/>
      <c r="CY7" s="1"/>
      <c r="CZ7" s="1"/>
      <c r="DA7" s="1"/>
      <c r="DB7" s="1"/>
      <c r="DC7" s="1"/>
      <c r="DD7" s="1"/>
      <c r="DE7" s="1"/>
      <c r="DF7" s="1"/>
      <c r="DG7" s="1"/>
      <c r="DH7" s="1"/>
      <c r="DI7" s="1"/>
      <c r="DJ7" s="1"/>
      <c r="DK7" s="1"/>
      <c r="DL7" s="1"/>
      <c r="DM7" s="1"/>
      <c r="DN7" s="1"/>
      <c r="DO7" s="1"/>
      <c r="DQ7" s="358" t="s">
        <v>246</v>
      </c>
      <c r="DR7" s="358"/>
      <c r="DS7" s="3"/>
      <c r="DT7" s="3"/>
      <c r="DU7" s="3"/>
      <c r="DV7" s="1"/>
      <c r="DW7" s="1"/>
      <c r="DX7" s="1"/>
      <c r="DY7" s="1"/>
      <c r="DZ7" s="1"/>
      <c r="EA7" s="1"/>
      <c r="EB7" s="1"/>
      <c r="EC7" s="1"/>
      <c r="ED7" s="1"/>
      <c r="EE7" s="1"/>
      <c r="EF7" s="1"/>
      <c r="EG7" s="1"/>
      <c r="EH7" s="1"/>
      <c r="EI7" s="1"/>
      <c r="EJ7" s="1"/>
      <c r="EK7" s="1"/>
      <c r="EL7" s="1"/>
      <c r="EM7" s="1"/>
      <c r="EO7" s="358" t="s">
        <v>247</v>
      </c>
      <c r="EP7" s="358"/>
      <c r="EQ7" s="3"/>
      <c r="ER7" s="3"/>
      <c r="ES7" s="3"/>
      <c r="ET7" s="1"/>
      <c r="EU7" s="1"/>
      <c r="EV7" s="1"/>
      <c r="EW7" s="1"/>
      <c r="EX7" s="1"/>
      <c r="EY7" s="1"/>
      <c r="EZ7" s="1"/>
      <c r="FA7" s="1"/>
      <c r="FB7" s="1"/>
      <c r="FC7" s="1"/>
      <c r="FD7" s="1"/>
      <c r="FE7" s="1"/>
      <c r="FF7" s="1"/>
      <c r="FG7" s="1"/>
      <c r="FH7" s="1"/>
      <c r="FI7" s="1"/>
      <c r="FJ7" s="1"/>
      <c r="FK7" s="1"/>
    </row>
    <row r="8" spans="1:167" ht="15.5">
      <c r="A8" s="358" t="s">
        <v>441</v>
      </c>
      <c r="B8" s="358"/>
      <c r="C8" s="5"/>
      <c r="D8" s="5"/>
      <c r="E8" s="5"/>
      <c r="F8" s="5"/>
      <c r="G8" s="5"/>
      <c r="H8" s="5"/>
      <c r="I8" s="5"/>
      <c r="J8" s="5"/>
      <c r="K8" s="5"/>
      <c r="L8" s="5"/>
      <c r="M8" s="5"/>
      <c r="N8" s="5"/>
      <c r="O8" s="5"/>
      <c r="P8" s="5"/>
      <c r="Q8" s="5"/>
      <c r="R8" s="5"/>
      <c r="S8" s="5"/>
      <c r="T8" s="5"/>
      <c r="U8" s="5"/>
      <c r="V8" s="5"/>
      <c r="W8" s="5"/>
      <c r="Y8" s="358" t="s">
        <v>441</v>
      </c>
      <c r="Z8" s="358"/>
      <c r="AA8" s="5"/>
      <c r="AB8" s="5"/>
      <c r="AC8" s="5"/>
      <c r="AD8" s="5"/>
      <c r="AE8" s="5"/>
      <c r="AF8" s="5"/>
      <c r="AG8" s="5"/>
      <c r="AH8" s="5"/>
      <c r="AI8" s="5"/>
      <c r="AJ8" s="5"/>
      <c r="AK8" s="5"/>
      <c r="AL8" s="5"/>
      <c r="AM8" s="5"/>
      <c r="AN8" s="5"/>
      <c r="AO8" s="5"/>
      <c r="AP8" s="5"/>
      <c r="AQ8" s="5"/>
      <c r="AR8" s="5"/>
      <c r="AS8" s="5"/>
      <c r="AT8" s="5"/>
      <c r="AU8" s="5"/>
      <c r="AW8" s="358" t="s">
        <v>441</v>
      </c>
      <c r="AX8" s="358"/>
      <c r="AY8" s="5"/>
      <c r="AZ8" s="5"/>
      <c r="BA8" s="5"/>
      <c r="BB8" s="5"/>
      <c r="BC8" s="5"/>
      <c r="BD8" s="5"/>
      <c r="BE8" s="5"/>
      <c r="BF8" s="5"/>
      <c r="BG8" s="5"/>
      <c r="BH8" s="5"/>
      <c r="BI8" s="5"/>
      <c r="BJ8" s="5"/>
      <c r="BK8" s="5"/>
      <c r="BL8" s="5"/>
      <c r="BM8" s="5"/>
      <c r="BN8" s="5"/>
      <c r="BO8" s="5"/>
      <c r="BP8" s="5"/>
      <c r="BQ8" s="5"/>
      <c r="BR8" s="5"/>
      <c r="BS8" s="5"/>
      <c r="BU8" s="358" t="s">
        <v>441</v>
      </c>
      <c r="BV8" s="358"/>
      <c r="BW8" s="5"/>
      <c r="BX8" s="5"/>
      <c r="BY8" s="5"/>
      <c r="BZ8" s="5"/>
      <c r="CA8" s="5"/>
      <c r="CB8" s="5"/>
      <c r="CC8" s="5"/>
      <c r="CD8" s="5"/>
      <c r="CE8" s="5"/>
      <c r="CF8" s="5"/>
      <c r="CG8" s="5"/>
      <c r="CH8" s="5"/>
      <c r="CI8" s="5"/>
      <c r="CJ8" s="5"/>
      <c r="CK8" s="5"/>
      <c r="CL8" s="5"/>
      <c r="CM8" s="5"/>
      <c r="CN8" s="5"/>
      <c r="CO8" s="5"/>
      <c r="CP8" s="5"/>
      <c r="CQ8" s="5"/>
      <c r="CS8" s="358" t="s">
        <v>441</v>
      </c>
      <c r="CT8" s="358"/>
      <c r="CU8" s="5"/>
      <c r="CV8" s="5"/>
      <c r="CW8" s="5"/>
      <c r="CX8" s="5"/>
      <c r="CY8" s="5"/>
      <c r="CZ8" s="5"/>
      <c r="DA8" s="5"/>
      <c r="DB8" s="5"/>
      <c r="DC8" s="5"/>
      <c r="DD8" s="5"/>
      <c r="DE8" s="5"/>
      <c r="DF8" s="5"/>
      <c r="DG8" s="5"/>
      <c r="DH8" s="5"/>
      <c r="DI8" s="5"/>
      <c r="DJ8" s="5"/>
      <c r="DK8" s="5"/>
      <c r="DL8" s="5"/>
      <c r="DM8" s="5"/>
      <c r="DN8" s="5"/>
      <c r="DO8" s="5"/>
      <c r="DQ8" s="358" t="s">
        <v>441</v>
      </c>
      <c r="DR8" s="358"/>
      <c r="DS8" s="5"/>
      <c r="DT8" s="5"/>
      <c r="DU8" s="5"/>
      <c r="DV8" s="5"/>
      <c r="DW8" s="5"/>
      <c r="DX8" s="5"/>
      <c r="DY8" s="5"/>
      <c r="DZ8" s="5"/>
      <c r="EA8" s="5"/>
      <c r="EB8" s="5"/>
      <c r="EC8" s="5"/>
      <c r="ED8" s="5"/>
      <c r="EE8" s="5"/>
      <c r="EF8" s="5"/>
      <c r="EG8" s="5"/>
      <c r="EH8" s="5"/>
      <c r="EI8" s="5"/>
      <c r="EJ8" s="5"/>
      <c r="EK8" s="5"/>
      <c r="EL8" s="5"/>
      <c r="EM8" s="5"/>
      <c r="EO8" s="358" t="s">
        <v>441</v>
      </c>
      <c r="EP8" s="358"/>
      <c r="EQ8" s="5"/>
      <c r="ER8" s="5"/>
      <c r="ES8" s="5"/>
      <c r="ET8" s="5"/>
      <c r="EU8" s="5"/>
      <c r="EV8" s="5"/>
      <c r="EW8" s="5"/>
      <c r="EX8" s="5"/>
      <c r="EY8" s="5"/>
      <c r="EZ8" s="5"/>
      <c r="FA8" s="5"/>
      <c r="FB8" s="5"/>
      <c r="FC8" s="5"/>
      <c r="FD8" s="5"/>
      <c r="FE8" s="5"/>
      <c r="FF8" s="5"/>
      <c r="FG8" s="5"/>
      <c r="FH8" s="5"/>
      <c r="FI8" s="5"/>
      <c r="FJ8" s="5"/>
      <c r="FK8" s="5"/>
    </row>
    <row r="9" spans="1:167" ht="15.5">
      <c r="A9" s="356"/>
      <c r="B9" s="356"/>
      <c r="C9" s="1"/>
      <c r="D9" s="1"/>
      <c r="E9" s="1"/>
      <c r="F9" s="1"/>
      <c r="G9" s="1"/>
      <c r="H9" s="1"/>
      <c r="I9" s="1"/>
      <c r="J9" s="1"/>
      <c r="K9" s="1"/>
      <c r="L9" s="1"/>
      <c r="M9" s="1"/>
      <c r="N9" s="1"/>
      <c r="O9" s="1"/>
      <c r="P9" s="1"/>
      <c r="Q9" s="1"/>
      <c r="R9" s="1"/>
      <c r="S9" s="1"/>
      <c r="T9" s="1"/>
      <c r="U9" s="1"/>
      <c r="V9" s="1"/>
      <c r="W9" s="1"/>
      <c r="Y9" s="358"/>
      <c r="Z9" s="358"/>
      <c r="AA9" s="17"/>
      <c r="AB9" s="17"/>
      <c r="AC9" s="1"/>
      <c r="AD9" s="1"/>
      <c r="AE9" s="1"/>
      <c r="AF9" s="1"/>
      <c r="AG9" s="1"/>
      <c r="AH9" s="1"/>
      <c r="AI9" s="1"/>
      <c r="AJ9" s="1"/>
      <c r="AK9" s="1"/>
      <c r="AL9" s="1"/>
      <c r="AM9" s="1"/>
      <c r="AN9" s="1"/>
      <c r="AO9" s="1"/>
      <c r="AP9" s="1"/>
      <c r="AQ9" s="1"/>
      <c r="AR9" s="1"/>
      <c r="AS9" s="1"/>
      <c r="AT9" s="1"/>
      <c r="AU9" s="1"/>
      <c r="AW9" s="358"/>
      <c r="AX9" s="358"/>
      <c r="AY9" s="17"/>
      <c r="AZ9" s="17"/>
      <c r="BA9" s="1"/>
      <c r="BB9" s="1"/>
      <c r="BC9" s="1"/>
      <c r="BD9" s="1"/>
      <c r="BE9" s="1"/>
      <c r="BF9" s="1"/>
      <c r="BG9" s="1"/>
      <c r="BH9" s="1"/>
      <c r="BI9" s="1"/>
      <c r="BJ9" s="1"/>
      <c r="BK9" s="1"/>
      <c r="BL9" s="1"/>
      <c r="BM9" s="1"/>
      <c r="BN9" s="1"/>
      <c r="BO9" s="1"/>
      <c r="BP9" s="1"/>
      <c r="BQ9" s="1"/>
      <c r="BR9" s="1"/>
      <c r="BS9" s="1"/>
      <c r="BU9" s="358"/>
      <c r="BV9" s="358"/>
      <c r="BW9" s="17"/>
      <c r="BX9" s="17"/>
      <c r="BY9" s="1"/>
      <c r="BZ9" s="1"/>
      <c r="CA9" s="1"/>
      <c r="CB9" s="1"/>
      <c r="CC9" s="1"/>
      <c r="CD9" s="1"/>
      <c r="CE9" s="1"/>
      <c r="CF9" s="1"/>
      <c r="CG9" s="1"/>
      <c r="CH9" s="1"/>
      <c r="CI9" s="1"/>
      <c r="CJ9" s="1"/>
      <c r="CK9" s="1"/>
      <c r="CL9" s="1"/>
      <c r="CM9" s="1"/>
      <c r="CN9" s="1"/>
      <c r="CO9" s="1"/>
      <c r="CP9" s="1"/>
      <c r="CQ9" s="1"/>
      <c r="CS9" s="358"/>
      <c r="CT9" s="358"/>
      <c r="CU9" s="17"/>
      <c r="CV9" s="17"/>
      <c r="CW9" s="1"/>
      <c r="CX9" s="1"/>
      <c r="CY9" s="1"/>
      <c r="CZ9" s="1"/>
      <c r="DA9" s="1"/>
      <c r="DB9" s="1"/>
      <c r="DC9" s="1"/>
      <c r="DD9" s="1"/>
      <c r="DE9" s="1"/>
      <c r="DF9" s="1"/>
      <c r="DG9" s="1"/>
      <c r="DH9" s="1"/>
      <c r="DI9" s="1"/>
      <c r="DJ9" s="1"/>
      <c r="DK9" s="1"/>
      <c r="DL9" s="1"/>
      <c r="DM9" s="1"/>
      <c r="DN9" s="1"/>
      <c r="DO9" s="1"/>
      <c r="DQ9" s="358"/>
      <c r="DR9" s="358"/>
      <c r="DS9" s="17"/>
      <c r="DT9" s="17"/>
      <c r="DU9" s="1"/>
      <c r="DV9" s="1"/>
      <c r="DW9" s="1"/>
      <c r="DX9" s="1"/>
      <c r="DY9" s="1"/>
      <c r="DZ9" s="1"/>
      <c r="EA9" s="1"/>
      <c r="EB9" s="1"/>
      <c r="EC9" s="1"/>
      <c r="ED9" s="1"/>
      <c r="EE9" s="1"/>
      <c r="EF9" s="1"/>
      <c r="EG9" s="1"/>
      <c r="EH9" s="1"/>
      <c r="EI9" s="1"/>
      <c r="EJ9" s="1"/>
      <c r="EK9" s="1"/>
      <c r="EL9" s="1"/>
      <c r="EM9" s="1"/>
      <c r="EO9" s="356"/>
      <c r="EP9" s="356"/>
      <c r="EQ9" s="1"/>
      <c r="ER9" s="1"/>
      <c r="ES9" s="1"/>
      <c r="ET9" s="1"/>
      <c r="EU9" s="1"/>
      <c r="EV9" s="1"/>
      <c r="EW9" s="1"/>
      <c r="EX9" s="1"/>
      <c r="EY9" s="1"/>
      <c r="EZ9" s="1"/>
      <c r="FA9" s="1"/>
      <c r="FB9" s="1"/>
      <c r="FC9" s="1"/>
      <c r="FD9" s="1"/>
      <c r="FE9" s="1"/>
      <c r="FF9" s="1"/>
      <c r="FG9" s="1"/>
      <c r="FH9" s="1"/>
      <c r="FI9" s="1"/>
      <c r="FJ9" s="1"/>
      <c r="FK9" s="1"/>
    </row>
    <row r="10" spans="1:167" ht="14.5">
      <c r="A10" s="356"/>
      <c r="B10" s="356"/>
      <c r="C10" s="1"/>
      <c r="D10" s="1"/>
      <c r="E10" s="1"/>
      <c r="F10" s="1"/>
      <c r="G10" s="1"/>
      <c r="H10" s="1"/>
      <c r="I10" s="1"/>
      <c r="J10" s="1"/>
      <c r="K10" s="1"/>
      <c r="L10" s="1"/>
      <c r="M10" s="1"/>
      <c r="N10" s="1"/>
      <c r="O10" s="1"/>
      <c r="P10" s="1"/>
      <c r="Q10" s="1"/>
      <c r="R10" s="1"/>
      <c r="S10" s="1"/>
      <c r="T10" s="1"/>
      <c r="U10" s="1"/>
      <c r="V10" s="1"/>
      <c r="W10" s="1"/>
      <c r="Y10" s="356"/>
      <c r="Z10" s="356"/>
      <c r="AA10" s="1"/>
      <c r="AB10" s="1"/>
      <c r="AC10" s="1"/>
      <c r="AD10" s="1"/>
      <c r="AE10" s="1"/>
      <c r="AF10" s="1"/>
      <c r="AG10" s="1"/>
      <c r="AH10" s="1"/>
      <c r="AI10" s="1"/>
      <c r="AJ10" s="1"/>
      <c r="AK10" s="1"/>
      <c r="AL10" s="1"/>
      <c r="AM10" s="1"/>
      <c r="AN10" s="1"/>
      <c r="AO10" s="1"/>
      <c r="AP10" s="1"/>
      <c r="AQ10" s="1"/>
      <c r="AR10" s="1"/>
      <c r="AS10" s="1"/>
      <c r="AT10" s="1"/>
      <c r="AU10" s="1"/>
      <c r="AW10" s="356"/>
      <c r="AX10" s="356"/>
      <c r="AY10" s="1"/>
      <c r="AZ10" s="1"/>
      <c r="BA10" s="1"/>
      <c r="BB10" s="1"/>
      <c r="BC10" s="1"/>
      <c r="BD10" s="1"/>
      <c r="BE10" s="1"/>
      <c r="BF10" s="1"/>
      <c r="BG10" s="1"/>
      <c r="BH10" s="1"/>
      <c r="BI10" s="1"/>
      <c r="BJ10" s="1"/>
      <c r="BK10" s="1"/>
      <c r="BL10" s="1"/>
      <c r="BM10" s="1"/>
      <c r="BN10" s="1"/>
      <c r="BO10" s="1"/>
      <c r="BP10" s="1"/>
      <c r="BQ10" s="1"/>
      <c r="BR10" s="1"/>
      <c r="BS10" s="1"/>
      <c r="BU10" s="356"/>
      <c r="BV10" s="356"/>
      <c r="BW10" s="1"/>
      <c r="BX10" s="1"/>
      <c r="BY10" s="1"/>
      <c r="BZ10" s="1"/>
      <c r="CA10" s="1"/>
      <c r="CB10" s="1"/>
      <c r="CC10" s="1"/>
      <c r="CD10" s="1"/>
      <c r="CE10" s="1"/>
      <c r="CF10" s="1"/>
      <c r="CG10" s="1"/>
      <c r="CH10" s="1"/>
      <c r="CI10" s="1"/>
      <c r="CJ10" s="1"/>
      <c r="CK10" s="1"/>
      <c r="CL10" s="1"/>
      <c r="CM10" s="1"/>
      <c r="CN10" s="1"/>
      <c r="CO10" s="1"/>
      <c r="CP10" s="1"/>
      <c r="CQ10" s="1"/>
      <c r="CS10" s="356"/>
      <c r="CT10" s="356"/>
      <c r="CU10" s="1"/>
      <c r="CV10" s="1"/>
      <c r="CW10" s="1"/>
      <c r="CX10" s="1"/>
      <c r="CY10" s="1"/>
      <c r="CZ10" s="1"/>
      <c r="DA10" s="1"/>
      <c r="DB10" s="1"/>
      <c r="DC10" s="1"/>
      <c r="DD10" s="1"/>
      <c r="DE10" s="1"/>
      <c r="DF10" s="1"/>
      <c r="DG10" s="1"/>
      <c r="DH10" s="1"/>
      <c r="DI10" s="1"/>
      <c r="DJ10" s="1"/>
      <c r="DK10" s="1"/>
      <c r="DL10" s="1"/>
      <c r="DM10" s="1"/>
      <c r="DN10" s="1"/>
      <c r="DO10" s="1"/>
      <c r="DQ10" s="356"/>
      <c r="DR10" s="356"/>
      <c r="DS10" s="1"/>
      <c r="DT10" s="1"/>
      <c r="DU10" s="1"/>
      <c r="DV10" s="1"/>
      <c r="DW10" s="1"/>
      <c r="DX10" s="1"/>
      <c r="DY10" s="1"/>
      <c r="DZ10" s="1"/>
      <c r="EA10" s="1"/>
      <c r="EB10" s="1"/>
      <c r="EC10" s="1"/>
      <c r="ED10" s="1"/>
      <c r="EE10" s="1"/>
      <c r="EF10" s="1"/>
      <c r="EG10" s="1"/>
      <c r="EH10" s="1"/>
      <c r="EI10" s="1"/>
      <c r="EJ10" s="1"/>
      <c r="EK10" s="1"/>
      <c r="EL10" s="1"/>
      <c r="EM10" s="1"/>
      <c r="EO10" s="356"/>
      <c r="EP10" s="356"/>
      <c r="EQ10" s="1"/>
      <c r="ER10" s="1"/>
      <c r="ES10" s="1"/>
      <c r="ET10" s="1"/>
      <c r="EU10" s="1"/>
      <c r="EV10" s="1"/>
      <c r="EW10" s="1"/>
      <c r="EX10" s="1"/>
      <c r="EY10" s="1"/>
      <c r="EZ10" s="1"/>
      <c r="FA10" s="1"/>
      <c r="FB10" s="1"/>
      <c r="FC10" s="1"/>
      <c r="FD10" s="1"/>
      <c r="FE10" s="1"/>
      <c r="FF10" s="1"/>
      <c r="FG10" s="1"/>
      <c r="FH10" s="1"/>
      <c r="FI10" s="1"/>
      <c r="FJ10" s="1"/>
      <c r="FK10" s="1"/>
    </row>
    <row r="11" spans="1:167" ht="14.5">
      <c r="A11" s="356"/>
      <c r="B11" s="35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6"/>
      <c r="Z11" s="35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6"/>
      <c r="AX11" s="35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6"/>
      <c r="BV11" s="35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6"/>
      <c r="CT11" s="35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6"/>
      <c r="DR11" s="35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6"/>
      <c r="EP11" s="35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6"/>
      <c r="B12" s="356"/>
      <c r="C12" s="1"/>
      <c r="D12" s="1"/>
      <c r="E12" s="1"/>
      <c r="F12" s="1"/>
      <c r="G12" s="1"/>
      <c r="H12" s="1"/>
      <c r="I12" s="1"/>
      <c r="J12" s="1"/>
      <c r="K12" s="1"/>
      <c r="L12" s="1"/>
      <c r="M12" s="1"/>
      <c r="N12" s="1"/>
      <c r="O12" s="1"/>
      <c r="P12" s="1"/>
      <c r="Q12" s="1"/>
      <c r="R12" s="1"/>
      <c r="S12" s="1"/>
      <c r="T12" s="1"/>
      <c r="U12" s="1"/>
      <c r="V12" s="1"/>
      <c r="W12" s="1"/>
      <c r="Y12" s="356"/>
      <c r="Z12" s="356"/>
      <c r="AA12" s="7"/>
      <c r="AB12" s="7"/>
      <c r="AC12" s="7"/>
      <c r="AD12" s="7"/>
      <c r="AE12" s="7"/>
      <c r="AF12" s="7"/>
      <c r="AG12" s="7"/>
      <c r="AH12" s="7"/>
      <c r="AI12" s="7"/>
      <c r="AJ12" s="7"/>
      <c r="AK12" s="7"/>
      <c r="AL12" s="7"/>
      <c r="AM12" s="7"/>
      <c r="AN12" s="7"/>
      <c r="AO12" s="7"/>
      <c r="AP12" s="7"/>
      <c r="AQ12" s="7"/>
      <c r="AR12" s="1"/>
      <c r="AS12" s="1"/>
      <c r="AT12" s="1"/>
      <c r="AU12" s="1"/>
      <c r="AW12" s="356"/>
      <c r="AX12" s="356"/>
      <c r="AY12" s="7"/>
      <c r="AZ12" s="7"/>
      <c r="BA12" s="7"/>
      <c r="BB12" s="7"/>
      <c r="BC12" s="7"/>
      <c r="BD12" s="7"/>
      <c r="BE12" s="7"/>
      <c r="BF12" s="7"/>
      <c r="BG12" s="7"/>
      <c r="BH12" s="7"/>
      <c r="BI12" s="7"/>
      <c r="BJ12" s="7"/>
      <c r="BK12" s="7"/>
      <c r="BL12" s="7"/>
      <c r="BM12" s="7"/>
      <c r="BN12" s="7"/>
      <c r="BO12" s="7"/>
      <c r="BP12" s="1"/>
      <c r="BQ12" s="1"/>
      <c r="BR12" s="1"/>
      <c r="BS12" s="1"/>
      <c r="BU12" s="356"/>
      <c r="BV12" s="356"/>
      <c r="BW12" s="7"/>
      <c r="BX12" s="7"/>
      <c r="BY12" s="7"/>
      <c r="BZ12" s="7"/>
      <c r="CA12" s="7"/>
      <c r="CB12" s="7"/>
      <c r="CC12" s="7"/>
      <c r="CD12" s="7"/>
      <c r="CE12" s="7"/>
      <c r="CF12" s="7"/>
      <c r="CG12" s="7"/>
      <c r="CH12" s="7"/>
      <c r="CI12" s="7"/>
      <c r="CJ12" s="7"/>
      <c r="CK12" s="7"/>
      <c r="CL12" s="7"/>
      <c r="CM12" s="7"/>
      <c r="CN12" s="1"/>
      <c r="CO12" s="1"/>
      <c r="CP12" s="1"/>
      <c r="CQ12" s="1"/>
      <c r="CS12" s="356"/>
      <c r="CT12" s="356"/>
      <c r="CU12" s="7"/>
      <c r="CV12" s="7"/>
      <c r="CW12" s="7"/>
      <c r="CX12" s="7"/>
      <c r="CY12" s="7"/>
      <c r="CZ12" s="7"/>
      <c r="DA12" s="7"/>
      <c r="DB12" s="7"/>
      <c r="DC12" s="7"/>
      <c r="DD12" s="7"/>
      <c r="DE12" s="7"/>
      <c r="DF12" s="7"/>
      <c r="DG12" s="7"/>
      <c r="DH12" s="7"/>
      <c r="DI12" s="7"/>
      <c r="DJ12" s="7"/>
      <c r="DK12" s="7"/>
      <c r="DL12" s="1"/>
      <c r="DM12" s="1"/>
      <c r="DN12" s="1"/>
      <c r="DO12" s="1"/>
      <c r="DQ12" s="356"/>
      <c r="DR12" s="356"/>
      <c r="DS12" s="7"/>
      <c r="DT12" s="7"/>
      <c r="DU12" s="7"/>
      <c r="DV12" s="7"/>
      <c r="DW12" s="7"/>
      <c r="DX12" s="7"/>
      <c r="DY12" s="7"/>
      <c r="DZ12" s="7"/>
      <c r="EA12" s="7"/>
      <c r="EB12" s="7"/>
      <c r="EC12" s="7"/>
      <c r="ED12" s="7"/>
      <c r="EE12" s="7"/>
      <c r="EF12" s="7"/>
      <c r="EG12" s="7"/>
      <c r="EH12" s="7"/>
      <c r="EI12" s="7"/>
      <c r="EJ12" s="1"/>
      <c r="EK12" s="1"/>
      <c r="EL12" s="1"/>
      <c r="EM12" s="1"/>
      <c r="EO12" s="356"/>
      <c r="EP12" s="356"/>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442</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8" t="s">
        <v>442</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442</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8" t="s">
        <v>442</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442</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8" t="s">
        <v>442</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8" t="s">
        <v>442</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78.5">
      <c r="A14" s="1"/>
      <c r="B14" s="84" t="s">
        <v>443</v>
      </c>
      <c r="C14" s="1"/>
      <c r="D14" s="1"/>
      <c r="E14" s="1"/>
      <c r="F14" s="1"/>
      <c r="G14" s="1"/>
      <c r="H14" s="1"/>
      <c r="I14" s="1"/>
      <c r="J14" s="1"/>
      <c r="K14" s="1"/>
      <c r="L14" s="1"/>
      <c r="M14" s="1"/>
      <c r="N14" s="1"/>
      <c r="O14" s="1"/>
      <c r="P14" s="1"/>
      <c r="Q14" s="1"/>
      <c r="R14" s="1"/>
      <c r="S14" s="1"/>
      <c r="T14" s="1"/>
      <c r="U14" s="1"/>
      <c r="V14" s="1"/>
      <c r="W14" s="1"/>
      <c r="Y14" s="1"/>
      <c r="Z14" s="84" t="s">
        <v>443</v>
      </c>
      <c r="AA14" s="1"/>
      <c r="AB14" s="1"/>
      <c r="AC14" s="1"/>
      <c r="AD14" s="1"/>
      <c r="AE14" s="1"/>
      <c r="AF14" s="1"/>
      <c r="AG14" s="1"/>
      <c r="AH14" s="1"/>
      <c r="AI14" s="1"/>
      <c r="AJ14" s="1"/>
      <c r="AK14" s="1"/>
      <c r="AL14" s="1"/>
      <c r="AM14" s="1"/>
      <c r="AN14" s="1"/>
      <c r="AO14" s="1"/>
      <c r="AP14" s="1"/>
      <c r="AQ14" s="1"/>
      <c r="AR14" s="1"/>
      <c r="AS14" s="1"/>
      <c r="AT14" s="1"/>
      <c r="AU14" s="1"/>
      <c r="AW14" s="1"/>
      <c r="AX14" s="84" t="s">
        <v>443</v>
      </c>
      <c r="AY14" s="1"/>
      <c r="AZ14" s="1"/>
      <c r="BA14" s="1"/>
      <c r="BB14" s="1"/>
      <c r="BC14" s="1"/>
      <c r="BD14" s="1"/>
      <c r="BE14" s="1"/>
      <c r="BF14" s="1"/>
      <c r="BG14" s="1"/>
      <c r="BH14" s="1"/>
      <c r="BI14" s="1"/>
      <c r="BJ14" s="1"/>
      <c r="BK14" s="1"/>
      <c r="BL14" s="1"/>
      <c r="BM14" s="1"/>
      <c r="BN14" s="1"/>
      <c r="BO14" s="1"/>
      <c r="BP14" s="1"/>
      <c r="BQ14" s="1"/>
      <c r="BR14" s="1"/>
      <c r="BS14" s="1"/>
      <c r="BU14" s="1"/>
      <c r="BV14" s="84" t="s">
        <v>443</v>
      </c>
      <c r="BW14" s="1"/>
      <c r="BX14" s="1"/>
      <c r="BY14" s="1"/>
      <c r="BZ14" s="1"/>
      <c r="CA14" s="1"/>
      <c r="CB14" s="1"/>
      <c r="CC14" s="1"/>
      <c r="CD14" s="1"/>
      <c r="CE14" s="1"/>
      <c r="CF14" s="1"/>
      <c r="CG14" s="1"/>
      <c r="CH14" s="1"/>
      <c r="CI14" s="1"/>
      <c r="CJ14" s="1"/>
      <c r="CK14" s="1"/>
      <c r="CL14" s="1"/>
      <c r="CM14" s="1"/>
      <c r="CN14" s="1"/>
      <c r="CO14" s="1"/>
      <c r="CP14" s="1"/>
      <c r="CQ14" s="1"/>
      <c r="CS14" s="1"/>
      <c r="CT14" s="84" t="s">
        <v>443</v>
      </c>
      <c r="CU14" s="1"/>
      <c r="CV14" s="1"/>
      <c r="CW14" s="1"/>
      <c r="CX14" s="1"/>
      <c r="CY14" s="1"/>
      <c r="CZ14" s="1"/>
      <c r="DA14" s="1"/>
      <c r="DB14" s="1"/>
      <c r="DC14" s="1"/>
      <c r="DD14" s="1"/>
      <c r="DE14" s="1"/>
      <c r="DF14" s="1"/>
      <c r="DG14" s="1"/>
      <c r="DH14" s="1"/>
      <c r="DI14" s="1"/>
      <c r="DJ14" s="1"/>
      <c r="DK14" s="1"/>
      <c r="DL14" s="1"/>
      <c r="DM14" s="1"/>
      <c r="DN14" s="1"/>
      <c r="DO14" s="1"/>
      <c r="DQ14" s="1"/>
      <c r="DR14" s="84" t="s">
        <v>443</v>
      </c>
      <c r="DS14" s="1"/>
      <c r="DT14" s="1"/>
      <c r="DU14" s="1"/>
      <c r="DV14" s="1"/>
      <c r="DW14" s="1"/>
      <c r="DX14" s="1"/>
      <c r="DY14" s="1"/>
      <c r="DZ14" s="1"/>
      <c r="EA14" s="1"/>
      <c r="EB14" s="1"/>
      <c r="EC14" s="1"/>
      <c r="ED14" s="1"/>
      <c r="EE14" s="1"/>
      <c r="EF14" s="1"/>
      <c r="EG14" s="1"/>
      <c r="EH14" s="1"/>
      <c r="EI14" s="1"/>
      <c r="EJ14" s="1"/>
      <c r="EK14" s="1"/>
      <c r="EL14" s="1"/>
      <c r="EM14" s="1"/>
      <c r="EO14" s="1"/>
      <c r="EP14" s="84" t="s">
        <v>443</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444</v>
      </c>
      <c r="C15" s="1">
        <v>55.9</v>
      </c>
      <c r="D15" s="1">
        <v>47.2</v>
      </c>
      <c r="E15" s="1">
        <v>55.5</v>
      </c>
      <c r="F15" s="1">
        <v>73.400000000000006</v>
      </c>
      <c r="G15" s="1">
        <v>81.400000000000006</v>
      </c>
      <c r="H15" s="1">
        <v>94.3</v>
      </c>
      <c r="I15" s="1">
        <v>103.6</v>
      </c>
      <c r="J15" s="1">
        <v>124.6</v>
      </c>
      <c r="K15" s="1">
        <v>130.69999999999999</v>
      </c>
      <c r="L15" s="1">
        <v>128</v>
      </c>
      <c r="M15" s="1">
        <v>141.5</v>
      </c>
      <c r="N15" s="1">
        <v>143.19999999999999</v>
      </c>
      <c r="O15" s="1">
        <v>148.69999999999999</v>
      </c>
      <c r="P15" s="1">
        <v>156.30000000000001</v>
      </c>
      <c r="Q15" s="1">
        <v>159.9</v>
      </c>
      <c r="R15" s="1">
        <v>166.4</v>
      </c>
      <c r="S15" s="1">
        <v>172</v>
      </c>
      <c r="T15" s="1">
        <v>177</v>
      </c>
      <c r="U15" s="1">
        <v>183.1</v>
      </c>
      <c r="V15" s="1">
        <v>188.4</v>
      </c>
      <c r="W15" s="1">
        <v>194</v>
      </c>
      <c r="Y15" s="1"/>
      <c r="Z15" s="16" t="s">
        <v>444</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444</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554.79999999999995</v>
      </c>
      <c r="BR15" s="1">
        <v>516.9</v>
      </c>
      <c r="BS15" s="1">
        <v>479.1</v>
      </c>
      <c r="BU15" s="1"/>
      <c r="BV15" s="16" t="s">
        <v>444</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444</v>
      </c>
      <c r="CU15" s="1">
        <v>50</v>
      </c>
      <c r="CV15" s="1">
        <v>57</v>
      </c>
      <c r="CW15" s="1">
        <v>55</v>
      </c>
      <c r="CX15" s="1">
        <v>65</v>
      </c>
      <c r="CY15" s="1">
        <v>56</v>
      </c>
      <c r="CZ15" s="1">
        <v>53</v>
      </c>
      <c r="DA15" s="1">
        <v>60.9</v>
      </c>
      <c r="DB15" s="1">
        <v>64.3</v>
      </c>
      <c r="DC15" s="1">
        <v>77</v>
      </c>
      <c r="DD15" s="1">
        <v>74.599999999999994</v>
      </c>
      <c r="DE15" s="1">
        <v>82.7</v>
      </c>
      <c r="DF15" s="1">
        <v>87.9</v>
      </c>
      <c r="DG15" s="1">
        <v>90.8</v>
      </c>
      <c r="DH15" s="1">
        <v>97.4</v>
      </c>
      <c r="DI15" s="1">
        <v>101.4</v>
      </c>
      <c r="DJ15" s="1">
        <v>106.1</v>
      </c>
      <c r="DK15" s="1">
        <v>111.5</v>
      </c>
      <c r="DL15" s="1">
        <v>115.8</v>
      </c>
      <c r="DM15" s="1">
        <v>120.9</v>
      </c>
      <c r="DN15" s="1">
        <v>125.7</v>
      </c>
      <c r="DO15" s="1">
        <v>130.4</v>
      </c>
      <c r="DQ15" s="1"/>
      <c r="DR15" s="16" t="s">
        <v>444</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158.80000000000001</v>
      </c>
      <c r="EK15" s="1">
        <v>166.1</v>
      </c>
      <c r="EL15" s="1">
        <v>173.8</v>
      </c>
      <c r="EM15" s="1">
        <v>180.8</v>
      </c>
      <c r="EO15" s="1"/>
      <c r="EP15" s="16" t="s">
        <v>444</v>
      </c>
      <c r="EQ15" s="1">
        <v>88.5</v>
      </c>
      <c r="ER15" s="1">
        <v>102.5</v>
      </c>
      <c r="ES15" s="1">
        <v>97.5</v>
      </c>
      <c r="ET15" s="1">
        <v>99.8</v>
      </c>
      <c r="EU15" s="1">
        <v>98.2</v>
      </c>
      <c r="EV15" s="1">
        <v>116.2</v>
      </c>
      <c r="EW15" s="1">
        <v>151.69999999999999</v>
      </c>
      <c r="EX15" s="1">
        <v>165.2</v>
      </c>
      <c r="EY15" s="1">
        <v>174.5</v>
      </c>
      <c r="EZ15" s="1">
        <v>202.6</v>
      </c>
      <c r="FA15" s="1">
        <v>214</v>
      </c>
      <c r="FB15" s="1">
        <v>232.6</v>
      </c>
      <c r="FC15" s="1">
        <v>252.4</v>
      </c>
      <c r="FD15" s="1">
        <v>267.39999999999998</v>
      </c>
      <c r="FE15" s="1">
        <v>286.60000000000002</v>
      </c>
      <c r="FF15" s="1">
        <v>304</v>
      </c>
      <c r="FG15" s="1">
        <v>321.2</v>
      </c>
      <c r="FH15" s="1">
        <v>339.5</v>
      </c>
      <c r="FI15" s="1">
        <v>356.7</v>
      </c>
      <c r="FJ15" s="1">
        <v>374.4</v>
      </c>
      <c r="FK15" s="1">
        <v>392.2</v>
      </c>
    </row>
    <row r="16" spans="1:167" ht="14.5">
      <c r="A16" s="1"/>
      <c r="B16" s="16" t="s">
        <v>445</v>
      </c>
      <c r="C16" s="1">
        <v>25.1</v>
      </c>
      <c r="D16" s="1">
        <v>22.1</v>
      </c>
      <c r="E16" s="1">
        <v>22</v>
      </c>
      <c r="F16" s="1">
        <v>24.1</v>
      </c>
      <c r="G16" s="1">
        <v>27.2</v>
      </c>
      <c r="H16" s="1">
        <v>29</v>
      </c>
      <c r="I16" s="1">
        <v>34.799999999999997</v>
      </c>
      <c r="J16" s="1">
        <v>39</v>
      </c>
      <c r="K16" s="1">
        <v>39.4</v>
      </c>
      <c r="L16" s="1">
        <v>43.9</v>
      </c>
      <c r="M16" s="1">
        <v>46.2</v>
      </c>
      <c r="N16" s="1">
        <v>49.2</v>
      </c>
      <c r="O16" s="1">
        <v>52.9</v>
      </c>
      <c r="P16" s="1">
        <v>55.5</v>
      </c>
      <c r="Q16" s="1">
        <v>58.9</v>
      </c>
      <c r="R16" s="1">
        <v>62</v>
      </c>
      <c r="S16" s="1">
        <v>65.099999999999994</v>
      </c>
      <c r="T16" s="1">
        <v>68.400000000000006</v>
      </c>
      <c r="U16" s="1">
        <v>71.5</v>
      </c>
      <c r="V16" s="1">
        <v>74.599999999999994</v>
      </c>
      <c r="W16" s="1">
        <v>77.8</v>
      </c>
      <c r="Y16" s="1"/>
      <c r="Z16" s="16" t="s">
        <v>445</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516.29999999999995</v>
      </c>
      <c r="AP16" s="1">
        <v>513</v>
      </c>
      <c r="AQ16" s="1">
        <v>518.6</v>
      </c>
      <c r="AR16" s="1">
        <v>516.4</v>
      </c>
      <c r="AS16" s="1">
        <v>517.5</v>
      </c>
      <c r="AT16" s="1">
        <v>519.20000000000005</v>
      </c>
      <c r="AU16" s="1">
        <v>518.70000000000005</v>
      </c>
      <c r="AW16" s="1"/>
      <c r="AX16" s="16" t="s">
        <v>445</v>
      </c>
      <c r="AY16" s="1">
        <v>1938</v>
      </c>
      <c r="AZ16" s="1">
        <v>2007</v>
      </c>
      <c r="BA16" s="1">
        <v>2060</v>
      </c>
      <c r="BB16" s="1">
        <v>2210</v>
      </c>
      <c r="BC16" s="1">
        <v>2397</v>
      </c>
      <c r="BD16" s="1">
        <v>2511</v>
      </c>
      <c r="BE16" s="1">
        <v>2614.6999999999998</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445</v>
      </c>
      <c r="BW16" s="1">
        <v>168</v>
      </c>
      <c r="BX16" s="1">
        <v>175</v>
      </c>
      <c r="BY16" s="1">
        <v>184</v>
      </c>
      <c r="BZ16" s="1">
        <v>181</v>
      </c>
      <c r="CA16" s="1">
        <v>201</v>
      </c>
      <c r="CB16" s="1">
        <v>206</v>
      </c>
      <c r="CC16" s="1">
        <v>212.4</v>
      </c>
      <c r="CD16" s="1">
        <v>223.7</v>
      </c>
      <c r="CE16" s="1">
        <v>227</v>
      </c>
      <c r="CF16" s="1">
        <v>250.1</v>
      </c>
      <c r="CG16" s="1">
        <v>257.39999999999998</v>
      </c>
      <c r="CH16" s="1">
        <v>270.7</v>
      </c>
      <c r="CI16" s="1">
        <v>285.89999999999998</v>
      </c>
      <c r="CJ16" s="1">
        <v>296.10000000000002</v>
      </c>
      <c r="CK16" s="1">
        <v>310.3</v>
      </c>
      <c r="CL16" s="1">
        <v>323.10000000000002</v>
      </c>
      <c r="CM16" s="1">
        <v>335.3</v>
      </c>
      <c r="CN16" s="1">
        <v>348.8</v>
      </c>
      <c r="CO16" s="1">
        <v>361.3</v>
      </c>
      <c r="CP16" s="1">
        <v>374.1</v>
      </c>
      <c r="CQ16" s="1">
        <v>387.1</v>
      </c>
      <c r="CS16" s="1"/>
      <c r="CT16" s="16" t="s">
        <v>445</v>
      </c>
      <c r="CU16" s="1">
        <v>97</v>
      </c>
      <c r="CV16" s="1">
        <v>93</v>
      </c>
      <c r="CW16" s="1">
        <v>104</v>
      </c>
      <c r="CX16" s="1">
        <v>115</v>
      </c>
      <c r="CY16" s="1">
        <v>126</v>
      </c>
      <c r="CZ16" s="1">
        <v>131</v>
      </c>
      <c r="DA16" s="1">
        <v>130.5</v>
      </c>
      <c r="DB16" s="1">
        <v>142.80000000000001</v>
      </c>
      <c r="DC16" s="1">
        <v>148</v>
      </c>
      <c r="DD16" s="1">
        <v>171.4</v>
      </c>
      <c r="DE16" s="1">
        <v>180.1</v>
      </c>
      <c r="DF16" s="1">
        <v>194.4</v>
      </c>
      <c r="DG16" s="1">
        <v>210.5</v>
      </c>
      <c r="DH16" s="1">
        <v>222</v>
      </c>
      <c r="DI16" s="1">
        <v>237.2</v>
      </c>
      <c r="DJ16" s="1">
        <v>251</v>
      </c>
      <c r="DK16" s="1">
        <v>264.39999999999998</v>
      </c>
      <c r="DL16" s="1">
        <v>278.89999999999998</v>
      </c>
      <c r="DM16" s="1">
        <v>292.5</v>
      </c>
      <c r="DN16" s="1">
        <v>306.39999999999998</v>
      </c>
      <c r="DO16" s="1">
        <v>320.39999999999998</v>
      </c>
      <c r="DQ16" s="1"/>
      <c r="DR16" s="16" t="s">
        <v>445</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290.39999999999998</v>
      </c>
      <c r="EK16" s="1">
        <v>302.10000000000002</v>
      </c>
      <c r="EL16" s="1">
        <v>313.89999999999998</v>
      </c>
      <c r="EM16" s="1">
        <v>325.5</v>
      </c>
      <c r="EO16" s="1"/>
      <c r="EP16" s="16" t="s">
        <v>445</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spans="1:167" ht="14.5">
      <c r="A17" s="356"/>
      <c r="B17" s="356"/>
      <c r="C17" s="1"/>
      <c r="D17" s="1"/>
      <c r="E17" s="1"/>
      <c r="F17" s="1"/>
      <c r="G17" s="1"/>
      <c r="H17" s="1"/>
      <c r="I17" s="1"/>
      <c r="J17" s="1"/>
      <c r="K17" s="1"/>
      <c r="L17" s="1"/>
      <c r="M17" s="1"/>
      <c r="N17" s="1"/>
      <c r="O17" s="1"/>
      <c r="P17" s="1"/>
      <c r="Q17" s="1"/>
      <c r="R17" s="1"/>
      <c r="S17" s="1"/>
      <c r="T17" s="1"/>
      <c r="U17" s="1"/>
      <c r="V17" s="1"/>
      <c r="W17" s="1"/>
      <c r="Y17" s="356"/>
      <c r="Z17" s="356"/>
      <c r="AA17" s="1"/>
      <c r="AB17" s="1"/>
      <c r="AC17" s="1"/>
      <c r="AD17" s="1"/>
      <c r="AE17" s="1"/>
      <c r="AF17" s="1"/>
      <c r="AG17" s="1"/>
      <c r="AH17" s="1"/>
      <c r="AI17" s="1"/>
      <c r="AJ17" s="1"/>
      <c r="AK17" s="1"/>
      <c r="AL17" s="1"/>
      <c r="AM17" s="1"/>
      <c r="AN17" s="1"/>
      <c r="AO17" s="1"/>
      <c r="AP17" s="1"/>
      <c r="AQ17" s="1"/>
      <c r="AR17" s="1"/>
      <c r="AS17" s="1"/>
      <c r="AT17" s="1"/>
      <c r="AU17" s="1"/>
      <c r="AW17" s="356"/>
      <c r="AX17" s="356"/>
      <c r="AY17" s="1"/>
      <c r="AZ17" s="1"/>
      <c r="BA17" s="1"/>
      <c r="BB17" s="1"/>
      <c r="BC17" s="1"/>
      <c r="BD17" s="1"/>
      <c r="BE17" s="1"/>
      <c r="BF17" s="1"/>
      <c r="BG17" s="1"/>
      <c r="BH17" s="1"/>
      <c r="BI17" s="1"/>
      <c r="BJ17" s="1"/>
      <c r="BK17" s="1"/>
      <c r="BL17" s="1"/>
      <c r="BM17" s="1"/>
      <c r="BN17" s="1"/>
      <c r="BO17" s="1"/>
      <c r="BP17" s="1"/>
      <c r="BQ17" s="1"/>
      <c r="BR17" s="1"/>
      <c r="BS17" s="1"/>
      <c r="BU17" s="356"/>
      <c r="BV17" s="356"/>
      <c r="BW17" s="1"/>
      <c r="BX17" s="1"/>
      <c r="BY17" s="1"/>
      <c r="BZ17" s="1"/>
      <c r="CA17" s="1"/>
      <c r="CB17" s="1"/>
      <c r="CC17" s="1"/>
      <c r="CD17" s="1"/>
      <c r="CE17" s="1"/>
      <c r="CF17" s="1"/>
      <c r="CG17" s="1"/>
      <c r="CH17" s="1"/>
      <c r="CI17" s="1"/>
      <c r="CJ17" s="1"/>
      <c r="CK17" s="1"/>
      <c r="CL17" s="1"/>
      <c r="CM17" s="1"/>
      <c r="CN17" s="1"/>
      <c r="CO17" s="1"/>
      <c r="CP17" s="1"/>
      <c r="CQ17" s="1"/>
      <c r="CS17" s="356"/>
      <c r="CT17" s="356"/>
      <c r="CU17" s="1"/>
      <c r="CV17" s="1"/>
      <c r="CW17" s="1"/>
      <c r="CX17" s="1"/>
      <c r="CY17" s="1"/>
      <c r="CZ17" s="1"/>
      <c r="DA17" s="1"/>
      <c r="DB17" s="1"/>
      <c r="DC17" s="1"/>
      <c r="DD17" s="1"/>
      <c r="DE17" s="1"/>
      <c r="DF17" s="1"/>
      <c r="DG17" s="1"/>
      <c r="DH17" s="1"/>
      <c r="DI17" s="1"/>
      <c r="DJ17" s="1"/>
      <c r="DK17" s="1"/>
      <c r="DL17" s="1"/>
      <c r="DM17" s="1"/>
      <c r="DN17" s="1"/>
      <c r="DO17" s="1"/>
      <c r="DQ17" s="356"/>
      <c r="DR17" s="356"/>
      <c r="DS17" s="1"/>
      <c r="DT17" s="1"/>
      <c r="DU17" s="1"/>
      <c r="DV17" s="1"/>
      <c r="DW17" s="1"/>
      <c r="DX17" s="1"/>
      <c r="DY17" s="1"/>
      <c r="DZ17" s="1"/>
      <c r="EA17" s="1"/>
      <c r="EB17" s="1"/>
      <c r="EC17" s="1"/>
      <c r="ED17" s="1"/>
      <c r="EE17" s="1"/>
      <c r="EF17" s="1"/>
      <c r="EG17" s="1"/>
      <c r="EH17" s="1"/>
      <c r="EI17" s="1"/>
      <c r="EJ17" s="1"/>
      <c r="EK17" s="1"/>
      <c r="EL17" s="1"/>
      <c r="EM17" s="1"/>
      <c r="EO17" s="356"/>
      <c r="EP17" s="356"/>
      <c r="EQ17" s="1"/>
      <c r="ER17" s="1"/>
      <c r="ES17" s="1"/>
      <c r="ET17" s="1"/>
      <c r="EU17" s="1"/>
      <c r="EV17" s="1"/>
      <c r="EW17" s="1"/>
      <c r="EX17" s="1"/>
      <c r="EY17" s="1"/>
      <c r="EZ17" s="1"/>
      <c r="FA17" s="1"/>
      <c r="FB17" s="1"/>
      <c r="FC17" s="1"/>
      <c r="FD17" s="1"/>
      <c r="FE17" s="1"/>
      <c r="FF17" s="1"/>
      <c r="FG17" s="1"/>
      <c r="FH17" s="1"/>
      <c r="FI17" s="1"/>
      <c r="FJ17" s="1"/>
      <c r="FK17" s="1"/>
    </row>
    <row r="18" spans="1:167" ht="14.5">
      <c r="A18" s="1"/>
      <c r="B18" s="9" t="s">
        <v>267</v>
      </c>
      <c r="C18" s="1"/>
      <c r="D18" s="1"/>
      <c r="E18" s="1"/>
      <c r="F18" s="1"/>
      <c r="G18" s="1"/>
      <c r="H18" s="1"/>
      <c r="I18" s="1"/>
      <c r="J18" s="1"/>
      <c r="K18" s="1"/>
      <c r="L18" s="1"/>
      <c r="M18" s="1"/>
      <c r="N18" s="1"/>
      <c r="O18" s="1"/>
      <c r="P18" s="1"/>
      <c r="Q18" s="1"/>
      <c r="R18" s="1"/>
      <c r="S18" s="1"/>
      <c r="T18" s="1"/>
      <c r="U18" s="1"/>
      <c r="V18" s="1"/>
      <c r="W18" s="1"/>
      <c r="Y18" s="1"/>
      <c r="Z18" s="9" t="s">
        <v>267</v>
      </c>
      <c r="AA18" s="1"/>
      <c r="AB18" s="1"/>
      <c r="AC18" s="1"/>
      <c r="AD18" s="1"/>
      <c r="AE18" s="1"/>
      <c r="AF18" s="1"/>
      <c r="AG18" s="1"/>
      <c r="AH18" s="1"/>
      <c r="AI18" s="1"/>
      <c r="AJ18" s="1"/>
      <c r="AK18" s="1"/>
      <c r="AL18" s="1"/>
      <c r="AM18" s="1"/>
      <c r="AN18" s="1"/>
      <c r="AO18" s="1"/>
      <c r="AP18" s="1"/>
      <c r="AQ18" s="1"/>
      <c r="AR18" s="1"/>
      <c r="AS18" s="1"/>
      <c r="AT18" s="1"/>
      <c r="AU18" s="1"/>
      <c r="AW18" s="1"/>
      <c r="AX18" s="9" t="s">
        <v>267</v>
      </c>
      <c r="AY18" s="1"/>
      <c r="AZ18" s="1"/>
      <c r="BA18" s="1"/>
      <c r="BB18" s="1"/>
      <c r="BC18" s="1"/>
      <c r="BD18" s="1"/>
      <c r="BE18" s="1"/>
      <c r="BF18" s="1"/>
      <c r="BG18" s="1"/>
      <c r="BH18" s="1"/>
      <c r="BI18" s="1"/>
      <c r="BJ18" s="1"/>
      <c r="BK18" s="1"/>
      <c r="BL18" s="1"/>
      <c r="BM18" s="1"/>
      <c r="BN18" s="1"/>
      <c r="BO18" s="1"/>
      <c r="BP18" s="1"/>
      <c r="BQ18" s="1"/>
      <c r="BR18" s="1"/>
      <c r="BS18" s="1"/>
      <c r="BU18" s="1"/>
      <c r="BV18" s="9" t="s">
        <v>267</v>
      </c>
      <c r="BW18" s="1"/>
      <c r="BX18" s="1"/>
      <c r="BY18" s="1"/>
      <c r="BZ18" s="1"/>
      <c r="CA18" s="1"/>
      <c r="CB18" s="1"/>
      <c r="CC18" s="1"/>
      <c r="CD18" s="1"/>
      <c r="CE18" s="1"/>
      <c r="CF18" s="1"/>
      <c r="CG18" s="1"/>
      <c r="CH18" s="1"/>
      <c r="CI18" s="1"/>
      <c r="CJ18" s="1"/>
      <c r="CK18" s="1"/>
      <c r="CL18" s="1"/>
      <c r="CM18" s="1"/>
      <c r="CN18" s="1"/>
      <c r="CO18" s="1"/>
      <c r="CP18" s="1"/>
      <c r="CQ18" s="1"/>
      <c r="CS18" s="1"/>
      <c r="CT18" s="9" t="s">
        <v>267</v>
      </c>
      <c r="CU18" s="1"/>
      <c r="CV18" s="1"/>
      <c r="CW18" s="1"/>
      <c r="CX18" s="1"/>
      <c r="CY18" s="1"/>
      <c r="CZ18" s="1"/>
      <c r="DA18" s="1"/>
      <c r="DB18" s="1"/>
      <c r="DC18" s="1"/>
      <c r="DD18" s="1"/>
      <c r="DE18" s="1"/>
      <c r="DF18" s="1"/>
      <c r="DG18" s="1"/>
      <c r="DH18" s="1"/>
      <c r="DI18" s="1"/>
      <c r="DJ18" s="1"/>
      <c r="DK18" s="1"/>
      <c r="DL18" s="1"/>
      <c r="DM18" s="1"/>
      <c r="DN18" s="1"/>
      <c r="DO18" s="1"/>
      <c r="DQ18" s="1"/>
      <c r="DR18" s="9" t="s">
        <v>267</v>
      </c>
      <c r="DS18" s="1"/>
      <c r="DT18" s="1"/>
      <c r="DU18" s="1"/>
      <c r="DV18" s="1"/>
      <c r="DW18" s="1"/>
      <c r="DX18" s="1"/>
      <c r="DY18" s="1"/>
      <c r="DZ18" s="1"/>
      <c r="EA18" s="1"/>
      <c r="EB18" s="1"/>
      <c r="EC18" s="1"/>
      <c r="ED18" s="1"/>
      <c r="EE18" s="1"/>
      <c r="EF18" s="1"/>
      <c r="EG18" s="1"/>
      <c r="EH18" s="1"/>
      <c r="EI18" s="1"/>
      <c r="EJ18" s="1"/>
      <c r="EK18" s="1"/>
      <c r="EL18" s="1"/>
      <c r="EM18" s="1"/>
      <c r="EO18" s="1"/>
      <c r="EP18" s="9" t="s">
        <v>267</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16" t="s">
        <v>444</v>
      </c>
      <c r="C19" s="1">
        <v>69</v>
      </c>
      <c r="D19" s="1">
        <v>68.2</v>
      </c>
      <c r="E19" s="1">
        <v>71.599999999999994</v>
      </c>
      <c r="F19" s="1">
        <v>75.3</v>
      </c>
      <c r="G19" s="1">
        <v>75</v>
      </c>
      <c r="H19" s="1">
        <v>76.5</v>
      </c>
      <c r="I19" s="1">
        <v>74.8</v>
      </c>
      <c r="J19" s="1">
        <v>76.2</v>
      </c>
      <c r="K19" s="1">
        <v>76.8</v>
      </c>
      <c r="L19" s="1">
        <v>74.5</v>
      </c>
      <c r="M19" s="1">
        <v>75.400000000000006</v>
      </c>
      <c r="N19" s="1">
        <v>74.400000000000006</v>
      </c>
      <c r="O19" s="1">
        <v>73.8</v>
      </c>
      <c r="P19" s="1">
        <v>73.8</v>
      </c>
      <c r="Q19" s="1">
        <v>73.099999999999994</v>
      </c>
      <c r="R19" s="1">
        <v>72.8</v>
      </c>
      <c r="S19" s="1">
        <v>72.5</v>
      </c>
      <c r="T19" s="1">
        <v>72.099999999999994</v>
      </c>
      <c r="U19" s="1">
        <v>71.900000000000006</v>
      </c>
      <c r="V19" s="1">
        <v>71.599999999999994</v>
      </c>
      <c r="W19" s="1">
        <v>71.400000000000006</v>
      </c>
      <c r="Y19" s="1"/>
      <c r="Z19" s="16" t="s">
        <v>444</v>
      </c>
      <c r="AA19" s="1">
        <v>60.6</v>
      </c>
      <c r="AB19" s="1">
        <v>60.3</v>
      </c>
      <c r="AC19" s="1">
        <v>60.6</v>
      </c>
      <c r="AD19" s="1">
        <v>68.2</v>
      </c>
      <c r="AE19" s="1">
        <v>63.2</v>
      </c>
      <c r="AF19" s="1">
        <v>63.7</v>
      </c>
      <c r="AG19" s="1">
        <v>60.1</v>
      </c>
      <c r="AH19" s="1">
        <v>66.7</v>
      </c>
      <c r="AI19" s="1">
        <v>61.1</v>
      </c>
      <c r="AJ19" s="1">
        <v>64</v>
      </c>
      <c r="AK19" s="1">
        <v>64.400000000000006</v>
      </c>
      <c r="AL19" s="1">
        <v>63</v>
      </c>
      <c r="AM19" s="1">
        <v>64.599999999999994</v>
      </c>
      <c r="AN19" s="1">
        <v>64.099999999999994</v>
      </c>
      <c r="AO19" s="1">
        <v>64.2</v>
      </c>
      <c r="AP19" s="1">
        <v>64.8</v>
      </c>
      <c r="AQ19" s="1">
        <v>64.599999999999994</v>
      </c>
      <c r="AR19" s="1">
        <v>64.900000000000006</v>
      </c>
      <c r="AS19" s="1">
        <v>65.099999999999994</v>
      </c>
      <c r="AT19" s="1">
        <v>65.2</v>
      </c>
      <c r="AU19" s="1">
        <v>65.400000000000006</v>
      </c>
      <c r="AW19" s="1"/>
      <c r="AX19" s="16" t="s">
        <v>444</v>
      </c>
      <c r="AY19" s="1">
        <v>27.9</v>
      </c>
      <c r="AZ19" s="1">
        <v>27.9</v>
      </c>
      <c r="BA19" s="1">
        <v>29.1</v>
      </c>
      <c r="BB19" s="1">
        <v>26.5</v>
      </c>
      <c r="BC19" s="1">
        <v>24.8</v>
      </c>
      <c r="BD19" s="1">
        <v>24.8</v>
      </c>
      <c r="BE19" s="1">
        <v>27.4</v>
      </c>
      <c r="BF19" s="1">
        <v>26.8</v>
      </c>
      <c r="BG19" s="1">
        <v>25.1</v>
      </c>
      <c r="BH19" s="1">
        <v>23.4</v>
      </c>
      <c r="BI19" s="1">
        <v>22.4</v>
      </c>
      <c r="BJ19" s="1">
        <v>20.8</v>
      </c>
      <c r="BK19" s="1">
        <v>19.600000000000001</v>
      </c>
      <c r="BL19" s="1">
        <v>18.399999999999999</v>
      </c>
      <c r="BM19" s="1">
        <v>17.100000000000001</v>
      </c>
      <c r="BN19" s="1">
        <v>16</v>
      </c>
      <c r="BO19" s="1">
        <v>14.8</v>
      </c>
      <c r="BP19" s="1">
        <v>13.7</v>
      </c>
      <c r="BQ19" s="1">
        <v>12.7</v>
      </c>
      <c r="BR19" s="1">
        <v>11.6</v>
      </c>
      <c r="BS19" s="1">
        <v>10.6</v>
      </c>
      <c r="BU19" s="1"/>
      <c r="BV19" s="16" t="s">
        <v>444</v>
      </c>
      <c r="BW19" s="1">
        <v>32.5</v>
      </c>
      <c r="BX19" s="1">
        <v>31.4</v>
      </c>
      <c r="BY19" s="1">
        <v>34.299999999999997</v>
      </c>
      <c r="BZ19" s="1">
        <v>36.5</v>
      </c>
      <c r="CA19" s="1">
        <v>32.1</v>
      </c>
      <c r="CB19" s="1">
        <v>33.299999999999997</v>
      </c>
      <c r="CC19" s="1">
        <v>33</v>
      </c>
      <c r="CD19" s="1">
        <v>34.4</v>
      </c>
      <c r="CE19" s="1">
        <v>33.6</v>
      </c>
      <c r="CF19" s="1">
        <v>29.5</v>
      </c>
      <c r="CG19" s="1">
        <v>29.9</v>
      </c>
      <c r="CH19" s="1">
        <v>27.7</v>
      </c>
      <c r="CI19" s="1">
        <v>26.1</v>
      </c>
      <c r="CJ19" s="1">
        <v>25.4</v>
      </c>
      <c r="CK19" s="1">
        <v>23.7</v>
      </c>
      <c r="CL19" s="1">
        <v>22.7</v>
      </c>
      <c r="CM19" s="1">
        <v>21.6</v>
      </c>
      <c r="CN19" s="1">
        <v>20.399999999999999</v>
      </c>
      <c r="CO19" s="1">
        <v>19.5</v>
      </c>
      <c r="CP19" s="1">
        <v>18.399999999999999</v>
      </c>
      <c r="CQ19" s="1">
        <v>17.5</v>
      </c>
      <c r="CS19" s="1"/>
      <c r="CT19" s="16" t="s">
        <v>444</v>
      </c>
      <c r="CU19" s="1">
        <v>34</v>
      </c>
      <c r="CV19" s="1">
        <v>38</v>
      </c>
      <c r="CW19" s="1">
        <v>34.6</v>
      </c>
      <c r="CX19" s="1">
        <v>36.1</v>
      </c>
      <c r="CY19" s="1">
        <v>30.8</v>
      </c>
      <c r="CZ19" s="1">
        <v>28.8</v>
      </c>
      <c r="DA19" s="1">
        <v>31.8</v>
      </c>
      <c r="DB19" s="1">
        <v>31</v>
      </c>
      <c r="DC19" s="1">
        <v>34.200000000000003</v>
      </c>
      <c r="DD19" s="1">
        <v>30.3</v>
      </c>
      <c r="DE19" s="1">
        <v>31.5</v>
      </c>
      <c r="DF19" s="1">
        <v>31.1</v>
      </c>
      <c r="DG19" s="1">
        <v>30.1</v>
      </c>
      <c r="DH19" s="1">
        <v>30.5</v>
      </c>
      <c r="DI19" s="1">
        <v>29.9</v>
      </c>
      <c r="DJ19" s="1">
        <v>29.7</v>
      </c>
      <c r="DK19" s="1">
        <v>29.7</v>
      </c>
      <c r="DL19" s="1">
        <v>29.3</v>
      </c>
      <c r="DM19" s="1">
        <v>29.2</v>
      </c>
      <c r="DN19" s="1">
        <v>29.1</v>
      </c>
      <c r="DO19" s="1">
        <v>28.9</v>
      </c>
      <c r="DQ19" s="1"/>
      <c r="DR19" s="16" t="s">
        <v>444</v>
      </c>
      <c r="DS19" s="1">
        <v>38.9</v>
      </c>
      <c r="DT19" s="1">
        <v>28.4</v>
      </c>
      <c r="DU19" s="1">
        <v>34.5</v>
      </c>
      <c r="DV19" s="1">
        <v>26.5</v>
      </c>
      <c r="DW19" s="1">
        <v>28.9</v>
      </c>
      <c r="DX19" s="1">
        <v>34.200000000000003</v>
      </c>
      <c r="DY19" s="1">
        <v>34.4</v>
      </c>
      <c r="DZ19" s="1">
        <v>30.3</v>
      </c>
      <c r="EA19" s="1">
        <v>35.1</v>
      </c>
      <c r="EB19" s="1">
        <v>33.299999999999997</v>
      </c>
      <c r="EC19" s="1">
        <v>33.700000000000003</v>
      </c>
      <c r="ED19" s="1">
        <v>34.799999999999997</v>
      </c>
      <c r="EE19" s="1">
        <v>34.200000000000003</v>
      </c>
      <c r="EF19" s="1">
        <v>34.799999999999997</v>
      </c>
      <c r="EG19" s="1">
        <v>35</v>
      </c>
      <c r="EH19" s="1">
        <v>35</v>
      </c>
      <c r="EI19" s="1">
        <v>35.299999999999997</v>
      </c>
      <c r="EJ19" s="1">
        <v>35.299999999999997</v>
      </c>
      <c r="EK19" s="1">
        <v>35.5</v>
      </c>
      <c r="EL19" s="1">
        <v>35.6</v>
      </c>
      <c r="EM19" s="1">
        <v>35.700000000000003</v>
      </c>
      <c r="EO19" s="1"/>
      <c r="EP19" s="16" t="s">
        <v>444</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spans="1:167" ht="14.5">
      <c r="A20" s="1"/>
      <c r="B20" s="16" t="s">
        <v>445</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445</v>
      </c>
      <c r="AA20" s="1">
        <v>39.4</v>
      </c>
      <c r="AB20" s="1">
        <v>39.700000000000003</v>
      </c>
      <c r="AC20" s="1">
        <v>39.4</v>
      </c>
      <c r="AD20" s="1">
        <v>31.8</v>
      </c>
      <c r="AE20" s="1">
        <v>36.799999999999997</v>
      </c>
      <c r="AF20" s="1">
        <v>36.299999999999997</v>
      </c>
      <c r="AG20" s="1">
        <v>39.9</v>
      </c>
      <c r="AH20" s="1">
        <v>33.299999999999997</v>
      </c>
      <c r="AI20" s="1">
        <v>38.9</v>
      </c>
      <c r="AJ20" s="1">
        <v>36</v>
      </c>
      <c r="AK20" s="1">
        <v>35.6</v>
      </c>
      <c r="AL20" s="1">
        <v>37</v>
      </c>
      <c r="AM20" s="1">
        <v>35.4</v>
      </c>
      <c r="AN20" s="1">
        <v>35.9</v>
      </c>
      <c r="AO20" s="1">
        <v>35.799999999999997</v>
      </c>
      <c r="AP20" s="1">
        <v>35.200000000000003</v>
      </c>
      <c r="AQ20" s="1">
        <v>35.4</v>
      </c>
      <c r="AR20" s="1">
        <v>35.1</v>
      </c>
      <c r="AS20" s="1">
        <v>34.9</v>
      </c>
      <c r="AT20" s="1">
        <v>34.799999999999997</v>
      </c>
      <c r="AU20" s="1">
        <v>34.6</v>
      </c>
      <c r="AW20" s="1"/>
      <c r="AX20" s="16" t="s">
        <v>445</v>
      </c>
      <c r="AY20" s="1">
        <v>72.099999999999994</v>
      </c>
      <c r="AZ20" s="1">
        <v>72.099999999999994</v>
      </c>
      <c r="BA20" s="1">
        <v>70.900000000000006</v>
      </c>
      <c r="BB20" s="1">
        <v>73.5</v>
      </c>
      <c r="BC20" s="1">
        <v>75.2</v>
      </c>
      <c r="BD20" s="1">
        <v>75.2</v>
      </c>
      <c r="BE20" s="1">
        <v>72.599999999999994</v>
      </c>
      <c r="BF20" s="1">
        <v>73.2</v>
      </c>
      <c r="BG20" s="1">
        <v>74.900000000000006</v>
      </c>
      <c r="BH20" s="1">
        <v>76.599999999999994</v>
      </c>
      <c r="BI20" s="1">
        <v>77.599999999999994</v>
      </c>
      <c r="BJ20" s="1">
        <v>79.2</v>
      </c>
      <c r="BK20" s="1">
        <v>80.400000000000006</v>
      </c>
      <c r="BL20" s="1">
        <v>81.599999999999994</v>
      </c>
      <c r="BM20" s="1">
        <v>82.9</v>
      </c>
      <c r="BN20" s="1">
        <v>84</v>
      </c>
      <c r="BO20" s="1">
        <v>85.2</v>
      </c>
      <c r="BP20" s="1">
        <v>86.3</v>
      </c>
      <c r="BQ20" s="1">
        <v>87.3</v>
      </c>
      <c r="BR20" s="1">
        <v>88.4</v>
      </c>
      <c r="BS20" s="1">
        <v>89.4</v>
      </c>
      <c r="BU20" s="1"/>
      <c r="BV20" s="16" t="s">
        <v>445</v>
      </c>
      <c r="BW20" s="1">
        <v>67.5</v>
      </c>
      <c r="BX20" s="1">
        <v>68.599999999999994</v>
      </c>
      <c r="BY20" s="1">
        <v>65.7</v>
      </c>
      <c r="BZ20" s="1">
        <v>63.5</v>
      </c>
      <c r="CA20" s="1">
        <v>67.900000000000006</v>
      </c>
      <c r="CB20" s="1">
        <v>66.7</v>
      </c>
      <c r="CC20" s="1">
        <v>67</v>
      </c>
      <c r="CD20" s="1">
        <v>65.599999999999994</v>
      </c>
      <c r="CE20" s="1">
        <v>66.400000000000006</v>
      </c>
      <c r="CF20" s="1">
        <v>70.5</v>
      </c>
      <c r="CG20" s="1">
        <v>70.099999999999994</v>
      </c>
      <c r="CH20" s="1">
        <v>72.3</v>
      </c>
      <c r="CI20" s="1">
        <v>73.900000000000006</v>
      </c>
      <c r="CJ20" s="1">
        <v>74.599999999999994</v>
      </c>
      <c r="CK20" s="1">
        <v>76.3</v>
      </c>
      <c r="CL20" s="1">
        <v>77.3</v>
      </c>
      <c r="CM20" s="1">
        <v>78.400000000000006</v>
      </c>
      <c r="CN20" s="1">
        <v>79.599999999999994</v>
      </c>
      <c r="CO20" s="1">
        <v>80.5</v>
      </c>
      <c r="CP20" s="1">
        <v>81.599999999999994</v>
      </c>
      <c r="CQ20" s="1">
        <v>82.5</v>
      </c>
      <c r="CS20" s="1"/>
      <c r="CT20" s="16" t="s">
        <v>445</v>
      </c>
      <c r="CU20" s="1">
        <v>66</v>
      </c>
      <c r="CV20" s="1">
        <v>62</v>
      </c>
      <c r="CW20" s="1">
        <v>65.400000000000006</v>
      </c>
      <c r="CX20" s="1">
        <v>63.9</v>
      </c>
      <c r="CY20" s="1">
        <v>69.2</v>
      </c>
      <c r="CZ20" s="1">
        <v>71.2</v>
      </c>
      <c r="DA20" s="1">
        <v>68.2</v>
      </c>
      <c r="DB20" s="1">
        <v>69</v>
      </c>
      <c r="DC20" s="1">
        <v>65.8</v>
      </c>
      <c r="DD20" s="1">
        <v>69.7</v>
      </c>
      <c r="DE20" s="1">
        <v>68.5</v>
      </c>
      <c r="DF20" s="1">
        <v>68.900000000000006</v>
      </c>
      <c r="DG20" s="1">
        <v>69.900000000000006</v>
      </c>
      <c r="DH20" s="1">
        <v>69.5</v>
      </c>
      <c r="DI20" s="1">
        <v>70.099999999999994</v>
      </c>
      <c r="DJ20" s="1">
        <v>70.3</v>
      </c>
      <c r="DK20" s="1">
        <v>70.3</v>
      </c>
      <c r="DL20" s="1">
        <v>70.7</v>
      </c>
      <c r="DM20" s="1">
        <v>70.8</v>
      </c>
      <c r="DN20" s="1">
        <v>70.900000000000006</v>
      </c>
      <c r="DO20" s="1">
        <v>71.099999999999994</v>
      </c>
      <c r="DQ20" s="1"/>
      <c r="DR20" s="16" t="s">
        <v>445</v>
      </c>
      <c r="DS20" s="1">
        <v>61.1</v>
      </c>
      <c r="DT20" s="1">
        <v>71.599999999999994</v>
      </c>
      <c r="DU20" s="1">
        <v>65.5</v>
      </c>
      <c r="DV20" s="1">
        <v>73.5</v>
      </c>
      <c r="DW20" s="1">
        <v>71.099999999999994</v>
      </c>
      <c r="DX20" s="1">
        <v>65.8</v>
      </c>
      <c r="DY20" s="1">
        <v>65.599999999999994</v>
      </c>
      <c r="DZ20" s="1">
        <v>69.7</v>
      </c>
      <c r="EA20" s="1">
        <v>64.900000000000006</v>
      </c>
      <c r="EB20" s="1">
        <v>66.7</v>
      </c>
      <c r="EC20" s="1">
        <v>66.3</v>
      </c>
      <c r="ED20" s="1">
        <v>65.2</v>
      </c>
      <c r="EE20" s="1">
        <v>65.8</v>
      </c>
      <c r="EF20" s="1">
        <v>65.2</v>
      </c>
      <c r="EG20" s="1">
        <v>65</v>
      </c>
      <c r="EH20" s="1">
        <v>65</v>
      </c>
      <c r="EI20" s="1">
        <v>64.7</v>
      </c>
      <c r="EJ20" s="1">
        <v>64.7</v>
      </c>
      <c r="EK20" s="1">
        <v>64.5</v>
      </c>
      <c r="EL20" s="1">
        <v>64.400000000000006</v>
      </c>
      <c r="EM20" s="1">
        <v>64.3</v>
      </c>
      <c r="EO20" s="1"/>
      <c r="EP20" s="16" t="s">
        <v>445</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40.200000000000003</v>
      </c>
      <c r="FI20" s="1">
        <v>39.700000000000003</v>
      </c>
      <c r="FJ20" s="1">
        <v>39.200000000000003</v>
      </c>
      <c r="FK20" s="1">
        <v>38.6</v>
      </c>
    </row>
    <row r="21" spans="1:167" ht="14.5">
      <c r="A21" s="356"/>
      <c r="B21" s="356"/>
      <c r="C21" s="1"/>
      <c r="D21" s="1"/>
      <c r="E21" s="1"/>
      <c r="F21" s="1"/>
      <c r="G21" s="1"/>
      <c r="H21" s="1"/>
      <c r="I21" s="1"/>
      <c r="J21" s="1"/>
      <c r="K21" s="1"/>
      <c r="L21" s="1"/>
      <c r="M21" s="1"/>
      <c r="N21" s="1"/>
      <c r="O21" s="1"/>
      <c r="P21" s="1"/>
      <c r="Q21" s="1"/>
      <c r="R21" s="1"/>
      <c r="S21" s="1"/>
      <c r="T21" s="1"/>
      <c r="U21" s="1"/>
      <c r="V21" s="1"/>
      <c r="W21" s="1"/>
      <c r="Y21" s="356"/>
      <c r="Z21" s="356"/>
      <c r="AA21" s="1"/>
      <c r="AB21" s="1"/>
      <c r="AC21" s="1"/>
      <c r="AD21" s="1"/>
      <c r="AE21" s="1"/>
      <c r="AF21" s="1"/>
      <c r="AG21" s="1"/>
      <c r="AH21" s="1"/>
      <c r="AI21" s="1"/>
      <c r="AJ21" s="1"/>
      <c r="AK21" s="1"/>
      <c r="AL21" s="1"/>
      <c r="AM21" s="1"/>
      <c r="AN21" s="1"/>
      <c r="AO21" s="1"/>
      <c r="AP21" s="1"/>
      <c r="AQ21" s="1"/>
      <c r="AR21" s="1"/>
      <c r="AS21" s="1"/>
      <c r="AT21" s="1"/>
      <c r="AU21" s="1"/>
      <c r="AW21" s="356"/>
      <c r="AX21" s="356"/>
      <c r="AY21" s="1"/>
      <c r="AZ21" s="1"/>
      <c r="BA21" s="1"/>
      <c r="BB21" s="1"/>
      <c r="BC21" s="1"/>
      <c r="BD21" s="1"/>
      <c r="BE21" s="1"/>
      <c r="BF21" s="1"/>
      <c r="BG21" s="1"/>
      <c r="BH21" s="1"/>
      <c r="BI21" s="1"/>
      <c r="BJ21" s="1"/>
      <c r="BK21" s="1"/>
      <c r="BL21" s="1"/>
      <c r="BM21" s="1"/>
      <c r="BN21" s="1"/>
      <c r="BO21" s="1"/>
      <c r="BP21" s="1"/>
      <c r="BQ21" s="1"/>
      <c r="BR21" s="1"/>
      <c r="BS21" s="1"/>
      <c r="BU21" s="356"/>
      <c r="BV21" s="356"/>
      <c r="BW21" s="1"/>
      <c r="BX21" s="1"/>
      <c r="BY21" s="1"/>
      <c r="BZ21" s="1"/>
      <c r="CA21" s="1"/>
      <c r="CB21" s="1"/>
      <c r="CC21" s="1"/>
      <c r="CD21" s="1"/>
      <c r="CE21" s="1"/>
      <c r="CF21" s="1"/>
      <c r="CG21" s="1"/>
      <c r="CH21" s="1"/>
      <c r="CI21" s="1"/>
      <c r="CJ21" s="1"/>
      <c r="CK21" s="1"/>
      <c r="CL21" s="1"/>
      <c r="CM21" s="1"/>
      <c r="CN21" s="1"/>
      <c r="CO21" s="1"/>
      <c r="CP21" s="1"/>
      <c r="CQ21" s="1"/>
      <c r="CS21" s="356"/>
      <c r="CT21" s="356"/>
      <c r="CU21" s="1"/>
      <c r="CV21" s="1"/>
      <c r="CW21" s="1"/>
      <c r="CX21" s="1"/>
      <c r="CY21" s="1"/>
      <c r="CZ21" s="1"/>
      <c r="DA21" s="1"/>
      <c r="DB21" s="1"/>
      <c r="DC21" s="1"/>
      <c r="DD21" s="1"/>
      <c r="DE21" s="1"/>
      <c r="DF21" s="1"/>
      <c r="DG21" s="1"/>
      <c r="DH21" s="1"/>
      <c r="DI21" s="1"/>
      <c r="DJ21" s="1"/>
      <c r="DK21" s="1"/>
      <c r="DL21" s="1"/>
      <c r="DM21" s="1"/>
      <c r="DN21" s="1"/>
      <c r="DO21" s="1"/>
      <c r="DQ21" s="356"/>
      <c r="DR21" s="356"/>
      <c r="DS21" s="1"/>
      <c r="DT21" s="1"/>
      <c r="DU21" s="1"/>
      <c r="DV21" s="1"/>
      <c r="DW21" s="1"/>
      <c r="DX21" s="1"/>
      <c r="DY21" s="1"/>
      <c r="DZ21" s="1"/>
      <c r="EA21" s="1"/>
      <c r="EB21" s="1"/>
      <c r="EC21" s="1"/>
      <c r="ED21" s="1"/>
      <c r="EE21" s="1"/>
      <c r="EF21" s="1"/>
      <c r="EG21" s="1"/>
      <c r="EH21" s="1"/>
      <c r="EI21" s="1"/>
      <c r="EJ21" s="1"/>
      <c r="EK21" s="1"/>
      <c r="EL21" s="1"/>
      <c r="EM21" s="1"/>
      <c r="EO21" s="356"/>
      <c r="EP21" s="356"/>
      <c r="EQ21" s="1"/>
      <c r="ER21" s="1"/>
      <c r="ES21" s="1"/>
      <c r="ET21" s="1"/>
      <c r="EU21" s="1"/>
      <c r="EV21" s="1"/>
      <c r="EW21" s="1"/>
      <c r="EX21" s="1"/>
      <c r="EY21" s="1"/>
      <c r="EZ21" s="1"/>
      <c r="FA21" s="1"/>
      <c r="FB21" s="1"/>
      <c r="FC21" s="1"/>
      <c r="FD21" s="1"/>
      <c r="FE21" s="1"/>
      <c r="FF21" s="1"/>
      <c r="FG21" s="1"/>
      <c r="FH21" s="1"/>
      <c r="FI21" s="1"/>
      <c r="FJ21" s="1"/>
      <c r="FK21" s="1"/>
    </row>
    <row r="22" spans="1:167" ht="14.5">
      <c r="A22" s="1"/>
      <c r="B22" s="11" t="s">
        <v>446</v>
      </c>
      <c r="C22" s="1"/>
      <c r="D22" s="1"/>
      <c r="E22" s="1"/>
      <c r="F22" s="1"/>
      <c r="G22" s="1"/>
      <c r="H22" s="1"/>
      <c r="I22" s="1"/>
      <c r="J22" s="1"/>
      <c r="K22" s="1"/>
      <c r="L22" s="1"/>
      <c r="M22" s="1"/>
      <c r="N22" s="1"/>
      <c r="O22" s="1"/>
      <c r="P22" s="1"/>
      <c r="Q22" s="1"/>
      <c r="R22" s="1"/>
      <c r="S22" s="1"/>
      <c r="T22" s="1"/>
      <c r="U22" s="1"/>
      <c r="V22" s="1"/>
      <c r="W22" s="1"/>
      <c r="Y22" s="1"/>
      <c r="Z22" s="11" t="s">
        <v>446</v>
      </c>
      <c r="AA22" s="1"/>
      <c r="AB22" s="1"/>
      <c r="AC22" s="1"/>
      <c r="AD22" s="1"/>
      <c r="AE22" s="1"/>
      <c r="AF22" s="1"/>
      <c r="AG22" s="1"/>
      <c r="AH22" s="1"/>
      <c r="AI22" s="1"/>
      <c r="AJ22" s="1"/>
      <c r="AK22" s="1"/>
      <c r="AL22" s="1"/>
      <c r="AM22" s="1"/>
      <c r="AN22" s="1"/>
      <c r="AO22" s="1"/>
      <c r="AP22" s="1"/>
      <c r="AQ22" s="1"/>
      <c r="AR22" s="1"/>
      <c r="AS22" s="1"/>
      <c r="AT22" s="1"/>
      <c r="AU22" s="1"/>
      <c r="AW22" s="1"/>
      <c r="AX22" s="11" t="s">
        <v>446</v>
      </c>
      <c r="AY22" s="1"/>
      <c r="AZ22" s="1"/>
      <c r="BA22" s="1"/>
      <c r="BB22" s="1"/>
      <c r="BC22" s="1"/>
      <c r="BD22" s="1"/>
      <c r="BE22" s="1"/>
      <c r="BF22" s="1"/>
      <c r="BG22" s="1"/>
      <c r="BH22" s="1"/>
      <c r="BI22" s="1"/>
      <c r="BJ22" s="1"/>
      <c r="BK22" s="1"/>
      <c r="BL22" s="1"/>
      <c r="BM22" s="1"/>
      <c r="BN22" s="1"/>
      <c r="BO22" s="1"/>
      <c r="BP22" s="1"/>
      <c r="BQ22" s="1"/>
      <c r="BR22" s="1"/>
      <c r="BS22" s="1"/>
      <c r="BU22" s="1"/>
      <c r="BV22" s="11" t="s">
        <v>446</v>
      </c>
      <c r="BW22" s="1"/>
      <c r="BX22" s="1"/>
      <c r="BY22" s="1"/>
      <c r="BZ22" s="1"/>
      <c r="CA22" s="1"/>
      <c r="CB22" s="1"/>
      <c r="CC22" s="1"/>
      <c r="CD22" s="1"/>
      <c r="CE22" s="1"/>
      <c r="CF22" s="1"/>
      <c r="CG22" s="1"/>
      <c r="CH22" s="1"/>
      <c r="CI22" s="1"/>
      <c r="CJ22" s="1"/>
      <c r="CK22" s="1"/>
      <c r="CL22" s="1"/>
      <c r="CM22" s="1"/>
      <c r="CN22" s="1"/>
      <c r="CO22" s="1"/>
      <c r="CP22" s="1"/>
      <c r="CQ22" s="1"/>
      <c r="CS22" s="1"/>
      <c r="CT22" s="11" t="s">
        <v>446</v>
      </c>
      <c r="CU22" s="1"/>
      <c r="CV22" s="1"/>
      <c r="CW22" s="1"/>
      <c r="CX22" s="1"/>
      <c r="CY22" s="1"/>
      <c r="CZ22" s="1"/>
      <c r="DA22" s="1"/>
      <c r="DB22" s="1"/>
      <c r="DC22" s="1"/>
      <c r="DD22" s="1"/>
      <c r="DE22" s="1"/>
      <c r="DF22" s="1"/>
      <c r="DG22" s="1"/>
      <c r="DH22" s="1"/>
      <c r="DI22" s="1"/>
      <c r="DJ22" s="1"/>
      <c r="DK22" s="1"/>
      <c r="DL22" s="1"/>
      <c r="DM22" s="1"/>
      <c r="DN22" s="1"/>
      <c r="DO22" s="1"/>
      <c r="DQ22" s="1"/>
      <c r="DR22" s="11" t="s">
        <v>446</v>
      </c>
      <c r="DS22" s="1"/>
      <c r="DT22" s="1"/>
      <c r="DU22" s="1"/>
      <c r="DV22" s="1"/>
      <c r="DW22" s="1"/>
      <c r="DX22" s="1"/>
      <c r="DY22" s="1"/>
      <c r="DZ22" s="1"/>
      <c r="EA22" s="1"/>
      <c r="EB22" s="1"/>
      <c r="EC22" s="1"/>
      <c r="ED22" s="1"/>
      <c r="EE22" s="1"/>
      <c r="EF22" s="1"/>
      <c r="EG22" s="1"/>
      <c r="EH22" s="1"/>
      <c r="EI22" s="1"/>
      <c r="EJ22" s="1"/>
      <c r="EK22" s="1"/>
      <c r="EL22" s="1"/>
      <c r="EM22" s="1"/>
      <c r="EO22" s="1"/>
      <c r="EP22" s="11" t="s">
        <v>446</v>
      </c>
      <c r="EQ22" s="1"/>
      <c r="ER22" s="1"/>
      <c r="ES22" s="1"/>
      <c r="ET22" s="1"/>
      <c r="EU22" s="1"/>
      <c r="EV22" s="1"/>
      <c r="EW22" s="1"/>
      <c r="EX22" s="1"/>
      <c r="EY22" s="1"/>
      <c r="EZ22" s="1"/>
      <c r="FA22" s="1"/>
      <c r="FB22" s="1"/>
      <c r="FC22" s="1"/>
      <c r="FD22" s="1"/>
      <c r="FE22" s="1"/>
      <c r="FF22" s="1"/>
      <c r="FG22" s="1"/>
      <c r="FH22" s="1"/>
      <c r="FI22" s="1"/>
      <c r="FJ22" s="1"/>
      <c r="FK22" s="1"/>
    </row>
    <row r="23" spans="1:167" ht="15.5">
      <c r="A23" s="1"/>
      <c r="B23" s="16" t="s">
        <v>447</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447</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447</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447</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447</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447</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447</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spans="1:167" ht="15.5">
      <c r="A24" s="1"/>
      <c r="B24" s="16" t="s">
        <v>448</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448</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448</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448</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448</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448</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448</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spans="1:167" ht="14.5">
      <c r="A25" s="356"/>
      <c r="B25" s="356"/>
      <c r="C25" s="1"/>
      <c r="D25" s="1"/>
      <c r="E25" s="1"/>
      <c r="F25" s="1"/>
      <c r="G25" s="1"/>
      <c r="H25" s="1"/>
      <c r="I25" s="1"/>
      <c r="J25" s="1"/>
      <c r="K25" s="1"/>
      <c r="L25" s="1"/>
      <c r="M25" s="1"/>
      <c r="N25" s="1"/>
      <c r="O25" s="1"/>
      <c r="P25" s="1"/>
      <c r="Q25" s="1"/>
      <c r="R25" s="1"/>
      <c r="S25" s="1"/>
      <c r="T25" s="1"/>
      <c r="U25" s="1"/>
      <c r="V25" s="1"/>
      <c r="W25" s="1"/>
      <c r="Y25" s="356"/>
      <c r="Z25" s="356"/>
      <c r="AA25" s="1"/>
      <c r="AB25" s="1"/>
      <c r="AC25" s="1"/>
      <c r="AD25" s="1"/>
      <c r="AE25" s="1"/>
      <c r="AF25" s="1"/>
      <c r="AG25" s="1"/>
      <c r="AH25" s="1"/>
      <c r="AI25" s="1"/>
      <c r="AJ25" s="1"/>
      <c r="AK25" s="1"/>
      <c r="AL25" s="1"/>
      <c r="AM25" s="1"/>
      <c r="AN25" s="1"/>
      <c r="AO25" s="1"/>
      <c r="AP25" s="1"/>
      <c r="AQ25" s="1"/>
      <c r="AR25" s="1"/>
      <c r="AS25" s="1"/>
      <c r="AT25" s="1"/>
      <c r="AU25" s="1"/>
      <c r="AW25" s="356"/>
      <c r="AX25" s="356"/>
      <c r="AY25" s="1"/>
      <c r="AZ25" s="1"/>
      <c r="BA25" s="1"/>
      <c r="BB25" s="1"/>
      <c r="BC25" s="1"/>
      <c r="BD25" s="1"/>
      <c r="BE25" s="1"/>
      <c r="BF25" s="1"/>
      <c r="BG25" s="1"/>
      <c r="BH25" s="1"/>
      <c r="BI25" s="1"/>
      <c r="BJ25" s="1"/>
      <c r="BK25" s="1"/>
      <c r="BL25" s="1"/>
      <c r="BM25" s="1"/>
      <c r="BN25" s="1"/>
      <c r="BO25" s="1"/>
      <c r="BP25" s="1"/>
      <c r="BQ25" s="1"/>
      <c r="BR25" s="1"/>
      <c r="BS25" s="1"/>
      <c r="BU25" s="356"/>
      <c r="BV25" s="356"/>
      <c r="BW25" s="1"/>
      <c r="BX25" s="1"/>
      <c r="BY25" s="1"/>
      <c r="BZ25" s="1"/>
      <c r="CA25" s="1"/>
      <c r="CB25" s="1"/>
      <c r="CC25" s="1"/>
      <c r="CD25" s="1"/>
      <c r="CE25" s="1"/>
      <c r="CF25" s="1"/>
      <c r="CG25" s="1"/>
      <c r="CH25" s="1"/>
      <c r="CI25" s="1"/>
      <c r="CJ25" s="1"/>
      <c r="CK25" s="1"/>
      <c r="CL25" s="1"/>
      <c r="CM25" s="1"/>
      <c r="CN25" s="1"/>
      <c r="CO25" s="1"/>
      <c r="CP25" s="1"/>
      <c r="CQ25" s="1"/>
      <c r="CS25" s="356"/>
      <c r="CT25" s="356"/>
      <c r="CU25" s="1"/>
      <c r="CV25" s="1"/>
      <c r="CW25" s="1"/>
      <c r="CX25" s="1"/>
      <c r="CY25" s="1"/>
      <c r="CZ25" s="1"/>
      <c r="DA25" s="1"/>
      <c r="DB25" s="1"/>
      <c r="DC25" s="1"/>
      <c r="DD25" s="1"/>
      <c r="DE25" s="1"/>
      <c r="DF25" s="1"/>
      <c r="DG25" s="1"/>
      <c r="DH25" s="1"/>
      <c r="DI25" s="1"/>
      <c r="DJ25" s="1"/>
      <c r="DK25" s="1"/>
      <c r="DL25" s="1"/>
      <c r="DM25" s="1"/>
      <c r="DN25" s="1"/>
      <c r="DO25" s="1"/>
      <c r="DQ25" s="356"/>
      <c r="DR25" s="356"/>
      <c r="DS25" s="1"/>
      <c r="DT25" s="1"/>
      <c r="DU25" s="1"/>
      <c r="DV25" s="1"/>
      <c r="DW25" s="1"/>
      <c r="DX25" s="1"/>
      <c r="DY25" s="1"/>
      <c r="DZ25" s="1"/>
      <c r="EA25" s="1"/>
      <c r="EB25" s="1"/>
      <c r="EC25" s="1"/>
      <c r="ED25" s="1"/>
      <c r="EE25" s="1"/>
      <c r="EF25" s="1"/>
      <c r="EG25" s="1"/>
      <c r="EH25" s="1"/>
      <c r="EI25" s="1"/>
      <c r="EJ25" s="1"/>
      <c r="EK25" s="1"/>
      <c r="EL25" s="1"/>
      <c r="EM25" s="1"/>
      <c r="EO25" s="356"/>
      <c r="EP25" s="356"/>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5" t="s">
        <v>449</v>
      </c>
      <c r="C26" s="1"/>
      <c r="D26" s="1"/>
      <c r="E26" s="1"/>
      <c r="F26" s="1"/>
      <c r="G26" s="1"/>
      <c r="H26" s="1"/>
      <c r="I26" s="1"/>
      <c r="J26" s="1"/>
      <c r="K26" s="1"/>
      <c r="L26" s="1"/>
      <c r="M26" s="1"/>
      <c r="N26" s="1"/>
      <c r="O26" s="1"/>
      <c r="P26" s="1"/>
      <c r="Q26" s="1"/>
      <c r="R26" s="1"/>
      <c r="S26" s="1"/>
      <c r="T26" s="1"/>
      <c r="U26" s="1"/>
      <c r="V26" s="1"/>
      <c r="W26" s="1"/>
      <c r="Y26" s="1"/>
      <c r="Z26" s="105" t="s">
        <v>449</v>
      </c>
      <c r="AA26" s="1"/>
      <c r="AB26" s="1"/>
      <c r="AC26" s="1"/>
      <c r="AD26" s="1"/>
      <c r="AE26" s="1"/>
      <c r="AF26" s="1"/>
      <c r="AG26" s="1"/>
      <c r="AH26" s="1"/>
      <c r="AI26" s="1"/>
      <c r="AJ26" s="1"/>
      <c r="AK26" s="1"/>
      <c r="AL26" s="1"/>
      <c r="AM26" s="1"/>
      <c r="AN26" s="1"/>
      <c r="AO26" s="1"/>
      <c r="AP26" s="1"/>
      <c r="AQ26" s="1"/>
      <c r="AR26" s="1"/>
      <c r="AS26" s="1"/>
      <c r="AT26" s="1"/>
      <c r="AU26" s="1"/>
      <c r="AW26" s="1"/>
      <c r="AX26" s="105" t="s">
        <v>449</v>
      </c>
      <c r="AY26" s="1"/>
      <c r="AZ26" s="1"/>
      <c r="BA26" s="1"/>
      <c r="BB26" s="1"/>
      <c r="BC26" s="1"/>
      <c r="BD26" s="1"/>
      <c r="BE26" s="1"/>
      <c r="BF26" s="1"/>
      <c r="BG26" s="1"/>
      <c r="BH26" s="1"/>
      <c r="BI26" s="1"/>
      <c r="BJ26" s="1"/>
      <c r="BK26" s="1"/>
      <c r="BL26" s="1"/>
      <c r="BM26" s="1"/>
      <c r="BN26" s="1"/>
      <c r="BO26" s="1"/>
      <c r="BP26" s="1"/>
      <c r="BQ26" s="1"/>
      <c r="BR26" s="1"/>
      <c r="BS26" s="1"/>
      <c r="BU26" s="1"/>
      <c r="BV26" s="105" t="s">
        <v>449</v>
      </c>
      <c r="BW26" s="1"/>
      <c r="BX26" s="1"/>
      <c r="BY26" s="1"/>
      <c r="BZ26" s="1"/>
      <c r="CA26" s="1"/>
      <c r="CB26" s="1"/>
      <c r="CC26" s="1"/>
      <c r="CD26" s="1"/>
      <c r="CE26" s="1"/>
      <c r="CF26" s="1"/>
      <c r="CG26" s="1"/>
      <c r="CH26" s="1"/>
      <c r="CI26" s="1"/>
      <c r="CJ26" s="1"/>
      <c r="CK26" s="1"/>
      <c r="CL26" s="1"/>
      <c r="CM26" s="1"/>
      <c r="CN26" s="1"/>
      <c r="CO26" s="1"/>
      <c r="CP26" s="1"/>
      <c r="CQ26" s="1"/>
      <c r="CS26" s="1"/>
      <c r="CT26" s="105" t="s">
        <v>449</v>
      </c>
      <c r="CU26" s="1"/>
      <c r="CV26" s="1"/>
      <c r="CW26" s="1"/>
      <c r="CX26" s="1"/>
      <c r="CY26" s="1"/>
      <c r="CZ26" s="1"/>
      <c r="DA26" s="1"/>
      <c r="DB26" s="1"/>
      <c r="DC26" s="1"/>
      <c r="DD26" s="1"/>
      <c r="DE26" s="1"/>
      <c r="DF26" s="1"/>
      <c r="DG26" s="1"/>
      <c r="DH26" s="1"/>
      <c r="DI26" s="1"/>
      <c r="DJ26" s="1"/>
      <c r="DK26" s="1"/>
      <c r="DL26" s="1"/>
      <c r="DM26" s="1"/>
      <c r="DN26" s="1"/>
      <c r="DO26" s="1"/>
      <c r="DQ26" s="1"/>
      <c r="DR26" s="105" t="s">
        <v>449</v>
      </c>
      <c r="DS26" s="1"/>
      <c r="DT26" s="1"/>
      <c r="DU26" s="1"/>
      <c r="DV26" s="1"/>
      <c r="DW26" s="1"/>
      <c r="DX26" s="1"/>
      <c r="DY26" s="1"/>
      <c r="DZ26" s="1"/>
      <c r="EA26" s="1"/>
      <c r="EB26" s="1"/>
      <c r="EC26" s="1"/>
      <c r="ED26" s="1"/>
      <c r="EE26" s="1"/>
      <c r="EF26" s="1"/>
      <c r="EG26" s="1"/>
      <c r="EH26" s="1"/>
      <c r="EI26" s="1"/>
      <c r="EJ26" s="1"/>
      <c r="EK26" s="1"/>
      <c r="EL26" s="1"/>
      <c r="EM26" s="1"/>
      <c r="EO26" s="1"/>
      <c r="EP26" s="105" t="s">
        <v>449</v>
      </c>
      <c r="EQ26" s="1"/>
      <c r="ER26" s="1"/>
      <c r="ES26" s="1"/>
      <c r="ET26" s="1"/>
      <c r="EU26" s="1"/>
      <c r="EV26" s="1"/>
      <c r="EW26" s="1"/>
      <c r="EX26" s="1"/>
      <c r="EY26" s="1"/>
      <c r="EZ26" s="1"/>
      <c r="FA26" s="1"/>
      <c r="FB26" s="1"/>
      <c r="FC26" s="1"/>
      <c r="FD26" s="1"/>
      <c r="FE26" s="1"/>
      <c r="FF26" s="1"/>
      <c r="FG26" s="1"/>
      <c r="FH26" s="1"/>
      <c r="FI26" s="1"/>
      <c r="FJ26" s="1"/>
      <c r="FK26" s="1"/>
    </row>
    <row r="27" spans="1:167" ht="15.5">
      <c r="A27" s="1"/>
      <c r="B27" s="16" t="s">
        <v>447</v>
      </c>
      <c r="C27" s="1">
        <v>8.3000000000000007</v>
      </c>
      <c r="D27" s="1">
        <v>8.4</v>
      </c>
      <c r="E27" s="1">
        <v>8.6</v>
      </c>
      <c r="F27" s="1">
        <v>8.8000000000000007</v>
      </c>
      <c r="G27" s="1">
        <v>8.9</v>
      </c>
      <c r="H27" s="1">
        <v>9.1</v>
      </c>
      <c r="I27" s="1">
        <v>9.5</v>
      </c>
      <c r="J27" s="1">
        <v>9.8000000000000007</v>
      </c>
      <c r="K27" s="1">
        <v>10</v>
      </c>
      <c r="L27" s="1">
        <v>10.1</v>
      </c>
      <c r="M27" s="1">
        <v>10.4</v>
      </c>
      <c r="N27" s="1">
        <v>10.6</v>
      </c>
      <c r="O27" s="1">
        <v>10.8</v>
      </c>
      <c r="P27" s="1">
        <v>11</v>
      </c>
      <c r="Q27" s="1">
        <v>11.2</v>
      </c>
      <c r="R27" s="1">
        <v>11.3</v>
      </c>
      <c r="S27" s="1">
        <v>11.4</v>
      </c>
      <c r="T27" s="1">
        <v>11.5</v>
      </c>
      <c r="U27" s="1">
        <v>11.6</v>
      </c>
      <c r="V27" s="1">
        <v>11.7</v>
      </c>
      <c r="W27" s="1">
        <v>11.8</v>
      </c>
      <c r="Y27" s="1"/>
      <c r="Z27" s="16" t="s">
        <v>447</v>
      </c>
      <c r="AA27" s="1">
        <v>8.3000000000000007</v>
      </c>
      <c r="AB27" s="1">
        <v>8.4</v>
      </c>
      <c r="AC27" s="1">
        <v>8.6</v>
      </c>
      <c r="AD27" s="1">
        <v>8.8000000000000007</v>
      </c>
      <c r="AE27" s="1">
        <v>8.9</v>
      </c>
      <c r="AF27" s="1">
        <v>9.1</v>
      </c>
      <c r="AG27" s="1">
        <v>9.5</v>
      </c>
      <c r="AH27" s="1">
        <v>9.8000000000000007</v>
      </c>
      <c r="AI27" s="1">
        <v>10</v>
      </c>
      <c r="AJ27" s="1">
        <v>10.1</v>
      </c>
      <c r="AK27" s="1">
        <v>10.4</v>
      </c>
      <c r="AL27" s="1">
        <v>10.6</v>
      </c>
      <c r="AM27" s="1">
        <v>10.8</v>
      </c>
      <c r="AN27" s="1">
        <v>11</v>
      </c>
      <c r="AO27" s="1">
        <v>11.2</v>
      </c>
      <c r="AP27" s="1">
        <v>11.3</v>
      </c>
      <c r="AQ27" s="1">
        <v>11.4</v>
      </c>
      <c r="AR27" s="1">
        <v>11.5</v>
      </c>
      <c r="AS27" s="1">
        <v>11.6</v>
      </c>
      <c r="AT27" s="1">
        <v>11.7</v>
      </c>
      <c r="AU27" s="1">
        <v>11.8</v>
      </c>
      <c r="AW27" s="1"/>
      <c r="AX27" s="16" t="s">
        <v>447</v>
      </c>
      <c r="AY27" s="1">
        <v>8.3000000000000007</v>
      </c>
      <c r="AZ27" s="1">
        <v>8.4</v>
      </c>
      <c r="BA27" s="1">
        <v>8.6</v>
      </c>
      <c r="BB27" s="1">
        <v>8.8000000000000007</v>
      </c>
      <c r="BC27" s="1">
        <v>8.9</v>
      </c>
      <c r="BD27" s="1">
        <v>9.1</v>
      </c>
      <c r="BE27" s="1">
        <v>9.5</v>
      </c>
      <c r="BF27" s="1">
        <v>9.8000000000000007</v>
      </c>
      <c r="BG27" s="1">
        <v>10</v>
      </c>
      <c r="BH27" s="1">
        <v>10.1</v>
      </c>
      <c r="BI27" s="1">
        <v>10.4</v>
      </c>
      <c r="BJ27" s="1">
        <v>10.6</v>
      </c>
      <c r="BK27" s="1">
        <v>10.8</v>
      </c>
      <c r="BL27" s="1">
        <v>11</v>
      </c>
      <c r="BM27" s="1">
        <v>11.2</v>
      </c>
      <c r="BN27" s="1">
        <v>11.3</v>
      </c>
      <c r="BO27" s="1">
        <v>11.4</v>
      </c>
      <c r="BP27" s="1">
        <v>11.5</v>
      </c>
      <c r="BQ27" s="1">
        <v>11.6</v>
      </c>
      <c r="BR27" s="1">
        <v>11.7</v>
      </c>
      <c r="BS27" s="1">
        <v>11.8</v>
      </c>
      <c r="BU27" s="1"/>
      <c r="BV27" s="16" t="s">
        <v>447</v>
      </c>
      <c r="BW27" s="1">
        <v>8.3000000000000007</v>
      </c>
      <c r="BX27" s="1">
        <v>8.4</v>
      </c>
      <c r="BY27" s="1">
        <v>8.6</v>
      </c>
      <c r="BZ27" s="1">
        <v>8.8000000000000007</v>
      </c>
      <c r="CA27" s="1">
        <v>8.9</v>
      </c>
      <c r="CB27" s="1">
        <v>9.1</v>
      </c>
      <c r="CC27" s="1">
        <v>9.5</v>
      </c>
      <c r="CD27" s="1">
        <v>9.8000000000000007</v>
      </c>
      <c r="CE27" s="1">
        <v>10</v>
      </c>
      <c r="CF27" s="1">
        <v>10.1</v>
      </c>
      <c r="CG27" s="1">
        <v>10.4</v>
      </c>
      <c r="CH27" s="1">
        <v>10.6</v>
      </c>
      <c r="CI27" s="1">
        <v>10.8</v>
      </c>
      <c r="CJ27" s="1">
        <v>11</v>
      </c>
      <c r="CK27" s="1">
        <v>11.2</v>
      </c>
      <c r="CL27" s="1">
        <v>11.3</v>
      </c>
      <c r="CM27" s="1">
        <v>11.4</v>
      </c>
      <c r="CN27" s="1">
        <v>11.5</v>
      </c>
      <c r="CO27" s="1">
        <v>11.6</v>
      </c>
      <c r="CP27" s="1">
        <v>11.7</v>
      </c>
      <c r="CQ27" s="1">
        <v>11.8</v>
      </c>
      <c r="CS27" s="1"/>
      <c r="CT27" s="16" t="s">
        <v>447</v>
      </c>
      <c r="CU27" s="1">
        <v>8.3000000000000007</v>
      </c>
      <c r="CV27" s="1">
        <v>8.4</v>
      </c>
      <c r="CW27" s="1">
        <v>8.6</v>
      </c>
      <c r="CX27" s="1">
        <v>8.8000000000000007</v>
      </c>
      <c r="CY27" s="1">
        <v>8.9</v>
      </c>
      <c r="CZ27" s="1">
        <v>9.1</v>
      </c>
      <c r="DA27" s="1">
        <v>9.5</v>
      </c>
      <c r="DB27" s="1">
        <v>9.8000000000000007</v>
      </c>
      <c r="DC27" s="1">
        <v>10</v>
      </c>
      <c r="DD27" s="1">
        <v>10.1</v>
      </c>
      <c r="DE27" s="1">
        <v>10.4</v>
      </c>
      <c r="DF27" s="1">
        <v>10.6</v>
      </c>
      <c r="DG27" s="1">
        <v>10.8</v>
      </c>
      <c r="DH27" s="1">
        <v>11</v>
      </c>
      <c r="DI27" s="1">
        <v>11.2</v>
      </c>
      <c r="DJ27" s="1">
        <v>11.3</v>
      </c>
      <c r="DK27" s="1">
        <v>11.4</v>
      </c>
      <c r="DL27" s="1">
        <v>11.5</v>
      </c>
      <c r="DM27" s="1">
        <v>11.6</v>
      </c>
      <c r="DN27" s="1">
        <v>11.7</v>
      </c>
      <c r="DO27" s="1">
        <v>11.8</v>
      </c>
      <c r="DQ27" s="1"/>
      <c r="DR27" s="16" t="s">
        <v>447</v>
      </c>
      <c r="DS27" s="1">
        <v>8.3000000000000007</v>
      </c>
      <c r="DT27" s="1">
        <v>8.4</v>
      </c>
      <c r="DU27" s="1">
        <v>8.6</v>
      </c>
      <c r="DV27" s="1">
        <v>8.8000000000000007</v>
      </c>
      <c r="DW27" s="1">
        <v>8.9</v>
      </c>
      <c r="DX27" s="1">
        <v>9.1</v>
      </c>
      <c r="DY27" s="1">
        <v>9.5</v>
      </c>
      <c r="DZ27" s="1">
        <v>9.8000000000000007</v>
      </c>
      <c r="EA27" s="1">
        <v>10</v>
      </c>
      <c r="EB27" s="1">
        <v>10.1</v>
      </c>
      <c r="EC27" s="1">
        <v>10.4</v>
      </c>
      <c r="ED27" s="1">
        <v>10.6</v>
      </c>
      <c r="EE27" s="1">
        <v>10.8</v>
      </c>
      <c r="EF27" s="1">
        <v>11</v>
      </c>
      <c r="EG27" s="1">
        <v>11.2</v>
      </c>
      <c r="EH27" s="1">
        <v>11.3</v>
      </c>
      <c r="EI27" s="1">
        <v>11.4</v>
      </c>
      <c r="EJ27" s="1">
        <v>11.5</v>
      </c>
      <c r="EK27" s="1">
        <v>11.6</v>
      </c>
      <c r="EL27" s="1">
        <v>11.7</v>
      </c>
      <c r="EM27" s="1">
        <v>11.8</v>
      </c>
      <c r="EO27" s="1"/>
      <c r="EP27" s="16" t="s">
        <v>447</v>
      </c>
      <c r="EQ27" s="1">
        <v>8.3000000000000007</v>
      </c>
      <c r="ER27" s="1">
        <v>8.4</v>
      </c>
      <c r="ES27" s="1">
        <v>8.6</v>
      </c>
      <c r="ET27" s="1">
        <v>8.8000000000000007</v>
      </c>
      <c r="EU27" s="1">
        <v>8.9</v>
      </c>
      <c r="EV27" s="1">
        <v>9.1</v>
      </c>
      <c r="EW27" s="1">
        <v>9.5</v>
      </c>
      <c r="EX27" s="1">
        <v>9.8000000000000007</v>
      </c>
      <c r="EY27" s="1">
        <v>10</v>
      </c>
      <c r="EZ27" s="1">
        <v>10.1</v>
      </c>
      <c r="FA27" s="1">
        <v>10.4</v>
      </c>
      <c r="FB27" s="1">
        <v>10.6</v>
      </c>
      <c r="FC27" s="1">
        <v>10.8</v>
      </c>
      <c r="FD27" s="1">
        <v>11</v>
      </c>
      <c r="FE27" s="1">
        <v>11.2</v>
      </c>
      <c r="FF27" s="1">
        <v>11.3</v>
      </c>
      <c r="FG27" s="1">
        <v>11.4</v>
      </c>
      <c r="FH27" s="1">
        <v>11.5</v>
      </c>
      <c r="FI27" s="1">
        <v>11.6</v>
      </c>
      <c r="FJ27" s="1">
        <v>11.7</v>
      </c>
      <c r="FK27" s="1">
        <v>11.8</v>
      </c>
    </row>
    <row r="28" spans="1:167" ht="15.5">
      <c r="A28" s="1"/>
      <c r="B28" s="16" t="s">
        <v>448</v>
      </c>
      <c r="C28" s="1">
        <v>9.6</v>
      </c>
      <c r="D28" s="1">
        <v>9.6999999999999993</v>
      </c>
      <c r="E28" s="1">
        <v>9.6999999999999993</v>
      </c>
      <c r="F28" s="1">
        <v>9.8000000000000007</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448</v>
      </c>
      <c r="AA28" s="1">
        <v>9.6</v>
      </c>
      <c r="AB28" s="1">
        <v>9.6999999999999993</v>
      </c>
      <c r="AC28" s="1">
        <v>9.6999999999999993</v>
      </c>
      <c r="AD28" s="1">
        <v>9.8000000000000007</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448</v>
      </c>
      <c r="AY28" s="1">
        <v>9.6</v>
      </c>
      <c r="AZ28" s="1">
        <v>9.6999999999999993</v>
      </c>
      <c r="BA28" s="1">
        <v>9.6999999999999993</v>
      </c>
      <c r="BB28" s="1">
        <v>9.8000000000000007</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448</v>
      </c>
      <c r="BW28" s="1">
        <v>9.6</v>
      </c>
      <c r="BX28" s="1">
        <v>9.6999999999999993</v>
      </c>
      <c r="BY28" s="1">
        <v>9.6999999999999993</v>
      </c>
      <c r="BZ28" s="1">
        <v>9.8000000000000007</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448</v>
      </c>
      <c r="CU28" s="1">
        <v>9.6</v>
      </c>
      <c r="CV28" s="1">
        <v>9.6999999999999993</v>
      </c>
      <c r="CW28" s="1">
        <v>9.6999999999999993</v>
      </c>
      <c r="CX28" s="1">
        <v>9.8000000000000007</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448</v>
      </c>
      <c r="DS28" s="1">
        <v>9.6</v>
      </c>
      <c r="DT28" s="1">
        <v>9.6999999999999993</v>
      </c>
      <c r="DU28" s="1">
        <v>9.6999999999999993</v>
      </c>
      <c r="DV28" s="1">
        <v>9.8000000000000007</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448</v>
      </c>
      <c r="EQ28" s="1">
        <v>9.6</v>
      </c>
      <c r="ER28" s="1">
        <v>9.6999999999999993</v>
      </c>
      <c r="ES28" s="1">
        <v>9.6999999999999993</v>
      </c>
      <c r="ET28" s="1">
        <v>9.8000000000000007</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spans="1:167" ht="14.5">
      <c r="A29" s="356"/>
      <c r="B29" s="356"/>
      <c r="C29" s="1"/>
      <c r="D29" s="1"/>
      <c r="E29" s="1"/>
      <c r="F29" s="1"/>
      <c r="G29" s="1"/>
      <c r="H29" s="1"/>
      <c r="I29" s="1"/>
      <c r="J29" s="1"/>
      <c r="K29" s="1"/>
      <c r="L29" s="1"/>
      <c r="M29" s="1"/>
      <c r="N29" s="1"/>
      <c r="O29" s="1"/>
      <c r="P29" s="1"/>
      <c r="Q29" s="1"/>
      <c r="R29" s="1"/>
      <c r="S29" s="1"/>
      <c r="T29" s="1"/>
      <c r="U29" s="1"/>
      <c r="V29" s="1"/>
      <c r="W29" s="1"/>
      <c r="Y29" s="356"/>
      <c r="Z29" s="356"/>
      <c r="AA29" s="1"/>
      <c r="AB29" s="1"/>
      <c r="AC29" s="1"/>
      <c r="AD29" s="1"/>
      <c r="AE29" s="1"/>
      <c r="AF29" s="1"/>
      <c r="AG29" s="1"/>
      <c r="AH29" s="1"/>
      <c r="AI29" s="1"/>
      <c r="AJ29" s="1"/>
      <c r="AK29" s="1"/>
      <c r="AL29" s="1"/>
      <c r="AM29" s="1"/>
      <c r="AN29" s="1"/>
      <c r="AO29" s="1"/>
      <c r="AP29" s="1"/>
      <c r="AQ29" s="1"/>
      <c r="AR29" s="1"/>
      <c r="AS29" s="1"/>
      <c r="AT29" s="1"/>
      <c r="AU29" s="1"/>
      <c r="AW29" s="356"/>
      <c r="AX29" s="356"/>
      <c r="AY29" s="1"/>
      <c r="AZ29" s="1"/>
      <c r="BA29" s="1"/>
      <c r="BB29" s="1"/>
      <c r="BC29" s="1"/>
      <c r="BD29" s="1"/>
      <c r="BE29" s="1"/>
      <c r="BF29" s="1"/>
      <c r="BG29" s="1"/>
      <c r="BH29" s="1"/>
      <c r="BI29" s="1"/>
      <c r="BJ29" s="1"/>
      <c r="BK29" s="1"/>
      <c r="BL29" s="1"/>
      <c r="BM29" s="1"/>
      <c r="BN29" s="1"/>
      <c r="BO29" s="1"/>
      <c r="BP29" s="1"/>
      <c r="BQ29" s="1"/>
      <c r="BR29" s="1"/>
      <c r="BS29" s="1"/>
      <c r="BU29" s="356"/>
      <c r="BV29" s="356"/>
      <c r="BW29" s="1"/>
      <c r="BX29" s="1"/>
      <c r="BY29" s="1"/>
      <c r="BZ29" s="1"/>
      <c r="CA29" s="1"/>
      <c r="CB29" s="1"/>
      <c r="CC29" s="1"/>
      <c r="CD29" s="1"/>
      <c r="CE29" s="1"/>
      <c r="CF29" s="1"/>
      <c r="CG29" s="1"/>
      <c r="CH29" s="1"/>
      <c r="CI29" s="1"/>
      <c r="CJ29" s="1"/>
      <c r="CK29" s="1"/>
      <c r="CL29" s="1"/>
      <c r="CM29" s="1"/>
      <c r="CN29" s="1"/>
      <c r="CO29" s="1"/>
      <c r="CP29" s="1"/>
      <c r="CQ29" s="1"/>
      <c r="CS29" s="356"/>
      <c r="CT29" s="356"/>
      <c r="CU29" s="1"/>
      <c r="CV29" s="1"/>
      <c r="CW29" s="1"/>
      <c r="CX29" s="1"/>
      <c r="CY29" s="1"/>
      <c r="CZ29" s="1"/>
      <c r="DA29" s="1"/>
      <c r="DB29" s="1"/>
      <c r="DC29" s="1"/>
      <c r="DD29" s="1"/>
      <c r="DE29" s="1"/>
      <c r="DF29" s="1"/>
      <c r="DG29" s="1"/>
      <c r="DH29" s="1"/>
      <c r="DI29" s="1"/>
      <c r="DJ29" s="1"/>
      <c r="DK29" s="1"/>
      <c r="DL29" s="1"/>
      <c r="DM29" s="1"/>
      <c r="DN29" s="1"/>
      <c r="DO29" s="1"/>
      <c r="DQ29" s="356"/>
      <c r="DR29" s="356"/>
      <c r="DS29" s="1"/>
      <c r="DT29" s="1"/>
      <c r="DU29" s="1"/>
      <c r="DV29" s="1"/>
      <c r="DW29" s="1"/>
      <c r="DX29" s="1"/>
      <c r="DY29" s="1"/>
      <c r="DZ29" s="1"/>
      <c r="EA29" s="1"/>
      <c r="EB29" s="1"/>
      <c r="EC29" s="1"/>
      <c r="ED29" s="1"/>
      <c r="EE29" s="1"/>
      <c r="EF29" s="1"/>
      <c r="EG29" s="1"/>
      <c r="EH29" s="1"/>
      <c r="EI29" s="1"/>
      <c r="EJ29" s="1"/>
      <c r="EK29" s="1"/>
      <c r="EL29" s="1"/>
      <c r="EM29" s="1"/>
      <c r="EO29" s="356"/>
      <c r="EP29" s="356"/>
      <c r="EQ29" s="1"/>
      <c r="ER29" s="1"/>
      <c r="ES29" s="1"/>
      <c r="ET29" s="1"/>
      <c r="EU29" s="1"/>
      <c r="EV29" s="1"/>
      <c r="EW29" s="1"/>
      <c r="EX29" s="1"/>
      <c r="EY29" s="1"/>
      <c r="EZ29" s="1"/>
      <c r="FA29" s="1"/>
      <c r="FB29" s="1"/>
      <c r="FC29" s="1"/>
      <c r="FD29" s="1"/>
      <c r="FE29" s="1"/>
      <c r="FF29" s="1"/>
      <c r="FG29" s="1"/>
      <c r="FH29" s="1"/>
      <c r="FI29" s="1"/>
      <c r="FJ29" s="1"/>
      <c r="FK29" s="1"/>
    </row>
    <row r="30" spans="1:167" ht="14.5">
      <c r="A30" s="1"/>
      <c r="B30" s="7" t="s">
        <v>450</v>
      </c>
      <c r="C30" s="1"/>
      <c r="D30" s="1"/>
      <c r="E30" s="1"/>
      <c r="F30" s="1"/>
      <c r="G30" s="1"/>
      <c r="H30" s="1"/>
      <c r="I30" s="1"/>
      <c r="J30" s="1"/>
      <c r="K30" s="1"/>
      <c r="L30" s="1"/>
      <c r="M30" s="1"/>
      <c r="N30" s="1"/>
      <c r="O30" s="1"/>
      <c r="P30" s="1"/>
      <c r="Q30" s="1"/>
      <c r="R30" s="1"/>
      <c r="S30" s="1"/>
      <c r="T30" s="1"/>
      <c r="U30" s="1"/>
      <c r="V30" s="1"/>
      <c r="W30" s="1"/>
      <c r="Y30" s="1"/>
      <c r="Z30" s="7" t="s">
        <v>450</v>
      </c>
      <c r="AA30" s="1"/>
      <c r="AB30" s="1"/>
      <c r="AC30" s="1"/>
      <c r="AD30" s="1"/>
      <c r="AE30" s="1"/>
      <c r="AF30" s="1"/>
      <c r="AG30" s="1"/>
      <c r="AH30" s="1"/>
      <c r="AI30" s="1"/>
      <c r="AJ30" s="1"/>
      <c r="AK30" s="1"/>
      <c r="AL30" s="1"/>
      <c r="AM30" s="1"/>
      <c r="AN30" s="1"/>
      <c r="AO30" s="1"/>
      <c r="AP30" s="1"/>
      <c r="AQ30" s="1"/>
      <c r="AR30" s="1"/>
      <c r="AS30" s="1"/>
      <c r="AT30" s="1"/>
      <c r="AU30" s="1"/>
      <c r="AW30" s="1"/>
      <c r="AX30" s="7" t="s">
        <v>450</v>
      </c>
      <c r="AY30" s="1"/>
      <c r="AZ30" s="1"/>
      <c r="BA30" s="1"/>
      <c r="BB30" s="1"/>
      <c r="BC30" s="1"/>
      <c r="BD30" s="1"/>
      <c r="BE30" s="1"/>
      <c r="BF30" s="1"/>
      <c r="BG30" s="1"/>
      <c r="BH30" s="1"/>
      <c r="BI30" s="1"/>
      <c r="BJ30" s="1"/>
      <c r="BK30" s="1"/>
      <c r="BL30" s="1"/>
      <c r="BM30" s="1"/>
      <c r="BN30" s="1"/>
      <c r="BO30" s="1"/>
      <c r="BP30" s="1"/>
      <c r="BQ30" s="1"/>
      <c r="BR30" s="1"/>
      <c r="BS30" s="1"/>
      <c r="BU30" s="1"/>
      <c r="BV30" s="7" t="s">
        <v>450</v>
      </c>
      <c r="BW30" s="1"/>
      <c r="BX30" s="1"/>
      <c r="BY30" s="1"/>
      <c r="BZ30" s="1"/>
      <c r="CA30" s="1"/>
      <c r="CB30" s="1"/>
      <c r="CC30" s="1"/>
      <c r="CD30" s="1"/>
      <c r="CE30" s="1"/>
      <c r="CF30" s="1"/>
      <c r="CG30" s="1"/>
      <c r="CH30" s="1"/>
      <c r="CI30" s="1"/>
      <c r="CJ30" s="1"/>
      <c r="CK30" s="1"/>
      <c r="CL30" s="1"/>
      <c r="CM30" s="1"/>
      <c r="CN30" s="1"/>
      <c r="CO30" s="1"/>
      <c r="CP30" s="1"/>
      <c r="CQ30" s="1"/>
      <c r="CS30" s="1"/>
      <c r="CT30" s="7" t="s">
        <v>450</v>
      </c>
      <c r="CU30" s="1"/>
      <c r="CV30" s="1"/>
      <c r="CW30" s="1"/>
      <c r="CX30" s="1"/>
      <c r="CY30" s="1"/>
      <c r="CZ30" s="1"/>
      <c r="DA30" s="1"/>
      <c r="DB30" s="1"/>
      <c r="DC30" s="1"/>
      <c r="DD30" s="1"/>
      <c r="DE30" s="1"/>
      <c r="DF30" s="1"/>
      <c r="DG30" s="1"/>
      <c r="DH30" s="1"/>
      <c r="DI30" s="1"/>
      <c r="DJ30" s="1"/>
      <c r="DK30" s="1"/>
      <c r="DL30" s="1"/>
      <c r="DM30" s="1"/>
      <c r="DN30" s="1"/>
      <c r="DO30" s="1"/>
      <c r="DQ30" s="1"/>
      <c r="DR30" s="7" t="s">
        <v>450</v>
      </c>
      <c r="DS30" s="1"/>
      <c r="DT30" s="1"/>
      <c r="DU30" s="1"/>
      <c r="DV30" s="1"/>
      <c r="DW30" s="1"/>
      <c r="DX30" s="1"/>
      <c r="DY30" s="1"/>
      <c r="DZ30" s="1"/>
      <c r="EA30" s="1"/>
      <c r="EB30" s="1"/>
      <c r="EC30" s="1"/>
      <c r="ED30" s="1"/>
      <c r="EE30" s="1"/>
      <c r="EF30" s="1"/>
      <c r="EG30" s="1"/>
      <c r="EH30" s="1"/>
      <c r="EI30" s="1"/>
      <c r="EJ30" s="1"/>
      <c r="EK30" s="1"/>
      <c r="EL30" s="1"/>
      <c r="EM30" s="1"/>
      <c r="EO30" s="1"/>
      <c r="EP30" s="7" t="s">
        <v>450</v>
      </c>
      <c r="EQ30" s="1"/>
      <c r="ER30" s="1"/>
      <c r="ES30" s="1"/>
      <c r="ET30" s="1"/>
      <c r="EU30" s="1"/>
      <c r="EV30" s="1"/>
      <c r="EW30" s="1"/>
      <c r="EX30" s="1"/>
      <c r="EY30" s="1"/>
      <c r="EZ30" s="1"/>
      <c r="FA30" s="1"/>
      <c r="FB30" s="1"/>
      <c r="FC30" s="1"/>
      <c r="FD30" s="1"/>
      <c r="FE30" s="1"/>
      <c r="FF30" s="1"/>
      <c r="FG30" s="1"/>
      <c r="FH30" s="1"/>
      <c r="FI30" s="1"/>
      <c r="FJ30" s="1"/>
      <c r="FK30" s="1"/>
    </row>
    <row r="31" spans="1:167" ht="14.5">
      <c r="A31" s="1"/>
      <c r="B31" s="16" t="s">
        <v>444</v>
      </c>
      <c r="C31" s="70">
        <v>9898</v>
      </c>
      <c r="D31" s="70">
        <v>9829</v>
      </c>
      <c r="E31" s="70">
        <v>9797</v>
      </c>
      <c r="F31" s="70">
        <v>9717</v>
      </c>
      <c r="G31" s="70">
        <v>9531</v>
      </c>
      <c r="H31" s="70">
        <v>9345</v>
      </c>
      <c r="I31" s="70">
        <v>9181</v>
      </c>
      <c r="J31" s="70">
        <v>9015</v>
      </c>
      <c r="K31" s="70">
        <v>9048</v>
      </c>
      <c r="L31" s="70">
        <v>9064</v>
      </c>
      <c r="M31" s="70">
        <v>9086</v>
      </c>
      <c r="N31" s="70">
        <v>9080</v>
      </c>
      <c r="O31" s="70">
        <v>9090</v>
      </c>
      <c r="P31" s="70">
        <v>9101</v>
      </c>
      <c r="Q31" s="70">
        <v>9111</v>
      </c>
      <c r="R31" s="70">
        <v>9121</v>
      </c>
      <c r="S31" s="70">
        <v>9132</v>
      </c>
      <c r="T31" s="70">
        <v>9142</v>
      </c>
      <c r="U31" s="70">
        <v>9152</v>
      </c>
      <c r="V31" s="70">
        <v>9162</v>
      </c>
      <c r="W31" s="70">
        <v>9172</v>
      </c>
      <c r="Y31" s="1"/>
      <c r="Z31" s="16" t="s">
        <v>444</v>
      </c>
      <c r="AA31" s="70">
        <v>9898</v>
      </c>
      <c r="AB31" s="70">
        <v>9829</v>
      </c>
      <c r="AC31" s="70">
        <v>9797</v>
      </c>
      <c r="AD31" s="70">
        <v>9717</v>
      </c>
      <c r="AE31" s="70">
        <v>9531</v>
      </c>
      <c r="AF31" s="70">
        <v>9345</v>
      </c>
      <c r="AG31" s="70">
        <v>9181</v>
      </c>
      <c r="AH31" s="70">
        <v>9015</v>
      </c>
      <c r="AI31" s="70">
        <v>9048</v>
      </c>
      <c r="AJ31" s="70">
        <v>9064</v>
      </c>
      <c r="AK31" s="70">
        <v>9086</v>
      </c>
      <c r="AL31" s="70">
        <v>9080</v>
      </c>
      <c r="AM31" s="70">
        <v>9090</v>
      </c>
      <c r="AN31" s="70">
        <v>9101</v>
      </c>
      <c r="AO31" s="70">
        <v>9111</v>
      </c>
      <c r="AP31" s="70">
        <v>9121</v>
      </c>
      <c r="AQ31" s="70">
        <v>9132</v>
      </c>
      <c r="AR31" s="70">
        <v>9142</v>
      </c>
      <c r="AS31" s="70">
        <v>9152</v>
      </c>
      <c r="AT31" s="70">
        <v>9162</v>
      </c>
      <c r="AU31" s="70">
        <v>9172</v>
      </c>
      <c r="AW31" s="1"/>
      <c r="AX31" s="16" t="s">
        <v>444</v>
      </c>
      <c r="AY31" s="70">
        <v>9898</v>
      </c>
      <c r="AZ31" s="70">
        <v>9829</v>
      </c>
      <c r="BA31" s="70">
        <v>9797</v>
      </c>
      <c r="BB31" s="70">
        <v>9717</v>
      </c>
      <c r="BC31" s="70">
        <v>9531</v>
      </c>
      <c r="BD31" s="70">
        <v>9345</v>
      </c>
      <c r="BE31" s="70">
        <v>9181</v>
      </c>
      <c r="BF31" s="70">
        <v>9015</v>
      </c>
      <c r="BG31" s="70">
        <v>9048</v>
      </c>
      <c r="BH31" s="70">
        <v>9064</v>
      </c>
      <c r="BI31" s="70">
        <v>9086</v>
      </c>
      <c r="BJ31" s="70">
        <v>9080</v>
      </c>
      <c r="BK31" s="70">
        <v>9090</v>
      </c>
      <c r="BL31" s="70">
        <v>9101</v>
      </c>
      <c r="BM31" s="70">
        <v>9111</v>
      </c>
      <c r="BN31" s="70">
        <v>9121</v>
      </c>
      <c r="BO31" s="70">
        <v>9132</v>
      </c>
      <c r="BP31" s="70">
        <v>9142</v>
      </c>
      <c r="BQ31" s="70">
        <v>9152</v>
      </c>
      <c r="BR31" s="70">
        <v>9162</v>
      </c>
      <c r="BS31" s="70">
        <v>9172</v>
      </c>
      <c r="BU31" s="1"/>
      <c r="BV31" s="16" t="s">
        <v>444</v>
      </c>
      <c r="BW31" s="70">
        <v>9898</v>
      </c>
      <c r="BX31" s="70">
        <v>9829</v>
      </c>
      <c r="BY31" s="70">
        <v>9797</v>
      </c>
      <c r="BZ31" s="70">
        <v>9717</v>
      </c>
      <c r="CA31" s="70">
        <v>9531</v>
      </c>
      <c r="CB31" s="70">
        <v>9345</v>
      </c>
      <c r="CC31" s="70">
        <v>9181</v>
      </c>
      <c r="CD31" s="70">
        <v>9015</v>
      </c>
      <c r="CE31" s="70">
        <v>9048</v>
      </c>
      <c r="CF31" s="70">
        <v>9064</v>
      </c>
      <c r="CG31" s="70">
        <v>9086</v>
      </c>
      <c r="CH31" s="70">
        <v>9080</v>
      </c>
      <c r="CI31" s="70">
        <v>9090</v>
      </c>
      <c r="CJ31" s="70">
        <v>9101</v>
      </c>
      <c r="CK31" s="70">
        <v>9111</v>
      </c>
      <c r="CL31" s="70">
        <v>9121</v>
      </c>
      <c r="CM31" s="70">
        <v>9132</v>
      </c>
      <c r="CN31" s="70">
        <v>9142</v>
      </c>
      <c r="CO31" s="70">
        <v>9152</v>
      </c>
      <c r="CP31" s="70">
        <v>9162</v>
      </c>
      <c r="CQ31" s="70">
        <v>9172</v>
      </c>
      <c r="CS31" s="1"/>
      <c r="CT31" s="16" t="s">
        <v>444</v>
      </c>
      <c r="CU31" s="70">
        <v>9898</v>
      </c>
      <c r="CV31" s="70">
        <v>9829</v>
      </c>
      <c r="CW31" s="70">
        <v>9797</v>
      </c>
      <c r="CX31" s="70">
        <v>9717</v>
      </c>
      <c r="CY31" s="70">
        <v>9531</v>
      </c>
      <c r="CZ31" s="70">
        <v>9345</v>
      </c>
      <c r="DA31" s="70">
        <v>9181</v>
      </c>
      <c r="DB31" s="70">
        <v>9015</v>
      </c>
      <c r="DC31" s="70">
        <v>9048</v>
      </c>
      <c r="DD31" s="70">
        <v>9064</v>
      </c>
      <c r="DE31" s="70">
        <v>9086</v>
      </c>
      <c r="DF31" s="70">
        <v>9080</v>
      </c>
      <c r="DG31" s="70">
        <v>9090</v>
      </c>
      <c r="DH31" s="70">
        <v>9101</v>
      </c>
      <c r="DI31" s="70">
        <v>9111</v>
      </c>
      <c r="DJ31" s="70">
        <v>9121</v>
      </c>
      <c r="DK31" s="70">
        <v>9132</v>
      </c>
      <c r="DL31" s="70">
        <v>9142</v>
      </c>
      <c r="DM31" s="70">
        <v>9152</v>
      </c>
      <c r="DN31" s="70">
        <v>9162</v>
      </c>
      <c r="DO31" s="70">
        <v>9172</v>
      </c>
      <c r="DQ31" s="1"/>
      <c r="DR31" s="16" t="s">
        <v>444</v>
      </c>
      <c r="DS31" s="70">
        <v>9898</v>
      </c>
      <c r="DT31" s="70">
        <v>9829</v>
      </c>
      <c r="DU31" s="70">
        <v>9797</v>
      </c>
      <c r="DV31" s="70">
        <v>9717</v>
      </c>
      <c r="DW31" s="70">
        <v>9531</v>
      </c>
      <c r="DX31" s="70">
        <v>9345</v>
      </c>
      <c r="DY31" s="70">
        <v>9181</v>
      </c>
      <c r="DZ31" s="70">
        <v>9015</v>
      </c>
      <c r="EA31" s="70">
        <v>9048</v>
      </c>
      <c r="EB31" s="70">
        <v>9064</v>
      </c>
      <c r="EC31" s="70">
        <v>9086</v>
      </c>
      <c r="ED31" s="70">
        <v>9080</v>
      </c>
      <c r="EE31" s="70">
        <v>9090</v>
      </c>
      <c r="EF31" s="70">
        <v>9101</v>
      </c>
      <c r="EG31" s="70">
        <v>9111</v>
      </c>
      <c r="EH31" s="70">
        <v>9121</v>
      </c>
      <c r="EI31" s="70">
        <v>9132</v>
      </c>
      <c r="EJ31" s="70">
        <v>9142</v>
      </c>
      <c r="EK31" s="70">
        <v>9152</v>
      </c>
      <c r="EL31" s="70">
        <v>9162</v>
      </c>
      <c r="EM31" s="70">
        <v>9172</v>
      </c>
      <c r="EO31" s="1"/>
      <c r="EP31" s="16" t="s">
        <v>444</v>
      </c>
      <c r="EQ31" s="70">
        <v>9898</v>
      </c>
      <c r="ER31" s="70">
        <v>9829</v>
      </c>
      <c r="ES31" s="70">
        <v>9797</v>
      </c>
      <c r="ET31" s="70">
        <v>9717</v>
      </c>
      <c r="EU31" s="70">
        <v>9531</v>
      </c>
      <c r="EV31" s="70">
        <v>9345</v>
      </c>
      <c r="EW31" s="70">
        <v>9181</v>
      </c>
      <c r="EX31" s="70">
        <v>9015</v>
      </c>
      <c r="EY31" s="70">
        <v>9048</v>
      </c>
      <c r="EZ31" s="70">
        <v>9064</v>
      </c>
      <c r="FA31" s="70">
        <v>9086</v>
      </c>
      <c r="FB31" s="70">
        <v>9080</v>
      </c>
      <c r="FC31" s="70">
        <v>9090</v>
      </c>
      <c r="FD31" s="70">
        <v>9101</v>
      </c>
      <c r="FE31" s="70">
        <v>9111</v>
      </c>
      <c r="FF31" s="70">
        <v>9121</v>
      </c>
      <c r="FG31" s="70">
        <v>9132</v>
      </c>
      <c r="FH31" s="70">
        <v>9142</v>
      </c>
      <c r="FI31" s="70">
        <v>9152</v>
      </c>
      <c r="FJ31" s="70">
        <v>9162</v>
      </c>
      <c r="FK31" s="70">
        <v>9172</v>
      </c>
    </row>
    <row r="32" spans="1:167" ht="14.5">
      <c r="A32" s="1"/>
      <c r="B32" s="16" t="s">
        <v>445</v>
      </c>
      <c r="C32" s="70">
        <v>33466</v>
      </c>
      <c r="D32" s="70">
        <v>33624</v>
      </c>
      <c r="E32" s="70">
        <v>33768</v>
      </c>
      <c r="F32" s="70">
        <v>33919</v>
      </c>
      <c r="G32" s="70">
        <v>33389</v>
      </c>
      <c r="H32" s="70">
        <v>32873</v>
      </c>
      <c r="I32" s="70">
        <v>32372</v>
      </c>
      <c r="J32" s="70">
        <v>31873</v>
      </c>
      <c r="K32" s="70">
        <v>31872</v>
      </c>
      <c r="L32" s="70">
        <v>31884</v>
      </c>
      <c r="M32" s="70">
        <v>31886</v>
      </c>
      <c r="N32" s="70">
        <v>33236</v>
      </c>
      <c r="O32" s="70">
        <v>33225</v>
      </c>
      <c r="P32" s="70">
        <v>33225</v>
      </c>
      <c r="Q32" s="70">
        <v>33220</v>
      </c>
      <c r="R32" s="70">
        <v>33215</v>
      </c>
      <c r="S32" s="70">
        <v>33213</v>
      </c>
      <c r="T32" s="70">
        <v>33208</v>
      </c>
      <c r="U32" s="70">
        <v>33205</v>
      </c>
      <c r="V32" s="70">
        <v>33202</v>
      </c>
      <c r="W32" s="70">
        <v>33199</v>
      </c>
      <c r="Y32" s="1"/>
      <c r="Z32" s="16" t="s">
        <v>445</v>
      </c>
      <c r="AA32" s="70">
        <v>33466</v>
      </c>
      <c r="AB32" s="70">
        <v>33624</v>
      </c>
      <c r="AC32" s="70">
        <v>33768</v>
      </c>
      <c r="AD32" s="70">
        <v>33919</v>
      </c>
      <c r="AE32" s="70">
        <v>33389</v>
      </c>
      <c r="AF32" s="70">
        <v>32873</v>
      </c>
      <c r="AG32" s="70">
        <v>32372</v>
      </c>
      <c r="AH32" s="70">
        <v>31873</v>
      </c>
      <c r="AI32" s="70">
        <v>31872</v>
      </c>
      <c r="AJ32" s="70">
        <v>31884</v>
      </c>
      <c r="AK32" s="70">
        <v>31886</v>
      </c>
      <c r="AL32" s="70">
        <v>33236</v>
      </c>
      <c r="AM32" s="70">
        <v>33225</v>
      </c>
      <c r="AN32" s="70">
        <v>33225</v>
      </c>
      <c r="AO32" s="70">
        <v>33220</v>
      </c>
      <c r="AP32" s="70">
        <v>33215</v>
      </c>
      <c r="AQ32" s="70">
        <v>33213</v>
      </c>
      <c r="AR32" s="70">
        <v>33208</v>
      </c>
      <c r="AS32" s="70">
        <v>33205</v>
      </c>
      <c r="AT32" s="70">
        <v>33202</v>
      </c>
      <c r="AU32" s="70">
        <v>33199</v>
      </c>
      <c r="AW32" s="1"/>
      <c r="AX32" s="16" t="s">
        <v>445</v>
      </c>
      <c r="AY32" s="70">
        <v>33466</v>
      </c>
      <c r="AZ32" s="70">
        <v>33624</v>
      </c>
      <c r="BA32" s="70">
        <v>33768</v>
      </c>
      <c r="BB32" s="70">
        <v>33919</v>
      </c>
      <c r="BC32" s="70">
        <v>33389</v>
      </c>
      <c r="BD32" s="70">
        <v>32873</v>
      </c>
      <c r="BE32" s="70">
        <v>32372</v>
      </c>
      <c r="BF32" s="70">
        <v>31873</v>
      </c>
      <c r="BG32" s="70">
        <v>31872</v>
      </c>
      <c r="BH32" s="70">
        <v>31884</v>
      </c>
      <c r="BI32" s="70">
        <v>31886</v>
      </c>
      <c r="BJ32" s="70">
        <v>33236</v>
      </c>
      <c r="BK32" s="70">
        <v>33225</v>
      </c>
      <c r="BL32" s="70">
        <v>33225</v>
      </c>
      <c r="BM32" s="70">
        <v>33220</v>
      </c>
      <c r="BN32" s="70">
        <v>33215</v>
      </c>
      <c r="BO32" s="70">
        <v>33213</v>
      </c>
      <c r="BP32" s="70">
        <v>33208</v>
      </c>
      <c r="BQ32" s="70">
        <v>33205</v>
      </c>
      <c r="BR32" s="70">
        <v>33202</v>
      </c>
      <c r="BS32" s="70">
        <v>33199</v>
      </c>
      <c r="BU32" s="1"/>
      <c r="BV32" s="16" t="s">
        <v>445</v>
      </c>
      <c r="BW32" s="70">
        <v>33466</v>
      </c>
      <c r="BX32" s="70">
        <v>33624</v>
      </c>
      <c r="BY32" s="70">
        <v>33768</v>
      </c>
      <c r="BZ32" s="70">
        <v>33919</v>
      </c>
      <c r="CA32" s="70">
        <v>33389</v>
      </c>
      <c r="CB32" s="70">
        <v>32873</v>
      </c>
      <c r="CC32" s="70">
        <v>32372</v>
      </c>
      <c r="CD32" s="70">
        <v>31873</v>
      </c>
      <c r="CE32" s="70">
        <v>31872</v>
      </c>
      <c r="CF32" s="70">
        <v>31884</v>
      </c>
      <c r="CG32" s="70">
        <v>31886</v>
      </c>
      <c r="CH32" s="70">
        <v>33236</v>
      </c>
      <c r="CI32" s="70">
        <v>33225</v>
      </c>
      <c r="CJ32" s="70">
        <v>33225</v>
      </c>
      <c r="CK32" s="70">
        <v>33220</v>
      </c>
      <c r="CL32" s="70">
        <v>33215</v>
      </c>
      <c r="CM32" s="70">
        <v>33213</v>
      </c>
      <c r="CN32" s="70">
        <v>33208</v>
      </c>
      <c r="CO32" s="70">
        <v>33205</v>
      </c>
      <c r="CP32" s="70">
        <v>33202</v>
      </c>
      <c r="CQ32" s="70">
        <v>33199</v>
      </c>
      <c r="CS32" s="1"/>
      <c r="CT32" s="16" t="s">
        <v>445</v>
      </c>
      <c r="CU32" s="70">
        <v>33466</v>
      </c>
      <c r="CV32" s="70">
        <v>33624</v>
      </c>
      <c r="CW32" s="70">
        <v>33768</v>
      </c>
      <c r="CX32" s="70">
        <v>33919</v>
      </c>
      <c r="CY32" s="70">
        <v>33389</v>
      </c>
      <c r="CZ32" s="70">
        <v>32873</v>
      </c>
      <c r="DA32" s="70">
        <v>32372</v>
      </c>
      <c r="DB32" s="70">
        <v>31873</v>
      </c>
      <c r="DC32" s="70">
        <v>31872</v>
      </c>
      <c r="DD32" s="70">
        <v>31884</v>
      </c>
      <c r="DE32" s="70">
        <v>31886</v>
      </c>
      <c r="DF32" s="70">
        <v>33236</v>
      </c>
      <c r="DG32" s="70">
        <v>33225</v>
      </c>
      <c r="DH32" s="70">
        <v>33225</v>
      </c>
      <c r="DI32" s="70">
        <v>33220</v>
      </c>
      <c r="DJ32" s="70">
        <v>33215</v>
      </c>
      <c r="DK32" s="70">
        <v>33213</v>
      </c>
      <c r="DL32" s="70">
        <v>33208</v>
      </c>
      <c r="DM32" s="70">
        <v>33205</v>
      </c>
      <c r="DN32" s="70">
        <v>33202</v>
      </c>
      <c r="DO32" s="70">
        <v>33199</v>
      </c>
      <c r="DQ32" s="1"/>
      <c r="DR32" s="16" t="s">
        <v>445</v>
      </c>
      <c r="DS32" s="70">
        <v>33466</v>
      </c>
      <c r="DT32" s="70">
        <v>33624</v>
      </c>
      <c r="DU32" s="70">
        <v>33768</v>
      </c>
      <c r="DV32" s="70">
        <v>33919</v>
      </c>
      <c r="DW32" s="70">
        <v>33389</v>
      </c>
      <c r="DX32" s="70">
        <v>32873</v>
      </c>
      <c r="DY32" s="70">
        <v>32372</v>
      </c>
      <c r="DZ32" s="70">
        <v>31873</v>
      </c>
      <c r="EA32" s="70">
        <v>31872</v>
      </c>
      <c r="EB32" s="70">
        <v>31884</v>
      </c>
      <c r="EC32" s="70">
        <v>31886</v>
      </c>
      <c r="ED32" s="70">
        <v>33236</v>
      </c>
      <c r="EE32" s="70">
        <v>33225</v>
      </c>
      <c r="EF32" s="70">
        <v>33225</v>
      </c>
      <c r="EG32" s="70">
        <v>33220</v>
      </c>
      <c r="EH32" s="70">
        <v>33215</v>
      </c>
      <c r="EI32" s="70">
        <v>33213</v>
      </c>
      <c r="EJ32" s="70">
        <v>33208</v>
      </c>
      <c r="EK32" s="70">
        <v>33205</v>
      </c>
      <c r="EL32" s="70">
        <v>33202</v>
      </c>
      <c r="EM32" s="70">
        <v>33199</v>
      </c>
      <c r="EO32" s="1"/>
      <c r="EP32" s="16" t="s">
        <v>445</v>
      </c>
      <c r="EQ32" s="70">
        <v>33466</v>
      </c>
      <c r="ER32" s="70">
        <v>33624</v>
      </c>
      <c r="ES32" s="70">
        <v>33768</v>
      </c>
      <c r="ET32" s="70">
        <v>33919</v>
      </c>
      <c r="EU32" s="70">
        <v>33389</v>
      </c>
      <c r="EV32" s="70">
        <v>32873</v>
      </c>
      <c r="EW32" s="70">
        <v>32372</v>
      </c>
      <c r="EX32" s="70">
        <v>31873</v>
      </c>
      <c r="EY32" s="70">
        <v>31872</v>
      </c>
      <c r="EZ32" s="70">
        <v>31884</v>
      </c>
      <c r="FA32" s="70">
        <v>31886</v>
      </c>
      <c r="FB32" s="70">
        <v>33236</v>
      </c>
      <c r="FC32" s="70">
        <v>33225</v>
      </c>
      <c r="FD32" s="70">
        <v>33225</v>
      </c>
      <c r="FE32" s="70">
        <v>33220</v>
      </c>
      <c r="FF32" s="70">
        <v>33215</v>
      </c>
      <c r="FG32" s="70">
        <v>33213</v>
      </c>
      <c r="FH32" s="70">
        <v>33208</v>
      </c>
      <c r="FI32" s="70">
        <v>33205</v>
      </c>
      <c r="FJ32" s="70">
        <v>33202</v>
      </c>
      <c r="FK32" s="70">
        <v>33199</v>
      </c>
    </row>
    <row r="33" spans="1:167" ht="14.5">
      <c r="A33" s="356"/>
      <c r="B33" s="356"/>
      <c r="C33" s="1"/>
      <c r="D33" s="1"/>
      <c r="E33" s="1"/>
      <c r="F33" s="1"/>
      <c r="G33" s="1"/>
      <c r="H33" s="1"/>
      <c r="I33" s="1"/>
      <c r="J33" s="1"/>
      <c r="K33" s="1"/>
      <c r="L33" s="1"/>
      <c r="M33" s="1"/>
      <c r="N33" s="1"/>
      <c r="O33" s="1"/>
      <c r="P33" s="1"/>
      <c r="Q33" s="1"/>
      <c r="R33" s="1"/>
      <c r="S33" s="1"/>
      <c r="T33" s="1"/>
      <c r="U33" s="1"/>
      <c r="V33" s="1"/>
      <c r="W33" s="1"/>
      <c r="Y33" s="356"/>
      <c r="Z33" s="356"/>
      <c r="AA33" s="1"/>
      <c r="AB33" s="1"/>
      <c r="AC33" s="1"/>
      <c r="AD33" s="1"/>
      <c r="AE33" s="1"/>
      <c r="AF33" s="1"/>
      <c r="AG33" s="1"/>
      <c r="AH33" s="1"/>
      <c r="AI33" s="1"/>
      <c r="AJ33" s="1"/>
      <c r="AK33" s="1"/>
      <c r="AL33" s="1"/>
      <c r="AM33" s="1"/>
      <c r="AN33" s="1"/>
      <c r="AO33" s="1"/>
      <c r="AP33" s="1"/>
      <c r="AQ33" s="1"/>
      <c r="AR33" s="1"/>
      <c r="AS33" s="1"/>
      <c r="AT33" s="1"/>
      <c r="AU33" s="1"/>
      <c r="AW33" s="356"/>
      <c r="AX33" s="356"/>
      <c r="AY33" s="1"/>
      <c r="AZ33" s="1"/>
      <c r="BA33" s="1"/>
      <c r="BB33" s="1"/>
      <c r="BC33" s="1"/>
      <c r="BD33" s="1"/>
      <c r="BE33" s="1"/>
      <c r="BF33" s="1"/>
      <c r="BG33" s="1"/>
      <c r="BH33" s="1"/>
      <c r="BI33" s="1"/>
      <c r="BJ33" s="1"/>
      <c r="BK33" s="1"/>
      <c r="BL33" s="1"/>
      <c r="BM33" s="1"/>
      <c r="BN33" s="1"/>
      <c r="BO33" s="1"/>
      <c r="BP33" s="1"/>
      <c r="BQ33" s="1"/>
      <c r="BR33" s="1"/>
      <c r="BS33" s="1"/>
      <c r="BU33" s="356"/>
      <c r="BV33" s="356"/>
      <c r="BW33" s="1"/>
      <c r="BX33" s="1"/>
      <c r="BY33" s="1"/>
      <c r="BZ33" s="1"/>
      <c r="CA33" s="1"/>
      <c r="CB33" s="1"/>
      <c r="CC33" s="1"/>
      <c r="CD33" s="1"/>
      <c r="CE33" s="1"/>
      <c r="CF33" s="1"/>
      <c r="CG33" s="1"/>
      <c r="CH33" s="1"/>
      <c r="CI33" s="1"/>
      <c r="CJ33" s="1"/>
      <c r="CK33" s="1"/>
      <c r="CL33" s="1"/>
      <c r="CM33" s="1"/>
      <c r="CN33" s="1"/>
      <c r="CO33" s="1"/>
      <c r="CP33" s="1"/>
      <c r="CQ33" s="1"/>
      <c r="CS33" s="356"/>
      <c r="CT33" s="356"/>
      <c r="CU33" s="1"/>
      <c r="CV33" s="1"/>
      <c r="CW33" s="1"/>
      <c r="CX33" s="1"/>
      <c r="CY33" s="1"/>
      <c r="CZ33" s="1"/>
      <c r="DA33" s="1"/>
      <c r="DB33" s="1"/>
      <c r="DC33" s="1"/>
      <c r="DD33" s="1"/>
      <c r="DE33" s="1"/>
      <c r="DF33" s="1"/>
      <c r="DG33" s="1"/>
      <c r="DH33" s="1"/>
      <c r="DI33" s="1"/>
      <c r="DJ33" s="1"/>
      <c r="DK33" s="1"/>
      <c r="DL33" s="1"/>
      <c r="DM33" s="1"/>
      <c r="DN33" s="1"/>
      <c r="DO33" s="1"/>
      <c r="DQ33" s="356"/>
      <c r="DR33" s="356"/>
      <c r="DS33" s="1"/>
      <c r="DT33" s="1"/>
      <c r="DU33" s="1"/>
      <c r="DV33" s="1"/>
      <c r="DW33" s="1"/>
      <c r="DX33" s="1"/>
      <c r="DY33" s="1"/>
      <c r="DZ33" s="1"/>
      <c r="EA33" s="1"/>
      <c r="EB33" s="1"/>
      <c r="EC33" s="1"/>
      <c r="ED33" s="1"/>
      <c r="EE33" s="1"/>
      <c r="EF33" s="1"/>
      <c r="EG33" s="1"/>
      <c r="EH33" s="1"/>
      <c r="EI33" s="1"/>
      <c r="EJ33" s="1"/>
      <c r="EK33" s="1"/>
      <c r="EL33" s="1"/>
      <c r="EM33" s="1"/>
      <c r="EO33" s="356"/>
      <c r="EP33" s="356"/>
      <c r="EQ33" s="1"/>
      <c r="ER33" s="1"/>
      <c r="ES33" s="1"/>
      <c r="ET33" s="1"/>
      <c r="EU33" s="1"/>
      <c r="EV33" s="1"/>
      <c r="EW33" s="1"/>
      <c r="EX33" s="1"/>
      <c r="EY33" s="1"/>
      <c r="EZ33" s="1"/>
      <c r="FA33" s="1"/>
      <c r="FB33" s="1"/>
      <c r="FC33" s="1"/>
      <c r="FD33" s="1"/>
      <c r="FE33" s="1"/>
      <c r="FF33" s="1"/>
      <c r="FG33" s="1"/>
      <c r="FH33" s="1"/>
      <c r="FI33" s="1"/>
      <c r="FJ33" s="1"/>
      <c r="FK33" s="1"/>
    </row>
    <row r="34" spans="1:167" ht="14.5">
      <c r="A34" s="356" t="s">
        <v>451</v>
      </c>
      <c r="B34" s="356"/>
      <c r="C34" s="1"/>
      <c r="D34" s="1"/>
      <c r="E34" s="1"/>
      <c r="F34" s="1"/>
      <c r="G34" s="1"/>
      <c r="H34" s="1"/>
      <c r="I34" s="1"/>
      <c r="J34" s="1"/>
      <c r="K34" s="1"/>
      <c r="L34" s="1"/>
      <c r="M34" s="1"/>
      <c r="N34" s="1"/>
      <c r="O34" s="1"/>
      <c r="P34" s="1"/>
      <c r="Q34" s="1"/>
      <c r="R34" s="1"/>
      <c r="S34" s="1"/>
      <c r="T34" s="1"/>
      <c r="U34" s="1"/>
      <c r="V34" s="1"/>
      <c r="W34" s="1"/>
      <c r="Y34" s="356" t="s">
        <v>451</v>
      </c>
      <c r="Z34" s="356"/>
      <c r="AA34" s="1"/>
      <c r="AB34" s="1"/>
      <c r="AC34" s="1"/>
      <c r="AD34" s="1"/>
      <c r="AE34" s="1"/>
      <c r="AF34" s="1"/>
      <c r="AG34" s="1"/>
      <c r="AH34" s="1"/>
      <c r="AI34" s="1"/>
      <c r="AJ34" s="1"/>
      <c r="AK34" s="1"/>
      <c r="AL34" s="1"/>
      <c r="AM34" s="1"/>
      <c r="AN34" s="1"/>
      <c r="AO34" s="1"/>
      <c r="AP34" s="1"/>
      <c r="AQ34" s="1"/>
      <c r="AR34" s="1"/>
      <c r="AS34" s="1"/>
      <c r="AT34" s="1"/>
      <c r="AU34" s="1"/>
      <c r="AW34" s="356" t="s">
        <v>451</v>
      </c>
      <c r="AX34" s="356"/>
      <c r="AY34" s="1"/>
      <c r="AZ34" s="1"/>
      <c r="BA34" s="1"/>
      <c r="BB34" s="1"/>
      <c r="BC34" s="1"/>
      <c r="BD34" s="1"/>
      <c r="BE34" s="1"/>
      <c r="BF34" s="1"/>
      <c r="BG34" s="1"/>
      <c r="BH34" s="1"/>
      <c r="BI34" s="1"/>
      <c r="BJ34" s="1"/>
      <c r="BK34" s="1"/>
      <c r="BL34" s="1"/>
      <c r="BM34" s="1"/>
      <c r="BN34" s="1"/>
      <c r="BO34" s="1"/>
      <c r="BP34" s="1"/>
      <c r="BQ34" s="1"/>
      <c r="BR34" s="1"/>
      <c r="BS34" s="1"/>
      <c r="BU34" s="356" t="s">
        <v>451</v>
      </c>
      <c r="BV34" s="356"/>
      <c r="BW34" s="1"/>
      <c r="BX34" s="1"/>
      <c r="BY34" s="1"/>
      <c r="BZ34" s="1"/>
      <c r="CA34" s="1"/>
      <c r="CB34" s="1"/>
      <c r="CC34" s="1"/>
      <c r="CD34" s="1"/>
      <c r="CE34" s="1"/>
      <c r="CF34" s="1"/>
      <c r="CG34" s="1"/>
      <c r="CH34" s="1"/>
      <c r="CI34" s="1"/>
      <c r="CJ34" s="1"/>
      <c r="CK34" s="1"/>
      <c r="CL34" s="1"/>
      <c r="CM34" s="1"/>
      <c r="CN34" s="1"/>
      <c r="CO34" s="1"/>
      <c r="CP34" s="1"/>
      <c r="CQ34" s="1"/>
      <c r="CS34" s="356" t="s">
        <v>451</v>
      </c>
      <c r="CT34" s="356"/>
      <c r="CU34" s="1"/>
      <c r="CV34" s="1"/>
      <c r="CW34" s="1"/>
      <c r="CX34" s="1"/>
      <c r="CY34" s="1"/>
      <c r="CZ34" s="1"/>
      <c r="DA34" s="1"/>
      <c r="DB34" s="1"/>
      <c r="DC34" s="1"/>
      <c r="DD34" s="1"/>
      <c r="DE34" s="1"/>
      <c r="DF34" s="1"/>
      <c r="DG34" s="1"/>
      <c r="DH34" s="1"/>
      <c r="DI34" s="1"/>
      <c r="DJ34" s="1"/>
      <c r="DK34" s="1"/>
      <c r="DL34" s="1"/>
      <c r="DM34" s="1"/>
      <c r="DN34" s="1"/>
      <c r="DO34" s="1"/>
      <c r="DQ34" s="356" t="s">
        <v>451</v>
      </c>
      <c r="DR34" s="356"/>
      <c r="DS34" s="1"/>
      <c r="DT34" s="1"/>
      <c r="DU34" s="1"/>
      <c r="DV34" s="1"/>
      <c r="DW34" s="1"/>
      <c r="DX34" s="1"/>
      <c r="DY34" s="1"/>
      <c r="DZ34" s="1"/>
      <c r="EA34" s="1"/>
      <c r="EB34" s="1"/>
      <c r="EC34" s="1"/>
      <c r="ED34" s="1"/>
      <c r="EE34" s="1"/>
      <c r="EF34" s="1"/>
      <c r="EG34" s="1"/>
      <c r="EH34" s="1"/>
      <c r="EI34" s="1"/>
      <c r="EJ34" s="1"/>
      <c r="EK34" s="1"/>
      <c r="EL34" s="1"/>
      <c r="EM34" s="1"/>
      <c r="EO34" s="356" t="s">
        <v>451</v>
      </c>
      <c r="EP34" s="356"/>
      <c r="EQ34" s="1"/>
      <c r="ER34" s="1"/>
      <c r="ES34" s="1"/>
      <c r="ET34" s="1"/>
      <c r="EU34" s="1"/>
      <c r="EV34" s="1"/>
      <c r="EW34" s="1"/>
      <c r="EX34" s="1"/>
      <c r="EY34" s="1"/>
      <c r="EZ34" s="1"/>
      <c r="FA34" s="1"/>
      <c r="FB34" s="1"/>
      <c r="FC34" s="1"/>
      <c r="FD34" s="1"/>
      <c r="FE34" s="1"/>
      <c r="FF34" s="1"/>
      <c r="FG34" s="1"/>
      <c r="FH34" s="1"/>
      <c r="FI34" s="1"/>
      <c r="FJ34" s="1"/>
      <c r="FK34" s="1"/>
    </row>
    <row r="35" spans="1:167" ht="14.5">
      <c r="A35" s="356" t="s">
        <v>452</v>
      </c>
      <c r="B35" s="356"/>
      <c r="C35" s="1"/>
      <c r="D35" s="1"/>
      <c r="E35" s="1"/>
      <c r="F35" s="1"/>
      <c r="G35" s="1"/>
      <c r="H35" s="1"/>
      <c r="I35" s="1"/>
      <c r="J35" s="1"/>
      <c r="K35" s="1"/>
      <c r="L35" s="1"/>
      <c r="M35" s="1"/>
      <c r="N35" s="1"/>
      <c r="O35" s="1"/>
      <c r="P35" s="1"/>
      <c r="Q35" s="1"/>
      <c r="R35" s="1"/>
      <c r="S35" s="1"/>
      <c r="T35" s="1"/>
      <c r="U35" s="1"/>
      <c r="V35" s="1"/>
      <c r="W35" s="1"/>
      <c r="Y35" s="356" t="s">
        <v>452</v>
      </c>
      <c r="Z35" s="356"/>
      <c r="AA35" s="1"/>
      <c r="AB35" s="1"/>
      <c r="AC35" s="1"/>
      <c r="AD35" s="1"/>
      <c r="AE35" s="1"/>
      <c r="AF35" s="1"/>
      <c r="AG35" s="1"/>
      <c r="AH35" s="1"/>
      <c r="AI35" s="1"/>
      <c r="AJ35" s="1"/>
      <c r="AK35" s="1"/>
      <c r="AL35" s="1"/>
      <c r="AM35" s="1"/>
      <c r="AN35" s="1"/>
      <c r="AO35" s="1"/>
      <c r="AP35" s="1"/>
      <c r="AQ35" s="1"/>
      <c r="AR35" s="1"/>
      <c r="AS35" s="1"/>
      <c r="AT35" s="1"/>
      <c r="AU35" s="1"/>
      <c r="AW35" s="356" t="s">
        <v>452</v>
      </c>
      <c r="AX35" s="356"/>
      <c r="AY35" s="1"/>
      <c r="AZ35" s="1"/>
      <c r="BA35" s="1"/>
      <c r="BB35" s="1"/>
      <c r="BC35" s="1"/>
      <c r="BD35" s="1"/>
      <c r="BE35" s="1"/>
      <c r="BF35" s="1"/>
      <c r="BG35" s="1"/>
      <c r="BH35" s="1"/>
      <c r="BI35" s="1"/>
      <c r="BJ35" s="1"/>
      <c r="BK35" s="1"/>
      <c r="BL35" s="1"/>
      <c r="BM35" s="1"/>
      <c r="BN35" s="1"/>
      <c r="BO35" s="1"/>
      <c r="BP35" s="1"/>
      <c r="BQ35" s="1"/>
      <c r="BR35" s="1"/>
      <c r="BS35" s="1"/>
      <c r="BU35" s="356" t="s">
        <v>452</v>
      </c>
      <c r="BV35" s="356"/>
      <c r="BW35" s="1"/>
      <c r="BX35" s="1"/>
      <c r="BY35" s="1"/>
      <c r="BZ35" s="1"/>
      <c r="CA35" s="1"/>
      <c r="CB35" s="1"/>
      <c r="CC35" s="1"/>
      <c r="CD35" s="1"/>
      <c r="CE35" s="1"/>
      <c r="CF35" s="1"/>
      <c r="CG35" s="1"/>
      <c r="CH35" s="1"/>
      <c r="CI35" s="1"/>
      <c r="CJ35" s="1"/>
      <c r="CK35" s="1"/>
      <c r="CL35" s="1"/>
      <c r="CM35" s="1"/>
      <c r="CN35" s="1"/>
      <c r="CO35" s="1"/>
      <c r="CP35" s="1"/>
      <c r="CQ35" s="1"/>
      <c r="CS35" s="356" t="s">
        <v>452</v>
      </c>
      <c r="CT35" s="356"/>
      <c r="CU35" s="1"/>
      <c r="CV35" s="1"/>
      <c r="CW35" s="1"/>
      <c r="CX35" s="1"/>
      <c r="CY35" s="1"/>
      <c r="CZ35" s="1"/>
      <c r="DA35" s="1"/>
      <c r="DB35" s="1"/>
      <c r="DC35" s="1"/>
      <c r="DD35" s="1"/>
      <c r="DE35" s="1"/>
      <c r="DF35" s="1"/>
      <c r="DG35" s="1"/>
      <c r="DH35" s="1"/>
      <c r="DI35" s="1"/>
      <c r="DJ35" s="1"/>
      <c r="DK35" s="1"/>
      <c r="DL35" s="1"/>
      <c r="DM35" s="1"/>
      <c r="DN35" s="1"/>
      <c r="DO35" s="1"/>
      <c r="DQ35" s="356" t="s">
        <v>452</v>
      </c>
      <c r="DR35" s="356"/>
      <c r="DS35" s="1"/>
      <c r="DT35" s="1"/>
      <c r="DU35" s="1"/>
      <c r="DV35" s="1"/>
      <c r="DW35" s="1"/>
      <c r="DX35" s="1"/>
      <c r="DY35" s="1"/>
      <c r="DZ35" s="1"/>
      <c r="EA35" s="1"/>
      <c r="EB35" s="1"/>
      <c r="EC35" s="1"/>
      <c r="ED35" s="1"/>
      <c r="EE35" s="1"/>
      <c r="EF35" s="1"/>
      <c r="EG35" s="1"/>
      <c r="EH35" s="1"/>
      <c r="EI35" s="1"/>
      <c r="EJ35" s="1"/>
      <c r="EK35" s="1"/>
      <c r="EL35" s="1"/>
      <c r="EM35" s="1"/>
      <c r="EO35" s="356" t="s">
        <v>452</v>
      </c>
      <c r="EP35" s="356"/>
      <c r="EQ35" s="1"/>
      <c r="ER35" s="1"/>
      <c r="ES35" s="1"/>
      <c r="ET35" s="1"/>
      <c r="EU35" s="1"/>
      <c r="EV35" s="1"/>
      <c r="EW35" s="1"/>
      <c r="EX35" s="1"/>
      <c r="EY35" s="1"/>
      <c r="EZ35" s="1"/>
      <c r="FA35" s="1"/>
      <c r="FB35" s="1"/>
      <c r="FC35" s="1"/>
      <c r="FD35" s="1"/>
      <c r="FE35" s="1"/>
      <c r="FF35" s="1"/>
      <c r="FG35" s="1"/>
      <c r="FH35" s="1"/>
      <c r="FI35" s="1"/>
      <c r="FJ35" s="1"/>
      <c r="FK35" s="1"/>
    </row>
    <row r="36" spans="1:167" ht="14.5">
      <c r="A36" s="356"/>
      <c r="B36" s="356"/>
      <c r="C36" s="1"/>
      <c r="D36" s="1"/>
      <c r="E36" s="1"/>
      <c r="F36" s="1"/>
      <c r="G36" s="1"/>
      <c r="H36" s="1"/>
      <c r="I36" s="1"/>
      <c r="J36" s="1"/>
      <c r="K36" s="1"/>
      <c r="L36" s="1"/>
      <c r="M36" s="1"/>
      <c r="N36" s="1"/>
      <c r="O36" s="1"/>
      <c r="P36" s="1"/>
      <c r="Q36" s="1"/>
      <c r="R36" s="1"/>
      <c r="S36" s="1"/>
      <c r="T36" s="1"/>
      <c r="U36" s="1"/>
      <c r="V36" s="1"/>
      <c r="W36" s="1"/>
      <c r="Y36" s="356"/>
      <c r="Z36" s="356"/>
      <c r="AA36" s="1"/>
      <c r="AB36" s="1"/>
      <c r="AC36" s="1"/>
      <c r="AD36" s="1"/>
      <c r="AE36" s="1"/>
      <c r="AF36" s="1"/>
      <c r="AG36" s="1"/>
      <c r="AH36" s="1"/>
      <c r="AI36" s="1"/>
      <c r="AJ36" s="1"/>
      <c r="AK36" s="1"/>
      <c r="AL36" s="1"/>
      <c r="AM36" s="1"/>
      <c r="AN36" s="1"/>
      <c r="AO36" s="1"/>
      <c r="AP36" s="1"/>
      <c r="AQ36" s="1"/>
      <c r="AR36" s="1"/>
      <c r="AS36" s="1"/>
      <c r="AT36" s="1"/>
      <c r="AU36" s="1"/>
      <c r="AW36" s="356"/>
      <c r="AX36" s="356"/>
      <c r="AY36" s="1"/>
      <c r="AZ36" s="1"/>
      <c r="BA36" s="1"/>
      <c r="BB36" s="1"/>
      <c r="BC36" s="1"/>
      <c r="BD36" s="1"/>
      <c r="BE36" s="1"/>
      <c r="BF36" s="1"/>
      <c r="BG36" s="1"/>
      <c r="BH36" s="1"/>
      <c r="BI36" s="1"/>
      <c r="BJ36" s="1"/>
      <c r="BK36" s="1"/>
      <c r="BL36" s="1"/>
      <c r="BM36" s="1"/>
      <c r="BN36" s="1"/>
      <c r="BO36" s="1"/>
      <c r="BP36" s="1"/>
      <c r="BQ36" s="1"/>
      <c r="BR36" s="1"/>
      <c r="BS36" s="1"/>
      <c r="BU36" s="356"/>
      <c r="BV36" s="356"/>
      <c r="BW36" s="1"/>
      <c r="BX36" s="1"/>
      <c r="BY36" s="1"/>
      <c r="BZ36" s="1"/>
      <c r="CA36" s="1"/>
      <c r="CB36" s="1"/>
      <c r="CC36" s="1"/>
      <c r="CD36" s="1"/>
      <c r="CE36" s="1"/>
      <c r="CF36" s="1"/>
      <c r="CG36" s="1"/>
      <c r="CH36" s="1"/>
      <c r="CI36" s="1"/>
      <c r="CJ36" s="1"/>
      <c r="CK36" s="1"/>
      <c r="CL36" s="1"/>
      <c r="CM36" s="1"/>
      <c r="CN36" s="1"/>
      <c r="CO36" s="1"/>
      <c r="CP36" s="1"/>
      <c r="CQ36" s="1"/>
      <c r="CS36" s="356"/>
      <c r="CT36" s="356"/>
      <c r="CU36" s="1"/>
      <c r="CV36" s="1"/>
      <c r="CW36" s="1"/>
      <c r="CX36" s="1"/>
      <c r="CY36" s="1"/>
      <c r="CZ36" s="1"/>
      <c r="DA36" s="1"/>
      <c r="DB36" s="1"/>
      <c r="DC36" s="1"/>
      <c r="DD36" s="1"/>
      <c r="DE36" s="1"/>
      <c r="DF36" s="1"/>
      <c r="DG36" s="1"/>
      <c r="DH36" s="1"/>
      <c r="DI36" s="1"/>
      <c r="DJ36" s="1"/>
      <c r="DK36" s="1"/>
      <c r="DL36" s="1"/>
      <c r="DM36" s="1"/>
      <c r="DN36" s="1"/>
      <c r="DO36" s="1"/>
      <c r="DQ36" s="356"/>
      <c r="DR36" s="356"/>
      <c r="DS36" s="1"/>
      <c r="DT36" s="1"/>
      <c r="DU36" s="1"/>
      <c r="DV36" s="1"/>
      <c r="DW36" s="1"/>
      <c r="DX36" s="1"/>
      <c r="DY36" s="1"/>
      <c r="DZ36" s="1"/>
      <c r="EA36" s="1"/>
      <c r="EB36" s="1"/>
      <c r="EC36" s="1"/>
      <c r="ED36" s="1"/>
      <c r="EE36" s="1"/>
      <c r="EF36" s="1"/>
      <c r="EG36" s="1"/>
      <c r="EH36" s="1"/>
      <c r="EI36" s="1"/>
      <c r="EJ36" s="1"/>
      <c r="EK36" s="1"/>
      <c r="EL36" s="1"/>
      <c r="EM36" s="1"/>
      <c r="EO36" s="356"/>
      <c r="EP36" s="356"/>
      <c r="EQ36" s="1"/>
      <c r="ER36" s="1"/>
      <c r="ES36" s="1"/>
      <c r="ET36" s="1"/>
      <c r="EU36" s="1"/>
      <c r="EV36" s="1"/>
      <c r="EW36" s="1"/>
      <c r="EX36" s="1"/>
      <c r="EY36" s="1"/>
      <c r="EZ36" s="1"/>
      <c r="FA36" s="1"/>
      <c r="FB36" s="1"/>
      <c r="FC36" s="1"/>
      <c r="FD36" s="1"/>
      <c r="FE36" s="1"/>
      <c r="FF36" s="1"/>
      <c r="FG36" s="1"/>
      <c r="FH36" s="1"/>
      <c r="FI36" s="1"/>
      <c r="FJ36" s="1"/>
      <c r="FK36" s="1"/>
    </row>
    <row r="37" spans="1:167" ht="14.5">
      <c r="A37" s="356"/>
      <c r="B37" s="356"/>
      <c r="C37" s="1"/>
      <c r="D37" s="1"/>
      <c r="E37" s="1"/>
      <c r="F37" s="1"/>
      <c r="G37" s="1"/>
      <c r="H37" s="1"/>
      <c r="I37" s="1"/>
      <c r="J37" s="1"/>
      <c r="K37" s="1"/>
      <c r="L37" s="1"/>
      <c r="M37" s="1"/>
      <c r="N37" s="1"/>
      <c r="O37" s="1"/>
      <c r="P37" s="1"/>
      <c r="Q37" s="1"/>
      <c r="R37" s="1"/>
      <c r="S37" s="1"/>
      <c r="T37" s="1"/>
      <c r="U37" s="1"/>
      <c r="V37" s="1"/>
      <c r="W37" s="1"/>
      <c r="Y37" s="356"/>
      <c r="Z37" s="356"/>
      <c r="AA37" s="1"/>
      <c r="AB37" s="1"/>
      <c r="AC37" s="1"/>
      <c r="AD37" s="1"/>
      <c r="AE37" s="1"/>
      <c r="AF37" s="1"/>
      <c r="AG37" s="1"/>
      <c r="AH37" s="1"/>
      <c r="AI37" s="1"/>
      <c r="AJ37" s="1"/>
      <c r="AK37" s="1"/>
      <c r="AL37" s="1"/>
      <c r="AM37" s="1"/>
      <c r="AN37" s="1"/>
      <c r="AO37" s="1"/>
      <c r="AP37" s="1"/>
      <c r="AQ37" s="1"/>
      <c r="AR37" s="1"/>
      <c r="AS37" s="1"/>
      <c r="AT37" s="1"/>
      <c r="AU37" s="1"/>
      <c r="AW37" s="356"/>
      <c r="AX37" s="356"/>
      <c r="AY37" s="1"/>
      <c r="AZ37" s="1"/>
      <c r="BA37" s="1"/>
      <c r="BB37" s="1"/>
      <c r="BC37" s="1"/>
      <c r="BD37" s="1"/>
      <c r="BE37" s="1"/>
      <c r="BF37" s="1"/>
      <c r="BG37" s="1"/>
      <c r="BH37" s="1"/>
      <c r="BI37" s="1"/>
      <c r="BJ37" s="1"/>
      <c r="BK37" s="1"/>
      <c r="BL37" s="1"/>
      <c r="BM37" s="1"/>
      <c r="BN37" s="1"/>
      <c r="BO37" s="1"/>
      <c r="BP37" s="1"/>
      <c r="BQ37" s="1"/>
      <c r="BR37" s="1"/>
      <c r="BS37" s="1"/>
      <c r="BU37" s="356"/>
      <c r="BV37" s="356"/>
      <c r="BW37" s="1"/>
      <c r="BX37" s="1"/>
      <c r="BY37" s="1"/>
      <c r="BZ37" s="1"/>
      <c r="CA37" s="1"/>
      <c r="CB37" s="1"/>
      <c r="CC37" s="1"/>
      <c r="CD37" s="1"/>
      <c r="CE37" s="1"/>
      <c r="CF37" s="1"/>
      <c r="CG37" s="1"/>
      <c r="CH37" s="1"/>
      <c r="CI37" s="1"/>
      <c r="CJ37" s="1"/>
      <c r="CK37" s="1"/>
      <c r="CL37" s="1"/>
      <c r="CM37" s="1"/>
      <c r="CN37" s="1"/>
      <c r="CO37" s="1"/>
      <c r="CP37" s="1"/>
      <c r="CQ37" s="1"/>
      <c r="CS37" s="356"/>
      <c r="CT37" s="356"/>
      <c r="CU37" s="1"/>
      <c r="CV37" s="1"/>
      <c r="CW37" s="1"/>
      <c r="CX37" s="1"/>
      <c r="CY37" s="1"/>
      <c r="CZ37" s="1"/>
      <c r="DA37" s="1"/>
      <c r="DB37" s="1"/>
      <c r="DC37" s="1"/>
      <c r="DD37" s="1"/>
      <c r="DE37" s="1"/>
      <c r="DF37" s="1"/>
      <c r="DG37" s="1"/>
      <c r="DH37" s="1"/>
      <c r="DI37" s="1"/>
      <c r="DJ37" s="1"/>
      <c r="DK37" s="1"/>
      <c r="DL37" s="1"/>
      <c r="DM37" s="1"/>
      <c r="DN37" s="1"/>
      <c r="DO37" s="1"/>
      <c r="DQ37" s="356"/>
      <c r="DR37" s="356"/>
      <c r="DS37" s="1"/>
      <c r="DT37" s="1"/>
      <c r="DU37" s="1"/>
      <c r="DV37" s="1"/>
      <c r="DW37" s="1"/>
      <c r="DX37" s="1"/>
      <c r="DY37" s="1"/>
      <c r="DZ37" s="1"/>
      <c r="EA37" s="1"/>
      <c r="EB37" s="1"/>
      <c r="EC37" s="1"/>
      <c r="ED37" s="1"/>
      <c r="EE37" s="1"/>
      <c r="EF37" s="1"/>
      <c r="EG37" s="1"/>
      <c r="EH37" s="1"/>
      <c r="EI37" s="1"/>
      <c r="EJ37" s="1"/>
      <c r="EK37" s="1"/>
      <c r="EL37" s="1"/>
      <c r="EM37" s="1"/>
      <c r="EO37" s="356"/>
      <c r="EP37" s="356"/>
      <c r="EQ37" s="1"/>
      <c r="ER37" s="1"/>
      <c r="ES37" s="1"/>
      <c r="ET37" s="1"/>
      <c r="EU37" s="1"/>
      <c r="EV37" s="1"/>
      <c r="EW37" s="1"/>
      <c r="EX37" s="1"/>
      <c r="EY37" s="1"/>
      <c r="EZ37" s="1"/>
      <c r="FA37" s="1"/>
      <c r="FB37" s="1"/>
      <c r="FC37" s="1"/>
      <c r="FD37" s="1"/>
      <c r="FE37" s="1"/>
      <c r="FF37" s="1"/>
      <c r="FG37" s="1"/>
      <c r="FH37" s="1"/>
      <c r="FI37" s="1"/>
      <c r="FJ37" s="1"/>
      <c r="FK37" s="1"/>
    </row>
    <row r="38" spans="1:167" ht="14.5">
      <c r="A38" s="356"/>
      <c r="B38" s="356"/>
      <c r="C38" s="1"/>
      <c r="D38" s="1"/>
      <c r="E38" s="1"/>
      <c r="F38" s="1"/>
      <c r="G38" s="1"/>
      <c r="H38" s="1"/>
      <c r="I38" s="1"/>
      <c r="J38" s="1"/>
      <c r="K38" s="1"/>
      <c r="L38" s="1"/>
      <c r="M38" s="1"/>
      <c r="N38" s="1"/>
      <c r="O38" s="1"/>
      <c r="P38" s="1"/>
      <c r="Q38" s="1"/>
      <c r="R38" s="1"/>
      <c r="S38" s="1"/>
      <c r="T38" s="1"/>
      <c r="U38" s="1"/>
      <c r="V38" s="1"/>
      <c r="W38" s="1"/>
      <c r="Y38" s="356"/>
      <c r="Z38" s="356"/>
      <c r="AA38" s="1"/>
      <c r="AB38" s="1"/>
      <c r="AC38" s="1"/>
      <c r="AD38" s="1"/>
      <c r="AE38" s="1"/>
      <c r="AF38" s="1"/>
      <c r="AG38" s="1"/>
      <c r="AH38" s="1"/>
      <c r="AI38" s="1"/>
      <c r="AJ38" s="1"/>
      <c r="AK38" s="1"/>
      <c r="AL38" s="1"/>
      <c r="AM38" s="1"/>
      <c r="AN38" s="1"/>
      <c r="AO38" s="1"/>
      <c r="AP38" s="1"/>
      <c r="AQ38" s="1"/>
      <c r="AR38" s="1"/>
      <c r="AS38" s="1"/>
      <c r="AT38" s="1"/>
      <c r="AU38" s="1"/>
      <c r="AW38" s="356"/>
      <c r="AX38" s="356"/>
      <c r="AY38" s="1"/>
      <c r="AZ38" s="1"/>
      <c r="BA38" s="1"/>
      <c r="BB38" s="1"/>
      <c r="BC38" s="1"/>
      <c r="BD38" s="1"/>
      <c r="BE38" s="1"/>
      <c r="BF38" s="1"/>
      <c r="BG38" s="1"/>
      <c r="BH38" s="1"/>
      <c r="BI38" s="1"/>
      <c r="BJ38" s="1"/>
      <c r="BK38" s="1"/>
      <c r="BL38" s="1"/>
      <c r="BM38" s="1"/>
      <c r="BN38" s="1"/>
      <c r="BO38" s="1"/>
      <c r="BP38" s="1"/>
      <c r="BQ38" s="1"/>
      <c r="BR38" s="1"/>
      <c r="BS38" s="1"/>
      <c r="BU38" s="356"/>
      <c r="BV38" s="356"/>
      <c r="BW38" s="1"/>
      <c r="BX38" s="1"/>
      <c r="BY38" s="1"/>
      <c r="BZ38" s="1"/>
      <c r="CA38" s="1"/>
      <c r="CB38" s="1"/>
      <c r="CC38" s="1"/>
      <c r="CD38" s="1"/>
      <c r="CE38" s="1"/>
      <c r="CF38" s="1"/>
      <c r="CG38" s="1"/>
      <c r="CH38" s="1"/>
      <c r="CI38" s="1"/>
      <c r="CJ38" s="1"/>
      <c r="CK38" s="1"/>
      <c r="CL38" s="1"/>
      <c r="CM38" s="1"/>
      <c r="CN38" s="1"/>
      <c r="CO38" s="1"/>
      <c r="CP38" s="1"/>
      <c r="CQ38" s="1"/>
      <c r="CS38" s="356"/>
      <c r="CT38" s="356"/>
      <c r="CU38" s="1"/>
      <c r="CV38" s="1"/>
      <c r="CW38" s="1"/>
      <c r="CX38" s="1"/>
      <c r="CY38" s="1"/>
      <c r="CZ38" s="1"/>
      <c r="DA38" s="1"/>
      <c r="DB38" s="1"/>
      <c r="DC38" s="1"/>
      <c r="DD38" s="1"/>
      <c r="DE38" s="1"/>
      <c r="DF38" s="1"/>
      <c r="DG38" s="1"/>
      <c r="DH38" s="1"/>
      <c r="DI38" s="1"/>
      <c r="DJ38" s="1"/>
      <c r="DK38" s="1"/>
      <c r="DL38" s="1"/>
      <c r="DM38" s="1"/>
      <c r="DN38" s="1"/>
      <c r="DO38" s="1"/>
      <c r="DQ38" s="356"/>
      <c r="DR38" s="356"/>
      <c r="DS38" s="1"/>
      <c r="DT38" s="1"/>
      <c r="DU38" s="1"/>
      <c r="DV38" s="1"/>
      <c r="DW38" s="1"/>
      <c r="DX38" s="1"/>
      <c r="DY38" s="1"/>
      <c r="DZ38" s="1"/>
      <c r="EA38" s="1"/>
      <c r="EB38" s="1"/>
      <c r="EC38" s="1"/>
      <c r="ED38" s="1"/>
      <c r="EE38" s="1"/>
      <c r="EF38" s="1"/>
      <c r="EG38" s="1"/>
      <c r="EH38" s="1"/>
      <c r="EI38" s="1"/>
      <c r="EJ38" s="1"/>
      <c r="EK38" s="1"/>
      <c r="EL38" s="1"/>
      <c r="EM38" s="1"/>
      <c r="EO38" s="356"/>
      <c r="EP38" s="356"/>
      <c r="EQ38" s="1"/>
      <c r="ER38" s="1"/>
      <c r="ES38" s="1"/>
      <c r="ET38" s="1"/>
      <c r="EU38" s="1"/>
      <c r="EV38" s="1"/>
      <c r="EW38" s="1"/>
      <c r="EX38" s="1"/>
      <c r="EY38" s="1"/>
      <c r="EZ38" s="1"/>
      <c r="FA38" s="1"/>
      <c r="FB38" s="1"/>
      <c r="FC38" s="1"/>
      <c r="FD38" s="1"/>
      <c r="FE38" s="1"/>
      <c r="FF38" s="1"/>
      <c r="FG38" s="1"/>
      <c r="FH38" s="1"/>
      <c r="FI38" s="1"/>
      <c r="FJ38" s="1"/>
      <c r="FK38" s="1"/>
    </row>
    <row r="39" spans="1:167" ht="14.5">
      <c r="A39" s="356"/>
      <c r="B39" s="356"/>
      <c r="C39" s="1"/>
      <c r="D39" s="1"/>
      <c r="E39" s="1"/>
      <c r="F39" s="1"/>
      <c r="G39" s="1"/>
      <c r="H39" s="1"/>
      <c r="I39" s="1"/>
      <c r="J39" s="1"/>
      <c r="K39" s="1"/>
      <c r="L39" s="1"/>
      <c r="M39" s="1"/>
      <c r="N39" s="1"/>
      <c r="O39" s="1"/>
      <c r="P39" s="1"/>
      <c r="Q39" s="1"/>
      <c r="R39" s="1"/>
      <c r="S39" s="1"/>
      <c r="T39" s="1"/>
      <c r="U39" s="1"/>
      <c r="V39" s="1"/>
      <c r="W39" s="1"/>
      <c r="Y39" s="356"/>
      <c r="Z39" s="356"/>
      <c r="AA39" s="1"/>
      <c r="AB39" s="1"/>
      <c r="AC39" s="1"/>
      <c r="AD39" s="1"/>
      <c r="AE39" s="1"/>
      <c r="AF39" s="1"/>
      <c r="AG39" s="1"/>
      <c r="AH39" s="1"/>
      <c r="AI39" s="1"/>
      <c r="AJ39" s="1"/>
      <c r="AK39" s="1"/>
      <c r="AL39" s="1"/>
      <c r="AM39" s="1"/>
      <c r="AN39" s="1"/>
      <c r="AO39" s="1"/>
      <c r="AP39" s="1"/>
      <c r="AQ39" s="1"/>
      <c r="AR39" s="1"/>
      <c r="AS39" s="1"/>
      <c r="AT39" s="1"/>
      <c r="AU39" s="1"/>
      <c r="AW39" s="356"/>
      <c r="AX39" s="356"/>
      <c r="AY39" s="1"/>
      <c r="AZ39" s="1"/>
      <c r="BA39" s="1"/>
      <c r="BB39" s="1"/>
      <c r="BC39" s="1"/>
      <c r="BD39" s="1"/>
      <c r="BE39" s="1"/>
      <c r="BF39" s="1"/>
      <c r="BG39" s="1"/>
      <c r="BH39" s="1"/>
      <c r="BI39" s="1"/>
      <c r="BJ39" s="1"/>
      <c r="BK39" s="1"/>
      <c r="BL39" s="1"/>
      <c r="BM39" s="1"/>
      <c r="BN39" s="1"/>
      <c r="BO39" s="1"/>
      <c r="BP39" s="1"/>
      <c r="BQ39" s="1"/>
      <c r="BR39" s="1"/>
      <c r="BS39" s="1"/>
      <c r="BU39" s="356"/>
      <c r="BV39" s="356"/>
      <c r="BW39" s="1"/>
      <c r="BX39" s="1"/>
      <c r="BY39" s="1"/>
      <c r="BZ39" s="1"/>
      <c r="CA39" s="1"/>
      <c r="CB39" s="1"/>
      <c r="CC39" s="1"/>
      <c r="CD39" s="1"/>
      <c r="CE39" s="1"/>
      <c r="CF39" s="1"/>
      <c r="CG39" s="1"/>
      <c r="CH39" s="1"/>
      <c r="CI39" s="1"/>
      <c r="CJ39" s="1"/>
      <c r="CK39" s="1"/>
      <c r="CL39" s="1"/>
      <c r="CM39" s="1"/>
      <c r="CN39" s="1"/>
      <c r="CO39" s="1"/>
      <c r="CP39" s="1"/>
      <c r="CQ39" s="1"/>
      <c r="CS39" s="356"/>
      <c r="CT39" s="356"/>
      <c r="CU39" s="1"/>
      <c r="CV39" s="1"/>
      <c r="CW39" s="1"/>
      <c r="CX39" s="1"/>
      <c r="CY39" s="1"/>
      <c r="CZ39" s="1"/>
      <c r="DA39" s="1"/>
      <c r="DB39" s="1"/>
      <c r="DC39" s="1"/>
      <c r="DD39" s="1"/>
      <c r="DE39" s="1"/>
      <c r="DF39" s="1"/>
      <c r="DG39" s="1"/>
      <c r="DH39" s="1"/>
      <c r="DI39" s="1"/>
      <c r="DJ39" s="1"/>
      <c r="DK39" s="1"/>
      <c r="DL39" s="1"/>
      <c r="DM39" s="1"/>
      <c r="DN39" s="1"/>
      <c r="DO39" s="1"/>
      <c r="DQ39" s="356"/>
      <c r="DR39" s="356"/>
      <c r="DS39" s="1"/>
      <c r="DT39" s="1"/>
      <c r="DU39" s="1"/>
      <c r="DV39" s="1"/>
      <c r="DW39" s="1"/>
      <c r="DX39" s="1"/>
      <c r="DY39" s="1"/>
      <c r="DZ39" s="1"/>
      <c r="EA39" s="1"/>
      <c r="EB39" s="1"/>
      <c r="EC39" s="1"/>
      <c r="ED39" s="1"/>
      <c r="EE39" s="1"/>
      <c r="EF39" s="1"/>
      <c r="EG39" s="1"/>
      <c r="EH39" s="1"/>
      <c r="EI39" s="1"/>
      <c r="EJ39" s="1"/>
      <c r="EK39" s="1"/>
      <c r="EL39" s="1"/>
      <c r="EM39" s="1"/>
      <c r="EO39" s="356"/>
      <c r="EP39" s="356"/>
      <c r="EQ39" s="1"/>
      <c r="ER39" s="1"/>
      <c r="ES39" s="1"/>
      <c r="ET39" s="1"/>
      <c r="EU39" s="1"/>
      <c r="EV39" s="1"/>
      <c r="EW39" s="1"/>
      <c r="EX39" s="1"/>
      <c r="EY39" s="1"/>
      <c r="EZ39" s="1"/>
      <c r="FA39" s="1"/>
      <c r="FB39" s="1"/>
      <c r="FC39" s="1"/>
      <c r="FD39" s="1"/>
      <c r="FE39" s="1"/>
      <c r="FF39" s="1"/>
      <c r="FG39" s="1"/>
      <c r="FH39" s="1"/>
      <c r="FI39" s="1"/>
      <c r="FJ39" s="1"/>
      <c r="FK39" s="1"/>
    </row>
    <row r="40" spans="1:167" ht="14.5">
      <c r="A40" s="356"/>
      <c r="B40" s="356"/>
      <c r="C40" s="1"/>
      <c r="D40" s="1"/>
      <c r="E40" s="1"/>
      <c r="F40" s="1"/>
      <c r="G40" s="1"/>
      <c r="H40" s="1"/>
      <c r="I40" s="1"/>
      <c r="J40" s="1"/>
      <c r="K40" s="1"/>
      <c r="L40" s="1"/>
      <c r="M40" s="1"/>
      <c r="N40" s="1"/>
      <c r="O40" s="1"/>
      <c r="P40" s="1"/>
      <c r="Q40" s="1"/>
      <c r="R40" s="1"/>
      <c r="S40" s="1"/>
      <c r="T40" s="1"/>
      <c r="U40" s="1"/>
      <c r="V40" s="1"/>
      <c r="W40" s="1"/>
      <c r="Y40" s="356"/>
      <c r="Z40" s="356"/>
      <c r="AA40" s="1"/>
      <c r="AB40" s="1"/>
      <c r="AC40" s="1"/>
      <c r="AD40" s="1"/>
      <c r="AE40" s="1"/>
      <c r="AF40" s="1"/>
      <c r="AG40" s="1"/>
      <c r="AH40" s="1"/>
      <c r="AI40" s="1"/>
      <c r="AJ40" s="1"/>
      <c r="AK40" s="1"/>
      <c r="AL40" s="1"/>
      <c r="AM40" s="1"/>
      <c r="AN40" s="1"/>
      <c r="AO40" s="1"/>
      <c r="AP40" s="1"/>
      <c r="AQ40" s="1"/>
      <c r="AR40" s="1"/>
      <c r="AS40" s="1"/>
      <c r="AT40" s="1"/>
      <c r="AU40" s="1"/>
      <c r="AW40" s="356"/>
      <c r="AX40" s="356"/>
      <c r="AY40" s="1"/>
      <c r="AZ40" s="1"/>
      <c r="BA40" s="1"/>
      <c r="BB40" s="1"/>
      <c r="BC40" s="1"/>
      <c r="BD40" s="1"/>
      <c r="BE40" s="1"/>
      <c r="BF40" s="1"/>
      <c r="BG40" s="1"/>
      <c r="BH40" s="1"/>
      <c r="BI40" s="1"/>
      <c r="BJ40" s="1"/>
      <c r="BK40" s="1"/>
      <c r="BL40" s="1"/>
      <c r="BM40" s="1"/>
      <c r="BN40" s="1"/>
      <c r="BO40" s="1"/>
      <c r="BP40" s="1"/>
      <c r="BQ40" s="1"/>
      <c r="BR40" s="1"/>
      <c r="BS40" s="1"/>
      <c r="BU40" s="356"/>
      <c r="BV40" s="356"/>
      <c r="BW40" s="1"/>
      <c r="BX40" s="1"/>
      <c r="BY40" s="1"/>
      <c r="BZ40" s="1"/>
      <c r="CA40" s="1"/>
      <c r="CB40" s="1"/>
      <c r="CC40" s="1"/>
      <c r="CD40" s="1"/>
      <c r="CE40" s="1"/>
      <c r="CF40" s="1"/>
      <c r="CG40" s="1"/>
      <c r="CH40" s="1"/>
      <c r="CI40" s="1"/>
      <c r="CJ40" s="1"/>
      <c r="CK40" s="1"/>
      <c r="CL40" s="1"/>
      <c r="CM40" s="1"/>
      <c r="CN40" s="1"/>
      <c r="CO40" s="1"/>
      <c r="CP40" s="1"/>
      <c r="CQ40" s="1"/>
      <c r="CS40" s="356"/>
      <c r="CT40" s="356"/>
      <c r="CU40" s="1"/>
      <c r="CV40" s="1"/>
      <c r="CW40" s="1"/>
      <c r="CX40" s="1"/>
      <c r="CY40" s="1"/>
      <c r="CZ40" s="1"/>
      <c r="DA40" s="1"/>
      <c r="DB40" s="1"/>
      <c r="DC40" s="1"/>
      <c r="DD40" s="1"/>
      <c r="DE40" s="1"/>
      <c r="DF40" s="1"/>
      <c r="DG40" s="1"/>
      <c r="DH40" s="1"/>
      <c r="DI40" s="1"/>
      <c r="DJ40" s="1"/>
      <c r="DK40" s="1"/>
      <c r="DL40" s="1"/>
      <c r="DM40" s="1"/>
      <c r="DN40" s="1"/>
      <c r="DO40" s="1"/>
      <c r="DQ40" s="356"/>
      <c r="DR40" s="356"/>
      <c r="DS40" s="1"/>
      <c r="DT40" s="1"/>
      <c r="DU40" s="1"/>
      <c r="DV40" s="1"/>
      <c r="DW40" s="1"/>
      <c r="DX40" s="1"/>
      <c r="DY40" s="1"/>
      <c r="DZ40" s="1"/>
      <c r="EA40" s="1"/>
      <c r="EB40" s="1"/>
      <c r="EC40" s="1"/>
      <c r="ED40" s="1"/>
      <c r="EE40" s="1"/>
      <c r="EF40" s="1"/>
      <c r="EG40" s="1"/>
      <c r="EH40" s="1"/>
      <c r="EI40" s="1"/>
      <c r="EJ40" s="1"/>
      <c r="EK40" s="1"/>
      <c r="EL40" s="1"/>
      <c r="EM40" s="1"/>
      <c r="EO40" s="356"/>
      <c r="EP40" s="356"/>
      <c r="EQ40" s="1"/>
      <c r="ER40" s="1"/>
      <c r="ES40" s="1"/>
      <c r="ET40" s="1"/>
      <c r="EU40" s="1"/>
      <c r="EV40" s="1"/>
      <c r="EW40" s="1"/>
      <c r="EX40" s="1"/>
      <c r="EY40" s="1"/>
      <c r="EZ40" s="1"/>
      <c r="FA40" s="1"/>
      <c r="FB40" s="1"/>
      <c r="FC40" s="1"/>
      <c r="FD40" s="1"/>
      <c r="FE40" s="1"/>
      <c r="FF40" s="1"/>
      <c r="FG40" s="1"/>
      <c r="FH40" s="1"/>
      <c r="FI40" s="1"/>
      <c r="FJ40" s="1"/>
      <c r="FK40" s="1"/>
    </row>
    <row r="41" spans="1:167" ht="14.5">
      <c r="A41" s="356"/>
      <c r="B41" s="356"/>
      <c r="C41" s="1"/>
      <c r="D41" s="1"/>
      <c r="E41" s="1"/>
      <c r="F41" s="1"/>
      <c r="G41" s="1"/>
      <c r="H41" s="1"/>
      <c r="I41" s="1"/>
      <c r="J41" s="1"/>
      <c r="K41" s="1"/>
      <c r="L41" s="1"/>
      <c r="M41" s="1"/>
      <c r="N41" s="1"/>
      <c r="O41" s="1"/>
      <c r="P41" s="1"/>
      <c r="Q41" s="1"/>
      <c r="R41" s="1"/>
      <c r="S41" s="1"/>
      <c r="T41" s="1"/>
      <c r="U41" s="1"/>
      <c r="V41" s="1"/>
      <c r="W41" s="1"/>
      <c r="Y41" s="356"/>
      <c r="Z41" s="356"/>
      <c r="AA41" s="1"/>
      <c r="AB41" s="1"/>
      <c r="AC41" s="1"/>
      <c r="AD41" s="1"/>
      <c r="AE41" s="1"/>
      <c r="AF41" s="1"/>
      <c r="AG41" s="1"/>
      <c r="AH41" s="1"/>
      <c r="AI41" s="1"/>
      <c r="AJ41" s="1"/>
      <c r="AK41" s="1"/>
      <c r="AL41" s="1"/>
      <c r="AM41" s="1"/>
      <c r="AN41" s="1"/>
      <c r="AO41" s="1"/>
      <c r="AP41" s="1"/>
      <c r="AQ41" s="1"/>
      <c r="AR41" s="1"/>
      <c r="AS41" s="1"/>
      <c r="AT41" s="1"/>
      <c r="AU41" s="1"/>
      <c r="AW41" s="356"/>
      <c r="AX41" s="356"/>
      <c r="AY41" s="1"/>
      <c r="AZ41" s="1"/>
      <c r="BA41" s="1"/>
      <c r="BB41" s="1"/>
      <c r="BC41" s="1"/>
      <c r="BD41" s="1"/>
      <c r="BE41" s="1"/>
      <c r="BF41" s="1"/>
      <c r="BG41" s="1"/>
      <c r="BH41" s="1"/>
      <c r="BI41" s="1"/>
      <c r="BJ41" s="1"/>
      <c r="BK41" s="1"/>
      <c r="BL41" s="1"/>
      <c r="BM41" s="1"/>
      <c r="BN41" s="1"/>
      <c r="BO41" s="1"/>
      <c r="BP41" s="1"/>
      <c r="BQ41" s="1"/>
      <c r="BR41" s="1"/>
      <c r="BS41" s="1"/>
      <c r="BU41" s="356"/>
      <c r="BV41" s="356"/>
      <c r="BW41" s="1"/>
      <c r="BX41" s="1"/>
      <c r="BY41" s="1"/>
      <c r="BZ41" s="1"/>
      <c r="CA41" s="1"/>
      <c r="CB41" s="1"/>
      <c r="CC41" s="1"/>
      <c r="CD41" s="1"/>
      <c r="CE41" s="1"/>
      <c r="CF41" s="1"/>
      <c r="CG41" s="1"/>
      <c r="CH41" s="1"/>
      <c r="CI41" s="1"/>
      <c r="CJ41" s="1"/>
      <c r="CK41" s="1"/>
      <c r="CL41" s="1"/>
      <c r="CM41" s="1"/>
      <c r="CN41" s="1"/>
      <c r="CO41" s="1"/>
      <c r="CP41" s="1"/>
      <c r="CQ41" s="1"/>
      <c r="CS41" s="356"/>
      <c r="CT41" s="356"/>
      <c r="CU41" s="1"/>
      <c r="CV41" s="1"/>
      <c r="CW41" s="1"/>
      <c r="CX41" s="1"/>
      <c r="CY41" s="1"/>
      <c r="CZ41" s="1"/>
      <c r="DA41" s="1"/>
      <c r="DB41" s="1"/>
      <c r="DC41" s="1"/>
      <c r="DD41" s="1"/>
      <c r="DE41" s="1"/>
      <c r="DF41" s="1"/>
      <c r="DG41" s="1"/>
      <c r="DH41" s="1"/>
      <c r="DI41" s="1"/>
      <c r="DJ41" s="1"/>
      <c r="DK41" s="1"/>
      <c r="DL41" s="1"/>
      <c r="DM41" s="1"/>
      <c r="DN41" s="1"/>
      <c r="DO41" s="1"/>
      <c r="DQ41" s="356"/>
      <c r="DR41" s="356"/>
      <c r="DS41" s="1"/>
      <c r="DT41" s="1"/>
      <c r="DU41" s="1"/>
      <c r="DV41" s="1"/>
      <c r="DW41" s="1"/>
      <c r="DX41" s="1"/>
      <c r="DY41" s="1"/>
      <c r="DZ41" s="1"/>
      <c r="EA41" s="1"/>
      <c r="EB41" s="1"/>
      <c r="EC41" s="1"/>
      <c r="ED41" s="1"/>
      <c r="EE41" s="1"/>
      <c r="EF41" s="1"/>
      <c r="EG41" s="1"/>
      <c r="EH41" s="1"/>
      <c r="EI41" s="1"/>
      <c r="EJ41" s="1"/>
      <c r="EK41" s="1"/>
      <c r="EL41" s="1"/>
      <c r="EM41" s="1"/>
      <c r="EO41" s="356"/>
      <c r="EP41" s="356"/>
      <c r="EQ41" s="1"/>
      <c r="ER41" s="1"/>
      <c r="ES41" s="1"/>
      <c r="ET41" s="1"/>
      <c r="EU41" s="1"/>
      <c r="EV41" s="1"/>
      <c r="EW41" s="1"/>
      <c r="EX41" s="1"/>
      <c r="EY41" s="1"/>
      <c r="EZ41" s="1"/>
      <c r="FA41" s="1"/>
      <c r="FB41" s="1"/>
      <c r="FC41" s="1"/>
      <c r="FD41" s="1"/>
      <c r="FE41" s="1"/>
      <c r="FF41" s="1"/>
      <c r="FG41" s="1"/>
      <c r="FH41" s="1"/>
      <c r="FI41" s="1"/>
      <c r="FJ41" s="1"/>
      <c r="FK41" s="1"/>
    </row>
    <row r="42" spans="1:167" ht="14.5">
      <c r="A42" s="356"/>
      <c r="B42" s="356"/>
      <c r="C42" s="1"/>
      <c r="D42" s="1"/>
      <c r="E42" s="1"/>
      <c r="F42" s="1"/>
      <c r="G42" s="1"/>
      <c r="H42" s="1"/>
      <c r="I42" s="1"/>
      <c r="J42" s="1"/>
      <c r="K42" s="1"/>
      <c r="L42" s="1"/>
      <c r="M42" s="1"/>
      <c r="N42" s="1"/>
      <c r="O42" s="1"/>
      <c r="P42" s="1"/>
      <c r="Q42" s="1"/>
      <c r="R42" s="1"/>
      <c r="S42" s="1"/>
      <c r="T42" s="1"/>
      <c r="U42" s="1"/>
      <c r="V42" s="1"/>
      <c r="W42" s="1"/>
      <c r="Y42" s="356"/>
      <c r="Z42" s="356"/>
      <c r="AA42" s="1"/>
      <c r="AB42" s="1"/>
      <c r="AC42" s="1"/>
      <c r="AD42" s="1"/>
      <c r="AE42" s="1"/>
      <c r="AF42" s="1"/>
      <c r="AG42" s="1"/>
      <c r="AH42" s="1"/>
      <c r="AI42" s="1"/>
      <c r="AJ42" s="1"/>
      <c r="AK42" s="1"/>
      <c r="AL42" s="1"/>
      <c r="AM42" s="1"/>
      <c r="AN42" s="1"/>
      <c r="AO42" s="1"/>
      <c r="AP42" s="1"/>
      <c r="AQ42" s="1"/>
      <c r="AR42" s="1"/>
      <c r="AS42" s="1"/>
      <c r="AT42" s="1"/>
      <c r="AU42" s="1"/>
      <c r="AW42" s="356"/>
      <c r="AX42" s="356"/>
      <c r="AY42" s="1"/>
      <c r="AZ42" s="1"/>
      <c r="BA42" s="1"/>
      <c r="BB42" s="1"/>
      <c r="BC42" s="1"/>
      <c r="BD42" s="1"/>
      <c r="BE42" s="1"/>
      <c r="BF42" s="1"/>
      <c r="BG42" s="1"/>
      <c r="BH42" s="1"/>
      <c r="BI42" s="1"/>
      <c r="BJ42" s="1"/>
      <c r="BK42" s="1"/>
      <c r="BL42" s="1"/>
      <c r="BM42" s="1"/>
      <c r="BN42" s="1"/>
      <c r="BO42" s="1"/>
      <c r="BP42" s="1"/>
      <c r="BQ42" s="1"/>
      <c r="BR42" s="1"/>
      <c r="BS42" s="1"/>
      <c r="BU42" s="356"/>
      <c r="BV42" s="356"/>
      <c r="BW42" s="1"/>
      <c r="BX42" s="1"/>
      <c r="BY42" s="1"/>
      <c r="BZ42" s="1"/>
      <c r="CA42" s="1"/>
      <c r="CB42" s="1"/>
      <c r="CC42" s="1"/>
      <c r="CD42" s="1"/>
      <c r="CE42" s="1"/>
      <c r="CF42" s="1"/>
      <c r="CG42" s="1"/>
      <c r="CH42" s="1"/>
      <c r="CI42" s="1"/>
      <c r="CJ42" s="1"/>
      <c r="CK42" s="1"/>
      <c r="CL42" s="1"/>
      <c r="CM42" s="1"/>
      <c r="CN42" s="1"/>
      <c r="CO42" s="1"/>
      <c r="CP42" s="1"/>
      <c r="CQ42" s="1"/>
      <c r="CS42" s="356"/>
      <c r="CT42" s="356"/>
      <c r="CU42" s="1"/>
      <c r="CV42" s="1"/>
      <c r="CW42" s="1"/>
      <c r="CX42" s="1"/>
      <c r="CY42" s="1"/>
      <c r="CZ42" s="1"/>
      <c r="DA42" s="1"/>
      <c r="DB42" s="1"/>
      <c r="DC42" s="1"/>
      <c r="DD42" s="1"/>
      <c r="DE42" s="1"/>
      <c r="DF42" s="1"/>
      <c r="DG42" s="1"/>
      <c r="DH42" s="1"/>
      <c r="DI42" s="1"/>
      <c r="DJ42" s="1"/>
      <c r="DK42" s="1"/>
      <c r="DL42" s="1"/>
      <c r="DM42" s="1"/>
      <c r="DN42" s="1"/>
      <c r="DO42" s="1"/>
      <c r="DQ42" s="356"/>
      <c r="DR42" s="356"/>
      <c r="DS42" s="1"/>
      <c r="DT42" s="1"/>
      <c r="DU42" s="1"/>
      <c r="DV42" s="1"/>
      <c r="DW42" s="1"/>
      <c r="DX42" s="1"/>
      <c r="DY42" s="1"/>
      <c r="DZ42" s="1"/>
      <c r="EA42" s="1"/>
      <c r="EB42" s="1"/>
      <c r="EC42" s="1"/>
      <c r="ED42" s="1"/>
      <c r="EE42" s="1"/>
      <c r="EF42" s="1"/>
      <c r="EG42" s="1"/>
      <c r="EH42" s="1"/>
      <c r="EI42" s="1"/>
      <c r="EJ42" s="1"/>
      <c r="EK42" s="1"/>
      <c r="EL42" s="1"/>
      <c r="EM42" s="1"/>
      <c r="EO42" s="356"/>
      <c r="EP42" s="356"/>
      <c r="EQ42" s="1"/>
      <c r="ER42" s="1"/>
      <c r="ES42" s="1"/>
      <c r="ET42" s="1"/>
      <c r="EU42" s="1"/>
      <c r="EV42" s="1"/>
      <c r="EW42" s="1"/>
      <c r="EX42" s="1"/>
      <c r="EY42" s="1"/>
      <c r="EZ42" s="1"/>
      <c r="FA42" s="1"/>
      <c r="FB42" s="1"/>
      <c r="FC42" s="1"/>
      <c r="FD42" s="1"/>
      <c r="FE42" s="1"/>
      <c r="FF42" s="1"/>
      <c r="FG42" s="1"/>
      <c r="FH42" s="1"/>
      <c r="FI42" s="1"/>
      <c r="FJ42" s="1"/>
      <c r="FK42" s="1"/>
    </row>
    <row r="43" spans="1:167" ht="14.5">
      <c r="A43" s="356"/>
      <c r="B43" s="356"/>
      <c r="C43" s="1"/>
      <c r="D43" s="1"/>
      <c r="E43" s="1"/>
      <c r="F43" s="1"/>
      <c r="G43" s="1"/>
      <c r="H43" s="1"/>
      <c r="I43" s="1"/>
      <c r="J43" s="1"/>
      <c r="K43" s="1"/>
      <c r="L43" s="1"/>
      <c r="M43" s="1"/>
      <c r="N43" s="1"/>
      <c r="O43" s="1"/>
      <c r="P43" s="1"/>
      <c r="Q43" s="1"/>
      <c r="R43" s="1"/>
      <c r="S43" s="1"/>
      <c r="T43" s="1"/>
      <c r="U43" s="1"/>
      <c r="V43" s="1"/>
      <c r="W43" s="1"/>
      <c r="Y43" s="356"/>
      <c r="Z43" s="356"/>
      <c r="AA43" s="1"/>
      <c r="AB43" s="1"/>
      <c r="AC43" s="1"/>
      <c r="AD43" s="1"/>
      <c r="AE43" s="1"/>
      <c r="AF43" s="1"/>
      <c r="AG43" s="1"/>
      <c r="AH43" s="1"/>
      <c r="AI43" s="1"/>
      <c r="AJ43" s="1"/>
      <c r="AK43" s="1"/>
      <c r="AL43" s="1"/>
      <c r="AM43" s="1"/>
      <c r="AN43" s="1"/>
      <c r="AO43" s="1"/>
      <c r="AP43" s="1"/>
      <c r="AQ43" s="1"/>
      <c r="AR43" s="1"/>
      <c r="AS43" s="1"/>
      <c r="AT43" s="1"/>
      <c r="AU43" s="1"/>
      <c r="AW43" s="356"/>
      <c r="AX43" s="356"/>
      <c r="AY43" s="1"/>
      <c r="AZ43" s="1"/>
      <c r="BA43" s="1"/>
      <c r="BB43" s="1"/>
      <c r="BC43" s="1"/>
      <c r="BD43" s="1"/>
      <c r="BE43" s="1"/>
      <c r="BF43" s="1"/>
      <c r="BG43" s="1"/>
      <c r="BH43" s="1"/>
      <c r="BI43" s="1"/>
      <c r="BJ43" s="1"/>
      <c r="BK43" s="1"/>
      <c r="BL43" s="1"/>
      <c r="BM43" s="1"/>
      <c r="BN43" s="1"/>
      <c r="BO43" s="1"/>
      <c r="BP43" s="1"/>
      <c r="BQ43" s="1"/>
      <c r="BR43" s="1"/>
      <c r="BS43" s="1"/>
      <c r="BU43" s="356"/>
      <c r="BV43" s="356"/>
      <c r="BW43" s="1"/>
      <c r="BX43" s="1"/>
      <c r="BY43" s="1"/>
      <c r="BZ43" s="1"/>
      <c r="CA43" s="1"/>
      <c r="CB43" s="1"/>
      <c r="CC43" s="1"/>
      <c r="CD43" s="1"/>
      <c r="CE43" s="1"/>
      <c r="CF43" s="1"/>
      <c r="CG43" s="1"/>
      <c r="CH43" s="1"/>
      <c r="CI43" s="1"/>
      <c r="CJ43" s="1"/>
      <c r="CK43" s="1"/>
      <c r="CL43" s="1"/>
      <c r="CM43" s="1"/>
      <c r="CN43" s="1"/>
      <c r="CO43" s="1"/>
      <c r="CP43" s="1"/>
      <c r="CQ43" s="1"/>
      <c r="CS43" s="356"/>
      <c r="CT43" s="356"/>
      <c r="CU43" s="1"/>
      <c r="CV43" s="1"/>
      <c r="CW43" s="1"/>
      <c r="CX43" s="1"/>
      <c r="CY43" s="1"/>
      <c r="CZ43" s="1"/>
      <c r="DA43" s="1"/>
      <c r="DB43" s="1"/>
      <c r="DC43" s="1"/>
      <c r="DD43" s="1"/>
      <c r="DE43" s="1"/>
      <c r="DF43" s="1"/>
      <c r="DG43" s="1"/>
      <c r="DH43" s="1"/>
      <c r="DI43" s="1"/>
      <c r="DJ43" s="1"/>
      <c r="DK43" s="1"/>
      <c r="DL43" s="1"/>
      <c r="DM43" s="1"/>
      <c r="DN43" s="1"/>
      <c r="DO43" s="1"/>
      <c r="DQ43" s="356"/>
      <c r="DR43" s="356"/>
      <c r="DS43" s="1"/>
      <c r="DT43" s="1"/>
      <c r="DU43" s="1"/>
      <c r="DV43" s="1"/>
      <c r="DW43" s="1"/>
      <c r="DX43" s="1"/>
      <c r="DY43" s="1"/>
      <c r="DZ43" s="1"/>
      <c r="EA43" s="1"/>
      <c r="EB43" s="1"/>
      <c r="EC43" s="1"/>
      <c r="ED43" s="1"/>
      <c r="EE43" s="1"/>
      <c r="EF43" s="1"/>
      <c r="EG43" s="1"/>
      <c r="EH43" s="1"/>
      <c r="EI43" s="1"/>
      <c r="EJ43" s="1"/>
      <c r="EK43" s="1"/>
      <c r="EL43" s="1"/>
      <c r="EM43" s="1"/>
      <c r="EO43" s="356"/>
      <c r="EP43" s="356"/>
      <c r="EQ43" s="1"/>
      <c r="ER43" s="1"/>
      <c r="ES43" s="1"/>
      <c r="ET43" s="1"/>
      <c r="EU43" s="1"/>
      <c r="EV43" s="1"/>
      <c r="EW43" s="1"/>
      <c r="EX43" s="1"/>
      <c r="EY43" s="1"/>
      <c r="EZ43" s="1"/>
      <c r="FA43" s="1"/>
      <c r="FB43" s="1"/>
      <c r="FC43" s="1"/>
      <c r="FD43" s="1"/>
      <c r="FE43" s="1"/>
      <c r="FF43" s="1"/>
      <c r="FG43" s="1"/>
      <c r="FH43" s="1"/>
      <c r="FI43" s="1"/>
      <c r="FJ43" s="1"/>
      <c r="FK43" s="1"/>
    </row>
    <row r="44" spans="1:167" ht="14.5">
      <c r="A44" s="356"/>
      <c r="B44" s="356"/>
      <c r="C44" s="1"/>
      <c r="D44" s="1"/>
      <c r="E44" s="1"/>
      <c r="F44" s="1"/>
      <c r="G44" s="1"/>
      <c r="H44" s="1"/>
      <c r="I44" s="1"/>
      <c r="J44" s="1"/>
      <c r="K44" s="1"/>
      <c r="L44" s="1"/>
      <c r="M44" s="1"/>
      <c r="N44" s="1"/>
      <c r="O44" s="1"/>
      <c r="P44" s="1"/>
      <c r="Q44" s="1"/>
      <c r="R44" s="1"/>
      <c r="S44" s="1"/>
      <c r="T44" s="1"/>
      <c r="U44" s="1"/>
      <c r="V44" s="1"/>
      <c r="W44" s="1"/>
      <c r="Y44" s="356"/>
      <c r="Z44" s="356"/>
      <c r="AA44" s="1"/>
      <c r="AB44" s="1"/>
      <c r="AC44" s="1"/>
      <c r="AD44" s="1"/>
      <c r="AE44" s="1"/>
      <c r="AF44" s="1"/>
      <c r="AG44" s="1"/>
      <c r="AH44" s="1"/>
      <c r="AI44" s="1"/>
      <c r="AJ44" s="1"/>
      <c r="AK44" s="1"/>
      <c r="AL44" s="1"/>
      <c r="AM44" s="1"/>
      <c r="AN44" s="1"/>
      <c r="AO44" s="1"/>
      <c r="AP44" s="1"/>
      <c r="AQ44" s="1"/>
      <c r="AR44" s="1"/>
      <c r="AS44" s="1"/>
      <c r="AT44" s="1"/>
      <c r="AU44" s="1"/>
      <c r="AW44" s="356"/>
      <c r="AX44" s="356"/>
      <c r="AY44" s="1"/>
      <c r="AZ44" s="1"/>
      <c r="BA44" s="1"/>
      <c r="BB44" s="1"/>
      <c r="BC44" s="1"/>
      <c r="BD44" s="1"/>
      <c r="BE44" s="1"/>
      <c r="BF44" s="1"/>
      <c r="BG44" s="1"/>
      <c r="BH44" s="1"/>
      <c r="BI44" s="1"/>
      <c r="BJ44" s="1"/>
      <c r="BK44" s="1"/>
      <c r="BL44" s="1"/>
      <c r="BM44" s="1"/>
      <c r="BN44" s="1"/>
      <c r="BO44" s="1"/>
      <c r="BP44" s="1"/>
      <c r="BQ44" s="1"/>
      <c r="BR44" s="1"/>
      <c r="BS44" s="1"/>
      <c r="BU44" s="356"/>
      <c r="BV44" s="356"/>
      <c r="BW44" s="1"/>
      <c r="BX44" s="1"/>
      <c r="BY44" s="1"/>
      <c r="BZ44" s="1"/>
      <c r="CA44" s="1"/>
      <c r="CB44" s="1"/>
      <c r="CC44" s="1"/>
      <c r="CD44" s="1"/>
      <c r="CE44" s="1"/>
      <c r="CF44" s="1"/>
      <c r="CG44" s="1"/>
      <c r="CH44" s="1"/>
      <c r="CI44" s="1"/>
      <c r="CJ44" s="1"/>
      <c r="CK44" s="1"/>
      <c r="CL44" s="1"/>
      <c r="CM44" s="1"/>
      <c r="CN44" s="1"/>
      <c r="CO44" s="1"/>
      <c r="CP44" s="1"/>
      <c r="CQ44" s="1"/>
      <c r="CS44" s="356"/>
      <c r="CT44" s="356"/>
      <c r="CU44" s="1"/>
      <c r="CV44" s="1"/>
      <c r="CW44" s="1"/>
      <c r="CX44" s="1"/>
      <c r="CY44" s="1"/>
      <c r="CZ44" s="1"/>
      <c r="DA44" s="1"/>
      <c r="DB44" s="1"/>
      <c r="DC44" s="1"/>
      <c r="DD44" s="1"/>
      <c r="DE44" s="1"/>
      <c r="DF44" s="1"/>
      <c r="DG44" s="1"/>
      <c r="DH44" s="1"/>
      <c r="DI44" s="1"/>
      <c r="DJ44" s="1"/>
      <c r="DK44" s="1"/>
      <c r="DL44" s="1"/>
      <c r="DM44" s="1"/>
      <c r="DN44" s="1"/>
      <c r="DO44" s="1"/>
      <c r="DQ44" s="356"/>
      <c r="DR44" s="356"/>
      <c r="DS44" s="1"/>
      <c r="DT44" s="1"/>
      <c r="DU44" s="1"/>
      <c r="DV44" s="1"/>
      <c r="DW44" s="1"/>
      <c r="DX44" s="1"/>
      <c r="DY44" s="1"/>
      <c r="DZ44" s="1"/>
      <c r="EA44" s="1"/>
      <c r="EB44" s="1"/>
      <c r="EC44" s="1"/>
      <c r="ED44" s="1"/>
      <c r="EE44" s="1"/>
      <c r="EF44" s="1"/>
      <c r="EG44" s="1"/>
      <c r="EH44" s="1"/>
      <c r="EI44" s="1"/>
      <c r="EJ44" s="1"/>
      <c r="EK44" s="1"/>
      <c r="EL44" s="1"/>
      <c r="EM44" s="1"/>
      <c r="EO44" s="356"/>
      <c r="EP44" s="356"/>
      <c r="EQ44" s="1"/>
      <c r="ER44" s="1"/>
      <c r="ES44" s="1"/>
      <c r="ET44" s="1"/>
      <c r="EU44" s="1"/>
      <c r="EV44" s="1"/>
      <c r="EW44" s="1"/>
      <c r="EX44" s="1"/>
      <c r="EY44" s="1"/>
      <c r="EZ44" s="1"/>
      <c r="FA44" s="1"/>
      <c r="FB44" s="1"/>
      <c r="FC44" s="1"/>
      <c r="FD44" s="1"/>
      <c r="FE44" s="1"/>
      <c r="FF44" s="1"/>
      <c r="FG44" s="1"/>
      <c r="FH44" s="1"/>
      <c r="FI44" s="1"/>
      <c r="FJ44" s="1"/>
      <c r="FK44" s="1"/>
    </row>
    <row r="45" spans="1:167" ht="14.5">
      <c r="A45" s="356"/>
      <c r="B45" s="356"/>
      <c r="C45" s="1"/>
      <c r="D45" s="1"/>
      <c r="E45" s="1"/>
      <c r="F45" s="1"/>
      <c r="G45" s="1"/>
      <c r="H45" s="1"/>
      <c r="I45" s="1"/>
      <c r="J45" s="1"/>
      <c r="K45" s="1"/>
      <c r="L45" s="1"/>
      <c r="M45" s="1"/>
      <c r="N45" s="1"/>
      <c r="O45" s="1"/>
      <c r="P45" s="1"/>
      <c r="Q45" s="1"/>
      <c r="R45" s="1"/>
      <c r="S45" s="1"/>
      <c r="T45" s="1"/>
      <c r="U45" s="1"/>
      <c r="V45" s="1"/>
      <c r="W45" s="1"/>
      <c r="Y45" s="356"/>
      <c r="Z45" s="356"/>
      <c r="AA45" s="1"/>
      <c r="AB45" s="1"/>
      <c r="AC45" s="1"/>
      <c r="AD45" s="1"/>
      <c r="AE45" s="1"/>
      <c r="AF45" s="1"/>
      <c r="AG45" s="1"/>
      <c r="AH45" s="1"/>
      <c r="AI45" s="1"/>
      <c r="AJ45" s="1"/>
      <c r="AK45" s="1"/>
      <c r="AL45" s="1"/>
      <c r="AM45" s="1"/>
      <c r="AN45" s="1"/>
      <c r="AO45" s="1"/>
      <c r="AP45" s="1"/>
      <c r="AQ45" s="1"/>
      <c r="AR45" s="1"/>
      <c r="AS45" s="1"/>
      <c r="AT45" s="1"/>
      <c r="AU45" s="1"/>
      <c r="AW45" s="356"/>
      <c r="AX45" s="356"/>
      <c r="AY45" s="1"/>
      <c r="AZ45" s="1"/>
      <c r="BA45" s="1"/>
      <c r="BB45" s="1"/>
      <c r="BC45" s="1"/>
      <c r="BD45" s="1"/>
      <c r="BE45" s="1"/>
      <c r="BF45" s="1"/>
      <c r="BG45" s="1"/>
      <c r="BH45" s="1"/>
      <c r="BI45" s="1"/>
      <c r="BJ45" s="1"/>
      <c r="BK45" s="1"/>
      <c r="BL45" s="1"/>
      <c r="BM45" s="1"/>
      <c r="BN45" s="1"/>
      <c r="BO45" s="1"/>
      <c r="BP45" s="1"/>
      <c r="BQ45" s="1"/>
      <c r="BR45" s="1"/>
      <c r="BS45" s="1"/>
      <c r="BU45" s="356"/>
      <c r="BV45" s="356"/>
      <c r="BW45" s="1"/>
      <c r="BX45" s="1"/>
      <c r="BY45" s="1"/>
      <c r="BZ45" s="1"/>
      <c r="CA45" s="1"/>
      <c r="CB45" s="1"/>
      <c r="CC45" s="1"/>
      <c r="CD45" s="1"/>
      <c r="CE45" s="1"/>
      <c r="CF45" s="1"/>
      <c r="CG45" s="1"/>
      <c r="CH45" s="1"/>
      <c r="CI45" s="1"/>
      <c r="CJ45" s="1"/>
      <c r="CK45" s="1"/>
      <c r="CL45" s="1"/>
      <c r="CM45" s="1"/>
      <c r="CN45" s="1"/>
      <c r="CO45" s="1"/>
      <c r="CP45" s="1"/>
      <c r="CQ45" s="1"/>
      <c r="CS45" s="356"/>
      <c r="CT45" s="356"/>
      <c r="CU45" s="1"/>
      <c r="CV45" s="1"/>
      <c r="CW45" s="1"/>
      <c r="CX45" s="1"/>
      <c r="CY45" s="1"/>
      <c r="CZ45" s="1"/>
      <c r="DA45" s="1"/>
      <c r="DB45" s="1"/>
      <c r="DC45" s="1"/>
      <c r="DD45" s="1"/>
      <c r="DE45" s="1"/>
      <c r="DF45" s="1"/>
      <c r="DG45" s="1"/>
      <c r="DH45" s="1"/>
      <c r="DI45" s="1"/>
      <c r="DJ45" s="1"/>
      <c r="DK45" s="1"/>
      <c r="DL45" s="1"/>
      <c r="DM45" s="1"/>
      <c r="DN45" s="1"/>
      <c r="DO45" s="1"/>
      <c r="DQ45" s="356"/>
      <c r="DR45" s="356"/>
      <c r="DS45" s="1"/>
      <c r="DT45" s="1"/>
      <c r="DU45" s="1"/>
      <c r="DV45" s="1"/>
      <c r="DW45" s="1"/>
      <c r="DX45" s="1"/>
      <c r="DY45" s="1"/>
      <c r="DZ45" s="1"/>
      <c r="EA45" s="1"/>
      <c r="EB45" s="1"/>
      <c r="EC45" s="1"/>
      <c r="ED45" s="1"/>
      <c r="EE45" s="1"/>
      <c r="EF45" s="1"/>
      <c r="EG45" s="1"/>
      <c r="EH45" s="1"/>
      <c r="EI45" s="1"/>
      <c r="EJ45" s="1"/>
      <c r="EK45" s="1"/>
      <c r="EL45" s="1"/>
      <c r="EM45" s="1"/>
      <c r="EO45" s="356"/>
      <c r="EP45" s="356"/>
      <c r="EQ45" s="1"/>
      <c r="ER45" s="1"/>
      <c r="ES45" s="1"/>
      <c r="ET45" s="1"/>
      <c r="EU45" s="1"/>
      <c r="EV45" s="1"/>
      <c r="EW45" s="1"/>
      <c r="EX45" s="1"/>
      <c r="EY45" s="1"/>
      <c r="EZ45" s="1"/>
      <c r="FA45" s="1"/>
      <c r="FB45" s="1"/>
      <c r="FC45" s="1"/>
      <c r="FD45" s="1"/>
      <c r="FE45" s="1"/>
      <c r="FF45" s="1"/>
      <c r="FG45" s="1"/>
      <c r="FH45" s="1"/>
      <c r="FI45" s="1"/>
      <c r="FJ45" s="1"/>
      <c r="FK45" s="1"/>
    </row>
    <row r="46" spans="1:167" ht="14.5">
      <c r="A46" s="356"/>
      <c r="B46" s="356"/>
      <c r="C46" s="1"/>
      <c r="D46" s="1"/>
      <c r="E46" s="1"/>
      <c r="F46" s="1"/>
      <c r="G46" s="1"/>
      <c r="H46" s="1"/>
      <c r="I46" s="1"/>
      <c r="J46" s="1"/>
      <c r="K46" s="1"/>
      <c r="L46" s="1"/>
      <c r="M46" s="1"/>
      <c r="N46" s="1"/>
      <c r="O46" s="1"/>
      <c r="P46" s="1"/>
      <c r="Q46" s="1"/>
      <c r="R46" s="1"/>
      <c r="S46" s="1"/>
      <c r="T46" s="1"/>
      <c r="U46" s="1"/>
      <c r="V46" s="1"/>
      <c r="W46" s="1"/>
      <c r="Y46" s="356"/>
      <c r="Z46" s="356"/>
      <c r="AA46" s="1"/>
      <c r="AB46" s="1"/>
      <c r="AC46" s="1"/>
      <c r="AD46" s="1"/>
      <c r="AE46" s="1"/>
      <c r="AF46" s="1"/>
      <c r="AG46" s="1"/>
      <c r="AH46" s="1"/>
      <c r="AI46" s="1"/>
      <c r="AJ46" s="1"/>
      <c r="AK46" s="1"/>
      <c r="AL46" s="1"/>
      <c r="AM46" s="1"/>
      <c r="AN46" s="1"/>
      <c r="AO46" s="1"/>
      <c r="AP46" s="1"/>
      <c r="AQ46" s="1"/>
      <c r="AR46" s="1"/>
      <c r="AS46" s="1"/>
      <c r="AT46" s="1"/>
      <c r="AU46" s="1"/>
      <c r="AW46" s="356"/>
      <c r="AX46" s="356"/>
      <c r="AY46" s="1"/>
      <c r="AZ46" s="1"/>
      <c r="BA46" s="1"/>
      <c r="BB46" s="1"/>
      <c r="BC46" s="1"/>
      <c r="BD46" s="1"/>
      <c r="BE46" s="1"/>
      <c r="BF46" s="1"/>
      <c r="BG46" s="1"/>
      <c r="BH46" s="1"/>
      <c r="BI46" s="1"/>
      <c r="BJ46" s="1"/>
      <c r="BK46" s="1"/>
      <c r="BL46" s="1"/>
      <c r="BM46" s="1"/>
      <c r="BN46" s="1"/>
      <c r="BO46" s="1"/>
      <c r="BP46" s="1"/>
      <c r="BQ46" s="1"/>
      <c r="BR46" s="1"/>
      <c r="BS46" s="1"/>
      <c r="BU46" s="356"/>
      <c r="BV46" s="356"/>
      <c r="BW46" s="1"/>
      <c r="BX46" s="1"/>
      <c r="BY46" s="1"/>
      <c r="BZ46" s="1"/>
      <c r="CA46" s="1"/>
      <c r="CB46" s="1"/>
      <c r="CC46" s="1"/>
      <c r="CD46" s="1"/>
      <c r="CE46" s="1"/>
      <c r="CF46" s="1"/>
      <c r="CG46" s="1"/>
      <c r="CH46" s="1"/>
      <c r="CI46" s="1"/>
      <c r="CJ46" s="1"/>
      <c r="CK46" s="1"/>
      <c r="CL46" s="1"/>
      <c r="CM46" s="1"/>
      <c r="CN46" s="1"/>
      <c r="CO46" s="1"/>
      <c r="CP46" s="1"/>
      <c r="CQ46" s="1"/>
      <c r="CS46" s="356"/>
      <c r="CT46" s="356"/>
      <c r="CU46" s="1"/>
      <c r="CV46" s="1"/>
      <c r="CW46" s="1"/>
      <c r="CX46" s="1"/>
      <c r="CY46" s="1"/>
      <c r="CZ46" s="1"/>
      <c r="DA46" s="1"/>
      <c r="DB46" s="1"/>
      <c r="DC46" s="1"/>
      <c r="DD46" s="1"/>
      <c r="DE46" s="1"/>
      <c r="DF46" s="1"/>
      <c r="DG46" s="1"/>
      <c r="DH46" s="1"/>
      <c r="DI46" s="1"/>
      <c r="DJ46" s="1"/>
      <c r="DK46" s="1"/>
      <c r="DL46" s="1"/>
      <c r="DM46" s="1"/>
      <c r="DN46" s="1"/>
      <c r="DO46" s="1"/>
      <c r="DQ46" s="356"/>
      <c r="DR46" s="356"/>
      <c r="DS46" s="1"/>
      <c r="DT46" s="1"/>
      <c r="DU46" s="1"/>
      <c r="DV46" s="1"/>
      <c r="DW46" s="1"/>
      <c r="DX46" s="1"/>
      <c r="DY46" s="1"/>
      <c r="DZ46" s="1"/>
      <c r="EA46" s="1"/>
      <c r="EB46" s="1"/>
      <c r="EC46" s="1"/>
      <c r="ED46" s="1"/>
      <c r="EE46" s="1"/>
      <c r="EF46" s="1"/>
      <c r="EG46" s="1"/>
      <c r="EH46" s="1"/>
      <c r="EI46" s="1"/>
      <c r="EJ46" s="1"/>
      <c r="EK46" s="1"/>
      <c r="EL46" s="1"/>
      <c r="EM46" s="1"/>
      <c r="EO46" s="356"/>
      <c r="EP46" s="356"/>
      <c r="EQ46" s="1"/>
      <c r="ER46" s="1"/>
      <c r="ES46" s="1"/>
      <c r="ET46" s="1"/>
      <c r="EU46" s="1"/>
      <c r="EV46" s="1"/>
      <c r="EW46" s="1"/>
      <c r="EX46" s="1"/>
      <c r="EY46" s="1"/>
      <c r="EZ46" s="1"/>
      <c r="FA46" s="1"/>
      <c r="FB46" s="1"/>
      <c r="FC46" s="1"/>
      <c r="FD46" s="1"/>
      <c r="FE46" s="1"/>
      <c r="FF46" s="1"/>
      <c r="FG46" s="1"/>
      <c r="FH46" s="1"/>
      <c r="FI46" s="1"/>
      <c r="FJ46" s="1"/>
      <c r="FK46" s="1"/>
    </row>
    <row r="47" spans="1:167" ht="14.5">
      <c r="A47" s="356"/>
      <c r="B47" s="356"/>
      <c r="C47" s="1"/>
      <c r="D47" s="1"/>
      <c r="E47" s="1"/>
      <c r="F47" s="1"/>
      <c r="G47" s="1"/>
      <c r="H47" s="1"/>
      <c r="I47" s="1"/>
      <c r="J47" s="1"/>
      <c r="K47" s="1"/>
      <c r="L47" s="1"/>
      <c r="M47" s="1"/>
      <c r="N47" s="1"/>
      <c r="O47" s="1"/>
      <c r="P47" s="1"/>
      <c r="Q47" s="1"/>
      <c r="R47" s="1"/>
      <c r="S47" s="1"/>
      <c r="T47" s="1"/>
      <c r="U47" s="1"/>
      <c r="V47" s="1"/>
      <c r="W47" s="1"/>
      <c r="Y47" s="356"/>
      <c r="Z47" s="356"/>
      <c r="AA47" s="1"/>
      <c r="AB47" s="1"/>
      <c r="AC47" s="1"/>
      <c r="AD47" s="1"/>
      <c r="AE47" s="1"/>
      <c r="AF47" s="1"/>
      <c r="AG47" s="1"/>
      <c r="AH47" s="1"/>
      <c r="AI47" s="1"/>
      <c r="AJ47" s="1"/>
      <c r="AK47" s="1"/>
      <c r="AL47" s="1"/>
      <c r="AM47" s="1"/>
      <c r="AN47" s="1"/>
      <c r="AO47" s="1"/>
      <c r="AP47" s="1"/>
      <c r="AQ47" s="1"/>
      <c r="AR47" s="1"/>
      <c r="AS47" s="1"/>
      <c r="AT47" s="1"/>
      <c r="AU47" s="1"/>
      <c r="AW47" s="356"/>
      <c r="AX47" s="356"/>
      <c r="AY47" s="1"/>
      <c r="AZ47" s="1"/>
      <c r="BA47" s="1"/>
      <c r="BB47" s="1"/>
      <c r="BC47" s="1"/>
      <c r="BD47" s="1"/>
      <c r="BE47" s="1"/>
      <c r="BF47" s="1"/>
      <c r="BG47" s="1"/>
      <c r="BH47" s="1"/>
      <c r="BI47" s="1"/>
      <c r="BJ47" s="1"/>
      <c r="BK47" s="1"/>
      <c r="BL47" s="1"/>
      <c r="BM47" s="1"/>
      <c r="BN47" s="1"/>
      <c r="BO47" s="1"/>
      <c r="BP47" s="1"/>
      <c r="BQ47" s="1"/>
      <c r="BR47" s="1"/>
      <c r="BS47" s="1"/>
      <c r="BU47" s="356"/>
      <c r="BV47" s="356"/>
      <c r="BW47" s="1"/>
      <c r="BX47" s="1"/>
      <c r="BY47" s="1"/>
      <c r="BZ47" s="1"/>
      <c r="CA47" s="1"/>
      <c r="CB47" s="1"/>
      <c r="CC47" s="1"/>
      <c r="CD47" s="1"/>
      <c r="CE47" s="1"/>
      <c r="CF47" s="1"/>
      <c r="CG47" s="1"/>
      <c r="CH47" s="1"/>
      <c r="CI47" s="1"/>
      <c r="CJ47" s="1"/>
      <c r="CK47" s="1"/>
      <c r="CL47" s="1"/>
      <c r="CM47" s="1"/>
      <c r="CN47" s="1"/>
      <c r="CO47" s="1"/>
      <c r="CP47" s="1"/>
      <c r="CQ47" s="1"/>
      <c r="CS47" s="356"/>
      <c r="CT47" s="356"/>
      <c r="CU47" s="1"/>
      <c r="CV47" s="1"/>
      <c r="CW47" s="1"/>
      <c r="CX47" s="1"/>
      <c r="CY47" s="1"/>
      <c r="CZ47" s="1"/>
      <c r="DA47" s="1"/>
      <c r="DB47" s="1"/>
      <c r="DC47" s="1"/>
      <c r="DD47" s="1"/>
      <c r="DE47" s="1"/>
      <c r="DF47" s="1"/>
      <c r="DG47" s="1"/>
      <c r="DH47" s="1"/>
      <c r="DI47" s="1"/>
      <c r="DJ47" s="1"/>
      <c r="DK47" s="1"/>
      <c r="DL47" s="1"/>
      <c r="DM47" s="1"/>
      <c r="DN47" s="1"/>
      <c r="DO47" s="1"/>
      <c r="DQ47" s="356"/>
      <c r="DR47" s="356"/>
      <c r="DS47" s="1"/>
      <c r="DT47" s="1"/>
      <c r="DU47" s="1"/>
      <c r="DV47" s="1"/>
      <c r="DW47" s="1"/>
      <c r="DX47" s="1"/>
      <c r="DY47" s="1"/>
      <c r="DZ47" s="1"/>
      <c r="EA47" s="1"/>
      <c r="EB47" s="1"/>
      <c r="EC47" s="1"/>
      <c r="ED47" s="1"/>
      <c r="EE47" s="1"/>
      <c r="EF47" s="1"/>
      <c r="EG47" s="1"/>
      <c r="EH47" s="1"/>
      <c r="EI47" s="1"/>
      <c r="EJ47" s="1"/>
      <c r="EK47" s="1"/>
      <c r="EL47" s="1"/>
      <c r="EM47" s="1"/>
      <c r="EO47" s="356"/>
      <c r="EP47" s="356"/>
      <c r="EQ47" s="1"/>
      <c r="ER47" s="1"/>
      <c r="ES47" s="1"/>
      <c r="ET47" s="1"/>
      <c r="EU47" s="1"/>
      <c r="EV47" s="1"/>
      <c r="EW47" s="1"/>
      <c r="EX47" s="1"/>
      <c r="EY47" s="1"/>
      <c r="EZ47" s="1"/>
      <c r="FA47" s="1"/>
      <c r="FB47" s="1"/>
      <c r="FC47" s="1"/>
      <c r="FD47" s="1"/>
      <c r="FE47" s="1"/>
      <c r="FF47" s="1"/>
      <c r="FG47" s="1"/>
      <c r="FH47" s="1"/>
      <c r="FI47" s="1"/>
      <c r="FJ47" s="1"/>
      <c r="FK47" s="1"/>
    </row>
    <row r="48" spans="1:167" ht="14.5">
      <c r="A48" s="356"/>
      <c r="B48" s="356"/>
      <c r="C48" s="1"/>
      <c r="D48" s="1"/>
      <c r="E48" s="1"/>
      <c r="F48" s="1"/>
      <c r="G48" s="1"/>
      <c r="H48" s="1"/>
      <c r="I48" s="1"/>
      <c r="J48" s="1"/>
      <c r="K48" s="1"/>
      <c r="L48" s="1"/>
      <c r="M48" s="1"/>
      <c r="N48" s="1"/>
      <c r="O48" s="1"/>
      <c r="P48" s="1"/>
      <c r="Q48" s="1"/>
      <c r="R48" s="1"/>
      <c r="S48" s="1"/>
      <c r="T48" s="1"/>
      <c r="U48" s="1"/>
      <c r="V48" s="1"/>
      <c r="W48" s="1"/>
      <c r="Y48" s="356"/>
      <c r="Z48" s="356"/>
      <c r="AA48" s="1"/>
      <c r="AB48" s="1"/>
      <c r="AC48" s="1"/>
      <c r="AD48" s="1"/>
      <c r="AE48" s="1"/>
      <c r="AF48" s="1"/>
      <c r="AG48" s="1"/>
      <c r="AH48" s="1"/>
      <c r="AI48" s="1"/>
      <c r="AJ48" s="1"/>
      <c r="AK48" s="1"/>
      <c r="AL48" s="1"/>
      <c r="AM48" s="1"/>
      <c r="AN48" s="1"/>
      <c r="AO48" s="1"/>
      <c r="AP48" s="1"/>
      <c r="AQ48" s="1"/>
      <c r="AR48" s="1"/>
      <c r="AS48" s="1"/>
      <c r="AT48" s="1"/>
      <c r="AU48" s="1"/>
      <c r="AW48" s="356"/>
      <c r="AX48" s="356"/>
      <c r="AY48" s="1"/>
      <c r="AZ48" s="1"/>
      <c r="BA48" s="1"/>
      <c r="BB48" s="1"/>
      <c r="BC48" s="1"/>
      <c r="BD48" s="1"/>
      <c r="BE48" s="1"/>
      <c r="BF48" s="1"/>
      <c r="BG48" s="1"/>
      <c r="BH48" s="1"/>
      <c r="BI48" s="1"/>
      <c r="BJ48" s="1"/>
      <c r="BK48" s="1"/>
      <c r="BL48" s="1"/>
      <c r="BM48" s="1"/>
      <c r="BN48" s="1"/>
      <c r="BO48" s="1"/>
      <c r="BP48" s="1"/>
      <c r="BQ48" s="1"/>
      <c r="BR48" s="1"/>
      <c r="BS48" s="1"/>
      <c r="BU48" s="356"/>
      <c r="BV48" s="356"/>
      <c r="BW48" s="1"/>
      <c r="BX48" s="1"/>
      <c r="BY48" s="1"/>
      <c r="BZ48" s="1"/>
      <c r="CA48" s="1"/>
      <c r="CB48" s="1"/>
      <c r="CC48" s="1"/>
      <c r="CD48" s="1"/>
      <c r="CE48" s="1"/>
      <c r="CF48" s="1"/>
      <c r="CG48" s="1"/>
      <c r="CH48" s="1"/>
      <c r="CI48" s="1"/>
      <c r="CJ48" s="1"/>
      <c r="CK48" s="1"/>
      <c r="CL48" s="1"/>
      <c r="CM48" s="1"/>
      <c r="CN48" s="1"/>
      <c r="CO48" s="1"/>
      <c r="CP48" s="1"/>
      <c r="CQ48" s="1"/>
      <c r="CS48" s="356"/>
      <c r="CT48" s="356"/>
      <c r="CU48" s="1"/>
      <c r="CV48" s="1"/>
      <c r="CW48" s="1"/>
      <c r="CX48" s="1"/>
      <c r="CY48" s="1"/>
      <c r="CZ48" s="1"/>
      <c r="DA48" s="1"/>
      <c r="DB48" s="1"/>
      <c r="DC48" s="1"/>
      <c r="DD48" s="1"/>
      <c r="DE48" s="1"/>
      <c r="DF48" s="1"/>
      <c r="DG48" s="1"/>
      <c r="DH48" s="1"/>
      <c r="DI48" s="1"/>
      <c r="DJ48" s="1"/>
      <c r="DK48" s="1"/>
      <c r="DL48" s="1"/>
      <c r="DM48" s="1"/>
      <c r="DN48" s="1"/>
      <c r="DO48" s="1"/>
      <c r="DQ48" s="356"/>
      <c r="DR48" s="356"/>
      <c r="DS48" s="1"/>
      <c r="DT48" s="1"/>
      <c r="DU48" s="1"/>
      <c r="DV48" s="1"/>
      <c r="DW48" s="1"/>
      <c r="DX48" s="1"/>
      <c r="DY48" s="1"/>
      <c r="DZ48" s="1"/>
      <c r="EA48" s="1"/>
      <c r="EB48" s="1"/>
      <c r="EC48" s="1"/>
      <c r="ED48" s="1"/>
      <c r="EE48" s="1"/>
      <c r="EF48" s="1"/>
      <c r="EG48" s="1"/>
      <c r="EH48" s="1"/>
      <c r="EI48" s="1"/>
      <c r="EJ48" s="1"/>
      <c r="EK48" s="1"/>
      <c r="EL48" s="1"/>
      <c r="EM48" s="1"/>
      <c r="EO48" s="356"/>
      <c r="EP48" s="356"/>
      <c r="EQ48" s="1"/>
      <c r="ER48" s="1"/>
      <c r="ES48" s="1"/>
      <c r="ET48" s="1"/>
      <c r="EU48" s="1"/>
      <c r="EV48" s="1"/>
      <c r="EW48" s="1"/>
      <c r="EX48" s="1"/>
      <c r="EY48" s="1"/>
      <c r="EZ48" s="1"/>
      <c r="FA48" s="1"/>
      <c r="FB48" s="1"/>
      <c r="FC48" s="1"/>
      <c r="FD48" s="1"/>
      <c r="FE48" s="1"/>
      <c r="FF48" s="1"/>
      <c r="FG48" s="1"/>
      <c r="FH48" s="1"/>
      <c r="FI48" s="1"/>
      <c r="FJ48" s="1"/>
      <c r="FK48" s="1"/>
    </row>
    <row r="49" spans="25:143" ht="14.5">
      <c r="Y49" s="356"/>
      <c r="Z49" s="356"/>
      <c r="AA49" s="1"/>
      <c r="AB49" s="1"/>
      <c r="AC49" s="1"/>
      <c r="AD49" s="1"/>
      <c r="AE49" s="1"/>
      <c r="AF49" s="1"/>
      <c r="AG49" s="1"/>
      <c r="AH49" s="1"/>
      <c r="AI49" s="1"/>
      <c r="AJ49" s="1"/>
      <c r="AK49" s="1"/>
      <c r="AL49" s="1"/>
      <c r="AM49" s="1"/>
      <c r="AN49" s="1"/>
      <c r="AO49" s="1"/>
      <c r="AP49" s="1"/>
      <c r="AQ49" s="1"/>
      <c r="AR49" s="1"/>
      <c r="AS49" s="1"/>
      <c r="AT49" s="1"/>
      <c r="AU49" s="1"/>
      <c r="AW49" s="356"/>
      <c r="AX49" s="356"/>
      <c r="AY49" s="1"/>
      <c r="AZ49" s="1"/>
      <c r="BA49" s="1"/>
      <c r="BB49" s="1"/>
      <c r="BC49" s="1"/>
      <c r="BD49" s="1"/>
      <c r="BE49" s="1"/>
      <c r="BF49" s="1"/>
      <c r="BG49" s="1"/>
      <c r="BH49" s="1"/>
      <c r="BI49" s="1"/>
      <c r="BJ49" s="1"/>
      <c r="BK49" s="1"/>
      <c r="BL49" s="1"/>
      <c r="BM49" s="1"/>
      <c r="BN49" s="1"/>
      <c r="BO49" s="1"/>
      <c r="BP49" s="1"/>
      <c r="BQ49" s="1"/>
      <c r="BR49" s="1"/>
      <c r="BS49" s="1"/>
      <c r="BU49" s="356"/>
      <c r="BV49" s="356"/>
      <c r="BW49" s="1"/>
      <c r="BX49" s="1"/>
      <c r="BY49" s="1"/>
      <c r="BZ49" s="1"/>
      <c r="CA49" s="1"/>
      <c r="CB49" s="1"/>
      <c r="CC49" s="1"/>
      <c r="CD49" s="1"/>
      <c r="CE49" s="1"/>
      <c r="CF49" s="1"/>
      <c r="CG49" s="1"/>
      <c r="CH49" s="1"/>
      <c r="CI49" s="1"/>
      <c r="CJ49" s="1"/>
      <c r="CK49" s="1"/>
      <c r="CL49" s="1"/>
      <c r="CM49" s="1"/>
      <c r="CN49" s="1"/>
      <c r="CO49" s="1"/>
      <c r="CP49" s="1"/>
      <c r="CQ49" s="1"/>
      <c r="CS49" s="356"/>
      <c r="CT49" s="356"/>
      <c r="CU49" s="1"/>
      <c r="CV49" s="1"/>
      <c r="CW49" s="1"/>
      <c r="CX49" s="1"/>
      <c r="CY49" s="1"/>
      <c r="CZ49" s="1"/>
      <c r="DA49" s="1"/>
      <c r="DB49" s="1"/>
      <c r="DC49" s="1"/>
      <c r="DD49" s="1"/>
      <c r="DE49" s="1"/>
      <c r="DF49" s="1"/>
      <c r="DG49" s="1"/>
      <c r="DH49" s="1"/>
      <c r="DI49" s="1"/>
      <c r="DJ49" s="1"/>
      <c r="DK49" s="1"/>
      <c r="DL49" s="1"/>
      <c r="DM49" s="1"/>
      <c r="DN49" s="1"/>
      <c r="DO49" s="1"/>
      <c r="DQ49" s="356"/>
      <c r="DR49" s="356"/>
      <c r="DS49" s="1"/>
      <c r="DT49" s="1"/>
      <c r="DU49" s="1"/>
      <c r="DV49" s="1"/>
      <c r="DW49" s="1"/>
      <c r="DX49" s="1"/>
      <c r="DY49" s="1"/>
      <c r="DZ49" s="1"/>
      <c r="EA49" s="1"/>
      <c r="EB49" s="1"/>
      <c r="EC49" s="1"/>
      <c r="ED49" s="1"/>
      <c r="EE49" s="1"/>
      <c r="EF49" s="1"/>
      <c r="EG49" s="1"/>
      <c r="EH49" s="1"/>
      <c r="EI49" s="1"/>
      <c r="EJ49" s="1"/>
      <c r="EK49" s="1"/>
      <c r="EL49" s="1"/>
      <c r="EM49" s="1"/>
    </row>
    <row r="50" spans="25:143" ht="14.5">
      <c r="Y50" s="356"/>
      <c r="Z50" s="356"/>
      <c r="AA50" s="1"/>
      <c r="AB50" s="1"/>
      <c r="AC50" s="1"/>
      <c r="AD50" s="1"/>
      <c r="AE50" s="1"/>
      <c r="AF50" s="1"/>
      <c r="AG50" s="1"/>
      <c r="AH50" s="1"/>
      <c r="AI50" s="1"/>
      <c r="AJ50" s="1"/>
      <c r="AK50" s="1"/>
      <c r="AL50" s="1"/>
      <c r="AM50" s="1"/>
      <c r="AN50" s="1"/>
      <c r="AO50" s="1"/>
      <c r="AP50" s="1"/>
      <c r="AQ50" s="1"/>
      <c r="AR50" s="1"/>
      <c r="AS50" s="1"/>
      <c r="AT50" s="1"/>
      <c r="AU50" s="1"/>
      <c r="AW50" s="356"/>
      <c r="AX50" s="356"/>
      <c r="AY50" s="1"/>
      <c r="AZ50" s="1"/>
      <c r="BA50" s="1"/>
      <c r="BB50" s="1"/>
      <c r="BC50" s="1"/>
      <c r="BD50" s="1"/>
      <c r="BE50" s="1"/>
      <c r="BF50" s="1"/>
      <c r="BG50" s="1"/>
      <c r="BH50" s="1"/>
      <c r="BI50" s="1"/>
      <c r="BJ50" s="1"/>
      <c r="BK50" s="1"/>
      <c r="BL50" s="1"/>
      <c r="BM50" s="1"/>
      <c r="BN50" s="1"/>
      <c r="BO50" s="1"/>
      <c r="BP50" s="1"/>
      <c r="BQ50" s="1"/>
      <c r="BR50" s="1"/>
      <c r="BS50" s="1"/>
      <c r="BU50" s="356"/>
      <c r="BV50" s="356"/>
      <c r="BW50" s="1"/>
      <c r="BX50" s="1"/>
      <c r="BY50" s="1"/>
      <c r="BZ50" s="1"/>
      <c r="CA50" s="1"/>
      <c r="CB50" s="1"/>
      <c r="CC50" s="1"/>
      <c r="CD50" s="1"/>
      <c r="CE50" s="1"/>
      <c r="CF50" s="1"/>
      <c r="CG50" s="1"/>
      <c r="CH50" s="1"/>
      <c r="CI50" s="1"/>
      <c r="CJ50" s="1"/>
      <c r="CK50" s="1"/>
      <c r="CL50" s="1"/>
      <c r="CM50" s="1"/>
      <c r="CN50" s="1"/>
      <c r="CO50" s="1"/>
      <c r="CP50" s="1"/>
      <c r="CQ50" s="1"/>
      <c r="CS50" s="356"/>
      <c r="CT50" s="356"/>
      <c r="CU50" s="1"/>
      <c r="CV50" s="1"/>
      <c r="CW50" s="1"/>
      <c r="CX50" s="1"/>
      <c r="CY50" s="1"/>
      <c r="CZ50" s="1"/>
      <c r="DA50" s="1"/>
      <c r="DB50" s="1"/>
      <c r="DC50" s="1"/>
      <c r="DD50" s="1"/>
      <c r="DE50" s="1"/>
      <c r="DF50" s="1"/>
      <c r="DG50" s="1"/>
      <c r="DH50" s="1"/>
      <c r="DI50" s="1"/>
      <c r="DJ50" s="1"/>
      <c r="DK50" s="1"/>
      <c r="DL50" s="1"/>
      <c r="DM50" s="1"/>
      <c r="DN50" s="1"/>
      <c r="DO50" s="1"/>
      <c r="DQ50" s="356"/>
      <c r="DR50" s="356"/>
      <c r="DS50" s="1"/>
      <c r="DT50" s="1"/>
      <c r="DU50" s="1"/>
      <c r="DV50" s="1"/>
      <c r="DW50" s="1"/>
      <c r="DX50" s="1"/>
      <c r="DY50" s="1"/>
      <c r="DZ50" s="1"/>
      <c r="EA50" s="1"/>
      <c r="EB50" s="1"/>
      <c r="EC50" s="1"/>
      <c r="ED50" s="1"/>
      <c r="EE50" s="1"/>
      <c r="EF50" s="1"/>
      <c r="EG50" s="1"/>
      <c r="EH50" s="1"/>
      <c r="EI50" s="1"/>
      <c r="EJ50" s="1"/>
      <c r="EK50" s="1"/>
      <c r="EL50" s="1"/>
      <c r="EM50" s="1"/>
    </row>
    <row r="51" spans="25:143" ht="14.5">
      <c r="Y51" s="356"/>
      <c r="Z51" s="356"/>
      <c r="AA51" s="1"/>
      <c r="AB51" s="1"/>
      <c r="AC51" s="1"/>
      <c r="AD51" s="1"/>
      <c r="AE51" s="1"/>
      <c r="AF51" s="1"/>
      <c r="AG51" s="1"/>
      <c r="AH51" s="1"/>
      <c r="AI51" s="1"/>
      <c r="AJ51" s="1"/>
      <c r="AK51" s="1"/>
      <c r="AL51" s="1"/>
      <c r="AM51" s="1"/>
      <c r="AN51" s="1"/>
      <c r="AO51" s="1"/>
      <c r="AP51" s="1"/>
      <c r="AQ51" s="1"/>
      <c r="AR51" s="1"/>
      <c r="AS51" s="1"/>
      <c r="AT51" s="1"/>
      <c r="AU51" s="1"/>
      <c r="AW51" s="356"/>
      <c r="AX51" s="356"/>
      <c r="AY51" s="1"/>
      <c r="AZ51" s="1"/>
      <c r="BA51" s="1"/>
      <c r="BB51" s="1"/>
      <c r="BC51" s="1"/>
      <c r="BD51" s="1"/>
      <c r="BE51" s="1"/>
      <c r="BF51" s="1"/>
      <c r="BG51" s="1"/>
      <c r="BH51" s="1"/>
      <c r="BI51" s="1"/>
      <c r="BJ51" s="1"/>
      <c r="BK51" s="1"/>
      <c r="BL51" s="1"/>
      <c r="BM51" s="1"/>
      <c r="BN51" s="1"/>
      <c r="BO51" s="1"/>
      <c r="BP51" s="1"/>
      <c r="BQ51" s="1"/>
      <c r="BR51" s="1"/>
      <c r="BS51" s="1"/>
      <c r="BU51" s="356"/>
      <c r="BV51" s="356"/>
      <c r="BW51" s="1"/>
      <c r="BX51" s="1"/>
      <c r="BY51" s="1"/>
      <c r="BZ51" s="1"/>
      <c r="CA51" s="1"/>
      <c r="CB51" s="1"/>
      <c r="CC51" s="1"/>
      <c r="CD51" s="1"/>
      <c r="CE51" s="1"/>
      <c r="CF51" s="1"/>
      <c r="CG51" s="1"/>
      <c r="CH51" s="1"/>
      <c r="CI51" s="1"/>
      <c r="CJ51" s="1"/>
      <c r="CK51" s="1"/>
      <c r="CL51" s="1"/>
      <c r="CM51" s="1"/>
      <c r="CN51" s="1"/>
      <c r="CO51" s="1"/>
      <c r="CP51" s="1"/>
      <c r="CQ51" s="1"/>
      <c r="CS51" s="356"/>
      <c r="CT51" s="356"/>
      <c r="CU51" s="1"/>
      <c r="CV51" s="1"/>
      <c r="CW51" s="1"/>
      <c r="CX51" s="1"/>
      <c r="CY51" s="1"/>
      <c r="CZ51" s="1"/>
      <c r="DA51" s="1"/>
      <c r="DB51" s="1"/>
      <c r="DC51" s="1"/>
      <c r="DD51" s="1"/>
      <c r="DE51" s="1"/>
      <c r="DF51" s="1"/>
      <c r="DG51" s="1"/>
      <c r="DH51" s="1"/>
      <c r="DI51" s="1"/>
      <c r="DJ51" s="1"/>
      <c r="DK51" s="1"/>
      <c r="DL51" s="1"/>
      <c r="DM51" s="1"/>
      <c r="DN51" s="1"/>
      <c r="DO51" s="1"/>
      <c r="DQ51" s="356"/>
      <c r="DR51" s="356"/>
      <c r="DS51" s="1"/>
      <c r="DT51" s="1"/>
      <c r="DU51" s="1"/>
      <c r="DV51" s="1"/>
      <c r="DW51" s="1"/>
      <c r="DX51" s="1"/>
      <c r="DY51" s="1"/>
      <c r="DZ51" s="1"/>
      <c r="EA51" s="1"/>
      <c r="EB51" s="1"/>
      <c r="EC51" s="1"/>
      <c r="ED51" s="1"/>
      <c r="EE51" s="1"/>
      <c r="EF51" s="1"/>
      <c r="EG51" s="1"/>
      <c r="EH51" s="1"/>
      <c r="EI51" s="1"/>
      <c r="EJ51" s="1"/>
      <c r="EK51" s="1"/>
      <c r="EL51" s="1"/>
      <c r="EM51" s="1"/>
    </row>
    <row r="52" spans="25:143" ht="14.5">
      <c r="Y52" s="356"/>
      <c r="Z52" s="356"/>
      <c r="AA52" s="1"/>
      <c r="AB52" s="1"/>
      <c r="AC52" s="1"/>
      <c r="AD52" s="1"/>
      <c r="AE52" s="1"/>
      <c r="AF52" s="1"/>
      <c r="AG52" s="1"/>
      <c r="AH52" s="1"/>
      <c r="AI52" s="1"/>
      <c r="AJ52" s="1"/>
      <c r="AK52" s="1"/>
      <c r="AL52" s="1"/>
      <c r="AM52" s="1"/>
      <c r="AN52" s="1"/>
      <c r="AO52" s="1"/>
      <c r="AP52" s="1"/>
      <c r="AQ52" s="1"/>
      <c r="AR52" s="1"/>
      <c r="AS52" s="1"/>
      <c r="AT52" s="1"/>
      <c r="AU52" s="1"/>
      <c r="AW52" s="356"/>
      <c r="AX52" s="356"/>
      <c r="AY52" s="1"/>
      <c r="AZ52" s="1"/>
      <c r="BA52" s="1"/>
      <c r="BB52" s="1"/>
      <c r="BC52" s="1"/>
      <c r="BD52" s="1"/>
      <c r="BE52" s="1"/>
      <c r="BF52" s="1"/>
      <c r="BG52" s="1"/>
      <c r="BH52" s="1"/>
      <c r="BI52" s="1"/>
      <c r="BJ52" s="1"/>
      <c r="BK52" s="1"/>
      <c r="BL52" s="1"/>
      <c r="BM52" s="1"/>
      <c r="BN52" s="1"/>
      <c r="BO52" s="1"/>
      <c r="BP52" s="1"/>
      <c r="BQ52" s="1"/>
      <c r="BR52" s="1"/>
      <c r="BS52" s="1"/>
      <c r="BU52" s="356"/>
      <c r="BV52" s="356"/>
      <c r="BW52" s="1"/>
      <c r="BX52" s="1"/>
      <c r="BY52" s="1"/>
      <c r="BZ52" s="1"/>
      <c r="CA52" s="1"/>
      <c r="CB52" s="1"/>
      <c r="CC52" s="1"/>
      <c r="CD52" s="1"/>
      <c r="CE52" s="1"/>
      <c r="CF52" s="1"/>
      <c r="CG52" s="1"/>
      <c r="CH52" s="1"/>
      <c r="CI52" s="1"/>
      <c r="CJ52" s="1"/>
      <c r="CK52" s="1"/>
      <c r="CL52" s="1"/>
      <c r="CM52" s="1"/>
      <c r="CN52" s="1"/>
      <c r="CO52" s="1"/>
      <c r="CP52" s="1"/>
      <c r="CQ52" s="1"/>
      <c r="CS52" s="356"/>
      <c r="CT52" s="356"/>
      <c r="CU52" s="1"/>
      <c r="CV52" s="1"/>
      <c r="CW52" s="1"/>
      <c r="CX52" s="1"/>
      <c r="CY52" s="1"/>
      <c r="CZ52" s="1"/>
      <c r="DA52" s="1"/>
      <c r="DB52" s="1"/>
      <c r="DC52" s="1"/>
      <c r="DD52" s="1"/>
      <c r="DE52" s="1"/>
      <c r="DF52" s="1"/>
      <c r="DG52" s="1"/>
      <c r="DH52" s="1"/>
      <c r="DI52" s="1"/>
      <c r="DJ52" s="1"/>
      <c r="DK52" s="1"/>
      <c r="DL52" s="1"/>
      <c r="DM52" s="1"/>
      <c r="DN52" s="1"/>
      <c r="DO52" s="1"/>
      <c r="DQ52" s="356"/>
      <c r="DR52" s="356"/>
      <c r="DS52" s="1"/>
      <c r="DT52" s="1"/>
      <c r="DU52" s="1"/>
      <c r="DV52" s="1"/>
      <c r="DW52" s="1"/>
      <c r="DX52" s="1"/>
      <c r="DY52" s="1"/>
      <c r="DZ52" s="1"/>
      <c r="EA52" s="1"/>
      <c r="EB52" s="1"/>
      <c r="EC52" s="1"/>
      <c r="ED52" s="1"/>
      <c r="EE52" s="1"/>
      <c r="EF52" s="1"/>
      <c r="EG52" s="1"/>
      <c r="EH52" s="1"/>
      <c r="EI52" s="1"/>
      <c r="EJ52" s="1"/>
      <c r="EK52" s="1"/>
      <c r="EL52" s="1"/>
      <c r="EM52" s="1"/>
    </row>
    <row r="53" spans="25:143" ht="14.5">
      <c r="Y53" s="356"/>
      <c r="Z53" s="356"/>
      <c r="AA53" s="1"/>
      <c r="AB53" s="1"/>
      <c r="AC53" s="1"/>
      <c r="AD53" s="1"/>
      <c r="AE53" s="1"/>
      <c r="AF53" s="1"/>
      <c r="AG53" s="1"/>
      <c r="AH53" s="1"/>
      <c r="AI53" s="1"/>
      <c r="AJ53" s="1"/>
      <c r="AK53" s="1"/>
      <c r="AL53" s="1"/>
      <c r="AM53" s="1"/>
      <c r="AN53" s="1"/>
      <c r="AO53" s="1"/>
      <c r="AP53" s="1"/>
      <c r="AQ53" s="1"/>
      <c r="AR53" s="1"/>
      <c r="AS53" s="1"/>
      <c r="AT53" s="1"/>
      <c r="AU53" s="1"/>
      <c r="AW53" s="356"/>
      <c r="AX53" s="356"/>
      <c r="AY53" s="1"/>
      <c r="AZ53" s="1"/>
      <c r="BA53" s="1"/>
      <c r="BB53" s="1"/>
      <c r="BC53" s="1"/>
      <c r="BD53" s="1"/>
      <c r="BE53" s="1"/>
      <c r="BF53" s="1"/>
      <c r="BG53" s="1"/>
      <c r="BH53" s="1"/>
      <c r="BI53" s="1"/>
      <c r="BJ53" s="1"/>
      <c r="BK53" s="1"/>
      <c r="BL53" s="1"/>
      <c r="BM53" s="1"/>
      <c r="BN53" s="1"/>
      <c r="BO53" s="1"/>
      <c r="BP53" s="1"/>
      <c r="BQ53" s="1"/>
      <c r="BR53" s="1"/>
      <c r="BS53" s="1"/>
      <c r="BU53" s="356"/>
      <c r="BV53" s="356"/>
      <c r="BW53" s="1"/>
      <c r="BX53" s="1"/>
      <c r="BY53" s="1"/>
      <c r="BZ53" s="1"/>
      <c r="CA53" s="1"/>
      <c r="CB53" s="1"/>
      <c r="CC53" s="1"/>
      <c r="CD53" s="1"/>
      <c r="CE53" s="1"/>
      <c r="CF53" s="1"/>
      <c r="CG53" s="1"/>
      <c r="CH53" s="1"/>
      <c r="CI53" s="1"/>
      <c r="CJ53" s="1"/>
      <c r="CK53" s="1"/>
      <c r="CL53" s="1"/>
      <c r="CM53" s="1"/>
      <c r="CN53" s="1"/>
      <c r="CO53" s="1"/>
      <c r="CP53" s="1"/>
      <c r="CQ53" s="1"/>
      <c r="CS53" s="356"/>
      <c r="CT53" s="356"/>
      <c r="CU53" s="1"/>
      <c r="CV53" s="1"/>
      <c r="CW53" s="1"/>
      <c r="CX53" s="1"/>
      <c r="CY53" s="1"/>
      <c r="CZ53" s="1"/>
      <c r="DA53" s="1"/>
      <c r="DB53" s="1"/>
      <c r="DC53" s="1"/>
      <c r="DD53" s="1"/>
      <c r="DE53" s="1"/>
      <c r="DF53" s="1"/>
      <c r="DG53" s="1"/>
      <c r="DH53" s="1"/>
      <c r="DI53" s="1"/>
      <c r="DJ53" s="1"/>
      <c r="DK53" s="1"/>
      <c r="DL53" s="1"/>
      <c r="DM53" s="1"/>
      <c r="DN53" s="1"/>
      <c r="DO53" s="1"/>
      <c r="DQ53" s="356"/>
      <c r="DR53" s="356"/>
      <c r="DS53" s="1"/>
      <c r="DT53" s="1"/>
      <c r="DU53" s="1"/>
      <c r="DV53" s="1"/>
      <c r="DW53" s="1"/>
      <c r="DX53" s="1"/>
      <c r="DY53" s="1"/>
      <c r="DZ53" s="1"/>
      <c r="EA53" s="1"/>
      <c r="EB53" s="1"/>
      <c r="EC53" s="1"/>
      <c r="ED53" s="1"/>
      <c r="EE53" s="1"/>
      <c r="EF53" s="1"/>
      <c r="EG53" s="1"/>
      <c r="EH53" s="1"/>
      <c r="EI53" s="1"/>
      <c r="EJ53" s="1"/>
      <c r="EK53" s="1"/>
      <c r="EL53" s="1"/>
      <c r="EM53" s="1"/>
    </row>
    <row r="54" spans="25:143" ht="14.5">
      <c r="Y54" s="356"/>
      <c r="Z54" s="356"/>
      <c r="AA54" s="1"/>
      <c r="AB54" s="1"/>
      <c r="AC54" s="1"/>
      <c r="AD54" s="1"/>
      <c r="AE54" s="1"/>
      <c r="AF54" s="1"/>
      <c r="AG54" s="1"/>
      <c r="AH54" s="1"/>
      <c r="AI54" s="1"/>
      <c r="AJ54" s="1"/>
      <c r="AK54" s="1"/>
      <c r="AL54" s="1"/>
      <c r="AM54" s="1"/>
      <c r="AN54" s="1"/>
      <c r="AO54" s="1"/>
      <c r="AP54" s="1"/>
      <c r="AQ54" s="1"/>
      <c r="AR54" s="1"/>
      <c r="AS54" s="1"/>
      <c r="AT54" s="1"/>
      <c r="AU54" s="1"/>
      <c r="AW54" s="356"/>
      <c r="AX54" s="356"/>
      <c r="AY54" s="1"/>
      <c r="AZ54" s="1"/>
      <c r="BA54" s="1"/>
      <c r="BB54" s="1"/>
      <c r="BC54" s="1"/>
      <c r="BD54" s="1"/>
      <c r="BE54" s="1"/>
      <c r="BF54" s="1"/>
      <c r="BG54" s="1"/>
      <c r="BH54" s="1"/>
      <c r="BI54" s="1"/>
      <c r="BJ54" s="1"/>
      <c r="BK54" s="1"/>
      <c r="BL54" s="1"/>
      <c r="BM54" s="1"/>
      <c r="BN54" s="1"/>
      <c r="BO54" s="1"/>
      <c r="BP54" s="1"/>
      <c r="BQ54" s="1"/>
      <c r="BR54" s="1"/>
      <c r="BS54" s="1"/>
      <c r="BU54" s="356"/>
      <c r="BV54" s="356"/>
      <c r="BW54" s="1"/>
      <c r="BX54" s="1"/>
      <c r="BY54" s="1"/>
      <c r="BZ54" s="1"/>
      <c r="CA54" s="1"/>
      <c r="CB54" s="1"/>
      <c r="CC54" s="1"/>
      <c r="CD54" s="1"/>
      <c r="CE54" s="1"/>
      <c r="CF54" s="1"/>
      <c r="CG54" s="1"/>
      <c r="CH54" s="1"/>
      <c r="CI54" s="1"/>
      <c r="CJ54" s="1"/>
      <c r="CK54" s="1"/>
      <c r="CL54" s="1"/>
      <c r="CM54" s="1"/>
      <c r="CN54" s="1"/>
      <c r="CO54" s="1"/>
      <c r="CP54" s="1"/>
      <c r="CQ54" s="1"/>
      <c r="CS54" s="356"/>
      <c r="CT54" s="356"/>
      <c r="CU54" s="1"/>
      <c r="CV54" s="1"/>
      <c r="CW54" s="1"/>
      <c r="CX54" s="1"/>
      <c r="CY54" s="1"/>
      <c r="CZ54" s="1"/>
      <c r="DA54" s="1"/>
      <c r="DB54" s="1"/>
      <c r="DC54" s="1"/>
      <c r="DD54" s="1"/>
      <c r="DE54" s="1"/>
      <c r="DF54" s="1"/>
      <c r="DG54" s="1"/>
      <c r="DH54" s="1"/>
      <c r="DI54" s="1"/>
      <c r="DJ54" s="1"/>
      <c r="DK54" s="1"/>
      <c r="DL54" s="1"/>
      <c r="DM54" s="1"/>
      <c r="DN54" s="1"/>
      <c r="DO54" s="1"/>
      <c r="DQ54" s="356"/>
      <c r="DR54" s="356"/>
      <c r="DS54" s="1"/>
      <c r="DT54" s="1"/>
      <c r="DU54" s="1"/>
      <c r="DV54" s="1"/>
      <c r="DW54" s="1"/>
      <c r="DX54" s="1"/>
      <c r="DY54" s="1"/>
      <c r="DZ54" s="1"/>
      <c r="EA54" s="1"/>
      <c r="EB54" s="1"/>
      <c r="EC54" s="1"/>
      <c r="ED54" s="1"/>
      <c r="EE54" s="1"/>
      <c r="EF54" s="1"/>
      <c r="EG54" s="1"/>
      <c r="EH54" s="1"/>
      <c r="EI54" s="1"/>
      <c r="EJ54" s="1"/>
      <c r="EK54" s="1"/>
      <c r="EL54" s="1"/>
      <c r="EM54" s="1"/>
    </row>
    <row r="55" spans="25:143" ht="14.5">
      <c r="Y55" s="356"/>
      <c r="Z55" s="356"/>
      <c r="AA55" s="1"/>
      <c r="AB55" s="1"/>
      <c r="AC55" s="1"/>
      <c r="AD55" s="1"/>
      <c r="AE55" s="1"/>
      <c r="AF55" s="1"/>
      <c r="AG55" s="1"/>
      <c r="AH55" s="1"/>
      <c r="AI55" s="1"/>
      <c r="AJ55" s="1"/>
      <c r="AK55" s="1"/>
      <c r="AL55" s="1"/>
      <c r="AM55" s="1"/>
      <c r="AN55" s="1"/>
      <c r="AO55" s="1"/>
      <c r="AP55" s="1"/>
      <c r="AQ55" s="1"/>
      <c r="AR55" s="1"/>
      <c r="AS55" s="1"/>
      <c r="AT55" s="1"/>
      <c r="AU55" s="1"/>
      <c r="AW55" s="356"/>
      <c r="AX55" s="356"/>
      <c r="AY55" s="1"/>
      <c r="AZ55" s="1"/>
      <c r="BA55" s="1"/>
      <c r="BB55" s="1"/>
      <c r="BC55" s="1"/>
      <c r="BD55" s="1"/>
      <c r="BE55" s="1"/>
      <c r="BF55" s="1"/>
      <c r="BG55" s="1"/>
      <c r="BH55" s="1"/>
      <c r="BI55" s="1"/>
      <c r="BJ55" s="1"/>
      <c r="BK55" s="1"/>
      <c r="BL55" s="1"/>
      <c r="BM55" s="1"/>
      <c r="BN55" s="1"/>
      <c r="BO55" s="1"/>
      <c r="BP55" s="1"/>
      <c r="BQ55" s="1"/>
      <c r="BR55" s="1"/>
      <c r="BS55" s="1"/>
      <c r="BU55" s="356"/>
      <c r="BV55" s="356"/>
      <c r="BW55" s="1"/>
      <c r="BX55" s="1"/>
      <c r="BY55" s="1"/>
      <c r="BZ55" s="1"/>
      <c r="CA55" s="1"/>
      <c r="CB55" s="1"/>
      <c r="CC55" s="1"/>
      <c r="CD55" s="1"/>
      <c r="CE55" s="1"/>
      <c r="CF55" s="1"/>
      <c r="CG55" s="1"/>
      <c r="CH55" s="1"/>
      <c r="CI55" s="1"/>
      <c r="CJ55" s="1"/>
      <c r="CK55" s="1"/>
      <c r="CL55" s="1"/>
      <c r="CM55" s="1"/>
      <c r="CN55" s="1"/>
      <c r="CO55" s="1"/>
      <c r="CP55" s="1"/>
      <c r="CQ55" s="1"/>
      <c r="CS55" s="356"/>
      <c r="CT55" s="356"/>
      <c r="CU55" s="1"/>
      <c r="CV55" s="1"/>
      <c r="CW55" s="1"/>
      <c r="CX55" s="1"/>
      <c r="CY55" s="1"/>
      <c r="CZ55" s="1"/>
      <c r="DA55" s="1"/>
      <c r="DB55" s="1"/>
      <c r="DC55" s="1"/>
      <c r="DD55" s="1"/>
      <c r="DE55" s="1"/>
      <c r="DF55" s="1"/>
      <c r="DG55" s="1"/>
      <c r="DH55" s="1"/>
      <c r="DI55" s="1"/>
      <c r="DJ55" s="1"/>
      <c r="DK55" s="1"/>
      <c r="DL55" s="1"/>
      <c r="DM55" s="1"/>
      <c r="DN55" s="1"/>
      <c r="DO55" s="1"/>
      <c r="DQ55" s="356"/>
      <c r="DR55" s="356"/>
      <c r="DS55" s="1"/>
      <c r="DT55" s="1"/>
      <c r="DU55" s="1"/>
      <c r="DV55" s="1"/>
      <c r="DW55" s="1"/>
      <c r="DX55" s="1"/>
      <c r="DY55" s="1"/>
      <c r="DZ55" s="1"/>
      <c r="EA55" s="1"/>
      <c r="EB55" s="1"/>
      <c r="EC55" s="1"/>
      <c r="ED55" s="1"/>
      <c r="EE55" s="1"/>
      <c r="EF55" s="1"/>
      <c r="EG55" s="1"/>
      <c r="EH55" s="1"/>
      <c r="EI55" s="1"/>
      <c r="EJ55" s="1"/>
      <c r="EK55" s="1"/>
      <c r="EL55" s="1"/>
      <c r="EM55" s="1"/>
    </row>
    <row r="56" spans="25:143" ht="14.5">
      <c r="Y56" s="356"/>
      <c r="Z56" s="356"/>
      <c r="AA56" s="1"/>
      <c r="AB56" s="1"/>
      <c r="AC56" s="1"/>
      <c r="AD56" s="1"/>
      <c r="AE56" s="1"/>
      <c r="AF56" s="1"/>
      <c r="AG56" s="1"/>
      <c r="AH56" s="1"/>
      <c r="AI56" s="1"/>
      <c r="AJ56" s="1"/>
      <c r="AK56" s="1"/>
      <c r="AL56" s="1"/>
      <c r="AM56" s="1"/>
      <c r="AN56" s="1"/>
      <c r="AO56" s="1"/>
      <c r="AP56" s="1"/>
      <c r="AQ56" s="1"/>
      <c r="AR56" s="1"/>
      <c r="AS56" s="1"/>
      <c r="AT56" s="1"/>
      <c r="AU56" s="1"/>
      <c r="AW56" s="356"/>
      <c r="AX56" s="356"/>
      <c r="AY56" s="1"/>
      <c r="AZ56" s="1"/>
      <c r="BA56" s="1"/>
      <c r="BB56" s="1"/>
      <c r="BC56" s="1"/>
      <c r="BD56" s="1"/>
      <c r="BE56" s="1"/>
      <c r="BF56" s="1"/>
      <c r="BG56" s="1"/>
      <c r="BH56" s="1"/>
      <c r="BI56" s="1"/>
      <c r="BJ56" s="1"/>
      <c r="BK56" s="1"/>
      <c r="BL56" s="1"/>
      <c r="BM56" s="1"/>
      <c r="BN56" s="1"/>
      <c r="BO56" s="1"/>
      <c r="BP56" s="1"/>
      <c r="BQ56" s="1"/>
      <c r="BR56" s="1"/>
      <c r="BS56" s="1"/>
      <c r="BU56" s="356"/>
      <c r="BV56" s="356"/>
      <c r="BW56" s="1"/>
      <c r="BX56" s="1"/>
      <c r="BY56" s="1"/>
      <c r="BZ56" s="1"/>
      <c r="CA56" s="1"/>
      <c r="CB56" s="1"/>
      <c r="CC56" s="1"/>
      <c r="CD56" s="1"/>
      <c r="CE56" s="1"/>
      <c r="CF56" s="1"/>
      <c r="CG56" s="1"/>
      <c r="CH56" s="1"/>
      <c r="CI56" s="1"/>
      <c r="CJ56" s="1"/>
      <c r="CK56" s="1"/>
      <c r="CL56" s="1"/>
      <c r="CM56" s="1"/>
      <c r="CN56" s="1"/>
      <c r="CO56" s="1"/>
      <c r="CP56" s="1"/>
      <c r="CQ56" s="1"/>
      <c r="CS56" s="356"/>
      <c r="CT56" s="356"/>
      <c r="CU56" s="1"/>
      <c r="CV56" s="1"/>
      <c r="CW56" s="1"/>
      <c r="CX56" s="1"/>
      <c r="CY56" s="1"/>
      <c r="CZ56" s="1"/>
      <c r="DA56" s="1"/>
      <c r="DB56" s="1"/>
      <c r="DC56" s="1"/>
      <c r="DD56" s="1"/>
      <c r="DE56" s="1"/>
      <c r="DF56" s="1"/>
      <c r="DG56" s="1"/>
      <c r="DH56" s="1"/>
      <c r="DI56" s="1"/>
      <c r="DJ56" s="1"/>
      <c r="DK56" s="1"/>
      <c r="DL56" s="1"/>
      <c r="DM56" s="1"/>
      <c r="DN56" s="1"/>
      <c r="DO56" s="1"/>
      <c r="DQ56" s="356"/>
      <c r="DR56" s="356"/>
      <c r="DS56" s="1"/>
      <c r="DT56" s="1"/>
      <c r="DU56" s="1"/>
      <c r="DV56" s="1"/>
      <c r="DW56" s="1"/>
      <c r="DX56" s="1"/>
      <c r="DY56" s="1"/>
      <c r="DZ56" s="1"/>
      <c r="EA56" s="1"/>
      <c r="EB56" s="1"/>
      <c r="EC56" s="1"/>
      <c r="ED56" s="1"/>
      <c r="EE56" s="1"/>
      <c r="EF56" s="1"/>
      <c r="EG56" s="1"/>
      <c r="EH56" s="1"/>
      <c r="EI56" s="1"/>
      <c r="EJ56" s="1"/>
      <c r="EK56" s="1"/>
      <c r="EL56" s="1"/>
      <c r="EM56" s="1"/>
    </row>
    <row r="57" spans="25:143" ht="14.5">
      <c r="Y57" s="356"/>
      <c r="Z57" s="356"/>
      <c r="AA57" s="1"/>
      <c r="AB57" s="1"/>
      <c r="AC57" s="1"/>
      <c r="AD57" s="1"/>
      <c r="AE57" s="1"/>
      <c r="AF57" s="1"/>
      <c r="AG57" s="1"/>
      <c r="AH57" s="1"/>
      <c r="AI57" s="1"/>
      <c r="AJ57" s="1"/>
      <c r="AK57" s="1"/>
      <c r="AL57" s="1"/>
      <c r="AM57" s="1"/>
      <c r="AN57" s="1"/>
      <c r="AO57" s="1"/>
      <c r="AP57" s="1"/>
      <c r="AQ57" s="1"/>
      <c r="AR57" s="1"/>
      <c r="AS57" s="1"/>
      <c r="AT57" s="1"/>
      <c r="AU57" s="1"/>
      <c r="AW57" s="356"/>
      <c r="AX57" s="356"/>
      <c r="AY57" s="1"/>
      <c r="AZ57" s="1"/>
      <c r="BA57" s="1"/>
      <c r="BB57" s="1"/>
      <c r="BC57" s="1"/>
      <c r="BD57" s="1"/>
      <c r="BE57" s="1"/>
      <c r="BF57" s="1"/>
      <c r="BG57" s="1"/>
      <c r="BH57" s="1"/>
      <c r="BI57" s="1"/>
      <c r="BJ57" s="1"/>
      <c r="BK57" s="1"/>
      <c r="BL57" s="1"/>
      <c r="BM57" s="1"/>
      <c r="BN57" s="1"/>
      <c r="BO57" s="1"/>
      <c r="BP57" s="1"/>
      <c r="BQ57" s="1"/>
      <c r="BR57" s="1"/>
      <c r="BS57" s="1"/>
      <c r="BU57" s="356"/>
      <c r="BV57" s="356"/>
      <c r="BW57" s="1"/>
      <c r="BX57" s="1"/>
      <c r="BY57" s="1"/>
      <c r="BZ57" s="1"/>
      <c r="CA57" s="1"/>
      <c r="CB57" s="1"/>
      <c r="CC57" s="1"/>
      <c r="CD57" s="1"/>
      <c r="CE57" s="1"/>
      <c r="CF57" s="1"/>
      <c r="CG57" s="1"/>
      <c r="CH57" s="1"/>
      <c r="CI57" s="1"/>
      <c r="CJ57" s="1"/>
      <c r="CK57" s="1"/>
      <c r="CL57" s="1"/>
      <c r="CM57" s="1"/>
      <c r="CN57" s="1"/>
      <c r="CO57" s="1"/>
      <c r="CP57" s="1"/>
      <c r="CQ57" s="1"/>
      <c r="CS57" s="356"/>
      <c r="CT57" s="356"/>
      <c r="CU57" s="1"/>
      <c r="CV57" s="1"/>
      <c r="CW57" s="1"/>
      <c r="CX57" s="1"/>
      <c r="CY57" s="1"/>
      <c r="CZ57" s="1"/>
      <c r="DA57" s="1"/>
      <c r="DB57" s="1"/>
      <c r="DC57" s="1"/>
      <c r="DD57" s="1"/>
      <c r="DE57" s="1"/>
      <c r="DF57" s="1"/>
      <c r="DG57" s="1"/>
      <c r="DH57" s="1"/>
      <c r="DI57" s="1"/>
      <c r="DJ57" s="1"/>
      <c r="DK57" s="1"/>
      <c r="DL57" s="1"/>
      <c r="DM57" s="1"/>
      <c r="DN57" s="1"/>
      <c r="DO57" s="1"/>
      <c r="DQ57" s="356"/>
      <c r="DR57" s="356"/>
      <c r="DS57" s="1"/>
      <c r="DT57" s="1"/>
      <c r="DU57" s="1"/>
      <c r="DV57" s="1"/>
      <c r="DW57" s="1"/>
      <c r="DX57" s="1"/>
      <c r="DY57" s="1"/>
      <c r="DZ57" s="1"/>
      <c r="EA57" s="1"/>
      <c r="EB57" s="1"/>
      <c r="EC57" s="1"/>
      <c r="ED57" s="1"/>
      <c r="EE57" s="1"/>
      <c r="EF57" s="1"/>
      <c r="EG57" s="1"/>
      <c r="EH57" s="1"/>
      <c r="EI57" s="1"/>
      <c r="EJ57" s="1"/>
      <c r="EK57" s="1"/>
      <c r="EL57" s="1"/>
      <c r="EM57" s="1"/>
    </row>
  </sheetData>
  <mergeCells count="269">
    <mergeCell ref="Y57:Z57"/>
    <mergeCell ref="AW57:AX57"/>
    <mergeCell ref="BU57:BV57"/>
    <mergeCell ref="CS57:CT57"/>
    <mergeCell ref="DQ57:DR57"/>
    <mergeCell ref="Y55:Z55"/>
    <mergeCell ref="AW55:AX55"/>
    <mergeCell ref="BU55:BV55"/>
    <mergeCell ref="CS55:CT55"/>
    <mergeCell ref="DQ55:DR55"/>
    <mergeCell ref="Y56:Z56"/>
    <mergeCell ref="AW56:AX56"/>
    <mergeCell ref="BU56:BV56"/>
    <mergeCell ref="CS56:CT56"/>
    <mergeCell ref="DQ56:DR56"/>
    <mergeCell ref="Y53:Z53"/>
    <mergeCell ref="AW53:AX53"/>
    <mergeCell ref="BU53:BV53"/>
    <mergeCell ref="CS53:CT53"/>
    <mergeCell ref="DQ53:DR53"/>
    <mergeCell ref="Y54:Z54"/>
    <mergeCell ref="AW54:AX54"/>
    <mergeCell ref="BU54:BV54"/>
    <mergeCell ref="CS54:CT54"/>
    <mergeCell ref="DQ54:DR54"/>
    <mergeCell ref="Y51:Z51"/>
    <mergeCell ref="AW51:AX51"/>
    <mergeCell ref="BU51:BV51"/>
    <mergeCell ref="CS51:CT51"/>
    <mergeCell ref="DQ51:DR51"/>
    <mergeCell ref="Y52:Z52"/>
    <mergeCell ref="AW52:AX52"/>
    <mergeCell ref="BU52:BV52"/>
    <mergeCell ref="CS52:CT52"/>
    <mergeCell ref="DQ52:DR52"/>
    <mergeCell ref="Y49:Z49"/>
    <mergeCell ref="AW49:AX49"/>
    <mergeCell ref="BU49:BV49"/>
    <mergeCell ref="CS49:CT49"/>
    <mergeCell ref="DQ49:DR49"/>
    <mergeCell ref="Y50:Z50"/>
    <mergeCell ref="AW50:AX50"/>
    <mergeCell ref="BU50:BV50"/>
    <mergeCell ref="CS50:CT50"/>
    <mergeCell ref="DQ50:DR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FK164"/>
  <sheetViews>
    <sheetView workbookViewId="0">
      <selection activeCell="FN9" sqref="FN9"/>
    </sheetView>
  </sheetViews>
  <sheetFormatPr defaultColWidth="9" defaultRowHeight="12.5"/>
  <cols>
    <col min="1" max="1" width="3" customWidth="1"/>
    <col min="2" max="2" width="36" style="15" customWidth="1"/>
    <col min="3" max="3" width="10.453125" customWidth="1"/>
    <col min="4" max="15" width="10.453125" hidden="1" customWidth="1"/>
    <col min="16" max="22" width="9" hidden="1" customWidth="1"/>
    <col min="23" max="23" width="8.7265625"/>
    <col min="25" max="25" width="3" customWidth="1"/>
    <col min="26" max="26" width="36.26953125" style="15" customWidth="1"/>
    <col min="27" max="27" width="10.453125" customWidth="1"/>
    <col min="28" max="39" width="10.453125" hidden="1" customWidth="1"/>
    <col min="40" max="40" width="10.81640625" hidden="1" customWidth="1"/>
    <col min="41" max="41" width="10.1796875" hidden="1" customWidth="1"/>
    <col min="42" max="43" width="9.54296875" hidden="1" customWidth="1"/>
    <col min="44" max="46" width="9" hidden="1" customWidth="1"/>
    <col min="47" max="47" width="8.7265625"/>
    <col min="49" max="49" width="3" customWidth="1"/>
    <col min="50" max="50" width="36.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36.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36.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36" style="15" customWidth="1"/>
    <col min="147" max="147" width="10.453125" customWidth="1"/>
    <col min="148" max="159" width="10.453125" hidden="1" customWidth="1"/>
    <col min="160" max="166" width="9" hidden="1" customWidth="1"/>
    <col min="167" max="167" width="8.7265625"/>
  </cols>
  <sheetData>
    <row r="2" spans="1:167" ht="18">
      <c r="A2" s="21" t="s">
        <v>278</v>
      </c>
      <c r="B2" s="21"/>
      <c r="Y2" s="21" t="s">
        <v>279</v>
      </c>
      <c r="Z2" s="22"/>
      <c r="AW2" s="21" t="s">
        <v>279</v>
      </c>
      <c r="AX2" s="22"/>
      <c r="BU2" s="21" t="s">
        <v>279</v>
      </c>
      <c r="BV2" s="22"/>
      <c r="CS2" s="21" t="s">
        <v>279</v>
      </c>
      <c r="CT2" s="22"/>
      <c r="DQ2" s="21" t="s">
        <v>279</v>
      </c>
      <c r="DR2" s="22"/>
      <c r="EO2" s="21" t="s">
        <v>278</v>
      </c>
      <c r="EP2" s="21"/>
    </row>
    <row r="5" spans="1:167" ht="18">
      <c r="A5" s="2" t="s">
        <v>240</v>
      </c>
      <c r="F5" s="23"/>
      <c r="G5" s="23"/>
      <c r="H5" s="23"/>
      <c r="I5" s="23"/>
      <c r="J5" s="23"/>
      <c r="K5" s="23"/>
      <c r="L5" s="23"/>
      <c r="M5" s="23"/>
      <c r="N5" s="23"/>
      <c r="O5" s="23"/>
      <c r="Y5" s="2" t="s">
        <v>240</v>
      </c>
      <c r="AD5" s="23"/>
      <c r="AE5" s="23"/>
      <c r="AF5" s="23"/>
      <c r="AG5" s="23"/>
      <c r="AH5" s="23"/>
      <c r="AI5" s="23"/>
      <c r="AJ5" s="23"/>
      <c r="AK5" s="23"/>
      <c r="AL5" s="23"/>
      <c r="AM5" s="23"/>
      <c r="AW5" s="2" t="s">
        <v>240</v>
      </c>
      <c r="BB5" s="23"/>
      <c r="BC5" s="23"/>
      <c r="BD5" s="23"/>
      <c r="BE5" s="23"/>
      <c r="BF5" s="23"/>
      <c r="BG5" s="23"/>
      <c r="BH5" s="23"/>
      <c r="BI5" s="23"/>
      <c r="BJ5" s="23"/>
      <c r="BK5" s="23"/>
      <c r="BU5" s="2" t="s">
        <v>240</v>
      </c>
      <c r="BZ5" s="23"/>
      <c r="CA5" s="23"/>
      <c r="CB5" s="23"/>
      <c r="CC5" s="23"/>
      <c r="CD5" s="23"/>
      <c r="CE5" s="23"/>
      <c r="CF5" s="23"/>
      <c r="CG5" s="23"/>
      <c r="CH5" s="23"/>
      <c r="CI5" s="23"/>
      <c r="CS5" s="2" t="s">
        <v>240</v>
      </c>
      <c r="CX5" s="23"/>
      <c r="CY5" s="23"/>
      <c r="CZ5" s="23"/>
      <c r="DA5" s="23"/>
      <c r="DB5" s="23"/>
      <c r="DC5" s="23"/>
      <c r="DD5" s="23"/>
      <c r="DE5" s="23"/>
      <c r="DF5" s="23"/>
      <c r="DG5" s="23"/>
      <c r="DQ5" s="2" t="s">
        <v>240</v>
      </c>
      <c r="DV5" s="23"/>
      <c r="DW5" s="23"/>
      <c r="DX5" s="23"/>
      <c r="DY5" s="23"/>
      <c r="DZ5" s="23"/>
      <c r="EA5" s="23"/>
      <c r="EB5" s="23"/>
      <c r="EC5" s="23"/>
      <c r="ED5" s="23"/>
      <c r="EE5" s="23"/>
      <c r="EO5" s="2" t="s">
        <v>240</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241</v>
      </c>
      <c r="C7" s="23"/>
      <c r="D7" s="23"/>
      <c r="E7" s="23"/>
      <c r="Y7" s="4" t="s">
        <v>242</v>
      </c>
      <c r="AA7" s="23"/>
      <c r="AB7" s="23"/>
      <c r="AC7" s="23"/>
      <c r="AW7" s="4" t="s">
        <v>243</v>
      </c>
      <c r="AY7" s="23"/>
      <c r="AZ7" s="23"/>
      <c r="BA7" s="23"/>
      <c r="BU7" s="4" t="s">
        <v>244</v>
      </c>
      <c r="BW7" s="23"/>
      <c r="BX7" s="23"/>
      <c r="BY7" s="23"/>
      <c r="CS7" s="4" t="s">
        <v>245</v>
      </c>
      <c r="CU7" s="23"/>
      <c r="CV7" s="23"/>
      <c r="CW7" s="23"/>
      <c r="DQ7" s="4" t="s">
        <v>246</v>
      </c>
      <c r="DS7" s="23"/>
      <c r="DT7" s="23"/>
      <c r="DU7" s="23"/>
      <c r="EO7" s="4" t="s">
        <v>247</v>
      </c>
      <c r="EQ7" s="23"/>
      <c r="ER7" s="23"/>
      <c r="ES7" s="23"/>
    </row>
    <row r="8" spans="1:167" ht="15.5">
      <c r="A8" s="4" t="s">
        <v>453</v>
      </c>
      <c r="C8" s="5"/>
      <c r="D8" s="5"/>
      <c r="E8" s="5"/>
      <c r="F8" s="5"/>
      <c r="G8" s="5"/>
      <c r="H8" s="5"/>
      <c r="I8" s="5"/>
      <c r="J8" s="5"/>
      <c r="K8" s="5"/>
      <c r="L8" s="5"/>
      <c r="M8" s="5"/>
      <c r="N8" s="5"/>
      <c r="O8" s="5"/>
      <c r="P8" s="5"/>
      <c r="Q8" s="5"/>
      <c r="R8" s="5"/>
      <c r="S8" s="5"/>
      <c r="T8" s="5"/>
      <c r="U8" s="5"/>
      <c r="V8" s="5"/>
      <c r="W8" s="5"/>
      <c r="Y8" s="4" t="s">
        <v>453</v>
      </c>
      <c r="AA8" s="5"/>
      <c r="AB8" s="5"/>
      <c r="AC8" s="5"/>
      <c r="AD8" s="5"/>
      <c r="AE8" s="5"/>
      <c r="AF8" s="5"/>
      <c r="AG8" s="5"/>
      <c r="AH8" s="5"/>
      <c r="AI8" s="5"/>
      <c r="AJ8" s="5"/>
      <c r="AK8" s="5"/>
      <c r="AL8" s="5"/>
      <c r="AM8" s="5"/>
      <c r="AN8" s="5"/>
      <c r="AO8" s="5"/>
      <c r="AP8" s="5"/>
      <c r="AQ8" s="5"/>
      <c r="AR8" s="5"/>
      <c r="AS8" s="5"/>
      <c r="AT8" s="5"/>
      <c r="AU8" s="5"/>
      <c r="AW8" s="4" t="s">
        <v>453</v>
      </c>
      <c r="AY8" s="5"/>
      <c r="AZ8" s="5"/>
      <c r="BA8" s="5"/>
      <c r="BB8" s="5"/>
      <c r="BC8" s="5"/>
      <c r="BD8" s="5"/>
      <c r="BE8" s="5"/>
      <c r="BF8" s="5"/>
      <c r="BG8" s="5"/>
      <c r="BH8" s="5"/>
      <c r="BI8" s="5"/>
      <c r="BJ8" s="5"/>
      <c r="BK8" s="5"/>
      <c r="BL8" s="5"/>
      <c r="BM8" s="5"/>
      <c r="BN8" s="5"/>
      <c r="BO8" s="5"/>
      <c r="BP8" s="5"/>
      <c r="BQ8" s="5"/>
      <c r="BR8" s="5"/>
      <c r="BS8" s="5"/>
      <c r="BU8" s="4" t="s">
        <v>453</v>
      </c>
      <c r="BW8" s="5"/>
      <c r="BX8" s="5"/>
      <c r="BY8" s="5"/>
      <c r="BZ8" s="5"/>
      <c r="CA8" s="5"/>
      <c r="CB8" s="5"/>
      <c r="CC8" s="5"/>
      <c r="CD8" s="5"/>
      <c r="CE8" s="5"/>
      <c r="CF8" s="5"/>
      <c r="CG8" s="5"/>
      <c r="CH8" s="5"/>
      <c r="CI8" s="5"/>
      <c r="CJ8" s="5"/>
      <c r="CK8" s="5"/>
      <c r="CL8" s="5"/>
      <c r="CM8" s="5"/>
      <c r="CN8" s="5"/>
      <c r="CO8" s="5"/>
      <c r="CP8" s="5"/>
      <c r="CQ8" s="5"/>
      <c r="CS8" s="4" t="s">
        <v>453</v>
      </c>
      <c r="CU8" s="5"/>
      <c r="CV8" s="5"/>
      <c r="CW8" s="5"/>
      <c r="CX8" s="5"/>
      <c r="CY8" s="5"/>
      <c r="CZ8" s="5"/>
      <c r="DA8" s="5"/>
      <c r="DB8" s="5"/>
      <c r="DC8" s="5"/>
      <c r="DD8" s="5"/>
      <c r="DE8" s="5"/>
      <c r="DF8" s="5"/>
      <c r="DG8" s="5"/>
      <c r="DH8" s="5"/>
      <c r="DI8" s="5"/>
      <c r="DJ8" s="5"/>
      <c r="DK8" s="5"/>
      <c r="DL8" s="5"/>
      <c r="DM8" s="5"/>
      <c r="DN8" s="5"/>
      <c r="DO8" s="5"/>
      <c r="DQ8" s="4" t="s">
        <v>453</v>
      </c>
      <c r="DS8" s="5"/>
      <c r="DT8" s="5"/>
      <c r="DU8" s="5"/>
      <c r="DV8" s="5"/>
      <c r="DW8" s="5"/>
      <c r="DX8" s="5"/>
      <c r="DY8" s="5"/>
      <c r="DZ8" s="5"/>
      <c r="EA8" s="5"/>
      <c r="EB8" s="5"/>
      <c r="EC8" s="5"/>
      <c r="ED8" s="5"/>
      <c r="EE8" s="5"/>
      <c r="EF8" s="5"/>
      <c r="EG8" s="5"/>
      <c r="EH8" s="5"/>
      <c r="EI8" s="5"/>
      <c r="EJ8" s="5"/>
      <c r="EK8" s="5"/>
      <c r="EL8" s="5"/>
      <c r="EM8" s="5"/>
      <c r="EO8" s="4" t="s">
        <v>453</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454</v>
      </c>
      <c r="C13" s="104">
        <v>934.63300000000004</v>
      </c>
      <c r="D13" s="104">
        <v>942.82399999999996</v>
      </c>
      <c r="E13" s="104">
        <v>952.17499999999995</v>
      </c>
      <c r="F13" s="104">
        <v>964.649</v>
      </c>
      <c r="G13" s="104">
        <v>977.99699999999996</v>
      </c>
      <c r="H13" s="104">
        <v>989.38099999999997</v>
      </c>
      <c r="I13" s="104">
        <v>1000.235</v>
      </c>
      <c r="J13" s="104">
        <v>1011.366</v>
      </c>
      <c r="K13" s="104">
        <v>1023.11</v>
      </c>
      <c r="L13" s="104">
        <v>1033.6959999999999</v>
      </c>
      <c r="M13" s="104">
        <v>1044.4829999999999</v>
      </c>
      <c r="N13" s="104">
        <v>1055.242</v>
      </c>
      <c r="O13" s="104">
        <v>1065.9480000000001</v>
      </c>
      <c r="P13" s="104">
        <v>1077.1310000000001</v>
      </c>
      <c r="Q13" s="104">
        <v>1085.17</v>
      </c>
      <c r="R13" s="104">
        <v>1091.5940000000001</v>
      </c>
      <c r="S13" s="104">
        <v>1098.9849999999999</v>
      </c>
      <c r="T13" s="104">
        <v>1105.3</v>
      </c>
      <c r="U13" s="104">
        <v>1113.1880000000001</v>
      </c>
      <c r="V13" s="104">
        <v>1120.9880000000001</v>
      </c>
      <c r="W13" s="104">
        <v>1129.615</v>
      </c>
      <c r="Y13" s="7"/>
      <c r="Z13" s="8" t="s">
        <v>454</v>
      </c>
      <c r="AA13" s="104">
        <v>3147.212</v>
      </c>
      <c r="AB13" s="104">
        <v>3171.5259999999998</v>
      </c>
      <c r="AC13" s="104">
        <v>3206.1149999999998</v>
      </c>
      <c r="AD13" s="104">
        <v>3249.431</v>
      </c>
      <c r="AE13" s="104">
        <v>3300.3440000000001</v>
      </c>
      <c r="AF13" s="104">
        <v>3350.393</v>
      </c>
      <c r="AG13" s="104">
        <v>3400.1149999999998</v>
      </c>
      <c r="AH13" s="104">
        <v>3449.3539999999998</v>
      </c>
      <c r="AI13" s="104">
        <v>3496.7049999999999</v>
      </c>
      <c r="AJ13" s="104">
        <v>3539.6410000000001</v>
      </c>
      <c r="AK13" s="104">
        <v>3583.663</v>
      </c>
      <c r="AL13" s="104">
        <v>3625.9160000000002</v>
      </c>
      <c r="AM13" s="104">
        <v>3668.6979999999999</v>
      </c>
      <c r="AN13" s="104">
        <v>3706.4560000000001</v>
      </c>
      <c r="AO13" s="104">
        <v>3743.5549999999998</v>
      </c>
      <c r="AP13" s="104">
        <v>3774.703</v>
      </c>
      <c r="AQ13" s="104">
        <v>3809.6579999999999</v>
      </c>
      <c r="AR13" s="104">
        <v>3846.779</v>
      </c>
      <c r="AS13" s="104">
        <v>3886.02</v>
      </c>
      <c r="AT13" s="104">
        <v>3926.4920000000002</v>
      </c>
      <c r="AU13" s="104">
        <v>3969.5459999999998</v>
      </c>
      <c r="AW13" s="7"/>
      <c r="AX13" s="8" t="s">
        <v>454</v>
      </c>
      <c r="AY13" s="104">
        <v>4467.5529999999999</v>
      </c>
      <c r="AZ13" s="104">
        <v>4534.1440000000002</v>
      </c>
      <c r="BA13" s="104">
        <v>4613.0280000000002</v>
      </c>
      <c r="BB13" s="104">
        <v>4686.6750000000002</v>
      </c>
      <c r="BC13" s="104">
        <v>4767.2889999999998</v>
      </c>
      <c r="BD13" s="104">
        <v>4845.3670000000002</v>
      </c>
      <c r="BE13" s="104">
        <v>4916.95</v>
      </c>
      <c r="BF13" s="104">
        <v>4978.1419999999998</v>
      </c>
      <c r="BG13" s="104">
        <v>5042.7460000000001</v>
      </c>
      <c r="BH13" s="104">
        <v>5095.0069999999996</v>
      </c>
      <c r="BI13" s="104">
        <v>5153.6509999999998</v>
      </c>
      <c r="BJ13" s="104">
        <v>5211.1120000000001</v>
      </c>
      <c r="BK13" s="104">
        <v>5266.2539999999999</v>
      </c>
      <c r="BL13" s="104">
        <v>5321.6679999999997</v>
      </c>
      <c r="BM13" s="104">
        <v>5374.7939999999999</v>
      </c>
      <c r="BN13" s="104">
        <v>5443.9870000000001</v>
      </c>
      <c r="BO13" s="104">
        <v>5511.7579999999998</v>
      </c>
      <c r="BP13" s="104">
        <v>5577.3149999999996</v>
      </c>
      <c r="BQ13" s="104">
        <v>5668.3029999999999</v>
      </c>
      <c r="BR13" s="104">
        <v>5752.2169999999996</v>
      </c>
      <c r="BS13" s="104">
        <v>5835.7960000000003</v>
      </c>
      <c r="BU13" s="7"/>
      <c r="BV13" s="8" t="s">
        <v>454</v>
      </c>
      <c r="BW13" s="104">
        <v>448.94600000000003</v>
      </c>
      <c r="BX13" s="104">
        <v>451.88099999999997</v>
      </c>
      <c r="BY13" s="104">
        <v>454.89800000000002</v>
      </c>
      <c r="BZ13" s="104">
        <v>458.34699999999998</v>
      </c>
      <c r="CA13" s="104">
        <v>462.82799999999997</v>
      </c>
      <c r="CB13" s="104">
        <v>467.279</v>
      </c>
      <c r="CC13" s="104">
        <v>471.733</v>
      </c>
      <c r="CD13" s="104">
        <v>476.73700000000002</v>
      </c>
      <c r="CE13" s="104">
        <v>482.33300000000003</v>
      </c>
      <c r="CF13" s="104">
        <v>487.887</v>
      </c>
      <c r="CG13" s="104">
        <v>492.65499999999997</v>
      </c>
      <c r="CH13" s="104">
        <v>498.20400000000001</v>
      </c>
      <c r="CI13" s="104">
        <v>503.22500000000002</v>
      </c>
      <c r="CJ13" s="104">
        <v>509.51900000000001</v>
      </c>
      <c r="CK13" s="104">
        <v>514.90300000000002</v>
      </c>
      <c r="CL13" s="104">
        <v>520.20100000000002</v>
      </c>
      <c r="CM13" s="104">
        <v>525.77800000000002</v>
      </c>
      <c r="CN13" s="104">
        <v>531.19200000000001</v>
      </c>
      <c r="CO13" s="104">
        <v>537.41</v>
      </c>
      <c r="CP13" s="104">
        <v>543.17899999999997</v>
      </c>
      <c r="CQ13" s="104">
        <v>549.18200000000002</v>
      </c>
      <c r="CS13" s="7"/>
      <c r="CT13" s="8" t="s">
        <v>454</v>
      </c>
      <c r="CU13" s="104">
        <v>401.75400000000002</v>
      </c>
      <c r="CV13" s="104">
        <v>403.84399999999999</v>
      </c>
      <c r="CW13" s="104">
        <v>406.185</v>
      </c>
      <c r="CX13" s="104">
        <v>409.29199999999997</v>
      </c>
      <c r="CY13" s="104">
        <v>412.108</v>
      </c>
      <c r="CZ13" s="104">
        <v>415.30700000000002</v>
      </c>
      <c r="DA13" s="104">
        <v>418.06900000000002</v>
      </c>
      <c r="DB13" s="104">
        <v>422.38600000000002</v>
      </c>
      <c r="DC13" s="104">
        <v>428.28500000000003</v>
      </c>
      <c r="DD13" s="104">
        <v>433.02199999999999</v>
      </c>
      <c r="DE13" s="104">
        <v>437.77499999999998</v>
      </c>
      <c r="DF13" s="104">
        <v>443.68</v>
      </c>
      <c r="DG13" s="104">
        <v>450.76400000000001</v>
      </c>
      <c r="DH13" s="104">
        <v>458.42700000000002</v>
      </c>
      <c r="DI13" s="104">
        <v>466.92599999999999</v>
      </c>
      <c r="DJ13" s="104">
        <v>473.57299999999998</v>
      </c>
      <c r="DK13" s="104">
        <v>479.34100000000001</v>
      </c>
      <c r="DL13" s="104">
        <v>484.34</v>
      </c>
      <c r="DM13" s="104">
        <v>488.51400000000001</v>
      </c>
      <c r="DN13" s="104">
        <v>491.39499999999998</v>
      </c>
      <c r="DO13" s="104">
        <v>493.63200000000001</v>
      </c>
      <c r="DQ13" s="7"/>
      <c r="DR13" s="8" t="s">
        <v>454</v>
      </c>
      <c r="DS13" s="104">
        <v>1159.0450000000001</v>
      </c>
      <c r="DT13" s="104">
        <v>1186.2550000000001</v>
      </c>
      <c r="DU13" s="104">
        <v>1217.537</v>
      </c>
      <c r="DV13" s="104">
        <v>1252.354</v>
      </c>
      <c r="DW13" s="104">
        <v>1286.69</v>
      </c>
      <c r="DX13" s="104">
        <v>1322.5150000000001</v>
      </c>
      <c r="DY13" s="104">
        <v>1360.1479999999999</v>
      </c>
      <c r="DZ13" s="104">
        <v>1400.431</v>
      </c>
      <c r="EA13" s="104">
        <v>1438.3420000000001</v>
      </c>
      <c r="EB13" s="104">
        <v>1465.1289999999999</v>
      </c>
      <c r="EC13" s="104">
        <v>1493.5989999999999</v>
      </c>
      <c r="ED13" s="104">
        <v>1516.548</v>
      </c>
      <c r="EE13" s="104">
        <v>1541.5</v>
      </c>
      <c r="EF13" s="104">
        <v>1572.9949999999999</v>
      </c>
      <c r="EG13" s="104">
        <v>1606.7660000000001</v>
      </c>
      <c r="EH13" s="104">
        <v>1645.4880000000001</v>
      </c>
      <c r="EI13" s="104">
        <v>1678.616</v>
      </c>
      <c r="EJ13" s="104">
        <v>1704.011</v>
      </c>
      <c r="EK13" s="104">
        <v>1727.79</v>
      </c>
      <c r="EL13" s="104">
        <v>1753.1959999999999</v>
      </c>
      <c r="EM13" s="104">
        <v>1777.835</v>
      </c>
      <c r="EO13" s="7"/>
      <c r="EP13" s="8" t="s">
        <v>454</v>
      </c>
      <c r="EQ13" s="104">
        <v>1641.193</v>
      </c>
      <c r="ER13" s="104">
        <v>1653.7349999999999</v>
      </c>
      <c r="ES13" s="104">
        <v>1671.7619999999999</v>
      </c>
      <c r="ET13" s="104">
        <v>1691.93</v>
      </c>
      <c r="EU13" s="104">
        <v>1719.7750000000001</v>
      </c>
      <c r="EV13" s="104">
        <v>1750.817</v>
      </c>
      <c r="EW13" s="104">
        <v>1782.5920000000001</v>
      </c>
      <c r="EX13" s="104">
        <v>1817.3420000000001</v>
      </c>
      <c r="EY13" s="104">
        <v>1849.7940000000001</v>
      </c>
      <c r="EZ13" s="104">
        <v>1879.8689999999999</v>
      </c>
      <c r="FA13" s="104">
        <v>1904.49</v>
      </c>
      <c r="FB13" s="104">
        <v>1926.2760000000001</v>
      </c>
      <c r="FC13" s="104">
        <v>1949.4580000000001</v>
      </c>
      <c r="FD13" s="104">
        <v>1973.7380000000001</v>
      </c>
      <c r="FE13" s="104">
        <v>1997.056</v>
      </c>
      <c r="FF13" s="104">
        <v>2019.7660000000001</v>
      </c>
      <c r="FG13" s="104">
        <v>2044.8430000000001</v>
      </c>
      <c r="FH13" s="104">
        <v>2074.5279999999998</v>
      </c>
      <c r="FI13" s="104">
        <v>2109.683</v>
      </c>
      <c r="FJ13" s="104">
        <v>2146.2510000000002</v>
      </c>
      <c r="FK13" s="104">
        <v>2184.4720000000002</v>
      </c>
    </row>
    <row r="14" spans="1:167" ht="26">
      <c r="B14" s="84" t="s">
        <v>455</v>
      </c>
      <c r="C14" s="29"/>
      <c r="D14" s="29"/>
      <c r="E14" s="29"/>
      <c r="F14" s="29"/>
      <c r="G14" s="29"/>
      <c r="H14" s="29"/>
      <c r="I14" s="29"/>
      <c r="J14" s="29"/>
      <c r="K14" s="29"/>
      <c r="L14" s="29"/>
      <c r="M14" s="29"/>
      <c r="N14" s="29"/>
      <c r="O14" s="29"/>
      <c r="P14" s="29"/>
      <c r="Q14" s="29"/>
      <c r="R14" s="29"/>
      <c r="S14" s="29"/>
      <c r="T14" s="29"/>
      <c r="U14" s="29"/>
      <c r="V14" s="29"/>
      <c r="W14" s="29"/>
      <c r="Z14" s="84" t="s">
        <v>455</v>
      </c>
      <c r="AA14" s="29"/>
      <c r="AB14" s="29"/>
      <c r="AC14" s="29"/>
      <c r="AD14" s="29"/>
      <c r="AE14" s="29"/>
      <c r="AF14" s="29"/>
      <c r="AG14" s="29"/>
      <c r="AH14" s="29"/>
      <c r="AI14" s="29"/>
      <c r="AJ14" s="29"/>
      <c r="AK14" s="29"/>
      <c r="AL14" s="29"/>
      <c r="AM14" s="29"/>
      <c r="AN14" s="29"/>
      <c r="AO14" s="29"/>
      <c r="AP14" s="29"/>
      <c r="AQ14" s="29"/>
      <c r="AR14" s="29"/>
      <c r="AS14" s="29"/>
      <c r="AT14" s="29"/>
      <c r="AU14" s="29"/>
      <c r="AX14" s="84" t="s">
        <v>455</v>
      </c>
      <c r="AY14" s="29"/>
      <c r="AZ14" s="29"/>
      <c r="BA14" s="29"/>
      <c r="BB14" s="29"/>
      <c r="BC14" s="29"/>
      <c r="BD14" s="29"/>
      <c r="BE14" s="29"/>
      <c r="BF14" s="29"/>
      <c r="BG14" s="29"/>
      <c r="BH14" s="29"/>
      <c r="BI14" s="29"/>
      <c r="BJ14" s="29"/>
      <c r="BK14" s="29"/>
      <c r="BL14" s="29"/>
      <c r="BM14" s="29"/>
      <c r="BN14" s="29"/>
      <c r="BO14" s="29"/>
      <c r="BP14" s="29"/>
      <c r="BQ14" s="29"/>
      <c r="BR14" s="29"/>
      <c r="BS14" s="29"/>
      <c r="BV14" s="84" t="s">
        <v>455</v>
      </c>
      <c r="BW14" s="29"/>
      <c r="BX14" s="29"/>
      <c r="BY14" s="29"/>
      <c r="BZ14" s="29"/>
      <c r="CA14" s="29"/>
      <c r="CB14" s="29"/>
      <c r="CC14" s="29"/>
      <c r="CD14" s="29"/>
      <c r="CE14" s="29"/>
      <c r="CF14" s="29"/>
      <c r="CG14" s="29"/>
      <c r="CH14" s="29"/>
      <c r="CI14" s="29"/>
      <c r="CJ14" s="29"/>
      <c r="CK14" s="29"/>
      <c r="CL14" s="29"/>
      <c r="CM14" s="29"/>
      <c r="CN14" s="29"/>
      <c r="CO14" s="29"/>
      <c r="CP14" s="29"/>
      <c r="CQ14" s="29"/>
      <c r="CT14" s="84" t="s">
        <v>455</v>
      </c>
      <c r="CU14" s="29"/>
      <c r="CV14" s="29"/>
      <c r="CW14" s="29"/>
      <c r="CX14" s="29"/>
      <c r="CY14" s="29"/>
      <c r="CZ14" s="29"/>
      <c r="DA14" s="29"/>
      <c r="DB14" s="29"/>
      <c r="DC14" s="29"/>
      <c r="DD14" s="29"/>
      <c r="DE14" s="29"/>
      <c r="DF14" s="29"/>
      <c r="DG14" s="29"/>
      <c r="DH14" s="29"/>
      <c r="DI14" s="29"/>
      <c r="DJ14" s="29"/>
      <c r="DK14" s="29"/>
      <c r="DL14" s="29"/>
      <c r="DM14" s="29"/>
      <c r="DN14" s="29"/>
      <c r="DO14" s="29"/>
      <c r="DR14" s="84" t="s">
        <v>455</v>
      </c>
      <c r="DS14" s="29"/>
      <c r="DT14" s="29"/>
      <c r="DU14" s="29"/>
      <c r="DV14" s="29"/>
      <c r="DW14" s="29"/>
      <c r="DX14" s="29"/>
      <c r="DY14" s="29"/>
      <c r="DZ14" s="29"/>
      <c r="EA14" s="29"/>
      <c r="EB14" s="29"/>
      <c r="EC14" s="29"/>
      <c r="ED14" s="29"/>
      <c r="EE14" s="29"/>
      <c r="EF14" s="29"/>
      <c r="EG14" s="29"/>
      <c r="EH14" s="29"/>
      <c r="EI14" s="29"/>
      <c r="EJ14" s="29"/>
      <c r="EK14" s="29"/>
      <c r="EL14" s="29"/>
      <c r="EM14" s="29"/>
      <c r="EP14" s="84" t="s">
        <v>455</v>
      </c>
      <c r="EQ14" s="29"/>
      <c r="ER14" s="29"/>
      <c r="ES14" s="29"/>
      <c r="ET14" s="29"/>
      <c r="EU14" s="29"/>
      <c r="EV14" s="29"/>
      <c r="EW14" s="29"/>
      <c r="EX14" s="29"/>
      <c r="EY14" s="29"/>
      <c r="EZ14" s="29"/>
      <c r="FA14" s="29"/>
      <c r="FB14" s="29"/>
      <c r="FC14" s="29"/>
      <c r="FD14" s="29"/>
      <c r="FE14" s="29"/>
      <c r="FF14" s="29"/>
      <c r="FG14" s="29"/>
      <c r="FH14" s="29"/>
      <c r="FI14" s="29"/>
      <c r="FJ14" s="29"/>
      <c r="FK14" s="29"/>
    </row>
    <row r="15" spans="1:167">
      <c r="B15" s="72" t="s">
        <v>303</v>
      </c>
      <c r="C15" s="29">
        <v>662.14</v>
      </c>
      <c r="D15" s="29">
        <v>668.14099999999996</v>
      </c>
      <c r="E15" s="29">
        <v>674.98</v>
      </c>
      <c r="F15" s="29">
        <v>684.13599999999997</v>
      </c>
      <c r="G15" s="29">
        <v>692.48800000000006</v>
      </c>
      <c r="H15" s="29">
        <v>700.19399999999996</v>
      </c>
      <c r="I15" s="29">
        <v>707.18</v>
      </c>
      <c r="J15" s="29">
        <v>713.96299999999997</v>
      </c>
      <c r="K15" s="29">
        <v>721.38599999999997</v>
      </c>
      <c r="L15" s="29">
        <v>727.96900000000005</v>
      </c>
      <c r="M15" s="29">
        <v>734.74599999999998</v>
      </c>
      <c r="N15" s="29">
        <v>741.00699999999995</v>
      </c>
      <c r="O15" s="29">
        <v>746.452</v>
      </c>
      <c r="P15" s="29">
        <v>751.65499999999997</v>
      </c>
      <c r="Q15" s="29">
        <v>755.84900000000005</v>
      </c>
      <c r="R15" s="29">
        <v>759.23500000000001</v>
      </c>
      <c r="S15" s="29">
        <v>762.48800000000006</v>
      </c>
      <c r="T15" s="29">
        <v>765.51599999999996</v>
      </c>
      <c r="U15" s="29">
        <v>769.01400000000001</v>
      </c>
      <c r="V15" s="29">
        <v>772.61099999999999</v>
      </c>
      <c r="W15" s="29">
        <v>776.14700000000005</v>
      </c>
      <c r="Z15" s="72" t="s">
        <v>303</v>
      </c>
      <c r="AA15" s="29">
        <v>1442.2539999999999</v>
      </c>
      <c r="AB15" s="29">
        <v>1456.9780000000001</v>
      </c>
      <c r="AC15" s="29">
        <v>1479.2650000000001</v>
      </c>
      <c r="AD15" s="29">
        <v>1503.211</v>
      </c>
      <c r="AE15" s="29">
        <v>1529.9749999999999</v>
      </c>
      <c r="AF15" s="29">
        <v>1551.1569999999999</v>
      </c>
      <c r="AG15" s="29">
        <v>1571.3910000000001</v>
      </c>
      <c r="AH15" s="29">
        <v>1591.6089999999999</v>
      </c>
      <c r="AI15" s="29">
        <v>1609.1510000000001</v>
      </c>
      <c r="AJ15" s="29">
        <v>1624.152</v>
      </c>
      <c r="AK15" s="29">
        <v>1641.085</v>
      </c>
      <c r="AL15" s="29">
        <v>1654.9179999999999</v>
      </c>
      <c r="AM15" s="29">
        <v>1669.011</v>
      </c>
      <c r="AN15" s="29">
        <v>1680.5170000000001</v>
      </c>
      <c r="AO15" s="29">
        <v>1690.0029999999999</v>
      </c>
      <c r="AP15" s="29">
        <v>1697.828</v>
      </c>
      <c r="AQ15" s="29">
        <v>1705.345</v>
      </c>
      <c r="AR15" s="29">
        <v>1712.915</v>
      </c>
      <c r="AS15" s="29">
        <v>1720.0150000000001</v>
      </c>
      <c r="AT15" s="29">
        <v>1726.4480000000001</v>
      </c>
      <c r="AU15" s="29">
        <v>1733.079</v>
      </c>
      <c r="AX15" s="72" t="s">
        <v>303</v>
      </c>
      <c r="AY15" s="29">
        <v>2526.9490000000001</v>
      </c>
      <c r="AZ15" s="29">
        <v>2566.5140000000001</v>
      </c>
      <c r="BA15" s="29">
        <v>2611.3380000000002</v>
      </c>
      <c r="BB15" s="29">
        <v>2655.4409999999998</v>
      </c>
      <c r="BC15" s="29">
        <v>2701.0320000000002</v>
      </c>
      <c r="BD15" s="29">
        <v>2741.4810000000002</v>
      </c>
      <c r="BE15" s="29">
        <v>2778.509</v>
      </c>
      <c r="BF15" s="29">
        <v>2812.05</v>
      </c>
      <c r="BG15" s="29">
        <v>2843.692</v>
      </c>
      <c r="BH15" s="29">
        <v>2865.7339999999999</v>
      </c>
      <c r="BI15" s="29">
        <v>2890.3780000000002</v>
      </c>
      <c r="BJ15" s="29">
        <v>2912.26</v>
      </c>
      <c r="BK15" s="29">
        <v>2935.66</v>
      </c>
      <c r="BL15" s="29">
        <v>2955.864</v>
      </c>
      <c r="BM15" s="29">
        <v>2975.8</v>
      </c>
      <c r="BN15" s="29">
        <v>2993.0509999999999</v>
      </c>
      <c r="BO15" s="29">
        <v>3021.2649999999999</v>
      </c>
      <c r="BP15" s="29">
        <v>3046.7190000000001</v>
      </c>
      <c r="BQ15" s="29">
        <v>3090.8389999999999</v>
      </c>
      <c r="BR15" s="29">
        <v>3139.107</v>
      </c>
      <c r="BS15" s="29">
        <v>3175.8620000000001</v>
      </c>
      <c r="BV15" s="72" t="s">
        <v>303</v>
      </c>
      <c r="BW15" s="29">
        <v>301.97399999999999</v>
      </c>
      <c r="BX15" s="29">
        <v>304.30200000000002</v>
      </c>
      <c r="BY15" s="29">
        <v>306.81200000000001</v>
      </c>
      <c r="BZ15" s="29">
        <v>309.51499999999999</v>
      </c>
      <c r="CA15" s="29">
        <v>312.64499999999998</v>
      </c>
      <c r="CB15" s="29">
        <v>315.99400000000003</v>
      </c>
      <c r="CC15" s="29">
        <v>319.16500000000002</v>
      </c>
      <c r="CD15" s="29">
        <v>322.40300000000002</v>
      </c>
      <c r="CE15" s="29">
        <v>325.67899999999997</v>
      </c>
      <c r="CF15" s="29">
        <v>328.55099999999999</v>
      </c>
      <c r="CG15" s="29">
        <v>332.10300000000001</v>
      </c>
      <c r="CH15" s="29">
        <v>335.30099999999999</v>
      </c>
      <c r="CI15" s="29">
        <v>338.185</v>
      </c>
      <c r="CJ15" s="29">
        <v>341.73700000000002</v>
      </c>
      <c r="CK15" s="29">
        <v>344.40600000000001</v>
      </c>
      <c r="CL15" s="29">
        <v>346.88400000000001</v>
      </c>
      <c r="CM15" s="29">
        <v>348.90100000000001</v>
      </c>
      <c r="CN15" s="29">
        <v>351.39800000000002</v>
      </c>
      <c r="CO15" s="29">
        <v>354.03500000000003</v>
      </c>
      <c r="CP15" s="29">
        <v>356.28800000000001</v>
      </c>
      <c r="CQ15" s="29">
        <v>358.49700000000001</v>
      </c>
      <c r="CT15" s="72" t="s">
        <v>303</v>
      </c>
      <c r="CU15" s="29">
        <v>294.51499999999999</v>
      </c>
      <c r="CV15" s="29">
        <v>295.85199999999998</v>
      </c>
      <c r="CW15" s="29">
        <v>297.39400000000001</v>
      </c>
      <c r="CX15" s="29">
        <v>299.20400000000001</v>
      </c>
      <c r="CY15" s="29">
        <v>300.87900000000002</v>
      </c>
      <c r="CZ15" s="29">
        <v>302.82799999999997</v>
      </c>
      <c r="DA15" s="29">
        <v>304.55</v>
      </c>
      <c r="DB15" s="29">
        <v>307.68099999999998</v>
      </c>
      <c r="DC15" s="29">
        <v>311.69900000000001</v>
      </c>
      <c r="DD15" s="29">
        <v>314.565</v>
      </c>
      <c r="DE15" s="29">
        <v>317.95999999999998</v>
      </c>
      <c r="DF15" s="29">
        <v>321.59500000000003</v>
      </c>
      <c r="DG15" s="29">
        <v>325.27300000000002</v>
      </c>
      <c r="DH15" s="29">
        <v>329.14800000000002</v>
      </c>
      <c r="DI15" s="29">
        <v>333.17</v>
      </c>
      <c r="DJ15" s="29">
        <v>336.17399999999998</v>
      </c>
      <c r="DK15" s="29">
        <v>338.34899999999999</v>
      </c>
      <c r="DL15" s="29">
        <v>341.06700000000001</v>
      </c>
      <c r="DM15" s="29">
        <v>342.84399999999999</v>
      </c>
      <c r="DN15" s="29">
        <v>343.947</v>
      </c>
      <c r="DO15" s="29">
        <v>344.95600000000002</v>
      </c>
      <c r="DR15" s="72" t="s">
        <v>303</v>
      </c>
      <c r="DS15" s="29">
        <v>733.39300000000003</v>
      </c>
      <c r="DT15" s="29">
        <v>749.84500000000003</v>
      </c>
      <c r="DU15" s="29">
        <v>769.73800000000006</v>
      </c>
      <c r="DV15" s="29">
        <v>790.66300000000001</v>
      </c>
      <c r="DW15" s="29">
        <v>810.49099999999999</v>
      </c>
      <c r="DX15" s="29">
        <v>832.86099999999999</v>
      </c>
      <c r="DY15" s="29">
        <v>856.24800000000005</v>
      </c>
      <c r="DZ15" s="29">
        <v>882.28599999999994</v>
      </c>
      <c r="EA15" s="29">
        <v>902.32299999999998</v>
      </c>
      <c r="EB15" s="29">
        <v>914.81799999999998</v>
      </c>
      <c r="EC15" s="29">
        <v>930.96699999999998</v>
      </c>
      <c r="ED15" s="29">
        <v>944.23900000000003</v>
      </c>
      <c r="EE15" s="29">
        <v>957.6</v>
      </c>
      <c r="EF15" s="29">
        <v>973.25699999999995</v>
      </c>
      <c r="EG15" s="29">
        <v>989.05399999999997</v>
      </c>
      <c r="EH15" s="29">
        <v>1005.128</v>
      </c>
      <c r="EI15" s="29">
        <v>1015.9450000000001</v>
      </c>
      <c r="EJ15" s="29">
        <v>1026.3879999999999</v>
      </c>
      <c r="EK15" s="29">
        <v>1037.616</v>
      </c>
      <c r="EL15" s="29">
        <v>1046.7850000000001</v>
      </c>
      <c r="EM15" s="29">
        <v>1055.75</v>
      </c>
      <c r="EP15" s="72" t="s">
        <v>303</v>
      </c>
      <c r="EQ15" s="29">
        <v>884.84900000000005</v>
      </c>
      <c r="ER15" s="29">
        <v>890.66899999999998</v>
      </c>
      <c r="ES15" s="29">
        <v>897.35199999999998</v>
      </c>
      <c r="ET15" s="29">
        <v>905.51400000000001</v>
      </c>
      <c r="EU15" s="29">
        <v>914.66300000000001</v>
      </c>
      <c r="EV15" s="29">
        <v>924.30799999999999</v>
      </c>
      <c r="EW15" s="29">
        <v>935.803</v>
      </c>
      <c r="EX15" s="29">
        <v>946.61199999999997</v>
      </c>
      <c r="EY15" s="29">
        <v>954.96699999999998</v>
      </c>
      <c r="EZ15" s="29">
        <v>961.52200000000005</v>
      </c>
      <c r="FA15" s="29">
        <v>968.96900000000005</v>
      </c>
      <c r="FB15" s="29">
        <v>976.20100000000002</v>
      </c>
      <c r="FC15" s="29">
        <v>981.84299999999996</v>
      </c>
      <c r="FD15" s="29">
        <v>988.41899999999998</v>
      </c>
      <c r="FE15" s="29">
        <v>994.04499999999996</v>
      </c>
      <c r="FF15" s="29">
        <v>999.21900000000005</v>
      </c>
      <c r="FG15" s="29">
        <v>1004.963</v>
      </c>
      <c r="FH15" s="29">
        <v>1011.86</v>
      </c>
      <c r="FI15" s="29">
        <v>1019.474</v>
      </c>
      <c r="FJ15" s="29">
        <v>1027.0319999999999</v>
      </c>
      <c r="FK15" s="29">
        <v>1033.5920000000001</v>
      </c>
    </row>
    <row r="16" spans="1:167">
      <c r="B16" s="72" t="s">
        <v>304</v>
      </c>
      <c r="C16" s="29">
        <v>62.176000000000002</v>
      </c>
      <c r="D16" s="29">
        <v>62.674999999999997</v>
      </c>
      <c r="E16" s="29">
        <v>63.372999999999998</v>
      </c>
      <c r="F16" s="29">
        <v>64.338999999999999</v>
      </c>
      <c r="G16" s="29">
        <v>65.891999999999996</v>
      </c>
      <c r="H16" s="29">
        <v>67.284999999999997</v>
      </c>
      <c r="I16" s="29">
        <v>68.81</v>
      </c>
      <c r="J16" s="29">
        <v>70.293999999999997</v>
      </c>
      <c r="K16" s="29">
        <v>71.968999999999994</v>
      </c>
      <c r="L16" s="29">
        <v>73.498000000000005</v>
      </c>
      <c r="M16" s="29">
        <v>75.016999999999996</v>
      </c>
      <c r="N16" s="29">
        <v>76.591999999999999</v>
      </c>
      <c r="O16" s="29">
        <v>78.424000000000007</v>
      </c>
      <c r="P16" s="29">
        <v>79.846000000000004</v>
      </c>
      <c r="Q16" s="29">
        <v>80.891000000000005</v>
      </c>
      <c r="R16" s="29">
        <v>81.805999999999997</v>
      </c>
      <c r="S16" s="29">
        <v>82.846999999999994</v>
      </c>
      <c r="T16" s="29">
        <v>83.932000000000002</v>
      </c>
      <c r="U16" s="29">
        <v>85.331000000000003</v>
      </c>
      <c r="V16" s="29">
        <v>86.686000000000007</v>
      </c>
      <c r="W16" s="29">
        <v>88.13</v>
      </c>
      <c r="Z16" s="72" t="s">
        <v>304</v>
      </c>
      <c r="AA16" s="29">
        <v>236.28800000000001</v>
      </c>
      <c r="AB16" s="29">
        <v>238.39</v>
      </c>
      <c r="AC16" s="29">
        <v>240.88800000000001</v>
      </c>
      <c r="AD16" s="29">
        <v>243.999</v>
      </c>
      <c r="AE16" s="29">
        <v>247.70400000000001</v>
      </c>
      <c r="AF16" s="29">
        <v>253.76</v>
      </c>
      <c r="AG16" s="29">
        <v>260.358</v>
      </c>
      <c r="AH16" s="29">
        <v>266.35500000000002</v>
      </c>
      <c r="AI16" s="29">
        <v>272.71699999999998</v>
      </c>
      <c r="AJ16" s="29">
        <v>279.35899999999998</v>
      </c>
      <c r="AK16" s="29">
        <v>285.37599999999998</v>
      </c>
      <c r="AL16" s="29">
        <v>291.20499999999998</v>
      </c>
      <c r="AM16" s="29">
        <v>296.57299999999998</v>
      </c>
      <c r="AN16" s="29">
        <v>301.05399999999997</v>
      </c>
      <c r="AO16" s="29">
        <v>305.24099999999999</v>
      </c>
      <c r="AP16" s="29">
        <v>309.19400000000002</v>
      </c>
      <c r="AQ16" s="29">
        <v>313.32</v>
      </c>
      <c r="AR16" s="29">
        <v>318.13600000000002</v>
      </c>
      <c r="AS16" s="29">
        <v>322.86700000000002</v>
      </c>
      <c r="AT16" s="29">
        <v>327.55799999999999</v>
      </c>
      <c r="AU16" s="29">
        <v>332.447</v>
      </c>
      <c r="AX16" s="72" t="s">
        <v>304</v>
      </c>
      <c r="AY16" s="29">
        <v>625.41099999999994</v>
      </c>
      <c r="AZ16" s="29">
        <v>645.08699999999999</v>
      </c>
      <c r="BA16" s="29">
        <v>663.29</v>
      </c>
      <c r="BB16" s="29">
        <v>679.78099999999995</v>
      </c>
      <c r="BC16" s="29">
        <v>698.25900000000001</v>
      </c>
      <c r="BD16" s="29">
        <v>714.88099999999997</v>
      </c>
      <c r="BE16" s="29">
        <v>731.06100000000004</v>
      </c>
      <c r="BF16" s="29">
        <v>745.74900000000002</v>
      </c>
      <c r="BG16" s="29">
        <v>759.56700000000001</v>
      </c>
      <c r="BH16" s="29">
        <v>771.99199999999996</v>
      </c>
      <c r="BI16" s="29">
        <v>784.05899999999997</v>
      </c>
      <c r="BJ16" s="29">
        <v>796.10299999999995</v>
      </c>
      <c r="BK16" s="29">
        <v>808.17</v>
      </c>
      <c r="BL16" s="29">
        <v>821.43600000000004</v>
      </c>
      <c r="BM16" s="29">
        <v>833.81500000000005</v>
      </c>
      <c r="BN16" s="29">
        <v>844.34799999999996</v>
      </c>
      <c r="BO16" s="29">
        <v>856.24599999999998</v>
      </c>
      <c r="BP16" s="29">
        <v>870.625</v>
      </c>
      <c r="BQ16" s="29">
        <v>887.78200000000004</v>
      </c>
      <c r="BR16" s="29">
        <v>901.03599999999994</v>
      </c>
      <c r="BS16" s="29">
        <v>916.23400000000004</v>
      </c>
      <c r="BV16" s="72" t="s">
        <v>304</v>
      </c>
      <c r="BW16" s="29">
        <v>28.602</v>
      </c>
      <c r="BX16" s="29">
        <v>28.681999999999999</v>
      </c>
      <c r="BY16" s="29">
        <v>28.844999999999999</v>
      </c>
      <c r="BZ16" s="29">
        <v>28.998000000000001</v>
      </c>
      <c r="CA16" s="29">
        <v>29.138000000000002</v>
      </c>
      <c r="CB16" s="29">
        <v>29.393999999999998</v>
      </c>
      <c r="CC16" s="29">
        <v>29.696999999999999</v>
      </c>
      <c r="CD16" s="29">
        <v>30.094999999999999</v>
      </c>
      <c r="CE16" s="29">
        <v>30.622</v>
      </c>
      <c r="CF16" s="29">
        <v>31.134</v>
      </c>
      <c r="CG16" s="29">
        <v>31.637</v>
      </c>
      <c r="CH16" s="29">
        <v>32.472999999999999</v>
      </c>
      <c r="CI16" s="29">
        <v>33.182000000000002</v>
      </c>
      <c r="CJ16" s="29">
        <v>34.030999999999999</v>
      </c>
      <c r="CK16" s="29">
        <v>35.158999999999999</v>
      </c>
      <c r="CL16" s="29">
        <v>35.987000000000002</v>
      </c>
      <c r="CM16" s="29">
        <v>36.884999999999998</v>
      </c>
      <c r="CN16" s="29">
        <v>37.779000000000003</v>
      </c>
      <c r="CO16" s="29">
        <v>38.975999999999999</v>
      </c>
      <c r="CP16" s="29">
        <v>40.143000000000001</v>
      </c>
      <c r="CQ16" s="29">
        <v>41.244999999999997</v>
      </c>
      <c r="CT16" s="72" t="s">
        <v>304</v>
      </c>
      <c r="CU16" s="29">
        <v>21.829000000000001</v>
      </c>
      <c r="CV16" s="29">
        <v>22.209</v>
      </c>
      <c r="CW16" s="29">
        <v>22.602</v>
      </c>
      <c r="CX16" s="29">
        <v>23.34</v>
      </c>
      <c r="CY16" s="29">
        <v>23.893999999999998</v>
      </c>
      <c r="CZ16" s="29">
        <v>24.576000000000001</v>
      </c>
      <c r="DA16" s="29">
        <v>25.221</v>
      </c>
      <c r="DB16" s="29">
        <v>25.893999999999998</v>
      </c>
      <c r="DC16" s="29">
        <v>26.789000000000001</v>
      </c>
      <c r="DD16" s="29">
        <v>27.439</v>
      </c>
      <c r="DE16" s="29">
        <v>27.960999999999999</v>
      </c>
      <c r="DF16" s="29">
        <v>28.742000000000001</v>
      </c>
      <c r="DG16" s="29">
        <v>29.824000000000002</v>
      </c>
      <c r="DH16" s="29">
        <v>31.195</v>
      </c>
      <c r="DI16" s="29">
        <v>32.774000000000001</v>
      </c>
      <c r="DJ16" s="29">
        <v>33.972999999999999</v>
      </c>
      <c r="DK16" s="29">
        <v>34.872999999999998</v>
      </c>
      <c r="DL16" s="29">
        <v>35.863</v>
      </c>
      <c r="DM16" s="29">
        <v>36.661999999999999</v>
      </c>
      <c r="DN16" s="29">
        <v>37.101999999999997</v>
      </c>
      <c r="DO16" s="29">
        <v>37.506</v>
      </c>
      <c r="DR16" s="72" t="s">
        <v>304</v>
      </c>
      <c r="DS16" s="29">
        <v>134.523</v>
      </c>
      <c r="DT16" s="29">
        <v>137.983</v>
      </c>
      <c r="DU16" s="29">
        <v>142.398</v>
      </c>
      <c r="DV16" s="29">
        <v>147.262</v>
      </c>
      <c r="DW16" s="29">
        <v>152.697</v>
      </c>
      <c r="DX16" s="29">
        <v>157.916</v>
      </c>
      <c r="DY16" s="29">
        <v>163.20400000000001</v>
      </c>
      <c r="DZ16" s="29">
        <v>169.48699999999999</v>
      </c>
      <c r="EA16" s="29">
        <v>176.25299999999999</v>
      </c>
      <c r="EB16" s="29">
        <v>180.88499999999999</v>
      </c>
      <c r="EC16" s="29">
        <v>186.065</v>
      </c>
      <c r="ED16" s="29">
        <v>191.05600000000001</v>
      </c>
      <c r="EE16" s="29">
        <v>196.839</v>
      </c>
      <c r="EF16" s="29">
        <v>204.262</v>
      </c>
      <c r="EG16" s="29">
        <v>212.35400000000001</v>
      </c>
      <c r="EH16" s="29">
        <v>222.18</v>
      </c>
      <c r="EI16" s="29">
        <v>229.84299999999999</v>
      </c>
      <c r="EJ16" s="29">
        <v>236.22499999999999</v>
      </c>
      <c r="EK16" s="29">
        <v>243.072</v>
      </c>
      <c r="EL16" s="29">
        <v>249.93299999999999</v>
      </c>
      <c r="EM16" s="29">
        <v>256.15699999999998</v>
      </c>
      <c r="EP16" s="72" t="s">
        <v>304</v>
      </c>
      <c r="EQ16" s="29">
        <v>173.05600000000001</v>
      </c>
      <c r="ER16" s="29">
        <v>175.53299999999999</v>
      </c>
      <c r="ES16" s="29">
        <v>178.53800000000001</v>
      </c>
      <c r="ET16" s="29">
        <v>182.93299999999999</v>
      </c>
      <c r="EU16" s="29">
        <v>188.197</v>
      </c>
      <c r="EV16" s="29">
        <v>194.14699999999999</v>
      </c>
      <c r="EW16" s="29">
        <v>200.42500000000001</v>
      </c>
      <c r="EX16" s="29">
        <v>207.25899999999999</v>
      </c>
      <c r="EY16" s="29">
        <v>212.845</v>
      </c>
      <c r="EZ16" s="29">
        <v>218.99100000000001</v>
      </c>
      <c r="FA16" s="29">
        <v>223.64</v>
      </c>
      <c r="FB16" s="29">
        <v>228.55099999999999</v>
      </c>
      <c r="FC16" s="29">
        <v>233.53100000000001</v>
      </c>
      <c r="FD16" s="29">
        <v>237.839</v>
      </c>
      <c r="FE16" s="29">
        <v>242.35900000000001</v>
      </c>
      <c r="FF16" s="29">
        <v>246.744</v>
      </c>
      <c r="FG16" s="29">
        <v>252.11</v>
      </c>
      <c r="FH16" s="29">
        <v>257.31</v>
      </c>
      <c r="FI16" s="29">
        <v>262.42599999999999</v>
      </c>
      <c r="FJ16" s="29">
        <v>267.63</v>
      </c>
      <c r="FK16" s="29">
        <v>273.02100000000002</v>
      </c>
    </row>
    <row r="17" spans="2:167">
      <c r="B17" s="72" t="s">
        <v>305</v>
      </c>
      <c r="C17" s="29">
        <v>174.607</v>
      </c>
      <c r="D17" s="29">
        <v>175.96299999999999</v>
      </c>
      <c r="E17" s="29">
        <v>177.41300000000001</v>
      </c>
      <c r="F17" s="29">
        <v>179.27600000000001</v>
      </c>
      <c r="G17" s="29">
        <v>182.27699999999999</v>
      </c>
      <c r="H17" s="29">
        <v>184.161</v>
      </c>
      <c r="I17" s="29">
        <v>186.14599999999999</v>
      </c>
      <c r="J17" s="29">
        <v>188.66200000000001</v>
      </c>
      <c r="K17" s="29">
        <v>190.95</v>
      </c>
      <c r="L17" s="29">
        <v>193.12</v>
      </c>
      <c r="M17" s="29">
        <v>195.309</v>
      </c>
      <c r="N17" s="29">
        <v>197.96199999999999</v>
      </c>
      <c r="O17" s="29">
        <v>201.154</v>
      </c>
      <c r="P17" s="29">
        <v>205.49100000000001</v>
      </c>
      <c r="Q17" s="29">
        <v>208.11799999999999</v>
      </c>
      <c r="R17" s="29">
        <v>210.09399999999999</v>
      </c>
      <c r="S17" s="29">
        <v>213.04599999999999</v>
      </c>
      <c r="T17" s="29">
        <v>215.08</v>
      </c>
      <c r="U17" s="29">
        <v>217.851</v>
      </c>
      <c r="V17" s="29">
        <v>220.48500000000001</v>
      </c>
      <c r="W17" s="29">
        <v>223.941</v>
      </c>
      <c r="Z17" s="72" t="s">
        <v>305</v>
      </c>
      <c r="AA17" s="29">
        <v>1428.2940000000001</v>
      </c>
      <c r="AB17" s="29">
        <v>1435.847</v>
      </c>
      <c r="AC17" s="29">
        <v>1445.4349999999999</v>
      </c>
      <c r="AD17" s="29">
        <v>1461.3810000000001</v>
      </c>
      <c r="AE17" s="29">
        <v>1481.4090000000001</v>
      </c>
      <c r="AF17" s="29">
        <v>1503.923</v>
      </c>
      <c r="AG17" s="29">
        <v>1526.4</v>
      </c>
      <c r="AH17" s="29">
        <v>1548.9480000000001</v>
      </c>
      <c r="AI17" s="29">
        <v>1571.991</v>
      </c>
      <c r="AJ17" s="29">
        <v>1592.944</v>
      </c>
      <c r="AK17" s="29">
        <v>1613.64</v>
      </c>
      <c r="AL17" s="29">
        <v>1635.9290000000001</v>
      </c>
      <c r="AM17" s="29">
        <v>1658.9480000000001</v>
      </c>
      <c r="AN17" s="29">
        <v>1680.4760000000001</v>
      </c>
      <c r="AO17" s="29">
        <v>1703.7059999999999</v>
      </c>
      <c r="AP17" s="29">
        <v>1722.9169999999999</v>
      </c>
      <c r="AQ17" s="29">
        <v>1746.078</v>
      </c>
      <c r="AR17" s="29">
        <v>1770.664</v>
      </c>
      <c r="AS17" s="29">
        <v>1797.9369999999999</v>
      </c>
      <c r="AT17" s="29">
        <v>1827.163</v>
      </c>
      <c r="AU17" s="29">
        <v>1858.5730000000001</v>
      </c>
      <c r="AX17" s="72" t="s">
        <v>305</v>
      </c>
      <c r="AY17" s="29">
        <v>1290.3240000000001</v>
      </c>
      <c r="AZ17" s="29">
        <v>1297.748</v>
      </c>
      <c r="BA17" s="29">
        <v>1313.5160000000001</v>
      </c>
      <c r="BB17" s="29">
        <v>1326.431</v>
      </c>
      <c r="BC17" s="29">
        <v>1342.798</v>
      </c>
      <c r="BD17" s="29">
        <v>1363.65</v>
      </c>
      <c r="BE17" s="29">
        <v>1381.886</v>
      </c>
      <c r="BF17" s="29">
        <v>1394.7280000000001</v>
      </c>
      <c r="BG17" s="29">
        <v>1413.7619999999999</v>
      </c>
      <c r="BH17" s="29">
        <v>1431.509</v>
      </c>
      <c r="BI17" s="29">
        <v>1453.373</v>
      </c>
      <c r="BJ17" s="29">
        <v>1476.855</v>
      </c>
      <c r="BK17" s="29">
        <v>1496.4359999999999</v>
      </c>
      <c r="BL17" s="29">
        <v>1518.268</v>
      </c>
      <c r="BM17" s="29">
        <v>1538.972</v>
      </c>
      <c r="BN17" s="29">
        <v>1580.2919999999999</v>
      </c>
      <c r="BO17" s="29">
        <v>1607.85</v>
      </c>
      <c r="BP17" s="29">
        <v>1633.453</v>
      </c>
      <c r="BQ17" s="29">
        <v>1663.0619999999999</v>
      </c>
      <c r="BR17" s="29">
        <v>1685.3779999999999</v>
      </c>
      <c r="BS17" s="29">
        <v>1716.934</v>
      </c>
      <c r="BV17" s="72" t="s">
        <v>305</v>
      </c>
      <c r="BW17" s="29">
        <v>108.224</v>
      </c>
      <c r="BX17" s="29">
        <v>108.673</v>
      </c>
      <c r="BY17" s="29">
        <v>108.935</v>
      </c>
      <c r="BZ17" s="29">
        <v>109.44</v>
      </c>
      <c r="CA17" s="29">
        <v>110.551</v>
      </c>
      <c r="CB17" s="29">
        <v>111.291</v>
      </c>
      <c r="CC17" s="29">
        <v>112.172</v>
      </c>
      <c r="CD17" s="29">
        <v>113.44</v>
      </c>
      <c r="CE17" s="29">
        <v>115.133</v>
      </c>
      <c r="CF17" s="29">
        <v>117.21599999999999</v>
      </c>
      <c r="CG17" s="29">
        <v>117.82299999999999</v>
      </c>
      <c r="CH17" s="29">
        <v>119.244</v>
      </c>
      <c r="CI17" s="29">
        <v>120.58799999999999</v>
      </c>
      <c r="CJ17" s="29">
        <v>122.378</v>
      </c>
      <c r="CK17" s="29">
        <v>123.889</v>
      </c>
      <c r="CL17" s="29">
        <v>125.81100000000001</v>
      </c>
      <c r="CM17" s="29">
        <v>128.417</v>
      </c>
      <c r="CN17" s="29">
        <v>130.37100000000001</v>
      </c>
      <c r="CO17" s="29">
        <v>132.68299999999999</v>
      </c>
      <c r="CP17" s="29">
        <v>134.97200000000001</v>
      </c>
      <c r="CQ17" s="29">
        <v>137.60499999999999</v>
      </c>
      <c r="CT17" s="72" t="s">
        <v>305</v>
      </c>
      <c r="CU17" s="29">
        <v>73.813000000000002</v>
      </c>
      <c r="CV17" s="29">
        <v>74.162000000000006</v>
      </c>
      <c r="CW17" s="29">
        <v>74.509</v>
      </c>
      <c r="CX17" s="29">
        <v>75</v>
      </c>
      <c r="CY17" s="29">
        <v>75.524000000000001</v>
      </c>
      <c r="CZ17" s="29">
        <v>76.019000000000005</v>
      </c>
      <c r="DA17" s="29">
        <v>76.350999999999999</v>
      </c>
      <c r="DB17" s="29">
        <v>76.751000000000005</v>
      </c>
      <c r="DC17" s="29">
        <v>77.593000000000004</v>
      </c>
      <c r="DD17" s="29">
        <v>78.712000000000003</v>
      </c>
      <c r="DE17" s="29">
        <v>79.429000000000002</v>
      </c>
      <c r="DF17" s="29">
        <v>80.792000000000002</v>
      </c>
      <c r="DG17" s="29">
        <v>82.99</v>
      </c>
      <c r="DH17" s="29">
        <v>85.275999999999996</v>
      </c>
      <c r="DI17" s="29">
        <v>88.039000000000001</v>
      </c>
      <c r="DJ17" s="29">
        <v>90.384</v>
      </c>
      <c r="DK17" s="29">
        <v>93.004999999999995</v>
      </c>
      <c r="DL17" s="29">
        <v>94.207999999999998</v>
      </c>
      <c r="DM17" s="29">
        <v>95.75</v>
      </c>
      <c r="DN17" s="29">
        <v>97.052999999999997</v>
      </c>
      <c r="DO17" s="29">
        <v>97.844999999999999</v>
      </c>
      <c r="DR17" s="72" t="s">
        <v>305</v>
      </c>
      <c r="DS17" s="29">
        <v>243.17699999999999</v>
      </c>
      <c r="DT17" s="29">
        <v>249.59200000000001</v>
      </c>
      <c r="DU17" s="29">
        <v>255.37700000000001</v>
      </c>
      <c r="DV17" s="29">
        <v>263.05900000000003</v>
      </c>
      <c r="DW17" s="29">
        <v>270.86099999999999</v>
      </c>
      <c r="DX17" s="29">
        <v>277.66800000000001</v>
      </c>
      <c r="DY17" s="29">
        <v>285.13600000000002</v>
      </c>
      <c r="DZ17" s="29">
        <v>291.44499999999999</v>
      </c>
      <c r="EA17" s="29">
        <v>301.28399999999999</v>
      </c>
      <c r="EB17" s="29">
        <v>310.15600000000001</v>
      </c>
      <c r="EC17" s="29">
        <v>316.27999999999997</v>
      </c>
      <c r="ED17" s="29">
        <v>320.13200000000001</v>
      </c>
      <c r="EE17" s="29">
        <v>325.10300000000001</v>
      </c>
      <c r="EF17" s="29">
        <v>332.54</v>
      </c>
      <c r="EG17" s="29">
        <v>341.43799999999999</v>
      </c>
      <c r="EH17" s="29">
        <v>353.26</v>
      </c>
      <c r="EI17" s="29">
        <v>367.23700000000002</v>
      </c>
      <c r="EJ17" s="29">
        <v>375.161</v>
      </c>
      <c r="EK17" s="29">
        <v>380.17099999999999</v>
      </c>
      <c r="EL17" s="29">
        <v>388.98200000000003</v>
      </c>
      <c r="EM17" s="29">
        <v>397.88099999999997</v>
      </c>
      <c r="EP17" s="72" t="s">
        <v>305</v>
      </c>
      <c r="EQ17" s="29">
        <v>519.30499999999995</v>
      </c>
      <c r="ER17" s="29">
        <v>523.15899999999999</v>
      </c>
      <c r="ES17" s="29">
        <v>531</v>
      </c>
      <c r="ET17" s="29">
        <v>538.00800000000004</v>
      </c>
      <c r="EU17" s="29">
        <v>550.76300000000003</v>
      </c>
      <c r="EV17" s="29">
        <v>565.49900000000002</v>
      </c>
      <c r="EW17" s="29">
        <v>578.654</v>
      </c>
      <c r="EX17" s="29">
        <v>594.60599999999999</v>
      </c>
      <c r="EY17" s="29">
        <v>612.495</v>
      </c>
      <c r="EZ17" s="29">
        <v>628.04100000000005</v>
      </c>
      <c r="FA17" s="29">
        <v>640.01099999999997</v>
      </c>
      <c r="FB17" s="29">
        <v>649.20600000000002</v>
      </c>
      <c r="FC17" s="29">
        <v>661.35699999999997</v>
      </c>
      <c r="FD17" s="29">
        <v>674.28</v>
      </c>
      <c r="FE17" s="29">
        <v>687.04200000000003</v>
      </c>
      <c r="FF17" s="29">
        <v>699.80100000000004</v>
      </c>
      <c r="FG17" s="29">
        <v>713.33</v>
      </c>
      <c r="FH17" s="29">
        <v>729.68399999999997</v>
      </c>
      <c r="FI17" s="29">
        <v>750.91499999999996</v>
      </c>
      <c r="FJ17" s="29">
        <v>773.53</v>
      </c>
      <c r="FK17" s="29">
        <v>798.95100000000002</v>
      </c>
    </row>
    <row r="18" spans="2:167">
      <c r="B18" s="72" t="s">
        <v>306</v>
      </c>
      <c r="C18" s="29">
        <v>35.71</v>
      </c>
      <c r="D18" s="29">
        <v>36.045000000000002</v>
      </c>
      <c r="E18" s="29">
        <v>36.408000000000001</v>
      </c>
      <c r="F18" s="29">
        <v>36.898000000000003</v>
      </c>
      <c r="G18" s="29">
        <v>37.338999999999999</v>
      </c>
      <c r="H18" s="29">
        <v>37.741999999999997</v>
      </c>
      <c r="I18" s="29">
        <v>38.097999999999999</v>
      </c>
      <c r="J18" s="29">
        <v>38.445999999999998</v>
      </c>
      <c r="K18" s="29">
        <v>38.805</v>
      </c>
      <c r="L18" s="29">
        <v>39.109000000000002</v>
      </c>
      <c r="M18" s="29">
        <v>39.411000000000001</v>
      </c>
      <c r="N18" s="29">
        <v>39.682000000000002</v>
      </c>
      <c r="O18" s="29">
        <v>39.918999999999997</v>
      </c>
      <c r="P18" s="29">
        <v>40.139000000000003</v>
      </c>
      <c r="Q18" s="29">
        <v>40.313000000000002</v>
      </c>
      <c r="R18" s="29">
        <v>40.459000000000003</v>
      </c>
      <c r="S18" s="29">
        <v>40.603999999999999</v>
      </c>
      <c r="T18" s="29">
        <v>40.771999999999998</v>
      </c>
      <c r="U18" s="29">
        <v>40.991</v>
      </c>
      <c r="V18" s="29">
        <v>41.204999999999998</v>
      </c>
      <c r="W18" s="29">
        <v>41.396999999999998</v>
      </c>
      <c r="Z18" s="72" t="s">
        <v>306</v>
      </c>
      <c r="AA18" s="29">
        <v>40.375999999999998</v>
      </c>
      <c r="AB18" s="29">
        <v>40.31</v>
      </c>
      <c r="AC18" s="29">
        <v>40.527000000000001</v>
      </c>
      <c r="AD18" s="29">
        <v>40.840000000000003</v>
      </c>
      <c r="AE18" s="29">
        <v>41.256</v>
      </c>
      <c r="AF18" s="29">
        <v>41.552999999999997</v>
      </c>
      <c r="AG18" s="29">
        <v>41.966999999999999</v>
      </c>
      <c r="AH18" s="29">
        <v>42.442</v>
      </c>
      <c r="AI18" s="29">
        <v>42.845999999999997</v>
      </c>
      <c r="AJ18" s="29">
        <v>43.186</v>
      </c>
      <c r="AK18" s="29">
        <v>43.561999999999998</v>
      </c>
      <c r="AL18" s="29">
        <v>43.863999999999997</v>
      </c>
      <c r="AM18" s="29">
        <v>44.165999999999997</v>
      </c>
      <c r="AN18" s="29">
        <v>44.408999999999999</v>
      </c>
      <c r="AO18" s="29">
        <v>44.604999999999997</v>
      </c>
      <c r="AP18" s="29">
        <v>44.764000000000003</v>
      </c>
      <c r="AQ18" s="29">
        <v>44.914999999999999</v>
      </c>
      <c r="AR18" s="29">
        <v>45.063000000000002</v>
      </c>
      <c r="AS18" s="29">
        <v>45.201000000000001</v>
      </c>
      <c r="AT18" s="29">
        <v>45.323</v>
      </c>
      <c r="AU18" s="29">
        <v>45.447000000000003</v>
      </c>
      <c r="AX18" s="72" t="s">
        <v>306</v>
      </c>
      <c r="AY18" s="29">
        <v>24.869</v>
      </c>
      <c r="AZ18" s="29">
        <v>24.795000000000002</v>
      </c>
      <c r="BA18" s="29">
        <v>24.884</v>
      </c>
      <c r="BB18" s="29">
        <v>25.021999999999998</v>
      </c>
      <c r="BC18" s="29">
        <v>25.2</v>
      </c>
      <c r="BD18" s="29">
        <v>25.356000000000002</v>
      </c>
      <c r="BE18" s="29">
        <v>25.495000000000001</v>
      </c>
      <c r="BF18" s="29">
        <v>25.614999999999998</v>
      </c>
      <c r="BG18" s="29">
        <v>25.725000000000001</v>
      </c>
      <c r="BH18" s="29">
        <v>25.773</v>
      </c>
      <c r="BI18" s="29">
        <v>25.841000000000001</v>
      </c>
      <c r="BJ18" s="29">
        <v>25.893999999999998</v>
      </c>
      <c r="BK18" s="29">
        <v>25.988</v>
      </c>
      <c r="BL18" s="29">
        <v>26.100999999999999</v>
      </c>
      <c r="BM18" s="29">
        <v>26.207000000000001</v>
      </c>
      <c r="BN18" s="29">
        <v>26.295999999999999</v>
      </c>
      <c r="BO18" s="29">
        <v>26.398</v>
      </c>
      <c r="BP18" s="29">
        <v>26.518000000000001</v>
      </c>
      <c r="BQ18" s="29">
        <v>26.62</v>
      </c>
      <c r="BR18" s="29">
        <v>26.696000000000002</v>
      </c>
      <c r="BS18" s="29">
        <v>26.765999999999998</v>
      </c>
      <c r="BV18" s="72" t="s">
        <v>306</v>
      </c>
      <c r="BW18" s="29">
        <v>10.146000000000001</v>
      </c>
      <c r="BX18" s="29">
        <v>10.224</v>
      </c>
      <c r="BY18" s="29">
        <v>10.305999999999999</v>
      </c>
      <c r="BZ18" s="29">
        <v>10.394</v>
      </c>
      <c r="CA18" s="29">
        <v>10.494</v>
      </c>
      <c r="CB18" s="29">
        <v>10.6</v>
      </c>
      <c r="CC18" s="29">
        <v>10.699</v>
      </c>
      <c r="CD18" s="29">
        <v>10.798999999999999</v>
      </c>
      <c r="CE18" s="29">
        <v>10.898999999999999</v>
      </c>
      <c r="CF18" s="29">
        <v>10.986000000000001</v>
      </c>
      <c r="CG18" s="29">
        <v>11.092000000000001</v>
      </c>
      <c r="CH18" s="29">
        <v>11.186</v>
      </c>
      <c r="CI18" s="29">
        <v>11.27</v>
      </c>
      <c r="CJ18" s="29">
        <v>11.372999999999999</v>
      </c>
      <c r="CK18" s="29">
        <v>11.449</v>
      </c>
      <c r="CL18" s="29">
        <v>11.519</v>
      </c>
      <c r="CM18" s="29">
        <v>11.574999999999999</v>
      </c>
      <c r="CN18" s="29">
        <v>11.644</v>
      </c>
      <c r="CO18" s="29">
        <v>11.715999999999999</v>
      </c>
      <c r="CP18" s="29">
        <v>11.776</v>
      </c>
      <c r="CQ18" s="29">
        <v>11.835000000000001</v>
      </c>
      <c r="CT18" s="72" t="s">
        <v>306</v>
      </c>
      <c r="CU18" s="29">
        <v>11.596</v>
      </c>
      <c r="CV18" s="29">
        <v>11.62</v>
      </c>
      <c r="CW18" s="29">
        <v>11.68</v>
      </c>
      <c r="CX18" s="29">
        <v>11.747999999999999</v>
      </c>
      <c r="CY18" s="29">
        <v>11.811</v>
      </c>
      <c r="CZ18" s="29">
        <v>11.882999999999999</v>
      </c>
      <c r="DA18" s="29">
        <v>11.946999999999999</v>
      </c>
      <c r="DB18" s="29">
        <v>12.06</v>
      </c>
      <c r="DC18" s="29">
        <v>12.204000000000001</v>
      </c>
      <c r="DD18" s="29">
        <v>12.305999999999999</v>
      </c>
      <c r="DE18" s="29">
        <v>12.425000000000001</v>
      </c>
      <c r="DF18" s="29">
        <v>12.551</v>
      </c>
      <c r="DG18" s="29">
        <v>12.677</v>
      </c>
      <c r="DH18" s="29">
        <v>12.808</v>
      </c>
      <c r="DI18" s="29">
        <v>12.943</v>
      </c>
      <c r="DJ18" s="29">
        <v>13.042</v>
      </c>
      <c r="DK18" s="29">
        <v>13.113</v>
      </c>
      <c r="DL18" s="29">
        <v>13.201000000000001</v>
      </c>
      <c r="DM18" s="29">
        <v>13.257999999999999</v>
      </c>
      <c r="DN18" s="29">
        <v>13.292999999999999</v>
      </c>
      <c r="DO18" s="29">
        <v>13.324999999999999</v>
      </c>
      <c r="DR18" s="72" t="s">
        <v>306</v>
      </c>
      <c r="DS18" s="29">
        <v>47.953000000000003</v>
      </c>
      <c r="DT18" s="29">
        <v>48.835999999999999</v>
      </c>
      <c r="DU18" s="29">
        <v>50.024999999999999</v>
      </c>
      <c r="DV18" s="29">
        <v>51.371000000000002</v>
      </c>
      <c r="DW18" s="29">
        <v>52.642000000000003</v>
      </c>
      <c r="DX18" s="29">
        <v>54.070999999999998</v>
      </c>
      <c r="DY18" s="29">
        <v>55.56</v>
      </c>
      <c r="DZ18" s="29">
        <v>57.213999999999999</v>
      </c>
      <c r="EA18" s="29">
        <v>58.481999999999999</v>
      </c>
      <c r="EB18" s="29">
        <v>59.271000000000001</v>
      </c>
      <c r="EC18" s="29">
        <v>60.287999999999997</v>
      </c>
      <c r="ED18" s="29">
        <v>61.121000000000002</v>
      </c>
      <c r="EE18" s="29">
        <v>61.957999999999998</v>
      </c>
      <c r="EF18" s="29">
        <v>62.936</v>
      </c>
      <c r="EG18" s="29">
        <v>63.920999999999999</v>
      </c>
      <c r="EH18" s="29">
        <v>64.92</v>
      </c>
      <c r="EI18" s="29">
        <v>65.590999999999994</v>
      </c>
      <c r="EJ18" s="29">
        <v>66.238</v>
      </c>
      <c r="EK18" s="29">
        <v>66.930999999999997</v>
      </c>
      <c r="EL18" s="29">
        <v>67.495999999999995</v>
      </c>
      <c r="EM18" s="29">
        <v>68.048000000000002</v>
      </c>
      <c r="EP18" s="72" t="s">
        <v>306</v>
      </c>
      <c r="EQ18" s="29">
        <v>63.984000000000002</v>
      </c>
      <c r="ER18" s="29">
        <v>64.373999999999995</v>
      </c>
      <c r="ES18" s="29">
        <v>64.870999999999995</v>
      </c>
      <c r="ET18" s="29">
        <v>65.474999999999994</v>
      </c>
      <c r="EU18" s="29">
        <v>66.153000000000006</v>
      </c>
      <c r="EV18" s="29">
        <v>66.864000000000004</v>
      </c>
      <c r="EW18" s="29">
        <v>67.710999999999999</v>
      </c>
      <c r="EX18" s="29">
        <v>68.864999999999995</v>
      </c>
      <c r="EY18" s="29">
        <v>69.486999999999995</v>
      </c>
      <c r="EZ18" s="29">
        <v>71.316000000000003</v>
      </c>
      <c r="FA18" s="29">
        <v>71.87</v>
      </c>
      <c r="FB18" s="29">
        <v>72.319000000000003</v>
      </c>
      <c r="FC18" s="29">
        <v>72.727000000000004</v>
      </c>
      <c r="FD18" s="29">
        <v>73.2</v>
      </c>
      <c r="FE18" s="29">
        <v>73.61</v>
      </c>
      <c r="FF18" s="29">
        <v>74.003</v>
      </c>
      <c r="FG18" s="29">
        <v>74.441000000000003</v>
      </c>
      <c r="FH18" s="29">
        <v>75.674999999999997</v>
      </c>
      <c r="FI18" s="29">
        <v>76.867999999999995</v>
      </c>
      <c r="FJ18" s="29">
        <v>78.058000000000007</v>
      </c>
      <c r="FK18" s="29">
        <v>78.908000000000001</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spans="2:167" ht="13">
      <c r="B20" s="9" t="s">
        <v>267</v>
      </c>
      <c r="C20" s="29"/>
      <c r="D20" s="29"/>
      <c r="E20" s="29"/>
      <c r="F20" s="29"/>
      <c r="G20" s="29"/>
      <c r="H20" s="29"/>
      <c r="I20" s="29"/>
      <c r="J20" s="29"/>
      <c r="K20" s="29"/>
      <c r="L20" s="29"/>
      <c r="M20" s="29"/>
      <c r="N20" s="29"/>
      <c r="O20" s="29"/>
      <c r="P20" s="29"/>
      <c r="Q20" s="29"/>
      <c r="R20" s="29"/>
      <c r="S20" s="29"/>
      <c r="T20" s="29"/>
      <c r="U20" s="29"/>
      <c r="V20" s="29"/>
      <c r="W20" s="29"/>
      <c r="Z20" s="9" t="s">
        <v>267</v>
      </c>
      <c r="AA20" s="29"/>
      <c r="AB20" s="29"/>
      <c r="AC20" s="29"/>
      <c r="AD20" s="29"/>
      <c r="AE20" s="29"/>
      <c r="AF20" s="29"/>
      <c r="AG20" s="29"/>
      <c r="AH20" s="29"/>
      <c r="AI20" s="29"/>
      <c r="AJ20" s="29"/>
      <c r="AK20" s="29"/>
      <c r="AL20" s="29"/>
      <c r="AM20" s="29"/>
      <c r="AN20" s="29"/>
      <c r="AO20" s="29"/>
      <c r="AP20" s="29"/>
      <c r="AQ20" s="29"/>
      <c r="AR20" s="29"/>
      <c r="AS20" s="29"/>
      <c r="AT20" s="29"/>
      <c r="AU20" s="29"/>
      <c r="AX20" s="9" t="s">
        <v>267</v>
      </c>
      <c r="AY20" s="29"/>
      <c r="AZ20" s="29"/>
      <c r="BA20" s="29"/>
      <c r="BB20" s="29"/>
      <c r="BC20" s="29"/>
      <c r="BD20" s="29"/>
      <c r="BE20" s="29"/>
      <c r="BF20" s="29"/>
      <c r="BG20" s="29"/>
      <c r="BH20" s="29"/>
      <c r="BI20" s="29"/>
      <c r="BJ20" s="29"/>
      <c r="BK20" s="29"/>
      <c r="BL20" s="29"/>
      <c r="BM20" s="29"/>
      <c r="BN20" s="29"/>
      <c r="BO20" s="29"/>
      <c r="BP20" s="29"/>
      <c r="BQ20" s="29"/>
      <c r="BR20" s="29"/>
      <c r="BS20" s="29"/>
      <c r="BV20" s="9" t="s">
        <v>267</v>
      </c>
      <c r="BW20" s="29"/>
      <c r="BX20" s="29"/>
      <c r="BY20" s="29"/>
      <c r="BZ20" s="29"/>
      <c r="CA20" s="29"/>
      <c r="CB20" s="29"/>
      <c r="CC20" s="29"/>
      <c r="CD20" s="29"/>
      <c r="CE20" s="29"/>
      <c r="CF20" s="29"/>
      <c r="CG20" s="29"/>
      <c r="CH20" s="29"/>
      <c r="CI20" s="29"/>
      <c r="CJ20" s="29"/>
      <c r="CK20" s="29"/>
      <c r="CL20" s="29"/>
      <c r="CM20" s="29"/>
      <c r="CN20" s="29"/>
      <c r="CO20" s="29"/>
      <c r="CP20" s="29"/>
      <c r="CQ20" s="29"/>
      <c r="CT20" s="9" t="s">
        <v>267</v>
      </c>
      <c r="CU20" s="29"/>
      <c r="CV20" s="29"/>
      <c r="CW20" s="29"/>
      <c r="CX20" s="29"/>
      <c r="CY20" s="29"/>
      <c r="CZ20" s="29"/>
      <c r="DA20" s="29"/>
      <c r="DB20" s="29"/>
      <c r="DC20" s="29"/>
      <c r="DD20" s="29"/>
      <c r="DE20" s="29"/>
      <c r="DF20" s="29"/>
      <c r="DG20" s="29"/>
      <c r="DH20" s="29"/>
      <c r="DI20" s="29"/>
      <c r="DJ20" s="29"/>
      <c r="DK20" s="29"/>
      <c r="DL20" s="29"/>
      <c r="DM20" s="29"/>
      <c r="DN20" s="29"/>
      <c r="DO20" s="29"/>
      <c r="DR20" s="9" t="s">
        <v>267</v>
      </c>
      <c r="DS20" s="29"/>
      <c r="DT20" s="29"/>
      <c r="DU20" s="29"/>
      <c r="DV20" s="29"/>
      <c r="DW20" s="29"/>
      <c r="DX20" s="29"/>
      <c r="DY20" s="29"/>
      <c r="DZ20" s="29"/>
      <c r="EA20" s="29"/>
      <c r="EB20" s="29"/>
      <c r="EC20" s="29"/>
      <c r="ED20" s="29"/>
      <c r="EE20" s="29"/>
      <c r="EF20" s="29"/>
      <c r="EG20" s="29"/>
      <c r="EH20" s="29"/>
      <c r="EI20" s="29"/>
      <c r="EJ20" s="29"/>
      <c r="EK20" s="29"/>
      <c r="EL20" s="29"/>
      <c r="EM20" s="29"/>
      <c r="EP20" s="9" t="s">
        <v>267</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2" t="s">
        <v>303</v>
      </c>
      <c r="C21" s="29">
        <v>70.844904999999997</v>
      </c>
      <c r="D21" s="29">
        <v>70.865959000000004</v>
      </c>
      <c r="E21" s="29">
        <v>70.888283999999999</v>
      </c>
      <c r="F21" s="29">
        <v>70.920759000000004</v>
      </c>
      <c r="G21" s="29">
        <v>70.806790000000007</v>
      </c>
      <c r="H21" s="29">
        <v>70.770881000000003</v>
      </c>
      <c r="I21" s="29">
        <v>70.701442</v>
      </c>
      <c r="J21" s="29">
        <v>70.594005999999993</v>
      </c>
      <c r="K21" s="29">
        <v>70.509155000000007</v>
      </c>
      <c r="L21" s="29">
        <v>70.423857999999996</v>
      </c>
      <c r="M21" s="29">
        <v>70.345393999999999</v>
      </c>
      <c r="N21" s="29">
        <v>70.221464999999995</v>
      </c>
      <c r="O21" s="29">
        <v>70.026983000000001</v>
      </c>
      <c r="P21" s="29">
        <v>69.783060000000006</v>
      </c>
      <c r="Q21" s="29">
        <v>69.652528000000004</v>
      </c>
      <c r="R21" s="29">
        <v>69.552852000000001</v>
      </c>
      <c r="S21" s="29">
        <v>69.381073999999998</v>
      </c>
      <c r="T21" s="29">
        <v>69.258622000000003</v>
      </c>
      <c r="U21" s="29">
        <v>69.082175000000007</v>
      </c>
      <c r="V21" s="29">
        <v>68.922387999999998</v>
      </c>
      <c r="W21" s="29">
        <v>68.708956000000001</v>
      </c>
      <c r="Z21" s="72" t="s">
        <v>303</v>
      </c>
      <c r="AA21" s="29">
        <v>45.826394000000001</v>
      </c>
      <c r="AB21" s="29">
        <v>45.939349999999997</v>
      </c>
      <c r="AC21" s="29">
        <v>46.138857000000002</v>
      </c>
      <c r="AD21" s="29">
        <v>46.260739000000001</v>
      </c>
      <c r="AE21" s="29">
        <v>46.358035000000001</v>
      </c>
      <c r="AF21" s="29">
        <v>46.297783000000003</v>
      </c>
      <c r="AG21" s="29">
        <v>46.215800999999999</v>
      </c>
      <c r="AH21" s="29">
        <v>46.142229</v>
      </c>
      <c r="AI21" s="29">
        <v>46.019050999999997</v>
      </c>
      <c r="AJ21" s="29">
        <v>45.884658999999999</v>
      </c>
      <c r="AK21" s="29">
        <v>45.793503999999999</v>
      </c>
      <c r="AL21" s="29">
        <v>45.641374999999996</v>
      </c>
      <c r="AM21" s="29">
        <v>45.493271</v>
      </c>
      <c r="AN21" s="29">
        <v>45.340274000000001</v>
      </c>
      <c r="AO21" s="29">
        <v>45.144333000000003</v>
      </c>
      <c r="AP21" s="29">
        <v>44.979107999999997</v>
      </c>
      <c r="AQ21" s="29">
        <v>44.763739999999999</v>
      </c>
      <c r="AR21" s="29">
        <v>44.528568</v>
      </c>
      <c r="AS21" s="29">
        <v>44.261619000000003</v>
      </c>
      <c r="AT21" s="29">
        <v>43.969225000000002</v>
      </c>
      <c r="AU21" s="29">
        <v>43.659379999999999</v>
      </c>
      <c r="AX21" s="72" t="s">
        <v>303</v>
      </c>
      <c r="AY21" s="29">
        <v>56.562255</v>
      </c>
      <c r="AZ21" s="29">
        <v>56.604152999999997</v>
      </c>
      <c r="BA21" s="29">
        <v>56.607895999999997</v>
      </c>
      <c r="BB21" s="29">
        <v>56.659390000000002</v>
      </c>
      <c r="BC21" s="29">
        <v>56.657609000000001</v>
      </c>
      <c r="BD21" s="29">
        <v>56.579430000000002</v>
      </c>
      <c r="BE21" s="29">
        <v>56.508786999999998</v>
      </c>
      <c r="BF21" s="29">
        <v>56.487954999999999</v>
      </c>
      <c r="BG21" s="29">
        <v>56.391736999999999</v>
      </c>
      <c r="BH21" s="29">
        <v>56.245925999999997</v>
      </c>
      <c r="BI21" s="29">
        <v>56.084088000000001</v>
      </c>
      <c r="BJ21" s="29">
        <v>55.885584000000001</v>
      </c>
      <c r="BK21" s="29">
        <v>55.744754999999998</v>
      </c>
      <c r="BL21" s="29">
        <v>55.543931999999998</v>
      </c>
      <c r="BM21" s="29">
        <v>55.365839000000001</v>
      </c>
      <c r="BN21" s="29">
        <v>54.979027000000002</v>
      </c>
      <c r="BO21" s="29">
        <v>54.814897999999999</v>
      </c>
      <c r="BP21" s="29">
        <v>54.626989000000002</v>
      </c>
      <c r="BQ21" s="29">
        <v>54.528478999999997</v>
      </c>
      <c r="BR21" s="29">
        <v>54.572119999999998</v>
      </c>
      <c r="BS21" s="29">
        <v>54.420381999999996</v>
      </c>
      <c r="BV21" s="72" t="s">
        <v>303</v>
      </c>
      <c r="BW21" s="29">
        <v>67.262805</v>
      </c>
      <c r="BX21" s="29">
        <v>67.341263999999995</v>
      </c>
      <c r="BY21" s="29">
        <v>67.446344999999994</v>
      </c>
      <c r="BZ21" s="29">
        <v>67.528619000000006</v>
      </c>
      <c r="CA21" s="29">
        <v>67.551045999999999</v>
      </c>
      <c r="CB21" s="29">
        <v>67.624367000000007</v>
      </c>
      <c r="CC21" s="29">
        <v>67.658045000000001</v>
      </c>
      <c r="CD21" s="29">
        <v>67.627016999999995</v>
      </c>
      <c r="CE21" s="29">
        <v>67.521593999999993</v>
      </c>
      <c r="CF21" s="29">
        <v>67.341646999999995</v>
      </c>
      <c r="CG21" s="29">
        <v>67.410893000000002</v>
      </c>
      <c r="CH21" s="29">
        <v>67.301906000000002</v>
      </c>
      <c r="CI21" s="29">
        <v>67.203470999999993</v>
      </c>
      <c r="CJ21" s="29">
        <v>67.070553000000004</v>
      </c>
      <c r="CK21" s="29">
        <v>66.887568999999999</v>
      </c>
      <c r="CL21" s="29">
        <v>66.682727999999997</v>
      </c>
      <c r="CM21" s="29">
        <v>66.358992000000001</v>
      </c>
      <c r="CN21" s="29">
        <v>66.152749999999997</v>
      </c>
      <c r="CO21" s="29">
        <v>65.878043000000005</v>
      </c>
      <c r="CP21" s="29">
        <v>65.593006000000003</v>
      </c>
      <c r="CQ21" s="29">
        <v>65.278267</v>
      </c>
      <c r="CT21" s="72" t="s">
        <v>303</v>
      </c>
      <c r="CU21" s="29">
        <v>73.307471000000007</v>
      </c>
      <c r="CV21" s="29">
        <v>73.259089000000003</v>
      </c>
      <c r="CW21" s="29">
        <v>73.216451000000006</v>
      </c>
      <c r="CX21" s="29">
        <v>73.102714000000006</v>
      </c>
      <c r="CY21" s="29">
        <v>73.009671999999995</v>
      </c>
      <c r="CZ21" s="29">
        <v>72.916747999999998</v>
      </c>
      <c r="DA21" s="29">
        <v>72.846874</v>
      </c>
      <c r="DB21" s="29">
        <v>72.843480999999997</v>
      </c>
      <c r="DC21" s="29">
        <v>72.778312999999997</v>
      </c>
      <c r="DD21" s="29">
        <v>72.644112000000007</v>
      </c>
      <c r="DE21" s="29">
        <v>72.630916999999997</v>
      </c>
      <c r="DF21" s="29">
        <v>72.483553999999998</v>
      </c>
      <c r="DG21" s="29">
        <v>72.160382999999996</v>
      </c>
      <c r="DH21" s="29">
        <v>71.799389000000005</v>
      </c>
      <c r="DI21" s="29">
        <v>71.353938999999997</v>
      </c>
      <c r="DJ21" s="29">
        <v>70.986659000000003</v>
      </c>
      <c r="DK21" s="29">
        <v>70.586374000000006</v>
      </c>
      <c r="DL21" s="29">
        <v>70.419019000000006</v>
      </c>
      <c r="DM21" s="29">
        <v>70.180925999999999</v>
      </c>
      <c r="DN21" s="29">
        <v>69.993948000000003</v>
      </c>
      <c r="DO21" s="29">
        <v>69.881246000000004</v>
      </c>
      <c r="DR21" s="72" t="s">
        <v>303</v>
      </c>
      <c r="DS21" s="29">
        <v>63.27563</v>
      </c>
      <c r="DT21" s="29">
        <v>63.211078000000001</v>
      </c>
      <c r="DU21" s="29">
        <v>63.220892999999997</v>
      </c>
      <c r="DV21" s="29">
        <v>63.134149000000001</v>
      </c>
      <c r="DW21" s="29">
        <v>62.990395999999997</v>
      </c>
      <c r="DX21" s="29">
        <v>62.975537000000003</v>
      </c>
      <c r="DY21" s="29">
        <v>62.952587000000001</v>
      </c>
      <c r="DZ21" s="29">
        <v>63.001033</v>
      </c>
      <c r="EA21" s="29">
        <v>62.733575000000002</v>
      </c>
      <c r="EB21" s="29">
        <v>62.439385000000001</v>
      </c>
      <c r="EC21" s="29">
        <v>62.330435999999999</v>
      </c>
      <c r="ED21" s="29">
        <v>62.262408999999998</v>
      </c>
      <c r="EE21" s="29">
        <v>62.121341999999999</v>
      </c>
      <c r="EF21" s="29">
        <v>61.872880000000002</v>
      </c>
      <c r="EG21" s="29">
        <v>61.55556</v>
      </c>
      <c r="EH21" s="29">
        <v>61.083905000000001</v>
      </c>
      <c r="EI21" s="29">
        <v>60.522793999999998</v>
      </c>
      <c r="EJ21" s="29">
        <v>60.233645000000003</v>
      </c>
      <c r="EK21" s="29">
        <v>60.054544999999997</v>
      </c>
      <c r="EL21" s="29">
        <v>59.707262</v>
      </c>
      <c r="EM21" s="29">
        <v>59.384022999999999</v>
      </c>
      <c r="EP21" s="72" t="s">
        <v>303</v>
      </c>
      <c r="EQ21" s="29">
        <v>53.914943999999998</v>
      </c>
      <c r="ER21" s="29">
        <v>53.858049000000001</v>
      </c>
      <c r="ES21" s="29">
        <v>53.677011999999998</v>
      </c>
      <c r="ET21" s="29">
        <v>53.519578000000003</v>
      </c>
      <c r="EU21" s="29">
        <v>53.185017999999999</v>
      </c>
      <c r="EV21" s="29">
        <v>52.792932999999998</v>
      </c>
      <c r="EW21" s="29">
        <v>52.496751000000003</v>
      </c>
      <c r="EX21" s="29">
        <v>52.087722999999997</v>
      </c>
      <c r="EY21" s="29">
        <v>51.625604000000003</v>
      </c>
      <c r="EZ21" s="29">
        <v>51.148335000000003</v>
      </c>
      <c r="FA21" s="29">
        <v>50.878155999999997</v>
      </c>
      <c r="FB21" s="29">
        <v>50.678154999999997</v>
      </c>
      <c r="FC21" s="29">
        <v>50.364913000000001</v>
      </c>
      <c r="FD21" s="29">
        <v>50.078532000000003</v>
      </c>
      <c r="FE21" s="29">
        <v>49.775539999999999</v>
      </c>
      <c r="FF21" s="29">
        <v>49.472014000000001</v>
      </c>
      <c r="FG21" s="29">
        <v>49.146222999999999</v>
      </c>
      <c r="FH21" s="29">
        <v>48.775399999999998</v>
      </c>
      <c r="FI21" s="29">
        <v>48.323588999999998</v>
      </c>
      <c r="FJ21" s="29">
        <v>47.852395000000001</v>
      </c>
      <c r="FK21" s="29">
        <v>47.315421999999998</v>
      </c>
    </row>
    <row r="22" spans="2:167">
      <c r="B22" s="72" t="s">
        <v>304</v>
      </c>
      <c r="C22" s="29">
        <v>6.6524520000000003</v>
      </c>
      <c r="D22" s="29">
        <v>6.6475819999999999</v>
      </c>
      <c r="E22" s="29">
        <v>6.6556069999999998</v>
      </c>
      <c r="F22" s="29">
        <v>6.6696819999999999</v>
      </c>
      <c r="G22" s="29">
        <v>6.7374470000000004</v>
      </c>
      <c r="H22" s="29">
        <v>6.800719</v>
      </c>
      <c r="I22" s="29">
        <v>6.8793879999999996</v>
      </c>
      <c r="J22" s="29">
        <v>6.9504070000000002</v>
      </c>
      <c r="K22" s="29">
        <v>7.0343390000000001</v>
      </c>
      <c r="L22" s="29">
        <v>7.1102129999999999</v>
      </c>
      <c r="M22" s="29">
        <v>7.1822119999999998</v>
      </c>
      <c r="N22" s="29">
        <v>7.2582389999999997</v>
      </c>
      <c r="O22" s="29">
        <v>7.3572050000000004</v>
      </c>
      <c r="P22" s="29">
        <v>7.412839</v>
      </c>
      <c r="Q22" s="29">
        <v>7.4542219999999997</v>
      </c>
      <c r="R22" s="29">
        <v>7.4941769999999996</v>
      </c>
      <c r="S22" s="29">
        <v>7.5385</v>
      </c>
      <c r="T22" s="29">
        <v>7.5935949999999997</v>
      </c>
      <c r="U22" s="29">
        <v>7.6654660000000003</v>
      </c>
      <c r="V22" s="29">
        <v>7.7330040000000002</v>
      </c>
      <c r="W22" s="29">
        <v>7.8017719999999997</v>
      </c>
      <c r="Z22" s="72" t="s">
        <v>304</v>
      </c>
      <c r="AA22" s="29">
        <v>7.5078610000000001</v>
      </c>
      <c r="AB22" s="29">
        <v>7.5165819999999997</v>
      </c>
      <c r="AC22" s="29">
        <v>7.5134020000000001</v>
      </c>
      <c r="AD22" s="29">
        <v>7.5089870000000003</v>
      </c>
      <c r="AE22" s="29">
        <v>7.5054090000000002</v>
      </c>
      <c r="AF22" s="29">
        <v>7.5740299999999996</v>
      </c>
      <c r="AG22" s="29">
        <v>7.6573169999999999</v>
      </c>
      <c r="AH22" s="29">
        <v>7.7218920000000004</v>
      </c>
      <c r="AI22" s="29">
        <v>7.7992710000000001</v>
      </c>
      <c r="AJ22" s="29">
        <v>7.8922990000000004</v>
      </c>
      <c r="AK22" s="29">
        <v>7.9632500000000004</v>
      </c>
      <c r="AL22" s="29">
        <v>8.0312140000000003</v>
      </c>
      <c r="AM22" s="29">
        <v>8.0838780000000003</v>
      </c>
      <c r="AN22" s="29">
        <v>8.1224240000000005</v>
      </c>
      <c r="AO22" s="29">
        <v>8.1537749999999996</v>
      </c>
      <c r="AP22" s="29">
        <v>8.1912160000000007</v>
      </c>
      <c r="AQ22" s="29">
        <v>8.2243619999999993</v>
      </c>
      <c r="AR22" s="29">
        <v>8.2701930000000008</v>
      </c>
      <c r="AS22" s="29">
        <v>8.3084249999999997</v>
      </c>
      <c r="AT22" s="29">
        <v>8.342257</v>
      </c>
      <c r="AU22" s="29">
        <v>8.3749389999999995</v>
      </c>
      <c r="AX22" s="72" t="s">
        <v>304</v>
      </c>
      <c r="AY22" s="29">
        <v>13.998961</v>
      </c>
      <c r="AZ22" s="29">
        <v>14.227314</v>
      </c>
      <c r="BA22" s="29">
        <v>14.378624</v>
      </c>
      <c r="BB22" s="29">
        <v>14.504547000000001</v>
      </c>
      <c r="BC22" s="29">
        <v>14.646877</v>
      </c>
      <c r="BD22" s="29">
        <v>14.753906000000001</v>
      </c>
      <c r="BE22" s="29">
        <v>14.868180000000001</v>
      </c>
      <c r="BF22" s="29">
        <v>14.980468</v>
      </c>
      <c r="BG22" s="29">
        <v>15.062566</v>
      </c>
      <c r="BH22" s="29">
        <v>15.151929000000001</v>
      </c>
      <c r="BI22" s="29">
        <v>15.213659</v>
      </c>
      <c r="BJ22" s="29">
        <v>15.277027</v>
      </c>
      <c r="BK22" s="29">
        <v>15.346202</v>
      </c>
      <c r="BL22" s="29">
        <v>15.435686</v>
      </c>
      <c r="BM22" s="29">
        <v>15.513431000000001</v>
      </c>
      <c r="BN22" s="29">
        <v>15.509734999999999</v>
      </c>
      <c r="BO22" s="29">
        <v>15.534897000000001</v>
      </c>
      <c r="BP22" s="29">
        <v>15.610109</v>
      </c>
      <c r="BQ22" s="29">
        <v>15.662217999999999</v>
      </c>
      <c r="BR22" s="29">
        <v>15.664151</v>
      </c>
      <c r="BS22" s="29">
        <v>15.700240000000001</v>
      </c>
      <c r="BV22" s="72" t="s">
        <v>304</v>
      </c>
      <c r="BW22" s="29">
        <v>6.3708929999999997</v>
      </c>
      <c r="BX22" s="29">
        <v>6.3472169999999997</v>
      </c>
      <c r="BY22" s="29">
        <v>6.3409529999999998</v>
      </c>
      <c r="BZ22" s="29">
        <v>6.3266169999999997</v>
      </c>
      <c r="CA22" s="29">
        <v>6.2956130000000003</v>
      </c>
      <c r="CB22" s="29">
        <v>6.2904350000000004</v>
      </c>
      <c r="CC22" s="29">
        <v>6.295274</v>
      </c>
      <c r="CD22" s="29">
        <v>6.3126749999999996</v>
      </c>
      <c r="CE22" s="29">
        <v>6.3486960000000003</v>
      </c>
      <c r="CF22" s="29">
        <v>6.3813649999999997</v>
      </c>
      <c r="CG22" s="29">
        <v>6.4217050000000002</v>
      </c>
      <c r="CH22" s="29">
        <v>6.5179830000000001</v>
      </c>
      <c r="CI22" s="29">
        <v>6.5938400000000001</v>
      </c>
      <c r="CJ22" s="29">
        <v>6.6790149999999997</v>
      </c>
      <c r="CK22" s="29">
        <v>6.8282470000000002</v>
      </c>
      <c r="CL22" s="29">
        <v>6.9178740000000003</v>
      </c>
      <c r="CM22" s="29">
        <v>7.0152890000000001</v>
      </c>
      <c r="CN22" s="29">
        <v>7.1120890000000001</v>
      </c>
      <c r="CO22" s="29">
        <v>7.252535</v>
      </c>
      <c r="CP22" s="29">
        <v>7.3903530000000002</v>
      </c>
      <c r="CQ22" s="29">
        <v>7.5102330000000004</v>
      </c>
      <c r="CT22" s="72" t="s">
        <v>304</v>
      </c>
      <c r="CU22" s="29">
        <v>5.4334540000000002</v>
      </c>
      <c r="CV22" s="29">
        <v>5.4994240000000003</v>
      </c>
      <c r="CW22" s="29">
        <v>5.5644819999999999</v>
      </c>
      <c r="CX22" s="29">
        <v>5.702553</v>
      </c>
      <c r="CY22" s="29">
        <v>5.7980169999999998</v>
      </c>
      <c r="CZ22" s="29">
        <v>5.917573</v>
      </c>
      <c r="DA22" s="29">
        <v>6.0327580000000003</v>
      </c>
      <c r="DB22" s="29">
        <v>6.1304340000000002</v>
      </c>
      <c r="DC22" s="29">
        <v>6.254969</v>
      </c>
      <c r="DD22" s="29">
        <v>6.3366509999999998</v>
      </c>
      <c r="DE22" s="29">
        <v>6.387092</v>
      </c>
      <c r="DF22" s="29">
        <v>6.4781129999999996</v>
      </c>
      <c r="DG22" s="29">
        <v>6.6163429999999996</v>
      </c>
      <c r="DH22" s="29">
        <v>6.8048109999999999</v>
      </c>
      <c r="DI22" s="29">
        <v>7.0191189999999999</v>
      </c>
      <c r="DJ22" s="29">
        <v>7.1737820000000001</v>
      </c>
      <c r="DK22" s="29">
        <v>7.2752160000000003</v>
      </c>
      <c r="DL22" s="29">
        <v>7.404528</v>
      </c>
      <c r="DM22" s="29">
        <v>7.5048190000000004</v>
      </c>
      <c r="DN22" s="29">
        <v>7.5503600000000004</v>
      </c>
      <c r="DO22" s="29">
        <v>7.5979869999999998</v>
      </c>
      <c r="DR22" s="72" t="s">
        <v>304</v>
      </c>
      <c r="DS22" s="29">
        <v>11.606339</v>
      </c>
      <c r="DT22" s="29">
        <v>11.631791</v>
      </c>
      <c r="DU22" s="29">
        <v>11.695554</v>
      </c>
      <c r="DV22" s="29">
        <v>11.758791</v>
      </c>
      <c r="DW22" s="29">
        <v>11.867404000000001</v>
      </c>
      <c r="DX22" s="29">
        <v>11.94056</v>
      </c>
      <c r="DY22" s="29">
        <v>11.998965999999999</v>
      </c>
      <c r="DZ22" s="29">
        <v>12.102467000000001</v>
      </c>
      <c r="EA22" s="29">
        <v>12.253879</v>
      </c>
      <c r="EB22" s="29">
        <v>12.345991</v>
      </c>
      <c r="EC22" s="29">
        <v>12.457473</v>
      </c>
      <c r="ED22" s="29">
        <v>12.598064000000001</v>
      </c>
      <c r="EE22" s="29">
        <v>12.769296000000001</v>
      </c>
      <c r="EF22" s="29">
        <v>12.985526999999999</v>
      </c>
      <c r="EG22" s="29">
        <v>13.216218</v>
      </c>
      <c r="EH22" s="29">
        <v>13.502359</v>
      </c>
      <c r="EI22" s="29">
        <v>13.692392999999999</v>
      </c>
      <c r="EJ22" s="29">
        <v>13.862862</v>
      </c>
      <c r="EK22" s="29">
        <v>14.068358999999999</v>
      </c>
      <c r="EL22" s="29">
        <v>14.255833000000001</v>
      </c>
      <c r="EM22" s="29">
        <v>14.40835</v>
      </c>
      <c r="EP22" s="72" t="s">
        <v>304</v>
      </c>
      <c r="EQ22" s="29">
        <v>10.544494</v>
      </c>
      <c r="ER22" s="29">
        <v>10.61431</v>
      </c>
      <c r="ES22" s="29">
        <v>10.679639999999999</v>
      </c>
      <c r="ET22" s="29">
        <v>10.812097</v>
      </c>
      <c r="EU22" s="29">
        <v>10.94312</v>
      </c>
      <c r="EV22" s="29">
        <v>11.088918</v>
      </c>
      <c r="EW22" s="29">
        <v>11.24344</v>
      </c>
      <c r="EX22" s="29">
        <v>11.404527</v>
      </c>
      <c r="EY22" s="29">
        <v>11.506430999999999</v>
      </c>
      <c r="EZ22" s="29">
        <v>11.649248</v>
      </c>
      <c r="FA22" s="29">
        <v>11.742755000000001</v>
      </c>
      <c r="FB22" s="29">
        <v>11.864893</v>
      </c>
      <c r="FC22" s="29">
        <v>11.979283000000001</v>
      </c>
      <c r="FD22" s="29">
        <v>12.050176</v>
      </c>
      <c r="FE22" s="29">
        <v>12.135789000000001</v>
      </c>
      <c r="FF22" s="29">
        <v>12.216441</v>
      </c>
      <c r="FG22" s="29">
        <v>12.329048999999999</v>
      </c>
      <c r="FH22" s="29">
        <v>12.403287000000001</v>
      </c>
      <c r="FI22" s="29">
        <v>12.439124</v>
      </c>
      <c r="FJ22" s="29">
        <v>12.469666999999999</v>
      </c>
      <c r="FK22" s="29">
        <v>12.498263</v>
      </c>
    </row>
    <row r="23" spans="2:167">
      <c r="B23" s="72" t="s">
        <v>305</v>
      </c>
      <c r="C23" s="29">
        <v>18.681844999999999</v>
      </c>
      <c r="D23" s="29">
        <v>18.663378999999999</v>
      </c>
      <c r="E23" s="29">
        <v>18.632449000000001</v>
      </c>
      <c r="F23" s="29">
        <v>18.584544000000001</v>
      </c>
      <c r="G23" s="29">
        <v>18.637830999999998</v>
      </c>
      <c r="H23" s="29">
        <v>18.613716</v>
      </c>
      <c r="I23" s="29">
        <v>18.610249</v>
      </c>
      <c r="J23" s="29">
        <v>18.654201</v>
      </c>
      <c r="K23" s="29">
        <v>18.663640000000001</v>
      </c>
      <c r="L23" s="29">
        <v>18.682475</v>
      </c>
      <c r="M23" s="29">
        <v>18.699107000000001</v>
      </c>
      <c r="N23" s="29">
        <v>18.759867</v>
      </c>
      <c r="O23" s="29">
        <v>18.870901</v>
      </c>
      <c r="P23" s="29">
        <v>19.077622999999999</v>
      </c>
      <c r="Q23" s="29">
        <v>19.178377000000001</v>
      </c>
      <c r="R23" s="29">
        <v>19.246531999999998</v>
      </c>
      <c r="S23" s="29">
        <v>19.385705000000002</v>
      </c>
      <c r="T23" s="29">
        <v>19.458976</v>
      </c>
      <c r="U23" s="29">
        <v>19.570022999999999</v>
      </c>
      <c r="V23" s="29">
        <v>19.668824999999998</v>
      </c>
      <c r="W23" s="29">
        <v>19.824542999999998</v>
      </c>
      <c r="Z23" s="72" t="s">
        <v>305</v>
      </c>
      <c r="AA23" s="29">
        <v>45.382820000000002</v>
      </c>
      <c r="AB23" s="29">
        <v>45.273060999999998</v>
      </c>
      <c r="AC23" s="29">
        <v>45.083680999999999</v>
      </c>
      <c r="AD23" s="29">
        <v>44.973443000000003</v>
      </c>
      <c r="AE23" s="29">
        <v>44.886493000000002</v>
      </c>
      <c r="AF23" s="29">
        <v>44.887957999999998</v>
      </c>
      <c r="AG23" s="29">
        <v>44.892589000000001</v>
      </c>
      <c r="AH23" s="29">
        <v>44.905445</v>
      </c>
      <c r="AI23" s="29">
        <v>44.956344000000001</v>
      </c>
      <c r="AJ23" s="29">
        <v>45.002980000000001</v>
      </c>
      <c r="AK23" s="29">
        <v>45.027669000000003</v>
      </c>
      <c r="AL23" s="29">
        <v>45.117673000000003</v>
      </c>
      <c r="AM23" s="29">
        <v>45.218983000000001</v>
      </c>
      <c r="AN23" s="29">
        <v>45.339157</v>
      </c>
      <c r="AO23" s="29">
        <v>45.510375000000003</v>
      </c>
      <c r="AP23" s="29">
        <v>45.643774000000001</v>
      </c>
      <c r="AQ23" s="29">
        <v>45.832931000000002</v>
      </c>
      <c r="AR23" s="29">
        <v>46.029780000000002</v>
      </c>
      <c r="AS23" s="29">
        <v>46.266795000000002</v>
      </c>
      <c r="AT23" s="29">
        <v>46.534233</v>
      </c>
      <c r="AU23" s="29">
        <v>46.820793000000002</v>
      </c>
      <c r="AX23" s="72" t="s">
        <v>305</v>
      </c>
      <c r="AY23" s="29">
        <v>28.882118999999999</v>
      </c>
      <c r="AZ23" s="29">
        <v>28.621673000000001</v>
      </c>
      <c r="BA23" s="29">
        <v>28.474052</v>
      </c>
      <c r="BB23" s="29">
        <v>28.302175999999999</v>
      </c>
      <c r="BC23" s="29">
        <v>28.166906000000001</v>
      </c>
      <c r="BD23" s="29">
        <v>28.143369</v>
      </c>
      <c r="BE23" s="29">
        <v>28.104528999999999</v>
      </c>
      <c r="BF23" s="29">
        <v>28.017035</v>
      </c>
      <c r="BG23" s="29">
        <v>28.035554000000001</v>
      </c>
      <c r="BH23" s="29">
        <v>28.096302999999999</v>
      </c>
      <c r="BI23" s="29">
        <v>28.200835999999999</v>
      </c>
      <c r="BJ23" s="29">
        <v>28.340494</v>
      </c>
      <c r="BK23" s="29">
        <v>28.415564</v>
      </c>
      <c r="BL23" s="29">
        <v>28.529923</v>
      </c>
      <c r="BM23" s="29">
        <v>28.633130999999999</v>
      </c>
      <c r="BN23" s="29">
        <v>29.028206999999998</v>
      </c>
      <c r="BO23" s="29">
        <v>29.171268999999999</v>
      </c>
      <c r="BP23" s="29">
        <v>29.28744</v>
      </c>
      <c r="BQ23" s="29">
        <v>29.339676999999998</v>
      </c>
      <c r="BR23" s="29">
        <v>29.299621999999999</v>
      </c>
      <c r="BS23" s="29">
        <v>29.420732000000001</v>
      </c>
      <c r="BV23" s="72" t="s">
        <v>305</v>
      </c>
      <c r="BW23" s="29">
        <v>24.106263999999999</v>
      </c>
      <c r="BX23" s="29">
        <v>24.049054000000002</v>
      </c>
      <c r="BY23" s="29">
        <v>23.947150000000001</v>
      </c>
      <c r="BZ23" s="29">
        <v>23.87715</v>
      </c>
      <c r="CA23" s="29">
        <v>23.886032</v>
      </c>
      <c r="CB23" s="29">
        <v>23.816807000000001</v>
      </c>
      <c r="CC23" s="29">
        <v>23.778691999999999</v>
      </c>
      <c r="CD23" s="29">
        <v>23.795137</v>
      </c>
      <c r="CE23" s="29">
        <v>23.870075</v>
      </c>
      <c r="CF23" s="29">
        <v>24.025302</v>
      </c>
      <c r="CG23" s="29">
        <v>23.915991000000002</v>
      </c>
      <c r="CH23" s="29">
        <v>23.934839</v>
      </c>
      <c r="CI23" s="29">
        <v>23.963103</v>
      </c>
      <c r="CJ23" s="29">
        <v>24.018402999999999</v>
      </c>
      <c r="CK23" s="29">
        <v>24.060711999999999</v>
      </c>
      <c r="CL23" s="29">
        <v>24.185137000000001</v>
      </c>
      <c r="CM23" s="29">
        <v>24.424247999999999</v>
      </c>
      <c r="CN23" s="29">
        <v>24.543164000000001</v>
      </c>
      <c r="CO23" s="29">
        <v>24.689404</v>
      </c>
      <c r="CP23" s="29">
        <v>24.848590000000002</v>
      </c>
      <c r="CQ23" s="29">
        <v>25.056415000000001</v>
      </c>
      <c r="CT23" s="72" t="s">
        <v>305</v>
      </c>
      <c r="CU23" s="29">
        <v>18.372748000000001</v>
      </c>
      <c r="CV23" s="29">
        <v>18.364063000000002</v>
      </c>
      <c r="CW23" s="29">
        <v>18.343651999999999</v>
      </c>
      <c r="CX23" s="29">
        <v>18.324366000000001</v>
      </c>
      <c r="CY23" s="29">
        <v>18.326304</v>
      </c>
      <c r="CZ23" s="29">
        <v>18.30433</v>
      </c>
      <c r="DA23" s="29">
        <v>18.262813999999999</v>
      </c>
      <c r="DB23" s="29">
        <v>18.170859</v>
      </c>
      <c r="DC23" s="29">
        <v>18.117180000000001</v>
      </c>
      <c r="DD23" s="29">
        <v>18.177405</v>
      </c>
      <c r="DE23" s="29">
        <v>18.143833000000001</v>
      </c>
      <c r="DF23" s="29">
        <v>18.209557</v>
      </c>
      <c r="DG23" s="29">
        <v>18.411000999999999</v>
      </c>
      <c r="DH23" s="29">
        <v>18.601907000000001</v>
      </c>
      <c r="DI23" s="29">
        <v>18.855056999999999</v>
      </c>
      <c r="DJ23" s="29">
        <v>19.085581999999999</v>
      </c>
      <c r="DK23" s="29">
        <v>19.402714</v>
      </c>
      <c r="DL23" s="29">
        <v>19.450832999999999</v>
      </c>
      <c r="DM23" s="29">
        <v>19.600290999999999</v>
      </c>
      <c r="DN23" s="29">
        <v>19.750540000000001</v>
      </c>
      <c r="DO23" s="29">
        <v>19.821479</v>
      </c>
      <c r="DR23" s="72" t="s">
        <v>305</v>
      </c>
      <c r="DS23" s="29">
        <v>20.980767</v>
      </c>
      <c r="DT23" s="29">
        <v>21.040293999999999</v>
      </c>
      <c r="DU23" s="29">
        <v>20.974848000000001</v>
      </c>
      <c r="DV23" s="29">
        <v>21.005126000000001</v>
      </c>
      <c r="DW23" s="29">
        <v>21.050954999999998</v>
      </c>
      <c r="DX23" s="29">
        <v>20.995417</v>
      </c>
      <c r="DY23" s="29">
        <v>20.963567000000001</v>
      </c>
      <c r="DZ23" s="29">
        <v>20.811060000000001</v>
      </c>
      <c r="EA23" s="29">
        <v>20.946586</v>
      </c>
      <c r="EB23" s="29">
        <v>21.169162</v>
      </c>
      <c r="EC23" s="29">
        <v>21.175666</v>
      </c>
      <c r="ED23" s="29">
        <v>21.109226</v>
      </c>
      <c r="EE23" s="29">
        <v>21.090012000000002</v>
      </c>
      <c r="EF23" s="29">
        <v>21.140533999999999</v>
      </c>
      <c r="EG23" s="29">
        <v>21.249984999999999</v>
      </c>
      <c r="EH23" s="29">
        <v>21.468375000000002</v>
      </c>
      <c r="EI23" s="29">
        <v>21.877341000000001</v>
      </c>
      <c r="EJ23" s="29">
        <v>22.016321000000001</v>
      </c>
      <c r="EK23" s="29">
        <v>22.003284000000001</v>
      </c>
      <c r="EL23" s="29">
        <v>22.186997000000002</v>
      </c>
      <c r="EM23" s="29">
        <v>22.38006</v>
      </c>
      <c r="EP23" s="72" t="s">
        <v>305</v>
      </c>
      <c r="EQ23" s="29">
        <v>31.641922999999998</v>
      </c>
      <c r="ER23" s="29">
        <v>31.635020000000001</v>
      </c>
      <c r="ES23" s="29">
        <v>31.762924000000002</v>
      </c>
      <c r="ET23" s="29">
        <v>31.798508999999999</v>
      </c>
      <c r="EU23" s="29">
        <v>32.025281</v>
      </c>
      <c r="EV23" s="29">
        <v>32.299120000000002</v>
      </c>
      <c r="EW23" s="29">
        <v>32.461353000000003</v>
      </c>
      <c r="EX23" s="29">
        <v>32.718420999999999</v>
      </c>
      <c r="EY23" s="29">
        <v>33.111502999999999</v>
      </c>
      <c r="EZ23" s="29">
        <v>33.408746000000001</v>
      </c>
      <c r="FA23" s="29">
        <v>33.605356999999998</v>
      </c>
      <c r="FB23" s="29">
        <v>33.702629999999999</v>
      </c>
      <c r="FC23" s="29">
        <v>33.925164000000002</v>
      </c>
      <c r="FD23" s="29">
        <v>34.162576999999999</v>
      </c>
      <c r="FE23" s="29">
        <v>34.402723999999999</v>
      </c>
      <c r="FF23" s="29">
        <v>34.647610999999998</v>
      </c>
      <c r="FG23" s="29">
        <v>34.884321</v>
      </c>
      <c r="FH23" s="29">
        <v>35.173473000000001</v>
      </c>
      <c r="FI23" s="29">
        <v>35.593724000000002</v>
      </c>
      <c r="FJ23" s="29">
        <v>36.040975000000003</v>
      </c>
      <c r="FK23" s="29">
        <v>36.574095</v>
      </c>
    </row>
    <row r="24" spans="2:167">
      <c r="B24" s="72" t="s">
        <v>306</v>
      </c>
      <c r="C24" s="29">
        <v>3.8207979999999999</v>
      </c>
      <c r="D24" s="29">
        <v>3.8230789999999999</v>
      </c>
      <c r="E24" s="29">
        <v>3.823661</v>
      </c>
      <c r="F24" s="29">
        <v>3.8250150000000001</v>
      </c>
      <c r="G24" s="29">
        <v>3.8179310000000002</v>
      </c>
      <c r="H24" s="29">
        <v>3.8146840000000002</v>
      </c>
      <c r="I24" s="29">
        <v>3.8089200000000001</v>
      </c>
      <c r="J24" s="29">
        <v>3.8013870000000001</v>
      </c>
      <c r="K24" s="29">
        <v>3.7928670000000002</v>
      </c>
      <c r="L24" s="29">
        <v>3.783455</v>
      </c>
      <c r="M24" s="29">
        <v>3.7732869999999998</v>
      </c>
      <c r="N24" s="29">
        <v>3.7604299999999999</v>
      </c>
      <c r="O24" s="29">
        <v>3.74491</v>
      </c>
      <c r="P24" s="29">
        <v>3.7264780000000002</v>
      </c>
      <c r="Q24" s="29">
        <v>3.7148729999999999</v>
      </c>
      <c r="R24" s="29">
        <v>3.706439</v>
      </c>
      <c r="S24" s="29">
        <v>3.6947220000000001</v>
      </c>
      <c r="T24" s="29">
        <v>3.6888070000000002</v>
      </c>
      <c r="U24" s="29">
        <v>3.682337</v>
      </c>
      <c r="V24" s="29">
        <v>3.675783</v>
      </c>
      <c r="W24" s="29">
        <v>3.6647289999999999</v>
      </c>
      <c r="Z24" s="72" t="s">
        <v>306</v>
      </c>
      <c r="AA24" s="29">
        <v>1.2829250000000001</v>
      </c>
      <c r="AB24" s="29">
        <v>1.2710079999999999</v>
      </c>
      <c r="AC24" s="29">
        <v>1.26406</v>
      </c>
      <c r="AD24" s="29">
        <v>1.256831</v>
      </c>
      <c r="AE24" s="29">
        <v>1.2500629999999999</v>
      </c>
      <c r="AF24" s="29">
        <v>1.240229</v>
      </c>
      <c r="AG24" s="29">
        <v>1.2342930000000001</v>
      </c>
      <c r="AH24" s="29">
        <v>1.2304349999999999</v>
      </c>
      <c r="AI24" s="29">
        <v>1.2253350000000001</v>
      </c>
      <c r="AJ24" s="29">
        <v>1.2200629999999999</v>
      </c>
      <c r="AK24" s="29">
        <v>1.215576</v>
      </c>
      <c r="AL24" s="29">
        <v>1.209738</v>
      </c>
      <c r="AM24" s="29">
        <v>1.2038679999999999</v>
      </c>
      <c r="AN24" s="29">
        <v>1.198145</v>
      </c>
      <c r="AO24" s="29">
        <v>1.1915169999999999</v>
      </c>
      <c r="AP24" s="29">
        <v>1.185902</v>
      </c>
      <c r="AQ24" s="29">
        <v>1.1789670000000001</v>
      </c>
      <c r="AR24" s="29">
        <v>1.171459</v>
      </c>
      <c r="AS24" s="29">
        <v>1.1631609999999999</v>
      </c>
      <c r="AT24" s="29">
        <v>1.154285</v>
      </c>
      <c r="AU24" s="29">
        <v>1.1448879999999999</v>
      </c>
      <c r="AX24" s="72" t="s">
        <v>306</v>
      </c>
      <c r="AY24" s="29">
        <v>0.55666599999999999</v>
      </c>
      <c r="AZ24" s="29">
        <v>0.54686000000000001</v>
      </c>
      <c r="BA24" s="29">
        <v>0.53942800000000002</v>
      </c>
      <c r="BB24" s="29">
        <v>0.533887</v>
      </c>
      <c r="BC24" s="29">
        <v>0.52860799999999997</v>
      </c>
      <c r="BD24" s="29">
        <v>0.52329499999999995</v>
      </c>
      <c r="BE24" s="29">
        <v>0.51850300000000005</v>
      </c>
      <c r="BF24" s="29">
        <v>0.51454100000000003</v>
      </c>
      <c r="BG24" s="29">
        <v>0.51014199999999998</v>
      </c>
      <c r="BH24" s="29">
        <v>0.50584099999999999</v>
      </c>
      <c r="BI24" s="29">
        <v>0.50141599999999997</v>
      </c>
      <c r="BJ24" s="29">
        <v>0.49689499999999998</v>
      </c>
      <c r="BK24" s="29">
        <v>0.49347999999999997</v>
      </c>
      <c r="BL24" s="29">
        <v>0.49045899999999998</v>
      </c>
      <c r="BM24" s="29">
        <v>0.487599</v>
      </c>
      <c r="BN24" s="29">
        <v>0.48303099999999999</v>
      </c>
      <c r="BO24" s="29">
        <v>0.478935</v>
      </c>
      <c r="BP24" s="29">
        <v>0.475462</v>
      </c>
      <c r="BQ24" s="29">
        <v>0.46962700000000002</v>
      </c>
      <c r="BR24" s="29">
        <v>0.46410699999999999</v>
      </c>
      <c r="BS24" s="29">
        <v>0.458646</v>
      </c>
      <c r="BV24" s="72" t="s">
        <v>306</v>
      </c>
      <c r="BW24" s="29">
        <v>2.2600380000000002</v>
      </c>
      <c r="BX24" s="29">
        <v>2.262464</v>
      </c>
      <c r="BY24" s="29">
        <v>2.265552</v>
      </c>
      <c r="BZ24" s="29">
        <v>2.267614</v>
      </c>
      <c r="CA24" s="29">
        <v>2.2673100000000002</v>
      </c>
      <c r="CB24" s="29">
        <v>2.2683909999999998</v>
      </c>
      <c r="CC24" s="29">
        <v>2.2679900000000002</v>
      </c>
      <c r="CD24" s="29">
        <v>2.265171</v>
      </c>
      <c r="CE24" s="29">
        <v>2.2596349999999998</v>
      </c>
      <c r="CF24" s="29">
        <v>2.2516850000000002</v>
      </c>
      <c r="CG24" s="29">
        <v>2.2514110000000001</v>
      </c>
      <c r="CH24" s="29">
        <v>2.2452719999999999</v>
      </c>
      <c r="CI24" s="29">
        <v>2.2395860000000001</v>
      </c>
      <c r="CJ24" s="29">
        <v>2.23203</v>
      </c>
      <c r="CK24" s="29">
        <v>2.2234720000000001</v>
      </c>
      <c r="CL24" s="29">
        <v>2.2142599999999999</v>
      </c>
      <c r="CM24" s="29">
        <v>2.20147</v>
      </c>
      <c r="CN24" s="29">
        <v>2.1919960000000001</v>
      </c>
      <c r="CO24" s="29">
        <v>2.180018</v>
      </c>
      <c r="CP24" s="29">
        <v>2.16805</v>
      </c>
      <c r="CQ24" s="29">
        <v>2.1550850000000001</v>
      </c>
      <c r="CT24" s="72" t="s">
        <v>306</v>
      </c>
      <c r="CU24" s="29">
        <v>2.8863270000000001</v>
      </c>
      <c r="CV24" s="29">
        <v>2.8774250000000001</v>
      </c>
      <c r="CW24" s="29">
        <v>2.8754140000000001</v>
      </c>
      <c r="CX24" s="29">
        <v>2.8703660000000002</v>
      </c>
      <c r="CY24" s="29">
        <v>2.8660070000000002</v>
      </c>
      <c r="CZ24" s="29">
        <v>2.8613490000000001</v>
      </c>
      <c r="DA24" s="29">
        <v>2.8575529999999998</v>
      </c>
      <c r="DB24" s="29">
        <v>2.855226</v>
      </c>
      <c r="DC24" s="29">
        <v>2.8495379999999999</v>
      </c>
      <c r="DD24" s="29">
        <v>2.8418320000000001</v>
      </c>
      <c r="DE24" s="29">
        <v>2.838158</v>
      </c>
      <c r="DF24" s="29">
        <v>2.8287749999999998</v>
      </c>
      <c r="DG24" s="29">
        <v>2.8122729999999998</v>
      </c>
      <c r="DH24" s="29">
        <v>2.793892</v>
      </c>
      <c r="DI24" s="29">
        <v>2.7718850000000002</v>
      </c>
      <c r="DJ24" s="29">
        <v>2.7539769999999999</v>
      </c>
      <c r="DK24" s="29">
        <v>2.7356950000000002</v>
      </c>
      <c r="DL24" s="29">
        <v>2.7256200000000002</v>
      </c>
      <c r="DM24" s="29">
        <v>2.7139639999999998</v>
      </c>
      <c r="DN24" s="29">
        <v>2.705152</v>
      </c>
      <c r="DO24" s="29">
        <v>2.6992880000000001</v>
      </c>
      <c r="DR24" s="72" t="s">
        <v>306</v>
      </c>
      <c r="DS24" s="29">
        <v>4.1372640000000001</v>
      </c>
      <c r="DT24" s="29">
        <v>4.1168370000000003</v>
      </c>
      <c r="DU24" s="29">
        <v>4.1087040000000004</v>
      </c>
      <c r="DV24" s="29">
        <v>4.1019329999999998</v>
      </c>
      <c r="DW24" s="29">
        <v>4.0912449999999998</v>
      </c>
      <c r="DX24" s="29">
        <v>4.0884869999999998</v>
      </c>
      <c r="DY24" s="29">
        <v>4.0848800000000001</v>
      </c>
      <c r="DZ24" s="29">
        <v>4.0854410000000003</v>
      </c>
      <c r="EA24" s="29">
        <v>4.0659599999999996</v>
      </c>
      <c r="EB24" s="29">
        <v>4.0454610000000004</v>
      </c>
      <c r="EC24" s="29">
        <v>4.0364250000000004</v>
      </c>
      <c r="ED24" s="29">
        <v>4.0303009999999997</v>
      </c>
      <c r="EE24" s="29">
        <v>4.0193500000000002</v>
      </c>
      <c r="EF24" s="29">
        <v>4.0010589999999997</v>
      </c>
      <c r="EG24" s="29">
        <v>3.978237</v>
      </c>
      <c r="EH24" s="29">
        <v>3.9453610000000001</v>
      </c>
      <c r="EI24" s="29">
        <v>3.907473</v>
      </c>
      <c r="EJ24" s="29">
        <v>3.8871720000000001</v>
      </c>
      <c r="EK24" s="29">
        <v>3.873812</v>
      </c>
      <c r="EL24" s="29">
        <v>3.8499080000000001</v>
      </c>
      <c r="EM24" s="29">
        <v>3.8275670000000002</v>
      </c>
      <c r="EP24" s="72" t="s">
        <v>306</v>
      </c>
      <c r="EQ24" s="29">
        <v>3.8986390000000002</v>
      </c>
      <c r="ER24" s="29">
        <v>3.8926210000000001</v>
      </c>
      <c r="ES24" s="29">
        <v>3.8804249999999998</v>
      </c>
      <c r="ET24" s="29">
        <v>3.8698160000000001</v>
      </c>
      <c r="EU24" s="29">
        <v>3.8465820000000002</v>
      </c>
      <c r="EV24" s="29">
        <v>3.819029</v>
      </c>
      <c r="EW24" s="29">
        <v>3.7984559999999998</v>
      </c>
      <c r="EX24" s="29">
        <v>3.7893300000000001</v>
      </c>
      <c r="EY24" s="29">
        <v>3.7564630000000001</v>
      </c>
      <c r="EZ24" s="29">
        <v>3.7936700000000001</v>
      </c>
      <c r="FA24" s="29">
        <v>3.7737310000000002</v>
      </c>
      <c r="FB24" s="29">
        <v>3.7543220000000002</v>
      </c>
      <c r="FC24" s="29">
        <v>3.7306400000000002</v>
      </c>
      <c r="FD24" s="29">
        <v>3.7087150000000002</v>
      </c>
      <c r="FE24" s="29">
        <v>3.6859470000000001</v>
      </c>
      <c r="FF24" s="29">
        <v>3.6639339999999998</v>
      </c>
      <c r="FG24" s="29">
        <v>3.6404079999999999</v>
      </c>
      <c r="FH24" s="29">
        <v>3.64784</v>
      </c>
      <c r="FI24" s="29">
        <v>3.6435629999999999</v>
      </c>
      <c r="FJ24" s="29">
        <v>3.6369630000000002</v>
      </c>
      <c r="FK24" s="29">
        <v>3.6122200000000002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spans="2:167" ht="26">
      <c r="B26" s="84" t="s">
        <v>456</v>
      </c>
      <c r="C26" s="29"/>
      <c r="D26" s="29"/>
      <c r="E26" s="29"/>
      <c r="F26" s="29"/>
      <c r="G26" s="29"/>
      <c r="H26" s="29"/>
      <c r="I26" s="29"/>
      <c r="J26" s="29"/>
      <c r="K26" s="29"/>
      <c r="L26" s="29"/>
      <c r="M26" s="29"/>
      <c r="N26" s="29"/>
      <c r="O26" s="29"/>
      <c r="P26" s="29"/>
      <c r="Q26" s="29"/>
      <c r="R26" s="29"/>
      <c r="S26" s="29"/>
      <c r="T26" s="29"/>
      <c r="U26" s="29"/>
      <c r="V26" s="29"/>
      <c r="W26" s="29"/>
      <c r="Z26" s="84" t="s">
        <v>456</v>
      </c>
      <c r="AA26" s="29"/>
      <c r="AB26" s="29"/>
      <c r="AC26" s="29"/>
      <c r="AD26" s="29"/>
      <c r="AE26" s="29"/>
      <c r="AF26" s="29"/>
      <c r="AG26" s="29"/>
      <c r="AH26" s="29"/>
      <c r="AI26" s="29"/>
      <c r="AJ26" s="29"/>
      <c r="AK26" s="29"/>
      <c r="AL26" s="29"/>
      <c r="AM26" s="29"/>
      <c r="AN26" s="29"/>
      <c r="AO26" s="29"/>
      <c r="AP26" s="29"/>
      <c r="AQ26" s="29"/>
      <c r="AR26" s="29"/>
      <c r="AS26" s="29"/>
      <c r="AT26" s="29"/>
      <c r="AU26" s="29"/>
      <c r="AX26" s="84" t="s">
        <v>456</v>
      </c>
      <c r="AY26" s="29"/>
      <c r="AZ26" s="29"/>
      <c r="BA26" s="29"/>
      <c r="BB26" s="29"/>
      <c r="BC26" s="29"/>
      <c r="BD26" s="29"/>
      <c r="BE26" s="29"/>
      <c r="BF26" s="29"/>
      <c r="BG26" s="29"/>
      <c r="BH26" s="29"/>
      <c r="BI26" s="29"/>
      <c r="BJ26" s="29"/>
      <c r="BK26" s="29"/>
      <c r="BL26" s="29"/>
      <c r="BM26" s="29"/>
      <c r="BN26" s="29"/>
      <c r="BO26" s="29"/>
      <c r="BP26" s="29"/>
      <c r="BQ26" s="29"/>
      <c r="BR26" s="29"/>
      <c r="BS26" s="29"/>
      <c r="BV26" s="84" t="s">
        <v>456</v>
      </c>
      <c r="BW26" s="29"/>
      <c r="BX26" s="29"/>
      <c r="BY26" s="29"/>
      <c r="BZ26" s="29"/>
      <c r="CA26" s="29"/>
      <c r="CB26" s="29"/>
      <c r="CC26" s="29"/>
      <c r="CD26" s="29"/>
      <c r="CE26" s="29"/>
      <c r="CF26" s="29"/>
      <c r="CG26" s="29"/>
      <c r="CH26" s="29"/>
      <c r="CI26" s="29"/>
      <c r="CJ26" s="29"/>
      <c r="CK26" s="29"/>
      <c r="CL26" s="29"/>
      <c r="CM26" s="29"/>
      <c r="CN26" s="29"/>
      <c r="CO26" s="29"/>
      <c r="CP26" s="29"/>
      <c r="CQ26" s="29"/>
      <c r="CT26" s="84" t="s">
        <v>456</v>
      </c>
      <c r="CU26" s="29"/>
      <c r="CV26" s="29"/>
      <c r="CW26" s="29"/>
      <c r="CX26" s="29"/>
      <c r="CY26" s="29"/>
      <c r="CZ26" s="29"/>
      <c r="DA26" s="29"/>
      <c r="DB26" s="29"/>
      <c r="DC26" s="29"/>
      <c r="DD26" s="29"/>
      <c r="DE26" s="29"/>
      <c r="DF26" s="29"/>
      <c r="DG26" s="29"/>
      <c r="DH26" s="29"/>
      <c r="DI26" s="29"/>
      <c r="DJ26" s="29"/>
      <c r="DK26" s="29"/>
      <c r="DL26" s="29"/>
      <c r="DM26" s="29"/>
      <c r="DN26" s="29"/>
      <c r="DO26" s="29"/>
      <c r="DR26" s="84" t="s">
        <v>456</v>
      </c>
      <c r="DS26" s="29"/>
      <c r="DT26" s="29"/>
      <c r="DU26" s="29"/>
      <c r="DV26" s="29"/>
      <c r="DW26" s="29"/>
      <c r="DX26" s="29"/>
      <c r="DY26" s="29"/>
      <c r="DZ26" s="29"/>
      <c r="EA26" s="29"/>
      <c r="EB26" s="29"/>
      <c r="EC26" s="29"/>
      <c r="ED26" s="29"/>
      <c r="EE26" s="29"/>
      <c r="EF26" s="29"/>
      <c r="EG26" s="29"/>
      <c r="EH26" s="29"/>
      <c r="EI26" s="29"/>
      <c r="EJ26" s="29"/>
      <c r="EK26" s="29"/>
      <c r="EL26" s="29"/>
      <c r="EM26" s="29"/>
      <c r="EP26" s="84" t="s">
        <v>456</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2" t="s">
        <v>457</v>
      </c>
      <c r="C27" s="29">
        <v>183.43799999999999</v>
      </c>
      <c r="D27" s="29">
        <v>180.602</v>
      </c>
      <c r="E27" s="29">
        <v>177.828</v>
      </c>
      <c r="F27" s="29">
        <v>175.095</v>
      </c>
      <c r="G27" s="29">
        <v>172.40799999999999</v>
      </c>
      <c r="H27" s="29">
        <v>169.75800000000001</v>
      </c>
      <c r="I27" s="29">
        <v>167.14400000000001</v>
      </c>
      <c r="J27" s="29">
        <v>164.56200000000001</v>
      </c>
      <c r="K27" s="29">
        <v>162.00800000000001</v>
      </c>
      <c r="L27" s="29">
        <v>159.49199999999999</v>
      </c>
      <c r="M27" s="29">
        <v>157.00899999999999</v>
      </c>
      <c r="N27" s="29">
        <v>154.56399999999999</v>
      </c>
      <c r="O27" s="29">
        <v>152.15199999999999</v>
      </c>
      <c r="P27" s="29">
        <v>149.77699999999999</v>
      </c>
      <c r="Q27" s="29">
        <v>147.434</v>
      </c>
      <c r="R27" s="29">
        <v>145.126</v>
      </c>
      <c r="S27" s="29">
        <v>142.846</v>
      </c>
      <c r="T27" s="29">
        <v>140.59800000000001</v>
      </c>
      <c r="U27" s="29">
        <v>138.38999999999999</v>
      </c>
      <c r="V27" s="29">
        <v>136.22300000000001</v>
      </c>
      <c r="W27" s="29">
        <v>134.084</v>
      </c>
      <c r="Z27" s="16" t="s">
        <v>457</v>
      </c>
      <c r="AA27" s="29">
        <v>602.89700000000005</v>
      </c>
      <c r="AB27" s="29">
        <v>598.54600000000005</v>
      </c>
      <c r="AC27" s="29">
        <v>594.25599999999997</v>
      </c>
      <c r="AD27" s="29">
        <v>590.00699999999995</v>
      </c>
      <c r="AE27" s="29">
        <v>585.798</v>
      </c>
      <c r="AF27" s="29">
        <v>581.65200000000004</v>
      </c>
      <c r="AG27" s="29">
        <v>577.53800000000001</v>
      </c>
      <c r="AH27" s="29">
        <v>573.447</v>
      </c>
      <c r="AI27" s="29">
        <v>569.36400000000003</v>
      </c>
      <c r="AJ27" s="29">
        <v>565.303</v>
      </c>
      <c r="AK27" s="29">
        <v>561.25599999999997</v>
      </c>
      <c r="AL27" s="29">
        <v>557.23099999999999</v>
      </c>
      <c r="AM27" s="29">
        <v>553.23099999999999</v>
      </c>
      <c r="AN27" s="29">
        <v>549.26199999999994</v>
      </c>
      <c r="AO27" s="29">
        <v>545.31799999999998</v>
      </c>
      <c r="AP27" s="29">
        <v>541.39499999999998</v>
      </c>
      <c r="AQ27" s="29">
        <v>537.49400000000003</v>
      </c>
      <c r="AR27" s="29">
        <v>533.60799999999995</v>
      </c>
      <c r="AS27" s="29">
        <v>529.75400000000002</v>
      </c>
      <c r="AT27" s="29">
        <v>525.90099999999995</v>
      </c>
      <c r="AU27" s="29">
        <v>522.09</v>
      </c>
      <c r="AX27" s="16" t="s">
        <v>457</v>
      </c>
      <c r="AY27" s="29">
        <v>797.12400000000002</v>
      </c>
      <c r="AZ27" s="29">
        <v>790.09299999999996</v>
      </c>
      <c r="BA27" s="29">
        <v>783.15599999999995</v>
      </c>
      <c r="BB27" s="29">
        <v>776.28700000000003</v>
      </c>
      <c r="BC27" s="29">
        <v>769.54499999999996</v>
      </c>
      <c r="BD27" s="29">
        <v>762.91899999999998</v>
      </c>
      <c r="BE27" s="29">
        <v>756.22900000000004</v>
      </c>
      <c r="BF27" s="29">
        <v>749.59799999999996</v>
      </c>
      <c r="BG27" s="29">
        <v>743.01900000000001</v>
      </c>
      <c r="BH27" s="29">
        <v>736.51</v>
      </c>
      <c r="BI27" s="29">
        <v>730.04200000000003</v>
      </c>
      <c r="BJ27" s="29">
        <v>723.63099999999997</v>
      </c>
      <c r="BK27" s="29">
        <v>717.27499999999998</v>
      </c>
      <c r="BL27" s="29">
        <v>710.94799999999998</v>
      </c>
      <c r="BM27" s="29">
        <v>704.68200000000002</v>
      </c>
      <c r="BN27" s="29">
        <v>698.43899999999996</v>
      </c>
      <c r="BO27" s="29">
        <v>692.40200000000004</v>
      </c>
      <c r="BP27" s="29">
        <v>686.24699999999996</v>
      </c>
      <c r="BQ27" s="29">
        <v>680.59500000000003</v>
      </c>
      <c r="BR27" s="29">
        <v>675.12800000000004</v>
      </c>
      <c r="BS27" s="29">
        <v>669.53399999999999</v>
      </c>
      <c r="BV27" s="16" t="s">
        <v>457</v>
      </c>
      <c r="BW27" s="29">
        <v>66.141999999999996</v>
      </c>
      <c r="BX27" s="29">
        <v>64.272999999999996</v>
      </c>
      <c r="BY27" s="29">
        <v>62.448</v>
      </c>
      <c r="BZ27" s="29">
        <v>60.674999999999997</v>
      </c>
      <c r="CA27" s="29">
        <v>58.96</v>
      </c>
      <c r="CB27" s="29">
        <v>57.284999999999997</v>
      </c>
      <c r="CC27" s="29">
        <v>55.643000000000001</v>
      </c>
      <c r="CD27" s="29">
        <v>54.070999999999998</v>
      </c>
      <c r="CE27" s="29">
        <v>52.515999999999998</v>
      </c>
      <c r="CF27" s="29">
        <v>51.054000000000002</v>
      </c>
      <c r="CG27" s="29">
        <v>49.575000000000003</v>
      </c>
      <c r="CH27" s="29">
        <v>48.134</v>
      </c>
      <c r="CI27" s="29">
        <v>46.734000000000002</v>
      </c>
      <c r="CJ27" s="29">
        <v>45.371000000000002</v>
      </c>
      <c r="CK27" s="29">
        <v>44.045000000000002</v>
      </c>
      <c r="CL27" s="29">
        <v>42.755000000000003</v>
      </c>
      <c r="CM27" s="29">
        <v>41.5</v>
      </c>
      <c r="CN27" s="29">
        <v>40.279000000000003</v>
      </c>
      <c r="CO27" s="29">
        <v>39.093000000000004</v>
      </c>
      <c r="CP27" s="29">
        <v>37.939</v>
      </c>
      <c r="CQ27" s="29">
        <v>36.817</v>
      </c>
      <c r="CT27" s="16" t="s">
        <v>457</v>
      </c>
      <c r="CU27" s="29">
        <v>66.210999999999999</v>
      </c>
      <c r="CV27" s="29">
        <v>64.822000000000003</v>
      </c>
      <c r="CW27" s="29">
        <v>63.46</v>
      </c>
      <c r="CX27" s="29">
        <v>62.12</v>
      </c>
      <c r="CY27" s="29">
        <v>60.801000000000002</v>
      </c>
      <c r="CZ27" s="29">
        <v>59.508000000000003</v>
      </c>
      <c r="DA27" s="29">
        <v>58.238</v>
      </c>
      <c r="DB27" s="29">
        <v>56.99</v>
      </c>
      <c r="DC27" s="29">
        <v>55.761000000000003</v>
      </c>
      <c r="DD27" s="29">
        <v>54.564999999999998</v>
      </c>
      <c r="DE27" s="29">
        <v>53.386000000000003</v>
      </c>
      <c r="DF27" s="29">
        <v>52.228999999999999</v>
      </c>
      <c r="DG27" s="29">
        <v>51.094999999999999</v>
      </c>
      <c r="DH27" s="29">
        <v>49.98</v>
      </c>
      <c r="DI27" s="29">
        <v>48.887999999999998</v>
      </c>
      <c r="DJ27" s="29">
        <v>47.82</v>
      </c>
      <c r="DK27" s="29">
        <v>46.771999999999998</v>
      </c>
      <c r="DL27" s="29">
        <v>45.744</v>
      </c>
      <c r="DM27" s="29">
        <v>44.74</v>
      </c>
      <c r="DN27" s="29">
        <v>43.755000000000003</v>
      </c>
      <c r="DO27" s="29">
        <v>42.792000000000002</v>
      </c>
      <c r="DR27" s="16" t="s">
        <v>457</v>
      </c>
      <c r="DS27" s="29">
        <v>80.608000000000004</v>
      </c>
      <c r="DT27" s="29">
        <v>79.231999999999999</v>
      </c>
      <c r="DU27" s="29">
        <v>77.878</v>
      </c>
      <c r="DV27" s="29">
        <v>76.540999999999997</v>
      </c>
      <c r="DW27" s="29">
        <v>75.224000000000004</v>
      </c>
      <c r="DX27" s="29">
        <v>73.927999999999997</v>
      </c>
      <c r="DY27" s="29">
        <v>72.647999999999996</v>
      </c>
      <c r="DZ27" s="29">
        <v>71.391000000000005</v>
      </c>
      <c r="EA27" s="29">
        <v>70.16</v>
      </c>
      <c r="EB27" s="29">
        <v>68.956000000000003</v>
      </c>
      <c r="EC27" s="29">
        <v>67.766000000000005</v>
      </c>
      <c r="ED27" s="29">
        <v>66.593000000000004</v>
      </c>
      <c r="EE27" s="29">
        <v>65.436999999999998</v>
      </c>
      <c r="EF27" s="29">
        <v>64.3</v>
      </c>
      <c r="EG27" s="29">
        <v>63.18</v>
      </c>
      <c r="EH27" s="29">
        <v>62.084000000000003</v>
      </c>
      <c r="EI27" s="29">
        <v>61.008000000000003</v>
      </c>
      <c r="EJ27" s="29">
        <v>59.944000000000003</v>
      </c>
      <c r="EK27" s="29">
        <v>58.902000000000001</v>
      </c>
      <c r="EL27" s="29">
        <v>57.88</v>
      </c>
      <c r="EM27" s="29">
        <v>56.878</v>
      </c>
      <c r="EP27" s="72" t="s">
        <v>457</v>
      </c>
      <c r="EQ27" s="29">
        <v>115.706</v>
      </c>
      <c r="ER27" s="29">
        <v>113.241</v>
      </c>
      <c r="ES27" s="29">
        <v>110.803</v>
      </c>
      <c r="ET27" s="29">
        <v>108.42</v>
      </c>
      <c r="EU27" s="29">
        <v>106.161</v>
      </c>
      <c r="EV27" s="29">
        <v>103.947</v>
      </c>
      <c r="EW27" s="29">
        <v>101.691</v>
      </c>
      <c r="EX27" s="29">
        <v>99.546000000000006</v>
      </c>
      <c r="EY27" s="29">
        <v>97.382999999999996</v>
      </c>
      <c r="EZ27" s="29">
        <v>95.316999999999993</v>
      </c>
      <c r="FA27" s="29">
        <v>93.23</v>
      </c>
      <c r="FB27" s="29">
        <v>91.207999999999998</v>
      </c>
      <c r="FC27" s="29">
        <v>89.203999999999994</v>
      </c>
      <c r="FD27" s="29">
        <v>87.26</v>
      </c>
      <c r="FE27" s="29">
        <v>85.337999999999994</v>
      </c>
      <c r="FF27" s="29">
        <v>83.436999999999998</v>
      </c>
      <c r="FG27" s="29">
        <v>81.567999999999998</v>
      </c>
      <c r="FH27" s="29">
        <v>79.754999999999995</v>
      </c>
      <c r="FI27" s="29">
        <v>77.983999999999995</v>
      </c>
      <c r="FJ27" s="29">
        <v>76.27</v>
      </c>
      <c r="FK27" s="29">
        <v>74.597999999999999</v>
      </c>
    </row>
    <row r="28" spans="2:167">
      <c r="B28" s="72" t="s">
        <v>458</v>
      </c>
      <c r="C28" s="29">
        <v>85.427999999999997</v>
      </c>
      <c r="D28" s="29">
        <v>84.135999999999996</v>
      </c>
      <c r="E28" s="29">
        <v>82.882000000000005</v>
      </c>
      <c r="F28" s="29">
        <v>81.653000000000006</v>
      </c>
      <c r="G28" s="29">
        <v>80.444999999999993</v>
      </c>
      <c r="H28" s="29">
        <v>79.253</v>
      </c>
      <c r="I28" s="29">
        <v>78.078000000000003</v>
      </c>
      <c r="J28" s="29">
        <v>76.918000000000006</v>
      </c>
      <c r="K28" s="29">
        <v>75.77</v>
      </c>
      <c r="L28" s="29">
        <v>74.638999999999996</v>
      </c>
      <c r="M28" s="29">
        <v>73.522999999999996</v>
      </c>
      <c r="N28" s="29">
        <v>72.424000000000007</v>
      </c>
      <c r="O28" s="29">
        <v>71.338999999999999</v>
      </c>
      <c r="P28" s="29">
        <v>70.27</v>
      </c>
      <c r="Q28" s="29">
        <v>69.216999999999999</v>
      </c>
      <c r="R28" s="29">
        <v>68.177999999999997</v>
      </c>
      <c r="S28" s="29">
        <v>67.153000000000006</v>
      </c>
      <c r="T28" s="29">
        <v>66.141999999999996</v>
      </c>
      <c r="U28" s="29">
        <v>65.147999999999996</v>
      </c>
      <c r="V28" s="29">
        <v>64.173000000000002</v>
      </c>
      <c r="W28" s="29">
        <v>63.21</v>
      </c>
      <c r="Z28" s="16" t="s">
        <v>458</v>
      </c>
      <c r="AA28" s="29">
        <v>388.46100000000001</v>
      </c>
      <c r="AB28" s="29">
        <v>385.46800000000002</v>
      </c>
      <c r="AC28" s="29">
        <v>382.51799999999997</v>
      </c>
      <c r="AD28" s="29">
        <v>379.59699999999998</v>
      </c>
      <c r="AE28" s="29">
        <v>376.70600000000002</v>
      </c>
      <c r="AF28" s="29">
        <v>373.85899999999998</v>
      </c>
      <c r="AG28" s="29">
        <v>371.03500000000003</v>
      </c>
      <c r="AH28" s="29">
        <v>368.22800000000001</v>
      </c>
      <c r="AI28" s="29">
        <v>365.428</v>
      </c>
      <c r="AJ28" s="29">
        <v>362.64499999999998</v>
      </c>
      <c r="AK28" s="29">
        <v>359.87299999999999</v>
      </c>
      <c r="AL28" s="29">
        <v>357.11700000000002</v>
      </c>
      <c r="AM28" s="29">
        <v>354.37900000000002</v>
      </c>
      <c r="AN28" s="29">
        <v>351.66399999999999</v>
      </c>
      <c r="AO28" s="29">
        <v>348.96699999999998</v>
      </c>
      <c r="AP28" s="29">
        <v>346.286</v>
      </c>
      <c r="AQ28" s="29">
        <v>343.62200000000001</v>
      </c>
      <c r="AR28" s="29">
        <v>340.96899999999999</v>
      </c>
      <c r="AS28" s="29">
        <v>338.339</v>
      </c>
      <c r="AT28" s="29">
        <v>335.71100000000001</v>
      </c>
      <c r="AU28" s="29">
        <v>333.113</v>
      </c>
      <c r="AX28" s="16" t="s">
        <v>458</v>
      </c>
      <c r="AY28" s="29">
        <v>518.05600000000004</v>
      </c>
      <c r="AZ28" s="29">
        <v>514.26499999999999</v>
      </c>
      <c r="BA28" s="29">
        <v>510.52300000000002</v>
      </c>
      <c r="BB28" s="29">
        <v>506.81400000000002</v>
      </c>
      <c r="BC28" s="29">
        <v>503.16899999999998</v>
      </c>
      <c r="BD28" s="29">
        <v>499.58199999999999</v>
      </c>
      <c r="BE28" s="29">
        <v>495.95499999999998</v>
      </c>
      <c r="BF28" s="29">
        <v>492.35599999999999</v>
      </c>
      <c r="BG28" s="29">
        <v>488.779</v>
      </c>
      <c r="BH28" s="29">
        <v>485.23599999999999</v>
      </c>
      <c r="BI28" s="29">
        <v>481.709</v>
      </c>
      <c r="BJ28" s="29">
        <v>478.209</v>
      </c>
      <c r="BK28" s="29">
        <v>474.733</v>
      </c>
      <c r="BL28" s="29">
        <v>471.26799999999997</v>
      </c>
      <c r="BM28" s="29">
        <v>467.83100000000002</v>
      </c>
      <c r="BN28" s="29">
        <v>464.40199999999999</v>
      </c>
      <c r="BO28" s="29">
        <v>461.08</v>
      </c>
      <c r="BP28" s="29">
        <v>457.68900000000002</v>
      </c>
      <c r="BQ28" s="29">
        <v>454.56900000000002</v>
      </c>
      <c r="BR28" s="29">
        <v>451.54700000000003</v>
      </c>
      <c r="BS28" s="29">
        <v>448.45100000000002</v>
      </c>
      <c r="BV28" s="16" t="s">
        <v>458</v>
      </c>
      <c r="BW28" s="29">
        <v>63.475999999999999</v>
      </c>
      <c r="BX28" s="29">
        <v>62.912999999999997</v>
      </c>
      <c r="BY28" s="29">
        <v>62.351999999999997</v>
      </c>
      <c r="BZ28" s="29">
        <v>61.795999999999999</v>
      </c>
      <c r="CA28" s="29">
        <v>61.247999999999998</v>
      </c>
      <c r="CB28" s="29">
        <v>60.701999999999998</v>
      </c>
      <c r="CC28" s="29">
        <v>60.155999999999999</v>
      </c>
      <c r="CD28" s="29">
        <v>59.622999999999998</v>
      </c>
      <c r="CE28" s="29">
        <v>59.084000000000003</v>
      </c>
      <c r="CF28" s="29">
        <v>58.569000000000003</v>
      </c>
      <c r="CG28" s="29">
        <v>58.036000000000001</v>
      </c>
      <c r="CH28" s="29">
        <v>57.506999999999998</v>
      </c>
      <c r="CI28" s="29">
        <v>56.981999999999999</v>
      </c>
      <c r="CJ28" s="29">
        <v>56.46</v>
      </c>
      <c r="CK28" s="29">
        <v>55.942</v>
      </c>
      <c r="CL28" s="29">
        <v>55.427</v>
      </c>
      <c r="CM28" s="29">
        <v>54.915999999999997</v>
      </c>
      <c r="CN28" s="29">
        <v>54.408999999999999</v>
      </c>
      <c r="CO28" s="29">
        <v>53.905999999999999</v>
      </c>
      <c r="CP28" s="29">
        <v>53.405999999999999</v>
      </c>
      <c r="CQ28" s="29">
        <v>52.91</v>
      </c>
      <c r="CT28" s="16" t="s">
        <v>458</v>
      </c>
      <c r="CU28" s="29">
        <v>50.228999999999999</v>
      </c>
      <c r="CV28" s="29">
        <v>49.631</v>
      </c>
      <c r="CW28" s="29">
        <v>49.039000000000001</v>
      </c>
      <c r="CX28" s="29">
        <v>48.451000000000001</v>
      </c>
      <c r="CY28" s="29">
        <v>47.866999999999997</v>
      </c>
      <c r="CZ28" s="29">
        <v>47.289000000000001</v>
      </c>
      <c r="DA28" s="29">
        <v>46.716000000000001</v>
      </c>
      <c r="DB28" s="29">
        <v>46.146999999999998</v>
      </c>
      <c r="DC28" s="29">
        <v>45.582000000000001</v>
      </c>
      <c r="DD28" s="29">
        <v>45.027000000000001</v>
      </c>
      <c r="DE28" s="29">
        <v>44.475000000000001</v>
      </c>
      <c r="DF28" s="29">
        <v>43.927999999999997</v>
      </c>
      <c r="DG28" s="29">
        <v>43.386000000000003</v>
      </c>
      <c r="DH28" s="29">
        <v>42.847999999999999</v>
      </c>
      <c r="DI28" s="29">
        <v>42.317</v>
      </c>
      <c r="DJ28" s="29">
        <v>41.790999999999997</v>
      </c>
      <c r="DK28" s="29">
        <v>41.271000000000001</v>
      </c>
      <c r="DL28" s="29">
        <v>40.756999999999998</v>
      </c>
      <c r="DM28" s="29">
        <v>40.247999999999998</v>
      </c>
      <c r="DN28" s="29">
        <v>39.744999999999997</v>
      </c>
      <c r="DO28" s="29">
        <v>39.249000000000002</v>
      </c>
      <c r="DR28" s="16" t="s">
        <v>458</v>
      </c>
      <c r="DS28" s="29">
        <v>115.357</v>
      </c>
      <c r="DT28" s="29">
        <v>114.57</v>
      </c>
      <c r="DU28" s="29">
        <v>113.786</v>
      </c>
      <c r="DV28" s="29">
        <v>113.005</v>
      </c>
      <c r="DW28" s="29">
        <v>112.227</v>
      </c>
      <c r="DX28" s="29">
        <v>111.453</v>
      </c>
      <c r="DY28" s="29">
        <v>110.681</v>
      </c>
      <c r="DZ28" s="29">
        <v>109.91500000000001</v>
      </c>
      <c r="EA28" s="29">
        <v>109.157</v>
      </c>
      <c r="EB28" s="29">
        <v>108.408</v>
      </c>
      <c r="EC28" s="29">
        <v>107.65900000000001</v>
      </c>
      <c r="ED28" s="29">
        <v>106.914</v>
      </c>
      <c r="EE28" s="29">
        <v>106.172</v>
      </c>
      <c r="EF28" s="29">
        <v>105.434</v>
      </c>
      <c r="EG28" s="29">
        <v>104.699</v>
      </c>
      <c r="EH28" s="29">
        <v>103.973</v>
      </c>
      <c r="EI28" s="29">
        <v>103.252</v>
      </c>
      <c r="EJ28" s="29">
        <v>102.532</v>
      </c>
      <c r="EK28" s="29">
        <v>101.819</v>
      </c>
      <c r="EL28" s="29">
        <v>101.11199999999999</v>
      </c>
      <c r="EM28" s="29">
        <v>100.41200000000001</v>
      </c>
      <c r="EP28" s="72" t="s">
        <v>458</v>
      </c>
      <c r="EQ28" s="29">
        <v>124.91</v>
      </c>
      <c r="ER28" s="29">
        <v>123.084</v>
      </c>
      <c r="ES28" s="29">
        <v>121.267</v>
      </c>
      <c r="ET28" s="29">
        <v>119.477</v>
      </c>
      <c r="EU28" s="29">
        <v>117.774</v>
      </c>
      <c r="EV28" s="29">
        <v>116.09399999999999</v>
      </c>
      <c r="EW28" s="29">
        <v>114.364</v>
      </c>
      <c r="EX28" s="29">
        <v>112.71299999999999</v>
      </c>
      <c r="EY28" s="29">
        <v>111.033</v>
      </c>
      <c r="EZ28" s="29">
        <v>109.41500000000001</v>
      </c>
      <c r="FA28" s="29">
        <v>107.77200000000001</v>
      </c>
      <c r="FB28" s="29">
        <v>106.17100000000001</v>
      </c>
      <c r="FC28" s="29">
        <v>104.571</v>
      </c>
      <c r="FD28" s="29">
        <v>103.008</v>
      </c>
      <c r="FE28" s="29">
        <v>101.453</v>
      </c>
      <c r="FF28" s="29">
        <v>99.903000000000006</v>
      </c>
      <c r="FG28" s="29">
        <v>98.367999999999995</v>
      </c>
      <c r="FH28" s="29">
        <v>96.867000000000004</v>
      </c>
      <c r="FI28" s="29">
        <v>95.391999999999996</v>
      </c>
      <c r="FJ28" s="29">
        <v>93.953000000000003</v>
      </c>
      <c r="FK28" s="29">
        <v>92.54</v>
      </c>
    </row>
    <row r="29" spans="2:167">
      <c r="B29" s="72" t="s">
        <v>459</v>
      </c>
      <c r="C29" s="29">
        <v>176.042</v>
      </c>
      <c r="D29" s="29">
        <v>173.43</v>
      </c>
      <c r="E29" s="29">
        <v>170.875</v>
      </c>
      <c r="F29" s="29">
        <v>168.358</v>
      </c>
      <c r="G29" s="29">
        <v>165.88399999999999</v>
      </c>
      <c r="H29" s="29">
        <v>163.44499999999999</v>
      </c>
      <c r="I29" s="29">
        <v>161.041</v>
      </c>
      <c r="J29" s="29">
        <v>158.667</v>
      </c>
      <c r="K29" s="29">
        <v>156.31800000000001</v>
      </c>
      <c r="L29" s="29">
        <v>154.005</v>
      </c>
      <c r="M29" s="29">
        <v>151.72300000000001</v>
      </c>
      <c r="N29" s="29">
        <v>149.47399999999999</v>
      </c>
      <c r="O29" s="29">
        <v>147.25700000000001</v>
      </c>
      <c r="P29" s="29">
        <v>145.07400000000001</v>
      </c>
      <c r="Q29" s="29">
        <v>142.92099999999999</v>
      </c>
      <c r="R29" s="29">
        <v>140.80099999999999</v>
      </c>
      <c r="S29" s="29">
        <v>138.708</v>
      </c>
      <c r="T29" s="29">
        <v>136.64400000000001</v>
      </c>
      <c r="U29" s="29">
        <v>134.61600000000001</v>
      </c>
      <c r="V29" s="29">
        <v>132.63200000000001</v>
      </c>
      <c r="W29" s="29">
        <v>130.672</v>
      </c>
      <c r="Z29" s="16" t="s">
        <v>459</v>
      </c>
      <c r="AA29" s="29">
        <v>727.60400000000004</v>
      </c>
      <c r="AB29" s="29">
        <v>723.101</v>
      </c>
      <c r="AC29" s="29">
        <v>718.65700000000004</v>
      </c>
      <c r="AD29" s="29">
        <v>714.25</v>
      </c>
      <c r="AE29" s="29">
        <v>709.88199999999995</v>
      </c>
      <c r="AF29" s="29">
        <v>705.57500000000005</v>
      </c>
      <c r="AG29" s="29">
        <v>701.29600000000005</v>
      </c>
      <c r="AH29" s="29">
        <v>697.03800000000001</v>
      </c>
      <c r="AI29" s="29">
        <v>692.78200000000004</v>
      </c>
      <c r="AJ29" s="29">
        <v>688.54700000000003</v>
      </c>
      <c r="AK29" s="29">
        <v>684.32100000000003</v>
      </c>
      <c r="AL29" s="29">
        <v>680.11400000000003</v>
      </c>
      <c r="AM29" s="29">
        <v>675.92899999999997</v>
      </c>
      <c r="AN29" s="29">
        <v>671.77099999999996</v>
      </c>
      <c r="AO29" s="29">
        <v>667.63699999999994</v>
      </c>
      <c r="AP29" s="29">
        <v>663.51900000000001</v>
      </c>
      <c r="AQ29" s="29">
        <v>659.42</v>
      </c>
      <c r="AR29" s="29">
        <v>655.33399999999995</v>
      </c>
      <c r="AS29" s="29">
        <v>651.27700000000004</v>
      </c>
      <c r="AT29" s="29">
        <v>647.21500000000003</v>
      </c>
      <c r="AU29" s="29">
        <v>643.19399999999996</v>
      </c>
      <c r="AX29" s="16" t="s">
        <v>459</v>
      </c>
      <c r="AY29" s="29">
        <v>1085.3879999999999</v>
      </c>
      <c r="AZ29" s="29">
        <v>1081.549</v>
      </c>
      <c r="BA29" s="29">
        <v>1077.7539999999999</v>
      </c>
      <c r="BB29" s="29">
        <v>1073.9860000000001</v>
      </c>
      <c r="BC29" s="29">
        <v>1070.271</v>
      </c>
      <c r="BD29" s="29">
        <v>1066.605</v>
      </c>
      <c r="BE29" s="29">
        <v>1062.886</v>
      </c>
      <c r="BF29" s="29">
        <v>1059.182</v>
      </c>
      <c r="BG29" s="29">
        <v>1055.489</v>
      </c>
      <c r="BH29" s="29">
        <v>1051.817</v>
      </c>
      <c r="BI29" s="29">
        <v>1048.1500000000001</v>
      </c>
      <c r="BJ29" s="29">
        <v>1044.4960000000001</v>
      </c>
      <c r="BK29" s="29">
        <v>1040.855</v>
      </c>
      <c r="BL29" s="29">
        <v>1037.212</v>
      </c>
      <c r="BM29" s="29">
        <v>1033.585</v>
      </c>
      <c r="BN29" s="29">
        <v>1029.951</v>
      </c>
      <c r="BO29" s="29">
        <v>1026.4179999999999</v>
      </c>
      <c r="BP29" s="29">
        <v>1022.798</v>
      </c>
      <c r="BQ29" s="29">
        <v>1019.452</v>
      </c>
      <c r="BR29" s="29">
        <v>1016.199</v>
      </c>
      <c r="BS29" s="29">
        <v>1012.856</v>
      </c>
      <c r="BV29" s="16" t="s">
        <v>459</v>
      </c>
      <c r="BW29" s="29">
        <v>102.05200000000001</v>
      </c>
      <c r="BX29" s="29">
        <v>101.087</v>
      </c>
      <c r="BY29" s="29">
        <v>100.127</v>
      </c>
      <c r="BZ29" s="29">
        <v>99.177000000000007</v>
      </c>
      <c r="CA29" s="29">
        <v>98.239000000000004</v>
      </c>
      <c r="CB29" s="29">
        <v>97.307000000000002</v>
      </c>
      <c r="CC29" s="29">
        <v>96.373999999999995</v>
      </c>
      <c r="CD29" s="29">
        <v>95.463999999999999</v>
      </c>
      <c r="CE29" s="29">
        <v>94.546000000000006</v>
      </c>
      <c r="CF29" s="29">
        <v>93.667000000000002</v>
      </c>
      <c r="CG29" s="29">
        <v>92.76</v>
      </c>
      <c r="CH29" s="29">
        <v>91.858000000000004</v>
      </c>
      <c r="CI29" s="29">
        <v>90.965000000000003</v>
      </c>
      <c r="CJ29" s="29">
        <v>90.076999999999998</v>
      </c>
      <c r="CK29" s="29">
        <v>89.197000000000003</v>
      </c>
      <c r="CL29" s="29">
        <v>88.322999999999993</v>
      </c>
      <c r="CM29" s="29">
        <v>87.454999999999998</v>
      </c>
      <c r="CN29" s="29">
        <v>86.593999999999994</v>
      </c>
      <c r="CO29" s="29">
        <v>85.742000000000004</v>
      </c>
      <c r="CP29" s="29">
        <v>84.894999999999996</v>
      </c>
      <c r="CQ29" s="29">
        <v>84.055000000000007</v>
      </c>
      <c r="CT29" s="16" t="s">
        <v>459</v>
      </c>
      <c r="CU29" s="29">
        <v>92.831999999999994</v>
      </c>
      <c r="CV29" s="29">
        <v>91.369</v>
      </c>
      <c r="CW29" s="29">
        <v>89.926000000000002</v>
      </c>
      <c r="CX29" s="29">
        <v>88.498999999999995</v>
      </c>
      <c r="CY29" s="29">
        <v>87.087999999999994</v>
      </c>
      <c r="CZ29" s="29">
        <v>85.697000000000003</v>
      </c>
      <c r="DA29" s="29">
        <v>84.322000000000003</v>
      </c>
      <c r="DB29" s="29">
        <v>82.963999999999999</v>
      </c>
      <c r="DC29" s="29">
        <v>81.62</v>
      </c>
      <c r="DD29" s="29">
        <v>80.304000000000002</v>
      </c>
      <c r="DE29" s="29">
        <v>79.001000000000005</v>
      </c>
      <c r="DF29" s="29">
        <v>77.715000000000003</v>
      </c>
      <c r="DG29" s="29">
        <v>76.447000000000003</v>
      </c>
      <c r="DH29" s="29">
        <v>75.192999999999998</v>
      </c>
      <c r="DI29" s="29">
        <v>73.957999999999998</v>
      </c>
      <c r="DJ29" s="29">
        <v>72.744</v>
      </c>
      <c r="DK29" s="29">
        <v>71.546000000000006</v>
      </c>
      <c r="DL29" s="29">
        <v>70.364999999999995</v>
      </c>
      <c r="DM29" s="29">
        <v>69.203999999999994</v>
      </c>
      <c r="DN29" s="29">
        <v>68.06</v>
      </c>
      <c r="DO29" s="29">
        <v>66.933999999999997</v>
      </c>
      <c r="DR29" s="16" t="s">
        <v>459</v>
      </c>
      <c r="DS29" s="29">
        <v>324.601</v>
      </c>
      <c r="DT29" s="29">
        <v>323.42899999999997</v>
      </c>
      <c r="DU29" s="29">
        <v>322.25900000000001</v>
      </c>
      <c r="DV29" s="29">
        <v>321.08800000000002</v>
      </c>
      <c r="DW29" s="29">
        <v>319.91899999999998</v>
      </c>
      <c r="DX29" s="29">
        <v>318.75200000000001</v>
      </c>
      <c r="DY29" s="29">
        <v>317.58499999999998</v>
      </c>
      <c r="DZ29" s="29">
        <v>316.42200000000003</v>
      </c>
      <c r="EA29" s="29">
        <v>315.26799999999997</v>
      </c>
      <c r="EB29" s="29">
        <v>314.12299999999999</v>
      </c>
      <c r="EC29" s="29">
        <v>312.976</v>
      </c>
      <c r="ED29" s="29">
        <v>311.83</v>
      </c>
      <c r="EE29" s="29">
        <v>310.685</v>
      </c>
      <c r="EF29" s="29">
        <v>309.54399999999998</v>
      </c>
      <c r="EG29" s="29">
        <v>308.40199999999999</v>
      </c>
      <c r="EH29" s="29">
        <v>307.27100000000002</v>
      </c>
      <c r="EI29" s="29">
        <v>306.14400000000001</v>
      </c>
      <c r="EJ29" s="29">
        <v>305.01499999999999</v>
      </c>
      <c r="EK29" s="29">
        <v>303.89299999999997</v>
      </c>
      <c r="EL29" s="29">
        <v>302.77699999999999</v>
      </c>
      <c r="EM29" s="29">
        <v>301.66800000000001</v>
      </c>
      <c r="EP29" s="72" t="s">
        <v>459</v>
      </c>
      <c r="EQ29" s="29">
        <v>376.79</v>
      </c>
      <c r="ER29" s="29">
        <v>372.81900000000002</v>
      </c>
      <c r="ES29" s="29">
        <v>368.84899999999999</v>
      </c>
      <c r="ET29" s="29">
        <v>364.92599999999999</v>
      </c>
      <c r="EU29" s="29">
        <v>361.18</v>
      </c>
      <c r="EV29" s="29">
        <v>357.46899999999999</v>
      </c>
      <c r="EW29" s="29">
        <v>353.63</v>
      </c>
      <c r="EX29" s="29">
        <v>349.95299999999997</v>
      </c>
      <c r="EY29" s="29">
        <v>346.19200000000001</v>
      </c>
      <c r="EZ29" s="29">
        <v>342.55399999999997</v>
      </c>
      <c r="FA29" s="29">
        <v>338.84500000000003</v>
      </c>
      <c r="FB29" s="29">
        <v>335.22</v>
      </c>
      <c r="FC29" s="29">
        <v>331.58</v>
      </c>
      <c r="FD29" s="29">
        <v>328.00900000000001</v>
      </c>
      <c r="FE29" s="29">
        <v>324.44</v>
      </c>
      <c r="FF29" s="29">
        <v>320.86700000000002</v>
      </c>
      <c r="FG29" s="29">
        <v>317.31299999999999</v>
      </c>
      <c r="FH29" s="29">
        <v>313.82299999999998</v>
      </c>
      <c r="FI29" s="29">
        <v>310.37700000000001</v>
      </c>
      <c r="FJ29" s="29">
        <v>307.00200000000001</v>
      </c>
      <c r="FK29" s="29">
        <v>303.67500000000001</v>
      </c>
    </row>
    <row r="30" spans="2:167">
      <c r="B30" s="72" t="s">
        <v>460</v>
      </c>
      <c r="C30" s="29">
        <v>119.11799999999999</v>
      </c>
      <c r="D30" s="29">
        <v>117.649</v>
      </c>
      <c r="E30" s="29">
        <v>116.20399999999999</v>
      </c>
      <c r="F30" s="29">
        <v>114.77500000000001</v>
      </c>
      <c r="G30" s="29">
        <v>113.36499999999999</v>
      </c>
      <c r="H30" s="29">
        <v>111.971</v>
      </c>
      <c r="I30" s="29">
        <v>110.593</v>
      </c>
      <c r="J30" s="29">
        <v>109.227</v>
      </c>
      <c r="K30" s="29">
        <v>107.874</v>
      </c>
      <c r="L30" s="29">
        <v>106.53700000000001</v>
      </c>
      <c r="M30" s="29">
        <v>105.212</v>
      </c>
      <c r="N30" s="29">
        <v>103.90300000000001</v>
      </c>
      <c r="O30" s="29">
        <v>102.60899999999999</v>
      </c>
      <c r="P30" s="29">
        <v>101.331</v>
      </c>
      <c r="Q30" s="29">
        <v>100.06699999999999</v>
      </c>
      <c r="R30" s="29">
        <v>98.817999999999998</v>
      </c>
      <c r="S30" s="29">
        <v>97.581000000000003</v>
      </c>
      <c r="T30" s="29">
        <v>96.358999999999995</v>
      </c>
      <c r="U30" s="29">
        <v>95.155000000000001</v>
      </c>
      <c r="V30" s="29">
        <v>93.971999999999994</v>
      </c>
      <c r="W30" s="29">
        <v>92.8</v>
      </c>
      <c r="Z30" s="16" t="s">
        <v>460</v>
      </c>
      <c r="AA30" s="29">
        <v>359.04700000000003</v>
      </c>
      <c r="AB30" s="29">
        <v>357.26100000000002</v>
      </c>
      <c r="AC30" s="29">
        <v>355.49799999999999</v>
      </c>
      <c r="AD30" s="29">
        <v>353.74700000000001</v>
      </c>
      <c r="AE30" s="29">
        <v>352.00900000000001</v>
      </c>
      <c r="AF30" s="29">
        <v>350.31700000000001</v>
      </c>
      <c r="AG30" s="29">
        <v>348.63600000000002</v>
      </c>
      <c r="AH30" s="29">
        <v>346.95600000000002</v>
      </c>
      <c r="AI30" s="29">
        <v>345.267</v>
      </c>
      <c r="AJ30" s="29">
        <v>343.589</v>
      </c>
      <c r="AK30" s="29">
        <v>341.89699999999999</v>
      </c>
      <c r="AL30" s="29">
        <v>340.21100000000001</v>
      </c>
      <c r="AM30" s="29">
        <v>338.53</v>
      </c>
      <c r="AN30" s="29">
        <v>336.858</v>
      </c>
      <c r="AO30" s="29">
        <v>335.19200000000001</v>
      </c>
      <c r="AP30" s="29">
        <v>333.53199999999998</v>
      </c>
      <c r="AQ30" s="29">
        <v>331.87799999999999</v>
      </c>
      <c r="AR30" s="29">
        <v>330.22699999999998</v>
      </c>
      <c r="AS30" s="29">
        <v>328.58600000000001</v>
      </c>
      <c r="AT30" s="29">
        <v>326.94299999999998</v>
      </c>
      <c r="AU30" s="29">
        <v>325.31299999999999</v>
      </c>
      <c r="AX30" s="16" t="s">
        <v>460</v>
      </c>
      <c r="AY30" s="29">
        <v>527.93200000000002</v>
      </c>
      <c r="AZ30" s="29">
        <v>526.44200000000001</v>
      </c>
      <c r="BA30" s="29">
        <v>524.96699999999998</v>
      </c>
      <c r="BB30" s="29">
        <v>523.49800000000005</v>
      </c>
      <c r="BC30" s="29">
        <v>522.04399999999998</v>
      </c>
      <c r="BD30" s="29">
        <v>520.60299999999995</v>
      </c>
      <c r="BE30" s="29">
        <v>519.15</v>
      </c>
      <c r="BF30" s="29">
        <v>517.70100000000002</v>
      </c>
      <c r="BG30" s="29">
        <v>516.255</v>
      </c>
      <c r="BH30" s="29">
        <v>514.81600000000003</v>
      </c>
      <c r="BI30" s="29">
        <v>513.37800000000004</v>
      </c>
      <c r="BJ30" s="29">
        <v>511.94400000000002</v>
      </c>
      <c r="BK30" s="29">
        <v>510.51400000000001</v>
      </c>
      <c r="BL30" s="29">
        <v>509.08199999999999</v>
      </c>
      <c r="BM30" s="29">
        <v>507.654</v>
      </c>
      <c r="BN30" s="29">
        <v>506.22399999999999</v>
      </c>
      <c r="BO30" s="29">
        <v>504.834</v>
      </c>
      <c r="BP30" s="29">
        <v>503.40600000000001</v>
      </c>
      <c r="BQ30" s="29">
        <v>502.096</v>
      </c>
      <c r="BR30" s="29">
        <v>500.82600000000002</v>
      </c>
      <c r="BS30" s="29">
        <v>499.51600000000002</v>
      </c>
      <c r="BV30" s="16" t="s">
        <v>460</v>
      </c>
      <c r="BW30" s="29">
        <v>62.86</v>
      </c>
      <c r="BX30" s="29">
        <v>62.384</v>
      </c>
      <c r="BY30" s="29">
        <v>61.91</v>
      </c>
      <c r="BZ30" s="29">
        <v>61.439</v>
      </c>
      <c r="CA30" s="29">
        <v>60.973999999999997</v>
      </c>
      <c r="CB30" s="29">
        <v>60.51</v>
      </c>
      <c r="CC30" s="29">
        <v>60.045000000000002</v>
      </c>
      <c r="CD30" s="29">
        <v>59.59</v>
      </c>
      <c r="CE30" s="29">
        <v>59.131999999999998</v>
      </c>
      <c r="CF30" s="29">
        <v>58.69</v>
      </c>
      <c r="CG30" s="29">
        <v>58.234999999999999</v>
      </c>
      <c r="CH30" s="29">
        <v>57.781999999999996</v>
      </c>
      <c r="CI30" s="29">
        <v>57.332000000000001</v>
      </c>
      <c r="CJ30" s="29">
        <v>56.884</v>
      </c>
      <c r="CK30" s="29">
        <v>56.439</v>
      </c>
      <c r="CL30" s="29">
        <v>55.994999999999997</v>
      </c>
      <c r="CM30" s="29">
        <v>55.555</v>
      </c>
      <c r="CN30" s="29">
        <v>55.116999999999997</v>
      </c>
      <c r="CO30" s="29">
        <v>54.682000000000002</v>
      </c>
      <c r="CP30" s="29">
        <v>54.25</v>
      </c>
      <c r="CQ30" s="29">
        <v>53.82</v>
      </c>
      <c r="CT30" s="16" t="s">
        <v>460</v>
      </c>
      <c r="CU30" s="29">
        <v>70.712000000000003</v>
      </c>
      <c r="CV30" s="29">
        <v>69.819999999999993</v>
      </c>
      <c r="CW30" s="29">
        <v>68.936999999999998</v>
      </c>
      <c r="CX30" s="29">
        <v>68.06</v>
      </c>
      <c r="CY30" s="29">
        <v>67.19</v>
      </c>
      <c r="CZ30" s="29">
        <v>66.331000000000003</v>
      </c>
      <c r="DA30" s="29">
        <v>65.478999999999999</v>
      </c>
      <c r="DB30" s="29">
        <v>64.634</v>
      </c>
      <c r="DC30" s="29">
        <v>63.792999999999999</v>
      </c>
      <c r="DD30" s="29">
        <v>62.97</v>
      </c>
      <c r="DE30" s="29">
        <v>62.151000000000003</v>
      </c>
      <c r="DF30" s="29">
        <v>61.34</v>
      </c>
      <c r="DG30" s="29">
        <v>60.539000000000001</v>
      </c>
      <c r="DH30" s="29">
        <v>59.744999999999997</v>
      </c>
      <c r="DI30" s="29">
        <v>58.959000000000003</v>
      </c>
      <c r="DJ30" s="29">
        <v>58.183</v>
      </c>
      <c r="DK30" s="29">
        <v>57.415999999999997</v>
      </c>
      <c r="DL30" s="29">
        <v>56.656999999999996</v>
      </c>
      <c r="DM30" s="29">
        <v>55.908000000000001</v>
      </c>
      <c r="DN30" s="29">
        <v>55.167000000000002</v>
      </c>
      <c r="DO30" s="29">
        <v>54.436</v>
      </c>
      <c r="DR30" s="16" t="s">
        <v>460</v>
      </c>
      <c r="DS30" s="29">
        <v>275.077</v>
      </c>
      <c r="DT30" s="29">
        <v>274.28199999999998</v>
      </c>
      <c r="DU30" s="29">
        <v>273.488</v>
      </c>
      <c r="DV30" s="29">
        <v>272.69299999999998</v>
      </c>
      <c r="DW30" s="29">
        <v>271.899</v>
      </c>
      <c r="DX30" s="29">
        <v>271.10599999999999</v>
      </c>
      <c r="DY30" s="29">
        <v>270.31200000000001</v>
      </c>
      <c r="DZ30" s="29">
        <v>269.52100000000002</v>
      </c>
      <c r="EA30" s="29">
        <v>268.73500000000001</v>
      </c>
      <c r="EB30" s="29">
        <v>267.95400000000001</v>
      </c>
      <c r="EC30" s="29">
        <v>267.17200000000003</v>
      </c>
      <c r="ED30" s="29">
        <v>266.39</v>
      </c>
      <c r="EE30" s="29">
        <v>265.608</v>
      </c>
      <c r="EF30" s="29">
        <v>264.82799999999997</v>
      </c>
      <c r="EG30" s="29">
        <v>264.048</v>
      </c>
      <c r="EH30" s="29">
        <v>263.27300000000002</v>
      </c>
      <c r="EI30" s="29">
        <v>262.50099999999998</v>
      </c>
      <c r="EJ30" s="29">
        <v>261.72699999999998</v>
      </c>
      <c r="EK30" s="29">
        <v>260.95699999999999</v>
      </c>
      <c r="EL30" s="29">
        <v>260.19099999999997</v>
      </c>
      <c r="EM30" s="29">
        <v>259.428</v>
      </c>
      <c r="EP30" s="72" t="s">
        <v>460</v>
      </c>
      <c r="EQ30" s="29">
        <v>293.33600000000001</v>
      </c>
      <c r="ER30" s="29">
        <v>290.86099999999999</v>
      </c>
      <c r="ES30" s="29">
        <v>288.38799999999998</v>
      </c>
      <c r="ET30" s="29">
        <v>285.94299999999998</v>
      </c>
      <c r="EU30" s="29">
        <v>283.61900000000003</v>
      </c>
      <c r="EV30" s="29">
        <v>281.30599999999998</v>
      </c>
      <c r="EW30" s="29">
        <v>278.89100000000002</v>
      </c>
      <c r="EX30" s="29">
        <v>276.57900000000001</v>
      </c>
      <c r="EY30" s="29">
        <v>274.20499999999998</v>
      </c>
      <c r="EZ30" s="29">
        <v>271.91000000000003</v>
      </c>
      <c r="FA30" s="29">
        <v>269.55799999999999</v>
      </c>
      <c r="FB30" s="29">
        <v>267.25</v>
      </c>
      <c r="FC30" s="29">
        <v>264.93200000000002</v>
      </c>
      <c r="FD30" s="29">
        <v>262.65100000000001</v>
      </c>
      <c r="FE30" s="29">
        <v>260.36799999999999</v>
      </c>
      <c r="FF30" s="29">
        <v>258.08100000000002</v>
      </c>
      <c r="FG30" s="29">
        <v>255.80099999999999</v>
      </c>
      <c r="FH30" s="29">
        <v>253.55199999999999</v>
      </c>
      <c r="FI30" s="29">
        <v>251.32499999999999</v>
      </c>
      <c r="FJ30" s="29">
        <v>249.13399999999999</v>
      </c>
      <c r="FK30" s="29">
        <v>246.97200000000001</v>
      </c>
    </row>
    <row r="31" spans="2:167">
      <c r="B31" s="72" t="s">
        <v>461</v>
      </c>
      <c r="C31" s="29">
        <v>277.024</v>
      </c>
      <c r="D31" s="29">
        <v>274.84100000000001</v>
      </c>
      <c r="E31" s="29">
        <v>272.685</v>
      </c>
      <c r="F31" s="29">
        <v>270.54399999999998</v>
      </c>
      <c r="G31" s="29">
        <v>268.42200000000003</v>
      </c>
      <c r="H31" s="29">
        <v>266.315</v>
      </c>
      <c r="I31" s="29">
        <v>264.22199999999998</v>
      </c>
      <c r="J31" s="29">
        <v>262.13600000000002</v>
      </c>
      <c r="K31" s="29">
        <v>260.06</v>
      </c>
      <c r="L31" s="29">
        <v>257.99900000000002</v>
      </c>
      <c r="M31" s="29">
        <v>255.94499999999999</v>
      </c>
      <c r="N31" s="29">
        <v>253.905</v>
      </c>
      <c r="O31" s="29">
        <v>251.87700000000001</v>
      </c>
      <c r="P31" s="29">
        <v>249.86500000000001</v>
      </c>
      <c r="Q31" s="29">
        <v>247.864</v>
      </c>
      <c r="R31" s="29">
        <v>245.87899999999999</v>
      </c>
      <c r="S31" s="29">
        <v>243.90100000000001</v>
      </c>
      <c r="T31" s="29">
        <v>241.93700000000001</v>
      </c>
      <c r="U31" s="29">
        <v>239.99199999999999</v>
      </c>
      <c r="V31" s="29">
        <v>238.07400000000001</v>
      </c>
      <c r="W31" s="29">
        <v>236.16300000000001</v>
      </c>
      <c r="Z31" s="16" t="s">
        <v>461</v>
      </c>
      <c r="AA31" s="29">
        <v>830.48099999999999</v>
      </c>
      <c r="AB31" s="29">
        <v>827.91800000000001</v>
      </c>
      <c r="AC31" s="29">
        <v>825.37599999999998</v>
      </c>
      <c r="AD31" s="29">
        <v>822.84400000000005</v>
      </c>
      <c r="AE31" s="29">
        <v>820.322</v>
      </c>
      <c r="AF31" s="29">
        <v>817.85900000000004</v>
      </c>
      <c r="AG31" s="29">
        <v>815.40599999999995</v>
      </c>
      <c r="AH31" s="29">
        <v>812.94799999999998</v>
      </c>
      <c r="AI31" s="29">
        <v>810.47500000000002</v>
      </c>
      <c r="AJ31" s="29">
        <v>808.01199999999994</v>
      </c>
      <c r="AK31" s="29">
        <v>805.52599999999995</v>
      </c>
      <c r="AL31" s="29">
        <v>803.04399999999998</v>
      </c>
      <c r="AM31" s="29">
        <v>800.56500000000005</v>
      </c>
      <c r="AN31" s="29">
        <v>798.09500000000003</v>
      </c>
      <c r="AO31" s="29">
        <v>795.63</v>
      </c>
      <c r="AP31" s="29">
        <v>793.16800000000001</v>
      </c>
      <c r="AQ31" s="29">
        <v>790.71100000000001</v>
      </c>
      <c r="AR31" s="29">
        <v>788.25400000000002</v>
      </c>
      <c r="AS31" s="29">
        <v>785.80700000000002</v>
      </c>
      <c r="AT31" s="29">
        <v>783.351</v>
      </c>
      <c r="AU31" s="29">
        <v>780.91099999999994</v>
      </c>
      <c r="AX31" s="16" t="s">
        <v>461</v>
      </c>
      <c r="AY31" s="29">
        <v>1212.423</v>
      </c>
      <c r="AZ31" s="29">
        <v>1210.2940000000001</v>
      </c>
      <c r="BA31" s="29">
        <v>1208.18</v>
      </c>
      <c r="BB31" s="29">
        <v>1206.0719999999999</v>
      </c>
      <c r="BC31" s="29">
        <v>1203.9829999999999</v>
      </c>
      <c r="BD31" s="29">
        <v>1201.912</v>
      </c>
      <c r="BE31" s="29">
        <v>1199.816</v>
      </c>
      <c r="BF31" s="29">
        <v>1197.7249999999999</v>
      </c>
      <c r="BG31" s="29">
        <v>1195.636</v>
      </c>
      <c r="BH31" s="29">
        <v>1193.5540000000001</v>
      </c>
      <c r="BI31" s="29">
        <v>1191.471</v>
      </c>
      <c r="BJ31" s="29">
        <v>1189.3920000000001</v>
      </c>
      <c r="BK31" s="29">
        <v>1187.316</v>
      </c>
      <c r="BL31" s="29">
        <v>1185.2349999999999</v>
      </c>
      <c r="BM31" s="29">
        <v>1183.1579999999999</v>
      </c>
      <c r="BN31" s="29">
        <v>1181.076</v>
      </c>
      <c r="BO31" s="29">
        <v>1179.048</v>
      </c>
      <c r="BP31" s="29">
        <v>1176.9639999999999</v>
      </c>
      <c r="BQ31" s="29">
        <v>1175.0419999999999</v>
      </c>
      <c r="BR31" s="29">
        <v>1173.174</v>
      </c>
      <c r="BS31" s="29">
        <v>1171.2470000000001</v>
      </c>
      <c r="BV31" s="16" t="s">
        <v>461</v>
      </c>
      <c r="BW31" s="29">
        <v>116.41</v>
      </c>
      <c r="BX31" s="29">
        <v>115.85899999999999</v>
      </c>
      <c r="BY31" s="29">
        <v>115.30800000000001</v>
      </c>
      <c r="BZ31" s="29">
        <v>114.76</v>
      </c>
      <c r="CA31" s="29">
        <v>114.21599999999999</v>
      </c>
      <c r="CB31" s="29">
        <v>113.672</v>
      </c>
      <c r="CC31" s="29">
        <v>113.126</v>
      </c>
      <c r="CD31" s="29">
        <v>112.59</v>
      </c>
      <c r="CE31" s="29">
        <v>112.048</v>
      </c>
      <c r="CF31" s="29">
        <v>111.524</v>
      </c>
      <c r="CG31" s="29">
        <v>110.983</v>
      </c>
      <c r="CH31" s="29">
        <v>110.44199999999999</v>
      </c>
      <c r="CI31" s="29">
        <v>109.904</v>
      </c>
      <c r="CJ31" s="29">
        <v>109.367</v>
      </c>
      <c r="CK31" s="29">
        <v>108.831</v>
      </c>
      <c r="CL31" s="29">
        <v>108.297</v>
      </c>
      <c r="CM31" s="29">
        <v>107.764</v>
      </c>
      <c r="CN31" s="29">
        <v>107.233</v>
      </c>
      <c r="CO31" s="29">
        <v>106.70399999999999</v>
      </c>
      <c r="CP31" s="29">
        <v>106.176</v>
      </c>
      <c r="CQ31" s="29">
        <v>105.649</v>
      </c>
      <c r="CT31" s="16" t="s">
        <v>461</v>
      </c>
      <c r="CU31" s="29">
        <v>90.063999999999993</v>
      </c>
      <c r="CV31" s="29">
        <v>89.352000000000004</v>
      </c>
      <c r="CW31" s="29">
        <v>88.644999999999996</v>
      </c>
      <c r="CX31" s="29">
        <v>87.94</v>
      </c>
      <c r="CY31" s="29">
        <v>87.236000000000004</v>
      </c>
      <c r="CZ31" s="29">
        <v>86.537000000000006</v>
      </c>
      <c r="DA31" s="29">
        <v>85.841999999999999</v>
      </c>
      <c r="DB31" s="29">
        <v>85.147999999999996</v>
      </c>
      <c r="DC31" s="29">
        <v>84.454999999999998</v>
      </c>
      <c r="DD31" s="29">
        <v>83.772999999999996</v>
      </c>
      <c r="DE31" s="29">
        <v>83.09</v>
      </c>
      <c r="DF31" s="29">
        <v>82.412000000000006</v>
      </c>
      <c r="DG31" s="29">
        <v>81.738</v>
      </c>
      <c r="DH31" s="29">
        <v>81.066999999999993</v>
      </c>
      <c r="DI31" s="29">
        <v>80.399000000000001</v>
      </c>
      <c r="DJ31" s="29">
        <v>79.736999999999995</v>
      </c>
      <c r="DK31" s="29">
        <v>79.078999999999994</v>
      </c>
      <c r="DL31" s="29">
        <v>78.424999999999997</v>
      </c>
      <c r="DM31" s="29">
        <v>77.775999999999996</v>
      </c>
      <c r="DN31" s="29">
        <v>77.131</v>
      </c>
      <c r="DO31" s="29">
        <v>76.491</v>
      </c>
      <c r="DR31" s="16" t="s">
        <v>461</v>
      </c>
      <c r="DS31" s="29">
        <v>230.67</v>
      </c>
      <c r="DT31" s="29">
        <v>230.25299999999999</v>
      </c>
      <c r="DU31" s="29">
        <v>229.83600000000001</v>
      </c>
      <c r="DV31" s="29">
        <v>229.41900000000001</v>
      </c>
      <c r="DW31" s="29">
        <v>229.001</v>
      </c>
      <c r="DX31" s="29">
        <v>228.583</v>
      </c>
      <c r="DY31" s="29">
        <v>228.16300000000001</v>
      </c>
      <c r="DZ31" s="29">
        <v>227.745</v>
      </c>
      <c r="EA31" s="29">
        <v>227.32900000000001</v>
      </c>
      <c r="EB31" s="29">
        <v>226.916</v>
      </c>
      <c r="EC31" s="29">
        <v>226.501</v>
      </c>
      <c r="ED31" s="29">
        <v>226.08600000000001</v>
      </c>
      <c r="EE31" s="29">
        <v>225.67</v>
      </c>
      <c r="EF31" s="29">
        <v>225.25399999999999</v>
      </c>
      <c r="EG31" s="29">
        <v>224.83799999999999</v>
      </c>
      <c r="EH31" s="29">
        <v>224.42500000000001</v>
      </c>
      <c r="EI31" s="29">
        <v>224.01300000000001</v>
      </c>
      <c r="EJ31" s="29">
        <v>223.59899999999999</v>
      </c>
      <c r="EK31" s="29">
        <v>223.18700000000001</v>
      </c>
      <c r="EL31" s="29">
        <v>222.77699999999999</v>
      </c>
      <c r="EM31" s="29">
        <v>222.369</v>
      </c>
      <c r="EP31" s="72" t="s">
        <v>461</v>
      </c>
      <c r="EQ31" s="29">
        <v>523.90700000000004</v>
      </c>
      <c r="ER31" s="29">
        <v>521.14499999999998</v>
      </c>
      <c r="ES31" s="29">
        <v>518.37599999999998</v>
      </c>
      <c r="ET31" s="29">
        <v>515.63199999999995</v>
      </c>
      <c r="EU31" s="29">
        <v>513.04999999999995</v>
      </c>
      <c r="EV31" s="29">
        <v>510.46600000000001</v>
      </c>
      <c r="EW31" s="29">
        <v>507.72399999999999</v>
      </c>
      <c r="EX31" s="29">
        <v>505.11900000000003</v>
      </c>
      <c r="EY31" s="29">
        <v>502.40600000000001</v>
      </c>
      <c r="EZ31" s="29">
        <v>499.78</v>
      </c>
      <c r="FA31" s="29">
        <v>497.077</v>
      </c>
      <c r="FB31" s="29">
        <v>494.43299999999999</v>
      </c>
      <c r="FC31" s="29">
        <v>491.75599999999997</v>
      </c>
      <c r="FD31" s="29">
        <v>489.11200000000002</v>
      </c>
      <c r="FE31" s="29">
        <v>486.45800000000003</v>
      </c>
      <c r="FF31" s="29">
        <v>483.79</v>
      </c>
      <c r="FG31" s="29">
        <v>481.12099999999998</v>
      </c>
      <c r="FH31" s="29">
        <v>478.476</v>
      </c>
      <c r="FI31" s="29">
        <v>475.84500000000003</v>
      </c>
      <c r="FJ31" s="29">
        <v>473.24700000000001</v>
      </c>
      <c r="FK31" s="29">
        <v>470.678</v>
      </c>
    </row>
    <row r="32" spans="2:167">
      <c r="B32" s="16" t="s">
        <v>462</v>
      </c>
      <c r="C32" s="29">
        <v>93.581999999999994</v>
      </c>
      <c r="D32" s="29">
        <v>93.278999999999996</v>
      </c>
      <c r="E32" s="29">
        <v>92.977999999999994</v>
      </c>
      <c r="F32" s="29">
        <v>92.677999999999997</v>
      </c>
      <c r="G32" s="29">
        <v>92.378</v>
      </c>
      <c r="H32" s="29">
        <v>92.078000000000003</v>
      </c>
      <c r="I32" s="29">
        <v>91.778999999999996</v>
      </c>
      <c r="J32" s="29">
        <v>91.48</v>
      </c>
      <c r="K32" s="29">
        <v>91.18</v>
      </c>
      <c r="L32" s="29">
        <v>90.881</v>
      </c>
      <c r="M32" s="29">
        <v>90.581999999999994</v>
      </c>
      <c r="N32" s="29">
        <v>90.283000000000001</v>
      </c>
      <c r="O32" s="29">
        <v>89.983999999999995</v>
      </c>
      <c r="P32" s="29">
        <v>89.686999999999998</v>
      </c>
      <c r="Q32" s="29">
        <v>89.388999999999996</v>
      </c>
      <c r="R32" s="29">
        <v>89.091999999999999</v>
      </c>
      <c r="S32" s="29">
        <v>88.793999999999997</v>
      </c>
      <c r="T32" s="29">
        <v>88.498000000000005</v>
      </c>
      <c r="U32" s="29">
        <v>88.201999999999998</v>
      </c>
      <c r="V32" s="29">
        <v>87.91</v>
      </c>
      <c r="W32" s="29">
        <v>87.617000000000004</v>
      </c>
      <c r="Z32" s="16" t="s">
        <v>462</v>
      </c>
      <c r="AA32" s="29">
        <v>238.72300000000001</v>
      </c>
      <c r="AB32" s="29">
        <v>238.428</v>
      </c>
      <c r="AC32" s="29">
        <v>238.136</v>
      </c>
      <c r="AD32" s="29">
        <v>237.84299999999999</v>
      </c>
      <c r="AE32" s="29">
        <v>237.55099999999999</v>
      </c>
      <c r="AF32" s="29">
        <v>237.267</v>
      </c>
      <c r="AG32" s="29">
        <v>236.983</v>
      </c>
      <c r="AH32" s="29">
        <v>236.69800000000001</v>
      </c>
      <c r="AI32" s="29">
        <v>236.41</v>
      </c>
      <c r="AJ32" s="29">
        <v>236.124</v>
      </c>
      <c r="AK32" s="29">
        <v>235.833</v>
      </c>
      <c r="AL32" s="29">
        <v>235.542</v>
      </c>
      <c r="AM32" s="29">
        <v>235.251</v>
      </c>
      <c r="AN32" s="29">
        <v>234.96</v>
      </c>
      <c r="AO32" s="29">
        <v>234.66900000000001</v>
      </c>
      <c r="AP32" s="29">
        <v>234.37799999999999</v>
      </c>
      <c r="AQ32" s="29">
        <v>234.08699999999999</v>
      </c>
      <c r="AR32" s="29">
        <v>233.79599999999999</v>
      </c>
      <c r="AS32" s="29">
        <v>233.505</v>
      </c>
      <c r="AT32" s="29">
        <v>233.21299999999999</v>
      </c>
      <c r="AU32" s="29">
        <v>232.922</v>
      </c>
      <c r="AX32" s="16" t="s">
        <v>462</v>
      </c>
      <c r="AY32" s="29">
        <v>326.63</v>
      </c>
      <c r="AZ32" s="29">
        <v>326.40100000000001</v>
      </c>
      <c r="BA32" s="29">
        <v>326.17200000000003</v>
      </c>
      <c r="BB32" s="29">
        <v>325.94400000000002</v>
      </c>
      <c r="BC32" s="29">
        <v>325.71800000000002</v>
      </c>
      <c r="BD32" s="29">
        <v>325.49299999999999</v>
      </c>
      <c r="BE32" s="29">
        <v>325.26600000000002</v>
      </c>
      <c r="BF32" s="29">
        <v>325.03899999999999</v>
      </c>
      <c r="BG32" s="29">
        <v>324.81200000000001</v>
      </c>
      <c r="BH32" s="29">
        <v>324.58600000000001</v>
      </c>
      <c r="BI32" s="29">
        <v>324.35899999999998</v>
      </c>
      <c r="BJ32" s="29">
        <v>324.13200000000001</v>
      </c>
      <c r="BK32" s="29">
        <v>323.90600000000001</v>
      </c>
      <c r="BL32" s="29">
        <v>323.67899999999997</v>
      </c>
      <c r="BM32" s="29">
        <v>323.452</v>
      </c>
      <c r="BN32" s="29">
        <v>323.22399999999999</v>
      </c>
      <c r="BO32" s="29">
        <v>323.00200000000001</v>
      </c>
      <c r="BP32" s="29">
        <v>322.77300000000002</v>
      </c>
      <c r="BQ32" s="29">
        <v>322.56200000000001</v>
      </c>
      <c r="BR32" s="29">
        <v>322.35700000000003</v>
      </c>
      <c r="BS32" s="29">
        <v>322.14600000000002</v>
      </c>
      <c r="BV32" s="16" t="s">
        <v>462</v>
      </c>
      <c r="BW32" s="29">
        <v>38.006999999999998</v>
      </c>
      <c r="BX32" s="29">
        <v>37.935000000000002</v>
      </c>
      <c r="BY32" s="29">
        <v>37.863</v>
      </c>
      <c r="BZ32" s="29">
        <v>37.790999999999997</v>
      </c>
      <c r="CA32" s="29">
        <v>37.719000000000001</v>
      </c>
      <c r="CB32" s="29">
        <v>37.646999999999998</v>
      </c>
      <c r="CC32" s="29">
        <v>37.573999999999998</v>
      </c>
      <c r="CD32" s="29">
        <v>37.503</v>
      </c>
      <c r="CE32" s="29">
        <v>37.430999999999997</v>
      </c>
      <c r="CF32" s="29">
        <v>37.36</v>
      </c>
      <c r="CG32" s="29">
        <v>37.287999999999997</v>
      </c>
      <c r="CH32" s="29">
        <v>37.215000000000003</v>
      </c>
      <c r="CI32" s="29">
        <v>37.142000000000003</v>
      </c>
      <c r="CJ32" s="29">
        <v>37.07</v>
      </c>
      <c r="CK32" s="29">
        <v>36.997</v>
      </c>
      <c r="CL32" s="29">
        <v>36.923999999999999</v>
      </c>
      <c r="CM32" s="29">
        <v>36.851999999999997</v>
      </c>
      <c r="CN32" s="29">
        <v>36.779000000000003</v>
      </c>
      <c r="CO32" s="29">
        <v>36.706000000000003</v>
      </c>
      <c r="CP32" s="29">
        <v>36.633000000000003</v>
      </c>
      <c r="CQ32" s="29">
        <v>36.561</v>
      </c>
      <c r="CT32" s="16" t="s">
        <v>462</v>
      </c>
      <c r="CU32" s="29">
        <v>31.704999999999998</v>
      </c>
      <c r="CV32" s="29">
        <v>31.605</v>
      </c>
      <c r="CW32" s="29">
        <v>31.504999999999999</v>
      </c>
      <c r="CX32" s="29">
        <v>31.404</v>
      </c>
      <c r="CY32" s="29">
        <v>31.303000000000001</v>
      </c>
      <c r="CZ32" s="29">
        <v>31.202999999999999</v>
      </c>
      <c r="DA32" s="29">
        <v>31.103000000000002</v>
      </c>
      <c r="DB32" s="29">
        <v>31.001999999999999</v>
      </c>
      <c r="DC32" s="29">
        <v>30.901</v>
      </c>
      <c r="DD32" s="29">
        <v>30.800999999999998</v>
      </c>
      <c r="DE32" s="29">
        <v>30.7</v>
      </c>
      <c r="DF32" s="29">
        <v>30.6</v>
      </c>
      <c r="DG32" s="29">
        <v>30.5</v>
      </c>
      <c r="DH32" s="29">
        <v>30.399000000000001</v>
      </c>
      <c r="DI32" s="29">
        <v>30.298999999999999</v>
      </c>
      <c r="DJ32" s="29">
        <v>30.199000000000002</v>
      </c>
      <c r="DK32" s="29">
        <v>30.099</v>
      </c>
      <c r="DL32" s="29">
        <v>29.998999999999999</v>
      </c>
      <c r="DM32" s="29">
        <v>29.9</v>
      </c>
      <c r="DN32" s="29">
        <v>29.800999999999998</v>
      </c>
      <c r="DO32" s="29">
        <v>29.702000000000002</v>
      </c>
      <c r="DR32" s="16" t="s">
        <v>462</v>
      </c>
      <c r="DS32" s="29">
        <v>132.732</v>
      </c>
      <c r="DT32" s="29">
        <v>132.636</v>
      </c>
      <c r="DU32" s="29">
        <v>132.54</v>
      </c>
      <c r="DV32" s="29">
        <v>132.44399999999999</v>
      </c>
      <c r="DW32" s="29">
        <v>132.34700000000001</v>
      </c>
      <c r="DX32" s="29">
        <v>132.251</v>
      </c>
      <c r="DY32" s="29">
        <v>132.15299999999999</v>
      </c>
      <c r="DZ32" s="29">
        <v>132.05699999999999</v>
      </c>
      <c r="EA32" s="29">
        <v>131.96</v>
      </c>
      <c r="EB32" s="29">
        <v>131.864</v>
      </c>
      <c r="EC32" s="29">
        <v>131.767</v>
      </c>
      <c r="ED32" s="29">
        <v>131.67099999999999</v>
      </c>
      <c r="EE32" s="29">
        <v>131.57400000000001</v>
      </c>
      <c r="EF32" s="29">
        <v>131.477</v>
      </c>
      <c r="EG32" s="29">
        <v>131.38</v>
      </c>
      <c r="EH32" s="29">
        <v>131.28299999999999</v>
      </c>
      <c r="EI32" s="29">
        <v>131.18700000000001</v>
      </c>
      <c r="EJ32" s="29">
        <v>131.09</v>
      </c>
      <c r="EK32" s="29">
        <v>130.99299999999999</v>
      </c>
      <c r="EL32" s="29">
        <v>130.89699999999999</v>
      </c>
      <c r="EM32" s="29">
        <v>130.80099999999999</v>
      </c>
      <c r="EP32" s="16" t="s">
        <v>462</v>
      </c>
      <c r="EQ32" s="29">
        <v>206.54599999999999</v>
      </c>
      <c r="ER32" s="29">
        <v>206.108</v>
      </c>
      <c r="ES32" s="29">
        <v>205.66900000000001</v>
      </c>
      <c r="ET32" s="29">
        <v>205.232</v>
      </c>
      <c r="EU32" s="29">
        <v>204.822</v>
      </c>
      <c r="EV32" s="29">
        <v>204.411</v>
      </c>
      <c r="EW32" s="29">
        <v>203.97</v>
      </c>
      <c r="EX32" s="29">
        <v>203.553</v>
      </c>
      <c r="EY32" s="29">
        <v>203.113</v>
      </c>
      <c r="EZ32" s="29">
        <v>202.68600000000001</v>
      </c>
      <c r="FA32" s="29">
        <v>202.24600000000001</v>
      </c>
      <c r="FB32" s="29">
        <v>201.81700000000001</v>
      </c>
      <c r="FC32" s="29">
        <v>201.37899999999999</v>
      </c>
      <c r="FD32" s="29">
        <v>200.94499999999999</v>
      </c>
      <c r="FE32" s="29">
        <v>200.50700000000001</v>
      </c>
      <c r="FF32" s="29">
        <v>200.066</v>
      </c>
      <c r="FG32" s="29">
        <v>199.62299999999999</v>
      </c>
      <c r="FH32" s="29">
        <v>199.18199999999999</v>
      </c>
      <c r="FI32" s="29">
        <v>198.74199999999999</v>
      </c>
      <c r="FJ32" s="29">
        <v>198.30600000000001</v>
      </c>
      <c r="FK32" s="29">
        <v>197.874</v>
      </c>
    </row>
    <row r="33" spans="2:167">
      <c r="B33" s="16" t="s">
        <v>463</v>
      </c>
      <c r="C33" s="29">
        <v>0</v>
      </c>
      <c r="D33" s="29">
        <v>18.885999999999999</v>
      </c>
      <c r="E33" s="29">
        <v>38.722999999999999</v>
      </c>
      <c r="F33" s="29">
        <v>61.545999999999999</v>
      </c>
      <c r="G33" s="29">
        <v>85.094999999999999</v>
      </c>
      <c r="H33" s="29">
        <v>106.56</v>
      </c>
      <c r="I33" s="29">
        <v>106.474</v>
      </c>
      <c r="J33" s="29">
        <v>106.387</v>
      </c>
      <c r="K33" s="29">
        <v>106.29900000000001</v>
      </c>
      <c r="L33" s="29">
        <v>106.212</v>
      </c>
      <c r="M33" s="29">
        <v>106.124</v>
      </c>
      <c r="N33" s="29">
        <v>106.036</v>
      </c>
      <c r="O33" s="29">
        <v>105.94799999999999</v>
      </c>
      <c r="P33" s="29">
        <v>105.86</v>
      </c>
      <c r="Q33" s="29">
        <v>105.77200000000001</v>
      </c>
      <c r="R33" s="29">
        <v>105.68300000000001</v>
      </c>
      <c r="S33" s="29">
        <v>105.595</v>
      </c>
      <c r="T33" s="29">
        <v>105.506</v>
      </c>
      <c r="U33" s="29">
        <v>105.417</v>
      </c>
      <c r="V33" s="29">
        <v>105.33</v>
      </c>
      <c r="W33" s="29">
        <v>105.241</v>
      </c>
      <c r="Z33" s="16" t="s">
        <v>463</v>
      </c>
      <c r="AA33" s="29">
        <v>0</v>
      </c>
      <c r="AB33" s="29">
        <v>40.802999999999997</v>
      </c>
      <c r="AC33" s="29">
        <v>91.674999999999997</v>
      </c>
      <c r="AD33" s="29">
        <v>151.143</v>
      </c>
      <c r="AE33" s="29">
        <v>218.077</v>
      </c>
      <c r="AF33" s="29">
        <v>283.86399999999998</v>
      </c>
      <c r="AG33" s="29">
        <v>283.77800000000002</v>
      </c>
      <c r="AH33" s="29">
        <v>283.69200000000001</v>
      </c>
      <c r="AI33" s="29">
        <v>283.60599999999999</v>
      </c>
      <c r="AJ33" s="29">
        <v>283.51900000000001</v>
      </c>
      <c r="AK33" s="29">
        <v>283.43200000000002</v>
      </c>
      <c r="AL33" s="29">
        <v>283.34399999999999</v>
      </c>
      <c r="AM33" s="29">
        <v>283.25700000000001</v>
      </c>
      <c r="AN33" s="29">
        <v>283.16899999999998</v>
      </c>
      <c r="AO33" s="29">
        <v>283.08199999999999</v>
      </c>
      <c r="AP33" s="29">
        <v>282.99400000000003</v>
      </c>
      <c r="AQ33" s="29">
        <v>282.90699999999998</v>
      </c>
      <c r="AR33" s="29">
        <v>282.81900000000002</v>
      </c>
      <c r="AS33" s="29">
        <v>282.73099999999999</v>
      </c>
      <c r="AT33" s="29">
        <v>282.642</v>
      </c>
      <c r="AU33" s="29">
        <v>282.55399999999997</v>
      </c>
      <c r="AX33" s="16" t="s">
        <v>463</v>
      </c>
      <c r="AY33" s="29">
        <v>0</v>
      </c>
      <c r="AZ33" s="29">
        <v>85.1</v>
      </c>
      <c r="BA33" s="29">
        <v>182.27600000000001</v>
      </c>
      <c r="BB33" s="29">
        <v>274.072</v>
      </c>
      <c r="BC33" s="29">
        <v>372.55799999999999</v>
      </c>
      <c r="BD33" s="29">
        <v>468.25400000000002</v>
      </c>
      <c r="BE33" s="29">
        <v>468.17200000000003</v>
      </c>
      <c r="BF33" s="29">
        <v>468.09100000000001</v>
      </c>
      <c r="BG33" s="29">
        <v>468.00900000000001</v>
      </c>
      <c r="BH33" s="29">
        <v>467.92700000000002</v>
      </c>
      <c r="BI33" s="29">
        <v>467.846</v>
      </c>
      <c r="BJ33" s="29">
        <v>467.76400000000001</v>
      </c>
      <c r="BK33" s="29">
        <v>467.68200000000002</v>
      </c>
      <c r="BL33" s="29">
        <v>467.6</v>
      </c>
      <c r="BM33" s="29">
        <v>467.51799999999997</v>
      </c>
      <c r="BN33" s="29">
        <v>467.43599999999998</v>
      </c>
      <c r="BO33" s="29">
        <v>467.35599999999999</v>
      </c>
      <c r="BP33" s="29">
        <v>467.27300000000002</v>
      </c>
      <c r="BQ33" s="29">
        <v>467.197</v>
      </c>
      <c r="BR33" s="29">
        <v>467.12200000000001</v>
      </c>
      <c r="BS33" s="29">
        <v>467.04500000000002</v>
      </c>
      <c r="BV33" s="16" t="s">
        <v>463</v>
      </c>
      <c r="BW33" s="29">
        <v>0</v>
      </c>
      <c r="BX33" s="29">
        <v>7.43</v>
      </c>
      <c r="BY33" s="29">
        <v>14.891</v>
      </c>
      <c r="BZ33" s="29">
        <v>22.71</v>
      </c>
      <c r="CA33" s="29">
        <v>31.472999999999999</v>
      </c>
      <c r="CB33" s="29">
        <v>40.155999999999999</v>
      </c>
      <c r="CC33" s="29">
        <v>40.136000000000003</v>
      </c>
      <c r="CD33" s="29">
        <v>40.116999999999997</v>
      </c>
      <c r="CE33" s="29">
        <v>40.097999999999999</v>
      </c>
      <c r="CF33" s="29">
        <v>40.079000000000001</v>
      </c>
      <c r="CG33" s="29">
        <v>40.06</v>
      </c>
      <c r="CH33" s="29">
        <v>40.04</v>
      </c>
      <c r="CI33" s="29">
        <v>40.021000000000001</v>
      </c>
      <c r="CJ33" s="29">
        <v>40.000999999999998</v>
      </c>
      <c r="CK33" s="29">
        <v>39.981000000000002</v>
      </c>
      <c r="CL33" s="29">
        <v>39.962000000000003</v>
      </c>
      <c r="CM33" s="29">
        <v>39.942</v>
      </c>
      <c r="CN33" s="29">
        <v>39.921999999999997</v>
      </c>
      <c r="CO33" s="29">
        <v>39.902999999999999</v>
      </c>
      <c r="CP33" s="29">
        <v>39.883000000000003</v>
      </c>
      <c r="CQ33" s="29">
        <v>39.863</v>
      </c>
      <c r="CT33" s="16" t="s">
        <v>463</v>
      </c>
      <c r="CU33" s="29">
        <v>0</v>
      </c>
      <c r="CV33" s="29">
        <v>7.2460000000000004</v>
      </c>
      <c r="CW33" s="29">
        <v>14.673</v>
      </c>
      <c r="CX33" s="29">
        <v>22.818000000000001</v>
      </c>
      <c r="CY33" s="29">
        <v>30.622</v>
      </c>
      <c r="CZ33" s="29">
        <v>38.741999999999997</v>
      </c>
      <c r="DA33" s="29">
        <v>38.710999999999999</v>
      </c>
      <c r="DB33" s="29">
        <v>38.679000000000002</v>
      </c>
      <c r="DC33" s="29">
        <v>38.648000000000003</v>
      </c>
      <c r="DD33" s="29">
        <v>38.616999999999997</v>
      </c>
      <c r="DE33" s="29">
        <v>38.585000000000001</v>
      </c>
      <c r="DF33" s="29">
        <v>38.552999999999997</v>
      </c>
      <c r="DG33" s="29">
        <v>38.521999999999998</v>
      </c>
      <c r="DH33" s="29">
        <v>38.49</v>
      </c>
      <c r="DI33" s="29">
        <v>38.457999999999998</v>
      </c>
      <c r="DJ33" s="29">
        <v>38.427</v>
      </c>
      <c r="DK33" s="29">
        <v>38.395000000000003</v>
      </c>
      <c r="DL33" s="29">
        <v>38.363</v>
      </c>
      <c r="DM33" s="29">
        <v>38.331000000000003</v>
      </c>
      <c r="DN33" s="29">
        <v>38.298999999999999</v>
      </c>
      <c r="DO33" s="29">
        <v>38.267000000000003</v>
      </c>
      <c r="DR33" s="16" t="s">
        <v>463</v>
      </c>
      <c r="DS33" s="29">
        <v>0</v>
      </c>
      <c r="DT33" s="29">
        <v>31.853000000000002</v>
      </c>
      <c r="DU33" s="29">
        <v>67.75</v>
      </c>
      <c r="DV33" s="29">
        <v>107.164</v>
      </c>
      <c r="DW33" s="29">
        <v>146.072</v>
      </c>
      <c r="DX33" s="29">
        <v>186.44200000000001</v>
      </c>
      <c r="DY33" s="29">
        <v>186.40700000000001</v>
      </c>
      <c r="DZ33" s="29">
        <v>186.37299999999999</v>
      </c>
      <c r="EA33" s="29">
        <v>186.339</v>
      </c>
      <c r="EB33" s="29">
        <v>186.30500000000001</v>
      </c>
      <c r="EC33" s="29">
        <v>186.27099999999999</v>
      </c>
      <c r="ED33" s="29">
        <v>186.23699999999999</v>
      </c>
      <c r="EE33" s="29">
        <v>186.203</v>
      </c>
      <c r="EF33" s="29">
        <v>186.16900000000001</v>
      </c>
      <c r="EG33" s="29">
        <v>186.13399999999999</v>
      </c>
      <c r="EH33" s="29">
        <v>186.1</v>
      </c>
      <c r="EI33" s="29">
        <v>186.066</v>
      </c>
      <c r="EJ33" s="29">
        <v>186.03200000000001</v>
      </c>
      <c r="EK33" s="29">
        <v>185.99799999999999</v>
      </c>
      <c r="EL33" s="29">
        <v>185.96299999999999</v>
      </c>
      <c r="EM33" s="29">
        <v>185.929</v>
      </c>
      <c r="EP33" s="16" t="s">
        <v>463</v>
      </c>
      <c r="EQ33" s="29">
        <v>0</v>
      </c>
      <c r="ER33" s="29">
        <v>26.475999999999999</v>
      </c>
      <c r="ES33" s="29">
        <v>58.411000000000001</v>
      </c>
      <c r="ET33" s="29">
        <v>92.301000000000002</v>
      </c>
      <c r="EU33" s="29">
        <v>133.16900000000001</v>
      </c>
      <c r="EV33" s="29">
        <v>177.126</v>
      </c>
      <c r="EW33" s="29">
        <v>177.03</v>
      </c>
      <c r="EX33" s="29">
        <v>176.93899999999999</v>
      </c>
      <c r="EY33" s="29">
        <v>176.84299999999999</v>
      </c>
      <c r="EZ33" s="29">
        <v>176.751</v>
      </c>
      <c r="FA33" s="29">
        <v>176.654</v>
      </c>
      <c r="FB33" s="29">
        <v>176.56</v>
      </c>
      <c r="FC33" s="29">
        <v>176.464</v>
      </c>
      <c r="FD33" s="29">
        <v>176.369</v>
      </c>
      <c r="FE33" s="29">
        <v>176.273</v>
      </c>
      <c r="FF33" s="29">
        <v>176.17599999999999</v>
      </c>
      <c r="FG33" s="29">
        <v>176.078</v>
      </c>
      <c r="FH33" s="29">
        <v>175.98099999999999</v>
      </c>
      <c r="FI33" s="29">
        <v>175.88300000000001</v>
      </c>
      <c r="FJ33" s="29">
        <v>175.78700000000001</v>
      </c>
      <c r="FK33" s="29">
        <v>175.691</v>
      </c>
    </row>
    <row r="34" spans="2:167">
      <c r="B34" s="16" t="s">
        <v>464</v>
      </c>
      <c r="C34" s="29">
        <v>0</v>
      </c>
      <c r="D34" s="29">
        <v>0</v>
      </c>
      <c r="E34" s="29">
        <v>0</v>
      </c>
      <c r="F34" s="29">
        <v>0</v>
      </c>
      <c r="G34" s="29">
        <v>0</v>
      </c>
      <c r="H34" s="29">
        <v>0</v>
      </c>
      <c r="I34" s="29">
        <v>20.904</v>
      </c>
      <c r="J34" s="29">
        <v>41.988</v>
      </c>
      <c r="K34" s="29">
        <v>63.600999999999999</v>
      </c>
      <c r="L34" s="29">
        <v>83.930999999999997</v>
      </c>
      <c r="M34" s="29">
        <v>104.36499999999999</v>
      </c>
      <c r="N34" s="29">
        <v>104.348</v>
      </c>
      <c r="O34" s="29">
        <v>104.331</v>
      </c>
      <c r="P34" s="29">
        <v>104.31399999999999</v>
      </c>
      <c r="Q34" s="29">
        <v>104.29600000000001</v>
      </c>
      <c r="R34" s="29">
        <v>104.279</v>
      </c>
      <c r="S34" s="29">
        <v>104.262</v>
      </c>
      <c r="T34" s="29">
        <v>104.245</v>
      </c>
      <c r="U34" s="29">
        <v>104.22799999999999</v>
      </c>
      <c r="V34" s="29">
        <v>104.21</v>
      </c>
      <c r="W34" s="29">
        <v>104.193</v>
      </c>
      <c r="Z34" s="16" t="s">
        <v>464</v>
      </c>
      <c r="AA34" s="29">
        <v>0</v>
      </c>
      <c r="AB34" s="29">
        <v>0</v>
      </c>
      <c r="AC34" s="29">
        <v>0</v>
      </c>
      <c r="AD34" s="29">
        <v>0</v>
      </c>
      <c r="AE34" s="29">
        <v>0</v>
      </c>
      <c r="AF34" s="29">
        <v>0</v>
      </c>
      <c r="AG34" s="29">
        <v>65.444000000000003</v>
      </c>
      <c r="AH34" s="29">
        <v>130.34700000000001</v>
      </c>
      <c r="AI34" s="29">
        <v>193.37299999999999</v>
      </c>
      <c r="AJ34" s="29">
        <v>251.90100000000001</v>
      </c>
      <c r="AK34" s="29">
        <v>311.524</v>
      </c>
      <c r="AL34" s="29">
        <v>311.505</v>
      </c>
      <c r="AM34" s="29">
        <v>311.48599999999999</v>
      </c>
      <c r="AN34" s="29">
        <v>311.46699999999998</v>
      </c>
      <c r="AO34" s="29">
        <v>311.447</v>
      </c>
      <c r="AP34" s="29">
        <v>311.428</v>
      </c>
      <c r="AQ34" s="29">
        <v>311.40899999999999</v>
      </c>
      <c r="AR34" s="29">
        <v>311.39</v>
      </c>
      <c r="AS34" s="29">
        <v>311.37</v>
      </c>
      <c r="AT34" s="29">
        <v>311.351</v>
      </c>
      <c r="AU34" s="29">
        <v>311.33100000000002</v>
      </c>
      <c r="AX34" s="16" t="s">
        <v>464</v>
      </c>
      <c r="AY34" s="29">
        <v>0</v>
      </c>
      <c r="AZ34" s="29">
        <v>0</v>
      </c>
      <c r="BA34" s="29">
        <v>0</v>
      </c>
      <c r="BB34" s="29">
        <v>0</v>
      </c>
      <c r="BC34" s="29">
        <v>0</v>
      </c>
      <c r="BD34" s="29">
        <v>0</v>
      </c>
      <c r="BE34" s="29">
        <v>89.474999999999994</v>
      </c>
      <c r="BF34" s="29">
        <v>168.45099999999999</v>
      </c>
      <c r="BG34" s="29">
        <v>250.74700000000001</v>
      </c>
      <c r="BH34" s="29">
        <v>320.56099999999998</v>
      </c>
      <c r="BI34" s="29">
        <v>396.69499999999999</v>
      </c>
      <c r="BJ34" s="29">
        <v>396.68200000000002</v>
      </c>
      <c r="BK34" s="29">
        <v>396.66800000000001</v>
      </c>
      <c r="BL34" s="29">
        <v>396.654</v>
      </c>
      <c r="BM34" s="29">
        <v>396.64</v>
      </c>
      <c r="BN34" s="29">
        <v>396.62599999999998</v>
      </c>
      <c r="BO34" s="29">
        <v>396.61200000000002</v>
      </c>
      <c r="BP34" s="29">
        <v>396.59800000000001</v>
      </c>
      <c r="BQ34" s="29">
        <v>396.58499999999998</v>
      </c>
      <c r="BR34" s="29">
        <v>396.57299999999998</v>
      </c>
      <c r="BS34" s="29">
        <v>396.55900000000003</v>
      </c>
      <c r="BV34" s="16" t="s">
        <v>464</v>
      </c>
      <c r="BW34" s="29">
        <v>0</v>
      </c>
      <c r="BX34" s="29">
        <v>0</v>
      </c>
      <c r="BY34" s="29">
        <v>0</v>
      </c>
      <c r="BZ34" s="29">
        <v>0</v>
      </c>
      <c r="CA34" s="29">
        <v>0</v>
      </c>
      <c r="CB34" s="29">
        <v>0</v>
      </c>
      <c r="CC34" s="29">
        <v>8.6790000000000003</v>
      </c>
      <c r="CD34" s="29">
        <v>17.779</v>
      </c>
      <c r="CE34" s="29">
        <v>27.478999999999999</v>
      </c>
      <c r="CF34" s="29">
        <v>36.944000000000003</v>
      </c>
      <c r="CG34" s="29">
        <v>45.718000000000004</v>
      </c>
      <c r="CH34" s="29">
        <v>45.713999999999999</v>
      </c>
      <c r="CI34" s="29">
        <v>45.71</v>
      </c>
      <c r="CJ34" s="29">
        <v>45.704999999999998</v>
      </c>
      <c r="CK34" s="29">
        <v>45.701000000000001</v>
      </c>
      <c r="CL34" s="29">
        <v>45.695999999999998</v>
      </c>
      <c r="CM34" s="29">
        <v>45.692</v>
      </c>
      <c r="CN34" s="29">
        <v>45.686999999999998</v>
      </c>
      <c r="CO34" s="29">
        <v>45.683</v>
      </c>
      <c r="CP34" s="29">
        <v>45.677999999999997</v>
      </c>
      <c r="CQ34" s="29">
        <v>45.673999999999999</v>
      </c>
      <c r="CT34" s="16" t="s">
        <v>464</v>
      </c>
      <c r="CU34" s="29">
        <v>0</v>
      </c>
      <c r="CV34" s="29">
        <v>0</v>
      </c>
      <c r="CW34" s="29">
        <v>0</v>
      </c>
      <c r="CX34" s="29">
        <v>0</v>
      </c>
      <c r="CY34" s="29">
        <v>0</v>
      </c>
      <c r="CZ34" s="29">
        <v>0</v>
      </c>
      <c r="DA34" s="29">
        <v>7.6589999999999998</v>
      </c>
      <c r="DB34" s="29">
        <v>16.821000000000002</v>
      </c>
      <c r="DC34" s="29">
        <v>27.524999999999999</v>
      </c>
      <c r="DD34" s="29">
        <v>36.966999999999999</v>
      </c>
      <c r="DE34" s="29">
        <v>46.387</v>
      </c>
      <c r="DF34" s="29">
        <v>46.38</v>
      </c>
      <c r="DG34" s="29">
        <v>46.372</v>
      </c>
      <c r="DH34" s="29">
        <v>46.363999999999997</v>
      </c>
      <c r="DI34" s="29">
        <v>46.356999999999999</v>
      </c>
      <c r="DJ34" s="29">
        <v>46.348999999999997</v>
      </c>
      <c r="DK34" s="29">
        <v>46.341000000000001</v>
      </c>
      <c r="DL34" s="29">
        <v>46.334000000000003</v>
      </c>
      <c r="DM34" s="29">
        <v>46.326000000000001</v>
      </c>
      <c r="DN34" s="29">
        <v>46.317999999999998</v>
      </c>
      <c r="DO34" s="29">
        <v>46.311</v>
      </c>
      <c r="DR34" s="16" t="s">
        <v>464</v>
      </c>
      <c r="DS34" s="29">
        <v>0</v>
      </c>
      <c r="DT34" s="29">
        <v>0</v>
      </c>
      <c r="DU34" s="29">
        <v>0</v>
      </c>
      <c r="DV34" s="29">
        <v>0</v>
      </c>
      <c r="DW34" s="29">
        <v>0</v>
      </c>
      <c r="DX34" s="29">
        <v>0</v>
      </c>
      <c r="DY34" s="29">
        <v>42.198</v>
      </c>
      <c r="DZ34" s="29">
        <v>87.006</v>
      </c>
      <c r="EA34" s="29">
        <v>129.392</v>
      </c>
      <c r="EB34" s="29">
        <v>160.602</v>
      </c>
      <c r="EC34" s="29">
        <v>193.48599999999999</v>
      </c>
      <c r="ED34" s="29">
        <v>193.47900000000001</v>
      </c>
      <c r="EE34" s="29">
        <v>193.47200000000001</v>
      </c>
      <c r="EF34" s="29">
        <v>193.465</v>
      </c>
      <c r="EG34" s="29">
        <v>193.458</v>
      </c>
      <c r="EH34" s="29">
        <v>193.45099999999999</v>
      </c>
      <c r="EI34" s="29">
        <v>193.44399999999999</v>
      </c>
      <c r="EJ34" s="29">
        <v>193.43600000000001</v>
      </c>
      <c r="EK34" s="29">
        <v>193.429</v>
      </c>
      <c r="EL34" s="29">
        <v>193.422</v>
      </c>
      <c r="EM34" s="29">
        <v>193.41499999999999</v>
      </c>
      <c r="EP34" s="16" t="s">
        <v>464</v>
      </c>
      <c r="EQ34" s="29">
        <v>0</v>
      </c>
      <c r="ER34" s="29">
        <v>0</v>
      </c>
      <c r="ES34" s="29">
        <v>0</v>
      </c>
      <c r="ET34" s="29">
        <v>0</v>
      </c>
      <c r="EU34" s="29">
        <v>0</v>
      </c>
      <c r="EV34" s="29">
        <v>0</v>
      </c>
      <c r="EW34" s="29">
        <v>45.292000000000002</v>
      </c>
      <c r="EX34" s="29">
        <v>92.941999999999993</v>
      </c>
      <c r="EY34" s="29">
        <v>138.61799999999999</v>
      </c>
      <c r="EZ34" s="29">
        <v>181.45599999999999</v>
      </c>
      <c r="FA34" s="29">
        <v>219.108</v>
      </c>
      <c r="FB34" s="29">
        <v>219.084</v>
      </c>
      <c r="FC34" s="29">
        <v>219.06100000000001</v>
      </c>
      <c r="FD34" s="29">
        <v>219.03700000000001</v>
      </c>
      <c r="FE34" s="29">
        <v>219.01300000000001</v>
      </c>
      <c r="FF34" s="29">
        <v>218.989</v>
      </c>
      <c r="FG34" s="29">
        <v>218.965</v>
      </c>
      <c r="FH34" s="29">
        <v>218.941</v>
      </c>
      <c r="FI34" s="29">
        <v>218.917</v>
      </c>
      <c r="FJ34" s="29">
        <v>218.893</v>
      </c>
      <c r="FK34" s="29">
        <v>218.869</v>
      </c>
    </row>
    <row r="35" spans="2:167">
      <c r="B35" s="16" t="s">
        <v>465</v>
      </c>
      <c r="C35" s="29">
        <v>0</v>
      </c>
      <c r="D35" s="29">
        <v>0</v>
      </c>
      <c r="E35" s="29">
        <v>0</v>
      </c>
      <c r="F35" s="29">
        <v>0</v>
      </c>
      <c r="G35" s="29">
        <v>0</v>
      </c>
      <c r="H35" s="29">
        <v>0</v>
      </c>
      <c r="I35" s="29">
        <v>0</v>
      </c>
      <c r="J35" s="29">
        <v>0</v>
      </c>
      <c r="K35" s="29">
        <v>0</v>
      </c>
      <c r="L35" s="29">
        <v>0</v>
      </c>
      <c r="M35" s="29">
        <v>0</v>
      </c>
      <c r="N35" s="29">
        <v>20.305</v>
      </c>
      <c r="O35" s="29">
        <v>40.451000000000001</v>
      </c>
      <c r="P35" s="29">
        <v>60.953000000000003</v>
      </c>
      <c r="Q35" s="29">
        <v>78.210999999999999</v>
      </c>
      <c r="R35" s="29">
        <v>93.736999999999995</v>
      </c>
      <c r="S35" s="29">
        <v>93.736999999999995</v>
      </c>
      <c r="T35" s="29">
        <v>93.736999999999995</v>
      </c>
      <c r="U35" s="29">
        <v>93.736999999999995</v>
      </c>
      <c r="V35" s="29">
        <v>93.736999999999995</v>
      </c>
      <c r="W35" s="29">
        <v>93.736999999999995</v>
      </c>
      <c r="Z35" s="16" t="s">
        <v>465</v>
      </c>
      <c r="AA35" s="29">
        <v>0</v>
      </c>
      <c r="AB35" s="29">
        <v>0</v>
      </c>
      <c r="AC35" s="29">
        <v>0</v>
      </c>
      <c r="AD35" s="29">
        <v>0</v>
      </c>
      <c r="AE35" s="29">
        <v>0</v>
      </c>
      <c r="AF35" s="29">
        <v>0</v>
      </c>
      <c r="AG35" s="29">
        <v>0</v>
      </c>
      <c r="AH35" s="29">
        <v>0</v>
      </c>
      <c r="AI35" s="29">
        <v>0</v>
      </c>
      <c r="AJ35" s="29">
        <v>0</v>
      </c>
      <c r="AK35" s="29">
        <v>0</v>
      </c>
      <c r="AL35" s="29">
        <v>57.808</v>
      </c>
      <c r="AM35" s="29">
        <v>116.069</v>
      </c>
      <c r="AN35" s="29">
        <v>169.21100000000001</v>
      </c>
      <c r="AO35" s="29">
        <v>221.61099999999999</v>
      </c>
      <c r="AP35" s="29">
        <v>268.00200000000001</v>
      </c>
      <c r="AQ35" s="29">
        <v>268.00200000000001</v>
      </c>
      <c r="AR35" s="29">
        <v>268.00200000000001</v>
      </c>
      <c r="AS35" s="29">
        <v>268.00200000000001</v>
      </c>
      <c r="AT35" s="29">
        <v>268.00200000000001</v>
      </c>
      <c r="AU35" s="29">
        <v>268.00200000000001</v>
      </c>
      <c r="AX35" s="16" t="s">
        <v>465</v>
      </c>
      <c r="AY35" s="29">
        <v>0</v>
      </c>
      <c r="AZ35" s="29">
        <v>0</v>
      </c>
      <c r="BA35" s="29">
        <v>0</v>
      </c>
      <c r="BB35" s="29">
        <v>0</v>
      </c>
      <c r="BC35" s="29">
        <v>0</v>
      </c>
      <c r="BD35" s="29">
        <v>0</v>
      </c>
      <c r="BE35" s="29">
        <v>0</v>
      </c>
      <c r="BF35" s="29">
        <v>0</v>
      </c>
      <c r="BG35" s="29">
        <v>0</v>
      </c>
      <c r="BH35" s="29">
        <v>0</v>
      </c>
      <c r="BI35" s="29">
        <v>0</v>
      </c>
      <c r="BJ35" s="29">
        <v>74.861000000000004</v>
      </c>
      <c r="BK35" s="29">
        <v>147.30500000000001</v>
      </c>
      <c r="BL35" s="29">
        <v>219.99</v>
      </c>
      <c r="BM35" s="29">
        <v>290.274</v>
      </c>
      <c r="BN35" s="29">
        <v>376.60899999999998</v>
      </c>
      <c r="BO35" s="29">
        <v>376.60899999999998</v>
      </c>
      <c r="BP35" s="29">
        <v>376.60899999999998</v>
      </c>
      <c r="BQ35" s="29">
        <v>376.60899999999998</v>
      </c>
      <c r="BR35" s="29">
        <v>376.60899999999998</v>
      </c>
      <c r="BS35" s="29">
        <v>376.60899999999998</v>
      </c>
      <c r="BV35" s="16" t="s">
        <v>465</v>
      </c>
      <c r="BW35" s="29">
        <v>0</v>
      </c>
      <c r="BX35" s="29">
        <v>0</v>
      </c>
      <c r="BY35" s="29">
        <v>0</v>
      </c>
      <c r="BZ35" s="29">
        <v>0</v>
      </c>
      <c r="CA35" s="29">
        <v>0</v>
      </c>
      <c r="CB35" s="29">
        <v>0</v>
      </c>
      <c r="CC35" s="29">
        <v>0</v>
      </c>
      <c r="CD35" s="29">
        <v>0</v>
      </c>
      <c r="CE35" s="29">
        <v>0</v>
      </c>
      <c r="CF35" s="29">
        <v>0</v>
      </c>
      <c r="CG35" s="29">
        <v>0</v>
      </c>
      <c r="CH35" s="29">
        <v>9.5139999999999993</v>
      </c>
      <c r="CI35" s="29">
        <v>18.436</v>
      </c>
      <c r="CJ35" s="29">
        <v>28.584</v>
      </c>
      <c r="CK35" s="29">
        <v>37.771000000000001</v>
      </c>
      <c r="CL35" s="29">
        <v>46.822000000000003</v>
      </c>
      <c r="CM35" s="29">
        <v>46.822000000000003</v>
      </c>
      <c r="CN35" s="29">
        <v>46.822000000000003</v>
      </c>
      <c r="CO35" s="29">
        <v>46.822000000000003</v>
      </c>
      <c r="CP35" s="29">
        <v>46.822000000000003</v>
      </c>
      <c r="CQ35" s="29">
        <v>46.822000000000003</v>
      </c>
      <c r="CT35" s="16" t="s">
        <v>465</v>
      </c>
      <c r="CU35" s="29">
        <v>0</v>
      </c>
      <c r="CV35" s="29">
        <v>0</v>
      </c>
      <c r="CW35" s="29">
        <v>0</v>
      </c>
      <c r="CX35" s="29">
        <v>0</v>
      </c>
      <c r="CY35" s="29">
        <v>0</v>
      </c>
      <c r="CZ35" s="29">
        <v>0</v>
      </c>
      <c r="DA35" s="29">
        <v>0</v>
      </c>
      <c r="DB35" s="29">
        <v>0</v>
      </c>
      <c r="DC35" s="29">
        <v>0</v>
      </c>
      <c r="DD35" s="29">
        <v>0</v>
      </c>
      <c r="DE35" s="29">
        <v>0</v>
      </c>
      <c r="DF35" s="29">
        <v>10.523</v>
      </c>
      <c r="DG35" s="29">
        <v>22.164000000000001</v>
      </c>
      <c r="DH35" s="29">
        <v>34.338999999999999</v>
      </c>
      <c r="DI35" s="29">
        <v>47.29</v>
      </c>
      <c r="DJ35" s="29">
        <v>58.322000000000003</v>
      </c>
      <c r="DK35" s="29">
        <v>58.322000000000003</v>
      </c>
      <c r="DL35" s="29">
        <v>58.322000000000003</v>
      </c>
      <c r="DM35" s="29">
        <v>58.322000000000003</v>
      </c>
      <c r="DN35" s="29">
        <v>58.322000000000003</v>
      </c>
      <c r="DO35" s="29">
        <v>58.322000000000003</v>
      </c>
      <c r="DR35" s="16" t="s">
        <v>465</v>
      </c>
      <c r="DS35" s="29">
        <v>0</v>
      </c>
      <c r="DT35" s="29">
        <v>0</v>
      </c>
      <c r="DU35" s="29">
        <v>0</v>
      </c>
      <c r="DV35" s="29">
        <v>0</v>
      </c>
      <c r="DW35" s="29">
        <v>0</v>
      </c>
      <c r="DX35" s="29">
        <v>0</v>
      </c>
      <c r="DY35" s="29">
        <v>0</v>
      </c>
      <c r="DZ35" s="29">
        <v>0</v>
      </c>
      <c r="EA35" s="29">
        <v>0</v>
      </c>
      <c r="EB35" s="29">
        <v>0</v>
      </c>
      <c r="EC35" s="29">
        <v>0</v>
      </c>
      <c r="ED35" s="29">
        <v>27.347999999999999</v>
      </c>
      <c r="EE35" s="29">
        <v>56.68</v>
      </c>
      <c r="EF35" s="29">
        <v>92.524000000000001</v>
      </c>
      <c r="EG35" s="29">
        <v>130.62700000000001</v>
      </c>
      <c r="EH35" s="29">
        <v>173.62799999999999</v>
      </c>
      <c r="EI35" s="29">
        <v>173.62799999999999</v>
      </c>
      <c r="EJ35" s="29">
        <v>173.62799999999999</v>
      </c>
      <c r="EK35" s="29">
        <v>173.62799999999999</v>
      </c>
      <c r="EL35" s="29">
        <v>173.62799999999999</v>
      </c>
      <c r="EM35" s="29">
        <v>173.62799999999999</v>
      </c>
      <c r="EP35" s="16" t="s">
        <v>465</v>
      </c>
      <c r="EQ35" s="29">
        <v>0</v>
      </c>
      <c r="ER35" s="29">
        <v>0</v>
      </c>
      <c r="ES35" s="29">
        <v>0</v>
      </c>
      <c r="ET35" s="29">
        <v>0</v>
      </c>
      <c r="EU35" s="29">
        <v>0</v>
      </c>
      <c r="EV35" s="29">
        <v>0</v>
      </c>
      <c r="EW35" s="29">
        <v>0</v>
      </c>
      <c r="EX35" s="29">
        <v>0</v>
      </c>
      <c r="EY35" s="29">
        <v>0</v>
      </c>
      <c r="EZ35" s="29">
        <v>0</v>
      </c>
      <c r="FA35" s="29">
        <v>0</v>
      </c>
      <c r="FB35" s="29">
        <v>34.533000000000001</v>
      </c>
      <c r="FC35" s="29">
        <v>70.510000000000005</v>
      </c>
      <c r="FD35" s="29">
        <v>107.348</v>
      </c>
      <c r="FE35" s="29">
        <v>143.20500000000001</v>
      </c>
      <c r="FF35" s="29">
        <v>178.45699999999999</v>
      </c>
      <c r="FG35" s="29">
        <v>178.45699999999999</v>
      </c>
      <c r="FH35" s="29">
        <v>178.45699999999999</v>
      </c>
      <c r="FI35" s="29">
        <v>178.45699999999999</v>
      </c>
      <c r="FJ35" s="29">
        <v>178.45699999999999</v>
      </c>
      <c r="FK35" s="29">
        <v>178.45699999999999</v>
      </c>
    </row>
    <row r="36" spans="2:167">
      <c r="B36" s="16" t="s">
        <v>466</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16.408000000000001</v>
      </c>
      <c r="T36" s="29">
        <v>31.632999999999999</v>
      </c>
      <c r="U36" s="29">
        <v>48.302</v>
      </c>
      <c r="V36" s="29">
        <v>64.725999999999999</v>
      </c>
      <c r="W36" s="29">
        <v>81.897999999999996</v>
      </c>
      <c r="Z36" s="16" t="s">
        <v>466</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212.16300000000001</v>
      </c>
      <c r="AU36" s="29">
        <v>270.11500000000001</v>
      </c>
      <c r="AX36" s="16" t="s">
        <v>466</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84.396000000000001</v>
      </c>
      <c r="BP36" s="29">
        <v>166.95699999999999</v>
      </c>
      <c r="BQ36" s="29">
        <v>273.59500000000003</v>
      </c>
      <c r="BR36" s="29">
        <v>372.68</v>
      </c>
      <c r="BS36" s="29">
        <v>471.83199999999999</v>
      </c>
      <c r="BV36" s="16" t="s">
        <v>466</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9.2810000000000006</v>
      </c>
      <c r="CN36" s="29">
        <v>18.350999999999999</v>
      </c>
      <c r="CO36" s="29">
        <v>28.17</v>
      </c>
      <c r="CP36" s="29">
        <v>37.497999999999998</v>
      </c>
      <c r="CQ36" s="29">
        <v>47.012</v>
      </c>
      <c r="CT36" s="16" t="s">
        <v>466</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19.373999999999999</v>
      </c>
      <c r="DM36" s="29">
        <v>27.759</v>
      </c>
      <c r="DN36" s="29">
        <v>34.795999999999999</v>
      </c>
      <c r="DO36" s="29">
        <v>41.128</v>
      </c>
      <c r="DR36" s="16" t="s">
        <v>466</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37.374000000000002</v>
      </c>
      <c r="EJ36" s="29">
        <v>67.007999999999996</v>
      </c>
      <c r="EK36" s="29">
        <v>94.983999999999995</v>
      </c>
      <c r="EL36" s="29">
        <v>124.548</v>
      </c>
      <c r="EM36" s="29">
        <v>153.30799999999999</v>
      </c>
      <c r="EP36" s="16" t="s">
        <v>466</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37.551000000000002</v>
      </c>
      <c r="FH36" s="29">
        <v>79.495000000000005</v>
      </c>
      <c r="FI36" s="29">
        <v>126.76</v>
      </c>
      <c r="FJ36" s="29">
        <v>175.20099999999999</v>
      </c>
      <c r="FK36" s="29">
        <v>225.11799999999999</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spans="2:167" ht="13">
      <c r="B38" s="9" t="s">
        <v>267</v>
      </c>
      <c r="C38" s="29"/>
      <c r="D38" s="29"/>
      <c r="E38" s="29"/>
      <c r="F38" s="29"/>
      <c r="G38" s="29"/>
      <c r="H38" s="29"/>
      <c r="I38" s="29"/>
      <c r="J38" s="29"/>
      <c r="K38" s="29"/>
      <c r="L38" s="29"/>
      <c r="M38" s="29"/>
      <c r="N38" s="29"/>
      <c r="O38" s="29"/>
      <c r="P38" s="29"/>
      <c r="Q38" s="29"/>
      <c r="R38" s="29"/>
      <c r="S38" s="29"/>
      <c r="T38" s="29"/>
      <c r="U38" s="29"/>
      <c r="V38" s="29"/>
      <c r="W38" s="29"/>
      <c r="Z38" s="9" t="s">
        <v>267</v>
      </c>
      <c r="AA38" s="30"/>
      <c r="AB38" s="30"/>
      <c r="AC38" s="30"/>
      <c r="AD38" s="30"/>
      <c r="AE38" s="30"/>
      <c r="AF38" s="30"/>
      <c r="AG38" s="30"/>
      <c r="AH38" s="30"/>
      <c r="AI38" s="30"/>
      <c r="AJ38" s="30"/>
      <c r="AK38" s="30"/>
      <c r="AL38" s="30"/>
      <c r="AM38" s="30"/>
      <c r="AN38" s="30"/>
      <c r="AO38" s="30"/>
      <c r="AP38" s="30"/>
      <c r="AQ38" s="30"/>
      <c r="AR38" s="30"/>
      <c r="AS38" s="30"/>
      <c r="AT38" s="30"/>
      <c r="AU38" s="30"/>
      <c r="AX38" s="9" t="s">
        <v>267</v>
      </c>
      <c r="AY38" s="30"/>
      <c r="AZ38" s="30"/>
      <c r="BA38" s="30"/>
      <c r="BB38" s="30"/>
      <c r="BC38" s="30"/>
      <c r="BD38" s="30"/>
      <c r="BE38" s="30"/>
      <c r="BF38" s="30"/>
      <c r="BG38" s="30"/>
      <c r="BH38" s="30"/>
      <c r="BI38" s="30"/>
      <c r="BJ38" s="30"/>
      <c r="BK38" s="30"/>
      <c r="BL38" s="30"/>
      <c r="BM38" s="30"/>
      <c r="BN38" s="30"/>
      <c r="BO38" s="30"/>
      <c r="BP38" s="30"/>
      <c r="BQ38" s="30"/>
      <c r="BR38" s="30"/>
      <c r="BS38" s="30"/>
      <c r="BV38" s="9" t="s">
        <v>267</v>
      </c>
      <c r="BW38" s="30"/>
      <c r="BX38" s="30"/>
      <c r="BY38" s="30"/>
      <c r="BZ38" s="30"/>
      <c r="CA38" s="30"/>
      <c r="CB38" s="30"/>
      <c r="CC38" s="30"/>
      <c r="CD38" s="30"/>
      <c r="CE38" s="30"/>
      <c r="CF38" s="30"/>
      <c r="CG38" s="30"/>
      <c r="CH38" s="30"/>
      <c r="CI38" s="30"/>
      <c r="CJ38" s="30"/>
      <c r="CK38" s="30"/>
      <c r="CL38" s="30"/>
      <c r="CM38" s="30"/>
      <c r="CN38" s="30"/>
      <c r="CO38" s="30"/>
      <c r="CP38" s="30"/>
      <c r="CQ38" s="30"/>
      <c r="CT38" s="9" t="s">
        <v>267</v>
      </c>
      <c r="CU38" s="30"/>
      <c r="CV38" s="30"/>
      <c r="CW38" s="30"/>
      <c r="CX38" s="30"/>
      <c r="CY38" s="30"/>
      <c r="CZ38" s="30"/>
      <c r="DA38" s="30"/>
      <c r="DB38" s="30"/>
      <c r="DC38" s="30"/>
      <c r="DD38" s="30"/>
      <c r="DE38" s="30"/>
      <c r="DF38" s="30"/>
      <c r="DG38" s="30"/>
      <c r="DH38" s="30"/>
      <c r="DI38" s="30"/>
      <c r="DJ38" s="30"/>
      <c r="DK38" s="30"/>
      <c r="DL38" s="30"/>
      <c r="DM38" s="30"/>
      <c r="DN38" s="30"/>
      <c r="DO38" s="30"/>
      <c r="DR38" s="9" t="s">
        <v>267</v>
      </c>
      <c r="DS38" s="30"/>
      <c r="DT38" s="30"/>
      <c r="DU38" s="30"/>
      <c r="DV38" s="30"/>
      <c r="DW38" s="30"/>
      <c r="DX38" s="30"/>
      <c r="DY38" s="30"/>
      <c r="DZ38" s="30"/>
      <c r="EA38" s="30"/>
      <c r="EB38" s="30"/>
      <c r="EC38" s="30"/>
      <c r="ED38" s="30"/>
      <c r="EE38" s="30"/>
      <c r="EF38" s="30"/>
      <c r="EG38" s="30"/>
      <c r="EH38" s="30"/>
      <c r="EI38" s="30"/>
      <c r="EJ38" s="30"/>
      <c r="EK38" s="30"/>
      <c r="EL38" s="30"/>
      <c r="EM38" s="30"/>
      <c r="EP38" s="9" t="s">
        <v>267</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2" t="s">
        <v>457</v>
      </c>
      <c r="C39" s="29">
        <v>19.626738</v>
      </c>
      <c r="D39" s="29">
        <v>19.155422000000002</v>
      </c>
      <c r="E39" s="29">
        <v>18.675937999999999</v>
      </c>
      <c r="F39" s="29">
        <v>18.151204</v>
      </c>
      <c r="G39" s="29">
        <v>17.628679999999999</v>
      </c>
      <c r="H39" s="29">
        <v>17.157975</v>
      </c>
      <c r="I39" s="29">
        <v>16.710502999999999</v>
      </c>
      <c r="J39" s="29">
        <v>16.271308999999999</v>
      </c>
      <c r="K39" s="29">
        <v>15.834838</v>
      </c>
      <c r="L39" s="29">
        <v>15.429299</v>
      </c>
      <c r="M39" s="29">
        <v>15.032251</v>
      </c>
      <c r="N39" s="29">
        <v>14.647258000000001</v>
      </c>
      <c r="O39" s="29">
        <v>14.273863</v>
      </c>
      <c r="P39" s="29">
        <v>13.905176000000001</v>
      </c>
      <c r="Q39" s="29">
        <v>13.586233999999999</v>
      </c>
      <c r="R39" s="29">
        <v>13.294867</v>
      </c>
      <c r="S39" s="29">
        <v>12.997953000000001</v>
      </c>
      <c r="T39" s="29">
        <v>12.720374</v>
      </c>
      <c r="U39" s="29">
        <v>12.431877999999999</v>
      </c>
      <c r="V39" s="29">
        <v>12.152077999999999</v>
      </c>
      <c r="W39" s="29">
        <v>11.869861</v>
      </c>
      <c r="Z39" s="16" t="s">
        <v>457</v>
      </c>
      <c r="AA39" s="30">
        <v>19.156534000000001</v>
      </c>
      <c r="AB39" s="30">
        <v>18.872499999999999</v>
      </c>
      <c r="AC39" s="30">
        <v>18.535088999999999</v>
      </c>
      <c r="AD39" s="30">
        <v>18.157232</v>
      </c>
      <c r="AE39" s="30">
        <v>17.749600000000001</v>
      </c>
      <c r="AF39" s="30">
        <v>17.360717999999999</v>
      </c>
      <c r="AG39" s="30">
        <v>16.985827</v>
      </c>
      <c r="AH39" s="30">
        <v>16.624777000000002</v>
      </c>
      <c r="AI39" s="30">
        <v>16.282865000000001</v>
      </c>
      <c r="AJ39" s="30">
        <v>15.970641000000001</v>
      </c>
      <c r="AK39" s="30">
        <v>15.661529</v>
      </c>
      <c r="AL39" s="30">
        <v>15.368017</v>
      </c>
      <c r="AM39" s="30">
        <v>15.079777</v>
      </c>
      <c r="AN39" s="30">
        <v>14.819054</v>
      </c>
      <c r="AO39" s="30">
        <v>14.566858999999999</v>
      </c>
      <c r="AP39" s="30">
        <v>14.342711</v>
      </c>
      <c r="AQ39" s="30">
        <v>14.108717</v>
      </c>
      <c r="AR39" s="30">
        <v>13.871551</v>
      </c>
      <c r="AS39" s="30">
        <v>13.632313</v>
      </c>
      <c r="AT39" s="30">
        <v>13.393651999999999</v>
      </c>
      <c r="AU39" s="30">
        <v>13.152374999999999</v>
      </c>
      <c r="AX39" s="16" t="s">
        <v>457</v>
      </c>
      <c r="AY39" s="30">
        <v>17.842521999999999</v>
      </c>
      <c r="AZ39" s="30">
        <v>17.425409999999999</v>
      </c>
      <c r="BA39" s="30">
        <v>16.977042999999998</v>
      </c>
      <c r="BB39" s="30">
        <v>16.563715999999999</v>
      </c>
      <c r="BC39" s="30">
        <v>16.142198</v>
      </c>
      <c r="BD39" s="30">
        <v>15.745319</v>
      </c>
      <c r="BE39" s="30">
        <v>15.380043000000001</v>
      </c>
      <c r="BF39" s="30">
        <v>15.057783000000001</v>
      </c>
      <c r="BG39" s="30">
        <v>14.734406999999999</v>
      </c>
      <c r="BH39" s="30">
        <v>14.455525</v>
      </c>
      <c r="BI39" s="30">
        <v>14.165537</v>
      </c>
      <c r="BJ39" s="30">
        <v>13.886317</v>
      </c>
      <c r="BK39" s="30">
        <v>13.620203999999999</v>
      </c>
      <c r="BL39" s="30">
        <v>13.359500000000001</v>
      </c>
      <c r="BM39" s="30">
        <v>13.110865</v>
      </c>
      <c r="BN39" s="30">
        <v>12.829549999999999</v>
      </c>
      <c r="BO39" s="30">
        <v>12.562272999999999</v>
      </c>
      <c r="BP39" s="30">
        <v>12.304262</v>
      </c>
      <c r="BQ39" s="30">
        <v>12.00703</v>
      </c>
      <c r="BR39" s="30">
        <v>11.736839</v>
      </c>
      <c r="BS39" s="30">
        <v>11.472892</v>
      </c>
      <c r="BV39" s="16" t="s">
        <v>457</v>
      </c>
      <c r="BW39" s="30">
        <v>14.73269</v>
      </c>
      <c r="BX39" s="30">
        <v>14.223409</v>
      </c>
      <c r="BY39" s="30">
        <v>13.727821</v>
      </c>
      <c r="BZ39" s="30">
        <v>13.237833999999999</v>
      </c>
      <c r="CA39" s="30">
        <v>12.739000000000001</v>
      </c>
      <c r="CB39" s="30">
        <v>12.259326</v>
      </c>
      <c r="CC39" s="30">
        <v>11.795412000000001</v>
      </c>
      <c r="CD39" s="30">
        <v>11.34186</v>
      </c>
      <c r="CE39" s="30">
        <v>10.887919</v>
      </c>
      <c r="CF39" s="30">
        <v>10.464339000000001</v>
      </c>
      <c r="CG39" s="30">
        <v>10.062913999999999</v>
      </c>
      <c r="CH39" s="30">
        <v>9.661429</v>
      </c>
      <c r="CI39" s="30">
        <v>9.286956</v>
      </c>
      <c r="CJ39" s="30">
        <v>8.9047370000000008</v>
      </c>
      <c r="CK39" s="30">
        <v>8.5540430000000001</v>
      </c>
      <c r="CL39" s="30">
        <v>8.2189610000000002</v>
      </c>
      <c r="CM39" s="30">
        <v>7.8929809999999998</v>
      </c>
      <c r="CN39" s="30">
        <v>7.5826640000000003</v>
      </c>
      <c r="CO39" s="30">
        <v>7.2743310000000001</v>
      </c>
      <c r="CP39" s="30">
        <v>6.9845499999999996</v>
      </c>
      <c r="CQ39" s="30">
        <v>6.7039350000000004</v>
      </c>
      <c r="CT39" s="16" t="s">
        <v>457</v>
      </c>
      <c r="CU39" s="30">
        <v>16.480523999999999</v>
      </c>
      <c r="CV39" s="30">
        <v>16.051176000000002</v>
      </c>
      <c r="CW39" s="30">
        <v>15.623405999999999</v>
      </c>
      <c r="CX39" s="30">
        <v>15.177377999999999</v>
      </c>
      <c r="CY39" s="30">
        <v>14.753717999999999</v>
      </c>
      <c r="CZ39" s="30">
        <v>14.328780999999999</v>
      </c>
      <c r="DA39" s="30">
        <v>13.930300000000001</v>
      </c>
      <c r="DB39" s="30">
        <v>13.492347000000001</v>
      </c>
      <c r="DC39" s="30">
        <v>13.019546999999999</v>
      </c>
      <c r="DD39" s="30">
        <v>12.600878</v>
      </c>
      <c r="DE39" s="30">
        <v>12.194876000000001</v>
      </c>
      <c r="DF39" s="30">
        <v>11.771876000000001</v>
      </c>
      <c r="DG39" s="30">
        <v>11.335307</v>
      </c>
      <c r="DH39" s="30">
        <v>10.902594000000001</v>
      </c>
      <c r="DI39" s="30">
        <v>10.470203</v>
      </c>
      <c r="DJ39" s="30">
        <v>10.097633999999999</v>
      </c>
      <c r="DK39" s="30">
        <v>9.7574970000000008</v>
      </c>
      <c r="DL39" s="30">
        <v>9.4446890000000003</v>
      </c>
      <c r="DM39" s="30">
        <v>9.1583509999999997</v>
      </c>
      <c r="DN39" s="30">
        <v>8.9042999999999992</v>
      </c>
      <c r="DO39" s="30">
        <v>8.6689019999999992</v>
      </c>
      <c r="DR39" s="16" t="s">
        <v>457</v>
      </c>
      <c r="DS39" s="30">
        <v>6.9546789999999996</v>
      </c>
      <c r="DT39" s="30">
        <v>6.6791869999999998</v>
      </c>
      <c r="DU39" s="30">
        <v>6.3963520000000003</v>
      </c>
      <c r="DV39" s="30">
        <v>6.1117990000000004</v>
      </c>
      <c r="DW39" s="30">
        <v>5.8463450000000003</v>
      </c>
      <c r="DX39" s="30">
        <v>5.5899530000000004</v>
      </c>
      <c r="DY39" s="30">
        <v>5.3411730000000004</v>
      </c>
      <c r="DZ39" s="30">
        <v>5.0977860000000002</v>
      </c>
      <c r="EA39" s="30">
        <v>4.877872</v>
      </c>
      <c r="EB39" s="30">
        <v>4.7064820000000003</v>
      </c>
      <c r="EC39" s="30">
        <v>4.5370799999999996</v>
      </c>
      <c r="ED39" s="30">
        <v>4.391089</v>
      </c>
      <c r="EE39" s="30">
        <v>4.245012</v>
      </c>
      <c r="EF39" s="30">
        <v>4.0877739999999996</v>
      </c>
      <c r="EG39" s="30">
        <v>3.9320919999999999</v>
      </c>
      <c r="EH39" s="30">
        <v>3.7730009999999998</v>
      </c>
      <c r="EI39" s="30">
        <v>3.634433</v>
      </c>
      <c r="EJ39" s="30">
        <v>3.517836</v>
      </c>
      <c r="EK39" s="30">
        <v>3.4091019999999999</v>
      </c>
      <c r="EL39" s="30">
        <v>3.3014190000000001</v>
      </c>
      <c r="EM39" s="30">
        <v>3.19929</v>
      </c>
      <c r="EP39" s="72" t="s">
        <v>457</v>
      </c>
      <c r="EQ39" s="29">
        <v>7.0501060000000004</v>
      </c>
      <c r="ER39" s="29">
        <v>6.847607</v>
      </c>
      <c r="ES39" s="29">
        <v>6.6279250000000003</v>
      </c>
      <c r="ET39" s="29">
        <v>6.4080399999999997</v>
      </c>
      <c r="EU39" s="29">
        <v>6.172955</v>
      </c>
      <c r="EV39" s="29">
        <v>5.9370799999999999</v>
      </c>
      <c r="EW39" s="29">
        <v>5.7046429999999999</v>
      </c>
      <c r="EX39" s="29">
        <v>5.4775549999999997</v>
      </c>
      <c r="EY39" s="29">
        <v>5.2645390000000001</v>
      </c>
      <c r="EZ39" s="29">
        <v>5.0703889999999996</v>
      </c>
      <c r="FA39" s="29">
        <v>4.895257</v>
      </c>
      <c r="FB39" s="29">
        <v>4.7349269999999999</v>
      </c>
      <c r="FC39" s="29">
        <v>4.5758219999999996</v>
      </c>
      <c r="FD39" s="29">
        <v>4.4210380000000002</v>
      </c>
      <c r="FE39" s="29">
        <v>4.2732080000000003</v>
      </c>
      <c r="FF39" s="29">
        <v>4.1310370000000001</v>
      </c>
      <c r="FG39" s="29">
        <v>3.9889399999999999</v>
      </c>
      <c r="FH39" s="29">
        <v>3.8444639999999999</v>
      </c>
      <c r="FI39" s="29">
        <v>3.6964839999999999</v>
      </c>
      <c r="FJ39" s="29">
        <v>3.5536379999999999</v>
      </c>
      <c r="FK39" s="29">
        <v>3.4149240000000001</v>
      </c>
    </row>
    <row r="40" spans="2:167">
      <c r="B40" s="72" t="s">
        <v>458</v>
      </c>
      <c r="C40" s="29">
        <v>9.1403189999999999</v>
      </c>
      <c r="D40" s="29">
        <v>8.9238599999999995</v>
      </c>
      <c r="E40" s="29">
        <v>8.7045110000000001</v>
      </c>
      <c r="F40" s="29">
        <v>8.4645449999999993</v>
      </c>
      <c r="G40" s="29">
        <v>8.2254760000000005</v>
      </c>
      <c r="H40" s="29">
        <v>8.0103709999999992</v>
      </c>
      <c r="I40" s="29">
        <v>7.8059519999999996</v>
      </c>
      <c r="J40" s="29">
        <v>7.605321</v>
      </c>
      <c r="K40" s="29">
        <v>7.4058140000000003</v>
      </c>
      <c r="L40" s="29">
        <v>7.2206140000000003</v>
      </c>
      <c r="M40" s="29">
        <v>7.0391859999999999</v>
      </c>
      <c r="N40" s="29">
        <v>6.863226</v>
      </c>
      <c r="O40" s="29">
        <v>6.6925460000000001</v>
      </c>
      <c r="P40" s="29">
        <v>6.5238550000000002</v>
      </c>
      <c r="Q40" s="29">
        <v>6.3784099999999997</v>
      </c>
      <c r="R40" s="29">
        <v>6.2457630000000002</v>
      </c>
      <c r="S40" s="29">
        <v>6.1104450000000003</v>
      </c>
      <c r="T40" s="29">
        <v>5.9841009999999999</v>
      </c>
      <c r="U40" s="29">
        <v>5.8523909999999999</v>
      </c>
      <c r="V40" s="29">
        <v>5.7246709999999998</v>
      </c>
      <c r="W40" s="29">
        <v>5.5957249999999998</v>
      </c>
      <c r="Z40" s="16" t="s">
        <v>458</v>
      </c>
      <c r="AA40" s="30">
        <v>12.343009</v>
      </c>
      <c r="AB40" s="30">
        <v>12.154019</v>
      </c>
      <c r="AC40" s="30">
        <v>11.930887</v>
      </c>
      <c r="AD40" s="30">
        <v>11.681955</v>
      </c>
      <c r="AE40" s="30">
        <v>11.414128</v>
      </c>
      <c r="AF40" s="30">
        <v>11.158652</v>
      </c>
      <c r="AG40" s="30">
        <v>10.912411000000001</v>
      </c>
      <c r="AH40" s="30">
        <v>10.675285000000001</v>
      </c>
      <c r="AI40" s="30">
        <v>10.450642</v>
      </c>
      <c r="AJ40" s="30">
        <v>10.245252000000001</v>
      </c>
      <c r="AK40" s="30">
        <v>10.042036</v>
      </c>
      <c r="AL40" s="30">
        <v>9.849005</v>
      </c>
      <c r="AM40" s="30">
        <v>9.659535</v>
      </c>
      <c r="AN40" s="30">
        <v>9.4878669999999996</v>
      </c>
      <c r="AO40" s="30">
        <v>9.3218200000000007</v>
      </c>
      <c r="AP40" s="30">
        <v>9.1738630000000008</v>
      </c>
      <c r="AQ40" s="30">
        <v>9.0197489999999991</v>
      </c>
      <c r="AR40" s="30">
        <v>8.8637429999999995</v>
      </c>
      <c r="AS40" s="30">
        <v>8.7065699999999993</v>
      </c>
      <c r="AT40" s="30">
        <v>8.5498879999999993</v>
      </c>
      <c r="AU40" s="30">
        <v>8.3917059999999992</v>
      </c>
      <c r="AX40" s="16" t="s">
        <v>458</v>
      </c>
      <c r="AY40" s="30">
        <v>11.595959000000001</v>
      </c>
      <c r="AZ40" s="30">
        <v>11.342058</v>
      </c>
      <c r="BA40" s="30">
        <v>11.066979999999999</v>
      </c>
      <c r="BB40" s="30">
        <v>10.813936999999999</v>
      </c>
      <c r="BC40" s="30">
        <v>10.554613</v>
      </c>
      <c r="BD40" s="30">
        <v>10.310502</v>
      </c>
      <c r="BE40" s="30">
        <v>10.086646999999999</v>
      </c>
      <c r="BF40" s="30">
        <v>9.8903499999999998</v>
      </c>
      <c r="BG40" s="30">
        <v>9.692717</v>
      </c>
      <c r="BH40" s="30">
        <v>9.5237490000000005</v>
      </c>
      <c r="BI40" s="30">
        <v>9.3469549999999995</v>
      </c>
      <c r="BJ40" s="30">
        <v>9.1767179999999993</v>
      </c>
      <c r="BK40" s="30">
        <v>9.0146230000000003</v>
      </c>
      <c r="BL40" s="30">
        <v>8.8556519999999992</v>
      </c>
      <c r="BM40" s="30">
        <v>8.7041740000000001</v>
      </c>
      <c r="BN40" s="30">
        <v>8.5305510000000009</v>
      </c>
      <c r="BO40" s="30">
        <v>8.3653980000000008</v>
      </c>
      <c r="BP40" s="30">
        <v>8.2062659999999994</v>
      </c>
      <c r="BQ40" s="30">
        <v>8.0194949999999992</v>
      </c>
      <c r="BR40" s="30">
        <v>7.8499720000000002</v>
      </c>
      <c r="BS40" s="30">
        <v>7.684488</v>
      </c>
      <c r="BV40" s="16" t="s">
        <v>458</v>
      </c>
      <c r="BW40" s="30">
        <v>14.138835</v>
      </c>
      <c r="BX40" s="30">
        <v>13.92239</v>
      </c>
      <c r="BY40" s="30">
        <v>13.706754</v>
      </c>
      <c r="BZ40" s="30">
        <v>13.482393999999999</v>
      </c>
      <c r="CA40" s="30">
        <v>13.233397</v>
      </c>
      <c r="CB40" s="30">
        <v>12.990557000000001</v>
      </c>
      <c r="CC40" s="30">
        <v>12.752049</v>
      </c>
      <c r="CD40" s="30">
        <v>12.506372000000001</v>
      </c>
      <c r="CE40" s="30">
        <v>12.249694999999999</v>
      </c>
      <c r="CF40" s="30">
        <v>12.004595999999999</v>
      </c>
      <c r="CG40" s="30">
        <v>11.780324999999999</v>
      </c>
      <c r="CH40" s="30">
        <v>11.542764999999999</v>
      </c>
      <c r="CI40" s="30">
        <v>11.323292</v>
      </c>
      <c r="CJ40" s="30">
        <v>11.081028</v>
      </c>
      <c r="CK40" s="30">
        <v>10.864528999999999</v>
      </c>
      <c r="CL40" s="30">
        <v>10.654945</v>
      </c>
      <c r="CM40" s="30">
        <v>10.444725999999999</v>
      </c>
      <c r="CN40" s="30">
        <v>10.242761</v>
      </c>
      <c r="CO40" s="30">
        <v>10.030673999999999</v>
      </c>
      <c r="CP40" s="30">
        <v>9.8321129999999997</v>
      </c>
      <c r="CQ40" s="30">
        <v>9.6343429999999994</v>
      </c>
      <c r="CT40" s="16" t="s">
        <v>458</v>
      </c>
      <c r="CU40" s="30">
        <v>12.502560000000001</v>
      </c>
      <c r="CV40" s="30">
        <v>12.289642000000001</v>
      </c>
      <c r="CW40" s="30">
        <v>12.073064</v>
      </c>
      <c r="CX40" s="30">
        <v>11.837740999999999</v>
      </c>
      <c r="CY40" s="30">
        <v>11.615154</v>
      </c>
      <c r="CZ40" s="30">
        <v>11.386531</v>
      </c>
      <c r="DA40" s="30">
        <v>11.174220999999999</v>
      </c>
      <c r="DB40" s="30">
        <v>10.925383</v>
      </c>
      <c r="DC40" s="30">
        <v>10.642943000000001</v>
      </c>
      <c r="DD40" s="30">
        <v>10.398291</v>
      </c>
      <c r="DE40" s="30">
        <v>10.159254000000001</v>
      </c>
      <c r="DF40" s="30">
        <v>9.9007210000000008</v>
      </c>
      <c r="DG40" s="30">
        <v>9.6249870000000008</v>
      </c>
      <c r="DH40" s="30">
        <v>9.3468250000000008</v>
      </c>
      <c r="DI40" s="30">
        <v>9.0628069999999994</v>
      </c>
      <c r="DJ40" s="30">
        <v>8.8247110000000006</v>
      </c>
      <c r="DK40" s="30">
        <v>8.6100220000000007</v>
      </c>
      <c r="DL40" s="30">
        <v>8.4148779999999999</v>
      </c>
      <c r="DM40" s="30">
        <v>8.238937</v>
      </c>
      <c r="DN40" s="30">
        <v>8.0882799999999992</v>
      </c>
      <c r="DO40" s="30">
        <v>7.9510129999999997</v>
      </c>
      <c r="DR40" s="16" t="s">
        <v>458</v>
      </c>
      <c r="DS40" s="30">
        <v>9.9527850000000004</v>
      </c>
      <c r="DT40" s="30">
        <v>9.6581010000000003</v>
      </c>
      <c r="DU40" s="30">
        <v>9.3455999999999992</v>
      </c>
      <c r="DV40" s="30">
        <v>9.0233869999999996</v>
      </c>
      <c r="DW40" s="30">
        <v>8.7221399999999996</v>
      </c>
      <c r="DX40" s="30">
        <v>8.4273679999999995</v>
      </c>
      <c r="DY40" s="30">
        <v>8.1374379999999995</v>
      </c>
      <c r="DZ40" s="30">
        <v>7.8486799999999999</v>
      </c>
      <c r="EA40" s="30">
        <v>7.589118</v>
      </c>
      <c r="EB40" s="30">
        <v>7.3991920000000002</v>
      </c>
      <c r="EC40" s="30">
        <v>7.2080409999999997</v>
      </c>
      <c r="ED40" s="30">
        <v>7.049823</v>
      </c>
      <c r="EE40" s="30">
        <v>6.8875489999999999</v>
      </c>
      <c r="EF40" s="30">
        <v>6.702769</v>
      </c>
      <c r="EG40" s="30">
        <v>6.5161379999999998</v>
      </c>
      <c r="EH40" s="30">
        <v>6.31867</v>
      </c>
      <c r="EI40" s="30">
        <v>6.1510230000000004</v>
      </c>
      <c r="EJ40" s="30">
        <v>6.0170940000000002</v>
      </c>
      <c r="EK40" s="30">
        <v>5.8930129999999998</v>
      </c>
      <c r="EL40" s="30">
        <v>5.7673069999999997</v>
      </c>
      <c r="EM40" s="30">
        <v>5.6479749999999997</v>
      </c>
      <c r="EP40" s="72" t="s">
        <v>458</v>
      </c>
      <c r="EQ40" s="29">
        <v>7.6109059999999999</v>
      </c>
      <c r="ER40" s="29">
        <v>7.4428039999999998</v>
      </c>
      <c r="ES40" s="29">
        <v>7.2538179999999999</v>
      </c>
      <c r="ET40" s="29">
        <v>7.0615959999999998</v>
      </c>
      <c r="EU40" s="29">
        <v>6.8482289999999999</v>
      </c>
      <c r="EV40" s="29">
        <v>6.6308199999999999</v>
      </c>
      <c r="EW40" s="29">
        <v>6.4156240000000002</v>
      </c>
      <c r="EX40" s="29">
        <v>6.2020650000000002</v>
      </c>
      <c r="EY40" s="29">
        <v>6.0024430000000004</v>
      </c>
      <c r="EZ40" s="29">
        <v>5.8203690000000003</v>
      </c>
      <c r="FA40" s="29">
        <v>5.6588430000000001</v>
      </c>
      <c r="FB40" s="29">
        <v>5.5117039999999999</v>
      </c>
      <c r="FC40" s="29">
        <v>5.3641050000000003</v>
      </c>
      <c r="FD40" s="29">
        <v>5.2189379999999996</v>
      </c>
      <c r="FE40" s="29">
        <v>5.0801210000000001</v>
      </c>
      <c r="FF40" s="29">
        <v>4.9462669999999997</v>
      </c>
      <c r="FG40" s="29">
        <v>4.8105250000000002</v>
      </c>
      <c r="FH40" s="29">
        <v>4.6693720000000001</v>
      </c>
      <c r="FI40" s="29">
        <v>4.5216310000000002</v>
      </c>
      <c r="FJ40" s="29">
        <v>4.3775500000000003</v>
      </c>
      <c r="FK40" s="29">
        <v>4.2362799999999998</v>
      </c>
    </row>
    <row r="41" spans="2:167">
      <c r="B41" s="72" t="s">
        <v>459</v>
      </c>
      <c r="C41" s="29">
        <v>18.835419999999999</v>
      </c>
      <c r="D41" s="29">
        <v>18.394767000000002</v>
      </c>
      <c r="E41" s="29">
        <v>17.945709999999998</v>
      </c>
      <c r="F41" s="29">
        <v>17.452750000000002</v>
      </c>
      <c r="G41" s="29">
        <v>16.961632999999999</v>
      </c>
      <c r="H41" s="29">
        <v>16.519956000000001</v>
      </c>
      <c r="I41" s="29">
        <v>16.100318000000001</v>
      </c>
      <c r="J41" s="29">
        <v>15.688369</v>
      </c>
      <c r="K41" s="29">
        <v>15.278672</v>
      </c>
      <c r="L41" s="29">
        <v>14.898504000000001</v>
      </c>
      <c r="M41" s="29">
        <v>14.526126</v>
      </c>
      <c r="N41" s="29">
        <v>14.164942999999999</v>
      </c>
      <c r="O41" s="29">
        <v>13.814686999999999</v>
      </c>
      <c r="P41" s="29">
        <v>13.468575</v>
      </c>
      <c r="Q41" s="29">
        <v>13.170372</v>
      </c>
      <c r="R41" s="29">
        <v>12.898688999999999</v>
      </c>
      <c r="S41" s="29">
        <v>12.621414</v>
      </c>
      <c r="T41" s="29">
        <v>12.362655999999999</v>
      </c>
      <c r="U41" s="29">
        <v>12.092877</v>
      </c>
      <c r="V41" s="29">
        <v>11.831731</v>
      </c>
      <c r="W41" s="29">
        <v>11.567793999999999</v>
      </c>
      <c r="Z41" s="16" t="s">
        <v>459</v>
      </c>
      <c r="AA41" s="30">
        <v>23.118998000000001</v>
      </c>
      <c r="AB41" s="30">
        <v>22.799775</v>
      </c>
      <c r="AC41" s="30">
        <v>22.415181</v>
      </c>
      <c r="AD41" s="30">
        <v>21.980772000000002</v>
      </c>
      <c r="AE41" s="30">
        <v>21.509322000000001</v>
      </c>
      <c r="AF41" s="30">
        <v>21.059457999999999</v>
      </c>
      <c r="AG41" s="30">
        <v>20.625643</v>
      </c>
      <c r="AH41" s="30">
        <v>20.207775000000002</v>
      </c>
      <c r="AI41" s="30">
        <v>19.812435000000001</v>
      </c>
      <c r="AJ41" s="30">
        <v>19.452451</v>
      </c>
      <c r="AK41" s="30">
        <v>19.095583000000001</v>
      </c>
      <c r="AL41" s="30">
        <v>18.757033</v>
      </c>
      <c r="AM41" s="30">
        <v>18.424225</v>
      </c>
      <c r="AN41" s="30">
        <v>18.124358000000001</v>
      </c>
      <c r="AO41" s="30">
        <v>17.834302999999998</v>
      </c>
      <c r="AP41" s="30">
        <v>17.578043000000001</v>
      </c>
      <c r="AQ41" s="30">
        <v>17.309179</v>
      </c>
      <c r="AR41" s="30">
        <v>17.035903999999999</v>
      </c>
      <c r="AS41" s="30">
        <v>16.759475999999999</v>
      </c>
      <c r="AT41" s="30">
        <v>16.483291000000001</v>
      </c>
      <c r="AU41" s="30">
        <v>16.203222</v>
      </c>
      <c r="AX41" s="16" t="s">
        <v>459</v>
      </c>
      <c r="AY41" s="30">
        <v>24.294906999999998</v>
      </c>
      <c r="AZ41" s="30">
        <v>23.853425000000001</v>
      </c>
      <c r="BA41" s="30">
        <v>23.363275000000002</v>
      </c>
      <c r="BB41" s="30">
        <v>22.915725999999999</v>
      </c>
      <c r="BC41" s="30">
        <v>22.450312</v>
      </c>
      <c r="BD41" s="30">
        <v>22.012879999999999</v>
      </c>
      <c r="BE41" s="30">
        <v>21.616779000000001</v>
      </c>
      <c r="BF41" s="30">
        <v>21.276655000000002</v>
      </c>
      <c r="BG41" s="30">
        <v>20.930838000000001</v>
      </c>
      <c r="BH41" s="30">
        <v>20.644074</v>
      </c>
      <c r="BI41" s="30">
        <v>20.338007000000001</v>
      </c>
      <c r="BJ41" s="30">
        <v>20.043638999999999</v>
      </c>
      <c r="BK41" s="30">
        <v>19.764617999999999</v>
      </c>
      <c r="BL41" s="30">
        <v>19.490359000000002</v>
      </c>
      <c r="BM41" s="30">
        <v>19.230219000000002</v>
      </c>
      <c r="BN41" s="30">
        <v>18.919060999999999</v>
      </c>
      <c r="BO41" s="30">
        <v>18.622330999999999</v>
      </c>
      <c r="BP41" s="30">
        <v>18.338531</v>
      </c>
      <c r="BQ41" s="30">
        <v>17.985137999999999</v>
      </c>
      <c r="BR41" s="30">
        <v>17.666222000000001</v>
      </c>
      <c r="BS41" s="30">
        <v>17.355916000000001</v>
      </c>
      <c r="BV41" s="16" t="s">
        <v>459</v>
      </c>
      <c r="BW41" s="30">
        <v>22.731428000000001</v>
      </c>
      <c r="BX41" s="30">
        <v>22.370360000000002</v>
      </c>
      <c r="BY41" s="30">
        <v>22.010940999999999</v>
      </c>
      <c r="BZ41" s="30">
        <v>21.637941999999999</v>
      </c>
      <c r="CA41" s="30">
        <v>21.225908</v>
      </c>
      <c r="CB41" s="30">
        <v>20.824162999999999</v>
      </c>
      <c r="CC41" s="30">
        <v>20.429703</v>
      </c>
      <c r="CD41" s="30">
        <v>20.024408999999999</v>
      </c>
      <c r="CE41" s="30">
        <v>19.601766000000001</v>
      </c>
      <c r="CF41" s="30">
        <v>19.198512999999998</v>
      </c>
      <c r="CG41" s="30">
        <v>18.828555999999999</v>
      </c>
      <c r="CH41" s="30">
        <v>18.437760999999998</v>
      </c>
      <c r="CI41" s="30">
        <v>18.076308999999998</v>
      </c>
      <c r="CJ41" s="30">
        <v>17.678887</v>
      </c>
      <c r="CK41" s="30">
        <v>17.322996</v>
      </c>
      <c r="CL41" s="30">
        <v>16.978525999999999</v>
      </c>
      <c r="CM41" s="30">
        <v>16.633431000000002</v>
      </c>
      <c r="CN41" s="30">
        <v>16.301866</v>
      </c>
      <c r="CO41" s="30">
        <v>15.954594</v>
      </c>
      <c r="CP41" s="30">
        <v>15.629208999999999</v>
      </c>
      <c r="CQ41" s="30">
        <v>15.30546</v>
      </c>
      <c r="CT41" s="16" t="s">
        <v>459</v>
      </c>
      <c r="CU41" s="30">
        <v>23.106774000000001</v>
      </c>
      <c r="CV41" s="30">
        <v>22.624721999999998</v>
      </c>
      <c r="CW41" s="30">
        <v>22.139261000000001</v>
      </c>
      <c r="CX41" s="30">
        <v>21.622563</v>
      </c>
      <c r="CY41" s="30">
        <v>21.132317</v>
      </c>
      <c r="CZ41" s="30">
        <v>20.634519000000001</v>
      </c>
      <c r="DA41" s="30">
        <v>20.169457000000001</v>
      </c>
      <c r="DB41" s="30">
        <v>19.641746999999999</v>
      </c>
      <c r="DC41" s="30">
        <v>19.057296000000001</v>
      </c>
      <c r="DD41" s="30">
        <v>18.544998</v>
      </c>
      <c r="DE41" s="30">
        <v>18.045963</v>
      </c>
      <c r="DF41" s="30">
        <v>17.515913000000001</v>
      </c>
      <c r="DG41" s="30">
        <v>16.959385999999999</v>
      </c>
      <c r="DH41" s="30">
        <v>16.402456000000001</v>
      </c>
      <c r="DI41" s="30">
        <v>15.839437999999999</v>
      </c>
      <c r="DJ41" s="30">
        <v>15.360658000000001</v>
      </c>
      <c r="DK41" s="30">
        <v>14.925914000000001</v>
      </c>
      <c r="DL41" s="30">
        <v>14.528069</v>
      </c>
      <c r="DM41" s="30">
        <v>14.166249000000001</v>
      </c>
      <c r="DN41" s="30">
        <v>13.850318</v>
      </c>
      <c r="DO41" s="30">
        <v>13.559576</v>
      </c>
      <c r="DR41" s="16" t="s">
        <v>459</v>
      </c>
      <c r="DS41" s="30">
        <v>28.005880999999999</v>
      </c>
      <c r="DT41" s="30">
        <v>27.264683000000002</v>
      </c>
      <c r="DU41" s="30">
        <v>26.468071999999999</v>
      </c>
      <c r="DV41" s="30">
        <v>25.638756999999998</v>
      </c>
      <c r="DW41" s="30">
        <v>24.863721999999999</v>
      </c>
      <c r="DX41" s="30">
        <v>24.101993</v>
      </c>
      <c r="DY41" s="30">
        <v>23.349274000000001</v>
      </c>
      <c r="DZ41" s="30">
        <v>22.594650000000001</v>
      </c>
      <c r="EA41" s="30">
        <v>21.918882</v>
      </c>
      <c r="EB41" s="30">
        <v>21.439961</v>
      </c>
      <c r="EC41" s="30">
        <v>20.954485999999999</v>
      </c>
      <c r="ED41" s="30">
        <v>20.561834000000001</v>
      </c>
      <c r="EE41" s="30">
        <v>20.154712</v>
      </c>
      <c r="EF41" s="30">
        <v>19.678625</v>
      </c>
      <c r="EG41" s="30">
        <v>19.19398</v>
      </c>
      <c r="EH41" s="30">
        <v>18.673549000000001</v>
      </c>
      <c r="EI41" s="30">
        <v>18.237891000000001</v>
      </c>
      <c r="EJ41" s="30">
        <v>17.899822</v>
      </c>
      <c r="EK41" s="30">
        <v>17.588539000000001</v>
      </c>
      <c r="EL41" s="30">
        <v>17.270022999999998</v>
      </c>
      <c r="EM41" s="30">
        <v>16.968266</v>
      </c>
      <c r="EP41" s="72" t="s">
        <v>459</v>
      </c>
      <c r="EQ41" s="29">
        <v>22.958273999999999</v>
      </c>
      <c r="ER41" s="29">
        <v>22.544046999999999</v>
      </c>
      <c r="ES41" s="29">
        <v>22.063506</v>
      </c>
      <c r="ET41" s="29">
        <v>21.568601000000001</v>
      </c>
      <c r="EU41" s="29">
        <v>21.001591999999999</v>
      </c>
      <c r="EV41" s="29">
        <v>20.417259999999999</v>
      </c>
      <c r="EW41" s="29">
        <v>19.837965000000001</v>
      </c>
      <c r="EX41" s="29">
        <v>19.256298999999999</v>
      </c>
      <c r="EY41" s="29">
        <v>18.715170000000001</v>
      </c>
      <c r="EZ41" s="29">
        <v>18.222232000000002</v>
      </c>
      <c r="FA41" s="29">
        <v>17.791916000000001</v>
      </c>
      <c r="FB41" s="29">
        <v>17.402498000000001</v>
      </c>
      <c r="FC41" s="29">
        <v>17.008839999999999</v>
      </c>
      <c r="FD41" s="29">
        <v>16.618665</v>
      </c>
      <c r="FE41" s="29">
        <v>16.245902000000001</v>
      </c>
      <c r="FF41" s="29">
        <v>15.886357</v>
      </c>
      <c r="FG41" s="29">
        <v>15.517711</v>
      </c>
      <c r="FH41" s="29">
        <v>15.127457</v>
      </c>
      <c r="FI41" s="29">
        <v>14.712031</v>
      </c>
      <c r="FJ41" s="29">
        <v>14.304107</v>
      </c>
      <c r="FK41" s="29">
        <v>13.901510999999999</v>
      </c>
    </row>
    <row r="42" spans="2:167">
      <c r="B42" s="72" t="s">
        <v>460</v>
      </c>
      <c r="C42" s="29">
        <v>12.744929000000001</v>
      </c>
      <c r="D42" s="29">
        <v>12.478367</v>
      </c>
      <c r="E42" s="29">
        <v>12.20401</v>
      </c>
      <c r="F42" s="29">
        <v>11.898073</v>
      </c>
      <c r="G42" s="29">
        <v>11.591504</v>
      </c>
      <c r="H42" s="29">
        <v>11.317242999999999</v>
      </c>
      <c r="I42" s="29">
        <v>11.056689</v>
      </c>
      <c r="J42" s="29">
        <v>10.799974000000001</v>
      </c>
      <c r="K42" s="29">
        <v>10.543722000000001</v>
      </c>
      <c r="L42" s="29">
        <v>10.306393999999999</v>
      </c>
      <c r="M42" s="29">
        <v>10.073138</v>
      </c>
      <c r="N42" s="29">
        <v>9.8463960000000004</v>
      </c>
      <c r="O42" s="29">
        <v>9.6260589999999997</v>
      </c>
      <c r="P42" s="29">
        <v>9.4075140000000008</v>
      </c>
      <c r="Q42" s="29">
        <v>9.2212960000000006</v>
      </c>
      <c r="R42" s="29">
        <v>9.0526269999999993</v>
      </c>
      <c r="S42" s="29">
        <v>8.8791709999999995</v>
      </c>
      <c r="T42" s="29">
        <v>8.7178599999999999</v>
      </c>
      <c r="U42" s="29">
        <v>8.5479330000000004</v>
      </c>
      <c r="V42" s="29">
        <v>8.3829630000000002</v>
      </c>
      <c r="W42" s="29">
        <v>8.2152010000000004</v>
      </c>
      <c r="Z42" s="16" t="s">
        <v>460</v>
      </c>
      <c r="AA42" s="30">
        <v>11.408417</v>
      </c>
      <c r="AB42" s="30">
        <v>11.264652999999999</v>
      </c>
      <c r="AC42" s="30">
        <v>11.088113999999999</v>
      </c>
      <c r="AD42" s="30">
        <v>10.886435000000001</v>
      </c>
      <c r="AE42" s="30">
        <v>10.665816</v>
      </c>
      <c r="AF42" s="30">
        <v>10.456004999999999</v>
      </c>
      <c r="AG42" s="30">
        <v>10.253666000000001</v>
      </c>
      <c r="AH42" s="30">
        <v>10.058565</v>
      </c>
      <c r="AI42" s="30">
        <v>9.8740629999999996</v>
      </c>
      <c r="AJ42" s="30">
        <v>9.7069019999999995</v>
      </c>
      <c r="AK42" s="30">
        <v>9.5404440000000008</v>
      </c>
      <c r="AL42" s="30">
        <v>9.3827560000000005</v>
      </c>
      <c r="AM42" s="30">
        <v>9.2275310000000008</v>
      </c>
      <c r="AN42" s="30">
        <v>9.0884020000000003</v>
      </c>
      <c r="AO42" s="30">
        <v>8.9538539999999998</v>
      </c>
      <c r="AP42" s="30">
        <v>8.835979</v>
      </c>
      <c r="AQ42" s="30">
        <v>8.7114910000000005</v>
      </c>
      <c r="AR42" s="30">
        <v>8.5845190000000002</v>
      </c>
      <c r="AS42" s="30">
        <v>8.4555969999999991</v>
      </c>
      <c r="AT42" s="30">
        <v>8.3265849999999997</v>
      </c>
      <c r="AU42" s="30">
        <v>8.1952079999999992</v>
      </c>
      <c r="AX42" s="16" t="s">
        <v>460</v>
      </c>
      <c r="AY42" s="30">
        <v>11.817030000000001</v>
      </c>
      <c r="AZ42" s="30">
        <v>11.610620000000001</v>
      </c>
      <c r="BA42" s="30">
        <v>11.380086</v>
      </c>
      <c r="BB42" s="30">
        <v>11.169931</v>
      </c>
      <c r="BC42" s="30">
        <v>10.950549000000001</v>
      </c>
      <c r="BD42" s="30">
        <v>10.744354</v>
      </c>
      <c r="BE42" s="30">
        <v>10.558373</v>
      </c>
      <c r="BF42" s="30">
        <v>10.399475000000001</v>
      </c>
      <c r="BG42" s="30">
        <v>10.237575</v>
      </c>
      <c r="BH42" s="30">
        <v>10.104322</v>
      </c>
      <c r="BI42" s="30">
        <v>9.9614419999999999</v>
      </c>
      <c r="BJ42" s="30">
        <v>9.8240859999999994</v>
      </c>
      <c r="BK42" s="30">
        <v>9.6940639999999991</v>
      </c>
      <c r="BL42" s="30">
        <v>9.5662050000000001</v>
      </c>
      <c r="BM42" s="30">
        <v>9.4450880000000002</v>
      </c>
      <c r="BN42" s="30">
        <v>9.2987690000000001</v>
      </c>
      <c r="BO42" s="30">
        <v>9.1592280000000006</v>
      </c>
      <c r="BP42" s="30">
        <v>9.0259560000000008</v>
      </c>
      <c r="BQ42" s="30">
        <v>8.8579609999999995</v>
      </c>
      <c r="BR42" s="30">
        <v>8.7066680000000005</v>
      </c>
      <c r="BS42" s="30">
        <v>8.5595130000000008</v>
      </c>
      <c r="BV42" s="16" t="s">
        <v>460</v>
      </c>
      <c r="BW42" s="30">
        <v>14.001582000000001</v>
      </c>
      <c r="BX42" s="30">
        <v>13.805391</v>
      </c>
      <c r="BY42" s="30">
        <v>13.609538000000001</v>
      </c>
      <c r="BZ42" s="30">
        <v>13.404450000000001</v>
      </c>
      <c r="CA42" s="30">
        <v>13.174122000000001</v>
      </c>
      <c r="CB42" s="30">
        <v>12.949401</v>
      </c>
      <c r="CC42" s="30">
        <v>12.728612</v>
      </c>
      <c r="CD42" s="30">
        <v>12.499647</v>
      </c>
      <c r="CE42" s="30">
        <v>12.259501999999999</v>
      </c>
      <c r="CF42" s="30">
        <v>12.029407000000001</v>
      </c>
      <c r="CG42" s="30">
        <v>11.820617</v>
      </c>
      <c r="CH42" s="30">
        <v>11.597961</v>
      </c>
      <c r="CI42" s="30">
        <v>11.392849999999999</v>
      </c>
      <c r="CJ42" s="30">
        <v>11.164256</v>
      </c>
      <c r="CK42" s="30">
        <v>10.961038</v>
      </c>
      <c r="CL42" s="30">
        <v>10.764174000000001</v>
      </c>
      <c r="CM42" s="30">
        <v>10.566234</v>
      </c>
      <c r="CN42" s="30">
        <v>10.376108</v>
      </c>
      <c r="CO42" s="30">
        <v>10.175174999999999</v>
      </c>
      <c r="CP42" s="30">
        <v>9.987444</v>
      </c>
      <c r="CQ42" s="30">
        <v>9.8000179999999997</v>
      </c>
      <c r="CT42" s="16" t="s">
        <v>460</v>
      </c>
      <c r="CU42" s="30">
        <v>17.600874999999998</v>
      </c>
      <c r="CV42" s="30">
        <v>17.288824000000002</v>
      </c>
      <c r="CW42" s="30">
        <v>16.971864</v>
      </c>
      <c r="CX42" s="30">
        <v>16.628768999999998</v>
      </c>
      <c r="CY42" s="30">
        <v>16.304069999999999</v>
      </c>
      <c r="CZ42" s="30">
        <v>15.971462000000001</v>
      </c>
      <c r="DA42" s="30">
        <v>15.662231999999999</v>
      </c>
      <c r="DB42" s="30">
        <v>15.302082</v>
      </c>
      <c r="DC42" s="30">
        <v>14.895085999999999</v>
      </c>
      <c r="DD42" s="30">
        <v>14.541924</v>
      </c>
      <c r="DE42" s="30">
        <v>14.196961999999999</v>
      </c>
      <c r="DF42" s="30">
        <v>13.825352000000001</v>
      </c>
      <c r="DG42" s="30">
        <v>13.430386</v>
      </c>
      <c r="DH42" s="30">
        <v>13.032574</v>
      </c>
      <c r="DI42" s="30">
        <v>12.627048</v>
      </c>
      <c r="DJ42" s="30">
        <v>12.286053000000001</v>
      </c>
      <c r="DK42" s="30">
        <v>11.978096000000001</v>
      </c>
      <c r="DL42" s="30">
        <v>11.697739</v>
      </c>
      <c r="DM42" s="30">
        <v>11.444478999999999</v>
      </c>
      <c r="DN42" s="30">
        <v>11.226661999999999</v>
      </c>
      <c r="DO42" s="30">
        <v>11.027647999999999</v>
      </c>
      <c r="DR42" s="16" t="s">
        <v>460</v>
      </c>
      <c r="DS42" s="30">
        <v>23.733031</v>
      </c>
      <c r="DT42" s="30">
        <v>23.121646999999999</v>
      </c>
      <c r="DU42" s="30">
        <v>22.462371000000001</v>
      </c>
      <c r="DV42" s="30">
        <v>21.774433999999999</v>
      </c>
      <c r="DW42" s="30">
        <v>21.131668999999999</v>
      </c>
      <c r="DX42" s="30">
        <v>20.499295</v>
      </c>
      <c r="DY42" s="30">
        <v>19.873725</v>
      </c>
      <c r="DZ42" s="30">
        <v>19.245598000000001</v>
      </c>
      <c r="EA42" s="30">
        <v>18.683685000000001</v>
      </c>
      <c r="EB42" s="30">
        <v>18.288788</v>
      </c>
      <c r="EC42" s="30">
        <v>17.887799999999999</v>
      </c>
      <c r="ED42" s="30">
        <v>17.565543999999999</v>
      </c>
      <c r="EE42" s="30">
        <v>17.230478999999999</v>
      </c>
      <c r="EF42" s="30">
        <v>16.835916999999998</v>
      </c>
      <c r="EG42" s="30">
        <v>16.433477</v>
      </c>
      <c r="EH42" s="30">
        <v>15.999682999999999</v>
      </c>
      <c r="EI42" s="30">
        <v>15.637935000000001</v>
      </c>
      <c r="EJ42" s="30">
        <v>15.359461</v>
      </c>
      <c r="EK42" s="30">
        <v>15.103524999999999</v>
      </c>
      <c r="EL42" s="30">
        <v>14.840949</v>
      </c>
      <c r="EM42" s="30">
        <v>14.592368</v>
      </c>
      <c r="EP42" s="72" t="s">
        <v>460</v>
      </c>
      <c r="EQ42" s="29">
        <v>17.873318999999999</v>
      </c>
      <c r="ER42" s="29">
        <v>17.588134</v>
      </c>
      <c r="ES42" s="29">
        <v>17.250537000000001</v>
      </c>
      <c r="ET42" s="29">
        <v>16.900385</v>
      </c>
      <c r="EU42" s="29">
        <v>16.491624999999999</v>
      </c>
      <c r="EV42" s="29">
        <v>16.067094999999998</v>
      </c>
      <c r="EW42" s="29">
        <v>15.64526</v>
      </c>
      <c r="EX42" s="29">
        <v>15.218875000000001</v>
      </c>
      <c r="EY42" s="29">
        <v>14.823529000000001</v>
      </c>
      <c r="EZ42" s="29">
        <v>14.464286</v>
      </c>
      <c r="FA42" s="29">
        <v>14.153798999999999</v>
      </c>
      <c r="FB42" s="29">
        <v>13.873932</v>
      </c>
      <c r="FC42" s="29">
        <v>13.590057</v>
      </c>
      <c r="FD42" s="29">
        <v>13.307301000000001</v>
      </c>
      <c r="FE42" s="29">
        <v>13.037603000000001</v>
      </c>
      <c r="FF42" s="29">
        <v>12.777772000000001</v>
      </c>
      <c r="FG42" s="29">
        <v>12.509558999999999</v>
      </c>
      <c r="FH42" s="29">
        <v>12.222168999999999</v>
      </c>
      <c r="FI42" s="29">
        <v>11.912931</v>
      </c>
      <c r="FJ42" s="29">
        <v>11.607888000000001</v>
      </c>
      <c r="FK42" s="29">
        <v>11.305794000000001</v>
      </c>
    </row>
    <row r="43" spans="2:167">
      <c r="B43" s="72" t="s">
        <v>461</v>
      </c>
      <c r="C43" s="29">
        <v>29.639907999999998</v>
      </c>
      <c r="D43" s="29">
        <v>29.150825999999999</v>
      </c>
      <c r="E43" s="29">
        <v>28.638137</v>
      </c>
      <c r="F43" s="29">
        <v>28.045852</v>
      </c>
      <c r="G43" s="29">
        <v>27.446145000000001</v>
      </c>
      <c r="H43" s="29">
        <v>26.917370999999999</v>
      </c>
      <c r="I43" s="29">
        <v>26.416</v>
      </c>
      <c r="J43" s="29">
        <v>25.919060999999999</v>
      </c>
      <c r="K43" s="29">
        <v>25.418576999999999</v>
      </c>
      <c r="L43" s="29">
        <v>24.958887000000001</v>
      </c>
      <c r="M43" s="29">
        <v>24.504465</v>
      </c>
      <c r="N43" s="29">
        <v>24.061299000000002</v>
      </c>
      <c r="O43" s="29">
        <v>23.629424</v>
      </c>
      <c r="P43" s="29">
        <v>23.197308</v>
      </c>
      <c r="Q43" s="29">
        <v>22.841055999999998</v>
      </c>
      <c r="R43" s="29">
        <v>22.524736000000001</v>
      </c>
      <c r="S43" s="29">
        <v>22.193325000000002</v>
      </c>
      <c r="T43" s="29">
        <v>21.888838</v>
      </c>
      <c r="U43" s="29">
        <v>21.558966000000002</v>
      </c>
      <c r="V43" s="29">
        <v>21.237914</v>
      </c>
      <c r="W43" s="29">
        <v>20.906486999999998</v>
      </c>
      <c r="Z43" s="16" t="s">
        <v>461</v>
      </c>
      <c r="AA43" s="30">
        <v>26.387822</v>
      </c>
      <c r="AB43" s="30">
        <v>26.104733</v>
      </c>
      <c r="AC43" s="30">
        <v>25.743805999999999</v>
      </c>
      <c r="AD43" s="30">
        <v>25.322707999999999</v>
      </c>
      <c r="AE43" s="30">
        <v>24.855646</v>
      </c>
      <c r="AF43" s="30">
        <v>24.410843</v>
      </c>
      <c r="AG43" s="30">
        <v>23.981701999999999</v>
      </c>
      <c r="AH43" s="30">
        <v>23.568114000000001</v>
      </c>
      <c r="AI43" s="30">
        <v>23.178238</v>
      </c>
      <c r="AJ43" s="30">
        <v>22.827528999999998</v>
      </c>
      <c r="AK43" s="30">
        <v>22.477737000000001</v>
      </c>
      <c r="AL43" s="30">
        <v>22.147333</v>
      </c>
      <c r="AM43" s="30">
        <v>21.821511999999998</v>
      </c>
      <c r="AN43" s="30">
        <v>21.532551999999999</v>
      </c>
      <c r="AO43" s="30">
        <v>21.253333999999999</v>
      </c>
      <c r="AP43" s="30">
        <v>21.012732</v>
      </c>
      <c r="AQ43" s="30">
        <v>20.755437000000001</v>
      </c>
      <c r="AR43" s="30">
        <v>20.491282000000002</v>
      </c>
      <c r="AS43" s="30">
        <v>20.221385000000001</v>
      </c>
      <c r="AT43" s="30">
        <v>19.950415</v>
      </c>
      <c r="AU43" s="30">
        <v>19.672563</v>
      </c>
      <c r="AX43" s="16" t="s">
        <v>461</v>
      </c>
      <c r="AY43" s="30">
        <v>27.138417</v>
      </c>
      <c r="AZ43" s="30">
        <v>26.692889999999998</v>
      </c>
      <c r="BA43" s="30">
        <v>26.190604</v>
      </c>
      <c r="BB43" s="30">
        <v>25.734075000000001</v>
      </c>
      <c r="BC43" s="30">
        <v>25.255096999999999</v>
      </c>
      <c r="BD43" s="30">
        <v>24.805378000000001</v>
      </c>
      <c r="BE43" s="30">
        <v>24.401641999999999</v>
      </c>
      <c r="BF43" s="30">
        <v>24.059678000000002</v>
      </c>
      <c r="BG43" s="30">
        <v>23.710014999999999</v>
      </c>
      <c r="BH43" s="30">
        <v>23.425953</v>
      </c>
      <c r="BI43" s="30">
        <v>23.118974000000001</v>
      </c>
      <c r="BJ43" s="30">
        <v>22.824152999999999</v>
      </c>
      <c r="BK43" s="30">
        <v>22.545743999999999</v>
      </c>
      <c r="BL43" s="30">
        <v>22.271867</v>
      </c>
      <c r="BM43" s="30">
        <v>22.013088</v>
      </c>
      <c r="BN43" s="30">
        <v>21.695049999999998</v>
      </c>
      <c r="BO43" s="30">
        <v>21.391504000000001</v>
      </c>
      <c r="BP43" s="30">
        <v>21.102698</v>
      </c>
      <c r="BQ43" s="30">
        <v>20.730048</v>
      </c>
      <c r="BR43" s="30">
        <v>20.395154999999999</v>
      </c>
      <c r="BS43" s="30">
        <v>20.070049999999998</v>
      </c>
      <c r="BV43" s="16" t="s">
        <v>461</v>
      </c>
      <c r="BW43" s="30">
        <v>25.929653999999999</v>
      </c>
      <c r="BX43" s="30">
        <v>25.639310999999999</v>
      </c>
      <c r="BY43" s="30">
        <v>25.348094</v>
      </c>
      <c r="BZ43" s="30">
        <v>25.037732999999999</v>
      </c>
      <c r="CA43" s="30">
        <v>24.677809</v>
      </c>
      <c r="CB43" s="30">
        <v>24.326415000000001</v>
      </c>
      <c r="CC43" s="30">
        <v>23.980988</v>
      </c>
      <c r="CD43" s="30">
        <v>23.616827000000001</v>
      </c>
      <c r="CE43" s="30">
        <v>23.230364999999999</v>
      </c>
      <c r="CF43" s="30">
        <v>22.858523999999999</v>
      </c>
      <c r="CG43" s="30">
        <v>22.527452</v>
      </c>
      <c r="CH43" s="30">
        <v>22.168001</v>
      </c>
      <c r="CI43" s="30">
        <v>21.839912999999999</v>
      </c>
      <c r="CJ43" s="30">
        <v>21.464729999999999</v>
      </c>
      <c r="CK43" s="30">
        <v>21.136248999999999</v>
      </c>
      <c r="CL43" s="30">
        <v>20.818276999999998</v>
      </c>
      <c r="CM43" s="30">
        <v>20.496096999999999</v>
      </c>
      <c r="CN43" s="30">
        <v>20.187163000000002</v>
      </c>
      <c r="CO43" s="30">
        <v>19.855170000000001</v>
      </c>
      <c r="CP43" s="30">
        <v>19.547069</v>
      </c>
      <c r="CQ43" s="30">
        <v>19.2376</v>
      </c>
      <c r="CT43" s="16" t="s">
        <v>461</v>
      </c>
      <c r="CU43" s="30">
        <v>22.417624</v>
      </c>
      <c r="CV43" s="30">
        <v>22.125495000000001</v>
      </c>
      <c r="CW43" s="30">
        <v>21.823893999999999</v>
      </c>
      <c r="CX43" s="30">
        <v>21.485823</v>
      </c>
      <c r="CY43" s="30">
        <v>21.168230999999999</v>
      </c>
      <c r="CZ43" s="30">
        <v>20.836950999999999</v>
      </c>
      <c r="DA43" s="30">
        <v>20.532909</v>
      </c>
      <c r="DB43" s="30">
        <v>20.158913999999999</v>
      </c>
      <c r="DC43" s="30">
        <v>19.719404000000001</v>
      </c>
      <c r="DD43" s="30">
        <v>19.346015999999999</v>
      </c>
      <c r="DE43" s="30">
        <v>18.980152</v>
      </c>
      <c r="DF43" s="30">
        <v>18.574705000000002</v>
      </c>
      <c r="DG43" s="30">
        <v>18.133323000000001</v>
      </c>
      <c r="DH43" s="30">
        <v>17.683707999999999</v>
      </c>
      <c r="DI43" s="30">
        <v>17.218879999999999</v>
      </c>
      <c r="DJ43" s="30">
        <v>16.837409000000001</v>
      </c>
      <c r="DK43" s="30">
        <v>16.497436</v>
      </c>
      <c r="DL43" s="30">
        <v>16.192039999999999</v>
      </c>
      <c r="DM43" s="30">
        <v>15.920845999999999</v>
      </c>
      <c r="DN43" s="30">
        <v>15.696258</v>
      </c>
      <c r="DO43" s="30">
        <v>15.495497</v>
      </c>
      <c r="DR43" s="16" t="s">
        <v>461</v>
      </c>
      <c r="DS43" s="30">
        <v>19.901755000000001</v>
      </c>
      <c r="DT43" s="30">
        <v>19.410098000000001</v>
      </c>
      <c r="DU43" s="30">
        <v>18.877161000000001</v>
      </c>
      <c r="DV43" s="30">
        <v>18.319015</v>
      </c>
      <c r="DW43" s="30">
        <v>17.797685999999999</v>
      </c>
      <c r="DX43" s="30">
        <v>17.283950999999998</v>
      </c>
      <c r="DY43" s="30">
        <v>16.774892999999999</v>
      </c>
      <c r="DZ43" s="30">
        <v>16.262509000000001</v>
      </c>
      <c r="EA43" s="30">
        <v>15.804947</v>
      </c>
      <c r="EB43" s="30">
        <v>15.487778</v>
      </c>
      <c r="EC43" s="30">
        <v>15.164773</v>
      </c>
      <c r="ED43" s="30">
        <v>14.907907</v>
      </c>
      <c r="EE43" s="30">
        <v>14.639606000000001</v>
      </c>
      <c r="EF43" s="30">
        <v>14.320084</v>
      </c>
      <c r="EG43" s="30">
        <v>13.993212</v>
      </c>
      <c r="EH43" s="30">
        <v>13.638825000000001</v>
      </c>
      <c r="EI43" s="30">
        <v>13.345107</v>
      </c>
      <c r="EJ43" s="30">
        <v>13.121931</v>
      </c>
      <c r="EK43" s="30">
        <v>12.917503999999999</v>
      </c>
      <c r="EL43" s="30">
        <v>12.706927</v>
      </c>
      <c r="EM43" s="30">
        <v>12.507839000000001</v>
      </c>
      <c r="EP43" s="72" t="s">
        <v>461</v>
      </c>
      <c r="EQ43" s="29">
        <v>31.9223</v>
      </c>
      <c r="ER43" s="29">
        <v>31.513224000000001</v>
      </c>
      <c r="ES43" s="29">
        <v>31.007752</v>
      </c>
      <c r="ET43" s="29">
        <v>30.475971000000001</v>
      </c>
      <c r="EU43" s="29">
        <v>29.832370999999998</v>
      </c>
      <c r="EV43" s="29">
        <v>29.155843000000001</v>
      </c>
      <c r="EW43" s="29">
        <v>28.482358999999999</v>
      </c>
      <c r="EX43" s="29">
        <v>27.794363000000001</v>
      </c>
      <c r="EY43" s="29">
        <v>27.16011</v>
      </c>
      <c r="EZ43" s="29">
        <v>26.585913999999999</v>
      </c>
      <c r="FA43" s="29">
        <v>26.100276000000001</v>
      </c>
      <c r="FB43" s="29">
        <v>25.667815999999998</v>
      </c>
      <c r="FC43" s="29">
        <v>25.225293000000001</v>
      </c>
      <c r="FD43" s="29">
        <v>24.780992000000001</v>
      </c>
      <c r="FE43" s="29">
        <v>24.358750000000001</v>
      </c>
      <c r="FF43" s="29">
        <v>23.952767999999999</v>
      </c>
      <c r="FG43" s="29">
        <v>23.528493999999998</v>
      </c>
      <c r="FH43" s="29">
        <v>23.064308</v>
      </c>
      <c r="FI43" s="29">
        <v>22.555306999999999</v>
      </c>
      <c r="FJ43" s="29">
        <v>22.049954</v>
      </c>
      <c r="FK43" s="29">
        <v>21.546541000000001</v>
      </c>
    </row>
    <row r="44" spans="2:167">
      <c r="B44" s="16" t="s">
        <v>462</v>
      </c>
      <c r="C44" s="29">
        <v>10.012687</v>
      </c>
      <c r="D44" s="29">
        <v>9.8936240000000009</v>
      </c>
      <c r="E44" s="29">
        <v>9.7648530000000004</v>
      </c>
      <c r="F44" s="29">
        <v>9.6073930000000001</v>
      </c>
      <c r="G44" s="29">
        <v>9.4456089999999993</v>
      </c>
      <c r="H44" s="29">
        <v>9.3066630000000004</v>
      </c>
      <c r="I44" s="29">
        <v>9.1757899999999992</v>
      </c>
      <c r="J44" s="29">
        <v>9.0452069999999996</v>
      </c>
      <c r="K44" s="29">
        <v>8.9120849999999994</v>
      </c>
      <c r="L44" s="29">
        <v>8.7918830000000003</v>
      </c>
      <c r="M44" s="29">
        <v>8.6724219999999992</v>
      </c>
      <c r="N44" s="29">
        <v>8.5556730000000005</v>
      </c>
      <c r="O44" s="29">
        <v>8.4417220000000004</v>
      </c>
      <c r="P44" s="29">
        <v>8.3264359999999993</v>
      </c>
      <c r="Q44" s="29">
        <v>8.2373100000000008</v>
      </c>
      <c r="R44" s="29">
        <v>8.1616210000000002</v>
      </c>
      <c r="S44" s="29">
        <v>8.0796779999999995</v>
      </c>
      <c r="T44" s="29">
        <v>8.0066640000000007</v>
      </c>
      <c r="U44" s="29">
        <v>7.9233960000000003</v>
      </c>
      <c r="V44" s="29">
        <v>7.8421789999999998</v>
      </c>
      <c r="W44" s="29">
        <v>7.7563510000000004</v>
      </c>
      <c r="Z44" s="16" t="s">
        <v>462</v>
      </c>
      <c r="AA44" s="30">
        <v>7.5852190000000004</v>
      </c>
      <c r="AB44" s="30">
        <v>7.5177839999999998</v>
      </c>
      <c r="AC44" s="30">
        <v>7.427543</v>
      </c>
      <c r="AD44" s="30">
        <v>7.319534</v>
      </c>
      <c r="AE44" s="30">
        <v>7.1977729999999998</v>
      </c>
      <c r="AF44" s="30">
        <v>7.081766</v>
      </c>
      <c r="AG44" s="30">
        <v>6.9698589999999996</v>
      </c>
      <c r="AH44" s="30">
        <v>6.862101</v>
      </c>
      <c r="AI44" s="30">
        <v>6.7609469999999998</v>
      </c>
      <c r="AJ44" s="30">
        <v>6.6708369999999997</v>
      </c>
      <c r="AK44" s="30">
        <v>6.5807729999999998</v>
      </c>
      <c r="AL44" s="30">
        <v>6.4960599999999999</v>
      </c>
      <c r="AM44" s="30">
        <v>6.4123710000000003</v>
      </c>
      <c r="AN44" s="30">
        <v>6.3392010000000001</v>
      </c>
      <c r="AO44" s="30">
        <v>6.2686169999999999</v>
      </c>
      <c r="AP44" s="30">
        <v>6.2091839999999996</v>
      </c>
      <c r="AQ44" s="30">
        <v>6.1445790000000002</v>
      </c>
      <c r="AR44" s="30">
        <v>6.0777130000000001</v>
      </c>
      <c r="AS44" s="30">
        <v>6.0088600000000003</v>
      </c>
      <c r="AT44" s="30">
        <v>5.9394830000000001</v>
      </c>
      <c r="AU44" s="30">
        <v>5.8677339999999996</v>
      </c>
      <c r="AX44" s="16" t="s">
        <v>462</v>
      </c>
      <c r="AY44" s="30">
        <v>7.3111649999999999</v>
      </c>
      <c r="AZ44" s="30">
        <v>7.1987240000000003</v>
      </c>
      <c r="BA44" s="30">
        <v>7.0706749999999996</v>
      </c>
      <c r="BB44" s="30">
        <v>6.9547059999999998</v>
      </c>
      <c r="BC44" s="30">
        <v>6.8323559999999999</v>
      </c>
      <c r="BD44" s="30">
        <v>6.7176169999999997</v>
      </c>
      <c r="BE44" s="30">
        <v>6.6151999999999997</v>
      </c>
      <c r="BF44" s="30">
        <v>6.529325</v>
      </c>
      <c r="BG44" s="30">
        <v>6.4411759999999996</v>
      </c>
      <c r="BH44" s="30">
        <v>6.3706630000000004</v>
      </c>
      <c r="BI44" s="30">
        <v>6.2937709999999996</v>
      </c>
      <c r="BJ44" s="30">
        <v>6.2200249999999997</v>
      </c>
      <c r="BK44" s="30">
        <v>6.1505960000000002</v>
      </c>
      <c r="BL44" s="30">
        <v>6.0822789999999998</v>
      </c>
      <c r="BM44" s="30">
        <v>6.0179349999999996</v>
      </c>
      <c r="BN44" s="30">
        <v>5.9372619999999996</v>
      </c>
      <c r="BO44" s="30">
        <v>5.8602290000000004</v>
      </c>
      <c r="BP44" s="30">
        <v>5.7872479999999999</v>
      </c>
      <c r="BQ44" s="30">
        <v>5.6906319999999999</v>
      </c>
      <c r="BR44" s="30">
        <v>5.6040530000000004</v>
      </c>
      <c r="BS44" s="30">
        <v>5.5201659999999997</v>
      </c>
      <c r="BV44" s="16" t="s">
        <v>462</v>
      </c>
      <c r="BW44" s="30">
        <v>8.4658110000000004</v>
      </c>
      <c r="BX44" s="30">
        <v>8.3948859999999996</v>
      </c>
      <c r="BY44" s="30">
        <v>8.3233219999999992</v>
      </c>
      <c r="BZ44" s="30">
        <v>8.2449600000000007</v>
      </c>
      <c r="CA44" s="30">
        <v>8.1496270000000006</v>
      </c>
      <c r="CB44" s="30">
        <v>8.0566089999999999</v>
      </c>
      <c r="CC44" s="30">
        <v>7.965192</v>
      </c>
      <c r="CD44" s="30">
        <v>7.8666080000000003</v>
      </c>
      <c r="CE44" s="30">
        <v>7.7603369999999998</v>
      </c>
      <c r="CF44" s="30">
        <v>7.6575860000000002</v>
      </c>
      <c r="CG44" s="30">
        <v>7.5687389999999999</v>
      </c>
      <c r="CH44" s="30">
        <v>7.4698339999999996</v>
      </c>
      <c r="CI44" s="30">
        <v>7.3808769999999999</v>
      </c>
      <c r="CJ44" s="30">
        <v>7.2754380000000003</v>
      </c>
      <c r="CK44" s="30">
        <v>7.1852410000000004</v>
      </c>
      <c r="CL44" s="30">
        <v>7.0980790000000002</v>
      </c>
      <c r="CM44" s="30">
        <v>7.0089490000000003</v>
      </c>
      <c r="CN44" s="30">
        <v>6.923813</v>
      </c>
      <c r="CO44" s="30">
        <v>6.8301829999999999</v>
      </c>
      <c r="CP44" s="30">
        <v>6.7442469999999997</v>
      </c>
      <c r="CQ44" s="30">
        <v>6.6572889999999996</v>
      </c>
      <c r="CT44" s="16" t="s">
        <v>462</v>
      </c>
      <c r="CU44" s="30">
        <v>7.8916430000000002</v>
      </c>
      <c r="CV44" s="30">
        <v>7.8259689999999997</v>
      </c>
      <c r="CW44" s="30">
        <v>7.756202</v>
      </c>
      <c r="CX44" s="30">
        <v>7.6727809999999996</v>
      </c>
      <c r="CY44" s="30">
        <v>7.5959190000000003</v>
      </c>
      <c r="CZ44" s="30">
        <v>7.5132310000000002</v>
      </c>
      <c r="DA44" s="30">
        <v>7.439565</v>
      </c>
      <c r="DB44" s="30">
        <v>7.339709</v>
      </c>
      <c r="DC44" s="30">
        <v>7.2150040000000004</v>
      </c>
      <c r="DD44" s="30">
        <v>7.1129660000000001</v>
      </c>
      <c r="DE44" s="30">
        <v>7.0127879999999996</v>
      </c>
      <c r="DF44" s="30">
        <v>6.8968350000000003</v>
      </c>
      <c r="DG44" s="30">
        <v>6.7662180000000003</v>
      </c>
      <c r="DH44" s="30">
        <v>6.6312179999999996</v>
      </c>
      <c r="DI44" s="30">
        <v>6.489045</v>
      </c>
      <c r="DJ44" s="30">
        <v>6.3768640000000003</v>
      </c>
      <c r="DK44" s="30">
        <v>6.2792899999999996</v>
      </c>
      <c r="DL44" s="30">
        <v>6.1938789999999999</v>
      </c>
      <c r="DM44" s="30">
        <v>6.1205999999999996</v>
      </c>
      <c r="DN44" s="30">
        <v>6.0645049999999996</v>
      </c>
      <c r="DO44" s="30">
        <v>6.0169589999999999</v>
      </c>
      <c r="DR44" s="16" t="s">
        <v>462</v>
      </c>
      <c r="DS44" s="30">
        <v>11.45187</v>
      </c>
      <c r="DT44" s="30">
        <v>11.181089</v>
      </c>
      <c r="DU44" s="30">
        <v>10.885922000000001</v>
      </c>
      <c r="DV44" s="30">
        <v>10.575589000000001</v>
      </c>
      <c r="DW44" s="30">
        <v>10.285874</v>
      </c>
      <c r="DX44" s="30">
        <v>9.9999300000000009</v>
      </c>
      <c r="DY44" s="30">
        <v>9.7161069999999992</v>
      </c>
      <c r="DZ44" s="30">
        <v>9.4297059999999995</v>
      </c>
      <c r="EA44" s="30">
        <v>9.1744500000000002</v>
      </c>
      <c r="EB44" s="30">
        <v>9.0001619999999996</v>
      </c>
      <c r="EC44" s="30">
        <v>8.8221450000000008</v>
      </c>
      <c r="ED44" s="30">
        <v>8.6822689999999998</v>
      </c>
      <c r="EE44" s="30">
        <v>8.5354379999999992</v>
      </c>
      <c r="EF44" s="30">
        <v>8.3583780000000001</v>
      </c>
      <c r="EG44" s="30">
        <v>8.1766539999999992</v>
      </c>
      <c r="EH44" s="30">
        <v>7.9783710000000001</v>
      </c>
      <c r="EI44" s="30">
        <v>7.8151669999999998</v>
      </c>
      <c r="EJ44" s="30">
        <v>7.6930040000000002</v>
      </c>
      <c r="EK44" s="30">
        <v>7.5815359999999998</v>
      </c>
      <c r="EL44" s="30">
        <v>7.4661780000000002</v>
      </c>
      <c r="EM44" s="30">
        <v>7.3573009999999996</v>
      </c>
      <c r="EP44" s="16" t="s">
        <v>462</v>
      </c>
      <c r="EQ44" s="29">
        <v>12.585095000000001</v>
      </c>
      <c r="ER44" s="29">
        <v>12.463202000000001</v>
      </c>
      <c r="ES44" s="29">
        <v>12.302507</v>
      </c>
      <c r="ET44" s="29">
        <v>12.130046999999999</v>
      </c>
      <c r="EU44" s="29">
        <v>11.909822</v>
      </c>
      <c r="EV44" s="29">
        <v>11.675153</v>
      </c>
      <c r="EW44" s="29">
        <v>11.442299999999999</v>
      </c>
      <c r="EX44" s="29">
        <v>11.200562</v>
      </c>
      <c r="EY44" s="29">
        <v>10.980319</v>
      </c>
      <c r="EZ44" s="29">
        <v>10.781941</v>
      </c>
      <c r="FA44" s="29">
        <v>10.619431000000001</v>
      </c>
      <c r="FB44" s="29">
        <v>10.477053</v>
      </c>
      <c r="FC44" s="29">
        <v>10.329993</v>
      </c>
      <c r="FD44" s="29">
        <v>10.180915000000001</v>
      </c>
      <c r="FE44" s="29">
        <v>10.040151</v>
      </c>
      <c r="FF44" s="29">
        <v>9.9054059999999993</v>
      </c>
      <c r="FG44" s="29">
        <v>9.7622689999999999</v>
      </c>
      <c r="FH44" s="29">
        <v>9.6013129999999993</v>
      </c>
      <c r="FI44" s="29">
        <v>9.4204650000000001</v>
      </c>
      <c r="FJ44" s="29">
        <v>9.2396499999999993</v>
      </c>
      <c r="FK44" s="29">
        <v>9.0582130000000003</v>
      </c>
    </row>
    <row r="45" spans="2:167">
      <c r="B45" s="16" t="s">
        <v>463</v>
      </c>
      <c r="C45" s="29">
        <v>0</v>
      </c>
      <c r="D45" s="29">
        <v>2.0031340000000002</v>
      </c>
      <c r="E45" s="29">
        <v>4.0668410000000002</v>
      </c>
      <c r="F45" s="29">
        <v>6.3801829999999997</v>
      </c>
      <c r="G45" s="29">
        <v>8.7009519999999991</v>
      </c>
      <c r="H45" s="29">
        <v>10.77042</v>
      </c>
      <c r="I45" s="29">
        <v>10.644874</v>
      </c>
      <c r="J45" s="29">
        <v>10.519107</v>
      </c>
      <c r="K45" s="29">
        <v>10.389803000000001</v>
      </c>
      <c r="L45" s="29">
        <v>10.274931</v>
      </c>
      <c r="M45" s="29">
        <v>10.160411</v>
      </c>
      <c r="N45" s="29">
        <v>10.048489999999999</v>
      </c>
      <c r="O45" s="29">
        <v>9.9393080000000005</v>
      </c>
      <c r="P45" s="29">
        <v>9.8279420000000002</v>
      </c>
      <c r="Q45" s="29">
        <v>9.7470020000000002</v>
      </c>
      <c r="R45" s="29">
        <v>9.6815560000000005</v>
      </c>
      <c r="S45" s="29">
        <v>9.6083829999999999</v>
      </c>
      <c r="T45" s="29">
        <v>9.5454629999999998</v>
      </c>
      <c r="U45" s="29">
        <v>9.4698709999999995</v>
      </c>
      <c r="V45" s="29">
        <v>9.3961459999999999</v>
      </c>
      <c r="W45" s="29">
        <v>9.3165630000000004</v>
      </c>
      <c r="Z45" s="16" t="s">
        <v>463</v>
      </c>
      <c r="AA45" s="30">
        <v>0</v>
      </c>
      <c r="AB45" s="30">
        <v>1.286537</v>
      </c>
      <c r="AC45" s="30">
        <v>2.859381</v>
      </c>
      <c r="AD45" s="30">
        <v>4.6513650000000002</v>
      </c>
      <c r="AE45" s="30">
        <v>6.6077149999999998</v>
      </c>
      <c r="AF45" s="30">
        <v>8.4725560000000009</v>
      </c>
      <c r="AG45" s="30">
        <v>8.3461339999999993</v>
      </c>
      <c r="AH45" s="30">
        <v>8.2245019999999993</v>
      </c>
      <c r="AI45" s="30">
        <v>8.110652</v>
      </c>
      <c r="AJ45" s="30">
        <v>8.0098249999999993</v>
      </c>
      <c r="AK45" s="30">
        <v>7.9089960000000001</v>
      </c>
      <c r="AL45" s="30">
        <v>7.8144220000000004</v>
      </c>
      <c r="AM45" s="30">
        <v>7.7209110000000001</v>
      </c>
      <c r="AN45" s="30">
        <v>7.6398970000000004</v>
      </c>
      <c r="AO45" s="30">
        <v>7.5618489999999996</v>
      </c>
      <c r="AP45" s="30">
        <v>7.497128</v>
      </c>
      <c r="AQ45" s="30">
        <v>7.426037</v>
      </c>
      <c r="AR45" s="30">
        <v>7.3520899999999996</v>
      </c>
      <c r="AS45" s="30">
        <v>7.2755879999999999</v>
      </c>
      <c r="AT45" s="30">
        <v>7.1983430000000004</v>
      </c>
      <c r="AU45" s="30">
        <v>7.1180500000000002</v>
      </c>
      <c r="AX45" s="16" t="s">
        <v>463</v>
      </c>
      <c r="AY45" s="30">
        <v>0</v>
      </c>
      <c r="AZ45" s="30">
        <v>1.8768720000000001</v>
      </c>
      <c r="BA45" s="30">
        <v>3.951336</v>
      </c>
      <c r="BB45" s="30">
        <v>5.8479070000000002</v>
      </c>
      <c r="BC45" s="30">
        <v>7.8148739999999997</v>
      </c>
      <c r="BD45" s="30">
        <v>9.6639499999999998</v>
      </c>
      <c r="BE45" s="30">
        <v>9.5215990000000001</v>
      </c>
      <c r="BF45" s="30">
        <v>9.4029179999999997</v>
      </c>
      <c r="BG45" s="30">
        <v>9.2808349999999997</v>
      </c>
      <c r="BH45" s="30">
        <v>9.184037</v>
      </c>
      <c r="BI45" s="30">
        <v>9.0779460000000007</v>
      </c>
      <c r="BJ45" s="30">
        <v>8.9762810000000002</v>
      </c>
      <c r="BK45" s="30">
        <v>8.8807399999999994</v>
      </c>
      <c r="BL45" s="30">
        <v>8.7867239999999995</v>
      </c>
      <c r="BM45" s="30">
        <v>8.6983490000000003</v>
      </c>
      <c r="BN45" s="30">
        <v>8.5862800000000004</v>
      </c>
      <c r="BO45" s="30">
        <v>8.4792480000000001</v>
      </c>
      <c r="BP45" s="30">
        <v>8.3780990000000006</v>
      </c>
      <c r="BQ45" s="30">
        <v>8.2422649999999997</v>
      </c>
      <c r="BR45" s="30">
        <v>8.1207329999999995</v>
      </c>
      <c r="BS45" s="30">
        <v>8.0031140000000001</v>
      </c>
      <c r="BV45" s="16" t="s">
        <v>463</v>
      </c>
      <c r="BW45" s="30">
        <v>0</v>
      </c>
      <c r="BX45" s="30">
        <v>1.644253</v>
      </c>
      <c r="BY45" s="30">
        <v>3.2735300000000001</v>
      </c>
      <c r="BZ45" s="30">
        <v>4.9546869999999998</v>
      </c>
      <c r="CA45" s="30">
        <v>6.8001370000000003</v>
      </c>
      <c r="CB45" s="30">
        <v>8.5935310000000005</v>
      </c>
      <c r="CC45" s="30">
        <v>8.5082989999999992</v>
      </c>
      <c r="CD45" s="30">
        <v>8.4149860000000007</v>
      </c>
      <c r="CE45" s="30">
        <v>8.3133420000000005</v>
      </c>
      <c r="CF45" s="30">
        <v>8.2148430000000001</v>
      </c>
      <c r="CG45" s="30">
        <v>8.1313849999999999</v>
      </c>
      <c r="CH45" s="30">
        <v>8.0368929999999992</v>
      </c>
      <c r="CI45" s="30">
        <v>7.9528220000000003</v>
      </c>
      <c r="CJ45" s="30">
        <v>7.8507389999999999</v>
      </c>
      <c r="CK45" s="30">
        <v>7.7648380000000001</v>
      </c>
      <c r="CL45" s="30">
        <v>7.6819790000000001</v>
      </c>
      <c r="CM45" s="30">
        <v>7.596749</v>
      </c>
      <c r="CN45" s="30">
        <v>7.5156090000000004</v>
      </c>
      <c r="CO45" s="30">
        <v>7.4249809999999998</v>
      </c>
      <c r="CP45" s="30">
        <v>7.3424810000000003</v>
      </c>
      <c r="CQ45" s="30">
        <v>7.2586180000000002</v>
      </c>
      <c r="CT45" s="16" t="s">
        <v>463</v>
      </c>
      <c r="CU45" s="30">
        <v>0</v>
      </c>
      <c r="CV45" s="30">
        <v>1.7941720000000001</v>
      </c>
      <c r="CW45" s="30">
        <v>3.6123069999999999</v>
      </c>
      <c r="CX45" s="30">
        <v>5.5749449999999996</v>
      </c>
      <c r="CY45" s="30">
        <v>7.4305909999999997</v>
      </c>
      <c r="CZ45" s="30">
        <v>9.3285250000000008</v>
      </c>
      <c r="DA45" s="30">
        <v>9.2594290000000008</v>
      </c>
      <c r="DB45" s="30">
        <v>9.1573770000000003</v>
      </c>
      <c r="DC45" s="30">
        <v>9.0238709999999998</v>
      </c>
      <c r="DD45" s="30">
        <v>8.9179200000000005</v>
      </c>
      <c r="DE45" s="30">
        <v>8.8138930000000002</v>
      </c>
      <c r="DF45" s="30">
        <v>8.6894760000000009</v>
      </c>
      <c r="DG45" s="30">
        <v>8.5459060000000004</v>
      </c>
      <c r="DH45" s="30">
        <v>8.3961330000000007</v>
      </c>
      <c r="DI45" s="30">
        <v>8.236504</v>
      </c>
      <c r="DJ45" s="30">
        <v>8.1141950000000005</v>
      </c>
      <c r="DK45" s="30">
        <v>8.009919</v>
      </c>
      <c r="DL45" s="30">
        <v>7.9206709999999996</v>
      </c>
      <c r="DM45" s="30">
        <v>7.8464799999999997</v>
      </c>
      <c r="DN45" s="30">
        <v>7.7939930000000004</v>
      </c>
      <c r="DO45" s="30">
        <v>7.7522209999999996</v>
      </c>
      <c r="DR45" s="16" t="s">
        <v>463</v>
      </c>
      <c r="DS45" s="30">
        <v>0</v>
      </c>
      <c r="DT45" s="30">
        <v>2.6851940000000001</v>
      </c>
      <c r="DU45" s="30">
        <v>5.5645210000000001</v>
      </c>
      <c r="DV45" s="30">
        <v>8.5570190000000004</v>
      </c>
      <c r="DW45" s="30">
        <v>11.352563999999999</v>
      </c>
      <c r="DX45" s="30">
        <v>14.09751</v>
      </c>
      <c r="DY45" s="30">
        <v>13.704942000000001</v>
      </c>
      <c r="DZ45" s="30">
        <v>13.308286000000001</v>
      </c>
      <c r="EA45" s="30">
        <v>12.955149</v>
      </c>
      <c r="EB45" s="30">
        <v>12.715977000000001</v>
      </c>
      <c r="EC45" s="30">
        <v>12.471314</v>
      </c>
      <c r="ED45" s="30">
        <v>12.280343</v>
      </c>
      <c r="EE45" s="30">
        <v>12.079343</v>
      </c>
      <c r="EF45" s="30">
        <v>11.835311000000001</v>
      </c>
      <c r="EG45" s="30">
        <v>11.584419</v>
      </c>
      <c r="EH45" s="30">
        <v>11.309735</v>
      </c>
      <c r="EI45" s="30">
        <v>11.084498999999999</v>
      </c>
      <c r="EJ45" s="30">
        <v>10.917291000000001</v>
      </c>
      <c r="EK45" s="30">
        <v>10.765058</v>
      </c>
      <c r="EL45" s="30">
        <v>10.60711</v>
      </c>
      <c r="EM45" s="30">
        <v>10.458188</v>
      </c>
      <c r="EP45" s="16" t="s">
        <v>463</v>
      </c>
      <c r="EQ45" s="29">
        <v>0</v>
      </c>
      <c r="ER45" s="29">
        <v>1.6009819999999999</v>
      </c>
      <c r="ES45" s="29">
        <v>3.4939559999999998</v>
      </c>
      <c r="ET45" s="29">
        <v>5.4553599999999998</v>
      </c>
      <c r="EU45" s="29">
        <v>7.7434070000000004</v>
      </c>
      <c r="EV45" s="29">
        <v>10.116747999999999</v>
      </c>
      <c r="EW45" s="29">
        <v>9.9310550000000006</v>
      </c>
      <c r="EX45" s="29">
        <v>9.7361350000000009</v>
      </c>
      <c r="EY45" s="29">
        <v>9.5601690000000001</v>
      </c>
      <c r="EZ45" s="29">
        <v>9.4022780000000008</v>
      </c>
      <c r="FA45" s="29">
        <v>9.275684</v>
      </c>
      <c r="FB45" s="29">
        <v>9.1658819999999999</v>
      </c>
      <c r="FC45" s="29">
        <v>9.0519639999999999</v>
      </c>
      <c r="FD45" s="29">
        <v>8.9357819999999997</v>
      </c>
      <c r="FE45" s="29">
        <v>8.8266329999999993</v>
      </c>
      <c r="FF45" s="29">
        <v>8.7225789999999996</v>
      </c>
      <c r="FG45" s="29">
        <v>8.6108329999999995</v>
      </c>
      <c r="FH45" s="29">
        <v>8.4829249999999998</v>
      </c>
      <c r="FI45" s="29">
        <v>8.3369619999999998</v>
      </c>
      <c r="FJ45" s="29">
        <v>8.1904190000000003</v>
      </c>
      <c r="FK45" s="29">
        <v>8.0427250000000008</v>
      </c>
    </row>
    <row r="46" spans="2:167">
      <c r="B46" s="16" t="s">
        <v>464</v>
      </c>
      <c r="C46" s="29">
        <v>0</v>
      </c>
      <c r="D46" s="29">
        <v>0</v>
      </c>
      <c r="E46" s="29">
        <v>0</v>
      </c>
      <c r="F46" s="29">
        <v>0</v>
      </c>
      <c r="G46" s="29">
        <v>0</v>
      </c>
      <c r="H46" s="29">
        <v>0</v>
      </c>
      <c r="I46" s="29">
        <v>2.089874</v>
      </c>
      <c r="J46" s="29">
        <v>4.1516529999999996</v>
      </c>
      <c r="K46" s="29">
        <v>6.2164869999999999</v>
      </c>
      <c r="L46" s="29">
        <v>8.1194889999999997</v>
      </c>
      <c r="M46" s="29">
        <v>9.9920000000000009</v>
      </c>
      <c r="N46" s="29">
        <v>9.8885100000000001</v>
      </c>
      <c r="O46" s="29">
        <v>9.7875920000000001</v>
      </c>
      <c r="P46" s="29">
        <v>9.6843880000000002</v>
      </c>
      <c r="Q46" s="29">
        <v>9.611065</v>
      </c>
      <c r="R46" s="29">
        <v>9.5529320000000002</v>
      </c>
      <c r="S46" s="29">
        <v>9.4871180000000006</v>
      </c>
      <c r="T46" s="29">
        <v>9.4313549999999999</v>
      </c>
      <c r="U46" s="29">
        <v>9.3629770000000008</v>
      </c>
      <c r="V46" s="29">
        <v>9.2963000000000005</v>
      </c>
      <c r="W46" s="29">
        <v>9.22377</v>
      </c>
      <c r="Z46" s="16" t="s">
        <v>464</v>
      </c>
      <c r="AA46" s="30">
        <v>0</v>
      </c>
      <c r="AB46" s="30">
        <v>0</v>
      </c>
      <c r="AC46" s="30">
        <v>0</v>
      </c>
      <c r="AD46" s="30">
        <v>0</v>
      </c>
      <c r="AE46" s="30">
        <v>0</v>
      </c>
      <c r="AF46" s="30">
        <v>0</v>
      </c>
      <c r="AG46" s="30">
        <v>1.924758</v>
      </c>
      <c r="AH46" s="30">
        <v>3.7788819999999999</v>
      </c>
      <c r="AI46" s="30">
        <v>5.5301580000000001</v>
      </c>
      <c r="AJ46" s="30">
        <v>7.1165630000000002</v>
      </c>
      <c r="AK46" s="30">
        <v>8.6929010000000009</v>
      </c>
      <c r="AL46" s="30">
        <v>8.5910729999999997</v>
      </c>
      <c r="AM46" s="30">
        <v>8.4903659999999999</v>
      </c>
      <c r="AN46" s="30">
        <v>8.4033549999999995</v>
      </c>
      <c r="AO46" s="30">
        <v>8.3195639999999997</v>
      </c>
      <c r="AP46" s="30">
        <v>8.2504030000000004</v>
      </c>
      <c r="AQ46" s="30">
        <v>8.1741960000000002</v>
      </c>
      <c r="AR46" s="30">
        <v>8.0948139999999995</v>
      </c>
      <c r="AS46" s="30">
        <v>8.012575</v>
      </c>
      <c r="AT46" s="30">
        <v>7.9294909999999996</v>
      </c>
      <c r="AU46" s="30">
        <v>7.8429989999999998</v>
      </c>
      <c r="AX46" s="16" t="s">
        <v>464</v>
      </c>
      <c r="AY46" s="30">
        <v>0</v>
      </c>
      <c r="AZ46" s="30">
        <v>0</v>
      </c>
      <c r="BA46" s="30">
        <v>0</v>
      </c>
      <c r="BB46" s="30">
        <v>0</v>
      </c>
      <c r="BC46" s="30">
        <v>0</v>
      </c>
      <c r="BD46" s="30">
        <v>0</v>
      </c>
      <c r="BE46" s="30">
        <v>1.819717</v>
      </c>
      <c r="BF46" s="30">
        <v>3.3838149999999998</v>
      </c>
      <c r="BG46" s="30">
        <v>4.9724360000000001</v>
      </c>
      <c r="BH46" s="30">
        <v>6.2916780000000001</v>
      </c>
      <c r="BI46" s="30">
        <v>7.6973669999999998</v>
      </c>
      <c r="BJ46" s="30">
        <v>7.6122269999999999</v>
      </c>
      <c r="BK46" s="30">
        <v>7.5322570000000004</v>
      </c>
      <c r="BL46" s="30">
        <v>7.4535629999999999</v>
      </c>
      <c r="BM46" s="30">
        <v>7.379632</v>
      </c>
      <c r="BN46" s="30">
        <v>7.2855809999999996</v>
      </c>
      <c r="BO46" s="30">
        <v>7.1957519999999997</v>
      </c>
      <c r="BP46" s="30">
        <v>7.1109200000000001</v>
      </c>
      <c r="BQ46" s="30">
        <v>6.9965450000000002</v>
      </c>
      <c r="BR46" s="30">
        <v>6.8942560000000004</v>
      </c>
      <c r="BS46" s="30">
        <v>6.795293</v>
      </c>
      <c r="BV46" s="16" t="s">
        <v>464</v>
      </c>
      <c r="BW46" s="30">
        <v>0</v>
      </c>
      <c r="BX46" s="30">
        <v>0</v>
      </c>
      <c r="BY46" s="30">
        <v>0</v>
      </c>
      <c r="BZ46" s="30">
        <v>0</v>
      </c>
      <c r="CA46" s="30">
        <v>0</v>
      </c>
      <c r="CB46" s="30">
        <v>0</v>
      </c>
      <c r="CC46" s="30">
        <v>1.839745</v>
      </c>
      <c r="CD46" s="30">
        <v>3.7292909999999999</v>
      </c>
      <c r="CE46" s="30">
        <v>5.6970729999999996</v>
      </c>
      <c r="CF46" s="30">
        <v>7.5721930000000004</v>
      </c>
      <c r="CG46" s="30">
        <v>9.2800130000000003</v>
      </c>
      <c r="CH46" s="30">
        <v>9.1757580000000001</v>
      </c>
      <c r="CI46" s="30">
        <v>9.0833200000000005</v>
      </c>
      <c r="CJ46" s="30">
        <v>8.9702380000000002</v>
      </c>
      <c r="CK46" s="30">
        <v>8.875572</v>
      </c>
      <c r="CL46" s="30">
        <v>8.7843149999999994</v>
      </c>
      <c r="CM46" s="30">
        <v>8.6902819999999998</v>
      </c>
      <c r="CN46" s="30">
        <v>8.6008610000000001</v>
      </c>
      <c r="CO46" s="30">
        <v>8.5005070000000007</v>
      </c>
      <c r="CP46" s="30">
        <v>8.4093909999999994</v>
      </c>
      <c r="CQ46" s="30">
        <v>8.3166449999999994</v>
      </c>
      <c r="CT46" s="16" t="s">
        <v>464</v>
      </c>
      <c r="CU46" s="30">
        <v>0</v>
      </c>
      <c r="CV46" s="30">
        <v>0</v>
      </c>
      <c r="CW46" s="30">
        <v>0</v>
      </c>
      <c r="CX46" s="30">
        <v>0</v>
      </c>
      <c r="CY46" s="30">
        <v>0</v>
      </c>
      <c r="CZ46" s="30">
        <v>0</v>
      </c>
      <c r="DA46" s="30">
        <v>1.831887</v>
      </c>
      <c r="DB46" s="30">
        <v>3.9824419999999998</v>
      </c>
      <c r="DC46" s="30">
        <v>6.4268489999999998</v>
      </c>
      <c r="DD46" s="30">
        <v>8.5370080000000002</v>
      </c>
      <c r="DE46" s="30">
        <v>10.596112</v>
      </c>
      <c r="DF46" s="30">
        <v>10.453376</v>
      </c>
      <c r="DG46" s="30">
        <v>10.287409</v>
      </c>
      <c r="DH46" s="30">
        <v>10.113778999999999</v>
      </c>
      <c r="DI46" s="30">
        <v>9.9280489999999997</v>
      </c>
      <c r="DJ46" s="30">
        <v>9.7870849999999994</v>
      </c>
      <c r="DK46" s="30">
        <v>9.6677140000000001</v>
      </c>
      <c r="DL46" s="30">
        <v>9.5663429999999998</v>
      </c>
      <c r="DM46" s="30">
        <v>9.4830319999999997</v>
      </c>
      <c r="DN46" s="30">
        <v>9.4258659999999992</v>
      </c>
      <c r="DO46" s="30">
        <v>9.3815899999999992</v>
      </c>
      <c r="DR46" s="16" t="s">
        <v>464</v>
      </c>
      <c r="DS46" s="30">
        <v>0</v>
      </c>
      <c r="DT46" s="30">
        <v>0</v>
      </c>
      <c r="DU46" s="30">
        <v>0</v>
      </c>
      <c r="DV46" s="30">
        <v>0</v>
      </c>
      <c r="DW46" s="30">
        <v>0</v>
      </c>
      <c r="DX46" s="30">
        <v>0</v>
      </c>
      <c r="DY46" s="30">
        <v>3.1024479999999999</v>
      </c>
      <c r="DZ46" s="30">
        <v>6.2127850000000002</v>
      </c>
      <c r="EA46" s="30">
        <v>8.9958969999999994</v>
      </c>
      <c r="EB46" s="30">
        <v>10.961658999999999</v>
      </c>
      <c r="EC46" s="30">
        <v>12.954359999999999</v>
      </c>
      <c r="ED46" s="30">
        <v>12.757863</v>
      </c>
      <c r="EE46" s="30">
        <v>12.550891999999999</v>
      </c>
      <c r="EF46" s="30">
        <v>12.299142</v>
      </c>
      <c r="EG46" s="30">
        <v>12.040195000000001</v>
      </c>
      <c r="EH46" s="30">
        <v>11.756430999999999</v>
      </c>
      <c r="EI46" s="30">
        <v>11.523991000000001</v>
      </c>
      <c r="EJ46" s="30">
        <v>11.351829</v>
      </c>
      <c r="EK46" s="30">
        <v>11.195186</v>
      </c>
      <c r="EL46" s="30">
        <v>11.032548999999999</v>
      </c>
      <c r="EM46" s="30">
        <v>10.879250000000001</v>
      </c>
      <c r="EP46" s="16" t="s">
        <v>464</v>
      </c>
      <c r="EQ46" s="29">
        <v>0</v>
      </c>
      <c r="ER46" s="29">
        <v>0</v>
      </c>
      <c r="ES46" s="29">
        <v>0</v>
      </c>
      <c r="ET46" s="29">
        <v>0</v>
      </c>
      <c r="EU46" s="29">
        <v>0</v>
      </c>
      <c r="EV46" s="29">
        <v>0</v>
      </c>
      <c r="EW46" s="29">
        <v>2.540794</v>
      </c>
      <c r="EX46" s="29">
        <v>5.1141449999999997</v>
      </c>
      <c r="EY46" s="29">
        <v>7.4937209999999999</v>
      </c>
      <c r="EZ46" s="29">
        <v>9.6525909999999993</v>
      </c>
      <c r="FA46" s="29">
        <v>11.504794</v>
      </c>
      <c r="FB46" s="29">
        <v>11.373464999999999</v>
      </c>
      <c r="FC46" s="29">
        <v>11.237004000000001</v>
      </c>
      <c r="FD46" s="29">
        <v>11.097576</v>
      </c>
      <c r="FE46" s="29">
        <v>10.966806999999999</v>
      </c>
      <c r="FF46" s="29">
        <v>10.842309</v>
      </c>
      <c r="FG46" s="29">
        <v>10.708162</v>
      </c>
      <c r="FH46" s="29">
        <v>10.553774000000001</v>
      </c>
      <c r="FI46" s="29">
        <v>10.37677</v>
      </c>
      <c r="FJ46" s="29">
        <v>10.198853</v>
      </c>
      <c r="FK46" s="29">
        <v>10.019318</v>
      </c>
    </row>
    <row r="47" spans="2:167">
      <c r="B47" s="16" t="s">
        <v>465</v>
      </c>
      <c r="C47" s="29">
        <v>0</v>
      </c>
      <c r="D47" s="29">
        <v>0</v>
      </c>
      <c r="E47" s="29">
        <v>0</v>
      </c>
      <c r="F47" s="29">
        <v>0</v>
      </c>
      <c r="G47" s="29">
        <v>0</v>
      </c>
      <c r="H47" s="29">
        <v>0</v>
      </c>
      <c r="I47" s="29">
        <v>0</v>
      </c>
      <c r="J47" s="29">
        <v>0</v>
      </c>
      <c r="K47" s="29">
        <v>0</v>
      </c>
      <c r="L47" s="29">
        <v>0</v>
      </c>
      <c r="M47" s="29">
        <v>0</v>
      </c>
      <c r="N47" s="29">
        <v>1.924204</v>
      </c>
      <c r="O47" s="29">
        <v>3.7947989999999998</v>
      </c>
      <c r="P47" s="29">
        <v>5.6588060000000002</v>
      </c>
      <c r="Q47" s="29">
        <v>7.2072560000000001</v>
      </c>
      <c r="R47" s="29">
        <v>8.5872089999999996</v>
      </c>
      <c r="S47" s="29">
        <v>8.529458</v>
      </c>
      <c r="T47" s="29">
        <v>8.4807279999999992</v>
      </c>
      <c r="U47" s="29">
        <v>8.4206380000000003</v>
      </c>
      <c r="V47" s="29">
        <v>8.3620459999999994</v>
      </c>
      <c r="W47" s="29">
        <v>8.2981780000000001</v>
      </c>
      <c r="Z47" s="16" t="s">
        <v>465</v>
      </c>
      <c r="AA47" s="30">
        <v>0</v>
      </c>
      <c r="AB47" s="30">
        <v>0</v>
      </c>
      <c r="AC47" s="30">
        <v>0</v>
      </c>
      <c r="AD47" s="30">
        <v>0</v>
      </c>
      <c r="AE47" s="30">
        <v>0</v>
      </c>
      <c r="AF47" s="30">
        <v>0</v>
      </c>
      <c r="AG47" s="30">
        <v>0</v>
      </c>
      <c r="AH47" s="30">
        <v>0</v>
      </c>
      <c r="AI47" s="30">
        <v>0</v>
      </c>
      <c r="AJ47" s="30">
        <v>0</v>
      </c>
      <c r="AK47" s="30">
        <v>0</v>
      </c>
      <c r="AL47" s="30">
        <v>1.594301</v>
      </c>
      <c r="AM47" s="30">
        <v>3.1637719999999998</v>
      </c>
      <c r="AN47" s="30">
        <v>4.5653129999999997</v>
      </c>
      <c r="AO47" s="30">
        <v>5.9198009999999996</v>
      </c>
      <c r="AP47" s="30">
        <v>7.0999569999999999</v>
      </c>
      <c r="AQ47" s="30">
        <v>7.0348119999999996</v>
      </c>
      <c r="AR47" s="30">
        <v>6.9669270000000001</v>
      </c>
      <c r="AS47" s="30">
        <v>6.8965750000000003</v>
      </c>
      <c r="AT47" s="30">
        <v>6.8254890000000001</v>
      </c>
      <c r="AU47" s="30">
        <v>6.7514589999999997</v>
      </c>
      <c r="AX47" s="16" t="s">
        <v>465</v>
      </c>
      <c r="AY47" s="30">
        <v>0</v>
      </c>
      <c r="AZ47" s="30">
        <v>0</v>
      </c>
      <c r="BA47" s="30">
        <v>0</v>
      </c>
      <c r="BB47" s="30">
        <v>0</v>
      </c>
      <c r="BC47" s="30">
        <v>0</v>
      </c>
      <c r="BD47" s="30">
        <v>0</v>
      </c>
      <c r="BE47" s="30">
        <v>0</v>
      </c>
      <c r="BF47" s="30">
        <v>0</v>
      </c>
      <c r="BG47" s="30">
        <v>0</v>
      </c>
      <c r="BH47" s="30">
        <v>0</v>
      </c>
      <c r="BI47" s="30">
        <v>0</v>
      </c>
      <c r="BJ47" s="30">
        <v>1.4365559999999999</v>
      </c>
      <c r="BK47" s="30">
        <v>2.7971550000000001</v>
      </c>
      <c r="BL47" s="30">
        <v>4.1338499999999998</v>
      </c>
      <c r="BM47" s="30">
        <v>5.4006499999999997</v>
      </c>
      <c r="BN47" s="30">
        <v>6.9178959999999998</v>
      </c>
      <c r="BO47" s="30">
        <v>6.8328350000000002</v>
      </c>
      <c r="BP47" s="30">
        <v>6.7525209999999998</v>
      </c>
      <c r="BQ47" s="30">
        <v>6.6441290000000004</v>
      </c>
      <c r="BR47" s="30">
        <v>6.5472039999999998</v>
      </c>
      <c r="BS47" s="30">
        <v>6.453436</v>
      </c>
      <c r="BV47" s="16" t="s">
        <v>465</v>
      </c>
      <c r="BW47" s="30">
        <v>0</v>
      </c>
      <c r="BX47" s="30">
        <v>0</v>
      </c>
      <c r="BY47" s="30">
        <v>0</v>
      </c>
      <c r="BZ47" s="30">
        <v>0</v>
      </c>
      <c r="CA47" s="30">
        <v>0</v>
      </c>
      <c r="CB47" s="30">
        <v>0</v>
      </c>
      <c r="CC47" s="30">
        <v>0</v>
      </c>
      <c r="CD47" s="30">
        <v>0</v>
      </c>
      <c r="CE47" s="30">
        <v>0</v>
      </c>
      <c r="CF47" s="30">
        <v>0</v>
      </c>
      <c r="CG47" s="30">
        <v>0</v>
      </c>
      <c r="CH47" s="30">
        <v>1.9095979999999999</v>
      </c>
      <c r="CI47" s="30">
        <v>3.6636609999999998</v>
      </c>
      <c r="CJ47" s="30">
        <v>5.6099480000000002</v>
      </c>
      <c r="CK47" s="30">
        <v>7.3354949999999999</v>
      </c>
      <c r="CL47" s="30">
        <v>9.0007429999999999</v>
      </c>
      <c r="CM47" s="30">
        <v>8.9052710000000008</v>
      </c>
      <c r="CN47" s="30">
        <v>8.8145070000000008</v>
      </c>
      <c r="CO47" s="30">
        <v>8.7125210000000006</v>
      </c>
      <c r="CP47" s="30">
        <v>8.6199870000000001</v>
      </c>
      <c r="CQ47" s="30">
        <v>8.5257640000000006</v>
      </c>
      <c r="CT47" s="16" t="s">
        <v>465</v>
      </c>
      <c r="CU47" s="30">
        <v>0</v>
      </c>
      <c r="CV47" s="30">
        <v>0</v>
      </c>
      <c r="CW47" s="30">
        <v>0</v>
      </c>
      <c r="CX47" s="30">
        <v>0</v>
      </c>
      <c r="CY47" s="30">
        <v>0</v>
      </c>
      <c r="CZ47" s="30">
        <v>0</v>
      </c>
      <c r="DA47" s="30">
        <v>0</v>
      </c>
      <c r="DB47" s="30">
        <v>0</v>
      </c>
      <c r="DC47" s="30">
        <v>0</v>
      </c>
      <c r="DD47" s="30">
        <v>0</v>
      </c>
      <c r="DE47" s="30">
        <v>0</v>
      </c>
      <c r="DF47" s="30">
        <v>2.3717459999999999</v>
      </c>
      <c r="DG47" s="30">
        <v>4.9170780000000001</v>
      </c>
      <c r="DH47" s="30">
        <v>7.4907120000000003</v>
      </c>
      <c r="DI47" s="30">
        <v>10.128024999999999</v>
      </c>
      <c r="DJ47" s="30">
        <v>12.315391999999999</v>
      </c>
      <c r="DK47" s="30">
        <v>12.167199</v>
      </c>
      <c r="DL47" s="30">
        <v>12.041618</v>
      </c>
      <c r="DM47" s="30">
        <v>11.938731000000001</v>
      </c>
      <c r="DN47" s="30">
        <v>11.868736</v>
      </c>
      <c r="DO47" s="30">
        <v>11.81495</v>
      </c>
      <c r="DR47" s="16" t="s">
        <v>465</v>
      </c>
      <c r="DS47" s="30">
        <v>0</v>
      </c>
      <c r="DT47" s="30">
        <v>0</v>
      </c>
      <c r="DU47" s="30">
        <v>0</v>
      </c>
      <c r="DV47" s="30">
        <v>0</v>
      </c>
      <c r="DW47" s="30">
        <v>0</v>
      </c>
      <c r="DX47" s="30">
        <v>0</v>
      </c>
      <c r="DY47" s="30">
        <v>0</v>
      </c>
      <c r="DZ47" s="30">
        <v>0</v>
      </c>
      <c r="EA47" s="30">
        <v>0</v>
      </c>
      <c r="EB47" s="30">
        <v>0</v>
      </c>
      <c r="EC47" s="30">
        <v>0</v>
      </c>
      <c r="ED47" s="30">
        <v>1.803328</v>
      </c>
      <c r="EE47" s="30">
        <v>3.6769690000000002</v>
      </c>
      <c r="EF47" s="30">
        <v>5.8819990000000004</v>
      </c>
      <c r="EG47" s="30">
        <v>8.1298329999999996</v>
      </c>
      <c r="EH47" s="30">
        <v>10.551736</v>
      </c>
      <c r="EI47" s="30">
        <v>10.343494</v>
      </c>
      <c r="EJ47" s="30">
        <v>10.189344</v>
      </c>
      <c r="EK47" s="30">
        <v>10.049111</v>
      </c>
      <c r="EL47" s="30">
        <v>9.9034870000000002</v>
      </c>
      <c r="EM47" s="30">
        <v>9.766235</v>
      </c>
      <c r="EP47" s="16" t="s">
        <v>465</v>
      </c>
      <c r="EQ47" s="29">
        <v>0</v>
      </c>
      <c r="ER47" s="29">
        <v>0</v>
      </c>
      <c r="ES47" s="29">
        <v>0</v>
      </c>
      <c r="ET47" s="29">
        <v>0</v>
      </c>
      <c r="EU47" s="29">
        <v>0</v>
      </c>
      <c r="EV47" s="29">
        <v>0</v>
      </c>
      <c r="EW47" s="29">
        <v>0</v>
      </c>
      <c r="EX47" s="29">
        <v>0</v>
      </c>
      <c r="EY47" s="29">
        <v>0</v>
      </c>
      <c r="EZ47" s="29">
        <v>0</v>
      </c>
      <c r="FA47" s="29">
        <v>0</v>
      </c>
      <c r="FB47" s="29">
        <v>1.7927219999999999</v>
      </c>
      <c r="FC47" s="29">
        <v>3.6169220000000002</v>
      </c>
      <c r="FD47" s="29">
        <v>5.4387930000000004</v>
      </c>
      <c r="FE47" s="29">
        <v>7.1708259999999999</v>
      </c>
      <c r="FF47" s="29">
        <v>8.8355060000000005</v>
      </c>
      <c r="FG47" s="29">
        <v>8.7271509999999992</v>
      </c>
      <c r="FH47" s="29">
        <v>8.602271</v>
      </c>
      <c r="FI47" s="29">
        <v>8.4589280000000002</v>
      </c>
      <c r="FJ47" s="29">
        <v>8.3148049999999998</v>
      </c>
      <c r="FK47" s="29">
        <v>8.1693239999999996</v>
      </c>
    </row>
    <row r="48" spans="2:167">
      <c r="B48" s="16" t="s">
        <v>466</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4.3390740000000001</v>
      </c>
      <c r="V48" s="29">
        <v>5.7739719999999997</v>
      </c>
      <c r="W48" s="29">
        <v>7.2500689999999999</v>
      </c>
      <c r="Z48" s="16" t="s">
        <v>466</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1.3158030000000001</v>
      </c>
      <c r="AR48" s="30">
        <v>2.6614580000000001</v>
      </c>
      <c r="AS48" s="30">
        <v>4.0310620000000004</v>
      </c>
      <c r="AT48" s="30">
        <v>5.4033629999999997</v>
      </c>
      <c r="AU48" s="30">
        <v>6.8046850000000001</v>
      </c>
      <c r="AX48" s="16" t="s">
        <v>466</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1.5312030000000001</v>
      </c>
      <c r="BP48" s="30">
        <v>2.9935</v>
      </c>
      <c r="BQ48" s="30">
        <v>4.8267579999999999</v>
      </c>
      <c r="BR48" s="30">
        <v>6.4788990000000002</v>
      </c>
      <c r="BS48" s="30">
        <v>8.0851319999999998</v>
      </c>
      <c r="BV48" s="16" t="s">
        <v>466</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3.4546489999999999</v>
      </c>
      <c r="CO48" s="30">
        <v>5.2418630000000004</v>
      </c>
      <c r="CP48" s="30">
        <v>6.9035099999999998</v>
      </c>
      <c r="CQ48" s="30">
        <v>8.5603280000000002</v>
      </c>
      <c r="CT48" s="16" t="s">
        <v>466</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2.1069119999999999</v>
      </c>
      <c r="DL48" s="30">
        <v>4.0000739999999997</v>
      </c>
      <c r="DM48" s="30">
        <v>5.6822949999999999</v>
      </c>
      <c r="DN48" s="30">
        <v>7.0810820000000003</v>
      </c>
      <c r="DO48" s="30">
        <v>8.331645</v>
      </c>
      <c r="DR48" s="16" t="s">
        <v>466</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2.2264599999999999</v>
      </c>
      <c r="EJ48" s="30">
        <v>3.9323890000000001</v>
      </c>
      <c r="EK48" s="30">
        <v>5.4974270000000001</v>
      </c>
      <c r="EL48" s="30">
        <v>7.1040510000000001</v>
      </c>
      <c r="EM48" s="30">
        <v>8.6232900000000008</v>
      </c>
      <c r="EP48" s="16" t="s">
        <v>466</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6.0084900000000001</v>
      </c>
      <c r="FJ48" s="29">
        <v>8.1631350000000005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9">
      <c r="C107" s="29"/>
      <c r="D107" s="29"/>
      <c r="E107" s="29"/>
      <c r="F107" s="29"/>
      <c r="G107" s="29"/>
      <c r="H107" s="29"/>
      <c r="I107" s="29"/>
      <c r="J107" s="29"/>
      <c r="K107" s="29"/>
      <c r="L107" s="29"/>
      <c r="M107" s="29"/>
      <c r="N107" s="29"/>
      <c r="O107" s="29"/>
    </row>
    <row r="108" spans="3:159">
      <c r="C108" s="29"/>
      <c r="D108" s="29"/>
      <c r="E108" s="29"/>
      <c r="F108" s="29"/>
      <c r="G108" s="29"/>
      <c r="H108" s="29"/>
      <c r="I108" s="29"/>
      <c r="J108" s="29"/>
      <c r="K108" s="29"/>
      <c r="L108" s="29"/>
      <c r="M108" s="29"/>
      <c r="N108" s="29"/>
      <c r="O108" s="29"/>
    </row>
    <row r="109" spans="3:159">
      <c r="C109" s="29"/>
      <c r="D109" s="29"/>
      <c r="E109" s="29"/>
      <c r="F109" s="29"/>
      <c r="G109" s="29"/>
      <c r="H109" s="29"/>
      <c r="I109" s="29"/>
      <c r="J109" s="29"/>
      <c r="K109" s="29"/>
      <c r="L109" s="29"/>
      <c r="M109" s="29"/>
      <c r="N109" s="29"/>
      <c r="O109" s="29"/>
    </row>
    <row r="110" spans="3:159">
      <c r="C110" s="29"/>
      <c r="D110" s="29"/>
      <c r="E110" s="29"/>
      <c r="F110" s="29"/>
      <c r="G110" s="29"/>
      <c r="H110" s="29"/>
      <c r="I110" s="29"/>
      <c r="J110" s="29"/>
      <c r="K110" s="29"/>
      <c r="L110" s="29"/>
      <c r="M110" s="29"/>
      <c r="N110" s="29"/>
      <c r="O110" s="29"/>
    </row>
    <row r="111" spans="3:159">
      <c r="C111" s="29"/>
      <c r="D111" s="29"/>
      <c r="E111" s="29"/>
      <c r="F111" s="29"/>
      <c r="G111" s="29"/>
      <c r="H111" s="29"/>
      <c r="I111" s="29"/>
      <c r="J111" s="29"/>
      <c r="K111" s="29"/>
      <c r="L111" s="29"/>
      <c r="M111" s="29"/>
      <c r="N111" s="29"/>
      <c r="O111" s="29"/>
    </row>
    <row r="112" spans="3:159">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display="Menu!A1" xr:uid="{00000000-0004-0000-1500-000000000000}"/>
    <hyperlink ref="A2:B2" location="Menu!B31" display="Back to main menu" xr:uid="{00000000-0004-0000-1500-000001000000}"/>
    <hyperlink ref="Y2:Z2" location="Menu!B31" display="Back to Main Menu" xr:uid="{00000000-0004-0000-1500-000002000000}"/>
    <hyperlink ref="AW2:AX2" location="Menu!B31" display="Back to Main Menu" xr:uid="{00000000-0004-0000-1500-000003000000}"/>
    <hyperlink ref="BU2:BV2" location="Menu!B31" display="Back to Main Menu" xr:uid="{00000000-0004-0000-1500-000004000000}"/>
    <hyperlink ref="CS2:CT2" location="Menu!B31" display="Back to Main Menu" xr:uid="{00000000-0004-0000-1500-000005000000}"/>
    <hyperlink ref="DQ2:DR2" location="Menu!B31" display="Back to Main Menu" xr:uid="{00000000-0004-0000-1500-000006000000}"/>
    <hyperlink ref="EP2" location="Menu!A1" display="Menu!A1" xr:uid="{00000000-0004-0000-1500-000007000000}"/>
    <hyperlink ref="EO2:EP2" location="Menu!B31" display="Back to main menu" xr:uid="{00000000-0004-0000-1500-000008000000}"/>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3125" customWidth="1"/>
    <col min="4" max="15" width="10.453125" hidden="1" customWidth="1"/>
    <col min="16" max="22" width="9" hidden="1" customWidth="1"/>
    <col min="23" max="23" width="8.7265625"/>
    <col min="25" max="25" width="3" customWidth="1"/>
    <col min="26" max="26" width="48.179687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52" style="15" customWidth="1"/>
    <col min="147" max="147" width="10.453125" customWidth="1"/>
    <col min="148" max="159" width="10.453125" hidden="1" customWidth="1"/>
    <col min="160" max="166" width="9" hidden="1" customWidth="1"/>
    <col min="167" max="167" width="8.7265625"/>
  </cols>
  <sheetData>
    <row r="2" spans="1:167" ht="18">
      <c r="A2" s="21" t="s">
        <v>278</v>
      </c>
      <c r="B2" s="22"/>
      <c r="Y2" s="21" t="s">
        <v>279</v>
      </c>
      <c r="Z2" s="22"/>
      <c r="AW2" s="21" t="s">
        <v>279</v>
      </c>
      <c r="AX2" s="22"/>
      <c r="BU2" s="21" t="s">
        <v>279</v>
      </c>
      <c r="BV2" s="22"/>
      <c r="CS2" s="21" t="s">
        <v>279</v>
      </c>
      <c r="CT2" s="22"/>
      <c r="DQ2" s="21" t="s">
        <v>279</v>
      </c>
      <c r="DR2" s="22"/>
      <c r="EO2" s="21" t="s">
        <v>278</v>
      </c>
      <c r="EP2" s="22"/>
    </row>
    <row r="5" spans="1:167" ht="18">
      <c r="A5" s="2" t="s">
        <v>240</v>
      </c>
      <c r="F5" s="23"/>
      <c r="G5" s="23"/>
      <c r="H5" s="23"/>
      <c r="I5" s="23"/>
      <c r="J5" s="23"/>
      <c r="K5" s="23"/>
      <c r="L5" s="23"/>
      <c r="M5" s="23"/>
      <c r="N5" s="23"/>
      <c r="O5" s="23"/>
      <c r="Y5" s="2" t="s">
        <v>240</v>
      </c>
      <c r="AD5" s="23"/>
      <c r="AE5" s="23"/>
      <c r="AF5" s="23"/>
      <c r="AG5" s="23"/>
      <c r="AH5" s="23"/>
      <c r="AI5" s="23"/>
      <c r="AJ5" s="23"/>
      <c r="AK5" s="23"/>
      <c r="AL5" s="23"/>
      <c r="AM5" s="23"/>
      <c r="AW5" s="2" t="s">
        <v>240</v>
      </c>
      <c r="BB5" s="23"/>
      <c r="BC5" s="23"/>
      <c r="BD5" s="23"/>
      <c r="BE5" s="23"/>
      <c r="BF5" s="23"/>
      <c r="BG5" s="23"/>
      <c r="BH5" s="23"/>
      <c r="BI5" s="23"/>
      <c r="BJ5" s="23"/>
      <c r="BK5" s="23"/>
      <c r="BU5" s="2" t="s">
        <v>240</v>
      </c>
      <c r="BZ5" s="23"/>
      <c r="CA5" s="23"/>
      <c r="CB5" s="23"/>
      <c r="CC5" s="23"/>
      <c r="CD5" s="23"/>
      <c r="CE5" s="23"/>
      <c r="CF5" s="23"/>
      <c r="CG5" s="23"/>
      <c r="CH5" s="23"/>
      <c r="CI5" s="23"/>
      <c r="CS5" s="2" t="s">
        <v>240</v>
      </c>
      <c r="CX5" s="23"/>
      <c r="CY5" s="23"/>
      <c r="CZ5" s="23"/>
      <c r="DA5" s="23"/>
      <c r="DB5" s="23"/>
      <c r="DC5" s="23"/>
      <c r="DD5" s="23"/>
      <c r="DE5" s="23"/>
      <c r="DF5" s="23"/>
      <c r="DG5" s="23"/>
      <c r="DQ5" s="2" t="s">
        <v>240</v>
      </c>
      <c r="DV5" s="23"/>
      <c r="DW5" s="23"/>
      <c r="DX5" s="23"/>
      <c r="DY5" s="23"/>
      <c r="DZ5" s="23"/>
      <c r="EA5" s="23"/>
      <c r="EB5" s="23"/>
      <c r="EC5" s="23"/>
      <c r="ED5" s="23"/>
      <c r="EE5" s="23"/>
      <c r="EO5" s="2" t="s">
        <v>240</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21">
      <c r="A7" s="4" t="s">
        <v>280</v>
      </c>
      <c r="C7" s="23"/>
      <c r="D7" s="23"/>
      <c r="E7" s="23"/>
      <c r="Y7" s="4" t="s">
        <v>299</v>
      </c>
      <c r="AA7" s="23"/>
      <c r="AB7" s="23"/>
      <c r="AC7" s="23"/>
      <c r="AW7" s="4" t="s">
        <v>300</v>
      </c>
      <c r="AY7" s="23"/>
      <c r="AZ7" s="23"/>
      <c r="BA7" s="23"/>
      <c r="BU7" s="4" t="s">
        <v>281</v>
      </c>
      <c r="BW7" s="23"/>
      <c r="BX7" s="23"/>
      <c r="BY7" s="23"/>
      <c r="CS7" s="4" t="s">
        <v>282</v>
      </c>
      <c r="CU7" s="23"/>
      <c r="CV7" s="23"/>
      <c r="CW7" s="23"/>
      <c r="DQ7" s="103" t="s">
        <v>467</v>
      </c>
      <c r="DS7" s="23"/>
      <c r="DT7" s="23"/>
      <c r="DU7" s="23"/>
      <c r="EO7" s="4" t="s">
        <v>247</v>
      </c>
      <c r="EQ7" s="23"/>
      <c r="ER7" s="23"/>
      <c r="ES7" s="23"/>
    </row>
    <row r="8" spans="1:167" ht="15.5">
      <c r="A8" s="4" t="s">
        <v>468</v>
      </c>
      <c r="C8" s="5"/>
      <c r="D8" s="5"/>
      <c r="E8" s="5"/>
      <c r="F8" s="5"/>
      <c r="G8" s="5"/>
      <c r="H8" s="5"/>
      <c r="I8" s="5"/>
      <c r="J8" s="5"/>
      <c r="K8" s="5"/>
      <c r="L8" s="5"/>
      <c r="M8" s="5"/>
      <c r="N8" s="5"/>
      <c r="O8" s="5"/>
      <c r="P8" s="5"/>
      <c r="Q8" s="5"/>
      <c r="R8" s="5"/>
      <c r="S8" s="5"/>
      <c r="T8" s="5"/>
      <c r="U8" s="5"/>
      <c r="V8" s="5"/>
      <c r="W8" s="5"/>
      <c r="Y8" s="4" t="s">
        <v>468</v>
      </c>
      <c r="AA8" s="5"/>
      <c r="AB8" s="5"/>
      <c r="AC8" s="5"/>
      <c r="AD8" s="5"/>
      <c r="AE8" s="5"/>
      <c r="AF8" s="5"/>
      <c r="AG8" s="5"/>
      <c r="AH8" s="5"/>
      <c r="AI8" s="5"/>
      <c r="AJ8" s="5"/>
      <c r="AK8" s="5"/>
      <c r="AL8" s="5"/>
      <c r="AM8" s="5"/>
      <c r="AN8" s="5"/>
      <c r="AO8" s="5"/>
      <c r="AP8" s="5"/>
      <c r="AQ8" s="5"/>
      <c r="AR8" s="5"/>
      <c r="AS8" s="5"/>
      <c r="AT8" s="5"/>
      <c r="AU8" s="5"/>
      <c r="AW8" s="4" t="s">
        <v>468</v>
      </c>
      <c r="AY8" s="5"/>
      <c r="AZ8" s="5"/>
      <c r="BA8" s="5"/>
      <c r="BB8" s="5"/>
      <c r="BC8" s="5"/>
      <c r="BD8" s="5"/>
      <c r="BE8" s="5"/>
      <c r="BF8" s="5"/>
      <c r="BG8" s="5"/>
      <c r="BH8" s="5"/>
      <c r="BI8" s="5"/>
      <c r="BJ8" s="5"/>
      <c r="BK8" s="5"/>
      <c r="BL8" s="5"/>
      <c r="BM8" s="5"/>
      <c r="BN8" s="5"/>
      <c r="BO8" s="5"/>
      <c r="BP8" s="5"/>
      <c r="BQ8" s="5"/>
      <c r="BR8" s="5"/>
      <c r="BS8" s="5"/>
      <c r="BU8" s="4" t="s">
        <v>468</v>
      </c>
      <c r="BW8" s="5"/>
      <c r="BX8" s="5"/>
      <c r="BY8" s="5"/>
      <c r="BZ8" s="5"/>
      <c r="CA8" s="5"/>
      <c r="CB8" s="5"/>
      <c r="CC8" s="5"/>
      <c r="CD8" s="5"/>
      <c r="CE8" s="5"/>
      <c r="CF8" s="5"/>
      <c r="CG8" s="5"/>
      <c r="CH8" s="5"/>
      <c r="CI8" s="5"/>
      <c r="CJ8" s="5"/>
      <c r="CK8" s="5"/>
      <c r="CL8" s="5"/>
      <c r="CM8" s="5"/>
      <c r="CN8" s="5"/>
      <c r="CO8" s="5"/>
      <c r="CP8" s="5"/>
      <c r="CQ8" s="5"/>
      <c r="CS8" s="4" t="s">
        <v>468</v>
      </c>
      <c r="CU8" s="5"/>
      <c r="CV8" s="5"/>
      <c r="CW8" s="5"/>
      <c r="CX8" s="5"/>
      <c r="CY8" s="5"/>
      <c r="CZ8" s="5"/>
      <c r="DA8" s="5"/>
      <c r="DB8" s="5"/>
      <c r="DC8" s="5"/>
      <c r="DD8" s="5"/>
      <c r="DE8" s="5"/>
      <c r="DF8" s="5"/>
      <c r="DG8" s="5"/>
      <c r="DH8" s="5"/>
      <c r="DI8" s="5"/>
      <c r="DJ8" s="5"/>
      <c r="DK8" s="5"/>
      <c r="DL8" s="5"/>
      <c r="DM8" s="5"/>
      <c r="DN8" s="5"/>
      <c r="DO8" s="5"/>
      <c r="DQ8" s="4" t="s">
        <v>468</v>
      </c>
      <c r="DS8" s="5"/>
      <c r="DT8" s="5"/>
      <c r="DU8" s="5"/>
      <c r="DV8" s="5"/>
      <c r="DW8" s="5"/>
      <c r="DX8" s="5"/>
      <c r="DY8" s="5"/>
      <c r="DZ8" s="5"/>
      <c r="EA8" s="5"/>
      <c r="EB8" s="5"/>
      <c r="EC8" s="5"/>
      <c r="ED8" s="5"/>
      <c r="EE8" s="5"/>
      <c r="EF8" s="5"/>
      <c r="EG8" s="5"/>
      <c r="EH8" s="5"/>
      <c r="EI8" s="5"/>
      <c r="EJ8" s="5"/>
      <c r="EK8" s="5"/>
      <c r="EL8" s="5"/>
      <c r="EM8" s="5"/>
      <c r="EO8" s="4" t="s">
        <v>468</v>
      </c>
      <c r="EQ8" s="5"/>
      <c r="ER8" s="5"/>
      <c r="ES8" s="5"/>
      <c r="ET8" s="5"/>
      <c r="EU8" s="5"/>
      <c r="EV8" s="5"/>
      <c r="EW8" s="5"/>
      <c r="EX8" s="5"/>
      <c r="EY8" s="5"/>
      <c r="EZ8" s="5"/>
      <c r="FA8" s="5"/>
      <c r="FB8" s="5"/>
      <c r="FC8" s="5"/>
      <c r="FD8" s="5"/>
      <c r="FE8" s="5"/>
      <c r="FF8" s="5"/>
      <c r="FG8" s="5"/>
      <c r="FH8" s="5"/>
      <c r="FI8" s="5"/>
      <c r="FJ8" s="5"/>
      <c r="FK8" s="5"/>
    </row>
    <row r="9" spans="1:167" ht="15.5">
      <c r="AA9" s="17"/>
      <c r="AY9" s="17"/>
      <c r="BW9" s="17"/>
      <c r="CU9" s="17"/>
      <c r="DS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5">
      <c r="A13" s="7"/>
      <c r="B13" s="8" t="s">
        <v>469</v>
      </c>
      <c r="C13" s="26">
        <v>6.3178999999999999E-2</v>
      </c>
      <c r="D13" s="26">
        <v>9.8212999999999995E-2</v>
      </c>
      <c r="E13" s="26">
        <v>9.1191999999999995E-2</v>
      </c>
      <c r="F13" s="26">
        <v>0.11344700000000001</v>
      </c>
      <c r="G13" s="26">
        <v>8.5493E-2</v>
      </c>
      <c r="H13" s="26">
        <v>0.15568699999999999</v>
      </c>
      <c r="I13" s="26">
        <v>0.159084</v>
      </c>
      <c r="J13" s="26">
        <v>0.14799899999999999</v>
      </c>
      <c r="K13" s="26">
        <v>0.19450700000000001</v>
      </c>
      <c r="L13" s="26">
        <v>0.197573</v>
      </c>
      <c r="M13" s="26">
        <v>0.28443299999999999</v>
      </c>
      <c r="N13" s="26">
        <v>0.16142100000000001</v>
      </c>
      <c r="O13" s="26">
        <v>0.29562100000000002</v>
      </c>
      <c r="P13" s="26">
        <v>0.28032200000000002</v>
      </c>
      <c r="Q13" s="26">
        <v>0.24842400000000001</v>
      </c>
      <c r="R13" s="26">
        <v>0.29349500000000001</v>
      </c>
      <c r="S13" s="26">
        <v>0.28798200000000002</v>
      </c>
      <c r="T13" s="26">
        <v>0.30000399999999999</v>
      </c>
      <c r="U13" s="26">
        <v>0.407134</v>
      </c>
      <c r="V13" s="26">
        <v>0.247729</v>
      </c>
      <c r="W13" s="26">
        <v>0.469914</v>
      </c>
      <c r="Y13" s="7"/>
      <c r="Z13" s="8" t="s">
        <v>469</v>
      </c>
      <c r="AA13" s="26">
        <v>1.199616</v>
      </c>
      <c r="AB13" s="26">
        <v>2.6695099999999998</v>
      </c>
      <c r="AC13" s="26">
        <v>2.9864809999999999</v>
      </c>
      <c r="AD13" s="26">
        <v>2.852957</v>
      </c>
      <c r="AE13" s="26">
        <v>2.210181</v>
      </c>
      <c r="AF13" s="26">
        <v>4.590681</v>
      </c>
      <c r="AG13" s="26">
        <v>3.869955</v>
      </c>
      <c r="AH13" s="26">
        <v>3.563815</v>
      </c>
      <c r="AI13" s="26">
        <v>3.2197149999999999</v>
      </c>
      <c r="AJ13" s="26">
        <v>2.9794849999999999</v>
      </c>
      <c r="AK13" s="26">
        <v>4.9522719999999998</v>
      </c>
      <c r="AL13" s="26">
        <v>5.0491970000000004</v>
      </c>
      <c r="AM13" s="26">
        <v>5.8139289999999999</v>
      </c>
      <c r="AN13" s="26">
        <v>4.1956870000000004</v>
      </c>
      <c r="AO13" s="26">
        <v>4.130598</v>
      </c>
      <c r="AP13" s="26">
        <v>4.3464039999999997</v>
      </c>
      <c r="AQ13" s="26">
        <v>5.1353989999999996</v>
      </c>
      <c r="AR13" s="26">
        <v>4.2122120000000001</v>
      </c>
      <c r="AS13" s="26">
        <v>6.1054300000000001</v>
      </c>
      <c r="AT13" s="26">
        <v>3.9881489999999999</v>
      </c>
      <c r="AU13" s="26">
        <v>5.8791799999999999</v>
      </c>
      <c r="AW13" s="7"/>
      <c r="AX13" s="8" t="s">
        <v>469</v>
      </c>
      <c r="AY13" s="26">
        <v>10.715195</v>
      </c>
      <c r="AZ13" s="26">
        <v>17.188184</v>
      </c>
      <c r="BA13" s="26">
        <v>21.175903000000002</v>
      </c>
      <c r="BB13" s="26">
        <v>14.813044</v>
      </c>
      <c r="BC13" s="26">
        <v>11.753876999999999</v>
      </c>
      <c r="BD13" s="26">
        <v>24.917604999999998</v>
      </c>
      <c r="BE13" s="26">
        <v>18.142692</v>
      </c>
      <c r="BF13" s="26">
        <v>19.303820000000002</v>
      </c>
      <c r="BG13" s="26">
        <v>13.236321</v>
      </c>
      <c r="BH13" s="26">
        <v>10.268825</v>
      </c>
      <c r="BI13" s="26">
        <v>23.031361</v>
      </c>
      <c r="BJ13" s="26">
        <v>22.482008</v>
      </c>
      <c r="BK13" s="26">
        <v>25.638190000000002</v>
      </c>
      <c r="BL13" s="26">
        <v>17.216042999999999</v>
      </c>
      <c r="BM13" s="26">
        <v>14.203881000000001</v>
      </c>
      <c r="BN13" s="26">
        <v>18.976295</v>
      </c>
      <c r="BO13" s="26">
        <v>26.898253</v>
      </c>
      <c r="BP13" s="26">
        <v>17.705492</v>
      </c>
      <c r="BQ13" s="26">
        <v>24.881263000000001</v>
      </c>
      <c r="BR13" s="26">
        <v>16.635278</v>
      </c>
      <c r="BS13" s="26">
        <v>25.180610999999999</v>
      </c>
      <c r="BU13" s="7"/>
      <c r="BV13" s="8" t="s">
        <v>469</v>
      </c>
      <c r="BW13" s="26">
        <v>0.70065999999999995</v>
      </c>
      <c r="BX13" s="26">
        <v>1.1301950000000001</v>
      </c>
      <c r="BY13" s="26">
        <v>1.1824300000000001</v>
      </c>
      <c r="BZ13" s="26">
        <v>1.4690799999999999</v>
      </c>
      <c r="CA13" s="26">
        <v>0.45241900000000002</v>
      </c>
      <c r="CB13" s="26">
        <v>1.2748470000000001</v>
      </c>
      <c r="CC13" s="26">
        <v>1.4688920000000001</v>
      </c>
      <c r="CD13" s="26">
        <v>1.5111870000000001</v>
      </c>
      <c r="CE13" s="26">
        <v>1.1071329999999999</v>
      </c>
      <c r="CF13" s="26">
        <v>0.96316299999999999</v>
      </c>
      <c r="CG13" s="26">
        <v>1.4290780000000001</v>
      </c>
      <c r="CH13" s="26">
        <v>2.1304539999999998</v>
      </c>
      <c r="CI13" s="26">
        <v>1.34666</v>
      </c>
      <c r="CJ13" s="26">
        <v>0.99494400000000005</v>
      </c>
      <c r="CK13" s="26">
        <v>1.677324</v>
      </c>
      <c r="CL13" s="26">
        <v>1.9355119999999999</v>
      </c>
      <c r="CM13" s="26">
        <v>1.538891</v>
      </c>
      <c r="CN13" s="26">
        <v>1.971244</v>
      </c>
      <c r="CO13" s="26">
        <v>2.437859</v>
      </c>
      <c r="CP13" s="26">
        <v>1.8515090000000001</v>
      </c>
      <c r="CQ13" s="26">
        <v>2.5846779999999998</v>
      </c>
      <c r="CS13" s="7"/>
      <c r="CT13" s="8" t="s">
        <v>469</v>
      </c>
      <c r="CU13" s="26">
        <v>0.21071000000000001</v>
      </c>
      <c r="CV13" s="26">
        <v>0.366454</v>
      </c>
      <c r="CW13" s="26">
        <v>0.41992200000000002</v>
      </c>
      <c r="CX13" s="26">
        <v>0.48841600000000002</v>
      </c>
      <c r="CY13" s="26">
        <v>0.16439899999999999</v>
      </c>
      <c r="CZ13" s="26">
        <v>0.25769300000000001</v>
      </c>
      <c r="DA13" s="26">
        <v>0.46834100000000001</v>
      </c>
      <c r="DB13" s="26">
        <v>0.51483900000000005</v>
      </c>
      <c r="DC13" s="26">
        <v>0.45188600000000001</v>
      </c>
      <c r="DD13" s="26">
        <v>0.29504799999999998</v>
      </c>
      <c r="DE13" s="26">
        <v>0.32542300000000002</v>
      </c>
      <c r="DF13" s="26">
        <v>0.534883</v>
      </c>
      <c r="DG13" s="26">
        <v>0.54641899999999999</v>
      </c>
      <c r="DH13" s="26">
        <v>0.58690699999999996</v>
      </c>
      <c r="DI13" s="26">
        <v>0.49409799999999998</v>
      </c>
      <c r="DJ13" s="26">
        <v>0.72036900000000004</v>
      </c>
      <c r="DK13" s="26">
        <v>0.50415399999999999</v>
      </c>
      <c r="DL13" s="26">
        <v>0.74441800000000002</v>
      </c>
      <c r="DM13" s="26">
        <v>0.78792899999999999</v>
      </c>
      <c r="DN13" s="26">
        <v>0.45315</v>
      </c>
      <c r="DO13" s="26">
        <v>0.68349700000000002</v>
      </c>
      <c r="DQ13" s="7"/>
      <c r="DR13" s="8" t="s">
        <v>469</v>
      </c>
      <c r="DS13" s="26">
        <v>6.0637999999999997E-2</v>
      </c>
      <c r="DT13" s="26">
        <v>0.113968</v>
      </c>
      <c r="DU13" s="26">
        <v>0.215474</v>
      </c>
      <c r="DV13" s="26">
        <v>0.17360200000000001</v>
      </c>
      <c r="DW13" s="26">
        <v>0.12209</v>
      </c>
      <c r="DX13" s="26">
        <v>6.7027000000000003E-2</v>
      </c>
      <c r="DY13" s="26">
        <v>0.36296699999999998</v>
      </c>
      <c r="DZ13" s="26">
        <v>0.35159499999999999</v>
      </c>
      <c r="EA13" s="26">
        <v>0.40205299999999999</v>
      </c>
      <c r="EB13" s="26">
        <v>0.32053500000000001</v>
      </c>
      <c r="EC13" s="26">
        <v>0.16622500000000001</v>
      </c>
      <c r="ED13" s="26">
        <v>0.18649299999999999</v>
      </c>
      <c r="EE13" s="26">
        <v>0.176589</v>
      </c>
      <c r="EF13" s="26">
        <v>0.15430099999999999</v>
      </c>
      <c r="EG13" s="26">
        <v>0.25674200000000003</v>
      </c>
      <c r="EH13" s="26">
        <v>0.32981899999999997</v>
      </c>
      <c r="EI13" s="26">
        <v>0.12199400000000001</v>
      </c>
      <c r="EJ13" s="26">
        <v>0.34401399999999999</v>
      </c>
      <c r="EK13" s="26">
        <v>0.31532300000000002</v>
      </c>
      <c r="EL13" s="26">
        <v>0.11219899999999999</v>
      </c>
      <c r="EM13" s="26">
        <v>0.294765</v>
      </c>
      <c r="EO13" s="7"/>
      <c r="EP13" s="8" t="s">
        <v>469</v>
      </c>
      <c r="EQ13" s="26">
        <v>0.153307</v>
      </c>
      <c r="ER13" s="26">
        <v>0.12793599999999999</v>
      </c>
      <c r="ES13" s="26">
        <v>0.32886399999999999</v>
      </c>
      <c r="ET13" s="26">
        <v>0.55341799999999997</v>
      </c>
      <c r="EU13" s="26">
        <v>1.150344</v>
      </c>
      <c r="EV13" s="26">
        <v>0.65912400000000004</v>
      </c>
      <c r="EW13" s="26">
        <v>0.67409799999999997</v>
      </c>
      <c r="EX13" s="26">
        <v>0.52060499999999998</v>
      </c>
      <c r="EY13" s="26">
        <v>0.73207900000000004</v>
      </c>
      <c r="EZ13" s="26">
        <v>1.2252160000000001</v>
      </c>
      <c r="FA13" s="26">
        <v>0.77721399999999996</v>
      </c>
      <c r="FB13" s="26">
        <v>0.40251700000000001</v>
      </c>
      <c r="FC13" s="26">
        <v>0.74734100000000003</v>
      </c>
      <c r="FD13" s="26">
        <v>0.61282999999999999</v>
      </c>
      <c r="FE13" s="26">
        <v>1.092052</v>
      </c>
      <c r="FF13" s="26">
        <v>1.323458</v>
      </c>
      <c r="FG13" s="26">
        <v>0.71989499999999995</v>
      </c>
      <c r="FH13" s="26">
        <v>1.455875</v>
      </c>
      <c r="FI13" s="26">
        <v>1.1754039999999999</v>
      </c>
      <c r="FJ13" s="26">
        <v>0.89836800000000006</v>
      </c>
      <c r="FK13" s="26">
        <v>0.77236199999999999</v>
      </c>
    </row>
    <row r="14" spans="1:167" ht="13">
      <c r="B14" s="9" t="s">
        <v>470</v>
      </c>
      <c r="C14" s="30"/>
      <c r="D14" s="30"/>
      <c r="E14" s="30"/>
      <c r="F14" s="30"/>
      <c r="G14" s="30"/>
      <c r="H14" s="30"/>
      <c r="I14" s="30"/>
      <c r="J14" s="30"/>
      <c r="K14" s="30"/>
      <c r="L14" s="30"/>
      <c r="M14" s="30"/>
      <c r="N14" s="30"/>
      <c r="O14" s="30"/>
      <c r="P14" s="30"/>
      <c r="Q14" s="30"/>
      <c r="R14" s="30"/>
      <c r="S14" s="30"/>
      <c r="T14" s="30"/>
      <c r="U14" s="30"/>
      <c r="V14" s="30"/>
      <c r="W14" s="30"/>
      <c r="Z14" s="9" t="s">
        <v>470</v>
      </c>
      <c r="AA14" s="30"/>
      <c r="AB14" s="30"/>
      <c r="AC14" s="30"/>
      <c r="AD14" s="30"/>
      <c r="AE14" s="30"/>
      <c r="AF14" s="30"/>
      <c r="AG14" s="30"/>
      <c r="AH14" s="30"/>
      <c r="AI14" s="30"/>
      <c r="AJ14" s="30"/>
      <c r="AK14" s="30"/>
      <c r="AL14" s="30"/>
      <c r="AM14" s="30"/>
      <c r="AN14" s="30"/>
      <c r="AO14" s="30"/>
      <c r="AP14" s="30"/>
      <c r="AQ14" s="30"/>
      <c r="AR14" s="30"/>
      <c r="AS14" s="30"/>
      <c r="AT14" s="30"/>
      <c r="AU14" s="30"/>
      <c r="AX14" s="9" t="s">
        <v>470</v>
      </c>
      <c r="AY14" s="30"/>
      <c r="AZ14" s="30"/>
      <c r="BA14" s="30"/>
      <c r="BB14" s="30"/>
      <c r="BC14" s="30"/>
      <c r="BD14" s="30"/>
      <c r="BE14" s="30"/>
      <c r="BF14" s="30"/>
      <c r="BG14" s="30"/>
      <c r="BH14" s="30"/>
      <c r="BI14" s="30"/>
      <c r="BJ14" s="30"/>
      <c r="BK14" s="30"/>
      <c r="BL14" s="30"/>
      <c r="BM14" s="30"/>
      <c r="BN14" s="30"/>
      <c r="BO14" s="30"/>
      <c r="BP14" s="30"/>
      <c r="BQ14" s="30"/>
      <c r="BR14" s="30"/>
      <c r="BS14" s="30"/>
      <c r="BV14" s="9" t="s">
        <v>470</v>
      </c>
      <c r="BW14" s="30"/>
      <c r="BX14" s="30"/>
      <c r="BY14" s="30"/>
      <c r="BZ14" s="30"/>
      <c r="CA14" s="30"/>
      <c r="CB14" s="30"/>
      <c r="CC14" s="30"/>
      <c r="CD14" s="30"/>
      <c r="CE14" s="30"/>
      <c r="CF14" s="30"/>
      <c r="CG14" s="30"/>
      <c r="CH14" s="30"/>
      <c r="CI14" s="30"/>
      <c r="CJ14" s="30"/>
      <c r="CK14" s="30"/>
      <c r="CL14" s="30"/>
      <c r="CM14" s="30"/>
      <c r="CN14" s="30"/>
      <c r="CO14" s="30"/>
      <c r="CP14" s="30"/>
      <c r="CQ14" s="30"/>
      <c r="CT14" s="9" t="s">
        <v>470</v>
      </c>
      <c r="CU14" s="30"/>
      <c r="CV14" s="30"/>
      <c r="CW14" s="30"/>
      <c r="CX14" s="30"/>
      <c r="CY14" s="30"/>
      <c r="CZ14" s="30"/>
      <c r="DA14" s="30"/>
      <c r="DB14" s="30"/>
      <c r="DC14" s="30"/>
      <c r="DD14" s="30"/>
      <c r="DE14" s="30"/>
      <c r="DF14" s="30"/>
      <c r="DG14" s="30"/>
      <c r="DH14" s="30"/>
      <c r="DI14" s="30"/>
      <c r="DJ14" s="30"/>
      <c r="DK14" s="30"/>
      <c r="DL14" s="30"/>
      <c r="DM14" s="30"/>
      <c r="DN14" s="30"/>
      <c r="DO14" s="30"/>
      <c r="DR14" s="9" t="s">
        <v>470</v>
      </c>
      <c r="DS14" s="30"/>
      <c r="DT14" s="30"/>
      <c r="DU14" s="30"/>
      <c r="DV14" s="30"/>
      <c r="DW14" s="30"/>
      <c r="DX14" s="30"/>
      <c r="DY14" s="30"/>
      <c r="DZ14" s="30"/>
      <c r="EA14" s="30"/>
      <c r="EB14" s="30"/>
      <c r="EC14" s="30"/>
      <c r="ED14" s="30"/>
      <c r="EE14" s="30"/>
      <c r="EF14" s="30"/>
      <c r="EG14" s="30"/>
      <c r="EH14" s="30"/>
      <c r="EI14" s="30"/>
      <c r="EJ14" s="30"/>
      <c r="EK14" s="30"/>
      <c r="EL14" s="30"/>
      <c r="EM14" s="30"/>
      <c r="EP14" s="9" t="s">
        <v>470</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444</v>
      </c>
      <c r="C15" s="30">
        <v>3.3214E-2</v>
      </c>
      <c r="D15" s="30">
        <v>5.0708999999999997E-2</v>
      </c>
      <c r="E15" s="30">
        <v>5.1241000000000002E-2</v>
      </c>
      <c r="F15" s="30">
        <v>6.59E-2</v>
      </c>
      <c r="G15" s="30">
        <v>4.8691999999999999E-2</v>
      </c>
      <c r="H15" s="30">
        <v>9.4598000000000002E-2</v>
      </c>
      <c r="I15" s="30">
        <v>9.1056999999999999E-2</v>
      </c>
      <c r="J15" s="30">
        <v>8.7106000000000003E-2</v>
      </c>
      <c r="K15" s="30">
        <v>0.117133</v>
      </c>
      <c r="L15" s="30">
        <v>0.112259</v>
      </c>
      <c r="M15" s="30">
        <v>0.164161</v>
      </c>
      <c r="N15" s="30">
        <v>8.7882000000000002E-2</v>
      </c>
      <c r="O15" s="30">
        <v>0.156551</v>
      </c>
      <c r="P15" s="30">
        <v>0.14790900000000001</v>
      </c>
      <c r="Q15" s="30">
        <v>0.12787799999999999</v>
      </c>
      <c r="R15" s="30">
        <v>0.15277399999999999</v>
      </c>
      <c r="S15" s="30">
        <v>0.14793400000000001</v>
      </c>
      <c r="T15" s="30">
        <v>0.15281800000000001</v>
      </c>
      <c r="U15" s="30">
        <v>0.207812</v>
      </c>
      <c r="V15" s="30">
        <v>0.12733700000000001</v>
      </c>
      <c r="W15" s="30">
        <v>0.235788</v>
      </c>
      <c r="Z15" s="72" t="s">
        <v>444</v>
      </c>
      <c r="AA15" s="30">
        <v>0.46960600000000002</v>
      </c>
      <c r="AB15" s="30">
        <v>1.019436</v>
      </c>
      <c r="AC15" s="30">
        <v>1.1316139999999999</v>
      </c>
      <c r="AD15" s="30">
        <v>1.29254</v>
      </c>
      <c r="AE15" s="30">
        <v>0.880857</v>
      </c>
      <c r="AF15" s="30">
        <v>1.8553390000000001</v>
      </c>
      <c r="AG15" s="30">
        <v>1.422698</v>
      </c>
      <c r="AH15" s="30">
        <v>1.5598540000000001</v>
      </c>
      <c r="AI15" s="30">
        <v>1.22037</v>
      </c>
      <c r="AJ15" s="30">
        <v>1.21916</v>
      </c>
      <c r="AK15" s="30">
        <v>2.038897</v>
      </c>
      <c r="AL15" s="30">
        <v>1.953111</v>
      </c>
      <c r="AM15" s="30">
        <v>2.3480880000000002</v>
      </c>
      <c r="AN15" s="30">
        <v>1.675754</v>
      </c>
      <c r="AO15" s="30">
        <v>1.657335</v>
      </c>
      <c r="AP15" s="30">
        <v>1.7745280000000001</v>
      </c>
      <c r="AQ15" s="30">
        <v>2.095059</v>
      </c>
      <c r="AR15" s="30">
        <v>1.740715</v>
      </c>
      <c r="AS15" s="30">
        <v>2.5474220000000001</v>
      </c>
      <c r="AT15" s="30">
        <v>1.67513</v>
      </c>
      <c r="AU15" s="30">
        <v>2.4943</v>
      </c>
      <c r="AX15" s="72" t="s">
        <v>444</v>
      </c>
      <c r="AY15" s="30">
        <v>1.4963070000000001</v>
      </c>
      <c r="AZ15" s="30">
        <v>2.3683550000000002</v>
      </c>
      <c r="BA15" s="30">
        <v>3.0374699999999999</v>
      </c>
      <c r="BB15" s="30">
        <v>1.8762920000000001</v>
      </c>
      <c r="BC15" s="30">
        <v>1.3514189999999999</v>
      </c>
      <c r="BD15" s="30">
        <v>2.8150740000000001</v>
      </c>
      <c r="BE15" s="30">
        <v>2.2559089999999999</v>
      </c>
      <c r="BF15" s="30">
        <v>2.2999320000000001</v>
      </c>
      <c r="BG15" s="30">
        <v>1.4619340000000001</v>
      </c>
      <c r="BH15" s="30">
        <v>1.047558</v>
      </c>
      <c r="BI15" s="30">
        <v>2.2154250000000002</v>
      </c>
      <c r="BJ15" s="30">
        <v>1.953541</v>
      </c>
      <c r="BK15" s="30">
        <v>2.0753490000000001</v>
      </c>
      <c r="BL15" s="30">
        <v>1.303156</v>
      </c>
      <c r="BM15" s="30">
        <v>0.992591</v>
      </c>
      <c r="BN15" s="30">
        <v>1.2362439999999999</v>
      </c>
      <c r="BO15" s="30">
        <v>1.6257779999999999</v>
      </c>
      <c r="BP15" s="30">
        <v>0.98860400000000004</v>
      </c>
      <c r="BQ15" s="30">
        <v>1.2844549999999999</v>
      </c>
      <c r="BR15" s="30">
        <v>0.78791599999999995</v>
      </c>
      <c r="BS15" s="30">
        <v>1.0890280000000001</v>
      </c>
      <c r="BV15" s="72" t="s">
        <v>444</v>
      </c>
      <c r="BW15" s="30">
        <v>0.114187</v>
      </c>
      <c r="BX15" s="30">
        <v>0.170346</v>
      </c>
      <c r="BY15" s="30">
        <v>0.19281200000000001</v>
      </c>
      <c r="BZ15" s="30">
        <v>0.250697</v>
      </c>
      <c r="CA15" s="30">
        <v>6.6612000000000005E-2</v>
      </c>
      <c r="CB15" s="30">
        <v>0.20046700000000001</v>
      </c>
      <c r="CC15" s="30">
        <v>0.23019100000000001</v>
      </c>
      <c r="CD15" s="30">
        <v>0.25427</v>
      </c>
      <c r="CE15" s="30">
        <v>0.18127499999999999</v>
      </c>
      <c r="CF15" s="30">
        <v>0.13431199999999999</v>
      </c>
      <c r="CG15" s="30">
        <v>0.20161000000000001</v>
      </c>
      <c r="CH15" s="30">
        <v>0.235154</v>
      </c>
      <c r="CI15" s="30">
        <v>0.13859399999999999</v>
      </c>
      <c r="CJ15" s="30">
        <v>9.9038000000000001E-2</v>
      </c>
      <c r="CK15" s="30">
        <v>0.15401999999999999</v>
      </c>
      <c r="CL15" s="30">
        <v>0.16980600000000001</v>
      </c>
      <c r="CM15" s="30">
        <v>0.128359</v>
      </c>
      <c r="CN15" s="30">
        <v>0.155113</v>
      </c>
      <c r="CO15" s="30">
        <v>0.18353</v>
      </c>
      <c r="CP15" s="30">
        <v>0.132162</v>
      </c>
      <c r="CQ15" s="30">
        <v>0.17505499999999999</v>
      </c>
      <c r="CT15" s="72" t="s">
        <v>444</v>
      </c>
      <c r="CU15" s="30">
        <v>3.7489000000000001E-2</v>
      </c>
      <c r="CV15" s="30">
        <v>7.4759000000000006E-2</v>
      </c>
      <c r="CW15" s="30">
        <v>7.5849E-2</v>
      </c>
      <c r="CX15" s="30">
        <v>9.2746999999999996E-2</v>
      </c>
      <c r="CY15" s="30">
        <v>2.4851999999999999E-2</v>
      </c>
      <c r="CZ15" s="30">
        <v>3.4928000000000001E-2</v>
      </c>
      <c r="DA15" s="30">
        <v>6.9225999999999996E-2</v>
      </c>
      <c r="DB15" s="30">
        <v>7.1605000000000002E-2</v>
      </c>
      <c r="DC15" s="30">
        <v>7.1140999999999996E-2</v>
      </c>
      <c r="DD15" s="30">
        <v>4.0018999999999999E-2</v>
      </c>
      <c r="DE15" s="30">
        <v>4.6142000000000002E-2</v>
      </c>
      <c r="DF15" s="30">
        <v>7.5469999999999995E-2</v>
      </c>
      <c r="DG15" s="30">
        <v>7.4243000000000003E-2</v>
      </c>
      <c r="DH15" s="30">
        <v>8.1272999999999998E-2</v>
      </c>
      <c r="DI15" s="30">
        <v>6.7212999999999995E-2</v>
      </c>
      <c r="DJ15" s="30">
        <v>9.7725999999999993E-2</v>
      </c>
      <c r="DK15" s="30">
        <v>6.8804000000000004E-2</v>
      </c>
      <c r="DL15" s="30">
        <v>0.101045</v>
      </c>
      <c r="DM15" s="30">
        <v>0.107432</v>
      </c>
      <c r="DN15" s="30">
        <v>6.1899999999999997E-2</v>
      </c>
      <c r="DO15" s="30">
        <v>9.3233999999999997E-2</v>
      </c>
      <c r="DR15" s="72" t="s">
        <v>444</v>
      </c>
      <c r="DS15" s="30">
        <v>1.2622E-2</v>
      </c>
      <c r="DT15" s="30">
        <v>1.5819E-2</v>
      </c>
      <c r="DU15" s="30">
        <v>3.7416999999999999E-2</v>
      </c>
      <c r="DV15" s="30">
        <v>2.1576999999999999E-2</v>
      </c>
      <c r="DW15" s="30">
        <v>1.6999E-2</v>
      </c>
      <c r="DX15" s="30">
        <v>1.1658999999999999E-2</v>
      </c>
      <c r="DY15" s="30">
        <v>6.4019000000000006E-2</v>
      </c>
      <c r="DZ15" s="30">
        <v>5.3811999999999999E-2</v>
      </c>
      <c r="EA15" s="30">
        <v>7.3833999999999997E-2</v>
      </c>
      <c r="EB15" s="30">
        <v>5.5342000000000002E-2</v>
      </c>
      <c r="EC15" s="30">
        <v>2.9066999999999999E-2</v>
      </c>
      <c r="ED15" s="30">
        <v>3.2451000000000001E-2</v>
      </c>
      <c r="EE15" s="30">
        <v>3.0105E-2</v>
      </c>
      <c r="EF15" s="30">
        <v>2.6939999999999999E-2</v>
      </c>
      <c r="EG15" s="30">
        <v>4.5168E-2</v>
      </c>
      <c r="EH15" s="30">
        <v>5.8305000000000003E-2</v>
      </c>
      <c r="EI15" s="30">
        <v>2.1944000000000002E-2</v>
      </c>
      <c r="EJ15" s="30">
        <v>6.2392000000000003E-2</v>
      </c>
      <c r="EK15" s="30">
        <v>5.7854000000000003E-2</v>
      </c>
      <c r="EL15" s="30">
        <v>2.0830000000000001E-2</v>
      </c>
      <c r="EM15" s="30">
        <v>5.5154000000000002E-2</v>
      </c>
      <c r="EP15" s="72" t="s">
        <v>444</v>
      </c>
      <c r="EQ15" s="30">
        <v>4.2737999999999998E-2</v>
      </c>
      <c r="ER15" s="30">
        <v>4.1944000000000002E-2</v>
      </c>
      <c r="ES15" s="30">
        <v>9.6064999999999998E-2</v>
      </c>
      <c r="ET15" s="30">
        <v>0.15055499999999999</v>
      </c>
      <c r="EU15" s="30">
        <v>0.231628</v>
      </c>
      <c r="EV15" s="30">
        <v>0.12339600000000001</v>
      </c>
      <c r="EW15" s="30">
        <v>0.16168299999999999</v>
      </c>
      <c r="EX15" s="30">
        <v>0.14419799999999999</v>
      </c>
      <c r="EY15" s="30">
        <v>0.17944599999999999</v>
      </c>
      <c r="EZ15" s="30">
        <v>0.35702099999999998</v>
      </c>
      <c r="FA15" s="30">
        <v>0.22439700000000001</v>
      </c>
      <c r="FB15" s="30">
        <v>0.108128</v>
      </c>
      <c r="FC15" s="30">
        <v>0.21451899999999999</v>
      </c>
      <c r="FD15" s="30">
        <v>0.17649599999999999</v>
      </c>
      <c r="FE15" s="30">
        <v>0.325405</v>
      </c>
      <c r="FF15" s="30">
        <v>0.40639799999999998</v>
      </c>
      <c r="FG15" s="30">
        <v>0.22503999999999999</v>
      </c>
      <c r="FH15" s="30">
        <v>0.46853</v>
      </c>
      <c r="FI15" s="30">
        <v>0.38646799999999998</v>
      </c>
      <c r="FJ15" s="30">
        <v>0.301344</v>
      </c>
      <c r="FK15" s="30">
        <v>0.26429000000000002</v>
      </c>
    </row>
    <row r="16" spans="1:167">
      <c r="B16" s="72" t="s">
        <v>445</v>
      </c>
      <c r="C16" s="30">
        <v>2.9966E-2</v>
      </c>
      <c r="D16" s="30">
        <v>4.7503999999999998E-2</v>
      </c>
      <c r="E16" s="30">
        <v>3.9952000000000001E-2</v>
      </c>
      <c r="F16" s="30">
        <v>4.7545999999999998E-2</v>
      </c>
      <c r="G16" s="30">
        <v>3.6801E-2</v>
      </c>
      <c r="H16" s="30">
        <v>6.1088999999999997E-2</v>
      </c>
      <c r="I16" s="30">
        <v>6.8027000000000004E-2</v>
      </c>
      <c r="J16" s="30">
        <v>6.0892000000000002E-2</v>
      </c>
      <c r="K16" s="30">
        <v>7.7373999999999998E-2</v>
      </c>
      <c r="L16" s="30">
        <v>8.5315000000000002E-2</v>
      </c>
      <c r="M16" s="30">
        <v>0.120272</v>
      </c>
      <c r="N16" s="30">
        <v>7.3538999999999993E-2</v>
      </c>
      <c r="O16" s="30">
        <v>0.13907</v>
      </c>
      <c r="P16" s="30">
        <v>0.132413</v>
      </c>
      <c r="Q16" s="30">
        <v>0.120545</v>
      </c>
      <c r="R16" s="30">
        <v>0.14072100000000001</v>
      </c>
      <c r="S16" s="30">
        <v>0.14004800000000001</v>
      </c>
      <c r="T16" s="30">
        <v>0.14718600000000001</v>
      </c>
      <c r="U16" s="30">
        <v>0.199322</v>
      </c>
      <c r="V16" s="30">
        <v>0.120392</v>
      </c>
      <c r="W16" s="30">
        <v>0.234127</v>
      </c>
      <c r="Z16" s="72" t="s">
        <v>445</v>
      </c>
      <c r="AA16" s="30">
        <v>0.73001000000000005</v>
      </c>
      <c r="AB16" s="30">
        <v>1.650074</v>
      </c>
      <c r="AC16" s="30">
        <v>1.854867</v>
      </c>
      <c r="AD16" s="30">
        <v>1.5604169999999999</v>
      </c>
      <c r="AE16" s="30">
        <v>1.3293250000000001</v>
      </c>
      <c r="AF16" s="30">
        <v>2.7353420000000002</v>
      </c>
      <c r="AG16" s="30">
        <v>2.447257</v>
      </c>
      <c r="AH16" s="30">
        <v>2.0039600000000002</v>
      </c>
      <c r="AI16" s="30">
        <v>1.9993449999999999</v>
      </c>
      <c r="AJ16" s="30">
        <v>1.7603249999999999</v>
      </c>
      <c r="AK16" s="30">
        <v>2.9133749999999998</v>
      </c>
      <c r="AL16" s="30">
        <v>3.0960860000000001</v>
      </c>
      <c r="AM16" s="30">
        <v>3.4658410000000002</v>
      </c>
      <c r="AN16" s="30">
        <v>2.519933</v>
      </c>
      <c r="AO16" s="30">
        <v>2.4732630000000002</v>
      </c>
      <c r="AP16" s="30">
        <v>2.5718760000000001</v>
      </c>
      <c r="AQ16" s="30">
        <v>3.04034</v>
      </c>
      <c r="AR16" s="30">
        <v>2.471498</v>
      </c>
      <c r="AS16" s="30">
        <v>3.5580090000000002</v>
      </c>
      <c r="AT16" s="30">
        <v>2.3130190000000002</v>
      </c>
      <c r="AU16" s="30">
        <v>3.3848799999999999</v>
      </c>
      <c r="AX16" s="72" t="s">
        <v>445</v>
      </c>
      <c r="AY16" s="30">
        <v>9.2188870000000005</v>
      </c>
      <c r="AZ16" s="30">
        <v>14.819829</v>
      </c>
      <c r="BA16" s="30">
        <v>18.138432999999999</v>
      </c>
      <c r="BB16" s="30">
        <v>12.936753</v>
      </c>
      <c r="BC16" s="30">
        <v>10.402457999999999</v>
      </c>
      <c r="BD16" s="30">
        <v>22.102532</v>
      </c>
      <c r="BE16" s="30">
        <v>15.886782999999999</v>
      </c>
      <c r="BF16" s="30">
        <v>17.003888</v>
      </c>
      <c r="BG16" s="30">
        <v>11.774387000000001</v>
      </c>
      <c r="BH16" s="30">
        <v>9.2212669999999992</v>
      </c>
      <c r="BI16" s="30">
        <v>20.815937000000002</v>
      </c>
      <c r="BJ16" s="30">
        <v>20.528466999999999</v>
      </c>
      <c r="BK16" s="30">
        <v>23.562840999999999</v>
      </c>
      <c r="BL16" s="30">
        <v>15.912887</v>
      </c>
      <c r="BM16" s="30">
        <v>13.21129</v>
      </c>
      <c r="BN16" s="30">
        <v>17.740051000000001</v>
      </c>
      <c r="BO16" s="30">
        <v>25.272475</v>
      </c>
      <c r="BP16" s="30">
        <v>16.716888000000001</v>
      </c>
      <c r="BQ16" s="30">
        <v>23.596807999999999</v>
      </c>
      <c r="BR16" s="30">
        <v>15.847363</v>
      </c>
      <c r="BS16" s="30">
        <v>24.091583</v>
      </c>
      <c r="BV16" s="72" t="s">
        <v>445</v>
      </c>
      <c r="BW16" s="30">
        <v>0.58647300000000002</v>
      </c>
      <c r="BX16" s="30">
        <v>0.95984899999999995</v>
      </c>
      <c r="BY16" s="30">
        <v>0.989618</v>
      </c>
      <c r="BZ16" s="30">
        <v>1.218383</v>
      </c>
      <c r="CA16" s="30">
        <v>0.38580700000000001</v>
      </c>
      <c r="CB16" s="30">
        <v>1.0743799999999999</v>
      </c>
      <c r="CC16" s="30">
        <v>1.2387010000000001</v>
      </c>
      <c r="CD16" s="30">
        <v>1.2569170000000001</v>
      </c>
      <c r="CE16" s="30">
        <v>0.92585899999999999</v>
      </c>
      <c r="CF16" s="30">
        <v>0.828851</v>
      </c>
      <c r="CG16" s="30">
        <v>1.2274689999999999</v>
      </c>
      <c r="CH16" s="30">
        <v>1.8952990000000001</v>
      </c>
      <c r="CI16" s="30">
        <v>1.2080660000000001</v>
      </c>
      <c r="CJ16" s="30">
        <v>0.89590700000000001</v>
      </c>
      <c r="CK16" s="30">
        <v>1.523304</v>
      </c>
      <c r="CL16" s="30">
        <v>1.765706</v>
      </c>
      <c r="CM16" s="30">
        <v>1.4105319999999999</v>
      </c>
      <c r="CN16" s="30">
        <v>1.8161309999999999</v>
      </c>
      <c r="CO16" s="30">
        <v>2.2543289999999998</v>
      </c>
      <c r="CP16" s="30">
        <v>1.719347</v>
      </c>
      <c r="CQ16" s="30">
        <v>2.409624</v>
      </c>
      <c r="CT16" s="72" t="s">
        <v>445</v>
      </c>
      <c r="CU16" s="30">
        <v>0.17322100000000001</v>
      </c>
      <c r="CV16" s="30">
        <v>0.29169499999999998</v>
      </c>
      <c r="CW16" s="30">
        <v>0.34407300000000002</v>
      </c>
      <c r="CX16" s="30">
        <v>0.39566899999999999</v>
      </c>
      <c r="CY16" s="30">
        <v>0.13954800000000001</v>
      </c>
      <c r="CZ16" s="30">
        <v>0.22276499999999999</v>
      </c>
      <c r="DA16" s="30">
        <v>0.399115</v>
      </c>
      <c r="DB16" s="30">
        <v>0.44323400000000002</v>
      </c>
      <c r="DC16" s="30">
        <v>0.380745</v>
      </c>
      <c r="DD16" s="30">
        <v>0.25502900000000001</v>
      </c>
      <c r="DE16" s="30">
        <v>0.279281</v>
      </c>
      <c r="DF16" s="30">
        <v>0.45941300000000002</v>
      </c>
      <c r="DG16" s="30">
        <v>0.47217599999999998</v>
      </c>
      <c r="DH16" s="30">
        <v>0.50563400000000003</v>
      </c>
      <c r="DI16" s="30">
        <v>0.42688599999999999</v>
      </c>
      <c r="DJ16" s="30">
        <v>0.62264299999999995</v>
      </c>
      <c r="DK16" s="30">
        <v>0.43535000000000001</v>
      </c>
      <c r="DL16" s="30">
        <v>0.64337299999999997</v>
      </c>
      <c r="DM16" s="30">
        <v>0.68049700000000002</v>
      </c>
      <c r="DN16" s="30">
        <v>0.39124999999999999</v>
      </c>
      <c r="DO16" s="30">
        <v>0.59026299999999998</v>
      </c>
      <c r="DR16" s="72" t="s">
        <v>445</v>
      </c>
      <c r="DS16" s="30">
        <v>4.8016000000000003E-2</v>
      </c>
      <c r="DT16" s="30">
        <v>9.8149E-2</v>
      </c>
      <c r="DU16" s="30">
        <v>0.17805699999999999</v>
      </c>
      <c r="DV16" s="30">
        <v>0.15202599999999999</v>
      </c>
      <c r="DW16" s="30">
        <v>0.105091</v>
      </c>
      <c r="DX16" s="30">
        <v>5.5368000000000001E-2</v>
      </c>
      <c r="DY16" s="30">
        <v>0.29894799999999999</v>
      </c>
      <c r="DZ16" s="30">
        <v>0.29778300000000002</v>
      </c>
      <c r="EA16" s="30">
        <v>0.32821899999999998</v>
      </c>
      <c r="EB16" s="30">
        <v>0.26519300000000001</v>
      </c>
      <c r="EC16" s="30">
        <v>0.137158</v>
      </c>
      <c r="ED16" s="30">
        <v>0.15404200000000001</v>
      </c>
      <c r="EE16" s="30">
        <v>0.146484</v>
      </c>
      <c r="EF16" s="30">
        <v>0.127361</v>
      </c>
      <c r="EG16" s="30">
        <v>0.21157500000000001</v>
      </c>
      <c r="EH16" s="30">
        <v>0.27151399999999998</v>
      </c>
      <c r="EI16" s="30">
        <v>0.10005</v>
      </c>
      <c r="EJ16" s="30">
        <v>0.28162100000000001</v>
      </c>
      <c r="EK16" s="30">
        <v>0.257469</v>
      </c>
      <c r="EL16" s="30">
        <v>9.1368000000000005E-2</v>
      </c>
      <c r="EM16" s="30">
        <v>0.23961099999999999</v>
      </c>
      <c r="EP16" s="72" t="s">
        <v>445</v>
      </c>
      <c r="EQ16" s="30">
        <v>0.11057</v>
      </c>
      <c r="ER16" s="30">
        <v>8.5991999999999999E-2</v>
      </c>
      <c r="ES16" s="30">
        <v>0.23279900000000001</v>
      </c>
      <c r="ET16" s="30">
        <v>0.40286300000000003</v>
      </c>
      <c r="EU16" s="30">
        <v>0.91871599999999998</v>
      </c>
      <c r="EV16" s="30">
        <v>0.53572799999999998</v>
      </c>
      <c r="EW16" s="30">
        <v>0.51241599999999998</v>
      </c>
      <c r="EX16" s="30">
        <v>0.37640699999999999</v>
      </c>
      <c r="EY16" s="30">
        <v>0.55263200000000001</v>
      </c>
      <c r="EZ16" s="30">
        <v>0.86819500000000005</v>
      </c>
      <c r="FA16" s="30">
        <v>0.552817</v>
      </c>
      <c r="FB16" s="30">
        <v>0.29438900000000001</v>
      </c>
      <c r="FC16" s="30">
        <v>0.53282200000000002</v>
      </c>
      <c r="FD16" s="30">
        <v>0.436334</v>
      </c>
      <c r="FE16" s="30">
        <v>0.76664699999999997</v>
      </c>
      <c r="FF16" s="30">
        <v>0.91705999999999999</v>
      </c>
      <c r="FG16" s="30">
        <v>0.49485499999999999</v>
      </c>
      <c r="FH16" s="30">
        <v>0.98734500000000003</v>
      </c>
      <c r="FI16" s="30">
        <v>0.78893599999999997</v>
      </c>
      <c r="FJ16" s="30">
        <v>0.597024</v>
      </c>
      <c r="FK16" s="30">
        <v>0.50807199999999997</v>
      </c>
    </row>
    <row r="17" spans="1: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67" ht="13">
      <c r="B18" s="9" t="s">
        <v>471</v>
      </c>
      <c r="C18" s="30"/>
      <c r="D18" s="30"/>
      <c r="E18" s="30"/>
      <c r="F18" s="30"/>
      <c r="G18" s="30"/>
      <c r="H18" s="30"/>
      <c r="I18" s="30"/>
      <c r="J18" s="30"/>
      <c r="K18" s="30"/>
      <c r="L18" s="30"/>
      <c r="M18" s="30"/>
      <c r="N18" s="30"/>
      <c r="O18" s="30"/>
      <c r="P18" s="30"/>
      <c r="Q18" s="30"/>
      <c r="R18" s="30"/>
      <c r="S18" s="30"/>
      <c r="T18" s="30"/>
      <c r="U18" s="30"/>
      <c r="V18" s="30"/>
      <c r="W18" s="30"/>
      <c r="Z18" s="9" t="s">
        <v>471</v>
      </c>
      <c r="AA18" s="30"/>
      <c r="AB18" s="30"/>
      <c r="AC18" s="30"/>
      <c r="AD18" s="30"/>
      <c r="AE18" s="30"/>
      <c r="AF18" s="30"/>
      <c r="AG18" s="30"/>
      <c r="AH18" s="30"/>
      <c r="AI18" s="30"/>
      <c r="AJ18" s="30"/>
      <c r="AK18" s="30"/>
      <c r="AL18" s="30"/>
      <c r="AM18" s="30"/>
      <c r="AN18" s="30"/>
      <c r="AO18" s="30"/>
      <c r="AP18" s="30"/>
      <c r="AQ18" s="30"/>
      <c r="AR18" s="30"/>
      <c r="AS18" s="30"/>
      <c r="AT18" s="30"/>
      <c r="AU18" s="30"/>
      <c r="AX18" s="9" t="s">
        <v>471</v>
      </c>
      <c r="AY18" s="30"/>
      <c r="AZ18" s="30"/>
      <c r="BA18" s="30"/>
      <c r="BB18" s="30"/>
      <c r="BC18" s="30"/>
      <c r="BD18" s="30"/>
      <c r="BE18" s="30"/>
      <c r="BF18" s="30"/>
      <c r="BG18" s="30"/>
      <c r="BH18" s="30"/>
      <c r="BI18" s="30"/>
      <c r="BJ18" s="30"/>
      <c r="BK18" s="30"/>
      <c r="BL18" s="30"/>
      <c r="BM18" s="30"/>
      <c r="BN18" s="30"/>
      <c r="BO18" s="30"/>
      <c r="BP18" s="30"/>
      <c r="BQ18" s="30"/>
      <c r="BR18" s="30"/>
      <c r="BS18" s="30"/>
      <c r="BV18" s="9" t="s">
        <v>471</v>
      </c>
      <c r="BW18" s="30"/>
      <c r="BX18" s="30"/>
      <c r="BY18" s="30"/>
      <c r="BZ18" s="30"/>
      <c r="CA18" s="30"/>
      <c r="CB18" s="30"/>
      <c r="CC18" s="30"/>
      <c r="CD18" s="30"/>
      <c r="CE18" s="30"/>
      <c r="CF18" s="30"/>
      <c r="CG18" s="30"/>
      <c r="CH18" s="30"/>
      <c r="CI18" s="30"/>
      <c r="CJ18" s="30"/>
      <c r="CK18" s="30"/>
      <c r="CL18" s="30"/>
      <c r="CM18" s="30"/>
      <c r="CN18" s="30"/>
      <c r="CO18" s="30"/>
      <c r="CP18" s="30"/>
      <c r="CQ18" s="30"/>
      <c r="CT18" s="9" t="s">
        <v>471</v>
      </c>
      <c r="CU18" s="30"/>
      <c r="CV18" s="30"/>
      <c r="CW18" s="30"/>
      <c r="CX18" s="30"/>
      <c r="CY18" s="30"/>
      <c r="CZ18" s="30"/>
      <c r="DA18" s="30"/>
      <c r="DB18" s="30"/>
      <c r="DC18" s="30"/>
      <c r="DD18" s="30"/>
      <c r="DE18" s="30"/>
      <c r="DF18" s="30"/>
      <c r="DG18" s="30"/>
      <c r="DH18" s="30"/>
      <c r="DI18" s="30"/>
      <c r="DJ18" s="30"/>
      <c r="DK18" s="30"/>
      <c r="DL18" s="30"/>
      <c r="DM18" s="30"/>
      <c r="DN18" s="30"/>
      <c r="DO18" s="30"/>
      <c r="DR18" s="9" t="s">
        <v>471</v>
      </c>
      <c r="DS18" s="30"/>
      <c r="DT18" s="30"/>
      <c r="DU18" s="30"/>
      <c r="DV18" s="30"/>
      <c r="DW18" s="30"/>
      <c r="DX18" s="30"/>
      <c r="DY18" s="30"/>
      <c r="DZ18" s="30"/>
      <c r="EA18" s="30"/>
      <c r="EB18" s="30"/>
      <c r="EC18" s="30"/>
      <c r="ED18" s="30"/>
      <c r="EE18" s="30"/>
      <c r="EF18" s="30"/>
      <c r="EG18" s="30"/>
      <c r="EH18" s="30"/>
      <c r="EI18" s="30"/>
      <c r="EJ18" s="30"/>
      <c r="EK18" s="30"/>
      <c r="EL18" s="30"/>
      <c r="EM18" s="30"/>
      <c r="EP18" s="9" t="s">
        <v>471</v>
      </c>
      <c r="EQ18" s="30"/>
      <c r="ER18" s="30"/>
      <c r="ES18" s="30"/>
      <c r="ET18" s="30"/>
      <c r="EU18" s="30"/>
      <c r="EV18" s="30"/>
      <c r="EW18" s="30"/>
      <c r="EX18" s="30"/>
      <c r="EY18" s="30"/>
      <c r="EZ18" s="30"/>
      <c r="FA18" s="30"/>
      <c r="FB18" s="30"/>
      <c r="FC18" s="30"/>
      <c r="FD18" s="30"/>
      <c r="FE18" s="30"/>
      <c r="FF18" s="30"/>
      <c r="FG18" s="30"/>
      <c r="FH18" s="30"/>
      <c r="FI18" s="30"/>
      <c r="FJ18" s="30"/>
      <c r="FK18" s="30"/>
    </row>
    <row r="19" spans="1:167">
      <c r="B19" s="72" t="s">
        <v>444</v>
      </c>
      <c r="C19" s="30">
        <v>52.570538999999997</v>
      </c>
      <c r="D19" s="30">
        <v>51.631661999999999</v>
      </c>
      <c r="E19" s="30">
        <v>56.18956</v>
      </c>
      <c r="F19" s="30">
        <v>58.089153000000003</v>
      </c>
      <c r="G19" s="30">
        <v>56.954377000000001</v>
      </c>
      <c r="H19" s="30">
        <v>60.761727</v>
      </c>
      <c r="I19" s="30">
        <v>57.238300000000002</v>
      </c>
      <c r="J19" s="30">
        <v>58.856254999999997</v>
      </c>
      <c r="K19" s="30">
        <v>60.220498999999997</v>
      </c>
      <c r="L19" s="30">
        <v>56.818632000000001</v>
      </c>
      <c r="M19" s="30">
        <v>57.715069999999997</v>
      </c>
      <c r="N19" s="30">
        <v>54.442706000000001</v>
      </c>
      <c r="O19" s="30">
        <v>52.956617000000001</v>
      </c>
      <c r="P19" s="30">
        <v>52.763894999999998</v>
      </c>
      <c r="Q19" s="30">
        <v>51.475833999999999</v>
      </c>
      <c r="R19" s="30">
        <v>52.053359</v>
      </c>
      <c r="S19" s="30">
        <v>51.369146000000001</v>
      </c>
      <c r="T19" s="30">
        <v>50.938532000000002</v>
      </c>
      <c r="U19" s="30">
        <v>51.042594000000001</v>
      </c>
      <c r="V19" s="30">
        <v>51.401744999999998</v>
      </c>
      <c r="W19" s="30">
        <v>50.176758999999997</v>
      </c>
      <c r="Z19" s="72" t="s">
        <v>444</v>
      </c>
      <c r="AA19" s="30">
        <v>39.146332000000001</v>
      </c>
      <c r="AB19" s="30">
        <v>38.188141000000002</v>
      </c>
      <c r="AC19" s="30">
        <v>37.891216999999997</v>
      </c>
      <c r="AD19" s="30">
        <v>45.305273999999997</v>
      </c>
      <c r="AE19" s="30">
        <v>39.854500000000002</v>
      </c>
      <c r="AF19" s="30">
        <v>40.415329</v>
      </c>
      <c r="AG19" s="30">
        <v>36.762650000000001</v>
      </c>
      <c r="AH19" s="30">
        <v>43.769235000000002</v>
      </c>
      <c r="AI19" s="30">
        <v>37.903047999999998</v>
      </c>
      <c r="AJ19" s="30">
        <v>40.918483000000002</v>
      </c>
      <c r="AK19" s="30">
        <v>41.170943999999999</v>
      </c>
      <c r="AL19" s="30">
        <v>38.681615000000001</v>
      </c>
      <c r="AM19" s="30">
        <v>40.387278999999999</v>
      </c>
      <c r="AN19" s="30">
        <v>39.939926</v>
      </c>
      <c r="AO19" s="30">
        <v>40.123364000000002</v>
      </c>
      <c r="AP19" s="30">
        <v>40.827506999999997</v>
      </c>
      <c r="AQ19" s="30">
        <v>40.796419</v>
      </c>
      <c r="AR19" s="30">
        <v>41.325426999999998</v>
      </c>
      <c r="AS19" s="30">
        <v>41.723869999999998</v>
      </c>
      <c r="AT19" s="30">
        <v>42.002693000000001</v>
      </c>
      <c r="AU19" s="30">
        <v>42.425989000000001</v>
      </c>
      <c r="AX19" s="72" t="s">
        <v>444</v>
      </c>
      <c r="AY19" s="30">
        <v>13.964349</v>
      </c>
      <c r="AZ19" s="30">
        <v>13.778971</v>
      </c>
      <c r="BA19" s="30">
        <v>14.343995</v>
      </c>
      <c r="BB19" s="30">
        <v>12.666482999999999</v>
      </c>
      <c r="BC19" s="30">
        <v>11.497646</v>
      </c>
      <c r="BD19" s="30">
        <v>11.297528</v>
      </c>
      <c r="BE19" s="30">
        <v>12.434258</v>
      </c>
      <c r="BF19" s="30">
        <v>11.914387</v>
      </c>
      <c r="BG19" s="30">
        <v>11.044862999999999</v>
      </c>
      <c r="BH19" s="30">
        <v>10.201347</v>
      </c>
      <c r="BI19" s="30">
        <v>9.6191650000000006</v>
      </c>
      <c r="BJ19" s="30">
        <v>8.6893519999999995</v>
      </c>
      <c r="BK19" s="30">
        <v>8.0947549999999993</v>
      </c>
      <c r="BL19" s="30">
        <v>7.5694290000000004</v>
      </c>
      <c r="BM19" s="30">
        <v>6.9881679999999999</v>
      </c>
      <c r="BN19" s="30">
        <v>6.5146750000000004</v>
      </c>
      <c r="BO19" s="30">
        <v>6.0441770000000004</v>
      </c>
      <c r="BP19" s="30">
        <v>5.5836009999999998</v>
      </c>
      <c r="BQ19" s="30">
        <v>5.162337</v>
      </c>
      <c r="BR19" s="30">
        <v>4.736415</v>
      </c>
      <c r="BS19" s="30">
        <v>4.3248680000000004</v>
      </c>
      <c r="BV19" s="72" t="s">
        <v>444</v>
      </c>
      <c r="BW19" s="30">
        <v>16.297044</v>
      </c>
      <c r="BX19" s="30">
        <v>15.072263</v>
      </c>
      <c r="BY19" s="30">
        <v>16.306443000000002</v>
      </c>
      <c r="BZ19" s="30">
        <v>17.064909</v>
      </c>
      <c r="CA19" s="30">
        <v>14.723509999999999</v>
      </c>
      <c r="CB19" s="30">
        <v>15.724774</v>
      </c>
      <c r="CC19" s="30">
        <v>15.67108</v>
      </c>
      <c r="CD19" s="30">
        <v>16.825861</v>
      </c>
      <c r="CE19" s="30">
        <v>16.373327</v>
      </c>
      <c r="CF19" s="30">
        <v>13.944858999999999</v>
      </c>
      <c r="CG19" s="30">
        <v>14.107659999999999</v>
      </c>
      <c r="CH19" s="30">
        <v>11.037751999999999</v>
      </c>
      <c r="CI19" s="30">
        <v>10.291695000000001</v>
      </c>
      <c r="CJ19" s="30">
        <v>9.9540980000000001</v>
      </c>
      <c r="CK19" s="30">
        <v>9.1824949999999994</v>
      </c>
      <c r="CL19" s="30">
        <v>8.7732019999999995</v>
      </c>
      <c r="CM19" s="30">
        <v>8.3409870000000002</v>
      </c>
      <c r="CN19" s="30">
        <v>7.8687820000000004</v>
      </c>
      <c r="CO19" s="30">
        <v>7.5283249999999997</v>
      </c>
      <c r="CP19" s="30">
        <v>7.1380509999999999</v>
      </c>
      <c r="CQ19" s="30">
        <v>6.7727789999999999</v>
      </c>
      <c r="CT19" s="72" t="s">
        <v>444</v>
      </c>
      <c r="CU19" s="30">
        <v>17.791964</v>
      </c>
      <c r="CV19" s="30">
        <v>20.400642999999999</v>
      </c>
      <c r="CW19" s="30">
        <v>18.062624</v>
      </c>
      <c r="CX19" s="30">
        <v>18.989370000000001</v>
      </c>
      <c r="CY19" s="30">
        <v>15.116602</v>
      </c>
      <c r="CZ19" s="30">
        <v>13.554047000000001</v>
      </c>
      <c r="DA19" s="30">
        <v>14.781032</v>
      </c>
      <c r="DB19" s="30">
        <v>13.908242</v>
      </c>
      <c r="DC19" s="30">
        <v>15.743211000000001</v>
      </c>
      <c r="DD19" s="30">
        <v>13.563510000000001</v>
      </c>
      <c r="DE19" s="30">
        <v>14.178974</v>
      </c>
      <c r="DF19" s="30">
        <v>14.109707999999999</v>
      </c>
      <c r="DG19" s="30">
        <v>13.587192</v>
      </c>
      <c r="DH19" s="30">
        <v>13.847734000000001</v>
      </c>
      <c r="DI19" s="30">
        <v>13.603088</v>
      </c>
      <c r="DJ19" s="30">
        <v>13.566084999999999</v>
      </c>
      <c r="DK19" s="30">
        <v>13.647421</v>
      </c>
      <c r="DL19" s="30">
        <v>13.573703</v>
      </c>
      <c r="DM19" s="30">
        <v>13.634708</v>
      </c>
      <c r="DN19" s="30">
        <v>13.659946</v>
      </c>
      <c r="DO19" s="30">
        <v>13.640696999999999</v>
      </c>
      <c r="DR19" s="72" t="s">
        <v>444</v>
      </c>
      <c r="DS19" s="30">
        <v>20.815624</v>
      </c>
      <c r="DT19" s="30">
        <v>13.880017</v>
      </c>
      <c r="DU19" s="30">
        <v>17.364992999999998</v>
      </c>
      <c r="DV19" s="30">
        <v>12.428710000000001</v>
      </c>
      <c r="DW19" s="30">
        <v>13.923014999999999</v>
      </c>
      <c r="DX19" s="30">
        <v>17.394473000000001</v>
      </c>
      <c r="DY19" s="30">
        <v>17.637681000000001</v>
      </c>
      <c r="DZ19" s="30">
        <v>15.305027000000001</v>
      </c>
      <c r="EA19" s="30">
        <v>18.364281999999999</v>
      </c>
      <c r="EB19" s="30">
        <v>17.265476</v>
      </c>
      <c r="EC19" s="30">
        <v>17.486568999999999</v>
      </c>
      <c r="ED19" s="30">
        <v>17.400763999999999</v>
      </c>
      <c r="EE19" s="30">
        <v>17.047984</v>
      </c>
      <c r="EF19" s="30">
        <v>17.459374</v>
      </c>
      <c r="EG19" s="30">
        <v>17.592559000000001</v>
      </c>
      <c r="EH19" s="30">
        <v>17.677858000000001</v>
      </c>
      <c r="EI19" s="30">
        <v>17.987853999999999</v>
      </c>
      <c r="EJ19" s="30">
        <v>18.136574</v>
      </c>
      <c r="EK19" s="30">
        <v>18.347598999999999</v>
      </c>
      <c r="EL19" s="30">
        <v>18.565684999999998</v>
      </c>
      <c r="EM19" s="30">
        <v>18.711217000000001</v>
      </c>
      <c r="EP19" s="72" t="s">
        <v>444</v>
      </c>
      <c r="EQ19" s="30">
        <v>27.877068000000001</v>
      </c>
      <c r="ER19" s="30">
        <v>32.784866000000001</v>
      </c>
      <c r="ES19" s="30">
        <v>29.211259999999999</v>
      </c>
      <c r="ET19" s="30">
        <v>27.204578000000001</v>
      </c>
      <c r="EU19" s="30">
        <v>20.135528000000001</v>
      </c>
      <c r="EV19" s="30">
        <v>18.721263</v>
      </c>
      <c r="EW19" s="30">
        <v>23.985047999999999</v>
      </c>
      <c r="EX19" s="30">
        <v>27.698111000000001</v>
      </c>
      <c r="EY19" s="30">
        <v>24.511913</v>
      </c>
      <c r="EZ19" s="30">
        <v>29.139448999999999</v>
      </c>
      <c r="FA19" s="30">
        <v>28.871977000000001</v>
      </c>
      <c r="FB19" s="30">
        <v>26.862888000000002</v>
      </c>
      <c r="FC19" s="30">
        <v>28.704332000000001</v>
      </c>
      <c r="FD19" s="30">
        <v>28.800077999999999</v>
      </c>
      <c r="FE19" s="30">
        <v>29.797599000000002</v>
      </c>
      <c r="FF19" s="30">
        <v>30.707266000000001</v>
      </c>
      <c r="FG19" s="30">
        <v>31.260095</v>
      </c>
      <c r="FH19" s="30">
        <v>32.182015999999997</v>
      </c>
      <c r="FI19" s="30">
        <v>32.879598000000001</v>
      </c>
      <c r="FJ19" s="30">
        <v>33.543475000000001</v>
      </c>
      <c r="FK19" s="30">
        <v>34.218404999999997</v>
      </c>
    </row>
    <row r="20" spans="1:167">
      <c r="B20" s="72" t="s">
        <v>445</v>
      </c>
      <c r="C20" s="30">
        <v>47.429461000000003</v>
      </c>
      <c r="D20" s="30">
        <v>48.368338000000001</v>
      </c>
      <c r="E20" s="30">
        <v>43.81044</v>
      </c>
      <c r="F20" s="30">
        <v>41.910846999999997</v>
      </c>
      <c r="G20" s="30">
        <v>43.045622999999999</v>
      </c>
      <c r="H20" s="30">
        <v>39.238273</v>
      </c>
      <c r="I20" s="30">
        <v>42.761699999999998</v>
      </c>
      <c r="J20" s="30">
        <v>41.143745000000003</v>
      </c>
      <c r="K20" s="30">
        <v>39.779501000000003</v>
      </c>
      <c r="L20" s="30">
        <v>43.181367999999999</v>
      </c>
      <c r="M20" s="30">
        <v>42.284930000000003</v>
      </c>
      <c r="N20" s="30">
        <v>45.557293999999999</v>
      </c>
      <c r="O20" s="30">
        <v>47.043382999999999</v>
      </c>
      <c r="P20" s="30">
        <v>47.236105000000002</v>
      </c>
      <c r="Q20" s="30">
        <v>48.524166000000001</v>
      </c>
      <c r="R20" s="30">
        <v>47.946641</v>
      </c>
      <c r="S20" s="30">
        <v>48.630853999999999</v>
      </c>
      <c r="T20" s="30">
        <v>49.061467999999998</v>
      </c>
      <c r="U20" s="30">
        <v>48.957405999999999</v>
      </c>
      <c r="V20" s="30">
        <v>48.598255000000002</v>
      </c>
      <c r="W20" s="30">
        <v>49.823241000000003</v>
      </c>
      <c r="Z20" s="72" t="s">
        <v>445</v>
      </c>
      <c r="AA20" s="30">
        <v>60.853667999999999</v>
      </c>
      <c r="AB20" s="30">
        <v>61.811858999999998</v>
      </c>
      <c r="AC20" s="30">
        <v>62.108783000000003</v>
      </c>
      <c r="AD20" s="30">
        <v>54.694726000000003</v>
      </c>
      <c r="AE20" s="30">
        <v>60.145499999999998</v>
      </c>
      <c r="AF20" s="30">
        <v>59.584671</v>
      </c>
      <c r="AG20" s="30">
        <v>63.237349999999999</v>
      </c>
      <c r="AH20" s="30">
        <v>56.230764999999998</v>
      </c>
      <c r="AI20" s="30">
        <v>62.096952000000002</v>
      </c>
      <c r="AJ20" s="30">
        <v>59.081516999999998</v>
      </c>
      <c r="AK20" s="30">
        <v>58.829056000000001</v>
      </c>
      <c r="AL20" s="30">
        <v>61.318384999999999</v>
      </c>
      <c r="AM20" s="30">
        <v>59.612721000000001</v>
      </c>
      <c r="AN20" s="30">
        <v>60.060074</v>
      </c>
      <c r="AO20" s="30">
        <v>59.876635999999998</v>
      </c>
      <c r="AP20" s="30">
        <v>59.172493000000003</v>
      </c>
      <c r="AQ20" s="30">
        <v>59.203581</v>
      </c>
      <c r="AR20" s="30">
        <v>58.674573000000002</v>
      </c>
      <c r="AS20" s="30">
        <v>58.276130000000002</v>
      </c>
      <c r="AT20" s="30">
        <v>57.997306999999999</v>
      </c>
      <c r="AU20" s="30">
        <v>57.574010999999999</v>
      </c>
      <c r="AX20" s="72" t="s">
        <v>445</v>
      </c>
      <c r="AY20" s="30">
        <v>86.035651000000001</v>
      </c>
      <c r="AZ20" s="30">
        <v>86.221029000000001</v>
      </c>
      <c r="BA20" s="30">
        <v>85.656004999999993</v>
      </c>
      <c r="BB20" s="30">
        <v>87.333517000000001</v>
      </c>
      <c r="BC20" s="30">
        <v>88.502353999999997</v>
      </c>
      <c r="BD20" s="30">
        <v>88.702472</v>
      </c>
      <c r="BE20" s="30">
        <v>87.565742</v>
      </c>
      <c r="BF20" s="30">
        <v>88.085612999999995</v>
      </c>
      <c r="BG20" s="30">
        <v>88.955136999999993</v>
      </c>
      <c r="BH20" s="30">
        <v>89.798653000000002</v>
      </c>
      <c r="BI20" s="30">
        <v>90.380835000000005</v>
      </c>
      <c r="BJ20" s="30">
        <v>91.310648</v>
      </c>
      <c r="BK20" s="30">
        <v>91.905244999999994</v>
      </c>
      <c r="BL20" s="30">
        <v>92.430571</v>
      </c>
      <c r="BM20" s="30">
        <v>93.011831999999998</v>
      </c>
      <c r="BN20" s="30">
        <v>93.485325000000003</v>
      </c>
      <c r="BO20" s="30">
        <v>93.955822999999995</v>
      </c>
      <c r="BP20" s="30">
        <v>94.416398999999998</v>
      </c>
      <c r="BQ20" s="30">
        <v>94.837663000000006</v>
      </c>
      <c r="BR20" s="30">
        <v>95.263585000000006</v>
      </c>
      <c r="BS20" s="30">
        <v>95.675132000000005</v>
      </c>
      <c r="BV20" s="72" t="s">
        <v>445</v>
      </c>
      <c r="BW20" s="30">
        <v>83.702956</v>
      </c>
      <c r="BX20" s="30">
        <v>84.927736999999993</v>
      </c>
      <c r="BY20" s="30">
        <v>83.693556999999998</v>
      </c>
      <c r="BZ20" s="30">
        <v>82.935091</v>
      </c>
      <c r="CA20" s="30">
        <v>85.276489999999995</v>
      </c>
      <c r="CB20" s="30">
        <v>84.275226000000004</v>
      </c>
      <c r="CC20" s="30">
        <v>84.328919999999997</v>
      </c>
      <c r="CD20" s="30">
        <v>83.174138999999997</v>
      </c>
      <c r="CE20" s="30">
        <v>83.626672999999997</v>
      </c>
      <c r="CF20" s="30">
        <v>86.055141000000006</v>
      </c>
      <c r="CG20" s="30">
        <v>85.892340000000004</v>
      </c>
      <c r="CH20" s="30">
        <v>88.962248000000002</v>
      </c>
      <c r="CI20" s="30">
        <v>89.708304999999996</v>
      </c>
      <c r="CJ20" s="30">
        <v>90.045901999999998</v>
      </c>
      <c r="CK20" s="30">
        <v>90.817504999999997</v>
      </c>
      <c r="CL20" s="30">
        <v>91.226798000000002</v>
      </c>
      <c r="CM20" s="30">
        <v>91.659013000000002</v>
      </c>
      <c r="CN20" s="30">
        <v>92.131218000000004</v>
      </c>
      <c r="CO20" s="30">
        <v>92.471675000000005</v>
      </c>
      <c r="CP20" s="30">
        <v>92.861948999999996</v>
      </c>
      <c r="CQ20" s="30">
        <v>93.227221</v>
      </c>
      <c r="CT20" s="72" t="s">
        <v>445</v>
      </c>
      <c r="CU20" s="30">
        <v>82.208036000000007</v>
      </c>
      <c r="CV20" s="30">
        <v>79.599356999999998</v>
      </c>
      <c r="CW20" s="30">
        <v>81.937376</v>
      </c>
      <c r="CX20" s="30">
        <v>81.010630000000006</v>
      </c>
      <c r="CY20" s="30">
        <v>84.883398</v>
      </c>
      <c r="CZ20" s="30">
        <v>86.445953000000003</v>
      </c>
      <c r="DA20" s="30">
        <v>85.218968000000004</v>
      </c>
      <c r="DB20" s="30">
        <v>86.091757999999999</v>
      </c>
      <c r="DC20" s="30">
        <v>84.256788999999998</v>
      </c>
      <c r="DD20" s="30">
        <v>86.436490000000006</v>
      </c>
      <c r="DE20" s="30">
        <v>85.821026000000003</v>
      </c>
      <c r="DF20" s="30">
        <v>85.890292000000002</v>
      </c>
      <c r="DG20" s="30">
        <v>86.412807999999998</v>
      </c>
      <c r="DH20" s="30">
        <v>86.152265999999997</v>
      </c>
      <c r="DI20" s="30">
        <v>86.396912</v>
      </c>
      <c r="DJ20" s="30">
        <v>86.433914999999999</v>
      </c>
      <c r="DK20" s="30">
        <v>86.352579000000006</v>
      </c>
      <c r="DL20" s="30">
        <v>86.426297000000005</v>
      </c>
      <c r="DM20" s="30">
        <v>86.365291999999997</v>
      </c>
      <c r="DN20" s="30">
        <v>86.340053999999995</v>
      </c>
      <c r="DO20" s="30">
        <v>86.359302999999997</v>
      </c>
      <c r="DR20" s="72" t="s">
        <v>445</v>
      </c>
      <c r="DS20" s="30">
        <v>79.184376</v>
      </c>
      <c r="DT20" s="30">
        <v>86.119983000000005</v>
      </c>
      <c r="DU20" s="30">
        <v>82.635007000000002</v>
      </c>
      <c r="DV20" s="30">
        <v>87.571290000000005</v>
      </c>
      <c r="DW20" s="30">
        <v>86.076984999999993</v>
      </c>
      <c r="DX20" s="30">
        <v>82.605526999999995</v>
      </c>
      <c r="DY20" s="30">
        <v>82.362318999999999</v>
      </c>
      <c r="DZ20" s="30">
        <v>84.694973000000005</v>
      </c>
      <c r="EA20" s="30">
        <v>81.635717999999997</v>
      </c>
      <c r="EB20" s="30">
        <v>82.734523999999993</v>
      </c>
      <c r="EC20" s="30">
        <v>82.513430999999997</v>
      </c>
      <c r="ED20" s="30">
        <v>82.599236000000005</v>
      </c>
      <c r="EE20" s="30">
        <v>82.952016</v>
      </c>
      <c r="EF20" s="30">
        <v>82.540626000000003</v>
      </c>
      <c r="EG20" s="30">
        <v>82.407441000000006</v>
      </c>
      <c r="EH20" s="30">
        <v>82.322141999999999</v>
      </c>
      <c r="EI20" s="30">
        <v>82.012146000000001</v>
      </c>
      <c r="EJ20" s="30">
        <v>81.863426000000004</v>
      </c>
      <c r="EK20" s="30">
        <v>81.652400999999998</v>
      </c>
      <c r="EL20" s="30">
        <v>81.434314999999998</v>
      </c>
      <c r="EM20" s="30">
        <v>81.288782999999995</v>
      </c>
      <c r="EP20" s="72" t="s">
        <v>445</v>
      </c>
      <c r="EQ20" s="30">
        <v>72.122932000000006</v>
      </c>
      <c r="ER20" s="30">
        <v>67.215134000000006</v>
      </c>
      <c r="ES20" s="30">
        <v>70.788740000000004</v>
      </c>
      <c r="ET20" s="30">
        <v>72.795422000000002</v>
      </c>
      <c r="EU20" s="30">
        <v>79.864472000000006</v>
      </c>
      <c r="EV20" s="30">
        <v>81.278737000000007</v>
      </c>
      <c r="EW20" s="30">
        <v>76.014951999999994</v>
      </c>
      <c r="EX20" s="30">
        <v>72.301889000000003</v>
      </c>
      <c r="EY20" s="30">
        <v>75.488086999999993</v>
      </c>
      <c r="EZ20" s="30">
        <v>70.860551000000001</v>
      </c>
      <c r="FA20" s="30">
        <v>71.128022999999999</v>
      </c>
      <c r="FB20" s="30">
        <v>73.137112000000002</v>
      </c>
      <c r="FC20" s="30">
        <v>71.295668000000006</v>
      </c>
      <c r="FD20" s="30">
        <v>71.199922000000001</v>
      </c>
      <c r="FE20" s="30">
        <v>70.202400999999995</v>
      </c>
      <c r="FF20" s="30">
        <v>69.292733999999996</v>
      </c>
      <c r="FG20" s="30">
        <v>68.739904999999993</v>
      </c>
      <c r="FH20" s="30">
        <v>67.817983999999996</v>
      </c>
      <c r="FI20" s="30">
        <v>67.120401999999999</v>
      </c>
      <c r="FJ20" s="30">
        <v>66.456524999999999</v>
      </c>
      <c r="FK20" s="30">
        <v>65.781594999999996</v>
      </c>
    </row>
    <row r="21" spans="1: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spans="1:167" ht="13">
      <c r="B22" s="27" t="s">
        <v>288</v>
      </c>
      <c r="C22" s="30"/>
      <c r="D22" s="30"/>
      <c r="E22" s="30"/>
      <c r="F22" s="30"/>
      <c r="G22" s="30"/>
      <c r="H22" s="30"/>
      <c r="I22" s="30"/>
      <c r="J22" s="30"/>
      <c r="K22" s="30"/>
      <c r="L22" s="30"/>
      <c r="M22" s="30"/>
      <c r="N22" s="30"/>
      <c r="O22" s="30"/>
      <c r="P22" s="30"/>
      <c r="Q22" s="30"/>
      <c r="R22" s="30"/>
      <c r="S22" s="30"/>
      <c r="T22" s="30"/>
      <c r="U22" s="30"/>
      <c r="V22" s="30"/>
      <c r="W22" s="30"/>
      <c r="Z22" s="27" t="s">
        <v>288</v>
      </c>
      <c r="AA22" s="30"/>
      <c r="AB22" s="30"/>
      <c r="AC22" s="30"/>
      <c r="AD22" s="30"/>
      <c r="AE22" s="30"/>
      <c r="AF22" s="30"/>
      <c r="AG22" s="30"/>
      <c r="AH22" s="30"/>
      <c r="AI22" s="30"/>
      <c r="AJ22" s="30"/>
      <c r="AK22" s="30"/>
      <c r="AL22" s="30"/>
      <c r="AM22" s="30"/>
      <c r="AN22" s="30"/>
      <c r="AO22" s="30"/>
      <c r="AP22" s="30"/>
      <c r="AQ22" s="30"/>
      <c r="AR22" s="30"/>
      <c r="AS22" s="30"/>
      <c r="AT22" s="30"/>
      <c r="AU22" s="30"/>
      <c r="AX22" s="27" t="s">
        <v>288</v>
      </c>
      <c r="AY22" s="30"/>
      <c r="AZ22" s="30"/>
      <c r="BA22" s="30"/>
      <c r="BB22" s="30"/>
      <c r="BC22" s="30"/>
      <c r="BD22" s="30"/>
      <c r="BE22" s="30"/>
      <c r="BF22" s="30"/>
      <c r="BG22" s="30"/>
      <c r="BH22" s="30"/>
      <c r="BI22" s="30"/>
      <c r="BJ22" s="30"/>
      <c r="BK22" s="30"/>
      <c r="BL22" s="30"/>
      <c r="BM22" s="30"/>
      <c r="BN22" s="30"/>
      <c r="BO22" s="30"/>
      <c r="BP22" s="30"/>
      <c r="BQ22" s="30"/>
      <c r="BR22" s="30"/>
      <c r="BS22" s="30"/>
      <c r="BV22" s="27" t="s">
        <v>288</v>
      </c>
      <c r="BW22" s="30"/>
      <c r="BX22" s="30"/>
      <c r="BY22" s="30"/>
      <c r="BZ22" s="30"/>
      <c r="CA22" s="30"/>
      <c r="CB22" s="30"/>
      <c r="CC22" s="30"/>
      <c r="CD22" s="30"/>
      <c r="CE22" s="30"/>
      <c r="CF22" s="30"/>
      <c r="CG22" s="30"/>
      <c r="CH22" s="30"/>
      <c r="CI22" s="30"/>
      <c r="CJ22" s="30"/>
      <c r="CK22" s="30"/>
      <c r="CL22" s="30"/>
      <c r="CM22" s="30"/>
      <c r="CN22" s="30"/>
      <c r="CO22" s="30"/>
      <c r="CP22" s="30"/>
      <c r="CQ22" s="30"/>
      <c r="CT22" s="27" t="s">
        <v>288</v>
      </c>
      <c r="CU22" s="30"/>
      <c r="CV22" s="30"/>
      <c r="CW22" s="30"/>
      <c r="CX22" s="30"/>
      <c r="CY22" s="30"/>
      <c r="CZ22" s="30"/>
      <c r="DA22" s="30"/>
      <c r="DB22" s="30"/>
      <c r="DC22" s="30"/>
      <c r="DD22" s="30"/>
      <c r="DE22" s="30"/>
      <c r="DF22" s="30"/>
      <c r="DG22" s="30"/>
      <c r="DH22" s="30"/>
      <c r="DI22" s="30"/>
      <c r="DJ22" s="30"/>
      <c r="DK22" s="30"/>
      <c r="DL22" s="30"/>
      <c r="DM22" s="30"/>
      <c r="DN22" s="30"/>
      <c r="DO22" s="30"/>
      <c r="DR22" s="27" t="s">
        <v>288</v>
      </c>
      <c r="DS22" s="30"/>
      <c r="DT22" s="30"/>
      <c r="DU22" s="30"/>
      <c r="DV22" s="30"/>
      <c r="DW22" s="30"/>
      <c r="DX22" s="30"/>
      <c r="DY22" s="30"/>
      <c r="DZ22" s="30"/>
      <c r="EA22" s="30"/>
      <c r="EB22" s="30"/>
      <c r="EC22" s="30"/>
      <c r="ED22" s="30"/>
      <c r="EE22" s="30"/>
      <c r="EF22" s="30"/>
      <c r="EG22" s="30"/>
      <c r="EH22" s="30"/>
      <c r="EI22" s="30"/>
      <c r="EJ22" s="30"/>
      <c r="EK22" s="30"/>
      <c r="EL22" s="30"/>
      <c r="EM22" s="30"/>
      <c r="EP22" s="27" t="s">
        <v>288</v>
      </c>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B23" s="28" t="s">
        <v>472</v>
      </c>
      <c r="C23" s="29">
        <v>8.0540000000000003</v>
      </c>
      <c r="D23" s="29">
        <v>6.5979999999999999</v>
      </c>
      <c r="E23" s="29">
        <v>7.6230000000000002</v>
      </c>
      <c r="F23" s="29">
        <v>10.122</v>
      </c>
      <c r="G23" s="29">
        <v>10.324</v>
      </c>
      <c r="H23" s="29">
        <v>10.988</v>
      </c>
      <c r="I23" s="29">
        <v>11.744</v>
      </c>
      <c r="J23" s="29">
        <v>13.702999999999999</v>
      </c>
      <c r="K23" s="29">
        <v>14.563000000000001</v>
      </c>
      <c r="L23" s="29">
        <v>14.784000000000001</v>
      </c>
      <c r="M23" s="29">
        <v>17.035</v>
      </c>
      <c r="N23" s="29">
        <v>16.334</v>
      </c>
      <c r="O23" s="29">
        <v>17.661999999999999</v>
      </c>
      <c r="P23" s="29">
        <v>18.994</v>
      </c>
      <c r="Q23" s="29">
        <v>20.113</v>
      </c>
      <c r="R23" s="29">
        <v>16.706</v>
      </c>
      <c r="S23" s="29">
        <v>22.771999999999998</v>
      </c>
      <c r="T23" s="29">
        <v>23.963999999999999</v>
      </c>
      <c r="U23" s="29">
        <v>25.242000000000001</v>
      </c>
      <c r="V23" s="29">
        <v>26.439</v>
      </c>
      <c r="W23" s="29">
        <v>27.734000000000002</v>
      </c>
      <c r="Z23" s="28" t="s">
        <v>472</v>
      </c>
      <c r="AA23" s="30">
        <v>54.412999999999997</v>
      </c>
      <c r="AB23" s="30">
        <v>69.472999999999999</v>
      </c>
      <c r="AC23" s="30">
        <v>77.195999999999998</v>
      </c>
      <c r="AD23" s="30">
        <v>92.546000000000006</v>
      </c>
      <c r="AE23" s="30">
        <v>97.540999999999997</v>
      </c>
      <c r="AF23" s="30">
        <v>113.35299999999999</v>
      </c>
      <c r="AG23" s="30">
        <v>128.16800000000001</v>
      </c>
      <c r="AH23" s="30">
        <v>131.751</v>
      </c>
      <c r="AI23" s="30">
        <v>133.274</v>
      </c>
      <c r="AJ23" s="30">
        <v>131.46199999999999</v>
      </c>
      <c r="AK23" s="30">
        <v>137.21100000000001</v>
      </c>
      <c r="AL23" s="30">
        <v>126.197</v>
      </c>
      <c r="AM23" s="30">
        <v>127.80200000000001</v>
      </c>
      <c r="AN23" s="30">
        <v>129.714</v>
      </c>
      <c r="AO23" s="30">
        <v>130.251</v>
      </c>
      <c r="AP23" s="30">
        <v>131.982</v>
      </c>
      <c r="AQ23" s="30">
        <v>133.16200000000001</v>
      </c>
      <c r="AR23" s="30">
        <v>134.93199999999999</v>
      </c>
      <c r="AS23" s="30">
        <v>136.28100000000001</v>
      </c>
      <c r="AT23" s="30">
        <v>137.28899999999999</v>
      </c>
      <c r="AU23" s="30">
        <v>138.583</v>
      </c>
      <c r="AX23" s="28" t="s">
        <v>472</v>
      </c>
      <c r="AY23" s="30">
        <v>360.48</v>
      </c>
      <c r="AZ23" s="30">
        <v>376.34800000000001</v>
      </c>
      <c r="BA23" s="30">
        <v>395.81400000000002</v>
      </c>
      <c r="BB23" s="30">
        <v>414.75400000000002</v>
      </c>
      <c r="BC23" s="30">
        <v>430.48899999999998</v>
      </c>
      <c r="BD23" s="30">
        <v>439.55</v>
      </c>
      <c r="BE23" s="30">
        <v>461.517</v>
      </c>
      <c r="BF23" s="30">
        <v>448.58300000000003</v>
      </c>
      <c r="BG23" s="30">
        <v>473.762</v>
      </c>
      <c r="BH23" s="30">
        <v>477.524</v>
      </c>
      <c r="BI23" s="30">
        <v>492.25200000000001</v>
      </c>
      <c r="BJ23" s="30">
        <v>548.41999999999996</v>
      </c>
      <c r="BK23" s="30">
        <v>558.67999999999995</v>
      </c>
      <c r="BL23" s="30">
        <v>574.75800000000004</v>
      </c>
      <c r="BM23" s="30">
        <v>588.02700000000004</v>
      </c>
      <c r="BN23" s="30">
        <v>601.22699999999998</v>
      </c>
      <c r="BO23" s="30">
        <v>615.89099999999996</v>
      </c>
      <c r="BP23" s="30">
        <v>629.37400000000002</v>
      </c>
      <c r="BQ23" s="30">
        <v>644.14</v>
      </c>
      <c r="BR23" s="30">
        <v>659.05600000000004</v>
      </c>
      <c r="BS23" s="30">
        <v>673.29399999999998</v>
      </c>
      <c r="BV23" s="28" t="s">
        <v>472</v>
      </c>
      <c r="BW23" s="30">
        <v>28.382000000000001</v>
      </c>
      <c r="BX23" s="30">
        <v>29.187999999999999</v>
      </c>
      <c r="BY23" s="30">
        <v>32.113999999999997</v>
      </c>
      <c r="BZ23" s="30">
        <v>32.631</v>
      </c>
      <c r="CA23" s="30">
        <v>32.130000000000003</v>
      </c>
      <c r="CB23" s="30">
        <v>31.513000000000002</v>
      </c>
      <c r="CC23" s="30">
        <v>30.31</v>
      </c>
      <c r="CD23" s="30">
        <v>30.818000000000001</v>
      </c>
      <c r="CE23" s="30">
        <v>31.157</v>
      </c>
      <c r="CF23" s="30">
        <v>32.99</v>
      </c>
      <c r="CG23" s="30">
        <v>34.917000000000002</v>
      </c>
      <c r="CH23" s="30">
        <v>41.654000000000003</v>
      </c>
      <c r="CI23" s="30">
        <v>43.54</v>
      </c>
      <c r="CJ23" s="30">
        <v>45.003999999999998</v>
      </c>
      <c r="CK23" s="30">
        <v>46.656999999999996</v>
      </c>
      <c r="CL23" s="30">
        <v>48.314</v>
      </c>
      <c r="CM23" s="30">
        <v>49.945</v>
      </c>
      <c r="CN23" s="30">
        <v>51.817</v>
      </c>
      <c r="CO23" s="30">
        <v>53.616</v>
      </c>
      <c r="CP23" s="30">
        <v>55.372</v>
      </c>
      <c r="CQ23" s="30">
        <v>57.209000000000003</v>
      </c>
      <c r="CT23" s="28" t="s">
        <v>472</v>
      </c>
      <c r="CU23" s="30">
        <v>16.347000000000001</v>
      </c>
      <c r="CV23" s="30">
        <v>17.021999999999998</v>
      </c>
      <c r="CW23" s="30">
        <v>18.492999999999999</v>
      </c>
      <c r="CX23" s="30">
        <v>21.422999999999998</v>
      </c>
      <c r="CY23" s="30">
        <v>21.489000000000001</v>
      </c>
      <c r="CZ23" s="30">
        <v>21.533999999999999</v>
      </c>
      <c r="DA23" s="30">
        <v>22.146000000000001</v>
      </c>
      <c r="DB23" s="30">
        <v>23.847000000000001</v>
      </c>
      <c r="DC23" s="30">
        <v>26.177</v>
      </c>
      <c r="DD23" s="30">
        <v>29.19</v>
      </c>
      <c r="DE23" s="30">
        <v>31.510999999999999</v>
      </c>
      <c r="DF23" s="30">
        <v>32.854999999999997</v>
      </c>
      <c r="DG23" s="30">
        <v>35.598999999999997</v>
      </c>
      <c r="DH23" s="30">
        <v>38.243000000000002</v>
      </c>
      <c r="DI23" s="30">
        <v>41.091999999999999</v>
      </c>
      <c r="DJ23" s="30">
        <v>43.832999999999998</v>
      </c>
      <c r="DK23" s="30">
        <v>46.555999999999997</v>
      </c>
      <c r="DL23" s="30">
        <v>49.362000000000002</v>
      </c>
      <c r="DM23" s="30">
        <v>52.088999999999999</v>
      </c>
      <c r="DN23" s="30">
        <v>54.826000000000001</v>
      </c>
      <c r="DO23" s="30">
        <v>57.552</v>
      </c>
      <c r="DR23" s="28" t="s">
        <v>472</v>
      </c>
      <c r="DS23" s="30">
        <v>11.275</v>
      </c>
      <c r="DT23" s="30">
        <v>13.331</v>
      </c>
      <c r="DU23" s="30">
        <v>14.192</v>
      </c>
      <c r="DV23" s="30">
        <v>14.093</v>
      </c>
      <c r="DW23" s="30">
        <v>17.239999999999998</v>
      </c>
      <c r="DX23" s="30">
        <v>17.806999999999999</v>
      </c>
      <c r="DY23" s="30">
        <v>29.838999999999999</v>
      </c>
      <c r="DZ23" s="30">
        <v>28.536000000000001</v>
      </c>
      <c r="EA23" s="30">
        <v>34.295999999999999</v>
      </c>
      <c r="EB23" s="30">
        <v>35.213999999999999</v>
      </c>
      <c r="EC23" s="30">
        <v>37.767000000000003</v>
      </c>
      <c r="ED23" s="30">
        <v>38.216999999999999</v>
      </c>
      <c r="EE23" s="30">
        <v>40.401000000000003</v>
      </c>
      <c r="EF23" s="30">
        <v>43.741999999999997</v>
      </c>
      <c r="EG23" s="30">
        <v>46.811999999999998</v>
      </c>
      <c r="EH23" s="30">
        <v>49.732999999999997</v>
      </c>
      <c r="EI23" s="30">
        <v>52.716999999999999</v>
      </c>
      <c r="EJ23" s="30">
        <v>55.423999999999999</v>
      </c>
      <c r="EK23" s="30">
        <v>58.113999999999997</v>
      </c>
      <c r="EL23" s="30">
        <v>60.86</v>
      </c>
      <c r="EM23" s="30">
        <v>63.514000000000003</v>
      </c>
      <c r="EP23" s="28" t="s">
        <v>472</v>
      </c>
      <c r="EQ23" s="29">
        <v>20.593</v>
      </c>
      <c r="ER23" s="29">
        <v>21.632000000000001</v>
      </c>
      <c r="ES23" s="29">
        <v>22.704999999999998</v>
      </c>
      <c r="ET23" s="29">
        <v>24.888000000000002</v>
      </c>
      <c r="EU23" s="29">
        <v>31.175999999999998</v>
      </c>
      <c r="EV23" s="29">
        <v>39.902000000000001</v>
      </c>
      <c r="EW23" s="29">
        <v>43.691000000000003</v>
      </c>
      <c r="EX23" s="29">
        <v>43.314999999999998</v>
      </c>
      <c r="EY23" s="29">
        <v>50.853999999999999</v>
      </c>
      <c r="EZ23" s="29">
        <v>52.624000000000002</v>
      </c>
      <c r="FA23" s="29">
        <v>56.357999999999997</v>
      </c>
      <c r="FB23" s="29">
        <v>49.74</v>
      </c>
      <c r="FC23" s="29">
        <v>52.119</v>
      </c>
      <c r="FD23" s="29">
        <v>56.298000000000002</v>
      </c>
      <c r="FE23" s="29">
        <v>59.921999999999997</v>
      </c>
      <c r="FF23" s="29">
        <v>63.174999999999997</v>
      </c>
      <c r="FG23" s="29">
        <v>66.918999999999997</v>
      </c>
      <c r="FH23" s="29">
        <v>70.117000000000004</v>
      </c>
      <c r="FI23" s="29">
        <v>73.646000000000001</v>
      </c>
      <c r="FJ23" s="29">
        <v>77.256</v>
      </c>
      <c r="FK23" s="29">
        <v>80.808999999999997</v>
      </c>
    </row>
    <row r="24" spans="1:167">
      <c r="B24" s="101"/>
      <c r="C24" s="30"/>
      <c r="D24" s="30"/>
      <c r="E24" s="30"/>
      <c r="F24" s="30"/>
      <c r="G24" s="30"/>
      <c r="H24" s="30"/>
      <c r="I24" s="30"/>
      <c r="J24" s="30"/>
      <c r="K24" s="30"/>
      <c r="L24" s="30"/>
      <c r="M24" s="30"/>
      <c r="N24" s="30"/>
      <c r="O24" s="30"/>
      <c r="P24" s="30"/>
      <c r="Q24" s="30"/>
      <c r="R24" s="30"/>
      <c r="S24" s="30"/>
      <c r="T24" s="30"/>
      <c r="U24" s="30"/>
      <c r="V24" s="30"/>
      <c r="W24" s="30"/>
      <c r="Z24" s="101"/>
      <c r="AA24" s="30"/>
      <c r="AB24" s="30"/>
      <c r="AC24" s="30"/>
      <c r="AD24" s="30"/>
      <c r="AE24" s="30"/>
      <c r="AF24" s="30"/>
      <c r="AG24" s="30"/>
      <c r="AH24" s="30"/>
      <c r="AI24" s="30"/>
      <c r="AJ24" s="30"/>
      <c r="AK24" s="30"/>
      <c r="AL24" s="30"/>
      <c r="AM24" s="30"/>
      <c r="AN24" s="30"/>
      <c r="AO24" s="30"/>
      <c r="AP24" s="30"/>
      <c r="AQ24" s="30"/>
      <c r="AR24" s="30"/>
      <c r="AS24" s="30"/>
      <c r="AT24" s="30"/>
      <c r="AU24" s="30"/>
      <c r="AX24" s="101"/>
      <c r="AY24" s="30"/>
      <c r="AZ24" s="30"/>
      <c r="BA24" s="30"/>
      <c r="BB24" s="30"/>
      <c r="BC24" s="30"/>
      <c r="BD24" s="30"/>
      <c r="BE24" s="30"/>
      <c r="BF24" s="30"/>
      <c r="BG24" s="30"/>
      <c r="BH24" s="30"/>
      <c r="BI24" s="30"/>
      <c r="BJ24" s="30"/>
      <c r="BK24" s="30"/>
      <c r="BL24" s="30"/>
      <c r="BM24" s="30"/>
      <c r="BN24" s="30"/>
      <c r="BO24" s="30"/>
      <c r="BP24" s="30"/>
      <c r="BQ24" s="30"/>
      <c r="BR24" s="30"/>
      <c r="BS24" s="30"/>
      <c r="BV24" s="101"/>
      <c r="BW24" s="30"/>
      <c r="BX24" s="30"/>
      <c r="BY24" s="30"/>
      <c r="BZ24" s="30"/>
      <c r="CA24" s="30"/>
      <c r="CB24" s="30"/>
      <c r="CC24" s="30"/>
      <c r="CD24" s="30"/>
      <c r="CE24" s="30"/>
      <c r="CF24" s="30"/>
      <c r="CG24" s="30"/>
      <c r="CH24" s="30"/>
      <c r="CI24" s="30"/>
      <c r="CJ24" s="30"/>
      <c r="CK24" s="30"/>
      <c r="CL24" s="30"/>
      <c r="CM24" s="30"/>
      <c r="CN24" s="30"/>
      <c r="CO24" s="30"/>
      <c r="CP24" s="30"/>
      <c r="CQ24" s="30"/>
      <c r="CT24" s="101"/>
      <c r="CU24" s="30"/>
      <c r="CV24" s="30"/>
      <c r="CW24" s="30"/>
      <c r="CX24" s="30"/>
      <c r="CY24" s="30"/>
      <c r="CZ24" s="30"/>
      <c r="DA24" s="30"/>
      <c r="DB24" s="30"/>
      <c r="DC24" s="30"/>
      <c r="DD24" s="30"/>
      <c r="DE24" s="30"/>
      <c r="DF24" s="30"/>
      <c r="DG24" s="30"/>
      <c r="DH24" s="30"/>
      <c r="DI24" s="30"/>
      <c r="DJ24" s="30"/>
      <c r="DK24" s="30"/>
      <c r="DL24" s="30"/>
      <c r="DM24" s="30"/>
      <c r="DN24" s="30"/>
      <c r="DO24" s="30"/>
      <c r="DR24" s="101"/>
      <c r="DS24" s="30"/>
      <c r="DT24" s="30"/>
      <c r="DU24" s="30"/>
      <c r="DV24" s="30"/>
      <c r="DW24" s="30"/>
      <c r="DX24" s="30"/>
      <c r="DY24" s="30"/>
      <c r="DZ24" s="30"/>
      <c r="EA24" s="30"/>
      <c r="EB24" s="30"/>
      <c r="EC24" s="30"/>
      <c r="ED24" s="30"/>
      <c r="EE24" s="30"/>
      <c r="EF24" s="30"/>
      <c r="EG24" s="30"/>
      <c r="EH24" s="30"/>
      <c r="EI24" s="30"/>
      <c r="EJ24" s="30"/>
      <c r="EK24" s="30"/>
      <c r="EL24" s="30"/>
      <c r="EM24" s="30"/>
      <c r="EP24" s="101"/>
      <c r="EQ24" s="29"/>
      <c r="ER24" s="29"/>
      <c r="ES24" s="29"/>
      <c r="ET24" s="29"/>
      <c r="EU24" s="29"/>
      <c r="EV24" s="29"/>
      <c r="EW24" s="29"/>
      <c r="EX24" s="29"/>
      <c r="EY24" s="29"/>
      <c r="EZ24" s="29"/>
      <c r="FA24" s="29"/>
      <c r="FB24" s="29"/>
      <c r="FC24" s="29"/>
      <c r="FD24" s="29"/>
      <c r="FE24" s="29"/>
      <c r="FF24" s="29"/>
      <c r="FG24" s="29"/>
      <c r="FH24" s="29"/>
      <c r="FI24" s="29"/>
      <c r="FJ24" s="29"/>
      <c r="FK24" s="29"/>
    </row>
    <row r="25" spans="1:167" ht="15">
      <c r="A25" s="7"/>
      <c r="B25" s="27" t="s">
        <v>473</v>
      </c>
      <c r="C25" s="26">
        <v>7.8441450000000001</v>
      </c>
      <c r="D25" s="26">
        <v>14.885437</v>
      </c>
      <c r="E25" s="26">
        <v>11.962643999999999</v>
      </c>
      <c r="F25" s="26">
        <v>11.207494000000001</v>
      </c>
      <c r="G25" s="26">
        <v>8.2812610000000006</v>
      </c>
      <c r="H25" s="26">
        <v>14.168865</v>
      </c>
      <c r="I25" s="26">
        <v>13.545852</v>
      </c>
      <c r="J25" s="26">
        <v>10.800685</v>
      </c>
      <c r="K25" s="26">
        <v>13.356021999999999</v>
      </c>
      <c r="L25" s="26">
        <v>13.363889</v>
      </c>
      <c r="M25" s="26">
        <v>16.696760999999999</v>
      </c>
      <c r="N25" s="26">
        <v>9.8822740000000007</v>
      </c>
      <c r="O25" s="26">
        <v>16.737912000000001</v>
      </c>
      <c r="P25" s="26">
        <v>14.758483</v>
      </c>
      <c r="Q25" s="26">
        <v>12.351542999999999</v>
      </c>
      <c r="R25" s="26">
        <v>17.568678999999999</v>
      </c>
      <c r="S25" s="26">
        <v>12.646217</v>
      </c>
      <c r="T25" s="26">
        <v>12.519147999999999</v>
      </c>
      <c r="U25" s="26">
        <v>16.128945000000002</v>
      </c>
      <c r="V25" s="26">
        <v>9.3698200000000007</v>
      </c>
      <c r="W25" s="26">
        <v>16.943736999999999</v>
      </c>
      <c r="Y25" s="7"/>
      <c r="Z25" s="27" t="s">
        <v>473</v>
      </c>
      <c r="AA25" s="26">
        <v>22.046478</v>
      </c>
      <c r="AB25" s="26">
        <v>38.425153999999999</v>
      </c>
      <c r="AC25" s="26">
        <v>38.687100000000001</v>
      </c>
      <c r="AD25" s="26">
        <v>30.827476000000001</v>
      </c>
      <c r="AE25" s="26">
        <v>22.659075999999999</v>
      </c>
      <c r="AF25" s="26">
        <v>40.498961999999999</v>
      </c>
      <c r="AG25" s="26">
        <v>30.19436</v>
      </c>
      <c r="AH25" s="26">
        <v>27.049689999999998</v>
      </c>
      <c r="AI25" s="26">
        <v>24.158629000000001</v>
      </c>
      <c r="AJ25" s="26">
        <v>22.664273999999999</v>
      </c>
      <c r="AK25" s="26">
        <v>36.092281</v>
      </c>
      <c r="AL25" s="26">
        <v>40.010368</v>
      </c>
      <c r="AM25" s="26">
        <v>45.491698999999997</v>
      </c>
      <c r="AN25" s="26">
        <v>32.345686999999998</v>
      </c>
      <c r="AO25" s="26">
        <v>31.712533000000001</v>
      </c>
      <c r="AP25" s="26">
        <v>32.931739999999998</v>
      </c>
      <c r="AQ25" s="26">
        <v>38.565134</v>
      </c>
      <c r="AR25" s="26">
        <v>31.217374</v>
      </c>
      <c r="AS25" s="26">
        <v>44.800141000000004</v>
      </c>
      <c r="AT25" s="26">
        <v>29.049281000000001</v>
      </c>
      <c r="AU25" s="26">
        <v>42.423605999999999</v>
      </c>
      <c r="AW25" s="7"/>
      <c r="AX25" s="27" t="s">
        <v>473</v>
      </c>
      <c r="AY25" s="26">
        <v>29.724781</v>
      </c>
      <c r="AZ25" s="26">
        <v>45.670999000000002</v>
      </c>
      <c r="BA25" s="26">
        <v>53.499599000000003</v>
      </c>
      <c r="BB25" s="26">
        <v>35.715223999999999</v>
      </c>
      <c r="BC25" s="26">
        <v>27.303556</v>
      </c>
      <c r="BD25" s="26">
        <v>56.688859999999998</v>
      </c>
      <c r="BE25" s="26">
        <v>39.310994000000001</v>
      </c>
      <c r="BF25" s="26">
        <v>43.032905</v>
      </c>
      <c r="BG25" s="26">
        <v>27.938765</v>
      </c>
      <c r="BH25" s="26">
        <v>21.504332999999999</v>
      </c>
      <c r="BI25" s="26">
        <v>46.787697999999999</v>
      </c>
      <c r="BJ25" s="26">
        <v>40.994143999999999</v>
      </c>
      <c r="BK25" s="26">
        <v>45.890676999999997</v>
      </c>
      <c r="BL25" s="26">
        <v>29.953530000000001</v>
      </c>
      <c r="BM25" s="26">
        <v>24.155146999999999</v>
      </c>
      <c r="BN25" s="26">
        <v>31.562628</v>
      </c>
      <c r="BO25" s="26">
        <v>43.673712999999999</v>
      </c>
      <c r="BP25" s="26">
        <v>28.131905</v>
      </c>
      <c r="BQ25" s="26">
        <v>38.627077999999997</v>
      </c>
      <c r="BR25" s="26">
        <v>25.241053999999998</v>
      </c>
      <c r="BS25" s="26">
        <v>37.399135999999999</v>
      </c>
      <c r="BU25" s="7"/>
      <c r="BV25" s="27" t="s">
        <v>473</v>
      </c>
      <c r="BW25" s="26">
        <v>24.686743</v>
      </c>
      <c r="BX25" s="26">
        <v>38.720717</v>
      </c>
      <c r="BY25" s="26">
        <v>36.820106000000003</v>
      </c>
      <c r="BZ25" s="26">
        <v>45.021352</v>
      </c>
      <c r="CA25" s="26">
        <v>14.080947999999999</v>
      </c>
      <c r="CB25" s="26">
        <v>40.4544</v>
      </c>
      <c r="CC25" s="26">
        <v>48.462003000000003</v>
      </c>
      <c r="CD25" s="26">
        <v>49.036132000000002</v>
      </c>
      <c r="CE25" s="26">
        <v>35.533838000000003</v>
      </c>
      <c r="CF25" s="26">
        <v>29.195910000000001</v>
      </c>
      <c r="CG25" s="26">
        <v>40.928232000000001</v>
      </c>
      <c r="CH25" s="26">
        <v>51.145881000000003</v>
      </c>
      <c r="CI25" s="26">
        <v>30.929424999999998</v>
      </c>
      <c r="CJ25" s="26">
        <v>22.107823</v>
      </c>
      <c r="CK25" s="26">
        <v>35.950422000000003</v>
      </c>
      <c r="CL25" s="26">
        <v>40.060974000000002</v>
      </c>
      <c r="CM25" s="26">
        <v>30.811426000000001</v>
      </c>
      <c r="CN25" s="26">
        <v>38.042439000000002</v>
      </c>
      <c r="CO25" s="26">
        <v>45.469242000000001</v>
      </c>
      <c r="CP25" s="26">
        <v>33.437424</v>
      </c>
      <c r="CQ25" s="26">
        <v>45.179369000000001</v>
      </c>
      <c r="CS25" s="7"/>
      <c r="CT25" s="27" t="s">
        <v>473</v>
      </c>
      <c r="CU25" s="26">
        <v>12.889703000000001</v>
      </c>
      <c r="CV25" s="26">
        <v>21.528248999999999</v>
      </c>
      <c r="CW25" s="26">
        <v>22.707177000000001</v>
      </c>
      <c r="CX25" s="26">
        <v>22.798200000000001</v>
      </c>
      <c r="CY25" s="26">
        <v>7.6504250000000003</v>
      </c>
      <c r="CZ25" s="26">
        <v>11.966704999999999</v>
      </c>
      <c r="DA25" s="26">
        <v>21.148025000000001</v>
      </c>
      <c r="DB25" s="26">
        <v>21.589372999999998</v>
      </c>
      <c r="DC25" s="26">
        <v>17.262592999999999</v>
      </c>
      <c r="DD25" s="26">
        <v>10.107863999999999</v>
      </c>
      <c r="DE25" s="26">
        <v>10.32714</v>
      </c>
      <c r="DF25" s="26">
        <v>16.280193000000001</v>
      </c>
      <c r="DG25" s="26">
        <v>15.349401</v>
      </c>
      <c r="DH25" s="26">
        <v>15.346881</v>
      </c>
      <c r="DI25" s="26">
        <v>12.024101</v>
      </c>
      <c r="DJ25" s="26">
        <v>16.434529999999999</v>
      </c>
      <c r="DK25" s="26">
        <v>10.828878</v>
      </c>
      <c r="DL25" s="26">
        <v>15.080743999999999</v>
      </c>
      <c r="DM25" s="26">
        <v>15.126505</v>
      </c>
      <c r="DN25" s="26">
        <v>8.2653119999999998</v>
      </c>
      <c r="DO25" s="26">
        <v>11.876120999999999</v>
      </c>
      <c r="DQ25" s="7"/>
      <c r="DR25" s="27" t="s">
        <v>473</v>
      </c>
      <c r="DS25" s="26">
        <v>5.3780109999999999</v>
      </c>
      <c r="DT25" s="26">
        <v>8.5490860000000009</v>
      </c>
      <c r="DU25" s="26">
        <v>15.182492</v>
      </c>
      <c r="DV25" s="26">
        <v>12.318172000000001</v>
      </c>
      <c r="DW25" s="26">
        <v>7.0816169999999996</v>
      </c>
      <c r="DX25" s="26">
        <v>3.7640880000000001</v>
      </c>
      <c r="DY25" s="26">
        <v>12.164203000000001</v>
      </c>
      <c r="DZ25" s="26">
        <v>12.32094</v>
      </c>
      <c r="EA25" s="26">
        <v>11.723070999999999</v>
      </c>
      <c r="EB25" s="26">
        <v>9.1025340000000003</v>
      </c>
      <c r="EC25" s="26">
        <v>4.4012979999999997</v>
      </c>
      <c r="ED25" s="26">
        <v>4.8798130000000004</v>
      </c>
      <c r="EE25" s="26">
        <v>4.3709020000000001</v>
      </c>
      <c r="EF25" s="26">
        <v>3.5275530000000002</v>
      </c>
      <c r="EG25" s="26">
        <v>5.4845870000000003</v>
      </c>
      <c r="EH25" s="26">
        <v>6.6317890000000004</v>
      </c>
      <c r="EI25" s="26">
        <v>2.3141280000000002</v>
      </c>
      <c r="EJ25" s="26">
        <v>6.2069869999999998</v>
      </c>
      <c r="EK25" s="26">
        <v>5.4259190000000004</v>
      </c>
      <c r="EL25" s="26">
        <v>1.84354</v>
      </c>
      <c r="EM25" s="26">
        <v>4.6409690000000001</v>
      </c>
      <c r="EO25" s="7"/>
      <c r="EP25" s="27" t="s">
        <v>473</v>
      </c>
      <c r="EQ25" s="26">
        <v>7.4444549999999996</v>
      </c>
      <c r="ER25" s="26">
        <v>5.9142590000000004</v>
      </c>
      <c r="ES25" s="26">
        <v>14.484184000000001</v>
      </c>
      <c r="ET25" s="26">
        <v>22.236446000000001</v>
      </c>
      <c r="EU25" s="26">
        <v>36.897965999999997</v>
      </c>
      <c r="EV25" s="26">
        <v>16.518560000000001</v>
      </c>
      <c r="EW25" s="26">
        <v>15.428926000000001</v>
      </c>
      <c r="EX25" s="26">
        <v>12.019138</v>
      </c>
      <c r="EY25" s="26">
        <v>14.395714</v>
      </c>
      <c r="EZ25" s="26">
        <v>23.282371999999999</v>
      </c>
      <c r="FA25" s="26">
        <v>13.790633</v>
      </c>
      <c r="FB25" s="26">
        <v>8.0923669999999994</v>
      </c>
      <c r="FC25" s="26">
        <v>14.339237000000001</v>
      </c>
      <c r="FD25" s="26">
        <v>10.885443</v>
      </c>
      <c r="FE25" s="26">
        <v>18.22465</v>
      </c>
      <c r="FF25" s="26">
        <v>20.948916000000001</v>
      </c>
      <c r="FG25" s="26">
        <v>10.757773</v>
      </c>
      <c r="FH25" s="26">
        <v>20.763466000000001</v>
      </c>
      <c r="FI25" s="26">
        <v>15.960213</v>
      </c>
      <c r="FJ25" s="26">
        <v>11.628525</v>
      </c>
      <c r="FK25" s="26">
        <v>9.5578769999999995</v>
      </c>
    </row>
    <row r="26" spans="1: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67" ht="43">
      <c r="A28" s="7"/>
      <c r="B28" s="13" t="s">
        <v>474</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474</v>
      </c>
      <c r="AA28" s="31" t="s">
        <v>293</v>
      </c>
      <c r="AB28" s="31" t="s">
        <v>293</v>
      </c>
      <c r="AC28" s="31" t="s">
        <v>293</v>
      </c>
      <c r="AD28" s="31" t="s">
        <v>293</v>
      </c>
      <c r="AE28" s="31" t="s">
        <v>293</v>
      </c>
      <c r="AF28" s="31" t="s">
        <v>293</v>
      </c>
      <c r="AG28" s="31" t="s">
        <v>293</v>
      </c>
      <c r="AH28" s="31" t="s">
        <v>293</v>
      </c>
      <c r="AI28" s="31" t="s">
        <v>293</v>
      </c>
      <c r="AJ28" s="31" t="s">
        <v>293</v>
      </c>
      <c r="AK28" s="31" t="s">
        <v>293</v>
      </c>
      <c r="AL28" s="31" t="s">
        <v>293</v>
      </c>
      <c r="AM28" s="31" t="s">
        <v>293</v>
      </c>
      <c r="AN28" s="31" t="s">
        <v>293</v>
      </c>
      <c r="AO28" s="31" t="s">
        <v>293</v>
      </c>
      <c r="AP28" s="31" t="s">
        <v>293</v>
      </c>
      <c r="AQ28" s="31" t="s">
        <v>293</v>
      </c>
      <c r="AR28" s="31" t="s">
        <v>293</v>
      </c>
      <c r="AS28" s="31" t="s">
        <v>293</v>
      </c>
      <c r="AT28" s="31" t="s">
        <v>293</v>
      </c>
      <c r="AU28" s="31" t="s">
        <v>293</v>
      </c>
      <c r="AW28" s="7"/>
      <c r="AX28" s="13" t="s">
        <v>474</v>
      </c>
      <c r="AY28" s="31" t="s">
        <v>293</v>
      </c>
      <c r="AZ28" s="31" t="s">
        <v>293</v>
      </c>
      <c r="BA28" s="31" t="s">
        <v>293</v>
      </c>
      <c r="BB28" s="31" t="s">
        <v>293</v>
      </c>
      <c r="BC28" s="31" t="s">
        <v>293</v>
      </c>
      <c r="BD28" s="31" t="s">
        <v>293</v>
      </c>
      <c r="BE28" s="31" t="s">
        <v>293</v>
      </c>
      <c r="BF28" s="31" t="s">
        <v>293</v>
      </c>
      <c r="BG28" s="31" t="s">
        <v>293</v>
      </c>
      <c r="BH28" s="31" t="s">
        <v>293</v>
      </c>
      <c r="BI28" s="31" t="s">
        <v>293</v>
      </c>
      <c r="BJ28" s="31" t="s">
        <v>293</v>
      </c>
      <c r="BK28" s="31" t="s">
        <v>293</v>
      </c>
      <c r="BL28" s="31" t="s">
        <v>293</v>
      </c>
      <c r="BM28" s="31" t="s">
        <v>293</v>
      </c>
      <c r="BN28" s="31" t="s">
        <v>293</v>
      </c>
      <c r="BO28" s="31" t="s">
        <v>293</v>
      </c>
      <c r="BP28" s="31" t="s">
        <v>293</v>
      </c>
      <c r="BQ28" s="31" t="s">
        <v>293</v>
      </c>
      <c r="BR28" s="31" t="s">
        <v>293</v>
      </c>
      <c r="BS28" s="31" t="s">
        <v>293</v>
      </c>
      <c r="BU28" s="7"/>
      <c r="BV28" s="13" t="s">
        <v>474</v>
      </c>
      <c r="BW28" s="31" t="s">
        <v>293</v>
      </c>
      <c r="BX28" s="31" t="s">
        <v>293</v>
      </c>
      <c r="BY28" s="31" t="s">
        <v>293</v>
      </c>
      <c r="BZ28" s="31" t="s">
        <v>293</v>
      </c>
      <c r="CA28" s="31" t="s">
        <v>293</v>
      </c>
      <c r="CB28" s="31" t="s">
        <v>293</v>
      </c>
      <c r="CC28" s="31" t="s">
        <v>293</v>
      </c>
      <c r="CD28" s="31" t="s">
        <v>293</v>
      </c>
      <c r="CE28" s="31" t="s">
        <v>293</v>
      </c>
      <c r="CF28" s="31" t="s">
        <v>293</v>
      </c>
      <c r="CG28" s="31" t="s">
        <v>293</v>
      </c>
      <c r="CH28" s="31" t="s">
        <v>293</v>
      </c>
      <c r="CI28" s="31" t="s">
        <v>293</v>
      </c>
      <c r="CJ28" s="31" t="s">
        <v>293</v>
      </c>
      <c r="CK28" s="31" t="s">
        <v>293</v>
      </c>
      <c r="CL28" s="31" t="s">
        <v>293</v>
      </c>
      <c r="CM28" s="31" t="s">
        <v>293</v>
      </c>
      <c r="CN28" s="31" t="s">
        <v>293</v>
      </c>
      <c r="CO28" s="31" t="s">
        <v>293</v>
      </c>
      <c r="CP28" s="31" t="s">
        <v>293</v>
      </c>
      <c r="CQ28" s="31" t="s">
        <v>293</v>
      </c>
      <c r="CS28" s="7"/>
      <c r="CT28" s="13" t="s">
        <v>474</v>
      </c>
      <c r="CU28" s="31" t="s">
        <v>293</v>
      </c>
      <c r="CV28" s="31" t="s">
        <v>293</v>
      </c>
      <c r="CW28" s="31" t="s">
        <v>293</v>
      </c>
      <c r="CX28" s="31" t="s">
        <v>293</v>
      </c>
      <c r="CY28" s="31" t="s">
        <v>293</v>
      </c>
      <c r="CZ28" s="31" t="s">
        <v>293</v>
      </c>
      <c r="DA28" s="31" t="s">
        <v>293</v>
      </c>
      <c r="DB28" s="31" t="s">
        <v>293</v>
      </c>
      <c r="DC28" s="31" t="s">
        <v>293</v>
      </c>
      <c r="DD28" s="31" t="s">
        <v>293</v>
      </c>
      <c r="DE28" s="31" t="s">
        <v>293</v>
      </c>
      <c r="DF28" s="31" t="s">
        <v>293</v>
      </c>
      <c r="DG28" s="31" t="s">
        <v>293</v>
      </c>
      <c r="DH28" s="31" t="s">
        <v>293</v>
      </c>
      <c r="DI28" s="31" t="s">
        <v>293</v>
      </c>
      <c r="DJ28" s="31" t="s">
        <v>293</v>
      </c>
      <c r="DK28" s="31" t="s">
        <v>293</v>
      </c>
      <c r="DL28" s="31" t="s">
        <v>293</v>
      </c>
      <c r="DM28" s="31" t="s">
        <v>293</v>
      </c>
      <c r="DN28" s="31" t="s">
        <v>293</v>
      </c>
      <c r="DO28" s="31" t="s">
        <v>293</v>
      </c>
      <c r="DQ28" s="7"/>
      <c r="DR28" s="13" t="s">
        <v>474</v>
      </c>
      <c r="DS28" s="31" t="s">
        <v>293</v>
      </c>
      <c r="DT28" s="31" t="s">
        <v>293</v>
      </c>
      <c r="DU28" s="31" t="s">
        <v>293</v>
      </c>
      <c r="DV28" s="31" t="s">
        <v>293</v>
      </c>
      <c r="DW28" s="31" t="s">
        <v>293</v>
      </c>
      <c r="DX28" s="31" t="s">
        <v>293</v>
      </c>
      <c r="DY28" s="31" t="s">
        <v>293</v>
      </c>
      <c r="DZ28" s="31" t="s">
        <v>293</v>
      </c>
      <c r="EA28" s="31" t="s">
        <v>293</v>
      </c>
      <c r="EB28" s="31" t="s">
        <v>293</v>
      </c>
      <c r="EC28" s="31" t="s">
        <v>293</v>
      </c>
      <c r="ED28" s="31" t="s">
        <v>293</v>
      </c>
      <c r="EE28" s="31" t="s">
        <v>293</v>
      </c>
      <c r="EF28" s="31" t="s">
        <v>293</v>
      </c>
      <c r="EG28" s="31" t="s">
        <v>293</v>
      </c>
      <c r="EH28" s="31" t="s">
        <v>293</v>
      </c>
      <c r="EI28" s="31" t="s">
        <v>293</v>
      </c>
      <c r="EJ28" s="31" t="s">
        <v>293</v>
      </c>
      <c r="EK28" s="31" t="s">
        <v>293</v>
      </c>
      <c r="EL28" s="31" t="s">
        <v>293</v>
      </c>
      <c r="EM28" s="31" t="s">
        <v>293</v>
      </c>
      <c r="EO28" s="7"/>
      <c r="EP28" s="13" t="s">
        <v>474</v>
      </c>
      <c r="EQ28" s="31" t="s">
        <v>293</v>
      </c>
      <c r="ER28" s="31" t="s">
        <v>293</v>
      </c>
      <c r="ES28" s="31" t="s">
        <v>293</v>
      </c>
      <c r="ET28" s="31" t="s">
        <v>293</v>
      </c>
      <c r="EU28" s="31" t="s">
        <v>293</v>
      </c>
      <c r="EV28" s="31" t="s">
        <v>293</v>
      </c>
      <c r="EW28" s="31" t="s">
        <v>293</v>
      </c>
      <c r="EX28" s="31" t="s">
        <v>293</v>
      </c>
      <c r="EY28" s="31" t="s">
        <v>293</v>
      </c>
      <c r="EZ28" s="31" t="s">
        <v>293</v>
      </c>
      <c r="FA28" s="31" t="s">
        <v>293</v>
      </c>
      <c r="FB28" s="31" t="s">
        <v>293</v>
      </c>
      <c r="FC28" s="31" t="s">
        <v>293</v>
      </c>
      <c r="FD28" s="31" t="s">
        <v>293</v>
      </c>
      <c r="FE28" s="31" t="s">
        <v>293</v>
      </c>
      <c r="FF28" s="31" t="s">
        <v>293</v>
      </c>
      <c r="FG28" s="31" t="s">
        <v>293</v>
      </c>
      <c r="FH28" s="31" t="s">
        <v>293</v>
      </c>
      <c r="FI28" s="31" t="s">
        <v>293</v>
      </c>
      <c r="FJ28" s="31" t="s">
        <v>293</v>
      </c>
      <c r="FK28" s="31" t="s">
        <v>293</v>
      </c>
    </row>
    <row r="29" spans="1:167" ht="13">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ht="13">
      <c r="A31" s="7"/>
      <c r="B31" s="8" t="s">
        <v>475</v>
      </c>
      <c r="C31" s="102">
        <v>0.99498299999999995</v>
      </c>
      <c r="D31" s="102">
        <v>1.6300920000000001</v>
      </c>
      <c r="E31" s="102">
        <v>1.339809</v>
      </c>
      <c r="F31" s="102">
        <v>1.587459</v>
      </c>
      <c r="G31" s="102">
        <v>1.174679</v>
      </c>
      <c r="H31" s="102">
        <v>1.7032449999999999</v>
      </c>
      <c r="I31" s="102">
        <v>1.3936090000000001</v>
      </c>
      <c r="J31" s="102">
        <v>1.101545</v>
      </c>
      <c r="K31" s="102">
        <v>1.664655</v>
      </c>
      <c r="L31" s="102">
        <v>1.604571</v>
      </c>
      <c r="M31" s="102">
        <v>2.1992120000000002</v>
      </c>
      <c r="N31" s="102">
        <v>1.2241059999999999</v>
      </c>
      <c r="O31" s="102">
        <v>2.2351329999999998</v>
      </c>
      <c r="P31" s="102">
        <v>2.0252270000000001</v>
      </c>
      <c r="Q31" s="102">
        <v>1.9185589999999999</v>
      </c>
      <c r="R31" s="102">
        <v>1.9849829999999999</v>
      </c>
      <c r="S31" s="102">
        <v>2.0286529999999998</v>
      </c>
      <c r="T31" s="102">
        <v>1.990842</v>
      </c>
      <c r="U31" s="102">
        <v>2.7750149999999998</v>
      </c>
      <c r="V31" s="102">
        <v>1.68265</v>
      </c>
      <c r="W31" s="102">
        <v>2.7344620000000002</v>
      </c>
      <c r="Y31" s="7"/>
      <c r="Z31" s="8" t="s">
        <v>475</v>
      </c>
      <c r="AA31" s="102">
        <v>0.77845799999999998</v>
      </c>
      <c r="AB31" s="102">
        <v>1.4100280000000001</v>
      </c>
      <c r="AC31" s="102">
        <v>1.461022</v>
      </c>
      <c r="AD31" s="102">
        <v>1.2520450000000001</v>
      </c>
      <c r="AE31" s="102">
        <v>0.87647699999999995</v>
      </c>
      <c r="AF31" s="102">
        <v>1.62842</v>
      </c>
      <c r="AG31" s="102">
        <v>1.1726190000000001</v>
      </c>
      <c r="AH31" s="102">
        <v>1.1346039999999999</v>
      </c>
      <c r="AI31" s="102">
        <v>0.97583200000000003</v>
      </c>
      <c r="AJ31" s="102">
        <v>0.93818599999999996</v>
      </c>
      <c r="AK31" s="102">
        <v>1.526068</v>
      </c>
      <c r="AL31" s="102">
        <v>1.43113</v>
      </c>
      <c r="AM31" s="102">
        <v>1.685147</v>
      </c>
      <c r="AN31" s="102">
        <v>1.2080500000000001</v>
      </c>
      <c r="AO31" s="102">
        <v>1.175753</v>
      </c>
      <c r="AP31" s="102">
        <v>1.309687</v>
      </c>
      <c r="AQ31" s="102">
        <v>1.579809</v>
      </c>
      <c r="AR31" s="102">
        <v>1.3098799999999999</v>
      </c>
      <c r="AS31" s="102">
        <v>1.857396</v>
      </c>
      <c r="AT31" s="102">
        <v>1.2253750000000001</v>
      </c>
      <c r="AU31" s="102">
        <v>1.707849</v>
      </c>
      <c r="AW31" s="7"/>
      <c r="AX31" s="8" t="s">
        <v>475</v>
      </c>
      <c r="AY31" s="102">
        <v>1.0025269999999999</v>
      </c>
      <c r="AZ31" s="102">
        <v>1.5143340000000001</v>
      </c>
      <c r="BA31" s="102">
        <v>1.928358</v>
      </c>
      <c r="BB31" s="102">
        <v>1.2520199999999999</v>
      </c>
      <c r="BC31" s="102">
        <v>0.90410400000000002</v>
      </c>
      <c r="BD31" s="102">
        <v>2.0425849999999999</v>
      </c>
      <c r="BE31" s="102">
        <v>1.451506</v>
      </c>
      <c r="BF31" s="102">
        <v>1.6276200000000001</v>
      </c>
      <c r="BG31" s="102">
        <v>1.0636909999999999</v>
      </c>
      <c r="BH31" s="102">
        <v>0.79829600000000001</v>
      </c>
      <c r="BI31" s="102">
        <v>1.717894</v>
      </c>
      <c r="BJ31" s="102">
        <v>1.653662</v>
      </c>
      <c r="BK31" s="102">
        <v>1.8473999999999999</v>
      </c>
      <c r="BL31" s="102">
        <v>1.226289</v>
      </c>
      <c r="BM31" s="102">
        <v>1.0287550000000001</v>
      </c>
      <c r="BN31" s="102">
        <v>1.3555010000000001</v>
      </c>
      <c r="BO31" s="102">
        <v>2.091494</v>
      </c>
      <c r="BP31" s="102">
        <v>1.355046</v>
      </c>
      <c r="BQ31" s="102">
        <v>1.9772080000000001</v>
      </c>
      <c r="BR31" s="102">
        <v>1.2878050000000001</v>
      </c>
      <c r="BS31" s="102">
        <v>1.8887860000000001</v>
      </c>
      <c r="BU31" s="7"/>
      <c r="BV31" s="8" t="s">
        <v>475</v>
      </c>
      <c r="BW31" s="102">
        <v>0.76849800000000001</v>
      </c>
      <c r="BX31" s="102">
        <v>1.1832959999999999</v>
      </c>
      <c r="BY31" s="102">
        <v>1.160874</v>
      </c>
      <c r="BZ31" s="102">
        <v>1.427691</v>
      </c>
      <c r="CA31" s="102">
        <v>0.40246599999999999</v>
      </c>
      <c r="CB31" s="102">
        <v>1.107623</v>
      </c>
      <c r="CC31" s="102">
        <v>1.420404</v>
      </c>
      <c r="CD31" s="102">
        <v>1.130045</v>
      </c>
      <c r="CE31" s="102">
        <v>0.831839</v>
      </c>
      <c r="CF31" s="102">
        <v>0.664798</v>
      </c>
      <c r="CG31" s="102">
        <v>0.97141299999999997</v>
      </c>
      <c r="CH31" s="102">
        <v>1.399103</v>
      </c>
      <c r="CI31" s="102">
        <v>0.79764599999999997</v>
      </c>
      <c r="CJ31" s="102">
        <v>0.59977599999999998</v>
      </c>
      <c r="CK31" s="102">
        <v>0.98094199999999998</v>
      </c>
      <c r="CL31" s="102">
        <v>1.121637</v>
      </c>
      <c r="CM31" s="102">
        <v>0.91535900000000003</v>
      </c>
      <c r="CN31" s="102">
        <v>1.121637</v>
      </c>
      <c r="CO31" s="102">
        <v>1.352579</v>
      </c>
      <c r="CP31" s="102">
        <v>1.0229820000000001</v>
      </c>
      <c r="CQ31" s="102">
        <v>1.3615470000000001</v>
      </c>
      <c r="CS31" s="7"/>
      <c r="CT31" s="8" t="s">
        <v>475</v>
      </c>
      <c r="CU31" s="102">
        <v>0.78108699999999998</v>
      </c>
      <c r="CV31" s="102">
        <v>1.318022</v>
      </c>
      <c r="CW31" s="102">
        <v>1.3625590000000001</v>
      </c>
      <c r="CX31" s="102">
        <v>1.3600129999999999</v>
      </c>
      <c r="CY31" s="102">
        <v>0.42716500000000002</v>
      </c>
      <c r="CZ31" s="102">
        <v>0.64668000000000003</v>
      </c>
      <c r="DA31" s="102">
        <v>1.1794450000000001</v>
      </c>
      <c r="DB31" s="102">
        <v>1.1941919999999999</v>
      </c>
      <c r="DC31" s="102">
        <v>0.99529000000000001</v>
      </c>
      <c r="DD31" s="102">
        <v>0.56502600000000003</v>
      </c>
      <c r="DE31" s="102">
        <v>0.59991300000000003</v>
      </c>
      <c r="DF31" s="102">
        <v>0.95332799999999995</v>
      </c>
      <c r="DG31" s="102">
        <v>0.972889</v>
      </c>
      <c r="DH31" s="102">
        <v>0.95100200000000001</v>
      </c>
      <c r="DI31" s="102">
        <v>0.76242699999999997</v>
      </c>
      <c r="DJ31" s="102">
        <v>1.1021110000000001</v>
      </c>
      <c r="DK31" s="102">
        <v>0.76445799999999997</v>
      </c>
      <c r="DL31" s="102">
        <v>1.102538</v>
      </c>
      <c r="DM31" s="102">
        <v>1.159664</v>
      </c>
      <c r="DN31" s="102">
        <v>0.66489799999999999</v>
      </c>
      <c r="DO31" s="102">
        <v>0.94577699999999998</v>
      </c>
      <c r="DQ31" s="7"/>
      <c r="DR31" s="8" t="s">
        <v>475</v>
      </c>
      <c r="DS31" s="102">
        <v>0.85157700000000003</v>
      </c>
      <c r="DT31" s="102">
        <v>1.1911039999999999</v>
      </c>
      <c r="DU31" s="102">
        <v>2.2062490000000001</v>
      </c>
      <c r="DV31" s="102">
        <v>1.8422400000000001</v>
      </c>
      <c r="DW31" s="102">
        <v>1.0619989999999999</v>
      </c>
      <c r="DX31" s="102">
        <v>0.57308199999999998</v>
      </c>
      <c r="DY31" s="102">
        <v>1.9497709999999999</v>
      </c>
      <c r="DZ31" s="102">
        <v>1.9293279999999999</v>
      </c>
      <c r="EA31" s="102">
        <v>1.9648570000000001</v>
      </c>
      <c r="EB31" s="102">
        <v>1.557148</v>
      </c>
      <c r="EC31" s="102">
        <v>0.80489200000000005</v>
      </c>
      <c r="ED31" s="102">
        <v>0.83498300000000003</v>
      </c>
      <c r="EE31" s="102">
        <v>0.77464299999999997</v>
      </c>
      <c r="EF31" s="102">
        <v>0.65939000000000003</v>
      </c>
      <c r="EG31" s="102">
        <v>1.0546880000000001</v>
      </c>
      <c r="EH31" s="102">
        <v>1.315615</v>
      </c>
      <c r="EI31" s="102">
        <v>0.47343200000000002</v>
      </c>
      <c r="EJ31" s="102">
        <v>1.3124979999999999</v>
      </c>
      <c r="EK31" s="102">
        <v>1.2151270000000001</v>
      </c>
      <c r="EL31" s="102">
        <v>0.40152199999999999</v>
      </c>
      <c r="EM31" s="102">
        <v>0.97643000000000002</v>
      </c>
      <c r="EO31" s="7"/>
      <c r="EP31" s="8" t="s">
        <v>475</v>
      </c>
      <c r="EQ31" s="102">
        <v>0.77942</v>
      </c>
      <c r="ER31" s="102">
        <v>0.66103599999999996</v>
      </c>
      <c r="ES31" s="102">
        <v>1.5508519999999999</v>
      </c>
      <c r="ET31" s="102">
        <v>2.3616700000000002</v>
      </c>
      <c r="EU31" s="102">
        <v>3.4820950000000002</v>
      </c>
      <c r="EV31" s="102">
        <v>1.579912</v>
      </c>
      <c r="EW31" s="102">
        <v>1.6200639999999999</v>
      </c>
      <c r="EX31" s="102">
        <v>1.368806</v>
      </c>
      <c r="EY31" s="102">
        <v>1.5666370000000001</v>
      </c>
      <c r="EZ31" s="102">
        <v>2.8140459999999998</v>
      </c>
      <c r="FA31" s="102">
        <v>1.7084459999999999</v>
      </c>
      <c r="FB31" s="102">
        <v>0.85119599999999995</v>
      </c>
      <c r="FC31" s="102">
        <v>1.5892109999999999</v>
      </c>
      <c r="FD31" s="102">
        <v>1.232885</v>
      </c>
      <c r="FE31" s="102">
        <v>2.1008420000000001</v>
      </c>
      <c r="FF31" s="102">
        <v>2.6942149999999998</v>
      </c>
      <c r="FG31" s="102">
        <v>1.422887</v>
      </c>
      <c r="FH31" s="102">
        <v>2.6934520000000002</v>
      </c>
      <c r="FI31" s="102">
        <v>2.2969339999999998</v>
      </c>
      <c r="FJ31" s="102">
        <v>1.740162</v>
      </c>
      <c r="FK31" s="102">
        <v>1.4014219999999999</v>
      </c>
    </row>
    <row r="33" spans="1:146">
      <c r="A33" s="15" t="s">
        <v>297</v>
      </c>
      <c r="B33"/>
      <c r="Y33" s="15" t="s">
        <v>297</v>
      </c>
      <c r="Z33"/>
      <c r="AW33" s="15" t="s">
        <v>297</v>
      </c>
      <c r="AX33"/>
      <c r="BU33" s="15" t="s">
        <v>297</v>
      </c>
      <c r="BV33"/>
      <c r="CS33" s="15" t="s">
        <v>297</v>
      </c>
      <c r="CT33"/>
      <c r="DQ33" s="15" t="s">
        <v>297</v>
      </c>
      <c r="DR33"/>
      <c r="EO33" s="15" t="s">
        <v>297</v>
      </c>
      <c r="EP33"/>
    </row>
    <row r="34" spans="1:146">
      <c r="A34" s="15" t="s">
        <v>476</v>
      </c>
      <c r="B34"/>
      <c r="Y34" s="15" t="s">
        <v>476</v>
      </c>
      <c r="AW34" s="15" t="s">
        <v>476</v>
      </c>
      <c r="BU34" s="15" t="s">
        <v>476</v>
      </c>
      <c r="CS34" s="15" t="s">
        <v>476</v>
      </c>
      <c r="DQ34" s="15" t="s">
        <v>476</v>
      </c>
      <c r="EO34" s="15" t="s">
        <v>476</v>
      </c>
      <c r="EP34"/>
    </row>
  </sheetData>
  <hyperlinks>
    <hyperlink ref="B2" location="Menu!A1" display="Menu!A1" xr:uid="{00000000-0004-0000-1600-000000000000}"/>
    <hyperlink ref="A2:B2" location="Menu!B14" display="Back to main menu" xr:uid="{00000000-0004-0000-1600-000001000000}"/>
    <hyperlink ref="Y2:Z2" location="Menu!B14" display="Back to Main Menu" xr:uid="{00000000-0004-0000-1600-000002000000}"/>
    <hyperlink ref="AW2:AX2" location="Menu!B14" display="Back to Main Menu" xr:uid="{00000000-0004-0000-1600-000003000000}"/>
    <hyperlink ref="BU2:BV2" location="Menu!B14" display="Back to Main Menu" xr:uid="{00000000-0004-0000-1600-000004000000}"/>
    <hyperlink ref="CS2:CT2" location="Menu!B14" display="Back to Main Menu" xr:uid="{00000000-0004-0000-1600-000005000000}"/>
    <hyperlink ref="DQ2:DR2" location="Menu!B14" display="Back to Main Menu" xr:uid="{00000000-0004-0000-1600-000006000000}"/>
    <hyperlink ref="EP2" location="Menu!A1" display="Menu!A1" xr:uid="{00000000-0004-0000-1600-000007000000}"/>
    <hyperlink ref="EO2:EP2" location="Menu!B14" display="Back to main menu" xr:uid="{00000000-0004-0000-1600-000008000000}"/>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96"/>
  <sheetViews>
    <sheetView topLeftCell="B82" zoomScale="66" zoomScaleNormal="66" workbookViewId="0">
      <selection activeCell="K99" sqref="K99"/>
    </sheetView>
  </sheetViews>
  <sheetFormatPr defaultColWidth="9" defaultRowHeight="12.5"/>
  <cols>
    <col min="1" max="1" width="20.54296875" customWidth="1"/>
    <col min="2" max="2" width="8.7265625"/>
    <col min="3" max="3" width="21.1796875" customWidth="1"/>
    <col min="4" max="4" width="17.453125" customWidth="1"/>
    <col min="5" max="5" width="66.81640625" customWidth="1"/>
    <col min="6" max="6" width="27.26953125" customWidth="1"/>
    <col min="7" max="7" width="17" customWidth="1"/>
    <col min="8" max="12" width="12.81640625"/>
    <col min="13" max="13" width="8.7265625"/>
    <col min="18" max="18" width="66.81640625" customWidth="1"/>
  </cols>
  <sheetData>
    <row r="1" spans="3:15" ht="14.5">
      <c r="C1" s="33"/>
      <c r="D1" s="33"/>
      <c r="E1" s="34" t="s">
        <v>308</v>
      </c>
      <c r="F1" s="33"/>
      <c r="G1" s="33"/>
      <c r="H1" s="33"/>
      <c r="I1" s="33"/>
      <c r="J1" s="33"/>
      <c r="K1" s="33"/>
      <c r="L1" s="33"/>
    </row>
    <row r="2" spans="3:15" ht="14.5">
      <c r="C2" s="35" t="s">
        <v>11</v>
      </c>
      <c r="D2" s="35" t="s">
        <v>188</v>
      </c>
      <c r="E2" s="35" t="s">
        <v>189</v>
      </c>
      <c r="F2" t="s">
        <v>190</v>
      </c>
      <c r="G2" t="s">
        <v>191</v>
      </c>
      <c r="H2" t="s">
        <v>192</v>
      </c>
      <c r="I2" t="s">
        <v>193</v>
      </c>
      <c r="J2" t="s">
        <v>194</v>
      </c>
      <c r="K2" t="s">
        <v>195</v>
      </c>
      <c r="L2" t="s">
        <v>196</v>
      </c>
    </row>
    <row r="3" spans="3:15">
      <c r="C3" s="36" t="s">
        <v>144</v>
      </c>
      <c r="D3" s="36" t="s">
        <v>69</v>
      </c>
      <c r="E3" s="36" t="s">
        <v>39</v>
      </c>
      <c r="F3">
        <f>attached_DetachedAttachWatStock!W15*2/1000</f>
        <v>1.2806</v>
      </c>
      <c r="G3" s="37">
        <f>attached_DetachedAttachWatStock!AU15*2/1000</f>
        <v>3.3062</v>
      </c>
      <c r="H3">
        <f>attached_DetachedAttachWatStock!BS15*2/1000</f>
        <v>1.6052</v>
      </c>
      <c r="I3">
        <f>attached_DetachedAttachWatStock!CQ15*2/1000</f>
        <v>0.41399999999999998</v>
      </c>
      <c r="J3">
        <f>attached_DetachedAttachWatStock!DO15*2/1000</f>
        <v>0.115</v>
      </c>
      <c r="K3">
        <f>attached_DetachedAttachWatStock!EM15*2/1000</f>
        <v>0.23319999999999999</v>
      </c>
      <c r="L3">
        <f>attached_DetachedAttachWatStock!FK15*2/1000</f>
        <v>0.88480000000000003</v>
      </c>
      <c r="O3" t="s">
        <v>477</v>
      </c>
    </row>
    <row r="4" spans="3:15">
      <c r="C4" s="36" t="s">
        <v>145</v>
      </c>
      <c r="D4" s="36" t="s">
        <v>73</v>
      </c>
      <c r="E4" s="36" t="s">
        <v>39</v>
      </c>
      <c r="F4">
        <f>attached_DetachedAttachWatStock!W16*2/1000</f>
        <v>1.0800000000000001E-2</v>
      </c>
      <c r="G4" s="37">
        <f>attached_DetachedAttachWatStock!AU16*2/1000</f>
        <v>0.12620000000000001</v>
      </c>
      <c r="H4">
        <f>attached_DetachedAttachWatStock!BS16*2/1000</f>
        <v>4.5768000000000004</v>
      </c>
      <c r="I4">
        <f>attached_DetachedAttachWatStock!CQ16*2/1000</f>
        <v>0.3014</v>
      </c>
      <c r="J4">
        <f>attached_DetachedAttachWatStock!DO16*2/1000</f>
        <v>0.56399999999999995</v>
      </c>
      <c r="K4">
        <f>attached_DetachedAttachWatStock!EM16*2/1000</f>
        <v>1.8548</v>
      </c>
      <c r="L4">
        <f>attached_DetachedAttachWatStock!FK16*2/1000</f>
        <v>1.1332</v>
      </c>
    </row>
    <row r="5" spans="3:15">
      <c r="C5" s="36" t="s">
        <v>146</v>
      </c>
      <c r="D5" s="36" t="s">
        <v>77</v>
      </c>
      <c r="E5" s="36" t="s">
        <v>39</v>
      </c>
      <c r="F5">
        <f>attached_DetachedAttachWatStock!W17*2/1000</f>
        <v>0.2412</v>
      </c>
      <c r="G5" s="37">
        <f>attached_DetachedAttachWatStock!AU17*2/1000</f>
        <v>2.4E-2</v>
      </c>
      <c r="H5">
        <f>attached_DetachedAttachWatStock!BS17*2/1000</f>
        <v>5.3400000000000003E-2</v>
      </c>
      <c r="I5">
        <f>attached_DetachedAttachWatStock!CQ17*2/1000</f>
        <v>4.0000000000000002E-4</v>
      </c>
      <c r="J5">
        <f>attached_DetachedAttachWatStock!DO17*2/1000</f>
        <v>2.8E-3</v>
      </c>
      <c r="K5">
        <f>attached_DetachedAttachWatStock!EM17*2/1000</f>
        <v>1.34E-2</v>
      </c>
      <c r="L5">
        <f>attached_DetachedAttachWatStock!FK17*2/1000</f>
        <v>2.7E-2</v>
      </c>
    </row>
    <row r="6" spans="3:15">
      <c r="C6" s="36" t="s">
        <v>147</v>
      </c>
      <c r="D6" s="36" t="s">
        <v>80</v>
      </c>
      <c r="E6" s="36" t="s">
        <v>39</v>
      </c>
      <c r="F6">
        <f>attached_DetachedAttachWatStock!W18*2/1000</f>
        <v>0</v>
      </c>
      <c r="G6" s="37">
        <f>attached_DetachedAttachWatStock!AU18*2/1000</f>
        <v>0</v>
      </c>
      <c r="H6">
        <f>attached_DetachedAttachWatStock!BS18*2/1000</f>
        <v>0</v>
      </c>
      <c r="I6">
        <f>attached_DetachedAttachWatStock!CQ18*2/1000</f>
        <v>0</v>
      </c>
      <c r="J6">
        <f>attached_DetachedAttachWatStock!DO18*2/1000</f>
        <v>0</v>
      </c>
      <c r="K6">
        <f>attached_DetachedAttachWatStock!EM18*2/1000</f>
        <v>0</v>
      </c>
      <c r="L6">
        <f>attached_DetachedAttachWatStock!FK18*2/1000</f>
        <v>0</v>
      </c>
    </row>
    <row r="7" spans="3:15">
      <c r="C7" s="36" t="s">
        <v>148</v>
      </c>
      <c r="D7" s="36" t="s">
        <v>64</v>
      </c>
      <c r="E7" s="36" t="s">
        <v>39</v>
      </c>
      <c r="F7">
        <f>attached_DetachedAttachWatStock!W19*2/1000</f>
        <v>7.7999999999999996E-3</v>
      </c>
      <c r="G7" s="37">
        <f>attached_DetachedAttachWatStock!AU19*2/1000</f>
        <v>3.2000000000000002E-3</v>
      </c>
      <c r="H7">
        <f>attached_DetachedAttachWatStock!BS19*2/1000</f>
        <v>0.1096</v>
      </c>
      <c r="I7">
        <f>attached_DetachedAttachWatStock!CQ19*2/1000</f>
        <v>2.0000000000000001E-4</v>
      </c>
      <c r="J7">
        <f>attached_DetachedAttachWatStock!DO19*2/1000</f>
        <v>7.4000000000000003E-3</v>
      </c>
      <c r="K7">
        <f>attached_DetachedAttachWatStock!EM19*2/1000</f>
        <v>6.4000000000000003E-3</v>
      </c>
      <c r="L7">
        <f>attached_DetachedAttachWatStock!FK19*2/1000</f>
        <v>1.4999999999999999E-2</v>
      </c>
    </row>
    <row r="8" spans="3:15">
      <c r="C8" s="36" t="s">
        <v>149</v>
      </c>
      <c r="D8" s="36" t="s">
        <v>67</v>
      </c>
      <c r="E8" s="36" t="s">
        <v>39</v>
      </c>
      <c r="F8">
        <f>attached_DetachedAttachWatStock!W20*2/1000</f>
        <v>1.2E-2</v>
      </c>
      <c r="G8" s="37">
        <f>attached_DetachedAttachWatStock!AU20*2/1000</f>
        <v>6.4000000000000003E-3</v>
      </c>
      <c r="H8">
        <f>attached_DetachedAttachWatStock!BS20*2/1000</f>
        <v>6.7999999999999996E-3</v>
      </c>
      <c r="I8">
        <f>attached_DetachedAttachWatStock!CQ20*2/1000</f>
        <v>1E-3</v>
      </c>
      <c r="J8">
        <f>attached_DetachedAttachWatStock!DO20*2/1000</f>
        <v>5.9999999999999995E-4</v>
      </c>
      <c r="K8">
        <f>attached_DetachedAttachWatStock!EM20*2/1000</f>
        <v>3.5999999999999999E-3</v>
      </c>
      <c r="L8">
        <f>attached_DetachedAttachWatStock!FK20*2/1000</f>
        <v>7.1999999999999998E-3</v>
      </c>
    </row>
    <row r="11" spans="3:15" ht="14.5">
      <c r="C11" s="38"/>
      <c r="D11" s="38"/>
      <c r="E11" s="39" t="s">
        <v>318</v>
      </c>
    </row>
    <row r="12" spans="3:15" ht="14.5">
      <c r="C12" s="40" t="s">
        <v>11</v>
      </c>
      <c r="D12" s="40" t="s">
        <v>188</v>
      </c>
      <c r="E12" s="40" t="s">
        <v>189</v>
      </c>
    </row>
    <row r="13" spans="3:15">
      <c r="C13" s="41" t="s">
        <v>144</v>
      </c>
      <c r="D13" s="41" t="s">
        <v>69</v>
      </c>
      <c r="E13" s="41" t="s">
        <v>39</v>
      </c>
    </row>
    <row r="14" spans="3:15">
      <c r="C14" s="41" t="s">
        <v>145</v>
      </c>
      <c r="D14" s="41" t="s">
        <v>73</v>
      </c>
      <c r="E14" s="41" t="s">
        <v>39</v>
      </c>
    </row>
    <row r="15" spans="3:15">
      <c r="C15" s="41" t="s">
        <v>146</v>
      </c>
      <c r="D15" s="41" t="s">
        <v>77</v>
      </c>
      <c r="E15" s="41" t="s">
        <v>39</v>
      </c>
    </row>
    <row r="16" spans="3:15">
      <c r="C16" s="41" t="s">
        <v>147</v>
      </c>
      <c r="D16" s="41" t="s">
        <v>80</v>
      </c>
      <c r="E16" s="41" t="s">
        <v>39</v>
      </c>
    </row>
    <row r="17" spans="1:14">
      <c r="C17" s="41" t="s">
        <v>148</v>
      </c>
      <c r="D17" s="41" t="s">
        <v>64</v>
      </c>
      <c r="E17" s="41" t="s">
        <v>39</v>
      </c>
    </row>
    <row r="18" spans="1:14">
      <c r="C18" s="41" t="s">
        <v>149</v>
      </c>
      <c r="D18" s="41" t="s">
        <v>67</v>
      </c>
      <c r="E18" s="41" t="s">
        <v>39</v>
      </c>
    </row>
    <row r="21" spans="1:14" ht="14.5">
      <c r="C21" s="42"/>
      <c r="D21" s="42"/>
      <c r="E21" s="43" t="s">
        <v>209</v>
      </c>
      <c r="F21" s="44"/>
      <c r="G21" s="44"/>
      <c r="H21" s="44"/>
      <c r="I21" s="44"/>
      <c r="J21" s="44"/>
      <c r="K21" s="44"/>
      <c r="L21" s="44"/>
    </row>
    <row r="22" spans="1:14" ht="14.5">
      <c r="C22" s="77" t="s">
        <v>11</v>
      </c>
      <c r="D22" s="77" t="s">
        <v>188</v>
      </c>
      <c r="E22" s="77" t="s">
        <v>189</v>
      </c>
      <c r="F22" s="78" t="s">
        <v>190</v>
      </c>
      <c r="G22" s="78" t="s">
        <v>191</v>
      </c>
      <c r="H22" s="78" t="s">
        <v>192</v>
      </c>
      <c r="I22" s="78" t="s">
        <v>193</v>
      </c>
      <c r="J22" s="78" t="s">
        <v>194</v>
      </c>
      <c r="K22" s="78" t="s">
        <v>195</v>
      </c>
      <c r="L22" s="78" t="s">
        <v>196</v>
      </c>
    </row>
    <row r="23" spans="1:14" ht="13">
      <c r="C23" s="79" t="s">
        <v>144</v>
      </c>
      <c r="D23" s="79" t="s">
        <v>69</v>
      </c>
      <c r="E23" s="79" t="s">
        <v>39</v>
      </c>
      <c r="F23" s="350">
        <f>attached_WatHeaEnergyUse!W13/(attached_WatHeaEnergyUse!W13+attached_WatHeaEnergyUse!W45)</f>
        <v>0.97001183064490204</v>
      </c>
      <c r="G23" s="350">
        <f>attached_WatHeaEnergyUse!AU13/(attached_WatHeaEnergyUse!AU13+attached_WatHeaEnergyUse!AU45)</f>
        <v>0.97309384558580603</v>
      </c>
      <c r="H23" s="350">
        <f>attached_WatHeaEnergyUse!BS13/(attached_WatHeaEnergyUse!BS13+attached_WatHeaEnergyUse!BS45)</f>
        <v>0.96302879300752398</v>
      </c>
      <c r="I23" s="350">
        <f>attached_WatHeaEnergyUse!CQ13/(attached_WatHeaEnergyUse!CQ13+attached_WatHeaEnergyUse!CQ45)</f>
        <v>0.95854641677763697</v>
      </c>
      <c r="J23" s="350">
        <f>attached_WatHeaEnergyUse!DO13/(attached_WatHeaEnergyUse!DO13+attached_WatHeaEnergyUse!DO45)</f>
        <v>0.95008314192660004</v>
      </c>
      <c r="K23" s="350">
        <f>attached_WatHeaEnergyUse!EM13/(attached_WatHeaEnergyUse!EM13+attached_WatHeaEnergyUse!EM45)</f>
        <v>0.95237196442116101</v>
      </c>
      <c r="L23" s="350">
        <f>attached_WatHeaEnergyUse!FK13/(attached_WatHeaEnergyUse!FK13+attached_WatHeaEnergyUse!FK45)</f>
        <v>0.976150956400473</v>
      </c>
      <c r="M23" s="49"/>
      <c r="N23" s="99">
        <f>AVERAGE(F23:L23)</f>
        <v>0.96332670696629996</v>
      </c>
    </row>
    <row r="24" spans="1:14" ht="13">
      <c r="C24" s="79" t="s">
        <v>145</v>
      </c>
      <c r="D24" s="79" t="s">
        <v>73</v>
      </c>
      <c r="E24" s="79" t="s">
        <v>39</v>
      </c>
      <c r="F24" s="350">
        <f>F23</f>
        <v>0.97001183064490204</v>
      </c>
      <c r="G24" s="350">
        <f t="shared" ref="G24:L24" si="0">G23</f>
        <v>0.97309384558580603</v>
      </c>
      <c r="H24" s="350">
        <f t="shared" si="0"/>
        <v>0.96302879300752398</v>
      </c>
      <c r="I24" s="350">
        <f t="shared" si="0"/>
        <v>0.95854641677763697</v>
      </c>
      <c r="J24" s="350">
        <f t="shared" si="0"/>
        <v>0.95008314192660004</v>
      </c>
      <c r="K24" s="350">
        <f t="shared" si="0"/>
        <v>0.95237196442116101</v>
      </c>
      <c r="L24" s="350">
        <f t="shared" si="0"/>
        <v>0.976150956400473</v>
      </c>
      <c r="M24" s="49"/>
      <c r="N24" s="99">
        <f t="shared" ref="N24:N28" si="1">AVERAGE(F24:L24)</f>
        <v>0.96332670696629996</v>
      </c>
    </row>
    <row r="25" spans="1:14" ht="13">
      <c r="C25" s="79" t="s">
        <v>146</v>
      </c>
      <c r="D25" s="79" t="s">
        <v>77</v>
      </c>
      <c r="E25" s="79" t="s">
        <v>39</v>
      </c>
      <c r="F25" s="350">
        <f t="shared" ref="F25:L25" si="2">F24</f>
        <v>0.97001183064490204</v>
      </c>
      <c r="G25" s="350">
        <f t="shared" si="2"/>
        <v>0.97309384558580603</v>
      </c>
      <c r="H25" s="350">
        <f t="shared" si="2"/>
        <v>0.96302879300752398</v>
      </c>
      <c r="I25" s="350">
        <f t="shared" si="2"/>
        <v>0.95854641677763697</v>
      </c>
      <c r="J25" s="350">
        <f t="shared" si="2"/>
        <v>0.95008314192660004</v>
      </c>
      <c r="K25" s="350">
        <f t="shared" si="2"/>
        <v>0.95237196442116101</v>
      </c>
      <c r="L25" s="350">
        <f t="shared" si="2"/>
        <v>0.976150956400473</v>
      </c>
      <c r="M25" s="49"/>
      <c r="N25" s="99">
        <f t="shared" si="1"/>
        <v>0.96332670696629996</v>
      </c>
    </row>
    <row r="26" spans="1:14" ht="13">
      <c r="C26" s="79" t="s">
        <v>147</v>
      </c>
      <c r="D26" s="79" t="s">
        <v>80</v>
      </c>
      <c r="E26" s="79" t="s">
        <v>39</v>
      </c>
      <c r="F26" s="350">
        <f t="shared" ref="F26:L26" si="3">F25</f>
        <v>0.97001183064490204</v>
      </c>
      <c r="G26" s="350">
        <f t="shared" si="3"/>
        <v>0.97309384558580603</v>
      </c>
      <c r="H26" s="350">
        <f t="shared" si="3"/>
        <v>0.96302879300752398</v>
      </c>
      <c r="I26" s="350">
        <f t="shared" si="3"/>
        <v>0.95854641677763697</v>
      </c>
      <c r="J26" s="350">
        <f t="shared" si="3"/>
        <v>0.95008314192660004</v>
      </c>
      <c r="K26" s="350">
        <f t="shared" si="3"/>
        <v>0.95237196442116101</v>
      </c>
      <c r="L26" s="350">
        <f t="shared" si="3"/>
        <v>0.976150956400473</v>
      </c>
      <c r="M26" s="49"/>
      <c r="N26" s="99">
        <f t="shared" si="1"/>
        <v>0.96332670696629996</v>
      </c>
    </row>
    <row r="27" spans="1:14" ht="13">
      <c r="C27" s="79" t="s">
        <v>148</v>
      </c>
      <c r="D27" s="79" t="s">
        <v>64</v>
      </c>
      <c r="E27" s="79" t="s">
        <v>39</v>
      </c>
      <c r="F27" s="350">
        <f t="shared" ref="F27:L27" si="4">F26</f>
        <v>0.97001183064490204</v>
      </c>
      <c r="G27" s="350">
        <f t="shared" si="4"/>
        <v>0.97309384558580603</v>
      </c>
      <c r="H27" s="350">
        <f t="shared" si="4"/>
        <v>0.96302879300752398</v>
      </c>
      <c r="I27" s="350">
        <f t="shared" si="4"/>
        <v>0.95854641677763697</v>
      </c>
      <c r="J27" s="350">
        <f t="shared" si="4"/>
        <v>0.95008314192660004</v>
      </c>
      <c r="K27" s="350">
        <f t="shared" si="4"/>
        <v>0.95237196442116101</v>
      </c>
      <c r="L27" s="350">
        <f t="shared" si="4"/>
        <v>0.976150956400473</v>
      </c>
      <c r="M27" s="49"/>
      <c r="N27" s="99">
        <f t="shared" si="1"/>
        <v>0.96332670696629996</v>
      </c>
    </row>
    <row r="28" spans="1:14" ht="13">
      <c r="C28" s="79" t="s">
        <v>149</v>
      </c>
      <c r="D28" s="79" t="s">
        <v>67</v>
      </c>
      <c r="E28" s="79" t="s">
        <v>39</v>
      </c>
      <c r="F28" s="350">
        <f t="shared" ref="F28:L28" si="5">F27</f>
        <v>0.97001183064490204</v>
      </c>
      <c r="G28" s="350">
        <f t="shared" si="5"/>
        <v>0.97309384558580603</v>
      </c>
      <c r="H28" s="350">
        <f t="shared" si="5"/>
        <v>0.96302879300752398</v>
      </c>
      <c r="I28" s="350">
        <f t="shared" si="5"/>
        <v>0.95854641677763697</v>
      </c>
      <c r="J28" s="350">
        <f t="shared" si="5"/>
        <v>0.95008314192660004</v>
      </c>
      <c r="K28" s="350">
        <f t="shared" si="5"/>
        <v>0.95237196442116101</v>
      </c>
      <c r="L28" s="350">
        <f t="shared" si="5"/>
        <v>0.976150956400473</v>
      </c>
      <c r="M28" s="49"/>
      <c r="N28" s="99">
        <f t="shared" si="1"/>
        <v>0.96332670696629996</v>
      </c>
    </row>
    <row r="29" spans="1:14">
      <c r="C29" s="78"/>
      <c r="D29" s="78"/>
      <c r="E29" s="78"/>
      <c r="F29" s="80"/>
      <c r="G29" s="81"/>
      <c r="H29" s="81"/>
      <c r="I29" s="81"/>
      <c r="J29" s="81"/>
      <c r="K29" s="81"/>
      <c r="L29" s="81"/>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100" t="s">
        <v>478</v>
      </c>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479</v>
      </c>
      <c r="F39" s="33"/>
      <c r="G39" s="33"/>
      <c r="H39" s="33"/>
      <c r="I39" s="33"/>
      <c r="J39" s="33"/>
      <c r="K39" s="33"/>
      <c r="P39" s="33"/>
      <c r="Q39" s="33"/>
      <c r="R39" s="34" t="s">
        <v>480</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144</v>
      </c>
      <c r="D41" s="36" t="s">
        <v>69</v>
      </c>
      <c r="E41" s="36" t="s">
        <v>39</v>
      </c>
      <c r="F41" s="59">
        <f>attached_WatHeaEnergyUse!W15/'TechWatHea-SingleDetached-RES'!F3/31.54</f>
        <v>0.20069666040143899</v>
      </c>
      <c r="G41" s="59">
        <f>attached_WatHeaEnergyUse!AU15/'TechWatHea-SingleDetached-RES'!G3/31.54</f>
        <v>0.395485104808947</v>
      </c>
      <c r="H41" s="50">
        <f>attached_WatHeaEnergyUse!BS15/'TechWatHea-SingleDetached-RES'!H3/31.54</f>
        <v>0.21423412511114401</v>
      </c>
      <c r="I41" s="50">
        <f>attached_WatHeaEnergyUse!CQ15/'TechWatHea-SingleDetached-RES'!I3/31.54</f>
        <v>0.308963313207062</v>
      </c>
      <c r="J41" s="50">
        <f>attached_WatHeaEnergyUse!DO15/'TechWatHea-SingleDetached-RES'!J3/31.54</f>
        <v>0.194544401863748</v>
      </c>
      <c r="K41" s="50">
        <f>attached_WatHeaEnergyUse!EM15/'TechWatHea-SingleDetached-RES'!K3/31.54</f>
        <v>0.217184255664891</v>
      </c>
      <c r="L41">
        <f>attached_WatHeaEnergyUse!FK15/'TechWatHea-SingleDetached-RES'!L3/31.54</f>
        <v>0.318681657724455</v>
      </c>
      <c r="P41" s="36" t="s">
        <v>144</v>
      </c>
      <c r="Q41" s="36" t="s">
        <v>69</v>
      </c>
      <c r="R41" s="36" t="s">
        <v>481</v>
      </c>
      <c r="S41" s="59">
        <f>attached_WatHeaSecEneUse!W21/100</f>
        <v>0.73866609999999999</v>
      </c>
      <c r="T41" s="59">
        <f>attached_WatHeaSecEneUse!AU21/100</f>
        <v>0.53711036999999995</v>
      </c>
      <c r="U41" s="50">
        <f>attached_WatHeaSecEneUse!BS21/100</f>
        <v>0.61663592</v>
      </c>
      <c r="V41" s="50">
        <f>attached_WatHeaSecEneUse!CQ21/100</f>
        <v>0.76032696</v>
      </c>
      <c r="W41" s="50">
        <f>attached_WatHeaSecEneUse!DO21/100</f>
        <v>0.78575980000000001</v>
      </c>
      <c r="X41" s="50">
        <f>attached_WatHeaSecEneUse!EM21/100</f>
        <v>0.69320932000000002</v>
      </c>
      <c r="Y41">
        <f>attached_WatHeaSecEneUse!FK21/100</f>
        <v>0.53743461000000003</v>
      </c>
    </row>
    <row r="42" spans="1:25" ht="14.5">
      <c r="A42" s="57"/>
      <c r="B42" s="33"/>
      <c r="C42" s="36" t="s">
        <v>145</v>
      </c>
      <c r="D42" s="36" t="s">
        <v>73</v>
      </c>
      <c r="E42" s="36" t="s">
        <v>39</v>
      </c>
      <c r="F42" s="59">
        <f>attached_WatHeaEnergyUse!W16/'TechWatHea-SingleDetached-RES'!F4/31.54</f>
        <v>0.30061473966039598</v>
      </c>
      <c r="G42" s="59">
        <f>attached_WatHeaEnergyUse!AU16/'TechWatHea-SingleDetached-RES'!G4/31.54</f>
        <v>1.17284443470772</v>
      </c>
      <c r="H42" s="50">
        <f>attached_WatHeaEnergyUse!BS16/'TechWatHea-SingleDetached-RES'!H4/31.54</f>
        <v>0.54330829652615398</v>
      </c>
      <c r="I42" s="50">
        <f>attached_WatHeaEnergyUse!CQ16/'TechWatHea-SingleDetached-RES'!I4/31.54</f>
        <v>0.56019183779437198</v>
      </c>
      <c r="J42" s="50">
        <f>attached_WatHeaEnergyUse!DO16/'TechWatHea-SingleDetached-RES'!J4/31.54</f>
        <v>0.55306657762067302</v>
      </c>
      <c r="K42" s="50">
        <f>attached_WatHeaEnergyUse!EM16/'TechWatHea-SingleDetached-RES'!K4/31.54</f>
        <v>0.74365144425015095</v>
      </c>
      <c r="L42">
        <f>attached_WatHeaEnergyUse!FK16/'TechWatHea-SingleDetached-RES'!L4/31.54</f>
        <v>0.91882598109382596</v>
      </c>
      <c r="P42" s="36" t="s">
        <v>145</v>
      </c>
      <c r="Q42" s="36" t="s">
        <v>73</v>
      </c>
      <c r="R42" s="36" t="s">
        <v>481</v>
      </c>
      <c r="S42" s="59">
        <f>S41</f>
        <v>0.73866609999999999</v>
      </c>
      <c r="T42" s="59">
        <f t="shared" ref="T42:Y42" si="6">T41</f>
        <v>0.53711036999999995</v>
      </c>
      <c r="U42" s="59">
        <f t="shared" si="6"/>
        <v>0.61663592</v>
      </c>
      <c r="V42" s="59">
        <f t="shared" si="6"/>
        <v>0.76032696</v>
      </c>
      <c r="W42" s="59">
        <f t="shared" si="6"/>
        <v>0.78575980000000001</v>
      </c>
      <c r="X42" s="59">
        <f t="shared" si="6"/>
        <v>0.69320932000000002</v>
      </c>
      <c r="Y42" s="59">
        <f t="shared" si="6"/>
        <v>0.53743461000000003</v>
      </c>
    </row>
    <row r="43" spans="1:25" ht="14.5">
      <c r="A43" s="57"/>
      <c r="B43" s="33"/>
      <c r="C43" s="36" t="s">
        <v>146</v>
      </c>
      <c r="D43" s="36" t="s">
        <v>77</v>
      </c>
      <c r="E43" s="36" t="s">
        <v>39</v>
      </c>
      <c r="F43" s="59">
        <f>attached_WatHeaEnergyUse!W17/'TechWatHea-SingleDetached-RES'!F5/31.54</f>
        <v>0.63770794095470695</v>
      </c>
      <c r="G43" s="59">
        <f>attached_WatHeaEnergyUse!AU17/'TechWatHea-SingleDetached-RES'!G5/31.54</f>
        <v>0.33339013950538998</v>
      </c>
      <c r="H43" s="50">
        <f>attached_WatHeaEnergyUse!BS17/'TechWatHea-SingleDetached-RES'!H5/31.54</f>
        <v>0.26293702307752598</v>
      </c>
      <c r="I43" s="50">
        <f>attached_WatHeaEnergyUse!CQ17/'TechWatHea-SingleDetached-RES'!I5/31.54</f>
        <v>0.13546290424857299</v>
      </c>
      <c r="J43" s="50">
        <f>attached_WatHeaEnergyUse!DO17/'TechWatHea-SingleDetached-RES'!J5/31.54</f>
        <v>8.6035872814566497E-2</v>
      </c>
      <c r="K43" s="50">
        <f>attached_WatHeaEnergyUse!EM17/'TechWatHea-SingleDetached-RES'!K5/31.54</f>
        <v>9.4360158623496403E-3</v>
      </c>
      <c r="L43">
        <f>attached_WatHeaEnergyUse!FK17/'TechWatHea-SingleDetached-RES'!L5/31.54</f>
        <v>6.8015923342492804E-2</v>
      </c>
      <c r="P43" s="36" t="s">
        <v>146</v>
      </c>
      <c r="Q43" s="36" t="s">
        <v>77</v>
      </c>
      <c r="R43" s="36" t="s">
        <v>481</v>
      </c>
      <c r="S43" s="59">
        <f t="shared" ref="S43:S46" si="7">S42</f>
        <v>0.73866609999999999</v>
      </c>
      <c r="T43" s="59">
        <f t="shared" ref="T43:T46" si="8">T42</f>
        <v>0.53711036999999995</v>
      </c>
      <c r="U43" s="59">
        <f t="shared" ref="U43:U46" si="9">U42</f>
        <v>0.61663592</v>
      </c>
      <c r="V43" s="59">
        <f t="shared" ref="V43:V46" si="10">V42</f>
        <v>0.76032696</v>
      </c>
      <c r="W43" s="59">
        <f t="shared" ref="W43:W46" si="11">W42</f>
        <v>0.78575980000000001</v>
      </c>
      <c r="X43" s="59">
        <f t="shared" ref="X43:X46" si="12">X42</f>
        <v>0.69320932000000002</v>
      </c>
      <c r="Y43" s="59">
        <f t="shared" ref="Y43:Y46" si="13">Y42</f>
        <v>0.53743461000000003</v>
      </c>
    </row>
    <row r="44" spans="1:25" ht="14.5">
      <c r="A44" s="33"/>
      <c r="B44" s="33"/>
      <c r="C44" s="36" t="s">
        <v>147</v>
      </c>
      <c r="D44" s="36" t="s">
        <v>80</v>
      </c>
      <c r="E44" s="36" t="s">
        <v>39</v>
      </c>
      <c r="F44" s="58">
        <f>AVERAGE(F41:F43,F45:F46)</f>
        <v>0.53133621621885196</v>
      </c>
      <c r="G44" s="58">
        <f>AVERAGE(G41:G43,G45:G46)</f>
        <v>0.63370871069344104</v>
      </c>
      <c r="H44" s="58">
        <f t="shared" ref="H44:L44" si="14">AVERAGE(H41:H43,H45:H46)</f>
        <v>0.21208146166026501</v>
      </c>
      <c r="I44" s="58">
        <f t="shared" si="14"/>
        <v>0.90669406127194196</v>
      </c>
      <c r="J44" s="58">
        <f t="shared" si="14"/>
        <v>0.18517698738553701</v>
      </c>
      <c r="K44" s="58">
        <f t="shared" si="14"/>
        <v>0.491479240111724</v>
      </c>
      <c r="L44" s="58">
        <f t="shared" si="14"/>
        <v>0.312224560244456</v>
      </c>
      <c r="P44" s="36" t="s">
        <v>147</v>
      </c>
      <c r="Q44" s="36" t="s">
        <v>80</v>
      </c>
      <c r="R44" s="36" t="s">
        <v>481</v>
      </c>
      <c r="S44" s="59">
        <f t="shared" si="7"/>
        <v>0.73866609999999999</v>
      </c>
      <c r="T44" s="59">
        <f t="shared" si="8"/>
        <v>0.53711036999999995</v>
      </c>
      <c r="U44" s="59">
        <f t="shared" si="9"/>
        <v>0.61663592</v>
      </c>
      <c r="V44" s="59">
        <f t="shared" si="10"/>
        <v>0.76032696</v>
      </c>
      <c r="W44" s="59">
        <f t="shared" si="11"/>
        <v>0.78575980000000001</v>
      </c>
      <c r="X44" s="59">
        <f t="shared" si="12"/>
        <v>0.69320932000000002</v>
      </c>
      <c r="Y44" s="59">
        <f t="shared" si="13"/>
        <v>0.53743461000000003</v>
      </c>
    </row>
    <row r="45" spans="1:25" ht="14.5">
      <c r="A45" s="33"/>
      <c r="B45" s="33"/>
      <c r="C45" s="36" t="s">
        <v>148</v>
      </c>
      <c r="D45" s="36" t="s">
        <v>64</v>
      </c>
      <c r="E45" s="36" t="s">
        <v>39</v>
      </c>
      <c r="F45" s="59">
        <f>attached_WatHeaEnergyUse!W19/'TechWatHea-SingleDetached-RES'!F7/31.54</f>
        <v>1.5176617400777199</v>
      </c>
      <c r="G45" s="59">
        <f>attached_WatHeaEnergyUse!AU19/'TechWatHea-SingleDetached-RES'!G7/31.54</f>
        <v>1.2668238744451501</v>
      </c>
      <c r="H45" s="50">
        <f>attached_WatHeaEnergyUse!BS19/'TechWatHea-SingleDetached-RES'!H7/31.54</f>
        <v>3.9927863586501203E-2</v>
      </c>
      <c r="I45" s="50">
        <f>attached_WatHeaEnergyUse!CQ19/'TechWatHea-SingleDetached-RES'!I7/31.54</f>
        <v>3.5288522511096998</v>
      </c>
      <c r="J45" s="50">
        <f>attached_WatHeaEnergyUse!DO19/'TechWatHea-SingleDetached-RES'!J7/31.54</f>
        <v>9.2238084628699701E-2</v>
      </c>
      <c r="K45" s="50">
        <f>attached_WatHeaEnergyUse!EM19/'TechWatHea-SingleDetached-RES'!K7/31.54</f>
        <v>1.4871244847812299</v>
      </c>
      <c r="L45">
        <f>attached_WatHeaEnergyUse!FK19/'TechWatHea-SingleDetached-RES'!L7/31.54</f>
        <v>0.255599239061509</v>
      </c>
      <c r="P45" s="36" t="s">
        <v>148</v>
      </c>
      <c r="Q45" s="36" t="s">
        <v>64</v>
      </c>
      <c r="R45" s="36" t="s">
        <v>481</v>
      </c>
      <c r="S45" s="59">
        <f t="shared" si="7"/>
        <v>0.73866609999999999</v>
      </c>
      <c r="T45" s="59">
        <f t="shared" si="8"/>
        <v>0.53711036999999995</v>
      </c>
      <c r="U45" s="59">
        <f t="shared" si="9"/>
        <v>0.61663592</v>
      </c>
      <c r="V45" s="59">
        <f t="shared" si="10"/>
        <v>0.76032696</v>
      </c>
      <c r="W45" s="59">
        <f t="shared" si="11"/>
        <v>0.78575980000000001</v>
      </c>
      <c r="X45" s="59">
        <f t="shared" si="12"/>
        <v>0.69320932000000002</v>
      </c>
      <c r="Y45" s="59">
        <f t="shared" si="13"/>
        <v>0.53743461000000003</v>
      </c>
    </row>
    <row r="46" spans="1:25" ht="14.5">
      <c r="A46" s="33"/>
      <c r="B46" s="33"/>
      <c r="C46" s="36" t="s">
        <v>149</v>
      </c>
      <c r="D46" s="36" t="s">
        <v>67</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149</v>
      </c>
      <c r="Q46" s="36" t="s">
        <v>67</v>
      </c>
      <c r="R46" s="36" t="s">
        <v>481</v>
      </c>
      <c r="S46" s="59">
        <f t="shared" si="7"/>
        <v>0.73866609999999999</v>
      </c>
      <c r="T46" s="59">
        <f t="shared" si="8"/>
        <v>0.53711036999999995</v>
      </c>
      <c r="U46" s="59">
        <f t="shared" si="9"/>
        <v>0.61663592</v>
      </c>
      <c r="V46" s="59">
        <f t="shared" si="10"/>
        <v>0.76032696</v>
      </c>
      <c r="W46" s="59">
        <f t="shared" si="11"/>
        <v>0.78575980000000001</v>
      </c>
      <c r="X46" s="59">
        <f t="shared" si="12"/>
        <v>0.69320932000000002</v>
      </c>
      <c r="Y46" s="59">
        <f t="shared" si="13"/>
        <v>0.53743461000000003</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208</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144</v>
      </c>
      <c r="D54" s="36" t="s">
        <v>69</v>
      </c>
      <c r="E54" s="36" t="s">
        <v>39</v>
      </c>
      <c r="F54" s="48">
        <f>F41*S41</f>
        <v>0.14824781942175499</v>
      </c>
      <c r="G54" s="48">
        <f t="shared" ref="G54:L54" si="15">G41*T41</f>
        <v>0.21241915097342201</v>
      </c>
      <c r="H54" s="48">
        <f t="shared" si="15"/>
        <v>0.13210445683330499</v>
      </c>
      <c r="I54" s="48">
        <f t="shared" si="15"/>
        <v>0.234913136682253</v>
      </c>
      <c r="J54" s="48">
        <f t="shared" si="15"/>
        <v>0.152865170299578</v>
      </c>
      <c r="K54" s="48">
        <f t="shared" si="15"/>
        <v>0.15055415018416499</v>
      </c>
      <c r="L54" s="48">
        <f t="shared" si="15"/>
        <v>0.171270552433296</v>
      </c>
      <c r="N54" s="80">
        <f>AVERAGE(F54:L54)</f>
        <v>0.17176777668968199</v>
      </c>
    </row>
    <row r="55" spans="1:14">
      <c r="C55" s="36" t="s">
        <v>145</v>
      </c>
      <c r="D55" s="36" t="s">
        <v>73</v>
      </c>
      <c r="E55" s="36" t="s">
        <v>39</v>
      </c>
      <c r="F55" s="48">
        <f t="shared" ref="F55:F58" si="16">F42*S42</f>
        <v>0.22205391734745999</v>
      </c>
      <c r="G55" s="48">
        <f t="shared" ref="G55:G58" si="17">G42*T42</f>
        <v>0.62994690827830402</v>
      </c>
      <c r="H55" s="48">
        <f t="shared" ref="H55:H58" si="18">H42*U42</f>
        <v>0.335023411272038</v>
      </c>
      <c r="I55" s="48">
        <f t="shared" ref="I55:I58" si="19">I42*V42</f>
        <v>0.42592895704700801</v>
      </c>
      <c r="J55" s="48">
        <f t="shared" ref="J55:J58" si="20">J42*W42</f>
        <v>0.43457748341790498</v>
      </c>
      <c r="K55" s="48">
        <f t="shared" ref="K55:K58" si="21">K42*X42</f>
        <v>0.51550611198566498</v>
      </c>
      <c r="L55" s="48">
        <f t="shared" ref="L55:L58" si="22">L42*Y42</f>
        <v>0.493808882807028</v>
      </c>
      <c r="N55" s="80">
        <f t="shared" ref="N55:N59" si="23">AVERAGE(F55:L55)</f>
        <v>0.436692238879344</v>
      </c>
    </row>
    <row r="56" spans="1:14">
      <c r="C56" s="36" t="s">
        <v>146</v>
      </c>
      <c r="D56" s="36" t="s">
        <v>77</v>
      </c>
      <c r="E56" s="36" t="s">
        <v>39</v>
      </c>
      <c r="F56" s="48">
        <f t="shared" si="16"/>
        <v>0.471053237684043</v>
      </c>
      <c r="G56" s="48">
        <f t="shared" si="17"/>
        <v>0.179067301184092</v>
      </c>
      <c r="H56" s="48">
        <f t="shared" si="18"/>
        <v>0.16213641312747101</v>
      </c>
      <c r="I56" s="48">
        <f t="shared" si="19"/>
        <v>0.10299609818008899</v>
      </c>
      <c r="J56" s="48">
        <f t="shared" si="20"/>
        <v>6.76035302155992E-2</v>
      </c>
      <c r="K56" s="48">
        <f t="shared" si="21"/>
        <v>6.5411341394485999E-3</v>
      </c>
      <c r="L56" s="48">
        <f t="shared" si="22"/>
        <v>3.6554111235362501E-2</v>
      </c>
      <c r="N56" s="80">
        <f t="shared" si="23"/>
        <v>0.14656454653801501</v>
      </c>
    </row>
    <row r="57" spans="1:14">
      <c r="C57" s="36" t="s">
        <v>147</v>
      </c>
      <c r="D57" s="36" t="s">
        <v>80</v>
      </c>
      <c r="E57" s="36" t="s">
        <v>39</v>
      </c>
      <c r="F57" s="48">
        <f t="shared" si="16"/>
        <v>0.39248005062313601</v>
      </c>
      <c r="G57" s="48">
        <f t="shared" si="17"/>
        <v>0.34037152007277699</v>
      </c>
      <c r="H57" s="48">
        <f t="shared" si="18"/>
        <v>0.13077704722582201</v>
      </c>
      <c r="I57" s="48">
        <f t="shared" si="19"/>
        <v>0.68938393925694896</v>
      </c>
      <c r="J57" s="48">
        <f t="shared" si="20"/>
        <v>0.145504632572662</v>
      </c>
      <c r="K57" s="48">
        <f t="shared" si="21"/>
        <v>0.34069798983196498</v>
      </c>
      <c r="L57" s="48">
        <f t="shared" si="22"/>
        <v>0.167800284767401</v>
      </c>
      <c r="N57" s="80">
        <f t="shared" si="23"/>
        <v>0.31528792347867302</v>
      </c>
    </row>
    <row r="58" spans="1:14">
      <c r="C58" s="36" t="s">
        <v>148</v>
      </c>
      <c r="D58" s="36" t="s">
        <v>64</v>
      </c>
      <c r="E58" s="36" t="s">
        <v>39</v>
      </c>
      <c r="F58" s="48">
        <f t="shared" si="16"/>
        <v>1.1210452786624201</v>
      </c>
      <c r="G58" s="48">
        <f t="shared" si="17"/>
        <v>0.680424239928067</v>
      </c>
      <c r="H58" s="48">
        <f t="shared" si="18"/>
        <v>2.4620954896296701E-2</v>
      </c>
      <c r="I58" s="48">
        <f t="shared" si="19"/>
        <v>2.6830815043754002</v>
      </c>
      <c r="J58" s="48">
        <f t="shared" si="20"/>
        <v>7.2476978930230196E-2</v>
      </c>
      <c r="K58" s="48">
        <f t="shared" si="21"/>
        <v>1.03088855285055</v>
      </c>
      <c r="L58" s="48">
        <f t="shared" si="22"/>
        <v>0.137367877361319</v>
      </c>
      <c r="N58" s="80">
        <f t="shared" si="23"/>
        <v>0.82141505528632597</v>
      </c>
    </row>
    <row r="59" spans="1:14">
      <c r="C59" s="36" t="s">
        <v>149</v>
      </c>
      <c r="D59" s="36" t="s">
        <v>67</v>
      </c>
      <c r="E59" s="36" t="s">
        <v>39</v>
      </c>
      <c r="F59" s="48">
        <f>AVERAGE(F54:F58)</f>
        <v>0.47097606074776299</v>
      </c>
      <c r="G59" s="48">
        <f t="shared" ref="G59:L59" si="24">AVERAGE(G54:G58)</f>
        <v>0.40844582408733199</v>
      </c>
      <c r="H59" s="48">
        <f t="shared" si="24"/>
        <v>0.15693245667098699</v>
      </c>
      <c r="I59" s="48">
        <f t="shared" si="24"/>
        <v>0.82726072710833998</v>
      </c>
      <c r="J59" s="48">
        <f t="shared" si="24"/>
        <v>0.17460555908719499</v>
      </c>
      <c r="K59" s="48">
        <f t="shared" si="24"/>
        <v>0.40883758779835899</v>
      </c>
      <c r="L59" s="48">
        <f t="shared" si="24"/>
        <v>0.20136034172088099</v>
      </c>
      <c r="N59" s="80">
        <f t="shared" si="23"/>
        <v>0.37834550817440799</v>
      </c>
    </row>
    <row r="64" spans="1:14" ht="14.5">
      <c r="C64" s="62"/>
      <c r="D64" s="62"/>
      <c r="E64" s="34" t="s">
        <v>207</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144</v>
      </c>
      <c r="D66" s="36" t="s">
        <v>69</v>
      </c>
      <c r="E66" s="36" t="s">
        <v>39</v>
      </c>
      <c r="F66" s="48">
        <v>31.54</v>
      </c>
      <c r="G66" s="48">
        <v>31.54</v>
      </c>
      <c r="H66" s="48">
        <v>31.54</v>
      </c>
      <c r="I66" s="48">
        <v>31.54</v>
      </c>
      <c r="J66" s="48">
        <v>31.54</v>
      </c>
      <c r="K66" s="48">
        <v>31.54</v>
      </c>
      <c r="L66" s="48">
        <v>31.54</v>
      </c>
    </row>
    <row r="67" spans="3:12">
      <c r="C67" s="36" t="s">
        <v>145</v>
      </c>
      <c r="D67" s="36" t="s">
        <v>73</v>
      </c>
      <c r="E67" s="36" t="s">
        <v>39</v>
      </c>
      <c r="F67" s="48">
        <v>31.54</v>
      </c>
      <c r="G67" s="48">
        <v>31.54</v>
      </c>
      <c r="H67" s="48">
        <v>31.54</v>
      </c>
      <c r="I67" s="48">
        <v>31.54</v>
      </c>
      <c r="J67" s="48">
        <v>31.54</v>
      </c>
      <c r="K67" s="48">
        <v>31.54</v>
      </c>
      <c r="L67" s="48">
        <v>31.54</v>
      </c>
    </row>
    <row r="68" spans="3:12">
      <c r="C68" s="36" t="s">
        <v>146</v>
      </c>
      <c r="D68" s="36" t="s">
        <v>77</v>
      </c>
      <c r="E68" s="36" t="s">
        <v>39</v>
      </c>
      <c r="F68" s="48">
        <v>31.54</v>
      </c>
      <c r="G68" s="48">
        <v>31.54</v>
      </c>
      <c r="H68" s="48">
        <v>31.54</v>
      </c>
      <c r="I68" s="48">
        <v>31.54</v>
      </c>
      <c r="J68" s="48">
        <v>31.54</v>
      </c>
      <c r="K68" s="48">
        <v>31.54</v>
      </c>
      <c r="L68" s="48">
        <v>31.54</v>
      </c>
    </row>
    <row r="69" spans="3:12">
      <c r="C69" s="36" t="s">
        <v>147</v>
      </c>
      <c r="D69" s="36" t="s">
        <v>80</v>
      </c>
      <c r="E69" s="36" t="s">
        <v>39</v>
      </c>
      <c r="F69" s="48">
        <v>31.54</v>
      </c>
      <c r="G69" s="48">
        <v>31.54</v>
      </c>
      <c r="H69" s="48">
        <v>31.54</v>
      </c>
      <c r="I69" s="48">
        <v>31.54</v>
      </c>
      <c r="J69" s="48">
        <v>31.54</v>
      </c>
      <c r="K69" s="48">
        <v>31.54</v>
      </c>
      <c r="L69" s="48">
        <v>31.54</v>
      </c>
    </row>
    <row r="70" spans="3:12">
      <c r="C70" s="36" t="s">
        <v>148</v>
      </c>
      <c r="D70" s="36" t="s">
        <v>64</v>
      </c>
      <c r="E70" s="36" t="s">
        <v>39</v>
      </c>
      <c r="F70" s="48">
        <v>31.54</v>
      </c>
      <c r="G70" s="48">
        <v>31.54</v>
      </c>
      <c r="H70" s="48">
        <v>31.54</v>
      </c>
      <c r="I70" s="48">
        <v>31.54</v>
      </c>
      <c r="J70" s="48">
        <v>31.54</v>
      </c>
      <c r="K70" s="48">
        <v>31.54</v>
      </c>
      <c r="L70" s="48">
        <v>31.54</v>
      </c>
    </row>
    <row r="71" spans="3:12">
      <c r="C71" s="36" t="s">
        <v>149</v>
      </c>
      <c r="D71" s="36" t="s">
        <v>67</v>
      </c>
      <c r="E71" s="36" t="s">
        <v>39</v>
      </c>
      <c r="F71" s="48">
        <v>31.54</v>
      </c>
      <c r="G71" s="48">
        <v>31.54</v>
      </c>
      <c r="H71" s="48">
        <v>31.54</v>
      </c>
      <c r="I71" s="48">
        <v>31.54</v>
      </c>
      <c r="J71" s="48">
        <v>31.54</v>
      </c>
      <c r="K71" s="48">
        <v>31.54</v>
      </c>
      <c r="L71" s="48">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144</v>
      </c>
      <c r="D78" s="36" t="s">
        <v>69</v>
      </c>
      <c r="E78" s="36" t="s">
        <v>39</v>
      </c>
      <c r="F78" s="66">
        <v>1</v>
      </c>
      <c r="G78" s="66">
        <v>1</v>
      </c>
      <c r="H78" s="66">
        <v>1</v>
      </c>
      <c r="I78" s="66">
        <v>1</v>
      </c>
      <c r="J78" s="66">
        <v>1</v>
      </c>
      <c r="K78" s="66">
        <v>1</v>
      </c>
      <c r="L78" s="66">
        <v>1</v>
      </c>
    </row>
    <row r="79" spans="3:12" ht="14.5">
      <c r="C79" s="36" t="s">
        <v>145</v>
      </c>
      <c r="D79" s="36" t="s">
        <v>73</v>
      </c>
      <c r="E79" s="36" t="s">
        <v>39</v>
      </c>
      <c r="F79" s="66">
        <v>1</v>
      </c>
      <c r="G79" s="66">
        <v>1</v>
      </c>
      <c r="H79" s="66">
        <v>1</v>
      </c>
      <c r="I79" s="66">
        <v>1</v>
      </c>
      <c r="J79" s="66">
        <v>1</v>
      </c>
      <c r="K79" s="66">
        <v>1</v>
      </c>
      <c r="L79" s="66">
        <v>1</v>
      </c>
    </row>
    <row r="80" spans="3:12" ht="14.5">
      <c r="C80" s="36" t="s">
        <v>146</v>
      </c>
      <c r="D80" s="36" t="s">
        <v>77</v>
      </c>
      <c r="E80" s="36" t="s">
        <v>39</v>
      </c>
      <c r="F80" s="66">
        <v>1</v>
      </c>
      <c r="G80" s="66">
        <v>1</v>
      </c>
      <c r="H80" s="66">
        <v>1</v>
      </c>
      <c r="I80" s="66">
        <v>1</v>
      </c>
      <c r="J80" s="66">
        <v>1</v>
      </c>
      <c r="K80" s="66">
        <v>1</v>
      </c>
      <c r="L80" s="66">
        <v>1</v>
      </c>
    </row>
    <row r="81" spans="3:15" ht="14.5">
      <c r="C81" s="36" t="s">
        <v>147</v>
      </c>
      <c r="D81" s="36" t="s">
        <v>80</v>
      </c>
      <c r="E81" s="36" t="s">
        <v>39</v>
      </c>
      <c r="F81" s="66">
        <v>1</v>
      </c>
      <c r="G81" s="66">
        <v>1</v>
      </c>
      <c r="H81" s="66">
        <v>1</v>
      </c>
      <c r="I81" s="66">
        <v>1</v>
      </c>
      <c r="J81" s="66">
        <v>1</v>
      </c>
      <c r="K81" s="66">
        <v>1</v>
      </c>
      <c r="L81" s="66">
        <v>1</v>
      </c>
    </row>
    <row r="82" spans="3:15" ht="14.5">
      <c r="C82" s="36" t="s">
        <v>148</v>
      </c>
      <c r="D82" s="36" t="s">
        <v>64</v>
      </c>
      <c r="E82" s="36" t="s">
        <v>39</v>
      </c>
      <c r="F82" s="66">
        <v>1</v>
      </c>
      <c r="G82" s="66">
        <v>1</v>
      </c>
      <c r="H82" s="66">
        <v>1</v>
      </c>
      <c r="I82" s="66">
        <v>1</v>
      </c>
      <c r="J82" s="66">
        <v>1</v>
      </c>
      <c r="K82" s="66">
        <v>1</v>
      </c>
      <c r="L82" s="66">
        <v>1</v>
      </c>
    </row>
    <row r="83" spans="3:15" ht="14.5">
      <c r="C83" s="36" t="s">
        <v>149</v>
      </c>
      <c r="D83" s="36" t="s">
        <v>67</v>
      </c>
      <c r="E83" s="36" t="s">
        <v>39</v>
      </c>
      <c r="F83" s="66">
        <v>1</v>
      </c>
      <c r="G83" s="66">
        <v>1</v>
      </c>
      <c r="H83" s="66">
        <v>1</v>
      </c>
      <c r="I83" s="66">
        <v>1</v>
      </c>
      <c r="J83" s="66">
        <v>1</v>
      </c>
      <c r="K83" s="66">
        <v>1</v>
      </c>
      <c r="L83" s="66">
        <v>1</v>
      </c>
    </row>
    <row r="89" spans="3:15" ht="14.5">
      <c r="E89" s="34" t="s">
        <v>236</v>
      </c>
      <c r="N89" s="36" t="s">
        <v>482</v>
      </c>
      <c r="O89" s="69" t="s">
        <v>483</v>
      </c>
    </row>
    <row r="90" spans="3:15" ht="14.5">
      <c r="C90" s="35" t="s">
        <v>11</v>
      </c>
      <c r="D90" s="35" t="s">
        <v>188</v>
      </c>
      <c r="E90" s="35" t="s">
        <v>189</v>
      </c>
      <c r="F90" t="s">
        <v>190</v>
      </c>
      <c r="G90" t="s">
        <v>191</v>
      </c>
      <c r="H90" t="s">
        <v>192</v>
      </c>
      <c r="I90" t="s">
        <v>193</v>
      </c>
      <c r="J90" t="s">
        <v>194</v>
      </c>
      <c r="K90" t="s">
        <v>195</v>
      </c>
      <c r="L90" t="s">
        <v>196</v>
      </c>
    </row>
    <row r="91" spans="3:15" ht="14.5">
      <c r="C91" s="36" t="s">
        <v>144</v>
      </c>
      <c r="D91" s="36" t="s">
        <v>69</v>
      </c>
      <c r="E91" s="36" t="s">
        <v>39</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spans="3:15" ht="14.5">
      <c r="C92" s="36" t="s">
        <v>145</v>
      </c>
      <c r="D92" s="36" t="s">
        <v>73</v>
      </c>
      <c r="E92" s="36" t="s">
        <v>39</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spans="3:15" ht="14.5">
      <c r="C93" s="36" t="s">
        <v>146</v>
      </c>
      <c r="D93" s="36" t="s">
        <v>77</v>
      </c>
      <c r="E93" s="36" t="s">
        <v>39</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spans="3:15" ht="14.5">
      <c r="C94" s="36" t="s">
        <v>147</v>
      </c>
      <c r="D94" s="36" t="s">
        <v>80</v>
      </c>
      <c r="E94" s="36" t="s">
        <v>39</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spans="3:15" ht="14.5">
      <c r="C95" s="36" t="s">
        <v>148</v>
      </c>
      <c r="D95" s="36" t="s">
        <v>64</v>
      </c>
      <c r="E95" s="36" t="s">
        <v>39</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spans="3:15" ht="14.5">
      <c r="C96" s="36" t="s">
        <v>149</v>
      </c>
      <c r="D96" s="36" t="s">
        <v>67</v>
      </c>
      <c r="E96" s="36" t="s">
        <v>39</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hyperlinks>
    <hyperlink ref="O89" r:id="rId1" xr:uid="{00000000-0004-0000-1700-000000000000}"/>
  </hyperlinks>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101"/>
  <sheetViews>
    <sheetView topLeftCell="C94" workbookViewId="0">
      <selection activeCell="F96" sqref="F96:L101"/>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12" max="12" width="12.81640625"/>
    <col min="18" max="18" width="66.81640625" customWidth="1"/>
  </cols>
  <sheetData>
    <row r="1" spans="3:12" ht="14.5">
      <c r="C1" s="33"/>
      <c r="D1" s="33"/>
      <c r="E1" s="34" t="s">
        <v>308</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150</v>
      </c>
      <c r="D3" s="36" t="s">
        <v>69</v>
      </c>
      <c r="E3" s="36" t="s">
        <v>41</v>
      </c>
      <c r="F3">
        <f>attached_DetachedAttachWatStock!W33*2/1000</f>
        <v>0.1444</v>
      </c>
      <c r="G3" s="37">
        <f>attached_DetachedAttachWatStock!AU33*2/1000</f>
        <v>0.63419999999999999</v>
      </c>
      <c r="H3">
        <f>attached_DetachedAttachWatStock!BS33*2/1000</f>
        <v>0.46300000000000002</v>
      </c>
      <c r="I3">
        <f>attached_DetachedAttachWatStock!CQ33*2/1000</f>
        <v>4.7600000000000003E-2</v>
      </c>
      <c r="J3">
        <f>attached_DetachedAttachWatStock!DO33*2/1000</f>
        <v>1.26E-2</v>
      </c>
      <c r="K3">
        <f>attached_DetachedAttachWatStock!EM33*2/1000</f>
        <v>5.6599999999999998E-2</v>
      </c>
      <c r="L3">
        <f>attached_DetachedAttachWatStock!FK33*2/1000</f>
        <v>0.2346</v>
      </c>
    </row>
    <row r="4" spans="3:12">
      <c r="C4" s="36" t="s">
        <v>151</v>
      </c>
      <c r="D4" s="36" t="s">
        <v>73</v>
      </c>
      <c r="E4" s="36" t="s">
        <v>41</v>
      </c>
      <c r="F4">
        <f>attached_DetachedAttachWatStock!W34*2/1000</f>
        <v>1.1999999999999999E-3</v>
      </c>
      <c r="G4" s="37">
        <f>attached_DetachedAttachWatStock!AU34*2/1000</f>
        <v>2.4199999999999999E-2</v>
      </c>
      <c r="H4">
        <f>attached_DetachedAttachWatStock!BS34*2/1000</f>
        <v>1.3204</v>
      </c>
      <c r="I4">
        <f>attached_DetachedAttachWatStock!CQ34*2/1000</f>
        <v>3.4599999999999999E-2</v>
      </c>
      <c r="J4">
        <f>attached_DetachedAttachWatStock!DO34*2/1000</f>
        <v>6.1400000000000003E-2</v>
      </c>
      <c r="K4">
        <f>attached_DetachedAttachWatStock!EM34*2/1000</f>
        <v>0.45</v>
      </c>
      <c r="L4">
        <f>attached_DetachedAttachWatStock!FK34*2/1000</f>
        <v>0.2964</v>
      </c>
    </row>
    <row r="5" spans="3:12">
      <c r="C5" s="36" t="s">
        <v>152</v>
      </c>
      <c r="D5" s="36" t="s">
        <v>77</v>
      </c>
      <c r="E5" s="36" t="s">
        <v>41</v>
      </c>
      <c r="F5">
        <f>attached_DetachedAttachWatStock!W35*2/1000</f>
        <v>2.8400000000000002E-2</v>
      </c>
      <c r="G5" s="37">
        <f>attached_DetachedAttachWatStock!AU35*2/1000</f>
        <v>4.5999999999999999E-3</v>
      </c>
      <c r="H5">
        <f>attached_DetachedAttachWatStock!BS35*2/1000</f>
        <v>1.54E-2</v>
      </c>
      <c r="I5">
        <f>attached_DetachedAttachWatStock!CQ35*2/1000</f>
        <v>0</v>
      </c>
      <c r="J5">
        <f>attached_DetachedAttachWatStock!DO35*2/1000</f>
        <v>4.0000000000000002E-4</v>
      </c>
      <c r="K5">
        <f>attached_DetachedAttachWatStock!EM35*2/1000</f>
        <v>3.2000000000000002E-3</v>
      </c>
      <c r="L5">
        <f>attached_DetachedAttachWatStock!FK35*2/1000</f>
        <v>9.1999999999999998E-3</v>
      </c>
    </row>
    <row r="6" spans="3:12">
      <c r="C6" s="36" t="s">
        <v>153</v>
      </c>
      <c r="D6" s="36" t="s">
        <v>80</v>
      </c>
      <c r="E6" s="36" t="s">
        <v>41</v>
      </c>
      <c r="F6">
        <f>attached_DetachedAttachWatStock!W36*2/1000</f>
        <v>0</v>
      </c>
      <c r="G6" s="37">
        <f>attached_DetachedAttachWatStock!AU36*2/1000</f>
        <v>0</v>
      </c>
      <c r="H6">
        <f>attached_DetachedAttachWatStock!BS36*2/1000</f>
        <v>0</v>
      </c>
      <c r="I6">
        <f>attached_DetachedAttachWatStock!CQ36*2/1000</f>
        <v>0</v>
      </c>
      <c r="J6">
        <f>attached_DetachedAttachWatStock!DO36*2/1000</f>
        <v>0</v>
      </c>
      <c r="K6">
        <f>attached_DetachedAttachWatStock!EM36*2/1000</f>
        <v>0</v>
      </c>
      <c r="L6">
        <f>attached_DetachedAttachWatStock!FK36*2/1000</f>
        <v>0</v>
      </c>
    </row>
    <row r="7" spans="3:12">
      <c r="C7" s="36" t="s">
        <v>154</v>
      </c>
      <c r="D7" s="36" t="s">
        <v>64</v>
      </c>
      <c r="E7" s="36" t="s">
        <v>41</v>
      </c>
      <c r="F7">
        <f>attached_DetachedAttachWatStock!W37*2/1000</f>
        <v>8.0000000000000004E-4</v>
      </c>
      <c r="G7" s="37">
        <f>attached_DetachedAttachWatStock!AU37*2/1000</f>
        <v>5.9999999999999995E-4</v>
      </c>
      <c r="H7">
        <f>attached_DetachedAttachWatStock!BS37*2/1000</f>
        <v>3.1600000000000003E-2</v>
      </c>
      <c r="I7">
        <f>attached_DetachedAttachWatStock!CQ37*2/1000</f>
        <v>0</v>
      </c>
      <c r="J7">
        <f>attached_DetachedAttachWatStock!DO37*2/1000</f>
        <v>8.0000000000000004E-4</v>
      </c>
      <c r="K7">
        <f>attached_DetachedAttachWatStock!EM37*2/1000</f>
        <v>1.6000000000000001E-3</v>
      </c>
      <c r="L7">
        <f>attached_DetachedAttachWatStock!FK37*2/1000</f>
        <v>4.0000000000000001E-3</v>
      </c>
    </row>
    <row r="8" spans="3:12">
      <c r="C8" s="36" t="s">
        <v>155</v>
      </c>
      <c r="D8" s="36" t="s">
        <v>67</v>
      </c>
      <c r="E8" s="36" t="s">
        <v>41</v>
      </c>
      <c r="F8">
        <f>attached_DetachedAttachWatStock!W38*2/1000</f>
        <v>1.4E-3</v>
      </c>
      <c r="G8" s="37">
        <f>attached_DetachedAttachWatStock!AU38*2/1000</f>
        <v>1.1999999999999999E-3</v>
      </c>
      <c r="H8">
        <f>attached_DetachedAttachWatStock!BS38*2/1000</f>
        <v>2E-3</v>
      </c>
      <c r="I8">
        <f>attached_DetachedAttachWatStock!CQ38*2/1000</f>
        <v>2.0000000000000001E-4</v>
      </c>
      <c r="J8">
        <f>attached_DetachedAttachWatStock!DO38*2/1000</f>
        <v>0</v>
      </c>
      <c r="K8">
        <f>attached_DetachedAttachWatStock!EM38*2/1000</f>
        <v>8.0000000000000004E-4</v>
      </c>
      <c r="L8">
        <f>attached_DetachedAttachWatStock!FK38*2/1000</f>
        <v>1.8E-3</v>
      </c>
    </row>
    <row r="11" spans="3:12" ht="14.5">
      <c r="C11" s="38"/>
      <c r="D11" s="38"/>
      <c r="E11" s="39" t="s">
        <v>318</v>
      </c>
    </row>
    <row r="12" spans="3:12" ht="14.5">
      <c r="C12" s="40" t="s">
        <v>11</v>
      </c>
      <c r="D12" s="40" t="s">
        <v>188</v>
      </c>
      <c r="E12" s="40" t="s">
        <v>189</v>
      </c>
    </row>
    <row r="13" spans="3:12">
      <c r="C13" s="41" t="s">
        <v>150</v>
      </c>
      <c r="D13" s="41" t="s">
        <v>69</v>
      </c>
      <c r="E13" s="41" t="s">
        <v>41</v>
      </c>
    </row>
    <row r="14" spans="3:12">
      <c r="C14" s="41" t="s">
        <v>151</v>
      </c>
      <c r="D14" s="41" t="s">
        <v>73</v>
      </c>
      <c r="E14" s="41" t="s">
        <v>41</v>
      </c>
    </row>
    <row r="15" spans="3:12">
      <c r="C15" s="41" t="s">
        <v>152</v>
      </c>
      <c r="D15" s="41" t="s">
        <v>77</v>
      </c>
      <c r="E15" s="41" t="s">
        <v>41</v>
      </c>
    </row>
    <row r="16" spans="3:12">
      <c r="C16" s="41" t="s">
        <v>153</v>
      </c>
      <c r="D16" s="41" t="s">
        <v>80</v>
      </c>
      <c r="E16" s="41" t="s">
        <v>41</v>
      </c>
    </row>
    <row r="17" spans="1:14">
      <c r="C17" s="41" t="s">
        <v>154</v>
      </c>
      <c r="D17" s="41" t="s">
        <v>64</v>
      </c>
      <c r="E17" s="41" t="s">
        <v>41</v>
      </c>
    </row>
    <row r="18" spans="1:14">
      <c r="C18" s="41" t="s">
        <v>155</v>
      </c>
      <c r="D18" s="41" t="s">
        <v>67</v>
      </c>
      <c r="E18" s="41" t="s">
        <v>41</v>
      </c>
    </row>
    <row r="21" spans="1:14" ht="14.5">
      <c r="C21" s="93"/>
      <c r="D21" s="93"/>
      <c r="E21" s="94" t="s">
        <v>209</v>
      </c>
      <c r="F21" s="95"/>
      <c r="G21" s="95"/>
      <c r="H21" s="95"/>
      <c r="I21" s="95"/>
      <c r="J21" s="95"/>
      <c r="K21" s="95"/>
      <c r="L21" s="95"/>
    </row>
    <row r="22" spans="1:14" ht="14.5">
      <c r="C22" s="96" t="s">
        <v>11</v>
      </c>
      <c r="D22" s="96" t="s">
        <v>188</v>
      </c>
      <c r="E22" s="96" t="s">
        <v>189</v>
      </c>
      <c r="F22" s="97" t="s">
        <v>190</v>
      </c>
      <c r="G22" s="97" t="s">
        <v>191</v>
      </c>
      <c r="H22" s="97" t="s">
        <v>192</v>
      </c>
      <c r="I22" s="97" t="s">
        <v>193</v>
      </c>
      <c r="J22" s="97" t="s">
        <v>194</v>
      </c>
      <c r="K22" s="97" t="s">
        <v>195</v>
      </c>
      <c r="L22" s="97" t="s">
        <v>196</v>
      </c>
    </row>
    <row r="23" spans="1:14">
      <c r="C23" s="97" t="s">
        <v>150</v>
      </c>
      <c r="D23" s="97" t="s">
        <v>69</v>
      </c>
      <c r="E23" s="97" t="s">
        <v>41</v>
      </c>
      <c r="F23" s="98">
        <f>'TechWatHea-SingleDetached-RES'!F23</f>
        <v>0.97001183064490204</v>
      </c>
      <c r="G23" s="98">
        <f>'TechWatHea-SingleDetached-RES'!G23</f>
        <v>0.97309384558580603</v>
      </c>
      <c r="H23" s="98">
        <f>'TechWatHea-SingleDetached-RES'!H23</f>
        <v>0.96302879300752398</v>
      </c>
      <c r="I23" s="98">
        <f>'TechWatHea-SingleDetached-RES'!I23</f>
        <v>0.95854641677763697</v>
      </c>
      <c r="J23" s="98">
        <f>'TechWatHea-SingleDetached-RES'!J23</f>
        <v>0.95008314192660004</v>
      </c>
      <c r="K23" s="98">
        <f>'TechWatHea-SingleDetached-RES'!K23</f>
        <v>0.95237196442116101</v>
      </c>
      <c r="L23" s="98">
        <f>'TechWatHea-SingleDetached-RES'!L23</f>
        <v>0.976150956400473</v>
      </c>
      <c r="M23" s="49"/>
      <c r="N23" s="99">
        <f>AVERAGE(F23:L23)</f>
        <v>0.96332670696629996</v>
      </c>
    </row>
    <row r="24" spans="1:14">
      <c r="C24" s="97" t="s">
        <v>151</v>
      </c>
      <c r="D24" s="97" t="s">
        <v>73</v>
      </c>
      <c r="E24" s="97" t="s">
        <v>41</v>
      </c>
      <c r="F24" s="98">
        <f>'TechWatHea-SingleDetached-RES'!F24</f>
        <v>0.97001183064490204</v>
      </c>
      <c r="G24" s="98">
        <f>'TechWatHea-SingleDetached-RES'!G24</f>
        <v>0.97309384558580603</v>
      </c>
      <c r="H24" s="98">
        <f>'TechWatHea-SingleDetached-RES'!H24</f>
        <v>0.96302879300752398</v>
      </c>
      <c r="I24" s="98">
        <f>'TechWatHea-SingleDetached-RES'!I24</f>
        <v>0.95854641677763697</v>
      </c>
      <c r="J24" s="98">
        <f>'TechWatHea-SingleDetached-RES'!J24</f>
        <v>0.95008314192660004</v>
      </c>
      <c r="K24" s="98">
        <f>'TechWatHea-SingleDetached-RES'!K24</f>
        <v>0.95237196442116101</v>
      </c>
      <c r="L24" s="98">
        <f>'TechWatHea-SingleDetached-RES'!L24</f>
        <v>0.976150956400473</v>
      </c>
      <c r="M24" s="49"/>
      <c r="N24" s="99">
        <f t="shared" ref="N24:N28" si="0">AVERAGE(F24:L24)</f>
        <v>0.96332670696629996</v>
      </c>
    </row>
    <row r="25" spans="1:14">
      <c r="C25" s="97" t="s">
        <v>152</v>
      </c>
      <c r="D25" s="97" t="s">
        <v>77</v>
      </c>
      <c r="E25" s="97" t="s">
        <v>41</v>
      </c>
      <c r="F25" s="98">
        <f>'TechWatHea-SingleDetached-RES'!F25</f>
        <v>0.97001183064490204</v>
      </c>
      <c r="G25" s="98">
        <f>'TechWatHea-SingleDetached-RES'!G25</f>
        <v>0.97309384558580603</v>
      </c>
      <c r="H25" s="98">
        <f>'TechWatHea-SingleDetached-RES'!H25</f>
        <v>0.96302879300752398</v>
      </c>
      <c r="I25" s="98">
        <f>'TechWatHea-SingleDetached-RES'!I25</f>
        <v>0.95854641677763697</v>
      </c>
      <c r="J25" s="98">
        <f>'TechWatHea-SingleDetached-RES'!J25</f>
        <v>0.95008314192660004</v>
      </c>
      <c r="K25" s="98">
        <f>'TechWatHea-SingleDetached-RES'!K25</f>
        <v>0.95237196442116101</v>
      </c>
      <c r="L25" s="98">
        <f>'TechWatHea-SingleDetached-RES'!L25</f>
        <v>0.976150956400473</v>
      </c>
      <c r="M25" s="49"/>
      <c r="N25" s="99">
        <f t="shared" si="0"/>
        <v>0.96332670696629996</v>
      </c>
    </row>
    <row r="26" spans="1:14">
      <c r="C26" s="97" t="s">
        <v>153</v>
      </c>
      <c r="D26" s="97" t="s">
        <v>80</v>
      </c>
      <c r="E26" s="97" t="s">
        <v>41</v>
      </c>
      <c r="F26" s="98">
        <f>'TechWatHea-SingleDetached-RES'!F26</f>
        <v>0.97001183064490204</v>
      </c>
      <c r="G26" s="98">
        <f>'TechWatHea-SingleDetached-RES'!G26</f>
        <v>0.97309384558580603</v>
      </c>
      <c r="H26" s="98">
        <f>'TechWatHea-SingleDetached-RES'!H26</f>
        <v>0.96302879300752398</v>
      </c>
      <c r="I26" s="98">
        <f>'TechWatHea-SingleDetached-RES'!I26</f>
        <v>0.95854641677763697</v>
      </c>
      <c r="J26" s="98">
        <f>'TechWatHea-SingleDetached-RES'!J26</f>
        <v>0.95008314192660004</v>
      </c>
      <c r="K26" s="98">
        <f>'TechWatHea-SingleDetached-RES'!K26</f>
        <v>0.95237196442116101</v>
      </c>
      <c r="L26" s="98">
        <f>'TechWatHea-SingleDetached-RES'!L26</f>
        <v>0.976150956400473</v>
      </c>
      <c r="M26" s="49"/>
      <c r="N26" s="99">
        <f t="shared" si="0"/>
        <v>0.96332670696629996</v>
      </c>
    </row>
    <row r="27" spans="1:14">
      <c r="C27" s="97" t="s">
        <v>154</v>
      </c>
      <c r="D27" s="97" t="s">
        <v>64</v>
      </c>
      <c r="E27" s="97" t="s">
        <v>41</v>
      </c>
      <c r="F27" s="98">
        <f>'TechWatHea-SingleDetached-RES'!F27</f>
        <v>0.97001183064490204</v>
      </c>
      <c r="G27" s="98">
        <f>'TechWatHea-SingleDetached-RES'!G27</f>
        <v>0.97309384558580603</v>
      </c>
      <c r="H27" s="98">
        <f>'TechWatHea-SingleDetached-RES'!H27</f>
        <v>0.96302879300752398</v>
      </c>
      <c r="I27" s="98">
        <f>'TechWatHea-SingleDetached-RES'!I27</f>
        <v>0.95854641677763697</v>
      </c>
      <c r="J27" s="98">
        <f>'TechWatHea-SingleDetached-RES'!J27</f>
        <v>0.95008314192660004</v>
      </c>
      <c r="K27" s="98">
        <f>'TechWatHea-SingleDetached-RES'!K27</f>
        <v>0.95237196442116101</v>
      </c>
      <c r="L27" s="98">
        <f>'TechWatHea-SingleDetached-RES'!L27</f>
        <v>0.976150956400473</v>
      </c>
      <c r="M27" s="49"/>
      <c r="N27" s="99">
        <f t="shared" si="0"/>
        <v>0.96332670696629996</v>
      </c>
    </row>
    <row r="28" spans="1:14">
      <c r="C28" s="97" t="s">
        <v>155</v>
      </c>
      <c r="D28" s="97" t="s">
        <v>67</v>
      </c>
      <c r="E28" s="97" t="s">
        <v>41</v>
      </c>
      <c r="F28" s="98">
        <f>'TechWatHea-SingleDetached-RES'!F28</f>
        <v>0.97001183064490204</v>
      </c>
      <c r="G28" s="98">
        <f>'TechWatHea-SingleDetached-RES'!G28</f>
        <v>0.97309384558580603</v>
      </c>
      <c r="H28" s="98">
        <f>'TechWatHea-SingleDetached-RES'!H28</f>
        <v>0.96302879300752398</v>
      </c>
      <c r="I28" s="98">
        <f>'TechWatHea-SingleDetached-RES'!I28</f>
        <v>0.95854641677763697</v>
      </c>
      <c r="J28" s="98">
        <f>'TechWatHea-SingleDetached-RES'!J28</f>
        <v>0.95008314192660004</v>
      </c>
      <c r="K28" s="98">
        <f>'TechWatHea-SingleDetached-RES'!K28</f>
        <v>0.95237196442116101</v>
      </c>
      <c r="L28" s="98">
        <f>'TechWatHea-SingleDetached-RES'!L28</f>
        <v>0.976150956400473</v>
      </c>
      <c r="M28" s="49"/>
      <c r="N28" s="99">
        <f t="shared" si="0"/>
        <v>0.96332670696629996</v>
      </c>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479</v>
      </c>
      <c r="F39" s="33"/>
      <c r="G39" s="33"/>
      <c r="H39" s="33"/>
      <c r="I39" s="33"/>
      <c r="J39" s="33"/>
      <c r="K39" s="33"/>
      <c r="P39" s="33"/>
      <c r="Q39" s="33"/>
      <c r="R39" s="34" t="s">
        <v>480</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150</v>
      </c>
      <c r="D41" s="36" t="s">
        <v>69</v>
      </c>
      <c r="E41" s="36" t="s">
        <v>41</v>
      </c>
      <c r="F41" s="59">
        <f>attached_WatHeaEnergyUse!W15/'TechWatHea-SingleAttached'!F3/31.54</f>
        <v>1.77986248829697</v>
      </c>
      <c r="G41" s="59">
        <f>attached_WatHeaEnergyUse!AU15/'TechWatHea-SingleAttached'!G3/31.54</f>
        <v>2.0617358144423501</v>
      </c>
      <c r="H41" s="50">
        <f>attached_WatHeaEnergyUse!BS15/'TechWatHea-SingleAttached'!H3/31.54</f>
        <v>0.74273999487777198</v>
      </c>
      <c r="I41" s="50">
        <f>attached_WatHeaEnergyUse!CQ15/'TechWatHea-SingleAttached'!I3/31.54</f>
        <v>2.6872019257925102</v>
      </c>
      <c r="J41" s="50">
        <f>attached_WatHeaEnergyUse!DO15/'TechWatHea-SingleAttached'!J3/31.54</f>
        <v>1.7756036678040501</v>
      </c>
      <c r="K41" s="50">
        <f>attached_WatHeaEnergyUse!EM15/'TechWatHea-SingleAttached'!K3/31.54</f>
        <v>0.89482983076064704</v>
      </c>
      <c r="L41">
        <f>attached_WatHeaEnergyUse!FK15/'TechWatHea-SingleAttached'!L3/31.54</f>
        <v>1.2019161583742399</v>
      </c>
      <c r="P41" s="36" t="s">
        <v>150</v>
      </c>
      <c r="Q41" s="36" t="s">
        <v>69</v>
      </c>
      <c r="R41" s="36" t="s">
        <v>484</v>
      </c>
      <c r="S41" s="59">
        <f>attached_WatHeaSecEneUse!W22/100</f>
        <v>7.6950270000000001E-2</v>
      </c>
      <c r="T41" s="59">
        <f>attached_WatHeaSecEneUse!AU22/100</f>
        <v>9.6213800000000002E-2</v>
      </c>
      <c r="U41" s="50">
        <f>attached_WatHeaSecEneUse!BS22/100</f>
        <v>0.15526082999999999</v>
      </c>
      <c r="V41" s="50">
        <f>attached_WatHeaSecEneUse!CQ22/100</f>
        <v>5.4535430000000003E-2</v>
      </c>
      <c r="W41" s="50">
        <f>attached_WatHeaSecEneUse!DO22/100</f>
        <v>5.813223E-2</v>
      </c>
      <c r="X41" s="50">
        <f>attached_WatHeaSecEneUse!EM22/100</f>
        <v>0.11919506000000001</v>
      </c>
      <c r="Y41">
        <f>attached_WatHeaSecEneUse!FK22/100</f>
        <v>0.13291042</v>
      </c>
    </row>
    <row r="42" spans="1:25" ht="14.5">
      <c r="A42" s="57"/>
      <c r="B42" s="33"/>
      <c r="C42" s="36" t="s">
        <v>151</v>
      </c>
      <c r="D42" s="36" t="s">
        <v>73</v>
      </c>
      <c r="E42" s="36" t="s">
        <v>41</v>
      </c>
      <c r="F42" s="59">
        <f>attached_WatHeaEnergyUse!W16/'TechWatHea-SingleAttached'!F4/31.54</f>
        <v>2.7055326569435598</v>
      </c>
      <c r="G42" s="59">
        <f>attached_WatHeaEnergyUse!AU16/'TechWatHea-SingleAttached'!G4/31.54</f>
        <v>6.1162383330625696</v>
      </c>
      <c r="H42" s="50">
        <f>attached_WatHeaEnergyUse!BS16/'TechWatHea-SingleAttached'!H4/31.54</f>
        <v>1.8832273640873201</v>
      </c>
      <c r="I42" s="50">
        <f>attached_WatHeaEnergyUse!CQ16/'TechWatHea-SingleAttached'!I4/31.54</f>
        <v>4.8798213847174496</v>
      </c>
      <c r="J42" s="50">
        <f>attached_WatHeaEnergyUse!DO16/'TechWatHea-SingleAttached'!J4/31.54</f>
        <v>5.0802858270042304</v>
      </c>
      <c r="K42" s="50">
        <f>attached_WatHeaEnergyUse!EM16/'TechWatHea-SingleAttached'!K4/31.54</f>
        <v>3.06516599732262</v>
      </c>
      <c r="L42">
        <f>attached_WatHeaEnergyUse!FK16/'TechWatHea-SingleAttached'!L4/31.54</f>
        <v>3.5128664027514298</v>
      </c>
      <c r="P42" s="36" t="s">
        <v>151</v>
      </c>
      <c r="Q42" s="36" t="s">
        <v>73</v>
      </c>
      <c r="R42" s="36" t="s">
        <v>484</v>
      </c>
      <c r="S42" s="59">
        <f>S41</f>
        <v>7.6950270000000001E-2</v>
      </c>
      <c r="T42" s="59">
        <f t="shared" ref="T42:Y46" si="1">T41</f>
        <v>9.6213800000000002E-2</v>
      </c>
      <c r="U42" s="59">
        <f t="shared" si="1"/>
        <v>0.15526082999999999</v>
      </c>
      <c r="V42" s="59">
        <f t="shared" si="1"/>
        <v>5.4535430000000003E-2</v>
      </c>
      <c r="W42" s="59">
        <f t="shared" si="1"/>
        <v>5.813223E-2</v>
      </c>
      <c r="X42" s="59">
        <f t="shared" si="1"/>
        <v>0.11919506000000001</v>
      </c>
      <c r="Y42" s="59">
        <f t="shared" si="1"/>
        <v>0.13291042</v>
      </c>
    </row>
    <row r="43" spans="1:25" ht="14.5">
      <c r="A43" s="57"/>
      <c r="B43" s="33"/>
      <c r="C43" s="36" t="s">
        <v>152</v>
      </c>
      <c r="D43" s="36" t="s">
        <v>77</v>
      </c>
      <c r="E43" s="36" t="s">
        <v>41</v>
      </c>
      <c r="F43" s="59">
        <f>attached_WatHeaEnergyUse!W17/'TechWatHea-SingleAttached'!F5/31.54</f>
        <v>5.4160265971223698</v>
      </c>
      <c r="G43" s="59">
        <f>attached_WatHeaEnergyUse!AU17/'TechWatHea-SingleAttached'!G5/31.54</f>
        <v>1.7394268148107299</v>
      </c>
      <c r="H43" s="50">
        <f>attached_WatHeaEnergyUse!BS17/'TechWatHea-SingleAttached'!H5/31.54</f>
        <v>0.91174266443765495</v>
      </c>
      <c r="I43" s="61">
        <f>AVERAGE(I41:I42,I46)</f>
        <v>2.5223411035033201</v>
      </c>
      <c r="J43" s="50">
        <f>attached_WatHeaEnergyUse!DO17/'TechWatHea-SingleAttached'!J5/31.54</f>
        <v>0.60225110970196605</v>
      </c>
      <c r="K43" s="50">
        <f>attached_WatHeaEnergyUse!EM17/'TechWatHea-SingleAttached'!K5/31.54</f>
        <v>3.9513316423589101E-2</v>
      </c>
      <c r="L43">
        <f>attached_WatHeaEnergyUse!FK17/'TechWatHea-SingleAttached'!L5/31.54</f>
        <v>0.19961194893992401</v>
      </c>
      <c r="P43" s="36" t="s">
        <v>152</v>
      </c>
      <c r="Q43" s="36" t="s">
        <v>77</v>
      </c>
      <c r="R43" s="36" t="s">
        <v>484</v>
      </c>
      <c r="S43" s="59">
        <f t="shared" ref="S43:S46" si="2">S42</f>
        <v>7.6950270000000001E-2</v>
      </c>
      <c r="T43" s="59">
        <f t="shared" si="1"/>
        <v>9.6213800000000002E-2</v>
      </c>
      <c r="U43" s="59">
        <f t="shared" si="1"/>
        <v>0.15526082999999999</v>
      </c>
      <c r="V43" s="59">
        <f t="shared" si="1"/>
        <v>5.4535430000000003E-2</v>
      </c>
      <c r="W43" s="59">
        <f t="shared" si="1"/>
        <v>5.813223E-2</v>
      </c>
      <c r="X43" s="59">
        <f t="shared" si="1"/>
        <v>0.11919506000000001</v>
      </c>
      <c r="Y43" s="59">
        <f t="shared" si="1"/>
        <v>0.13291042</v>
      </c>
    </row>
    <row r="44" spans="1:25" ht="14.5">
      <c r="A44" s="33"/>
      <c r="B44" s="33"/>
      <c r="C44" s="36" t="s">
        <v>153</v>
      </c>
      <c r="D44" s="36" t="s">
        <v>80</v>
      </c>
      <c r="E44" s="36" t="s">
        <v>41</v>
      </c>
      <c r="F44" s="90">
        <f>AVERAGE(F41:F43,F45:F46)</f>
        <v>4.9397247416241301</v>
      </c>
      <c r="G44" s="90">
        <f>AVERAGE(G41:G43,G45:G46)</f>
        <v>3.3347589918712899</v>
      </c>
      <c r="H44" s="90">
        <f t="shared" ref="H44:L44" si="3">AVERAGE(H41:H43,H45:H46)</f>
        <v>0.73523880119371798</v>
      </c>
      <c r="I44" s="90">
        <f>I43</f>
        <v>2.5223411035033201</v>
      </c>
      <c r="J44" s="90">
        <f>AVERAGE(J41:J43,J45)</f>
        <v>2.0778357218314301</v>
      </c>
      <c r="K44" s="90">
        <f t="shared" si="3"/>
        <v>1.98960141672636</v>
      </c>
      <c r="L44" s="90">
        <f t="shared" si="3"/>
        <v>1.1745783313092499</v>
      </c>
      <c r="P44" s="36" t="s">
        <v>153</v>
      </c>
      <c r="Q44" s="36" t="s">
        <v>80</v>
      </c>
      <c r="R44" s="36" t="s">
        <v>484</v>
      </c>
      <c r="S44" s="59">
        <f t="shared" si="2"/>
        <v>7.6950270000000001E-2</v>
      </c>
      <c r="T44" s="59">
        <f t="shared" si="1"/>
        <v>9.6213800000000002E-2</v>
      </c>
      <c r="U44" s="59">
        <f t="shared" si="1"/>
        <v>0.15526082999999999</v>
      </c>
      <c r="V44" s="59">
        <f t="shared" si="1"/>
        <v>5.4535430000000003E-2</v>
      </c>
      <c r="W44" s="59">
        <f t="shared" si="1"/>
        <v>5.813223E-2</v>
      </c>
      <c r="X44" s="59">
        <f t="shared" si="1"/>
        <v>0.11919506000000001</v>
      </c>
      <c r="Y44" s="59">
        <f t="shared" si="1"/>
        <v>0.13291042</v>
      </c>
    </row>
    <row r="45" spans="1:25" ht="14.5">
      <c r="A45" s="33"/>
      <c r="B45" s="33"/>
      <c r="C45" s="36" t="s">
        <v>154</v>
      </c>
      <c r="D45" s="36" t="s">
        <v>64</v>
      </c>
      <c r="E45" s="36" t="s">
        <v>41</v>
      </c>
      <c r="F45" s="59">
        <f>attached_WatHeaEnergyUse!W19/'TechWatHea-SingleAttached'!F7/31.54</f>
        <v>14.7972019657578</v>
      </c>
      <c r="G45" s="59">
        <f>attached_WatHeaEnergyUse!AU19/'TechWatHea-SingleAttached'!G7/31.54</f>
        <v>6.7563939970408002</v>
      </c>
      <c r="H45" s="50">
        <f>attached_WatHeaEnergyUse!BS19/'TechWatHea-SingleAttached'!H7/31.54</f>
        <v>0.13848398256583999</v>
      </c>
      <c r="I45" s="61">
        <f>I43</f>
        <v>2.5223411035033201</v>
      </c>
      <c r="J45" s="50">
        <f>attached_WatHeaEnergyUse!DO19/'TechWatHea-SingleAttached'!J7/31.54</f>
        <v>0.85320228281547195</v>
      </c>
      <c r="K45" s="50">
        <f>attached_WatHeaEnergyUse!EM19/'TechWatHea-SingleAttached'!K7/31.54</f>
        <v>5.9484979391249198</v>
      </c>
      <c r="L45">
        <f>attached_WatHeaEnergyUse!FK19/'TechWatHea-SingleAttached'!L7/31.54</f>
        <v>0.95849714648065998</v>
      </c>
      <c r="P45" s="36" t="s">
        <v>154</v>
      </c>
      <c r="Q45" s="36" t="s">
        <v>64</v>
      </c>
      <c r="R45" s="36" t="s">
        <v>484</v>
      </c>
      <c r="S45" s="59">
        <f t="shared" si="2"/>
        <v>7.6950270000000001E-2</v>
      </c>
      <c r="T45" s="59">
        <f t="shared" si="1"/>
        <v>9.6213800000000002E-2</v>
      </c>
      <c r="U45" s="59">
        <f t="shared" si="1"/>
        <v>0.15526082999999999</v>
      </c>
      <c r="V45" s="59">
        <f t="shared" si="1"/>
        <v>5.4535430000000003E-2</v>
      </c>
      <c r="W45" s="59">
        <f t="shared" si="1"/>
        <v>5.813223E-2</v>
      </c>
      <c r="X45" s="59">
        <f t="shared" si="1"/>
        <v>0.11919506000000001</v>
      </c>
      <c r="Y45" s="59">
        <f t="shared" si="1"/>
        <v>0.13291042</v>
      </c>
    </row>
    <row r="46" spans="1:25" ht="14.5">
      <c r="A46" s="33"/>
      <c r="B46" s="33"/>
      <c r="C46" s="36" t="s">
        <v>155</v>
      </c>
      <c r="D46" s="36" t="s">
        <v>67</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2.0778357218314301</v>
      </c>
      <c r="K46" s="50">
        <f>attached_WatHeaEnergyUse!EM20/'TechWatHea-SingleAttached'!K8/31.54</f>
        <v>0</v>
      </c>
      <c r="L46">
        <f>attached_WatHeaEnergyUse!FK20/'TechWatHea-SingleAttached'!L8/31.54</f>
        <v>0</v>
      </c>
      <c r="P46" s="36" t="s">
        <v>155</v>
      </c>
      <c r="Q46" s="36" t="s">
        <v>67</v>
      </c>
      <c r="R46" s="36" t="s">
        <v>484</v>
      </c>
      <c r="S46" s="59">
        <f t="shared" si="2"/>
        <v>7.6950270000000001E-2</v>
      </c>
      <c r="T46" s="59">
        <f t="shared" si="1"/>
        <v>9.6213800000000002E-2</v>
      </c>
      <c r="U46" s="59">
        <f t="shared" si="1"/>
        <v>0.15526082999999999</v>
      </c>
      <c r="V46" s="59">
        <f t="shared" si="1"/>
        <v>5.4535430000000003E-2</v>
      </c>
      <c r="W46" s="59">
        <f t="shared" si="1"/>
        <v>5.813223E-2</v>
      </c>
      <c r="X46" s="59">
        <f t="shared" si="1"/>
        <v>0.11919506000000001</v>
      </c>
      <c r="Y46" s="59">
        <f t="shared" si="1"/>
        <v>0.13291042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208</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150</v>
      </c>
      <c r="D54" s="36" t="s">
        <v>69</v>
      </c>
      <c r="E54" s="36" t="s">
        <v>41</v>
      </c>
      <c r="F54" s="48">
        <f>F41*S41</f>
        <v>0.136960899037324</v>
      </c>
      <c r="G54" s="48">
        <f t="shared" ref="G54:L58" si="4">G41*T41</f>
        <v>0.19836743730359399</v>
      </c>
      <c r="H54" s="48">
        <f t="shared" si="4"/>
        <v>0.115318428078919</v>
      </c>
      <c r="I54" s="48">
        <f t="shared" si="4"/>
        <v>0.14654771251992299</v>
      </c>
      <c r="J54" s="48">
        <f t="shared" si="4"/>
        <v>0.10321980080562899</v>
      </c>
      <c r="K54" s="48">
        <f t="shared" si="4"/>
        <v>0.10665929536730499</v>
      </c>
      <c r="L54" s="48">
        <f t="shared" si="4"/>
        <v>0.15974718141430699</v>
      </c>
      <c r="N54" s="80">
        <f>AVERAGE(F54:L54)</f>
        <v>0.13811725064671401</v>
      </c>
    </row>
    <row r="55" spans="1:14">
      <c r="C55" s="36" t="s">
        <v>151</v>
      </c>
      <c r="D55" s="36" t="s">
        <v>73</v>
      </c>
      <c r="E55" s="36" t="s">
        <v>41</v>
      </c>
      <c r="F55" s="48">
        <f t="shared" ref="F55:F58" si="5">F42*S42</f>
        <v>0.208191468445625</v>
      </c>
      <c r="G55" s="48">
        <f t="shared" si="4"/>
        <v>0.58846653172961505</v>
      </c>
      <c r="H55" s="48">
        <f t="shared" si="4"/>
        <v>0.29239144362691</v>
      </c>
      <c r="I55" s="48">
        <f t="shared" si="4"/>
        <v>0.26612315753876198</v>
      </c>
      <c r="J55" s="48">
        <f t="shared" si="4"/>
        <v>0.29532834416115</v>
      </c>
      <c r="K55" s="48">
        <f t="shared" si="4"/>
        <v>0.36535264496082998</v>
      </c>
      <c r="L55" s="48">
        <f t="shared" si="4"/>
        <v>0.46689654899358102</v>
      </c>
      <c r="N55" s="80">
        <f t="shared" ref="N55:N59" si="6">AVERAGE(F55:L55)</f>
        <v>0.354678591350925</v>
      </c>
    </row>
    <row r="56" spans="1:14">
      <c r="C56" s="36" t="s">
        <v>152</v>
      </c>
      <c r="D56" s="36" t="s">
        <v>77</v>
      </c>
      <c r="E56" s="36" t="s">
        <v>41</v>
      </c>
      <c r="F56" s="48">
        <f t="shared" si="5"/>
        <v>0.41676470897574702</v>
      </c>
      <c r="G56" s="48">
        <f t="shared" si="4"/>
        <v>0.16735686367483699</v>
      </c>
      <c r="H56" s="48">
        <f t="shared" si="4"/>
        <v>0.141557922827002</v>
      </c>
      <c r="I56" s="48">
        <f t="shared" si="4"/>
        <v>0.137556956686228</v>
      </c>
      <c r="J56" s="48">
        <f t="shared" si="4"/>
        <v>3.5010200026949899E-2</v>
      </c>
      <c r="K56" s="48">
        <f t="shared" si="4"/>
        <v>4.7097921219086897E-3</v>
      </c>
      <c r="L56" s="48">
        <f t="shared" si="4"/>
        <v>2.6530507970623899E-2</v>
      </c>
      <c r="N56" s="80">
        <f t="shared" si="6"/>
        <v>0.132783850326185</v>
      </c>
    </row>
    <row r="57" spans="1:14">
      <c r="C57" s="36" t="s">
        <v>153</v>
      </c>
      <c r="D57" s="36" t="s">
        <v>80</v>
      </c>
      <c r="E57" s="36" t="s">
        <v>41</v>
      </c>
      <c r="F57" s="48">
        <f t="shared" si="5"/>
        <v>0.38011315259365702</v>
      </c>
      <c r="G57" s="48">
        <f t="shared" si="4"/>
        <v>0.32084983469210598</v>
      </c>
      <c r="H57" s="48">
        <f t="shared" si="4"/>
        <v>0.114153786521542</v>
      </c>
      <c r="I57" s="48">
        <f t="shared" si="4"/>
        <v>0.137556956686228</v>
      </c>
      <c r="J57" s="48">
        <f t="shared" si="4"/>
        <v>0.120789224083721</v>
      </c>
      <c r="K57" s="48">
        <f t="shared" si="4"/>
        <v>0.237150660242783</v>
      </c>
      <c r="L57" s="48">
        <f t="shared" si="4"/>
        <v>0.156113699337212</v>
      </c>
      <c r="N57" s="80">
        <f t="shared" si="6"/>
        <v>0.20953247345103601</v>
      </c>
    </row>
    <row r="58" spans="1:14">
      <c r="C58" s="36" t="s">
        <v>154</v>
      </c>
      <c r="D58" s="36" t="s">
        <v>64</v>
      </c>
      <c r="E58" s="36" t="s">
        <v>41</v>
      </c>
      <c r="F58" s="48">
        <f t="shared" si="5"/>
        <v>1.1386486865095899</v>
      </c>
      <c r="G58" s="48">
        <f t="shared" si="4"/>
        <v>0.65005834075248403</v>
      </c>
      <c r="H58" s="48">
        <f t="shared" si="4"/>
        <v>2.1501138074877801E-2</v>
      </c>
      <c r="I58" s="48">
        <f t="shared" si="4"/>
        <v>0.137556956686228</v>
      </c>
      <c r="J58" s="48">
        <f t="shared" si="4"/>
        <v>4.9598551341154103E-2</v>
      </c>
      <c r="K58" s="48">
        <f t="shared" si="4"/>
        <v>0.70903156876387097</v>
      </c>
      <c r="L58" s="48">
        <f t="shared" si="4"/>
        <v>0.127394258307546</v>
      </c>
      <c r="N58" s="80">
        <f t="shared" si="6"/>
        <v>0.40482707149082098</v>
      </c>
    </row>
    <row r="59" spans="1:14">
      <c r="C59" s="36" t="s">
        <v>155</v>
      </c>
      <c r="D59" s="36" t="s">
        <v>67</v>
      </c>
      <c r="E59" s="36" t="s">
        <v>41</v>
      </c>
      <c r="F59" s="48">
        <f t="shared" ref="F59:L59" si="7">AVERAGE(F54:F58)</f>
        <v>0.456135783112389</v>
      </c>
      <c r="G59" s="48">
        <f t="shared" si="7"/>
        <v>0.38501980163052701</v>
      </c>
      <c r="H59" s="48">
        <f t="shared" si="7"/>
        <v>0.13698454382585001</v>
      </c>
      <c r="I59" s="48">
        <f t="shared" si="7"/>
        <v>0.165068348023474</v>
      </c>
      <c r="J59" s="48">
        <f t="shared" si="7"/>
        <v>0.120789224083721</v>
      </c>
      <c r="K59" s="48">
        <f t="shared" si="7"/>
        <v>0.28458079229133998</v>
      </c>
      <c r="L59" s="48">
        <f t="shared" si="7"/>
        <v>0.18733643920465401</v>
      </c>
      <c r="N59" s="80">
        <f t="shared" si="6"/>
        <v>0.24798784745313601</v>
      </c>
    </row>
    <row r="66" spans="3:12" ht="14.5">
      <c r="C66" s="62"/>
      <c r="D66" s="62"/>
      <c r="E66" s="34" t="s">
        <v>207</v>
      </c>
      <c r="F66" s="63"/>
      <c r="G66" s="63"/>
      <c r="H66" s="63"/>
      <c r="I66" s="63"/>
      <c r="J66" s="63"/>
      <c r="K66" s="63"/>
      <c r="L66" s="63"/>
    </row>
    <row r="67" spans="3:12" ht="14.5">
      <c r="C67" s="35" t="s">
        <v>11</v>
      </c>
      <c r="D67" s="35" t="s">
        <v>188</v>
      </c>
      <c r="E67" s="35" t="s">
        <v>189</v>
      </c>
      <c r="F67" t="s">
        <v>190</v>
      </c>
      <c r="G67" t="s">
        <v>191</v>
      </c>
      <c r="H67" t="s">
        <v>192</v>
      </c>
      <c r="I67" t="s">
        <v>193</v>
      </c>
      <c r="J67" t="s">
        <v>194</v>
      </c>
      <c r="K67" t="s">
        <v>195</v>
      </c>
      <c r="L67" t="s">
        <v>196</v>
      </c>
    </row>
    <row r="68" spans="3:12">
      <c r="C68" s="36" t="s">
        <v>150</v>
      </c>
      <c r="D68" s="36" t="s">
        <v>69</v>
      </c>
      <c r="E68" s="36" t="s">
        <v>41</v>
      </c>
      <c r="F68" s="48">
        <v>31.54</v>
      </c>
      <c r="G68" s="48">
        <v>31.54</v>
      </c>
      <c r="H68" s="48">
        <v>31.54</v>
      </c>
      <c r="I68" s="48">
        <v>31.54</v>
      </c>
      <c r="J68" s="48">
        <v>31.54</v>
      </c>
      <c r="K68" s="48">
        <v>31.54</v>
      </c>
      <c r="L68" s="48">
        <v>31.54</v>
      </c>
    </row>
    <row r="69" spans="3:12">
      <c r="C69" s="36" t="s">
        <v>151</v>
      </c>
      <c r="D69" s="36" t="s">
        <v>73</v>
      </c>
      <c r="E69" s="36" t="s">
        <v>41</v>
      </c>
      <c r="F69" s="48">
        <v>31.54</v>
      </c>
      <c r="G69" s="48">
        <v>31.54</v>
      </c>
      <c r="H69" s="48">
        <v>31.54</v>
      </c>
      <c r="I69" s="48">
        <v>31.54</v>
      </c>
      <c r="J69" s="48">
        <v>31.54</v>
      </c>
      <c r="K69" s="48">
        <v>31.54</v>
      </c>
      <c r="L69" s="48">
        <v>31.54</v>
      </c>
    </row>
    <row r="70" spans="3:12">
      <c r="C70" s="36" t="s">
        <v>152</v>
      </c>
      <c r="D70" s="36" t="s">
        <v>77</v>
      </c>
      <c r="E70" s="36" t="s">
        <v>41</v>
      </c>
      <c r="F70" s="48">
        <v>31.54</v>
      </c>
      <c r="G70" s="48">
        <v>31.54</v>
      </c>
      <c r="H70" s="48">
        <v>31.54</v>
      </c>
      <c r="I70" s="48">
        <v>31.54</v>
      </c>
      <c r="J70" s="48">
        <v>31.54</v>
      </c>
      <c r="K70" s="48">
        <v>31.54</v>
      </c>
      <c r="L70" s="48">
        <v>31.54</v>
      </c>
    </row>
    <row r="71" spans="3:12">
      <c r="C71" s="36" t="s">
        <v>153</v>
      </c>
      <c r="D71" s="36" t="s">
        <v>80</v>
      </c>
      <c r="E71" s="36" t="s">
        <v>41</v>
      </c>
      <c r="F71" s="48">
        <v>31.54</v>
      </c>
      <c r="G71" s="48">
        <v>31.54</v>
      </c>
      <c r="H71" s="48">
        <v>31.54</v>
      </c>
      <c r="I71" s="48">
        <v>31.54</v>
      </c>
      <c r="J71" s="48">
        <v>31.54</v>
      </c>
      <c r="K71" s="48">
        <v>31.54</v>
      </c>
      <c r="L71" s="48">
        <v>31.54</v>
      </c>
    </row>
    <row r="72" spans="3:12">
      <c r="C72" s="36" t="s">
        <v>154</v>
      </c>
      <c r="D72" s="36" t="s">
        <v>64</v>
      </c>
      <c r="E72" s="36" t="s">
        <v>41</v>
      </c>
      <c r="F72" s="48">
        <v>31.54</v>
      </c>
      <c r="G72" s="48">
        <v>31.54</v>
      </c>
      <c r="H72" s="48">
        <v>31.54</v>
      </c>
      <c r="I72" s="48">
        <v>31.54</v>
      </c>
      <c r="J72" s="48">
        <v>31.54</v>
      </c>
      <c r="K72" s="48">
        <v>31.54</v>
      </c>
      <c r="L72" s="48">
        <v>31.54</v>
      </c>
    </row>
    <row r="73" spans="3:12">
      <c r="C73" s="36" t="s">
        <v>155</v>
      </c>
      <c r="D73" s="36" t="s">
        <v>67</v>
      </c>
      <c r="E73" s="36" t="s">
        <v>41</v>
      </c>
      <c r="F73" s="48">
        <v>31.54</v>
      </c>
      <c r="G73" s="48">
        <v>31.54</v>
      </c>
      <c r="H73" s="48">
        <v>31.54</v>
      </c>
      <c r="I73" s="48">
        <v>31.54</v>
      </c>
      <c r="J73" s="48">
        <v>31.54</v>
      </c>
      <c r="K73" s="48">
        <v>31.54</v>
      </c>
      <c r="L73" s="48">
        <v>31.54</v>
      </c>
    </row>
    <row r="81" spans="3:12" ht="14.5">
      <c r="E81" s="34" t="s">
        <v>187</v>
      </c>
    </row>
    <row r="82" spans="3:12" ht="14.5">
      <c r="C82" s="35" t="s">
        <v>11</v>
      </c>
      <c r="D82" s="35" t="s">
        <v>188</v>
      </c>
      <c r="E82" s="35" t="s">
        <v>189</v>
      </c>
      <c r="F82" t="s">
        <v>190</v>
      </c>
      <c r="G82" t="s">
        <v>191</v>
      </c>
      <c r="H82" t="s">
        <v>192</v>
      </c>
      <c r="I82" t="s">
        <v>193</v>
      </c>
      <c r="J82" t="s">
        <v>194</v>
      </c>
      <c r="K82" t="s">
        <v>195</v>
      </c>
      <c r="L82" t="s">
        <v>196</v>
      </c>
    </row>
    <row r="83" spans="3:12" ht="14.5">
      <c r="C83" s="36" t="s">
        <v>150</v>
      </c>
      <c r="D83" s="36" t="s">
        <v>69</v>
      </c>
      <c r="E83" s="36" t="s">
        <v>41</v>
      </c>
      <c r="F83" s="66">
        <v>1</v>
      </c>
      <c r="G83" s="66">
        <v>1</v>
      </c>
      <c r="H83" s="66">
        <v>1</v>
      </c>
      <c r="I83" s="66">
        <v>1</v>
      </c>
      <c r="J83" s="66">
        <v>1</v>
      </c>
      <c r="K83" s="66">
        <v>1</v>
      </c>
      <c r="L83" s="66">
        <v>1</v>
      </c>
    </row>
    <row r="84" spans="3:12" ht="14.5">
      <c r="C84" s="36" t="s">
        <v>151</v>
      </c>
      <c r="D84" s="36" t="s">
        <v>73</v>
      </c>
      <c r="E84" s="36" t="s">
        <v>41</v>
      </c>
      <c r="F84" s="66">
        <v>1</v>
      </c>
      <c r="G84" s="66">
        <v>1</v>
      </c>
      <c r="H84" s="66">
        <v>1</v>
      </c>
      <c r="I84" s="66">
        <v>1</v>
      </c>
      <c r="J84" s="66">
        <v>1</v>
      </c>
      <c r="K84" s="66">
        <v>1</v>
      </c>
      <c r="L84" s="66">
        <v>1</v>
      </c>
    </row>
    <row r="85" spans="3:12" ht="14.5">
      <c r="C85" s="36" t="s">
        <v>152</v>
      </c>
      <c r="D85" s="36" t="s">
        <v>77</v>
      </c>
      <c r="E85" s="36" t="s">
        <v>41</v>
      </c>
      <c r="F85" s="66">
        <v>1</v>
      </c>
      <c r="G85" s="66">
        <v>1</v>
      </c>
      <c r="H85" s="66">
        <v>1</v>
      </c>
      <c r="I85" s="66">
        <v>1</v>
      </c>
      <c r="J85" s="66">
        <v>1</v>
      </c>
      <c r="K85" s="66">
        <v>1</v>
      </c>
      <c r="L85" s="66">
        <v>1</v>
      </c>
    </row>
    <row r="86" spans="3:12" ht="14.5">
      <c r="C86" s="36" t="s">
        <v>153</v>
      </c>
      <c r="D86" s="36" t="s">
        <v>80</v>
      </c>
      <c r="E86" s="36" t="s">
        <v>41</v>
      </c>
      <c r="F86" s="66">
        <v>1</v>
      </c>
      <c r="G86" s="66">
        <v>1</v>
      </c>
      <c r="H86" s="66">
        <v>1</v>
      </c>
      <c r="I86" s="66">
        <v>1</v>
      </c>
      <c r="J86" s="66">
        <v>1</v>
      </c>
      <c r="K86" s="66">
        <v>1</v>
      </c>
      <c r="L86" s="66">
        <v>1</v>
      </c>
    </row>
    <row r="87" spans="3:12" ht="14.5">
      <c r="C87" s="36" t="s">
        <v>154</v>
      </c>
      <c r="D87" s="36" t="s">
        <v>64</v>
      </c>
      <c r="E87" s="36" t="s">
        <v>41</v>
      </c>
      <c r="F87" s="66">
        <v>1</v>
      </c>
      <c r="G87" s="66">
        <v>1</v>
      </c>
      <c r="H87" s="66">
        <v>1</v>
      </c>
      <c r="I87" s="66">
        <v>1</v>
      </c>
      <c r="J87" s="66">
        <v>1</v>
      </c>
      <c r="K87" s="66">
        <v>1</v>
      </c>
      <c r="L87" s="66">
        <v>1</v>
      </c>
    </row>
    <row r="88" spans="3:12" ht="14.5">
      <c r="C88" s="36" t="s">
        <v>155</v>
      </c>
      <c r="D88" s="36" t="s">
        <v>67</v>
      </c>
      <c r="E88" s="36" t="s">
        <v>41</v>
      </c>
      <c r="F88" s="66">
        <v>1</v>
      </c>
      <c r="G88" s="66">
        <v>1</v>
      </c>
      <c r="H88" s="66">
        <v>1</v>
      </c>
      <c r="I88" s="66">
        <v>1</v>
      </c>
      <c r="J88" s="66">
        <v>1</v>
      </c>
      <c r="K88" s="66">
        <v>1</v>
      </c>
      <c r="L88" s="66">
        <v>1</v>
      </c>
    </row>
    <row r="94" spans="3:12" ht="14.5">
      <c r="E94" s="34" t="s">
        <v>236</v>
      </c>
    </row>
    <row r="95" spans="3:12" ht="14.5">
      <c r="C95" s="35" t="s">
        <v>11</v>
      </c>
      <c r="D95" s="35" t="s">
        <v>188</v>
      </c>
      <c r="E95" s="35" t="s">
        <v>189</v>
      </c>
      <c r="F95" t="s">
        <v>190</v>
      </c>
      <c r="G95" t="s">
        <v>191</v>
      </c>
      <c r="H95" t="s">
        <v>192</v>
      </c>
      <c r="I95" t="s">
        <v>193</v>
      </c>
      <c r="J95" t="s">
        <v>194</v>
      </c>
      <c r="K95" t="s">
        <v>195</v>
      </c>
      <c r="L95" t="s">
        <v>196</v>
      </c>
    </row>
    <row r="96" spans="3:12" ht="14.5">
      <c r="C96" s="36" t="s">
        <v>150</v>
      </c>
      <c r="D96" s="36" t="s">
        <v>69</v>
      </c>
      <c r="E96" s="36" t="s">
        <v>41</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spans="3:12" ht="14.5">
      <c r="C97" s="36" t="s">
        <v>151</v>
      </c>
      <c r="D97" s="36" t="s">
        <v>73</v>
      </c>
      <c r="E97" s="36" t="s">
        <v>41</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spans="3:12" ht="14.5">
      <c r="C98" s="36" t="s">
        <v>152</v>
      </c>
      <c r="D98" s="36" t="s">
        <v>77</v>
      </c>
      <c r="E98" s="36" t="s">
        <v>41</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spans="3:12" ht="14.5">
      <c r="C99" s="36" t="s">
        <v>153</v>
      </c>
      <c r="D99" s="36" t="s">
        <v>80</v>
      </c>
      <c r="E99" s="36" t="s">
        <v>41</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spans="3:12" ht="14.5">
      <c r="C100" s="36" t="s">
        <v>154</v>
      </c>
      <c r="D100" s="36" t="s">
        <v>64</v>
      </c>
      <c r="E100" s="36" t="s">
        <v>41</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spans="3:12" ht="14.5">
      <c r="C101" s="36" t="s">
        <v>155</v>
      </c>
      <c r="D101" s="36" t="s">
        <v>67</v>
      </c>
      <c r="E101" s="36" t="s">
        <v>41</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Y95"/>
  <sheetViews>
    <sheetView topLeftCell="A44" zoomScale="66" zoomScaleNormal="66" workbookViewId="0">
      <selection activeCell="F61" sqref="F61"/>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16" max="16" width="21.1796875" customWidth="1"/>
    <col min="18" max="18" width="66.81640625" customWidth="1"/>
  </cols>
  <sheetData>
    <row r="1" spans="3:12" ht="14.5">
      <c r="C1" s="33"/>
      <c r="D1" s="33"/>
      <c r="E1" s="34" t="s">
        <v>308</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156</v>
      </c>
      <c r="D3" s="36" t="s">
        <v>69</v>
      </c>
      <c r="E3" s="36" t="s">
        <v>43</v>
      </c>
      <c r="F3">
        <f>attached_ApaMobWatStock!W15*2/1000</f>
        <v>0.35699999999999998</v>
      </c>
      <c r="G3" s="37">
        <f>attached_ApaMobWatStock!AU15*2/1000</f>
        <v>3.5455999999999999</v>
      </c>
      <c r="H3">
        <f>attached_ApaMobWatStock!BS15*2/1000</f>
        <v>0.86780000000000002</v>
      </c>
      <c r="I3">
        <f>attached_ApaMobWatStock!CQ15*2/1000</f>
        <v>0.159</v>
      </c>
      <c r="J3">
        <f>attached_ApaMobWatStock!DO15*2/1000</f>
        <v>0.115</v>
      </c>
      <c r="K3">
        <f>attached_ApaMobWatStock!EM15*2/1000</f>
        <v>8.7999999999999995E-2</v>
      </c>
      <c r="L3">
        <f>attached_ApaMobWatStock!FK15*2/1000</f>
        <v>0.68120000000000003</v>
      </c>
    </row>
    <row r="4" spans="3:12">
      <c r="C4" s="36" t="s">
        <v>157</v>
      </c>
      <c r="D4" s="36" t="s">
        <v>73</v>
      </c>
      <c r="E4" s="36" t="s">
        <v>43</v>
      </c>
      <c r="F4">
        <f>attached_ApaMobWatStock!W16*2/1000</f>
        <v>3.3999999999999998E-3</v>
      </c>
      <c r="G4" s="37">
        <f>attached_ApaMobWatStock!AU16*2/1000</f>
        <v>0.13539999999999999</v>
      </c>
      <c r="H4">
        <f>attached_ApaMobWatStock!BS16*2/1000</f>
        <v>2.4742000000000002</v>
      </c>
      <c r="I4">
        <f>attached_ApaMobWatStock!CQ16*2/1000</f>
        <v>0.11559999999999999</v>
      </c>
      <c r="J4">
        <f>attached_ApaMobWatStock!DO16*2/1000</f>
        <v>0.56399999999999995</v>
      </c>
      <c r="K4">
        <f>attached_ApaMobWatStock!EM16*2/1000</f>
        <v>0.69899999999999995</v>
      </c>
      <c r="L4">
        <f>attached_ApaMobWatStock!FK16*2/1000</f>
        <v>0.88560000000000005</v>
      </c>
    </row>
    <row r="5" spans="3:12">
      <c r="C5" s="36" t="s">
        <v>158</v>
      </c>
      <c r="D5" s="36" t="s">
        <v>77</v>
      </c>
      <c r="E5" s="36" t="s">
        <v>43</v>
      </c>
      <c r="F5">
        <f>attached_ApaMobWatStock!W17*2/1000</f>
        <v>8.0799999999999997E-2</v>
      </c>
      <c r="G5" s="37">
        <f>attached_ApaMobWatStock!AU17*2/1000</f>
        <v>2.58E-2</v>
      </c>
      <c r="H5">
        <f>attached_ApaMobWatStock!BS17*2/1000</f>
        <v>2.9000000000000001E-2</v>
      </c>
      <c r="I5">
        <f>attached_ApaMobWatStock!CQ17*2/1000</f>
        <v>2.0000000000000001E-4</v>
      </c>
      <c r="J5">
        <f>attached_ApaMobWatStock!DO17*2/1000</f>
        <v>2.8E-3</v>
      </c>
      <c r="K5">
        <f>attached_ApaMobWatStock!EM17*2/1000</f>
        <v>5.0000000000000001E-3</v>
      </c>
      <c r="L5">
        <f>attached_ApaMobWatStock!FK17*2/1000</f>
        <v>1.38E-2</v>
      </c>
    </row>
    <row r="6" spans="3:12">
      <c r="C6" s="36" t="s">
        <v>159</v>
      </c>
      <c r="D6" s="36" t="s">
        <v>80</v>
      </c>
      <c r="E6" s="36" t="s">
        <v>43</v>
      </c>
      <c r="F6">
        <f>attached_ApaMobWatStock!W18*2/1000</f>
        <v>0</v>
      </c>
      <c r="G6" s="37">
        <f>attached_ApaMobWatStock!AU18*2/1000</f>
        <v>0</v>
      </c>
      <c r="H6">
        <f>attached_ApaMobWatStock!BS18*2/1000</f>
        <v>0</v>
      </c>
      <c r="I6">
        <f>attached_ApaMobWatStock!CQ18*2/1000</f>
        <v>0</v>
      </c>
      <c r="J6">
        <f>attached_ApaMobWatStock!DO18*2/1000</f>
        <v>0</v>
      </c>
      <c r="K6">
        <f>attached_ApaMobWatStock!EM18*2/1000</f>
        <v>0</v>
      </c>
      <c r="L6">
        <f>attached_ApaMobWatStock!FK18*2/1000</f>
        <v>0</v>
      </c>
    </row>
    <row r="7" spans="3:12">
      <c r="C7" s="36" t="s">
        <v>160</v>
      </c>
      <c r="D7" s="36" t="s">
        <v>64</v>
      </c>
      <c r="E7" s="36" t="s">
        <v>43</v>
      </c>
      <c r="F7">
        <f>attached_ApaMobWatStock!W19*2/1000</f>
        <v>2.5999999999999999E-3</v>
      </c>
      <c r="G7" s="37">
        <f>attached_ApaMobWatStock!AU19*2/1000</f>
        <v>3.3999999999999998E-3</v>
      </c>
      <c r="H7">
        <f>attached_ApaMobWatStock!BS19*2/1000</f>
        <v>5.9200000000000003E-2</v>
      </c>
      <c r="I7">
        <f>attached_ApaMobWatStock!CQ19*2/1000</f>
        <v>0</v>
      </c>
      <c r="J7">
        <f>attached_ApaMobWatStock!DO19*2/1000</f>
        <v>7.4000000000000003E-3</v>
      </c>
      <c r="K7">
        <f>attached_ApaMobWatStock!EM19*2/1000</f>
        <v>2.3999999999999998E-3</v>
      </c>
      <c r="L7">
        <f>attached_ApaMobWatStock!FK19*2/1000</f>
        <v>1.18E-2</v>
      </c>
    </row>
    <row r="8" spans="3:12">
      <c r="C8" s="36" t="s">
        <v>161</v>
      </c>
      <c r="D8" s="36" t="s">
        <v>67</v>
      </c>
      <c r="E8" s="36" t="s">
        <v>43</v>
      </c>
      <c r="F8">
        <f>attached_ApaMobWatStock!W20*2/1000</f>
        <v>4.1999999999999997E-3</v>
      </c>
      <c r="G8" s="37">
        <f>attached_ApaMobWatStock!AU20*2/1000</f>
        <v>7.0000000000000001E-3</v>
      </c>
      <c r="H8">
        <f>attached_ApaMobWatStock!BS20*2/1000</f>
        <v>3.5999999999999999E-3</v>
      </c>
      <c r="I8">
        <f>attached_ApaMobWatStock!CQ20*2/1000</f>
        <v>4.0000000000000002E-4</v>
      </c>
      <c r="J8">
        <f>attached_ApaMobWatStock!DO20*2/1000</f>
        <v>5.9999999999999995E-4</v>
      </c>
      <c r="K8">
        <f>attached_ApaMobWatStock!EM20*2/1000</f>
        <v>1.4E-3</v>
      </c>
      <c r="L8">
        <f>attached_ApaMobWatStock!FK20*2/1000</f>
        <v>5.5999999999999999E-3</v>
      </c>
    </row>
    <row r="10" spans="3:12" ht="14.5">
      <c r="C10" s="92"/>
      <c r="D10" s="92"/>
      <c r="E10" s="39" t="s">
        <v>318</v>
      </c>
    </row>
    <row r="11" spans="3:12" ht="14.5">
      <c r="C11" s="40" t="s">
        <v>11</v>
      </c>
      <c r="D11" s="40" t="s">
        <v>188</v>
      </c>
      <c r="E11" s="40" t="s">
        <v>189</v>
      </c>
    </row>
    <row r="12" spans="3:12">
      <c r="C12" s="41" t="s">
        <v>156</v>
      </c>
      <c r="D12" s="41" t="s">
        <v>69</v>
      </c>
      <c r="E12" s="41" t="s">
        <v>43</v>
      </c>
    </row>
    <row r="13" spans="3:12">
      <c r="C13" s="41" t="s">
        <v>157</v>
      </c>
      <c r="D13" s="41" t="s">
        <v>73</v>
      </c>
      <c r="E13" s="41" t="s">
        <v>43</v>
      </c>
    </row>
    <row r="14" spans="3:12">
      <c r="C14" s="41" t="s">
        <v>158</v>
      </c>
      <c r="D14" s="41" t="s">
        <v>77</v>
      </c>
      <c r="E14" s="41" t="s">
        <v>43</v>
      </c>
    </row>
    <row r="15" spans="3:12">
      <c r="C15" s="41" t="s">
        <v>159</v>
      </c>
      <c r="D15" s="41" t="s">
        <v>80</v>
      </c>
      <c r="E15" s="41" t="s">
        <v>43</v>
      </c>
    </row>
    <row r="16" spans="3:12">
      <c r="C16" s="41" t="s">
        <v>160</v>
      </c>
      <c r="D16" s="41" t="s">
        <v>64</v>
      </c>
      <c r="E16" s="41" t="s">
        <v>43</v>
      </c>
    </row>
    <row r="17" spans="1:15">
      <c r="C17" s="41" t="s">
        <v>161</v>
      </c>
      <c r="D17" s="41" t="s">
        <v>67</v>
      </c>
      <c r="E17" s="41" t="s">
        <v>43</v>
      </c>
    </row>
    <row r="21" spans="1:15" ht="14.5">
      <c r="C21" s="42"/>
      <c r="D21" s="42"/>
      <c r="E21" s="43" t="s">
        <v>209</v>
      </c>
      <c r="F21" s="44"/>
      <c r="G21" s="44"/>
      <c r="H21" s="44"/>
      <c r="I21" s="44"/>
      <c r="J21" s="44"/>
      <c r="K21" s="44"/>
      <c r="L21" s="44"/>
      <c r="M21" s="46"/>
      <c r="N21" s="46"/>
      <c r="O21" s="46"/>
    </row>
    <row r="22" spans="1:15" ht="14.5">
      <c r="C22" s="45" t="s">
        <v>11</v>
      </c>
      <c r="D22" s="45" t="s">
        <v>188</v>
      </c>
      <c r="E22" s="45" t="s">
        <v>189</v>
      </c>
      <c r="F22" s="46" t="s">
        <v>190</v>
      </c>
      <c r="G22" s="46" t="s">
        <v>191</v>
      </c>
      <c r="H22" s="46" t="s">
        <v>192</v>
      </c>
      <c r="I22" s="46" t="s">
        <v>193</v>
      </c>
      <c r="J22" s="46" t="s">
        <v>194</v>
      </c>
      <c r="K22" s="46" t="s">
        <v>195</v>
      </c>
      <c r="L22" s="46" t="s">
        <v>196</v>
      </c>
      <c r="M22" s="46"/>
      <c r="N22" s="46"/>
      <c r="O22" s="46"/>
    </row>
    <row r="23" spans="1:15">
      <c r="C23" s="46" t="s">
        <v>156</v>
      </c>
      <c r="D23" s="46" t="s">
        <v>69</v>
      </c>
      <c r="E23" s="46" t="s">
        <v>43</v>
      </c>
      <c r="F23" s="87">
        <f>'TechWatHea-SingleDetached-RES'!F23</f>
        <v>0.97001183064490204</v>
      </c>
      <c r="G23" s="87">
        <f>'TechWatHea-SingleDetached-RES'!G23</f>
        <v>0.97309384558580603</v>
      </c>
      <c r="H23" s="87">
        <f>'TechWatHea-SingleDetached-RES'!H23</f>
        <v>0.96302879300752398</v>
      </c>
      <c r="I23" s="87">
        <f>'TechWatHea-SingleDetached-RES'!I23</f>
        <v>0.95854641677763697</v>
      </c>
      <c r="J23" s="87">
        <f>'TechWatHea-SingleDetached-RES'!J23</f>
        <v>0.95008314192660004</v>
      </c>
      <c r="K23" s="87">
        <f>'TechWatHea-SingleDetached-RES'!K23</f>
        <v>0.95237196442116101</v>
      </c>
      <c r="L23" s="87">
        <f>'TechWatHea-SingleDetached-RES'!L23</f>
        <v>0.976150956400473</v>
      </c>
      <c r="M23" s="44"/>
      <c r="N23" s="91">
        <f>AVERAGE(F23:L23)</f>
        <v>0.96332670696629996</v>
      </c>
      <c r="O23" s="46"/>
    </row>
    <row r="24" spans="1:15">
      <c r="C24" s="46" t="s">
        <v>157</v>
      </c>
      <c r="D24" s="46" t="s">
        <v>73</v>
      </c>
      <c r="E24" s="46" t="s">
        <v>43</v>
      </c>
      <c r="F24" s="87">
        <f>'TechWatHea-SingleDetached-RES'!F24</f>
        <v>0.97001183064490204</v>
      </c>
      <c r="G24" s="87">
        <f>'TechWatHea-SingleDetached-RES'!G24</f>
        <v>0.97309384558580603</v>
      </c>
      <c r="H24" s="87">
        <f>'TechWatHea-SingleDetached-RES'!H24</f>
        <v>0.96302879300752398</v>
      </c>
      <c r="I24" s="87">
        <f>'TechWatHea-SingleDetached-RES'!I24</f>
        <v>0.95854641677763697</v>
      </c>
      <c r="J24" s="87">
        <f>'TechWatHea-SingleDetached-RES'!J24</f>
        <v>0.95008314192660004</v>
      </c>
      <c r="K24" s="87">
        <f>'TechWatHea-SingleDetached-RES'!K24</f>
        <v>0.95237196442116101</v>
      </c>
      <c r="L24" s="87">
        <f>'TechWatHea-SingleDetached-RES'!L24</f>
        <v>0.976150956400473</v>
      </c>
      <c r="M24" s="44"/>
      <c r="N24" s="91">
        <f t="shared" ref="N24:N28" si="0">AVERAGE(F24:L24)</f>
        <v>0.96332670696629996</v>
      </c>
      <c r="O24" s="46"/>
    </row>
    <row r="25" spans="1:15">
      <c r="C25" s="46" t="s">
        <v>158</v>
      </c>
      <c r="D25" s="46" t="s">
        <v>77</v>
      </c>
      <c r="E25" s="46" t="s">
        <v>43</v>
      </c>
      <c r="F25" s="87">
        <f>'TechWatHea-SingleDetached-RES'!F25</f>
        <v>0.97001183064490204</v>
      </c>
      <c r="G25" s="87">
        <f>'TechWatHea-SingleDetached-RES'!G25</f>
        <v>0.97309384558580603</v>
      </c>
      <c r="H25" s="87">
        <f>'TechWatHea-SingleDetached-RES'!H25</f>
        <v>0.96302879300752398</v>
      </c>
      <c r="I25" s="87">
        <f>'TechWatHea-SingleDetached-RES'!I25</f>
        <v>0.95854641677763697</v>
      </c>
      <c r="J25" s="87">
        <f>'TechWatHea-SingleDetached-RES'!J25</f>
        <v>0.95008314192660004</v>
      </c>
      <c r="K25" s="87">
        <f>'TechWatHea-SingleDetached-RES'!K25</f>
        <v>0.95237196442116101</v>
      </c>
      <c r="L25" s="87">
        <f>'TechWatHea-SingleDetached-RES'!L25</f>
        <v>0.976150956400473</v>
      </c>
      <c r="M25" s="44"/>
      <c r="N25" s="91">
        <f t="shared" si="0"/>
        <v>0.96332670696629996</v>
      </c>
      <c r="O25" s="46"/>
    </row>
    <row r="26" spans="1:15">
      <c r="C26" s="46" t="s">
        <v>159</v>
      </c>
      <c r="D26" s="46" t="s">
        <v>80</v>
      </c>
      <c r="E26" s="46" t="s">
        <v>43</v>
      </c>
      <c r="F26" s="87">
        <f>'TechWatHea-SingleDetached-RES'!F26</f>
        <v>0.97001183064490204</v>
      </c>
      <c r="G26" s="87">
        <f>'TechWatHea-SingleDetached-RES'!G26</f>
        <v>0.97309384558580603</v>
      </c>
      <c r="H26" s="87">
        <f>'TechWatHea-SingleDetached-RES'!H26</f>
        <v>0.96302879300752398</v>
      </c>
      <c r="I26" s="87">
        <f>'TechWatHea-SingleDetached-RES'!I26</f>
        <v>0.95854641677763697</v>
      </c>
      <c r="J26" s="87">
        <f>'TechWatHea-SingleDetached-RES'!J26</f>
        <v>0.95008314192660004</v>
      </c>
      <c r="K26" s="87">
        <f>'TechWatHea-SingleDetached-RES'!K26</f>
        <v>0.95237196442116101</v>
      </c>
      <c r="L26" s="87">
        <f>'TechWatHea-SingleDetached-RES'!L26</f>
        <v>0.976150956400473</v>
      </c>
      <c r="M26" s="44"/>
      <c r="N26" s="91">
        <f t="shared" si="0"/>
        <v>0.96332670696629996</v>
      </c>
      <c r="O26" s="46"/>
    </row>
    <row r="27" spans="1:15">
      <c r="C27" s="46" t="s">
        <v>160</v>
      </c>
      <c r="D27" s="46" t="s">
        <v>64</v>
      </c>
      <c r="E27" s="46" t="s">
        <v>43</v>
      </c>
      <c r="F27" s="87">
        <f>'TechWatHea-SingleDetached-RES'!F27</f>
        <v>0.97001183064490204</v>
      </c>
      <c r="G27" s="87">
        <f>'TechWatHea-SingleDetached-RES'!G27</f>
        <v>0.97309384558580603</v>
      </c>
      <c r="H27" s="87">
        <f>'TechWatHea-SingleDetached-RES'!H27</f>
        <v>0.96302879300752398</v>
      </c>
      <c r="I27" s="87">
        <f>'TechWatHea-SingleDetached-RES'!I27</f>
        <v>0.95854641677763697</v>
      </c>
      <c r="J27" s="87">
        <f>'TechWatHea-SingleDetached-RES'!J27</f>
        <v>0.95008314192660004</v>
      </c>
      <c r="K27" s="87">
        <f>'TechWatHea-SingleDetached-RES'!K27</f>
        <v>0.95237196442116101</v>
      </c>
      <c r="L27" s="87">
        <f>'TechWatHea-SingleDetached-RES'!L27</f>
        <v>0.976150956400473</v>
      </c>
      <c r="M27" s="44"/>
      <c r="N27" s="91">
        <f t="shared" si="0"/>
        <v>0.96332670696629996</v>
      </c>
      <c r="O27" s="46"/>
    </row>
    <row r="28" spans="1:15">
      <c r="C28" s="46" t="s">
        <v>161</v>
      </c>
      <c r="D28" s="46" t="s">
        <v>67</v>
      </c>
      <c r="E28" s="46" t="s">
        <v>43</v>
      </c>
      <c r="F28" s="87">
        <f>'TechWatHea-SingleDetached-RES'!F28</f>
        <v>0.97001183064490204</v>
      </c>
      <c r="G28" s="87">
        <f>'TechWatHea-SingleDetached-RES'!G28</f>
        <v>0.97309384558580603</v>
      </c>
      <c r="H28" s="87">
        <f>'TechWatHea-SingleDetached-RES'!H28</f>
        <v>0.96302879300752398</v>
      </c>
      <c r="I28" s="87">
        <f>'TechWatHea-SingleDetached-RES'!I28</f>
        <v>0.95854641677763697</v>
      </c>
      <c r="J28" s="87">
        <f>'TechWatHea-SingleDetached-RES'!J28</f>
        <v>0.95008314192660004</v>
      </c>
      <c r="K28" s="87">
        <f>'TechWatHea-SingleDetached-RES'!K28</f>
        <v>0.95237196442116101</v>
      </c>
      <c r="L28" s="87">
        <f>'TechWatHea-SingleDetached-RES'!L28</f>
        <v>0.976150956400473</v>
      </c>
      <c r="M28" s="44"/>
      <c r="N28" s="91">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33"/>
      <c r="D31" s="33"/>
      <c r="E31" s="33"/>
      <c r="F31" s="50"/>
      <c r="G31" s="50"/>
      <c r="H31" s="50"/>
      <c r="I31" s="50"/>
      <c r="J31" s="50"/>
      <c r="K31" s="50"/>
    </row>
    <row r="32" spans="1:15"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479</v>
      </c>
      <c r="F39" s="33"/>
      <c r="G39" s="33"/>
      <c r="H39" s="33"/>
      <c r="I39" s="33"/>
      <c r="J39" s="33"/>
      <c r="K39" s="33"/>
      <c r="P39" s="33"/>
      <c r="Q39" s="33"/>
      <c r="R39" s="34" t="s">
        <v>480</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156</v>
      </c>
      <c r="D41" s="36" t="s">
        <v>69</v>
      </c>
      <c r="E41" s="36" t="s">
        <v>43</v>
      </c>
      <c r="F41" s="59">
        <f>attached_WatHeaEnergyUse!W15/'TechWatHea-Appartment'!F3/31.54</f>
        <v>0.71992197005625302</v>
      </c>
      <c r="G41" s="59">
        <f>attached_WatHeaEnergyUse!AU15/'TechWatHea-Appartment'!G3/31.54</f>
        <v>0.36878182917400198</v>
      </c>
      <c r="H41" s="50">
        <f>attached_WatHeaEnergyUse!BS15/'TechWatHea-Appartment'!H3/31.54</f>
        <v>0.39627635126573901</v>
      </c>
      <c r="I41" s="50">
        <f>attached_WatHeaEnergyUse!CQ15/'TechWatHea-Appartment'!I3/31.54</f>
        <v>0.80447051363348099</v>
      </c>
      <c r="J41" s="50">
        <f>attached_WatHeaEnergyUse!DO15/'TechWatHea-Appartment'!J3/31.54</f>
        <v>0.194544401863748</v>
      </c>
      <c r="K41" s="50">
        <f>attached_WatHeaEnergyUse!EM15/'TechWatHea-Appartment'!K3/31.54</f>
        <v>0.57553827751196196</v>
      </c>
      <c r="L41">
        <f>attached_WatHeaEnergyUse!FK15/'TechWatHea-Appartment'!L3/31.54</f>
        <v>0.41393060885877497</v>
      </c>
      <c r="P41" s="36" t="s">
        <v>156</v>
      </c>
      <c r="Q41" s="36" t="s">
        <v>69</v>
      </c>
      <c r="R41" s="36" t="s">
        <v>485</v>
      </c>
      <c r="S41" s="59">
        <f>attached_WatHeaSecEneUse!W23/100</f>
        <v>0.15614953000000001</v>
      </c>
      <c r="T41" s="59">
        <f>attached_WatHeaSecEneUse!AU23/100</f>
        <v>0.36065499000000001</v>
      </c>
      <c r="U41" s="50">
        <f>attached_WatHeaSecEneUse!BS23/100</f>
        <v>0.22629294999999999</v>
      </c>
      <c r="V41" s="50">
        <f>attached_WatHeaSecEneUse!CQ23/100</f>
        <v>0.17125514</v>
      </c>
      <c r="W41" s="50">
        <f>attached_WatHeaSecEneUse!DO23/100</f>
        <v>0.13126815</v>
      </c>
      <c r="X41" s="50">
        <f>attached_WatHeaSecEneUse!EM23/100</f>
        <v>0.14962997</v>
      </c>
      <c r="Y41">
        <f>attached_WatHeaSecEneUse!FK23/100</f>
        <v>0.29894000999999998</v>
      </c>
    </row>
    <row r="42" spans="1:25" ht="14.5">
      <c r="A42" s="57"/>
      <c r="B42" s="33"/>
      <c r="C42" s="36" t="s">
        <v>157</v>
      </c>
      <c r="D42" s="36" t="s">
        <v>73</v>
      </c>
      <c r="E42" s="36" t="s">
        <v>43</v>
      </c>
      <c r="F42" s="59">
        <f>attached_WatHeaEnergyUse!W16/'TechWatHea-Appartment'!F4/31.54</f>
        <v>0.95489387892125799</v>
      </c>
      <c r="G42" s="59">
        <f>attached_WatHeaEnergyUse!AU16/'TechWatHea-Appartment'!G4/31.54</f>
        <v>1.09315338005993</v>
      </c>
      <c r="H42" s="50">
        <f>attached_WatHeaEnergyUse!BS16/'TechWatHea-Appartment'!H4/31.54</f>
        <v>1.0050171415168101</v>
      </c>
      <c r="I42" s="50">
        <f>attached_WatHeaEnergyUse!CQ16/'TechWatHea-Appartment'!I4/31.54</f>
        <v>1.4605693763946701</v>
      </c>
      <c r="J42" s="50">
        <f>attached_WatHeaEnergyUse!DO16/'TechWatHea-Appartment'!J4/31.54</f>
        <v>0.55306657762067302</v>
      </c>
      <c r="K42" s="50">
        <f>attached_WatHeaEnergyUse!EM16/'TechWatHea-Appartment'!K4/31.54</f>
        <v>1.9732828308943899</v>
      </c>
      <c r="L42">
        <f>attached_WatHeaEnergyUse!FK16/'TechWatHea-Appartment'!L4/31.54</f>
        <v>1.17571544915935</v>
      </c>
      <c r="P42" s="36" t="s">
        <v>157</v>
      </c>
      <c r="Q42" s="36" t="s">
        <v>73</v>
      </c>
      <c r="R42" s="36" t="s">
        <v>485</v>
      </c>
      <c r="S42" s="59">
        <f>S41</f>
        <v>0.15614953000000001</v>
      </c>
      <c r="T42" s="59">
        <f t="shared" ref="T42:Y46" si="1">T41</f>
        <v>0.36065499000000001</v>
      </c>
      <c r="U42" s="59">
        <f t="shared" si="1"/>
        <v>0.22629294999999999</v>
      </c>
      <c r="V42" s="59">
        <f t="shared" si="1"/>
        <v>0.17125514</v>
      </c>
      <c r="W42" s="59">
        <f t="shared" si="1"/>
        <v>0.13126815</v>
      </c>
      <c r="X42" s="59">
        <f t="shared" si="1"/>
        <v>0.14962997</v>
      </c>
      <c r="Y42" s="59">
        <f t="shared" si="1"/>
        <v>0.29894000999999998</v>
      </c>
    </row>
    <row r="43" spans="1:25" ht="14.5">
      <c r="A43" s="57"/>
      <c r="B43" s="33"/>
      <c r="C43" s="36" t="s">
        <v>158</v>
      </c>
      <c r="D43" s="36" t="s">
        <v>77</v>
      </c>
      <c r="E43" s="36" t="s">
        <v>43</v>
      </c>
      <c r="F43" s="59">
        <f>attached_WatHeaEnergyUse!W17/'TechWatHea-Appartment'!F5/31.54</f>
        <v>1.90365291284994</v>
      </c>
      <c r="G43" s="59">
        <f>attached_WatHeaEnergyUse!AU17/'TechWatHea-Appartment'!G5/31.54</f>
        <v>0.31013036233059499</v>
      </c>
      <c r="H43" s="50">
        <f>attached_WatHeaEnergyUse!BS17/'TechWatHea-Appartment'!H5/31.54</f>
        <v>0.48416679421861702</v>
      </c>
      <c r="I43" s="50">
        <f>attached_WatHeaEnergyUse!CQ17/'TechWatHea-Appartment'!I5/31.54</f>
        <v>0.27092580849714598</v>
      </c>
      <c r="J43" s="50">
        <f>attached_WatHeaEnergyUse!DO17/'TechWatHea-Appartment'!J5/31.54</f>
        <v>8.6035872814566497E-2</v>
      </c>
      <c r="K43" s="50">
        <f>attached_WatHeaEnergyUse!EM17/'TechWatHea-Appartment'!K5/31.54</f>
        <v>2.5288522511096999E-2</v>
      </c>
      <c r="L43">
        <f>attached_WatHeaEnergyUse!FK17/'TechWatHea-Appartment'!L5/31.54</f>
        <v>0.13307463262661601</v>
      </c>
      <c r="P43" s="36" t="s">
        <v>158</v>
      </c>
      <c r="Q43" s="36" t="s">
        <v>77</v>
      </c>
      <c r="R43" s="36" t="s">
        <v>485</v>
      </c>
      <c r="S43" s="59">
        <f t="shared" ref="S43:S46" si="2">S42</f>
        <v>0.15614953000000001</v>
      </c>
      <c r="T43" s="59">
        <f t="shared" si="1"/>
        <v>0.36065499000000001</v>
      </c>
      <c r="U43" s="59">
        <f t="shared" si="1"/>
        <v>0.22629294999999999</v>
      </c>
      <c r="V43" s="59">
        <f t="shared" si="1"/>
        <v>0.17125514</v>
      </c>
      <c r="W43" s="59">
        <f t="shared" si="1"/>
        <v>0.13126815</v>
      </c>
      <c r="X43" s="59">
        <f t="shared" si="1"/>
        <v>0.14962997</v>
      </c>
      <c r="Y43" s="59">
        <f t="shared" si="1"/>
        <v>0.29894000999999998</v>
      </c>
    </row>
    <row r="44" spans="1:25" ht="14.5">
      <c r="A44" s="33"/>
      <c r="B44" s="33"/>
      <c r="C44" s="36" t="s">
        <v>159</v>
      </c>
      <c r="D44" s="36" t="s">
        <v>80</v>
      </c>
      <c r="E44" s="36" t="s">
        <v>43</v>
      </c>
      <c r="F44" s="58">
        <f>AVERAGE(F41:F43,F45:F46)</f>
        <v>1.62629079641212</v>
      </c>
      <c r="G44" s="58">
        <f>AVERAGE(G41:G43,G45:G46)</f>
        <v>0.59287407891434496</v>
      </c>
      <c r="H44" s="58">
        <f t="shared" ref="H44" si="3">AVERAGE(H41:H43,H45:H46)</f>
        <v>0.39187615824172201</v>
      </c>
      <c r="I44" s="58">
        <f>AVERAGE(I41:I43,I46)</f>
        <v>0.63399142463132496</v>
      </c>
      <c r="J44" s="58">
        <f t="shared" ref="J44" si="4">AVERAGE(J41:J43,J45:J46)</f>
        <v>0.18517698738553701</v>
      </c>
      <c r="K44" s="58">
        <f t="shared" ref="K44" si="5">AVERAGE(K41:K43,K45:K46)</f>
        <v>1.3079549847334799</v>
      </c>
      <c r="L44" s="58">
        <f t="shared" ref="L44" si="6">AVERAGE(L41:L43,L45:L46)</f>
        <v>0.40952699551746802</v>
      </c>
      <c r="P44" s="36" t="s">
        <v>159</v>
      </c>
      <c r="Q44" s="36" t="s">
        <v>80</v>
      </c>
      <c r="R44" s="36" t="s">
        <v>485</v>
      </c>
      <c r="S44" s="59">
        <f t="shared" si="2"/>
        <v>0.15614953000000001</v>
      </c>
      <c r="T44" s="59">
        <f t="shared" si="1"/>
        <v>0.36065499000000001</v>
      </c>
      <c r="U44" s="59">
        <f t="shared" si="1"/>
        <v>0.22629294999999999</v>
      </c>
      <c r="V44" s="59">
        <f t="shared" si="1"/>
        <v>0.17125514</v>
      </c>
      <c r="W44" s="59">
        <f t="shared" si="1"/>
        <v>0.13126815</v>
      </c>
      <c r="X44" s="59">
        <f t="shared" si="1"/>
        <v>0.14962997</v>
      </c>
      <c r="Y44" s="59">
        <f t="shared" si="1"/>
        <v>0.29894000999999998</v>
      </c>
    </row>
    <row r="45" spans="1:25" ht="14.5">
      <c r="A45" s="33"/>
      <c r="B45" s="33"/>
      <c r="C45" s="36" t="s">
        <v>160</v>
      </c>
      <c r="D45" s="36" t="s">
        <v>64</v>
      </c>
      <c r="E45" s="36" t="s">
        <v>43</v>
      </c>
      <c r="F45" s="59">
        <f>attached_WatHeaEnergyUse!W19/'TechWatHea-Appartment'!F7/31.54</f>
        <v>4.5529852202331602</v>
      </c>
      <c r="G45" s="59">
        <f>attached_WatHeaEnergyUse!AU19/'TechWatHea-Appartment'!G7/31.54</f>
        <v>1.1923048230072</v>
      </c>
      <c r="H45" s="50">
        <f>attached_WatHeaEnergyUse!BS19/'TechWatHea-Appartment'!H7/31.54</f>
        <v>7.3920504207441395E-2</v>
      </c>
      <c r="I45" s="50">
        <f>I44</f>
        <v>0.63399142463132496</v>
      </c>
      <c r="J45" s="50">
        <f>attached_WatHeaEnergyUse!DO19/'TechWatHea-Appartment'!J7/31.54</f>
        <v>9.2238084628699701E-2</v>
      </c>
      <c r="K45" s="50">
        <f>attached_WatHeaEnergyUse!EM19/'TechWatHea-Appartment'!K7/31.54</f>
        <v>3.9656652927499501</v>
      </c>
      <c r="L45">
        <f>attached_WatHeaEnergyUse!FK19/'TechWatHea-Appartment'!L7/31.54</f>
        <v>0.324914286942596</v>
      </c>
      <c r="P45" s="36" t="s">
        <v>160</v>
      </c>
      <c r="Q45" s="36" t="s">
        <v>64</v>
      </c>
      <c r="R45" s="36" t="s">
        <v>485</v>
      </c>
      <c r="S45" s="59">
        <f t="shared" si="2"/>
        <v>0.15614953000000001</v>
      </c>
      <c r="T45" s="59">
        <f t="shared" si="1"/>
        <v>0.36065499000000001</v>
      </c>
      <c r="U45" s="59">
        <f t="shared" si="1"/>
        <v>0.22629294999999999</v>
      </c>
      <c r="V45" s="59">
        <f t="shared" si="1"/>
        <v>0.17125514</v>
      </c>
      <c r="W45" s="59">
        <f t="shared" si="1"/>
        <v>0.13126815</v>
      </c>
      <c r="X45" s="59">
        <f t="shared" si="1"/>
        <v>0.14962997</v>
      </c>
      <c r="Y45" s="59">
        <f t="shared" si="1"/>
        <v>0.29894000999999998</v>
      </c>
    </row>
    <row r="46" spans="1:25" ht="14.5">
      <c r="A46" s="33"/>
      <c r="B46" s="33"/>
      <c r="C46" s="36" t="s">
        <v>161</v>
      </c>
      <c r="D46" s="36" t="s">
        <v>67</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161</v>
      </c>
      <c r="Q46" s="36" t="s">
        <v>67</v>
      </c>
      <c r="R46" s="36" t="s">
        <v>485</v>
      </c>
      <c r="S46" s="59">
        <f t="shared" si="2"/>
        <v>0.15614953000000001</v>
      </c>
      <c r="T46" s="59">
        <f t="shared" si="1"/>
        <v>0.36065499000000001</v>
      </c>
      <c r="U46" s="59">
        <f t="shared" si="1"/>
        <v>0.22629294999999999</v>
      </c>
      <c r="V46" s="59">
        <f t="shared" si="1"/>
        <v>0.17125514</v>
      </c>
      <c r="W46" s="59">
        <f t="shared" si="1"/>
        <v>0.13126815</v>
      </c>
      <c r="X46" s="59">
        <f t="shared" si="1"/>
        <v>0.14962997</v>
      </c>
      <c r="Y46" s="59">
        <f t="shared" si="1"/>
        <v>0.29894000999999998</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208</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156</v>
      </c>
      <c r="D54" s="36" t="s">
        <v>69</v>
      </c>
      <c r="E54" s="36" t="s">
        <v>43</v>
      </c>
      <c r="F54" s="48">
        <f>F41*S41</f>
        <v>0.112415477260958</v>
      </c>
      <c r="G54" s="48">
        <f t="shared" ref="G54:L58" si="7">G41*T41</f>
        <v>0.13300300691293099</v>
      </c>
      <c r="H54" s="48">
        <f t="shared" si="7"/>
        <v>8.9674544543160303E-2</v>
      </c>
      <c r="I54" s="48">
        <f t="shared" si="7"/>
        <v>0.13776971043817399</v>
      </c>
      <c r="J54" s="48">
        <f t="shared" si="7"/>
        <v>2.55374837255107E-2</v>
      </c>
      <c r="K54" s="48">
        <f t="shared" si="7"/>
        <v>8.6117775197966498E-2</v>
      </c>
      <c r="L54" s="48">
        <f t="shared" si="7"/>
        <v>0.123740420351548</v>
      </c>
      <c r="N54" s="80">
        <f>AVERAGE(F54:L54)</f>
        <v>0.101179774061464</v>
      </c>
    </row>
    <row r="55" spans="1:14">
      <c r="C55" s="36" t="s">
        <v>157</v>
      </c>
      <c r="D55" s="36" t="s">
        <v>73</v>
      </c>
      <c r="E55" s="36" t="s">
        <v>43</v>
      </c>
      <c r="F55" s="48">
        <f t="shared" ref="F55:F58" si="8">F42*S42</f>
        <v>0.14910623039343099</v>
      </c>
      <c r="G55" s="48">
        <f t="shared" si="7"/>
        <v>0.394251221353979</v>
      </c>
      <c r="H55" s="48">
        <f t="shared" si="7"/>
        <v>0.22742829375440701</v>
      </c>
      <c r="I55" s="48">
        <f t="shared" si="7"/>
        <v>0.25013001303418197</v>
      </c>
      <c r="J55" s="48">
        <f t="shared" si="7"/>
        <v>7.2600026471097201E-2</v>
      </c>
      <c r="K55" s="48">
        <f t="shared" si="7"/>
        <v>0.29526225078824297</v>
      </c>
      <c r="L55" s="48">
        <f t="shared" si="7"/>
        <v>0.35146838812885201</v>
      </c>
      <c r="N55" s="80">
        <f t="shared" ref="N55:N59" si="9">AVERAGE(F55:L55)</f>
        <v>0.24860663198916999</v>
      </c>
    </row>
    <row r="56" spans="1:14">
      <c r="C56" s="36" t="s">
        <v>158</v>
      </c>
      <c r="D56" s="36" t="s">
        <v>77</v>
      </c>
      <c r="E56" s="36" t="s">
        <v>43</v>
      </c>
      <c r="F56" s="48">
        <f t="shared" si="8"/>
        <v>0.297254507624649</v>
      </c>
      <c r="G56" s="48">
        <f t="shared" si="7"/>
        <v>0.111850062725037</v>
      </c>
      <c r="H56" s="48">
        <f t="shared" si="7"/>
        <v>0.109563532155774</v>
      </c>
      <c r="I56" s="48">
        <f t="shared" si="7"/>
        <v>4.6397437263792002E-2</v>
      </c>
      <c r="J56" s="48">
        <f t="shared" si="7"/>
        <v>1.12937698580034E-2</v>
      </c>
      <c r="K56" s="48">
        <f t="shared" si="7"/>
        <v>3.7839208646797701E-3</v>
      </c>
      <c r="L56" s="48">
        <f t="shared" si="7"/>
        <v>3.9781332008147E-2</v>
      </c>
      <c r="N56" s="80">
        <f t="shared" si="9"/>
        <v>8.8560651785726002E-2</v>
      </c>
    </row>
    <row r="57" spans="1:14">
      <c r="C57" s="36" t="s">
        <v>159</v>
      </c>
      <c r="D57" s="36" t="s">
        <v>80</v>
      </c>
      <c r="E57" s="36" t="s">
        <v>43</v>
      </c>
      <c r="F57" s="48">
        <f t="shared" si="8"/>
        <v>0.25394454350307899</v>
      </c>
      <c r="G57" s="48">
        <f t="shared" si="7"/>
        <v>0.21382299500211199</v>
      </c>
      <c r="H57" s="48">
        <f t="shared" si="7"/>
        <v>8.8678811883186104E-2</v>
      </c>
      <c r="I57" s="48">
        <f t="shared" si="7"/>
        <v>0.108574290184037</v>
      </c>
      <c r="J57" s="48">
        <f t="shared" si="7"/>
        <v>2.4307840556672799E-2</v>
      </c>
      <c r="K57" s="48">
        <f t="shared" si="7"/>
        <v>0.195709265127021</v>
      </c>
      <c r="L57" s="48">
        <f t="shared" si="7"/>
        <v>0.122424004135262</v>
      </c>
      <c r="N57" s="80">
        <f t="shared" si="9"/>
        <v>0.143923107198767</v>
      </c>
    </row>
    <row r="58" spans="1:14">
      <c r="C58" s="36" t="s">
        <v>160</v>
      </c>
      <c r="D58" s="36" t="s">
        <v>64</v>
      </c>
      <c r="E58" s="36" t="s">
        <v>43</v>
      </c>
      <c r="F58" s="48">
        <f t="shared" si="8"/>
        <v>0.71094650223635403</v>
      </c>
      <c r="G58" s="48">
        <f t="shared" si="7"/>
        <v>0.43001068401861298</v>
      </c>
      <c r="H58" s="48">
        <f t="shared" si="7"/>
        <v>1.6727688962589301E-2</v>
      </c>
      <c r="I58" s="48">
        <f t="shared" si="7"/>
        <v>0.108574290184037</v>
      </c>
      <c r="J58" s="48">
        <f t="shared" si="7"/>
        <v>1.21079227287528E-2</v>
      </c>
      <c r="K58" s="48">
        <f t="shared" si="7"/>
        <v>0.59338237878421596</v>
      </c>
      <c r="L58" s="48">
        <f t="shared" si="7"/>
        <v>9.7129880187762599E-2</v>
      </c>
      <c r="N58" s="80">
        <f t="shared" si="9"/>
        <v>0.28126847815747502</v>
      </c>
    </row>
    <row r="59" spans="1:14">
      <c r="C59" s="36" t="s">
        <v>161</v>
      </c>
      <c r="D59" s="36" t="s">
        <v>67</v>
      </c>
      <c r="E59" s="36" t="s">
        <v>43</v>
      </c>
      <c r="F59" s="48">
        <f t="shared" ref="F59:L59" si="10">AVERAGE(F54:F58)</f>
        <v>0.30473345220369402</v>
      </c>
      <c r="G59" s="48">
        <f t="shared" si="10"/>
        <v>0.256587594002534</v>
      </c>
      <c r="H59" s="48">
        <f t="shared" si="10"/>
        <v>0.10641457425982299</v>
      </c>
      <c r="I59" s="48">
        <f t="shared" si="10"/>
        <v>0.130289148220844</v>
      </c>
      <c r="J59" s="48">
        <f t="shared" si="10"/>
        <v>2.91694086680074E-2</v>
      </c>
      <c r="K59" s="48">
        <f t="shared" si="10"/>
        <v>0.23485111815242499</v>
      </c>
      <c r="L59" s="48">
        <f t="shared" si="10"/>
        <v>0.14690880496231401</v>
      </c>
      <c r="N59" s="80">
        <f t="shared" si="9"/>
        <v>0.17270772863851999</v>
      </c>
    </row>
    <row r="64" spans="1:14" ht="14.5">
      <c r="C64" s="62"/>
      <c r="D64" s="62"/>
      <c r="E64" s="34" t="s">
        <v>207</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156</v>
      </c>
      <c r="D66" s="36" t="s">
        <v>69</v>
      </c>
      <c r="E66" s="36" t="s">
        <v>43</v>
      </c>
      <c r="F66" s="48">
        <v>31.54</v>
      </c>
      <c r="G66" s="48">
        <v>31.54</v>
      </c>
      <c r="H66" s="48">
        <v>31.54</v>
      </c>
      <c r="I66" s="48">
        <v>31.54</v>
      </c>
      <c r="J66" s="48">
        <v>31.54</v>
      </c>
      <c r="K66" s="48">
        <v>31.54</v>
      </c>
      <c r="L66" s="48">
        <v>31.54</v>
      </c>
    </row>
    <row r="67" spans="3:12">
      <c r="C67" s="36" t="s">
        <v>157</v>
      </c>
      <c r="D67" s="36" t="s">
        <v>73</v>
      </c>
      <c r="E67" s="36" t="s">
        <v>43</v>
      </c>
      <c r="F67" s="48">
        <v>31.54</v>
      </c>
      <c r="G67" s="48">
        <v>31.54</v>
      </c>
      <c r="H67" s="48">
        <v>31.54</v>
      </c>
      <c r="I67" s="48">
        <v>31.54</v>
      </c>
      <c r="J67" s="48">
        <v>31.54</v>
      </c>
      <c r="K67" s="48">
        <v>31.54</v>
      </c>
      <c r="L67" s="48">
        <v>31.54</v>
      </c>
    </row>
    <row r="68" spans="3:12">
      <c r="C68" s="36" t="s">
        <v>158</v>
      </c>
      <c r="D68" s="36" t="s">
        <v>77</v>
      </c>
      <c r="E68" s="36" t="s">
        <v>43</v>
      </c>
      <c r="F68" s="48">
        <v>31.54</v>
      </c>
      <c r="G68" s="48">
        <v>31.54</v>
      </c>
      <c r="H68" s="48">
        <v>31.54</v>
      </c>
      <c r="I68" s="48">
        <v>31.54</v>
      </c>
      <c r="J68" s="48">
        <v>31.54</v>
      </c>
      <c r="K68" s="48">
        <v>31.54</v>
      </c>
      <c r="L68" s="48">
        <v>31.54</v>
      </c>
    </row>
    <row r="69" spans="3:12">
      <c r="C69" s="36" t="s">
        <v>159</v>
      </c>
      <c r="D69" s="36" t="s">
        <v>80</v>
      </c>
      <c r="E69" s="36" t="s">
        <v>43</v>
      </c>
      <c r="F69" s="48">
        <v>31.54</v>
      </c>
      <c r="G69" s="48">
        <v>31.54</v>
      </c>
      <c r="H69" s="48">
        <v>31.54</v>
      </c>
      <c r="I69" s="48">
        <v>31.54</v>
      </c>
      <c r="J69" s="48">
        <v>31.54</v>
      </c>
      <c r="K69" s="48">
        <v>31.54</v>
      </c>
      <c r="L69" s="48">
        <v>31.54</v>
      </c>
    </row>
    <row r="70" spans="3:12">
      <c r="C70" s="36" t="s">
        <v>160</v>
      </c>
      <c r="D70" s="36" t="s">
        <v>64</v>
      </c>
      <c r="E70" s="36" t="s">
        <v>43</v>
      </c>
      <c r="F70" s="48">
        <v>31.54</v>
      </c>
      <c r="G70" s="48">
        <v>31.54</v>
      </c>
      <c r="H70" s="48">
        <v>31.54</v>
      </c>
      <c r="I70" s="48">
        <v>31.54</v>
      </c>
      <c r="J70" s="48">
        <v>31.54</v>
      </c>
      <c r="K70" s="48">
        <v>31.54</v>
      </c>
      <c r="L70" s="48">
        <v>31.54</v>
      </c>
    </row>
    <row r="71" spans="3:12">
      <c r="C71" s="36" t="s">
        <v>161</v>
      </c>
      <c r="D71" s="36" t="s">
        <v>67</v>
      </c>
      <c r="E71" s="36" t="s">
        <v>43</v>
      </c>
      <c r="F71" s="48">
        <v>31.54</v>
      </c>
      <c r="G71" s="48">
        <v>31.54</v>
      </c>
      <c r="H71" s="48">
        <v>31.54</v>
      </c>
      <c r="I71" s="48">
        <v>31.54</v>
      </c>
      <c r="J71" s="48">
        <v>31.54</v>
      </c>
      <c r="K71" s="48">
        <v>31.54</v>
      </c>
      <c r="L71" s="48">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156</v>
      </c>
      <c r="D78" s="36" t="s">
        <v>69</v>
      </c>
      <c r="E78" s="36" t="s">
        <v>43</v>
      </c>
      <c r="F78" s="66">
        <v>1</v>
      </c>
      <c r="G78" s="66">
        <v>1</v>
      </c>
      <c r="H78" s="66">
        <v>1</v>
      </c>
      <c r="I78" s="66">
        <v>1</v>
      </c>
      <c r="J78" s="66">
        <v>1</v>
      </c>
      <c r="K78" s="66">
        <v>1</v>
      </c>
      <c r="L78" s="66">
        <v>1</v>
      </c>
    </row>
    <row r="79" spans="3:12" ht="14.5">
      <c r="C79" s="36" t="s">
        <v>157</v>
      </c>
      <c r="D79" s="36" t="s">
        <v>73</v>
      </c>
      <c r="E79" s="36" t="s">
        <v>43</v>
      </c>
      <c r="F79" s="66">
        <v>1</v>
      </c>
      <c r="G79" s="66">
        <v>1</v>
      </c>
      <c r="H79" s="66">
        <v>1</v>
      </c>
      <c r="I79" s="66">
        <v>1</v>
      </c>
      <c r="J79" s="66">
        <v>1</v>
      </c>
      <c r="K79" s="66">
        <v>1</v>
      </c>
      <c r="L79" s="66">
        <v>1</v>
      </c>
    </row>
    <row r="80" spans="3:12" ht="14.5">
      <c r="C80" s="36" t="s">
        <v>158</v>
      </c>
      <c r="D80" s="36" t="s">
        <v>77</v>
      </c>
      <c r="E80" s="36" t="s">
        <v>43</v>
      </c>
      <c r="F80" s="66">
        <v>1</v>
      </c>
      <c r="G80" s="66">
        <v>1</v>
      </c>
      <c r="H80" s="66">
        <v>1</v>
      </c>
      <c r="I80" s="66">
        <v>1</v>
      </c>
      <c r="J80" s="66">
        <v>1</v>
      </c>
      <c r="K80" s="66">
        <v>1</v>
      </c>
      <c r="L80" s="66">
        <v>1</v>
      </c>
    </row>
    <row r="81" spans="3:12" ht="14.5">
      <c r="C81" s="36" t="s">
        <v>159</v>
      </c>
      <c r="D81" s="36" t="s">
        <v>80</v>
      </c>
      <c r="E81" s="36" t="s">
        <v>43</v>
      </c>
      <c r="F81" s="66">
        <v>1</v>
      </c>
      <c r="G81" s="66">
        <v>1</v>
      </c>
      <c r="H81" s="66">
        <v>1</v>
      </c>
      <c r="I81" s="66">
        <v>1</v>
      </c>
      <c r="J81" s="66">
        <v>1</v>
      </c>
      <c r="K81" s="66">
        <v>1</v>
      </c>
      <c r="L81" s="66">
        <v>1</v>
      </c>
    </row>
    <row r="82" spans="3:12" ht="14.5">
      <c r="C82" s="36" t="s">
        <v>160</v>
      </c>
      <c r="D82" s="36" t="s">
        <v>64</v>
      </c>
      <c r="E82" s="36" t="s">
        <v>43</v>
      </c>
      <c r="F82" s="66">
        <v>1</v>
      </c>
      <c r="G82" s="66">
        <v>1</v>
      </c>
      <c r="H82" s="66">
        <v>1</v>
      </c>
      <c r="I82" s="66">
        <v>1</v>
      </c>
      <c r="J82" s="66">
        <v>1</v>
      </c>
      <c r="K82" s="66">
        <v>1</v>
      </c>
      <c r="L82" s="66">
        <v>1</v>
      </c>
    </row>
    <row r="83" spans="3:12" ht="14.5">
      <c r="C83" s="36" t="s">
        <v>161</v>
      </c>
      <c r="D83" s="36" t="s">
        <v>67</v>
      </c>
      <c r="E83" s="36" t="s">
        <v>43</v>
      </c>
      <c r="F83" s="66">
        <v>1</v>
      </c>
      <c r="G83" s="66">
        <v>1</v>
      </c>
      <c r="H83" s="66">
        <v>1</v>
      </c>
      <c r="I83" s="66">
        <v>1</v>
      </c>
      <c r="J83" s="66">
        <v>1</v>
      </c>
      <c r="K83" s="66">
        <v>1</v>
      </c>
      <c r="L83" s="66">
        <v>1</v>
      </c>
    </row>
    <row r="88" spans="3:12" ht="14.5">
      <c r="E88" s="34" t="s">
        <v>236</v>
      </c>
    </row>
    <row r="89" spans="3:12" ht="14.5">
      <c r="C89" s="35" t="s">
        <v>11</v>
      </c>
      <c r="D89" s="35" t="s">
        <v>188</v>
      </c>
      <c r="E89" s="35" t="s">
        <v>189</v>
      </c>
      <c r="F89" t="s">
        <v>190</v>
      </c>
      <c r="G89" t="s">
        <v>191</v>
      </c>
      <c r="H89" t="s">
        <v>192</v>
      </c>
      <c r="I89" t="s">
        <v>193</v>
      </c>
      <c r="J89" t="s">
        <v>194</v>
      </c>
      <c r="K89" t="s">
        <v>195</v>
      </c>
      <c r="L89" t="s">
        <v>196</v>
      </c>
    </row>
    <row r="90" spans="3:12" ht="14.5">
      <c r="C90" s="36" t="s">
        <v>156</v>
      </c>
      <c r="D90" s="36" t="s">
        <v>69</v>
      </c>
      <c r="E90" s="36" t="s">
        <v>43</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spans="3:12" ht="14.5">
      <c r="C91" s="36" t="s">
        <v>157</v>
      </c>
      <c r="D91" s="36" t="s">
        <v>73</v>
      </c>
      <c r="E91" s="36" t="s">
        <v>43</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spans="3:12" ht="14.5">
      <c r="C92" s="36" t="s">
        <v>158</v>
      </c>
      <c r="D92" s="36" t="s">
        <v>77</v>
      </c>
      <c r="E92" s="36" t="s">
        <v>43</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spans="3:12" ht="14.5">
      <c r="C93" s="36" t="s">
        <v>159</v>
      </c>
      <c r="D93" s="36" t="s">
        <v>80</v>
      </c>
      <c r="E93" s="36" t="s">
        <v>43</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spans="3:12" ht="14.5">
      <c r="C94" s="36" t="s">
        <v>160</v>
      </c>
      <c r="D94" s="36" t="s">
        <v>64</v>
      </c>
      <c r="E94" s="36" t="s">
        <v>43</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spans="3:12" ht="14.5">
      <c r="C95" s="36" t="s">
        <v>161</v>
      </c>
      <c r="D95" s="36" t="s">
        <v>67</v>
      </c>
      <c r="E95" s="36" t="s">
        <v>43</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Y100"/>
  <sheetViews>
    <sheetView topLeftCell="A91" zoomScale="63" zoomScaleNormal="63" workbookViewId="0">
      <selection activeCell="K106" sqref="K106"/>
    </sheetView>
  </sheetViews>
  <sheetFormatPr defaultColWidth="8.7265625" defaultRowHeight="12.5"/>
  <cols>
    <col min="1" max="1" width="20.54296875" customWidth="1"/>
    <col min="3" max="3" width="22.81640625" customWidth="1"/>
    <col min="4" max="4" width="17.453125" customWidth="1"/>
    <col min="5" max="5" width="66.81640625" customWidth="1"/>
    <col min="6" max="6" width="27.26953125" customWidth="1"/>
    <col min="7" max="7" width="17" customWidth="1"/>
    <col min="12" max="12" width="12.81640625"/>
    <col min="16" max="16" width="21.1796875" customWidth="1"/>
    <col min="18" max="18" width="66.81640625" customWidth="1"/>
  </cols>
  <sheetData>
    <row r="1" spans="3:12" ht="14.5">
      <c r="C1" s="33"/>
      <c r="D1" s="33"/>
      <c r="E1" s="34" t="s">
        <v>308</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162</v>
      </c>
      <c r="D3" s="36" t="s">
        <v>69</v>
      </c>
      <c r="E3" s="36" t="s">
        <v>45</v>
      </c>
      <c r="F3">
        <f>attached_ApaMobWatStock!W33*2/1000</f>
        <v>6.7000000000000004E-2</v>
      </c>
      <c r="G3" s="37">
        <f>attached_ApaMobWatStock!AU33*2/1000</f>
        <v>8.6599999999999996E-2</v>
      </c>
      <c r="H3">
        <f>attached_ApaMobWatStock!BS33*2/1000</f>
        <v>1.3599999999999999E-2</v>
      </c>
      <c r="I3">
        <f>attached_ApaMobWatStock!CQ33*2/1000</f>
        <v>1.3599999999999999E-2</v>
      </c>
      <c r="J3">
        <f>attached_ApaMobWatStock!DO33*2/1000</f>
        <v>1.26E-2</v>
      </c>
      <c r="K3">
        <f>attached_ApaMobWatStock!EM33*2/1000</f>
        <v>1.4999999999999999E-2</v>
      </c>
      <c r="L3">
        <f>attached_ApaMobWatStock!FK33*2/1000</f>
        <v>6.8000000000000005E-2</v>
      </c>
    </row>
    <row r="4" spans="3:12">
      <c r="C4" s="36" t="s">
        <v>163</v>
      </c>
      <c r="D4" s="36" t="s">
        <v>73</v>
      </c>
      <c r="E4" s="36" t="s">
        <v>45</v>
      </c>
      <c r="F4">
        <f>attached_ApaMobWatStock!W34*2/1000</f>
        <v>8.0000000000000004E-4</v>
      </c>
      <c r="G4" s="37">
        <f>attached_ApaMobWatStock!AU34*2/1000</f>
        <v>3.3999999999999998E-3</v>
      </c>
      <c r="H4">
        <f>attached_ApaMobWatStock!BS34*2/1000</f>
        <v>3.8600000000000002E-2</v>
      </c>
      <c r="I4">
        <f>attached_ApaMobWatStock!CQ34*2/1000</f>
        <v>0.01</v>
      </c>
      <c r="J4">
        <f>attached_ApaMobWatStock!DO34*2/1000</f>
        <v>6.1400000000000003E-2</v>
      </c>
      <c r="K4">
        <f>attached_ApaMobWatStock!EM34*2/1000</f>
        <v>0.1196</v>
      </c>
      <c r="L4">
        <f>attached_ApaMobWatStock!FK34*2/1000</f>
        <v>8.5000000000000006E-2</v>
      </c>
    </row>
    <row r="5" spans="3:12">
      <c r="C5" s="36" t="s">
        <v>164</v>
      </c>
      <c r="D5" s="36" t="s">
        <v>77</v>
      </c>
      <c r="E5" s="36" t="s">
        <v>45</v>
      </c>
      <c r="F5">
        <f>attached_ApaMobWatStock!W35*2/1000</f>
        <v>1.38E-2</v>
      </c>
      <c r="G5" s="37">
        <f>attached_ApaMobWatStock!AU35*2/1000</f>
        <v>5.9999999999999995E-4</v>
      </c>
      <c r="H5">
        <f>attached_ApaMobWatStock!BS35*2/1000</f>
        <v>4.0000000000000002E-4</v>
      </c>
      <c r="I5">
        <f>attached_ApaMobWatStock!CQ35*2/1000</f>
        <v>0</v>
      </c>
      <c r="J5">
        <f>attached_ApaMobWatStock!DO35*2/1000</f>
        <v>4.0000000000000002E-4</v>
      </c>
      <c r="K5">
        <f>attached_ApaMobWatStock!EM35*2/1000</f>
        <v>8.0000000000000004E-4</v>
      </c>
      <c r="L5">
        <f>attached_ApaMobWatStock!FK35*2/1000</f>
        <v>3.2000000000000002E-3</v>
      </c>
    </row>
    <row r="6" spans="3:12">
      <c r="C6" s="36" t="s">
        <v>165</v>
      </c>
      <c r="D6" s="36" t="s">
        <v>80</v>
      </c>
      <c r="E6" s="36" t="s">
        <v>45</v>
      </c>
      <c r="F6">
        <f>attached_ApaMobWatStock!W36*2/1000</f>
        <v>0</v>
      </c>
      <c r="G6" s="37">
        <f>attached_ApaMobWatStock!AU36*2/1000</f>
        <v>0</v>
      </c>
      <c r="H6">
        <f>attached_ApaMobWatStock!BS36*2/1000</f>
        <v>0</v>
      </c>
      <c r="I6">
        <f>attached_ApaMobWatStock!CQ36*2/1000</f>
        <v>0</v>
      </c>
      <c r="J6">
        <f>attached_ApaMobWatStock!DO36*2/1000</f>
        <v>0</v>
      </c>
      <c r="K6">
        <f>attached_ApaMobWatStock!EM36*2/1000</f>
        <v>0</v>
      </c>
      <c r="L6">
        <f>attached_ApaMobWatStock!FK36*2/1000</f>
        <v>0</v>
      </c>
    </row>
    <row r="7" spans="3:12">
      <c r="C7" s="36" t="s">
        <v>166</v>
      </c>
      <c r="D7" s="36" t="s">
        <v>64</v>
      </c>
      <c r="E7" s="36" t="s">
        <v>45</v>
      </c>
      <c r="F7">
        <f>attached_ApaMobWatStock!W37*2/1000</f>
        <v>4.0000000000000002E-4</v>
      </c>
      <c r="G7" s="37">
        <f>attached_ApaMobWatStock!AU37*2/1000</f>
        <v>0</v>
      </c>
      <c r="H7">
        <f>attached_ApaMobWatStock!BS37*2/1000</f>
        <v>1E-3</v>
      </c>
      <c r="I7">
        <f>attached_ApaMobWatStock!CQ37*2/1000</f>
        <v>0</v>
      </c>
      <c r="J7">
        <f>attached_ApaMobWatStock!DO37*2/1000</f>
        <v>8.0000000000000004E-4</v>
      </c>
      <c r="K7">
        <f>attached_ApaMobWatStock!EM37*2/1000</f>
        <v>4.0000000000000002E-4</v>
      </c>
      <c r="L7">
        <f>attached_ApaMobWatStock!FK37*2/1000</f>
        <v>1.1999999999999999E-3</v>
      </c>
    </row>
    <row r="8" spans="3:12">
      <c r="C8" s="36" t="s">
        <v>167</v>
      </c>
      <c r="D8" s="36" t="s">
        <v>67</v>
      </c>
      <c r="E8" s="36" t="s">
        <v>45</v>
      </c>
      <c r="F8">
        <f>attached_ApaMobWatStock!W38*2/1000</f>
        <v>8.0000000000000004E-4</v>
      </c>
      <c r="G8" s="37">
        <f>attached_ApaMobWatStock!AU38*2/1000</f>
        <v>2.0000000000000001E-4</v>
      </c>
      <c r="H8">
        <f>attached_ApaMobWatStock!BS38*2/1000</f>
        <v>0</v>
      </c>
      <c r="I8">
        <f>attached_ApaMobWatStock!CQ38*2/1000</f>
        <v>0</v>
      </c>
      <c r="J8">
        <f>attached_ApaMobWatStock!DO38*2/1000</f>
        <v>0</v>
      </c>
      <c r="K8">
        <f>attached_ApaMobWatStock!EM38*2/1000</f>
        <v>2.0000000000000001E-4</v>
      </c>
      <c r="L8">
        <f>attached_ApaMobWatStock!FK38*2/1000</f>
        <v>5.9999999999999995E-4</v>
      </c>
    </row>
    <row r="11" spans="3:12" ht="14.5">
      <c r="C11" s="38"/>
      <c r="D11" s="38"/>
      <c r="E11" s="39" t="s">
        <v>318</v>
      </c>
    </row>
    <row r="12" spans="3:12" ht="14.5">
      <c r="C12" s="40" t="s">
        <v>11</v>
      </c>
      <c r="D12" s="40" t="s">
        <v>188</v>
      </c>
      <c r="E12" s="40" t="s">
        <v>189</v>
      </c>
    </row>
    <row r="13" spans="3:12">
      <c r="C13" s="41" t="s">
        <v>162</v>
      </c>
      <c r="D13" s="41" t="s">
        <v>69</v>
      </c>
      <c r="E13" s="41" t="s">
        <v>45</v>
      </c>
    </row>
    <row r="14" spans="3:12">
      <c r="C14" s="41" t="s">
        <v>163</v>
      </c>
      <c r="D14" s="41" t="s">
        <v>73</v>
      </c>
      <c r="E14" s="41" t="s">
        <v>45</v>
      </c>
    </row>
    <row r="15" spans="3:12">
      <c r="C15" s="41" t="s">
        <v>164</v>
      </c>
      <c r="D15" s="41" t="s">
        <v>77</v>
      </c>
      <c r="E15" s="41" t="s">
        <v>45</v>
      </c>
    </row>
    <row r="16" spans="3:12">
      <c r="C16" s="41" t="s">
        <v>165</v>
      </c>
      <c r="D16" s="41" t="s">
        <v>80</v>
      </c>
      <c r="E16" s="41" t="s">
        <v>45</v>
      </c>
    </row>
    <row r="17" spans="1:15">
      <c r="C17" s="41" t="s">
        <v>166</v>
      </c>
      <c r="D17" s="41" t="s">
        <v>64</v>
      </c>
      <c r="E17" s="41" t="s">
        <v>45</v>
      </c>
    </row>
    <row r="18" spans="1:15">
      <c r="C18" s="41" t="s">
        <v>167</v>
      </c>
      <c r="D18" s="41" t="s">
        <v>67</v>
      </c>
      <c r="E18" s="41" t="s">
        <v>45</v>
      </c>
    </row>
    <row r="21" spans="1:15" ht="14.5">
      <c r="C21" s="42"/>
      <c r="D21" s="42"/>
      <c r="E21" s="43" t="s">
        <v>209</v>
      </c>
      <c r="F21" s="44"/>
      <c r="G21" s="44"/>
      <c r="H21" s="44"/>
      <c r="I21" s="44"/>
      <c r="J21" s="44"/>
      <c r="K21" s="44"/>
      <c r="L21" s="44"/>
      <c r="M21" s="46"/>
      <c r="N21" s="46"/>
      <c r="O21" s="46"/>
    </row>
    <row r="22" spans="1:15" ht="14.5">
      <c r="C22" s="45" t="s">
        <v>11</v>
      </c>
      <c r="D22" s="45" t="s">
        <v>188</v>
      </c>
      <c r="E22" s="45" t="s">
        <v>189</v>
      </c>
      <c r="F22" s="46" t="s">
        <v>190</v>
      </c>
      <c r="G22" s="46" t="s">
        <v>191</v>
      </c>
      <c r="H22" s="46" t="s">
        <v>192</v>
      </c>
      <c r="I22" s="46" t="s">
        <v>193</v>
      </c>
      <c r="J22" s="46" t="s">
        <v>194</v>
      </c>
      <c r="K22" s="46" t="s">
        <v>195</v>
      </c>
      <c r="L22" s="46" t="s">
        <v>196</v>
      </c>
      <c r="M22" s="46"/>
      <c r="N22" s="46"/>
      <c r="O22" s="46"/>
    </row>
    <row r="23" spans="1:15">
      <c r="C23" s="46" t="s">
        <v>162</v>
      </c>
      <c r="D23" s="46" t="s">
        <v>69</v>
      </c>
      <c r="E23" s="46" t="s">
        <v>45</v>
      </c>
      <c r="F23" s="87">
        <f>'TechWatHea-Appartment'!F23</f>
        <v>0.97001183064490204</v>
      </c>
      <c r="G23" s="87">
        <f>'TechWatHea-Appartment'!G23</f>
        <v>0.97309384558580603</v>
      </c>
      <c r="H23" s="87">
        <f>'TechWatHea-Appartment'!H23</f>
        <v>0.96302879300752398</v>
      </c>
      <c r="I23" s="87">
        <f>'TechWatHea-Appartment'!I23</f>
        <v>0.95854641677763697</v>
      </c>
      <c r="J23" s="87">
        <f>'TechWatHea-Appartment'!J23</f>
        <v>0.95008314192660004</v>
      </c>
      <c r="K23" s="87">
        <f>'TechWatHea-Appartment'!K23</f>
        <v>0.95237196442116101</v>
      </c>
      <c r="L23" s="87">
        <f>'TechWatHea-Appartment'!L23</f>
        <v>0.976150956400473</v>
      </c>
      <c r="M23" s="44"/>
      <c r="N23" s="91">
        <f>AVERAGE(F23:L23)</f>
        <v>0.96332670696629996</v>
      </c>
      <c r="O23" s="46"/>
    </row>
    <row r="24" spans="1:15">
      <c r="C24" s="46" t="s">
        <v>163</v>
      </c>
      <c r="D24" s="46" t="s">
        <v>73</v>
      </c>
      <c r="E24" s="46" t="s">
        <v>45</v>
      </c>
      <c r="F24" s="87">
        <f>'TechWatHea-Appartment'!F24</f>
        <v>0.97001183064490204</v>
      </c>
      <c r="G24" s="87">
        <f>'TechWatHea-Appartment'!G24</f>
        <v>0.97309384558580603</v>
      </c>
      <c r="H24" s="87">
        <f>'TechWatHea-Appartment'!H24</f>
        <v>0.96302879300752398</v>
      </c>
      <c r="I24" s="87">
        <f>'TechWatHea-Appartment'!I24</f>
        <v>0.95854641677763697</v>
      </c>
      <c r="J24" s="87">
        <f>'TechWatHea-Appartment'!J24</f>
        <v>0.95008314192660004</v>
      </c>
      <c r="K24" s="87">
        <f>'TechWatHea-Appartment'!K24</f>
        <v>0.95237196442116101</v>
      </c>
      <c r="L24" s="87">
        <f>'TechWatHea-Appartment'!L24</f>
        <v>0.976150956400473</v>
      </c>
      <c r="M24" s="44"/>
      <c r="N24" s="91">
        <f t="shared" ref="N24:N28" si="0">AVERAGE(F24:L24)</f>
        <v>0.96332670696629996</v>
      </c>
      <c r="O24" s="46"/>
    </row>
    <row r="25" spans="1:15">
      <c r="C25" s="46" t="s">
        <v>164</v>
      </c>
      <c r="D25" s="46" t="s">
        <v>77</v>
      </c>
      <c r="E25" s="46" t="s">
        <v>45</v>
      </c>
      <c r="F25" s="87">
        <f>'TechWatHea-Appartment'!F25</f>
        <v>0.97001183064490204</v>
      </c>
      <c r="G25" s="87">
        <f>'TechWatHea-Appartment'!G25</f>
        <v>0.97309384558580603</v>
      </c>
      <c r="H25" s="87">
        <f>'TechWatHea-Appartment'!H25</f>
        <v>0.96302879300752398</v>
      </c>
      <c r="I25" s="87">
        <f>'TechWatHea-Appartment'!I25</f>
        <v>0.95854641677763697</v>
      </c>
      <c r="J25" s="87">
        <f>'TechWatHea-Appartment'!J25</f>
        <v>0.95008314192660004</v>
      </c>
      <c r="K25" s="87">
        <f>'TechWatHea-Appartment'!K25</f>
        <v>0.95237196442116101</v>
      </c>
      <c r="L25" s="87">
        <f>'TechWatHea-Appartment'!L25</f>
        <v>0.976150956400473</v>
      </c>
      <c r="M25" s="44"/>
      <c r="N25" s="91">
        <f t="shared" si="0"/>
        <v>0.96332670696629996</v>
      </c>
      <c r="O25" s="46"/>
    </row>
    <row r="26" spans="1:15">
      <c r="C26" s="46" t="s">
        <v>165</v>
      </c>
      <c r="D26" s="46" t="s">
        <v>80</v>
      </c>
      <c r="E26" s="46" t="s">
        <v>45</v>
      </c>
      <c r="F26" s="87">
        <f>'TechWatHea-Appartment'!F26</f>
        <v>0.97001183064490204</v>
      </c>
      <c r="G26" s="87">
        <f>'TechWatHea-Appartment'!G26</f>
        <v>0.97309384558580603</v>
      </c>
      <c r="H26" s="87">
        <f>'TechWatHea-Appartment'!H26</f>
        <v>0.96302879300752398</v>
      </c>
      <c r="I26" s="87">
        <f>'TechWatHea-Appartment'!I26</f>
        <v>0.95854641677763697</v>
      </c>
      <c r="J26" s="87">
        <f>'TechWatHea-Appartment'!J26</f>
        <v>0.95008314192660004</v>
      </c>
      <c r="K26" s="87">
        <f>'TechWatHea-Appartment'!K26</f>
        <v>0.95237196442116101</v>
      </c>
      <c r="L26" s="87">
        <f>'TechWatHea-Appartment'!L26</f>
        <v>0.976150956400473</v>
      </c>
      <c r="M26" s="44"/>
      <c r="N26" s="91">
        <f t="shared" si="0"/>
        <v>0.96332670696629996</v>
      </c>
      <c r="O26" s="46"/>
    </row>
    <row r="27" spans="1:15">
      <c r="C27" s="46" t="s">
        <v>166</v>
      </c>
      <c r="D27" s="46" t="s">
        <v>64</v>
      </c>
      <c r="E27" s="46" t="s">
        <v>45</v>
      </c>
      <c r="F27" s="87">
        <f>'TechWatHea-Appartment'!F27</f>
        <v>0.97001183064490204</v>
      </c>
      <c r="G27" s="87">
        <f>'TechWatHea-Appartment'!G27</f>
        <v>0.97309384558580603</v>
      </c>
      <c r="H27" s="87">
        <f>'TechWatHea-Appartment'!H27</f>
        <v>0.96302879300752398</v>
      </c>
      <c r="I27" s="87">
        <f>'TechWatHea-Appartment'!I27</f>
        <v>0.95854641677763697</v>
      </c>
      <c r="J27" s="87">
        <f>'TechWatHea-Appartment'!J27</f>
        <v>0.95008314192660004</v>
      </c>
      <c r="K27" s="87">
        <f>'TechWatHea-Appartment'!K27</f>
        <v>0.95237196442116101</v>
      </c>
      <c r="L27" s="87">
        <f>'TechWatHea-Appartment'!L27</f>
        <v>0.976150956400473</v>
      </c>
      <c r="M27" s="44"/>
      <c r="N27" s="91">
        <f t="shared" si="0"/>
        <v>0.96332670696629996</v>
      </c>
      <c r="O27" s="46"/>
    </row>
    <row r="28" spans="1:15">
      <c r="C28" s="46" t="s">
        <v>167</v>
      </c>
      <c r="D28" s="46" t="s">
        <v>67</v>
      </c>
      <c r="E28" s="46" t="s">
        <v>45</v>
      </c>
      <c r="F28" s="87">
        <f>'TechWatHea-Appartment'!F28</f>
        <v>0.97001183064490204</v>
      </c>
      <c r="G28" s="87">
        <f>'TechWatHea-Appartment'!G28</f>
        <v>0.97309384558580603</v>
      </c>
      <c r="H28" s="87">
        <f>'TechWatHea-Appartment'!H28</f>
        <v>0.96302879300752398</v>
      </c>
      <c r="I28" s="87">
        <f>'TechWatHea-Appartment'!I28</f>
        <v>0.95854641677763697</v>
      </c>
      <c r="J28" s="87">
        <f>'TechWatHea-Appartment'!J28</f>
        <v>0.95008314192660004</v>
      </c>
      <c r="K28" s="87">
        <f>'TechWatHea-Appartment'!K28</f>
        <v>0.95237196442116101</v>
      </c>
      <c r="L28" s="87">
        <f>'TechWatHea-Appartment'!L28</f>
        <v>0.976150956400473</v>
      </c>
      <c r="M28" s="44"/>
      <c r="N28" s="91">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88"/>
      <c r="D31" s="88"/>
      <c r="E31" s="88"/>
      <c r="F31" s="89"/>
      <c r="G31" s="89"/>
      <c r="H31" s="89"/>
      <c r="I31" s="89"/>
      <c r="J31" s="89"/>
      <c r="K31" s="89"/>
      <c r="L31" s="46"/>
      <c r="M31" s="46"/>
      <c r="N31" s="46"/>
      <c r="O31" s="46"/>
    </row>
    <row r="32" spans="1:15" ht="14.5">
      <c r="A32" s="33"/>
      <c r="B32" s="33"/>
      <c r="C32" s="88"/>
      <c r="D32" s="88"/>
      <c r="E32" s="88"/>
      <c r="F32" s="89"/>
      <c r="G32" s="89"/>
      <c r="H32" s="89"/>
      <c r="I32" s="89"/>
      <c r="J32" s="89"/>
      <c r="K32" s="89"/>
      <c r="L32" s="46"/>
      <c r="M32" s="46"/>
      <c r="N32" s="46"/>
      <c r="O32" s="46"/>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479</v>
      </c>
      <c r="F39" s="33"/>
      <c r="G39" s="33"/>
      <c r="H39" s="33"/>
      <c r="I39" s="33"/>
      <c r="J39" s="33"/>
      <c r="K39" s="33"/>
      <c r="P39" s="33"/>
      <c r="Q39" s="33"/>
      <c r="R39" s="34" t="s">
        <v>480</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162</v>
      </c>
      <c r="D41" s="36" t="s">
        <v>69</v>
      </c>
      <c r="E41" s="36" t="s">
        <v>45</v>
      </c>
      <c r="F41" s="59">
        <f>attached_WatHeaEnergyUse!W15/'TechWatHea-MobileHome'!F3/31.54</f>
        <v>3.83600213895645</v>
      </c>
      <c r="G41" s="59">
        <f>attached_WatHeaEnergyUse!AU15/'TechWatHea-MobileHome'!G3/31.54</f>
        <v>15.0987627427176</v>
      </c>
      <c r="H41" s="50">
        <f>attached_WatHeaEnergyUse!BS15/'TechWatHea-MobileHome'!H3/31.54</f>
        <v>25.2859277667947</v>
      </c>
      <c r="I41" s="50">
        <f>attached_WatHeaEnergyUse!CQ15/'TechWatHea-MobileHome'!I3/31.54</f>
        <v>9.4052067402737904</v>
      </c>
      <c r="J41" s="50">
        <f>attached_WatHeaEnergyUse!DO15/'TechWatHea-MobileHome'!J3/31.54</f>
        <v>1.7756036678040501</v>
      </c>
      <c r="K41" s="50">
        <f>attached_WatHeaEnergyUse!EM15/'TechWatHea-MobileHome'!K3/31.54</f>
        <v>3.3764912280701802</v>
      </c>
      <c r="L41">
        <f>attached_WatHeaEnergyUse!FK15/'TechWatHea-MobileHome'!L3/31.54</f>
        <v>4.1466107463911399</v>
      </c>
      <c r="P41" s="36" t="s">
        <v>162</v>
      </c>
      <c r="Q41" s="36" t="s">
        <v>69</v>
      </c>
      <c r="R41" s="36" t="s">
        <v>486</v>
      </c>
      <c r="S41" s="59">
        <f>attached_WatHeaSecEneUse!W24/100</f>
        <v>2.8234100000000002E-2</v>
      </c>
      <c r="T41" s="59">
        <f>attached_WatHeaSecEneUse!AU24/100</f>
        <v>6.0208500000000003E-3</v>
      </c>
      <c r="U41" s="50">
        <f>attached_WatHeaSecEneUse!BS24/100</f>
        <v>1.8102999999999999E-3</v>
      </c>
      <c r="V41" s="50">
        <f>attached_WatHeaSecEneUse!CQ24/100</f>
        <v>1.3882469999999999E-2</v>
      </c>
      <c r="W41" s="50">
        <f>attached_WatHeaSecEneUse!DO24/100</f>
        <v>2.483981E-2</v>
      </c>
      <c r="X41" s="50">
        <f>attached_WatHeaSecEneUse!EM24/100</f>
        <v>3.7965649999999997E-2</v>
      </c>
      <c r="Y41">
        <f>attached_WatHeaSecEneUse!FK24/100</f>
        <v>3.0714959999999999E-2</v>
      </c>
    </row>
    <row r="42" spans="1:25" ht="14.5">
      <c r="A42" s="57"/>
      <c r="B42" s="33"/>
      <c r="C42" s="36" t="s">
        <v>163</v>
      </c>
      <c r="D42" s="36" t="s">
        <v>73</v>
      </c>
      <c r="E42" s="36" t="s">
        <v>45</v>
      </c>
      <c r="F42" s="59">
        <f>attached_WatHeaEnergyUse!W16/'TechWatHea-MobileHome'!F4/31.54</f>
        <v>4.0582989854153499</v>
      </c>
      <c r="G42" s="59">
        <f>attached_WatHeaEnergyUse!AU16/'TechWatHea-MobileHome'!G4/31.54</f>
        <v>43.533225782386502</v>
      </c>
      <c r="H42" s="50">
        <f>attached_WatHeaEnergyUse!BS16/'TechWatHea-MobileHome'!H4/31.54</f>
        <v>64.420036568417103</v>
      </c>
      <c r="I42" s="50">
        <f>attached_WatHeaEnergyUse!CQ16/'TechWatHea-MobileHome'!I4/31.54</f>
        <v>16.8841819911224</v>
      </c>
      <c r="J42" s="50">
        <f>attached_WatHeaEnergyUse!DO16/'TechWatHea-MobileHome'!J4/31.54</f>
        <v>5.0802858270042304</v>
      </c>
      <c r="K42" s="50">
        <f>attached_WatHeaEnergyUse!EM16/'TechWatHea-MobileHome'!K4/31.54</f>
        <v>11.532815207317601</v>
      </c>
      <c r="L42">
        <f>attached_WatHeaEnergyUse!FK16/'TechWatHea-MobileHome'!L4/31.54</f>
        <v>12.2495717855944</v>
      </c>
      <c r="P42" s="36" t="s">
        <v>163</v>
      </c>
      <c r="Q42" s="36" t="s">
        <v>73</v>
      </c>
      <c r="R42" s="36" t="s">
        <v>486</v>
      </c>
      <c r="S42" s="59">
        <f>S41</f>
        <v>2.8234100000000002E-2</v>
      </c>
      <c r="T42" s="59">
        <f t="shared" ref="T42:Y46" si="1">T41</f>
        <v>6.0208500000000003E-3</v>
      </c>
      <c r="U42" s="59">
        <f t="shared" si="1"/>
        <v>1.8102999999999999E-3</v>
      </c>
      <c r="V42" s="59">
        <f t="shared" si="1"/>
        <v>1.3882469999999999E-2</v>
      </c>
      <c r="W42" s="59">
        <f t="shared" si="1"/>
        <v>2.483981E-2</v>
      </c>
      <c r="X42" s="59">
        <f t="shared" si="1"/>
        <v>3.7965649999999997E-2</v>
      </c>
      <c r="Y42" s="59">
        <f t="shared" si="1"/>
        <v>3.0714959999999999E-2</v>
      </c>
    </row>
    <row r="43" spans="1:25" ht="14.5">
      <c r="A43" s="57"/>
      <c r="B43" s="33"/>
      <c r="C43" s="36" t="s">
        <v>164</v>
      </c>
      <c r="D43" s="36" t="s">
        <v>77</v>
      </c>
      <c r="E43" s="36" t="s">
        <v>45</v>
      </c>
      <c r="F43" s="59">
        <f>attached_WatHeaEnergyUse!W17/'TechWatHea-MobileHome'!F5/31.54</f>
        <v>11.1460257505997</v>
      </c>
      <c r="G43" s="59">
        <f>attached_WatHeaEnergyUse!AU17/'TechWatHea-MobileHome'!G5/31.54</f>
        <v>13.335605580215599</v>
      </c>
      <c r="H43" s="50">
        <f>attached_WatHeaEnergyUse!BS17/'TechWatHea-MobileHome'!H5/31.54</f>
        <v>35.1020925808497</v>
      </c>
      <c r="I43" s="61">
        <f>I44</f>
        <v>13.144694365698101</v>
      </c>
      <c r="J43" s="50">
        <f>attached_WatHeaEnergyUse!DO17/'TechWatHea-MobileHome'!J5/31.54</f>
        <v>0.60225110970196605</v>
      </c>
      <c r="K43" s="50">
        <f>attached_WatHeaEnergyUse!EM17/'TechWatHea-MobileHome'!K5/31.54</f>
        <v>0.15805326569435599</v>
      </c>
      <c r="L43">
        <f>attached_WatHeaEnergyUse!FK17/'TechWatHea-MobileHome'!L5/31.54</f>
        <v>0.57388435320228304</v>
      </c>
      <c r="P43" s="36" t="s">
        <v>164</v>
      </c>
      <c r="Q43" s="36" t="s">
        <v>77</v>
      </c>
      <c r="R43" s="36" t="s">
        <v>486</v>
      </c>
      <c r="S43" s="59">
        <f t="shared" ref="S43:S46" si="2">S42</f>
        <v>2.8234100000000002E-2</v>
      </c>
      <c r="T43" s="59">
        <f t="shared" si="1"/>
        <v>6.0208500000000003E-3</v>
      </c>
      <c r="U43" s="59">
        <f t="shared" si="1"/>
        <v>1.8102999999999999E-3</v>
      </c>
      <c r="V43" s="59">
        <f t="shared" si="1"/>
        <v>1.3882469999999999E-2</v>
      </c>
      <c r="W43" s="59">
        <f t="shared" si="1"/>
        <v>2.483981E-2</v>
      </c>
      <c r="X43" s="59">
        <f t="shared" si="1"/>
        <v>3.7965649999999997E-2</v>
      </c>
      <c r="Y43" s="59">
        <f t="shared" si="1"/>
        <v>3.0714959999999999E-2</v>
      </c>
    </row>
    <row r="44" spans="1:25" ht="14.5">
      <c r="A44" s="33"/>
      <c r="B44" s="33"/>
      <c r="C44" s="36" t="s">
        <v>165</v>
      </c>
      <c r="D44" s="36" t="s">
        <v>80</v>
      </c>
      <c r="E44" s="36" t="s">
        <v>45</v>
      </c>
      <c r="F44" s="90">
        <f>AVERAGE(F41:F43,F45:F46)</f>
        <v>9.7269461612974002</v>
      </c>
      <c r="G44" s="90">
        <f>AVERAGE(G41:G43,G46)</f>
        <v>17.991898526329901</v>
      </c>
      <c r="H44" s="90">
        <f>AVERAGE(H41:H43,H45)</f>
        <v>32.296037691285498</v>
      </c>
      <c r="I44" s="90">
        <f>AVERAGE(I41:I42)</f>
        <v>13.144694365698101</v>
      </c>
      <c r="J44" s="90">
        <f>AVERAGE(J41:J43,J45)</f>
        <v>2.0778357218314301</v>
      </c>
      <c r="K44" s="90">
        <f t="shared" ref="K44:L44" si="3">AVERAGE(K41:K43,K45:K46)</f>
        <v>7.7722702915163504</v>
      </c>
      <c r="L44" s="90">
        <f t="shared" si="3"/>
        <v>4.0330114746913299</v>
      </c>
      <c r="P44" s="36" t="s">
        <v>165</v>
      </c>
      <c r="Q44" s="36" t="s">
        <v>80</v>
      </c>
      <c r="R44" s="36" t="s">
        <v>486</v>
      </c>
      <c r="S44" s="59">
        <f t="shared" si="2"/>
        <v>2.8234100000000002E-2</v>
      </c>
      <c r="T44" s="59">
        <f t="shared" si="1"/>
        <v>6.0208500000000003E-3</v>
      </c>
      <c r="U44" s="59">
        <f t="shared" si="1"/>
        <v>1.8102999999999999E-3</v>
      </c>
      <c r="V44" s="59">
        <f t="shared" si="1"/>
        <v>1.3882469999999999E-2</v>
      </c>
      <c r="W44" s="59">
        <f t="shared" si="1"/>
        <v>2.483981E-2</v>
      </c>
      <c r="X44" s="59">
        <f t="shared" si="1"/>
        <v>3.7965649999999997E-2</v>
      </c>
      <c r="Y44" s="59">
        <f t="shared" si="1"/>
        <v>3.0714959999999999E-2</v>
      </c>
    </row>
    <row r="45" spans="1:25" ht="14.5">
      <c r="A45" s="33"/>
      <c r="B45" s="33"/>
      <c r="C45" s="36" t="s">
        <v>166</v>
      </c>
      <c r="D45" s="36" t="s">
        <v>64</v>
      </c>
      <c r="E45" s="36" t="s">
        <v>45</v>
      </c>
      <c r="F45" s="59">
        <f>attached_WatHeaEnergyUse!W19/'TechWatHea-MobileHome'!F7/31.54</f>
        <v>29.594403931515501</v>
      </c>
      <c r="G45" s="60">
        <f>G44</f>
        <v>17.991898526329901</v>
      </c>
      <c r="H45" s="50">
        <f>attached_WatHeaEnergyUse!BS19/'TechWatHea-MobileHome'!H7/31.54</f>
        <v>4.3760938490805303</v>
      </c>
      <c r="I45" s="61">
        <f>I44</f>
        <v>13.144694365698101</v>
      </c>
      <c r="J45" s="50">
        <f>attached_WatHeaEnergyUse!DO19/'TechWatHea-MobileHome'!J7/31.54</f>
        <v>0.85320228281547195</v>
      </c>
      <c r="K45" s="50">
        <f>attached_WatHeaEnergyUse!EM19/'TechWatHea-MobileHome'!K7/31.54</f>
        <v>23.7939917564997</v>
      </c>
      <c r="L45">
        <f>attached_WatHeaEnergyUse!FK19/'TechWatHea-MobileHome'!L7/31.54</f>
        <v>3.19499048826887</v>
      </c>
      <c r="P45" s="36" t="s">
        <v>166</v>
      </c>
      <c r="Q45" s="36" t="s">
        <v>64</v>
      </c>
      <c r="R45" s="36" t="s">
        <v>486</v>
      </c>
      <c r="S45" s="59">
        <f t="shared" si="2"/>
        <v>2.8234100000000002E-2</v>
      </c>
      <c r="T45" s="59">
        <f t="shared" si="1"/>
        <v>6.0208500000000003E-3</v>
      </c>
      <c r="U45" s="59">
        <f t="shared" si="1"/>
        <v>1.8102999999999999E-3</v>
      </c>
      <c r="V45" s="59">
        <f t="shared" si="1"/>
        <v>1.3882469999999999E-2</v>
      </c>
      <c r="W45" s="59">
        <f t="shared" si="1"/>
        <v>2.483981E-2</v>
      </c>
      <c r="X45" s="59">
        <f t="shared" si="1"/>
        <v>3.7965649999999997E-2</v>
      </c>
      <c r="Y45" s="59">
        <f t="shared" si="1"/>
        <v>3.0714959999999999E-2</v>
      </c>
    </row>
    <row r="46" spans="1:25" ht="14.5">
      <c r="A46" s="33"/>
      <c r="B46" s="33"/>
      <c r="C46" s="36" t="s">
        <v>167</v>
      </c>
      <c r="D46" s="36" t="s">
        <v>67</v>
      </c>
      <c r="E46" s="36" t="s">
        <v>45</v>
      </c>
      <c r="F46" s="59">
        <f>attached_WatHeaEnergyUse!W20/'TechWatHea-MobileHome'!F8/31.54</f>
        <v>0</v>
      </c>
      <c r="G46" s="59">
        <f>attached_WatHeaEnergyUse!AU20/'TechWatHea-MobileHome'!G8/31.54</f>
        <v>0</v>
      </c>
      <c r="H46" s="61">
        <f>H44</f>
        <v>32.296037691285498</v>
      </c>
      <c r="I46" s="61">
        <f>I44</f>
        <v>13.144694365698101</v>
      </c>
      <c r="J46" s="61">
        <f>J44</f>
        <v>2.0778357218314301</v>
      </c>
      <c r="K46" s="50">
        <f>attached_WatHeaEnergyUse!EM20/'TechWatHea-MobileHome'!K8/31.54</f>
        <v>0</v>
      </c>
      <c r="L46">
        <f>attached_WatHeaEnergyUse!FK20/'TechWatHea-MobileHome'!L8/31.54</f>
        <v>0</v>
      </c>
      <c r="P46" s="36" t="s">
        <v>167</v>
      </c>
      <c r="Q46" s="36" t="s">
        <v>67</v>
      </c>
      <c r="R46" s="36" t="s">
        <v>486</v>
      </c>
      <c r="S46" s="59">
        <f t="shared" si="2"/>
        <v>2.8234100000000002E-2</v>
      </c>
      <c r="T46" s="59">
        <f t="shared" si="1"/>
        <v>6.0208500000000003E-3</v>
      </c>
      <c r="U46" s="59">
        <f t="shared" si="1"/>
        <v>1.8102999999999999E-3</v>
      </c>
      <c r="V46" s="59">
        <f t="shared" si="1"/>
        <v>1.3882469999999999E-2</v>
      </c>
      <c r="W46" s="59">
        <f t="shared" si="1"/>
        <v>2.483981E-2</v>
      </c>
      <c r="X46" s="59">
        <f t="shared" si="1"/>
        <v>3.7965649999999997E-2</v>
      </c>
      <c r="Y46" s="59">
        <f t="shared" si="1"/>
        <v>3.0714959999999999E-2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208</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162</v>
      </c>
      <c r="D54" s="36" t="s">
        <v>69</v>
      </c>
      <c r="E54" s="36" t="s">
        <v>45</v>
      </c>
      <c r="F54" s="48">
        <f>F41*S41</f>
        <v>0.10830606799151</v>
      </c>
      <c r="G54" s="48">
        <f t="shared" ref="G54:L58" si="4">G41*T41</f>
        <v>9.0907385659490997E-2</v>
      </c>
      <c r="H54" s="48">
        <f t="shared" si="4"/>
        <v>4.5775115036228498E-2</v>
      </c>
      <c r="I54" s="48">
        <f t="shared" si="4"/>
        <v>0.13056750041564899</v>
      </c>
      <c r="J54" s="48">
        <f t="shared" si="4"/>
        <v>4.4105657743555703E-2</v>
      </c>
      <c r="K54" s="48">
        <f t="shared" si="4"/>
        <v>0.12819068419298199</v>
      </c>
      <c r="L54" s="48">
        <f t="shared" si="4"/>
        <v>0.127362983210974</v>
      </c>
      <c r="N54" s="80">
        <f>AVERAGE(F54:L54)</f>
        <v>9.6459342035770099E-2</v>
      </c>
    </row>
    <row r="55" spans="1:14">
      <c r="C55" s="36" t="s">
        <v>163</v>
      </c>
      <c r="D55" s="36" t="s">
        <v>73</v>
      </c>
      <c r="E55" s="36" t="s">
        <v>45</v>
      </c>
      <c r="F55" s="48">
        <f t="shared" ref="F55:F58" si="5">F42*S42</f>
        <v>0.11458241938411499</v>
      </c>
      <c r="G55" s="48">
        <f t="shared" si="4"/>
        <v>0.262107022451882</v>
      </c>
      <c r="H55" s="48">
        <f t="shared" si="4"/>
        <v>0.116619592199805</v>
      </c>
      <c r="I55" s="48">
        <f t="shared" si="4"/>
        <v>0.23439414996629701</v>
      </c>
      <c r="J55" s="48">
        <f t="shared" si="4"/>
        <v>0.12619333468847799</v>
      </c>
      <c r="K55" s="48">
        <f t="shared" si="4"/>
        <v>0.437850825675696</v>
      </c>
      <c r="L55" s="48">
        <f t="shared" si="4"/>
        <v>0.37624510741166001</v>
      </c>
      <c r="N55" s="80">
        <f t="shared" ref="N55:N59" si="6">AVERAGE(F55:L55)</f>
        <v>0.23828463596827601</v>
      </c>
    </row>
    <row r="56" spans="1:14">
      <c r="C56" s="36" t="s">
        <v>164</v>
      </c>
      <c r="D56" s="36" t="s">
        <v>77</v>
      </c>
      <c r="E56" s="36" t="s">
        <v>45</v>
      </c>
      <c r="F56" s="48">
        <f t="shared" si="5"/>
        <v>0.314698005645006</v>
      </c>
      <c r="G56" s="48">
        <f t="shared" si="4"/>
        <v>8.0291680857641101E-2</v>
      </c>
      <c r="H56" s="48">
        <f t="shared" si="4"/>
        <v>6.3545318199112202E-2</v>
      </c>
      <c r="I56" s="48">
        <f t="shared" si="4"/>
        <v>0.182480825190973</v>
      </c>
      <c r="J56" s="48">
        <f t="shared" si="4"/>
        <v>1.4959803137285999E-2</v>
      </c>
      <c r="K56" s="48">
        <f t="shared" si="4"/>
        <v>6.00059496670894E-3</v>
      </c>
      <c r="L56" s="48">
        <f t="shared" si="4"/>
        <v>1.7626834953234E-2</v>
      </c>
      <c r="N56" s="80">
        <f t="shared" si="6"/>
        <v>9.7086151849994501E-2</v>
      </c>
    </row>
    <row r="57" spans="1:14">
      <c r="C57" s="36" t="s">
        <v>165</v>
      </c>
      <c r="D57" s="36" t="s">
        <v>80</v>
      </c>
      <c r="E57" s="36" t="s">
        <v>45</v>
      </c>
      <c r="F57" s="48">
        <f t="shared" si="5"/>
        <v>0.274631570612687</v>
      </c>
      <c r="G57" s="48">
        <f t="shared" si="4"/>
        <v>0.108326522242253</v>
      </c>
      <c r="H57" s="48">
        <f t="shared" si="4"/>
        <v>5.8465517032534199E-2</v>
      </c>
      <c r="I57" s="48">
        <f t="shared" si="4"/>
        <v>0.182480825190973</v>
      </c>
      <c r="J57" s="48">
        <f t="shared" si="4"/>
        <v>5.1613044541505497E-2</v>
      </c>
      <c r="K57" s="48">
        <f t="shared" si="4"/>
        <v>0.29507929359310803</v>
      </c>
      <c r="L57" s="48">
        <f t="shared" si="4"/>
        <v>0.123873786124685</v>
      </c>
      <c r="N57" s="80">
        <f t="shared" si="6"/>
        <v>0.15635293704824901</v>
      </c>
    </row>
    <row r="58" spans="1:14">
      <c r="C58" s="36" t="s">
        <v>166</v>
      </c>
      <c r="D58" s="36" t="s">
        <v>64</v>
      </c>
      <c r="E58" s="36" t="s">
        <v>45</v>
      </c>
      <c r="F58" s="48">
        <f t="shared" si="5"/>
        <v>0.83557136004280297</v>
      </c>
      <c r="G58" s="48">
        <f t="shared" si="4"/>
        <v>0.108326522242253</v>
      </c>
      <c r="H58" s="48">
        <f t="shared" si="4"/>
        <v>7.9220426949904894E-3</v>
      </c>
      <c r="I58" s="48">
        <f t="shared" si="4"/>
        <v>0.182480825190973</v>
      </c>
      <c r="J58" s="48">
        <f t="shared" si="4"/>
        <v>2.1193382596702601E-2</v>
      </c>
      <c r="K58" s="48">
        <f t="shared" si="4"/>
        <v>0.90335436313015205</v>
      </c>
      <c r="L58" s="48">
        <f t="shared" si="4"/>
        <v>9.8134005047558703E-2</v>
      </c>
      <c r="N58" s="80">
        <f t="shared" si="6"/>
        <v>0.308140357277919</v>
      </c>
    </row>
    <row r="59" spans="1:14">
      <c r="C59" s="36" t="s">
        <v>167</v>
      </c>
      <c r="D59" s="36" t="s">
        <v>67</v>
      </c>
      <c r="E59" s="36" t="s">
        <v>45</v>
      </c>
      <c r="F59" s="48">
        <f t="shared" ref="F59:L59" si="7">AVERAGE(F54:F58)</f>
        <v>0.32955788473522402</v>
      </c>
      <c r="G59" s="48">
        <f t="shared" si="7"/>
        <v>0.129991826690704</v>
      </c>
      <c r="H59" s="48">
        <f t="shared" ref="H59:J59" si="8">IF(H46*U46=0,0.1,H46*U46)</f>
        <v>5.8465517032534102E-2</v>
      </c>
      <c r="I59" s="48">
        <f t="shared" si="8"/>
        <v>0.182480825190973</v>
      </c>
      <c r="J59" s="48">
        <f t="shared" si="8"/>
        <v>5.1613044541505601E-2</v>
      </c>
      <c r="K59" s="48">
        <f t="shared" si="7"/>
        <v>0.354095152311729</v>
      </c>
      <c r="L59" s="48">
        <f t="shared" si="7"/>
        <v>0.14864854334962199</v>
      </c>
      <c r="N59" s="80">
        <f t="shared" si="6"/>
        <v>0.17926468483604199</v>
      </c>
    </row>
    <row r="66" spans="3:12" ht="14.5">
      <c r="C66" s="62"/>
      <c r="D66" s="62"/>
      <c r="E66" s="34" t="s">
        <v>207</v>
      </c>
      <c r="F66" s="63"/>
      <c r="G66" s="63"/>
      <c r="H66" s="63"/>
      <c r="I66" s="63"/>
      <c r="J66" s="63"/>
      <c r="K66" s="63"/>
      <c r="L66" s="63"/>
    </row>
    <row r="67" spans="3:12" ht="14.5">
      <c r="C67" s="35" t="s">
        <v>11</v>
      </c>
      <c r="D67" s="35" t="s">
        <v>188</v>
      </c>
      <c r="E67" s="35" t="s">
        <v>189</v>
      </c>
      <c r="F67" t="s">
        <v>190</v>
      </c>
      <c r="G67" t="s">
        <v>191</v>
      </c>
      <c r="H67" t="s">
        <v>192</v>
      </c>
      <c r="I67" t="s">
        <v>193</v>
      </c>
      <c r="J67" t="s">
        <v>194</v>
      </c>
      <c r="K67" t="s">
        <v>195</v>
      </c>
      <c r="L67" t="s">
        <v>196</v>
      </c>
    </row>
    <row r="68" spans="3:12">
      <c r="C68" s="36" t="s">
        <v>162</v>
      </c>
      <c r="D68" s="36" t="s">
        <v>69</v>
      </c>
      <c r="E68" s="36" t="s">
        <v>45</v>
      </c>
      <c r="F68" s="48">
        <v>31.54</v>
      </c>
      <c r="G68" s="48">
        <v>31.54</v>
      </c>
      <c r="H68" s="48">
        <v>31.54</v>
      </c>
      <c r="I68" s="48">
        <v>31.54</v>
      </c>
      <c r="J68" s="48">
        <v>31.54</v>
      </c>
      <c r="K68" s="48">
        <v>31.54</v>
      </c>
      <c r="L68" s="48">
        <v>31.54</v>
      </c>
    </row>
    <row r="69" spans="3:12">
      <c r="C69" s="36" t="s">
        <v>163</v>
      </c>
      <c r="D69" s="36" t="s">
        <v>73</v>
      </c>
      <c r="E69" s="36" t="s">
        <v>45</v>
      </c>
      <c r="F69" s="48">
        <v>31.54</v>
      </c>
      <c r="G69" s="48">
        <v>31.54</v>
      </c>
      <c r="H69" s="48">
        <v>31.54</v>
      </c>
      <c r="I69" s="48">
        <v>31.54</v>
      </c>
      <c r="J69" s="48">
        <v>31.54</v>
      </c>
      <c r="K69" s="48">
        <v>31.54</v>
      </c>
      <c r="L69" s="48">
        <v>31.54</v>
      </c>
    </row>
    <row r="70" spans="3:12">
      <c r="C70" s="36" t="s">
        <v>164</v>
      </c>
      <c r="D70" s="36" t="s">
        <v>77</v>
      </c>
      <c r="E70" s="36" t="s">
        <v>45</v>
      </c>
      <c r="F70" s="48">
        <v>31.54</v>
      </c>
      <c r="G70" s="48">
        <v>31.54</v>
      </c>
      <c r="H70" s="48">
        <v>31.54</v>
      </c>
      <c r="I70" s="48">
        <v>31.54</v>
      </c>
      <c r="J70" s="48">
        <v>31.54</v>
      </c>
      <c r="K70" s="48">
        <v>31.54</v>
      </c>
      <c r="L70" s="48">
        <v>31.54</v>
      </c>
    </row>
    <row r="71" spans="3:12">
      <c r="C71" s="36" t="s">
        <v>165</v>
      </c>
      <c r="D71" s="36" t="s">
        <v>80</v>
      </c>
      <c r="E71" s="36" t="s">
        <v>45</v>
      </c>
      <c r="F71" s="48">
        <v>31.54</v>
      </c>
      <c r="G71" s="48">
        <v>31.54</v>
      </c>
      <c r="H71" s="48">
        <v>31.54</v>
      </c>
      <c r="I71" s="48">
        <v>31.54</v>
      </c>
      <c r="J71" s="48">
        <v>31.54</v>
      </c>
      <c r="K71" s="48">
        <v>31.54</v>
      </c>
      <c r="L71" s="48">
        <v>31.54</v>
      </c>
    </row>
    <row r="72" spans="3:12">
      <c r="C72" s="36" t="s">
        <v>166</v>
      </c>
      <c r="D72" s="36" t="s">
        <v>64</v>
      </c>
      <c r="E72" s="36" t="s">
        <v>45</v>
      </c>
      <c r="F72" s="48">
        <v>31.54</v>
      </c>
      <c r="G72" s="48">
        <v>31.54</v>
      </c>
      <c r="H72" s="48">
        <v>31.54</v>
      </c>
      <c r="I72" s="48">
        <v>31.54</v>
      </c>
      <c r="J72" s="48">
        <v>31.54</v>
      </c>
      <c r="K72" s="48">
        <v>31.54</v>
      </c>
      <c r="L72" s="48">
        <v>31.54</v>
      </c>
    </row>
    <row r="73" spans="3:12">
      <c r="C73" s="36" t="s">
        <v>167</v>
      </c>
      <c r="D73" s="36" t="s">
        <v>67</v>
      </c>
      <c r="E73" s="36" t="s">
        <v>45</v>
      </c>
      <c r="F73" s="48">
        <v>31.54</v>
      </c>
      <c r="G73" s="48">
        <v>31.54</v>
      </c>
      <c r="H73" s="48">
        <v>31.54</v>
      </c>
      <c r="I73" s="48">
        <v>31.54</v>
      </c>
      <c r="J73" s="48">
        <v>31.54</v>
      </c>
      <c r="K73" s="48">
        <v>31.54</v>
      </c>
      <c r="L73" s="48">
        <v>31.54</v>
      </c>
    </row>
    <row r="79" spans="3:12" ht="14.5">
      <c r="E79" s="34" t="s">
        <v>187</v>
      </c>
    </row>
    <row r="80" spans="3:12" ht="14.5">
      <c r="C80" s="35" t="s">
        <v>11</v>
      </c>
      <c r="D80" s="35" t="s">
        <v>188</v>
      </c>
      <c r="E80" s="35" t="s">
        <v>189</v>
      </c>
      <c r="F80" t="s">
        <v>190</v>
      </c>
      <c r="G80" t="s">
        <v>191</v>
      </c>
      <c r="H80" t="s">
        <v>192</v>
      </c>
      <c r="I80" t="s">
        <v>193</v>
      </c>
      <c r="J80" t="s">
        <v>194</v>
      </c>
      <c r="K80" t="s">
        <v>195</v>
      </c>
      <c r="L80" t="s">
        <v>196</v>
      </c>
    </row>
    <row r="81" spans="3:12" ht="14.5">
      <c r="C81" s="36" t="s">
        <v>162</v>
      </c>
      <c r="D81" s="36" t="s">
        <v>69</v>
      </c>
      <c r="E81" s="36" t="s">
        <v>45</v>
      </c>
      <c r="F81" s="66">
        <v>1</v>
      </c>
      <c r="G81" s="66">
        <v>1</v>
      </c>
      <c r="H81" s="66">
        <v>1</v>
      </c>
      <c r="I81" s="66">
        <v>1</v>
      </c>
      <c r="J81" s="66">
        <v>1</v>
      </c>
      <c r="K81" s="66">
        <v>1</v>
      </c>
      <c r="L81" s="66">
        <v>1</v>
      </c>
    </row>
    <row r="82" spans="3:12" ht="14.5">
      <c r="C82" s="36" t="s">
        <v>163</v>
      </c>
      <c r="D82" s="36" t="s">
        <v>73</v>
      </c>
      <c r="E82" s="36" t="s">
        <v>45</v>
      </c>
      <c r="F82" s="66">
        <v>1</v>
      </c>
      <c r="G82" s="66">
        <v>1</v>
      </c>
      <c r="H82" s="66">
        <v>1</v>
      </c>
      <c r="I82" s="66">
        <v>1</v>
      </c>
      <c r="J82" s="66">
        <v>1</v>
      </c>
      <c r="K82" s="66">
        <v>1</v>
      </c>
      <c r="L82" s="66">
        <v>1</v>
      </c>
    </row>
    <row r="83" spans="3:12" ht="14.5">
      <c r="C83" s="36" t="s">
        <v>164</v>
      </c>
      <c r="D83" s="36" t="s">
        <v>77</v>
      </c>
      <c r="E83" s="36" t="s">
        <v>45</v>
      </c>
      <c r="F83" s="66">
        <v>1</v>
      </c>
      <c r="G83" s="66">
        <v>1</v>
      </c>
      <c r="H83" s="66">
        <v>1</v>
      </c>
      <c r="I83" s="66">
        <v>1</v>
      </c>
      <c r="J83" s="66">
        <v>1</v>
      </c>
      <c r="K83" s="66">
        <v>1</v>
      </c>
      <c r="L83" s="66">
        <v>1</v>
      </c>
    </row>
    <row r="84" spans="3:12" ht="14.5">
      <c r="C84" s="36" t="s">
        <v>165</v>
      </c>
      <c r="D84" s="36" t="s">
        <v>80</v>
      </c>
      <c r="E84" s="36" t="s">
        <v>45</v>
      </c>
      <c r="F84" s="66">
        <v>1</v>
      </c>
      <c r="G84" s="66">
        <v>1</v>
      </c>
      <c r="H84" s="66">
        <v>1</v>
      </c>
      <c r="I84" s="66">
        <v>1</v>
      </c>
      <c r="J84" s="66">
        <v>1</v>
      </c>
      <c r="K84" s="66">
        <v>1</v>
      </c>
      <c r="L84" s="66">
        <v>1</v>
      </c>
    </row>
    <row r="85" spans="3:12" ht="14.5">
      <c r="C85" s="36" t="s">
        <v>166</v>
      </c>
      <c r="D85" s="36" t="s">
        <v>64</v>
      </c>
      <c r="E85" s="36" t="s">
        <v>45</v>
      </c>
      <c r="F85" s="66">
        <v>1</v>
      </c>
      <c r="G85" s="66">
        <v>1</v>
      </c>
      <c r="H85" s="66">
        <v>1</v>
      </c>
      <c r="I85" s="66">
        <v>1</v>
      </c>
      <c r="J85" s="66">
        <v>1</v>
      </c>
      <c r="K85" s="66">
        <v>1</v>
      </c>
      <c r="L85" s="66">
        <v>1</v>
      </c>
    </row>
    <row r="86" spans="3:12" ht="14.5">
      <c r="C86" s="36" t="s">
        <v>167</v>
      </c>
      <c r="D86" s="36" t="s">
        <v>67</v>
      </c>
      <c r="E86" s="36" t="s">
        <v>45</v>
      </c>
      <c r="F86" s="66">
        <v>1</v>
      </c>
      <c r="G86" s="66">
        <v>1</v>
      </c>
      <c r="H86" s="66">
        <v>1</v>
      </c>
      <c r="I86" s="66">
        <v>1</v>
      </c>
      <c r="J86" s="66">
        <v>1</v>
      </c>
      <c r="K86" s="66">
        <v>1</v>
      </c>
      <c r="L86" s="66">
        <v>1</v>
      </c>
    </row>
    <row r="93" spans="3:12" ht="14.5">
      <c r="E93" s="34" t="s">
        <v>236</v>
      </c>
    </row>
    <row r="94" spans="3:12" ht="14.5">
      <c r="C94" s="35" t="s">
        <v>11</v>
      </c>
      <c r="D94" s="35" t="s">
        <v>188</v>
      </c>
      <c r="E94" s="35" t="s">
        <v>189</v>
      </c>
      <c r="F94" t="s">
        <v>190</v>
      </c>
      <c r="G94" t="s">
        <v>191</v>
      </c>
      <c r="H94" t="s">
        <v>192</v>
      </c>
      <c r="I94" t="s">
        <v>193</v>
      </c>
      <c r="J94" t="s">
        <v>194</v>
      </c>
      <c r="K94" t="s">
        <v>195</v>
      </c>
      <c r="L94" t="s">
        <v>196</v>
      </c>
    </row>
    <row r="95" spans="3:12" ht="14.5">
      <c r="C95" s="36" t="s">
        <v>162</v>
      </c>
      <c r="D95" s="36" t="s">
        <v>69</v>
      </c>
      <c r="E95" s="36" t="s">
        <v>45</v>
      </c>
      <c r="F95" s="50">
        <f>[3]RSD!$Q$108</f>
        <v>13</v>
      </c>
      <c r="G95" s="50">
        <f>F95</f>
        <v>13</v>
      </c>
      <c r="H95" s="50">
        <f t="shared" ref="H95:L95" si="9">G95</f>
        <v>13</v>
      </c>
      <c r="I95" s="50">
        <f t="shared" si="9"/>
        <v>13</v>
      </c>
      <c r="J95" s="50">
        <f t="shared" si="9"/>
        <v>13</v>
      </c>
      <c r="K95" s="50">
        <f t="shared" si="9"/>
        <v>13</v>
      </c>
      <c r="L95" s="50">
        <f t="shared" si="9"/>
        <v>13</v>
      </c>
    </row>
    <row r="96" spans="3:12" ht="14.5">
      <c r="C96" s="36" t="s">
        <v>163</v>
      </c>
      <c r="D96" s="36" t="s">
        <v>73</v>
      </c>
      <c r="E96" s="36" t="s">
        <v>45</v>
      </c>
      <c r="F96" s="50">
        <f>[3]RSD!$Q$109</f>
        <v>19</v>
      </c>
      <c r="G96" s="50">
        <f t="shared" ref="G96:L100" si="10">F96</f>
        <v>19</v>
      </c>
      <c r="H96" s="50">
        <f t="shared" si="10"/>
        <v>19</v>
      </c>
      <c r="I96" s="50">
        <f t="shared" si="10"/>
        <v>19</v>
      </c>
      <c r="J96" s="50">
        <f t="shared" si="10"/>
        <v>19</v>
      </c>
      <c r="K96" s="50">
        <f t="shared" si="10"/>
        <v>19</v>
      </c>
      <c r="L96" s="50">
        <f t="shared" si="10"/>
        <v>19</v>
      </c>
    </row>
    <row r="97" spans="3:12" ht="14.5">
      <c r="C97" s="36" t="s">
        <v>164</v>
      </c>
      <c r="D97" s="36" t="s">
        <v>77</v>
      </c>
      <c r="E97" s="36" t="s">
        <v>45</v>
      </c>
      <c r="F97" s="50">
        <f>[3]RSD!$Q$110</f>
        <v>13</v>
      </c>
      <c r="G97" s="50">
        <f t="shared" si="10"/>
        <v>13</v>
      </c>
      <c r="H97" s="50">
        <f t="shared" si="10"/>
        <v>13</v>
      </c>
      <c r="I97" s="50">
        <f t="shared" si="10"/>
        <v>13</v>
      </c>
      <c r="J97" s="50">
        <f t="shared" si="10"/>
        <v>13</v>
      </c>
      <c r="K97" s="50">
        <f t="shared" si="10"/>
        <v>13</v>
      </c>
      <c r="L97" s="50">
        <f t="shared" si="10"/>
        <v>13</v>
      </c>
    </row>
    <row r="98" spans="3:12" ht="14.5">
      <c r="C98" s="36" t="s">
        <v>165</v>
      </c>
      <c r="D98" s="36" t="s">
        <v>80</v>
      </c>
      <c r="E98" s="36" t="s">
        <v>45</v>
      </c>
      <c r="F98" s="50">
        <f>[3]RSD!$Q$111</f>
        <v>25</v>
      </c>
      <c r="G98" s="50">
        <f t="shared" si="10"/>
        <v>25</v>
      </c>
      <c r="H98" s="50">
        <f t="shared" si="10"/>
        <v>25</v>
      </c>
      <c r="I98" s="50">
        <f t="shared" si="10"/>
        <v>25</v>
      </c>
      <c r="J98" s="50">
        <f t="shared" si="10"/>
        <v>25</v>
      </c>
      <c r="K98" s="50">
        <f t="shared" si="10"/>
        <v>25</v>
      </c>
      <c r="L98" s="50">
        <f t="shared" si="10"/>
        <v>25</v>
      </c>
    </row>
    <row r="99" spans="3:12" ht="14.5">
      <c r="C99" s="36" t="s">
        <v>166</v>
      </c>
      <c r="D99" s="36" t="s">
        <v>64</v>
      </c>
      <c r="E99" s="36" t="s">
        <v>45</v>
      </c>
      <c r="F99" s="50">
        <f>[3]RSD!$Q$112</f>
        <v>19</v>
      </c>
      <c r="G99" s="50">
        <f t="shared" si="10"/>
        <v>19</v>
      </c>
      <c r="H99" s="50">
        <f t="shared" si="10"/>
        <v>19</v>
      </c>
      <c r="I99" s="50">
        <f t="shared" si="10"/>
        <v>19</v>
      </c>
      <c r="J99" s="50">
        <f t="shared" si="10"/>
        <v>19</v>
      </c>
      <c r="K99" s="50">
        <f t="shared" si="10"/>
        <v>19</v>
      </c>
      <c r="L99" s="50">
        <f t="shared" si="10"/>
        <v>19</v>
      </c>
    </row>
    <row r="100" spans="3:12" ht="14.5">
      <c r="C100" s="36" t="s">
        <v>167</v>
      </c>
      <c r="D100" s="36" t="s">
        <v>67</v>
      </c>
      <c r="E100" s="36" t="s">
        <v>45</v>
      </c>
      <c r="F100" s="50">
        <f>[3]RSD!$Q$113</f>
        <v>19</v>
      </c>
      <c r="G100" s="50">
        <f t="shared" si="10"/>
        <v>19</v>
      </c>
      <c r="H100" s="50">
        <f t="shared" si="10"/>
        <v>19</v>
      </c>
      <c r="I100" s="50">
        <f t="shared" si="10"/>
        <v>19</v>
      </c>
      <c r="J100" s="50">
        <f t="shared" si="10"/>
        <v>19</v>
      </c>
      <c r="K100" s="50">
        <f t="shared" si="10"/>
        <v>19</v>
      </c>
      <c r="L100" s="50">
        <f t="shared" si="10"/>
        <v>19</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2:FN94"/>
  <sheetViews>
    <sheetView topLeftCell="DR7" workbookViewId="0">
      <selection activeCell="DS19" sqref="DS19"/>
    </sheetView>
  </sheetViews>
  <sheetFormatPr defaultColWidth="9" defaultRowHeight="12.5"/>
  <cols>
    <col min="1" max="1" width="3" customWidth="1"/>
    <col min="2" max="2" width="49.54296875" style="15" customWidth="1"/>
    <col min="3" max="3" width="10.453125" customWidth="1"/>
    <col min="4" max="5" width="10.453125" style="23" hidden="1" customWidth="1"/>
    <col min="6" max="15" width="10.453125" hidden="1" customWidth="1"/>
    <col min="16" max="22" width="9" hidden="1" customWidth="1"/>
    <col min="23" max="23" width="8.7265625"/>
    <col min="25" max="25" width="3" customWidth="1"/>
    <col min="26" max="26" width="48.179687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101.81640625" customWidth="1"/>
    <col min="74" max="74" width="48.179687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3" width="8.7265625"/>
    <col min="145" max="145" width="101.81640625" customWidth="1"/>
    <col min="146" max="146" width="49.54296875"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1" t="s">
        <v>278</v>
      </c>
      <c r="B2" s="21"/>
      <c r="Y2" s="21" t="s">
        <v>279</v>
      </c>
      <c r="Z2" s="22"/>
      <c r="AW2" s="21" t="s">
        <v>279</v>
      </c>
      <c r="AX2" s="22"/>
      <c r="BU2" s="21" t="s">
        <v>279</v>
      </c>
      <c r="BV2" s="22"/>
      <c r="CS2" s="21" t="s">
        <v>279</v>
      </c>
      <c r="CT2" s="22"/>
      <c r="DQ2" s="21" t="s">
        <v>279</v>
      </c>
      <c r="DR2" s="22"/>
      <c r="EO2" s="21" t="s">
        <v>278</v>
      </c>
      <c r="EP2" s="21"/>
    </row>
    <row r="5" spans="1:167" ht="18">
      <c r="A5" s="2" t="s">
        <v>240</v>
      </c>
      <c r="F5" s="23"/>
      <c r="G5" s="23"/>
      <c r="H5" s="23"/>
      <c r="I5" s="23"/>
      <c r="J5" s="23"/>
      <c r="K5" s="23"/>
      <c r="L5" s="23"/>
      <c r="M5" s="23"/>
      <c r="N5" s="23"/>
      <c r="O5" s="23"/>
      <c r="Y5" s="2" t="s">
        <v>240</v>
      </c>
      <c r="AD5" s="23"/>
      <c r="AE5" s="23"/>
      <c r="AF5" s="23"/>
      <c r="AG5" s="23"/>
      <c r="AH5" s="23"/>
      <c r="AI5" s="23"/>
      <c r="AJ5" s="23"/>
      <c r="AK5" s="23"/>
      <c r="AL5" s="23"/>
      <c r="AM5" s="23"/>
      <c r="AW5" s="2" t="s">
        <v>240</v>
      </c>
      <c r="BB5" s="23"/>
      <c r="BC5" s="23"/>
      <c r="BD5" s="23"/>
      <c r="BE5" s="23"/>
      <c r="BF5" s="23"/>
      <c r="BG5" s="23"/>
      <c r="BH5" s="23"/>
      <c r="BI5" s="23"/>
      <c r="BJ5" s="23"/>
      <c r="BK5" s="23"/>
      <c r="BU5" s="2" t="s">
        <v>240</v>
      </c>
      <c r="BZ5" s="23"/>
      <c r="CA5" s="23"/>
      <c r="CB5" s="23"/>
      <c r="CC5" s="23"/>
      <c r="CD5" s="23"/>
      <c r="CE5" s="23"/>
      <c r="CF5" s="23"/>
      <c r="CG5" s="23"/>
      <c r="CH5" s="23"/>
      <c r="CI5" s="23"/>
      <c r="CS5" s="2" t="s">
        <v>240</v>
      </c>
      <c r="CX5" s="23"/>
      <c r="CY5" s="23"/>
      <c r="CZ5" s="23"/>
      <c r="DA5" s="23"/>
      <c r="DB5" s="23"/>
      <c r="DC5" s="23"/>
      <c r="DD5" s="23"/>
      <c r="DE5" s="23"/>
      <c r="DF5" s="23"/>
      <c r="DG5" s="23"/>
      <c r="DQ5" s="2" t="s">
        <v>240</v>
      </c>
      <c r="DV5" s="23"/>
      <c r="DW5" s="23"/>
      <c r="DX5" s="23"/>
      <c r="DY5" s="23"/>
      <c r="DZ5" s="23"/>
      <c r="EA5" s="23"/>
      <c r="EB5" s="23"/>
      <c r="EC5" s="23"/>
      <c r="ED5" s="23"/>
      <c r="EE5" s="23"/>
      <c r="EO5" s="2" t="s">
        <v>240</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280</v>
      </c>
      <c r="C7" s="23"/>
      <c r="Y7" s="4" t="s">
        <v>299</v>
      </c>
      <c r="AA7" s="23"/>
      <c r="AW7" s="4" t="s">
        <v>300</v>
      </c>
      <c r="AY7" s="23"/>
      <c r="BU7" s="4" t="s">
        <v>281</v>
      </c>
      <c r="BW7" s="23"/>
      <c r="CS7" s="4" t="s">
        <v>282</v>
      </c>
      <c r="CU7" s="23"/>
      <c r="DQ7" s="4" t="s">
        <v>283</v>
      </c>
      <c r="DS7" s="23"/>
      <c r="EO7" s="4" t="s">
        <v>247</v>
      </c>
      <c r="EQ7" s="23"/>
    </row>
    <row r="8" spans="1:167" ht="15.5">
      <c r="A8" s="4" t="s">
        <v>487</v>
      </c>
      <c r="C8" s="5"/>
      <c r="D8" s="85"/>
      <c r="E8" s="85"/>
      <c r="F8" s="5"/>
      <c r="G8" s="5"/>
      <c r="H8" s="5"/>
      <c r="I8" s="5"/>
      <c r="J8" s="5"/>
      <c r="K8" s="5"/>
      <c r="L8" s="5"/>
      <c r="M8" s="5"/>
      <c r="N8" s="5"/>
      <c r="O8" s="5"/>
      <c r="P8" s="5"/>
      <c r="Q8" s="5"/>
      <c r="R8" s="5"/>
      <c r="S8" s="5"/>
      <c r="T8" s="5"/>
      <c r="U8" s="5"/>
      <c r="V8" s="5"/>
      <c r="W8" s="5"/>
      <c r="Y8" s="4" t="s">
        <v>487</v>
      </c>
      <c r="AA8" s="5"/>
      <c r="AB8" s="85"/>
      <c r="AC8" s="85"/>
      <c r="AD8" s="5"/>
      <c r="AE8" s="5"/>
      <c r="AF8" s="5"/>
      <c r="AG8" s="5"/>
      <c r="AH8" s="5"/>
      <c r="AI8" s="5"/>
      <c r="AJ8" s="5"/>
      <c r="AK8" s="5"/>
      <c r="AL8" s="5"/>
      <c r="AM8" s="5"/>
      <c r="AN8" s="5"/>
      <c r="AO8" s="5"/>
      <c r="AP8" s="5"/>
      <c r="AQ8" s="5"/>
      <c r="AR8" s="5"/>
      <c r="AS8" s="5"/>
      <c r="AT8" s="5"/>
      <c r="AU8" s="5"/>
      <c r="AW8" s="4" t="s">
        <v>487</v>
      </c>
      <c r="AY8" s="5"/>
      <c r="AZ8" s="85"/>
      <c r="BA8" s="85"/>
      <c r="BB8" s="5"/>
      <c r="BC8" s="5"/>
      <c r="BD8" s="5"/>
      <c r="BE8" s="5"/>
      <c r="BF8" s="5"/>
      <c r="BG8" s="5"/>
      <c r="BH8" s="5"/>
      <c r="BI8" s="5"/>
      <c r="BJ8" s="5"/>
      <c r="BK8" s="5"/>
      <c r="BL8" s="5"/>
      <c r="BM8" s="5"/>
      <c r="BN8" s="5"/>
      <c r="BO8" s="5"/>
      <c r="BP8" s="5"/>
      <c r="BQ8" s="5"/>
      <c r="BR8" s="5"/>
      <c r="BS8" s="5"/>
      <c r="BU8" s="4" t="s">
        <v>487</v>
      </c>
      <c r="BW8" s="5"/>
      <c r="BX8" s="85"/>
      <c r="BY8" s="85"/>
      <c r="BZ8" s="5"/>
      <c r="CA8" s="5"/>
      <c r="CB8" s="5"/>
      <c r="CC8" s="5"/>
      <c r="CD8" s="5"/>
      <c r="CE8" s="5"/>
      <c r="CF8" s="5"/>
      <c r="CG8" s="5"/>
      <c r="CH8" s="5"/>
      <c r="CI8" s="5"/>
      <c r="CJ8" s="5"/>
      <c r="CK8" s="5"/>
      <c r="CL8" s="5"/>
      <c r="CM8" s="5"/>
      <c r="CN8" s="5"/>
      <c r="CO8" s="5"/>
      <c r="CP8" s="5"/>
      <c r="CQ8" s="5"/>
      <c r="CS8" s="4" t="s">
        <v>487</v>
      </c>
      <c r="CU8" s="5"/>
      <c r="CV8" s="85"/>
      <c r="CW8" s="85"/>
      <c r="CX8" s="5"/>
      <c r="CY8" s="5"/>
      <c r="CZ8" s="5"/>
      <c r="DA8" s="5"/>
      <c r="DB8" s="5"/>
      <c r="DC8" s="5"/>
      <c r="DD8" s="5"/>
      <c r="DE8" s="5"/>
      <c r="DF8" s="5"/>
      <c r="DG8" s="5"/>
      <c r="DH8" s="5"/>
      <c r="DI8" s="5"/>
      <c r="DJ8" s="5"/>
      <c r="DK8" s="5"/>
      <c r="DL8" s="5"/>
      <c r="DM8" s="5"/>
      <c r="DN8" s="5"/>
      <c r="DO8" s="5"/>
      <c r="DQ8" s="4" t="s">
        <v>487</v>
      </c>
      <c r="DS8" s="5"/>
      <c r="DT8" s="85"/>
      <c r="DU8" s="85"/>
      <c r="DV8" s="5"/>
      <c r="DW8" s="5"/>
      <c r="DX8" s="5"/>
      <c r="DY8" s="5"/>
      <c r="DZ8" s="5"/>
      <c r="EA8" s="5"/>
      <c r="EB8" s="5"/>
      <c r="EC8" s="5"/>
      <c r="ED8" s="5"/>
      <c r="EE8" s="5"/>
      <c r="EF8" s="5"/>
      <c r="EG8" s="5"/>
      <c r="EH8" s="5"/>
      <c r="EI8" s="5"/>
      <c r="EJ8" s="5"/>
      <c r="EK8" s="5"/>
      <c r="EL8" s="5"/>
      <c r="EM8" s="5"/>
      <c r="EO8" s="4" t="s">
        <v>487</v>
      </c>
      <c r="EQ8" s="5"/>
      <c r="ER8" s="85"/>
      <c r="ES8" s="8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spans="1: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spans="1:167" ht="13">
      <c r="A13" s="7"/>
      <c r="B13" s="8" t="s">
        <v>488</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488</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488</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488</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488</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488</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488</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286</v>
      </c>
      <c r="C14" s="30"/>
      <c r="D14" s="30"/>
      <c r="E14" s="30"/>
      <c r="F14" s="30"/>
      <c r="G14" s="30"/>
      <c r="H14" s="30"/>
      <c r="I14" s="30"/>
      <c r="J14" s="30"/>
      <c r="K14" s="30"/>
      <c r="L14" s="30"/>
      <c r="M14" s="30"/>
      <c r="N14" s="30"/>
      <c r="O14" s="30"/>
      <c r="P14" s="30"/>
      <c r="Q14" s="30"/>
      <c r="R14" s="30"/>
      <c r="S14" s="30"/>
      <c r="T14" s="30"/>
      <c r="U14" s="30"/>
      <c r="V14" s="30"/>
      <c r="W14" s="30"/>
      <c r="Z14" s="9" t="s">
        <v>286</v>
      </c>
      <c r="AA14" s="30"/>
      <c r="AB14" s="30"/>
      <c r="AC14" s="30"/>
      <c r="AD14" s="30"/>
      <c r="AE14" s="30"/>
      <c r="AF14" s="30"/>
      <c r="AG14" s="30"/>
      <c r="AH14" s="30"/>
      <c r="AI14" s="30"/>
      <c r="AJ14" s="30"/>
      <c r="AK14" s="30"/>
      <c r="AL14" s="30"/>
      <c r="AM14" s="30"/>
      <c r="AN14" s="30"/>
      <c r="AO14" s="30"/>
      <c r="AP14" s="30"/>
      <c r="AQ14" s="30"/>
      <c r="AR14" s="30"/>
      <c r="AS14" s="30"/>
      <c r="AT14" s="30"/>
      <c r="AU14" s="30"/>
      <c r="AX14" s="9" t="s">
        <v>286</v>
      </c>
      <c r="AY14" s="30"/>
      <c r="AZ14" s="30"/>
      <c r="BA14" s="30"/>
      <c r="BB14" s="30"/>
      <c r="BC14" s="30"/>
      <c r="BD14" s="30"/>
      <c r="BE14" s="30"/>
      <c r="BF14" s="30"/>
      <c r="BG14" s="30"/>
      <c r="BH14" s="30"/>
      <c r="BI14" s="30"/>
      <c r="BJ14" s="30"/>
      <c r="BK14" s="30"/>
      <c r="BL14" s="30"/>
      <c r="BM14" s="30"/>
      <c r="BN14" s="30"/>
      <c r="BO14" s="30"/>
      <c r="BP14" s="30"/>
      <c r="BQ14" s="30"/>
      <c r="BR14" s="30"/>
      <c r="BS14" s="30"/>
      <c r="BV14" s="9" t="s">
        <v>286</v>
      </c>
      <c r="BW14" s="30"/>
      <c r="BX14" s="30"/>
      <c r="BY14" s="30"/>
      <c r="BZ14" s="30"/>
      <c r="CA14" s="30"/>
      <c r="CB14" s="30"/>
      <c r="CC14" s="30"/>
      <c r="CD14" s="30"/>
      <c r="CE14" s="30"/>
      <c r="CF14" s="30"/>
      <c r="CG14" s="30"/>
      <c r="CH14" s="30"/>
      <c r="CI14" s="30"/>
      <c r="CJ14" s="30"/>
      <c r="CK14" s="30"/>
      <c r="CL14" s="30"/>
      <c r="CM14" s="30"/>
      <c r="CN14" s="30"/>
      <c r="CO14" s="30"/>
      <c r="CP14" s="30"/>
      <c r="CQ14" s="30"/>
      <c r="CT14" s="9" t="s">
        <v>286</v>
      </c>
      <c r="CU14" s="30"/>
      <c r="CV14" s="30"/>
      <c r="CW14" s="30"/>
      <c r="CX14" s="30"/>
      <c r="CY14" s="30"/>
      <c r="CZ14" s="30"/>
      <c r="DA14" s="30"/>
      <c r="DB14" s="30"/>
      <c r="DC14" s="30"/>
      <c r="DD14" s="30"/>
      <c r="DE14" s="30"/>
      <c r="DF14" s="30"/>
      <c r="DG14" s="30"/>
      <c r="DH14" s="30"/>
      <c r="DI14" s="30"/>
      <c r="DJ14" s="30"/>
      <c r="DK14" s="30"/>
      <c r="DL14" s="30"/>
      <c r="DM14" s="30"/>
      <c r="DN14" s="30"/>
      <c r="DO14" s="30"/>
      <c r="DR14" s="9" t="s">
        <v>286</v>
      </c>
      <c r="DS14" s="30"/>
      <c r="DT14" s="30"/>
      <c r="DU14" s="30"/>
      <c r="DV14" s="30"/>
      <c r="DW14" s="30"/>
      <c r="DX14" s="30"/>
      <c r="DY14" s="30"/>
      <c r="DZ14" s="30"/>
      <c r="EA14" s="30"/>
      <c r="EB14" s="30"/>
      <c r="EC14" s="30"/>
      <c r="ED14" s="30"/>
      <c r="EE14" s="30"/>
      <c r="EF14" s="30"/>
      <c r="EG14" s="30"/>
      <c r="EH14" s="30"/>
      <c r="EI14" s="30"/>
      <c r="EJ14" s="30"/>
      <c r="EK14" s="30"/>
      <c r="EL14" s="30"/>
      <c r="EM14" s="30"/>
      <c r="EP14" s="9" t="s">
        <v>286</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272</v>
      </c>
      <c r="C15" s="30">
        <v>8.2383590000000009</v>
      </c>
      <c r="D15" s="30">
        <v>8.4255119999999994</v>
      </c>
      <c r="E15" s="30">
        <v>8.5576170000000005</v>
      </c>
      <c r="F15" s="30">
        <v>8.4983780000000007</v>
      </c>
      <c r="G15" s="30">
        <v>8.4568379999999994</v>
      </c>
      <c r="H15" s="30">
        <v>8.6595619999999993</v>
      </c>
      <c r="I15" s="30">
        <v>8.6313980000000008</v>
      </c>
      <c r="J15" s="30">
        <v>8.3749310000000001</v>
      </c>
      <c r="K15" s="30">
        <v>8.0973509999999997</v>
      </c>
      <c r="L15" s="30">
        <v>7.994828</v>
      </c>
      <c r="M15" s="30">
        <v>7.941611</v>
      </c>
      <c r="N15" s="30">
        <v>7.7965489999999997</v>
      </c>
      <c r="O15" s="30">
        <v>8.204758</v>
      </c>
      <c r="P15" s="30">
        <v>8.2439079999999993</v>
      </c>
      <c r="Q15" s="30">
        <v>7.8344670000000001</v>
      </c>
      <c r="R15" s="30">
        <v>7.6018189999999999</v>
      </c>
      <c r="S15" s="30">
        <v>7.7174950000000004</v>
      </c>
      <c r="T15" s="30">
        <v>7.3471460000000004</v>
      </c>
      <c r="U15" s="30">
        <v>7.8580170000000003</v>
      </c>
      <c r="V15" s="30">
        <v>7.5908009999999999</v>
      </c>
      <c r="W15" s="30">
        <v>8.1061630000000005</v>
      </c>
      <c r="Z15" s="72" t="s">
        <v>272</v>
      </c>
      <c r="AA15" s="30">
        <v>36.284050000000001</v>
      </c>
      <c r="AB15" s="30">
        <v>37.077582999999997</v>
      </c>
      <c r="AC15" s="30">
        <v>37.546937999999997</v>
      </c>
      <c r="AD15" s="30">
        <v>39.025131999999999</v>
      </c>
      <c r="AE15" s="30">
        <v>39.395938000000001</v>
      </c>
      <c r="AF15" s="30">
        <v>39.028080000000003</v>
      </c>
      <c r="AG15" s="30">
        <v>40.330640000000002</v>
      </c>
      <c r="AH15" s="30">
        <v>39.687328000000001</v>
      </c>
      <c r="AI15" s="30">
        <v>39.513890000000004</v>
      </c>
      <c r="AJ15" s="30">
        <v>39.658957000000001</v>
      </c>
      <c r="AK15" s="30">
        <v>38.738857000000003</v>
      </c>
      <c r="AL15" s="30">
        <v>39.260728999999998</v>
      </c>
      <c r="AM15" s="30">
        <v>39.443404000000001</v>
      </c>
      <c r="AN15" s="30">
        <v>39.810212999999997</v>
      </c>
      <c r="AO15" s="30">
        <v>40.835994999999997</v>
      </c>
      <c r="AP15" s="30">
        <v>39.014887000000002</v>
      </c>
      <c r="AQ15" s="30">
        <v>38.474786999999999</v>
      </c>
      <c r="AR15" s="30">
        <v>37.557642000000001</v>
      </c>
      <c r="AS15" s="30">
        <v>38.697980999999999</v>
      </c>
      <c r="AT15" s="30">
        <v>38.677428999999997</v>
      </c>
      <c r="AU15" s="30">
        <v>41.240217000000001</v>
      </c>
      <c r="AX15" s="72" t="s">
        <v>272</v>
      </c>
      <c r="AY15" s="30">
        <v>15.129849999999999</v>
      </c>
      <c r="AZ15" s="30">
        <v>15.221712</v>
      </c>
      <c r="BA15" s="30">
        <v>14.140706</v>
      </c>
      <c r="BB15" s="30">
        <v>14.316025</v>
      </c>
      <c r="BC15" s="30">
        <v>14.688599999999999</v>
      </c>
      <c r="BD15" s="30">
        <v>13.205161</v>
      </c>
      <c r="BE15" s="30">
        <v>12.939526000000001</v>
      </c>
      <c r="BF15" s="30">
        <v>12.294663</v>
      </c>
      <c r="BG15" s="30">
        <v>12.331109</v>
      </c>
      <c r="BH15" s="30">
        <v>12.605254</v>
      </c>
      <c r="BI15" s="30">
        <v>12.599548</v>
      </c>
      <c r="BJ15" s="30">
        <v>12.024031000000001</v>
      </c>
      <c r="BK15" s="30">
        <v>12.374077</v>
      </c>
      <c r="BL15" s="30">
        <v>12.174633</v>
      </c>
      <c r="BM15" s="30">
        <v>11.813209000000001</v>
      </c>
      <c r="BN15" s="30">
        <v>11.851432000000001</v>
      </c>
      <c r="BO15" s="30">
        <v>10.79388</v>
      </c>
      <c r="BP15" s="30">
        <v>10.725239</v>
      </c>
      <c r="BQ15" s="30">
        <v>10.306099</v>
      </c>
      <c r="BR15" s="30">
        <v>10.562113</v>
      </c>
      <c r="BS15" s="30">
        <v>10.846247</v>
      </c>
      <c r="BV15" s="72" t="s">
        <v>272</v>
      </c>
      <c r="BW15" s="30">
        <v>2.652822</v>
      </c>
      <c r="BX15" s="30">
        <v>2.7160790000000001</v>
      </c>
      <c r="BY15" s="30">
        <v>2.7429589999999999</v>
      </c>
      <c r="BZ15" s="30">
        <v>2.8145579999999999</v>
      </c>
      <c r="CA15" s="30">
        <v>2.9480559999999998</v>
      </c>
      <c r="CB15" s="30">
        <v>3.0157989999999999</v>
      </c>
      <c r="CC15" s="30">
        <v>2.773028</v>
      </c>
      <c r="CD15" s="30">
        <v>3.5810209999999998</v>
      </c>
      <c r="CE15" s="30">
        <v>3.6661380000000001</v>
      </c>
      <c r="CF15" s="30">
        <v>3.8693599999999999</v>
      </c>
      <c r="CG15" s="30">
        <v>3.8114499999999998</v>
      </c>
      <c r="CH15" s="30">
        <v>3.8648340000000001</v>
      </c>
      <c r="CI15" s="30">
        <v>4.2070740000000004</v>
      </c>
      <c r="CJ15" s="30">
        <v>4.0560910000000003</v>
      </c>
      <c r="CK15" s="30">
        <v>4.0047319999999997</v>
      </c>
      <c r="CL15" s="30">
        <v>3.9777420000000001</v>
      </c>
      <c r="CM15" s="30">
        <v>3.8593459999999999</v>
      </c>
      <c r="CN15" s="30">
        <v>3.8918849999999998</v>
      </c>
      <c r="CO15" s="30">
        <v>3.9388930000000002</v>
      </c>
      <c r="CP15" s="30">
        <v>3.9083679999999998</v>
      </c>
      <c r="CQ15" s="30">
        <v>4.0343070000000001</v>
      </c>
      <c r="CT15" s="72" t="s">
        <v>272</v>
      </c>
      <c r="CU15" s="30">
        <v>0.88501399999999997</v>
      </c>
      <c r="CV15" s="30">
        <v>0.89695899999999995</v>
      </c>
      <c r="CW15" s="30">
        <v>0.90471800000000002</v>
      </c>
      <c r="CX15" s="30">
        <v>0.91754100000000005</v>
      </c>
      <c r="CY15" s="30">
        <v>0.92227999999999999</v>
      </c>
      <c r="CZ15" s="30">
        <v>0.915296</v>
      </c>
      <c r="DA15" s="30">
        <v>0.85940000000000005</v>
      </c>
      <c r="DB15" s="30">
        <v>0.86167700000000003</v>
      </c>
      <c r="DC15" s="30">
        <v>0.83960699999999999</v>
      </c>
      <c r="DD15" s="30">
        <v>0.83807799999999999</v>
      </c>
      <c r="DE15" s="30">
        <v>0.80254499999999995</v>
      </c>
      <c r="DF15" s="30">
        <v>0.79339199999999999</v>
      </c>
      <c r="DG15" s="30">
        <v>0.73778500000000002</v>
      </c>
      <c r="DH15" s="30">
        <v>0.76957100000000001</v>
      </c>
      <c r="DI15" s="30">
        <v>0.77498</v>
      </c>
      <c r="DJ15" s="30">
        <v>0.75585199999999997</v>
      </c>
      <c r="DK15" s="30">
        <v>0.740568</v>
      </c>
      <c r="DL15" s="30">
        <v>0.720078</v>
      </c>
      <c r="DM15" s="30">
        <v>0.70133100000000004</v>
      </c>
      <c r="DN15" s="30">
        <v>0.68255900000000003</v>
      </c>
      <c r="DO15" s="30">
        <v>0.70563200000000004</v>
      </c>
      <c r="DR15" s="72" t="s">
        <v>272</v>
      </c>
      <c r="DS15" s="30">
        <v>0.79613100000000003</v>
      </c>
      <c r="DT15" s="30">
        <v>0.88644500000000004</v>
      </c>
      <c r="DU15" s="30">
        <v>0.85915900000000001</v>
      </c>
      <c r="DV15" s="30">
        <v>0.87003399999999997</v>
      </c>
      <c r="DW15" s="30">
        <v>0.88974200000000003</v>
      </c>
      <c r="DX15" s="30">
        <v>0.92898999999999998</v>
      </c>
      <c r="DY15" s="30">
        <v>0.97479499999999997</v>
      </c>
      <c r="DZ15" s="30">
        <v>1.0428090000000001</v>
      </c>
      <c r="EA15" s="30">
        <v>1.084743</v>
      </c>
      <c r="EB15" s="30">
        <v>1.141438</v>
      </c>
      <c r="EC15" s="30">
        <v>1.075332</v>
      </c>
      <c r="ED15" s="30">
        <v>1.1352139999999999</v>
      </c>
      <c r="EE15" s="30">
        <v>1.1637200000000001</v>
      </c>
      <c r="EF15" s="30">
        <v>1.2008559999999999</v>
      </c>
      <c r="EG15" s="30">
        <v>1.2589459999999999</v>
      </c>
      <c r="EH15" s="30">
        <v>1.3161620000000001</v>
      </c>
      <c r="EI15" s="30">
        <v>1.359934</v>
      </c>
      <c r="EJ15" s="30">
        <v>1.376755</v>
      </c>
      <c r="EK15" s="30">
        <v>1.3635489999999999</v>
      </c>
      <c r="EL15" s="30">
        <v>1.4722919999999999</v>
      </c>
      <c r="EM15" s="30">
        <v>1.597418</v>
      </c>
      <c r="EP15" s="72" t="s">
        <v>272</v>
      </c>
      <c r="EQ15" s="30">
        <v>8.4094280000000001</v>
      </c>
      <c r="ER15" s="30">
        <v>8.4472550000000002</v>
      </c>
      <c r="ES15" s="30">
        <v>8.5139770000000006</v>
      </c>
      <c r="ET15" s="30">
        <v>8.4114280000000008</v>
      </c>
      <c r="EU15" s="30">
        <v>8.7984790000000004</v>
      </c>
      <c r="EV15" s="30">
        <v>8.6962299999999999</v>
      </c>
      <c r="EW15" s="30">
        <v>8.4845299999999995</v>
      </c>
      <c r="EX15" s="30">
        <v>8.4606729999999999</v>
      </c>
      <c r="EY15" s="30">
        <v>8.6408869999999993</v>
      </c>
      <c r="EZ15" s="30">
        <v>8.5765700000000002</v>
      </c>
      <c r="FA15" s="30">
        <v>8.3989689999999992</v>
      </c>
      <c r="FB15" s="30">
        <v>8.3280089999999998</v>
      </c>
      <c r="FC15" s="30">
        <v>8.3933549999999997</v>
      </c>
      <c r="FD15" s="30">
        <v>8.4934639999999995</v>
      </c>
      <c r="FE15" s="30">
        <v>8.6551919999999996</v>
      </c>
      <c r="FF15" s="30">
        <v>8.1500869999999992</v>
      </c>
      <c r="FG15" s="30">
        <v>8.3140839999999994</v>
      </c>
      <c r="FH15" s="30">
        <v>8.8733900000000006</v>
      </c>
      <c r="FI15" s="30">
        <v>8.3919099999999993</v>
      </c>
      <c r="FJ15" s="30">
        <v>8.4227519999999991</v>
      </c>
      <c r="FK15" s="30">
        <v>8.893319</v>
      </c>
    </row>
    <row r="16" spans="1:167">
      <c r="B16" s="72" t="s">
        <v>276</v>
      </c>
      <c r="C16" s="30">
        <v>0</v>
      </c>
      <c r="D16" s="30">
        <v>0</v>
      </c>
      <c r="E16" s="30">
        <v>0</v>
      </c>
      <c r="F16" s="30">
        <v>0</v>
      </c>
      <c r="G16" s="30">
        <v>0</v>
      </c>
      <c r="H16" s="30">
        <v>9.4663999999999998E-2</v>
      </c>
      <c r="I16" s="30">
        <v>0.16564300000000001</v>
      </c>
      <c r="J16" s="30">
        <v>0.121279</v>
      </c>
      <c r="K16" s="30">
        <v>0.16888600000000001</v>
      </c>
      <c r="L16" s="30">
        <v>0.17707400000000001</v>
      </c>
      <c r="M16" s="30">
        <v>0.20325699999999999</v>
      </c>
      <c r="N16" s="30">
        <v>0.22442300000000001</v>
      </c>
      <c r="O16" s="30">
        <v>0.24027399999999999</v>
      </c>
      <c r="P16" s="30">
        <v>0.28130500000000003</v>
      </c>
      <c r="Q16" s="30">
        <v>0.193881</v>
      </c>
      <c r="R16" s="30">
        <v>0.148706</v>
      </c>
      <c r="S16" s="30">
        <v>0.12686500000000001</v>
      </c>
      <c r="T16" s="30">
        <v>0.105657</v>
      </c>
      <c r="U16" s="30">
        <v>0.11260199999999999</v>
      </c>
      <c r="V16" s="30">
        <v>0.10216</v>
      </c>
      <c r="W16" s="30">
        <v>0.102399</v>
      </c>
      <c r="Z16" s="72" t="s">
        <v>276</v>
      </c>
      <c r="AA16" s="30">
        <v>7.3616200000000003</v>
      </c>
      <c r="AB16" s="30">
        <v>6.6874789999999997</v>
      </c>
      <c r="AC16" s="30">
        <v>7.201543</v>
      </c>
      <c r="AD16" s="30">
        <v>7.7041230000000001</v>
      </c>
      <c r="AE16" s="30">
        <v>7.6691890000000003</v>
      </c>
      <c r="AF16" s="30">
        <v>7.9184869999999998</v>
      </c>
      <c r="AG16" s="30">
        <v>7.3795960000000003</v>
      </c>
      <c r="AH16" s="30">
        <v>6.9566999999999997</v>
      </c>
      <c r="AI16" s="30">
        <v>6.7889609999999996</v>
      </c>
      <c r="AJ16" s="30">
        <v>6.97255</v>
      </c>
      <c r="AK16" s="30">
        <v>5.8402830000000003</v>
      </c>
      <c r="AL16" s="30">
        <v>5.1322989999999997</v>
      </c>
      <c r="AM16" s="30">
        <v>4.9317950000000002</v>
      </c>
      <c r="AN16" s="30">
        <v>4.6301690000000004</v>
      </c>
      <c r="AO16" s="30">
        <v>4.2833519999999998</v>
      </c>
      <c r="AP16" s="30">
        <v>4.1651769999999999</v>
      </c>
      <c r="AQ16" s="30">
        <v>4.3352820000000003</v>
      </c>
      <c r="AR16" s="30">
        <v>4.3255140000000001</v>
      </c>
      <c r="AS16" s="30">
        <v>4.4420359999999999</v>
      </c>
      <c r="AT16" s="30">
        <v>4.7102469999999999</v>
      </c>
      <c r="AU16" s="30">
        <v>4.668329</v>
      </c>
      <c r="AX16" s="72" t="s">
        <v>276</v>
      </c>
      <c r="AY16" s="30">
        <v>74.338848999999996</v>
      </c>
      <c r="AZ16" s="30">
        <v>77.891159999999999</v>
      </c>
      <c r="BA16" s="30">
        <v>78.541113999999993</v>
      </c>
      <c r="BB16" s="30">
        <v>82.005919000000006</v>
      </c>
      <c r="BC16" s="30">
        <v>81.282154000000006</v>
      </c>
      <c r="BD16" s="30">
        <v>84.635024999999999</v>
      </c>
      <c r="BE16" s="30">
        <v>83.447563000000002</v>
      </c>
      <c r="BF16" s="30">
        <v>86.286635000000004</v>
      </c>
      <c r="BG16" s="30">
        <v>84.546763999999996</v>
      </c>
      <c r="BH16" s="30">
        <v>77.406031999999996</v>
      </c>
      <c r="BI16" s="30">
        <v>78.188028000000003</v>
      </c>
      <c r="BJ16" s="30">
        <v>85.970065000000005</v>
      </c>
      <c r="BK16" s="30">
        <v>81.433211</v>
      </c>
      <c r="BL16" s="30">
        <v>83.521906000000001</v>
      </c>
      <c r="BM16" s="30">
        <v>78.889149000000003</v>
      </c>
      <c r="BN16" s="30">
        <v>84.389688000000007</v>
      </c>
      <c r="BO16" s="30">
        <v>79.318444999999997</v>
      </c>
      <c r="BP16" s="30">
        <v>79.853407000000004</v>
      </c>
      <c r="BQ16" s="30">
        <v>94.951749000000007</v>
      </c>
      <c r="BR16" s="30">
        <v>77.754942999999997</v>
      </c>
      <c r="BS16" s="30">
        <v>78.427786999999995</v>
      </c>
      <c r="BV16" s="72" t="s">
        <v>276</v>
      </c>
      <c r="BW16" s="30">
        <v>6.9166059999999998</v>
      </c>
      <c r="BX16" s="30">
        <v>6.5348759999999997</v>
      </c>
      <c r="BY16" s="30">
        <v>6.4070770000000001</v>
      </c>
      <c r="BZ16" s="30">
        <v>6.3756550000000001</v>
      </c>
      <c r="CA16" s="30">
        <v>6.1873620000000003</v>
      </c>
      <c r="CB16" s="30">
        <v>5.7735580000000004</v>
      </c>
      <c r="CC16" s="30">
        <v>5.0187390000000001</v>
      </c>
      <c r="CD16" s="30">
        <v>5.1843170000000001</v>
      </c>
      <c r="CE16" s="30">
        <v>5.1821409999999997</v>
      </c>
      <c r="CF16" s="30">
        <v>5.0190429999999999</v>
      </c>
      <c r="CG16" s="30">
        <v>4.8991059999999997</v>
      </c>
      <c r="CH16" s="30">
        <v>5.0828030000000002</v>
      </c>
      <c r="CI16" s="30">
        <v>5.7655770000000004</v>
      </c>
      <c r="CJ16" s="30">
        <v>5.3253719999999998</v>
      </c>
      <c r="CK16" s="30">
        <v>5.2392700000000003</v>
      </c>
      <c r="CL16" s="30">
        <v>4.996569</v>
      </c>
      <c r="CM16" s="30">
        <v>5.1189980000000004</v>
      </c>
      <c r="CN16" s="30">
        <v>5.3998350000000004</v>
      </c>
      <c r="CO16" s="30">
        <v>5.3123060000000004</v>
      </c>
      <c r="CP16" s="30">
        <v>5.1632910000000001</v>
      </c>
      <c r="CQ16" s="30">
        <v>5.3252709999999999</v>
      </c>
      <c r="CT16" s="72" t="s">
        <v>276</v>
      </c>
      <c r="CU16" s="30">
        <v>8.5011880000000009</v>
      </c>
      <c r="CV16" s="30">
        <v>8.9792249999999996</v>
      </c>
      <c r="CW16" s="30">
        <v>8.404655</v>
      </c>
      <c r="CX16" s="30">
        <v>7.5024459999999999</v>
      </c>
      <c r="CY16" s="30">
        <v>7.175624</v>
      </c>
      <c r="CZ16" s="30">
        <v>7.027228</v>
      </c>
      <c r="DA16" s="30">
        <v>7.664015</v>
      </c>
      <c r="DB16" s="30">
        <v>7.0713010000000001</v>
      </c>
      <c r="DC16" s="30">
        <v>7.3932919999999998</v>
      </c>
      <c r="DD16" s="30">
        <v>7.4331440000000004</v>
      </c>
      <c r="DE16" s="30">
        <v>9.0048379999999995</v>
      </c>
      <c r="DF16" s="30">
        <v>8.7908439999999999</v>
      </c>
      <c r="DG16" s="30">
        <v>8.3288639999999994</v>
      </c>
      <c r="DH16" s="30">
        <v>8.9260710000000003</v>
      </c>
      <c r="DI16" s="30">
        <v>8.7649080000000001</v>
      </c>
      <c r="DJ16" s="30">
        <v>9.0961730000000003</v>
      </c>
      <c r="DK16" s="30">
        <v>9.0245119999999996</v>
      </c>
      <c r="DL16" s="30">
        <v>9.6937370000000005</v>
      </c>
      <c r="DM16" s="30">
        <v>9.8339470000000002</v>
      </c>
      <c r="DN16" s="30">
        <v>10.124108</v>
      </c>
      <c r="DO16" s="30">
        <v>9.8382579999999997</v>
      </c>
      <c r="DR16" s="72" t="s">
        <v>276</v>
      </c>
      <c r="DS16" s="30">
        <v>38.941074</v>
      </c>
      <c r="DT16" s="30">
        <v>37.180971999999997</v>
      </c>
      <c r="DU16" s="30">
        <v>38.782158000000003</v>
      </c>
      <c r="DV16" s="30">
        <v>40.536403999999997</v>
      </c>
      <c r="DW16" s="30">
        <v>41.277847999999999</v>
      </c>
      <c r="DX16" s="30">
        <v>40.810648</v>
      </c>
      <c r="DY16" s="30">
        <v>39.959879999999998</v>
      </c>
      <c r="DZ16" s="30">
        <v>45.858113000000003</v>
      </c>
      <c r="EA16" s="30">
        <v>44.587148999999997</v>
      </c>
      <c r="EB16" s="30">
        <v>42.123218999999999</v>
      </c>
      <c r="EC16" s="30">
        <v>42.591867000000001</v>
      </c>
      <c r="ED16" s="30">
        <v>44.908363999999999</v>
      </c>
      <c r="EE16" s="30">
        <v>44.807580999999999</v>
      </c>
      <c r="EF16" s="30">
        <v>43.470578000000003</v>
      </c>
      <c r="EG16" s="30">
        <v>41.715299999999999</v>
      </c>
      <c r="EH16" s="30">
        <v>43.358879000000002</v>
      </c>
      <c r="EI16" s="30">
        <v>36.948368000000002</v>
      </c>
      <c r="EJ16" s="30">
        <v>44.071975999999999</v>
      </c>
      <c r="EK16" s="30">
        <v>42.644778000000002</v>
      </c>
      <c r="EL16" s="30">
        <v>41.817689000000001</v>
      </c>
      <c r="EM16" s="30">
        <v>43.503900999999999</v>
      </c>
      <c r="EP16" s="72" t="s">
        <v>276</v>
      </c>
      <c r="EQ16" s="30">
        <v>26.121957999999999</v>
      </c>
      <c r="ER16" s="30">
        <v>25.977149000000001</v>
      </c>
      <c r="ES16" s="30">
        <v>27.344802000000001</v>
      </c>
      <c r="ET16" s="30">
        <v>27.790894999999999</v>
      </c>
      <c r="EU16" s="30">
        <v>27.648738999999999</v>
      </c>
      <c r="EV16" s="30">
        <v>29.491161000000002</v>
      </c>
      <c r="EW16" s="30">
        <v>29.824763999999998</v>
      </c>
      <c r="EX16" s="30">
        <v>28.930598</v>
      </c>
      <c r="EY16" s="30">
        <v>27.870099</v>
      </c>
      <c r="EZ16" s="30">
        <v>29.222961000000002</v>
      </c>
      <c r="FA16" s="30">
        <v>25.732191</v>
      </c>
      <c r="FB16" s="30">
        <v>29.907288999999999</v>
      </c>
      <c r="FC16" s="30">
        <v>28.860382000000001</v>
      </c>
      <c r="FD16" s="30">
        <v>29.331816</v>
      </c>
      <c r="FE16" s="30">
        <v>28.832965000000002</v>
      </c>
      <c r="FF16" s="30">
        <v>28.979334000000001</v>
      </c>
      <c r="FG16" s="30">
        <v>29.882911</v>
      </c>
      <c r="FH16" s="30">
        <v>33.370311000000001</v>
      </c>
      <c r="FI16" s="30">
        <v>30.001397999999998</v>
      </c>
      <c r="FJ16" s="30">
        <v>30.478156999999999</v>
      </c>
      <c r="FK16" s="30">
        <v>32.839877000000001</v>
      </c>
    </row>
    <row r="17" spans="1:167">
      <c r="B17" s="72" t="s">
        <v>274</v>
      </c>
      <c r="C17" s="30">
        <v>7.7207530000000002</v>
      </c>
      <c r="D17" s="30">
        <v>8.09436</v>
      </c>
      <c r="E17" s="30">
        <v>8.4915489999999991</v>
      </c>
      <c r="F17" s="30">
        <v>7.6171709999999999</v>
      </c>
      <c r="G17" s="30">
        <v>7.1992459999999996</v>
      </c>
      <c r="H17" s="30">
        <v>6.7318850000000001</v>
      </c>
      <c r="I17" s="30">
        <v>7.35128</v>
      </c>
      <c r="J17" s="30">
        <v>8.6691870000000009</v>
      </c>
      <c r="K17" s="30">
        <v>7.9527890000000001</v>
      </c>
      <c r="L17" s="30">
        <v>7.7101629999999997</v>
      </c>
      <c r="M17" s="30">
        <v>8.4776670000000003</v>
      </c>
      <c r="N17" s="30">
        <v>8.9571629999999995</v>
      </c>
      <c r="O17" s="30">
        <v>7.9089260000000001</v>
      </c>
      <c r="P17" s="30">
        <v>6.2724609999999998</v>
      </c>
      <c r="Q17" s="30">
        <v>5.1700109999999997</v>
      </c>
      <c r="R17" s="30">
        <v>4.6290690000000003</v>
      </c>
      <c r="S17" s="30">
        <v>4.3128950000000001</v>
      </c>
      <c r="T17" s="30">
        <v>4.2405900000000001</v>
      </c>
      <c r="U17" s="30">
        <v>4.8065910000000001</v>
      </c>
      <c r="V17" s="30">
        <v>4.6590829999999999</v>
      </c>
      <c r="W17" s="30">
        <v>4.8513299999999999</v>
      </c>
      <c r="Z17" s="72" t="s">
        <v>274</v>
      </c>
      <c r="AA17" s="30">
        <v>6.583914</v>
      </c>
      <c r="AB17" s="30">
        <v>6.3757450000000002</v>
      </c>
      <c r="AC17" s="30">
        <v>5.899985</v>
      </c>
      <c r="AD17" s="30">
        <v>5.1408290000000001</v>
      </c>
      <c r="AE17" s="30">
        <v>6.373888</v>
      </c>
      <c r="AF17" s="30">
        <v>5.0818240000000001</v>
      </c>
      <c r="AG17" s="30">
        <v>4.8052109999999999</v>
      </c>
      <c r="AH17" s="30">
        <v>4.4579469999999999</v>
      </c>
      <c r="AI17" s="30">
        <v>3.596536</v>
      </c>
      <c r="AJ17" s="30">
        <v>3.0542950000000002</v>
      </c>
      <c r="AK17" s="30">
        <v>2.6394579999999999</v>
      </c>
      <c r="AL17" s="30">
        <v>1.965652</v>
      </c>
      <c r="AM17" s="30">
        <v>1.58534</v>
      </c>
      <c r="AN17" s="30">
        <v>1.085834</v>
      </c>
      <c r="AO17" s="30">
        <v>0.85242300000000004</v>
      </c>
      <c r="AP17" s="30">
        <v>0.67299699999999996</v>
      </c>
      <c r="AQ17" s="30">
        <v>0.65029300000000001</v>
      </c>
      <c r="AR17" s="30">
        <v>0.39321600000000001</v>
      </c>
      <c r="AS17" s="30">
        <v>0.35211799999999999</v>
      </c>
      <c r="AT17" s="30">
        <v>0.304035</v>
      </c>
      <c r="AU17" s="30">
        <v>0.252363</v>
      </c>
      <c r="AX17" s="72" t="s">
        <v>274</v>
      </c>
      <c r="AY17" s="30">
        <v>3.0363730000000002</v>
      </c>
      <c r="AZ17" s="30">
        <v>3.259531</v>
      </c>
      <c r="BA17" s="30">
        <v>3.4082880000000002</v>
      </c>
      <c r="BB17" s="30">
        <v>3.0947019999999998</v>
      </c>
      <c r="BC17" s="30">
        <v>3.0544020000000001</v>
      </c>
      <c r="BD17" s="30">
        <v>3.5151490000000001</v>
      </c>
      <c r="BE17" s="30">
        <v>3.6393599999999999</v>
      </c>
      <c r="BF17" s="30">
        <v>3.3568310000000001</v>
      </c>
      <c r="BG17" s="30">
        <v>2.8460529999999999</v>
      </c>
      <c r="BH17" s="30">
        <v>3.122258</v>
      </c>
      <c r="BI17" s="30">
        <v>3.2143079999999999</v>
      </c>
      <c r="BJ17" s="30">
        <v>2.4102480000000002</v>
      </c>
      <c r="BK17" s="30">
        <v>2.1414230000000001</v>
      </c>
      <c r="BL17" s="30">
        <v>1.7709429999999999</v>
      </c>
      <c r="BM17" s="30">
        <v>1.3043750000000001</v>
      </c>
      <c r="BN17" s="30">
        <v>1.1527799999999999</v>
      </c>
      <c r="BO17" s="30">
        <v>0.80700499999999997</v>
      </c>
      <c r="BP17" s="30">
        <v>0.60372800000000004</v>
      </c>
      <c r="BQ17" s="30">
        <v>0.59334200000000004</v>
      </c>
      <c r="BR17" s="30">
        <v>0.47353000000000001</v>
      </c>
      <c r="BS17" s="30">
        <v>0.44284800000000002</v>
      </c>
      <c r="BV17" s="72" t="s">
        <v>274</v>
      </c>
      <c r="BW17" s="30">
        <v>2.1866E-2</v>
      </c>
      <c r="BX17" s="30">
        <v>1.4982000000000001E-2</v>
      </c>
      <c r="BY17" s="30">
        <v>1.1082E-2</v>
      </c>
      <c r="BZ17" s="30">
        <v>1.0201E-2</v>
      </c>
      <c r="CA17" s="30">
        <v>9.0969999999999992E-3</v>
      </c>
      <c r="CB17" s="30">
        <v>1.0260999999999999E-2</v>
      </c>
      <c r="CC17" s="30">
        <v>1.1004999999999999E-2</v>
      </c>
      <c r="CD17" s="30">
        <v>1.0762000000000001E-2</v>
      </c>
      <c r="CE17" s="30">
        <v>8.4639999999999993E-3</v>
      </c>
      <c r="CF17" s="30">
        <v>6.4729999999999996E-3</v>
      </c>
      <c r="CG17" s="30">
        <v>1.3528999999999999E-2</v>
      </c>
      <c r="CH17" s="30">
        <v>4.4200000000000003E-3</v>
      </c>
      <c r="CI17" s="30">
        <v>3.568E-3</v>
      </c>
      <c r="CJ17" s="30">
        <v>5.862E-3</v>
      </c>
      <c r="CK17" s="30">
        <v>3.1849999999999999E-3</v>
      </c>
      <c r="CL17" s="30">
        <v>2.7430000000000002E-3</v>
      </c>
      <c r="CM17" s="30">
        <v>1.335E-3</v>
      </c>
      <c r="CN17" s="30">
        <v>1.854E-3</v>
      </c>
      <c r="CO17" s="30">
        <v>1.9530000000000001E-3</v>
      </c>
      <c r="CP17" s="30">
        <v>1.513E-3</v>
      </c>
      <c r="CQ17" s="30">
        <v>1.709E-3</v>
      </c>
      <c r="CT17" s="72" t="s">
        <v>274</v>
      </c>
      <c r="CU17" s="30">
        <v>2.9957000000000001E-2</v>
      </c>
      <c r="CV17" s="30">
        <v>2.1351999999999999E-2</v>
      </c>
      <c r="CW17" s="30">
        <v>2.6372E-2</v>
      </c>
      <c r="CX17" s="30">
        <v>3.0231000000000001E-2</v>
      </c>
      <c r="CY17" s="30">
        <v>5.8665000000000002E-2</v>
      </c>
      <c r="CZ17" s="30">
        <v>5.1611999999999998E-2</v>
      </c>
      <c r="DA17" s="30">
        <v>4.6716000000000001E-2</v>
      </c>
      <c r="DB17" s="30">
        <v>3.0612E-2</v>
      </c>
      <c r="DC17" s="30">
        <v>2.7518000000000001E-2</v>
      </c>
      <c r="DD17" s="30">
        <v>4.4108000000000001E-2</v>
      </c>
      <c r="DE17" s="30">
        <v>3.7905000000000001E-2</v>
      </c>
      <c r="DF17" s="30">
        <v>2.2426000000000001E-2</v>
      </c>
      <c r="DG17" s="30">
        <v>3.56E-2</v>
      </c>
      <c r="DH17" s="30">
        <v>1.5395000000000001E-2</v>
      </c>
      <c r="DI17" s="30">
        <v>1.3336000000000001E-2</v>
      </c>
      <c r="DJ17" s="30">
        <v>1.5321E-2</v>
      </c>
      <c r="DK17" s="30">
        <v>1.755E-2</v>
      </c>
      <c r="DL17" s="30">
        <v>1.8709E-2</v>
      </c>
      <c r="DM17" s="30">
        <v>1.0109E-2</v>
      </c>
      <c r="DN17" s="30">
        <v>1.017E-2</v>
      </c>
      <c r="DO17" s="30">
        <v>7.5979999999999997E-3</v>
      </c>
      <c r="DR17" s="72" t="s">
        <v>274</v>
      </c>
      <c r="DS17" s="30">
        <v>3.4300999999999998E-2</v>
      </c>
      <c r="DT17" s="30">
        <v>1.3181999999999999E-2</v>
      </c>
      <c r="DU17" s="30">
        <v>1.3043000000000001E-2</v>
      </c>
      <c r="DV17" s="30">
        <v>7.1500000000000001E-3</v>
      </c>
      <c r="DW17" s="30">
        <v>9.2370000000000004E-3</v>
      </c>
      <c r="DX17" s="30">
        <v>1.9056E-2</v>
      </c>
      <c r="DY17" s="30">
        <v>1.5203E-2</v>
      </c>
      <c r="DZ17" s="30">
        <v>1.3613999999999999E-2</v>
      </c>
      <c r="EA17" s="30">
        <v>2.2123E-2</v>
      </c>
      <c r="EB17" s="30">
        <v>2.8254999999999999E-2</v>
      </c>
      <c r="EC17" s="30">
        <v>2.776E-2</v>
      </c>
      <c r="ED17" s="30">
        <v>2.9305000000000001E-2</v>
      </c>
      <c r="EE17" s="30">
        <v>1.0699999999999999E-2</v>
      </c>
      <c r="EF17" s="30">
        <v>1.3712999999999999E-2</v>
      </c>
      <c r="EG17" s="30">
        <v>9.1769999999999994E-3</v>
      </c>
      <c r="EH17" s="30">
        <v>7.5339999999999999E-3</v>
      </c>
      <c r="EI17" s="30">
        <v>1.4970000000000001E-3</v>
      </c>
      <c r="EJ17" s="30">
        <v>9.0399999999999996E-4</v>
      </c>
      <c r="EK17" s="30">
        <v>1.026E-3</v>
      </c>
      <c r="EL17" s="30">
        <v>6.3709999999999999E-3</v>
      </c>
      <c r="EM17" s="30">
        <v>3.9880000000000002E-3</v>
      </c>
      <c r="EP17" s="72" t="s">
        <v>274</v>
      </c>
      <c r="EQ17" s="30">
        <v>0.76171999999999995</v>
      </c>
      <c r="ER17" s="30">
        <v>0.86407100000000003</v>
      </c>
      <c r="ES17" s="30">
        <v>0.28216999999999998</v>
      </c>
      <c r="ET17" s="30">
        <v>0.25435999999999998</v>
      </c>
      <c r="EU17" s="30">
        <v>0.396262</v>
      </c>
      <c r="EV17" s="30">
        <v>0.54712499999999997</v>
      </c>
      <c r="EW17" s="30">
        <v>0.521092</v>
      </c>
      <c r="EX17" s="30">
        <v>0.53387300000000004</v>
      </c>
      <c r="EY17" s="30">
        <v>0.37401299999999998</v>
      </c>
      <c r="EZ17" s="30">
        <v>0.34457399999999999</v>
      </c>
      <c r="FA17" s="30">
        <v>0.26849400000000001</v>
      </c>
      <c r="FB17" s="30">
        <v>0.21237</v>
      </c>
      <c r="FC17" s="30">
        <v>0.17497099999999999</v>
      </c>
      <c r="FD17" s="30">
        <v>0.17189299999999999</v>
      </c>
      <c r="FE17" s="30">
        <v>0.15570700000000001</v>
      </c>
      <c r="FF17" s="30">
        <v>0.15039</v>
      </c>
      <c r="FG17" s="30">
        <v>0.107749</v>
      </c>
      <c r="FH17" s="30">
        <v>7.4369000000000005E-2</v>
      </c>
      <c r="FI17" s="30">
        <v>8.2150000000000001E-2</v>
      </c>
      <c r="FJ17" s="30">
        <v>7.3311000000000001E-2</v>
      </c>
      <c r="FK17" s="30">
        <v>5.7921E-2</v>
      </c>
    </row>
    <row r="18" spans="1:167" ht="14.5">
      <c r="B18" s="72" t="s">
        <v>287</v>
      </c>
      <c r="C18" s="30">
        <v>9.6032000000000006E-2</v>
      </c>
      <c r="D18" s="30">
        <v>9.9309999999999996E-2</v>
      </c>
      <c r="E18" s="30">
        <v>8.8358000000000006E-2</v>
      </c>
      <c r="F18" s="30">
        <v>7.3972999999999997E-2</v>
      </c>
      <c r="G18" s="30">
        <v>6.1180999999999999E-2</v>
      </c>
      <c r="H18" s="30">
        <v>8.0621999999999999E-2</v>
      </c>
      <c r="I18" s="30">
        <v>8.5205000000000003E-2</v>
      </c>
      <c r="J18" s="30">
        <v>8.1263000000000002E-2</v>
      </c>
      <c r="K18" s="30">
        <v>7.5323000000000001E-2</v>
      </c>
      <c r="L18" s="30">
        <v>7.1643999999999999E-2</v>
      </c>
      <c r="M18" s="30">
        <v>8.7595000000000006E-2</v>
      </c>
      <c r="N18" s="30">
        <v>6.7810999999999996E-2</v>
      </c>
      <c r="O18" s="30">
        <v>6.4714999999999995E-2</v>
      </c>
      <c r="P18" s="30">
        <v>5.8394000000000001E-2</v>
      </c>
      <c r="Q18" s="30">
        <v>5.2560000000000003E-2</v>
      </c>
      <c r="R18" s="30">
        <v>6.3937999999999995E-2</v>
      </c>
      <c r="S18" s="30">
        <v>6.7497000000000001E-2</v>
      </c>
      <c r="T18" s="30">
        <v>6.2762999999999999E-2</v>
      </c>
      <c r="U18" s="30">
        <v>2.1418E-2</v>
      </c>
      <c r="V18" s="30">
        <v>2.7924999999999998E-2</v>
      </c>
      <c r="W18" s="30">
        <v>2.4785000000000001E-2</v>
      </c>
      <c r="Z18" s="72" t="s">
        <v>287</v>
      </c>
      <c r="AA18" s="30">
        <v>3.2856000000000003E-2</v>
      </c>
      <c r="AB18" s="30">
        <v>3.5381999999999997E-2</v>
      </c>
      <c r="AC18" s="30">
        <v>3.6783999999999997E-2</v>
      </c>
      <c r="AD18" s="30">
        <v>2.4853E-2</v>
      </c>
      <c r="AE18" s="30">
        <v>2.5315000000000001E-2</v>
      </c>
      <c r="AF18" s="30">
        <v>4.7287999999999997E-2</v>
      </c>
      <c r="AG18" s="30">
        <v>4.3792999999999999E-2</v>
      </c>
      <c r="AH18" s="30">
        <v>4.7933000000000003E-2</v>
      </c>
      <c r="AI18" s="30">
        <v>4.1244999999999997E-2</v>
      </c>
      <c r="AJ18" s="30">
        <v>3.8658999999999999E-2</v>
      </c>
      <c r="AK18" s="30">
        <v>5.3356000000000001E-2</v>
      </c>
      <c r="AL18" s="30">
        <v>5.5067999999999999E-2</v>
      </c>
      <c r="AM18" s="30">
        <v>6.0893999999999997E-2</v>
      </c>
      <c r="AN18" s="30">
        <v>6.0075000000000003E-2</v>
      </c>
      <c r="AO18" s="30">
        <v>5.7557999999999998E-2</v>
      </c>
      <c r="AP18" s="30">
        <v>6.1156000000000002E-2</v>
      </c>
      <c r="AQ18" s="30">
        <v>6.8720000000000003E-2</v>
      </c>
      <c r="AR18" s="30">
        <v>6.2890000000000001E-2</v>
      </c>
      <c r="AS18" s="30">
        <v>6.6439999999999999E-2</v>
      </c>
      <c r="AT18" s="30">
        <v>6.9019999999999998E-2</v>
      </c>
      <c r="AU18" s="30">
        <v>5.9036999999999999E-2</v>
      </c>
      <c r="AX18" s="72" t="s">
        <v>287</v>
      </c>
      <c r="AY18" s="30">
        <v>0.25905699999999998</v>
      </c>
      <c r="AZ18" s="30">
        <v>0.30852600000000002</v>
      </c>
      <c r="BA18" s="30">
        <v>0.27946399999999999</v>
      </c>
      <c r="BB18" s="30">
        <v>0.32641100000000001</v>
      </c>
      <c r="BC18" s="30">
        <v>0.33801700000000001</v>
      </c>
      <c r="BD18" s="30">
        <v>0.43729200000000001</v>
      </c>
      <c r="BE18" s="30">
        <v>0.57900399999999996</v>
      </c>
      <c r="BF18" s="30">
        <v>0.61941599999999997</v>
      </c>
      <c r="BG18" s="30">
        <v>0.61669099999999999</v>
      </c>
      <c r="BH18" s="30">
        <v>0.58295699999999995</v>
      </c>
      <c r="BI18" s="30">
        <v>0.66729300000000003</v>
      </c>
      <c r="BJ18" s="30">
        <v>0.81516100000000002</v>
      </c>
      <c r="BK18" s="30">
        <v>1.098182</v>
      </c>
      <c r="BL18" s="30">
        <v>0.67947100000000005</v>
      </c>
      <c r="BM18" s="30">
        <v>0.58423800000000004</v>
      </c>
      <c r="BN18" s="30">
        <v>0.63297899999999996</v>
      </c>
      <c r="BO18" s="30">
        <v>0.94685600000000003</v>
      </c>
      <c r="BP18" s="30">
        <v>0.92994299999999996</v>
      </c>
      <c r="BQ18" s="30">
        <v>0.69261600000000001</v>
      </c>
      <c r="BR18" s="30">
        <v>0.68375300000000006</v>
      </c>
      <c r="BS18" s="30">
        <v>0.78593800000000003</v>
      </c>
      <c r="BV18" s="72" t="s">
        <v>287</v>
      </c>
      <c r="BW18" s="30">
        <v>1.427E-2</v>
      </c>
      <c r="BX18" s="30">
        <v>1.7111999999999999E-2</v>
      </c>
      <c r="BY18" s="30">
        <v>1.3568999999999999E-2</v>
      </c>
      <c r="BZ18" s="30">
        <v>1.2954E-2</v>
      </c>
      <c r="CA18" s="30">
        <v>1.5426E-2</v>
      </c>
      <c r="CB18" s="30">
        <v>1.4203E-2</v>
      </c>
      <c r="CC18" s="30">
        <v>1.5063E-2</v>
      </c>
      <c r="CD18" s="30">
        <v>1.6185000000000001E-2</v>
      </c>
      <c r="CE18" s="30">
        <v>1.5852999999999999E-2</v>
      </c>
      <c r="CF18" s="30">
        <v>1.3525000000000001E-2</v>
      </c>
      <c r="CG18" s="30">
        <v>9.4330000000000004E-3</v>
      </c>
      <c r="CH18" s="30">
        <v>6.7920000000000003E-3</v>
      </c>
      <c r="CI18" s="30">
        <v>6.7819999999999998E-3</v>
      </c>
      <c r="CJ18" s="30">
        <v>5.2249999999999996E-3</v>
      </c>
      <c r="CK18" s="30">
        <v>3.4940000000000001E-3</v>
      </c>
      <c r="CL18" s="30">
        <v>3.4740000000000001E-3</v>
      </c>
      <c r="CM18" s="30">
        <v>2.3709999999999998E-3</v>
      </c>
      <c r="CN18" s="30">
        <v>3.8289999999999999E-3</v>
      </c>
      <c r="CO18" s="30">
        <v>4.0289999999999996E-3</v>
      </c>
      <c r="CP18" s="30">
        <v>3.7919999999999998E-3</v>
      </c>
      <c r="CQ18" s="30">
        <v>4.3540000000000002E-3</v>
      </c>
      <c r="CT18" s="72" t="s">
        <v>287</v>
      </c>
      <c r="CU18" s="30">
        <v>0.1206</v>
      </c>
      <c r="CV18" s="30">
        <v>0.15470700000000001</v>
      </c>
      <c r="CW18" s="30">
        <v>0.158583</v>
      </c>
      <c r="CX18" s="30">
        <v>0.14793100000000001</v>
      </c>
      <c r="CY18" s="30">
        <v>0.174905</v>
      </c>
      <c r="CZ18" s="30">
        <v>0.134792</v>
      </c>
      <c r="DA18" s="30">
        <v>0.181171</v>
      </c>
      <c r="DB18" s="30">
        <v>0.17905799999999999</v>
      </c>
      <c r="DC18" s="30">
        <v>0.18735599999999999</v>
      </c>
      <c r="DD18" s="30">
        <v>0.15138699999999999</v>
      </c>
      <c r="DE18" s="30">
        <v>0.176369</v>
      </c>
      <c r="DF18" s="30">
        <v>8.9498999999999995E-2</v>
      </c>
      <c r="DG18" s="30">
        <v>7.9120999999999997E-2</v>
      </c>
      <c r="DH18" s="30">
        <v>5.2262000000000003E-2</v>
      </c>
      <c r="DI18" s="30">
        <v>4.7961999999999998E-2</v>
      </c>
      <c r="DJ18" s="30">
        <v>4.8854000000000002E-2</v>
      </c>
      <c r="DK18" s="30">
        <v>4.3277999999999997E-2</v>
      </c>
      <c r="DL18" s="30">
        <v>4.2597999999999997E-2</v>
      </c>
      <c r="DM18" s="30">
        <v>4.5123999999999997E-2</v>
      </c>
      <c r="DN18" s="30">
        <v>5.1637000000000002E-2</v>
      </c>
      <c r="DO18" s="30">
        <v>3.6038000000000001E-2</v>
      </c>
      <c r="DR18" s="72" t="s">
        <v>287</v>
      </c>
      <c r="DS18" s="30">
        <v>0.12995300000000001</v>
      </c>
      <c r="DT18" s="30">
        <v>0.27029900000000001</v>
      </c>
      <c r="DU18" s="30">
        <v>0.15839</v>
      </c>
      <c r="DV18" s="30">
        <v>0.15865499999999999</v>
      </c>
      <c r="DW18" s="30">
        <v>0.170602</v>
      </c>
      <c r="DX18" s="30">
        <v>0.12873299999999999</v>
      </c>
      <c r="DY18" s="30">
        <v>0.139374</v>
      </c>
      <c r="DZ18" s="30">
        <v>0.208537</v>
      </c>
      <c r="EA18" s="30">
        <v>0.249086</v>
      </c>
      <c r="EB18" s="30">
        <v>0.26581300000000002</v>
      </c>
      <c r="EC18" s="30">
        <v>0.32588499999999998</v>
      </c>
      <c r="ED18" s="30">
        <v>0.33771000000000001</v>
      </c>
      <c r="EE18" s="30">
        <v>0.32688699999999998</v>
      </c>
      <c r="EF18" s="30">
        <v>0.23858499999999999</v>
      </c>
      <c r="EG18" s="30">
        <v>0.17835799999999999</v>
      </c>
      <c r="EH18" s="30">
        <v>0.164549</v>
      </c>
      <c r="EI18" s="30">
        <v>0.13505600000000001</v>
      </c>
      <c r="EJ18" s="30">
        <v>0.12495299999999999</v>
      </c>
      <c r="EK18" s="30">
        <v>0.138209</v>
      </c>
      <c r="EL18" s="30">
        <v>0.129942</v>
      </c>
      <c r="EM18" s="30">
        <v>0.12740399999999999</v>
      </c>
      <c r="EP18" s="72" t="s">
        <v>287</v>
      </c>
      <c r="EQ18" s="30">
        <v>7.5732999999999995E-2</v>
      </c>
      <c r="ER18" s="30">
        <v>7.9033000000000006E-2</v>
      </c>
      <c r="ES18" s="30">
        <v>9.6664E-2</v>
      </c>
      <c r="ET18" s="30">
        <v>8.8414000000000006E-2</v>
      </c>
      <c r="EU18" s="30">
        <v>7.6289999999999997E-2</v>
      </c>
      <c r="EV18" s="30">
        <v>0.20402500000000001</v>
      </c>
      <c r="EW18" s="30">
        <v>0.106048</v>
      </c>
      <c r="EX18" s="30">
        <v>0.101814</v>
      </c>
      <c r="EY18" s="30">
        <v>9.9377999999999994E-2</v>
      </c>
      <c r="EZ18" s="30">
        <v>8.4762000000000004E-2</v>
      </c>
      <c r="FA18" s="30">
        <v>0.10437299999999999</v>
      </c>
      <c r="FB18" s="30">
        <v>9.9955000000000002E-2</v>
      </c>
      <c r="FC18" s="30">
        <v>0.110708</v>
      </c>
      <c r="FD18" s="30">
        <v>0.118558</v>
      </c>
      <c r="FE18" s="30">
        <v>0.11836099999999999</v>
      </c>
      <c r="FF18" s="30">
        <v>0.148373</v>
      </c>
      <c r="FG18" s="30">
        <v>0.14380399999999999</v>
      </c>
      <c r="FH18" s="30">
        <v>0.17961099999999999</v>
      </c>
      <c r="FI18" s="30">
        <v>0.297759</v>
      </c>
      <c r="FJ18" s="30">
        <v>0.28639700000000001</v>
      </c>
      <c r="FK18" s="30">
        <v>0.248443</v>
      </c>
    </row>
    <row r="19" spans="1:167">
      <c r="B19" s="72" t="s">
        <v>261</v>
      </c>
      <c r="C19" s="30">
        <v>0.84050999999999998</v>
      </c>
      <c r="D19" s="30">
        <v>0.68845500000000004</v>
      </c>
      <c r="E19" s="30">
        <v>0.58543199999999995</v>
      </c>
      <c r="F19" s="30">
        <v>0.49854100000000001</v>
      </c>
      <c r="G19" s="30">
        <v>0.61956100000000003</v>
      </c>
      <c r="H19" s="30">
        <v>0.70596199999999998</v>
      </c>
      <c r="I19" s="30">
        <v>0.80941700000000005</v>
      </c>
      <c r="J19" s="30">
        <v>1.0016609999999999</v>
      </c>
      <c r="K19" s="30">
        <v>0.88548899999999997</v>
      </c>
      <c r="L19" s="30">
        <v>0.88664299999999996</v>
      </c>
      <c r="M19" s="30">
        <v>0.85339299999999996</v>
      </c>
      <c r="N19" s="30">
        <v>0.80857400000000001</v>
      </c>
      <c r="O19" s="30">
        <v>0.84654399999999996</v>
      </c>
      <c r="P19" s="30">
        <v>0.82848200000000005</v>
      </c>
      <c r="Q19" s="30">
        <v>0.66229300000000002</v>
      </c>
      <c r="R19" s="30">
        <v>0.61341400000000001</v>
      </c>
      <c r="S19" s="30">
        <v>0.54359900000000005</v>
      </c>
      <c r="T19" s="30">
        <v>0.45</v>
      </c>
      <c r="U19" s="30">
        <v>0.44852399999999998</v>
      </c>
      <c r="V19" s="30">
        <v>0.37609300000000001</v>
      </c>
      <c r="W19" s="30">
        <v>0.373363</v>
      </c>
      <c r="Z19" s="72" t="s">
        <v>261</v>
      </c>
      <c r="AA19" s="30">
        <v>0.20580699999999999</v>
      </c>
      <c r="AB19" s="30">
        <v>0.19103100000000001</v>
      </c>
      <c r="AC19" s="30">
        <v>0.18893599999999999</v>
      </c>
      <c r="AD19" s="30">
        <v>0.15385599999999999</v>
      </c>
      <c r="AE19" s="30">
        <v>0.16139700000000001</v>
      </c>
      <c r="AF19" s="30">
        <v>0.225967</v>
      </c>
      <c r="AG19" s="30">
        <v>0.29947000000000001</v>
      </c>
      <c r="AH19" s="30">
        <v>0.34741899999999998</v>
      </c>
      <c r="AI19" s="30">
        <v>0.38211099999999998</v>
      </c>
      <c r="AJ19" s="30">
        <v>0.40282800000000002</v>
      </c>
      <c r="AK19" s="30">
        <v>0.39973500000000001</v>
      </c>
      <c r="AL19" s="30">
        <v>0.408999</v>
      </c>
      <c r="AM19" s="30">
        <v>0.35666199999999998</v>
      </c>
      <c r="AN19" s="30">
        <v>0.32525199999999999</v>
      </c>
      <c r="AO19" s="30">
        <v>0.28722399999999998</v>
      </c>
      <c r="AP19" s="30">
        <v>0.25623699999999999</v>
      </c>
      <c r="AQ19" s="30">
        <v>0.22150800000000001</v>
      </c>
      <c r="AR19" s="30">
        <v>0.176845</v>
      </c>
      <c r="AS19" s="30">
        <v>0.15887699999999999</v>
      </c>
      <c r="AT19" s="30">
        <v>0.13300200000000001</v>
      </c>
      <c r="AU19" s="30">
        <v>0.127858</v>
      </c>
      <c r="AX19" s="72" t="s">
        <v>261</v>
      </c>
      <c r="AY19" s="30">
        <v>0.78444899999999995</v>
      </c>
      <c r="AZ19" s="30">
        <v>0.81931900000000002</v>
      </c>
      <c r="BA19" s="30">
        <v>0.71992500000000004</v>
      </c>
      <c r="BB19" s="30">
        <v>0.700708</v>
      </c>
      <c r="BC19" s="30">
        <v>0.74636199999999997</v>
      </c>
      <c r="BD19" s="30">
        <v>0.766235</v>
      </c>
      <c r="BE19" s="30">
        <v>0.88541599999999998</v>
      </c>
      <c r="BF19" s="30">
        <v>0.98155400000000004</v>
      </c>
      <c r="BG19" s="30">
        <v>0.94067800000000001</v>
      </c>
      <c r="BH19" s="30">
        <v>0.96369700000000003</v>
      </c>
      <c r="BI19" s="30">
        <v>0.87894600000000001</v>
      </c>
      <c r="BJ19" s="30">
        <v>0.86837399999999998</v>
      </c>
      <c r="BK19" s="30">
        <v>0.82857199999999998</v>
      </c>
      <c r="BL19" s="30">
        <v>0.67059299999999999</v>
      </c>
      <c r="BM19" s="30">
        <v>0.51505800000000002</v>
      </c>
      <c r="BN19" s="30">
        <v>0.40988999999999998</v>
      </c>
      <c r="BO19" s="30">
        <v>0.33815299999999998</v>
      </c>
      <c r="BP19" s="30">
        <v>0.27276699999999998</v>
      </c>
      <c r="BQ19" s="30">
        <v>0.21938299999999999</v>
      </c>
      <c r="BR19" s="30">
        <v>0.15362300000000001</v>
      </c>
      <c r="BS19" s="30">
        <v>0.13802200000000001</v>
      </c>
      <c r="BV19" s="72" t="s">
        <v>261</v>
      </c>
      <c r="BW19" s="30">
        <v>5.3333999999999999E-2</v>
      </c>
      <c r="BX19" s="30">
        <v>4.9824E-2</v>
      </c>
      <c r="BY19" s="30">
        <v>4.8430000000000001E-2</v>
      </c>
      <c r="BZ19" s="30">
        <v>3.7728999999999999E-2</v>
      </c>
      <c r="CA19" s="30">
        <v>4.9433999999999999E-2</v>
      </c>
      <c r="CB19" s="30">
        <v>5.4975000000000003E-2</v>
      </c>
      <c r="CC19" s="30">
        <v>5.8027000000000002E-2</v>
      </c>
      <c r="CD19" s="30">
        <v>5.9622000000000001E-2</v>
      </c>
      <c r="CE19" s="30">
        <v>5.4843999999999997E-2</v>
      </c>
      <c r="CF19" s="30">
        <v>5.4489000000000003E-2</v>
      </c>
      <c r="CG19" s="30">
        <v>4.8030000000000003E-2</v>
      </c>
      <c r="CH19" s="30">
        <v>3.8655000000000002E-2</v>
      </c>
      <c r="CI19" s="30">
        <v>3.2088999999999999E-2</v>
      </c>
      <c r="CJ19" s="30">
        <v>2.6298999999999999E-2</v>
      </c>
      <c r="CK19" s="30">
        <v>2.2037999999999999E-2</v>
      </c>
      <c r="CL19" s="30">
        <v>2.1736999999999999E-2</v>
      </c>
      <c r="CM19" s="30">
        <v>2.1194999999999999E-2</v>
      </c>
      <c r="CN19" s="30">
        <v>2.2357999999999999E-2</v>
      </c>
      <c r="CO19" s="30">
        <v>2.3473000000000001E-2</v>
      </c>
      <c r="CP19" s="30">
        <v>2.2672999999999999E-2</v>
      </c>
      <c r="CQ19" s="30">
        <v>2.2259999999999999E-2</v>
      </c>
      <c r="CT19" s="72" t="s">
        <v>261</v>
      </c>
      <c r="CU19" s="30">
        <v>5.9586E-2</v>
      </c>
      <c r="CV19" s="30">
        <v>5.4827000000000001E-2</v>
      </c>
      <c r="CW19" s="30">
        <v>5.0688999999999998E-2</v>
      </c>
      <c r="CX19" s="30">
        <v>4.5885000000000002E-2</v>
      </c>
      <c r="CY19" s="30">
        <v>4.2125000000000003E-2</v>
      </c>
      <c r="CZ19" s="30">
        <v>2.8837999999999999E-2</v>
      </c>
      <c r="DA19" s="30">
        <v>2.4067999999999999E-2</v>
      </c>
      <c r="DB19" s="30">
        <v>1.9961E-2</v>
      </c>
      <c r="DC19" s="30">
        <v>2.4140999999999999E-2</v>
      </c>
      <c r="DD19" s="30">
        <v>2.3576E-2</v>
      </c>
      <c r="DE19" s="30">
        <v>2.3406E-2</v>
      </c>
      <c r="DF19" s="30">
        <v>2.3987999999999999E-2</v>
      </c>
      <c r="DG19" s="30">
        <v>2.4938999999999999E-2</v>
      </c>
      <c r="DH19" s="30">
        <v>2.5364000000000001E-2</v>
      </c>
      <c r="DI19" s="30">
        <v>2.5637E-2</v>
      </c>
      <c r="DJ19" s="30">
        <v>2.6048000000000002E-2</v>
      </c>
      <c r="DK19" s="30">
        <v>2.8923999999999998E-2</v>
      </c>
      <c r="DL19" s="30">
        <v>3.2285000000000001E-2</v>
      </c>
      <c r="DM19" s="30">
        <v>3.2405999999999997E-2</v>
      </c>
      <c r="DN19" s="30">
        <v>2.6105E-2</v>
      </c>
      <c r="DO19" s="30">
        <v>2.1527999999999999E-2</v>
      </c>
      <c r="DR19" s="72" t="s">
        <v>261</v>
      </c>
      <c r="DS19" s="30">
        <v>0.24221100000000001</v>
      </c>
      <c r="DT19" s="30">
        <v>0.16850399999999999</v>
      </c>
      <c r="DU19" s="30">
        <v>0.119681</v>
      </c>
      <c r="DV19" s="30">
        <v>8.0831E-2</v>
      </c>
      <c r="DW19" s="30">
        <v>0.13284000000000001</v>
      </c>
      <c r="DX19" s="30">
        <v>0.18464900000000001</v>
      </c>
      <c r="DY19" s="30">
        <v>0.22266900000000001</v>
      </c>
      <c r="DZ19" s="30">
        <v>0.27704200000000001</v>
      </c>
      <c r="EA19" s="30">
        <v>0.28106399999999998</v>
      </c>
      <c r="EB19" s="30">
        <v>0.28694399999999998</v>
      </c>
      <c r="EC19" s="30">
        <v>0.270061</v>
      </c>
      <c r="ED19" s="30">
        <v>0.24001</v>
      </c>
      <c r="EE19" s="30">
        <v>0.21368699999999999</v>
      </c>
      <c r="EF19" s="30">
        <v>0.17844099999999999</v>
      </c>
      <c r="EG19" s="30">
        <v>0.158779</v>
      </c>
      <c r="EH19" s="30">
        <v>0.13433400000000001</v>
      </c>
      <c r="EI19" s="30">
        <v>0.36693999999999999</v>
      </c>
      <c r="EJ19" s="30">
        <v>0.618703</v>
      </c>
      <c r="EK19" s="30">
        <v>0.443216</v>
      </c>
      <c r="EL19" s="30">
        <v>0.29200399999999999</v>
      </c>
      <c r="EM19" s="30">
        <v>0.30018499999999998</v>
      </c>
      <c r="EP19" s="72" t="s">
        <v>261</v>
      </c>
      <c r="EQ19" s="30">
        <v>0.63537200000000005</v>
      </c>
      <c r="ER19" s="30">
        <v>0.56506900000000004</v>
      </c>
      <c r="ES19" s="30">
        <v>0.55791999999999997</v>
      </c>
      <c r="ET19" s="30">
        <v>0.51468700000000001</v>
      </c>
      <c r="EU19" s="30">
        <v>0.43765199999999999</v>
      </c>
      <c r="EV19" s="30">
        <v>0.38197700000000001</v>
      </c>
      <c r="EW19" s="30">
        <v>0.30613600000000002</v>
      </c>
      <c r="EX19" s="30">
        <v>0.27022299999999999</v>
      </c>
      <c r="EY19" s="30">
        <v>0.23525799999999999</v>
      </c>
      <c r="EZ19" s="30">
        <v>0.212918</v>
      </c>
      <c r="FA19" s="30">
        <v>0.18324499999999999</v>
      </c>
      <c r="FB19" s="30">
        <v>0.170737</v>
      </c>
      <c r="FC19" s="30">
        <v>0.15457399999999999</v>
      </c>
      <c r="FD19" s="30">
        <v>0.138459</v>
      </c>
      <c r="FE19" s="30">
        <v>0.123899</v>
      </c>
      <c r="FF19" s="30">
        <v>0.104076</v>
      </c>
      <c r="FG19" s="30">
        <v>0.11530899999999999</v>
      </c>
      <c r="FH19" s="30">
        <v>0.14740400000000001</v>
      </c>
      <c r="FI19" s="30">
        <v>0.12751799999999999</v>
      </c>
      <c r="FJ19" s="30">
        <v>0.118703</v>
      </c>
      <c r="FK19" s="30">
        <v>0.120924</v>
      </c>
    </row>
    <row r="20" spans="1: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13">
      <c r="B21" s="9" t="s">
        <v>267</v>
      </c>
      <c r="C21" s="30"/>
      <c r="D21" s="30"/>
      <c r="E21" s="30"/>
      <c r="F21" s="30"/>
      <c r="G21" s="30"/>
      <c r="H21" s="30"/>
      <c r="I21" s="30"/>
      <c r="J21" s="30"/>
      <c r="K21" s="30"/>
      <c r="L21" s="30"/>
      <c r="M21" s="30"/>
      <c r="N21" s="30"/>
      <c r="O21" s="30"/>
      <c r="P21" s="30"/>
      <c r="Q21" s="30"/>
      <c r="R21" s="30"/>
      <c r="S21" s="30"/>
      <c r="T21" s="30"/>
      <c r="U21" s="30"/>
      <c r="V21" s="30"/>
      <c r="W21" s="30"/>
      <c r="Z21" s="9" t="s">
        <v>267</v>
      </c>
      <c r="AA21" s="30"/>
      <c r="AB21" s="30"/>
      <c r="AC21" s="30"/>
      <c r="AD21" s="30"/>
      <c r="AE21" s="30"/>
      <c r="AF21" s="30"/>
      <c r="AG21" s="30"/>
      <c r="AH21" s="30"/>
      <c r="AI21" s="30"/>
      <c r="AJ21" s="30"/>
      <c r="AK21" s="30"/>
      <c r="AL21" s="30"/>
      <c r="AM21" s="30"/>
      <c r="AN21" s="30"/>
      <c r="AO21" s="30"/>
      <c r="AP21" s="30"/>
      <c r="AQ21" s="30"/>
      <c r="AR21" s="30"/>
      <c r="AS21" s="30"/>
      <c r="AT21" s="30"/>
      <c r="AU21" s="30"/>
      <c r="AX21" s="9" t="s">
        <v>267</v>
      </c>
      <c r="AY21" s="30"/>
      <c r="AZ21" s="30"/>
      <c r="BA21" s="30"/>
      <c r="BB21" s="30"/>
      <c r="BC21" s="30"/>
      <c r="BD21" s="30"/>
      <c r="BE21" s="30"/>
      <c r="BF21" s="30"/>
      <c r="BG21" s="30"/>
      <c r="BH21" s="30"/>
      <c r="BI21" s="30"/>
      <c r="BJ21" s="30"/>
      <c r="BK21" s="30"/>
      <c r="BL21" s="30"/>
      <c r="BM21" s="30"/>
      <c r="BN21" s="30"/>
      <c r="BO21" s="30"/>
      <c r="BP21" s="30"/>
      <c r="BQ21" s="30"/>
      <c r="BR21" s="30"/>
      <c r="BS21" s="30"/>
      <c r="BV21" s="9" t="s">
        <v>267</v>
      </c>
      <c r="BW21" s="30"/>
      <c r="BX21" s="30"/>
      <c r="BY21" s="30"/>
      <c r="BZ21" s="30"/>
      <c r="CA21" s="30"/>
      <c r="CB21" s="30"/>
      <c r="CC21" s="30"/>
      <c r="CD21" s="30"/>
      <c r="CE21" s="30"/>
      <c r="CF21" s="30"/>
      <c r="CG21" s="30"/>
      <c r="CH21" s="30"/>
      <c r="CI21" s="30"/>
      <c r="CJ21" s="30"/>
      <c r="CK21" s="30"/>
      <c r="CL21" s="30"/>
      <c r="CM21" s="30"/>
      <c r="CN21" s="30"/>
      <c r="CO21" s="30"/>
      <c r="CP21" s="30"/>
      <c r="CQ21" s="30"/>
      <c r="CT21" s="9" t="s">
        <v>267</v>
      </c>
      <c r="CU21" s="30"/>
      <c r="CV21" s="30"/>
      <c r="CW21" s="30"/>
      <c r="CX21" s="30"/>
      <c r="CY21" s="30"/>
      <c r="CZ21" s="30"/>
      <c r="DA21" s="30"/>
      <c r="DB21" s="30"/>
      <c r="DC21" s="30"/>
      <c r="DD21" s="30"/>
      <c r="DE21" s="30"/>
      <c r="DF21" s="30"/>
      <c r="DG21" s="30"/>
      <c r="DH21" s="30"/>
      <c r="DI21" s="30"/>
      <c r="DJ21" s="30"/>
      <c r="DK21" s="30"/>
      <c r="DL21" s="30"/>
      <c r="DM21" s="30"/>
      <c r="DN21" s="30"/>
      <c r="DO21" s="30"/>
      <c r="DR21" s="9" t="s">
        <v>267</v>
      </c>
      <c r="DS21" s="30"/>
      <c r="DT21" s="30"/>
      <c r="DU21" s="30"/>
      <c r="DV21" s="30"/>
      <c r="DW21" s="30"/>
      <c r="DX21" s="30"/>
      <c r="DY21" s="30"/>
      <c r="DZ21" s="30"/>
      <c r="EA21" s="30"/>
      <c r="EB21" s="30"/>
      <c r="EC21" s="30"/>
      <c r="ED21" s="30"/>
      <c r="EE21" s="30"/>
      <c r="EF21" s="30"/>
      <c r="EG21" s="30"/>
      <c r="EH21" s="30"/>
      <c r="EI21" s="30"/>
      <c r="EJ21" s="30"/>
      <c r="EK21" s="30"/>
      <c r="EL21" s="30"/>
      <c r="EM21" s="30"/>
      <c r="EP21" s="9" t="s">
        <v>267</v>
      </c>
      <c r="EQ21" s="30"/>
      <c r="ER21" s="30"/>
      <c r="ES21" s="30"/>
      <c r="ET21" s="30"/>
      <c r="EU21" s="30"/>
      <c r="EV21" s="30"/>
      <c r="EW21" s="30"/>
      <c r="EX21" s="30"/>
      <c r="EY21" s="30"/>
      <c r="EZ21" s="30"/>
      <c r="FA21" s="30"/>
      <c r="FB21" s="30"/>
      <c r="FC21" s="30"/>
      <c r="FD21" s="30"/>
      <c r="FE21" s="30"/>
      <c r="FF21" s="30"/>
      <c r="FG21" s="30"/>
      <c r="FH21" s="30"/>
      <c r="FI21" s="30"/>
      <c r="FJ21" s="30"/>
      <c r="FK21" s="30"/>
    </row>
    <row r="22" spans="1:167">
      <c r="B22" s="72" t="s">
        <v>272</v>
      </c>
      <c r="C22" s="30">
        <v>48.760215000000002</v>
      </c>
      <c r="D22" s="30">
        <v>48.680864999999997</v>
      </c>
      <c r="E22" s="30">
        <v>48.285460999999998</v>
      </c>
      <c r="F22" s="30">
        <v>50.924843000000003</v>
      </c>
      <c r="G22" s="30">
        <v>51.765427000000003</v>
      </c>
      <c r="H22" s="30">
        <v>53.215217000000003</v>
      </c>
      <c r="I22" s="30">
        <v>50.644913000000003</v>
      </c>
      <c r="J22" s="30">
        <v>45.894185999999998</v>
      </c>
      <c r="K22" s="30">
        <v>47.132796999999997</v>
      </c>
      <c r="L22" s="30">
        <v>47.474145999999998</v>
      </c>
      <c r="M22" s="30">
        <v>45.216416000000002</v>
      </c>
      <c r="N22" s="30">
        <v>43.666994000000003</v>
      </c>
      <c r="O22" s="30">
        <v>47.521780999999997</v>
      </c>
      <c r="P22" s="30">
        <v>52.560541000000001</v>
      </c>
      <c r="Q22" s="30">
        <v>56.309358000000003</v>
      </c>
      <c r="R22" s="30">
        <v>58.220270999999997</v>
      </c>
      <c r="S22" s="30">
        <v>60.442138</v>
      </c>
      <c r="T22" s="30">
        <v>60.191920000000003</v>
      </c>
      <c r="U22" s="30">
        <v>59.318345999999998</v>
      </c>
      <c r="V22" s="30">
        <v>59.507212000000003</v>
      </c>
      <c r="W22" s="30">
        <v>60.232695</v>
      </c>
      <c r="Z22" s="72" t="s">
        <v>272</v>
      </c>
      <c r="AA22" s="30">
        <v>71.894810000000007</v>
      </c>
      <c r="AB22" s="30">
        <v>73.614510999999993</v>
      </c>
      <c r="AC22" s="30">
        <v>73.803515000000004</v>
      </c>
      <c r="AD22" s="30">
        <v>74.977976999999996</v>
      </c>
      <c r="AE22" s="30">
        <v>73.464623000000003</v>
      </c>
      <c r="AF22" s="30">
        <v>74.621132000000003</v>
      </c>
      <c r="AG22" s="30">
        <v>76.298947999999996</v>
      </c>
      <c r="AH22" s="30">
        <v>77.066772</v>
      </c>
      <c r="AI22" s="30">
        <v>78.520938000000001</v>
      </c>
      <c r="AJ22" s="30">
        <v>79.116501</v>
      </c>
      <c r="AK22" s="30">
        <v>81.261767000000006</v>
      </c>
      <c r="AL22" s="30">
        <v>83.849689999999995</v>
      </c>
      <c r="AM22" s="30">
        <v>85.047488000000001</v>
      </c>
      <c r="AN22" s="30">
        <v>86.710684000000001</v>
      </c>
      <c r="AO22" s="30">
        <v>88.167173000000005</v>
      </c>
      <c r="AP22" s="30">
        <v>88.328018</v>
      </c>
      <c r="AQ22" s="30">
        <v>87.941184000000007</v>
      </c>
      <c r="AR22" s="30">
        <v>88.337441999999996</v>
      </c>
      <c r="AS22" s="30">
        <v>88.518381000000005</v>
      </c>
      <c r="AT22" s="30">
        <v>88.116060000000004</v>
      </c>
      <c r="AU22" s="30">
        <v>88.979872999999998</v>
      </c>
      <c r="AX22" s="72" t="s">
        <v>272</v>
      </c>
      <c r="AY22" s="30">
        <v>16.173255000000001</v>
      </c>
      <c r="AZ22" s="30">
        <v>15.611972</v>
      </c>
      <c r="BA22" s="30">
        <v>14.56461</v>
      </c>
      <c r="BB22" s="30">
        <v>14.252776000000001</v>
      </c>
      <c r="BC22" s="30">
        <v>14.672528</v>
      </c>
      <c r="BD22" s="30">
        <v>12.875690000000001</v>
      </c>
      <c r="BE22" s="30">
        <v>12.749447999999999</v>
      </c>
      <c r="BF22" s="30">
        <v>11.874416</v>
      </c>
      <c r="BG22" s="30">
        <v>12.17511</v>
      </c>
      <c r="BH22" s="30">
        <v>13.313506</v>
      </c>
      <c r="BI22" s="30">
        <v>13.186598999999999</v>
      </c>
      <c r="BJ22" s="30">
        <v>11.778117999999999</v>
      </c>
      <c r="BK22" s="30">
        <v>12.642675000000001</v>
      </c>
      <c r="BL22" s="30">
        <v>12.320315000000001</v>
      </c>
      <c r="BM22" s="30">
        <v>12.68791</v>
      </c>
      <c r="BN22" s="30">
        <v>12.03964</v>
      </c>
      <c r="BO22" s="30">
        <v>11.706477</v>
      </c>
      <c r="BP22" s="30">
        <v>11.609275</v>
      </c>
      <c r="BQ22" s="30">
        <v>9.6532330000000002</v>
      </c>
      <c r="BR22" s="30">
        <v>11.784395</v>
      </c>
      <c r="BS22" s="30">
        <v>11.966181000000001</v>
      </c>
      <c r="BV22" s="72" t="s">
        <v>272</v>
      </c>
      <c r="BW22" s="30">
        <v>27.465057000000002</v>
      </c>
      <c r="BX22" s="30">
        <v>29.102281999999999</v>
      </c>
      <c r="BY22" s="30">
        <v>29.740048999999999</v>
      </c>
      <c r="BZ22" s="30">
        <v>30.424045</v>
      </c>
      <c r="CA22" s="30">
        <v>32.011460999999997</v>
      </c>
      <c r="CB22" s="30">
        <v>34.004607</v>
      </c>
      <c r="CC22" s="30">
        <v>35.209197000000003</v>
      </c>
      <c r="CD22" s="30">
        <v>40.454796000000002</v>
      </c>
      <c r="CE22" s="30">
        <v>41.065956</v>
      </c>
      <c r="CF22" s="30">
        <v>43.170900000000003</v>
      </c>
      <c r="CG22" s="30">
        <v>43.402939000000003</v>
      </c>
      <c r="CH22" s="30">
        <v>42.954509999999999</v>
      </c>
      <c r="CI22" s="30">
        <v>42.007345999999998</v>
      </c>
      <c r="CJ22" s="30">
        <v>43.063554000000003</v>
      </c>
      <c r="CK22" s="30">
        <v>43.188327000000001</v>
      </c>
      <c r="CL22" s="30">
        <v>44.186008000000001</v>
      </c>
      <c r="CM22" s="30">
        <v>42.866160999999998</v>
      </c>
      <c r="CN22" s="30">
        <v>41.759490999999997</v>
      </c>
      <c r="CO22" s="30">
        <v>42.441971000000002</v>
      </c>
      <c r="CP22" s="30">
        <v>42.950816000000003</v>
      </c>
      <c r="CQ22" s="30">
        <v>42.973467999999997</v>
      </c>
      <c r="CT22" s="72" t="s">
        <v>272</v>
      </c>
      <c r="CU22" s="30">
        <v>9.2224120000000003</v>
      </c>
      <c r="CV22" s="30">
        <v>8.874568</v>
      </c>
      <c r="CW22" s="30">
        <v>9.4784310000000005</v>
      </c>
      <c r="CX22" s="30">
        <v>10.614727999999999</v>
      </c>
      <c r="CY22" s="30">
        <v>11.014137</v>
      </c>
      <c r="CZ22" s="30">
        <v>11.219935</v>
      </c>
      <c r="DA22" s="30">
        <v>9.793317</v>
      </c>
      <c r="DB22" s="30">
        <v>10.556388999999999</v>
      </c>
      <c r="DC22" s="30">
        <v>9.9104779999999995</v>
      </c>
      <c r="DD22" s="30">
        <v>9.8710199999999997</v>
      </c>
      <c r="DE22" s="30">
        <v>7.9894439999999998</v>
      </c>
      <c r="DF22" s="30">
        <v>8.1623400000000004</v>
      </c>
      <c r="DG22" s="30">
        <v>8.0139110000000002</v>
      </c>
      <c r="DH22" s="30">
        <v>7.8618600000000001</v>
      </c>
      <c r="DI22" s="30">
        <v>8.0502120000000001</v>
      </c>
      <c r="DJ22" s="30">
        <v>7.6024289999999999</v>
      </c>
      <c r="DK22" s="30">
        <v>7.5147709999999996</v>
      </c>
      <c r="DL22" s="30">
        <v>6.8530499999999996</v>
      </c>
      <c r="DM22" s="30">
        <v>6.6020560000000001</v>
      </c>
      <c r="DN22" s="30">
        <v>6.2651269999999997</v>
      </c>
      <c r="DO22" s="30">
        <v>6.6512200000000004</v>
      </c>
      <c r="DR22" s="72" t="s">
        <v>272</v>
      </c>
      <c r="DS22" s="30">
        <v>1.9832050000000001</v>
      </c>
      <c r="DT22" s="30">
        <v>2.3012959999999998</v>
      </c>
      <c r="DU22" s="30">
        <v>2.1515309999999999</v>
      </c>
      <c r="DV22" s="30">
        <v>2.0887630000000001</v>
      </c>
      <c r="DW22" s="30">
        <v>2.094484</v>
      </c>
      <c r="DX22" s="30">
        <v>2.208091</v>
      </c>
      <c r="DY22" s="30">
        <v>2.3595980000000001</v>
      </c>
      <c r="DZ22" s="30">
        <v>2.2000139999999999</v>
      </c>
      <c r="EA22" s="30">
        <v>2.3467009999999999</v>
      </c>
      <c r="EB22" s="30">
        <v>2.6033080000000002</v>
      </c>
      <c r="EC22" s="30">
        <v>2.4278840000000002</v>
      </c>
      <c r="ED22" s="30">
        <v>2.43344</v>
      </c>
      <c r="EE22" s="30">
        <v>2.5014090000000002</v>
      </c>
      <c r="EF22" s="30">
        <v>2.6625230000000002</v>
      </c>
      <c r="EG22" s="30">
        <v>2.9061159999999999</v>
      </c>
      <c r="EH22" s="30">
        <v>2.9260100000000002</v>
      </c>
      <c r="EI22" s="30">
        <v>3.5039210000000001</v>
      </c>
      <c r="EJ22" s="30">
        <v>2.9804210000000002</v>
      </c>
      <c r="EK22" s="30">
        <v>3.0579170000000002</v>
      </c>
      <c r="EL22" s="30">
        <v>3.36768</v>
      </c>
      <c r="EM22" s="30">
        <v>3.508273</v>
      </c>
      <c r="EP22" s="72" t="s">
        <v>272</v>
      </c>
      <c r="EQ22" s="30">
        <v>23.35679</v>
      </c>
      <c r="ER22" s="30">
        <v>23.508626</v>
      </c>
      <c r="ES22" s="30">
        <v>23.138615999999999</v>
      </c>
      <c r="ET22" s="30">
        <v>22.696915000000001</v>
      </c>
      <c r="EU22" s="30">
        <v>23.552157999999999</v>
      </c>
      <c r="EV22" s="30">
        <v>22.116264000000001</v>
      </c>
      <c r="EW22" s="30">
        <v>21.620729000000001</v>
      </c>
      <c r="EX22" s="30">
        <v>22.092155999999999</v>
      </c>
      <c r="EY22" s="30">
        <v>23.215937</v>
      </c>
      <c r="EZ22" s="30">
        <v>22.31054</v>
      </c>
      <c r="FA22" s="30">
        <v>24.213404000000001</v>
      </c>
      <c r="FB22" s="30">
        <v>21.509198999999999</v>
      </c>
      <c r="FC22" s="30">
        <v>22.26709</v>
      </c>
      <c r="FD22" s="30">
        <v>22.202701000000001</v>
      </c>
      <c r="FE22" s="30">
        <v>22.845283999999999</v>
      </c>
      <c r="FF22" s="30">
        <v>21.714884999999999</v>
      </c>
      <c r="FG22" s="30">
        <v>21.559266000000001</v>
      </c>
      <c r="FH22" s="30">
        <v>20.807531999999998</v>
      </c>
      <c r="FI22" s="30">
        <v>21.572624999999999</v>
      </c>
      <c r="FJ22" s="30">
        <v>21.388770000000001</v>
      </c>
      <c r="FK22" s="30">
        <v>21.093969000000001</v>
      </c>
    </row>
    <row r="23" spans="1:167">
      <c r="B23" s="72" t="s">
        <v>276</v>
      </c>
      <c r="C23" s="30">
        <v>0</v>
      </c>
      <c r="D23" s="30">
        <v>0</v>
      </c>
      <c r="E23" s="30">
        <v>0</v>
      </c>
      <c r="F23" s="30">
        <v>0</v>
      </c>
      <c r="G23" s="30">
        <v>0</v>
      </c>
      <c r="H23" s="30">
        <v>0.581731</v>
      </c>
      <c r="I23" s="30">
        <v>0.97191399999999994</v>
      </c>
      <c r="J23" s="30">
        <v>0.66460300000000005</v>
      </c>
      <c r="K23" s="30">
        <v>0.983047</v>
      </c>
      <c r="L23" s="30">
        <v>1.051482</v>
      </c>
      <c r="M23" s="30">
        <v>1.157267</v>
      </c>
      <c r="N23" s="30">
        <v>1.25695</v>
      </c>
      <c r="O23" s="30">
        <v>1.3916599999999999</v>
      </c>
      <c r="P23" s="30">
        <v>1.7935110000000001</v>
      </c>
      <c r="Q23" s="30">
        <v>1.393499</v>
      </c>
      <c r="R23" s="30">
        <v>1.1388990000000001</v>
      </c>
      <c r="S23" s="30">
        <v>0.99358599999999997</v>
      </c>
      <c r="T23" s="30">
        <v>0.86560400000000004</v>
      </c>
      <c r="U23" s="30">
        <v>0.85000900000000001</v>
      </c>
      <c r="V23" s="30">
        <v>0.80087200000000003</v>
      </c>
      <c r="W23" s="30">
        <v>0.76087099999999996</v>
      </c>
      <c r="Z23" s="72" t="s">
        <v>276</v>
      </c>
      <c r="AA23" s="30">
        <v>14.586636</v>
      </c>
      <c r="AB23" s="30">
        <v>13.277443</v>
      </c>
      <c r="AC23" s="30">
        <v>14.155594000000001</v>
      </c>
      <c r="AD23" s="30">
        <v>14.801731999999999</v>
      </c>
      <c r="AE23" s="30">
        <v>14.301323999999999</v>
      </c>
      <c r="AF23" s="30">
        <v>15.140034</v>
      </c>
      <c r="AG23" s="30">
        <v>13.960984</v>
      </c>
      <c r="AH23" s="30">
        <v>13.508856</v>
      </c>
      <c r="AI23" s="30">
        <v>13.49084</v>
      </c>
      <c r="AJ23" s="30">
        <v>13.909689</v>
      </c>
      <c r="AK23" s="30">
        <v>12.251052</v>
      </c>
      <c r="AL23" s="30">
        <v>10.961124</v>
      </c>
      <c r="AM23" s="30">
        <v>10.633889</v>
      </c>
      <c r="AN23" s="30">
        <v>10.084978</v>
      </c>
      <c r="AO23" s="30">
        <v>9.2479949999999995</v>
      </c>
      <c r="AP23" s="30">
        <v>9.4297799999999992</v>
      </c>
      <c r="AQ23" s="30">
        <v>9.9090819999999997</v>
      </c>
      <c r="AR23" s="30">
        <v>10.173825000000001</v>
      </c>
      <c r="AS23" s="30">
        <v>10.160783</v>
      </c>
      <c r="AT23" s="30">
        <v>10.731025000000001</v>
      </c>
      <c r="AU23" s="30">
        <v>10.072384</v>
      </c>
      <c r="AX23" s="72" t="s">
        <v>276</v>
      </c>
      <c r="AY23" s="30">
        <v>79.465504999999993</v>
      </c>
      <c r="AZ23" s="30">
        <v>79.888165999999998</v>
      </c>
      <c r="BA23" s="30">
        <v>80.895582000000005</v>
      </c>
      <c r="BB23" s="30">
        <v>81.643613999999999</v>
      </c>
      <c r="BC23" s="30">
        <v>81.193218999999999</v>
      </c>
      <c r="BD23" s="30">
        <v>82.523365999999996</v>
      </c>
      <c r="BE23" s="30">
        <v>82.221744000000001</v>
      </c>
      <c r="BF23" s="30">
        <v>83.337247000000005</v>
      </c>
      <c r="BG23" s="30">
        <v>83.477175000000003</v>
      </c>
      <c r="BH23" s="30">
        <v>81.755249000000006</v>
      </c>
      <c r="BI23" s="30">
        <v>81.831045000000003</v>
      </c>
      <c r="BJ23" s="30">
        <v>84.211823999999993</v>
      </c>
      <c r="BK23" s="30">
        <v>83.200840999999997</v>
      </c>
      <c r="BL23" s="30">
        <v>84.521331000000004</v>
      </c>
      <c r="BM23" s="30">
        <v>84.730441999999996</v>
      </c>
      <c r="BN23" s="30">
        <v>85.729843000000002</v>
      </c>
      <c r="BO23" s="30">
        <v>86.024635000000004</v>
      </c>
      <c r="BP23" s="30">
        <v>86.435389000000001</v>
      </c>
      <c r="BQ23" s="30">
        <v>88.936785</v>
      </c>
      <c r="BR23" s="30">
        <v>86.752995999999996</v>
      </c>
      <c r="BS23" s="30">
        <v>86.525880000000001</v>
      </c>
      <c r="BV23" s="72" t="s">
        <v>276</v>
      </c>
      <c r="BW23" s="30">
        <v>71.608649</v>
      </c>
      <c r="BX23" s="30">
        <v>70.019985000000005</v>
      </c>
      <c r="BY23" s="30">
        <v>69.467590000000001</v>
      </c>
      <c r="BZ23" s="30">
        <v>68.917822999999999</v>
      </c>
      <c r="CA23" s="30">
        <v>67.185466000000005</v>
      </c>
      <c r="CB23" s="30">
        <v>65.099692000000005</v>
      </c>
      <c r="CC23" s="30">
        <v>63.723044000000002</v>
      </c>
      <c r="CD23" s="30">
        <v>58.567231999999997</v>
      </c>
      <c r="CE23" s="30">
        <v>58.047333999999999</v>
      </c>
      <c r="CF23" s="30">
        <v>55.998049000000002</v>
      </c>
      <c r="CG23" s="30">
        <v>55.788640999999998</v>
      </c>
      <c r="CH23" s="30">
        <v>56.491261000000002</v>
      </c>
      <c r="CI23" s="30">
        <v>57.568897999999997</v>
      </c>
      <c r="CJ23" s="30">
        <v>56.539521000000001</v>
      </c>
      <c r="CK23" s="30">
        <v>56.501986000000002</v>
      </c>
      <c r="CL23" s="30">
        <v>55.503467000000001</v>
      </c>
      <c r="CM23" s="30">
        <v>56.857253999999998</v>
      </c>
      <c r="CN23" s="30">
        <v>57.939636999999998</v>
      </c>
      <c r="CO23" s="30">
        <v>57.240639000000002</v>
      </c>
      <c r="CP23" s="30">
        <v>56.741723</v>
      </c>
      <c r="CQ23" s="30">
        <v>56.724828000000002</v>
      </c>
      <c r="CT23" s="72" t="s">
        <v>276</v>
      </c>
      <c r="CU23" s="30">
        <v>88.587772999999999</v>
      </c>
      <c r="CV23" s="30">
        <v>88.841029000000006</v>
      </c>
      <c r="CW23" s="30">
        <v>88.052797999999996</v>
      </c>
      <c r="CX23" s="30">
        <v>86.793346</v>
      </c>
      <c r="CY23" s="30">
        <v>85.693431000000004</v>
      </c>
      <c r="CZ23" s="30">
        <v>86.141568000000007</v>
      </c>
      <c r="DA23" s="30">
        <v>87.335524000000007</v>
      </c>
      <c r="DB23" s="30">
        <v>86.630409</v>
      </c>
      <c r="DC23" s="30">
        <v>87.268253999999999</v>
      </c>
      <c r="DD23" s="30">
        <v>87.548737000000003</v>
      </c>
      <c r="DE23" s="30">
        <v>89.644423000000003</v>
      </c>
      <c r="DF23" s="30">
        <v>90.439401000000004</v>
      </c>
      <c r="DG23" s="30">
        <v>90.469091000000006</v>
      </c>
      <c r="DH23" s="30">
        <v>91.187848000000002</v>
      </c>
      <c r="DI23" s="30">
        <v>91.046741999999995</v>
      </c>
      <c r="DJ23" s="30">
        <v>91.490093999999999</v>
      </c>
      <c r="DK23" s="30">
        <v>91.574487000000005</v>
      </c>
      <c r="DL23" s="30">
        <v>92.256231999999997</v>
      </c>
      <c r="DM23" s="30">
        <v>92.572941999999998</v>
      </c>
      <c r="DN23" s="30">
        <v>92.927941000000004</v>
      </c>
      <c r="DO23" s="30">
        <v>92.734547000000006</v>
      </c>
      <c r="DR23" s="72" t="s">
        <v>276</v>
      </c>
      <c r="DS23" s="30">
        <v>97.004268999999994</v>
      </c>
      <c r="DT23" s="30">
        <v>96.525308999999993</v>
      </c>
      <c r="DU23" s="30">
        <v>97.119451999999995</v>
      </c>
      <c r="DV23" s="30">
        <v>97.319118000000003</v>
      </c>
      <c r="DW23" s="30">
        <v>97.169458000000006</v>
      </c>
      <c r="DX23" s="30">
        <v>97.001744000000002</v>
      </c>
      <c r="DY23" s="30">
        <v>96.727236000000005</v>
      </c>
      <c r="DZ23" s="30">
        <v>96.746837999999997</v>
      </c>
      <c r="EA23" s="30">
        <v>96.458527000000004</v>
      </c>
      <c r="EB23" s="30">
        <v>96.071561000000003</v>
      </c>
      <c r="EC23" s="30">
        <v>96.163910999999999</v>
      </c>
      <c r="ED23" s="30">
        <v>96.265342000000004</v>
      </c>
      <c r="EE23" s="30">
        <v>96.313631999999998</v>
      </c>
      <c r="EF23" s="30">
        <v>96.382450000000006</v>
      </c>
      <c r="EG23" s="30">
        <v>96.294460999999998</v>
      </c>
      <c r="EH23" s="30">
        <v>96.392782999999994</v>
      </c>
      <c r="EI23" s="30">
        <v>95.198812000000004</v>
      </c>
      <c r="EJ23" s="30">
        <v>95.407741999999999</v>
      </c>
      <c r="EK23" s="30">
        <v>95.635869</v>
      </c>
      <c r="EL23" s="30">
        <v>95.652602000000002</v>
      </c>
      <c r="EM23" s="30">
        <v>95.543892</v>
      </c>
      <c r="EP23" s="72" t="s">
        <v>276</v>
      </c>
      <c r="EQ23" s="30">
        <v>72.552508000000003</v>
      </c>
      <c r="ER23" s="30">
        <v>72.294145</v>
      </c>
      <c r="ES23" s="30">
        <v>74.315548000000007</v>
      </c>
      <c r="ET23" s="30">
        <v>74.989360000000005</v>
      </c>
      <c r="EU23" s="30">
        <v>74.011367000000007</v>
      </c>
      <c r="EV23" s="30">
        <v>75.001964999999998</v>
      </c>
      <c r="EW23" s="30">
        <v>76.001047</v>
      </c>
      <c r="EX23" s="30">
        <v>75.542370000000005</v>
      </c>
      <c r="EY23" s="30">
        <v>74.880097000000006</v>
      </c>
      <c r="EZ23" s="30">
        <v>76.018742000000003</v>
      </c>
      <c r="FA23" s="30">
        <v>74.183381999999995</v>
      </c>
      <c r="FB23" s="30">
        <v>77.243170000000006</v>
      </c>
      <c r="FC23" s="30">
        <v>76.564943999999997</v>
      </c>
      <c r="FD23" s="30">
        <v>76.676085999999998</v>
      </c>
      <c r="FE23" s="30">
        <v>76.104290000000006</v>
      </c>
      <c r="FF23" s="30">
        <v>77.211802000000006</v>
      </c>
      <c r="FG23" s="30">
        <v>77.489424999999997</v>
      </c>
      <c r="FH23" s="30">
        <v>78.251247000000006</v>
      </c>
      <c r="FI23" s="30">
        <v>77.122958999999994</v>
      </c>
      <c r="FJ23" s="30">
        <v>77.396351999999993</v>
      </c>
      <c r="FK23" s="30">
        <v>77.892551999999995</v>
      </c>
    </row>
    <row r="24" spans="1:167">
      <c r="B24" s="72" t="s">
        <v>274</v>
      </c>
      <c r="C24" s="30">
        <v>45.696669999999997</v>
      </c>
      <c r="D24" s="30">
        <v>46.767541999999999</v>
      </c>
      <c r="E24" s="30">
        <v>47.912678999999997</v>
      </c>
      <c r="F24" s="30">
        <v>45.644381000000003</v>
      </c>
      <c r="G24" s="30">
        <v>44.067535999999997</v>
      </c>
      <c r="H24" s="30">
        <v>41.369146000000001</v>
      </c>
      <c r="I24" s="30">
        <v>43.133792</v>
      </c>
      <c r="J24" s="30">
        <v>47.506692000000001</v>
      </c>
      <c r="K24" s="30">
        <v>46.291334999999997</v>
      </c>
      <c r="L24" s="30">
        <v>45.783774999999999</v>
      </c>
      <c r="M24" s="30">
        <v>48.268507999999997</v>
      </c>
      <c r="N24" s="30">
        <v>50.167377000000002</v>
      </c>
      <c r="O24" s="30">
        <v>45.808326000000001</v>
      </c>
      <c r="P24" s="30">
        <v>39.991218000000003</v>
      </c>
      <c r="Q24" s="30">
        <v>37.158872000000002</v>
      </c>
      <c r="R24" s="30">
        <v>35.452781000000002</v>
      </c>
      <c r="S24" s="30">
        <v>33.777873</v>
      </c>
      <c r="T24" s="30">
        <v>34.741281000000001</v>
      </c>
      <c r="U24" s="30">
        <v>36.283844000000002</v>
      </c>
      <c r="V24" s="30">
        <v>36.524344999999997</v>
      </c>
      <c r="W24" s="30">
        <v>36.047721000000003</v>
      </c>
      <c r="Z24" s="72" t="s">
        <v>274</v>
      </c>
      <c r="AA24" s="30">
        <v>13.045655999999999</v>
      </c>
      <c r="AB24" s="30">
        <v>12.658521</v>
      </c>
      <c r="AC24" s="30">
        <v>11.597208</v>
      </c>
      <c r="AD24" s="30">
        <v>9.8769410000000004</v>
      </c>
      <c r="AE24" s="30">
        <v>11.885878</v>
      </c>
      <c r="AF24" s="30">
        <v>9.7163749999999993</v>
      </c>
      <c r="AG24" s="30">
        <v>9.0906710000000004</v>
      </c>
      <c r="AH24" s="30">
        <v>8.6566569999999992</v>
      </c>
      <c r="AI24" s="30">
        <v>7.1469399999999998</v>
      </c>
      <c r="AJ24" s="30">
        <v>6.0930780000000002</v>
      </c>
      <c r="AK24" s="30">
        <v>5.53674</v>
      </c>
      <c r="AL24" s="30">
        <v>4.1980709999999997</v>
      </c>
      <c r="AM24" s="30">
        <v>3.4182939999999999</v>
      </c>
      <c r="AN24" s="30">
        <v>2.3650579999999999</v>
      </c>
      <c r="AO24" s="30">
        <v>1.8404290000000001</v>
      </c>
      <c r="AP24" s="30">
        <v>1.5236369999999999</v>
      </c>
      <c r="AQ24" s="30">
        <v>1.486364</v>
      </c>
      <c r="AR24" s="30">
        <v>0.92486400000000002</v>
      </c>
      <c r="AS24" s="30">
        <v>0.80544099999999996</v>
      </c>
      <c r="AT24" s="30">
        <v>0.69266099999999997</v>
      </c>
      <c r="AU24" s="30">
        <v>0.54449899999999996</v>
      </c>
      <c r="AX24" s="72" t="s">
        <v>274</v>
      </c>
      <c r="AY24" s="30">
        <v>3.245771</v>
      </c>
      <c r="AZ24" s="30">
        <v>3.3431000000000002</v>
      </c>
      <c r="BA24" s="30">
        <v>3.5104600000000001</v>
      </c>
      <c r="BB24" s="30">
        <v>3.081029</v>
      </c>
      <c r="BC24" s="30">
        <v>3.0510600000000001</v>
      </c>
      <c r="BD24" s="30">
        <v>3.4274450000000001</v>
      </c>
      <c r="BE24" s="30">
        <v>3.5858989999999999</v>
      </c>
      <c r="BF24" s="30">
        <v>3.2420900000000001</v>
      </c>
      <c r="BG24" s="30">
        <v>2.8100480000000001</v>
      </c>
      <c r="BH24" s="30">
        <v>3.297688</v>
      </c>
      <c r="BI24" s="30">
        <v>3.3640729999999999</v>
      </c>
      <c r="BJ24" s="30">
        <v>2.360954</v>
      </c>
      <c r="BK24" s="30">
        <v>2.1879059999999999</v>
      </c>
      <c r="BL24" s="30">
        <v>1.7921339999999999</v>
      </c>
      <c r="BM24" s="30">
        <v>1.400957</v>
      </c>
      <c r="BN24" s="30">
        <v>1.1710860000000001</v>
      </c>
      <c r="BO24" s="30">
        <v>0.87523499999999999</v>
      </c>
      <c r="BP24" s="30">
        <v>0.65349100000000004</v>
      </c>
      <c r="BQ24" s="30">
        <v>0.55575600000000003</v>
      </c>
      <c r="BR24" s="30">
        <v>0.52832900000000005</v>
      </c>
      <c r="BS24" s="30">
        <v>0.48857400000000001</v>
      </c>
      <c r="BV24" s="72" t="s">
        <v>274</v>
      </c>
      <c r="BW24" s="30">
        <v>0.226381</v>
      </c>
      <c r="BX24" s="30">
        <v>0.160527</v>
      </c>
      <c r="BY24" s="30">
        <v>0.12015000000000001</v>
      </c>
      <c r="BZ24" s="30">
        <v>0.110266</v>
      </c>
      <c r="CA24" s="30">
        <v>9.8782999999999996E-2</v>
      </c>
      <c r="CB24" s="30">
        <v>0.115693</v>
      </c>
      <c r="CC24" s="30">
        <v>0.139733</v>
      </c>
      <c r="CD24" s="30">
        <v>0.121577</v>
      </c>
      <c r="CE24" s="30">
        <v>9.4806000000000001E-2</v>
      </c>
      <c r="CF24" s="30">
        <v>7.2217000000000003E-2</v>
      </c>
      <c r="CG24" s="30">
        <v>0.154059</v>
      </c>
      <c r="CH24" s="30">
        <v>4.9125000000000002E-2</v>
      </c>
      <c r="CI24" s="30">
        <v>3.5626999999999999E-2</v>
      </c>
      <c r="CJ24" s="30">
        <v>6.2237000000000001E-2</v>
      </c>
      <c r="CK24" s="30">
        <v>3.4342999999999999E-2</v>
      </c>
      <c r="CL24" s="30">
        <v>3.0474000000000001E-2</v>
      </c>
      <c r="CM24" s="30">
        <v>1.4831E-2</v>
      </c>
      <c r="CN24" s="30">
        <v>1.9893000000000001E-2</v>
      </c>
      <c r="CO24" s="30">
        <v>2.1048999999999998E-2</v>
      </c>
      <c r="CP24" s="30">
        <v>1.6624E-2</v>
      </c>
      <c r="CQ24" s="30">
        <v>1.8203E-2</v>
      </c>
      <c r="CT24" s="72" t="s">
        <v>274</v>
      </c>
      <c r="CU24" s="30">
        <v>0.31216899999999997</v>
      </c>
      <c r="CV24" s="30">
        <v>0.211259</v>
      </c>
      <c r="CW24" s="30">
        <v>0.27629300000000001</v>
      </c>
      <c r="CX24" s="30">
        <v>0.34972700000000001</v>
      </c>
      <c r="CY24" s="30">
        <v>0.70059499999999997</v>
      </c>
      <c r="CZ24" s="30">
        <v>0.63267399999999996</v>
      </c>
      <c r="DA24" s="30">
        <v>0.53234999999999999</v>
      </c>
      <c r="DB24" s="30">
        <v>0.37502400000000002</v>
      </c>
      <c r="DC24" s="30">
        <v>0.32481300000000002</v>
      </c>
      <c r="DD24" s="30">
        <v>0.519513</v>
      </c>
      <c r="DE24" s="30">
        <v>0.37734800000000002</v>
      </c>
      <c r="DF24" s="30">
        <v>0.230715</v>
      </c>
      <c r="DG24" s="30">
        <v>0.38669100000000001</v>
      </c>
      <c r="DH24" s="30">
        <v>0.157279</v>
      </c>
      <c r="DI24" s="30">
        <v>0.13852600000000001</v>
      </c>
      <c r="DJ24" s="30">
        <v>0.15409800000000001</v>
      </c>
      <c r="DK24" s="30">
        <v>0.17808099999999999</v>
      </c>
      <c r="DL24" s="30">
        <v>0.17805399999999999</v>
      </c>
      <c r="DM24" s="30">
        <v>9.5166000000000001E-2</v>
      </c>
      <c r="DN24" s="30">
        <v>9.3346999999999999E-2</v>
      </c>
      <c r="DO24" s="30">
        <v>7.1622000000000005E-2</v>
      </c>
      <c r="DR24" s="72" t="s">
        <v>274</v>
      </c>
      <c r="DS24" s="30">
        <v>8.5444999999999993E-2</v>
      </c>
      <c r="DT24" s="30">
        <v>3.4221000000000001E-2</v>
      </c>
      <c r="DU24" s="30">
        <v>3.2662999999999998E-2</v>
      </c>
      <c r="DV24" s="30">
        <v>1.7165E-2</v>
      </c>
      <c r="DW24" s="30">
        <v>2.1745E-2</v>
      </c>
      <c r="DX24" s="30">
        <v>4.5294000000000001E-2</v>
      </c>
      <c r="DY24" s="30">
        <v>3.6801E-2</v>
      </c>
      <c r="DZ24" s="30">
        <v>2.8722000000000001E-2</v>
      </c>
      <c r="EA24" s="30">
        <v>4.786E-2</v>
      </c>
      <c r="EB24" s="30">
        <v>6.4441999999999999E-2</v>
      </c>
      <c r="EC24" s="30">
        <v>6.2676999999999997E-2</v>
      </c>
      <c r="ED24" s="30">
        <v>6.2819E-2</v>
      </c>
      <c r="EE24" s="30">
        <v>2.2998999999999999E-2</v>
      </c>
      <c r="EF24" s="30">
        <v>3.0402999999999999E-2</v>
      </c>
      <c r="EG24" s="30">
        <v>2.1184000000000001E-2</v>
      </c>
      <c r="EH24" s="30">
        <v>1.6747999999999999E-2</v>
      </c>
      <c r="EI24" s="30">
        <v>3.8579999999999999E-3</v>
      </c>
      <c r="EJ24" s="30">
        <v>1.957E-3</v>
      </c>
      <c r="EK24" s="30">
        <v>2.3010000000000001E-3</v>
      </c>
      <c r="EL24" s="30">
        <v>1.4572E-2</v>
      </c>
      <c r="EM24" s="30">
        <v>8.7569999999999992E-3</v>
      </c>
      <c r="EP24" s="72" t="s">
        <v>274</v>
      </c>
      <c r="EQ24" s="30">
        <v>2.1156419999999998</v>
      </c>
      <c r="ER24" s="30">
        <v>2.4047000000000001</v>
      </c>
      <c r="ES24" s="30">
        <v>0.76685800000000004</v>
      </c>
      <c r="ET24" s="30">
        <v>0.68635199999999996</v>
      </c>
      <c r="EU24" s="30">
        <v>1.060732</v>
      </c>
      <c r="EV24" s="30">
        <v>1.391448</v>
      </c>
      <c r="EW24" s="30">
        <v>1.3278749999999999</v>
      </c>
      <c r="EX24" s="30">
        <v>1.394028</v>
      </c>
      <c r="EY24" s="30">
        <v>1.00488</v>
      </c>
      <c r="EZ24" s="30">
        <v>0.89635399999999998</v>
      </c>
      <c r="FA24" s="30">
        <v>0.77404099999999998</v>
      </c>
      <c r="FB24" s="30">
        <v>0.54849899999999996</v>
      </c>
      <c r="FC24" s="30">
        <v>0.46418900000000002</v>
      </c>
      <c r="FD24" s="30">
        <v>0.44934499999999999</v>
      </c>
      <c r="FE24" s="30">
        <v>0.41098600000000002</v>
      </c>
      <c r="FF24" s="30">
        <v>0.400696</v>
      </c>
      <c r="FG24" s="30">
        <v>0.27940300000000001</v>
      </c>
      <c r="FH24" s="30">
        <v>0.17439199999999999</v>
      </c>
      <c r="FI24" s="30">
        <v>0.21117900000000001</v>
      </c>
      <c r="FJ24" s="30">
        <v>0.186167</v>
      </c>
      <c r="FK24" s="30">
        <v>0.137382</v>
      </c>
    </row>
    <row r="25" spans="1:167" ht="14.5">
      <c r="B25" s="72" t="s">
        <v>287</v>
      </c>
      <c r="C25" s="30">
        <v>0.56838100000000003</v>
      </c>
      <c r="D25" s="30">
        <v>0.57379199999999997</v>
      </c>
      <c r="E25" s="30">
        <v>0.49854799999999999</v>
      </c>
      <c r="F25" s="30">
        <v>0.44326700000000002</v>
      </c>
      <c r="G25" s="30">
        <v>0.3745</v>
      </c>
      <c r="H25" s="30">
        <v>0.49544199999999999</v>
      </c>
      <c r="I25" s="30">
        <v>0.499942</v>
      </c>
      <c r="J25" s="30">
        <v>0.44531700000000002</v>
      </c>
      <c r="K25" s="30">
        <v>0.43843599999999999</v>
      </c>
      <c r="L25" s="30">
        <v>0.42543199999999998</v>
      </c>
      <c r="M25" s="30">
        <v>0.49872899999999998</v>
      </c>
      <c r="N25" s="30">
        <v>0.379799</v>
      </c>
      <c r="O25" s="30">
        <v>0.37482799999999999</v>
      </c>
      <c r="P25" s="30">
        <v>0.37230400000000002</v>
      </c>
      <c r="Q25" s="30">
        <v>0.37776599999999999</v>
      </c>
      <c r="R25" s="30">
        <v>0.48968</v>
      </c>
      <c r="S25" s="30">
        <v>0.52862299999999995</v>
      </c>
      <c r="T25" s="30">
        <v>0.51418799999999998</v>
      </c>
      <c r="U25" s="30">
        <v>0.16168199999999999</v>
      </c>
      <c r="V25" s="30">
        <v>0.218916</v>
      </c>
      <c r="W25" s="30">
        <v>0.184167</v>
      </c>
      <c r="Z25" s="72" t="s">
        <v>287</v>
      </c>
      <c r="AA25" s="30">
        <v>6.5101999999999993E-2</v>
      </c>
      <c r="AB25" s="30">
        <v>7.0248000000000005E-2</v>
      </c>
      <c r="AC25" s="30">
        <v>7.2303000000000006E-2</v>
      </c>
      <c r="AD25" s="30">
        <v>4.7750000000000001E-2</v>
      </c>
      <c r="AE25" s="30">
        <v>4.7206999999999999E-2</v>
      </c>
      <c r="AF25" s="30">
        <v>9.0412999999999993E-2</v>
      </c>
      <c r="AG25" s="30">
        <v>8.2849000000000006E-2</v>
      </c>
      <c r="AH25" s="30">
        <v>9.3078999999999995E-2</v>
      </c>
      <c r="AI25" s="30">
        <v>8.1961000000000006E-2</v>
      </c>
      <c r="AJ25" s="30">
        <v>7.7122999999999997E-2</v>
      </c>
      <c r="AK25" s="30">
        <v>0.11192299999999999</v>
      </c>
      <c r="AL25" s="30">
        <v>0.11761000000000001</v>
      </c>
      <c r="AM25" s="30">
        <v>0.131298</v>
      </c>
      <c r="AN25" s="30">
        <v>0.13084999999999999</v>
      </c>
      <c r="AO25" s="30">
        <v>0.12427100000000001</v>
      </c>
      <c r="AP25" s="30">
        <v>0.13845499999999999</v>
      </c>
      <c r="AQ25" s="30">
        <v>0.15707199999999999</v>
      </c>
      <c r="AR25" s="30">
        <v>0.147921</v>
      </c>
      <c r="AS25" s="30">
        <v>0.151977</v>
      </c>
      <c r="AT25" s="30">
        <v>0.15724399999999999</v>
      </c>
      <c r="AU25" s="30">
        <v>0.12737699999999999</v>
      </c>
      <c r="AX25" s="72" t="s">
        <v>287</v>
      </c>
      <c r="AY25" s="30">
        <v>0.276922</v>
      </c>
      <c r="AZ25" s="30">
        <v>0.316436</v>
      </c>
      <c r="BA25" s="30">
        <v>0.28784100000000001</v>
      </c>
      <c r="BB25" s="30">
        <v>0.32496900000000001</v>
      </c>
      <c r="BC25" s="30">
        <v>0.33764699999999997</v>
      </c>
      <c r="BD25" s="30">
        <v>0.42638100000000001</v>
      </c>
      <c r="BE25" s="30">
        <v>0.57049899999999998</v>
      </c>
      <c r="BF25" s="30">
        <v>0.598244</v>
      </c>
      <c r="BG25" s="30">
        <v>0.60888900000000001</v>
      </c>
      <c r="BH25" s="30">
        <v>0.61571200000000004</v>
      </c>
      <c r="BI25" s="30">
        <v>0.698384</v>
      </c>
      <c r="BJ25" s="30">
        <v>0.798489</v>
      </c>
      <c r="BK25" s="30">
        <v>1.12202</v>
      </c>
      <c r="BL25" s="30">
        <v>0.68760200000000005</v>
      </c>
      <c r="BM25" s="30">
        <v>0.62749699999999997</v>
      </c>
      <c r="BN25" s="30">
        <v>0.64303100000000002</v>
      </c>
      <c r="BO25" s="30">
        <v>1.0269109999999999</v>
      </c>
      <c r="BP25" s="30">
        <v>1.0065949999999999</v>
      </c>
      <c r="BQ25" s="30">
        <v>0.64874100000000001</v>
      </c>
      <c r="BR25" s="30">
        <v>0.76288</v>
      </c>
      <c r="BS25" s="30">
        <v>0.86709099999999995</v>
      </c>
      <c r="BV25" s="72" t="s">
        <v>287</v>
      </c>
      <c r="BW25" s="30">
        <v>0.14774200000000001</v>
      </c>
      <c r="BX25" s="30">
        <v>0.18335000000000001</v>
      </c>
      <c r="BY25" s="30">
        <v>0.147119</v>
      </c>
      <c r="BZ25" s="30">
        <v>0.14003199999999999</v>
      </c>
      <c r="CA25" s="30">
        <v>0.16750799999999999</v>
      </c>
      <c r="CB25" s="30">
        <v>0.16014300000000001</v>
      </c>
      <c r="CC25" s="30">
        <v>0.19126000000000001</v>
      </c>
      <c r="CD25" s="30">
        <v>0.18284600000000001</v>
      </c>
      <c r="CE25" s="30">
        <v>0.17757200000000001</v>
      </c>
      <c r="CF25" s="30">
        <v>0.15090000000000001</v>
      </c>
      <c r="CG25" s="30">
        <v>0.107416</v>
      </c>
      <c r="CH25" s="30">
        <v>7.5483999999999996E-2</v>
      </c>
      <c r="CI25" s="30">
        <v>6.7720000000000002E-2</v>
      </c>
      <c r="CJ25" s="30">
        <v>5.5470999999999999E-2</v>
      </c>
      <c r="CK25" s="30">
        <v>3.7677000000000002E-2</v>
      </c>
      <c r="CL25" s="30">
        <v>3.8587000000000003E-2</v>
      </c>
      <c r="CM25" s="30">
        <v>2.6335000000000001E-2</v>
      </c>
      <c r="CN25" s="30">
        <v>4.1082E-2</v>
      </c>
      <c r="CO25" s="30">
        <v>4.3414000000000001E-2</v>
      </c>
      <c r="CP25" s="30">
        <v>4.1673000000000002E-2</v>
      </c>
      <c r="CQ25" s="30">
        <v>4.6384000000000002E-2</v>
      </c>
      <c r="CT25" s="72" t="s">
        <v>287</v>
      </c>
      <c r="CU25" s="30">
        <v>1.256724</v>
      </c>
      <c r="CV25" s="30">
        <v>1.5306850000000001</v>
      </c>
      <c r="CW25" s="30">
        <v>1.6614260000000001</v>
      </c>
      <c r="CX25" s="30">
        <v>1.7113670000000001</v>
      </c>
      <c r="CY25" s="30">
        <v>2.0887660000000001</v>
      </c>
      <c r="CZ25" s="30">
        <v>1.652318</v>
      </c>
      <c r="DA25" s="30">
        <v>2.0645449999999999</v>
      </c>
      <c r="DB25" s="30">
        <v>2.1936390000000001</v>
      </c>
      <c r="DC25" s="30">
        <v>2.2115010000000002</v>
      </c>
      <c r="DD25" s="30">
        <v>1.7830550000000001</v>
      </c>
      <c r="DE25" s="30">
        <v>1.755773</v>
      </c>
      <c r="DF25" s="30">
        <v>0.92075300000000004</v>
      </c>
      <c r="DG25" s="30">
        <v>0.85942099999999999</v>
      </c>
      <c r="DH25" s="30">
        <v>0.53389900000000001</v>
      </c>
      <c r="DI25" s="30">
        <v>0.49821300000000002</v>
      </c>
      <c r="DJ25" s="30">
        <v>0.49138100000000001</v>
      </c>
      <c r="DK25" s="30">
        <v>0.43915999999999999</v>
      </c>
      <c r="DL25" s="30">
        <v>0.40540799999999999</v>
      </c>
      <c r="DM25" s="30">
        <v>0.42477799999999999</v>
      </c>
      <c r="DN25" s="30">
        <v>0.47396700000000003</v>
      </c>
      <c r="DO25" s="30">
        <v>0.33968900000000002</v>
      </c>
      <c r="DR25" s="72" t="s">
        <v>287</v>
      </c>
      <c r="DS25" s="30">
        <v>0.32372000000000001</v>
      </c>
      <c r="DT25" s="30">
        <v>0.70172299999999999</v>
      </c>
      <c r="DU25" s="30">
        <v>0.396646</v>
      </c>
      <c r="DV25" s="30">
        <v>0.38089600000000001</v>
      </c>
      <c r="DW25" s="30">
        <v>0.40160299999999999</v>
      </c>
      <c r="DX25" s="30">
        <v>0.305983</v>
      </c>
      <c r="DY25" s="30">
        <v>0.33737</v>
      </c>
      <c r="DZ25" s="30">
        <v>0.43995099999999998</v>
      </c>
      <c r="EA25" s="30">
        <v>0.53886599999999996</v>
      </c>
      <c r="EB25" s="30">
        <v>0.60624800000000001</v>
      </c>
      <c r="EC25" s="30">
        <v>0.73578299999999996</v>
      </c>
      <c r="ED25" s="30">
        <v>0.72391399999999995</v>
      </c>
      <c r="EE25" s="30">
        <v>0.70264099999999996</v>
      </c>
      <c r="EF25" s="30">
        <v>0.52898699999999999</v>
      </c>
      <c r="EG25" s="30">
        <v>0.411717</v>
      </c>
      <c r="EH25" s="30">
        <v>0.36581399999999997</v>
      </c>
      <c r="EI25" s="30">
        <v>0.34797600000000001</v>
      </c>
      <c r="EJ25" s="30">
        <v>0.27050099999999999</v>
      </c>
      <c r="EK25" s="30">
        <v>0.30994899999999997</v>
      </c>
      <c r="EL25" s="30">
        <v>0.29722500000000002</v>
      </c>
      <c r="EM25" s="30">
        <v>0.279806</v>
      </c>
      <c r="EP25" s="72" t="s">
        <v>287</v>
      </c>
      <c r="EQ25" s="30">
        <v>0.210344</v>
      </c>
      <c r="ER25" s="30">
        <v>0.21994900000000001</v>
      </c>
      <c r="ES25" s="30">
        <v>0.262706</v>
      </c>
      <c r="ET25" s="30">
        <v>0.23857200000000001</v>
      </c>
      <c r="EU25" s="30">
        <v>0.20421600000000001</v>
      </c>
      <c r="EV25" s="30">
        <v>0.51887799999999995</v>
      </c>
      <c r="EW25" s="30">
        <v>0.27023599999999998</v>
      </c>
      <c r="EX25" s="30">
        <v>0.26585199999999998</v>
      </c>
      <c r="EY25" s="30">
        <v>0.26700499999999999</v>
      </c>
      <c r="EZ25" s="30">
        <v>0.220494</v>
      </c>
      <c r="FA25" s="30">
        <v>0.300896</v>
      </c>
      <c r="FB25" s="30">
        <v>0.25816</v>
      </c>
      <c r="FC25" s="30">
        <v>0.29370099999999999</v>
      </c>
      <c r="FD25" s="30">
        <v>0.309923</v>
      </c>
      <c r="FE25" s="30">
        <v>0.31241200000000002</v>
      </c>
      <c r="FF25" s="30">
        <v>0.39532099999999998</v>
      </c>
      <c r="FG25" s="30">
        <v>0.37289800000000001</v>
      </c>
      <c r="FH25" s="30">
        <v>0.42117599999999999</v>
      </c>
      <c r="FI25" s="30">
        <v>0.765432</v>
      </c>
      <c r="FJ25" s="30">
        <v>0.72727600000000003</v>
      </c>
      <c r="FK25" s="30">
        <v>0.589279</v>
      </c>
    </row>
    <row r="26" spans="1:167">
      <c r="B26" s="72" t="s">
        <v>261</v>
      </c>
      <c r="C26" s="30">
        <v>4.9747089999999998</v>
      </c>
      <c r="D26" s="30">
        <v>3.977754</v>
      </c>
      <c r="E26" s="30">
        <v>3.303242</v>
      </c>
      <c r="F26" s="30">
        <v>2.9874100000000001</v>
      </c>
      <c r="G26" s="30">
        <v>3.7924129999999998</v>
      </c>
      <c r="H26" s="30">
        <v>4.3383149999999997</v>
      </c>
      <c r="I26" s="30">
        <v>4.7492749999999999</v>
      </c>
      <c r="J26" s="30">
        <v>5.4890499999999998</v>
      </c>
      <c r="K26" s="30">
        <v>5.1542240000000001</v>
      </c>
      <c r="L26" s="30">
        <v>5.2649790000000003</v>
      </c>
      <c r="M26" s="30">
        <v>4.8588829999999996</v>
      </c>
      <c r="N26" s="30">
        <v>4.5286679999999997</v>
      </c>
      <c r="O26" s="30">
        <v>4.9031640000000003</v>
      </c>
      <c r="P26" s="30">
        <v>5.2821400000000001</v>
      </c>
      <c r="Q26" s="30">
        <v>4.760154</v>
      </c>
      <c r="R26" s="30">
        <v>4.6979699999999998</v>
      </c>
      <c r="S26" s="30">
        <v>4.2573749999999997</v>
      </c>
      <c r="T26" s="30">
        <v>3.686652</v>
      </c>
      <c r="U26" s="30">
        <v>3.3858009999999998</v>
      </c>
      <c r="V26" s="30">
        <v>2.948337</v>
      </c>
      <c r="W26" s="30">
        <v>2.7742650000000002</v>
      </c>
      <c r="Z26" s="72" t="s">
        <v>261</v>
      </c>
      <c r="AA26" s="30">
        <v>0.40779599999999999</v>
      </c>
      <c r="AB26" s="30">
        <v>0.37927699999999998</v>
      </c>
      <c r="AC26" s="30">
        <v>0.37137999999999999</v>
      </c>
      <c r="AD26" s="30">
        <v>0.29559999999999997</v>
      </c>
      <c r="AE26" s="30">
        <v>0.30096899999999999</v>
      </c>
      <c r="AF26" s="30">
        <v>0.43204599999999999</v>
      </c>
      <c r="AG26" s="30">
        <v>0.56654800000000005</v>
      </c>
      <c r="AH26" s="30">
        <v>0.67463600000000001</v>
      </c>
      <c r="AI26" s="30">
        <v>0.75932100000000002</v>
      </c>
      <c r="AJ26" s="30">
        <v>0.80361000000000005</v>
      </c>
      <c r="AK26" s="30">
        <v>0.83851699999999996</v>
      </c>
      <c r="AL26" s="30">
        <v>0.87350499999999998</v>
      </c>
      <c r="AM26" s="30">
        <v>0.76903100000000002</v>
      </c>
      <c r="AN26" s="30">
        <v>0.70843100000000003</v>
      </c>
      <c r="AO26" s="30">
        <v>0.62013200000000002</v>
      </c>
      <c r="AP26" s="30">
        <v>0.58011000000000001</v>
      </c>
      <c r="AQ26" s="30">
        <v>0.506297</v>
      </c>
      <c r="AR26" s="30">
        <v>0.41594799999999998</v>
      </c>
      <c r="AS26" s="30">
        <v>0.36341800000000002</v>
      </c>
      <c r="AT26" s="30">
        <v>0.30301</v>
      </c>
      <c r="AU26" s="30">
        <v>0.27586699999999997</v>
      </c>
      <c r="AX26" s="72" t="s">
        <v>261</v>
      </c>
      <c r="AY26" s="30">
        <v>0.83854700000000004</v>
      </c>
      <c r="AZ26" s="30">
        <v>0.84032499999999999</v>
      </c>
      <c r="BA26" s="30">
        <v>0.741506</v>
      </c>
      <c r="BB26" s="30">
        <v>0.69761200000000001</v>
      </c>
      <c r="BC26" s="30">
        <v>0.74554600000000004</v>
      </c>
      <c r="BD26" s="30">
        <v>0.74711700000000003</v>
      </c>
      <c r="BE26" s="30">
        <v>0.87241000000000002</v>
      </c>
      <c r="BF26" s="30">
        <v>0.94800300000000004</v>
      </c>
      <c r="BG26" s="30">
        <v>0.92877799999999999</v>
      </c>
      <c r="BH26" s="30">
        <v>1.017844</v>
      </c>
      <c r="BI26" s="30">
        <v>0.91989900000000002</v>
      </c>
      <c r="BJ26" s="30">
        <v>0.85061399999999998</v>
      </c>
      <c r="BK26" s="30">
        <v>0.84655800000000003</v>
      </c>
      <c r="BL26" s="30">
        <v>0.67861700000000003</v>
      </c>
      <c r="BM26" s="30">
        <v>0.55319499999999999</v>
      </c>
      <c r="BN26" s="30">
        <v>0.41639999999999999</v>
      </c>
      <c r="BO26" s="30">
        <v>0.36674299999999999</v>
      </c>
      <c r="BP26" s="30">
        <v>0.29525000000000001</v>
      </c>
      <c r="BQ26" s="30">
        <v>0.205486</v>
      </c>
      <c r="BR26" s="30">
        <v>0.171401</v>
      </c>
      <c r="BS26" s="30">
        <v>0.15227399999999999</v>
      </c>
      <c r="BV26" s="72" t="s">
        <v>261</v>
      </c>
      <c r="BW26" s="30">
        <v>0.552172</v>
      </c>
      <c r="BX26" s="30">
        <v>0.533856</v>
      </c>
      <c r="BY26" s="30">
        <v>0.525092</v>
      </c>
      <c r="BZ26" s="30">
        <v>0.40783399999999997</v>
      </c>
      <c r="CA26" s="30">
        <v>0.53678199999999998</v>
      </c>
      <c r="CB26" s="30">
        <v>0.619865</v>
      </c>
      <c r="CC26" s="30">
        <v>0.73676600000000003</v>
      </c>
      <c r="CD26" s="30">
        <v>0.67354899999999995</v>
      </c>
      <c r="CE26" s="30">
        <v>0.61433199999999999</v>
      </c>
      <c r="CF26" s="30">
        <v>0.607935</v>
      </c>
      <c r="CG26" s="30">
        <v>0.54694399999999999</v>
      </c>
      <c r="CH26" s="30">
        <v>0.42962</v>
      </c>
      <c r="CI26" s="30">
        <v>0.32040999999999997</v>
      </c>
      <c r="CJ26" s="30">
        <v>0.27921699999999999</v>
      </c>
      <c r="CK26" s="30">
        <v>0.23766699999999999</v>
      </c>
      <c r="CL26" s="30">
        <v>0.24146500000000001</v>
      </c>
      <c r="CM26" s="30">
        <v>0.23541999999999999</v>
      </c>
      <c r="CN26" s="30">
        <v>0.239898</v>
      </c>
      <c r="CO26" s="30">
        <v>0.25292700000000001</v>
      </c>
      <c r="CP26" s="30">
        <v>0.249164</v>
      </c>
      <c r="CQ26" s="30">
        <v>0.23711699999999999</v>
      </c>
      <c r="CT26" s="72" t="s">
        <v>261</v>
      </c>
      <c r="CU26" s="30">
        <v>0.620923</v>
      </c>
      <c r="CV26" s="30">
        <v>0.54245900000000002</v>
      </c>
      <c r="CW26" s="30">
        <v>0.53105100000000005</v>
      </c>
      <c r="CX26" s="30">
        <v>0.53083199999999997</v>
      </c>
      <c r="CY26" s="30">
        <v>0.50307100000000005</v>
      </c>
      <c r="CZ26" s="30">
        <v>0.35350599999999999</v>
      </c>
      <c r="DA26" s="30">
        <v>0.27426400000000001</v>
      </c>
      <c r="DB26" s="30">
        <v>0.24454000000000001</v>
      </c>
      <c r="DC26" s="30">
        <v>0.28495500000000001</v>
      </c>
      <c r="DD26" s="30">
        <v>0.27767599999999998</v>
      </c>
      <c r="DE26" s="30">
        <v>0.233012</v>
      </c>
      <c r="DF26" s="30">
        <v>0.24679100000000001</v>
      </c>
      <c r="DG26" s="30">
        <v>0.27088600000000002</v>
      </c>
      <c r="DH26" s="30">
        <v>0.25911499999999998</v>
      </c>
      <c r="DI26" s="30">
        <v>0.26630700000000002</v>
      </c>
      <c r="DJ26" s="30">
        <v>0.26199800000000001</v>
      </c>
      <c r="DK26" s="30">
        <v>0.29350100000000001</v>
      </c>
      <c r="DL26" s="30">
        <v>0.307255</v>
      </c>
      <c r="DM26" s="30">
        <v>0.305058</v>
      </c>
      <c r="DN26" s="30">
        <v>0.239618</v>
      </c>
      <c r="DO26" s="30">
        <v>0.20292199999999999</v>
      </c>
      <c r="DR26" s="72" t="s">
        <v>261</v>
      </c>
      <c r="DS26" s="30">
        <v>0.60336199999999995</v>
      </c>
      <c r="DT26" s="30">
        <v>0.43745200000000001</v>
      </c>
      <c r="DU26" s="30">
        <v>0.299709</v>
      </c>
      <c r="DV26" s="30">
        <v>0.19405700000000001</v>
      </c>
      <c r="DW26" s="30">
        <v>0.31271100000000002</v>
      </c>
      <c r="DX26" s="30">
        <v>0.438888</v>
      </c>
      <c r="DY26" s="30">
        <v>0.538995</v>
      </c>
      <c r="DZ26" s="30">
        <v>0.58447499999999997</v>
      </c>
      <c r="EA26" s="30">
        <v>0.60804499999999995</v>
      </c>
      <c r="EB26" s="30">
        <v>0.65444000000000002</v>
      </c>
      <c r="EC26" s="30">
        <v>0.60974499999999998</v>
      </c>
      <c r="ED26" s="30">
        <v>0.51448499999999997</v>
      </c>
      <c r="EE26" s="30">
        <v>0.45931899999999998</v>
      </c>
      <c r="EF26" s="30">
        <v>0.39563700000000002</v>
      </c>
      <c r="EG26" s="30">
        <v>0.36652200000000001</v>
      </c>
      <c r="EH26" s="30">
        <v>0.29864400000000002</v>
      </c>
      <c r="EI26" s="30">
        <v>0.945434</v>
      </c>
      <c r="EJ26" s="30">
        <v>1.3393790000000001</v>
      </c>
      <c r="EK26" s="30">
        <v>0.99396399999999996</v>
      </c>
      <c r="EL26" s="30">
        <v>0.66792200000000002</v>
      </c>
      <c r="EM26" s="30">
        <v>0.65927199999999997</v>
      </c>
      <c r="EP26" s="72" t="s">
        <v>261</v>
      </c>
      <c r="EQ26" s="30">
        <v>1.764716</v>
      </c>
      <c r="ER26" s="30">
        <v>1.5725800000000001</v>
      </c>
      <c r="ES26" s="30">
        <v>1.5162720000000001</v>
      </c>
      <c r="ET26" s="30">
        <v>1.3888020000000001</v>
      </c>
      <c r="EU26" s="30">
        <v>1.1715260000000001</v>
      </c>
      <c r="EV26" s="30">
        <v>0.971445</v>
      </c>
      <c r="EW26" s="30">
        <v>0.78011299999999995</v>
      </c>
      <c r="EX26" s="30">
        <v>0.70559499999999997</v>
      </c>
      <c r="EY26" s="30">
        <v>0.632081</v>
      </c>
      <c r="EZ26" s="30">
        <v>0.55386999999999997</v>
      </c>
      <c r="FA26" s="30">
        <v>0.528277</v>
      </c>
      <c r="FB26" s="30">
        <v>0.44097199999999998</v>
      </c>
      <c r="FC26" s="30">
        <v>0.41007700000000002</v>
      </c>
      <c r="FD26" s="30">
        <v>0.36194500000000002</v>
      </c>
      <c r="FE26" s="30">
        <v>0.32702900000000001</v>
      </c>
      <c r="FF26" s="30">
        <v>0.27729700000000002</v>
      </c>
      <c r="FG26" s="30">
        <v>0.299008</v>
      </c>
      <c r="FH26" s="30">
        <v>0.34565299999999999</v>
      </c>
      <c r="FI26" s="30">
        <v>0.32780500000000001</v>
      </c>
      <c r="FJ26" s="30">
        <v>0.30143399999999998</v>
      </c>
      <c r="FK26" s="30">
        <v>0.28681899999999999</v>
      </c>
    </row>
    <row r="27" spans="1:167">
      <c r="B27" s="24"/>
      <c r="D27"/>
      <c r="E27"/>
      <c r="Z27" s="24"/>
      <c r="AB27"/>
      <c r="AC27"/>
      <c r="AX27" s="24"/>
      <c r="AZ27"/>
      <c r="BA27"/>
      <c r="BV27" s="24"/>
      <c r="BX27"/>
      <c r="BY27"/>
      <c r="CT27" s="24"/>
      <c r="CV27"/>
      <c r="CW27"/>
      <c r="DR27" s="24"/>
      <c r="DT27"/>
      <c r="DU27"/>
      <c r="EP27" s="24"/>
      <c r="ER27"/>
      <c r="ES27"/>
    </row>
    <row r="28" spans="1:167" ht="13">
      <c r="B28" s="27" t="s">
        <v>489</v>
      </c>
      <c r="D28"/>
      <c r="E28"/>
      <c r="Z28" s="27" t="s">
        <v>489</v>
      </c>
      <c r="AB28"/>
      <c r="AC28"/>
      <c r="AX28" s="27" t="s">
        <v>489</v>
      </c>
      <c r="AZ28"/>
      <c r="BA28"/>
      <c r="BV28" s="27" t="s">
        <v>489</v>
      </c>
      <c r="BX28"/>
      <c r="BY28"/>
      <c r="CT28" s="27" t="s">
        <v>489</v>
      </c>
      <c r="CV28"/>
      <c r="CW28"/>
      <c r="DR28" s="27" t="s">
        <v>489</v>
      </c>
      <c r="DT28"/>
      <c r="DU28"/>
      <c r="EP28" s="27" t="s">
        <v>489</v>
      </c>
      <c r="ER28"/>
      <c r="ES28"/>
    </row>
    <row r="29" spans="1:167">
      <c r="B29" s="28" t="s">
        <v>490</v>
      </c>
      <c r="C29" s="29">
        <v>885.75</v>
      </c>
      <c r="D29" s="29">
        <v>892.97</v>
      </c>
      <c r="E29" s="29">
        <v>902.7</v>
      </c>
      <c r="F29" s="29">
        <v>912.44</v>
      </c>
      <c r="G29" s="29">
        <v>921.18</v>
      </c>
      <c r="H29" s="29">
        <v>929</v>
      </c>
      <c r="I29" s="29">
        <v>934.37</v>
      </c>
      <c r="J29" s="29">
        <v>942.76</v>
      </c>
      <c r="K29" s="29">
        <v>955.19</v>
      </c>
      <c r="L29" s="29">
        <v>967.25</v>
      </c>
      <c r="M29" s="29">
        <v>963.25900000000001</v>
      </c>
      <c r="N29" s="29">
        <v>970.09</v>
      </c>
      <c r="O29" s="29">
        <v>975.08199999999999</v>
      </c>
      <c r="P29" s="29">
        <v>989.23800000000006</v>
      </c>
      <c r="Q29" s="29">
        <v>988</v>
      </c>
      <c r="R29" s="29">
        <v>995</v>
      </c>
      <c r="S29" s="29">
        <v>999</v>
      </c>
      <c r="T29" s="29">
        <v>1006</v>
      </c>
      <c r="U29" s="29">
        <v>1017</v>
      </c>
      <c r="V29" s="29">
        <v>1028</v>
      </c>
      <c r="W29" s="29">
        <v>1034.67</v>
      </c>
      <c r="Z29" s="28" t="s">
        <v>490</v>
      </c>
      <c r="AA29" s="29">
        <v>2991.17</v>
      </c>
      <c r="AB29" s="29">
        <v>3033.14</v>
      </c>
      <c r="AC29" s="29">
        <v>3075.94</v>
      </c>
      <c r="AD29" s="29">
        <v>3121.1</v>
      </c>
      <c r="AE29" s="29">
        <v>3169.7</v>
      </c>
      <c r="AF29" s="29">
        <v>3220.66</v>
      </c>
      <c r="AG29" s="29">
        <v>3267.66</v>
      </c>
      <c r="AH29" s="29">
        <v>3307.09</v>
      </c>
      <c r="AI29" s="29">
        <v>3351.04</v>
      </c>
      <c r="AJ29" s="29">
        <v>3398.34</v>
      </c>
      <c r="AK29" s="29">
        <v>3332.76</v>
      </c>
      <c r="AL29" s="29">
        <v>3365.5659999999998</v>
      </c>
      <c r="AM29" s="29">
        <v>3405</v>
      </c>
      <c r="AN29" s="29">
        <v>3477.0410000000002</v>
      </c>
      <c r="AO29" s="29">
        <v>3513</v>
      </c>
      <c r="AP29" s="29">
        <v>3547</v>
      </c>
      <c r="AQ29" s="29">
        <v>3580</v>
      </c>
      <c r="AR29" s="29">
        <v>3558</v>
      </c>
      <c r="AS29" s="29">
        <v>3594.5</v>
      </c>
      <c r="AT29" s="29">
        <v>3631</v>
      </c>
      <c r="AU29" s="29">
        <v>3656.12</v>
      </c>
      <c r="AX29" s="28" t="s">
        <v>490</v>
      </c>
      <c r="AY29" s="29">
        <v>4290.8999999999996</v>
      </c>
      <c r="AZ29" s="29">
        <v>4374.75</v>
      </c>
      <c r="BA29" s="29">
        <v>4450.24</v>
      </c>
      <c r="BB29" s="29">
        <v>4519.01</v>
      </c>
      <c r="BC29" s="29">
        <v>4590.99</v>
      </c>
      <c r="BD29" s="29">
        <v>4673.54</v>
      </c>
      <c r="BE29" s="29">
        <v>4736.82</v>
      </c>
      <c r="BF29" s="29">
        <v>4802.2700000000004</v>
      </c>
      <c r="BG29" s="29">
        <v>4878.3</v>
      </c>
      <c r="BH29" s="29">
        <v>4950.67</v>
      </c>
      <c r="BI29" s="29">
        <v>4962.134</v>
      </c>
      <c r="BJ29" s="29">
        <v>5023.8069999999998</v>
      </c>
      <c r="BK29" s="29">
        <v>5097</v>
      </c>
      <c r="BL29" s="29">
        <v>5136.7830000000004</v>
      </c>
      <c r="BM29" s="29">
        <v>5196</v>
      </c>
      <c r="BN29" s="29">
        <v>5250</v>
      </c>
      <c r="BO29" s="29">
        <v>5322</v>
      </c>
      <c r="BP29" s="29">
        <v>5360</v>
      </c>
      <c r="BQ29" s="29">
        <v>5445.5</v>
      </c>
      <c r="BR29" s="29">
        <v>5531</v>
      </c>
      <c r="BS29" s="29">
        <v>5596.2179999999998</v>
      </c>
      <c r="BV29" s="28" t="s">
        <v>490</v>
      </c>
      <c r="BW29" s="29">
        <v>426.5</v>
      </c>
      <c r="BX29" s="29">
        <v>429.71</v>
      </c>
      <c r="BY29" s="29">
        <v>434.06</v>
      </c>
      <c r="BZ29" s="29">
        <v>438.84</v>
      </c>
      <c r="CA29" s="29">
        <v>443.47</v>
      </c>
      <c r="CB29" s="29">
        <v>446.61</v>
      </c>
      <c r="CC29" s="29">
        <v>450.09</v>
      </c>
      <c r="CD29" s="29">
        <v>455.58</v>
      </c>
      <c r="CE29" s="29">
        <v>462.55</v>
      </c>
      <c r="CF29" s="29">
        <v>471.09</v>
      </c>
      <c r="CG29" s="29">
        <v>465.95400000000001</v>
      </c>
      <c r="CH29" s="29">
        <v>471.24599999999998</v>
      </c>
      <c r="CI29" s="29">
        <v>474</v>
      </c>
      <c r="CJ29" s="29">
        <v>479.23399999999998</v>
      </c>
      <c r="CK29" s="29">
        <v>473</v>
      </c>
      <c r="CL29" s="29">
        <v>477</v>
      </c>
      <c r="CM29" s="29">
        <v>484.5</v>
      </c>
      <c r="CN29" s="29">
        <v>482</v>
      </c>
      <c r="CO29" s="29">
        <v>486</v>
      </c>
      <c r="CP29" s="29">
        <v>490</v>
      </c>
      <c r="CQ29" s="29">
        <v>492.01100000000002</v>
      </c>
      <c r="CT29" s="28" t="s">
        <v>490</v>
      </c>
      <c r="CU29" s="29">
        <v>373.26</v>
      </c>
      <c r="CV29" s="29">
        <v>372.73</v>
      </c>
      <c r="CW29" s="29">
        <v>373.09</v>
      </c>
      <c r="CX29" s="29">
        <v>374.67</v>
      </c>
      <c r="CY29" s="29">
        <v>376.68</v>
      </c>
      <c r="CZ29" s="29">
        <v>377.82</v>
      </c>
      <c r="DA29" s="29">
        <v>378.19</v>
      </c>
      <c r="DB29" s="29">
        <v>384.78</v>
      </c>
      <c r="DC29" s="29">
        <v>393.67</v>
      </c>
      <c r="DD29" s="29">
        <v>401.34</v>
      </c>
      <c r="DE29" s="29">
        <v>407.29399999999998</v>
      </c>
      <c r="DF29" s="29">
        <v>413.12</v>
      </c>
      <c r="DG29" s="29">
        <v>418</v>
      </c>
      <c r="DH29" s="29">
        <v>418.32100000000003</v>
      </c>
      <c r="DI29" s="29">
        <v>423</v>
      </c>
      <c r="DJ29" s="29">
        <v>427</v>
      </c>
      <c r="DK29" s="29">
        <v>431</v>
      </c>
      <c r="DL29" s="29">
        <v>429</v>
      </c>
      <c r="DM29" s="29">
        <v>431.5</v>
      </c>
      <c r="DN29" s="29">
        <v>434</v>
      </c>
      <c r="DO29" s="29">
        <v>437.52499999999998</v>
      </c>
      <c r="DR29" s="28" t="s">
        <v>490</v>
      </c>
      <c r="DS29" s="29">
        <v>1103.53</v>
      </c>
      <c r="DT29" s="29">
        <v>1130.48</v>
      </c>
      <c r="DU29" s="29">
        <v>1153.56</v>
      </c>
      <c r="DV29" s="29">
        <v>1175.68</v>
      </c>
      <c r="DW29" s="29">
        <v>1198.68</v>
      </c>
      <c r="DX29" s="29">
        <v>1231.3499999999999</v>
      </c>
      <c r="DY29" s="29">
        <v>1280.8399999999999</v>
      </c>
      <c r="DZ29" s="29">
        <v>1317.33</v>
      </c>
      <c r="EA29" s="29">
        <v>1346.58</v>
      </c>
      <c r="EB29" s="29">
        <v>1381.95</v>
      </c>
      <c r="EC29" s="29">
        <v>1417.93</v>
      </c>
      <c r="ED29" s="29">
        <v>1450.0509999999999</v>
      </c>
      <c r="EE29" s="29">
        <v>1459</v>
      </c>
      <c r="EF29" s="29">
        <v>1494.759</v>
      </c>
      <c r="EG29" s="29">
        <v>1514</v>
      </c>
      <c r="EH29" s="29">
        <v>1534</v>
      </c>
      <c r="EI29" s="29">
        <v>1543</v>
      </c>
      <c r="EJ29" s="29">
        <v>1543</v>
      </c>
      <c r="EK29" s="29">
        <v>1570</v>
      </c>
      <c r="EL29" s="29">
        <v>1597</v>
      </c>
      <c r="EM29" s="29">
        <v>1622.848</v>
      </c>
      <c r="EP29" s="28" t="s">
        <v>490</v>
      </c>
      <c r="EQ29" s="29">
        <v>1580.51</v>
      </c>
      <c r="ER29" s="29">
        <v>1603.34</v>
      </c>
      <c r="ES29" s="29">
        <v>1624.0650000000001</v>
      </c>
      <c r="ET29" s="29">
        <v>1647.55</v>
      </c>
      <c r="EU29" s="29">
        <v>1674.62</v>
      </c>
      <c r="EV29" s="29">
        <v>1707.8</v>
      </c>
      <c r="EW29" s="29">
        <v>1707.6</v>
      </c>
      <c r="EX29" s="29">
        <v>1775.31</v>
      </c>
      <c r="EY29" s="29">
        <v>1777.04</v>
      </c>
      <c r="EZ29" s="29">
        <v>1846.35</v>
      </c>
      <c r="FA29" s="29">
        <v>1828.21</v>
      </c>
      <c r="FB29" s="29">
        <v>1857.604</v>
      </c>
      <c r="FC29" s="29">
        <v>1878.15</v>
      </c>
      <c r="FD29" s="29">
        <v>1880.836</v>
      </c>
      <c r="FE29" s="29">
        <v>1883.5350000000001</v>
      </c>
      <c r="FF29" s="29">
        <v>1906.508</v>
      </c>
      <c r="FG29" s="29">
        <v>1936.0150000000001</v>
      </c>
      <c r="FH29" s="29">
        <v>1989.3</v>
      </c>
      <c r="FI29" s="29">
        <v>2024.1</v>
      </c>
      <c r="FJ29" s="29">
        <v>2059.4699999999998</v>
      </c>
      <c r="FK29" s="29">
        <v>2085.748</v>
      </c>
    </row>
    <row r="30" spans="1: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1:167" ht="13">
      <c r="A31" s="7"/>
      <c r="B31" s="27" t="s">
        <v>491</v>
      </c>
      <c r="C31" s="26">
        <v>19.074974000000001</v>
      </c>
      <c r="D31" s="26">
        <v>19.382113</v>
      </c>
      <c r="E31" s="26">
        <v>19.633288</v>
      </c>
      <c r="F31" s="26">
        <v>18.289508999999999</v>
      </c>
      <c r="G31" s="26">
        <v>17.734694999999999</v>
      </c>
      <c r="H31" s="26">
        <v>17.516382</v>
      </c>
      <c r="I31" s="26">
        <v>18.240065999999999</v>
      </c>
      <c r="J31" s="26">
        <v>19.356304000000002</v>
      </c>
      <c r="K31" s="26">
        <v>17.985807999999999</v>
      </c>
      <c r="L31" s="26">
        <v>17.410578999999998</v>
      </c>
      <c r="M31" s="26">
        <v>18.233474000000001</v>
      </c>
      <c r="N31" s="26">
        <v>18.405052999999999</v>
      </c>
      <c r="O31" s="26">
        <v>17.706468999999998</v>
      </c>
      <c r="P31" s="26">
        <v>15.855228</v>
      </c>
      <c r="Q31" s="26">
        <v>14.082247000000001</v>
      </c>
      <c r="R31" s="26">
        <v>13.12261</v>
      </c>
      <c r="S31" s="26">
        <v>12.781183</v>
      </c>
      <c r="T31" s="26">
        <v>12.133399000000001</v>
      </c>
      <c r="U31" s="26">
        <v>13.025757</v>
      </c>
      <c r="V31" s="26">
        <v>12.408659999999999</v>
      </c>
      <c r="W31" s="26">
        <v>13.007121</v>
      </c>
      <c r="Y31" s="7"/>
      <c r="Z31" s="27" t="s">
        <v>491</v>
      </c>
      <c r="AA31" s="26">
        <v>16.872409999999999</v>
      </c>
      <c r="AB31" s="26">
        <v>16.605637000000002</v>
      </c>
      <c r="AC31" s="26">
        <v>16.539394999999999</v>
      </c>
      <c r="AD31" s="26">
        <v>16.676425999999999</v>
      </c>
      <c r="AE31" s="26">
        <v>16.918234000000002</v>
      </c>
      <c r="AF31" s="26">
        <v>16.239418000000001</v>
      </c>
      <c r="AG31" s="26">
        <v>16.176318999999999</v>
      </c>
      <c r="AH31" s="26">
        <v>15.571795</v>
      </c>
      <c r="AI31" s="26">
        <v>15.017052</v>
      </c>
      <c r="AJ31" s="26">
        <v>14.750522</v>
      </c>
      <c r="AK31" s="26">
        <v>14.303967</v>
      </c>
      <c r="AL31" s="26">
        <v>13.912295</v>
      </c>
      <c r="AM31" s="26">
        <v>13.620585999999999</v>
      </c>
      <c r="AN31" s="26">
        <v>13.204198</v>
      </c>
      <c r="AO31" s="26">
        <v>13.184329999999999</v>
      </c>
      <c r="AP31" s="26">
        <v>12.452904999999999</v>
      </c>
      <c r="AQ31" s="26">
        <v>12.220834999999999</v>
      </c>
      <c r="AR31" s="26">
        <v>11.949439999999999</v>
      </c>
      <c r="AS31" s="26">
        <v>12.162318000000001</v>
      </c>
      <c r="AT31" s="26">
        <v>12.088608000000001</v>
      </c>
      <c r="AU31" s="26">
        <v>12.676773000000001</v>
      </c>
      <c r="AW31" s="7"/>
      <c r="AX31" s="27" t="s">
        <v>491</v>
      </c>
      <c r="AY31" s="26">
        <v>21.801621000000001</v>
      </c>
      <c r="AZ31" s="26">
        <v>22.287044000000002</v>
      </c>
      <c r="BA31" s="26">
        <v>21.816687999999999</v>
      </c>
      <c r="BB31" s="26">
        <v>22.226939999999999</v>
      </c>
      <c r="BC31" s="26">
        <v>21.805653</v>
      </c>
      <c r="BD31" s="26">
        <v>21.944578</v>
      </c>
      <c r="BE31" s="26">
        <v>21.42595</v>
      </c>
      <c r="BF31" s="26">
        <v>21.560448999999998</v>
      </c>
      <c r="BG31" s="26">
        <v>20.761596000000001</v>
      </c>
      <c r="BH31" s="26">
        <v>19.124724000000001</v>
      </c>
      <c r="BI31" s="26">
        <v>19.25545</v>
      </c>
      <c r="BJ31" s="26">
        <v>20.320820000000001</v>
      </c>
      <c r="BK31" s="26">
        <v>19.202563999999999</v>
      </c>
      <c r="BL31" s="26">
        <v>19.237241999999998</v>
      </c>
      <c r="BM31" s="26">
        <v>17.918789</v>
      </c>
      <c r="BN31" s="26">
        <v>18.749860999999999</v>
      </c>
      <c r="BO31" s="26">
        <v>17.325129</v>
      </c>
      <c r="BP31" s="26">
        <v>17.236022999999999</v>
      </c>
      <c r="BQ31" s="26">
        <v>19.605764000000001</v>
      </c>
      <c r="BR31" s="26">
        <v>16.204657999999998</v>
      </c>
      <c r="BS31" s="26">
        <v>16.196802000000002</v>
      </c>
      <c r="BU31" s="7"/>
      <c r="BV31" s="27" t="s">
        <v>491</v>
      </c>
      <c r="BW31" s="26">
        <v>22.646885999999999</v>
      </c>
      <c r="BX31" s="26">
        <v>21.719003000000001</v>
      </c>
      <c r="BY31" s="26">
        <v>21.248481999999999</v>
      </c>
      <c r="BZ31" s="26">
        <v>21.080798000000001</v>
      </c>
      <c r="CA31" s="26">
        <v>20.766625999999999</v>
      </c>
      <c r="CB31" s="26">
        <v>19.858028999999998</v>
      </c>
      <c r="CC31" s="26">
        <v>17.498414</v>
      </c>
      <c r="CD31" s="26">
        <v>19.429971999999999</v>
      </c>
      <c r="CE31" s="26">
        <v>19.300485999999999</v>
      </c>
      <c r="CF31" s="26">
        <v>19.025852</v>
      </c>
      <c r="CG31" s="26">
        <v>18.846384</v>
      </c>
      <c r="CH31" s="26">
        <v>19.093008000000001</v>
      </c>
      <c r="CI31" s="26">
        <v>21.128882999999998</v>
      </c>
      <c r="CJ31" s="26">
        <v>19.653963999999998</v>
      </c>
      <c r="CK31" s="26">
        <v>19.604057999999998</v>
      </c>
      <c r="CL31" s="26">
        <v>18.872674</v>
      </c>
      <c r="CM31" s="26">
        <v>18.582550000000001</v>
      </c>
      <c r="CN31" s="26">
        <v>19.335602999999999</v>
      </c>
      <c r="CO31" s="26">
        <v>19.095998000000002</v>
      </c>
      <c r="CP31" s="26">
        <v>18.570688000000001</v>
      </c>
      <c r="CQ31" s="26">
        <v>19.080677999999999</v>
      </c>
      <c r="CS31" s="7"/>
      <c r="CT31" s="27" t="s">
        <v>491</v>
      </c>
      <c r="CU31" s="26">
        <v>25.709544000000001</v>
      </c>
      <c r="CV31" s="26">
        <v>27.116332</v>
      </c>
      <c r="CW31" s="26">
        <v>25.583687999999999</v>
      </c>
      <c r="CX31" s="26">
        <v>23.071059000000002</v>
      </c>
      <c r="CY31" s="26">
        <v>22.230004999999998</v>
      </c>
      <c r="CZ31" s="26">
        <v>21.591674000000001</v>
      </c>
      <c r="DA31" s="26">
        <v>23.203599000000001</v>
      </c>
      <c r="DB31" s="26">
        <v>21.213702999999999</v>
      </c>
      <c r="DC31" s="26">
        <v>21.520344999999999</v>
      </c>
      <c r="DD31" s="26">
        <v>21.154862000000001</v>
      </c>
      <c r="DE31" s="26">
        <v>24.662927</v>
      </c>
      <c r="DF31" s="26">
        <v>23.528632999999999</v>
      </c>
      <c r="DG31" s="26">
        <v>22.024664000000001</v>
      </c>
      <c r="DH31" s="26">
        <v>23.399882000000002</v>
      </c>
      <c r="DI31" s="26">
        <v>22.758444000000001</v>
      </c>
      <c r="DJ31" s="26">
        <v>23.283956</v>
      </c>
      <c r="DK31" s="26">
        <v>22.86504</v>
      </c>
      <c r="DL31" s="26">
        <v>24.492787</v>
      </c>
      <c r="DM31" s="26">
        <v>24.618580999999999</v>
      </c>
      <c r="DN31" s="26">
        <v>25.102716000000001</v>
      </c>
      <c r="DO31" s="26">
        <v>24.247879999999999</v>
      </c>
      <c r="DQ31" s="7"/>
      <c r="DR31" s="27" t="s">
        <v>491</v>
      </c>
      <c r="DS31" s="26">
        <v>36.377507000000001</v>
      </c>
      <c r="DT31" s="26">
        <v>34.073492999999999</v>
      </c>
      <c r="DU31" s="26">
        <v>34.616692</v>
      </c>
      <c r="DV31" s="26">
        <v>35.428921000000003</v>
      </c>
      <c r="DW31" s="26">
        <v>35.439208000000001</v>
      </c>
      <c r="DX31" s="26">
        <v>34.167439999999999</v>
      </c>
      <c r="DY31" s="26">
        <v>32.253771999999998</v>
      </c>
      <c r="DZ31" s="26">
        <v>35.981960000000001</v>
      </c>
      <c r="EA31" s="26">
        <v>34.327083999999999</v>
      </c>
      <c r="EB31" s="26">
        <v>31.727391999999998</v>
      </c>
      <c r="EC31" s="26">
        <v>31.236312999999999</v>
      </c>
      <c r="ED31" s="26">
        <v>32.171698999999997</v>
      </c>
      <c r="EE31" s="26">
        <v>31.886617999999999</v>
      </c>
      <c r="EF31" s="26">
        <v>30.173539000000002</v>
      </c>
      <c r="EG31" s="26">
        <v>28.613316000000001</v>
      </c>
      <c r="EH31" s="26">
        <v>29.322984000000002</v>
      </c>
      <c r="EI31" s="26">
        <v>25.153464</v>
      </c>
      <c r="EJ31" s="26">
        <v>29.937324</v>
      </c>
      <c r="EK31" s="26">
        <v>28.401769000000002</v>
      </c>
      <c r="EL31" s="26">
        <v>27.375264999999999</v>
      </c>
      <c r="EM31" s="26">
        <v>28.057393000000001</v>
      </c>
      <c r="EO31" s="7"/>
      <c r="EP31" s="27" t="s">
        <v>491</v>
      </c>
      <c r="EQ31" s="26">
        <v>22.780121999999999</v>
      </c>
      <c r="ER31" s="26">
        <v>22.411078</v>
      </c>
      <c r="ES31" s="26">
        <v>22.656441000000001</v>
      </c>
      <c r="ET31" s="26">
        <v>22.493874999999999</v>
      </c>
      <c r="EU31" s="26">
        <v>22.308</v>
      </c>
      <c r="EV31" s="26">
        <v>23.024076999999998</v>
      </c>
      <c r="EW31" s="26">
        <v>22.981124999999999</v>
      </c>
      <c r="EX31" s="26">
        <v>21.572109000000001</v>
      </c>
      <c r="EY31" s="26">
        <v>20.944737</v>
      </c>
      <c r="EZ31" s="26">
        <v>20.820421</v>
      </c>
      <c r="FA31" s="26">
        <v>18.973351999999998</v>
      </c>
      <c r="FB31" s="26">
        <v>20.843173</v>
      </c>
      <c r="FC31" s="26">
        <v>20.069745000000001</v>
      </c>
      <c r="FD31" s="26">
        <v>20.338927999999999</v>
      </c>
      <c r="FE31" s="26">
        <v>20.114371999999999</v>
      </c>
      <c r="FF31" s="26">
        <v>19.686389999999999</v>
      </c>
      <c r="FG31" s="26">
        <v>19.919193</v>
      </c>
      <c r="FH31" s="26">
        <v>21.437232000000002</v>
      </c>
      <c r="FI31" s="26">
        <v>19.218782000000001</v>
      </c>
      <c r="FJ31" s="26">
        <v>19.121092000000001</v>
      </c>
      <c r="FK31" s="26">
        <v>20.213601000000001</v>
      </c>
    </row>
    <row r="32" spans="1: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70">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1:170" ht="41">
      <c r="A34" s="7"/>
      <c r="B34" s="13" t="s">
        <v>492</v>
      </c>
      <c r="C34" s="26">
        <v>0.57227300000000003</v>
      </c>
      <c r="D34" s="26">
        <v>0.59576399999999996</v>
      </c>
      <c r="E34" s="26">
        <v>0.62076299999999995</v>
      </c>
      <c r="F34" s="26">
        <v>0.55601500000000004</v>
      </c>
      <c r="G34" s="26">
        <v>0.52858400000000005</v>
      </c>
      <c r="H34" s="26">
        <v>0.50360400000000005</v>
      </c>
      <c r="I34" s="26">
        <v>0.55374500000000004</v>
      </c>
      <c r="J34" s="26">
        <v>0.64942500000000003</v>
      </c>
      <c r="K34" s="26">
        <v>0.59765400000000002</v>
      </c>
      <c r="L34" s="26">
        <v>0.58083799999999997</v>
      </c>
      <c r="M34" s="26">
        <v>0.63666900000000004</v>
      </c>
      <c r="N34" s="26">
        <v>0.66955900000000002</v>
      </c>
      <c r="O34" s="26">
        <v>0.59704199999999996</v>
      </c>
      <c r="P34" s="26">
        <v>0.48176200000000002</v>
      </c>
      <c r="Q34" s="26">
        <v>0.39500999999999997</v>
      </c>
      <c r="R34" s="26">
        <v>0.35392099999999999</v>
      </c>
      <c r="S34" s="26">
        <v>0.32896799999999998</v>
      </c>
      <c r="T34" s="26">
        <v>0.32022400000000001</v>
      </c>
      <c r="U34" s="26">
        <v>0.35836800000000002</v>
      </c>
      <c r="V34" s="26">
        <v>0.34583399999999997</v>
      </c>
      <c r="W34" s="26">
        <v>0.359259</v>
      </c>
      <c r="Y34" s="7"/>
      <c r="Z34" s="13" t="s">
        <v>492</v>
      </c>
      <c r="AA34" s="26">
        <v>0.83889899999999995</v>
      </c>
      <c r="AB34" s="26">
        <v>0.79019399999999995</v>
      </c>
      <c r="AC34" s="26">
        <v>0.78107300000000002</v>
      </c>
      <c r="AD34" s="26">
        <v>0.74891399999999997</v>
      </c>
      <c r="AE34" s="26">
        <v>0.83411800000000003</v>
      </c>
      <c r="AF34" s="26">
        <v>0.75666</v>
      </c>
      <c r="AG34" s="26">
        <v>0.71040700000000001</v>
      </c>
      <c r="AH34" s="26">
        <v>0.66672299999999995</v>
      </c>
      <c r="AI34" s="26">
        <v>0.59824200000000005</v>
      </c>
      <c r="AJ34" s="26">
        <v>0.56899900000000003</v>
      </c>
      <c r="AK34" s="26">
        <v>0.48476799999999998</v>
      </c>
      <c r="AL34" s="26">
        <v>0.40282000000000001</v>
      </c>
      <c r="AM34" s="26">
        <v>0.36566399999999999</v>
      </c>
      <c r="AN34" s="26">
        <v>0.314218</v>
      </c>
      <c r="AO34" s="26">
        <v>0.278673</v>
      </c>
      <c r="AP34" s="26">
        <v>0.26150299999999999</v>
      </c>
      <c r="AQ34" s="26">
        <v>0.26858399999999999</v>
      </c>
      <c r="AR34" s="26">
        <v>0.249385</v>
      </c>
      <c r="AS34" s="26">
        <v>0.25184600000000001</v>
      </c>
      <c r="AT34" s="26">
        <v>0.26119599999999998</v>
      </c>
      <c r="AU34" s="26">
        <v>0.25473600000000002</v>
      </c>
      <c r="AW34" s="7"/>
      <c r="AX34" s="13" t="s">
        <v>492</v>
      </c>
      <c r="AY34" s="26">
        <v>3.9462890000000002</v>
      </c>
      <c r="AZ34" s="26">
        <v>4.1360650000000003</v>
      </c>
      <c r="BA34" s="26">
        <v>4.1649190000000003</v>
      </c>
      <c r="BB34" s="26">
        <v>4.2980320000000001</v>
      </c>
      <c r="BC34" s="26">
        <v>4.2533240000000001</v>
      </c>
      <c r="BD34" s="26">
        <v>4.4437509999999998</v>
      </c>
      <c r="BE34" s="26">
        <v>4.3854949999999997</v>
      </c>
      <c r="BF34" s="26">
        <v>4.5106210000000004</v>
      </c>
      <c r="BG34" s="26">
        <v>4.3926480000000003</v>
      </c>
      <c r="BH34" s="26">
        <v>4.0561150000000001</v>
      </c>
      <c r="BI34" s="26">
        <v>4.1069399999999998</v>
      </c>
      <c r="BJ34" s="26">
        <v>4.438898</v>
      </c>
      <c r="BK34" s="26">
        <v>4.2312370000000001</v>
      </c>
      <c r="BL34" s="26">
        <v>4.2836220000000003</v>
      </c>
      <c r="BM34" s="26">
        <v>3.999441</v>
      </c>
      <c r="BN34" s="26">
        <v>4.2637260000000001</v>
      </c>
      <c r="BO34" s="26">
        <v>4.0382290000000003</v>
      </c>
      <c r="BP34" s="26">
        <v>4.0500730000000003</v>
      </c>
      <c r="BQ34" s="26">
        <v>4.7601630000000004</v>
      </c>
      <c r="BR34" s="26">
        <v>3.903661</v>
      </c>
      <c r="BS34" s="26">
        <v>3.9404690000000002</v>
      </c>
      <c r="BU34" s="7"/>
      <c r="BV34" s="13" t="s">
        <v>492</v>
      </c>
      <c r="BW34" s="26">
        <v>0.347358</v>
      </c>
      <c r="BX34" s="26">
        <v>0.32746500000000001</v>
      </c>
      <c r="BY34" s="26">
        <v>0.31983099999999998</v>
      </c>
      <c r="BZ34" s="26">
        <v>0.31650200000000001</v>
      </c>
      <c r="CA34" s="26">
        <v>0.30699399999999999</v>
      </c>
      <c r="CB34" s="26">
        <v>0.28594900000000001</v>
      </c>
      <c r="CC34" s="26">
        <v>0.247892</v>
      </c>
      <c r="CD34" s="26">
        <v>0.25596099999999999</v>
      </c>
      <c r="CE34" s="26">
        <v>0.25567499999999999</v>
      </c>
      <c r="CF34" s="26">
        <v>0.24709999999999999</v>
      </c>
      <c r="CG34" s="26">
        <v>0.24092</v>
      </c>
      <c r="CH34" s="26">
        <v>0.24909899999999999</v>
      </c>
      <c r="CI34" s="26">
        <v>0.28181899999999999</v>
      </c>
      <c r="CJ34" s="26">
        <v>0.259658</v>
      </c>
      <c r="CK34" s="26">
        <v>0.254386</v>
      </c>
      <c r="CL34" s="26">
        <v>0.24498200000000001</v>
      </c>
      <c r="CM34" s="26">
        <v>0.25091400000000003</v>
      </c>
      <c r="CN34" s="26">
        <v>0.26573200000000002</v>
      </c>
      <c r="CO34" s="26">
        <v>0.26147100000000001</v>
      </c>
      <c r="CP34" s="26">
        <v>0.25409799999999999</v>
      </c>
      <c r="CQ34" s="26">
        <v>0.26208100000000001</v>
      </c>
      <c r="CS34" s="7"/>
      <c r="CT34" s="13" t="s">
        <v>492</v>
      </c>
      <c r="CU34" s="26">
        <v>0.42703600000000003</v>
      </c>
      <c r="CV34" s="26">
        <v>0.453953</v>
      </c>
      <c r="CW34" s="26">
        <v>0.42744599999999999</v>
      </c>
      <c r="CX34" s="26">
        <v>0.383077</v>
      </c>
      <c r="CY34" s="26">
        <v>0.37243500000000002</v>
      </c>
      <c r="CZ34" s="26">
        <v>0.36144300000000001</v>
      </c>
      <c r="DA34" s="26">
        <v>0.39510400000000001</v>
      </c>
      <c r="DB34" s="26">
        <v>0.36460500000000001</v>
      </c>
      <c r="DC34" s="26">
        <v>0.38116</v>
      </c>
      <c r="DD34" s="26">
        <v>0.37995499999999999</v>
      </c>
      <c r="DE34" s="26">
        <v>0.45740399999999998</v>
      </c>
      <c r="DF34" s="26">
        <v>0.43818000000000001</v>
      </c>
      <c r="DG34" s="26">
        <v>0.415267</v>
      </c>
      <c r="DH34" s="26">
        <v>0.43960199999999999</v>
      </c>
      <c r="DI34" s="26">
        <v>0.43015399999999998</v>
      </c>
      <c r="DJ34" s="26">
        <v>0.44407600000000003</v>
      </c>
      <c r="DK34" s="26">
        <v>0.44653900000000002</v>
      </c>
      <c r="DL34" s="26">
        <v>0.47940199999999999</v>
      </c>
      <c r="DM34" s="26">
        <v>0.487732</v>
      </c>
      <c r="DN34" s="26">
        <v>0.50225200000000003</v>
      </c>
      <c r="DO34" s="26">
        <v>0.486954</v>
      </c>
      <c r="DQ34" s="7"/>
      <c r="DR34" s="13" t="s">
        <v>492</v>
      </c>
      <c r="DS34" s="26">
        <v>1.9952209999999999</v>
      </c>
      <c r="DT34" s="26">
        <v>1.910099</v>
      </c>
      <c r="DU34" s="26">
        <v>1.978154</v>
      </c>
      <c r="DV34" s="26">
        <v>2.0572279999999998</v>
      </c>
      <c r="DW34" s="26">
        <v>2.0934400000000002</v>
      </c>
      <c r="DX34" s="26">
        <v>2.0636190000000001</v>
      </c>
      <c r="DY34" s="26">
        <v>2.0212379999999999</v>
      </c>
      <c r="DZ34" s="26">
        <v>2.3197519999999998</v>
      </c>
      <c r="EA34" s="26">
        <v>2.2600889999999998</v>
      </c>
      <c r="EB34" s="26">
        <v>2.1456369999999998</v>
      </c>
      <c r="EC34" s="26">
        <v>2.167745</v>
      </c>
      <c r="ED34" s="26">
        <v>2.280513</v>
      </c>
      <c r="EE34" s="26">
        <v>2.273183</v>
      </c>
      <c r="EF34" s="26">
        <v>2.1966999999999999</v>
      </c>
      <c r="EG34" s="26">
        <v>2.0987239999999998</v>
      </c>
      <c r="EH34" s="26">
        <v>2.1739549999999999</v>
      </c>
      <c r="EI34" s="26">
        <v>1.877467</v>
      </c>
      <c r="EJ34" s="26">
        <v>2.2423950000000001</v>
      </c>
      <c r="EK34" s="26">
        <v>2.1613440000000002</v>
      </c>
      <c r="EL34" s="26">
        <v>2.1161150000000002</v>
      </c>
      <c r="EM34" s="26">
        <v>2.2006960000000002</v>
      </c>
      <c r="EO34" s="7"/>
      <c r="EP34" s="13" t="s">
        <v>492</v>
      </c>
      <c r="EQ34" s="26">
        <v>1.397721</v>
      </c>
      <c r="ER34" s="26">
        <v>1.393516</v>
      </c>
      <c r="ES34" s="26">
        <v>1.4184490000000001</v>
      </c>
      <c r="ET34" s="26">
        <v>1.4305460000000001</v>
      </c>
      <c r="EU34" s="26">
        <v>1.427692</v>
      </c>
      <c r="EV34" s="26">
        <v>1.534008</v>
      </c>
      <c r="EW34" s="26">
        <v>1.5384</v>
      </c>
      <c r="EX34" s="26">
        <v>1.494426</v>
      </c>
      <c r="EY34" s="26">
        <v>1.4291229999999999</v>
      </c>
      <c r="EZ34" s="26">
        <v>1.4878629999999999</v>
      </c>
      <c r="FA34" s="26">
        <v>1.308117</v>
      </c>
      <c r="FB34" s="26">
        <v>1.507433</v>
      </c>
      <c r="FC34" s="26">
        <v>1.4459219999999999</v>
      </c>
      <c r="FD34" s="26">
        <v>1.4726030000000001</v>
      </c>
      <c r="FE34" s="26">
        <v>1.443209</v>
      </c>
      <c r="FF34" s="26">
        <v>1.462434</v>
      </c>
      <c r="FG34" s="26">
        <v>1.5142009999999999</v>
      </c>
      <c r="FH34" s="26">
        <v>1.700555</v>
      </c>
      <c r="FI34" s="26">
        <v>1.5376099999999999</v>
      </c>
      <c r="FJ34" s="26">
        <v>1.560082</v>
      </c>
      <c r="FK34" s="26">
        <v>1.6756359999999999</v>
      </c>
    </row>
    <row r="35" spans="1:170" ht="15">
      <c r="B35" s="9" t="s">
        <v>292</v>
      </c>
      <c r="C35" s="30"/>
      <c r="D35" s="30"/>
      <c r="E35" s="30"/>
      <c r="F35" s="30"/>
      <c r="G35" s="30"/>
      <c r="H35" s="30"/>
      <c r="I35" s="30"/>
      <c r="J35" s="30"/>
      <c r="K35" s="30"/>
      <c r="L35" s="30"/>
      <c r="M35" s="30"/>
      <c r="N35" s="30"/>
      <c r="O35" s="30"/>
      <c r="P35" s="30"/>
      <c r="Q35" s="30"/>
      <c r="R35" s="30"/>
      <c r="S35" s="30"/>
      <c r="T35" s="30"/>
      <c r="U35" s="30"/>
      <c r="V35" s="30"/>
      <c r="W35" s="30"/>
      <c r="Z35" s="9" t="s">
        <v>292</v>
      </c>
      <c r="AA35" s="30"/>
      <c r="AB35" s="30"/>
      <c r="AC35" s="30"/>
      <c r="AD35" s="30"/>
      <c r="AE35" s="30"/>
      <c r="AF35" s="30"/>
      <c r="AG35" s="30"/>
      <c r="AH35" s="30"/>
      <c r="AI35" s="30"/>
      <c r="AJ35" s="30"/>
      <c r="AK35" s="30"/>
      <c r="AL35" s="30"/>
      <c r="AM35" s="30"/>
      <c r="AN35" s="30"/>
      <c r="AO35" s="30"/>
      <c r="AP35" s="30"/>
      <c r="AQ35" s="30"/>
      <c r="AR35" s="30"/>
      <c r="AS35" s="30"/>
      <c r="AT35" s="30"/>
      <c r="AU35" s="30"/>
      <c r="AX35" s="9" t="s">
        <v>292</v>
      </c>
      <c r="AY35" s="30"/>
      <c r="AZ35" s="30"/>
      <c r="BA35" s="30"/>
      <c r="BB35" s="30"/>
      <c r="BC35" s="30"/>
      <c r="BD35" s="30"/>
      <c r="BE35" s="30"/>
      <c r="BF35" s="30"/>
      <c r="BG35" s="30"/>
      <c r="BH35" s="30"/>
      <c r="BI35" s="30"/>
      <c r="BJ35" s="30"/>
      <c r="BK35" s="30"/>
      <c r="BL35" s="30"/>
      <c r="BM35" s="30"/>
      <c r="BN35" s="30"/>
      <c r="BO35" s="30"/>
      <c r="BP35" s="30"/>
      <c r="BQ35" s="30"/>
      <c r="BR35" s="30"/>
      <c r="BS35" s="30"/>
      <c r="BV35" s="9" t="s">
        <v>292</v>
      </c>
      <c r="BW35" s="30"/>
      <c r="BX35" s="30"/>
      <c r="BY35" s="30"/>
      <c r="BZ35" s="30"/>
      <c r="CA35" s="30"/>
      <c r="CB35" s="30"/>
      <c r="CC35" s="30"/>
      <c r="CD35" s="30"/>
      <c r="CE35" s="30"/>
      <c r="CF35" s="30"/>
      <c r="CG35" s="30"/>
      <c r="CH35" s="30"/>
      <c r="CI35" s="30"/>
      <c r="CJ35" s="30"/>
      <c r="CK35" s="30"/>
      <c r="CL35" s="30"/>
      <c r="CM35" s="30"/>
      <c r="CN35" s="30"/>
      <c r="CO35" s="30"/>
      <c r="CP35" s="30"/>
      <c r="CQ35" s="30"/>
      <c r="CT35" s="9" t="s">
        <v>292</v>
      </c>
      <c r="CU35" s="30"/>
      <c r="CV35" s="30"/>
      <c r="CW35" s="30"/>
      <c r="CX35" s="30"/>
      <c r="CY35" s="30"/>
      <c r="CZ35" s="30"/>
      <c r="DA35" s="30"/>
      <c r="DB35" s="30"/>
      <c r="DC35" s="30"/>
      <c r="DD35" s="30"/>
      <c r="DE35" s="30"/>
      <c r="DF35" s="30"/>
      <c r="DG35" s="30"/>
      <c r="DH35" s="30"/>
      <c r="DI35" s="30"/>
      <c r="DJ35" s="30"/>
      <c r="DK35" s="30"/>
      <c r="DL35" s="30"/>
      <c r="DM35" s="30"/>
      <c r="DN35" s="30"/>
      <c r="DO35" s="30"/>
      <c r="DR35" s="9" t="s">
        <v>292</v>
      </c>
      <c r="DS35" s="30"/>
      <c r="DT35" s="30"/>
      <c r="DU35" s="30"/>
      <c r="DV35" s="30"/>
      <c r="DW35" s="30"/>
      <c r="DX35" s="30"/>
      <c r="DY35" s="30"/>
      <c r="DZ35" s="30"/>
      <c r="EA35" s="30"/>
      <c r="EB35" s="30"/>
      <c r="EC35" s="30"/>
      <c r="ED35" s="30"/>
      <c r="EE35" s="30"/>
      <c r="EF35" s="30"/>
      <c r="EG35" s="30"/>
      <c r="EH35" s="30"/>
      <c r="EI35" s="30"/>
      <c r="EJ35" s="30"/>
      <c r="EK35" s="30"/>
      <c r="EL35" s="30"/>
      <c r="EM35" s="30"/>
      <c r="EP35" s="9" t="s">
        <v>292</v>
      </c>
      <c r="EQ35" s="30"/>
      <c r="ER35" s="30"/>
      <c r="ES35" s="30"/>
      <c r="ET35" s="30"/>
      <c r="EU35" s="30"/>
      <c r="EV35" s="30"/>
      <c r="EW35" s="30"/>
      <c r="EX35" s="30"/>
      <c r="EY35" s="30"/>
      <c r="EZ35" s="30"/>
      <c r="FA35" s="30"/>
      <c r="FB35" s="30"/>
      <c r="FC35" s="30"/>
      <c r="FD35" s="30"/>
      <c r="FE35" s="30"/>
      <c r="FF35" s="30"/>
      <c r="FG35" s="30"/>
      <c r="FH35" s="30"/>
      <c r="FI35" s="30"/>
      <c r="FJ35" s="30"/>
      <c r="FK35" s="30"/>
    </row>
    <row r="36" spans="1:170" ht="15.5">
      <c r="B36" s="16" t="s">
        <v>272</v>
      </c>
      <c r="C36" s="73" t="s">
        <v>293</v>
      </c>
      <c r="D36" s="73" t="s">
        <v>293</v>
      </c>
      <c r="E36" s="73" t="s">
        <v>293</v>
      </c>
      <c r="F36" s="73" t="s">
        <v>293</v>
      </c>
      <c r="G36" s="73" t="s">
        <v>293</v>
      </c>
      <c r="H36" s="73" t="s">
        <v>293</v>
      </c>
      <c r="I36" s="73" t="s">
        <v>293</v>
      </c>
      <c r="J36" s="73" t="s">
        <v>293</v>
      </c>
      <c r="K36" s="73" t="s">
        <v>293</v>
      </c>
      <c r="L36" s="73" t="s">
        <v>293</v>
      </c>
      <c r="M36" s="73" t="s">
        <v>293</v>
      </c>
      <c r="N36" s="73" t="s">
        <v>293</v>
      </c>
      <c r="O36" s="73" t="s">
        <v>293</v>
      </c>
      <c r="P36" s="73" t="s">
        <v>293</v>
      </c>
      <c r="Q36" s="73" t="s">
        <v>293</v>
      </c>
      <c r="R36" s="73" t="s">
        <v>293</v>
      </c>
      <c r="S36" s="73" t="s">
        <v>293</v>
      </c>
      <c r="T36" s="73" t="s">
        <v>293</v>
      </c>
      <c r="U36" s="73" t="s">
        <v>293</v>
      </c>
      <c r="V36" s="73" t="s">
        <v>293</v>
      </c>
      <c r="W36" s="73" t="s">
        <v>293</v>
      </c>
      <c r="Z36" s="16" t="s">
        <v>272</v>
      </c>
      <c r="AA36" s="73" t="s">
        <v>293</v>
      </c>
      <c r="AB36" s="73" t="s">
        <v>293</v>
      </c>
      <c r="AC36" s="73" t="s">
        <v>293</v>
      </c>
      <c r="AD36" s="73" t="s">
        <v>293</v>
      </c>
      <c r="AE36" s="73" t="s">
        <v>293</v>
      </c>
      <c r="AF36" s="73" t="s">
        <v>293</v>
      </c>
      <c r="AG36" s="73" t="s">
        <v>293</v>
      </c>
      <c r="AH36" s="73" t="s">
        <v>293</v>
      </c>
      <c r="AI36" s="73" t="s">
        <v>293</v>
      </c>
      <c r="AJ36" s="73" t="s">
        <v>293</v>
      </c>
      <c r="AK36" s="73" t="s">
        <v>293</v>
      </c>
      <c r="AL36" s="73" t="s">
        <v>293</v>
      </c>
      <c r="AM36" s="73" t="s">
        <v>293</v>
      </c>
      <c r="AN36" s="73" t="s">
        <v>293</v>
      </c>
      <c r="AO36" s="73" t="s">
        <v>293</v>
      </c>
      <c r="AP36" s="73" t="s">
        <v>293</v>
      </c>
      <c r="AQ36" s="73" t="s">
        <v>293</v>
      </c>
      <c r="AR36" s="73" t="s">
        <v>293</v>
      </c>
      <c r="AS36" s="73" t="s">
        <v>293</v>
      </c>
      <c r="AT36" s="73" t="s">
        <v>293</v>
      </c>
      <c r="AU36" s="73" t="s">
        <v>293</v>
      </c>
      <c r="AX36" s="16" t="s">
        <v>272</v>
      </c>
      <c r="AY36" s="73" t="s">
        <v>293</v>
      </c>
      <c r="AZ36" s="73" t="s">
        <v>293</v>
      </c>
      <c r="BA36" s="73" t="s">
        <v>293</v>
      </c>
      <c r="BB36" s="73" t="s">
        <v>293</v>
      </c>
      <c r="BC36" s="73" t="s">
        <v>293</v>
      </c>
      <c r="BD36" s="73" t="s">
        <v>293</v>
      </c>
      <c r="BE36" s="73" t="s">
        <v>293</v>
      </c>
      <c r="BF36" s="73" t="s">
        <v>293</v>
      </c>
      <c r="BG36" s="73" t="s">
        <v>293</v>
      </c>
      <c r="BH36" s="73" t="s">
        <v>293</v>
      </c>
      <c r="BI36" s="73" t="s">
        <v>293</v>
      </c>
      <c r="BJ36" s="73" t="s">
        <v>293</v>
      </c>
      <c r="BK36" s="73" t="s">
        <v>293</v>
      </c>
      <c r="BL36" s="73" t="s">
        <v>293</v>
      </c>
      <c r="BM36" s="73" t="s">
        <v>293</v>
      </c>
      <c r="BN36" s="73" t="s">
        <v>293</v>
      </c>
      <c r="BO36" s="73" t="s">
        <v>293</v>
      </c>
      <c r="BP36" s="73" t="s">
        <v>293</v>
      </c>
      <c r="BQ36" s="73" t="s">
        <v>293</v>
      </c>
      <c r="BR36" s="73" t="s">
        <v>293</v>
      </c>
      <c r="BS36" s="73" t="s">
        <v>293</v>
      </c>
      <c r="BV36" s="16" t="s">
        <v>272</v>
      </c>
      <c r="BW36" s="73" t="s">
        <v>293</v>
      </c>
      <c r="BX36" s="73" t="s">
        <v>293</v>
      </c>
      <c r="BY36" s="73" t="s">
        <v>293</v>
      </c>
      <c r="BZ36" s="73" t="s">
        <v>293</v>
      </c>
      <c r="CA36" s="73" t="s">
        <v>293</v>
      </c>
      <c r="CB36" s="73" t="s">
        <v>293</v>
      </c>
      <c r="CC36" s="73" t="s">
        <v>293</v>
      </c>
      <c r="CD36" s="73" t="s">
        <v>293</v>
      </c>
      <c r="CE36" s="73" t="s">
        <v>293</v>
      </c>
      <c r="CF36" s="73" t="s">
        <v>293</v>
      </c>
      <c r="CG36" s="73" t="s">
        <v>293</v>
      </c>
      <c r="CH36" s="73" t="s">
        <v>293</v>
      </c>
      <c r="CI36" s="73" t="s">
        <v>293</v>
      </c>
      <c r="CJ36" s="73" t="s">
        <v>293</v>
      </c>
      <c r="CK36" s="73" t="s">
        <v>293</v>
      </c>
      <c r="CL36" s="73" t="s">
        <v>293</v>
      </c>
      <c r="CM36" s="73" t="s">
        <v>293</v>
      </c>
      <c r="CN36" s="73" t="s">
        <v>293</v>
      </c>
      <c r="CO36" s="73" t="s">
        <v>293</v>
      </c>
      <c r="CP36" s="73" t="s">
        <v>293</v>
      </c>
      <c r="CQ36" s="73" t="s">
        <v>293</v>
      </c>
      <c r="CT36" s="16" t="s">
        <v>272</v>
      </c>
      <c r="CU36" s="73" t="s">
        <v>293</v>
      </c>
      <c r="CV36" s="73" t="s">
        <v>293</v>
      </c>
      <c r="CW36" s="73" t="s">
        <v>293</v>
      </c>
      <c r="CX36" s="73" t="s">
        <v>293</v>
      </c>
      <c r="CY36" s="73" t="s">
        <v>293</v>
      </c>
      <c r="CZ36" s="73" t="s">
        <v>293</v>
      </c>
      <c r="DA36" s="73" t="s">
        <v>293</v>
      </c>
      <c r="DB36" s="73" t="s">
        <v>293</v>
      </c>
      <c r="DC36" s="73" t="s">
        <v>293</v>
      </c>
      <c r="DD36" s="73" t="s">
        <v>293</v>
      </c>
      <c r="DE36" s="73" t="s">
        <v>293</v>
      </c>
      <c r="DF36" s="73" t="s">
        <v>293</v>
      </c>
      <c r="DG36" s="73" t="s">
        <v>293</v>
      </c>
      <c r="DH36" s="73" t="s">
        <v>293</v>
      </c>
      <c r="DI36" s="73" t="s">
        <v>293</v>
      </c>
      <c r="DJ36" s="73" t="s">
        <v>293</v>
      </c>
      <c r="DK36" s="73" t="s">
        <v>293</v>
      </c>
      <c r="DL36" s="73" t="s">
        <v>293</v>
      </c>
      <c r="DM36" s="73" t="s">
        <v>293</v>
      </c>
      <c r="DN36" s="73" t="s">
        <v>293</v>
      </c>
      <c r="DO36" s="73" t="s">
        <v>293</v>
      </c>
      <c r="DR36" s="16" t="s">
        <v>272</v>
      </c>
      <c r="DS36" s="73" t="s">
        <v>293</v>
      </c>
      <c r="DT36" s="73" t="s">
        <v>293</v>
      </c>
      <c r="DU36" s="73" t="s">
        <v>293</v>
      </c>
      <c r="DV36" s="73" t="s">
        <v>293</v>
      </c>
      <c r="DW36" s="73" t="s">
        <v>293</v>
      </c>
      <c r="DX36" s="73" t="s">
        <v>293</v>
      </c>
      <c r="DY36" s="73" t="s">
        <v>293</v>
      </c>
      <c r="DZ36" s="73" t="s">
        <v>293</v>
      </c>
      <c r="EA36" s="73" t="s">
        <v>293</v>
      </c>
      <c r="EB36" s="73" t="s">
        <v>293</v>
      </c>
      <c r="EC36" s="73" t="s">
        <v>293</v>
      </c>
      <c r="ED36" s="73" t="s">
        <v>293</v>
      </c>
      <c r="EE36" s="73" t="s">
        <v>293</v>
      </c>
      <c r="EF36" s="73" t="s">
        <v>293</v>
      </c>
      <c r="EG36" s="73" t="s">
        <v>293</v>
      </c>
      <c r="EH36" s="73" t="s">
        <v>293</v>
      </c>
      <c r="EI36" s="73" t="s">
        <v>293</v>
      </c>
      <c r="EJ36" s="73" t="s">
        <v>293</v>
      </c>
      <c r="EK36" s="73" t="s">
        <v>293</v>
      </c>
      <c r="EL36" s="73" t="s">
        <v>293</v>
      </c>
      <c r="EM36" s="73" t="s">
        <v>293</v>
      </c>
      <c r="EP36" s="16" t="s">
        <v>272</v>
      </c>
      <c r="EQ36" s="73" t="s">
        <v>293</v>
      </c>
      <c r="ER36" s="73" t="s">
        <v>293</v>
      </c>
      <c r="ES36" s="73" t="s">
        <v>293</v>
      </c>
      <c r="ET36" s="73" t="s">
        <v>293</v>
      </c>
      <c r="EU36" s="73" t="s">
        <v>293</v>
      </c>
      <c r="EV36" s="73" t="s">
        <v>293</v>
      </c>
      <c r="EW36" s="73" t="s">
        <v>293</v>
      </c>
      <c r="EX36" s="73" t="s">
        <v>293</v>
      </c>
      <c r="EY36" s="73" t="s">
        <v>293</v>
      </c>
      <c r="EZ36" s="73" t="s">
        <v>293</v>
      </c>
      <c r="FA36" s="73" t="s">
        <v>293</v>
      </c>
      <c r="FB36" s="73" t="s">
        <v>293</v>
      </c>
      <c r="FC36" s="73" t="s">
        <v>293</v>
      </c>
      <c r="FD36" s="73" t="s">
        <v>293</v>
      </c>
      <c r="FE36" s="73" t="s">
        <v>293</v>
      </c>
      <c r="FF36" s="73" t="s">
        <v>293</v>
      </c>
      <c r="FG36" s="73" t="s">
        <v>293</v>
      </c>
      <c r="FH36" s="73" t="s">
        <v>293</v>
      </c>
      <c r="FI36" s="73" t="s">
        <v>293</v>
      </c>
      <c r="FJ36" s="73" t="s">
        <v>293</v>
      </c>
      <c r="FK36" s="73" t="s">
        <v>293</v>
      </c>
    </row>
    <row r="37" spans="1:170">
      <c r="B37" s="72" t="s">
        <v>276</v>
      </c>
      <c r="C37" s="30">
        <v>0</v>
      </c>
      <c r="D37" s="30">
        <v>0</v>
      </c>
      <c r="E37" s="30">
        <v>0</v>
      </c>
      <c r="F37" s="30">
        <v>0</v>
      </c>
      <c r="G37" s="30">
        <v>0</v>
      </c>
      <c r="H37" s="30">
        <v>4.6480000000000002E-3</v>
      </c>
      <c r="I37" s="30">
        <v>8.1130000000000004E-3</v>
      </c>
      <c r="J37" s="30">
        <v>5.9090000000000002E-3</v>
      </c>
      <c r="K37" s="30">
        <v>8.2290000000000002E-3</v>
      </c>
      <c r="L37" s="30">
        <v>8.6459999999999992E-3</v>
      </c>
      <c r="M37" s="30">
        <v>9.8969999999999995E-3</v>
      </c>
      <c r="N37" s="30">
        <v>1.0945E-2</v>
      </c>
      <c r="O37" s="30">
        <v>1.1689E-2</v>
      </c>
      <c r="P37" s="30">
        <v>1.3741E-2</v>
      </c>
      <c r="Q37" s="30">
        <v>9.4629999999999992E-3</v>
      </c>
      <c r="R37" s="30">
        <v>7.2420000000000002E-3</v>
      </c>
      <c r="S37" s="30">
        <v>6.2570000000000004E-3</v>
      </c>
      <c r="T37" s="30">
        <v>5.2129999999999998E-3</v>
      </c>
      <c r="U37" s="30">
        <v>5.5310000000000003E-3</v>
      </c>
      <c r="V37" s="30">
        <v>5.0270000000000002E-3</v>
      </c>
      <c r="W37" s="30">
        <v>5.0379999999999999E-3</v>
      </c>
      <c r="X37" s="74">
        <f>W23</f>
        <v>0.76087099999999996</v>
      </c>
      <c r="Y37" s="74">
        <f>IF(W37*1000/X37&gt;0,W37*1000/X37,)</f>
        <v>6.6213589425802803</v>
      </c>
      <c r="Z37" s="72" t="s">
        <v>276</v>
      </c>
      <c r="AA37" s="30">
        <v>0.36588700000000002</v>
      </c>
      <c r="AB37" s="30">
        <v>0.331793</v>
      </c>
      <c r="AC37" s="30">
        <v>0.35638300000000001</v>
      </c>
      <c r="AD37" s="30">
        <v>0.37948100000000001</v>
      </c>
      <c r="AE37" s="30">
        <v>0.37698900000000002</v>
      </c>
      <c r="AF37" s="30">
        <v>0.388042</v>
      </c>
      <c r="AG37" s="30">
        <v>0.359871</v>
      </c>
      <c r="AH37" s="30">
        <v>0.33937</v>
      </c>
      <c r="AI37" s="30">
        <v>0.33167400000000002</v>
      </c>
      <c r="AJ37" s="30">
        <v>0.34049200000000002</v>
      </c>
      <c r="AK37" s="30">
        <v>0.284885</v>
      </c>
      <c r="AL37" s="30">
        <v>0.250392</v>
      </c>
      <c r="AM37" s="30">
        <v>0.241009</v>
      </c>
      <c r="AN37" s="30">
        <v>0.22587299999999999</v>
      </c>
      <c r="AO37" s="30">
        <v>0.20793400000000001</v>
      </c>
      <c r="AP37" s="30">
        <v>0.20400599999999999</v>
      </c>
      <c r="AQ37" s="30">
        <v>0.21306900000000001</v>
      </c>
      <c r="AR37" s="30">
        <v>0.21351200000000001</v>
      </c>
      <c r="AS37" s="30">
        <v>0.21907199999999999</v>
      </c>
      <c r="AT37" s="30">
        <v>0.23229900000000001</v>
      </c>
      <c r="AU37" s="30">
        <v>0.23023199999999999</v>
      </c>
      <c r="AV37" s="74">
        <f t="shared" ref="AV37:AV40" si="0">AU23</f>
        <v>10.072384</v>
      </c>
      <c r="AW37" s="74">
        <f t="shared" ref="AW37:AW40" si="1">IF(AU37*1000/AV37&gt;0,AU37*1000/AV37,)</f>
        <v>22.857746487822499</v>
      </c>
      <c r="AX37" s="72" t="s">
        <v>276</v>
      </c>
      <c r="AY37" s="30">
        <v>3.697038</v>
      </c>
      <c r="AZ37" s="30">
        <v>3.8670040000000001</v>
      </c>
      <c r="BA37" s="30">
        <v>3.8894510000000002</v>
      </c>
      <c r="BB37" s="30">
        <v>4.0423119999999999</v>
      </c>
      <c r="BC37" s="30">
        <v>3.9986250000000001</v>
      </c>
      <c r="BD37" s="30">
        <v>4.1497089999999996</v>
      </c>
      <c r="BE37" s="30">
        <v>4.0711589999999998</v>
      </c>
      <c r="BF37" s="30">
        <v>4.2115450000000001</v>
      </c>
      <c r="BG37" s="30">
        <v>4.1309979999999999</v>
      </c>
      <c r="BH37" s="30">
        <v>3.776329</v>
      </c>
      <c r="BI37" s="30">
        <v>3.8174800000000002</v>
      </c>
      <c r="BJ37" s="30">
        <v>4.1976560000000003</v>
      </c>
      <c r="BK37" s="30">
        <v>3.9925839999999999</v>
      </c>
      <c r="BL37" s="30">
        <v>4.1006830000000001</v>
      </c>
      <c r="BM37" s="30">
        <v>3.8590789999999999</v>
      </c>
      <c r="BN37" s="30">
        <v>4.1336170000000001</v>
      </c>
      <c r="BO37" s="30">
        <v>3.9151590000000001</v>
      </c>
      <c r="BP37" s="30">
        <v>3.9439989999999998</v>
      </c>
      <c r="BQ37" s="30">
        <v>4.67056</v>
      </c>
      <c r="BR37" s="30">
        <v>3.8246699999999998</v>
      </c>
      <c r="BS37" s="30">
        <v>3.8577669999999999</v>
      </c>
      <c r="BT37" s="74">
        <f t="shared" ref="BT37:BT40" si="2">BS23</f>
        <v>86.525880000000001</v>
      </c>
      <c r="BU37" s="74">
        <f t="shared" ref="BU37:BU40" si="3">IF(BS37*1000/BT37&gt;0,BS37*1000/BT37,)</f>
        <v>44.585122971300599</v>
      </c>
      <c r="BV37" s="72" t="s">
        <v>276</v>
      </c>
      <c r="BW37" s="30">
        <v>0.34368399999999999</v>
      </c>
      <c r="BX37" s="30">
        <v>0.324187</v>
      </c>
      <c r="BY37" s="30">
        <v>0.31707800000000003</v>
      </c>
      <c r="BZ37" s="30">
        <v>0.31410100000000002</v>
      </c>
      <c r="CA37" s="30">
        <v>0.30424499999999999</v>
      </c>
      <c r="CB37" s="30">
        <v>0.28306199999999998</v>
      </c>
      <c r="CC37" s="30">
        <v>0.24482699999999999</v>
      </c>
      <c r="CD37" s="30">
        <v>0.252807</v>
      </c>
      <c r="CE37" s="30">
        <v>0.25281799999999999</v>
      </c>
      <c r="CF37" s="30">
        <v>0.244534</v>
      </c>
      <c r="CG37" s="30">
        <v>0.238256</v>
      </c>
      <c r="CH37" s="30">
        <v>0.24746299999999999</v>
      </c>
      <c r="CI37" s="30">
        <v>0.28039799999999998</v>
      </c>
      <c r="CJ37" s="30">
        <v>0.25830500000000001</v>
      </c>
      <c r="CK37" s="30">
        <v>0.25342900000000002</v>
      </c>
      <c r="CL37" s="30">
        <v>0.244064</v>
      </c>
      <c r="CM37" s="30">
        <v>0.25017600000000001</v>
      </c>
      <c r="CN37" s="30">
        <v>0.26484200000000002</v>
      </c>
      <c r="CO37" s="30">
        <v>0.26053500000000002</v>
      </c>
      <c r="CP37" s="30">
        <v>0.25322600000000001</v>
      </c>
      <c r="CQ37" s="30">
        <v>0.26117099999999999</v>
      </c>
      <c r="CR37" s="74">
        <f t="shared" ref="CR37:CR40" si="4">CQ23</f>
        <v>56.724828000000002</v>
      </c>
      <c r="CS37" s="74">
        <f t="shared" ref="CS37:CS40" si="5">IF(CQ37*1000/CR37&gt;0,CQ37*1000/CR37,)</f>
        <v>4.6041743837460398</v>
      </c>
      <c r="CT37" s="72" t="s">
        <v>276</v>
      </c>
      <c r="CU37" s="30">
        <v>0.41333999999999999</v>
      </c>
      <c r="CV37" s="30">
        <v>0.43778299999999998</v>
      </c>
      <c r="CW37" s="30">
        <v>0.41056999999999999</v>
      </c>
      <c r="CX37" s="30">
        <v>0.36644100000000002</v>
      </c>
      <c r="CY37" s="30">
        <v>0.35134199999999999</v>
      </c>
      <c r="CZ37" s="30">
        <v>0.344474</v>
      </c>
      <c r="DA37" s="30">
        <v>0.37389099999999997</v>
      </c>
      <c r="DB37" s="30">
        <v>0.3448</v>
      </c>
      <c r="DC37" s="30">
        <v>0.36075699999999999</v>
      </c>
      <c r="DD37" s="30">
        <v>0.36217100000000002</v>
      </c>
      <c r="DE37" s="30">
        <v>0.43739400000000001</v>
      </c>
      <c r="DF37" s="30">
        <v>0.42796699999999999</v>
      </c>
      <c r="DG37" s="30">
        <v>0.405391</v>
      </c>
      <c r="DH37" s="30">
        <v>0.433334</v>
      </c>
      <c r="DI37" s="30">
        <v>0.42458699999999999</v>
      </c>
      <c r="DJ37" s="30">
        <v>0.43858999999999998</v>
      </c>
      <c r="DK37" s="30">
        <v>0.441276</v>
      </c>
      <c r="DL37" s="30">
        <v>0.47471200000000002</v>
      </c>
      <c r="DM37" s="30">
        <v>0.48349399999999998</v>
      </c>
      <c r="DN37" s="30">
        <v>0.49775999999999998</v>
      </c>
      <c r="DO37" s="30">
        <v>0.48370600000000002</v>
      </c>
      <c r="DP37" s="74">
        <f t="shared" ref="DP37:DP40" si="6">DO23</f>
        <v>92.734547000000006</v>
      </c>
      <c r="DQ37" s="74">
        <f t="shared" ref="DQ37:DQ40" si="7">IF(DO37*1000/DP37&gt;0,DO37*1000/DP37,)</f>
        <v>5.2160280677275503</v>
      </c>
      <c r="DR37" s="72" t="s">
        <v>276</v>
      </c>
      <c r="DS37" s="30">
        <v>1.9791570000000001</v>
      </c>
      <c r="DT37" s="30">
        <v>1.88727</v>
      </c>
      <c r="DU37" s="30">
        <v>1.964459</v>
      </c>
      <c r="DV37" s="30">
        <v>2.0447630000000001</v>
      </c>
      <c r="DW37" s="30">
        <v>2.0789300000000002</v>
      </c>
      <c r="DX37" s="30">
        <v>2.0500590000000001</v>
      </c>
      <c r="DY37" s="30">
        <v>2.0064069999999998</v>
      </c>
      <c r="DZ37" s="30">
        <v>2.2988040000000001</v>
      </c>
      <c r="EA37" s="30">
        <v>2.2356470000000002</v>
      </c>
      <c r="EB37" s="30">
        <v>2.1190739999999999</v>
      </c>
      <c r="EC37" s="30">
        <v>2.1378200000000001</v>
      </c>
      <c r="ED37" s="30">
        <v>2.2503639999999998</v>
      </c>
      <c r="EE37" s="30">
        <v>2.2464400000000002</v>
      </c>
      <c r="EF37" s="30">
        <v>2.1760600000000001</v>
      </c>
      <c r="EG37" s="30">
        <v>2.0828980000000001</v>
      </c>
      <c r="EH37" s="30">
        <v>2.160015</v>
      </c>
      <c r="EI37" s="30">
        <v>1.8603540000000001</v>
      </c>
      <c r="EJ37" s="30">
        <v>2.2201610000000001</v>
      </c>
      <c r="EK37" s="30">
        <v>2.1424120000000002</v>
      </c>
      <c r="EL37" s="30">
        <v>2.1008599999999999</v>
      </c>
      <c r="EM37" s="30">
        <v>2.1855730000000002</v>
      </c>
      <c r="EN37" s="74">
        <f t="shared" ref="EN37:EN40" si="8">EM23</f>
        <v>95.543892</v>
      </c>
      <c r="EO37" s="74">
        <f t="shared" ref="EO37:EO40" si="9">IF(EM37*1000/EN37&gt;0,EM37*1000/EN37,)</f>
        <v>22.875067722801202</v>
      </c>
      <c r="EP37" s="72" t="s">
        <v>276</v>
      </c>
      <c r="EQ37" s="30">
        <v>1.324236</v>
      </c>
      <c r="ER37" s="30">
        <v>1.31419</v>
      </c>
      <c r="ES37" s="30">
        <v>1.379445</v>
      </c>
      <c r="ET37" s="30">
        <v>1.3950279999999999</v>
      </c>
      <c r="EU37" s="30">
        <v>1.3846609999999999</v>
      </c>
      <c r="EV37" s="30">
        <v>1.4719450000000001</v>
      </c>
      <c r="EW37" s="30">
        <v>1.487196</v>
      </c>
      <c r="EX37" s="30">
        <v>1.443819</v>
      </c>
      <c r="EY37" s="30">
        <v>1.3909959999999999</v>
      </c>
      <c r="EZ37" s="30">
        <v>1.4532339999999999</v>
      </c>
      <c r="FA37" s="30">
        <v>1.2783850000000001</v>
      </c>
      <c r="FB37" s="30">
        <v>1.4822439999999999</v>
      </c>
      <c r="FC37" s="30">
        <v>1.4230989999999999</v>
      </c>
      <c r="FD37" s="30">
        <v>1.4499059999999999</v>
      </c>
      <c r="FE37" s="30">
        <v>1.422015</v>
      </c>
      <c r="FF37" s="30">
        <v>1.4402489999999999</v>
      </c>
      <c r="FG37" s="30">
        <v>1.495058</v>
      </c>
      <c r="FH37" s="30">
        <v>1.6808380000000001</v>
      </c>
      <c r="FI37" s="30">
        <v>1.510578</v>
      </c>
      <c r="FJ37" s="30">
        <v>1.534583</v>
      </c>
      <c r="FK37" s="30">
        <v>1.6534960000000001</v>
      </c>
      <c r="FL37" s="74">
        <f t="shared" ref="FL37:FL40" si="10">FK23</f>
        <v>77.892551999999995</v>
      </c>
      <c r="FM37" s="74">
        <f t="shared" ref="FM37:FM40" si="11">IF(FK37*1000/FL37&gt;0,FK37*1000/FL37,)</f>
        <v>21.227908927672601</v>
      </c>
      <c r="FN37" s="75">
        <f>AVERAGE(Y37,AW37,BU37,CS37,DQ37,EO37,FM37)</f>
        <v>18.283915357664402</v>
      </c>
    </row>
    <row r="38" spans="1:170">
      <c r="B38" s="72" t="s">
        <v>274</v>
      </c>
      <c r="C38" s="30">
        <v>0.54666300000000001</v>
      </c>
      <c r="D38" s="30">
        <v>0.57352400000000003</v>
      </c>
      <c r="E38" s="30">
        <v>0.60161200000000004</v>
      </c>
      <c r="F38" s="30">
        <v>0.53978499999999996</v>
      </c>
      <c r="G38" s="30">
        <v>0.51029400000000003</v>
      </c>
      <c r="H38" s="30">
        <v>0.47744799999999998</v>
      </c>
      <c r="I38" s="30">
        <v>0.52141499999999996</v>
      </c>
      <c r="J38" s="30">
        <v>0.61502500000000004</v>
      </c>
      <c r="K38" s="30">
        <v>0.56402600000000003</v>
      </c>
      <c r="L38" s="30">
        <v>0.54698999999999998</v>
      </c>
      <c r="M38" s="30">
        <v>0.60137600000000002</v>
      </c>
      <c r="N38" s="30">
        <v>0.63548000000000004</v>
      </c>
      <c r="O38" s="30">
        <v>0.56151700000000004</v>
      </c>
      <c r="P38" s="30">
        <v>0.444996</v>
      </c>
      <c r="Q38" s="30">
        <v>0.36677999999999999</v>
      </c>
      <c r="R38" s="30">
        <v>0.32836500000000002</v>
      </c>
      <c r="S38" s="30">
        <v>0.30581900000000001</v>
      </c>
      <c r="T38" s="30">
        <v>0.30060500000000001</v>
      </c>
      <c r="U38" s="30">
        <v>0.34099499999999999</v>
      </c>
      <c r="V38" s="30">
        <v>0.33026800000000001</v>
      </c>
      <c r="W38" s="30">
        <v>0.34393699999999999</v>
      </c>
      <c r="X38" s="74">
        <f>W24</f>
        <v>36.047721000000003</v>
      </c>
      <c r="Y38" s="74">
        <f>IF(W38*1000/X38&gt;0,W38*1000/X38,)</f>
        <v>9.5411579555889308</v>
      </c>
      <c r="Z38" s="72" t="s">
        <v>274</v>
      </c>
      <c r="AA38" s="30">
        <v>0.46616999999999997</v>
      </c>
      <c r="AB38" s="30">
        <v>0.45175199999999999</v>
      </c>
      <c r="AC38" s="30">
        <v>0.41800399999999999</v>
      </c>
      <c r="AD38" s="30">
        <v>0.36430099999999999</v>
      </c>
      <c r="AE38" s="30">
        <v>0.451791</v>
      </c>
      <c r="AF38" s="30">
        <v>0.36042000000000002</v>
      </c>
      <c r="AG38" s="30">
        <v>0.34082600000000002</v>
      </c>
      <c r="AH38" s="30">
        <v>0.31626300000000002</v>
      </c>
      <c r="AI38" s="30">
        <v>0.25507299999999999</v>
      </c>
      <c r="AJ38" s="30">
        <v>0.21668399999999999</v>
      </c>
      <c r="AK38" s="30">
        <v>0.18723400000000001</v>
      </c>
      <c r="AL38" s="30">
        <v>0.139456</v>
      </c>
      <c r="AM38" s="30">
        <v>0.112556</v>
      </c>
      <c r="AN38" s="30">
        <v>7.7034000000000005E-2</v>
      </c>
      <c r="AO38" s="30">
        <v>6.0474E-2</v>
      </c>
      <c r="AP38" s="30">
        <v>4.7738999999999997E-2</v>
      </c>
      <c r="AQ38" s="30">
        <v>4.6110999999999999E-2</v>
      </c>
      <c r="AR38" s="30">
        <v>2.7873999999999999E-2</v>
      </c>
      <c r="AS38" s="30">
        <v>2.4979999999999999E-2</v>
      </c>
      <c r="AT38" s="30">
        <v>2.1552000000000002E-2</v>
      </c>
      <c r="AU38" s="30">
        <v>1.7891000000000001E-2</v>
      </c>
      <c r="AV38" s="74">
        <f t="shared" si="0"/>
        <v>0.54449899999999996</v>
      </c>
      <c r="AW38" s="74">
        <f t="shared" si="1"/>
        <v>32.857727929711501</v>
      </c>
      <c r="AX38" s="72" t="s">
        <v>274</v>
      </c>
      <c r="AY38" s="30">
        <v>0.21498800000000001</v>
      </c>
      <c r="AZ38" s="30">
        <v>0.23095299999999999</v>
      </c>
      <c r="BA38" s="30">
        <v>0.24147199999999999</v>
      </c>
      <c r="BB38" s="30">
        <v>0.219304</v>
      </c>
      <c r="BC38" s="30">
        <v>0.216501</v>
      </c>
      <c r="BD38" s="30">
        <v>0.249306</v>
      </c>
      <c r="BE38" s="30">
        <v>0.25813399999999997</v>
      </c>
      <c r="BF38" s="30">
        <v>0.238146</v>
      </c>
      <c r="BG38" s="30">
        <v>0.201847</v>
      </c>
      <c r="BH38" s="30">
        <v>0.22150500000000001</v>
      </c>
      <c r="BI38" s="30">
        <v>0.22801199999999999</v>
      </c>
      <c r="BJ38" s="30">
        <v>0.17099900000000001</v>
      </c>
      <c r="BK38" s="30">
        <v>0.152036</v>
      </c>
      <c r="BL38" s="30">
        <v>0.125638</v>
      </c>
      <c r="BM38" s="30">
        <v>9.2536999999999994E-2</v>
      </c>
      <c r="BN38" s="30">
        <v>8.1772999999999998E-2</v>
      </c>
      <c r="BO38" s="30">
        <v>5.7223000000000003E-2</v>
      </c>
      <c r="BP38" s="30">
        <v>4.2797000000000002E-2</v>
      </c>
      <c r="BQ38" s="30">
        <v>4.2093999999999999E-2</v>
      </c>
      <c r="BR38" s="30">
        <v>3.3567E-2</v>
      </c>
      <c r="BS38" s="30">
        <v>3.1396E-2</v>
      </c>
      <c r="BT38" s="74">
        <f t="shared" si="2"/>
        <v>0.48857400000000001</v>
      </c>
      <c r="BU38" s="74">
        <f t="shared" si="3"/>
        <v>64.260480500395005</v>
      </c>
      <c r="BV38" s="72" t="s">
        <v>274</v>
      </c>
      <c r="BW38" s="30">
        <v>1.5479999999999999E-3</v>
      </c>
      <c r="BX38" s="30">
        <v>1.062E-3</v>
      </c>
      <c r="BY38" s="30">
        <v>7.85E-4</v>
      </c>
      <c r="BZ38" s="30">
        <v>7.2300000000000001E-4</v>
      </c>
      <c r="CA38" s="30">
        <v>6.4499999999999996E-4</v>
      </c>
      <c r="CB38" s="30">
        <v>7.2800000000000002E-4</v>
      </c>
      <c r="CC38" s="30">
        <v>7.8100000000000001E-4</v>
      </c>
      <c r="CD38" s="30">
        <v>7.6300000000000001E-4</v>
      </c>
      <c r="CE38" s="30">
        <v>5.9999999999999995E-4</v>
      </c>
      <c r="CF38" s="30">
        <v>4.5899999999999999E-4</v>
      </c>
      <c r="CG38" s="30">
        <v>9.6000000000000002E-4</v>
      </c>
      <c r="CH38" s="30">
        <v>3.1399999999999999E-4</v>
      </c>
      <c r="CI38" s="30">
        <v>2.5300000000000002E-4</v>
      </c>
      <c r="CJ38" s="30">
        <v>4.1599999999999997E-4</v>
      </c>
      <c r="CK38" s="30">
        <v>2.2599999999999999E-4</v>
      </c>
      <c r="CL38" s="30">
        <v>1.95E-4</v>
      </c>
      <c r="CM38" s="30">
        <v>9.5000000000000005E-5</v>
      </c>
      <c r="CN38" s="30">
        <v>1.3100000000000001E-4</v>
      </c>
      <c r="CO38" s="30">
        <v>1.3899999999999999E-4</v>
      </c>
      <c r="CP38" s="30">
        <v>1.07E-4</v>
      </c>
      <c r="CQ38" s="30">
        <v>1.21E-4</v>
      </c>
      <c r="CR38" s="74">
        <f t="shared" si="4"/>
        <v>1.8203E-2</v>
      </c>
      <c r="CS38" s="74">
        <f t="shared" si="5"/>
        <v>6.6472559468219501</v>
      </c>
      <c r="CT38" s="72" t="s">
        <v>274</v>
      </c>
      <c r="CU38" s="30">
        <v>2.1210000000000001E-3</v>
      </c>
      <c r="CV38" s="30">
        <v>1.513E-3</v>
      </c>
      <c r="CW38" s="30">
        <v>1.8680000000000001E-3</v>
      </c>
      <c r="CX38" s="30">
        <v>2.1419999999999998E-3</v>
      </c>
      <c r="CY38" s="30">
        <v>4.1580000000000002E-3</v>
      </c>
      <c r="CZ38" s="30">
        <v>3.6600000000000001E-3</v>
      </c>
      <c r="DA38" s="30">
        <v>3.313E-3</v>
      </c>
      <c r="DB38" s="30">
        <v>2.1719999999999999E-3</v>
      </c>
      <c r="DC38" s="30">
        <v>1.952E-3</v>
      </c>
      <c r="DD38" s="30">
        <v>3.1289999999999998E-3</v>
      </c>
      <c r="DE38" s="30">
        <v>2.689E-3</v>
      </c>
      <c r="DF38" s="30">
        <v>1.591E-3</v>
      </c>
      <c r="DG38" s="30">
        <v>2.5279999999999999E-3</v>
      </c>
      <c r="DH38" s="30">
        <v>1.0920000000000001E-3</v>
      </c>
      <c r="DI38" s="30">
        <v>9.4600000000000001E-4</v>
      </c>
      <c r="DJ38" s="30">
        <v>1.0870000000000001E-3</v>
      </c>
      <c r="DK38" s="30">
        <v>1.2440000000000001E-3</v>
      </c>
      <c r="DL38" s="30">
        <v>1.3259999999999999E-3</v>
      </c>
      <c r="DM38" s="30">
        <v>7.1699999999999997E-4</v>
      </c>
      <c r="DN38" s="30">
        <v>7.2099999999999996E-4</v>
      </c>
      <c r="DO38" s="30">
        <v>5.3899999999999998E-4</v>
      </c>
      <c r="DP38" s="74">
        <f t="shared" si="6"/>
        <v>7.1622000000000005E-2</v>
      </c>
      <c r="DQ38" s="74">
        <f t="shared" si="7"/>
        <v>7.5256206193627699</v>
      </c>
      <c r="DR38" s="72" t="s">
        <v>274</v>
      </c>
      <c r="DS38" s="30">
        <v>2.4290000000000002E-3</v>
      </c>
      <c r="DT38" s="30">
        <v>9.3400000000000004E-4</v>
      </c>
      <c r="DU38" s="30">
        <v>9.2400000000000002E-4</v>
      </c>
      <c r="DV38" s="30">
        <v>5.0699999999999996E-4</v>
      </c>
      <c r="DW38" s="30">
        <v>6.5499999999999998E-4</v>
      </c>
      <c r="DX38" s="30">
        <v>1.3519999999999999E-3</v>
      </c>
      <c r="DY38" s="30">
        <v>1.078E-3</v>
      </c>
      <c r="DZ38" s="30">
        <v>9.6599999999999995E-4</v>
      </c>
      <c r="EA38" s="30">
        <v>1.5690000000000001E-3</v>
      </c>
      <c r="EB38" s="30">
        <v>2.0049999999999998E-3</v>
      </c>
      <c r="EC38" s="30">
        <v>1.9689999999999998E-3</v>
      </c>
      <c r="ED38" s="30">
        <v>2.0790000000000001E-3</v>
      </c>
      <c r="EE38" s="30">
        <v>7.6000000000000004E-4</v>
      </c>
      <c r="EF38" s="30">
        <v>9.7300000000000002E-4</v>
      </c>
      <c r="EG38" s="30">
        <v>6.5099999999999999E-4</v>
      </c>
      <c r="EH38" s="30">
        <v>5.3399999999999997E-4</v>
      </c>
      <c r="EI38" s="30">
        <v>1.06E-4</v>
      </c>
      <c r="EJ38" s="30">
        <v>6.3999999999999997E-5</v>
      </c>
      <c r="EK38" s="30">
        <v>7.2999999999999999E-5</v>
      </c>
      <c r="EL38" s="30">
        <v>4.5199999999999998E-4</v>
      </c>
      <c r="EM38" s="30">
        <v>2.8299999999999999E-4</v>
      </c>
      <c r="EN38" s="74">
        <f t="shared" si="8"/>
        <v>8.7569999999999992E-3</v>
      </c>
      <c r="EO38" s="74">
        <f t="shared" si="9"/>
        <v>32.317003540025098</v>
      </c>
      <c r="EP38" s="72" t="s">
        <v>274</v>
      </c>
      <c r="EQ38" s="30">
        <v>5.3933000000000002E-2</v>
      </c>
      <c r="ER38" s="30">
        <v>6.1224000000000001E-2</v>
      </c>
      <c r="ES38" s="30">
        <v>1.9990999999999998E-2</v>
      </c>
      <c r="ET38" s="30">
        <v>1.8024999999999999E-2</v>
      </c>
      <c r="EU38" s="30">
        <v>2.8087999999999998E-2</v>
      </c>
      <c r="EV38" s="30">
        <v>3.8803999999999998E-2</v>
      </c>
      <c r="EW38" s="30">
        <v>3.696E-2</v>
      </c>
      <c r="EX38" s="30">
        <v>3.7874999999999999E-2</v>
      </c>
      <c r="EY38" s="30">
        <v>2.6526000000000001E-2</v>
      </c>
      <c r="EZ38" s="30">
        <v>2.4445000000000001E-2</v>
      </c>
      <c r="FA38" s="30">
        <v>1.9046E-2</v>
      </c>
      <c r="FB38" s="30">
        <v>1.5067000000000001E-2</v>
      </c>
      <c r="FC38" s="30">
        <v>1.2423E-2</v>
      </c>
      <c r="FD38" s="30">
        <v>1.2194999999999999E-2</v>
      </c>
      <c r="FE38" s="30">
        <v>1.1046E-2</v>
      </c>
      <c r="FF38" s="30">
        <v>1.0668E-2</v>
      </c>
      <c r="FG38" s="30">
        <v>7.6400000000000001E-3</v>
      </c>
      <c r="FH38" s="30">
        <v>5.2719999999999998E-3</v>
      </c>
      <c r="FI38" s="30">
        <v>5.8279999999999998E-3</v>
      </c>
      <c r="FJ38" s="30">
        <v>5.1970000000000002E-3</v>
      </c>
      <c r="FK38" s="30">
        <v>4.1060000000000003E-3</v>
      </c>
      <c r="FL38" s="74">
        <f t="shared" si="10"/>
        <v>0.137382</v>
      </c>
      <c r="FM38" s="74">
        <f t="shared" si="11"/>
        <v>29.887467062642799</v>
      </c>
      <c r="FN38" s="75">
        <f>AVERAGE(Y38,AW38,BU38,CS38,DQ38,EO38,FM38)</f>
        <v>26.148101936364</v>
      </c>
    </row>
    <row r="39" spans="1:170" ht="14.5">
      <c r="B39" s="72" t="s">
        <v>287</v>
      </c>
      <c r="C39" s="30">
        <v>5.8729999999999997E-3</v>
      </c>
      <c r="D39" s="30">
        <v>6.0730000000000003E-3</v>
      </c>
      <c r="E39" s="30">
        <v>5.4039999999999999E-3</v>
      </c>
      <c r="F39" s="30">
        <v>4.5240000000000002E-3</v>
      </c>
      <c r="G39" s="30">
        <v>3.7420000000000001E-3</v>
      </c>
      <c r="H39" s="30">
        <v>4.9309999999999996E-3</v>
      </c>
      <c r="I39" s="30">
        <v>5.2110000000000004E-3</v>
      </c>
      <c r="J39" s="30">
        <v>4.9699999999999996E-3</v>
      </c>
      <c r="K39" s="30">
        <v>4.6059999999999999E-3</v>
      </c>
      <c r="L39" s="30">
        <v>4.3810000000000003E-3</v>
      </c>
      <c r="M39" s="30">
        <v>5.3569999999999998E-3</v>
      </c>
      <c r="N39" s="30">
        <v>4.1469999999999996E-3</v>
      </c>
      <c r="O39" s="30">
        <v>3.9579999999999997E-3</v>
      </c>
      <c r="P39" s="30">
        <v>3.571E-3</v>
      </c>
      <c r="Q39" s="30">
        <v>3.2139999999999998E-3</v>
      </c>
      <c r="R39" s="30">
        <v>3.9100000000000003E-3</v>
      </c>
      <c r="S39" s="30">
        <v>4.1279999999999997E-3</v>
      </c>
      <c r="T39" s="30">
        <v>3.8379999999999998E-3</v>
      </c>
      <c r="U39" s="30">
        <v>1.31E-3</v>
      </c>
      <c r="V39" s="30">
        <v>1.7080000000000001E-3</v>
      </c>
      <c r="W39" s="30">
        <v>1.516E-3</v>
      </c>
      <c r="X39" s="74">
        <f>W25</f>
        <v>0.184167</v>
      </c>
      <c r="Y39" s="74">
        <f>IF(W39*1000/X39&gt;0,W39*1000/X39,)</f>
        <v>8.2316593092139207</v>
      </c>
      <c r="Z39" s="72" t="s">
        <v>287</v>
      </c>
      <c r="AA39" s="30">
        <v>2.0089999999999999E-3</v>
      </c>
      <c r="AB39" s="30">
        <v>2.1640000000000001E-3</v>
      </c>
      <c r="AC39" s="30">
        <v>2.2499999999999998E-3</v>
      </c>
      <c r="AD39" s="30">
        <v>1.5200000000000001E-3</v>
      </c>
      <c r="AE39" s="30">
        <v>1.5479999999999999E-3</v>
      </c>
      <c r="AF39" s="30">
        <v>2.892E-3</v>
      </c>
      <c r="AG39" s="30">
        <v>2.6779999999999998E-3</v>
      </c>
      <c r="AH39" s="30">
        <v>2.931E-3</v>
      </c>
      <c r="AI39" s="30">
        <v>2.5219999999999999E-3</v>
      </c>
      <c r="AJ39" s="30">
        <v>2.3640000000000002E-3</v>
      </c>
      <c r="AK39" s="30">
        <v>3.2629999999999998E-3</v>
      </c>
      <c r="AL39" s="30">
        <v>3.3679999999999999E-3</v>
      </c>
      <c r="AM39" s="30">
        <v>3.7239999999999999E-3</v>
      </c>
      <c r="AN39" s="30">
        <v>3.6740000000000002E-3</v>
      </c>
      <c r="AO39" s="30">
        <v>3.5200000000000001E-3</v>
      </c>
      <c r="AP39" s="30">
        <v>3.7399999999999998E-3</v>
      </c>
      <c r="AQ39" s="30">
        <v>4.2030000000000001E-3</v>
      </c>
      <c r="AR39" s="30">
        <v>3.846E-3</v>
      </c>
      <c r="AS39" s="30">
        <v>4.0629999999999998E-3</v>
      </c>
      <c r="AT39" s="30">
        <v>4.2209999999999999E-3</v>
      </c>
      <c r="AU39" s="30">
        <v>3.6099999999999999E-3</v>
      </c>
      <c r="AV39" s="74">
        <f t="shared" si="0"/>
        <v>0.12737699999999999</v>
      </c>
      <c r="AW39" s="74">
        <f t="shared" si="1"/>
        <v>28.341066283551999</v>
      </c>
      <c r="AX39" s="72" t="s">
        <v>287</v>
      </c>
      <c r="AY39" s="30">
        <v>1.5842999999999999E-2</v>
      </c>
      <c r="AZ39" s="30">
        <v>1.8867999999999999E-2</v>
      </c>
      <c r="BA39" s="30">
        <v>1.7090999999999999E-2</v>
      </c>
      <c r="BB39" s="30">
        <v>1.9962000000000001E-2</v>
      </c>
      <c r="BC39" s="30">
        <v>2.0671999999999999E-2</v>
      </c>
      <c r="BD39" s="30">
        <v>2.6742999999999999E-2</v>
      </c>
      <c r="BE39" s="30">
        <v>3.5409999999999997E-2</v>
      </c>
      <c r="BF39" s="30">
        <v>3.7880999999999998E-2</v>
      </c>
      <c r="BG39" s="30">
        <v>3.7713999999999998E-2</v>
      </c>
      <c r="BH39" s="30">
        <v>3.5651000000000002E-2</v>
      </c>
      <c r="BI39" s="30">
        <v>4.0808999999999998E-2</v>
      </c>
      <c r="BJ39" s="30">
        <v>4.9852E-2</v>
      </c>
      <c r="BK39" s="30">
        <v>6.7159999999999997E-2</v>
      </c>
      <c r="BL39" s="30">
        <v>4.1554000000000001E-2</v>
      </c>
      <c r="BM39" s="30">
        <v>3.5729999999999998E-2</v>
      </c>
      <c r="BN39" s="30">
        <v>3.8710000000000001E-2</v>
      </c>
      <c r="BO39" s="30">
        <v>5.7905999999999999E-2</v>
      </c>
      <c r="BP39" s="30">
        <v>5.6871999999999999E-2</v>
      </c>
      <c r="BQ39" s="30">
        <v>4.2358E-2</v>
      </c>
      <c r="BR39" s="30">
        <v>4.1815999999999999E-2</v>
      </c>
      <c r="BS39" s="30">
        <v>4.8064999999999997E-2</v>
      </c>
      <c r="BT39" s="74">
        <f t="shared" si="2"/>
        <v>0.86709099999999995</v>
      </c>
      <c r="BU39" s="74">
        <f t="shared" si="3"/>
        <v>55.432474792149797</v>
      </c>
      <c r="BV39" s="72" t="s">
        <v>287</v>
      </c>
      <c r="BW39" s="30">
        <v>8.7299999999999997E-4</v>
      </c>
      <c r="BX39" s="30">
        <v>1.0460000000000001E-3</v>
      </c>
      <c r="BY39" s="30">
        <v>8.3000000000000001E-4</v>
      </c>
      <c r="BZ39" s="30">
        <v>7.9199999999999995E-4</v>
      </c>
      <c r="CA39" s="30">
        <v>9.4300000000000004E-4</v>
      </c>
      <c r="CB39" s="30">
        <v>8.6899999999999998E-4</v>
      </c>
      <c r="CC39" s="30">
        <v>9.2100000000000005E-4</v>
      </c>
      <c r="CD39" s="30">
        <v>9.8999999999999999E-4</v>
      </c>
      <c r="CE39" s="30">
        <v>9.6900000000000003E-4</v>
      </c>
      <c r="CF39" s="30">
        <v>8.2700000000000004E-4</v>
      </c>
      <c r="CG39" s="30">
        <v>5.7700000000000004E-4</v>
      </c>
      <c r="CH39" s="30">
        <v>4.15E-4</v>
      </c>
      <c r="CI39" s="30">
        <v>4.15E-4</v>
      </c>
      <c r="CJ39" s="30">
        <v>3.2000000000000003E-4</v>
      </c>
      <c r="CK39" s="30">
        <v>2.14E-4</v>
      </c>
      <c r="CL39" s="30">
        <v>2.12E-4</v>
      </c>
      <c r="CM39" s="30">
        <v>1.45E-4</v>
      </c>
      <c r="CN39" s="30">
        <v>2.34E-4</v>
      </c>
      <c r="CO39" s="30">
        <v>2.4600000000000002E-4</v>
      </c>
      <c r="CP39" s="30">
        <v>2.32E-4</v>
      </c>
      <c r="CQ39" s="30">
        <v>2.6600000000000001E-4</v>
      </c>
      <c r="CR39" s="74">
        <f t="shared" si="4"/>
        <v>4.6384000000000002E-2</v>
      </c>
      <c r="CS39" s="74">
        <f t="shared" si="5"/>
        <v>5.7347361159020398</v>
      </c>
      <c r="CT39" s="72" t="s">
        <v>287</v>
      </c>
      <c r="CU39" s="30">
        <v>1.0175E-2</v>
      </c>
      <c r="CV39" s="30">
        <v>1.3369000000000001E-2</v>
      </c>
      <c r="CW39" s="30">
        <v>1.3816999999999999E-2</v>
      </c>
      <c r="CX39" s="30">
        <v>1.3416000000000001E-2</v>
      </c>
      <c r="CY39" s="30">
        <v>1.5945999999999998E-2</v>
      </c>
      <c r="CZ39" s="30">
        <v>1.2632000000000001E-2</v>
      </c>
      <c r="DA39" s="30">
        <v>1.7333999999999999E-2</v>
      </c>
      <c r="DB39" s="30">
        <v>1.7163999999999999E-2</v>
      </c>
      <c r="DC39" s="30">
        <v>1.7885000000000002E-2</v>
      </c>
      <c r="DD39" s="30">
        <v>1.4101000000000001E-2</v>
      </c>
      <c r="DE39" s="30">
        <v>1.6771000000000001E-2</v>
      </c>
      <c r="DF39" s="30">
        <v>8.0590000000000002E-3</v>
      </c>
      <c r="DG39" s="30">
        <v>6.7629999999999999E-3</v>
      </c>
      <c r="DH39" s="30">
        <v>4.581E-3</v>
      </c>
      <c r="DI39" s="30">
        <v>4.019E-3</v>
      </c>
      <c r="DJ39" s="30">
        <v>3.787E-3</v>
      </c>
      <c r="DK39" s="30">
        <v>3.3400000000000001E-3</v>
      </c>
      <c r="DL39" s="30">
        <v>2.6050000000000001E-3</v>
      </c>
      <c r="DM39" s="30">
        <v>2.7599999999999999E-3</v>
      </c>
      <c r="DN39" s="30">
        <v>3.1580000000000002E-3</v>
      </c>
      <c r="DO39" s="30">
        <v>2.2039999999999998E-3</v>
      </c>
      <c r="DP39" s="74">
        <f t="shared" si="6"/>
        <v>0.33968900000000002</v>
      </c>
      <c r="DQ39" s="74">
        <f t="shared" si="7"/>
        <v>6.4882878162083504</v>
      </c>
      <c r="DR39" s="72" t="s">
        <v>287</v>
      </c>
      <c r="DS39" s="30">
        <v>7.9469999999999992E-3</v>
      </c>
      <c r="DT39" s="30">
        <v>1.7939E-2</v>
      </c>
      <c r="DU39" s="30">
        <v>9.9609999999999994E-3</v>
      </c>
      <c r="DV39" s="30">
        <v>1.0059999999999999E-2</v>
      </c>
      <c r="DW39" s="30">
        <v>1.0735E-2</v>
      </c>
      <c r="DX39" s="30">
        <v>7.8729999999999998E-3</v>
      </c>
      <c r="DY39" s="30">
        <v>8.5240000000000003E-3</v>
      </c>
      <c r="DZ39" s="30">
        <v>1.3476E-2</v>
      </c>
      <c r="EA39" s="30">
        <v>1.6272999999999999E-2</v>
      </c>
      <c r="EB39" s="30">
        <v>1.7819999999999999E-2</v>
      </c>
      <c r="EC39" s="30">
        <v>2.1614000000000001E-2</v>
      </c>
      <c r="ED39" s="30">
        <v>2.2433999999999999E-2</v>
      </c>
      <c r="EE39" s="30">
        <v>2.0965999999999999E-2</v>
      </c>
      <c r="EF39" s="30">
        <v>1.5476999999999999E-2</v>
      </c>
      <c r="EG39" s="30">
        <v>1.1446E-2</v>
      </c>
      <c r="EH39" s="30">
        <v>1.0251E-2</v>
      </c>
      <c r="EI39" s="30">
        <v>8.3899999999999999E-3</v>
      </c>
      <c r="EJ39" s="30">
        <v>7.6420000000000004E-3</v>
      </c>
      <c r="EK39" s="30">
        <v>8.4519999999999994E-3</v>
      </c>
      <c r="EL39" s="30">
        <v>7.9469999999999992E-3</v>
      </c>
      <c r="EM39" s="30">
        <v>7.7920000000000003E-3</v>
      </c>
      <c r="EN39" s="74">
        <f t="shared" si="8"/>
        <v>0.279806</v>
      </c>
      <c r="EO39" s="74">
        <f t="shared" si="9"/>
        <v>27.847866021457701</v>
      </c>
      <c r="EP39" s="72" t="s">
        <v>287</v>
      </c>
      <c r="EQ39" s="30">
        <v>4.6319999999999998E-3</v>
      </c>
      <c r="ER39" s="30">
        <v>4.8329999999999996E-3</v>
      </c>
      <c r="ES39" s="30">
        <v>5.9119999999999997E-3</v>
      </c>
      <c r="ET39" s="30">
        <v>5.4070000000000003E-3</v>
      </c>
      <c r="EU39" s="30">
        <v>4.666E-3</v>
      </c>
      <c r="EV39" s="30">
        <v>1.4289E-2</v>
      </c>
      <c r="EW39" s="30">
        <v>7.0559999999999998E-3</v>
      </c>
      <c r="EX39" s="30">
        <v>6.3870000000000003E-3</v>
      </c>
      <c r="EY39" s="30">
        <v>6.0780000000000001E-3</v>
      </c>
      <c r="EZ39" s="30">
        <v>5.1840000000000002E-3</v>
      </c>
      <c r="FA39" s="30">
        <v>6.3829999999999998E-3</v>
      </c>
      <c r="FB39" s="30">
        <v>6.1130000000000004E-3</v>
      </c>
      <c r="FC39" s="30">
        <v>6.77E-3</v>
      </c>
      <c r="FD39" s="30">
        <v>7.2509999999999996E-3</v>
      </c>
      <c r="FE39" s="30">
        <v>7.2379999999999996E-3</v>
      </c>
      <c r="FF39" s="30">
        <v>9.0740000000000005E-3</v>
      </c>
      <c r="FG39" s="30">
        <v>8.7939999999999997E-3</v>
      </c>
      <c r="FH39" s="30">
        <v>1.0984000000000001E-2</v>
      </c>
      <c r="FI39" s="30">
        <v>1.821E-2</v>
      </c>
      <c r="FJ39" s="30">
        <v>1.7514999999999999E-2</v>
      </c>
      <c r="FK39" s="30">
        <v>1.5193999999999999E-2</v>
      </c>
      <c r="FL39" s="74">
        <f t="shared" si="10"/>
        <v>0.589279</v>
      </c>
      <c r="FM39" s="74">
        <f t="shared" si="11"/>
        <v>25.784051357676098</v>
      </c>
      <c r="FN39" s="75">
        <f>AVERAGE(Y39,AW39,BU39,CS39,DQ39,EO39,FM39)</f>
        <v>22.5514488137371</v>
      </c>
    </row>
    <row r="40" spans="1:170">
      <c r="B40" s="72" t="s">
        <v>261</v>
      </c>
      <c r="C40" s="30">
        <v>1.9737000000000001E-2</v>
      </c>
      <c r="D40" s="30">
        <v>1.6166E-2</v>
      </c>
      <c r="E40" s="30">
        <v>1.3747000000000001E-2</v>
      </c>
      <c r="F40" s="30">
        <v>1.1707E-2</v>
      </c>
      <c r="G40" s="30">
        <v>1.4548999999999999E-2</v>
      </c>
      <c r="H40" s="30">
        <v>1.6577999999999999E-2</v>
      </c>
      <c r="I40" s="30">
        <v>1.9007E-2</v>
      </c>
      <c r="J40" s="30">
        <v>2.3521E-2</v>
      </c>
      <c r="K40" s="30">
        <v>2.0792999999999999E-2</v>
      </c>
      <c r="L40" s="30">
        <v>2.0820000000000002E-2</v>
      </c>
      <c r="M40" s="30">
        <v>2.0039999999999999E-2</v>
      </c>
      <c r="N40" s="30">
        <v>1.8987E-2</v>
      </c>
      <c r="O40" s="30">
        <v>1.9879000000000001E-2</v>
      </c>
      <c r="P40" s="30">
        <v>1.9455E-2</v>
      </c>
      <c r="Q40" s="30">
        <v>1.5552E-2</v>
      </c>
      <c r="R40" s="30">
        <v>1.4404E-2</v>
      </c>
      <c r="S40" s="30">
        <v>1.2765E-2</v>
      </c>
      <c r="T40" s="30">
        <v>1.0567E-2</v>
      </c>
      <c r="U40" s="30">
        <v>1.0532E-2</v>
      </c>
      <c r="V40" s="30">
        <v>8.8310000000000003E-3</v>
      </c>
      <c r="W40" s="30">
        <v>8.7670000000000005E-3</v>
      </c>
      <c r="X40" s="74">
        <f>W26</f>
        <v>2.7742650000000002</v>
      </c>
      <c r="Y40" s="74">
        <f>IF(W40*1000/X40&gt;0,W40*1000/X40,)</f>
        <v>3.1601162830515501</v>
      </c>
      <c r="Z40" s="72" t="s">
        <v>261</v>
      </c>
      <c r="AA40" s="30">
        <v>4.8329999999999996E-3</v>
      </c>
      <c r="AB40" s="30">
        <v>4.4860000000000004E-3</v>
      </c>
      <c r="AC40" s="30">
        <v>4.437E-3</v>
      </c>
      <c r="AD40" s="30">
        <v>3.6129999999999999E-3</v>
      </c>
      <c r="AE40" s="30">
        <v>3.79E-3</v>
      </c>
      <c r="AF40" s="30">
        <v>5.306E-3</v>
      </c>
      <c r="AG40" s="30">
        <v>7.0320000000000001E-3</v>
      </c>
      <c r="AH40" s="30">
        <v>8.1580000000000003E-3</v>
      </c>
      <c r="AI40" s="30">
        <v>8.9730000000000001E-3</v>
      </c>
      <c r="AJ40" s="30">
        <v>9.4590000000000004E-3</v>
      </c>
      <c r="AK40" s="30">
        <v>9.3869999999999995E-3</v>
      </c>
      <c r="AL40" s="30">
        <v>9.6039999999999997E-3</v>
      </c>
      <c r="AM40" s="30">
        <v>8.3750000000000005E-3</v>
      </c>
      <c r="AN40" s="30">
        <v>7.6379999999999998E-3</v>
      </c>
      <c r="AO40" s="30">
        <v>6.7450000000000001E-3</v>
      </c>
      <c r="AP40" s="30">
        <v>6.0169999999999998E-3</v>
      </c>
      <c r="AQ40" s="30">
        <v>5.2009999999999999E-3</v>
      </c>
      <c r="AR40" s="30">
        <v>4.1529999999999996E-3</v>
      </c>
      <c r="AS40" s="30">
        <v>3.7309999999999999E-3</v>
      </c>
      <c r="AT40" s="30">
        <v>3.1229999999999999E-3</v>
      </c>
      <c r="AU40" s="30">
        <v>3.0019999999999999E-3</v>
      </c>
      <c r="AV40" s="74">
        <f t="shared" si="0"/>
        <v>0.27586699999999997</v>
      </c>
      <c r="AW40" s="74">
        <f t="shared" si="1"/>
        <v>10.882055483258201</v>
      </c>
      <c r="AX40" s="72" t="s">
        <v>261</v>
      </c>
      <c r="AY40" s="30">
        <v>1.8421E-2</v>
      </c>
      <c r="AZ40" s="30">
        <v>1.9238999999999999E-2</v>
      </c>
      <c r="BA40" s="30">
        <v>1.6905E-2</v>
      </c>
      <c r="BB40" s="30">
        <v>1.6454E-2</v>
      </c>
      <c r="BC40" s="30">
        <v>1.7526E-2</v>
      </c>
      <c r="BD40" s="30">
        <v>1.7992999999999999E-2</v>
      </c>
      <c r="BE40" s="30">
        <v>2.0792000000000001E-2</v>
      </c>
      <c r="BF40" s="30">
        <v>2.3049E-2</v>
      </c>
      <c r="BG40" s="30">
        <v>2.2089000000000001E-2</v>
      </c>
      <c r="BH40" s="30">
        <v>2.2630000000000001E-2</v>
      </c>
      <c r="BI40" s="30">
        <v>2.0639999999999999E-2</v>
      </c>
      <c r="BJ40" s="30">
        <v>2.0390999999999999E-2</v>
      </c>
      <c r="BK40" s="30">
        <v>1.9456999999999999E-2</v>
      </c>
      <c r="BL40" s="30">
        <v>1.5747000000000001E-2</v>
      </c>
      <c r="BM40" s="30">
        <v>1.2095E-2</v>
      </c>
      <c r="BN40" s="30">
        <v>9.6249999999999999E-3</v>
      </c>
      <c r="BO40" s="30">
        <v>7.9410000000000001E-3</v>
      </c>
      <c r="BP40" s="30">
        <v>6.4050000000000001E-3</v>
      </c>
      <c r="BQ40" s="30">
        <v>5.1520000000000003E-3</v>
      </c>
      <c r="BR40" s="30">
        <v>3.607E-3</v>
      </c>
      <c r="BS40" s="30">
        <v>3.241E-3</v>
      </c>
      <c r="BT40" s="74">
        <f t="shared" si="2"/>
        <v>0.15227399999999999</v>
      </c>
      <c r="BU40" s="74">
        <f t="shared" si="3"/>
        <v>21.284001208348101</v>
      </c>
      <c r="BV40" s="72" t="s">
        <v>261</v>
      </c>
      <c r="BW40" s="30">
        <v>1.2520000000000001E-3</v>
      </c>
      <c r="BX40" s="30">
        <v>1.17E-3</v>
      </c>
      <c r="BY40" s="30">
        <v>1.137E-3</v>
      </c>
      <c r="BZ40" s="30">
        <v>8.8599999999999996E-4</v>
      </c>
      <c r="CA40" s="30">
        <v>1.1609999999999999E-3</v>
      </c>
      <c r="CB40" s="30">
        <v>1.291E-3</v>
      </c>
      <c r="CC40" s="30">
        <v>1.3630000000000001E-3</v>
      </c>
      <c r="CD40" s="30">
        <v>1.4E-3</v>
      </c>
      <c r="CE40" s="30">
        <v>1.2880000000000001E-3</v>
      </c>
      <c r="CF40" s="30">
        <v>1.2800000000000001E-3</v>
      </c>
      <c r="CG40" s="30">
        <v>1.1280000000000001E-3</v>
      </c>
      <c r="CH40" s="30">
        <v>9.0799999999999995E-4</v>
      </c>
      <c r="CI40" s="30">
        <v>7.54E-4</v>
      </c>
      <c r="CJ40" s="30">
        <v>6.1799999999999995E-4</v>
      </c>
      <c r="CK40" s="30">
        <v>5.1800000000000001E-4</v>
      </c>
      <c r="CL40" s="30">
        <v>5.1000000000000004E-4</v>
      </c>
      <c r="CM40" s="30">
        <v>4.9799999999999996E-4</v>
      </c>
      <c r="CN40" s="30">
        <v>5.2499999999999997E-4</v>
      </c>
      <c r="CO40" s="30">
        <v>5.5099999999999995E-4</v>
      </c>
      <c r="CP40" s="30">
        <v>5.3200000000000003E-4</v>
      </c>
      <c r="CQ40" s="30">
        <v>5.2300000000000003E-4</v>
      </c>
      <c r="CR40" s="74">
        <f t="shared" si="4"/>
        <v>0.23711699999999999</v>
      </c>
      <c r="CS40" s="74">
        <f t="shared" si="5"/>
        <v>2.2056621836477301</v>
      </c>
      <c r="CT40" s="72" t="s">
        <v>261</v>
      </c>
      <c r="CU40" s="30">
        <v>1.3990000000000001E-3</v>
      </c>
      <c r="CV40" s="30">
        <v>1.2869999999999999E-3</v>
      </c>
      <c r="CW40" s="30">
        <v>1.1900000000000001E-3</v>
      </c>
      <c r="CX40" s="30">
        <v>1.077E-3</v>
      </c>
      <c r="CY40" s="30">
        <v>9.8900000000000008E-4</v>
      </c>
      <c r="CZ40" s="30">
        <v>6.7699999999999998E-4</v>
      </c>
      <c r="DA40" s="30">
        <v>5.6499999999999996E-4</v>
      </c>
      <c r="DB40" s="30">
        <v>4.6900000000000002E-4</v>
      </c>
      <c r="DC40" s="30">
        <v>5.6700000000000001E-4</v>
      </c>
      <c r="DD40" s="30">
        <v>5.5400000000000002E-4</v>
      </c>
      <c r="DE40" s="30">
        <v>5.5000000000000003E-4</v>
      </c>
      <c r="DF40" s="30">
        <v>5.6300000000000002E-4</v>
      </c>
      <c r="DG40" s="30">
        <v>5.8600000000000004E-4</v>
      </c>
      <c r="DH40" s="30">
        <v>5.9599999999999996E-4</v>
      </c>
      <c r="DI40" s="30">
        <v>6.02E-4</v>
      </c>
      <c r="DJ40" s="30">
        <v>6.1200000000000002E-4</v>
      </c>
      <c r="DK40" s="30">
        <v>6.7900000000000002E-4</v>
      </c>
      <c r="DL40" s="30">
        <v>7.5799999999999999E-4</v>
      </c>
      <c r="DM40" s="30">
        <v>7.6099999999999996E-4</v>
      </c>
      <c r="DN40" s="30">
        <v>6.1300000000000005E-4</v>
      </c>
      <c r="DO40" s="30">
        <v>5.0600000000000005E-4</v>
      </c>
      <c r="DP40" s="74">
        <f t="shared" si="6"/>
        <v>0.20292199999999999</v>
      </c>
      <c r="DQ40" s="74">
        <f t="shared" si="7"/>
        <v>2.49356895753048</v>
      </c>
      <c r="DR40" s="72" t="s">
        <v>261</v>
      </c>
      <c r="DS40" s="30">
        <v>5.6880000000000003E-3</v>
      </c>
      <c r="DT40" s="30">
        <v>3.9569999999999996E-3</v>
      </c>
      <c r="DU40" s="30">
        <v>2.81E-3</v>
      </c>
      <c r="DV40" s="30">
        <v>1.8979999999999999E-3</v>
      </c>
      <c r="DW40" s="30">
        <v>3.1189999999999998E-3</v>
      </c>
      <c r="DX40" s="30">
        <v>4.3359999999999996E-3</v>
      </c>
      <c r="DY40" s="30">
        <v>5.2290000000000001E-3</v>
      </c>
      <c r="DZ40" s="30">
        <v>6.5059999999999996E-3</v>
      </c>
      <c r="EA40" s="30">
        <v>6.6E-3</v>
      </c>
      <c r="EB40" s="30">
        <v>6.7380000000000001E-3</v>
      </c>
      <c r="EC40" s="30">
        <v>6.3420000000000004E-3</v>
      </c>
      <c r="ED40" s="30">
        <v>5.6360000000000004E-3</v>
      </c>
      <c r="EE40" s="30">
        <v>5.0179999999999999E-3</v>
      </c>
      <c r="EF40" s="30">
        <v>4.1900000000000001E-3</v>
      </c>
      <c r="EG40" s="30">
        <v>3.728E-3</v>
      </c>
      <c r="EH40" s="30">
        <v>3.1540000000000001E-3</v>
      </c>
      <c r="EI40" s="30">
        <v>8.6169999999999997E-3</v>
      </c>
      <c r="EJ40" s="30">
        <v>1.4529E-2</v>
      </c>
      <c r="EK40" s="30">
        <v>1.0408000000000001E-2</v>
      </c>
      <c r="EL40" s="30">
        <v>6.8570000000000002E-3</v>
      </c>
      <c r="EM40" s="30">
        <v>7.0489999999999997E-3</v>
      </c>
      <c r="EN40" s="74">
        <f t="shared" si="8"/>
        <v>0.65927199999999997</v>
      </c>
      <c r="EO40" s="74">
        <f t="shared" si="9"/>
        <v>10.692096737006899</v>
      </c>
      <c r="EP40" s="72" t="s">
        <v>261</v>
      </c>
      <c r="EQ40" s="30">
        <v>1.4919999999999999E-2</v>
      </c>
      <c r="ER40" s="30">
        <v>1.3269E-2</v>
      </c>
      <c r="ES40" s="30">
        <v>1.3101E-2</v>
      </c>
      <c r="ET40" s="30">
        <v>1.2086E-2</v>
      </c>
      <c r="EU40" s="30">
        <v>1.0277E-2</v>
      </c>
      <c r="EV40" s="30">
        <v>8.9700000000000005E-3</v>
      </c>
      <c r="EW40" s="30">
        <v>7.1890000000000001E-3</v>
      </c>
      <c r="EX40" s="30">
        <v>6.3449999999999999E-3</v>
      </c>
      <c r="EY40" s="30">
        <v>5.5240000000000003E-3</v>
      </c>
      <c r="EZ40" s="30">
        <v>5.0000000000000001E-3</v>
      </c>
      <c r="FA40" s="30">
        <v>4.3030000000000004E-3</v>
      </c>
      <c r="FB40" s="30">
        <v>4.0090000000000004E-3</v>
      </c>
      <c r="FC40" s="30">
        <v>3.63E-3</v>
      </c>
      <c r="FD40" s="30">
        <v>3.251E-3</v>
      </c>
      <c r="FE40" s="30">
        <v>2.9090000000000001E-3</v>
      </c>
      <c r="FF40" s="30">
        <v>2.444E-3</v>
      </c>
      <c r="FG40" s="30">
        <v>2.7079999999999999E-3</v>
      </c>
      <c r="FH40" s="30">
        <v>3.4610000000000001E-3</v>
      </c>
      <c r="FI40" s="30">
        <v>2.9940000000000001E-3</v>
      </c>
      <c r="FJ40" s="30">
        <v>2.787E-3</v>
      </c>
      <c r="FK40" s="30">
        <v>2.8400000000000001E-3</v>
      </c>
      <c r="FL40" s="74">
        <f t="shared" si="10"/>
        <v>0.28681899999999999</v>
      </c>
      <c r="FM40" s="74">
        <f t="shared" si="11"/>
        <v>9.9017150188795</v>
      </c>
      <c r="FN40" s="75">
        <f>AVERAGE(Y40,AW40,BU40,CS40,DQ40,EO40,FM40)</f>
        <v>8.6598879816746397</v>
      </c>
    </row>
    <row r="41" spans="1:170">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1:170" ht="13">
      <c r="A42" s="7"/>
      <c r="B42" s="8" t="s">
        <v>294</v>
      </c>
      <c r="C42" s="26">
        <v>33.870992999999999</v>
      </c>
      <c r="D42" s="26">
        <v>34.422007000000001</v>
      </c>
      <c r="E42" s="26">
        <v>35.0259</v>
      </c>
      <c r="F42" s="26">
        <v>33.318116000000003</v>
      </c>
      <c r="G42" s="26">
        <v>32.355325000000001</v>
      </c>
      <c r="H42" s="26">
        <v>30.947752999999999</v>
      </c>
      <c r="I42" s="26">
        <v>32.491101999999998</v>
      </c>
      <c r="J42" s="26">
        <v>35.588152000000001</v>
      </c>
      <c r="K42" s="26">
        <v>34.788075999999997</v>
      </c>
      <c r="L42" s="26">
        <v>34.490765000000003</v>
      </c>
      <c r="M42" s="26">
        <v>36.249454</v>
      </c>
      <c r="N42" s="26">
        <v>37.500746999999997</v>
      </c>
      <c r="O42" s="26">
        <v>34.580536000000002</v>
      </c>
      <c r="P42" s="26">
        <v>30.715638999999999</v>
      </c>
      <c r="Q42" s="26">
        <v>28.390884</v>
      </c>
      <c r="R42" s="26">
        <v>27.105851000000001</v>
      </c>
      <c r="S42" s="26">
        <v>25.764253</v>
      </c>
      <c r="T42" s="26">
        <v>26.234518000000001</v>
      </c>
      <c r="U42" s="26">
        <v>27.052392999999999</v>
      </c>
      <c r="V42" s="26">
        <v>27.111243000000002</v>
      </c>
      <c r="W42" s="26">
        <v>26.694648999999998</v>
      </c>
      <c r="Y42" s="7"/>
      <c r="Z42" s="8" t="s">
        <v>294</v>
      </c>
      <c r="AA42" s="26">
        <v>16.622309000000001</v>
      </c>
      <c r="AB42" s="26">
        <v>15.688661</v>
      </c>
      <c r="AC42" s="26">
        <v>15.353033999999999</v>
      </c>
      <c r="AD42" s="26">
        <v>14.388693999999999</v>
      </c>
      <c r="AE42" s="26">
        <v>15.554442999999999</v>
      </c>
      <c r="AF42" s="26">
        <v>14.467229</v>
      </c>
      <c r="AG42" s="26">
        <v>13.439741</v>
      </c>
      <c r="AH42" s="26">
        <v>12.946755</v>
      </c>
      <c r="AI42" s="26">
        <v>11.888109</v>
      </c>
      <c r="AJ42" s="26">
        <v>11.351086</v>
      </c>
      <c r="AK42" s="26">
        <v>10.168896</v>
      </c>
      <c r="AL42" s="26">
        <v>8.6030850000000001</v>
      </c>
      <c r="AM42" s="26">
        <v>7.8844110000000001</v>
      </c>
      <c r="AN42" s="26">
        <v>6.843998</v>
      </c>
      <c r="AO42" s="26">
        <v>6.0167020000000004</v>
      </c>
      <c r="AP42" s="26">
        <v>5.9203109999999999</v>
      </c>
      <c r="AQ42" s="26">
        <v>6.1389820000000004</v>
      </c>
      <c r="AR42" s="26">
        <v>5.865653</v>
      </c>
      <c r="AS42" s="26">
        <v>5.7607699999999999</v>
      </c>
      <c r="AT42" s="26">
        <v>5.9506370000000004</v>
      </c>
      <c r="AU42" s="26">
        <v>5.4961890000000002</v>
      </c>
      <c r="AW42" s="7"/>
      <c r="AX42" s="8" t="s">
        <v>294</v>
      </c>
      <c r="AY42" s="26">
        <v>42.184387000000001</v>
      </c>
      <c r="AZ42" s="26">
        <v>42.421067999999998</v>
      </c>
      <c r="BA42" s="26">
        <v>42.897731999999998</v>
      </c>
      <c r="BB42" s="26">
        <v>42.790432000000003</v>
      </c>
      <c r="BC42" s="26">
        <v>42.486697999999997</v>
      </c>
      <c r="BD42" s="26">
        <v>43.328786000000001</v>
      </c>
      <c r="BE42" s="26">
        <v>43.210731000000003</v>
      </c>
      <c r="BF42" s="26">
        <v>43.564419999999998</v>
      </c>
      <c r="BG42" s="26">
        <v>43.370775999999999</v>
      </c>
      <c r="BH42" s="26">
        <v>42.840166000000004</v>
      </c>
      <c r="BI42" s="26">
        <v>42.982951</v>
      </c>
      <c r="BJ42" s="26">
        <v>43.481144999999998</v>
      </c>
      <c r="BK42" s="26">
        <v>43.230828000000002</v>
      </c>
      <c r="BL42" s="26">
        <v>43.348799</v>
      </c>
      <c r="BM42" s="26">
        <v>42.955770000000001</v>
      </c>
      <c r="BN42" s="26">
        <v>43.314363</v>
      </c>
      <c r="BO42" s="26">
        <v>43.796514999999999</v>
      </c>
      <c r="BP42" s="26">
        <v>43.839036999999998</v>
      </c>
      <c r="BQ42" s="26">
        <v>44.586182999999998</v>
      </c>
      <c r="BR42" s="26">
        <v>43.554048000000002</v>
      </c>
      <c r="BS42" s="26">
        <v>43.473433</v>
      </c>
      <c r="BU42" s="7"/>
      <c r="BV42" s="8" t="s">
        <v>294</v>
      </c>
      <c r="BW42" s="26">
        <v>35.962446</v>
      </c>
      <c r="BX42" s="26">
        <v>35.087291</v>
      </c>
      <c r="BY42" s="26">
        <v>34.677070999999998</v>
      </c>
      <c r="BZ42" s="26">
        <v>34.212327999999999</v>
      </c>
      <c r="CA42" s="26">
        <v>33.334980999999999</v>
      </c>
      <c r="CB42" s="26">
        <v>32.242145999999998</v>
      </c>
      <c r="CC42" s="26">
        <v>31.474858000000001</v>
      </c>
      <c r="CD42" s="26">
        <v>28.915879</v>
      </c>
      <c r="CE42" s="26">
        <v>28.639244000000001</v>
      </c>
      <c r="CF42" s="26">
        <v>27.569274</v>
      </c>
      <c r="CG42" s="26">
        <v>27.434839</v>
      </c>
      <c r="CH42" s="26">
        <v>27.685365999999998</v>
      </c>
      <c r="CI42" s="26">
        <v>28.139455000000002</v>
      </c>
      <c r="CJ42" s="26">
        <v>27.567917999999999</v>
      </c>
      <c r="CK42" s="26">
        <v>27.433807000000002</v>
      </c>
      <c r="CL42" s="26">
        <v>27.213338</v>
      </c>
      <c r="CM42" s="26">
        <v>27.869237999999999</v>
      </c>
      <c r="CN42" s="26">
        <v>28.512792000000001</v>
      </c>
      <c r="CO42" s="26">
        <v>28.173753000000001</v>
      </c>
      <c r="CP42" s="26">
        <v>27.923970000000001</v>
      </c>
      <c r="CQ42" s="26">
        <v>27.916857</v>
      </c>
      <c r="CS42" s="7"/>
      <c r="CT42" s="8" t="s">
        <v>294</v>
      </c>
      <c r="CU42" s="26">
        <v>44.499817</v>
      </c>
      <c r="CV42" s="26">
        <v>44.914420999999997</v>
      </c>
      <c r="CW42" s="26">
        <v>44.782052999999998</v>
      </c>
      <c r="CX42" s="26">
        <v>44.316906000000003</v>
      </c>
      <c r="CY42" s="26">
        <v>44.477291999999998</v>
      </c>
      <c r="CZ42" s="26">
        <v>44.306640999999999</v>
      </c>
      <c r="DA42" s="26">
        <v>45.024192999999997</v>
      </c>
      <c r="DB42" s="26">
        <v>44.667647000000002</v>
      </c>
      <c r="DC42" s="26">
        <v>44.991069000000003</v>
      </c>
      <c r="DD42" s="26">
        <v>44.751688999999999</v>
      </c>
      <c r="DE42" s="26">
        <v>45.535240999999999</v>
      </c>
      <c r="DF42" s="26">
        <v>45.079608</v>
      </c>
      <c r="DG42" s="26">
        <v>45.106776000000004</v>
      </c>
      <c r="DH42" s="26">
        <v>44.909337999999998</v>
      </c>
      <c r="DI42" s="26">
        <v>44.682865</v>
      </c>
      <c r="DJ42" s="26">
        <v>44.665554</v>
      </c>
      <c r="DK42" s="26">
        <v>45.311726999999998</v>
      </c>
      <c r="DL42" s="26">
        <v>45.625146000000001</v>
      </c>
      <c r="DM42" s="26">
        <v>45.913139999999999</v>
      </c>
      <c r="DN42" s="26">
        <v>46.101050999999998</v>
      </c>
      <c r="DO42" s="26">
        <v>45.899836999999998</v>
      </c>
      <c r="DQ42" s="7"/>
      <c r="DR42" s="8" t="s">
        <v>294</v>
      </c>
      <c r="DS42" s="26">
        <v>49.702004000000002</v>
      </c>
      <c r="DT42" s="26">
        <v>49.587983000000001</v>
      </c>
      <c r="DU42" s="26">
        <v>49.537542000000002</v>
      </c>
      <c r="DV42" s="26">
        <v>49.389589000000001</v>
      </c>
      <c r="DW42" s="26">
        <v>49.280282999999997</v>
      </c>
      <c r="DX42" s="26">
        <v>49.049616</v>
      </c>
      <c r="DY42" s="26">
        <v>48.926256000000002</v>
      </c>
      <c r="DZ42" s="26">
        <v>48.939791</v>
      </c>
      <c r="EA42" s="26">
        <v>48.894106000000001</v>
      </c>
      <c r="EB42" s="26">
        <v>48.936112999999999</v>
      </c>
      <c r="EC42" s="26">
        <v>48.943342999999999</v>
      </c>
      <c r="ED42" s="26">
        <v>48.884963999999997</v>
      </c>
      <c r="EE42" s="26">
        <v>48.861933999999998</v>
      </c>
      <c r="EF42" s="26">
        <v>48.704963999999997</v>
      </c>
      <c r="EG42" s="26">
        <v>48.446379999999998</v>
      </c>
      <c r="EH42" s="26">
        <v>48.330022999999997</v>
      </c>
      <c r="EI42" s="26">
        <v>48.373615000000001</v>
      </c>
      <c r="EJ42" s="26">
        <v>48.543734999999998</v>
      </c>
      <c r="EK42" s="26">
        <v>48.470660000000002</v>
      </c>
      <c r="EL42" s="26">
        <v>48.403419999999997</v>
      </c>
      <c r="EM42" s="26">
        <v>48.332000999999998</v>
      </c>
      <c r="EO42" s="7"/>
      <c r="EP42" s="8" t="s">
        <v>294</v>
      </c>
      <c r="EQ42" s="26">
        <v>38.821043000000003</v>
      </c>
      <c r="ER42" s="26">
        <v>38.781407000000002</v>
      </c>
      <c r="ES42" s="26">
        <v>38.549495</v>
      </c>
      <c r="ET42" s="26">
        <v>38.601038000000003</v>
      </c>
      <c r="EU42" s="26">
        <v>38.217081999999998</v>
      </c>
      <c r="EV42" s="26">
        <v>39.012912</v>
      </c>
      <c r="EW42" s="26">
        <v>39.202331999999998</v>
      </c>
      <c r="EX42" s="26">
        <v>39.021838000000002</v>
      </c>
      <c r="EY42" s="26">
        <v>38.397030999999998</v>
      </c>
      <c r="EZ42" s="26">
        <v>38.704307</v>
      </c>
      <c r="FA42" s="26">
        <v>37.711728999999998</v>
      </c>
      <c r="FB42" s="26">
        <v>38.933278000000001</v>
      </c>
      <c r="FC42" s="26">
        <v>38.359484000000002</v>
      </c>
      <c r="FD42" s="26">
        <v>38.495202999999997</v>
      </c>
      <c r="FE42" s="26">
        <v>38.093336999999998</v>
      </c>
      <c r="FF42" s="26">
        <v>38.964731</v>
      </c>
      <c r="FG42" s="26">
        <v>39.264763000000002</v>
      </c>
      <c r="FH42" s="26">
        <v>39.876935000000003</v>
      </c>
      <c r="FI42" s="26">
        <v>39.526508999999997</v>
      </c>
      <c r="FJ42" s="26">
        <v>39.616787000000002</v>
      </c>
      <c r="FK42" s="26">
        <v>39.744228999999997</v>
      </c>
    </row>
    <row r="43" spans="1:170" ht="13">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1:170" ht="13">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1:170" ht="13">
      <c r="A45" s="7"/>
      <c r="B45" s="8" t="s">
        <v>493</v>
      </c>
      <c r="C45" s="26">
        <v>0.504606</v>
      </c>
      <c r="D45" s="26">
        <v>0.51905199999999996</v>
      </c>
      <c r="E45" s="26">
        <v>0.55527499999999996</v>
      </c>
      <c r="F45" s="26">
        <v>0.52141400000000004</v>
      </c>
      <c r="G45" s="26">
        <v>0.53171900000000005</v>
      </c>
      <c r="H45" s="26">
        <v>0.49293199999999998</v>
      </c>
      <c r="I45" s="26">
        <v>0.47359000000000001</v>
      </c>
      <c r="J45" s="26">
        <v>0.56030100000000005</v>
      </c>
      <c r="K45" s="26">
        <v>0.57078499999999999</v>
      </c>
      <c r="L45" s="26">
        <v>0.57916800000000002</v>
      </c>
      <c r="M45" s="26">
        <v>0.54051400000000005</v>
      </c>
      <c r="N45" s="26">
        <v>0.59950499999999995</v>
      </c>
      <c r="O45" s="26">
        <v>0.49621999999999999</v>
      </c>
      <c r="P45" s="26">
        <v>0.47468900000000003</v>
      </c>
      <c r="Q45" s="26">
        <v>0.47112300000000001</v>
      </c>
      <c r="R45" s="26">
        <v>0.465999</v>
      </c>
      <c r="S45" s="26">
        <v>0.41797600000000001</v>
      </c>
      <c r="T45" s="26">
        <v>0.44072499999999998</v>
      </c>
      <c r="U45" s="26">
        <v>0.44448399999999999</v>
      </c>
      <c r="V45" s="26">
        <v>0.44992199999999999</v>
      </c>
      <c r="W45" s="26">
        <v>0.41605999999999999</v>
      </c>
      <c r="Y45" s="7"/>
      <c r="Z45" s="8" t="s">
        <v>493</v>
      </c>
      <c r="AA45" s="26">
        <v>1.3971009999999999</v>
      </c>
      <c r="AB45" s="26">
        <v>1.2540480000000001</v>
      </c>
      <c r="AC45" s="26">
        <v>1.3508169999999999</v>
      </c>
      <c r="AD45" s="26">
        <v>1.4728669999999999</v>
      </c>
      <c r="AE45" s="26">
        <v>1.5508040000000001</v>
      </c>
      <c r="AF45" s="26">
        <v>1.4551799999999999</v>
      </c>
      <c r="AG45" s="26">
        <v>1.3212999999999999</v>
      </c>
      <c r="AH45" s="26">
        <v>1.4538150000000001</v>
      </c>
      <c r="AI45" s="26">
        <v>1.4217919999999999</v>
      </c>
      <c r="AJ45" s="26">
        <v>1.453057</v>
      </c>
      <c r="AK45" s="26">
        <v>1.216526</v>
      </c>
      <c r="AL45" s="26">
        <v>1.2472620000000001</v>
      </c>
      <c r="AM45" s="26">
        <v>1.1833100000000001</v>
      </c>
      <c r="AN45" s="26">
        <v>1.287947</v>
      </c>
      <c r="AO45" s="26">
        <v>1.3570599999999999</v>
      </c>
      <c r="AP45" s="26">
        <v>1.289542</v>
      </c>
      <c r="AQ45" s="26">
        <v>1.2406189999999999</v>
      </c>
      <c r="AR45" s="26">
        <v>1.2726919999999999</v>
      </c>
      <c r="AS45" s="26">
        <v>1.3353470000000001</v>
      </c>
      <c r="AT45" s="26">
        <v>1.394555</v>
      </c>
      <c r="AU45" s="26">
        <v>1.281522</v>
      </c>
      <c r="AW45" s="7"/>
      <c r="AX45" s="8" t="s">
        <v>493</v>
      </c>
      <c r="AY45" s="26">
        <v>3.2689219999999999</v>
      </c>
      <c r="AZ45" s="26">
        <v>3.089105</v>
      </c>
      <c r="BA45" s="26">
        <v>3.2967970000000002</v>
      </c>
      <c r="BB45" s="26">
        <v>3.7085720000000002</v>
      </c>
      <c r="BC45" s="26">
        <v>3.5986229999999999</v>
      </c>
      <c r="BD45" s="26">
        <v>3.7238030000000002</v>
      </c>
      <c r="BE45" s="26">
        <v>3.3192460000000001</v>
      </c>
      <c r="BF45" s="26">
        <v>3.7640720000000001</v>
      </c>
      <c r="BG45" s="26">
        <v>3.8325100000000001</v>
      </c>
      <c r="BH45" s="26">
        <v>3.6386400000000001</v>
      </c>
      <c r="BI45" s="26">
        <v>3.4148480000000001</v>
      </c>
      <c r="BJ45" s="26">
        <v>3.845567</v>
      </c>
      <c r="BK45" s="26">
        <v>3.360509</v>
      </c>
      <c r="BL45" s="26">
        <v>3.9632589999999999</v>
      </c>
      <c r="BM45" s="26">
        <v>4.0874579999999998</v>
      </c>
      <c r="BN45" s="26">
        <v>4.0434089999999996</v>
      </c>
      <c r="BO45" s="26">
        <v>3.6559629999999999</v>
      </c>
      <c r="BP45" s="26">
        <v>3.8417789999999998</v>
      </c>
      <c r="BQ45" s="26">
        <v>4.526027</v>
      </c>
      <c r="BR45" s="26">
        <v>3.9121670000000002</v>
      </c>
      <c r="BS45" s="26">
        <v>3.479752</v>
      </c>
      <c r="BU45" s="7"/>
      <c r="BV45" s="8" t="s">
        <v>493</v>
      </c>
      <c r="BW45" s="26">
        <v>0.44844800000000001</v>
      </c>
      <c r="BX45" s="26">
        <v>0.40223700000000001</v>
      </c>
      <c r="BY45" s="26">
        <v>0.43425599999999998</v>
      </c>
      <c r="BZ45" s="26">
        <v>0.42527599999999999</v>
      </c>
      <c r="CA45" s="26">
        <v>0.43989400000000001</v>
      </c>
      <c r="CB45" s="26">
        <v>0.39065299999999997</v>
      </c>
      <c r="CC45" s="26">
        <v>0.321102</v>
      </c>
      <c r="CD45" s="26">
        <v>0.38436599999999999</v>
      </c>
      <c r="CE45" s="26">
        <v>0.412659</v>
      </c>
      <c r="CF45" s="26">
        <v>0.40472999999999998</v>
      </c>
      <c r="CG45" s="26">
        <v>0.35222900000000001</v>
      </c>
      <c r="CH45" s="26">
        <v>0.37963000000000002</v>
      </c>
      <c r="CI45" s="26">
        <v>0.34851500000000002</v>
      </c>
      <c r="CJ45" s="26">
        <v>0.451436</v>
      </c>
      <c r="CK45" s="26">
        <v>0.45372299999999999</v>
      </c>
      <c r="CL45" s="26">
        <v>0.36519699999999999</v>
      </c>
      <c r="CM45" s="26">
        <v>0.38012000000000001</v>
      </c>
      <c r="CN45" s="26">
        <v>0.38765899999999998</v>
      </c>
      <c r="CO45" s="26">
        <v>0.43399300000000002</v>
      </c>
      <c r="CP45" s="26">
        <v>0.44112299999999999</v>
      </c>
      <c r="CQ45" s="26">
        <v>0.40599200000000002</v>
      </c>
      <c r="CS45" s="7"/>
      <c r="CT45" s="8" t="s">
        <v>493</v>
      </c>
      <c r="CU45" s="26">
        <v>0.50110399999999999</v>
      </c>
      <c r="CV45" s="26">
        <v>0.47996</v>
      </c>
      <c r="CW45" s="26">
        <v>0.51057799999999998</v>
      </c>
      <c r="CX45" s="26">
        <v>0.45078200000000002</v>
      </c>
      <c r="CY45" s="26">
        <v>0.43702099999999999</v>
      </c>
      <c r="CZ45" s="26">
        <v>0.40833199999999997</v>
      </c>
      <c r="DA45" s="26">
        <v>0.420985</v>
      </c>
      <c r="DB45" s="26">
        <v>0.41334399999999999</v>
      </c>
      <c r="DC45" s="26">
        <v>0.43749399999999999</v>
      </c>
      <c r="DD45" s="26">
        <v>0.47303400000000001</v>
      </c>
      <c r="DE45" s="26">
        <v>0.50825299999999995</v>
      </c>
      <c r="DF45" s="26">
        <v>0.49211899999999997</v>
      </c>
      <c r="DG45" s="26">
        <v>0.48278900000000002</v>
      </c>
      <c r="DH45" s="26">
        <v>0.52635600000000005</v>
      </c>
      <c r="DI45" s="26">
        <v>0.53479200000000005</v>
      </c>
      <c r="DJ45" s="26">
        <v>0.47805399999999998</v>
      </c>
      <c r="DK45" s="26">
        <v>0.46549499999999999</v>
      </c>
      <c r="DL45" s="26">
        <v>0.51122999999999996</v>
      </c>
      <c r="DM45" s="26">
        <v>0.58704100000000004</v>
      </c>
      <c r="DN45" s="26">
        <v>0.62448000000000004</v>
      </c>
      <c r="DO45" s="26">
        <v>0.55739399999999995</v>
      </c>
      <c r="DQ45" s="7"/>
      <c r="DR45" s="8" t="s">
        <v>493</v>
      </c>
      <c r="DS45" s="26">
        <v>1.960334</v>
      </c>
      <c r="DT45" s="26">
        <v>1.687344</v>
      </c>
      <c r="DU45" s="26">
        <v>1.9562839999999999</v>
      </c>
      <c r="DV45" s="26">
        <v>1.982405</v>
      </c>
      <c r="DW45" s="26">
        <v>1.968548</v>
      </c>
      <c r="DX45" s="26">
        <v>1.785202</v>
      </c>
      <c r="DY45" s="26">
        <v>1.829159</v>
      </c>
      <c r="DZ45" s="26">
        <v>2.1771750000000001</v>
      </c>
      <c r="EA45" s="26">
        <v>2.108527</v>
      </c>
      <c r="EB45" s="26">
        <v>2.1535289999999998</v>
      </c>
      <c r="EC45" s="26">
        <v>2.065563</v>
      </c>
      <c r="ED45" s="26">
        <v>2.2466650000000001</v>
      </c>
      <c r="EE45" s="26">
        <v>2.1893660000000001</v>
      </c>
      <c r="EF45" s="26">
        <v>2.2463570000000002</v>
      </c>
      <c r="EG45" s="26">
        <v>2.2330000000000001</v>
      </c>
      <c r="EH45" s="26">
        <v>2.0653090000000001</v>
      </c>
      <c r="EI45" s="26">
        <v>1.7512909999999999</v>
      </c>
      <c r="EJ45" s="26">
        <v>2.140107</v>
      </c>
      <c r="EK45" s="26">
        <v>2.326749</v>
      </c>
      <c r="EL45" s="26">
        <v>2.3470599999999999</v>
      </c>
      <c r="EM45" s="26">
        <v>2.2770959999999998</v>
      </c>
      <c r="EO45" s="7"/>
      <c r="EP45" s="8" t="s">
        <v>493</v>
      </c>
      <c r="EQ45" s="26">
        <v>0.90707199999999999</v>
      </c>
      <c r="ER45" s="26">
        <v>0.89191299999999996</v>
      </c>
      <c r="ES45" s="26">
        <v>0.91864100000000004</v>
      </c>
      <c r="ET45" s="26">
        <v>0.85144299999999995</v>
      </c>
      <c r="EU45" s="26">
        <v>0.838449</v>
      </c>
      <c r="EV45" s="26">
        <v>0.94028199999999995</v>
      </c>
      <c r="EW45" s="26">
        <v>0.954932</v>
      </c>
      <c r="EX45" s="26">
        <v>0.977213</v>
      </c>
      <c r="EY45" s="26">
        <v>0.98374399999999995</v>
      </c>
      <c r="EZ45" s="26">
        <v>1.006756</v>
      </c>
      <c r="FA45" s="26">
        <v>0.81648100000000001</v>
      </c>
      <c r="FB45" s="26">
        <v>1.049938</v>
      </c>
      <c r="FC45" s="26">
        <v>0.977769</v>
      </c>
      <c r="FD45" s="26">
        <v>0.95875999999999995</v>
      </c>
      <c r="FE45" s="26">
        <v>0.90386999999999995</v>
      </c>
      <c r="FF45" s="26">
        <v>0.85392400000000002</v>
      </c>
      <c r="FG45" s="26">
        <v>0.88408399999999998</v>
      </c>
      <c r="FH45" s="26">
        <v>0.97950199999999998</v>
      </c>
      <c r="FI45" s="26">
        <v>0.96233900000000006</v>
      </c>
      <c r="FJ45" s="26">
        <v>1.036667</v>
      </c>
      <c r="FK45" s="26">
        <v>1.0300530000000001</v>
      </c>
    </row>
    <row r="46" spans="1:170">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70">
      <c r="A47" s="15" t="s">
        <v>297</v>
      </c>
      <c r="B47"/>
      <c r="F47" s="23"/>
      <c r="G47" s="23"/>
      <c r="H47" s="23"/>
      <c r="I47" s="23"/>
      <c r="J47" s="23"/>
      <c r="K47" s="23"/>
      <c r="L47" s="23"/>
      <c r="M47" s="23"/>
      <c r="N47" s="23"/>
      <c r="O47" s="23"/>
      <c r="Y47" s="15" t="s">
        <v>297</v>
      </c>
      <c r="Z47"/>
      <c r="AB47"/>
      <c r="AC47"/>
      <c r="AW47" s="15" t="s">
        <v>297</v>
      </c>
      <c r="AX47"/>
      <c r="AZ47"/>
      <c r="BA47"/>
      <c r="BU47" s="15" t="s">
        <v>297</v>
      </c>
      <c r="BV47"/>
      <c r="BX47"/>
      <c r="BY47"/>
      <c r="CS47" s="15" t="s">
        <v>297</v>
      </c>
      <c r="CT47"/>
      <c r="CV47"/>
      <c r="CW47"/>
      <c r="DQ47" s="15" t="s">
        <v>297</v>
      </c>
      <c r="DR47"/>
      <c r="DT47"/>
      <c r="DU47"/>
      <c r="EO47" s="15" t="s">
        <v>297</v>
      </c>
      <c r="EP47"/>
      <c r="ET47" s="23"/>
      <c r="EU47" s="23"/>
      <c r="EV47" s="23"/>
      <c r="EW47" s="23"/>
      <c r="EX47" s="23"/>
      <c r="EY47" s="23"/>
      <c r="EZ47" s="23"/>
      <c r="FA47" s="23"/>
      <c r="FB47" s="23"/>
      <c r="FC47" s="23"/>
    </row>
    <row r="48" spans="1:170">
      <c r="A48" s="15" t="s">
        <v>298</v>
      </c>
      <c r="B48"/>
      <c r="F48" s="23"/>
      <c r="G48" s="23"/>
      <c r="H48" s="23"/>
      <c r="I48" s="23"/>
      <c r="J48" s="23"/>
      <c r="K48" s="23"/>
      <c r="L48" s="23"/>
      <c r="M48" s="23"/>
      <c r="N48" s="23"/>
      <c r="O48" s="23"/>
      <c r="Y48" s="15" t="s">
        <v>298</v>
      </c>
      <c r="Z48"/>
      <c r="AB48"/>
      <c r="AC48"/>
      <c r="AW48" s="15" t="s">
        <v>298</v>
      </c>
      <c r="AX48"/>
      <c r="AZ48"/>
      <c r="BA48"/>
      <c r="BU48" s="15" t="s">
        <v>298</v>
      </c>
      <c r="BV48"/>
      <c r="BX48"/>
      <c r="BY48"/>
      <c r="CS48" s="15" t="s">
        <v>298</v>
      </c>
      <c r="CT48"/>
      <c r="CV48"/>
      <c r="CW48"/>
      <c r="DQ48" s="15" t="s">
        <v>298</v>
      </c>
      <c r="DR48"/>
      <c r="DT48"/>
      <c r="DU48"/>
      <c r="EO48" s="15" t="s">
        <v>298</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6:159">
      <c r="AB56"/>
      <c r="AC56"/>
      <c r="AZ56"/>
      <c r="BA56"/>
      <c r="BX56"/>
      <c r="BY56"/>
      <c r="CV56"/>
      <c r="CW56"/>
      <c r="DT56"/>
      <c r="DU56"/>
    </row>
    <row r="57" spans="6:159">
      <c r="AB57"/>
      <c r="AC57"/>
      <c r="AZ57"/>
      <c r="BA57"/>
      <c r="BX57"/>
      <c r="BY57"/>
      <c r="CV57"/>
      <c r="CW57"/>
      <c r="DT57"/>
      <c r="DU57"/>
    </row>
    <row r="58" spans="6:159">
      <c r="AB58"/>
      <c r="AC58"/>
      <c r="AZ58"/>
      <c r="BA58"/>
      <c r="BX58"/>
      <c r="BY58"/>
      <c r="CV58"/>
      <c r="CW58"/>
      <c r="DT58"/>
      <c r="DU58"/>
    </row>
    <row r="59" spans="6:159">
      <c r="AB59"/>
      <c r="AC59"/>
      <c r="AZ59"/>
      <c r="BA59"/>
      <c r="BX59"/>
      <c r="BY59"/>
      <c r="CV59"/>
      <c r="CW59"/>
      <c r="DT59"/>
      <c r="DU59"/>
    </row>
    <row r="60" spans="6:159">
      <c r="AB60"/>
      <c r="AC60"/>
      <c r="AZ60"/>
      <c r="BA60"/>
      <c r="BX60"/>
      <c r="BY60"/>
      <c r="CV60"/>
      <c r="CW60"/>
      <c r="DT60"/>
      <c r="DU60"/>
    </row>
    <row r="61" spans="6:159">
      <c r="AB61"/>
      <c r="AC61"/>
      <c r="AZ61"/>
      <c r="BA61"/>
      <c r="BX61"/>
      <c r="BY61"/>
      <c r="CV61"/>
      <c r="CW61"/>
      <c r="DT61"/>
      <c r="DU61"/>
    </row>
    <row r="62" spans="6:159">
      <c r="AB62"/>
      <c r="AC62"/>
      <c r="AZ62"/>
      <c r="BA62"/>
      <c r="BX62"/>
      <c r="BY62"/>
      <c r="CV62"/>
      <c r="CW62"/>
      <c r="DT62"/>
      <c r="DU62"/>
    </row>
    <row r="63" spans="6:159">
      <c r="AB63"/>
      <c r="AC63"/>
      <c r="AZ63"/>
      <c r="BA63"/>
      <c r="BX63"/>
      <c r="BY63"/>
      <c r="CV63"/>
      <c r="CW63"/>
      <c r="DT63"/>
      <c r="DU63"/>
    </row>
    <row r="64" spans="6: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B68"/>
      <c r="AC68"/>
      <c r="AZ68"/>
      <c r="BA68"/>
      <c r="BX68"/>
      <c r="BY68"/>
      <c r="CV68"/>
      <c r="CW68"/>
      <c r="DT68"/>
      <c r="DU68"/>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display="Menu!A1" xr:uid="{00000000-0004-0000-1B00-000000000000}"/>
    <hyperlink ref="A2:B2" location="Menu!B22" display="Back to main menu" xr:uid="{00000000-0004-0000-1B00-000001000000}"/>
    <hyperlink ref="Y2:Z2" location="Menu!B22" display="Back to Main Menu" xr:uid="{00000000-0004-0000-1B00-000002000000}"/>
    <hyperlink ref="AW2:AX2" location="Menu!B22" display="Back to Main Menu" xr:uid="{00000000-0004-0000-1B00-000003000000}"/>
    <hyperlink ref="BU2:BV2" location="Menu!B22" display="Back to Main Menu" xr:uid="{00000000-0004-0000-1B00-000004000000}"/>
    <hyperlink ref="CS2:CT2" location="Menu!B22" display="Back to Main Menu" xr:uid="{00000000-0004-0000-1B00-000005000000}"/>
    <hyperlink ref="DQ2:DR2" location="Menu!B22" display="Back to Main Menu" xr:uid="{00000000-0004-0000-1B00-000006000000}"/>
    <hyperlink ref="EP2" location="Menu!A1" display="Menu!A1" xr:uid="{00000000-0004-0000-1B00-000007000000}"/>
    <hyperlink ref="EO2:EP2" location="Menu!B22" display="Back to main menu" xr:uid="{00000000-0004-0000-1B00-000008000000}"/>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K115"/>
  <sheetViews>
    <sheetView topLeftCell="A39" workbookViewId="0">
      <selection activeCell="Y8" sqref="Y8:Z8"/>
    </sheetView>
  </sheetViews>
  <sheetFormatPr defaultColWidth="9" defaultRowHeight="12.5"/>
  <cols>
    <col min="2" max="2" width="30.4531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6"/>
      <c r="B1" s="356"/>
      <c r="C1" s="1"/>
      <c r="D1" s="1"/>
      <c r="E1" s="1"/>
      <c r="F1" s="1"/>
      <c r="G1" s="1"/>
      <c r="H1" s="1"/>
      <c r="I1" s="1"/>
      <c r="J1" s="1"/>
      <c r="K1" s="1"/>
      <c r="L1" s="1"/>
      <c r="M1" s="1"/>
      <c r="N1" s="1"/>
      <c r="O1" s="1"/>
      <c r="P1" s="1"/>
      <c r="Q1" s="1"/>
      <c r="R1" s="1"/>
      <c r="S1" s="1"/>
      <c r="T1" s="1"/>
      <c r="U1" s="1"/>
      <c r="V1" s="1"/>
      <c r="W1" s="1"/>
      <c r="Y1" s="356"/>
      <c r="Z1" s="356"/>
      <c r="AA1" s="1"/>
      <c r="AB1" s="1"/>
      <c r="AC1" s="1"/>
      <c r="AD1" s="1"/>
      <c r="AE1" s="1"/>
      <c r="AF1" s="1"/>
      <c r="AG1" s="1"/>
      <c r="AH1" s="1"/>
      <c r="AI1" s="1"/>
      <c r="AJ1" s="1"/>
      <c r="AK1" s="1"/>
      <c r="AL1" s="1"/>
      <c r="AM1" s="1"/>
      <c r="AN1" s="1"/>
      <c r="AO1" s="1"/>
      <c r="AP1" s="1"/>
      <c r="AQ1" s="1"/>
      <c r="AR1" s="1"/>
      <c r="AS1" s="1"/>
      <c r="AT1" s="1"/>
      <c r="AU1" s="1"/>
      <c r="AW1" s="356"/>
      <c r="AX1" s="356"/>
      <c r="AY1" s="1"/>
      <c r="AZ1" s="1"/>
      <c r="BA1" s="1"/>
      <c r="BB1" s="1"/>
      <c r="BC1" s="1"/>
      <c r="BD1" s="1"/>
      <c r="BE1" s="1"/>
      <c r="BF1" s="1"/>
      <c r="BG1" s="1"/>
      <c r="BH1" s="1"/>
      <c r="BI1" s="1"/>
      <c r="BJ1" s="1"/>
      <c r="BK1" s="1"/>
      <c r="BL1" s="1"/>
      <c r="BM1" s="1"/>
      <c r="BN1" s="1"/>
      <c r="BO1" s="1"/>
      <c r="BP1" s="1"/>
      <c r="BQ1" s="1"/>
      <c r="BR1" s="1"/>
      <c r="BS1" s="1"/>
      <c r="BU1" s="356"/>
      <c r="BV1" s="356"/>
      <c r="BW1" s="1"/>
      <c r="BX1" s="1"/>
      <c r="BY1" s="1"/>
      <c r="BZ1" s="1"/>
      <c r="CA1" s="1"/>
      <c r="CB1" s="1"/>
      <c r="CC1" s="1"/>
      <c r="CD1" s="1"/>
      <c r="CE1" s="1"/>
      <c r="CF1" s="1"/>
      <c r="CG1" s="1"/>
      <c r="CH1" s="1"/>
      <c r="CI1" s="1"/>
      <c r="CJ1" s="1"/>
      <c r="CK1" s="1"/>
      <c r="CL1" s="1"/>
      <c r="CM1" s="1"/>
      <c r="CN1" s="1"/>
      <c r="CO1" s="1"/>
      <c r="CP1" s="1"/>
      <c r="CQ1" s="1"/>
      <c r="CS1" s="356"/>
      <c r="CT1" s="356"/>
      <c r="CU1" s="1"/>
      <c r="CV1" s="1"/>
      <c r="CW1" s="1"/>
      <c r="CX1" s="1"/>
      <c r="CY1" s="1"/>
      <c r="CZ1" s="1"/>
      <c r="DA1" s="1"/>
      <c r="DB1" s="1"/>
      <c r="DC1" s="1"/>
      <c r="DD1" s="1"/>
      <c r="DE1" s="1"/>
      <c r="DF1" s="1"/>
      <c r="DG1" s="1"/>
      <c r="DH1" s="1"/>
      <c r="DI1" s="1"/>
      <c r="DJ1" s="1"/>
      <c r="DK1" s="1"/>
      <c r="DL1" s="1"/>
      <c r="DM1" s="1"/>
      <c r="DN1" s="1"/>
      <c r="DO1" s="1"/>
      <c r="DQ1" s="356"/>
      <c r="DR1" s="356"/>
      <c r="DS1" s="1"/>
      <c r="DT1" s="1"/>
      <c r="DU1" s="1"/>
      <c r="DV1" s="1"/>
      <c r="DW1" s="1"/>
      <c r="DX1" s="1"/>
      <c r="DY1" s="1"/>
      <c r="DZ1" s="1"/>
      <c r="EA1" s="1"/>
      <c r="EB1" s="1"/>
      <c r="EC1" s="1"/>
      <c r="ED1" s="1"/>
      <c r="EE1" s="1"/>
      <c r="EF1" s="1"/>
      <c r="EG1" s="1"/>
      <c r="EH1" s="1"/>
      <c r="EI1" s="1"/>
      <c r="EJ1" s="1"/>
      <c r="EK1" s="1"/>
      <c r="EL1" s="1"/>
      <c r="EM1" s="1"/>
      <c r="EO1" s="356"/>
      <c r="EP1" s="356"/>
      <c r="EQ1" s="1"/>
      <c r="ER1" s="1"/>
      <c r="ES1" s="1"/>
      <c r="ET1" s="1"/>
      <c r="EU1" s="1"/>
      <c r="EV1" s="1"/>
      <c r="EW1" s="1"/>
      <c r="EX1" s="1"/>
      <c r="EY1" s="1"/>
      <c r="EZ1" s="1"/>
      <c r="FA1" s="1"/>
      <c r="FB1" s="1"/>
      <c r="FC1" s="1"/>
      <c r="FD1" s="1"/>
      <c r="FE1" s="1"/>
      <c r="FF1" s="1"/>
      <c r="FG1" s="1"/>
      <c r="FH1" s="1"/>
      <c r="FI1" s="1"/>
      <c r="FJ1" s="1"/>
      <c r="FK1" s="1"/>
    </row>
    <row r="2" spans="1:167" ht="14.5">
      <c r="A2" s="356"/>
      <c r="B2" s="356"/>
      <c r="C2" s="1"/>
      <c r="D2" s="1"/>
      <c r="E2" s="1"/>
      <c r="F2" s="1"/>
      <c r="G2" s="1"/>
      <c r="H2" s="1"/>
      <c r="I2" s="1"/>
      <c r="J2" s="1"/>
      <c r="K2" s="1"/>
      <c r="L2" s="1"/>
      <c r="M2" s="1"/>
      <c r="N2" s="1"/>
      <c r="O2" s="1"/>
      <c r="P2" s="1"/>
      <c r="Q2" s="1"/>
      <c r="R2" s="1"/>
      <c r="S2" s="1"/>
      <c r="T2" s="1"/>
      <c r="U2" s="1"/>
      <c r="V2" s="1"/>
      <c r="W2" s="1"/>
      <c r="Y2" s="356"/>
      <c r="Z2" s="356"/>
      <c r="AA2" s="1"/>
      <c r="AB2" s="1"/>
      <c r="AC2" s="1"/>
      <c r="AD2" s="1"/>
      <c r="AE2" s="1"/>
      <c r="AF2" s="1"/>
      <c r="AG2" s="1"/>
      <c r="AH2" s="1"/>
      <c r="AI2" s="1"/>
      <c r="AJ2" s="1"/>
      <c r="AK2" s="1"/>
      <c r="AL2" s="1"/>
      <c r="AM2" s="1"/>
      <c r="AN2" s="1"/>
      <c r="AO2" s="1"/>
      <c r="AP2" s="1"/>
      <c r="AQ2" s="1"/>
      <c r="AR2" s="1"/>
      <c r="AS2" s="1"/>
      <c r="AT2" s="1"/>
      <c r="AU2" s="1"/>
      <c r="AW2" s="356"/>
      <c r="AX2" s="356"/>
      <c r="AY2" s="1"/>
      <c r="AZ2" s="1"/>
      <c r="BA2" s="1"/>
      <c r="BB2" s="1"/>
      <c r="BC2" s="1"/>
      <c r="BD2" s="1"/>
      <c r="BE2" s="1"/>
      <c r="BF2" s="1"/>
      <c r="BG2" s="1"/>
      <c r="BH2" s="1"/>
      <c r="BI2" s="1"/>
      <c r="BJ2" s="1"/>
      <c r="BK2" s="1"/>
      <c r="BL2" s="1"/>
      <c r="BM2" s="1"/>
      <c r="BN2" s="1"/>
      <c r="BO2" s="1"/>
      <c r="BP2" s="1"/>
      <c r="BQ2" s="1"/>
      <c r="BR2" s="1"/>
      <c r="BS2" s="1"/>
      <c r="BU2" s="356"/>
      <c r="BV2" s="356"/>
      <c r="BW2" s="1"/>
      <c r="BX2" s="1"/>
      <c r="BY2" s="1"/>
      <c r="BZ2" s="1"/>
      <c r="CA2" s="1"/>
      <c r="CB2" s="1"/>
      <c r="CC2" s="1"/>
      <c r="CD2" s="1"/>
      <c r="CE2" s="1"/>
      <c r="CF2" s="1"/>
      <c r="CG2" s="1"/>
      <c r="CH2" s="1"/>
      <c r="CI2" s="1"/>
      <c r="CJ2" s="1"/>
      <c r="CK2" s="1"/>
      <c r="CL2" s="1"/>
      <c r="CM2" s="1"/>
      <c r="CN2" s="1"/>
      <c r="CO2" s="1"/>
      <c r="CP2" s="1"/>
      <c r="CQ2" s="1"/>
      <c r="CS2" s="356"/>
      <c r="CT2" s="356"/>
      <c r="CU2" s="1"/>
      <c r="CV2" s="1"/>
      <c r="CW2" s="1"/>
      <c r="CX2" s="1"/>
      <c r="CY2" s="1"/>
      <c r="CZ2" s="1"/>
      <c r="DA2" s="1"/>
      <c r="DB2" s="1"/>
      <c r="DC2" s="1"/>
      <c r="DD2" s="1"/>
      <c r="DE2" s="1"/>
      <c r="DF2" s="1"/>
      <c r="DG2" s="1"/>
      <c r="DH2" s="1"/>
      <c r="DI2" s="1"/>
      <c r="DJ2" s="1"/>
      <c r="DK2" s="1"/>
      <c r="DL2" s="1"/>
      <c r="DM2" s="1"/>
      <c r="DN2" s="1"/>
      <c r="DO2" s="1"/>
      <c r="DQ2" s="356"/>
      <c r="DR2" s="356"/>
      <c r="DS2" s="1"/>
      <c r="DT2" s="1"/>
      <c r="DU2" s="1"/>
      <c r="DV2" s="1"/>
      <c r="DW2" s="1"/>
      <c r="DX2" s="1"/>
      <c r="DY2" s="1"/>
      <c r="DZ2" s="1"/>
      <c r="EA2" s="1"/>
      <c r="EB2" s="1"/>
      <c r="EC2" s="1"/>
      <c r="ED2" s="1"/>
      <c r="EE2" s="1"/>
      <c r="EF2" s="1"/>
      <c r="EG2" s="1"/>
      <c r="EH2" s="1"/>
      <c r="EI2" s="1"/>
      <c r="EJ2" s="1"/>
      <c r="EK2" s="1"/>
      <c r="EL2" s="1"/>
      <c r="EM2" s="1"/>
      <c r="EO2" s="356"/>
      <c r="EP2" s="356"/>
      <c r="EQ2" s="1"/>
      <c r="ER2" s="1"/>
      <c r="ES2" s="1"/>
      <c r="ET2" s="1"/>
      <c r="EU2" s="1"/>
      <c r="EV2" s="1"/>
      <c r="EW2" s="1"/>
      <c r="EX2" s="1"/>
      <c r="EY2" s="1"/>
      <c r="EZ2" s="1"/>
      <c r="FA2" s="1"/>
      <c r="FB2" s="1"/>
      <c r="FC2" s="1"/>
      <c r="FD2" s="1"/>
      <c r="FE2" s="1"/>
      <c r="FF2" s="1"/>
      <c r="FG2" s="1"/>
      <c r="FH2" s="1"/>
      <c r="FI2" s="1"/>
      <c r="FJ2" s="1"/>
      <c r="FK2" s="1"/>
    </row>
    <row r="3" spans="1:167" ht="14.5">
      <c r="A3" s="356"/>
      <c r="B3" s="356"/>
      <c r="C3" s="1"/>
      <c r="D3" s="1"/>
      <c r="E3" s="1"/>
      <c r="F3" s="1"/>
      <c r="G3" s="1"/>
      <c r="H3" s="1"/>
      <c r="I3" s="1"/>
      <c r="J3" s="1"/>
      <c r="K3" s="1"/>
      <c r="L3" s="1"/>
      <c r="M3" s="1"/>
      <c r="N3" s="1"/>
      <c r="O3" s="1"/>
      <c r="P3" s="1"/>
      <c r="Q3" s="1"/>
      <c r="R3" s="1"/>
      <c r="S3" s="1"/>
      <c r="T3" s="1"/>
      <c r="U3" s="1"/>
      <c r="V3" s="1"/>
      <c r="W3" s="1"/>
      <c r="Y3" s="356"/>
      <c r="Z3" s="356"/>
      <c r="AA3" s="1"/>
      <c r="AB3" s="1"/>
      <c r="AC3" s="1"/>
      <c r="AD3" s="1"/>
      <c r="AE3" s="1"/>
      <c r="AF3" s="1"/>
      <c r="AG3" s="1"/>
      <c r="AH3" s="1"/>
      <c r="AI3" s="1"/>
      <c r="AJ3" s="1"/>
      <c r="AK3" s="1"/>
      <c r="AL3" s="1"/>
      <c r="AM3" s="1"/>
      <c r="AN3" s="1"/>
      <c r="AO3" s="1"/>
      <c r="AP3" s="1"/>
      <c r="AQ3" s="1"/>
      <c r="AR3" s="1"/>
      <c r="AS3" s="1"/>
      <c r="AT3" s="1"/>
      <c r="AU3" s="1"/>
      <c r="AW3" s="356"/>
      <c r="AX3" s="356"/>
      <c r="AY3" s="1"/>
      <c r="AZ3" s="1"/>
      <c r="BA3" s="1"/>
      <c r="BB3" s="1"/>
      <c r="BC3" s="1"/>
      <c r="BD3" s="1"/>
      <c r="BE3" s="1"/>
      <c r="BF3" s="1"/>
      <c r="BG3" s="1"/>
      <c r="BH3" s="1"/>
      <c r="BI3" s="1"/>
      <c r="BJ3" s="1"/>
      <c r="BK3" s="1"/>
      <c r="BL3" s="1"/>
      <c r="BM3" s="1"/>
      <c r="BN3" s="1"/>
      <c r="BO3" s="1"/>
      <c r="BP3" s="1"/>
      <c r="BQ3" s="1"/>
      <c r="BR3" s="1"/>
      <c r="BS3" s="1"/>
      <c r="BU3" s="356"/>
      <c r="BV3" s="356"/>
      <c r="BW3" s="1"/>
      <c r="BX3" s="1"/>
      <c r="BY3" s="1"/>
      <c r="BZ3" s="1"/>
      <c r="CA3" s="1"/>
      <c r="CB3" s="1"/>
      <c r="CC3" s="1"/>
      <c r="CD3" s="1"/>
      <c r="CE3" s="1"/>
      <c r="CF3" s="1"/>
      <c r="CG3" s="1"/>
      <c r="CH3" s="1"/>
      <c r="CI3" s="1"/>
      <c r="CJ3" s="1"/>
      <c r="CK3" s="1"/>
      <c r="CL3" s="1"/>
      <c r="CM3" s="1"/>
      <c r="CN3" s="1"/>
      <c r="CO3" s="1"/>
      <c r="CP3" s="1"/>
      <c r="CQ3" s="1"/>
      <c r="CS3" s="356"/>
      <c r="CT3" s="356"/>
      <c r="CU3" s="1"/>
      <c r="CV3" s="1"/>
      <c r="CW3" s="1"/>
      <c r="CX3" s="1"/>
      <c r="CY3" s="1"/>
      <c r="CZ3" s="1"/>
      <c r="DA3" s="1"/>
      <c r="DB3" s="1"/>
      <c r="DC3" s="1"/>
      <c r="DD3" s="1"/>
      <c r="DE3" s="1"/>
      <c r="DF3" s="1"/>
      <c r="DG3" s="1"/>
      <c r="DH3" s="1"/>
      <c r="DI3" s="1"/>
      <c r="DJ3" s="1"/>
      <c r="DK3" s="1"/>
      <c r="DL3" s="1"/>
      <c r="DM3" s="1"/>
      <c r="DN3" s="1"/>
      <c r="DO3" s="1"/>
      <c r="DQ3" s="356"/>
      <c r="DR3" s="356"/>
      <c r="DS3" s="1"/>
      <c r="DT3" s="1"/>
      <c r="DU3" s="1"/>
      <c r="DV3" s="1"/>
      <c r="DW3" s="1"/>
      <c r="DX3" s="1"/>
      <c r="DY3" s="1"/>
      <c r="DZ3" s="1"/>
      <c r="EA3" s="1"/>
      <c r="EB3" s="1"/>
      <c r="EC3" s="1"/>
      <c r="ED3" s="1"/>
      <c r="EE3" s="1"/>
      <c r="EF3" s="1"/>
      <c r="EG3" s="1"/>
      <c r="EH3" s="1"/>
      <c r="EI3" s="1"/>
      <c r="EJ3" s="1"/>
      <c r="EK3" s="1"/>
      <c r="EL3" s="1"/>
      <c r="EM3" s="1"/>
      <c r="EO3" s="356"/>
      <c r="EP3" s="356"/>
      <c r="EQ3" s="1"/>
      <c r="ER3" s="1"/>
      <c r="ES3" s="1"/>
      <c r="ET3" s="1"/>
      <c r="EU3" s="1"/>
      <c r="EV3" s="1"/>
      <c r="EW3" s="1"/>
      <c r="EX3" s="1"/>
      <c r="EY3" s="1"/>
      <c r="EZ3" s="1"/>
      <c r="FA3" s="1"/>
      <c r="FB3" s="1"/>
      <c r="FC3" s="1"/>
      <c r="FD3" s="1"/>
      <c r="FE3" s="1"/>
      <c r="FF3" s="1"/>
      <c r="FG3" s="1"/>
      <c r="FH3" s="1"/>
      <c r="FI3" s="1"/>
      <c r="FJ3" s="1"/>
      <c r="FK3" s="1"/>
    </row>
    <row r="4" spans="1:167" ht="14.5">
      <c r="A4" s="356"/>
      <c r="B4" s="356"/>
      <c r="C4" s="1"/>
      <c r="D4" s="1"/>
      <c r="E4" s="1"/>
      <c r="F4" s="1"/>
      <c r="G4" s="1"/>
      <c r="H4" s="1"/>
      <c r="I4" s="1"/>
      <c r="J4" s="1"/>
      <c r="K4" s="1"/>
      <c r="L4" s="1"/>
      <c r="M4" s="1"/>
      <c r="N4" s="1"/>
      <c r="O4" s="1"/>
      <c r="P4" s="1"/>
      <c r="Q4" s="1"/>
      <c r="R4" s="1"/>
      <c r="S4" s="1"/>
      <c r="T4" s="1"/>
      <c r="U4" s="1"/>
      <c r="V4" s="1"/>
      <c r="W4" s="1"/>
      <c r="Y4" s="356"/>
      <c r="Z4" s="356"/>
      <c r="AA4" s="1"/>
      <c r="AB4" s="1"/>
      <c r="AC4" s="1"/>
      <c r="AD4" s="1"/>
      <c r="AE4" s="1"/>
      <c r="AF4" s="1"/>
      <c r="AG4" s="1"/>
      <c r="AH4" s="1"/>
      <c r="AI4" s="1"/>
      <c r="AJ4" s="1"/>
      <c r="AK4" s="1"/>
      <c r="AL4" s="1"/>
      <c r="AM4" s="1"/>
      <c r="AN4" s="1"/>
      <c r="AO4" s="1"/>
      <c r="AP4" s="1"/>
      <c r="AQ4" s="1"/>
      <c r="AR4" s="1"/>
      <c r="AS4" s="1"/>
      <c r="AT4" s="1"/>
      <c r="AU4" s="1"/>
      <c r="AW4" s="356"/>
      <c r="AX4" s="356"/>
      <c r="AY4" s="1"/>
      <c r="AZ4" s="1"/>
      <c r="BA4" s="1"/>
      <c r="BB4" s="1"/>
      <c r="BC4" s="1"/>
      <c r="BD4" s="1"/>
      <c r="BE4" s="1"/>
      <c r="BF4" s="1"/>
      <c r="BG4" s="1"/>
      <c r="BH4" s="1"/>
      <c r="BI4" s="1"/>
      <c r="BJ4" s="1"/>
      <c r="BK4" s="1"/>
      <c r="BL4" s="1"/>
      <c r="BM4" s="1"/>
      <c r="BN4" s="1"/>
      <c r="BO4" s="1"/>
      <c r="BP4" s="1"/>
      <c r="BQ4" s="1"/>
      <c r="BR4" s="1"/>
      <c r="BS4" s="1"/>
      <c r="BU4" s="356"/>
      <c r="BV4" s="356"/>
      <c r="BW4" s="1"/>
      <c r="BX4" s="1"/>
      <c r="BY4" s="1"/>
      <c r="BZ4" s="1"/>
      <c r="CA4" s="1"/>
      <c r="CB4" s="1"/>
      <c r="CC4" s="1"/>
      <c r="CD4" s="1"/>
      <c r="CE4" s="1"/>
      <c r="CF4" s="1"/>
      <c r="CG4" s="1"/>
      <c r="CH4" s="1"/>
      <c r="CI4" s="1"/>
      <c r="CJ4" s="1"/>
      <c r="CK4" s="1"/>
      <c r="CL4" s="1"/>
      <c r="CM4" s="1"/>
      <c r="CN4" s="1"/>
      <c r="CO4" s="1"/>
      <c r="CP4" s="1"/>
      <c r="CQ4" s="1"/>
      <c r="CS4" s="356"/>
      <c r="CT4" s="356"/>
      <c r="CU4" s="1"/>
      <c r="CV4" s="1"/>
      <c r="CW4" s="1"/>
      <c r="CX4" s="1"/>
      <c r="CY4" s="1"/>
      <c r="CZ4" s="1"/>
      <c r="DA4" s="1"/>
      <c r="DB4" s="1"/>
      <c r="DC4" s="1"/>
      <c r="DD4" s="1"/>
      <c r="DE4" s="1"/>
      <c r="DF4" s="1"/>
      <c r="DG4" s="1"/>
      <c r="DH4" s="1"/>
      <c r="DI4" s="1"/>
      <c r="DJ4" s="1"/>
      <c r="DK4" s="1"/>
      <c r="DL4" s="1"/>
      <c r="DM4" s="1"/>
      <c r="DN4" s="1"/>
      <c r="DO4" s="1"/>
      <c r="DQ4" s="356"/>
      <c r="DR4" s="356"/>
      <c r="DS4" s="1"/>
      <c r="DT4" s="1"/>
      <c r="DU4" s="1"/>
      <c r="DV4" s="1"/>
      <c r="DW4" s="1"/>
      <c r="DX4" s="1"/>
      <c r="DY4" s="1"/>
      <c r="DZ4" s="1"/>
      <c r="EA4" s="1"/>
      <c r="EB4" s="1"/>
      <c r="EC4" s="1"/>
      <c r="ED4" s="1"/>
      <c r="EE4" s="1"/>
      <c r="EF4" s="1"/>
      <c r="EG4" s="1"/>
      <c r="EH4" s="1"/>
      <c r="EI4" s="1"/>
      <c r="EJ4" s="1"/>
      <c r="EK4" s="1"/>
      <c r="EL4" s="1"/>
      <c r="EM4" s="1"/>
      <c r="EO4" s="356"/>
      <c r="EP4" s="356"/>
      <c r="EQ4" s="1"/>
      <c r="ER4" s="1"/>
      <c r="ES4" s="1"/>
      <c r="ET4" s="1"/>
      <c r="EU4" s="1"/>
      <c r="EV4" s="1"/>
      <c r="EW4" s="1"/>
      <c r="EX4" s="1"/>
      <c r="EY4" s="1"/>
      <c r="EZ4" s="1"/>
      <c r="FA4" s="1"/>
      <c r="FB4" s="1"/>
      <c r="FC4" s="1"/>
      <c r="FD4" s="1"/>
      <c r="FE4" s="1"/>
      <c r="FF4" s="1"/>
      <c r="FG4" s="1"/>
      <c r="FH4" s="1"/>
      <c r="FI4" s="1"/>
      <c r="FJ4" s="1"/>
      <c r="FK4" s="1"/>
    </row>
    <row r="5" spans="1:167" ht="18">
      <c r="A5" s="357" t="s">
        <v>240</v>
      </c>
      <c r="B5" s="357"/>
      <c r="C5" s="1"/>
      <c r="D5" s="1"/>
      <c r="E5" s="1"/>
      <c r="F5" s="3"/>
      <c r="G5" s="3"/>
      <c r="H5" s="3"/>
      <c r="I5" s="3"/>
      <c r="J5" s="3"/>
      <c r="K5" s="3"/>
      <c r="L5" s="3"/>
      <c r="M5" s="3"/>
      <c r="N5" s="3"/>
      <c r="O5" s="3"/>
      <c r="P5" s="1"/>
      <c r="Q5" s="1"/>
      <c r="R5" s="1"/>
      <c r="S5" s="1"/>
      <c r="T5" s="1"/>
      <c r="U5" s="1"/>
      <c r="V5" s="1"/>
      <c r="W5" s="1"/>
      <c r="Y5" s="357" t="s">
        <v>240</v>
      </c>
      <c r="Z5" s="357"/>
      <c r="AA5" s="1"/>
      <c r="AB5" s="1"/>
      <c r="AC5" s="1"/>
      <c r="AD5" s="3"/>
      <c r="AE5" s="3"/>
      <c r="AF5" s="3"/>
      <c r="AG5" s="3"/>
      <c r="AH5" s="3"/>
      <c r="AI5" s="3"/>
      <c r="AJ5" s="3"/>
      <c r="AK5" s="3"/>
      <c r="AL5" s="3"/>
      <c r="AM5" s="3"/>
      <c r="AN5" s="1"/>
      <c r="AO5" s="1"/>
      <c r="AP5" s="1"/>
      <c r="AQ5" s="1"/>
      <c r="AR5" s="1"/>
      <c r="AS5" s="1"/>
      <c r="AT5" s="1"/>
      <c r="AU5" s="1"/>
      <c r="AW5" s="357" t="s">
        <v>240</v>
      </c>
      <c r="AX5" s="357"/>
      <c r="AY5" s="1"/>
      <c r="AZ5" s="1"/>
      <c r="BA5" s="1"/>
      <c r="BB5" s="3"/>
      <c r="BC5" s="3"/>
      <c r="BD5" s="3"/>
      <c r="BE5" s="3"/>
      <c r="BF5" s="3"/>
      <c r="BG5" s="3"/>
      <c r="BH5" s="3"/>
      <c r="BI5" s="3"/>
      <c r="BJ5" s="3"/>
      <c r="BK5" s="3"/>
      <c r="BL5" s="1"/>
      <c r="BM5" s="1"/>
      <c r="BN5" s="1"/>
      <c r="BO5" s="1"/>
      <c r="BP5" s="1"/>
      <c r="BQ5" s="1"/>
      <c r="BR5" s="1"/>
      <c r="BS5" s="1"/>
      <c r="BU5" s="357" t="s">
        <v>240</v>
      </c>
      <c r="BV5" s="357"/>
      <c r="BW5" s="1"/>
      <c r="BX5" s="1"/>
      <c r="BY5" s="1"/>
      <c r="BZ5" s="3"/>
      <c r="CA5" s="3"/>
      <c r="CB5" s="3"/>
      <c r="CC5" s="3"/>
      <c r="CD5" s="3"/>
      <c r="CE5" s="3"/>
      <c r="CF5" s="3"/>
      <c r="CG5" s="3"/>
      <c r="CH5" s="3"/>
      <c r="CI5" s="3"/>
      <c r="CJ5" s="1"/>
      <c r="CK5" s="1"/>
      <c r="CL5" s="1"/>
      <c r="CM5" s="1"/>
      <c r="CN5" s="1"/>
      <c r="CO5" s="1"/>
      <c r="CP5" s="1"/>
      <c r="CQ5" s="1"/>
      <c r="CS5" s="357" t="s">
        <v>240</v>
      </c>
      <c r="CT5" s="357"/>
      <c r="CU5" s="1"/>
      <c r="CV5" s="1"/>
      <c r="CW5" s="1"/>
      <c r="CX5" s="3"/>
      <c r="CY5" s="3"/>
      <c r="CZ5" s="3"/>
      <c r="DA5" s="3"/>
      <c r="DB5" s="3"/>
      <c r="DC5" s="3"/>
      <c r="DD5" s="3"/>
      <c r="DE5" s="3"/>
      <c r="DF5" s="3"/>
      <c r="DG5" s="3"/>
      <c r="DH5" s="1"/>
      <c r="DI5" s="1"/>
      <c r="DJ5" s="1"/>
      <c r="DK5" s="1"/>
      <c r="DL5" s="1"/>
      <c r="DM5" s="1"/>
      <c r="DN5" s="1"/>
      <c r="DO5" s="1"/>
      <c r="DQ5" s="357" t="s">
        <v>240</v>
      </c>
      <c r="DR5" s="357"/>
      <c r="DS5" s="1"/>
      <c r="DT5" s="1"/>
      <c r="DU5" s="1"/>
      <c r="DV5" s="3"/>
      <c r="DW5" s="3"/>
      <c r="DX5" s="3"/>
      <c r="DY5" s="3"/>
      <c r="DZ5" s="3"/>
      <c r="EA5" s="3"/>
      <c r="EB5" s="3"/>
      <c r="EC5" s="3"/>
      <c r="ED5" s="3"/>
      <c r="EE5" s="3"/>
      <c r="EF5" s="1"/>
      <c r="EG5" s="1"/>
      <c r="EH5" s="1"/>
      <c r="EI5" s="1"/>
      <c r="EJ5" s="1"/>
      <c r="EK5" s="1"/>
      <c r="EL5" s="1"/>
      <c r="EM5" s="1"/>
      <c r="EO5" s="357" t="s">
        <v>240</v>
      </c>
      <c r="EP5" s="357"/>
      <c r="EQ5" s="1"/>
      <c r="ER5" s="1"/>
      <c r="ES5" s="1"/>
      <c r="ET5" s="3"/>
      <c r="EU5" s="3"/>
      <c r="EV5" s="3"/>
      <c r="EW5" s="3"/>
      <c r="EX5" s="3"/>
      <c r="EY5" s="3"/>
      <c r="EZ5" s="3"/>
      <c r="FA5" s="3"/>
      <c r="FB5" s="3"/>
      <c r="FC5" s="3"/>
      <c r="FD5" s="1"/>
      <c r="FE5" s="1"/>
      <c r="FF5" s="1"/>
      <c r="FG5" s="1"/>
      <c r="FH5" s="1"/>
      <c r="FI5" s="1"/>
      <c r="FJ5" s="1"/>
      <c r="FK5" s="1"/>
    </row>
    <row r="6" spans="1:167" ht="18">
      <c r="A6" s="356"/>
      <c r="B6" s="356"/>
      <c r="C6" s="1"/>
      <c r="D6" s="1"/>
      <c r="E6" s="1"/>
      <c r="F6" s="1"/>
      <c r="G6" s="1"/>
      <c r="H6" s="1"/>
      <c r="I6" s="1"/>
      <c r="J6" s="1"/>
      <c r="K6" s="1"/>
      <c r="L6" s="1"/>
      <c r="M6" s="1"/>
      <c r="N6" s="1"/>
      <c r="O6" s="1"/>
      <c r="P6" s="1"/>
      <c r="Q6" s="1"/>
      <c r="R6" s="1"/>
      <c r="S6" s="1"/>
      <c r="T6" s="1"/>
      <c r="U6" s="1"/>
      <c r="V6" s="1"/>
      <c r="W6" s="1"/>
      <c r="Y6" s="357"/>
      <c r="Z6" s="357"/>
      <c r="AA6" s="1"/>
      <c r="AB6" s="1"/>
      <c r="AC6" s="1"/>
      <c r="AD6" s="3"/>
      <c r="AE6" s="3"/>
      <c r="AF6" s="3"/>
      <c r="AG6" s="3"/>
      <c r="AH6" s="3"/>
      <c r="AI6" s="3"/>
      <c r="AJ6" s="3"/>
      <c r="AK6" s="3"/>
      <c r="AL6" s="3"/>
      <c r="AM6" s="3"/>
      <c r="AN6" s="1"/>
      <c r="AO6" s="1"/>
      <c r="AP6" s="1"/>
      <c r="AQ6" s="1"/>
      <c r="AR6" s="1"/>
      <c r="AS6" s="1"/>
      <c r="AT6" s="1"/>
      <c r="AU6" s="1"/>
      <c r="AW6" s="357"/>
      <c r="AX6" s="357"/>
      <c r="AY6" s="1"/>
      <c r="AZ6" s="1"/>
      <c r="BA6" s="1"/>
      <c r="BB6" s="3"/>
      <c r="BC6" s="3"/>
      <c r="BD6" s="3"/>
      <c r="BE6" s="3"/>
      <c r="BF6" s="3"/>
      <c r="BG6" s="3"/>
      <c r="BH6" s="3"/>
      <c r="BI6" s="3"/>
      <c r="BJ6" s="3"/>
      <c r="BK6" s="3"/>
      <c r="BL6" s="1"/>
      <c r="BM6" s="1"/>
      <c r="BN6" s="1"/>
      <c r="BO6" s="1"/>
      <c r="BP6" s="1"/>
      <c r="BQ6" s="1"/>
      <c r="BR6" s="1"/>
      <c r="BS6" s="1"/>
      <c r="BU6" s="357"/>
      <c r="BV6" s="357"/>
      <c r="BW6" s="1"/>
      <c r="BX6" s="1"/>
      <c r="BY6" s="1"/>
      <c r="BZ6" s="3"/>
      <c r="CA6" s="3"/>
      <c r="CB6" s="3"/>
      <c r="CC6" s="3"/>
      <c r="CD6" s="3"/>
      <c r="CE6" s="3"/>
      <c r="CF6" s="3"/>
      <c r="CG6" s="3"/>
      <c r="CH6" s="3"/>
      <c r="CI6" s="3"/>
      <c r="CJ6" s="1"/>
      <c r="CK6" s="1"/>
      <c r="CL6" s="1"/>
      <c r="CM6" s="1"/>
      <c r="CN6" s="1"/>
      <c r="CO6" s="1"/>
      <c r="CP6" s="1"/>
      <c r="CQ6" s="1"/>
      <c r="CS6" s="357"/>
      <c r="CT6" s="357"/>
      <c r="CU6" s="1"/>
      <c r="CV6" s="1"/>
      <c r="CW6" s="1"/>
      <c r="CX6" s="3"/>
      <c r="CY6" s="3"/>
      <c r="CZ6" s="3"/>
      <c r="DA6" s="3"/>
      <c r="DB6" s="3"/>
      <c r="DC6" s="3"/>
      <c r="DD6" s="3"/>
      <c r="DE6" s="3"/>
      <c r="DF6" s="3"/>
      <c r="DG6" s="3"/>
      <c r="DH6" s="1"/>
      <c r="DI6" s="1"/>
      <c r="DJ6" s="1"/>
      <c r="DK6" s="1"/>
      <c r="DL6" s="1"/>
      <c r="DM6" s="1"/>
      <c r="DN6" s="1"/>
      <c r="DO6" s="1"/>
      <c r="DQ6" s="357"/>
      <c r="DR6" s="357"/>
      <c r="DS6" s="1"/>
      <c r="DT6" s="1"/>
      <c r="DU6" s="1"/>
      <c r="DV6" s="3"/>
      <c r="DW6" s="3"/>
      <c r="DX6" s="3"/>
      <c r="DY6" s="3"/>
      <c r="DZ6" s="3"/>
      <c r="EA6" s="3"/>
      <c r="EB6" s="3"/>
      <c r="EC6" s="3"/>
      <c r="ED6" s="3"/>
      <c r="EE6" s="3"/>
      <c r="EF6" s="1"/>
      <c r="EG6" s="1"/>
      <c r="EH6" s="1"/>
      <c r="EI6" s="1"/>
      <c r="EJ6" s="1"/>
      <c r="EK6" s="1"/>
      <c r="EL6" s="1"/>
      <c r="EM6" s="1"/>
      <c r="EO6" s="356"/>
      <c r="EP6" s="356"/>
      <c r="EQ6" s="1"/>
      <c r="ER6" s="1"/>
      <c r="ES6" s="1"/>
      <c r="ET6" s="1"/>
      <c r="EU6" s="1"/>
      <c r="EV6" s="1"/>
      <c r="EW6" s="1"/>
      <c r="EX6" s="1"/>
      <c r="EY6" s="1"/>
      <c r="EZ6" s="1"/>
      <c r="FA6" s="1"/>
      <c r="FB6" s="1"/>
      <c r="FC6" s="1"/>
      <c r="FD6" s="1"/>
      <c r="FE6" s="1"/>
      <c r="FF6" s="1"/>
      <c r="FG6" s="1"/>
      <c r="FH6" s="1"/>
      <c r="FI6" s="1"/>
      <c r="FJ6" s="1"/>
      <c r="FK6" s="1"/>
    </row>
    <row r="7" spans="1:167" ht="17.5">
      <c r="A7" s="358" t="s">
        <v>241</v>
      </c>
      <c r="B7" s="358"/>
      <c r="C7" s="3"/>
      <c r="D7" s="3"/>
      <c r="E7" s="3"/>
      <c r="F7" s="1"/>
      <c r="G7" s="1"/>
      <c r="H7" s="1"/>
      <c r="I7" s="1"/>
      <c r="J7" s="1"/>
      <c r="K7" s="1"/>
      <c r="L7" s="1"/>
      <c r="M7" s="1"/>
      <c r="N7" s="1"/>
      <c r="O7" s="1"/>
      <c r="P7" s="1"/>
      <c r="Q7" s="1"/>
      <c r="R7" s="1"/>
      <c r="S7" s="1"/>
      <c r="T7" s="1"/>
      <c r="U7" s="1"/>
      <c r="V7" s="1"/>
      <c r="W7" s="1"/>
      <c r="Y7" s="358" t="s">
        <v>242</v>
      </c>
      <c r="Z7" s="358"/>
      <c r="AA7" s="3"/>
      <c r="AB7" s="3"/>
      <c r="AC7" s="3"/>
      <c r="AD7" s="1"/>
      <c r="AE7" s="1"/>
      <c r="AF7" s="1"/>
      <c r="AG7" s="1"/>
      <c r="AH7" s="1"/>
      <c r="AI7" s="1"/>
      <c r="AJ7" s="1"/>
      <c r="AK7" s="1"/>
      <c r="AL7" s="1"/>
      <c r="AM7" s="1"/>
      <c r="AN7" s="1"/>
      <c r="AO7" s="1"/>
      <c r="AP7" s="1"/>
      <c r="AQ7" s="1"/>
      <c r="AR7" s="1"/>
      <c r="AS7" s="1"/>
      <c r="AT7" s="1"/>
      <c r="AU7" s="1"/>
      <c r="AW7" s="358" t="s">
        <v>243</v>
      </c>
      <c r="AX7" s="358"/>
      <c r="AY7" s="3"/>
      <c r="AZ7" s="3"/>
      <c r="BA7" s="3"/>
      <c r="BB7" s="1"/>
      <c r="BC7" s="1"/>
      <c r="BD7" s="1"/>
      <c r="BE7" s="1"/>
      <c r="BF7" s="1"/>
      <c r="BG7" s="1"/>
      <c r="BH7" s="1"/>
      <c r="BI7" s="1"/>
      <c r="BJ7" s="1"/>
      <c r="BK7" s="1"/>
      <c r="BL7" s="1"/>
      <c r="BM7" s="1"/>
      <c r="BN7" s="1"/>
      <c r="BO7" s="1"/>
      <c r="BP7" s="1"/>
      <c r="BQ7" s="1"/>
      <c r="BR7" s="1"/>
      <c r="BS7" s="1"/>
      <c r="BU7" s="358" t="s">
        <v>244</v>
      </c>
      <c r="BV7" s="358"/>
      <c r="BW7" s="3"/>
      <c r="BX7" s="3"/>
      <c r="BY7" s="3"/>
      <c r="BZ7" s="1"/>
      <c r="CA7" s="1"/>
      <c r="CB7" s="1"/>
      <c r="CC7" s="1"/>
      <c r="CD7" s="1"/>
      <c r="CE7" s="1"/>
      <c r="CF7" s="1"/>
      <c r="CG7" s="1"/>
      <c r="CH7" s="1"/>
      <c r="CI7" s="1"/>
      <c r="CJ7" s="1"/>
      <c r="CK7" s="1"/>
      <c r="CL7" s="1"/>
      <c r="CM7" s="1"/>
      <c r="CN7" s="1"/>
      <c r="CO7" s="1"/>
      <c r="CP7" s="1"/>
      <c r="CQ7" s="1"/>
      <c r="CS7" s="358" t="s">
        <v>245</v>
      </c>
      <c r="CT7" s="358"/>
      <c r="CU7" s="3"/>
      <c r="CV7" s="3"/>
      <c r="CW7" s="3"/>
      <c r="CX7" s="1"/>
      <c r="CY7" s="1"/>
      <c r="CZ7" s="1"/>
      <c r="DA7" s="1"/>
      <c r="DB7" s="1"/>
      <c r="DC7" s="1"/>
      <c r="DD7" s="1"/>
      <c r="DE7" s="1"/>
      <c r="DF7" s="1"/>
      <c r="DG7" s="1"/>
      <c r="DH7" s="1"/>
      <c r="DI7" s="1"/>
      <c r="DJ7" s="1"/>
      <c r="DK7" s="1"/>
      <c r="DL7" s="1"/>
      <c r="DM7" s="1"/>
      <c r="DN7" s="1"/>
      <c r="DO7" s="1"/>
      <c r="DQ7" s="358" t="s">
        <v>246</v>
      </c>
      <c r="DR7" s="358"/>
      <c r="DS7" s="3"/>
      <c r="DT7" s="3"/>
      <c r="DU7" s="3"/>
      <c r="DV7" s="1"/>
      <c r="DW7" s="1"/>
      <c r="DX7" s="1"/>
      <c r="DY7" s="1"/>
      <c r="DZ7" s="1"/>
      <c r="EA7" s="1"/>
      <c r="EB7" s="1"/>
      <c r="EC7" s="1"/>
      <c r="ED7" s="1"/>
      <c r="EE7" s="1"/>
      <c r="EF7" s="1"/>
      <c r="EG7" s="1"/>
      <c r="EH7" s="1"/>
      <c r="EI7" s="1"/>
      <c r="EJ7" s="1"/>
      <c r="EK7" s="1"/>
      <c r="EL7" s="1"/>
      <c r="EM7" s="1"/>
      <c r="EO7" s="358" t="s">
        <v>247</v>
      </c>
      <c r="EP7" s="358"/>
      <c r="EQ7" s="3"/>
      <c r="ER7" s="3"/>
      <c r="ES7" s="3"/>
      <c r="ET7" s="1"/>
      <c r="EU7" s="1"/>
      <c r="EV7" s="1"/>
      <c r="EW7" s="1"/>
      <c r="EX7" s="1"/>
      <c r="EY7" s="1"/>
      <c r="EZ7" s="1"/>
      <c r="FA7" s="1"/>
      <c r="FB7" s="1"/>
      <c r="FC7" s="1"/>
      <c r="FD7" s="1"/>
      <c r="FE7" s="1"/>
      <c r="FF7" s="1"/>
      <c r="FG7" s="1"/>
      <c r="FH7" s="1"/>
      <c r="FI7" s="1"/>
      <c r="FJ7" s="1"/>
      <c r="FK7" s="1"/>
    </row>
    <row r="8" spans="1:167" ht="15.5">
      <c r="A8" s="358" t="s">
        <v>494</v>
      </c>
      <c r="B8" s="358"/>
      <c r="C8" s="5"/>
      <c r="D8" s="5"/>
      <c r="E8" s="5"/>
      <c r="F8" s="5"/>
      <c r="G8" s="5"/>
      <c r="H8" s="5"/>
      <c r="I8" s="5"/>
      <c r="J8" s="5"/>
      <c r="K8" s="5"/>
      <c r="L8" s="5"/>
      <c r="M8" s="5"/>
      <c r="N8" s="5"/>
      <c r="O8" s="5"/>
      <c r="P8" s="5"/>
      <c r="Q8" s="5"/>
      <c r="R8" s="5"/>
      <c r="S8" s="5"/>
      <c r="T8" s="5"/>
      <c r="U8" s="5"/>
      <c r="V8" s="5"/>
      <c r="W8" s="5"/>
      <c r="Y8" s="358" t="s">
        <v>494</v>
      </c>
      <c r="Z8" s="358"/>
      <c r="AA8" s="5"/>
      <c r="AB8" s="5"/>
      <c r="AC8" s="5"/>
      <c r="AD8" s="5"/>
      <c r="AE8" s="5"/>
      <c r="AF8" s="5"/>
      <c r="AG8" s="5"/>
      <c r="AH8" s="5"/>
      <c r="AI8" s="5"/>
      <c r="AJ8" s="5"/>
      <c r="AK8" s="5"/>
      <c r="AL8" s="5"/>
      <c r="AM8" s="5"/>
      <c r="AN8" s="5"/>
      <c r="AO8" s="5"/>
      <c r="AP8" s="5"/>
      <c r="AQ8" s="5"/>
      <c r="AR8" s="5"/>
      <c r="AS8" s="5"/>
      <c r="AT8" s="5"/>
      <c r="AU8" s="5"/>
      <c r="AW8" s="358" t="s">
        <v>494</v>
      </c>
      <c r="AX8" s="358"/>
      <c r="AY8" s="5"/>
      <c r="AZ8" s="5"/>
      <c r="BA8" s="5"/>
      <c r="BB8" s="5"/>
      <c r="BC8" s="5"/>
      <c r="BD8" s="5"/>
      <c r="BE8" s="5"/>
      <c r="BF8" s="5"/>
      <c r="BG8" s="5"/>
      <c r="BH8" s="5"/>
      <c r="BI8" s="5"/>
      <c r="BJ8" s="5"/>
      <c r="BK8" s="5"/>
      <c r="BL8" s="5"/>
      <c r="BM8" s="5"/>
      <c r="BN8" s="5"/>
      <c r="BO8" s="5"/>
      <c r="BP8" s="5"/>
      <c r="BQ8" s="5"/>
      <c r="BR8" s="5"/>
      <c r="BS8" s="5"/>
      <c r="BU8" s="358" t="s">
        <v>494</v>
      </c>
      <c r="BV8" s="358"/>
      <c r="BW8" s="5"/>
      <c r="BX8" s="5"/>
      <c r="BY8" s="5"/>
      <c r="BZ8" s="5"/>
      <c r="CA8" s="5"/>
      <c r="CB8" s="5"/>
      <c r="CC8" s="5"/>
      <c r="CD8" s="5"/>
      <c r="CE8" s="5"/>
      <c r="CF8" s="5"/>
      <c r="CG8" s="5"/>
      <c r="CH8" s="5"/>
      <c r="CI8" s="5"/>
      <c r="CJ8" s="5"/>
      <c r="CK8" s="5"/>
      <c r="CL8" s="5"/>
      <c r="CM8" s="5"/>
      <c r="CN8" s="5"/>
      <c r="CO8" s="5"/>
      <c r="CP8" s="5"/>
      <c r="CQ8" s="5"/>
      <c r="CS8" s="358" t="s">
        <v>494</v>
      </c>
      <c r="CT8" s="358"/>
      <c r="CU8" s="5"/>
      <c r="CV8" s="5"/>
      <c r="CW8" s="5"/>
      <c r="CX8" s="5"/>
      <c r="CY8" s="5"/>
      <c r="CZ8" s="5"/>
      <c r="DA8" s="5"/>
      <c r="DB8" s="5"/>
      <c r="DC8" s="5"/>
      <c r="DD8" s="5"/>
      <c r="DE8" s="5"/>
      <c r="DF8" s="5"/>
      <c r="DG8" s="5"/>
      <c r="DH8" s="5"/>
      <c r="DI8" s="5"/>
      <c r="DJ8" s="5"/>
      <c r="DK8" s="5"/>
      <c r="DL8" s="5"/>
      <c r="DM8" s="5"/>
      <c r="DN8" s="5"/>
      <c r="DO8" s="5"/>
      <c r="DQ8" s="358" t="s">
        <v>494</v>
      </c>
      <c r="DR8" s="358"/>
      <c r="DS8" s="5"/>
      <c r="DT8" s="5"/>
      <c r="DU8" s="5"/>
      <c r="DV8" s="5"/>
      <c r="DW8" s="5"/>
      <c r="DX8" s="5"/>
      <c r="DY8" s="5"/>
      <c r="DZ8" s="5"/>
      <c r="EA8" s="5"/>
      <c r="EB8" s="5"/>
      <c r="EC8" s="5"/>
      <c r="ED8" s="5"/>
      <c r="EE8" s="5"/>
      <c r="EF8" s="5"/>
      <c r="EG8" s="5"/>
      <c r="EH8" s="5"/>
      <c r="EI8" s="5"/>
      <c r="EJ8" s="5"/>
      <c r="EK8" s="5"/>
      <c r="EL8" s="5"/>
      <c r="EM8" s="5"/>
      <c r="EO8" s="358" t="s">
        <v>494</v>
      </c>
      <c r="EP8" s="358"/>
      <c r="EQ8" s="5"/>
      <c r="ER8" s="5"/>
      <c r="ES8" s="5"/>
      <c r="ET8" s="5"/>
      <c r="EU8" s="5"/>
      <c r="EV8" s="5"/>
      <c r="EW8" s="5"/>
      <c r="EX8" s="5"/>
      <c r="EY8" s="5"/>
      <c r="EZ8" s="5"/>
      <c r="FA8" s="5"/>
      <c r="FB8" s="5"/>
      <c r="FC8" s="5"/>
      <c r="FD8" s="5"/>
      <c r="FE8" s="5"/>
      <c r="FF8" s="5"/>
      <c r="FG8" s="5"/>
      <c r="FH8" s="5"/>
      <c r="FI8" s="5"/>
      <c r="FJ8" s="5"/>
      <c r="FK8" s="5"/>
    </row>
    <row r="9" spans="1:167" ht="15.5">
      <c r="A9" s="356"/>
      <c r="B9" s="356"/>
      <c r="C9" s="1"/>
      <c r="D9" s="1"/>
      <c r="E9" s="1"/>
      <c r="F9" s="1"/>
      <c r="G9" s="1"/>
      <c r="H9" s="1"/>
      <c r="I9" s="1"/>
      <c r="J9" s="1"/>
      <c r="K9" s="1"/>
      <c r="L9" s="1"/>
      <c r="M9" s="1"/>
      <c r="N9" s="1"/>
      <c r="O9" s="1"/>
      <c r="P9" s="1"/>
      <c r="Q9" s="1"/>
      <c r="R9" s="1"/>
      <c r="S9" s="1"/>
      <c r="T9" s="1"/>
      <c r="U9" s="1"/>
      <c r="V9" s="1"/>
      <c r="W9" s="1"/>
      <c r="Y9" s="356"/>
      <c r="Z9" s="356"/>
      <c r="AA9" s="17"/>
      <c r="AB9" s="17"/>
      <c r="AC9" s="1"/>
      <c r="AD9" s="1"/>
      <c r="AE9" s="1"/>
      <c r="AF9" s="1"/>
      <c r="AG9" s="1"/>
      <c r="AH9" s="1"/>
      <c r="AI9" s="1"/>
      <c r="AJ9" s="1"/>
      <c r="AK9" s="1"/>
      <c r="AL9" s="1"/>
      <c r="AM9" s="1"/>
      <c r="AN9" s="1"/>
      <c r="AO9" s="1"/>
      <c r="AP9" s="1"/>
      <c r="AQ9" s="1"/>
      <c r="AR9" s="1"/>
      <c r="AS9" s="1"/>
      <c r="AT9" s="1"/>
      <c r="AU9" s="1"/>
      <c r="AW9" s="356"/>
      <c r="AX9" s="356"/>
      <c r="AY9" s="17"/>
      <c r="AZ9" s="17"/>
      <c r="BA9" s="1"/>
      <c r="BB9" s="1"/>
      <c r="BC9" s="1"/>
      <c r="BD9" s="1"/>
      <c r="BE9" s="1"/>
      <c r="BF9" s="1"/>
      <c r="BG9" s="1"/>
      <c r="BH9" s="1"/>
      <c r="BI9" s="1"/>
      <c r="BJ9" s="1"/>
      <c r="BK9" s="1"/>
      <c r="BL9" s="1"/>
      <c r="BM9" s="1"/>
      <c r="BN9" s="1"/>
      <c r="BO9" s="1"/>
      <c r="BP9" s="1"/>
      <c r="BQ9" s="1"/>
      <c r="BR9" s="1"/>
      <c r="BS9" s="1"/>
      <c r="BU9" s="356"/>
      <c r="BV9" s="356"/>
      <c r="BW9" s="17"/>
      <c r="BX9" s="17"/>
      <c r="BY9" s="1"/>
      <c r="BZ9" s="1"/>
      <c r="CA9" s="1"/>
      <c r="CB9" s="1"/>
      <c r="CC9" s="1"/>
      <c r="CD9" s="1"/>
      <c r="CE9" s="1"/>
      <c r="CF9" s="1"/>
      <c r="CG9" s="1"/>
      <c r="CH9" s="1"/>
      <c r="CI9" s="1"/>
      <c r="CJ9" s="1"/>
      <c r="CK9" s="1"/>
      <c r="CL9" s="1"/>
      <c r="CM9" s="1"/>
      <c r="CN9" s="1"/>
      <c r="CO9" s="1"/>
      <c r="CP9" s="1"/>
      <c r="CQ9" s="1"/>
      <c r="CS9" s="356"/>
      <c r="CT9" s="356"/>
      <c r="CU9" s="17"/>
      <c r="CV9" s="17"/>
      <c r="CW9" s="1"/>
      <c r="CX9" s="1"/>
      <c r="CY9" s="1"/>
      <c r="CZ9" s="1"/>
      <c r="DA9" s="1"/>
      <c r="DB9" s="1"/>
      <c r="DC9" s="1"/>
      <c r="DD9" s="1"/>
      <c r="DE9" s="1"/>
      <c r="DF9" s="1"/>
      <c r="DG9" s="1"/>
      <c r="DH9" s="1"/>
      <c r="DI9" s="1"/>
      <c r="DJ9" s="1"/>
      <c r="DK9" s="1"/>
      <c r="DL9" s="1"/>
      <c r="DM9" s="1"/>
      <c r="DN9" s="1"/>
      <c r="DO9" s="1"/>
      <c r="DQ9" s="356"/>
      <c r="DR9" s="356"/>
      <c r="DS9" s="17"/>
      <c r="DT9" s="17"/>
      <c r="DU9" s="1"/>
      <c r="DV9" s="1"/>
      <c r="DW9" s="1"/>
      <c r="DX9" s="1"/>
      <c r="DY9" s="1"/>
      <c r="DZ9" s="1"/>
      <c r="EA9" s="1"/>
      <c r="EB9" s="1"/>
      <c r="EC9" s="1"/>
      <c r="ED9" s="1"/>
      <c r="EE9" s="1"/>
      <c r="EF9" s="1"/>
      <c r="EG9" s="1"/>
      <c r="EH9" s="1"/>
      <c r="EI9" s="1"/>
      <c r="EJ9" s="1"/>
      <c r="EK9" s="1"/>
      <c r="EL9" s="1"/>
      <c r="EM9" s="1"/>
      <c r="EO9" s="356"/>
      <c r="EP9" s="356"/>
      <c r="EQ9" s="1"/>
      <c r="ER9" s="1"/>
      <c r="ES9" s="1"/>
      <c r="ET9" s="1"/>
      <c r="EU9" s="1"/>
      <c r="EV9" s="1"/>
      <c r="EW9" s="1"/>
      <c r="EX9" s="1"/>
      <c r="EY9" s="1"/>
      <c r="EZ9" s="1"/>
      <c r="FA9" s="1"/>
      <c r="FB9" s="1"/>
      <c r="FC9" s="1"/>
      <c r="FD9" s="1"/>
      <c r="FE9" s="1"/>
      <c r="FF9" s="1"/>
      <c r="FG9" s="1"/>
      <c r="FH9" s="1"/>
      <c r="FI9" s="1"/>
      <c r="FJ9" s="1"/>
      <c r="FK9" s="1"/>
    </row>
    <row r="10" spans="1:167" ht="14.5">
      <c r="A10" s="356"/>
      <c r="B10" s="356"/>
      <c r="C10" s="1"/>
      <c r="D10" s="1"/>
      <c r="E10" s="1"/>
      <c r="F10" s="1"/>
      <c r="G10" s="1"/>
      <c r="H10" s="1"/>
      <c r="I10" s="1"/>
      <c r="J10" s="1"/>
      <c r="K10" s="1"/>
      <c r="L10" s="1"/>
      <c r="M10" s="1"/>
      <c r="N10" s="1"/>
      <c r="O10" s="1"/>
      <c r="P10" s="1"/>
      <c r="Q10" s="1"/>
      <c r="R10" s="1"/>
      <c r="S10" s="1"/>
      <c r="T10" s="1"/>
      <c r="U10" s="1"/>
      <c r="V10" s="1"/>
      <c r="W10" s="1"/>
      <c r="Y10" s="356"/>
      <c r="Z10" s="356"/>
      <c r="AA10" s="1"/>
      <c r="AB10" s="1"/>
      <c r="AC10" s="1"/>
      <c r="AD10" s="1"/>
      <c r="AE10" s="1"/>
      <c r="AF10" s="1"/>
      <c r="AG10" s="1"/>
      <c r="AH10" s="1"/>
      <c r="AI10" s="1"/>
      <c r="AJ10" s="1"/>
      <c r="AK10" s="1"/>
      <c r="AL10" s="1"/>
      <c r="AM10" s="1"/>
      <c r="AN10" s="1"/>
      <c r="AO10" s="1"/>
      <c r="AP10" s="1"/>
      <c r="AQ10" s="1"/>
      <c r="AR10" s="1"/>
      <c r="AS10" s="1"/>
      <c r="AT10" s="1"/>
      <c r="AU10" s="1"/>
      <c r="AW10" s="356"/>
      <c r="AX10" s="356"/>
      <c r="AY10" s="1"/>
      <c r="AZ10" s="1"/>
      <c r="BA10" s="1"/>
      <c r="BB10" s="1"/>
      <c r="BC10" s="1"/>
      <c r="BD10" s="1"/>
      <c r="BE10" s="1"/>
      <c r="BF10" s="1"/>
      <c r="BG10" s="1"/>
      <c r="BH10" s="1"/>
      <c r="BI10" s="1"/>
      <c r="BJ10" s="1"/>
      <c r="BK10" s="1"/>
      <c r="BL10" s="1"/>
      <c r="BM10" s="1"/>
      <c r="BN10" s="1"/>
      <c r="BO10" s="1"/>
      <c r="BP10" s="1"/>
      <c r="BQ10" s="1"/>
      <c r="BR10" s="1"/>
      <c r="BS10" s="1"/>
      <c r="BU10" s="356"/>
      <c r="BV10" s="356"/>
      <c r="BW10" s="1"/>
      <c r="BX10" s="1"/>
      <c r="BY10" s="1"/>
      <c r="BZ10" s="1"/>
      <c r="CA10" s="1"/>
      <c r="CB10" s="1"/>
      <c r="CC10" s="1"/>
      <c r="CD10" s="1"/>
      <c r="CE10" s="1"/>
      <c r="CF10" s="1"/>
      <c r="CG10" s="1"/>
      <c r="CH10" s="1"/>
      <c r="CI10" s="1"/>
      <c r="CJ10" s="1"/>
      <c r="CK10" s="1"/>
      <c r="CL10" s="1"/>
      <c r="CM10" s="1"/>
      <c r="CN10" s="1"/>
      <c r="CO10" s="1"/>
      <c r="CP10" s="1"/>
      <c r="CQ10" s="1"/>
      <c r="CS10" s="356"/>
      <c r="CT10" s="356"/>
      <c r="CU10" s="1"/>
      <c r="CV10" s="1"/>
      <c r="CW10" s="1"/>
      <c r="CX10" s="1"/>
      <c r="CY10" s="1"/>
      <c r="CZ10" s="1"/>
      <c r="DA10" s="1"/>
      <c r="DB10" s="1"/>
      <c r="DC10" s="1"/>
      <c r="DD10" s="1"/>
      <c r="DE10" s="1"/>
      <c r="DF10" s="1"/>
      <c r="DG10" s="1"/>
      <c r="DH10" s="1"/>
      <c r="DI10" s="1"/>
      <c r="DJ10" s="1"/>
      <c r="DK10" s="1"/>
      <c r="DL10" s="1"/>
      <c r="DM10" s="1"/>
      <c r="DN10" s="1"/>
      <c r="DO10" s="1"/>
      <c r="DQ10" s="356"/>
      <c r="DR10" s="356"/>
      <c r="DS10" s="1"/>
      <c r="DT10" s="1"/>
      <c r="DU10" s="1"/>
      <c r="DV10" s="1"/>
      <c r="DW10" s="1"/>
      <c r="DX10" s="1"/>
      <c r="DY10" s="1"/>
      <c r="DZ10" s="1"/>
      <c r="EA10" s="1"/>
      <c r="EB10" s="1"/>
      <c r="EC10" s="1"/>
      <c r="ED10" s="1"/>
      <c r="EE10" s="1"/>
      <c r="EF10" s="1"/>
      <c r="EG10" s="1"/>
      <c r="EH10" s="1"/>
      <c r="EI10" s="1"/>
      <c r="EJ10" s="1"/>
      <c r="EK10" s="1"/>
      <c r="EL10" s="1"/>
      <c r="EM10" s="1"/>
      <c r="EO10" s="356"/>
      <c r="EP10" s="356"/>
      <c r="EQ10" s="1"/>
      <c r="ER10" s="1"/>
      <c r="ES10" s="1"/>
      <c r="ET10" s="1"/>
      <c r="EU10" s="1"/>
      <c r="EV10" s="1"/>
      <c r="EW10" s="1"/>
      <c r="EX10" s="1"/>
      <c r="EY10" s="1"/>
      <c r="EZ10" s="1"/>
      <c r="FA10" s="1"/>
      <c r="FB10" s="1"/>
      <c r="FC10" s="1"/>
      <c r="FD10" s="1"/>
      <c r="FE10" s="1"/>
      <c r="FF10" s="1"/>
      <c r="FG10" s="1"/>
      <c r="FH10" s="1"/>
      <c r="FI10" s="1"/>
      <c r="FJ10" s="1"/>
      <c r="FK10" s="1"/>
    </row>
    <row r="11" spans="1:167" ht="14.5">
      <c r="A11" s="356"/>
      <c r="B11" s="35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6"/>
      <c r="Z11" s="35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6"/>
      <c r="AX11" s="35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6"/>
      <c r="BV11" s="35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6"/>
      <c r="CT11" s="35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6"/>
      <c r="DR11" s="35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6"/>
      <c r="EP11" s="35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6"/>
      <c r="B12" s="356"/>
      <c r="C12" s="1"/>
      <c r="D12" s="1"/>
      <c r="E12" s="1"/>
      <c r="F12" s="1"/>
      <c r="G12" s="1"/>
      <c r="H12" s="1"/>
      <c r="I12" s="1"/>
      <c r="J12" s="1"/>
      <c r="K12" s="1"/>
      <c r="L12" s="1"/>
      <c r="M12" s="1"/>
      <c r="N12" s="1"/>
      <c r="O12" s="1"/>
      <c r="P12" s="1"/>
      <c r="Q12" s="1"/>
      <c r="R12" s="1"/>
      <c r="S12" s="1"/>
      <c r="T12" s="1"/>
      <c r="U12" s="1"/>
      <c r="V12" s="1"/>
      <c r="W12" s="1"/>
      <c r="Y12" s="356"/>
      <c r="Z12" s="356"/>
      <c r="AA12" s="7"/>
      <c r="AB12" s="7"/>
      <c r="AC12" s="7"/>
      <c r="AD12" s="7"/>
      <c r="AE12" s="7"/>
      <c r="AF12" s="7"/>
      <c r="AG12" s="7"/>
      <c r="AH12" s="7"/>
      <c r="AI12" s="7"/>
      <c r="AJ12" s="7"/>
      <c r="AK12" s="7"/>
      <c r="AL12" s="7"/>
      <c r="AM12" s="7"/>
      <c r="AN12" s="7"/>
      <c r="AO12" s="7"/>
      <c r="AP12" s="7"/>
      <c r="AQ12" s="7"/>
      <c r="AR12" s="1"/>
      <c r="AS12" s="1"/>
      <c r="AT12" s="1"/>
      <c r="AU12" s="1"/>
      <c r="AW12" s="356"/>
      <c r="AX12" s="356"/>
      <c r="AY12" s="7"/>
      <c r="AZ12" s="7"/>
      <c r="BA12" s="7"/>
      <c r="BB12" s="7"/>
      <c r="BC12" s="7"/>
      <c r="BD12" s="7"/>
      <c r="BE12" s="7"/>
      <c r="BF12" s="7"/>
      <c r="BG12" s="7"/>
      <c r="BH12" s="7"/>
      <c r="BI12" s="7"/>
      <c r="BJ12" s="7"/>
      <c r="BK12" s="7"/>
      <c r="BL12" s="7"/>
      <c r="BM12" s="7"/>
      <c r="BN12" s="7"/>
      <c r="BO12" s="7"/>
      <c r="BP12" s="1"/>
      <c r="BQ12" s="1"/>
      <c r="BR12" s="1"/>
      <c r="BS12" s="1"/>
      <c r="BU12" s="356"/>
      <c r="BV12" s="356"/>
      <c r="BW12" s="7"/>
      <c r="BX12" s="7"/>
      <c r="BY12" s="7"/>
      <c r="BZ12" s="7"/>
      <c r="CA12" s="7"/>
      <c r="CB12" s="7"/>
      <c r="CC12" s="7"/>
      <c r="CD12" s="7"/>
      <c r="CE12" s="7"/>
      <c r="CF12" s="7"/>
      <c r="CG12" s="7"/>
      <c r="CH12" s="7"/>
      <c r="CI12" s="7"/>
      <c r="CJ12" s="7"/>
      <c r="CK12" s="7"/>
      <c r="CL12" s="7"/>
      <c r="CM12" s="7"/>
      <c r="CN12" s="1"/>
      <c r="CO12" s="1"/>
      <c r="CP12" s="1"/>
      <c r="CQ12" s="1"/>
      <c r="CS12" s="356"/>
      <c r="CT12" s="356"/>
      <c r="CU12" s="7"/>
      <c r="CV12" s="7"/>
      <c r="CW12" s="7"/>
      <c r="CX12" s="7"/>
      <c r="CY12" s="7"/>
      <c r="CZ12" s="7"/>
      <c r="DA12" s="7"/>
      <c r="DB12" s="7"/>
      <c r="DC12" s="7"/>
      <c r="DD12" s="7"/>
      <c r="DE12" s="7"/>
      <c r="DF12" s="7"/>
      <c r="DG12" s="7"/>
      <c r="DH12" s="7"/>
      <c r="DI12" s="7"/>
      <c r="DJ12" s="7"/>
      <c r="DK12" s="7"/>
      <c r="DL12" s="1"/>
      <c r="DM12" s="1"/>
      <c r="DN12" s="1"/>
      <c r="DO12" s="1"/>
      <c r="DQ12" s="356"/>
      <c r="DR12" s="356"/>
      <c r="DS12" s="7"/>
      <c r="DT12" s="7"/>
      <c r="DU12" s="7"/>
      <c r="DV12" s="7"/>
      <c r="DW12" s="7"/>
      <c r="DX12" s="7"/>
      <c r="DY12" s="7"/>
      <c r="DZ12" s="7"/>
      <c r="EA12" s="7"/>
      <c r="EB12" s="7"/>
      <c r="EC12" s="7"/>
      <c r="ED12" s="7"/>
      <c r="EE12" s="7"/>
      <c r="EF12" s="7"/>
      <c r="EG12" s="7"/>
      <c r="EH12" s="7"/>
      <c r="EI12" s="7"/>
      <c r="EJ12" s="1"/>
      <c r="EK12" s="1"/>
      <c r="EL12" s="1"/>
      <c r="EM12" s="1"/>
      <c r="EO12" s="356"/>
      <c r="EP12" s="356"/>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495</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495</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495</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495</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495</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495</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495</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04.5">
      <c r="A14" s="1"/>
      <c r="B14" s="84" t="s">
        <v>496</v>
      </c>
      <c r="C14" s="1"/>
      <c r="D14" s="1"/>
      <c r="E14" s="1"/>
      <c r="F14" s="1"/>
      <c r="G14" s="1"/>
      <c r="H14" s="1"/>
      <c r="I14" s="1"/>
      <c r="J14" s="1"/>
      <c r="K14" s="1"/>
      <c r="L14" s="1"/>
      <c r="M14" s="1"/>
      <c r="N14" s="1"/>
      <c r="O14" s="1"/>
      <c r="P14" s="1"/>
      <c r="Q14" s="1"/>
      <c r="R14" s="1"/>
      <c r="S14" s="1"/>
      <c r="T14" s="1"/>
      <c r="U14" s="1"/>
      <c r="V14" s="1"/>
      <c r="W14" s="1"/>
      <c r="Y14" s="1"/>
      <c r="Z14" s="84" t="s">
        <v>496</v>
      </c>
      <c r="AA14" s="1"/>
      <c r="AB14" s="1"/>
      <c r="AC14" s="1"/>
      <c r="AD14" s="1"/>
      <c r="AE14" s="1"/>
      <c r="AF14" s="1"/>
      <c r="AG14" s="1"/>
      <c r="AH14" s="1"/>
      <c r="AI14" s="1"/>
      <c r="AJ14" s="1"/>
      <c r="AK14" s="1"/>
      <c r="AL14" s="1"/>
      <c r="AM14" s="1"/>
      <c r="AN14" s="1"/>
      <c r="AO14" s="1"/>
      <c r="AP14" s="1"/>
      <c r="AQ14" s="1"/>
      <c r="AR14" s="1"/>
      <c r="AS14" s="1"/>
      <c r="AT14" s="1"/>
      <c r="AU14" s="1"/>
      <c r="AW14" s="1"/>
      <c r="AX14" s="84" t="s">
        <v>496</v>
      </c>
      <c r="AY14" s="1"/>
      <c r="AZ14" s="1"/>
      <c r="BA14" s="1"/>
      <c r="BB14" s="1"/>
      <c r="BC14" s="1"/>
      <c r="BD14" s="1"/>
      <c r="BE14" s="1"/>
      <c r="BF14" s="1"/>
      <c r="BG14" s="1"/>
      <c r="BH14" s="1"/>
      <c r="BI14" s="1"/>
      <c r="BJ14" s="1"/>
      <c r="BK14" s="1"/>
      <c r="BL14" s="1"/>
      <c r="BM14" s="1"/>
      <c r="BN14" s="1"/>
      <c r="BO14" s="1"/>
      <c r="BP14" s="1"/>
      <c r="BQ14" s="1"/>
      <c r="BR14" s="1"/>
      <c r="BS14" s="1"/>
      <c r="BU14" s="1"/>
      <c r="BV14" s="84" t="s">
        <v>496</v>
      </c>
      <c r="BW14" s="1"/>
      <c r="BX14" s="1"/>
      <c r="BY14" s="1"/>
      <c r="BZ14" s="1"/>
      <c r="CA14" s="1"/>
      <c r="CB14" s="1"/>
      <c r="CC14" s="1"/>
      <c r="CD14" s="1"/>
      <c r="CE14" s="1"/>
      <c r="CF14" s="1"/>
      <c r="CG14" s="1"/>
      <c r="CH14" s="1"/>
      <c r="CI14" s="1"/>
      <c r="CJ14" s="1"/>
      <c r="CK14" s="1"/>
      <c r="CL14" s="1"/>
      <c r="CM14" s="1"/>
      <c r="CN14" s="1"/>
      <c r="CO14" s="1"/>
      <c r="CP14" s="1"/>
      <c r="CQ14" s="1"/>
      <c r="CS14" s="1"/>
      <c r="CT14" s="84" t="s">
        <v>496</v>
      </c>
      <c r="CU14" s="1"/>
      <c r="CV14" s="1"/>
      <c r="CW14" s="1"/>
      <c r="CX14" s="1"/>
      <c r="CY14" s="1"/>
      <c r="CZ14" s="1"/>
      <c r="DA14" s="1"/>
      <c r="DB14" s="1"/>
      <c r="DC14" s="1"/>
      <c r="DD14" s="1"/>
      <c r="DE14" s="1"/>
      <c r="DF14" s="1"/>
      <c r="DG14" s="1"/>
      <c r="DH14" s="1"/>
      <c r="DI14" s="1"/>
      <c r="DJ14" s="1"/>
      <c r="DK14" s="1"/>
      <c r="DL14" s="1"/>
      <c r="DM14" s="1"/>
      <c r="DN14" s="1"/>
      <c r="DO14" s="1"/>
      <c r="DQ14" s="1"/>
      <c r="DR14" s="84" t="s">
        <v>496</v>
      </c>
      <c r="DS14" s="1"/>
      <c r="DT14" s="1"/>
      <c r="DU14" s="1"/>
      <c r="DV14" s="1"/>
      <c r="DW14" s="1"/>
      <c r="DX14" s="1"/>
      <c r="DY14" s="1"/>
      <c r="DZ14" s="1"/>
      <c r="EA14" s="1"/>
      <c r="EB14" s="1"/>
      <c r="EC14" s="1"/>
      <c r="ED14" s="1"/>
      <c r="EE14" s="1"/>
      <c r="EF14" s="1"/>
      <c r="EG14" s="1"/>
      <c r="EH14" s="1"/>
      <c r="EI14" s="1"/>
      <c r="EJ14" s="1"/>
      <c r="EK14" s="1"/>
      <c r="EL14" s="1"/>
      <c r="EM14" s="1"/>
      <c r="EO14" s="1"/>
      <c r="EP14" s="84" t="s">
        <v>496</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272</v>
      </c>
      <c r="C15" s="1">
        <v>468.9</v>
      </c>
      <c r="D15" s="1">
        <v>472.8</v>
      </c>
      <c r="E15" s="1">
        <v>475.6</v>
      </c>
      <c r="F15" s="1">
        <v>479.5</v>
      </c>
      <c r="G15" s="1">
        <v>487.6</v>
      </c>
      <c r="H15" s="1">
        <v>493.5</v>
      </c>
      <c r="I15" s="1">
        <v>500</v>
      </c>
      <c r="J15" s="1">
        <v>508</v>
      </c>
      <c r="K15" s="1">
        <v>517.1</v>
      </c>
      <c r="L15" s="1">
        <v>528.4</v>
      </c>
      <c r="M15" s="1">
        <v>540.79999999999995</v>
      </c>
      <c r="N15" s="1">
        <v>552.1</v>
      </c>
      <c r="O15" s="1">
        <v>564.6</v>
      </c>
      <c r="P15" s="1">
        <v>577.5</v>
      </c>
      <c r="Q15" s="1">
        <v>589.5</v>
      </c>
      <c r="R15" s="1">
        <v>600.6</v>
      </c>
      <c r="S15" s="1">
        <v>611.1</v>
      </c>
      <c r="T15" s="1">
        <v>621.1</v>
      </c>
      <c r="U15" s="1">
        <v>627.6</v>
      </c>
      <c r="V15" s="1">
        <v>634</v>
      </c>
      <c r="W15" s="1">
        <v>640.29999999999995</v>
      </c>
      <c r="Y15" s="1"/>
      <c r="Z15" s="10" t="s">
        <v>272</v>
      </c>
      <c r="AA15" s="20">
        <v>1271</v>
      </c>
      <c r="AB15" s="20">
        <v>1287.9000000000001</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272</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272</v>
      </c>
      <c r="BW15" s="1">
        <v>136.80000000000001</v>
      </c>
      <c r="BX15" s="1">
        <v>137.30000000000001</v>
      </c>
      <c r="BY15" s="1">
        <v>138.5</v>
      </c>
      <c r="BZ15" s="1">
        <v>140.4</v>
      </c>
      <c r="CA15" s="1">
        <v>142.5</v>
      </c>
      <c r="CB15" s="1">
        <v>145.30000000000001</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272</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272</v>
      </c>
      <c r="DS15" s="1">
        <v>44.8</v>
      </c>
      <c r="DT15" s="1">
        <v>46</v>
      </c>
      <c r="DU15" s="1">
        <v>44.9</v>
      </c>
      <c r="DV15" s="1">
        <v>49.6</v>
      </c>
      <c r="DW15" s="1">
        <v>51.1</v>
      </c>
      <c r="DX15" s="1">
        <v>53.6</v>
      </c>
      <c r="DY15" s="1">
        <v>56.5</v>
      </c>
      <c r="DZ15" s="1">
        <v>61.5</v>
      </c>
      <c r="EA15" s="1">
        <v>65.5</v>
      </c>
      <c r="EB15" s="1">
        <v>70.5</v>
      </c>
      <c r="EC15" s="1">
        <v>70.7</v>
      </c>
      <c r="ED15" s="1">
        <v>75.900000000000006</v>
      </c>
      <c r="EE15" s="1">
        <v>80</v>
      </c>
      <c r="EF15" s="1">
        <v>85</v>
      </c>
      <c r="EG15" s="1">
        <v>90.3</v>
      </c>
      <c r="EH15" s="1">
        <v>95.9</v>
      </c>
      <c r="EI15" s="1">
        <v>101.2</v>
      </c>
      <c r="EJ15" s="1">
        <v>106.8</v>
      </c>
      <c r="EK15" s="1">
        <v>110.1</v>
      </c>
      <c r="EL15" s="1">
        <v>113.3</v>
      </c>
      <c r="EM15" s="1">
        <v>116.6</v>
      </c>
      <c r="EO15" s="1"/>
      <c r="EP15" s="10" t="s">
        <v>272</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spans="1:167" ht="14.5">
      <c r="A16" s="1"/>
      <c r="B16" s="10" t="s">
        <v>276</v>
      </c>
      <c r="C16" s="1">
        <v>0</v>
      </c>
      <c r="D16" s="1">
        <v>0</v>
      </c>
      <c r="E16" s="1">
        <v>0</v>
      </c>
      <c r="F16" s="1">
        <v>0</v>
      </c>
      <c r="G16" s="1">
        <v>0</v>
      </c>
      <c r="H16" s="1">
        <v>1.3</v>
      </c>
      <c r="I16" s="1">
        <v>2.8</v>
      </c>
      <c r="J16" s="1">
        <v>4.0999999999999996</v>
      </c>
      <c r="K16" s="1">
        <v>5.3</v>
      </c>
      <c r="L16" s="1">
        <v>6.4</v>
      </c>
      <c r="M16" s="1">
        <v>7.4</v>
      </c>
      <c r="N16" s="1">
        <v>8.1999999999999993</v>
      </c>
      <c r="O16" s="1">
        <v>7.7</v>
      </c>
      <c r="P16" s="1">
        <v>6.9</v>
      </c>
      <c r="Q16" s="1">
        <v>6.2</v>
      </c>
      <c r="R16" s="1">
        <v>5.5</v>
      </c>
      <c r="S16" s="1">
        <v>5.4</v>
      </c>
      <c r="T16" s="1">
        <v>5.4</v>
      </c>
      <c r="U16" s="1">
        <v>5.3</v>
      </c>
      <c r="V16" s="1">
        <v>5.3</v>
      </c>
      <c r="W16" s="1">
        <v>5.4</v>
      </c>
      <c r="Y16" s="1"/>
      <c r="Z16" s="10" t="s">
        <v>276</v>
      </c>
      <c r="AA16" s="1">
        <v>80.400000000000006</v>
      </c>
      <c r="AB16" s="1">
        <v>81.5</v>
      </c>
      <c r="AC16" s="1">
        <v>80.3</v>
      </c>
      <c r="AD16" s="1">
        <v>83</v>
      </c>
      <c r="AE16" s="1">
        <v>84.8</v>
      </c>
      <c r="AF16" s="1">
        <v>84.7</v>
      </c>
      <c r="AG16" s="1">
        <v>81</v>
      </c>
      <c r="AH16" s="1">
        <v>80.099999999999994</v>
      </c>
      <c r="AI16" s="1">
        <v>76.5</v>
      </c>
      <c r="AJ16" s="1">
        <v>73.400000000000006</v>
      </c>
      <c r="AK16" s="1">
        <v>69.3</v>
      </c>
      <c r="AL16" s="1">
        <v>66.099999999999994</v>
      </c>
      <c r="AM16" s="1">
        <v>63.3</v>
      </c>
      <c r="AN16" s="1">
        <v>63.5</v>
      </c>
      <c r="AO16" s="1">
        <v>63.5</v>
      </c>
      <c r="AP16" s="1">
        <v>63.4</v>
      </c>
      <c r="AQ16" s="1">
        <v>63.3</v>
      </c>
      <c r="AR16" s="1">
        <v>63.1</v>
      </c>
      <c r="AS16" s="1">
        <v>63.1</v>
      </c>
      <c r="AT16" s="1">
        <v>63.1</v>
      </c>
      <c r="AU16" s="1">
        <v>63.1</v>
      </c>
      <c r="AW16" s="1"/>
      <c r="AX16" s="10" t="s">
        <v>276</v>
      </c>
      <c r="AY16" s="20">
        <v>1679.3</v>
      </c>
      <c r="AZ16" s="20">
        <v>1727.3</v>
      </c>
      <c r="BA16" s="20">
        <v>1781.1</v>
      </c>
      <c r="BB16" s="20">
        <v>1822.5</v>
      </c>
      <c r="BC16" s="20">
        <v>1873.8</v>
      </c>
      <c r="BD16" s="20">
        <v>1927.5</v>
      </c>
      <c r="BE16" s="20">
        <v>1961.9</v>
      </c>
      <c r="BF16" s="20">
        <v>1994</v>
      </c>
      <c r="BG16" s="20">
        <v>2014.4</v>
      </c>
      <c r="BH16" s="20">
        <v>2024.7</v>
      </c>
      <c r="BI16" s="20">
        <v>2050.9</v>
      </c>
      <c r="BJ16" s="20">
        <v>2068.6999999999998</v>
      </c>
      <c r="BK16" s="20">
        <v>2077.3000000000002</v>
      </c>
      <c r="BL16" s="20">
        <v>2101.6999999999998</v>
      </c>
      <c r="BM16" s="20">
        <v>2123.9</v>
      </c>
      <c r="BN16" s="20">
        <v>2142.5</v>
      </c>
      <c r="BO16" s="20">
        <v>2167.6</v>
      </c>
      <c r="BP16" s="20">
        <v>2190.1999999999998</v>
      </c>
      <c r="BQ16" s="20">
        <v>2224</v>
      </c>
      <c r="BR16" s="20">
        <v>2260.5</v>
      </c>
      <c r="BS16" s="20">
        <v>2288.4</v>
      </c>
      <c r="BU16" s="1"/>
      <c r="BV16" s="10" t="s">
        <v>276</v>
      </c>
      <c r="BW16" s="1">
        <v>161.9</v>
      </c>
      <c r="BX16" s="1">
        <v>163.69999999999999</v>
      </c>
      <c r="BY16" s="1">
        <v>164.9</v>
      </c>
      <c r="BZ16" s="1">
        <v>165.8</v>
      </c>
      <c r="CA16" s="1">
        <v>166.2</v>
      </c>
      <c r="CB16" s="1">
        <v>166.4</v>
      </c>
      <c r="CC16" s="1">
        <v>164.9</v>
      </c>
      <c r="CD16" s="1">
        <v>162.5</v>
      </c>
      <c r="CE16" s="1">
        <v>160</v>
      </c>
      <c r="CF16" s="1">
        <v>157.69999999999999</v>
      </c>
      <c r="CG16" s="1">
        <v>155.9</v>
      </c>
      <c r="CH16" s="1">
        <v>153.19999999999999</v>
      </c>
      <c r="CI16" s="1">
        <v>151.5</v>
      </c>
      <c r="CJ16" s="1">
        <v>151.69999999999999</v>
      </c>
      <c r="CK16" s="1">
        <v>151.4</v>
      </c>
      <c r="CL16" s="1">
        <v>151</v>
      </c>
      <c r="CM16" s="1">
        <v>150.4</v>
      </c>
      <c r="CN16" s="1">
        <v>150</v>
      </c>
      <c r="CO16" s="1">
        <v>150.30000000000001</v>
      </c>
      <c r="CP16" s="1">
        <v>150.5</v>
      </c>
      <c r="CQ16" s="1">
        <v>150.69999999999999</v>
      </c>
      <c r="CS16" s="1"/>
      <c r="CT16" s="10" t="s">
        <v>276</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276</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276</v>
      </c>
      <c r="EQ16" s="1">
        <v>490.9</v>
      </c>
      <c r="ER16" s="1">
        <v>497.6</v>
      </c>
      <c r="ES16" s="1">
        <v>509</v>
      </c>
      <c r="ET16" s="1">
        <v>524.1</v>
      </c>
      <c r="EU16" s="1">
        <v>537.9</v>
      </c>
      <c r="EV16" s="1">
        <v>547.1</v>
      </c>
      <c r="EW16" s="1">
        <v>556.29999999999995</v>
      </c>
      <c r="EX16" s="1">
        <v>563.79999999999995</v>
      </c>
      <c r="EY16" s="1">
        <v>571.4</v>
      </c>
      <c r="EZ16" s="1">
        <v>574.4</v>
      </c>
      <c r="FA16" s="1">
        <v>574.4</v>
      </c>
      <c r="FB16" s="1">
        <v>570</v>
      </c>
      <c r="FC16" s="1">
        <v>568.29999999999995</v>
      </c>
      <c r="FD16" s="1">
        <v>567.70000000000005</v>
      </c>
      <c r="FE16" s="1">
        <v>566.4</v>
      </c>
      <c r="FF16" s="1">
        <v>564.70000000000005</v>
      </c>
      <c r="FG16" s="1">
        <v>563.20000000000005</v>
      </c>
      <c r="FH16" s="1">
        <v>562.29999999999995</v>
      </c>
      <c r="FI16" s="1">
        <v>564.1</v>
      </c>
      <c r="FJ16" s="1">
        <v>565.70000000000005</v>
      </c>
      <c r="FK16" s="1">
        <v>566.6</v>
      </c>
    </row>
    <row r="17" spans="1:167" ht="14.5">
      <c r="A17" s="1"/>
      <c r="B17" s="10" t="s">
        <v>274</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147.80000000000001</v>
      </c>
      <c r="R17" s="1">
        <v>141.5</v>
      </c>
      <c r="S17" s="1">
        <v>134.9</v>
      </c>
      <c r="T17" s="1">
        <v>128.6</v>
      </c>
      <c r="U17" s="1">
        <v>125.9</v>
      </c>
      <c r="V17" s="1">
        <v>123.3</v>
      </c>
      <c r="W17" s="1">
        <v>120.6</v>
      </c>
      <c r="Y17" s="1"/>
      <c r="Z17" s="10" t="s">
        <v>274</v>
      </c>
      <c r="AA17" s="1">
        <v>85.4</v>
      </c>
      <c r="AB17" s="1">
        <v>82.4</v>
      </c>
      <c r="AC17" s="1">
        <v>79</v>
      </c>
      <c r="AD17" s="1">
        <v>73.8</v>
      </c>
      <c r="AE17" s="1">
        <v>70.099999999999994</v>
      </c>
      <c r="AF17" s="1">
        <v>65.599999999999994</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274</v>
      </c>
      <c r="AY17" s="1">
        <v>75</v>
      </c>
      <c r="AZ17" s="1">
        <v>77.8</v>
      </c>
      <c r="BA17" s="1">
        <v>72.8</v>
      </c>
      <c r="BB17" s="1">
        <v>72.2</v>
      </c>
      <c r="BC17" s="1">
        <v>74.3</v>
      </c>
      <c r="BD17" s="1">
        <v>71.7</v>
      </c>
      <c r="BE17" s="1">
        <v>75.3</v>
      </c>
      <c r="BF17" s="1">
        <v>77.5</v>
      </c>
      <c r="BG17" s="1">
        <v>76.8</v>
      </c>
      <c r="BH17" s="1">
        <v>79.7</v>
      </c>
      <c r="BI17" s="1">
        <v>76.400000000000006</v>
      </c>
      <c r="BJ17" s="1">
        <v>71.099999999999994</v>
      </c>
      <c r="BK17" s="1">
        <v>68.2</v>
      </c>
      <c r="BL17" s="1">
        <v>59.1</v>
      </c>
      <c r="BM17" s="1">
        <v>51.1</v>
      </c>
      <c r="BN17" s="1">
        <v>44.2</v>
      </c>
      <c r="BO17" s="1">
        <v>38.299999999999997</v>
      </c>
      <c r="BP17" s="1">
        <v>33.1</v>
      </c>
      <c r="BQ17" s="1">
        <v>30.8</v>
      </c>
      <c r="BR17" s="1">
        <v>28.7</v>
      </c>
      <c r="BS17" s="1">
        <v>26.7</v>
      </c>
      <c r="BU17" s="1"/>
      <c r="BV17" s="10" t="s">
        <v>274</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274</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274</v>
      </c>
      <c r="DS17" s="1">
        <v>3.4</v>
      </c>
      <c r="DT17" s="1">
        <v>3.8</v>
      </c>
      <c r="DU17" s="1">
        <v>3.6</v>
      </c>
      <c r="DV17" s="1">
        <v>3.9</v>
      </c>
      <c r="DW17" s="1">
        <v>5.0999999999999996</v>
      </c>
      <c r="DX17" s="1">
        <v>5.9</v>
      </c>
      <c r="DY17" s="1">
        <v>6.6</v>
      </c>
      <c r="DZ17" s="1">
        <v>7</v>
      </c>
      <c r="EA17" s="1">
        <v>7.6</v>
      </c>
      <c r="EB17" s="1">
        <v>8.3000000000000007</v>
      </c>
      <c r="EC17" s="1">
        <v>8.5</v>
      </c>
      <c r="ED17" s="1">
        <v>7.9</v>
      </c>
      <c r="EE17" s="1">
        <v>7.8</v>
      </c>
      <c r="EF17" s="1">
        <v>7.7</v>
      </c>
      <c r="EG17" s="1">
        <v>7.5</v>
      </c>
      <c r="EH17" s="1">
        <v>7.3</v>
      </c>
      <c r="EI17" s="1">
        <v>7.1</v>
      </c>
      <c r="EJ17" s="1">
        <v>6.9</v>
      </c>
      <c r="EK17" s="1">
        <v>6.9</v>
      </c>
      <c r="EL17" s="1">
        <v>6.8</v>
      </c>
      <c r="EM17" s="1">
        <v>6.7</v>
      </c>
      <c r="EO17" s="1"/>
      <c r="EP17" s="10" t="s">
        <v>274</v>
      </c>
      <c r="EQ17" s="1">
        <v>17</v>
      </c>
      <c r="ER17" s="1">
        <v>17.600000000000001</v>
      </c>
      <c r="ES17" s="1">
        <v>17.8</v>
      </c>
      <c r="ET17" s="1">
        <v>17.7</v>
      </c>
      <c r="EU17" s="1">
        <v>17.7</v>
      </c>
      <c r="EV17" s="1">
        <v>17.5</v>
      </c>
      <c r="EW17" s="1">
        <v>17.5</v>
      </c>
      <c r="EX17" s="1">
        <v>17.7</v>
      </c>
      <c r="EY17" s="1">
        <v>17.100000000000001</v>
      </c>
      <c r="EZ17" s="1">
        <v>16.2</v>
      </c>
      <c r="FA17" s="1">
        <v>15.9</v>
      </c>
      <c r="FB17" s="1">
        <v>16.100000000000001</v>
      </c>
      <c r="FC17" s="1">
        <v>15.8</v>
      </c>
      <c r="FD17" s="1">
        <v>15</v>
      </c>
      <c r="FE17" s="1">
        <v>14.6</v>
      </c>
      <c r="FF17" s="1">
        <v>14.2</v>
      </c>
      <c r="FG17" s="1">
        <v>13.9</v>
      </c>
      <c r="FH17" s="1">
        <v>13.5</v>
      </c>
      <c r="FI17" s="1">
        <v>13.4</v>
      </c>
      <c r="FJ17" s="1">
        <v>13.4</v>
      </c>
      <c r="FK17" s="1">
        <v>13.5</v>
      </c>
    </row>
    <row r="18" spans="1:167" ht="14.5">
      <c r="A18" s="1"/>
      <c r="B18" s="10" t="s">
        <v>497</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497</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497</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497</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497</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497</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497</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331</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331</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1.1000000000000001</v>
      </c>
      <c r="AQ19" s="1">
        <v>1.2</v>
      </c>
      <c r="AR19" s="1">
        <v>1.4</v>
      </c>
      <c r="AS19" s="1">
        <v>1.4</v>
      </c>
      <c r="AT19" s="1">
        <v>1.5</v>
      </c>
      <c r="AU19" s="1">
        <v>1.6</v>
      </c>
      <c r="AW19" s="1"/>
      <c r="AX19" s="16" t="s">
        <v>331</v>
      </c>
      <c r="AY19" s="1">
        <v>10</v>
      </c>
      <c r="AZ19" s="1">
        <v>11.5</v>
      </c>
      <c r="BA19" s="1">
        <v>11.4</v>
      </c>
      <c r="BB19" s="1">
        <v>12.9</v>
      </c>
      <c r="BC19" s="1">
        <v>13.3</v>
      </c>
      <c r="BD19" s="1">
        <v>13.6</v>
      </c>
      <c r="BE19" s="1">
        <v>15.1</v>
      </c>
      <c r="BF19" s="1">
        <v>16.7</v>
      </c>
      <c r="BG19" s="1">
        <v>16.8</v>
      </c>
      <c r="BH19" s="1">
        <v>18.899999999999999</v>
      </c>
      <c r="BI19" s="1">
        <v>20.100000000000001</v>
      </c>
      <c r="BJ19" s="1">
        <v>22.9</v>
      </c>
      <c r="BK19" s="1">
        <v>26.4</v>
      </c>
      <c r="BL19" s="1">
        <v>29.1</v>
      </c>
      <c r="BM19" s="1">
        <v>32.6</v>
      </c>
      <c r="BN19" s="1">
        <v>36.700000000000003</v>
      </c>
      <c r="BO19" s="1">
        <v>41.6</v>
      </c>
      <c r="BP19" s="1">
        <v>45.9</v>
      </c>
      <c r="BQ19" s="1">
        <v>48.7</v>
      </c>
      <c r="BR19" s="1">
        <v>51.8</v>
      </c>
      <c r="BS19" s="1">
        <v>54.8</v>
      </c>
      <c r="BU19" s="1"/>
      <c r="BV19" s="16" t="s">
        <v>331</v>
      </c>
      <c r="BW19" s="1">
        <v>0.9</v>
      </c>
      <c r="BX19" s="1">
        <v>0.9</v>
      </c>
      <c r="BY19" s="1">
        <v>0.9</v>
      </c>
      <c r="BZ19" s="1">
        <v>0.9</v>
      </c>
      <c r="CA19" s="1">
        <v>1</v>
      </c>
      <c r="CB19" s="1">
        <v>1.2</v>
      </c>
      <c r="CC19" s="1">
        <v>1.1000000000000001</v>
      </c>
      <c r="CD19" s="1">
        <v>1.1000000000000001</v>
      </c>
      <c r="CE19" s="1">
        <v>0.9</v>
      </c>
      <c r="CF19" s="1">
        <v>0.8</v>
      </c>
      <c r="CG19" s="1">
        <v>0.7</v>
      </c>
      <c r="CH19" s="1">
        <v>0.5</v>
      </c>
      <c r="CI19" s="1">
        <v>0.3</v>
      </c>
      <c r="CJ19" s="1">
        <v>0.2</v>
      </c>
      <c r="CK19" s="1">
        <v>0.2</v>
      </c>
      <c r="CL19" s="1">
        <v>0.2</v>
      </c>
      <c r="CM19" s="1">
        <v>0.1</v>
      </c>
      <c r="CN19" s="1">
        <v>0.1</v>
      </c>
      <c r="CO19" s="1">
        <v>0.1</v>
      </c>
      <c r="CP19" s="1">
        <v>0.1</v>
      </c>
      <c r="CQ19" s="1">
        <v>0.1</v>
      </c>
      <c r="CS19" s="1"/>
      <c r="CT19" s="16" t="s">
        <v>331</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331</v>
      </c>
      <c r="DS19" s="1">
        <v>5.2</v>
      </c>
      <c r="DT19" s="1">
        <v>4.5</v>
      </c>
      <c r="DU19" s="1">
        <v>4.3</v>
      </c>
      <c r="DV19" s="1">
        <v>4.5999999999999996</v>
      </c>
      <c r="DW19" s="1">
        <v>6.1</v>
      </c>
      <c r="DX19" s="1">
        <v>7</v>
      </c>
      <c r="DY19" s="1">
        <v>7.8</v>
      </c>
      <c r="DZ19" s="1">
        <v>8.1</v>
      </c>
      <c r="EA19" s="1">
        <v>8.4</v>
      </c>
      <c r="EB19" s="1">
        <v>8.6999999999999993</v>
      </c>
      <c r="EC19" s="1">
        <v>8.4</v>
      </c>
      <c r="ED19" s="1">
        <v>7.1</v>
      </c>
      <c r="EE19" s="1">
        <v>6.4</v>
      </c>
      <c r="EF19" s="1">
        <v>5.5</v>
      </c>
      <c r="EG19" s="1">
        <v>5</v>
      </c>
      <c r="EH19" s="1">
        <v>4.5</v>
      </c>
      <c r="EI19" s="1">
        <v>4.0999999999999996</v>
      </c>
      <c r="EJ19" s="1">
        <v>3.7</v>
      </c>
      <c r="EK19" s="1">
        <v>3.5</v>
      </c>
      <c r="EL19" s="1">
        <v>3.4</v>
      </c>
      <c r="EM19" s="1">
        <v>3.2</v>
      </c>
      <c r="EO19" s="1"/>
      <c r="EP19" s="16" t="s">
        <v>331</v>
      </c>
      <c r="EQ19" s="1">
        <v>4.3</v>
      </c>
      <c r="ER19" s="1">
        <v>4.2</v>
      </c>
      <c r="ES19" s="1">
        <v>4.4000000000000004</v>
      </c>
      <c r="ET19" s="1">
        <v>4.2</v>
      </c>
      <c r="EU19" s="1">
        <v>4.0999999999999996</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spans="1:167" ht="14.5">
      <c r="A20" s="1"/>
      <c r="B20" s="10" t="s">
        <v>261</v>
      </c>
      <c r="C20" s="1">
        <v>16.600000000000001</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261</v>
      </c>
      <c r="AA20" s="1">
        <v>5.0999999999999996</v>
      </c>
      <c r="AB20" s="1">
        <v>5</v>
      </c>
      <c r="AC20" s="1">
        <v>5.2</v>
      </c>
      <c r="AD20" s="1">
        <v>4.5999999999999996</v>
      </c>
      <c r="AE20" s="1">
        <v>4.3</v>
      </c>
      <c r="AF20" s="1">
        <v>5.6</v>
      </c>
      <c r="AG20" s="1">
        <v>6.5</v>
      </c>
      <c r="AH20" s="1">
        <v>6.9</v>
      </c>
      <c r="AI20" s="1">
        <v>7.5</v>
      </c>
      <c r="AJ20" s="1">
        <v>7.8</v>
      </c>
      <c r="AK20" s="1">
        <v>8</v>
      </c>
      <c r="AL20" s="1">
        <v>8.1</v>
      </c>
      <c r="AM20" s="1">
        <v>6.9</v>
      </c>
      <c r="AN20" s="1">
        <v>6.2</v>
      </c>
      <c r="AO20" s="1">
        <v>5.5</v>
      </c>
      <c r="AP20" s="1">
        <v>4.9000000000000004</v>
      </c>
      <c r="AQ20" s="1">
        <v>4.4000000000000004</v>
      </c>
      <c r="AR20" s="1">
        <v>3.9</v>
      </c>
      <c r="AS20" s="1">
        <v>3.7</v>
      </c>
      <c r="AT20" s="1">
        <v>3.4</v>
      </c>
      <c r="AU20" s="1">
        <v>3.2</v>
      </c>
      <c r="AW20" s="1"/>
      <c r="AX20" s="10" t="s">
        <v>261</v>
      </c>
      <c r="AY20" s="1">
        <v>14.5</v>
      </c>
      <c r="AZ20" s="1">
        <v>16.8</v>
      </c>
      <c r="BA20" s="1">
        <v>16.7</v>
      </c>
      <c r="BB20" s="1">
        <v>18.8</v>
      </c>
      <c r="BC20" s="1">
        <v>19.399999999999999</v>
      </c>
      <c r="BD20" s="1">
        <v>19.8</v>
      </c>
      <c r="BE20" s="1">
        <v>22.1</v>
      </c>
      <c r="BF20" s="1">
        <v>23.6</v>
      </c>
      <c r="BG20" s="1">
        <v>21.8</v>
      </c>
      <c r="BH20" s="1">
        <v>21.8</v>
      </c>
      <c r="BI20" s="1">
        <v>19.399999999999999</v>
      </c>
      <c r="BJ20" s="1">
        <v>18.3</v>
      </c>
      <c r="BK20" s="1">
        <v>17</v>
      </c>
      <c r="BL20" s="1">
        <v>13.4</v>
      </c>
      <c r="BM20" s="1">
        <v>10.5</v>
      </c>
      <c r="BN20" s="1">
        <v>8.1999999999999993</v>
      </c>
      <c r="BO20" s="1">
        <v>6.5</v>
      </c>
      <c r="BP20" s="1">
        <v>5.0999999999999996</v>
      </c>
      <c r="BQ20" s="1">
        <v>4.4000000000000004</v>
      </c>
      <c r="BR20" s="1">
        <v>3.9</v>
      </c>
      <c r="BS20" s="1">
        <v>3.4</v>
      </c>
      <c r="BU20" s="1"/>
      <c r="BV20" s="10" t="s">
        <v>261</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261</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261</v>
      </c>
      <c r="DS20" s="1">
        <v>0.8</v>
      </c>
      <c r="DT20" s="1">
        <v>0.7</v>
      </c>
      <c r="DU20" s="1">
        <v>0.7</v>
      </c>
      <c r="DV20" s="1">
        <v>0.7</v>
      </c>
      <c r="DW20" s="1">
        <v>1</v>
      </c>
      <c r="DX20" s="1">
        <v>1.1000000000000001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261</v>
      </c>
      <c r="EQ20" s="1">
        <v>6.9</v>
      </c>
      <c r="ER20" s="1">
        <v>6.7</v>
      </c>
      <c r="ES20" s="1">
        <v>6.9</v>
      </c>
      <c r="ET20" s="1">
        <v>6.6</v>
      </c>
      <c r="EU20" s="1">
        <v>6.4</v>
      </c>
      <c r="EV20" s="1">
        <v>6.3</v>
      </c>
      <c r="EW20" s="1">
        <v>6.1</v>
      </c>
      <c r="EX20" s="1">
        <v>6</v>
      </c>
      <c r="EY20" s="1">
        <v>5.6</v>
      </c>
      <c r="EZ20" s="1">
        <v>5.2</v>
      </c>
      <c r="FA20" s="1">
        <v>5</v>
      </c>
      <c r="FB20" s="1">
        <v>5</v>
      </c>
      <c r="FC20" s="1">
        <v>4.8</v>
      </c>
      <c r="FD20" s="1">
        <v>4.7</v>
      </c>
      <c r="FE20" s="1">
        <v>4.4000000000000004</v>
      </c>
      <c r="FF20" s="1">
        <v>4.2</v>
      </c>
      <c r="FG20" s="1">
        <v>4</v>
      </c>
      <c r="FH20" s="1">
        <v>3.8</v>
      </c>
      <c r="FI20" s="1">
        <v>3.7</v>
      </c>
      <c r="FJ20" s="1">
        <v>3.7</v>
      </c>
      <c r="FK20" s="1">
        <v>3.6</v>
      </c>
    </row>
    <row r="21" spans="1:167" ht="14.5">
      <c r="A21" s="356"/>
      <c r="B21" s="356"/>
      <c r="C21" s="1"/>
      <c r="D21" s="1"/>
      <c r="E21" s="1"/>
      <c r="F21" s="1"/>
      <c r="G21" s="1"/>
      <c r="H21" s="1"/>
      <c r="I21" s="1"/>
      <c r="J21" s="1"/>
      <c r="K21" s="1"/>
      <c r="L21" s="1"/>
      <c r="M21" s="1"/>
      <c r="N21" s="1"/>
      <c r="O21" s="1"/>
      <c r="P21" s="1"/>
      <c r="Q21" s="1"/>
      <c r="R21" s="1"/>
      <c r="S21" s="1"/>
      <c r="T21" s="1"/>
      <c r="U21" s="1"/>
      <c r="V21" s="1"/>
      <c r="W21" s="1"/>
      <c r="Y21" s="356"/>
      <c r="Z21" s="356"/>
      <c r="AA21" s="1"/>
      <c r="AB21" s="1"/>
      <c r="AC21" s="1"/>
      <c r="AD21" s="1"/>
      <c r="AE21" s="1"/>
      <c r="AF21" s="1"/>
      <c r="AG21" s="1"/>
      <c r="AH21" s="1"/>
      <c r="AI21" s="1"/>
      <c r="AJ21" s="1"/>
      <c r="AK21" s="1"/>
      <c r="AL21" s="1"/>
      <c r="AM21" s="1"/>
      <c r="AN21" s="1"/>
      <c r="AO21" s="1"/>
      <c r="AP21" s="1"/>
      <c r="AQ21" s="1"/>
      <c r="AR21" s="1"/>
      <c r="AS21" s="1"/>
      <c r="AT21" s="1"/>
      <c r="AU21" s="1"/>
      <c r="AW21" s="356"/>
      <c r="AX21" s="356"/>
      <c r="AY21" s="1"/>
      <c r="AZ21" s="1"/>
      <c r="BA21" s="1"/>
      <c r="BB21" s="1"/>
      <c r="BC21" s="1"/>
      <c r="BD21" s="1"/>
      <c r="BE21" s="1"/>
      <c r="BF21" s="1"/>
      <c r="BG21" s="1"/>
      <c r="BH21" s="1"/>
      <c r="BI21" s="1"/>
      <c r="BJ21" s="1"/>
      <c r="BK21" s="1"/>
      <c r="BL21" s="1"/>
      <c r="BM21" s="1"/>
      <c r="BN21" s="1"/>
      <c r="BO21" s="1"/>
      <c r="BP21" s="1"/>
      <c r="BQ21" s="1"/>
      <c r="BR21" s="1"/>
      <c r="BS21" s="1"/>
      <c r="BU21" s="356"/>
      <c r="BV21" s="356"/>
      <c r="BW21" s="1"/>
      <c r="BX21" s="1"/>
      <c r="BY21" s="1"/>
      <c r="BZ21" s="1"/>
      <c r="CA21" s="1"/>
      <c r="CB21" s="1"/>
      <c r="CC21" s="1"/>
      <c r="CD21" s="1"/>
      <c r="CE21" s="1"/>
      <c r="CF21" s="1"/>
      <c r="CG21" s="1"/>
      <c r="CH21" s="1"/>
      <c r="CI21" s="1"/>
      <c r="CJ21" s="1"/>
      <c r="CK21" s="1"/>
      <c r="CL21" s="1"/>
      <c r="CM21" s="1"/>
      <c r="CN21" s="1"/>
      <c r="CO21" s="1"/>
      <c r="CP21" s="1"/>
      <c r="CQ21" s="1"/>
      <c r="CS21" s="356"/>
      <c r="CT21" s="356"/>
      <c r="CU21" s="1"/>
      <c r="CV21" s="1"/>
      <c r="CW21" s="1"/>
      <c r="CX21" s="1"/>
      <c r="CY21" s="1"/>
      <c r="CZ21" s="1"/>
      <c r="DA21" s="1"/>
      <c r="DB21" s="1"/>
      <c r="DC21" s="1"/>
      <c r="DD21" s="1"/>
      <c r="DE21" s="1"/>
      <c r="DF21" s="1"/>
      <c r="DG21" s="1"/>
      <c r="DH21" s="1"/>
      <c r="DI21" s="1"/>
      <c r="DJ21" s="1"/>
      <c r="DK21" s="1"/>
      <c r="DL21" s="1"/>
      <c r="DM21" s="1"/>
      <c r="DN21" s="1"/>
      <c r="DO21" s="1"/>
      <c r="DQ21" s="356"/>
      <c r="DR21" s="356"/>
      <c r="DS21" s="1"/>
      <c r="DT21" s="1"/>
      <c r="DU21" s="1"/>
      <c r="DV21" s="1"/>
      <c r="DW21" s="1"/>
      <c r="DX21" s="1"/>
      <c r="DY21" s="1"/>
      <c r="DZ21" s="1"/>
      <c r="EA21" s="1"/>
      <c r="EB21" s="1"/>
      <c r="EC21" s="1"/>
      <c r="ED21" s="1"/>
      <c r="EE21" s="1"/>
      <c r="EF21" s="1"/>
      <c r="EG21" s="1"/>
      <c r="EH21" s="1"/>
      <c r="EI21" s="1"/>
      <c r="EJ21" s="1"/>
      <c r="EK21" s="1"/>
      <c r="EL21" s="1"/>
      <c r="EM21" s="1"/>
      <c r="EO21" s="356"/>
      <c r="EP21" s="356"/>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267</v>
      </c>
      <c r="C22" s="1"/>
      <c r="D22" s="1"/>
      <c r="E22" s="1"/>
      <c r="F22" s="1"/>
      <c r="G22" s="1"/>
      <c r="H22" s="1"/>
      <c r="I22" s="1"/>
      <c r="J22" s="1"/>
      <c r="K22" s="1"/>
      <c r="L22" s="1"/>
      <c r="M22" s="1"/>
      <c r="N22" s="1"/>
      <c r="O22" s="1"/>
      <c r="P22" s="1"/>
      <c r="Q22" s="1"/>
      <c r="R22" s="1"/>
      <c r="S22" s="1"/>
      <c r="T22" s="1"/>
      <c r="U22" s="1"/>
      <c r="V22" s="1"/>
      <c r="W22" s="1"/>
      <c r="Y22" s="1"/>
      <c r="Z22" s="9" t="s">
        <v>267</v>
      </c>
      <c r="AA22" s="1"/>
      <c r="AB22" s="1"/>
      <c r="AC22" s="1"/>
      <c r="AD22" s="1"/>
      <c r="AE22" s="1"/>
      <c r="AF22" s="1"/>
      <c r="AG22" s="1"/>
      <c r="AH22" s="1"/>
      <c r="AI22" s="1"/>
      <c r="AJ22" s="1"/>
      <c r="AK22" s="1"/>
      <c r="AL22" s="1"/>
      <c r="AM22" s="1"/>
      <c r="AN22" s="1"/>
      <c r="AO22" s="1"/>
      <c r="AP22" s="1"/>
      <c r="AQ22" s="1"/>
      <c r="AR22" s="1"/>
      <c r="AS22" s="1"/>
      <c r="AT22" s="1"/>
      <c r="AU22" s="1"/>
      <c r="AW22" s="1"/>
      <c r="AX22" s="9" t="s">
        <v>267</v>
      </c>
      <c r="AY22" s="1"/>
      <c r="AZ22" s="1"/>
      <c r="BA22" s="1"/>
      <c r="BB22" s="1"/>
      <c r="BC22" s="1"/>
      <c r="BD22" s="1"/>
      <c r="BE22" s="1"/>
      <c r="BF22" s="1"/>
      <c r="BG22" s="1"/>
      <c r="BH22" s="1"/>
      <c r="BI22" s="1"/>
      <c r="BJ22" s="1"/>
      <c r="BK22" s="1"/>
      <c r="BL22" s="1"/>
      <c r="BM22" s="1"/>
      <c r="BN22" s="1"/>
      <c r="BO22" s="1"/>
      <c r="BP22" s="1"/>
      <c r="BQ22" s="1"/>
      <c r="BR22" s="1"/>
      <c r="BS22" s="1"/>
      <c r="BU22" s="1"/>
      <c r="BV22" s="9" t="s">
        <v>267</v>
      </c>
      <c r="BW22" s="1"/>
      <c r="BX22" s="1"/>
      <c r="BY22" s="1"/>
      <c r="BZ22" s="1"/>
      <c r="CA22" s="1"/>
      <c r="CB22" s="1"/>
      <c r="CC22" s="1"/>
      <c r="CD22" s="1"/>
      <c r="CE22" s="1"/>
      <c r="CF22" s="1"/>
      <c r="CG22" s="1"/>
      <c r="CH22" s="1"/>
      <c r="CI22" s="1"/>
      <c r="CJ22" s="1"/>
      <c r="CK22" s="1"/>
      <c r="CL22" s="1"/>
      <c r="CM22" s="1"/>
      <c r="CN22" s="1"/>
      <c r="CO22" s="1"/>
      <c r="CP22" s="1"/>
      <c r="CQ22" s="1"/>
      <c r="CS22" s="1"/>
      <c r="CT22" s="9" t="s">
        <v>267</v>
      </c>
      <c r="CU22" s="1"/>
      <c r="CV22" s="1"/>
      <c r="CW22" s="1"/>
      <c r="CX22" s="1"/>
      <c r="CY22" s="1"/>
      <c r="CZ22" s="1"/>
      <c r="DA22" s="1"/>
      <c r="DB22" s="1"/>
      <c r="DC22" s="1"/>
      <c r="DD22" s="1"/>
      <c r="DE22" s="1"/>
      <c r="DF22" s="1"/>
      <c r="DG22" s="1"/>
      <c r="DH22" s="1"/>
      <c r="DI22" s="1"/>
      <c r="DJ22" s="1"/>
      <c r="DK22" s="1"/>
      <c r="DL22" s="1"/>
      <c r="DM22" s="1"/>
      <c r="DN22" s="1"/>
      <c r="DO22" s="1"/>
      <c r="DQ22" s="1"/>
      <c r="DR22" s="9" t="s">
        <v>267</v>
      </c>
      <c r="DS22" s="1"/>
      <c r="DT22" s="1"/>
      <c r="DU22" s="1"/>
      <c r="DV22" s="1"/>
      <c r="DW22" s="1"/>
      <c r="DX22" s="1"/>
      <c r="DY22" s="1"/>
      <c r="DZ22" s="1"/>
      <c r="EA22" s="1"/>
      <c r="EB22" s="1"/>
      <c r="EC22" s="1"/>
      <c r="ED22" s="1"/>
      <c r="EE22" s="1"/>
      <c r="EF22" s="1"/>
      <c r="EG22" s="1"/>
      <c r="EH22" s="1"/>
      <c r="EI22" s="1"/>
      <c r="EJ22" s="1"/>
      <c r="EK22" s="1"/>
      <c r="EL22" s="1"/>
      <c r="EM22" s="1"/>
      <c r="EO22" s="1"/>
      <c r="EP22" s="9" t="s">
        <v>267</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272</v>
      </c>
      <c r="C23" s="1">
        <v>70.8</v>
      </c>
      <c r="D23" s="1">
        <v>70.8</v>
      </c>
      <c r="E23" s="1">
        <v>70.5</v>
      </c>
      <c r="F23" s="1">
        <v>70.099999999999994</v>
      </c>
      <c r="G23" s="1">
        <v>70.400000000000006</v>
      </c>
      <c r="H23" s="1">
        <v>70.5</v>
      </c>
      <c r="I23" s="1">
        <v>70.7</v>
      </c>
      <c r="J23" s="1">
        <v>71.2</v>
      </c>
      <c r="K23" s="1">
        <v>71.7</v>
      </c>
      <c r="L23" s="1">
        <v>72.599999999999994</v>
      </c>
      <c r="M23" s="1">
        <v>73.599999999999994</v>
      </c>
      <c r="N23" s="1">
        <v>74.5</v>
      </c>
      <c r="O23" s="1">
        <v>75.599999999999994</v>
      </c>
      <c r="P23" s="1">
        <v>76.8</v>
      </c>
      <c r="Q23" s="1">
        <v>78</v>
      </c>
      <c r="R23" s="1">
        <v>79.099999999999994</v>
      </c>
      <c r="S23" s="1">
        <v>80.099999999999994</v>
      </c>
      <c r="T23" s="1">
        <v>81.099999999999994</v>
      </c>
      <c r="U23" s="1">
        <v>81.599999999999994</v>
      </c>
      <c r="V23" s="1">
        <v>82.1</v>
      </c>
      <c r="W23" s="1">
        <v>82.5</v>
      </c>
      <c r="Y23" s="1"/>
      <c r="Z23" s="10" t="s">
        <v>272</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272</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272</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272</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272</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272</v>
      </c>
      <c r="EQ23" s="1">
        <v>41.3</v>
      </c>
      <c r="ER23" s="1">
        <v>40.9</v>
      </c>
      <c r="ES23" s="1">
        <v>40</v>
      </c>
      <c r="ET23" s="1">
        <v>39</v>
      </c>
      <c r="EU23" s="1">
        <v>38.1</v>
      </c>
      <c r="EV23" s="1">
        <v>37.799999999999997</v>
      </c>
      <c r="EW23" s="1">
        <v>37.6</v>
      </c>
      <c r="EX23" s="1">
        <v>37.5</v>
      </c>
      <c r="EY23" s="1">
        <v>37.4</v>
      </c>
      <c r="EZ23" s="1">
        <v>37.700000000000003</v>
      </c>
      <c r="FA23" s="1">
        <v>38.200000000000003</v>
      </c>
      <c r="FB23" s="1">
        <v>39.1</v>
      </c>
      <c r="FC23" s="1">
        <v>39.6</v>
      </c>
      <c r="FD23" s="1">
        <v>40.1</v>
      </c>
      <c r="FE23" s="1">
        <v>40.6</v>
      </c>
      <c r="FF23" s="1">
        <v>41.1</v>
      </c>
      <c r="FG23" s="1">
        <v>41.6</v>
      </c>
      <c r="FH23" s="1">
        <v>42.1</v>
      </c>
      <c r="FI23" s="1">
        <v>42.3</v>
      </c>
      <c r="FJ23" s="1">
        <v>42.6</v>
      </c>
      <c r="FK23" s="1">
        <v>42.8</v>
      </c>
    </row>
    <row r="24" spans="1:167" ht="14.5">
      <c r="A24" s="1"/>
      <c r="B24" s="10" t="s">
        <v>276</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276</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276</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276</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276</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276</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276</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spans="1:167" ht="14.5">
      <c r="A25" s="1"/>
      <c r="B25" s="10" t="s">
        <v>274</v>
      </c>
      <c r="C25" s="1">
        <v>26.4</v>
      </c>
      <c r="D25" s="1">
        <v>26.7</v>
      </c>
      <c r="E25" s="1">
        <v>27.1</v>
      </c>
      <c r="F25" s="1">
        <v>27.5</v>
      </c>
      <c r="G25" s="1">
        <v>27.2</v>
      </c>
      <c r="H25" s="1">
        <v>26.9</v>
      </c>
      <c r="I25" s="1">
        <v>26.6</v>
      </c>
      <c r="J25" s="1">
        <v>25.9</v>
      </c>
      <c r="K25" s="1">
        <v>25.3</v>
      </c>
      <c r="L25" s="1">
        <v>24.3</v>
      </c>
      <c r="M25" s="1">
        <v>23.3</v>
      </c>
      <c r="N25" s="1">
        <v>22.4</v>
      </c>
      <c r="O25" s="1">
        <v>21.4</v>
      </c>
      <c r="P25" s="1">
        <v>20.5</v>
      </c>
      <c r="Q25" s="1">
        <v>19.600000000000001</v>
      </c>
      <c r="R25" s="1">
        <v>18.600000000000001</v>
      </c>
      <c r="S25" s="1">
        <v>17.7</v>
      </c>
      <c r="T25" s="1">
        <v>16.8</v>
      </c>
      <c r="U25" s="1">
        <v>16.399999999999999</v>
      </c>
      <c r="V25" s="1">
        <v>16</v>
      </c>
      <c r="W25" s="1">
        <v>15.5</v>
      </c>
      <c r="Y25" s="1"/>
      <c r="Z25" s="10" t="s">
        <v>274</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274</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274</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274</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274</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274</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spans="1:167" ht="14.5">
      <c r="A26" s="1"/>
      <c r="B26" s="10" t="s">
        <v>497</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497</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497</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497</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497</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497</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497</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331</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331</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331</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331</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331</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331</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331</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261</v>
      </c>
      <c r="C28" s="1">
        <v>2.5</v>
      </c>
      <c r="D28" s="1">
        <v>2.2999999999999998</v>
      </c>
      <c r="E28" s="1">
        <v>2.2000000000000002</v>
      </c>
      <c r="F28" s="1">
        <v>2.2000000000000002</v>
      </c>
      <c r="G28" s="1">
        <v>2.2000000000000002</v>
      </c>
      <c r="H28" s="1">
        <v>2.2000000000000002</v>
      </c>
      <c r="I28" s="1">
        <v>2.1</v>
      </c>
      <c r="J28" s="1">
        <v>2.1</v>
      </c>
      <c r="K28" s="1">
        <v>2.1</v>
      </c>
      <c r="L28" s="1">
        <v>2</v>
      </c>
      <c r="M28" s="1">
        <v>1.9</v>
      </c>
      <c r="N28" s="1">
        <v>1.7</v>
      </c>
      <c r="O28" s="1">
        <v>1.6</v>
      </c>
      <c r="P28" s="1">
        <v>1.5</v>
      </c>
      <c r="Q28" s="1">
        <v>1.3</v>
      </c>
      <c r="R28" s="1">
        <v>1.2</v>
      </c>
      <c r="S28" s="1">
        <v>1.1000000000000001</v>
      </c>
      <c r="T28" s="1">
        <v>0.9</v>
      </c>
      <c r="U28" s="1">
        <v>0.9</v>
      </c>
      <c r="V28" s="1">
        <v>0.8</v>
      </c>
      <c r="W28" s="1">
        <v>0.8</v>
      </c>
      <c r="Y28" s="1"/>
      <c r="Z28" s="10" t="s">
        <v>261</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261</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261</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261</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261</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261</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spans="1:167" ht="14.5">
      <c r="A29" s="356"/>
      <c r="B29" s="356"/>
      <c r="C29" s="1"/>
      <c r="D29" s="1"/>
      <c r="E29" s="1"/>
      <c r="F29" s="1"/>
      <c r="G29" s="1"/>
      <c r="H29" s="1"/>
      <c r="I29" s="1"/>
      <c r="J29" s="1"/>
      <c r="K29" s="1"/>
      <c r="L29" s="1"/>
      <c r="M29" s="1"/>
      <c r="N29" s="1"/>
      <c r="O29" s="1"/>
      <c r="P29" s="1"/>
      <c r="Q29" s="1"/>
      <c r="R29" s="1"/>
      <c r="S29" s="1"/>
      <c r="T29" s="1"/>
      <c r="U29" s="1"/>
      <c r="V29" s="1"/>
      <c r="W29" s="1"/>
      <c r="Y29" s="356"/>
      <c r="Z29" s="356"/>
      <c r="AA29" s="1"/>
      <c r="AB29" s="1"/>
      <c r="AC29" s="1"/>
      <c r="AD29" s="1"/>
      <c r="AE29" s="1"/>
      <c r="AF29" s="1"/>
      <c r="AG29" s="1"/>
      <c r="AH29" s="1"/>
      <c r="AI29" s="1"/>
      <c r="AJ29" s="1"/>
      <c r="AK29" s="1"/>
      <c r="AL29" s="1"/>
      <c r="AM29" s="1"/>
      <c r="AN29" s="1"/>
      <c r="AO29" s="1"/>
      <c r="AP29" s="1"/>
      <c r="AQ29" s="1"/>
      <c r="AR29" s="1"/>
      <c r="AS29" s="1"/>
      <c r="AT29" s="1"/>
      <c r="AU29" s="1"/>
      <c r="AW29" s="356"/>
      <c r="AX29" s="356"/>
      <c r="AY29" s="1"/>
      <c r="AZ29" s="1"/>
      <c r="BA29" s="1"/>
      <c r="BB29" s="1"/>
      <c r="BC29" s="1"/>
      <c r="BD29" s="1"/>
      <c r="BE29" s="1"/>
      <c r="BF29" s="1"/>
      <c r="BG29" s="1"/>
      <c r="BH29" s="1"/>
      <c r="BI29" s="1"/>
      <c r="BJ29" s="1"/>
      <c r="BK29" s="1"/>
      <c r="BL29" s="1"/>
      <c r="BM29" s="1"/>
      <c r="BN29" s="1"/>
      <c r="BO29" s="1"/>
      <c r="BP29" s="1"/>
      <c r="BQ29" s="1"/>
      <c r="BR29" s="1"/>
      <c r="BS29" s="1"/>
      <c r="BU29" s="356"/>
      <c r="BV29" s="356"/>
      <c r="BW29" s="1"/>
      <c r="BX29" s="1"/>
      <c r="BY29" s="1"/>
      <c r="BZ29" s="1"/>
      <c r="CA29" s="1"/>
      <c r="CB29" s="1"/>
      <c r="CC29" s="1"/>
      <c r="CD29" s="1"/>
      <c r="CE29" s="1"/>
      <c r="CF29" s="1"/>
      <c r="CG29" s="1"/>
      <c r="CH29" s="1"/>
      <c r="CI29" s="1"/>
      <c r="CJ29" s="1"/>
      <c r="CK29" s="1"/>
      <c r="CL29" s="1"/>
      <c r="CM29" s="1"/>
      <c r="CN29" s="1"/>
      <c r="CO29" s="1"/>
      <c r="CP29" s="1"/>
      <c r="CQ29" s="1"/>
      <c r="CS29" s="356"/>
      <c r="CT29" s="356"/>
      <c r="CU29" s="1"/>
      <c r="CV29" s="1"/>
      <c r="CW29" s="1"/>
      <c r="CX29" s="1"/>
      <c r="CY29" s="1"/>
      <c r="CZ29" s="1"/>
      <c r="DA29" s="1"/>
      <c r="DB29" s="1"/>
      <c r="DC29" s="1"/>
      <c r="DD29" s="1"/>
      <c r="DE29" s="1"/>
      <c r="DF29" s="1"/>
      <c r="DG29" s="1"/>
      <c r="DH29" s="1"/>
      <c r="DI29" s="1"/>
      <c r="DJ29" s="1"/>
      <c r="DK29" s="1"/>
      <c r="DL29" s="1"/>
      <c r="DM29" s="1"/>
      <c r="DN29" s="1"/>
      <c r="DO29" s="1"/>
      <c r="DQ29" s="356"/>
      <c r="DR29" s="356"/>
      <c r="DS29" s="1"/>
      <c r="DT29" s="1"/>
      <c r="DU29" s="1"/>
      <c r="DV29" s="1"/>
      <c r="DW29" s="1"/>
      <c r="DX29" s="1"/>
      <c r="DY29" s="1"/>
      <c r="DZ29" s="1"/>
      <c r="EA29" s="1"/>
      <c r="EB29" s="1"/>
      <c r="EC29" s="1"/>
      <c r="ED29" s="1"/>
      <c r="EE29" s="1"/>
      <c r="EF29" s="1"/>
      <c r="EG29" s="1"/>
      <c r="EH29" s="1"/>
      <c r="EI29" s="1"/>
      <c r="EJ29" s="1"/>
      <c r="EK29" s="1"/>
      <c r="EL29" s="1"/>
      <c r="EM29" s="1"/>
      <c r="EO29" s="356"/>
      <c r="EP29" s="356"/>
      <c r="EQ29" s="1"/>
      <c r="ER29" s="1"/>
      <c r="ES29" s="1"/>
      <c r="ET29" s="1"/>
      <c r="EU29" s="1"/>
      <c r="EV29" s="1"/>
      <c r="EW29" s="1"/>
      <c r="EX29" s="1"/>
      <c r="EY29" s="1"/>
      <c r="EZ29" s="1"/>
      <c r="FA29" s="1"/>
      <c r="FB29" s="1"/>
      <c r="FC29" s="1"/>
      <c r="FD29" s="1"/>
      <c r="FE29" s="1"/>
      <c r="FF29" s="1"/>
      <c r="FG29" s="1"/>
      <c r="FH29" s="1"/>
      <c r="FI29" s="1"/>
      <c r="FJ29" s="1"/>
      <c r="FK29" s="1"/>
    </row>
    <row r="30" spans="1:167" ht="14.5">
      <c r="A30" s="356"/>
      <c r="B30" s="356"/>
      <c r="C30" s="1"/>
      <c r="D30" s="1"/>
      <c r="E30" s="1"/>
      <c r="F30" s="1"/>
      <c r="G30" s="1"/>
      <c r="H30" s="1"/>
      <c r="I30" s="1"/>
      <c r="J30" s="1"/>
      <c r="K30" s="1"/>
      <c r="L30" s="1"/>
      <c r="M30" s="1"/>
      <c r="N30" s="1"/>
      <c r="O30" s="1"/>
      <c r="P30" s="1"/>
      <c r="Q30" s="1"/>
      <c r="R30" s="1"/>
      <c r="S30" s="1"/>
      <c r="T30" s="1"/>
      <c r="U30" s="1"/>
      <c r="V30" s="1"/>
      <c r="W30" s="1"/>
      <c r="Y30" s="356"/>
      <c r="Z30" s="356"/>
      <c r="AA30" s="1"/>
      <c r="AB30" s="1"/>
      <c r="AC30" s="1"/>
      <c r="AD30" s="1"/>
      <c r="AE30" s="1"/>
      <c r="AF30" s="1"/>
      <c r="AG30" s="1"/>
      <c r="AH30" s="1"/>
      <c r="AI30" s="1"/>
      <c r="AJ30" s="1"/>
      <c r="AK30" s="1"/>
      <c r="AL30" s="1"/>
      <c r="AM30" s="1"/>
      <c r="AN30" s="1"/>
      <c r="AO30" s="1"/>
      <c r="AP30" s="1"/>
      <c r="AQ30" s="1"/>
      <c r="AR30" s="1"/>
      <c r="AS30" s="1"/>
      <c r="AT30" s="1"/>
      <c r="AU30" s="1"/>
      <c r="AW30" s="356"/>
      <c r="AX30" s="356"/>
      <c r="AY30" s="1"/>
      <c r="AZ30" s="1"/>
      <c r="BA30" s="1"/>
      <c r="BB30" s="1"/>
      <c r="BC30" s="1"/>
      <c r="BD30" s="1"/>
      <c r="BE30" s="1"/>
      <c r="BF30" s="1"/>
      <c r="BG30" s="1"/>
      <c r="BH30" s="1"/>
      <c r="BI30" s="1"/>
      <c r="BJ30" s="1"/>
      <c r="BK30" s="1"/>
      <c r="BL30" s="1"/>
      <c r="BM30" s="1"/>
      <c r="BN30" s="1"/>
      <c r="BO30" s="1"/>
      <c r="BP30" s="1"/>
      <c r="BQ30" s="1"/>
      <c r="BR30" s="1"/>
      <c r="BS30" s="1"/>
      <c r="BU30" s="356"/>
      <c r="BV30" s="356"/>
      <c r="BW30" s="1"/>
      <c r="BX30" s="1"/>
      <c r="BY30" s="1"/>
      <c r="BZ30" s="1"/>
      <c r="CA30" s="1"/>
      <c r="CB30" s="1"/>
      <c r="CC30" s="1"/>
      <c r="CD30" s="1"/>
      <c r="CE30" s="1"/>
      <c r="CF30" s="1"/>
      <c r="CG30" s="1"/>
      <c r="CH30" s="1"/>
      <c r="CI30" s="1"/>
      <c r="CJ30" s="1"/>
      <c r="CK30" s="1"/>
      <c r="CL30" s="1"/>
      <c r="CM30" s="1"/>
      <c r="CN30" s="1"/>
      <c r="CO30" s="1"/>
      <c r="CP30" s="1"/>
      <c r="CQ30" s="1"/>
      <c r="CS30" s="356"/>
      <c r="CT30" s="356"/>
      <c r="CU30" s="1"/>
      <c r="CV30" s="1"/>
      <c r="CW30" s="1"/>
      <c r="CX30" s="1"/>
      <c r="CY30" s="1"/>
      <c r="CZ30" s="1"/>
      <c r="DA30" s="1"/>
      <c r="DB30" s="1"/>
      <c r="DC30" s="1"/>
      <c r="DD30" s="1"/>
      <c r="DE30" s="1"/>
      <c r="DF30" s="1"/>
      <c r="DG30" s="1"/>
      <c r="DH30" s="1"/>
      <c r="DI30" s="1"/>
      <c r="DJ30" s="1"/>
      <c r="DK30" s="1"/>
      <c r="DL30" s="1"/>
      <c r="DM30" s="1"/>
      <c r="DN30" s="1"/>
      <c r="DO30" s="1"/>
      <c r="DQ30" s="356"/>
      <c r="DR30" s="356"/>
      <c r="DS30" s="1"/>
      <c r="DT30" s="1"/>
      <c r="DU30" s="1"/>
      <c r="DV30" s="1"/>
      <c r="DW30" s="1"/>
      <c r="DX30" s="1"/>
      <c r="DY30" s="1"/>
      <c r="DZ30" s="1"/>
      <c r="EA30" s="1"/>
      <c r="EB30" s="1"/>
      <c r="EC30" s="1"/>
      <c r="ED30" s="1"/>
      <c r="EE30" s="1"/>
      <c r="EF30" s="1"/>
      <c r="EG30" s="1"/>
      <c r="EH30" s="1"/>
      <c r="EI30" s="1"/>
      <c r="EJ30" s="1"/>
      <c r="EK30" s="1"/>
      <c r="EL30" s="1"/>
      <c r="EM30" s="1"/>
      <c r="EO30" s="356"/>
      <c r="EP30" s="356"/>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498</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3" t="s">
        <v>498</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3" t="s">
        <v>498</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498</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3" t="s">
        <v>498</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498</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498</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04.5">
      <c r="A32" s="1"/>
      <c r="B32" s="84" t="s">
        <v>496</v>
      </c>
      <c r="C32" s="1"/>
      <c r="D32" s="1"/>
      <c r="E32" s="1"/>
      <c r="F32" s="1"/>
      <c r="G32" s="1"/>
      <c r="H32" s="1"/>
      <c r="I32" s="1"/>
      <c r="J32" s="1"/>
      <c r="K32" s="1"/>
      <c r="L32" s="1"/>
      <c r="M32" s="1"/>
      <c r="N32" s="1"/>
      <c r="O32" s="1"/>
      <c r="P32" s="1"/>
      <c r="Q32" s="1"/>
      <c r="R32" s="1"/>
      <c r="S32" s="1"/>
      <c r="T32" s="1"/>
      <c r="U32" s="1"/>
      <c r="V32" s="1"/>
      <c r="W32" s="1"/>
      <c r="Y32" s="1"/>
      <c r="Z32" s="84" t="s">
        <v>496</v>
      </c>
      <c r="AA32" s="1"/>
      <c r="AB32" s="1"/>
      <c r="AC32" s="1"/>
      <c r="AD32" s="1"/>
      <c r="AE32" s="1"/>
      <c r="AF32" s="1"/>
      <c r="AG32" s="1"/>
      <c r="AH32" s="1"/>
      <c r="AI32" s="1"/>
      <c r="AJ32" s="1"/>
      <c r="AK32" s="1"/>
      <c r="AL32" s="1"/>
      <c r="AM32" s="1"/>
      <c r="AN32" s="1"/>
      <c r="AO32" s="1"/>
      <c r="AP32" s="1"/>
      <c r="AQ32" s="1"/>
      <c r="AR32" s="1"/>
      <c r="AS32" s="1"/>
      <c r="AT32" s="1"/>
      <c r="AU32" s="1"/>
      <c r="AW32" s="1"/>
      <c r="AX32" s="84" t="s">
        <v>496</v>
      </c>
      <c r="AY32" s="1"/>
      <c r="AZ32" s="1"/>
      <c r="BA32" s="1"/>
      <c r="BB32" s="1"/>
      <c r="BC32" s="1"/>
      <c r="BD32" s="1"/>
      <c r="BE32" s="1"/>
      <c r="BF32" s="1"/>
      <c r="BG32" s="1"/>
      <c r="BH32" s="1"/>
      <c r="BI32" s="1"/>
      <c r="BJ32" s="1"/>
      <c r="BK32" s="1"/>
      <c r="BL32" s="1"/>
      <c r="BM32" s="1"/>
      <c r="BN32" s="1"/>
      <c r="BO32" s="1"/>
      <c r="BP32" s="1"/>
      <c r="BQ32" s="1"/>
      <c r="BR32" s="1"/>
      <c r="BS32" s="1"/>
      <c r="BU32" s="1"/>
      <c r="BV32" s="84" t="s">
        <v>496</v>
      </c>
      <c r="BW32" s="1"/>
      <c r="BX32" s="1"/>
      <c r="BY32" s="1"/>
      <c r="BZ32" s="1"/>
      <c r="CA32" s="1"/>
      <c r="CB32" s="1"/>
      <c r="CC32" s="1"/>
      <c r="CD32" s="1"/>
      <c r="CE32" s="1"/>
      <c r="CF32" s="1"/>
      <c r="CG32" s="1"/>
      <c r="CH32" s="1"/>
      <c r="CI32" s="1"/>
      <c r="CJ32" s="1"/>
      <c r="CK32" s="1"/>
      <c r="CL32" s="1"/>
      <c r="CM32" s="1"/>
      <c r="CN32" s="1"/>
      <c r="CO32" s="1"/>
      <c r="CP32" s="1"/>
      <c r="CQ32" s="1"/>
      <c r="CS32" s="1"/>
      <c r="CT32" s="84" t="s">
        <v>496</v>
      </c>
      <c r="CU32" s="1"/>
      <c r="CV32" s="1"/>
      <c r="CW32" s="1"/>
      <c r="CX32" s="1"/>
      <c r="CY32" s="1"/>
      <c r="CZ32" s="1"/>
      <c r="DA32" s="1"/>
      <c r="DB32" s="1"/>
      <c r="DC32" s="1"/>
      <c r="DD32" s="1"/>
      <c r="DE32" s="1"/>
      <c r="DF32" s="1"/>
      <c r="DG32" s="1"/>
      <c r="DH32" s="1"/>
      <c r="DI32" s="1"/>
      <c r="DJ32" s="1"/>
      <c r="DK32" s="1"/>
      <c r="DL32" s="1"/>
      <c r="DM32" s="1"/>
      <c r="DN32" s="1"/>
      <c r="DO32" s="1"/>
      <c r="DQ32" s="1"/>
      <c r="DR32" s="84" t="s">
        <v>496</v>
      </c>
      <c r="DS32" s="1"/>
      <c r="DT32" s="1"/>
      <c r="DU32" s="1"/>
      <c r="DV32" s="1"/>
      <c r="DW32" s="1"/>
      <c r="DX32" s="1"/>
      <c r="DY32" s="1"/>
      <c r="DZ32" s="1"/>
      <c r="EA32" s="1"/>
      <c r="EB32" s="1"/>
      <c r="EC32" s="1"/>
      <c r="ED32" s="1"/>
      <c r="EE32" s="1"/>
      <c r="EF32" s="1"/>
      <c r="EG32" s="1"/>
      <c r="EH32" s="1"/>
      <c r="EI32" s="1"/>
      <c r="EJ32" s="1"/>
      <c r="EK32" s="1"/>
      <c r="EL32" s="1"/>
      <c r="EM32" s="1"/>
      <c r="EO32" s="1"/>
      <c r="EP32" s="84" t="s">
        <v>496</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272</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64.400000000000006</v>
      </c>
      <c r="S33" s="1">
        <v>66</v>
      </c>
      <c r="T33" s="1">
        <v>67.7</v>
      </c>
      <c r="U33" s="1">
        <v>69.3</v>
      </c>
      <c r="V33" s="1">
        <v>70.7</v>
      </c>
      <c r="W33" s="1">
        <v>72.2</v>
      </c>
      <c r="Y33" s="1"/>
      <c r="Z33" s="10" t="s">
        <v>272</v>
      </c>
      <c r="AA33" s="1">
        <v>208.2</v>
      </c>
      <c r="AB33" s="1">
        <v>210.7</v>
      </c>
      <c r="AC33" s="1">
        <v>214.1</v>
      </c>
      <c r="AD33" s="1">
        <v>217.8</v>
      </c>
      <c r="AE33" s="1">
        <v>221.9</v>
      </c>
      <c r="AF33" s="1">
        <v>228.2</v>
      </c>
      <c r="AG33" s="1">
        <v>235.3</v>
      </c>
      <c r="AH33" s="1">
        <v>241.7</v>
      </c>
      <c r="AI33" s="1">
        <v>248.5</v>
      </c>
      <c r="AJ33" s="1">
        <v>255.6</v>
      </c>
      <c r="AK33" s="1">
        <v>262.39999999999998</v>
      </c>
      <c r="AL33" s="1">
        <v>269.3</v>
      </c>
      <c r="AM33" s="1">
        <v>275.89999999999998</v>
      </c>
      <c r="AN33" s="1">
        <v>281.7</v>
      </c>
      <c r="AO33" s="1">
        <v>287</v>
      </c>
      <c r="AP33" s="1">
        <v>291.89999999999998</v>
      </c>
      <c r="AQ33" s="1">
        <v>296.89999999999998</v>
      </c>
      <c r="AR33" s="1">
        <v>302.3</v>
      </c>
      <c r="AS33" s="1">
        <v>307.2</v>
      </c>
      <c r="AT33" s="1">
        <v>312.10000000000002</v>
      </c>
      <c r="AU33" s="1">
        <v>317.10000000000002</v>
      </c>
      <c r="AW33" s="1"/>
      <c r="AX33" s="10" t="s">
        <v>272</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272</v>
      </c>
      <c r="BW33" s="1">
        <v>13</v>
      </c>
      <c r="BX33" s="1">
        <v>12.9</v>
      </c>
      <c r="BY33" s="1">
        <v>13</v>
      </c>
      <c r="BZ33" s="1">
        <v>13.2</v>
      </c>
      <c r="CA33" s="1">
        <v>13.3</v>
      </c>
      <c r="CB33" s="1">
        <v>13.5</v>
      </c>
      <c r="CC33" s="1">
        <v>14</v>
      </c>
      <c r="CD33" s="1">
        <v>14.6</v>
      </c>
      <c r="CE33" s="1">
        <v>15.2</v>
      </c>
      <c r="CF33" s="1">
        <v>15.9</v>
      </c>
      <c r="CG33" s="1">
        <v>16.5</v>
      </c>
      <c r="CH33" s="1">
        <v>17.399999999999999</v>
      </c>
      <c r="CI33" s="1">
        <v>18.2</v>
      </c>
      <c r="CJ33" s="1">
        <v>18.8</v>
      </c>
      <c r="CK33" s="1">
        <v>19.600000000000001</v>
      </c>
      <c r="CL33" s="1">
        <v>20.2</v>
      </c>
      <c r="CM33" s="1">
        <v>20.9</v>
      </c>
      <c r="CN33" s="1">
        <v>21.6</v>
      </c>
      <c r="CO33" s="1">
        <v>22.3</v>
      </c>
      <c r="CP33" s="1">
        <v>23.1</v>
      </c>
      <c r="CQ33" s="1">
        <v>23.8</v>
      </c>
      <c r="CS33" s="1"/>
      <c r="CT33" s="10" t="s">
        <v>272</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272</v>
      </c>
      <c r="DS33" s="1">
        <v>8.1999999999999993</v>
      </c>
      <c r="DT33" s="1">
        <v>8.5</v>
      </c>
      <c r="DU33" s="1">
        <v>8.3000000000000007</v>
      </c>
      <c r="DV33" s="1">
        <v>9.1999999999999993</v>
      </c>
      <c r="DW33" s="1">
        <v>9.6</v>
      </c>
      <c r="DX33" s="1">
        <v>10.199999999999999</v>
      </c>
      <c r="DY33" s="1">
        <v>10.8</v>
      </c>
      <c r="DZ33" s="1">
        <v>11.8</v>
      </c>
      <c r="EA33" s="1">
        <v>12.8</v>
      </c>
      <c r="EB33" s="1">
        <v>13.9</v>
      </c>
      <c r="EC33" s="1">
        <v>14.1</v>
      </c>
      <c r="ED33" s="1">
        <v>15.3</v>
      </c>
      <c r="EE33" s="1">
        <v>16.399999999999999</v>
      </c>
      <c r="EF33" s="1">
        <v>17.8</v>
      </c>
      <c r="EG33" s="1">
        <v>19.399999999999999</v>
      </c>
      <c r="EH33" s="1">
        <v>21.2</v>
      </c>
      <c r="EI33" s="1">
        <v>22.9</v>
      </c>
      <c r="EJ33" s="1">
        <v>24.6</v>
      </c>
      <c r="EK33" s="1">
        <v>25.8</v>
      </c>
      <c r="EL33" s="1">
        <v>27.1</v>
      </c>
      <c r="EM33" s="1">
        <v>28.3</v>
      </c>
      <c r="EO33" s="1"/>
      <c r="EP33" s="10" t="s">
        <v>272</v>
      </c>
      <c r="EQ33" s="1">
        <v>72.3</v>
      </c>
      <c r="ER33" s="1">
        <v>72.7</v>
      </c>
      <c r="ES33" s="1">
        <v>72.400000000000006</v>
      </c>
      <c r="ET33" s="1">
        <v>72.3</v>
      </c>
      <c r="EU33" s="1">
        <v>72.7</v>
      </c>
      <c r="EV33" s="1">
        <v>74.3</v>
      </c>
      <c r="EW33" s="1">
        <v>76.2</v>
      </c>
      <c r="EX33" s="1">
        <v>78.599999999999994</v>
      </c>
      <c r="EY33" s="1">
        <v>80.400000000000006</v>
      </c>
      <c r="EZ33" s="1">
        <v>83.2</v>
      </c>
      <c r="FA33" s="1">
        <v>86.1</v>
      </c>
      <c r="FB33" s="1">
        <v>90</v>
      </c>
      <c r="FC33" s="1">
        <v>93.1</v>
      </c>
      <c r="FD33" s="1">
        <v>96.1</v>
      </c>
      <c r="FE33" s="1">
        <v>99.1</v>
      </c>
      <c r="FF33" s="1">
        <v>102</v>
      </c>
      <c r="FG33" s="1">
        <v>105.4</v>
      </c>
      <c r="FH33" s="1">
        <v>108.7</v>
      </c>
      <c r="FI33" s="1">
        <v>111.5</v>
      </c>
      <c r="FJ33" s="1">
        <v>114.3</v>
      </c>
      <c r="FK33" s="1">
        <v>117.3</v>
      </c>
    </row>
    <row r="34" spans="1:167" ht="14.5">
      <c r="A34" s="1"/>
      <c r="B34" s="10" t="s">
        <v>276</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276</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276</v>
      </c>
      <c r="AY34" s="1">
        <v>415.6</v>
      </c>
      <c r="AZ34" s="1">
        <v>434.2</v>
      </c>
      <c r="BA34" s="1">
        <v>452.4</v>
      </c>
      <c r="BB34" s="1">
        <v>466.6</v>
      </c>
      <c r="BC34" s="1">
        <v>484.4</v>
      </c>
      <c r="BD34" s="1">
        <v>502.6</v>
      </c>
      <c r="BE34" s="1">
        <v>516.20000000000005</v>
      </c>
      <c r="BF34" s="1">
        <v>528.79999999999995</v>
      </c>
      <c r="BG34" s="1">
        <v>538.1</v>
      </c>
      <c r="BH34" s="1">
        <v>545.4</v>
      </c>
      <c r="BI34" s="1">
        <v>556.29999999999995</v>
      </c>
      <c r="BJ34" s="1">
        <v>565.5</v>
      </c>
      <c r="BK34" s="1">
        <v>571.9</v>
      </c>
      <c r="BL34" s="1">
        <v>584.1</v>
      </c>
      <c r="BM34" s="1">
        <v>595.1</v>
      </c>
      <c r="BN34" s="1">
        <v>604.4</v>
      </c>
      <c r="BO34" s="1">
        <v>614.29999999999995</v>
      </c>
      <c r="BP34" s="1">
        <v>625.9</v>
      </c>
      <c r="BQ34" s="1">
        <v>638.79999999999995</v>
      </c>
      <c r="BR34" s="1">
        <v>648.79999999999995</v>
      </c>
      <c r="BS34" s="1">
        <v>660.2</v>
      </c>
      <c r="BU34" s="1"/>
      <c r="BV34" s="10" t="s">
        <v>276</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16.100000000000001</v>
      </c>
      <c r="CO34" s="1">
        <v>16.5</v>
      </c>
      <c r="CP34" s="1">
        <v>17</v>
      </c>
      <c r="CQ34" s="1">
        <v>17.3</v>
      </c>
      <c r="CS34" s="1"/>
      <c r="CT34" s="10" t="s">
        <v>276</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276</v>
      </c>
      <c r="DS34" s="1">
        <v>124.6</v>
      </c>
      <c r="DT34" s="1">
        <v>127.9</v>
      </c>
      <c r="DU34" s="1">
        <v>132.5</v>
      </c>
      <c r="DV34" s="1">
        <v>136.30000000000001</v>
      </c>
      <c r="DW34" s="1">
        <v>140.80000000000001</v>
      </c>
      <c r="DX34" s="1">
        <v>145.1</v>
      </c>
      <c r="DY34" s="1">
        <v>149.5</v>
      </c>
      <c r="DZ34" s="1">
        <v>154.5</v>
      </c>
      <c r="EA34" s="1">
        <v>160.1</v>
      </c>
      <c r="EB34" s="1">
        <v>163.30000000000001</v>
      </c>
      <c r="EC34" s="1">
        <v>168.2</v>
      </c>
      <c r="ED34" s="1">
        <v>172.3</v>
      </c>
      <c r="EE34" s="1">
        <v>177.1</v>
      </c>
      <c r="EF34" s="1">
        <v>183.3</v>
      </c>
      <c r="EG34" s="1">
        <v>189.9</v>
      </c>
      <c r="EH34" s="1">
        <v>198</v>
      </c>
      <c r="EI34" s="1">
        <v>204</v>
      </c>
      <c r="EJ34" s="1">
        <v>208.8</v>
      </c>
      <c r="EK34" s="1">
        <v>214.4</v>
      </c>
      <c r="EL34" s="1">
        <v>220</v>
      </c>
      <c r="EM34" s="1">
        <v>225</v>
      </c>
      <c r="EO34" s="1"/>
      <c r="EP34" s="10" t="s">
        <v>276</v>
      </c>
      <c r="EQ34" s="1">
        <v>94.5</v>
      </c>
      <c r="ER34" s="1">
        <v>96.5</v>
      </c>
      <c r="ES34" s="1">
        <v>99.7</v>
      </c>
      <c r="ET34" s="1">
        <v>104.2</v>
      </c>
      <c r="EU34" s="1">
        <v>109.1</v>
      </c>
      <c r="EV34" s="1">
        <v>113.4</v>
      </c>
      <c r="EW34" s="1">
        <v>117.6</v>
      </c>
      <c r="EX34" s="1">
        <v>121.8</v>
      </c>
      <c r="EY34" s="1">
        <v>125.7</v>
      </c>
      <c r="EZ34" s="1">
        <v>129.19999999999999</v>
      </c>
      <c r="FA34" s="1">
        <v>131</v>
      </c>
      <c r="FB34" s="1">
        <v>131.80000000000001</v>
      </c>
      <c r="FC34" s="1">
        <v>133.5</v>
      </c>
      <c r="FD34" s="1">
        <v>135</v>
      </c>
      <c r="FE34" s="1">
        <v>136.5</v>
      </c>
      <c r="FF34" s="1">
        <v>137.9</v>
      </c>
      <c r="FG34" s="1">
        <v>139.69999999999999</v>
      </c>
      <c r="FH34" s="1">
        <v>141.5</v>
      </c>
      <c r="FI34" s="1">
        <v>143.69999999999999</v>
      </c>
      <c r="FJ34" s="1">
        <v>145.9</v>
      </c>
      <c r="FK34" s="1">
        <v>148.19999999999999</v>
      </c>
    </row>
    <row r="35" spans="1:167" ht="14.5">
      <c r="A35" s="1"/>
      <c r="B35" s="10" t="s">
        <v>274</v>
      </c>
      <c r="C35" s="1">
        <v>16.399999999999999</v>
      </c>
      <c r="D35" s="1">
        <v>16.7</v>
      </c>
      <c r="E35" s="1">
        <v>17.3</v>
      </c>
      <c r="F35" s="1">
        <v>17.8</v>
      </c>
      <c r="G35" s="1">
        <v>18</v>
      </c>
      <c r="H35" s="1">
        <v>18.3</v>
      </c>
      <c r="I35" s="1">
        <v>18.5</v>
      </c>
      <c r="J35" s="1">
        <v>18.5</v>
      </c>
      <c r="K35" s="1">
        <v>18.399999999999999</v>
      </c>
      <c r="L35" s="1">
        <v>18.100000000000001</v>
      </c>
      <c r="M35" s="1">
        <v>17.7</v>
      </c>
      <c r="N35" s="1">
        <v>17.5</v>
      </c>
      <c r="O35" s="1">
        <v>17.100000000000001</v>
      </c>
      <c r="P35" s="1">
        <v>16.7</v>
      </c>
      <c r="Q35" s="1">
        <v>16.2</v>
      </c>
      <c r="R35" s="1">
        <v>15.6</v>
      </c>
      <c r="S35" s="1">
        <v>15.1</v>
      </c>
      <c r="T35" s="1">
        <v>14.5</v>
      </c>
      <c r="U35" s="1">
        <v>14.4</v>
      </c>
      <c r="V35" s="1">
        <v>14.3</v>
      </c>
      <c r="W35" s="1">
        <v>14.2</v>
      </c>
      <c r="Y35" s="1"/>
      <c r="Z35" s="10" t="s">
        <v>274</v>
      </c>
      <c r="AA35" s="1">
        <v>14</v>
      </c>
      <c r="AB35" s="1">
        <v>13.5</v>
      </c>
      <c r="AC35" s="1">
        <v>12.9</v>
      </c>
      <c r="AD35" s="1">
        <v>12</v>
      </c>
      <c r="AE35" s="1">
        <v>11.4</v>
      </c>
      <c r="AF35" s="1">
        <v>10.7</v>
      </c>
      <c r="AG35" s="1">
        <v>10.5</v>
      </c>
      <c r="AH35" s="1">
        <v>10.1</v>
      </c>
      <c r="AI35" s="1">
        <v>9.9</v>
      </c>
      <c r="AJ35" s="1">
        <v>9.6999999999999993</v>
      </c>
      <c r="AK35" s="1">
        <v>9.4</v>
      </c>
      <c r="AL35" s="1">
        <v>8.6999999999999993</v>
      </c>
      <c r="AM35" s="1">
        <v>8.1</v>
      </c>
      <c r="AN35" s="1">
        <v>6.7</v>
      </c>
      <c r="AO35" s="1">
        <v>5.6</v>
      </c>
      <c r="AP35" s="1">
        <v>4.5999999999999996</v>
      </c>
      <c r="AQ35" s="1">
        <v>3.8</v>
      </c>
      <c r="AR35" s="1">
        <v>3.2</v>
      </c>
      <c r="AS35" s="1">
        <v>2.8</v>
      </c>
      <c r="AT35" s="1">
        <v>2.6</v>
      </c>
      <c r="AU35" s="1">
        <v>2.2999999999999998</v>
      </c>
      <c r="AW35" s="1"/>
      <c r="AX35" s="10" t="s">
        <v>274</v>
      </c>
      <c r="AY35" s="1">
        <v>18.600000000000001</v>
      </c>
      <c r="AZ35" s="1">
        <v>19.600000000000001</v>
      </c>
      <c r="BA35" s="1">
        <v>18.5</v>
      </c>
      <c r="BB35" s="1">
        <v>18.5</v>
      </c>
      <c r="BC35" s="1">
        <v>19.2</v>
      </c>
      <c r="BD35" s="1">
        <v>18.7</v>
      </c>
      <c r="BE35" s="1">
        <v>19.8</v>
      </c>
      <c r="BF35" s="1">
        <v>20.5</v>
      </c>
      <c r="BG35" s="1">
        <v>20.5</v>
      </c>
      <c r="BH35" s="1">
        <v>21.5</v>
      </c>
      <c r="BI35" s="1">
        <v>20.7</v>
      </c>
      <c r="BJ35" s="1">
        <v>19.399999999999999</v>
      </c>
      <c r="BK35" s="1">
        <v>18.8</v>
      </c>
      <c r="BL35" s="1">
        <v>16.399999999999999</v>
      </c>
      <c r="BM35" s="1">
        <v>14.3</v>
      </c>
      <c r="BN35" s="1">
        <v>12.5</v>
      </c>
      <c r="BO35" s="1">
        <v>10.8</v>
      </c>
      <c r="BP35" s="1">
        <v>9.5</v>
      </c>
      <c r="BQ35" s="1">
        <v>8.9</v>
      </c>
      <c r="BR35" s="1">
        <v>8.1999999999999993</v>
      </c>
      <c r="BS35" s="1">
        <v>7.7</v>
      </c>
      <c r="BU35" s="1"/>
      <c r="BV35" s="10" t="s">
        <v>274</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274</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274</v>
      </c>
      <c r="DS35" s="1">
        <v>0.6</v>
      </c>
      <c r="DT35" s="1">
        <v>0.7</v>
      </c>
      <c r="DU35" s="1">
        <v>0.7</v>
      </c>
      <c r="DV35" s="1">
        <v>0.7</v>
      </c>
      <c r="DW35" s="1">
        <v>1</v>
      </c>
      <c r="DX35" s="1">
        <v>1.1000000000000001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274</v>
      </c>
      <c r="EQ35" s="1">
        <v>4.0999999999999996</v>
      </c>
      <c r="ER35" s="1">
        <v>4.2</v>
      </c>
      <c r="ES35" s="1">
        <v>4.2</v>
      </c>
      <c r="ET35" s="1">
        <v>4.2</v>
      </c>
      <c r="EU35" s="1">
        <v>4.3</v>
      </c>
      <c r="EV35" s="1">
        <v>4.4000000000000004</v>
      </c>
      <c r="EW35" s="1">
        <v>4.5</v>
      </c>
      <c r="EX35" s="1">
        <v>4.8</v>
      </c>
      <c r="EY35" s="1">
        <v>4.7</v>
      </c>
      <c r="EZ35" s="1">
        <v>4.5999999999999996</v>
      </c>
      <c r="FA35" s="1">
        <v>4.5999999999999996</v>
      </c>
      <c r="FB35" s="1">
        <v>4.8</v>
      </c>
      <c r="FC35" s="1">
        <v>4.8</v>
      </c>
      <c r="FD35" s="1">
        <v>4.5999999999999996</v>
      </c>
      <c r="FE35" s="1">
        <v>4.5999999999999996</v>
      </c>
      <c r="FF35" s="1">
        <v>4.5999999999999996</v>
      </c>
      <c r="FG35" s="1">
        <v>4.5999999999999996</v>
      </c>
      <c r="FH35" s="1">
        <v>4.5</v>
      </c>
      <c r="FI35" s="1">
        <v>4.5</v>
      </c>
      <c r="FJ35" s="1">
        <v>4.5999999999999996</v>
      </c>
      <c r="FK35" s="1">
        <v>4.5999999999999996</v>
      </c>
    </row>
    <row r="36" spans="1:167" ht="14.5">
      <c r="A36" s="1"/>
      <c r="B36" s="10" t="s">
        <v>497</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497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497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497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497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497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497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331</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331</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331</v>
      </c>
      <c r="AY37" s="1">
        <v>2.5</v>
      </c>
      <c r="AZ37" s="1">
        <v>2.9</v>
      </c>
      <c r="BA37" s="1">
        <v>2.9</v>
      </c>
      <c r="BB37" s="1">
        <v>3.3</v>
      </c>
      <c r="BC37" s="1">
        <v>3.4</v>
      </c>
      <c r="BD37" s="1">
        <v>3.5</v>
      </c>
      <c r="BE37" s="1">
        <v>4</v>
      </c>
      <c r="BF37" s="1">
        <v>4.4000000000000004</v>
      </c>
      <c r="BG37" s="1">
        <v>4.5</v>
      </c>
      <c r="BH37" s="1">
        <v>5.0999999999999996</v>
      </c>
      <c r="BI37" s="1">
        <v>5.5</v>
      </c>
      <c r="BJ37" s="1">
        <v>6.3</v>
      </c>
      <c r="BK37" s="1">
        <v>7.3</v>
      </c>
      <c r="BL37" s="1">
        <v>8.1</v>
      </c>
      <c r="BM37" s="1">
        <v>9.1</v>
      </c>
      <c r="BN37" s="1">
        <v>10.4</v>
      </c>
      <c r="BO37" s="1">
        <v>11.8</v>
      </c>
      <c r="BP37" s="1">
        <v>13.1</v>
      </c>
      <c r="BQ37" s="1">
        <v>14</v>
      </c>
      <c r="BR37" s="1">
        <v>14.9</v>
      </c>
      <c r="BS37" s="1">
        <v>15.8</v>
      </c>
      <c r="BU37" s="1"/>
      <c r="BV37" s="16" t="s">
        <v>331</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331</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331</v>
      </c>
      <c r="DS37" s="1">
        <v>1</v>
      </c>
      <c r="DT37" s="1">
        <v>0.8</v>
      </c>
      <c r="DU37" s="1">
        <v>0.8</v>
      </c>
      <c r="DV37" s="1">
        <v>0.9</v>
      </c>
      <c r="DW37" s="1">
        <v>1.1000000000000001</v>
      </c>
      <c r="DX37" s="1">
        <v>1.3</v>
      </c>
      <c r="DY37" s="1">
        <v>1.5</v>
      </c>
      <c r="DZ37" s="1">
        <v>1.5</v>
      </c>
      <c r="EA37" s="1">
        <v>1.6</v>
      </c>
      <c r="EB37" s="1">
        <v>1.7</v>
      </c>
      <c r="EC37" s="1">
        <v>1.7</v>
      </c>
      <c r="ED37" s="1">
        <v>1.4</v>
      </c>
      <c r="EE37" s="1">
        <v>1.3</v>
      </c>
      <c r="EF37" s="1">
        <v>1.2</v>
      </c>
      <c r="EG37" s="1">
        <v>1.1000000000000001</v>
      </c>
      <c r="EH37" s="1">
        <v>1</v>
      </c>
      <c r="EI37" s="1">
        <v>0.9</v>
      </c>
      <c r="EJ37" s="1">
        <v>0.8</v>
      </c>
      <c r="EK37" s="1">
        <v>0.8</v>
      </c>
      <c r="EL37" s="1">
        <v>0.8</v>
      </c>
      <c r="EM37" s="1">
        <v>0.8</v>
      </c>
      <c r="EO37" s="1"/>
      <c r="EP37" s="16" t="s">
        <v>331</v>
      </c>
      <c r="EQ37" s="1">
        <v>0.8</v>
      </c>
      <c r="ER37" s="1">
        <v>0.8</v>
      </c>
      <c r="ES37" s="1">
        <v>0.9</v>
      </c>
      <c r="ET37" s="1">
        <v>0.8</v>
      </c>
      <c r="EU37" s="1">
        <v>0.8</v>
      </c>
      <c r="EV37" s="1">
        <v>0.8</v>
      </c>
      <c r="EW37" s="1">
        <v>0.8</v>
      </c>
      <c r="EX37" s="1">
        <v>0.8</v>
      </c>
      <c r="EY37" s="1">
        <v>0.8</v>
      </c>
      <c r="EZ37" s="1">
        <v>0.8</v>
      </c>
      <c r="FA37" s="1">
        <v>0.8</v>
      </c>
      <c r="FB37" s="1">
        <v>0.8</v>
      </c>
      <c r="FC37" s="1">
        <v>0.9</v>
      </c>
      <c r="FD37" s="1">
        <v>1</v>
      </c>
      <c r="FE37" s="1">
        <v>1.1000000000000001</v>
      </c>
      <c r="FF37" s="1">
        <v>1.3</v>
      </c>
      <c r="FG37" s="1">
        <v>1.5</v>
      </c>
      <c r="FH37" s="1">
        <v>1.6</v>
      </c>
      <c r="FI37" s="1">
        <v>1.7</v>
      </c>
      <c r="FJ37" s="1">
        <v>1.8</v>
      </c>
      <c r="FK37" s="1">
        <v>2</v>
      </c>
    </row>
    <row r="38" spans="1:167" ht="14.5">
      <c r="A38" s="1"/>
      <c r="B38" s="10" t="s">
        <v>261</v>
      </c>
      <c r="C38" s="1">
        <v>1.5</v>
      </c>
      <c r="D38" s="1">
        <v>1.4</v>
      </c>
      <c r="E38" s="1">
        <v>1.4</v>
      </c>
      <c r="F38" s="1">
        <v>1.4</v>
      </c>
      <c r="G38" s="1">
        <v>1.5</v>
      </c>
      <c r="H38" s="1">
        <v>1.5</v>
      </c>
      <c r="I38" s="1">
        <v>1.4</v>
      </c>
      <c r="J38" s="1">
        <v>1.5</v>
      </c>
      <c r="K38" s="1">
        <v>1.5</v>
      </c>
      <c r="L38" s="1">
        <v>1.5</v>
      </c>
      <c r="M38" s="1">
        <v>1.4</v>
      </c>
      <c r="N38" s="1">
        <v>1.3</v>
      </c>
      <c r="O38" s="1">
        <v>1.3</v>
      </c>
      <c r="P38" s="1">
        <v>1.2</v>
      </c>
      <c r="Q38" s="1">
        <v>1.1000000000000001</v>
      </c>
      <c r="R38" s="1">
        <v>1</v>
      </c>
      <c r="S38" s="1">
        <v>0.9</v>
      </c>
      <c r="T38" s="1">
        <v>0.8</v>
      </c>
      <c r="U38" s="1">
        <v>0.8</v>
      </c>
      <c r="V38" s="1">
        <v>0.7</v>
      </c>
      <c r="W38" s="1">
        <v>0.7</v>
      </c>
      <c r="Y38" s="1"/>
      <c r="Z38" s="10" t="s">
        <v>261</v>
      </c>
      <c r="AA38" s="1">
        <v>0.8</v>
      </c>
      <c r="AB38" s="1">
        <v>0.8</v>
      </c>
      <c r="AC38" s="1">
        <v>0.9</v>
      </c>
      <c r="AD38" s="1">
        <v>0.7</v>
      </c>
      <c r="AE38" s="1">
        <v>0.7</v>
      </c>
      <c r="AF38" s="1">
        <v>0.9</v>
      </c>
      <c r="AG38" s="1">
        <v>1.1000000000000001</v>
      </c>
      <c r="AH38" s="1">
        <v>1.2</v>
      </c>
      <c r="AI38" s="1">
        <v>1.3</v>
      </c>
      <c r="AJ38" s="1">
        <v>1.4</v>
      </c>
      <c r="AK38" s="1">
        <v>1.4</v>
      </c>
      <c r="AL38" s="1">
        <v>1.4</v>
      </c>
      <c r="AM38" s="1">
        <v>1.2</v>
      </c>
      <c r="AN38" s="1">
        <v>1.1000000000000001</v>
      </c>
      <c r="AO38" s="1">
        <v>1</v>
      </c>
      <c r="AP38" s="1">
        <v>0.9</v>
      </c>
      <c r="AQ38" s="1">
        <v>0.8</v>
      </c>
      <c r="AR38" s="1">
        <v>0.7</v>
      </c>
      <c r="AS38" s="1">
        <v>0.7</v>
      </c>
      <c r="AT38" s="1">
        <v>0.7</v>
      </c>
      <c r="AU38" s="1">
        <v>0.6</v>
      </c>
      <c r="AW38" s="1"/>
      <c r="AX38" s="10" t="s">
        <v>261</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2.2999999999999998</v>
      </c>
      <c r="BO38" s="1">
        <v>1.8</v>
      </c>
      <c r="BP38" s="1">
        <v>1.5</v>
      </c>
      <c r="BQ38" s="1">
        <v>1.3</v>
      </c>
      <c r="BR38" s="1">
        <v>1.1000000000000001</v>
      </c>
      <c r="BS38" s="1">
        <v>1</v>
      </c>
      <c r="BU38" s="1"/>
      <c r="BV38" s="10" t="s">
        <v>261</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261</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261</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261</v>
      </c>
      <c r="EQ38" s="1">
        <v>1.3</v>
      </c>
      <c r="ER38" s="1">
        <v>1.3</v>
      </c>
      <c r="ES38" s="1">
        <v>1.4</v>
      </c>
      <c r="ET38" s="1">
        <v>1.3</v>
      </c>
      <c r="EU38" s="1">
        <v>1.3</v>
      </c>
      <c r="EV38" s="1">
        <v>1.3</v>
      </c>
      <c r="EW38" s="1">
        <v>1.3</v>
      </c>
      <c r="EX38" s="1">
        <v>1.3</v>
      </c>
      <c r="EY38" s="1">
        <v>1.2</v>
      </c>
      <c r="EZ38" s="1">
        <v>1.2</v>
      </c>
      <c r="FA38" s="1">
        <v>1.1000000000000001</v>
      </c>
      <c r="FB38" s="1">
        <v>1.1000000000000001</v>
      </c>
      <c r="FC38" s="1">
        <v>1.1000000000000001</v>
      </c>
      <c r="FD38" s="1">
        <v>1.1000000000000001</v>
      </c>
      <c r="FE38" s="1">
        <v>1.1000000000000001</v>
      </c>
      <c r="FF38" s="1">
        <v>1</v>
      </c>
      <c r="FG38" s="1">
        <v>1</v>
      </c>
      <c r="FH38" s="1">
        <v>1</v>
      </c>
      <c r="FI38" s="1">
        <v>1</v>
      </c>
      <c r="FJ38" s="1">
        <v>0.9</v>
      </c>
      <c r="FK38" s="1">
        <v>0.9</v>
      </c>
    </row>
    <row r="39" spans="1:167" ht="14.5">
      <c r="A39" s="356"/>
      <c r="B39" s="356"/>
      <c r="C39" s="1"/>
      <c r="D39" s="1"/>
      <c r="E39" s="1"/>
      <c r="F39" s="1"/>
      <c r="G39" s="1"/>
      <c r="H39" s="1"/>
      <c r="I39" s="1"/>
      <c r="J39" s="1"/>
      <c r="K39" s="1"/>
      <c r="L39" s="1"/>
      <c r="M39" s="1"/>
      <c r="N39" s="1"/>
      <c r="O39" s="1"/>
      <c r="P39" s="1"/>
      <c r="Q39" s="1"/>
      <c r="R39" s="1"/>
      <c r="S39" s="1"/>
      <c r="T39" s="1"/>
      <c r="U39" s="1"/>
      <c r="V39" s="1"/>
      <c r="W39" s="1"/>
      <c r="Y39" s="356"/>
      <c r="Z39" s="356"/>
      <c r="AA39" s="1"/>
      <c r="AB39" s="1"/>
      <c r="AC39" s="1"/>
      <c r="AD39" s="1"/>
      <c r="AE39" s="1"/>
      <c r="AF39" s="1"/>
      <c r="AG39" s="1"/>
      <c r="AH39" s="1"/>
      <c r="AI39" s="1"/>
      <c r="AJ39" s="1"/>
      <c r="AK39" s="1"/>
      <c r="AL39" s="1"/>
      <c r="AM39" s="1"/>
      <c r="AN39" s="1"/>
      <c r="AO39" s="1"/>
      <c r="AP39" s="1"/>
      <c r="AQ39" s="1"/>
      <c r="AR39" s="1"/>
      <c r="AS39" s="1"/>
      <c r="AT39" s="1"/>
      <c r="AU39" s="1"/>
      <c r="AW39" s="356"/>
      <c r="AX39" s="356"/>
      <c r="AY39" s="1"/>
      <c r="AZ39" s="1"/>
      <c r="BA39" s="1"/>
      <c r="BB39" s="1"/>
      <c r="BC39" s="1"/>
      <c r="BD39" s="1"/>
      <c r="BE39" s="1"/>
      <c r="BF39" s="1"/>
      <c r="BG39" s="1"/>
      <c r="BH39" s="1"/>
      <c r="BI39" s="1"/>
      <c r="BJ39" s="1"/>
      <c r="BK39" s="1"/>
      <c r="BL39" s="1"/>
      <c r="BM39" s="1"/>
      <c r="BN39" s="1"/>
      <c r="BO39" s="1"/>
      <c r="BP39" s="1"/>
      <c r="BQ39" s="1"/>
      <c r="BR39" s="1"/>
      <c r="BS39" s="1"/>
      <c r="BU39" s="356"/>
      <c r="BV39" s="356"/>
      <c r="BW39" s="1"/>
      <c r="BX39" s="1"/>
      <c r="BY39" s="1"/>
      <c r="BZ39" s="1"/>
      <c r="CA39" s="1"/>
      <c r="CB39" s="1"/>
      <c r="CC39" s="1"/>
      <c r="CD39" s="1"/>
      <c r="CE39" s="1"/>
      <c r="CF39" s="1"/>
      <c r="CG39" s="1"/>
      <c r="CH39" s="1"/>
      <c r="CI39" s="1"/>
      <c r="CJ39" s="1"/>
      <c r="CK39" s="1"/>
      <c r="CL39" s="1"/>
      <c r="CM39" s="1"/>
      <c r="CN39" s="1"/>
      <c r="CO39" s="1"/>
      <c r="CP39" s="1"/>
      <c r="CQ39" s="1"/>
      <c r="CS39" s="356"/>
      <c r="CT39" s="356"/>
      <c r="CU39" s="1"/>
      <c r="CV39" s="1"/>
      <c r="CW39" s="1"/>
      <c r="CX39" s="1"/>
      <c r="CY39" s="1"/>
      <c r="CZ39" s="1"/>
      <c r="DA39" s="1"/>
      <c r="DB39" s="1"/>
      <c r="DC39" s="1"/>
      <c r="DD39" s="1"/>
      <c r="DE39" s="1"/>
      <c r="DF39" s="1"/>
      <c r="DG39" s="1"/>
      <c r="DH39" s="1"/>
      <c r="DI39" s="1"/>
      <c r="DJ39" s="1"/>
      <c r="DK39" s="1"/>
      <c r="DL39" s="1"/>
      <c r="DM39" s="1"/>
      <c r="DN39" s="1"/>
      <c r="DO39" s="1"/>
      <c r="DQ39" s="356"/>
      <c r="DR39" s="356"/>
      <c r="DS39" s="1"/>
      <c r="DT39" s="1"/>
      <c r="DU39" s="1"/>
      <c r="DV39" s="1"/>
      <c r="DW39" s="1"/>
      <c r="DX39" s="1"/>
      <c r="DY39" s="1"/>
      <c r="DZ39" s="1"/>
      <c r="EA39" s="1"/>
      <c r="EB39" s="1"/>
      <c r="EC39" s="1"/>
      <c r="ED39" s="1"/>
      <c r="EE39" s="1"/>
      <c r="EF39" s="1"/>
      <c r="EG39" s="1"/>
      <c r="EH39" s="1"/>
      <c r="EI39" s="1"/>
      <c r="EJ39" s="1"/>
      <c r="EK39" s="1"/>
      <c r="EL39" s="1"/>
      <c r="EM39" s="1"/>
      <c r="EO39" s="356"/>
      <c r="EP39" s="356"/>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267</v>
      </c>
      <c r="C40" s="1"/>
      <c r="D40" s="1"/>
      <c r="E40" s="1"/>
      <c r="F40" s="1"/>
      <c r="G40" s="1"/>
      <c r="H40" s="1"/>
      <c r="I40" s="1"/>
      <c r="J40" s="1"/>
      <c r="K40" s="1"/>
      <c r="L40" s="1"/>
      <c r="M40" s="1"/>
      <c r="N40" s="1"/>
      <c r="O40" s="1"/>
      <c r="P40" s="1"/>
      <c r="Q40" s="1"/>
      <c r="R40" s="1"/>
      <c r="S40" s="1"/>
      <c r="T40" s="1"/>
      <c r="U40" s="1"/>
      <c r="V40" s="1"/>
      <c r="W40" s="1"/>
      <c r="Y40" s="1"/>
      <c r="Z40" s="9" t="s">
        <v>267</v>
      </c>
      <c r="AA40" s="1"/>
      <c r="AB40" s="1"/>
      <c r="AC40" s="1"/>
      <c r="AD40" s="1"/>
      <c r="AE40" s="1"/>
      <c r="AF40" s="1"/>
      <c r="AG40" s="1"/>
      <c r="AH40" s="1"/>
      <c r="AI40" s="1"/>
      <c r="AJ40" s="1"/>
      <c r="AK40" s="1"/>
      <c r="AL40" s="1"/>
      <c r="AM40" s="1"/>
      <c r="AN40" s="1"/>
      <c r="AO40" s="1"/>
      <c r="AP40" s="1"/>
      <c r="AQ40" s="1"/>
      <c r="AR40" s="1"/>
      <c r="AS40" s="1"/>
      <c r="AT40" s="1"/>
      <c r="AU40" s="1"/>
      <c r="AW40" s="1"/>
      <c r="AX40" s="9" t="s">
        <v>267</v>
      </c>
      <c r="AY40" s="1"/>
      <c r="AZ40" s="1"/>
      <c r="BA40" s="1"/>
      <c r="BB40" s="1"/>
      <c r="BC40" s="1"/>
      <c r="BD40" s="1"/>
      <c r="BE40" s="1"/>
      <c r="BF40" s="1"/>
      <c r="BG40" s="1"/>
      <c r="BH40" s="1"/>
      <c r="BI40" s="1"/>
      <c r="BJ40" s="1"/>
      <c r="BK40" s="1"/>
      <c r="BL40" s="1"/>
      <c r="BM40" s="1"/>
      <c r="BN40" s="1"/>
      <c r="BO40" s="1"/>
      <c r="BP40" s="1"/>
      <c r="BQ40" s="1"/>
      <c r="BR40" s="1"/>
      <c r="BS40" s="1"/>
      <c r="BU40" s="1"/>
      <c r="BV40" s="9" t="s">
        <v>267</v>
      </c>
      <c r="BW40" s="1"/>
      <c r="BX40" s="1"/>
      <c r="BY40" s="1"/>
      <c r="BZ40" s="1"/>
      <c r="CA40" s="1"/>
      <c r="CB40" s="1"/>
      <c r="CC40" s="1"/>
      <c r="CD40" s="1"/>
      <c r="CE40" s="1"/>
      <c r="CF40" s="1"/>
      <c r="CG40" s="1"/>
      <c r="CH40" s="1"/>
      <c r="CI40" s="1"/>
      <c r="CJ40" s="1"/>
      <c r="CK40" s="1"/>
      <c r="CL40" s="1"/>
      <c r="CM40" s="1"/>
      <c r="CN40" s="1"/>
      <c r="CO40" s="1"/>
      <c r="CP40" s="1"/>
      <c r="CQ40" s="1"/>
      <c r="CS40" s="1"/>
      <c r="CT40" s="9" t="s">
        <v>267</v>
      </c>
      <c r="CU40" s="1"/>
      <c r="CV40" s="1"/>
      <c r="CW40" s="1"/>
      <c r="CX40" s="1"/>
      <c r="CY40" s="1"/>
      <c r="CZ40" s="1"/>
      <c r="DA40" s="1"/>
      <c r="DB40" s="1"/>
      <c r="DC40" s="1"/>
      <c r="DD40" s="1"/>
      <c r="DE40" s="1"/>
      <c r="DF40" s="1"/>
      <c r="DG40" s="1"/>
      <c r="DH40" s="1"/>
      <c r="DI40" s="1"/>
      <c r="DJ40" s="1"/>
      <c r="DK40" s="1"/>
      <c r="DL40" s="1"/>
      <c r="DM40" s="1"/>
      <c r="DN40" s="1"/>
      <c r="DO40" s="1"/>
      <c r="DQ40" s="1"/>
      <c r="DR40" s="9" t="s">
        <v>267</v>
      </c>
      <c r="DS40" s="1"/>
      <c r="DT40" s="1"/>
      <c r="DU40" s="1"/>
      <c r="DV40" s="1"/>
      <c r="DW40" s="1"/>
      <c r="DX40" s="1"/>
      <c r="DY40" s="1"/>
      <c r="DZ40" s="1"/>
      <c r="EA40" s="1"/>
      <c r="EB40" s="1"/>
      <c r="EC40" s="1"/>
      <c r="ED40" s="1"/>
      <c r="EE40" s="1"/>
      <c r="EF40" s="1"/>
      <c r="EG40" s="1"/>
      <c r="EH40" s="1"/>
      <c r="EI40" s="1"/>
      <c r="EJ40" s="1"/>
      <c r="EK40" s="1"/>
      <c r="EL40" s="1"/>
      <c r="EM40" s="1"/>
      <c r="EO40" s="1"/>
      <c r="EP40" s="9" t="s">
        <v>267</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272</v>
      </c>
      <c r="C41" s="1">
        <v>70.900000000000006</v>
      </c>
      <c r="D41" s="1">
        <v>70.8</v>
      </c>
      <c r="E41" s="1">
        <v>70.400000000000006</v>
      </c>
      <c r="F41" s="1">
        <v>69.900000000000006</v>
      </c>
      <c r="G41" s="1">
        <v>70.2</v>
      </c>
      <c r="H41" s="1">
        <v>70.3</v>
      </c>
      <c r="I41" s="1">
        <v>70.5</v>
      </c>
      <c r="J41" s="1">
        <v>70.900000000000006</v>
      </c>
      <c r="K41" s="1">
        <v>71.5</v>
      </c>
      <c r="L41" s="1">
        <v>72.5</v>
      </c>
      <c r="M41" s="1">
        <v>73.400000000000006</v>
      </c>
      <c r="N41" s="1">
        <v>74.3</v>
      </c>
      <c r="O41" s="1">
        <v>75.400000000000006</v>
      </c>
      <c r="P41" s="1">
        <v>76.5</v>
      </c>
      <c r="Q41" s="1">
        <v>77.599999999999994</v>
      </c>
      <c r="R41" s="1">
        <v>78.7</v>
      </c>
      <c r="S41" s="1">
        <v>79.7</v>
      </c>
      <c r="T41" s="1">
        <v>80.7</v>
      </c>
      <c r="U41" s="1">
        <v>81.2</v>
      </c>
      <c r="V41" s="1">
        <v>81.599999999999994</v>
      </c>
      <c r="W41" s="1">
        <v>82</v>
      </c>
      <c r="Y41" s="1"/>
      <c r="Z41" s="10" t="s">
        <v>272</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272</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272</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272</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272</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272</v>
      </c>
      <c r="EQ41" s="1">
        <v>41.8</v>
      </c>
      <c r="ER41" s="1">
        <v>41.4</v>
      </c>
      <c r="ES41" s="1">
        <v>40.6</v>
      </c>
      <c r="ET41" s="1">
        <v>39.5</v>
      </c>
      <c r="EU41" s="1">
        <v>38.6</v>
      </c>
      <c r="EV41" s="1">
        <v>38.299999999999997</v>
      </c>
      <c r="EW41" s="1">
        <v>38</v>
      </c>
      <c r="EX41" s="1">
        <v>37.9</v>
      </c>
      <c r="EY41" s="1">
        <v>37.799999999999997</v>
      </c>
      <c r="EZ41" s="1">
        <v>38</v>
      </c>
      <c r="FA41" s="1">
        <v>38.5</v>
      </c>
      <c r="FB41" s="1">
        <v>39.4</v>
      </c>
      <c r="FC41" s="1">
        <v>39.9</v>
      </c>
      <c r="FD41" s="1">
        <v>40.4</v>
      </c>
      <c r="FE41" s="1">
        <v>40.9</v>
      </c>
      <c r="FF41" s="1">
        <v>41.3</v>
      </c>
      <c r="FG41" s="1">
        <v>41.8</v>
      </c>
      <c r="FH41" s="1">
        <v>42.3</v>
      </c>
      <c r="FI41" s="1">
        <v>42.5</v>
      </c>
      <c r="FJ41" s="1">
        <v>42.7</v>
      </c>
      <c r="FK41" s="1">
        <v>43</v>
      </c>
    </row>
    <row r="42" spans="1:167" ht="14.5">
      <c r="A42" s="1"/>
      <c r="B42" s="10" t="s">
        <v>276</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276</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276</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276</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276</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276</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276</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spans="1:167" ht="14.5">
      <c r="A43" s="1"/>
      <c r="B43" s="10" t="s">
        <v>274</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19.100000000000001</v>
      </c>
      <c r="S43" s="1">
        <v>18.2</v>
      </c>
      <c r="T43" s="1">
        <v>17.3</v>
      </c>
      <c r="U43" s="1">
        <v>16.899999999999999</v>
      </c>
      <c r="V43" s="1">
        <v>16.5</v>
      </c>
      <c r="W43" s="1">
        <v>16.100000000000001</v>
      </c>
      <c r="Y43" s="1"/>
      <c r="Z43" s="10" t="s">
        <v>274</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274</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274</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274</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274</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274</v>
      </c>
      <c r="EQ43" s="1">
        <v>2.4</v>
      </c>
      <c r="ER43" s="1">
        <v>2.4</v>
      </c>
      <c r="ES43" s="1">
        <v>2.2999999999999998</v>
      </c>
      <c r="ET43" s="1">
        <v>2.2999999999999998</v>
      </c>
      <c r="EU43" s="1">
        <v>2.2999999999999998</v>
      </c>
      <c r="EV43" s="1">
        <v>2.2999999999999998</v>
      </c>
      <c r="EW43" s="1">
        <v>2.2999999999999998</v>
      </c>
      <c r="EX43" s="1">
        <v>2.2999999999999998</v>
      </c>
      <c r="EY43" s="1">
        <v>2.2000000000000002</v>
      </c>
      <c r="EZ43" s="1">
        <v>2.1</v>
      </c>
      <c r="FA43" s="1">
        <v>2.1</v>
      </c>
      <c r="FB43" s="1">
        <v>2.1</v>
      </c>
      <c r="FC43" s="1">
        <v>2.1</v>
      </c>
      <c r="FD43" s="1">
        <v>2</v>
      </c>
      <c r="FE43" s="1">
        <v>1.9</v>
      </c>
      <c r="FF43" s="1">
        <v>1.9</v>
      </c>
      <c r="FG43" s="1">
        <v>1.8</v>
      </c>
      <c r="FH43" s="1">
        <v>1.8</v>
      </c>
      <c r="FI43" s="1">
        <v>1.7</v>
      </c>
      <c r="FJ43" s="1">
        <v>1.7</v>
      </c>
      <c r="FK43" s="1">
        <v>1.7</v>
      </c>
    </row>
    <row r="44" spans="1:167" ht="14.5">
      <c r="A44" s="1"/>
      <c r="B44" s="10" t="s">
        <v>497</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497</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497</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497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497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497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497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331</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331</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331</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331</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331</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331</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331</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261</v>
      </c>
      <c r="C46" s="1">
        <v>2.5</v>
      </c>
      <c r="D46" s="1">
        <v>2.2999999999999998</v>
      </c>
      <c r="E46" s="1">
        <v>2.2000000000000002</v>
      </c>
      <c r="F46" s="1">
        <v>2.2000000000000002</v>
      </c>
      <c r="G46" s="1">
        <v>2.2000000000000002</v>
      </c>
      <c r="H46" s="1">
        <v>2.2000000000000002</v>
      </c>
      <c r="I46" s="1">
        <v>2.1</v>
      </c>
      <c r="J46" s="1">
        <v>2.1</v>
      </c>
      <c r="K46" s="1">
        <v>2.1</v>
      </c>
      <c r="L46" s="1">
        <v>2</v>
      </c>
      <c r="M46" s="1">
        <v>1.9</v>
      </c>
      <c r="N46" s="1">
        <v>1.7</v>
      </c>
      <c r="O46" s="1">
        <v>1.6</v>
      </c>
      <c r="P46" s="1">
        <v>1.5</v>
      </c>
      <c r="Q46" s="1">
        <v>1.3</v>
      </c>
      <c r="R46" s="1">
        <v>1.2</v>
      </c>
      <c r="S46" s="1">
        <v>1.1000000000000001</v>
      </c>
      <c r="T46" s="1">
        <v>0.9</v>
      </c>
      <c r="U46" s="1">
        <v>0.9</v>
      </c>
      <c r="V46" s="1">
        <v>0.8</v>
      </c>
      <c r="W46" s="1">
        <v>0.8</v>
      </c>
      <c r="Y46" s="1"/>
      <c r="Z46" s="10" t="s">
        <v>261</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261</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261</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261</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261</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261</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spans="1:167" ht="14.5">
      <c r="A47" s="356"/>
      <c r="B47" s="356"/>
      <c r="C47" s="1"/>
      <c r="D47" s="1"/>
      <c r="E47" s="1"/>
      <c r="F47" s="1"/>
      <c r="G47" s="1"/>
      <c r="H47" s="1"/>
      <c r="I47" s="1"/>
      <c r="J47" s="1"/>
      <c r="K47" s="1"/>
      <c r="L47" s="1"/>
      <c r="M47" s="1"/>
      <c r="N47" s="1"/>
      <c r="O47" s="1"/>
      <c r="P47" s="1"/>
      <c r="Q47" s="1"/>
      <c r="R47" s="1"/>
      <c r="S47" s="1"/>
      <c r="T47" s="1"/>
      <c r="U47" s="1"/>
      <c r="V47" s="1"/>
      <c r="W47" s="1"/>
      <c r="Y47" s="356"/>
      <c r="Z47" s="356"/>
      <c r="AA47" s="1"/>
      <c r="AB47" s="1"/>
      <c r="AC47" s="1"/>
      <c r="AD47" s="1"/>
      <c r="AE47" s="1"/>
      <c r="AF47" s="1"/>
      <c r="AG47" s="1"/>
      <c r="AH47" s="1"/>
      <c r="AI47" s="1"/>
      <c r="AJ47" s="1"/>
      <c r="AK47" s="1"/>
      <c r="AL47" s="1"/>
      <c r="AM47" s="1"/>
      <c r="AN47" s="1"/>
      <c r="AO47" s="1"/>
      <c r="AP47" s="1"/>
      <c r="AQ47" s="1"/>
      <c r="AR47" s="1"/>
      <c r="AS47" s="1"/>
      <c r="AT47" s="1"/>
      <c r="AU47" s="1"/>
      <c r="AW47" s="356"/>
      <c r="AX47" s="356"/>
      <c r="AY47" s="1"/>
      <c r="AZ47" s="1"/>
      <c r="BA47" s="1"/>
      <c r="BB47" s="1"/>
      <c r="BC47" s="1"/>
      <c r="BD47" s="1"/>
      <c r="BE47" s="1"/>
      <c r="BF47" s="1"/>
      <c r="BG47" s="1"/>
      <c r="BH47" s="1"/>
      <c r="BI47" s="1"/>
      <c r="BJ47" s="1"/>
      <c r="BK47" s="1"/>
      <c r="BL47" s="1"/>
      <c r="BM47" s="1"/>
      <c r="BN47" s="1"/>
      <c r="BO47" s="1"/>
      <c r="BP47" s="1"/>
      <c r="BQ47" s="1"/>
      <c r="BR47" s="1"/>
      <c r="BS47" s="1"/>
      <c r="BU47" s="356"/>
      <c r="BV47" s="356"/>
      <c r="BW47" s="1"/>
      <c r="BX47" s="1"/>
      <c r="BY47" s="1"/>
      <c r="BZ47" s="1"/>
      <c r="CA47" s="1"/>
      <c r="CB47" s="1"/>
      <c r="CC47" s="1"/>
      <c r="CD47" s="1"/>
      <c r="CE47" s="1"/>
      <c r="CF47" s="1"/>
      <c r="CG47" s="1"/>
      <c r="CH47" s="1"/>
      <c r="CI47" s="1"/>
      <c r="CJ47" s="1"/>
      <c r="CK47" s="1"/>
      <c r="CL47" s="1"/>
      <c r="CM47" s="1"/>
      <c r="CN47" s="1"/>
      <c r="CO47" s="1"/>
      <c r="CP47" s="1"/>
      <c r="CQ47" s="1"/>
      <c r="CS47" s="356"/>
      <c r="CT47" s="356"/>
      <c r="CU47" s="1"/>
      <c r="CV47" s="1"/>
      <c r="CW47" s="1"/>
      <c r="CX47" s="1"/>
      <c r="CY47" s="1"/>
      <c r="CZ47" s="1"/>
      <c r="DA47" s="1"/>
      <c r="DB47" s="1"/>
      <c r="DC47" s="1"/>
      <c r="DD47" s="1"/>
      <c r="DE47" s="1"/>
      <c r="DF47" s="1"/>
      <c r="DG47" s="1"/>
      <c r="DH47" s="1"/>
      <c r="DI47" s="1"/>
      <c r="DJ47" s="1"/>
      <c r="DK47" s="1"/>
      <c r="DL47" s="1"/>
      <c r="DM47" s="1"/>
      <c r="DN47" s="1"/>
      <c r="DO47" s="1"/>
      <c r="DQ47" s="356"/>
      <c r="DR47" s="356"/>
      <c r="DS47" s="1"/>
      <c r="DT47" s="1"/>
      <c r="DU47" s="1"/>
      <c r="DV47" s="1"/>
      <c r="DW47" s="1"/>
      <c r="DX47" s="1"/>
      <c r="DY47" s="1"/>
      <c r="DZ47" s="1"/>
      <c r="EA47" s="1"/>
      <c r="EB47" s="1"/>
      <c r="EC47" s="1"/>
      <c r="ED47" s="1"/>
      <c r="EE47" s="1"/>
      <c r="EF47" s="1"/>
      <c r="EG47" s="1"/>
      <c r="EH47" s="1"/>
      <c r="EI47" s="1"/>
      <c r="EJ47" s="1"/>
      <c r="EK47" s="1"/>
      <c r="EL47" s="1"/>
      <c r="EM47" s="1"/>
      <c r="EO47" s="356"/>
      <c r="EP47" s="356"/>
      <c r="EQ47" s="1"/>
      <c r="ER47" s="1"/>
      <c r="ES47" s="1"/>
      <c r="ET47" s="1"/>
      <c r="EU47" s="1"/>
      <c r="EV47" s="1"/>
      <c r="EW47" s="1"/>
      <c r="EX47" s="1"/>
      <c r="EY47" s="1"/>
      <c r="EZ47" s="1"/>
      <c r="FA47" s="1"/>
      <c r="FB47" s="1"/>
      <c r="FC47" s="1"/>
      <c r="FD47" s="1"/>
      <c r="FE47" s="1"/>
      <c r="FF47" s="1"/>
      <c r="FG47" s="1"/>
      <c r="FH47" s="1"/>
      <c r="FI47" s="1"/>
      <c r="FJ47" s="1"/>
      <c r="FK47" s="1"/>
    </row>
    <row r="48" spans="1:167" ht="14.5">
      <c r="A48" s="359" t="s">
        <v>268</v>
      </c>
      <c r="B48" s="359"/>
      <c r="C48" s="1"/>
      <c r="D48" s="1"/>
      <c r="E48" s="1"/>
      <c r="F48" s="1"/>
      <c r="G48" s="1"/>
      <c r="H48" s="1"/>
      <c r="I48" s="1"/>
      <c r="J48" s="1"/>
      <c r="K48" s="1"/>
      <c r="L48" s="1"/>
      <c r="M48" s="1"/>
      <c r="N48" s="1"/>
      <c r="O48" s="1"/>
      <c r="P48" s="1"/>
      <c r="Q48" s="1"/>
      <c r="R48" s="1"/>
      <c r="S48" s="1"/>
      <c r="T48" s="1"/>
      <c r="U48" s="1"/>
      <c r="V48" s="1"/>
      <c r="W48" s="1"/>
      <c r="Y48" s="359" t="s">
        <v>268</v>
      </c>
      <c r="Z48" s="359"/>
      <c r="AA48" s="1"/>
      <c r="AB48" s="1"/>
      <c r="AC48" s="1"/>
      <c r="AD48" s="1"/>
      <c r="AE48" s="1"/>
      <c r="AF48" s="1"/>
      <c r="AG48" s="1"/>
      <c r="AH48" s="1"/>
      <c r="AI48" s="1"/>
      <c r="AJ48" s="1"/>
      <c r="AK48" s="1"/>
      <c r="AL48" s="1"/>
      <c r="AM48" s="1"/>
      <c r="AN48" s="1"/>
      <c r="AO48" s="1"/>
      <c r="AP48" s="1"/>
      <c r="AQ48" s="1"/>
      <c r="AR48" s="1"/>
      <c r="AS48" s="1"/>
      <c r="AT48" s="1"/>
      <c r="AU48" s="1"/>
      <c r="AW48" s="359" t="s">
        <v>268</v>
      </c>
      <c r="AX48" s="359"/>
      <c r="AY48" s="1"/>
      <c r="AZ48" s="1"/>
      <c r="BA48" s="1"/>
      <c r="BB48" s="1"/>
      <c r="BC48" s="1"/>
      <c r="BD48" s="1"/>
      <c r="BE48" s="1"/>
      <c r="BF48" s="1"/>
      <c r="BG48" s="1"/>
      <c r="BH48" s="1"/>
      <c r="BI48" s="1"/>
      <c r="BJ48" s="1"/>
      <c r="BK48" s="1"/>
      <c r="BL48" s="1"/>
      <c r="BM48" s="1"/>
      <c r="BN48" s="1"/>
      <c r="BO48" s="1"/>
      <c r="BP48" s="1"/>
      <c r="BQ48" s="1"/>
      <c r="BR48" s="1"/>
      <c r="BS48" s="1"/>
      <c r="BU48" s="359" t="s">
        <v>268</v>
      </c>
      <c r="BV48" s="359"/>
      <c r="BW48" s="1"/>
      <c r="BX48" s="1"/>
      <c r="BY48" s="1"/>
      <c r="BZ48" s="1"/>
      <c r="CA48" s="1"/>
      <c r="CB48" s="1"/>
      <c r="CC48" s="1"/>
      <c r="CD48" s="1"/>
      <c r="CE48" s="1"/>
      <c r="CF48" s="1"/>
      <c r="CG48" s="1"/>
      <c r="CH48" s="1"/>
      <c r="CI48" s="1"/>
      <c r="CJ48" s="1"/>
      <c r="CK48" s="1"/>
      <c r="CL48" s="1"/>
      <c r="CM48" s="1"/>
      <c r="CN48" s="1"/>
      <c r="CO48" s="1"/>
      <c r="CP48" s="1"/>
      <c r="CQ48" s="1"/>
      <c r="CS48" s="359" t="s">
        <v>268</v>
      </c>
      <c r="CT48" s="359"/>
      <c r="CU48" s="1"/>
      <c r="CV48" s="1"/>
      <c r="CW48" s="1"/>
      <c r="CX48" s="1"/>
      <c r="CY48" s="1"/>
      <c r="CZ48" s="1"/>
      <c r="DA48" s="1"/>
      <c r="DB48" s="1"/>
      <c r="DC48" s="1"/>
      <c r="DD48" s="1"/>
      <c r="DE48" s="1"/>
      <c r="DF48" s="1"/>
      <c r="DG48" s="1"/>
      <c r="DH48" s="1"/>
      <c r="DI48" s="1"/>
      <c r="DJ48" s="1"/>
      <c r="DK48" s="1"/>
      <c r="DL48" s="1"/>
      <c r="DM48" s="1"/>
      <c r="DN48" s="1"/>
      <c r="DO48" s="1"/>
      <c r="DQ48" s="359" t="s">
        <v>268</v>
      </c>
      <c r="DR48" s="359"/>
      <c r="DS48" s="1"/>
      <c r="DT48" s="1"/>
      <c r="DU48" s="1"/>
      <c r="DV48" s="1"/>
      <c r="DW48" s="1"/>
      <c r="DX48" s="1"/>
      <c r="DY48" s="1"/>
      <c r="DZ48" s="1"/>
      <c r="EA48" s="1"/>
      <c r="EB48" s="1"/>
      <c r="EC48" s="1"/>
      <c r="ED48" s="1"/>
      <c r="EE48" s="1"/>
      <c r="EF48" s="1"/>
      <c r="EG48" s="1"/>
      <c r="EH48" s="1"/>
      <c r="EI48" s="1"/>
      <c r="EJ48" s="1"/>
      <c r="EK48" s="1"/>
      <c r="EL48" s="1"/>
      <c r="EM48" s="1"/>
      <c r="EO48" s="359" t="s">
        <v>268</v>
      </c>
      <c r="EP48" s="359"/>
      <c r="EQ48" s="1"/>
      <c r="ER48" s="1"/>
      <c r="ES48" s="1"/>
      <c r="ET48" s="1"/>
      <c r="EU48" s="1"/>
      <c r="EV48" s="1"/>
      <c r="EW48" s="1"/>
      <c r="EX48" s="1"/>
      <c r="EY48" s="1"/>
      <c r="EZ48" s="1"/>
      <c r="FA48" s="1"/>
      <c r="FB48" s="1"/>
      <c r="FC48" s="1"/>
      <c r="FD48" s="1"/>
      <c r="FE48" s="1"/>
      <c r="FF48" s="1"/>
      <c r="FG48" s="1"/>
      <c r="FH48" s="1"/>
      <c r="FI48" s="1"/>
      <c r="FJ48" s="1"/>
      <c r="FK48" s="1"/>
    </row>
    <row r="49" spans="1:167" ht="14.5">
      <c r="A49" s="356"/>
      <c r="B49" s="356"/>
      <c r="C49" s="1"/>
      <c r="D49" s="1"/>
      <c r="E49" s="1"/>
      <c r="F49" s="1"/>
      <c r="G49" s="1"/>
      <c r="H49" s="1"/>
      <c r="I49" s="1"/>
      <c r="J49" s="1"/>
      <c r="K49" s="1"/>
      <c r="L49" s="1"/>
      <c r="M49" s="1"/>
      <c r="N49" s="1"/>
      <c r="O49" s="1"/>
      <c r="P49" s="1"/>
      <c r="Q49" s="1"/>
      <c r="R49" s="1"/>
      <c r="S49" s="1"/>
      <c r="T49" s="1"/>
      <c r="U49" s="1"/>
      <c r="V49" s="1"/>
      <c r="W49" s="1"/>
      <c r="Y49" s="356"/>
      <c r="Z49" s="356"/>
      <c r="AA49" s="1"/>
      <c r="AB49" s="1"/>
      <c r="AC49" s="1"/>
      <c r="AD49" s="1"/>
      <c r="AE49" s="1"/>
      <c r="AF49" s="1"/>
      <c r="AG49" s="1"/>
      <c r="AH49" s="1"/>
      <c r="AI49" s="1"/>
      <c r="AJ49" s="1"/>
      <c r="AK49" s="1"/>
      <c r="AL49" s="1"/>
      <c r="AM49" s="1"/>
      <c r="AN49" s="1"/>
      <c r="AO49" s="1"/>
      <c r="AP49" s="1"/>
      <c r="AQ49" s="1"/>
      <c r="AR49" s="1"/>
      <c r="AS49" s="1"/>
      <c r="AT49" s="1"/>
      <c r="AU49" s="1"/>
      <c r="AW49" s="356"/>
      <c r="AX49" s="356"/>
      <c r="AY49" s="1"/>
      <c r="AZ49" s="1"/>
      <c r="BA49" s="1"/>
      <c r="BB49" s="1"/>
      <c r="BC49" s="1"/>
      <c r="BD49" s="1"/>
      <c r="BE49" s="1"/>
      <c r="BF49" s="1"/>
      <c r="BG49" s="1"/>
      <c r="BH49" s="1"/>
      <c r="BI49" s="1"/>
      <c r="BJ49" s="1"/>
      <c r="BK49" s="1"/>
      <c r="BL49" s="1"/>
      <c r="BM49" s="1"/>
      <c r="BN49" s="1"/>
      <c r="BO49" s="1"/>
      <c r="BP49" s="1"/>
      <c r="BQ49" s="1"/>
      <c r="BR49" s="1"/>
      <c r="BS49" s="1"/>
      <c r="BU49" s="356"/>
      <c r="BV49" s="356"/>
      <c r="BW49" s="1"/>
      <c r="BX49" s="1"/>
      <c r="BY49" s="1"/>
      <c r="BZ49" s="1"/>
      <c r="CA49" s="1"/>
      <c r="CB49" s="1"/>
      <c r="CC49" s="1"/>
      <c r="CD49" s="1"/>
      <c r="CE49" s="1"/>
      <c r="CF49" s="1"/>
      <c r="CG49" s="1"/>
      <c r="CH49" s="1"/>
      <c r="CI49" s="1"/>
      <c r="CJ49" s="1"/>
      <c r="CK49" s="1"/>
      <c r="CL49" s="1"/>
      <c r="CM49" s="1"/>
      <c r="CN49" s="1"/>
      <c r="CO49" s="1"/>
      <c r="CP49" s="1"/>
      <c r="CQ49" s="1"/>
      <c r="CS49" s="356"/>
      <c r="CT49" s="356"/>
      <c r="CU49" s="1"/>
      <c r="CV49" s="1"/>
      <c r="CW49" s="1"/>
      <c r="CX49" s="1"/>
      <c r="CY49" s="1"/>
      <c r="CZ49" s="1"/>
      <c r="DA49" s="1"/>
      <c r="DB49" s="1"/>
      <c r="DC49" s="1"/>
      <c r="DD49" s="1"/>
      <c r="DE49" s="1"/>
      <c r="DF49" s="1"/>
      <c r="DG49" s="1"/>
      <c r="DH49" s="1"/>
      <c r="DI49" s="1"/>
      <c r="DJ49" s="1"/>
      <c r="DK49" s="1"/>
      <c r="DL49" s="1"/>
      <c r="DM49" s="1"/>
      <c r="DN49" s="1"/>
      <c r="DO49" s="1"/>
      <c r="DQ49" s="356"/>
      <c r="DR49" s="356"/>
      <c r="DS49" s="1"/>
      <c r="DT49" s="1"/>
      <c r="DU49" s="1"/>
      <c r="DV49" s="1"/>
      <c r="DW49" s="1"/>
      <c r="DX49" s="1"/>
      <c r="DY49" s="1"/>
      <c r="DZ49" s="1"/>
      <c r="EA49" s="1"/>
      <c r="EB49" s="1"/>
      <c r="EC49" s="1"/>
      <c r="ED49" s="1"/>
      <c r="EE49" s="1"/>
      <c r="EF49" s="1"/>
      <c r="EG49" s="1"/>
      <c r="EH49" s="1"/>
      <c r="EI49" s="1"/>
      <c r="EJ49" s="1"/>
      <c r="EK49" s="1"/>
      <c r="EL49" s="1"/>
      <c r="EM49" s="1"/>
      <c r="EO49" s="356"/>
      <c r="EP49" s="356"/>
      <c r="EQ49" s="1"/>
      <c r="ER49" s="1"/>
      <c r="ES49" s="1"/>
      <c r="ET49" s="1"/>
      <c r="EU49" s="1"/>
      <c r="EV49" s="1"/>
      <c r="EW49" s="1"/>
      <c r="EX49" s="1"/>
      <c r="EY49" s="1"/>
      <c r="EZ49" s="1"/>
      <c r="FA49" s="1"/>
      <c r="FB49" s="1"/>
      <c r="FC49" s="1"/>
      <c r="FD49" s="1"/>
      <c r="FE49" s="1"/>
      <c r="FF49" s="1"/>
      <c r="FG49" s="1"/>
      <c r="FH49" s="1"/>
      <c r="FI49" s="1"/>
      <c r="FJ49" s="1"/>
      <c r="FK49" s="1"/>
    </row>
    <row r="50" spans="1:167" ht="14.5">
      <c r="A50" s="356"/>
      <c r="B50" s="356"/>
      <c r="C50" s="1"/>
      <c r="D50" s="1"/>
      <c r="E50" s="1"/>
      <c r="F50" s="1"/>
      <c r="G50" s="1"/>
      <c r="H50" s="1"/>
      <c r="I50" s="1"/>
      <c r="J50" s="1"/>
      <c r="K50" s="1"/>
      <c r="L50" s="1"/>
      <c r="M50" s="1"/>
      <c r="N50" s="1"/>
      <c r="O50" s="1"/>
      <c r="P50" s="1"/>
      <c r="Q50" s="1"/>
      <c r="R50" s="1"/>
      <c r="S50" s="1"/>
      <c r="T50" s="1"/>
      <c r="U50" s="1"/>
      <c r="V50" s="1"/>
      <c r="W50" s="1"/>
      <c r="Y50" s="356"/>
      <c r="Z50" s="356"/>
      <c r="AA50" s="1"/>
      <c r="AB50" s="1"/>
      <c r="AC50" s="1"/>
      <c r="AD50" s="1"/>
      <c r="AE50" s="1"/>
      <c r="AF50" s="1"/>
      <c r="AG50" s="1"/>
      <c r="AH50" s="1"/>
      <c r="AI50" s="1"/>
      <c r="AJ50" s="1"/>
      <c r="AK50" s="1"/>
      <c r="AL50" s="1"/>
      <c r="AM50" s="1"/>
      <c r="AN50" s="1"/>
      <c r="AO50" s="1"/>
      <c r="AP50" s="1"/>
      <c r="AQ50" s="1"/>
      <c r="AR50" s="1"/>
      <c r="AS50" s="1"/>
      <c r="AT50" s="1"/>
      <c r="AU50" s="1"/>
      <c r="AW50" s="356"/>
      <c r="AX50" s="356"/>
      <c r="AY50" s="1"/>
      <c r="AZ50" s="1"/>
      <c r="BA50" s="1"/>
      <c r="BB50" s="1"/>
      <c r="BC50" s="1"/>
      <c r="BD50" s="1"/>
      <c r="BE50" s="1"/>
      <c r="BF50" s="1"/>
      <c r="BG50" s="1"/>
      <c r="BH50" s="1"/>
      <c r="BI50" s="1"/>
      <c r="BJ50" s="1"/>
      <c r="BK50" s="1"/>
      <c r="BL50" s="1"/>
      <c r="BM50" s="1"/>
      <c r="BN50" s="1"/>
      <c r="BO50" s="1"/>
      <c r="BP50" s="1"/>
      <c r="BQ50" s="1"/>
      <c r="BR50" s="1"/>
      <c r="BS50" s="1"/>
      <c r="BU50" s="356"/>
      <c r="BV50" s="356"/>
      <c r="BW50" s="1"/>
      <c r="BX50" s="1"/>
      <c r="BY50" s="1"/>
      <c r="BZ50" s="1"/>
      <c r="CA50" s="1"/>
      <c r="CB50" s="1"/>
      <c r="CC50" s="1"/>
      <c r="CD50" s="1"/>
      <c r="CE50" s="1"/>
      <c r="CF50" s="1"/>
      <c r="CG50" s="1"/>
      <c r="CH50" s="1"/>
      <c r="CI50" s="1"/>
      <c r="CJ50" s="1"/>
      <c r="CK50" s="1"/>
      <c r="CL50" s="1"/>
      <c r="CM50" s="1"/>
      <c r="CN50" s="1"/>
      <c r="CO50" s="1"/>
      <c r="CP50" s="1"/>
      <c r="CQ50" s="1"/>
      <c r="CS50" s="356"/>
      <c r="CT50" s="356"/>
      <c r="CU50" s="1"/>
      <c r="CV50" s="1"/>
      <c r="CW50" s="1"/>
      <c r="CX50" s="1"/>
      <c r="CY50" s="1"/>
      <c r="CZ50" s="1"/>
      <c r="DA50" s="1"/>
      <c r="DB50" s="1"/>
      <c r="DC50" s="1"/>
      <c r="DD50" s="1"/>
      <c r="DE50" s="1"/>
      <c r="DF50" s="1"/>
      <c r="DG50" s="1"/>
      <c r="DH50" s="1"/>
      <c r="DI50" s="1"/>
      <c r="DJ50" s="1"/>
      <c r="DK50" s="1"/>
      <c r="DL50" s="1"/>
      <c r="DM50" s="1"/>
      <c r="DN50" s="1"/>
      <c r="DO50" s="1"/>
      <c r="DQ50" s="356"/>
      <c r="DR50" s="356"/>
      <c r="DS50" s="1"/>
      <c r="DT50" s="1"/>
      <c r="DU50" s="1"/>
      <c r="DV50" s="1"/>
      <c r="DW50" s="1"/>
      <c r="DX50" s="1"/>
      <c r="DY50" s="1"/>
      <c r="DZ50" s="1"/>
      <c r="EA50" s="1"/>
      <c r="EB50" s="1"/>
      <c r="EC50" s="1"/>
      <c r="ED50" s="1"/>
      <c r="EE50" s="1"/>
      <c r="EF50" s="1"/>
      <c r="EG50" s="1"/>
      <c r="EH50" s="1"/>
      <c r="EI50" s="1"/>
      <c r="EJ50" s="1"/>
      <c r="EK50" s="1"/>
      <c r="EL50" s="1"/>
      <c r="EM50" s="1"/>
      <c r="EO50" s="356"/>
      <c r="EP50" s="356"/>
      <c r="EQ50" s="1"/>
      <c r="ER50" s="1"/>
      <c r="ES50" s="1"/>
      <c r="ET50" s="1"/>
      <c r="EU50" s="1"/>
      <c r="EV50" s="1"/>
      <c r="EW50" s="1"/>
      <c r="EX50" s="1"/>
      <c r="EY50" s="1"/>
      <c r="EZ50" s="1"/>
      <c r="FA50" s="1"/>
      <c r="FB50" s="1"/>
      <c r="FC50" s="1"/>
      <c r="FD50" s="1"/>
      <c r="FE50" s="1"/>
      <c r="FF50" s="1"/>
      <c r="FG50" s="1"/>
      <c r="FH50" s="1"/>
      <c r="FI50" s="1"/>
      <c r="FJ50" s="1"/>
      <c r="FK50" s="1"/>
    </row>
    <row r="51" spans="1:167" ht="14.5">
      <c r="A51" s="356"/>
      <c r="B51" s="356"/>
      <c r="C51" s="1"/>
      <c r="D51" s="1"/>
      <c r="E51" s="1"/>
      <c r="F51" s="1"/>
      <c r="G51" s="1"/>
      <c r="H51" s="1"/>
      <c r="I51" s="1"/>
      <c r="J51" s="1"/>
      <c r="K51" s="1"/>
      <c r="L51" s="1"/>
      <c r="M51" s="1"/>
      <c r="N51" s="1"/>
      <c r="O51" s="1"/>
      <c r="P51" s="1"/>
      <c r="Q51" s="1"/>
      <c r="R51" s="1"/>
      <c r="S51" s="1"/>
      <c r="T51" s="1"/>
      <c r="U51" s="1"/>
      <c r="V51" s="1"/>
      <c r="W51" s="1"/>
      <c r="Y51" s="356"/>
      <c r="Z51" s="356"/>
      <c r="AA51" s="1"/>
      <c r="AB51" s="1"/>
      <c r="AC51" s="1"/>
      <c r="AD51" s="1"/>
      <c r="AE51" s="1"/>
      <c r="AF51" s="1"/>
      <c r="AG51" s="1"/>
      <c r="AH51" s="1"/>
      <c r="AI51" s="1"/>
      <c r="AJ51" s="1"/>
      <c r="AK51" s="1"/>
      <c r="AL51" s="1"/>
      <c r="AM51" s="1"/>
      <c r="AN51" s="1"/>
      <c r="AO51" s="1"/>
      <c r="AP51" s="1"/>
      <c r="AQ51" s="1"/>
      <c r="AR51" s="1"/>
      <c r="AS51" s="1"/>
      <c r="AT51" s="1"/>
      <c r="AU51" s="1"/>
      <c r="AW51" s="356"/>
      <c r="AX51" s="356"/>
      <c r="AY51" s="1"/>
      <c r="AZ51" s="1"/>
      <c r="BA51" s="1"/>
      <c r="BB51" s="1"/>
      <c r="BC51" s="1"/>
      <c r="BD51" s="1"/>
      <c r="BE51" s="1"/>
      <c r="BF51" s="1"/>
      <c r="BG51" s="1"/>
      <c r="BH51" s="1"/>
      <c r="BI51" s="1"/>
      <c r="BJ51" s="1"/>
      <c r="BK51" s="1"/>
      <c r="BL51" s="1"/>
      <c r="BM51" s="1"/>
      <c r="BN51" s="1"/>
      <c r="BO51" s="1"/>
      <c r="BP51" s="1"/>
      <c r="BQ51" s="1"/>
      <c r="BR51" s="1"/>
      <c r="BS51" s="1"/>
      <c r="BU51" s="356"/>
      <c r="BV51" s="356"/>
      <c r="BW51" s="1"/>
      <c r="BX51" s="1"/>
      <c r="BY51" s="1"/>
      <c r="BZ51" s="1"/>
      <c r="CA51" s="1"/>
      <c r="CB51" s="1"/>
      <c r="CC51" s="1"/>
      <c r="CD51" s="1"/>
      <c r="CE51" s="1"/>
      <c r="CF51" s="1"/>
      <c r="CG51" s="1"/>
      <c r="CH51" s="1"/>
      <c r="CI51" s="1"/>
      <c r="CJ51" s="1"/>
      <c r="CK51" s="1"/>
      <c r="CL51" s="1"/>
      <c r="CM51" s="1"/>
      <c r="CN51" s="1"/>
      <c r="CO51" s="1"/>
      <c r="CP51" s="1"/>
      <c r="CQ51" s="1"/>
      <c r="CS51" s="356"/>
      <c r="CT51" s="356"/>
      <c r="CU51" s="1"/>
      <c r="CV51" s="1"/>
      <c r="CW51" s="1"/>
      <c r="CX51" s="1"/>
      <c r="CY51" s="1"/>
      <c r="CZ51" s="1"/>
      <c r="DA51" s="1"/>
      <c r="DB51" s="1"/>
      <c r="DC51" s="1"/>
      <c r="DD51" s="1"/>
      <c r="DE51" s="1"/>
      <c r="DF51" s="1"/>
      <c r="DG51" s="1"/>
      <c r="DH51" s="1"/>
      <c r="DI51" s="1"/>
      <c r="DJ51" s="1"/>
      <c r="DK51" s="1"/>
      <c r="DL51" s="1"/>
      <c r="DM51" s="1"/>
      <c r="DN51" s="1"/>
      <c r="DO51" s="1"/>
      <c r="DQ51" s="356"/>
      <c r="DR51" s="356"/>
      <c r="DS51" s="1"/>
      <c r="DT51" s="1"/>
      <c r="DU51" s="1"/>
      <c r="DV51" s="1"/>
      <c r="DW51" s="1"/>
      <c r="DX51" s="1"/>
      <c r="DY51" s="1"/>
      <c r="DZ51" s="1"/>
      <c r="EA51" s="1"/>
      <c r="EB51" s="1"/>
      <c r="EC51" s="1"/>
      <c r="ED51" s="1"/>
      <c r="EE51" s="1"/>
      <c r="EF51" s="1"/>
      <c r="EG51" s="1"/>
      <c r="EH51" s="1"/>
      <c r="EI51" s="1"/>
      <c r="EJ51" s="1"/>
      <c r="EK51" s="1"/>
      <c r="EL51" s="1"/>
      <c r="EM51" s="1"/>
      <c r="EO51" s="356"/>
      <c r="EP51" s="356"/>
      <c r="EQ51" s="1"/>
      <c r="ER51" s="1"/>
      <c r="ES51" s="1"/>
      <c r="ET51" s="1"/>
      <c r="EU51" s="1"/>
      <c r="EV51" s="1"/>
      <c r="EW51" s="1"/>
      <c r="EX51" s="1"/>
      <c r="EY51" s="1"/>
      <c r="EZ51" s="1"/>
      <c r="FA51" s="1"/>
      <c r="FB51" s="1"/>
      <c r="FC51" s="1"/>
      <c r="FD51" s="1"/>
      <c r="FE51" s="1"/>
      <c r="FF51" s="1"/>
      <c r="FG51" s="1"/>
      <c r="FH51" s="1"/>
      <c r="FI51" s="1"/>
      <c r="FJ51" s="1"/>
      <c r="FK51" s="1"/>
    </row>
    <row r="52" spans="1:167" ht="14.5">
      <c r="A52" s="356"/>
      <c r="B52" s="356"/>
      <c r="C52" s="1"/>
      <c r="D52" s="1"/>
      <c r="E52" s="1"/>
      <c r="F52" s="1"/>
      <c r="G52" s="1"/>
      <c r="H52" s="1"/>
      <c r="I52" s="1"/>
      <c r="J52" s="1"/>
      <c r="K52" s="1"/>
      <c r="L52" s="1"/>
      <c r="M52" s="1"/>
      <c r="N52" s="1"/>
      <c r="O52" s="1"/>
      <c r="P52" s="1"/>
      <c r="Q52" s="1"/>
      <c r="R52" s="1"/>
      <c r="S52" s="1"/>
      <c r="T52" s="1"/>
      <c r="U52" s="1"/>
      <c r="V52" s="1"/>
      <c r="W52" s="1"/>
      <c r="Y52" s="356"/>
      <c r="Z52" s="356"/>
      <c r="AA52" s="1"/>
      <c r="AB52" s="1"/>
      <c r="AC52" s="1"/>
      <c r="AD52" s="1"/>
      <c r="AE52" s="1"/>
      <c r="AF52" s="1"/>
      <c r="AG52" s="1"/>
      <c r="AH52" s="1"/>
      <c r="AI52" s="1"/>
      <c r="AJ52" s="1"/>
      <c r="AK52" s="1"/>
      <c r="AL52" s="1"/>
      <c r="AM52" s="1"/>
      <c r="AN52" s="1"/>
      <c r="AO52" s="1"/>
      <c r="AP52" s="1"/>
      <c r="AQ52" s="1"/>
      <c r="AR52" s="1"/>
      <c r="AS52" s="1"/>
      <c r="AT52" s="1"/>
      <c r="AU52" s="1"/>
      <c r="AW52" s="356"/>
      <c r="AX52" s="356"/>
      <c r="AY52" s="1"/>
      <c r="AZ52" s="1"/>
      <c r="BA52" s="1"/>
      <c r="BB52" s="1"/>
      <c r="BC52" s="1"/>
      <c r="BD52" s="1"/>
      <c r="BE52" s="1"/>
      <c r="BF52" s="1"/>
      <c r="BG52" s="1"/>
      <c r="BH52" s="1"/>
      <c r="BI52" s="1"/>
      <c r="BJ52" s="1"/>
      <c r="BK52" s="1"/>
      <c r="BL52" s="1"/>
      <c r="BM52" s="1"/>
      <c r="BN52" s="1"/>
      <c r="BO52" s="1"/>
      <c r="BP52" s="1"/>
      <c r="BQ52" s="1"/>
      <c r="BR52" s="1"/>
      <c r="BS52" s="1"/>
      <c r="BU52" s="356"/>
      <c r="BV52" s="356"/>
      <c r="BW52" s="1"/>
      <c r="BX52" s="1"/>
      <c r="BY52" s="1"/>
      <c r="BZ52" s="1"/>
      <c r="CA52" s="1"/>
      <c r="CB52" s="1"/>
      <c r="CC52" s="1"/>
      <c r="CD52" s="1"/>
      <c r="CE52" s="1"/>
      <c r="CF52" s="1"/>
      <c r="CG52" s="1"/>
      <c r="CH52" s="1"/>
      <c r="CI52" s="1"/>
      <c r="CJ52" s="1"/>
      <c r="CK52" s="1"/>
      <c r="CL52" s="1"/>
      <c r="CM52" s="1"/>
      <c r="CN52" s="1"/>
      <c r="CO52" s="1"/>
      <c r="CP52" s="1"/>
      <c r="CQ52" s="1"/>
      <c r="CS52" s="356"/>
      <c r="CT52" s="356"/>
      <c r="CU52" s="1"/>
      <c r="CV52" s="1"/>
      <c r="CW52" s="1"/>
      <c r="CX52" s="1"/>
      <c r="CY52" s="1"/>
      <c r="CZ52" s="1"/>
      <c r="DA52" s="1"/>
      <c r="DB52" s="1"/>
      <c r="DC52" s="1"/>
      <c r="DD52" s="1"/>
      <c r="DE52" s="1"/>
      <c r="DF52" s="1"/>
      <c r="DG52" s="1"/>
      <c r="DH52" s="1"/>
      <c r="DI52" s="1"/>
      <c r="DJ52" s="1"/>
      <c r="DK52" s="1"/>
      <c r="DL52" s="1"/>
      <c r="DM52" s="1"/>
      <c r="DN52" s="1"/>
      <c r="DO52" s="1"/>
      <c r="DQ52" s="356"/>
      <c r="DR52" s="356"/>
      <c r="DS52" s="1"/>
      <c r="DT52" s="1"/>
      <c r="DU52" s="1"/>
      <c r="DV52" s="1"/>
      <c r="DW52" s="1"/>
      <c r="DX52" s="1"/>
      <c r="DY52" s="1"/>
      <c r="DZ52" s="1"/>
      <c r="EA52" s="1"/>
      <c r="EB52" s="1"/>
      <c r="EC52" s="1"/>
      <c r="ED52" s="1"/>
      <c r="EE52" s="1"/>
      <c r="EF52" s="1"/>
      <c r="EG52" s="1"/>
      <c r="EH52" s="1"/>
      <c r="EI52" s="1"/>
      <c r="EJ52" s="1"/>
      <c r="EK52" s="1"/>
      <c r="EL52" s="1"/>
      <c r="EM52" s="1"/>
      <c r="EO52" s="356"/>
      <c r="EP52" s="356"/>
      <c r="EQ52" s="1"/>
      <c r="ER52" s="1"/>
      <c r="ES52" s="1"/>
      <c r="ET52" s="1"/>
      <c r="EU52" s="1"/>
      <c r="EV52" s="1"/>
      <c r="EW52" s="1"/>
      <c r="EX52" s="1"/>
      <c r="EY52" s="1"/>
      <c r="EZ52" s="1"/>
      <c r="FA52" s="1"/>
      <c r="FB52" s="1"/>
      <c r="FC52" s="1"/>
      <c r="FD52" s="1"/>
      <c r="FE52" s="1"/>
      <c r="FF52" s="1"/>
      <c r="FG52" s="1"/>
      <c r="FH52" s="1"/>
      <c r="FI52" s="1"/>
      <c r="FJ52" s="1"/>
      <c r="FK52" s="1"/>
    </row>
    <row r="53" spans="1:167" ht="14.5">
      <c r="A53" s="356"/>
      <c r="B53" s="356"/>
      <c r="C53" s="1"/>
      <c r="D53" s="1"/>
      <c r="E53" s="1"/>
      <c r="F53" s="1"/>
      <c r="G53" s="1"/>
      <c r="H53" s="1"/>
      <c r="I53" s="1"/>
      <c r="J53" s="1"/>
      <c r="K53" s="1"/>
      <c r="L53" s="1"/>
      <c r="M53" s="1"/>
      <c r="N53" s="1"/>
      <c r="O53" s="1"/>
      <c r="P53" s="1"/>
      <c r="Q53" s="1"/>
      <c r="R53" s="1"/>
      <c r="S53" s="1"/>
      <c r="T53" s="1"/>
      <c r="U53" s="1"/>
      <c r="V53" s="1"/>
      <c r="W53" s="1"/>
      <c r="Y53" s="356"/>
      <c r="Z53" s="356"/>
      <c r="AA53" s="1"/>
      <c r="AB53" s="1"/>
      <c r="AC53" s="1"/>
      <c r="AD53" s="1"/>
      <c r="AE53" s="1"/>
      <c r="AF53" s="1"/>
      <c r="AG53" s="1"/>
      <c r="AH53" s="1"/>
      <c r="AI53" s="1"/>
      <c r="AJ53" s="1"/>
      <c r="AK53" s="1"/>
      <c r="AL53" s="1"/>
      <c r="AM53" s="1"/>
      <c r="AN53" s="1"/>
      <c r="AO53" s="1"/>
      <c r="AP53" s="1"/>
      <c r="AQ53" s="1"/>
      <c r="AR53" s="1"/>
      <c r="AS53" s="1"/>
      <c r="AT53" s="1"/>
      <c r="AU53" s="1"/>
      <c r="AW53" s="356"/>
      <c r="AX53" s="356"/>
      <c r="AY53" s="1"/>
      <c r="AZ53" s="1"/>
      <c r="BA53" s="1"/>
      <c r="BB53" s="1"/>
      <c r="BC53" s="1"/>
      <c r="BD53" s="1"/>
      <c r="BE53" s="1"/>
      <c r="BF53" s="1"/>
      <c r="BG53" s="1"/>
      <c r="BH53" s="1"/>
      <c r="BI53" s="1"/>
      <c r="BJ53" s="1"/>
      <c r="BK53" s="1"/>
      <c r="BL53" s="1"/>
      <c r="BM53" s="1"/>
      <c r="BN53" s="1"/>
      <c r="BO53" s="1"/>
      <c r="BP53" s="1"/>
      <c r="BQ53" s="1"/>
      <c r="BR53" s="1"/>
      <c r="BS53" s="1"/>
      <c r="BU53" s="356"/>
      <c r="BV53" s="356"/>
      <c r="BW53" s="1"/>
      <c r="BX53" s="1"/>
      <c r="BY53" s="1"/>
      <c r="BZ53" s="1"/>
      <c r="CA53" s="1"/>
      <c r="CB53" s="1"/>
      <c r="CC53" s="1"/>
      <c r="CD53" s="1"/>
      <c r="CE53" s="1"/>
      <c r="CF53" s="1"/>
      <c r="CG53" s="1"/>
      <c r="CH53" s="1"/>
      <c r="CI53" s="1"/>
      <c r="CJ53" s="1"/>
      <c r="CK53" s="1"/>
      <c r="CL53" s="1"/>
      <c r="CM53" s="1"/>
      <c r="CN53" s="1"/>
      <c r="CO53" s="1"/>
      <c r="CP53" s="1"/>
      <c r="CQ53" s="1"/>
      <c r="CS53" s="356"/>
      <c r="CT53" s="356"/>
      <c r="CU53" s="1"/>
      <c r="CV53" s="1"/>
      <c r="CW53" s="1"/>
      <c r="CX53" s="1"/>
      <c r="CY53" s="1"/>
      <c r="CZ53" s="1"/>
      <c r="DA53" s="1"/>
      <c r="DB53" s="1"/>
      <c r="DC53" s="1"/>
      <c r="DD53" s="1"/>
      <c r="DE53" s="1"/>
      <c r="DF53" s="1"/>
      <c r="DG53" s="1"/>
      <c r="DH53" s="1"/>
      <c r="DI53" s="1"/>
      <c r="DJ53" s="1"/>
      <c r="DK53" s="1"/>
      <c r="DL53" s="1"/>
      <c r="DM53" s="1"/>
      <c r="DN53" s="1"/>
      <c r="DO53" s="1"/>
      <c r="DQ53" s="356"/>
      <c r="DR53" s="356"/>
      <c r="DS53" s="1"/>
      <c r="DT53" s="1"/>
      <c r="DU53" s="1"/>
      <c r="DV53" s="1"/>
      <c r="DW53" s="1"/>
      <c r="DX53" s="1"/>
      <c r="DY53" s="1"/>
      <c r="DZ53" s="1"/>
      <c r="EA53" s="1"/>
      <c r="EB53" s="1"/>
      <c r="EC53" s="1"/>
      <c r="ED53" s="1"/>
      <c r="EE53" s="1"/>
      <c r="EF53" s="1"/>
      <c r="EG53" s="1"/>
      <c r="EH53" s="1"/>
      <c r="EI53" s="1"/>
      <c r="EJ53" s="1"/>
      <c r="EK53" s="1"/>
      <c r="EL53" s="1"/>
      <c r="EM53" s="1"/>
      <c r="EO53" s="356"/>
      <c r="EP53" s="356"/>
      <c r="EQ53" s="1"/>
      <c r="ER53" s="1"/>
      <c r="ES53" s="1"/>
      <c r="ET53" s="1"/>
      <c r="EU53" s="1"/>
      <c r="EV53" s="1"/>
      <c r="EW53" s="1"/>
      <c r="EX53" s="1"/>
      <c r="EY53" s="1"/>
      <c r="EZ53" s="1"/>
      <c r="FA53" s="1"/>
      <c r="FB53" s="1"/>
      <c r="FC53" s="1"/>
      <c r="FD53" s="1"/>
      <c r="FE53" s="1"/>
      <c r="FF53" s="1"/>
      <c r="FG53" s="1"/>
      <c r="FH53" s="1"/>
      <c r="FI53" s="1"/>
      <c r="FJ53" s="1"/>
      <c r="FK53" s="1"/>
    </row>
    <row r="54" spans="1:167" ht="14.5">
      <c r="A54" s="356"/>
      <c r="B54" s="356"/>
      <c r="C54" s="1"/>
      <c r="D54" s="1"/>
      <c r="E54" s="1"/>
      <c r="F54" s="1"/>
      <c r="G54" s="1"/>
      <c r="H54" s="1"/>
      <c r="I54" s="1"/>
      <c r="J54" s="1"/>
      <c r="K54" s="1"/>
      <c r="L54" s="1"/>
      <c r="M54" s="1"/>
      <c r="N54" s="1"/>
      <c r="O54" s="1"/>
      <c r="P54" s="1"/>
      <c r="Q54" s="1"/>
      <c r="R54" s="1"/>
      <c r="S54" s="1"/>
      <c r="T54" s="1"/>
      <c r="U54" s="1"/>
      <c r="V54" s="1"/>
      <c r="W54" s="1"/>
      <c r="Y54" s="356"/>
      <c r="Z54" s="356"/>
      <c r="AA54" s="1"/>
      <c r="AB54" s="1"/>
      <c r="AC54" s="1"/>
      <c r="AD54" s="1"/>
      <c r="AE54" s="1"/>
      <c r="AF54" s="1"/>
      <c r="AG54" s="1"/>
      <c r="AH54" s="1"/>
      <c r="AI54" s="1"/>
      <c r="AJ54" s="1"/>
      <c r="AK54" s="1"/>
      <c r="AL54" s="1"/>
      <c r="AM54" s="1"/>
      <c r="AN54" s="1"/>
      <c r="AO54" s="1"/>
      <c r="AP54" s="1"/>
      <c r="AQ54" s="1"/>
      <c r="AR54" s="1"/>
      <c r="AS54" s="1"/>
      <c r="AT54" s="1"/>
      <c r="AU54" s="1"/>
      <c r="AW54" s="356"/>
      <c r="AX54" s="356"/>
      <c r="AY54" s="1"/>
      <c r="AZ54" s="1"/>
      <c r="BA54" s="1"/>
      <c r="BB54" s="1"/>
      <c r="BC54" s="1"/>
      <c r="BD54" s="1"/>
      <c r="BE54" s="1"/>
      <c r="BF54" s="1"/>
      <c r="BG54" s="1"/>
      <c r="BH54" s="1"/>
      <c r="BI54" s="1"/>
      <c r="BJ54" s="1"/>
      <c r="BK54" s="1"/>
      <c r="BL54" s="1"/>
      <c r="BM54" s="1"/>
      <c r="BN54" s="1"/>
      <c r="BO54" s="1"/>
      <c r="BP54" s="1"/>
      <c r="BQ54" s="1"/>
      <c r="BR54" s="1"/>
      <c r="BS54" s="1"/>
      <c r="BU54" s="356"/>
      <c r="BV54" s="356"/>
      <c r="BW54" s="1"/>
      <c r="BX54" s="1"/>
      <c r="BY54" s="1"/>
      <c r="BZ54" s="1"/>
      <c r="CA54" s="1"/>
      <c r="CB54" s="1"/>
      <c r="CC54" s="1"/>
      <c r="CD54" s="1"/>
      <c r="CE54" s="1"/>
      <c r="CF54" s="1"/>
      <c r="CG54" s="1"/>
      <c r="CH54" s="1"/>
      <c r="CI54" s="1"/>
      <c r="CJ54" s="1"/>
      <c r="CK54" s="1"/>
      <c r="CL54" s="1"/>
      <c r="CM54" s="1"/>
      <c r="CN54" s="1"/>
      <c r="CO54" s="1"/>
      <c r="CP54" s="1"/>
      <c r="CQ54" s="1"/>
      <c r="CS54" s="356"/>
      <c r="CT54" s="356"/>
      <c r="CU54" s="1"/>
      <c r="CV54" s="1"/>
      <c r="CW54" s="1"/>
      <c r="CX54" s="1"/>
      <c r="CY54" s="1"/>
      <c r="CZ54" s="1"/>
      <c r="DA54" s="1"/>
      <c r="DB54" s="1"/>
      <c r="DC54" s="1"/>
      <c r="DD54" s="1"/>
      <c r="DE54" s="1"/>
      <c r="DF54" s="1"/>
      <c r="DG54" s="1"/>
      <c r="DH54" s="1"/>
      <c r="DI54" s="1"/>
      <c r="DJ54" s="1"/>
      <c r="DK54" s="1"/>
      <c r="DL54" s="1"/>
      <c r="DM54" s="1"/>
      <c r="DN54" s="1"/>
      <c r="DO54" s="1"/>
      <c r="DQ54" s="356"/>
      <c r="DR54" s="356"/>
      <c r="DS54" s="1"/>
      <c r="DT54" s="1"/>
      <c r="DU54" s="1"/>
      <c r="DV54" s="1"/>
      <c r="DW54" s="1"/>
      <c r="DX54" s="1"/>
      <c r="DY54" s="1"/>
      <c r="DZ54" s="1"/>
      <c r="EA54" s="1"/>
      <c r="EB54" s="1"/>
      <c r="EC54" s="1"/>
      <c r="ED54" s="1"/>
      <c r="EE54" s="1"/>
      <c r="EF54" s="1"/>
      <c r="EG54" s="1"/>
      <c r="EH54" s="1"/>
      <c r="EI54" s="1"/>
      <c r="EJ54" s="1"/>
      <c r="EK54" s="1"/>
      <c r="EL54" s="1"/>
      <c r="EM54" s="1"/>
      <c r="EO54" s="356"/>
      <c r="EP54" s="356"/>
      <c r="EQ54" s="1"/>
      <c r="ER54" s="1"/>
      <c r="ES54" s="1"/>
      <c r="ET54" s="1"/>
      <c r="EU54" s="1"/>
      <c r="EV54" s="1"/>
      <c r="EW54" s="1"/>
      <c r="EX54" s="1"/>
      <c r="EY54" s="1"/>
      <c r="EZ54" s="1"/>
      <c r="FA54" s="1"/>
      <c r="FB54" s="1"/>
      <c r="FC54" s="1"/>
      <c r="FD54" s="1"/>
      <c r="FE54" s="1"/>
      <c r="FF54" s="1"/>
      <c r="FG54" s="1"/>
      <c r="FH54" s="1"/>
      <c r="FI54" s="1"/>
      <c r="FJ54" s="1"/>
      <c r="FK54" s="1"/>
    </row>
    <row r="55" spans="1:167" ht="14.5">
      <c r="A55" s="356"/>
      <c r="B55" s="356"/>
      <c r="C55" s="1"/>
      <c r="D55" s="1"/>
      <c r="E55" s="1"/>
      <c r="F55" s="1"/>
      <c r="G55" s="1"/>
      <c r="H55" s="1"/>
      <c r="I55" s="1"/>
      <c r="J55" s="1"/>
      <c r="K55" s="1"/>
      <c r="L55" s="1"/>
      <c r="M55" s="1"/>
      <c r="N55" s="1"/>
      <c r="O55" s="1"/>
      <c r="P55" s="1"/>
      <c r="Q55" s="1"/>
      <c r="R55" s="1"/>
      <c r="S55" s="1"/>
      <c r="T55" s="1"/>
      <c r="U55" s="1"/>
      <c r="V55" s="1"/>
      <c r="W55" s="1"/>
      <c r="Y55" s="356"/>
      <c r="Z55" s="356"/>
      <c r="AA55" s="1"/>
      <c r="AB55" s="1"/>
      <c r="AC55" s="1"/>
      <c r="AD55" s="1"/>
      <c r="AE55" s="1"/>
      <c r="AF55" s="1"/>
      <c r="AG55" s="1"/>
      <c r="AH55" s="1"/>
      <c r="AI55" s="1"/>
      <c r="AJ55" s="1"/>
      <c r="AK55" s="1"/>
      <c r="AL55" s="1"/>
      <c r="AM55" s="1"/>
      <c r="AN55" s="1"/>
      <c r="AO55" s="1"/>
      <c r="AP55" s="1"/>
      <c r="AQ55" s="1"/>
      <c r="AR55" s="1"/>
      <c r="AS55" s="1"/>
      <c r="AT55" s="1"/>
      <c r="AU55" s="1"/>
      <c r="AW55" s="356"/>
      <c r="AX55" s="356"/>
      <c r="AY55" s="1"/>
      <c r="AZ55" s="1"/>
      <c r="BA55" s="1"/>
      <c r="BB55" s="1"/>
      <c r="BC55" s="1"/>
      <c r="BD55" s="1"/>
      <c r="BE55" s="1"/>
      <c r="BF55" s="1"/>
      <c r="BG55" s="1"/>
      <c r="BH55" s="1"/>
      <c r="BI55" s="1"/>
      <c r="BJ55" s="1"/>
      <c r="BK55" s="1"/>
      <c r="BL55" s="1"/>
      <c r="BM55" s="1"/>
      <c r="BN55" s="1"/>
      <c r="BO55" s="1"/>
      <c r="BP55" s="1"/>
      <c r="BQ55" s="1"/>
      <c r="BR55" s="1"/>
      <c r="BS55" s="1"/>
      <c r="BU55" s="356"/>
      <c r="BV55" s="356"/>
      <c r="BW55" s="1"/>
      <c r="BX55" s="1"/>
      <c r="BY55" s="1"/>
      <c r="BZ55" s="1"/>
      <c r="CA55" s="1"/>
      <c r="CB55" s="1"/>
      <c r="CC55" s="1"/>
      <c r="CD55" s="1"/>
      <c r="CE55" s="1"/>
      <c r="CF55" s="1"/>
      <c r="CG55" s="1"/>
      <c r="CH55" s="1"/>
      <c r="CI55" s="1"/>
      <c r="CJ55" s="1"/>
      <c r="CK55" s="1"/>
      <c r="CL55" s="1"/>
      <c r="CM55" s="1"/>
      <c r="CN55" s="1"/>
      <c r="CO55" s="1"/>
      <c r="CP55" s="1"/>
      <c r="CQ55" s="1"/>
      <c r="CS55" s="356"/>
      <c r="CT55" s="356"/>
      <c r="CU55" s="1"/>
      <c r="CV55" s="1"/>
      <c r="CW55" s="1"/>
      <c r="CX55" s="1"/>
      <c r="CY55" s="1"/>
      <c r="CZ55" s="1"/>
      <c r="DA55" s="1"/>
      <c r="DB55" s="1"/>
      <c r="DC55" s="1"/>
      <c r="DD55" s="1"/>
      <c r="DE55" s="1"/>
      <c r="DF55" s="1"/>
      <c r="DG55" s="1"/>
      <c r="DH55" s="1"/>
      <c r="DI55" s="1"/>
      <c r="DJ55" s="1"/>
      <c r="DK55" s="1"/>
      <c r="DL55" s="1"/>
      <c r="DM55" s="1"/>
      <c r="DN55" s="1"/>
      <c r="DO55" s="1"/>
      <c r="DQ55" s="356"/>
      <c r="DR55" s="356"/>
      <c r="DS55" s="1"/>
      <c r="DT55" s="1"/>
      <c r="DU55" s="1"/>
      <c r="DV55" s="1"/>
      <c r="DW55" s="1"/>
      <c r="DX55" s="1"/>
      <c r="DY55" s="1"/>
      <c r="DZ55" s="1"/>
      <c r="EA55" s="1"/>
      <c r="EB55" s="1"/>
      <c r="EC55" s="1"/>
      <c r="ED55" s="1"/>
      <c r="EE55" s="1"/>
      <c r="EF55" s="1"/>
      <c r="EG55" s="1"/>
      <c r="EH55" s="1"/>
      <c r="EI55" s="1"/>
      <c r="EJ55" s="1"/>
      <c r="EK55" s="1"/>
      <c r="EL55" s="1"/>
      <c r="EM55" s="1"/>
      <c r="EO55" s="356"/>
      <c r="EP55" s="356"/>
      <c r="EQ55" s="1"/>
      <c r="ER55" s="1"/>
      <c r="ES55" s="1"/>
      <c r="ET55" s="1"/>
      <c r="EU55" s="1"/>
      <c r="EV55" s="1"/>
      <c r="EW55" s="1"/>
      <c r="EX55" s="1"/>
      <c r="EY55" s="1"/>
      <c r="EZ55" s="1"/>
      <c r="FA55" s="1"/>
      <c r="FB55" s="1"/>
      <c r="FC55" s="1"/>
      <c r="FD55" s="1"/>
      <c r="FE55" s="1"/>
      <c r="FF55" s="1"/>
      <c r="FG55" s="1"/>
      <c r="FH55" s="1"/>
      <c r="FI55" s="1"/>
      <c r="FJ55" s="1"/>
      <c r="FK55" s="1"/>
    </row>
    <row r="56" spans="1:167" ht="14.5">
      <c r="A56" s="356"/>
      <c r="B56" s="356"/>
      <c r="C56" s="1"/>
      <c r="D56" s="1"/>
      <c r="E56" s="1"/>
      <c r="F56" s="1"/>
      <c r="G56" s="1"/>
      <c r="H56" s="1"/>
      <c r="I56" s="1"/>
      <c r="J56" s="1"/>
      <c r="K56" s="1"/>
      <c r="L56" s="1"/>
      <c r="M56" s="1"/>
      <c r="N56" s="1"/>
      <c r="O56" s="1"/>
      <c r="P56" s="1"/>
      <c r="Q56" s="1"/>
      <c r="R56" s="1"/>
      <c r="S56" s="1"/>
      <c r="T56" s="1"/>
      <c r="U56" s="1"/>
      <c r="V56" s="1"/>
      <c r="W56" s="1"/>
      <c r="Y56" s="356"/>
      <c r="Z56" s="356"/>
      <c r="AA56" s="1"/>
      <c r="AB56" s="1"/>
      <c r="AC56" s="1"/>
      <c r="AD56" s="1"/>
      <c r="AE56" s="1"/>
      <c r="AF56" s="1"/>
      <c r="AG56" s="1"/>
      <c r="AH56" s="1"/>
      <c r="AI56" s="1"/>
      <c r="AJ56" s="1"/>
      <c r="AK56" s="1"/>
      <c r="AL56" s="1"/>
      <c r="AM56" s="1"/>
      <c r="AN56" s="1"/>
      <c r="AO56" s="1"/>
      <c r="AP56" s="1"/>
      <c r="AQ56" s="1"/>
      <c r="AR56" s="1"/>
      <c r="AS56" s="1"/>
      <c r="AT56" s="1"/>
      <c r="AU56" s="1"/>
      <c r="AW56" s="356"/>
      <c r="AX56" s="356"/>
      <c r="AY56" s="1"/>
      <c r="AZ56" s="1"/>
      <c r="BA56" s="1"/>
      <c r="BB56" s="1"/>
      <c r="BC56" s="1"/>
      <c r="BD56" s="1"/>
      <c r="BE56" s="1"/>
      <c r="BF56" s="1"/>
      <c r="BG56" s="1"/>
      <c r="BH56" s="1"/>
      <c r="BI56" s="1"/>
      <c r="BJ56" s="1"/>
      <c r="BK56" s="1"/>
      <c r="BL56" s="1"/>
      <c r="BM56" s="1"/>
      <c r="BN56" s="1"/>
      <c r="BO56" s="1"/>
      <c r="BP56" s="1"/>
      <c r="BQ56" s="1"/>
      <c r="BR56" s="1"/>
      <c r="BS56" s="1"/>
      <c r="BU56" s="356"/>
      <c r="BV56" s="356"/>
      <c r="BW56" s="1"/>
      <c r="BX56" s="1"/>
      <c r="BY56" s="1"/>
      <c r="BZ56" s="1"/>
      <c r="CA56" s="1"/>
      <c r="CB56" s="1"/>
      <c r="CC56" s="1"/>
      <c r="CD56" s="1"/>
      <c r="CE56" s="1"/>
      <c r="CF56" s="1"/>
      <c r="CG56" s="1"/>
      <c r="CH56" s="1"/>
      <c r="CI56" s="1"/>
      <c r="CJ56" s="1"/>
      <c r="CK56" s="1"/>
      <c r="CL56" s="1"/>
      <c r="CM56" s="1"/>
      <c r="CN56" s="1"/>
      <c r="CO56" s="1"/>
      <c r="CP56" s="1"/>
      <c r="CQ56" s="1"/>
      <c r="CS56" s="356"/>
      <c r="CT56" s="356"/>
      <c r="CU56" s="1"/>
      <c r="CV56" s="1"/>
      <c r="CW56" s="1"/>
      <c r="CX56" s="1"/>
      <c r="CY56" s="1"/>
      <c r="CZ56" s="1"/>
      <c r="DA56" s="1"/>
      <c r="DB56" s="1"/>
      <c r="DC56" s="1"/>
      <c r="DD56" s="1"/>
      <c r="DE56" s="1"/>
      <c r="DF56" s="1"/>
      <c r="DG56" s="1"/>
      <c r="DH56" s="1"/>
      <c r="DI56" s="1"/>
      <c r="DJ56" s="1"/>
      <c r="DK56" s="1"/>
      <c r="DL56" s="1"/>
      <c r="DM56" s="1"/>
      <c r="DN56" s="1"/>
      <c r="DO56" s="1"/>
      <c r="DQ56" s="356"/>
      <c r="DR56" s="356"/>
      <c r="DS56" s="1"/>
      <c r="DT56" s="1"/>
      <c r="DU56" s="1"/>
      <c r="DV56" s="1"/>
      <c r="DW56" s="1"/>
      <c r="DX56" s="1"/>
      <c r="DY56" s="1"/>
      <c r="DZ56" s="1"/>
      <c r="EA56" s="1"/>
      <c r="EB56" s="1"/>
      <c r="EC56" s="1"/>
      <c r="ED56" s="1"/>
      <c r="EE56" s="1"/>
      <c r="EF56" s="1"/>
      <c r="EG56" s="1"/>
      <c r="EH56" s="1"/>
      <c r="EI56" s="1"/>
      <c r="EJ56" s="1"/>
      <c r="EK56" s="1"/>
      <c r="EL56" s="1"/>
      <c r="EM56" s="1"/>
      <c r="EO56" s="356"/>
      <c r="EP56" s="356"/>
      <c r="EQ56" s="1"/>
      <c r="ER56" s="1"/>
      <c r="ES56" s="1"/>
      <c r="ET56" s="1"/>
      <c r="EU56" s="1"/>
      <c r="EV56" s="1"/>
      <c r="EW56" s="1"/>
      <c r="EX56" s="1"/>
      <c r="EY56" s="1"/>
      <c r="EZ56" s="1"/>
      <c r="FA56" s="1"/>
      <c r="FB56" s="1"/>
      <c r="FC56" s="1"/>
      <c r="FD56" s="1"/>
      <c r="FE56" s="1"/>
      <c r="FF56" s="1"/>
      <c r="FG56" s="1"/>
      <c r="FH56" s="1"/>
      <c r="FI56" s="1"/>
      <c r="FJ56" s="1"/>
      <c r="FK56" s="1"/>
    </row>
    <row r="57" spans="1:167" ht="14.5">
      <c r="A57" s="356"/>
      <c r="B57" s="356"/>
      <c r="C57" s="1"/>
      <c r="D57" s="1"/>
      <c r="E57" s="1"/>
      <c r="F57" s="1"/>
      <c r="G57" s="1"/>
      <c r="H57" s="1"/>
      <c r="I57" s="1"/>
      <c r="J57" s="1"/>
      <c r="K57" s="1"/>
      <c r="L57" s="1"/>
      <c r="M57" s="1"/>
      <c r="N57" s="1"/>
      <c r="O57" s="1"/>
      <c r="P57" s="1"/>
      <c r="Q57" s="1"/>
      <c r="R57" s="1"/>
      <c r="S57" s="1"/>
      <c r="T57" s="1"/>
      <c r="U57" s="1"/>
      <c r="V57" s="1"/>
      <c r="W57" s="1"/>
      <c r="Y57" s="356"/>
      <c r="Z57" s="356"/>
      <c r="AA57" s="1"/>
      <c r="AB57" s="1"/>
      <c r="AC57" s="1"/>
      <c r="AD57" s="1"/>
      <c r="AE57" s="1"/>
      <c r="AF57" s="1"/>
      <c r="AG57" s="1"/>
      <c r="AH57" s="1"/>
      <c r="AI57" s="1"/>
      <c r="AJ57" s="1"/>
      <c r="AK57" s="1"/>
      <c r="AL57" s="1"/>
      <c r="AM57" s="1"/>
      <c r="AN57" s="1"/>
      <c r="AO57" s="1"/>
      <c r="AP57" s="1"/>
      <c r="AQ57" s="1"/>
      <c r="AR57" s="1"/>
      <c r="AS57" s="1"/>
      <c r="AT57" s="1"/>
      <c r="AU57" s="1"/>
      <c r="AW57" s="356"/>
      <c r="AX57" s="356"/>
      <c r="AY57" s="1"/>
      <c r="AZ57" s="1"/>
      <c r="BA57" s="1"/>
      <c r="BB57" s="1"/>
      <c r="BC57" s="1"/>
      <c r="BD57" s="1"/>
      <c r="BE57" s="1"/>
      <c r="BF57" s="1"/>
      <c r="BG57" s="1"/>
      <c r="BH57" s="1"/>
      <c r="BI57" s="1"/>
      <c r="BJ57" s="1"/>
      <c r="BK57" s="1"/>
      <c r="BL57" s="1"/>
      <c r="BM57" s="1"/>
      <c r="BN57" s="1"/>
      <c r="BO57" s="1"/>
      <c r="BP57" s="1"/>
      <c r="BQ57" s="1"/>
      <c r="BR57" s="1"/>
      <c r="BS57" s="1"/>
      <c r="BU57" s="356"/>
      <c r="BV57" s="356"/>
      <c r="BW57" s="1"/>
      <c r="BX57" s="1"/>
      <c r="BY57" s="1"/>
      <c r="BZ57" s="1"/>
      <c r="CA57" s="1"/>
      <c r="CB57" s="1"/>
      <c r="CC57" s="1"/>
      <c r="CD57" s="1"/>
      <c r="CE57" s="1"/>
      <c r="CF57" s="1"/>
      <c r="CG57" s="1"/>
      <c r="CH57" s="1"/>
      <c r="CI57" s="1"/>
      <c r="CJ57" s="1"/>
      <c r="CK57" s="1"/>
      <c r="CL57" s="1"/>
      <c r="CM57" s="1"/>
      <c r="CN57" s="1"/>
      <c r="CO57" s="1"/>
      <c r="CP57" s="1"/>
      <c r="CQ57" s="1"/>
      <c r="CS57" s="356"/>
      <c r="CT57" s="356"/>
      <c r="CU57" s="1"/>
      <c r="CV57" s="1"/>
      <c r="CW57" s="1"/>
      <c r="CX57" s="1"/>
      <c r="CY57" s="1"/>
      <c r="CZ57" s="1"/>
      <c r="DA57" s="1"/>
      <c r="DB57" s="1"/>
      <c r="DC57" s="1"/>
      <c r="DD57" s="1"/>
      <c r="DE57" s="1"/>
      <c r="DF57" s="1"/>
      <c r="DG57" s="1"/>
      <c r="DH57" s="1"/>
      <c r="DI57" s="1"/>
      <c r="DJ57" s="1"/>
      <c r="DK57" s="1"/>
      <c r="DL57" s="1"/>
      <c r="DM57" s="1"/>
      <c r="DN57" s="1"/>
      <c r="DO57" s="1"/>
      <c r="DQ57" s="356"/>
      <c r="DR57" s="356"/>
      <c r="DS57" s="1"/>
      <c r="DT57" s="1"/>
      <c r="DU57" s="1"/>
      <c r="DV57" s="1"/>
      <c r="DW57" s="1"/>
      <c r="DX57" s="1"/>
      <c r="DY57" s="1"/>
      <c r="DZ57" s="1"/>
      <c r="EA57" s="1"/>
      <c r="EB57" s="1"/>
      <c r="EC57" s="1"/>
      <c r="ED57" s="1"/>
      <c r="EE57" s="1"/>
      <c r="EF57" s="1"/>
      <c r="EG57" s="1"/>
      <c r="EH57" s="1"/>
      <c r="EI57" s="1"/>
      <c r="EJ57" s="1"/>
      <c r="EK57" s="1"/>
      <c r="EL57" s="1"/>
      <c r="EM57" s="1"/>
      <c r="EO57" s="356"/>
      <c r="EP57" s="356"/>
      <c r="EQ57" s="1"/>
      <c r="ER57" s="1"/>
      <c r="ES57" s="1"/>
      <c r="ET57" s="1"/>
      <c r="EU57" s="1"/>
      <c r="EV57" s="1"/>
      <c r="EW57" s="1"/>
      <c r="EX57" s="1"/>
      <c r="EY57" s="1"/>
      <c r="EZ57" s="1"/>
      <c r="FA57" s="1"/>
      <c r="FB57" s="1"/>
      <c r="FC57" s="1"/>
      <c r="FD57" s="1"/>
      <c r="FE57" s="1"/>
      <c r="FF57" s="1"/>
      <c r="FG57" s="1"/>
      <c r="FH57" s="1"/>
      <c r="FI57" s="1"/>
      <c r="FJ57" s="1"/>
      <c r="FK57" s="1"/>
    </row>
    <row r="58" spans="1:167" ht="14.5">
      <c r="A58" s="356"/>
      <c r="B58" s="356"/>
      <c r="C58" s="1"/>
      <c r="D58" s="1"/>
      <c r="E58" s="1"/>
      <c r="F58" s="1"/>
      <c r="G58" s="1"/>
      <c r="H58" s="1"/>
      <c r="I58" s="1"/>
      <c r="J58" s="1"/>
      <c r="K58" s="1"/>
      <c r="L58" s="1"/>
      <c r="M58" s="1"/>
      <c r="N58" s="1"/>
      <c r="O58" s="1"/>
      <c r="P58" s="1"/>
      <c r="Q58" s="1"/>
      <c r="R58" s="1"/>
      <c r="S58" s="1"/>
      <c r="T58" s="1"/>
      <c r="U58" s="1"/>
      <c r="V58" s="1"/>
      <c r="W58" s="1"/>
      <c r="Y58" s="356"/>
      <c r="Z58" s="356"/>
      <c r="AA58" s="1"/>
      <c r="AB58" s="1"/>
      <c r="AC58" s="1"/>
      <c r="AD58" s="1"/>
      <c r="AE58" s="1"/>
      <c r="AF58" s="1"/>
      <c r="AG58" s="1"/>
      <c r="AH58" s="1"/>
      <c r="AI58" s="1"/>
      <c r="AJ58" s="1"/>
      <c r="AK58" s="1"/>
      <c r="AL58" s="1"/>
      <c r="AM58" s="1"/>
      <c r="AN58" s="1"/>
      <c r="AO58" s="1"/>
      <c r="AP58" s="1"/>
      <c r="AQ58" s="1"/>
      <c r="AR58" s="1"/>
      <c r="AS58" s="1"/>
      <c r="AT58" s="1"/>
      <c r="AU58" s="1"/>
      <c r="AW58" s="356"/>
      <c r="AX58" s="356"/>
      <c r="AY58" s="1"/>
      <c r="AZ58" s="1"/>
      <c r="BA58" s="1"/>
      <c r="BB58" s="1"/>
      <c r="BC58" s="1"/>
      <c r="BD58" s="1"/>
      <c r="BE58" s="1"/>
      <c r="BF58" s="1"/>
      <c r="BG58" s="1"/>
      <c r="BH58" s="1"/>
      <c r="BI58" s="1"/>
      <c r="BJ58" s="1"/>
      <c r="BK58" s="1"/>
      <c r="BL58" s="1"/>
      <c r="BM58" s="1"/>
      <c r="BN58" s="1"/>
      <c r="BO58" s="1"/>
      <c r="BP58" s="1"/>
      <c r="BQ58" s="1"/>
      <c r="BR58" s="1"/>
      <c r="BS58" s="1"/>
      <c r="BU58" s="356"/>
      <c r="BV58" s="356"/>
      <c r="BW58" s="1"/>
      <c r="BX58" s="1"/>
      <c r="BY58" s="1"/>
      <c r="BZ58" s="1"/>
      <c r="CA58" s="1"/>
      <c r="CB58" s="1"/>
      <c r="CC58" s="1"/>
      <c r="CD58" s="1"/>
      <c r="CE58" s="1"/>
      <c r="CF58" s="1"/>
      <c r="CG58" s="1"/>
      <c r="CH58" s="1"/>
      <c r="CI58" s="1"/>
      <c r="CJ58" s="1"/>
      <c r="CK58" s="1"/>
      <c r="CL58" s="1"/>
      <c r="CM58" s="1"/>
      <c r="CN58" s="1"/>
      <c r="CO58" s="1"/>
      <c r="CP58" s="1"/>
      <c r="CQ58" s="1"/>
      <c r="CS58" s="356"/>
      <c r="CT58" s="356"/>
      <c r="CU58" s="1"/>
      <c r="CV58" s="1"/>
      <c r="CW58" s="1"/>
      <c r="CX58" s="1"/>
      <c r="CY58" s="1"/>
      <c r="CZ58" s="1"/>
      <c r="DA58" s="1"/>
      <c r="DB58" s="1"/>
      <c r="DC58" s="1"/>
      <c r="DD58" s="1"/>
      <c r="DE58" s="1"/>
      <c r="DF58" s="1"/>
      <c r="DG58" s="1"/>
      <c r="DH58" s="1"/>
      <c r="DI58" s="1"/>
      <c r="DJ58" s="1"/>
      <c r="DK58" s="1"/>
      <c r="DL58" s="1"/>
      <c r="DM58" s="1"/>
      <c r="DN58" s="1"/>
      <c r="DO58" s="1"/>
      <c r="DQ58" s="356"/>
      <c r="DR58" s="356"/>
      <c r="DS58" s="1"/>
      <c r="DT58" s="1"/>
      <c r="DU58" s="1"/>
      <c r="DV58" s="1"/>
      <c r="DW58" s="1"/>
      <c r="DX58" s="1"/>
      <c r="DY58" s="1"/>
      <c r="DZ58" s="1"/>
      <c r="EA58" s="1"/>
      <c r="EB58" s="1"/>
      <c r="EC58" s="1"/>
      <c r="ED58" s="1"/>
      <c r="EE58" s="1"/>
      <c r="EF58" s="1"/>
      <c r="EG58" s="1"/>
      <c r="EH58" s="1"/>
      <c r="EI58" s="1"/>
      <c r="EJ58" s="1"/>
      <c r="EK58" s="1"/>
      <c r="EL58" s="1"/>
      <c r="EM58" s="1"/>
      <c r="EO58" s="356"/>
      <c r="EP58" s="356"/>
      <c r="EQ58" s="1"/>
      <c r="ER58" s="1"/>
      <c r="ES58" s="1"/>
      <c r="ET58" s="1"/>
      <c r="EU58" s="1"/>
      <c r="EV58" s="1"/>
      <c r="EW58" s="1"/>
      <c r="EX58" s="1"/>
      <c r="EY58" s="1"/>
      <c r="EZ58" s="1"/>
      <c r="FA58" s="1"/>
      <c r="FB58" s="1"/>
      <c r="FC58" s="1"/>
      <c r="FD58" s="1"/>
      <c r="FE58" s="1"/>
      <c r="FF58" s="1"/>
      <c r="FG58" s="1"/>
      <c r="FH58" s="1"/>
      <c r="FI58" s="1"/>
      <c r="FJ58" s="1"/>
      <c r="FK58" s="1"/>
    </row>
    <row r="59" spans="1:167" ht="14.5">
      <c r="A59" s="356"/>
      <c r="B59" s="356"/>
      <c r="C59" s="1"/>
      <c r="D59" s="1"/>
      <c r="E59" s="1"/>
      <c r="F59" s="1"/>
      <c r="G59" s="1"/>
      <c r="H59" s="1"/>
      <c r="I59" s="1"/>
      <c r="J59" s="1"/>
      <c r="K59" s="1"/>
      <c r="L59" s="1"/>
      <c r="M59" s="1"/>
      <c r="N59" s="1"/>
      <c r="O59" s="1"/>
      <c r="P59" s="1"/>
      <c r="Q59" s="1"/>
      <c r="R59" s="1"/>
      <c r="S59" s="1"/>
      <c r="T59" s="1"/>
      <c r="U59" s="1"/>
      <c r="V59" s="1"/>
      <c r="W59" s="1"/>
      <c r="Y59" s="356"/>
      <c r="Z59" s="356"/>
      <c r="AA59" s="1"/>
      <c r="AB59" s="1"/>
      <c r="AC59" s="1"/>
      <c r="AD59" s="1"/>
      <c r="AE59" s="1"/>
      <c r="AF59" s="1"/>
      <c r="AG59" s="1"/>
      <c r="AH59" s="1"/>
      <c r="AI59" s="1"/>
      <c r="AJ59" s="1"/>
      <c r="AK59" s="1"/>
      <c r="AL59" s="1"/>
      <c r="AM59" s="1"/>
      <c r="AN59" s="1"/>
      <c r="AO59" s="1"/>
      <c r="AP59" s="1"/>
      <c r="AQ59" s="1"/>
      <c r="AR59" s="1"/>
      <c r="AS59" s="1"/>
      <c r="AT59" s="1"/>
      <c r="AU59" s="1"/>
      <c r="AW59" s="356"/>
      <c r="AX59" s="356"/>
      <c r="AY59" s="1"/>
      <c r="AZ59" s="1"/>
      <c r="BA59" s="1"/>
      <c r="BB59" s="1"/>
      <c r="BC59" s="1"/>
      <c r="BD59" s="1"/>
      <c r="BE59" s="1"/>
      <c r="BF59" s="1"/>
      <c r="BG59" s="1"/>
      <c r="BH59" s="1"/>
      <c r="BI59" s="1"/>
      <c r="BJ59" s="1"/>
      <c r="BK59" s="1"/>
      <c r="BL59" s="1"/>
      <c r="BM59" s="1"/>
      <c r="BN59" s="1"/>
      <c r="BO59" s="1"/>
      <c r="BP59" s="1"/>
      <c r="BQ59" s="1"/>
      <c r="BR59" s="1"/>
      <c r="BS59" s="1"/>
      <c r="BU59" s="356"/>
      <c r="BV59" s="356"/>
      <c r="BW59" s="1"/>
      <c r="BX59" s="1"/>
      <c r="BY59" s="1"/>
      <c r="BZ59" s="1"/>
      <c r="CA59" s="1"/>
      <c r="CB59" s="1"/>
      <c r="CC59" s="1"/>
      <c r="CD59" s="1"/>
      <c r="CE59" s="1"/>
      <c r="CF59" s="1"/>
      <c r="CG59" s="1"/>
      <c r="CH59" s="1"/>
      <c r="CI59" s="1"/>
      <c r="CJ59" s="1"/>
      <c r="CK59" s="1"/>
      <c r="CL59" s="1"/>
      <c r="CM59" s="1"/>
      <c r="CN59" s="1"/>
      <c r="CO59" s="1"/>
      <c r="CP59" s="1"/>
      <c r="CQ59" s="1"/>
      <c r="CS59" s="356"/>
      <c r="CT59" s="356"/>
      <c r="CU59" s="1"/>
      <c r="CV59" s="1"/>
      <c r="CW59" s="1"/>
      <c r="CX59" s="1"/>
      <c r="CY59" s="1"/>
      <c r="CZ59" s="1"/>
      <c r="DA59" s="1"/>
      <c r="DB59" s="1"/>
      <c r="DC59" s="1"/>
      <c r="DD59" s="1"/>
      <c r="DE59" s="1"/>
      <c r="DF59" s="1"/>
      <c r="DG59" s="1"/>
      <c r="DH59" s="1"/>
      <c r="DI59" s="1"/>
      <c r="DJ59" s="1"/>
      <c r="DK59" s="1"/>
      <c r="DL59" s="1"/>
      <c r="DM59" s="1"/>
      <c r="DN59" s="1"/>
      <c r="DO59" s="1"/>
      <c r="DQ59" s="356"/>
      <c r="DR59" s="356"/>
      <c r="DS59" s="1"/>
      <c r="DT59" s="1"/>
      <c r="DU59" s="1"/>
      <c r="DV59" s="1"/>
      <c r="DW59" s="1"/>
      <c r="DX59" s="1"/>
      <c r="DY59" s="1"/>
      <c r="DZ59" s="1"/>
      <c r="EA59" s="1"/>
      <c r="EB59" s="1"/>
      <c r="EC59" s="1"/>
      <c r="ED59" s="1"/>
      <c r="EE59" s="1"/>
      <c r="EF59" s="1"/>
      <c r="EG59" s="1"/>
      <c r="EH59" s="1"/>
      <c r="EI59" s="1"/>
      <c r="EJ59" s="1"/>
      <c r="EK59" s="1"/>
      <c r="EL59" s="1"/>
      <c r="EM59" s="1"/>
      <c r="EO59" s="356"/>
      <c r="EP59" s="356"/>
      <c r="EQ59" s="1"/>
      <c r="ER59" s="1"/>
      <c r="ES59" s="1"/>
      <c r="ET59" s="1"/>
      <c r="EU59" s="1"/>
      <c r="EV59" s="1"/>
      <c r="EW59" s="1"/>
      <c r="EX59" s="1"/>
      <c r="EY59" s="1"/>
      <c r="EZ59" s="1"/>
      <c r="FA59" s="1"/>
      <c r="FB59" s="1"/>
      <c r="FC59" s="1"/>
      <c r="FD59" s="1"/>
      <c r="FE59" s="1"/>
      <c r="FF59" s="1"/>
      <c r="FG59" s="1"/>
      <c r="FH59" s="1"/>
      <c r="FI59" s="1"/>
      <c r="FJ59" s="1"/>
      <c r="FK59" s="1"/>
    </row>
    <row r="60" spans="1:167" ht="14.5">
      <c r="A60" s="356"/>
      <c r="B60" s="356"/>
      <c r="C60" s="1"/>
      <c r="D60" s="1"/>
      <c r="E60" s="1"/>
      <c r="F60" s="1"/>
      <c r="G60" s="1"/>
      <c r="H60" s="1"/>
      <c r="I60" s="1"/>
      <c r="J60" s="1"/>
      <c r="K60" s="1"/>
      <c r="L60" s="1"/>
      <c r="M60" s="1"/>
      <c r="N60" s="1"/>
      <c r="O60" s="1"/>
      <c r="P60" s="1"/>
      <c r="Q60" s="1"/>
      <c r="R60" s="1"/>
      <c r="S60" s="1"/>
      <c r="T60" s="1"/>
      <c r="U60" s="1"/>
      <c r="V60" s="1"/>
      <c r="W60" s="1"/>
      <c r="Y60" s="356"/>
      <c r="Z60" s="356"/>
      <c r="AA60" s="1"/>
      <c r="AB60" s="1"/>
      <c r="AC60" s="1"/>
      <c r="AD60" s="1"/>
      <c r="AE60" s="1"/>
      <c r="AF60" s="1"/>
      <c r="AG60" s="1"/>
      <c r="AH60" s="1"/>
      <c r="AI60" s="1"/>
      <c r="AJ60" s="1"/>
      <c r="AK60" s="1"/>
      <c r="AL60" s="1"/>
      <c r="AM60" s="1"/>
      <c r="AN60" s="1"/>
      <c r="AO60" s="1"/>
      <c r="AP60" s="1"/>
      <c r="AQ60" s="1"/>
      <c r="AR60" s="1"/>
      <c r="AS60" s="1"/>
      <c r="AT60" s="1"/>
      <c r="AU60" s="1"/>
      <c r="AW60" s="356"/>
      <c r="AX60" s="356"/>
      <c r="AY60" s="1"/>
      <c r="AZ60" s="1"/>
      <c r="BA60" s="1"/>
      <c r="BB60" s="1"/>
      <c r="BC60" s="1"/>
      <c r="BD60" s="1"/>
      <c r="BE60" s="1"/>
      <c r="BF60" s="1"/>
      <c r="BG60" s="1"/>
      <c r="BH60" s="1"/>
      <c r="BI60" s="1"/>
      <c r="BJ60" s="1"/>
      <c r="BK60" s="1"/>
      <c r="BL60" s="1"/>
      <c r="BM60" s="1"/>
      <c r="BN60" s="1"/>
      <c r="BO60" s="1"/>
      <c r="BP60" s="1"/>
      <c r="BQ60" s="1"/>
      <c r="BR60" s="1"/>
      <c r="BS60" s="1"/>
      <c r="BU60" s="356"/>
      <c r="BV60" s="356"/>
      <c r="BW60" s="1"/>
      <c r="BX60" s="1"/>
      <c r="BY60" s="1"/>
      <c r="BZ60" s="1"/>
      <c r="CA60" s="1"/>
      <c r="CB60" s="1"/>
      <c r="CC60" s="1"/>
      <c r="CD60" s="1"/>
      <c r="CE60" s="1"/>
      <c r="CF60" s="1"/>
      <c r="CG60" s="1"/>
      <c r="CH60" s="1"/>
      <c r="CI60" s="1"/>
      <c r="CJ60" s="1"/>
      <c r="CK60" s="1"/>
      <c r="CL60" s="1"/>
      <c r="CM60" s="1"/>
      <c r="CN60" s="1"/>
      <c r="CO60" s="1"/>
      <c r="CP60" s="1"/>
      <c r="CQ60" s="1"/>
      <c r="CS60" s="356"/>
      <c r="CT60" s="356"/>
      <c r="CU60" s="1"/>
      <c r="CV60" s="1"/>
      <c r="CW60" s="1"/>
      <c r="CX60" s="1"/>
      <c r="CY60" s="1"/>
      <c r="CZ60" s="1"/>
      <c r="DA60" s="1"/>
      <c r="DB60" s="1"/>
      <c r="DC60" s="1"/>
      <c r="DD60" s="1"/>
      <c r="DE60" s="1"/>
      <c r="DF60" s="1"/>
      <c r="DG60" s="1"/>
      <c r="DH60" s="1"/>
      <c r="DI60" s="1"/>
      <c r="DJ60" s="1"/>
      <c r="DK60" s="1"/>
      <c r="DL60" s="1"/>
      <c r="DM60" s="1"/>
      <c r="DN60" s="1"/>
      <c r="DO60" s="1"/>
      <c r="DQ60" s="356"/>
      <c r="DR60" s="356"/>
      <c r="DS60" s="1"/>
      <c r="DT60" s="1"/>
      <c r="DU60" s="1"/>
      <c r="DV60" s="1"/>
      <c r="DW60" s="1"/>
      <c r="DX60" s="1"/>
      <c r="DY60" s="1"/>
      <c r="DZ60" s="1"/>
      <c r="EA60" s="1"/>
      <c r="EB60" s="1"/>
      <c r="EC60" s="1"/>
      <c r="ED60" s="1"/>
      <c r="EE60" s="1"/>
      <c r="EF60" s="1"/>
      <c r="EG60" s="1"/>
      <c r="EH60" s="1"/>
      <c r="EI60" s="1"/>
      <c r="EJ60" s="1"/>
      <c r="EK60" s="1"/>
      <c r="EL60" s="1"/>
      <c r="EM60" s="1"/>
      <c r="EO60" s="356"/>
      <c r="EP60" s="356"/>
      <c r="EQ60" s="1"/>
      <c r="ER60" s="1"/>
      <c r="ES60" s="1"/>
      <c r="ET60" s="1"/>
      <c r="EU60" s="1"/>
      <c r="EV60" s="1"/>
      <c r="EW60" s="1"/>
      <c r="EX60" s="1"/>
      <c r="EY60" s="1"/>
      <c r="EZ60" s="1"/>
      <c r="FA60" s="1"/>
      <c r="FB60" s="1"/>
      <c r="FC60" s="1"/>
      <c r="FD60" s="1"/>
      <c r="FE60" s="1"/>
      <c r="FF60" s="1"/>
      <c r="FG60" s="1"/>
      <c r="FH60" s="1"/>
      <c r="FI60" s="1"/>
      <c r="FJ60" s="1"/>
      <c r="FK60" s="1"/>
    </row>
    <row r="61" spans="1:167" ht="14.5">
      <c r="A61" s="356"/>
      <c r="B61" s="356"/>
      <c r="C61" s="1"/>
      <c r="D61" s="1"/>
      <c r="E61" s="1"/>
      <c r="F61" s="1"/>
      <c r="G61" s="1"/>
      <c r="H61" s="1"/>
      <c r="I61" s="1"/>
      <c r="J61" s="1"/>
      <c r="K61" s="1"/>
      <c r="L61" s="1"/>
      <c r="M61" s="1"/>
      <c r="N61" s="1"/>
      <c r="O61" s="1"/>
      <c r="P61" s="1"/>
      <c r="Q61" s="1"/>
      <c r="R61" s="1"/>
      <c r="S61" s="1"/>
      <c r="T61" s="1"/>
      <c r="U61" s="1"/>
      <c r="V61" s="1"/>
      <c r="W61" s="1"/>
      <c r="Y61" s="356"/>
      <c r="Z61" s="356"/>
      <c r="AA61" s="1"/>
      <c r="AB61" s="1"/>
      <c r="AC61" s="1"/>
      <c r="AD61" s="1"/>
      <c r="AE61" s="1"/>
      <c r="AF61" s="1"/>
      <c r="AG61" s="1"/>
      <c r="AH61" s="1"/>
      <c r="AI61" s="1"/>
      <c r="AJ61" s="1"/>
      <c r="AK61" s="1"/>
      <c r="AL61" s="1"/>
      <c r="AM61" s="1"/>
      <c r="AN61" s="1"/>
      <c r="AO61" s="1"/>
      <c r="AP61" s="1"/>
      <c r="AQ61" s="1"/>
      <c r="AR61" s="1"/>
      <c r="AS61" s="1"/>
      <c r="AT61" s="1"/>
      <c r="AU61" s="1"/>
      <c r="AW61" s="356"/>
      <c r="AX61" s="356"/>
      <c r="AY61" s="1"/>
      <c r="AZ61" s="1"/>
      <c r="BA61" s="1"/>
      <c r="BB61" s="1"/>
      <c r="BC61" s="1"/>
      <c r="BD61" s="1"/>
      <c r="BE61" s="1"/>
      <c r="BF61" s="1"/>
      <c r="BG61" s="1"/>
      <c r="BH61" s="1"/>
      <c r="BI61" s="1"/>
      <c r="BJ61" s="1"/>
      <c r="BK61" s="1"/>
      <c r="BL61" s="1"/>
      <c r="BM61" s="1"/>
      <c r="BN61" s="1"/>
      <c r="BO61" s="1"/>
      <c r="BP61" s="1"/>
      <c r="BQ61" s="1"/>
      <c r="BR61" s="1"/>
      <c r="BS61" s="1"/>
      <c r="BU61" s="356"/>
      <c r="BV61" s="356"/>
      <c r="BW61" s="1"/>
      <c r="BX61" s="1"/>
      <c r="BY61" s="1"/>
      <c r="BZ61" s="1"/>
      <c r="CA61" s="1"/>
      <c r="CB61" s="1"/>
      <c r="CC61" s="1"/>
      <c r="CD61" s="1"/>
      <c r="CE61" s="1"/>
      <c r="CF61" s="1"/>
      <c r="CG61" s="1"/>
      <c r="CH61" s="1"/>
      <c r="CI61" s="1"/>
      <c r="CJ61" s="1"/>
      <c r="CK61" s="1"/>
      <c r="CL61" s="1"/>
      <c r="CM61" s="1"/>
      <c r="CN61" s="1"/>
      <c r="CO61" s="1"/>
      <c r="CP61" s="1"/>
      <c r="CQ61" s="1"/>
      <c r="CS61" s="356"/>
      <c r="CT61" s="356"/>
      <c r="CU61" s="1"/>
      <c r="CV61" s="1"/>
      <c r="CW61" s="1"/>
      <c r="CX61" s="1"/>
      <c r="CY61" s="1"/>
      <c r="CZ61" s="1"/>
      <c r="DA61" s="1"/>
      <c r="DB61" s="1"/>
      <c r="DC61" s="1"/>
      <c r="DD61" s="1"/>
      <c r="DE61" s="1"/>
      <c r="DF61" s="1"/>
      <c r="DG61" s="1"/>
      <c r="DH61" s="1"/>
      <c r="DI61" s="1"/>
      <c r="DJ61" s="1"/>
      <c r="DK61" s="1"/>
      <c r="DL61" s="1"/>
      <c r="DM61" s="1"/>
      <c r="DN61" s="1"/>
      <c r="DO61" s="1"/>
      <c r="DQ61" s="356"/>
      <c r="DR61" s="356"/>
      <c r="DS61" s="1"/>
      <c r="DT61" s="1"/>
      <c r="DU61" s="1"/>
      <c r="DV61" s="1"/>
      <c r="DW61" s="1"/>
      <c r="DX61" s="1"/>
      <c r="DY61" s="1"/>
      <c r="DZ61" s="1"/>
      <c r="EA61" s="1"/>
      <c r="EB61" s="1"/>
      <c r="EC61" s="1"/>
      <c r="ED61" s="1"/>
      <c r="EE61" s="1"/>
      <c r="EF61" s="1"/>
      <c r="EG61" s="1"/>
      <c r="EH61" s="1"/>
      <c r="EI61" s="1"/>
      <c r="EJ61" s="1"/>
      <c r="EK61" s="1"/>
      <c r="EL61" s="1"/>
      <c r="EM61" s="1"/>
      <c r="EO61" s="356"/>
      <c r="EP61" s="356"/>
      <c r="EQ61" s="1"/>
      <c r="ER61" s="1"/>
      <c r="ES61" s="1"/>
      <c r="ET61" s="1"/>
      <c r="EU61" s="1"/>
      <c r="EV61" s="1"/>
      <c r="EW61" s="1"/>
      <c r="EX61" s="1"/>
      <c r="EY61" s="1"/>
      <c r="EZ61" s="1"/>
      <c r="FA61" s="1"/>
      <c r="FB61" s="1"/>
      <c r="FC61" s="1"/>
      <c r="FD61" s="1"/>
      <c r="FE61" s="1"/>
      <c r="FF61" s="1"/>
      <c r="FG61" s="1"/>
      <c r="FH61" s="1"/>
      <c r="FI61" s="1"/>
      <c r="FJ61" s="1"/>
      <c r="FK61" s="1"/>
    </row>
    <row r="62" spans="1:167" ht="14.5">
      <c r="A62" s="356"/>
      <c r="B62" s="356"/>
      <c r="C62" s="1"/>
      <c r="D62" s="1"/>
      <c r="E62" s="1"/>
      <c r="F62" s="1"/>
      <c r="G62" s="1"/>
      <c r="H62" s="1"/>
      <c r="I62" s="1"/>
      <c r="J62" s="1"/>
      <c r="K62" s="1"/>
      <c r="L62" s="1"/>
      <c r="M62" s="1"/>
      <c r="N62" s="1"/>
      <c r="O62" s="1"/>
      <c r="P62" s="1"/>
      <c r="Q62" s="1"/>
      <c r="R62" s="1"/>
      <c r="S62" s="1"/>
      <c r="T62" s="1"/>
      <c r="U62" s="1"/>
      <c r="V62" s="1"/>
      <c r="W62" s="1"/>
      <c r="Y62" s="356"/>
      <c r="Z62" s="356"/>
      <c r="AA62" s="1"/>
      <c r="AB62" s="1"/>
      <c r="AC62" s="1"/>
      <c r="AD62" s="1"/>
      <c r="AE62" s="1"/>
      <c r="AF62" s="1"/>
      <c r="AG62" s="1"/>
      <c r="AH62" s="1"/>
      <c r="AI62" s="1"/>
      <c r="AJ62" s="1"/>
      <c r="AK62" s="1"/>
      <c r="AL62" s="1"/>
      <c r="AM62" s="1"/>
      <c r="AN62" s="1"/>
      <c r="AO62" s="1"/>
      <c r="AP62" s="1"/>
      <c r="AQ62" s="1"/>
      <c r="AR62" s="1"/>
      <c r="AS62" s="1"/>
      <c r="AT62" s="1"/>
      <c r="AU62" s="1"/>
      <c r="AW62" s="356"/>
      <c r="AX62" s="356"/>
      <c r="AY62" s="1"/>
      <c r="AZ62" s="1"/>
      <c r="BA62" s="1"/>
      <c r="BB62" s="1"/>
      <c r="BC62" s="1"/>
      <c r="BD62" s="1"/>
      <c r="BE62" s="1"/>
      <c r="BF62" s="1"/>
      <c r="BG62" s="1"/>
      <c r="BH62" s="1"/>
      <c r="BI62" s="1"/>
      <c r="BJ62" s="1"/>
      <c r="BK62" s="1"/>
      <c r="BL62" s="1"/>
      <c r="BM62" s="1"/>
      <c r="BN62" s="1"/>
      <c r="BO62" s="1"/>
      <c r="BP62" s="1"/>
      <c r="BQ62" s="1"/>
      <c r="BR62" s="1"/>
      <c r="BS62" s="1"/>
      <c r="BU62" s="356"/>
      <c r="BV62" s="356"/>
      <c r="BW62" s="1"/>
      <c r="BX62" s="1"/>
      <c r="BY62" s="1"/>
      <c r="BZ62" s="1"/>
      <c r="CA62" s="1"/>
      <c r="CB62" s="1"/>
      <c r="CC62" s="1"/>
      <c r="CD62" s="1"/>
      <c r="CE62" s="1"/>
      <c r="CF62" s="1"/>
      <c r="CG62" s="1"/>
      <c r="CH62" s="1"/>
      <c r="CI62" s="1"/>
      <c r="CJ62" s="1"/>
      <c r="CK62" s="1"/>
      <c r="CL62" s="1"/>
      <c r="CM62" s="1"/>
      <c r="CN62" s="1"/>
      <c r="CO62" s="1"/>
      <c r="CP62" s="1"/>
      <c r="CQ62" s="1"/>
      <c r="CS62" s="356"/>
      <c r="CT62" s="356"/>
      <c r="CU62" s="1"/>
      <c r="CV62" s="1"/>
      <c r="CW62" s="1"/>
      <c r="CX62" s="1"/>
      <c r="CY62" s="1"/>
      <c r="CZ62" s="1"/>
      <c r="DA62" s="1"/>
      <c r="DB62" s="1"/>
      <c r="DC62" s="1"/>
      <c r="DD62" s="1"/>
      <c r="DE62" s="1"/>
      <c r="DF62" s="1"/>
      <c r="DG62" s="1"/>
      <c r="DH62" s="1"/>
      <c r="DI62" s="1"/>
      <c r="DJ62" s="1"/>
      <c r="DK62" s="1"/>
      <c r="DL62" s="1"/>
      <c r="DM62" s="1"/>
      <c r="DN62" s="1"/>
      <c r="DO62" s="1"/>
      <c r="DQ62" s="356"/>
      <c r="DR62" s="356"/>
      <c r="DS62" s="1"/>
      <c r="DT62" s="1"/>
      <c r="DU62" s="1"/>
      <c r="DV62" s="1"/>
      <c r="DW62" s="1"/>
      <c r="DX62" s="1"/>
      <c r="DY62" s="1"/>
      <c r="DZ62" s="1"/>
      <c r="EA62" s="1"/>
      <c r="EB62" s="1"/>
      <c r="EC62" s="1"/>
      <c r="ED62" s="1"/>
      <c r="EE62" s="1"/>
      <c r="EF62" s="1"/>
      <c r="EG62" s="1"/>
      <c r="EH62" s="1"/>
      <c r="EI62" s="1"/>
      <c r="EJ62" s="1"/>
      <c r="EK62" s="1"/>
      <c r="EL62" s="1"/>
      <c r="EM62" s="1"/>
      <c r="EO62" s="356"/>
      <c r="EP62" s="356"/>
      <c r="EQ62" s="1"/>
      <c r="ER62" s="1"/>
      <c r="ES62" s="1"/>
      <c r="ET62" s="1"/>
      <c r="EU62" s="1"/>
      <c r="EV62" s="1"/>
      <c r="EW62" s="1"/>
      <c r="EX62" s="1"/>
      <c r="EY62" s="1"/>
      <c r="EZ62" s="1"/>
      <c r="FA62" s="1"/>
      <c r="FB62" s="1"/>
      <c r="FC62" s="1"/>
      <c r="FD62" s="1"/>
      <c r="FE62" s="1"/>
      <c r="FF62" s="1"/>
      <c r="FG62" s="1"/>
      <c r="FH62" s="1"/>
      <c r="FI62" s="1"/>
      <c r="FJ62" s="1"/>
      <c r="FK62" s="1"/>
    </row>
    <row r="63" spans="1:167" ht="14.5">
      <c r="A63" s="356"/>
      <c r="B63" s="356"/>
      <c r="C63" s="1"/>
      <c r="D63" s="1"/>
      <c r="E63" s="1"/>
      <c r="F63" s="1"/>
      <c r="G63" s="1"/>
      <c r="H63" s="1"/>
      <c r="I63" s="1"/>
      <c r="J63" s="1"/>
      <c r="K63" s="1"/>
      <c r="L63" s="1"/>
      <c r="M63" s="1"/>
      <c r="N63" s="1"/>
      <c r="O63" s="1"/>
      <c r="P63" s="1"/>
      <c r="Q63" s="1"/>
      <c r="R63" s="1"/>
      <c r="S63" s="1"/>
      <c r="T63" s="1"/>
      <c r="U63" s="1"/>
      <c r="V63" s="1"/>
      <c r="W63" s="1"/>
      <c r="Y63" s="356"/>
      <c r="Z63" s="356"/>
      <c r="AA63" s="1"/>
      <c r="AB63" s="1"/>
      <c r="AC63" s="1"/>
      <c r="AD63" s="1"/>
      <c r="AE63" s="1"/>
      <c r="AF63" s="1"/>
      <c r="AG63" s="1"/>
      <c r="AH63" s="1"/>
      <c r="AI63" s="1"/>
      <c r="AJ63" s="1"/>
      <c r="AK63" s="1"/>
      <c r="AL63" s="1"/>
      <c r="AM63" s="1"/>
      <c r="AN63" s="1"/>
      <c r="AO63" s="1"/>
      <c r="AP63" s="1"/>
      <c r="AQ63" s="1"/>
      <c r="AR63" s="1"/>
      <c r="AS63" s="1"/>
      <c r="AT63" s="1"/>
      <c r="AU63" s="1"/>
      <c r="AW63" s="356"/>
      <c r="AX63" s="356"/>
      <c r="AY63" s="1"/>
      <c r="AZ63" s="1"/>
      <c r="BA63" s="1"/>
      <c r="BB63" s="1"/>
      <c r="BC63" s="1"/>
      <c r="BD63" s="1"/>
      <c r="BE63" s="1"/>
      <c r="BF63" s="1"/>
      <c r="BG63" s="1"/>
      <c r="BH63" s="1"/>
      <c r="BI63" s="1"/>
      <c r="BJ63" s="1"/>
      <c r="BK63" s="1"/>
      <c r="BL63" s="1"/>
      <c r="BM63" s="1"/>
      <c r="BN63" s="1"/>
      <c r="BO63" s="1"/>
      <c r="BP63" s="1"/>
      <c r="BQ63" s="1"/>
      <c r="BR63" s="1"/>
      <c r="BS63" s="1"/>
      <c r="BU63" s="356"/>
      <c r="BV63" s="356"/>
      <c r="BW63" s="1"/>
      <c r="BX63" s="1"/>
      <c r="BY63" s="1"/>
      <c r="BZ63" s="1"/>
      <c r="CA63" s="1"/>
      <c r="CB63" s="1"/>
      <c r="CC63" s="1"/>
      <c r="CD63" s="1"/>
      <c r="CE63" s="1"/>
      <c r="CF63" s="1"/>
      <c r="CG63" s="1"/>
      <c r="CH63" s="1"/>
      <c r="CI63" s="1"/>
      <c r="CJ63" s="1"/>
      <c r="CK63" s="1"/>
      <c r="CL63" s="1"/>
      <c r="CM63" s="1"/>
      <c r="CN63" s="1"/>
      <c r="CO63" s="1"/>
      <c r="CP63" s="1"/>
      <c r="CQ63" s="1"/>
      <c r="CS63" s="356"/>
      <c r="CT63" s="356"/>
      <c r="CU63" s="1"/>
      <c r="CV63" s="1"/>
      <c r="CW63" s="1"/>
      <c r="CX63" s="1"/>
      <c r="CY63" s="1"/>
      <c r="CZ63" s="1"/>
      <c r="DA63" s="1"/>
      <c r="DB63" s="1"/>
      <c r="DC63" s="1"/>
      <c r="DD63" s="1"/>
      <c r="DE63" s="1"/>
      <c r="DF63" s="1"/>
      <c r="DG63" s="1"/>
      <c r="DH63" s="1"/>
      <c r="DI63" s="1"/>
      <c r="DJ63" s="1"/>
      <c r="DK63" s="1"/>
      <c r="DL63" s="1"/>
      <c r="DM63" s="1"/>
      <c r="DN63" s="1"/>
      <c r="DO63" s="1"/>
      <c r="DQ63" s="356"/>
      <c r="DR63" s="356"/>
      <c r="DS63" s="1"/>
      <c r="DT63" s="1"/>
      <c r="DU63" s="1"/>
      <c r="DV63" s="1"/>
      <c r="DW63" s="1"/>
      <c r="DX63" s="1"/>
      <c r="DY63" s="1"/>
      <c r="DZ63" s="1"/>
      <c r="EA63" s="1"/>
      <c r="EB63" s="1"/>
      <c r="EC63" s="1"/>
      <c r="ED63" s="1"/>
      <c r="EE63" s="1"/>
      <c r="EF63" s="1"/>
      <c r="EG63" s="1"/>
      <c r="EH63" s="1"/>
      <c r="EI63" s="1"/>
      <c r="EJ63" s="1"/>
      <c r="EK63" s="1"/>
      <c r="EL63" s="1"/>
      <c r="EM63" s="1"/>
      <c r="EO63" s="356"/>
      <c r="EP63" s="356"/>
      <c r="EQ63" s="1"/>
      <c r="ER63" s="1"/>
      <c r="ES63" s="1"/>
      <c r="ET63" s="1"/>
      <c r="EU63" s="1"/>
      <c r="EV63" s="1"/>
      <c r="EW63" s="1"/>
      <c r="EX63" s="1"/>
      <c r="EY63" s="1"/>
      <c r="EZ63" s="1"/>
      <c r="FA63" s="1"/>
      <c r="FB63" s="1"/>
      <c r="FC63" s="1"/>
      <c r="FD63" s="1"/>
      <c r="FE63" s="1"/>
      <c r="FF63" s="1"/>
      <c r="FG63" s="1"/>
      <c r="FH63" s="1"/>
      <c r="FI63" s="1"/>
      <c r="FJ63" s="1"/>
      <c r="FK63" s="1"/>
    </row>
    <row r="64" spans="1:167" ht="14.5">
      <c r="A64" s="356"/>
      <c r="B64" s="356"/>
      <c r="C64" s="1"/>
      <c r="D64" s="1"/>
      <c r="E64" s="1"/>
      <c r="F64" s="1"/>
      <c r="G64" s="1"/>
      <c r="H64" s="1"/>
      <c r="I64" s="1"/>
      <c r="J64" s="1"/>
      <c r="K64" s="1"/>
      <c r="L64" s="1"/>
      <c r="M64" s="1"/>
      <c r="N64" s="1"/>
      <c r="O64" s="1"/>
      <c r="P64" s="1"/>
      <c r="Q64" s="1"/>
      <c r="R64" s="1"/>
      <c r="S64" s="1"/>
      <c r="T64" s="1"/>
      <c r="U64" s="1"/>
      <c r="V64" s="1"/>
      <c r="W64" s="1"/>
      <c r="Y64" s="356"/>
      <c r="Z64" s="356"/>
      <c r="AA64" s="1"/>
      <c r="AB64" s="1"/>
      <c r="AC64" s="1"/>
      <c r="AD64" s="1"/>
      <c r="AE64" s="1"/>
      <c r="AF64" s="1"/>
      <c r="AG64" s="1"/>
      <c r="AH64" s="1"/>
      <c r="AI64" s="1"/>
      <c r="AJ64" s="1"/>
      <c r="AK64" s="1"/>
      <c r="AL64" s="1"/>
      <c r="AM64" s="1"/>
      <c r="AN64" s="1"/>
      <c r="AO64" s="1"/>
      <c r="AP64" s="1"/>
      <c r="AQ64" s="1"/>
      <c r="AR64" s="1"/>
      <c r="AS64" s="1"/>
      <c r="AT64" s="1"/>
      <c r="AU64" s="1"/>
      <c r="AW64" s="356"/>
      <c r="AX64" s="356"/>
      <c r="AY64" s="1"/>
      <c r="AZ64" s="1"/>
      <c r="BA64" s="1"/>
      <c r="BB64" s="1"/>
      <c r="BC64" s="1"/>
      <c r="BD64" s="1"/>
      <c r="BE64" s="1"/>
      <c r="BF64" s="1"/>
      <c r="BG64" s="1"/>
      <c r="BH64" s="1"/>
      <c r="BI64" s="1"/>
      <c r="BJ64" s="1"/>
      <c r="BK64" s="1"/>
      <c r="BL64" s="1"/>
      <c r="BM64" s="1"/>
      <c r="BN64" s="1"/>
      <c r="BO64" s="1"/>
      <c r="BP64" s="1"/>
      <c r="BQ64" s="1"/>
      <c r="BR64" s="1"/>
      <c r="BS64" s="1"/>
      <c r="BU64" s="356"/>
      <c r="BV64" s="356"/>
      <c r="BW64" s="1"/>
      <c r="BX64" s="1"/>
      <c r="BY64" s="1"/>
      <c r="BZ64" s="1"/>
      <c r="CA64" s="1"/>
      <c r="CB64" s="1"/>
      <c r="CC64" s="1"/>
      <c r="CD64" s="1"/>
      <c r="CE64" s="1"/>
      <c r="CF64" s="1"/>
      <c r="CG64" s="1"/>
      <c r="CH64" s="1"/>
      <c r="CI64" s="1"/>
      <c r="CJ64" s="1"/>
      <c r="CK64" s="1"/>
      <c r="CL64" s="1"/>
      <c r="CM64" s="1"/>
      <c r="CN64" s="1"/>
      <c r="CO64" s="1"/>
      <c r="CP64" s="1"/>
      <c r="CQ64" s="1"/>
      <c r="CS64" s="356"/>
      <c r="CT64" s="356"/>
      <c r="CU64" s="1"/>
      <c r="CV64" s="1"/>
      <c r="CW64" s="1"/>
      <c r="CX64" s="1"/>
      <c r="CY64" s="1"/>
      <c r="CZ64" s="1"/>
      <c r="DA64" s="1"/>
      <c r="DB64" s="1"/>
      <c r="DC64" s="1"/>
      <c r="DD64" s="1"/>
      <c r="DE64" s="1"/>
      <c r="DF64" s="1"/>
      <c r="DG64" s="1"/>
      <c r="DH64" s="1"/>
      <c r="DI64" s="1"/>
      <c r="DJ64" s="1"/>
      <c r="DK64" s="1"/>
      <c r="DL64" s="1"/>
      <c r="DM64" s="1"/>
      <c r="DN64" s="1"/>
      <c r="DO64" s="1"/>
      <c r="DQ64" s="356"/>
      <c r="DR64" s="356"/>
      <c r="DS64" s="1"/>
      <c r="DT64" s="1"/>
      <c r="DU64" s="1"/>
      <c r="DV64" s="1"/>
      <c r="DW64" s="1"/>
      <c r="DX64" s="1"/>
      <c r="DY64" s="1"/>
      <c r="DZ64" s="1"/>
      <c r="EA64" s="1"/>
      <c r="EB64" s="1"/>
      <c r="EC64" s="1"/>
      <c r="ED64" s="1"/>
      <c r="EE64" s="1"/>
      <c r="EF64" s="1"/>
      <c r="EG64" s="1"/>
      <c r="EH64" s="1"/>
      <c r="EI64" s="1"/>
      <c r="EJ64" s="1"/>
      <c r="EK64" s="1"/>
      <c r="EL64" s="1"/>
      <c r="EM64" s="1"/>
      <c r="EO64" s="356"/>
      <c r="EP64" s="356"/>
      <c r="EQ64" s="1"/>
      <c r="ER64" s="1"/>
      <c r="ES64" s="1"/>
      <c r="ET64" s="1"/>
      <c r="EU64" s="1"/>
      <c r="EV64" s="1"/>
      <c r="EW64" s="1"/>
      <c r="EX64" s="1"/>
      <c r="EY64" s="1"/>
      <c r="EZ64" s="1"/>
      <c r="FA64" s="1"/>
      <c r="FB64" s="1"/>
      <c r="FC64" s="1"/>
      <c r="FD64" s="1"/>
      <c r="FE64" s="1"/>
      <c r="FF64" s="1"/>
      <c r="FG64" s="1"/>
      <c r="FH64" s="1"/>
      <c r="FI64" s="1"/>
      <c r="FJ64" s="1"/>
      <c r="FK64" s="1"/>
    </row>
    <row r="65" spans="1:167" ht="14.5">
      <c r="A65" s="356"/>
      <c r="B65" s="356"/>
      <c r="C65" s="1"/>
      <c r="D65" s="1"/>
      <c r="E65" s="1"/>
      <c r="F65" s="1"/>
      <c r="G65" s="1"/>
      <c r="H65" s="1"/>
      <c r="I65" s="1"/>
      <c r="J65" s="1"/>
      <c r="K65" s="1"/>
      <c r="L65" s="1"/>
      <c r="M65" s="1"/>
      <c r="N65" s="1"/>
      <c r="O65" s="1"/>
      <c r="P65" s="1"/>
      <c r="Q65" s="1"/>
      <c r="R65" s="1"/>
      <c r="S65" s="1"/>
      <c r="T65" s="1"/>
      <c r="U65" s="1"/>
      <c r="V65" s="1"/>
      <c r="W65" s="1"/>
      <c r="Y65" s="356"/>
      <c r="Z65" s="356"/>
      <c r="AA65" s="1"/>
      <c r="AB65" s="1"/>
      <c r="AC65" s="1"/>
      <c r="AD65" s="1"/>
      <c r="AE65" s="1"/>
      <c r="AF65" s="1"/>
      <c r="AG65" s="1"/>
      <c r="AH65" s="1"/>
      <c r="AI65" s="1"/>
      <c r="AJ65" s="1"/>
      <c r="AK65" s="1"/>
      <c r="AL65" s="1"/>
      <c r="AM65" s="1"/>
      <c r="AN65" s="1"/>
      <c r="AO65" s="1"/>
      <c r="AP65" s="1"/>
      <c r="AQ65" s="1"/>
      <c r="AR65" s="1"/>
      <c r="AS65" s="1"/>
      <c r="AT65" s="1"/>
      <c r="AU65" s="1"/>
      <c r="AW65" s="356"/>
      <c r="AX65" s="356"/>
      <c r="AY65" s="1"/>
      <c r="AZ65" s="1"/>
      <c r="BA65" s="1"/>
      <c r="BB65" s="1"/>
      <c r="BC65" s="1"/>
      <c r="BD65" s="1"/>
      <c r="BE65" s="1"/>
      <c r="BF65" s="1"/>
      <c r="BG65" s="1"/>
      <c r="BH65" s="1"/>
      <c r="BI65" s="1"/>
      <c r="BJ65" s="1"/>
      <c r="BK65" s="1"/>
      <c r="BL65" s="1"/>
      <c r="BM65" s="1"/>
      <c r="BN65" s="1"/>
      <c r="BO65" s="1"/>
      <c r="BP65" s="1"/>
      <c r="BQ65" s="1"/>
      <c r="BR65" s="1"/>
      <c r="BS65" s="1"/>
      <c r="BU65" s="356"/>
      <c r="BV65" s="356"/>
      <c r="BW65" s="1"/>
      <c r="BX65" s="1"/>
      <c r="BY65" s="1"/>
      <c r="BZ65" s="1"/>
      <c r="CA65" s="1"/>
      <c r="CB65" s="1"/>
      <c r="CC65" s="1"/>
      <c r="CD65" s="1"/>
      <c r="CE65" s="1"/>
      <c r="CF65" s="1"/>
      <c r="CG65" s="1"/>
      <c r="CH65" s="1"/>
      <c r="CI65" s="1"/>
      <c r="CJ65" s="1"/>
      <c r="CK65" s="1"/>
      <c r="CL65" s="1"/>
      <c r="CM65" s="1"/>
      <c r="CN65" s="1"/>
      <c r="CO65" s="1"/>
      <c r="CP65" s="1"/>
      <c r="CQ65" s="1"/>
      <c r="CS65" s="356"/>
      <c r="CT65" s="356"/>
      <c r="CU65" s="1"/>
      <c r="CV65" s="1"/>
      <c r="CW65" s="1"/>
      <c r="CX65" s="1"/>
      <c r="CY65" s="1"/>
      <c r="CZ65" s="1"/>
      <c r="DA65" s="1"/>
      <c r="DB65" s="1"/>
      <c r="DC65" s="1"/>
      <c r="DD65" s="1"/>
      <c r="DE65" s="1"/>
      <c r="DF65" s="1"/>
      <c r="DG65" s="1"/>
      <c r="DH65" s="1"/>
      <c r="DI65" s="1"/>
      <c r="DJ65" s="1"/>
      <c r="DK65" s="1"/>
      <c r="DL65" s="1"/>
      <c r="DM65" s="1"/>
      <c r="DN65" s="1"/>
      <c r="DO65" s="1"/>
      <c r="DQ65" s="356"/>
      <c r="DR65" s="356"/>
      <c r="DS65" s="1"/>
      <c r="DT65" s="1"/>
      <c r="DU65" s="1"/>
      <c r="DV65" s="1"/>
      <c r="DW65" s="1"/>
      <c r="DX65" s="1"/>
      <c r="DY65" s="1"/>
      <c r="DZ65" s="1"/>
      <c r="EA65" s="1"/>
      <c r="EB65" s="1"/>
      <c r="EC65" s="1"/>
      <c r="ED65" s="1"/>
      <c r="EE65" s="1"/>
      <c r="EF65" s="1"/>
      <c r="EG65" s="1"/>
      <c r="EH65" s="1"/>
      <c r="EI65" s="1"/>
      <c r="EJ65" s="1"/>
      <c r="EK65" s="1"/>
      <c r="EL65" s="1"/>
      <c r="EM65" s="1"/>
      <c r="EO65" s="356"/>
      <c r="EP65" s="356"/>
      <c r="EQ65" s="1"/>
      <c r="ER65" s="1"/>
      <c r="ES65" s="1"/>
      <c r="ET65" s="1"/>
      <c r="EU65" s="1"/>
      <c r="EV65" s="1"/>
      <c r="EW65" s="1"/>
      <c r="EX65" s="1"/>
      <c r="EY65" s="1"/>
      <c r="EZ65" s="1"/>
      <c r="FA65" s="1"/>
      <c r="FB65" s="1"/>
      <c r="FC65" s="1"/>
      <c r="FD65" s="1"/>
      <c r="FE65" s="1"/>
      <c r="FF65" s="1"/>
      <c r="FG65" s="1"/>
      <c r="FH65" s="1"/>
      <c r="FI65" s="1"/>
      <c r="FJ65" s="1"/>
      <c r="FK65" s="1"/>
    </row>
    <row r="66" spans="1:167" ht="14.5">
      <c r="A66" s="356"/>
      <c r="B66" s="356"/>
      <c r="C66" s="1"/>
      <c r="D66" s="1"/>
      <c r="E66" s="1"/>
      <c r="F66" s="1"/>
      <c r="G66" s="1"/>
      <c r="H66" s="1"/>
      <c r="I66" s="1"/>
      <c r="J66" s="1"/>
      <c r="K66" s="1"/>
      <c r="L66" s="1"/>
      <c r="M66" s="1"/>
      <c r="N66" s="1"/>
      <c r="O66" s="1"/>
      <c r="P66" s="1"/>
      <c r="Q66" s="1"/>
      <c r="R66" s="1"/>
      <c r="S66" s="1"/>
      <c r="T66" s="1"/>
      <c r="U66" s="1"/>
      <c r="V66" s="1"/>
      <c r="W66" s="1"/>
      <c r="Y66" s="356"/>
      <c r="Z66" s="356"/>
      <c r="AA66" s="1"/>
      <c r="AB66" s="1"/>
      <c r="AC66" s="1"/>
      <c r="AD66" s="1"/>
      <c r="AE66" s="1"/>
      <c r="AF66" s="1"/>
      <c r="AG66" s="1"/>
      <c r="AH66" s="1"/>
      <c r="AI66" s="1"/>
      <c r="AJ66" s="1"/>
      <c r="AK66" s="1"/>
      <c r="AL66" s="1"/>
      <c r="AM66" s="1"/>
      <c r="AN66" s="1"/>
      <c r="AO66" s="1"/>
      <c r="AP66" s="1"/>
      <c r="AQ66" s="1"/>
      <c r="AR66" s="1"/>
      <c r="AS66" s="1"/>
      <c r="AT66" s="1"/>
      <c r="AU66" s="1"/>
      <c r="AW66" s="356"/>
      <c r="AX66" s="356"/>
      <c r="AY66" s="1"/>
      <c r="AZ66" s="1"/>
      <c r="BA66" s="1"/>
      <c r="BB66" s="1"/>
      <c r="BC66" s="1"/>
      <c r="BD66" s="1"/>
      <c r="BE66" s="1"/>
      <c r="BF66" s="1"/>
      <c r="BG66" s="1"/>
      <c r="BH66" s="1"/>
      <c r="BI66" s="1"/>
      <c r="BJ66" s="1"/>
      <c r="BK66" s="1"/>
      <c r="BL66" s="1"/>
      <c r="BM66" s="1"/>
      <c r="BN66" s="1"/>
      <c r="BO66" s="1"/>
      <c r="BP66" s="1"/>
      <c r="BQ66" s="1"/>
      <c r="BR66" s="1"/>
      <c r="BS66" s="1"/>
      <c r="BU66" s="356"/>
      <c r="BV66" s="356"/>
      <c r="BW66" s="1"/>
      <c r="BX66" s="1"/>
      <c r="BY66" s="1"/>
      <c r="BZ66" s="1"/>
      <c r="CA66" s="1"/>
      <c r="CB66" s="1"/>
      <c r="CC66" s="1"/>
      <c r="CD66" s="1"/>
      <c r="CE66" s="1"/>
      <c r="CF66" s="1"/>
      <c r="CG66" s="1"/>
      <c r="CH66" s="1"/>
      <c r="CI66" s="1"/>
      <c r="CJ66" s="1"/>
      <c r="CK66" s="1"/>
      <c r="CL66" s="1"/>
      <c r="CM66" s="1"/>
      <c r="CN66" s="1"/>
      <c r="CO66" s="1"/>
      <c r="CP66" s="1"/>
      <c r="CQ66" s="1"/>
      <c r="CS66" s="356"/>
      <c r="CT66" s="356"/>
      <c r="CU66" s="1"/>
      <c r="CV66" s="1"/>
      <c r="CW66" s="1"/>
      <c r="CX66" s="1"/>
      <c r="CY66" s="1"/>
      <c r="CZ66" s="1"/>
      <c r="DA66" s="1"/>
      <c r="DB66" s="1"/>
      <c r="DC66" s="1"/>
      <c r="DD66" s="1"/>
      <c r="DE66" s="1"/>
      <c r="DF66" s="1"/>
      <c r="DG66" s="1"/>
      <c r="DH66" s="1"/>
      <c r="DI66" s="1"/>
      <c r="DJ66" s="1"/>
      <c r="DK66" s="1"/>
      <c r="DL66" s="1"/>
      <c r="DM66" s="1"/>
      <c r="DN66" s="1"/>
      <c r="DO66" s="1"/>
      <c r="DQ66" s="356"/>
      <c r="DR66" s="356"/>
      <c r="DS66" s="1"/>
      <c r="DT66" s="1"/>
      <c r="DU66" s="1"/>
      <c r="DV66" s="1"/>
      <c r="DW66" s="1"/>
      <c r="DX66" s="1"/>
      <c r="DY66" s="1"/>
      <c r="DZ66" s="1"/>
      <c r="EA66" s="1"/>
      <c r="EB66" s="1"/>
      <c r="EC66" s="1"/>
      <c r="ED66" s="1"/>
      <c r="EE66" s="1"/>
      <c r="EF66" s="1"/>
      <c r="EG66" s="1"/>
      <c r="EH66" s="1"/>
      <c r="EI66" s="1"/>
      <c r="EJ66" s="1"/>
      <c r="EK66" s="1"/>
      <c r="EL66" s="1"/>
      <c r="EM66" s="1"/>
      <c r="EO66" s="356"/>
      <c r="EP66" s="356"/>
      <c r="EQ66" s="1"/>
      <c r="ER66" s="1"/>
      <c r="ES66" s="1"/>
      <c r="ET66" s="1"/>
      <c r="EU66" s="1"/>
      <c r="EV66" s="1"/>
      <c r="EW66" s="1"/>
      <c r="EX66" s="1"/>
      <c r="EY66" s="1"/>
      <c r="EZ66" s="1"/>
      <c r="FA66" s="1"/>
      <c r="FB66" s="1"/>
      <c r="FC66" s="1"/>
      <c r="FD66" s="1"/>
      <c r="FE66" s="1"/>
      <c r="FF66" s="1"/>
      <c r="FG66" s="1"/>
      <c r="FH66" s="1"/>
      <c r="FI66" s="1"/>
      <c r="FJ66" s="1"/>
      <c r="FK66" s="1"/>
    </row>
    <row r="67" spans="1:167" ht="14.5">
      <c r="A67" s="356"/>
      <c r="B67" s="356"/>
      <c r="C67" s="1"/>
      <c r="D67" s="1"/>
      <c r="E67" s="1"/>
      <c r="F67" s="1"/>
      <c r="G67" s="1"/>
      <c r="H67" s="1"/>
      <c r="I67" s="1"/>
      <c r="J67" s="1"/>
      <c r="K67" s="1"/>
      <c r="L67" s="1"/>
      <c r="M67" s="1"/>
      <c r="N67" s="1"/>
      <c r="O67" s="1"/>
      <c r="P67" s="1"/>
      <c r="Q67" s="1"/>
      <c r="R67" s="1"/>
      <c r="S67" s="1"/>
      <c r="T67" s="1"/>
      <c r="U67" s="1"/>
      <c r="V67" s="1"/>
      <c r="W67" s="1"/>
      <c r="Y67" s="356"/>
      <c r="Z67" s="356"/>
      <c r="AA67" s="1"/>
      <c r="AB67" s="1"/>
      <c r="AC67" s="1"/>
      <c r="AD67" s="1"/>
      <c r="AE67" s="1"/>
      <c r="AF67" s="1"/>
      <c r="AG67" s="1"/>
      <c r="AH67" s="1"/>
      <c r="AI67" s="1"/>
      <c r="AJ67" s="1"/>
      <c r="AK67" s="1"/>
      <c r="AL67" s="1"/>
      <c r="AM67" s="1"/>
      <c r="AN67" s="1"/>
      <c r="AO67" s="1"/>
      <c r="AP67" s="1"/>
      <c r="AQ67" s="1"/>
      <c r="AR67" s="1"/>
      <c r="AS67" s="1"/>
      <c r="AT67" s="1"/>
      <c r="AU67" s="1"/>
      <c r="AW67" s="356"/>
      <c r="AX67" s="356"/>
      <c r="AY67" s="1"/>
      <c r="AZ67" s="1"/>
      <c r="BA67" s="1"/>
      <c r="BB67" s="1"/>
      <c r="BC67" s="1"/>
      <c r="BD67" s="1"/>
      <c r="BE67" s="1"/>
      <c r="BF67" s="1"/>
      <c r="BG67" s="1"/>
      <c r="BH67" s="1"/>
      <c r="BI67" s="1"/>
      <c r="BJ67" s="1"/>
      <c r="BK67" s="1"/>
      <c r="BL67" s="1"/>
      <c r="BM67" s="1"/>
      <c r="BN67" s="1"/>
      <c r="BO67" s="1"/>
      <c r="BP67" s="1"/>
      <c r="BQ67" s="1"/>
      <c r="BR67" s="1"/>
      <c r="BS67" s="1"/>
      <c r="BU67" s="356"/>
      <c r="BV67" s="356"/>
      <c r="BW67" s="1"/>
      <c r="BX67" s="1"/>
      <c r="BY67" s="1"/>
      <c r="BZ67" s="1"/>
      <c r="CA67" s="1"/>
      <c r="CB67" s="1"/>
      <c r="CC67" s="1"/>
      <c r="CD67" s="1"/>
      <c r="CE67" s="1"/>
      <c r="CF67" s="1"/>
      <c r="CG67" s="1"/>
      <c r="CH67" s="1"/>
      <c r="CI67" s="1"/>
      <c r="CJ67" s="1"/>
      <c r="CK67" s="1"/>
      <c r="CL67" s="1"/>
      <c r="CM67" s="1"/>
      <c r="CN67" s="1"/>
      <c r="CO67" s="1"/>
      <c r="CP67" s="1"/>
      <c r="CQ67" s="1"/>
      <c r="CS67" s="356"/>
      <c r="CT67" s="356"/>
      <c r="CU67" s="1"/>
      <c r="CV67" s="1"/>
      <c r="CW67" s="1"/>
      <c r="CX67" s="1"/>
      <c r="CY67" s="1"/>
      <c r="CZ67" s="1"/>
      <c r="DA67" s="1"/>
      <c r="DB67" s="1"/>
      <c r="DC67" s="1"/>
      <c r="DD67" s="1"/>
      <c r="DE67" s="1"/>
      <c r="DF67" s="1"/>
      <c r="DG67" s="1"/>
      <c r="DH67" s="1"/>
      <c r="DI67" s="1"/>
      <c r="DJ67" s="1"/>
      <c r="DK67" s="1"/>
      <c r="DL67" s="1"/>
      <c r="DM67" s="1"/>
      <c r="DN67" s="1"/>
      <c r="DO67" s="1"/>
      <c r="DQ67" s="356"/>
      <c r="DR67" s="356"/>
      <c r="DS67" s="1"/>
      <c r="DT67" s="1"/>
      <c r="DU67" s="1"/>
      <c r="DV67" s="1"/>
      <c r="DW67" s="1"/>
      <c r="DX67" s="1"/>
      <c r="DY67" s="1"/>
      <c r="DZ67" s="1"/>
      <c r="EA67" s="1"/>
      <c r="EB67" s="1"/>
      <c r="EC67" s="1"/>
      <c r="ED67" s="1"/>
      <c r="EE67" s="1"/>
      <c r="EF67" s="1"/>
      <c r="EG67" s="1"/>
      <c r="EH67" s="1"/>
      <c r="EI67" s="1"/>
      <c r="EJ67" s="1"/>
      <c r="EK67" s="1"/>
      <c r="EL67" s="1"/>
      <c r="EM67" s="1"/>
      <c r="EO67" s="356"/>
      <c r="EP67" s="356"/>
      <c r="EQ67" s="1"/>
      <c r="ER67" s="1"/>
      <c r="ES67" s="1"/>
      <c r="ET67" s="1"/>
      <c r="EU67" s="1"/>
      <c r="EV67" s="1"/>
      <c r="EW67" s="1"/>
      <c r="EX67" s="1"/>
      <c r="EY67" s="1"/>
      <c r="EZ67" s="1"/>
      <c r="FA67" s="1"/>
      <c r="FB67" s="1"/>
      <c r="FC67" s="1"/>
      <c r="FD67" s="1"/>
      <c r="FE67" s="1"/>
      <c r="FF67" s="1"/>
      <c r="FG67" s="1"/>
      <c r="FH67" s="1"/>
      <c r="FI67" s="1"/>
      <c r="FJ67" s="1"/>
      <c r="FK67" s="1"/>
    </row>
    <row r="68" spans="1:167" ht="14.5">
      <c r="A68" s="356"/>
      <c r="B68" s="356"/>
      <c r="C68" s="1"/>
      <c r="D68" s="1"/>
      <c r="E68" s="1"/>
      <c r="F68" s="1"/>
      <c r="G68" s="1"/>
      <c r="H68" s="1"/>
      <c r="I68" s="1"/>
      <c r="J68" s="1"/>
      <c r="K68" s="1"/>
      <c r="L68" s="1"/>
      <c r="M68" s="1"/>
      <c r="N68" s="1"/>
      <c r="O68" s="1"/>
      <c r="P68" s="1"/>
      <c r="Q68" s="1"/>
      <c r="R68" s="1"/>
      <c r="S68" s="1"/>
      <c r="T68" s="1"/>
      <c r="U68" s="1"/>
      <c r="V68" s="1"/>
      <c r="W68" s="1"/>
      <c r="Y68" s="356"/>
      <c r="Z68" s="356"/>
      <c r="AA68" s="1"/>
      <c r="AB68" s="1"/>
      <c r="AC68" s="1"/>
      <c r="AD68" s="1"/>
      <c r="AE68" s="1"/>
      <c r="AF68" s="1"/>
      <c r="AG68" s="1"/>
      <c r="AH68" s="1"/>
      <c r="AI68" s="1"/>
      <c r="AJ68" s="1"/>
      <c r="AK68" s="1"/>
      <c r="AL68" s="1"/>
      <c r="AM68" s="1"/>
      <c r="AN68" s="1"/>
      <c r="AO68" s="1"/>
      <c r="AP68" s="1"/>
      <c r="AQ68" s="1"/>
      <c r="AR68" s="1"/>
      <c r="AS68" s="1"/>
      <c r="AT68" s="1"/>
      <c r="AU68" s="1"/>
      <c r="AW68" s="356"/>
      <c r="AX68" s="356"/>
      <c r="AY68" s="1"/>
      <c r="AZ68" s="1"/>
      <c r="BA68" s="1"/>
      <c r="BB68" s="1"/>
      <c r="BC68" s="1"/>
      <c r="BD68" s="1"/>
      <c r="BE68" s="1"/>
      <c r="BF68" s="1"/>
      <c r="BG68" s="1"/>
      <c r="BH68" s="1"/>
      <c r="BI68" s="1"/>
      <c r="BJ68" s="1"/>
      <c r="BK68" s="1"/>
      <c r="BL68" s="1"/>
      <c r="BM68" s="1"/>
      <c r="BN68" s="1"/>
      <c r="BO68" s="1"/>
      <c r="BP68" s="1"/>
      <c r="BQ68" s="1"/>
      <c r="BR68" s="1"/>
      <c r="BS68" s="1"/>
      <c r="BU68" s="356"/>
      <c r="BV68" s="356"/>
      <c r="BW68" s="1"/>
      <c r="BX68" s="1"/>
      <c r="BY68" s="1"/>
      <c r="BZ68" s="1"/>
      <c r="CA68" s="1"/>
      <c r="CB68" s="1"/>
      <c r="CC68" s="1"/>
      <c r="CD68" s="1"/>
      <c r="CE68" s="1"/>
      <c r="CF68" s="1"/>
      <c r="CG68" s="1"/>
      <c r="CH68" s="1"/>
      <c r="CI68" s="1"/>
      <c r="CJ68" s="1"/>
      <c r="CK68" s="1"/>
      <c r="CL68" s="1"/>
      <c r="CM68" s="1"/>
      <c r="CN68" s="1"/>
      <c r="CO68" s="1"/>
      <c r="CP68" s="1"/>
      <c r="CQ68" s="1"/>
      <c r="CS68" s="356"/>
      <c r="CT68" s="356"/>
      <c r="CU68" s="1"/>
      <c r="CV68" s="1"/>
      <c r="CW68" s="1"/>
      <c r="CX68" s="1"/>
      <c r="CY68" s="1"/>
      <c r="CZ68" s="1"/>
      <c r="DA68" s="1"/>
      <c r="DB68" s="1"/>
      <c r="DC68" s="1"/>
      <c r="DD68" s="1"/>
      <c r="DE68" s="1"/>
      <c r="DF68" s="1"/>
      <c r="DG68" s="1"/>
      <c r="DH68" s="1"/>
      <c r="DI68" s="1"/>
      <c r="DJ68" s="1"/>
      <c r="DK68" s="1"/>
      <c r="DL68" s="1"/>
      <c r="DM68" s="1"/>
      <c r="DN68" s="1"/>
      <c r="DO68" s="1"/>
      <c r="DQ68" s="356"/>
      <c r="DR68" s="356"/>
      <c r="DS68" s="1"/>
      <c r="DT68" s="1"/>
      <c r="DU68" s="1"/>
      <c r="DV68" s="1"/>
      <c r="DW68" s="1"/>
      <c r="DX68" s="1"/>
      <c r="DY68" s="1"/>
      <c r="DZ68" s="1"/>
      <c r="EA68" s="1"/>
      <c r="EB68" s="1"/>
      <c r="EC68" s="1"/>
      <c r="ED68" s="1"/>
      <c r="EE68" s="1"/>
      <c r="EF68" s="1"/>
      <c r="EG68" s="1"/>
      <c r="EH68" s="1"/>
      <c r="EI68" s="1"/>
      <c r="EJ68" s="1"/>
      <c r="EK68" s="1"/>
      <c r="EL68" s="1"/>
      <c r="EM68" s="1"/>
      <c r="EO68" s="356"/>
      <c r="EP68" s="356"/>
      <c r="EQ68" s="1"/>
      <c r="ER68" s="1"/>
      <c r="ES68" s="1"/>
      <c r="ET68" s="1"/>
      <c r="EU68" s="1"/>
      <c r="EV68" s="1"/>
      <c r="EW68" s="1"/>
      <c r="EX68" s="1"/>
      <c r="EY68" s="1"/>
      <c r="EZ68" s="1"/>
      <c r="FA68" s="1"/>
      <c r="FB68" s="1"/>
      <c r="FC68" s="1"/>
      <c r="FD68" s="1"/>
      <c r="FE68" s="1"/>
      <c r="FF68" s="1"/>
      <c r="FG68" s="1"/>
      <c r="FH68" s="1"/>
      <c r="FI68" s="1"/>
      <c r="FJ68" s="1"/>
      <c r="FK68" s="1"/>
    </row>
    <row r="69" spans="1:167" ht="14.5">
      <c r="A69" s="356"/>
      <c r="B69" s="356"/>
      <c r="C69" s="1"/>
      <c r="D69" s="1"/>
      <c r="E69" s="1"/>
      <c r="F69" s="1"/>
      <c r="G69" s="1"/>
      <c r="H69" s="1"/>
      <c r="I69" s="1"/>
      <c r="J69" s="1"/>
      <c r="K69" s="1"/>
      <c r="L69" s="1"/>
      <c r="M69" s="1"/>
      <c r="N69" s="1"/>
      <c r="O69" s="1"/>
      <c r="P69" s="1"/>
      <c r="Q69" s="1"/>
      <c r="R69" s="1"/>
      <c r="S69" s="1"/>
      <c r="T69" s="1"/>
      <c r="U69" s="1"/>
      <c r="V69" s="1"/>
      <c r="W69" s="1"/>
      <c r="Y69" s="356"/>
      <c r="Z69" s="356"/>
      <c r="AA69" s="1"/>
      <c r="AB69" s="1"/>
      <c r="AC69" s="1"/>
      <c r="AD69" s="1"/>
      <c r="AE69" s="1"/>
      <c r="AF69" s="1"/>
      <c r="AG69" s="1"/>
      <c r="AH69" s="1"/>
      <c r="AI69" s="1"/>
      <c r="AJ69" s="1"/>
      <c r="AK69" s="1"/>
      <c r="AL69" s="1"/>
      <c r="AM69" s="1"/>
      <c r="AN69" s="1"/>
      <c r="AO69" s="1"/>
      <c r="AP69" s="1"/>
      <c r="AQ69" s="1"/>
      <c r="AR69" s="1"/>
      <c r="AS69" s="1"/>
      <c r="AT69" s="1"/>
      <c r="AU69" s="1"/>
      <c r="AW69" s="356"/>
      <c r="AX69" s="356"/>
      <c r="AY69" s="1"/>
      <c r="AZ69" s="1"/>
      <c r="BA69" s="1"/>
      <c r="BB69" s="1"/>
      <c r="BC69" s="1"/>
      <c r="BD69" s="1"/>
      <c r="BE69" s="1"/>
      <c r="BF69" s="1"/>
      <c r="BG69" s="1"/>
      <c r="BH69" s="1"/>
      <c r="BI69" s="1"/>
      <c r="BJ69" s="1"/>
      <c r="BK69" s="1"/>
      <c r="BL69" s="1"/>
      <c r="BM69" s="1"/>
      <c r="BN69" s="1"/>
      <c r="BO69" s="1"/>
      <c r="BP69" s="1"/>
      <c r="BQ69" s="1"/>
      <c r="BR69" s="1"/>
      <c r="BS69" s="1"/>
      <c r="BU69" s="356"/>
      <c r="BV69" s="356"/>
      <c r="BW69" s="1"/>
      <c r="BX69" s="1"/>
      <c r="BY69" s="1"/>
      <c r="BZ69" s="1"/>
      <c r="CA69" s="1"/>
      <c r="CB69" s="1"/>
      <c r="CC69" s="1"/>
      <c r="CD69" s="1"/>
      <c r="CE69" s="1"/>
      <c r="CF69" s="1"/>
      <c r="CG69" s="1"/>
      <c r="CH69" s="1"/>
      <c r="CI69" s="1"/>
      <c r="CJ69" s="1"/>
      <c r="CK69" s="1"/>
      <c r="CL69" s="1"/>
      <c r="CM69" s="1"/>
      <c r="CN69" s="1"/>
      <c r="CO69" s="1"/>
      <c r="CP69" s="1"/>
      <c r="CQ69" s="1"/>
      <c r="CS69" s="356"/>
      <c r="CT69" s="356"/>
      <c r="CU69" s="1"/>
      <c r="CV69" s="1"/>
      <c r="CW69" s="1"/>
      <c r="CX69" s="1"/>
      <c r="CY69" s="1"/>
      <c r="CZ69" s="1"/>
      <c r="DA69" s="1"/>
      <c r="DB69" s="1"/>
      <c r="DC69" s="1"/>
      <c r="DD69" s="1"/>
      <c r="DE69" s="1"/>
      <c r="DF69" s="1"/>
      <c r="DG69" s="1"/>
      <c r="DH69" s="1"/>
      <c r="DI69" s="1"/>
      <c r="DJ69" s="1"/>
      <c r="DK69" s="1"/>
      <c r="DL69" s="1"/>
      <c r="DM69" s="1"/>
      <c r="DN69" s="1"/>
      <c r="DO69" s="1"/>
      <c r="DQ69" s="356"/>
      <c r="DR69" s="356"/>
      <c r="DS69" s="1"/>
      <c r="DT69" s="1"/>
      <c r="DU69" s="1"/>
      <c r="DV69" s="1"/>
      <c r="DW69" s="1"/>
      <c r="DX69" s="1"/>
      <c r="DY69" s="1"/>
      <c r="DZ69" s="1"/>
      <c r="EA69" s="1"/>
      <c r="EB69" s="1"/>
      <c r="EC69" s="1"/>
      <c r="ED69" s="1"/>
      <c r="EE69" s="1"/>
      <c r="EF69" s="1"/>
      <c r="EG69" s="1"/>
      <c r="EH69" s="1"/>
      <c r="EI69" s="1"/>
      <c r="EJ69" s="1"/>
      <c r="EK69" s="1"/>
      <c r="EL69" s="1"/>
      <c r="EM69" s="1"/>
      <c r="EO69" s="356"/>
      <c r="EP69" s="356"/>
      <c r="EQ69" s="1"/>
      <c r="ER69" s="1"/>
      <c r="ES69" s="1"/>
      <c r="ET69" s="1"/>
      <c r="EU69" s="1"/>
      <c r="EV69" s="1"/>
      <c r="EW69" s="1"/>
      <c r="EX69" s="1"/>
      <c r="EY69" s="1"/>
      <c r="EZ69" s="1"/>
      <c r="FA69" s="1"/>
      <c r="FB69" s="1"/>
      <c r="FC69" s="1"/>
      <c r="FD69" s="1"/>
      <c r="FE69" s="1"/>
      <c r="FF69" s="1"/>
      <c r="FG69" s="1"/>
      <c r="FH69" s="1"/>
      <c r="FI69" s="1"/>
      <c r="FJ69" s="1"/>
      <c r="FK69" s="1"/>
    </row>
    <row r="70" spans="1:167" ht="14.5">
      <c r="A70" s="356"/>
      <c r="B70" s="356"/>
      <c r="C70" s="1"/>
      <c r="D70" s="1"/>
      <c r="E70" s="1"/>
      <c r="F70" s="1"/>
      <c r="G70" s="1"/>
      <c r="H70" s="1"/>
      <c r="I70" s="1"/>
      <c r="J70" s="1"/>
      <c r="K70" s="1"/>
      <c r="L70" s="1"/>
      <c r="M70" s="1"/>
      <c r="N70" s="1"/>
      <c r="O70" s="1"/>
      <c r="P70" s="1"/>
      <c r="Q70" s="1"/>
      <c r="R70" s="1"/>
      <c r="S70" s="1"/>
      <c r="T70" s="1"/>
      <c r="U70" s="1"/>
      <c r="V70" s="1"/>
      <c r="W70" s="1"/>
      <c r="Y70" s="356"/>
      <c r="Z70" s="356"/>
      <c r="AA70" s="1"/>
      <c r="AB70" s="1"/>
      <c r="AC70" s="1"/>
      <c r="AD70" s="1"/>
      <c r="AE70" s="1"/>
      <c r="AF70" s="1"/>
      <c r="AG70" s="1"/>
      <c r="AH70" s="1"/>
      <c r="AI70" s="1"/>
      <c r="AJ70" s="1"/>
      <c r="AK70" s="1"/>
      <c r="AL70" s="1"/>
      <c r="AM70" s="1"/>
      <c r="AN70" s="1"/>
      <c r="AO70" s="1"/>
      <c r="AP70" s="1"/>
      <c r="AQ70" s="1"/>
      <c r="AR70" s="1"/>
      <c r="AS70" s="1"/>
      <c r="AT70" s="1"/>
      <c r="AU70" s="1"/>
      <c r="AW70" s="356"/>
      <c r="AX70" s="356"/>
      <c r="AY70" s="1"/>
      <c r="AZ70" s="1"/>
      <c r="BA70" s="1"/>
      <c r="BB70" s="1"/>
      <c r="BC70" s="1"/>
      <c r="BD70" s="1"/>
      <c r="BE70" s="1"/>
      <c r="BF70" s="1"/>
      <c r="BG70" s="1"/>
      <c r="BH70" s="1"/>
      <c r="BI70" s="1"/>
      <c r="BJ70" s="1"/>
      <c r="BK70" s="1"/>
      <c r="BL70" s="1"/>
      <c r="BM70" s="1"/>
      <c r="BN70" s="1"/>
      <c r="BO70" s="1"/>
      <c r="BP70" s="1"/>
      <c r="BQ70" s="1"/>
      <c r="BR70" s="1"/>
      <c r="BS70" s="1"/>
      <c r="BU70" s="356"/>
      <c r="BV70" s="356"/>
      <c r="BW70" s="1"/>
      <c r="BX70" s="1"/>
      <c r="BY70" s="1"/>
      <c r="BZ70" s="1"/>
      <c r="CA70" s="1"/>
      <c r="CB70" s="1"/>
      <c r="CC70" s="1"/>
      <c r="CD70" s="1"/>
      <c r="CE70" s="1"/>
      <c r="CF70" s="1"/>
      <c r="CG70" s="1"/>
      <c r="CH70" s="1"/>
      <c r="CI70" s="1"/>
      <c r="CJ70" s="1"/>
      <c r="CK70" s="1"/>
      <c r="CL70" s="1"/>
      <c r="CM70" s="1"/>
      <c r="CN70" s="1"/>
      <c r="CO70" s="1"/>
      <c r="CP70" s="1"/>
      <c r="CQ70" s="1"/>
      <c r="CS70" s="356"/>
      <c r="CT70" s="356"/>
      <c r="CU70" s="1"/>
      <c r="CV70" s="1"/>
      <c r="CW70" s="1"/>
      <c r="CX70" s="1"/>
      <c r="CY70" s="1"/>
      <c r="CZ70" s="1"/>
      <c r="DA70" s="1"/>
      <c r="DB70" s="1"/>
      <c r="DC70" s="1"/>
      <c r="DD70" s="1"/>
      <c r="DE70" s="1"/>
      <c r="DF70" s="1"/>
      <c r="DG70" s="1"/>
      <c r="DH70" s="1"/>
      <c r="DI70" s="1"/>
      <c r="DJ70" s="1"/>
      <c r="DK70" s="1"/>
      <c r="DL70" s="1"/>
      <c r="DM70" s="1"/>
      <c r="DN70" s="1"/>
      <c r="DO70" s="1"/>
      <c r="DQ70" s="356"/>
      <c r="DR70" s="356"/>
      <c r="DS70" s="1"/>
      <c r="DT70" s="1"/>
      <c r="DU70" s="1"/>
      <c r="DV70" s="1"/>
      <c r="DW70" s="1"/>
      <c r="DX70" s="1"/>
      <c r="DY70" s="1"/>
      <c r="DZ70" s="1"/>
      <c r="EA70" s="1"/>
      <c r="EB70" s="1"/>
      <c r="EC70" s="1"/>
      <c r="ED70" s="1"/>
      <c r="EE70" s="1"/>
      <c r="EF70" s="1"/>
      <c r="EG70" s="1"/>
      <c r="EH70" s="1"/>
      <c r="EI70" s="1"/>
      <c r="EJ70" s="1"/>
      <c r="EK70" s="1"/>
      <c r="EL70" s="1"/>
      <c r="EM70" s="1"/>
      <c r="EO70" s="356"/>
      <c r="EP70" s="356"/>
      <c r="EQ70" s="1"/>
      <c r="ER70" s="1"/>
      <c r="ES70" s="1"/>
      <c r="ET70" s="1"/>
      <c r="EU70" s="1"/>
      <c r="EV70" s="1"/>
      <c r="EW70" s="1"/>
      <c r="EX70" s="1"/>
      <c r="EY70" s="1"/>
      <c r="EZ70" s="1"/>
      <c r="FA70" s="1"/>
      <c r="FB70" s="1"/>
      <c r="FC70" s="1"/>
      <c r="FD70" s="1"/>
      <c r="FE70" s="1"/>
      <c r="FF70" s="1"/>
      <c r="FG70" s="1"/>
      <c r="FH70" s="1"/>
      <c r="FI70" s="1"/>
      <c r="FJ70" s="1"/>
      <c r="FK70" s="1"/>
    </row>
    <row r="71" spans="1:167" ht="14.5">
      <c r="A71" s="356"/>
      <c r="B71" s="356"/>
      <c r="C71" s="1"/>
      <c r="D71" s="1"/>
      <c r="E71" s="1"/>
      <c r="F71" s="1"/>
      <c r="G71" s="1"/>
      <c r="H71" s="1"/>
      <c r="I71" s="1"/>
      <c r="J71" s="1"/>
      <c r="K71" s="1"/>
      <c r="L71" s="1"/>
      <c r="M71" s="1"/>
      <c r="N71" s="1"/>
      <c r="O71" s="1"/>
      <c r="P71" s="1"/>
      <c r="Q71" s="1"/>
      <c r="R71" s="1"/>
      <c r="S71" s="1"/>
      <c r="T71" s="1"/>
      <c r="U71" s="1"/>
      <c r="V71" s="1"/>
      <c r="W71" s="1"/>
      <c r="Y71" s="356"/>
      <c r="Z71" s="356"/>
      <c r="AA71" s="1"/>
      <c r="AB71" s="1"/>
      <c r="AC71" s="1"/>
      <c r="AD71" s="1"/>
      <c r="AE71" s="1"/>
      <c r="AF71" s="1"/>
      <c r="AG71" s="1"/>
      <c r="AH71" s="1"/>
      <c r="AI71" s="1"/>
      <c r="AJ71" s="1"/>
      <c r="AK71" s="1"/>
      <c r="AL71" s="1"/>
      <c r="AM71" s="1"/>
      <c r="AN71" s="1"/>
      <c r="AO71" s="1"/>
      <c r="AP71" s="1"/>
      <c r="AQ71" s="1"/>
      <c r="AR71" s="1"/>
      <c r="AS71" s="1"/>
      <c r="AT71" s="1"/>
      <c r="AU71" s="1"/>
      <c r="AW71" s="356"/>
      <c r="AX71" s="356"/>
      <c r="AY71" s="1"/>
      <c r="AZ71" s="1"/>
      <c r="BA71" s="1"/>
      <c r="BB71" s="1"/>
      <c r="BC71" s="1"/>
      <c r="BD71" s="1"/>
      <c r="BE71" s="1"/>
      <c r="BF71" s="1"/>
      <c r="BG71" s="1"/>
      <c r="BH71" s="1"/>
      <c r="BI71" s="1"/>
      <c r="BJ71" s="1"/>
      <c r="BK71" s="1"/>
      <c r="BL71" s="1"/>
      <c r="BM71" s="1"/>
      <c r="BN71" s="1"/>
      <c r="BO71" s="1"/>
      <c r="BP71" s="1"/>
      <c r="BQ71" s="1"/>
      <c r="BR71" s="1"/>
      <c r="BS71" s="1"/>
      <c r="BU71" s="356"/>
      <c r="BV71" s="356"/>
      <c r="BW71" s="1"/>
      <c r="BX71" s="1"/>
      <c r="BY71" s="1"/>
      <c r="BZ71" s="1"/>
      <c r="CA71" s="1"/>
      <c r="CB71" s="1"/>
      <c r="CC71" s="1"/>
      <c r="CD71" s="1"/>
      <c r="CE71" s="1"/>
      <c r="CF71" s="1"/>
      <c r="CG71" s="1"/>
      <c r="CH71" s="1"/>
      <c r="CI71" s="1"/>
      <c r="CJ71" s="1"/>
      <c r="CK71" s="1"/>
      <c r="CL71" s="1"/>
      <c r="CM71" s="1"/>
      <c r="CN71" s="1"/>
      <c r="CO71" s="1"/>
      <c r="CP71" s="1"/>
      <c r="CQ71" s="1"/>
      <c r="CS71" s="356"/>
      <c r="CT71" s="356"/>
      <c r="CU71" s="1"/>
      <c r="CV71" s="1"/>
      <c r="CW71" s="1"/>
      <c r="CX71" s="1"/>
      <c r="CY71" s="1"/>
      <c r="CZ71" s="1"/>
      <c r="DA71" s="1"/>
      <c r="DB71" s="1"/>
      <c r="DC71" s="1"/>
      <c r="DD71" s="1"/>
      <c r="DE71" s="1"/>
      <c r="DF71" s="1"/>
      <c r="DG71" s="1"/>
      <c r="DH71" s="1"/>
      <c r="DI71" s="1"/>
      <c r="DJ71" s="1"/>
      <c r="DK71" s="1"/>
      <c r="DL71" s="1"/>
      <c r="DM71" s="1"/>
      <c r="DN71" s="1"/>
      <c r="DO71" s="1"/>
      <c r="DQ71" s="356"/>
      <c r="DR71" s="356"/>
      <c r="DS71" s="1"/>
      <c r="DT71" s="1"/>
      <c r="DU71" s="1"/>
      <c r="DV71" s="1"/>
      <c r="DW71" s="1"/>
      <c r="DX71" s="1"/>
      <c r="DY71" s="1"/>
      <c r="DZ71" s="1"/>
      <c r="EA71" s="1"/>
      <c r="EB71" s="1"/>
      <c r="EC71" s="1"/>
      <c r="ED71" s="1"/>
      <c r="EE71" s="1"/>
      <c r="EF71" s="1"/>
      <c r="EG71" s="1"/>
      <c r="EH71" s="1"/>
      <c r="EI71" s="1"/>
      <c r="EJ71" s="1"/>
      <c r="EK71" s="1"/>
      <c r="EL71" s="1"/>
      <c r="EM71" s="1"/>
      <c r="EO71" s="356"/>
      <c r="EP71" s="356"/>
      <c r="EQ71" s="1"/>
      <c r="ER71" s="1"/>
      <c r="ES71" s="1"/>
      <c r="ET71" s="1"/>
      <c r="EU71" s="1"/>
      <c r="EV71" s="1"/>
      <c r="EW71" s="1"/>
      <c r="EX71" s="1"/>
      <c r="EY71" s="1"/>
      <c r="EZ71" s="1"/>
      <c r="FA71" s="1"/>
      <c r="FB71" s="1"/>
      <c r="FC71" s="1"/>
      <c r="FD71" s="1"/>
      <c r="FE71" s="1"/>
      <c r="FF71" s="1"/>
      <c r="FG71" s="1"/>
      <c r="FH71" s="1"/>
      <c r="FI71" s="1"/>
      <c r="FJ71" s="1"/>
      <c r="FK71" s="1"/>
    </row>
    <row r="72" spans="1:167" ht="14.5">
      <c r="A72" s="356"/>
      <c r="B72" s="356"/>
      <c r="C72" s="1"/>
      <c r="D72" s="1"/>
      <c r="E72" s="1"/>
      <c r="F72" s="1"/>
      <c r="G72" s="1"/>
      <c r="H72" s="1"/>
      <c r="I72" s="1"/>
      <c r="J72" s="1"/>
      <c r="K72" s="1"/>
      <c r="L72" s="1"/>
      <c r="M72" s="1"/>
      <c r="N72" s="1"/>
      <c r="O72" s="1"/>
      <c r="P72" s="1"/>
      <c r="Q72" s="1"/>
      <c r="R72" s="1"/>
      <c r="S72" s="1"/>
      <c r="T72" s="1"/>
      <c r="U72" s="1"/>
      <c r="V72" s="1"/>
      <c r="W72" s="1"/>
      <c r="EO72" s="356"/>
      <c r="EP72" s="356"/>
      <c r="EQ72" s="1"/>
      <c r="ER72" s="1"/>
      <c r="ES72" s="1"/>
      <c r="ET72" s="1"/>
      <c r="EU72" s="1"/>
      <c r="EV72" s="1"/>
      <c r="EW72" s="1"/>
      <c r="EX72" s="1"/>
      <c r="EY72" s="1"/>
      <c r="EZ72" s="1"/>
      <c r="FA72" s="1"/>
      <c r="FB72" s="1"/>
      <c r="FC72" s="1"/>
      <c r="FD72" s="1"/>
      <c r="FE72" s="1"/>
      <c r="FF72" s="1"/>
      <c r="FG72" s="1"/>
      <c r="FH72" s="1"/>
      <c r="FI72" s="1"/>
      <c r="FJ72" s="1"/>
      <c r="FK72" s="1"/>
    </row>
    <row r="73" spans="1:167" ht="14.5">
      <c r="A73" s="356"/>
      <c r="B73" s="356"/>
      <c r="C73" s="1"/>
      <c r="D73" s="1"/>
      <c r="E73" s="1"/>
      <c r="F73" s="1"/>
      <c r="G73" s="1"/>
      <c r="H73" s="1"/>
      <c r="I73" s="1"/>
      <c r="J73" s="1"/>
      <c r="K73" s="1"/>
      <c r="L73" s="1"/>
      <c r="M73" s="1"/>
      <c r="N73" s="1"/>
      <c r="O73" s="1"/>
      <c r="P73" s="1"/>
      <c r="Q73" s="1"/>
      <c r="R73" s="1"/>
      <c r="S73" s="1"/>
      <c r="T73" s="1"/>
      <c r="U73" s="1"/>
      <c r="V73" s="1"/>
      <c r="W73" s="1"/>
      <c r="EO73" s="356"/>
      <c r="EP73" s="356"/>
      <c r="EQ73" s="1"/>
      <c r="ER73" s="1"/>
      <c r="ES73" s="1"/>
      <c r="ET73" s="1"/>
      <c r="EU73" s="1"/>
      <c r="EV73" s="1"/>
      <c r="EW73" s="1"/>
      <c r="EX73" s="1"/>
      <c r="EY73" s="1"/>
      <c r="EZ73" s="1"/>
      <c r="FA73" s="1"/>
      <c r="FB73" s="1"/>
      <c r="FC73" s="1"/>
      <c r="FD73" s="1"/>
      <c r="FE73" s="1"/>
      <c r="FF73" s="1"/>
      <c r="FG73" s="1"/>
      <c r="FH73" s="1"/>
      <c r="FI73" s="1"/>
      <c r="FJ73" s="1"/>
      <c r="FK73" s="1"/>
    </row>
    <row r="74" spans="1:167" ht="14.5">
      <c r="A74" s="356"/>
      <c r="B74" s="356"/>
      <c r="C74" s="1"/>
      <c r="D74" s="1"/>
      <c r="E74" s="1"/>
      <c r="F74" s="1"/>
      <c r="G74" s="1"/>
      <c r="H74" s="1"/>
      <c r="I74" s="1"/>
      <c r="J74" s="1"/>
      <c r="K74" s="1"/>
      <c r="L74" s="1"/>
      <c r="M74" s="1"/>
      <c r="N74" s="1"/>
      <c r="O74" s="1"/>
      <c r="P74" s="1"/>
      <c r="Q74" s="1"/>
      <c r="R74" s="1"/>
      <c r="S74" s="1"/>
      <c r="T74" s="1"/>
      <c r="U74" s="1"/>
      <c r="V74" s="1"/>
      <c r="W74" s="1"/>
      <c r="EO74" s="356"/>
      <c r="EP74" s="356"/>
      <c r="EQ74" s="1"/>
      <c r="ER74" s="1"/>
      <c r="ES74" s="1"/>
      <c r="ET74" s="1"/>
      <c r="EU74" s="1"/>
      <c r="EV74" s="1"/>
      <c r="EW74" s="1"/>
      <c r="EX74" s="1"/>
      <c r="EY74" s="1"/>
      <c r="EZ74" s="1"/>
      <c r="FA74" s="1"/>
      <c r="FB74" s="1"/>
      <c r="FC74" s="1"/>
      <c r="FD74" s="1"/>
      <c r="FE74" s="1"/>
      <c r="FF74" s="1"/>
      <c r="FG74" s="1"/>
      <c r="FH74" s="1"/>
      <c r="FI74" s="1"/>
      <c r="FJ74" s="1"/>
      <c r="FK74" s="1"/>
    </row>
    <row r="75" spans="1:167" ht="14.5">
      <c r="A75" s="356"/>
      <c r="B75" s="356"/>
      <c r="C75" s="1"/>
      <c r="D75" s="1"/>
      <c r="E75" s="1"/>
      <c r="F75" s="1"/>
      <c r="G75" s="1"/>
      <c r="H75" s="1"/>
      <c r="I75" s="1"/>
      <c r="J75" s="1"/>
      <c r="K75" s="1"/>
      <c r="L75" s="1"/>
      <c r="M75" s="1"/>
      <c r="N75" s="1"/>
      <c r="O75" s="1"/>
      <c r="P75" s="1"/>
      <c r="Q75" s="1"/>
      <c r="R75" s="1"/>
      <c r="S75" s="1"/>
      <c r="T75" s="1"/>
      <c r="U75" s="1"/>
      <c r="V75" s="1"/>
      <c r="W75" s="1"/>
      <c r="EO75" s="356"/>
      <c r="EP75" s="356"/>
      <c r="EQ75" s="1"/>
      <c r="ER75" s="1"/>
      <c r="ES75" s="1"/>
      <c r="ET75" s="1"/>
      <c r="EU75" s="1"/>
      <c r="EV75" s="1"/>
      <c r="EW75" s="1"/>
      <c r="EX75" s="1"/>
      <c r="EY75" s="1"/>
      <c r="EZ75" s="1"/>
      <c r="FA75" s="1"/>
      <c r="FB75" s="1"/>
      <c r="FC75" s="1"/>
      <c r="FD75" s="1"/>
      <c r="FE75" s="1"/>
      <c r="FF75" s="1"/>
      <c r="FG75" s="1"/>
      <c r="FH75" s="1"/>
      <c r="FI75" s="1"/>
      <c r="FJ75" s="1"/>
      <c r="FK75" s="1"/>
    </row>
    <row r="76" spans="1:167" ht="14.5">
      <c r="A76" s="356"/>
      <c r="B76" s="356"/>
      <c r="C76" s="1"/>
      <c r="D76" s="1"/>
      <c r="E76" s="1"/>
      <c r="F76" s="1"/>
      <c r="G76" s="1"/>
      <c r="H76" s="1"/>
      <c r="I76" s="1"/>
      <c r="J76" s="1"/>
      <c r="K76" s="1"/>
      <c r="L76" s="1"/>
      <c r="M76" s="1"/>
      <c r="N76" s="1"/>
      <c r="O76" s="1"/>
      <c r="P76" s="1"/>
      <c r="Q76" s="1"/>
      <c r="R76" s="1"/>
      <c r="S76" s="1"/>
      <c r="T76" s="1"/>
      <c r="U76" s="1"/>
      <c r="V76" s="1"/>
      <c r="W76" s="1"/>
      <c r="EO76" s="356"/>
      <c r="EP76" s="356"/>
      <c r="EQ76" s="1"/>
      <c r="ER76" s="1"/>
      <c r="ES76" s="1"/>
      <c r="ET76" s="1"/>
      <c r="EU76" s="1"/>
      <c r="EV76" s="1"/>
      <c r="EW76" s="1"/>
      <c r="EX76" s="1"/>
      <c r="EY76" s="1"/>
      <c r="EZ76" s="1"/>
      <c r="FA76" s="1"/>
      <c r="FB76" s="1"/>
      <c r="FC76" s="1"/>
      <c r="FD76" s="1"/>
      <c r="FE76" s="1"/>
      <c r="FF76" s="1"/>
      <c r="FG76" s="1"/>
      <c r="FH76" s="1"/>
      <c r="FI76" s="1"/>
      <c r="FJ76" s="1"/>
      <c r="FK76" s="1"/>
    </row>
    <row r="77" spans="1:167" ht="14.5">
      <c r="A77" s="356"/>
      <c r="B77" s="356"/>
      <c r="C77" s="1"/>
      <c r="D77" s="1"/>
      <c r="E77" s="1"/>
      <c r="F77" s="1"/>
      <c r="G77" s="1"/>
      <c r="H77" s="1"/>
      <c r="I77" s="1"/>
      <c r="J77" s="1"/>
      <c r="K77" s="1"/>
      <c r="L77" s="1"/>
      <c r="M77" s="1"/>
      <c r="N77" s="1"/>
      <c r="O77" s="1"/>
      <c r="P77" s="1"/>
      <c r="Q77" s="1"/>
      <c r="R77" s="1"/>
      <c r="S77" s="1"/>
      <c r="T77" s="1"/>
      <c r="U77" s="1"/>
      <c r="V77" s="1"/>
      <c r="W77" s="1"/>
      <c r="EO77" s="356"/>
      <c r="EP77" s="356"/>
      <c r="EQ77" s="1"/>
      <c r="ER77" s="1"/>
      <c r="ES77" s="1"/>
      <c r="ET77" s="1"/>
      <c r="EU77" s="1"/>
      <c r="EV77" s="1"/>
      <c r="EW77" s="1"/>
      <c r="EX77" s="1"/>
      <c r="EY77" s="1"/>
      <c r="EZ77" s="1"/>
      <c r="FA77" s="1"/>
      <c r="FB77" s="1"/>
      <c r="FC77" s="1"/>
      <c r="FD77" s="1"/>
      <c r="FE77" s="1"/>
      <c r="FF77" s="1"/>
      <c r="FG77" s="1"/>
      <c r="FH77" s="1"/>
      <c r="FI77" s="1"/>
      <c r="FJ77" s="1"/>
      <c r="FK77" s="1"/>
    </row>
    <row r="78" spans="1:167" ht="14.5">
      <c r="A78" s="356"/>
      <c r="B78" s="356"/>
      <c r="C78" s="1"/>
      <c r="D78" s="1"/>
      <c r="E78" s="1"/>
      <c r="F78" s="1"/>
      <c r="G78" s="1"/>
      <c r="H78" s="1"/>
      <c r="I78" s="1"/>
      <c r="J78" s="1"/>
      <c r="K78" s="1"/>
      <c r="L78" s="1"/>
      <c r="M78" s="1"/>
      <c r="N78" s="1"/>
      <c r="O78" s="1"/>
      <c r="P78" s="1"/>
      <c r="Q78" s="1"/>
      <c r="R78" s="1"/>
      <c r="S78" s="1"/>
      <c r="T78" s="1"/>
      <c r="U78" s="1"/>
      <c r="V78" s="1"/>
      <c r="W78" s="1"/>
      <c r="EO78" s="356"/>
      <c r="EP78" s="356"/>
      <c r="EQ78" s="1"/>
      <c r="ER78" s="1"/>
      <c r="ES78" s="1"/>
      <c r="ET78" s="1"/>
      <c r="EU78" s="1"/>
      <c r="EV78" s="1"/>
      <c r="EW78" s="1"/>
      <c r="EX78" s="1"/>
      <c r="EY78" s="1"/>
      <c r="EZ78" s="1"/>
      <c r="FA78" s="1"/>
      <c r="FB78" s="1"/>
      <c r="FC78" s="1"/>
      <c r="FD78" s="1"/>
      <c r="FE78" s="1"/>
      <c r="FF78" s="1"/>
      <c r="FG78" s="1"/>
      <c r="FH78" s="1"/>
      <c r="FI78" s="1"/>
      <c r="FJ78" s="1"/>
      <c r="FK78" s="1"/>
    </row>
    <row r="79" spans="1:167" ht="14.5">
      <c r="A79" s="356"/>
      <c r="B79" s="356"/>
      <c r="C79" s="1"/>
      <c r="D79" s="1"/>
      <c r="E79" s="1"/>
      <c r="F79" s="1"/>
      <c r="G79" s="1"/>
      <c r="H79" s="1"/>
      <c r="I79" s="1"/>
      <c r="J79" s="1"/>
      <c r="K79" s="1"/>
      <c r="L79" s="1"/>
      <c r="M79" s="1"/>
      <c r="N79" s="1"/>
      <c r="O79" s="1"/>
      <c r="P79" s="1"/>
      <c r="Q79" s="1"/>
      <c r="R79" s="1"/>
      <c r="S79" s="1"/>
      <c r="T79" s="1"/>
      <c r="U79" s="1"/>
      <c r="V79" s="1"/>
      <c r="W79" s="1"/>
      <c r="EO79" s="356"/>
      <c r="EP79" s="356"/>
      <c r="EQ79" s="1"/>
      <c r="ER79" s="1"/>
      <c r="ES79" s="1"/>
      <c r="ET79" s="1"/>
      <c r="EU79" s="1"/>
      <c r="EV79" s="1"/>
      <c r="EW79" s="1"/>
      <c r="EX79" s="1"/>
      <c r="EY79" s="1"/>
      <c r="EZ79" s="1"/>
      <c r="FA79" s="1"/>
      <c r="FB79" s="1"/>
      <c r="FC79" s="1"/>
      <c r="FD79" s="1"/>
      <c r="FE79" s="1"/>
      <c r="FF79" s="1"/>
      <c r="FG79" s="1"/>
      <c r="FH79" s="1"/>
      <c r="FI79" s="1"/>
      <c r="FJ79" s="1"/>
      <c r="FK79" s="1"/>
    </row>
    <row r="80" spans="1:167" ht="14.5">
      <c r="A80" s="356"/>
      <c r="B80" s="356"/>
      <c r="C80" s="1"/>
      <c r="D80" s="1"/>
      <c r="E80" s="1"/>
      <c r="F80" s="1"/>
      <c r="G80" s="1"/>
      <c r="H80" s="1"/>
      <c r="I80" s="1"/>
      <c r="J80" s="1"/>
      <c r="K80" s="1"/>
      <c r="L80" s="1"/>
      <c r="M80" s="1"/>
      <c r="N80" s="1"/>
      <c r="O80" s="1"/>
      <c r="P80" s="1"/>
      <c r="Q80" s="1"/>
      <c r="R80" s="1"/>
      <c r="S80" s="1"/>
      <c r="T80" s="1"/>
      <c r="U80" s="1"/>
      <c r="V80" s="1"/>
      <c r="W80" s="1"/>
      <c r="EO80" s="356"/>
      <c r="EP80" s="356"/>
      <c r="EQ80" s="1"/>
      <c r="ER80" s="1"/>
      <c r="ES80" s="1"/>
      <c r="ET80" s="1"/>
      <c r="EU80" s="1"/>
      <c r="EV80" s="1"/>
      <c r="EW80" s="1"/>
      <c r="EX80" s="1"/>
      <c r="EY80" s="1"/>
      <c r="EZ80" s="1"/>
      <c r="FA80" s="1"/>
      <c r="FB80" s="1"/>
      <c r="FC80" s="1"/>
      <c r="FD80" s="1"/>
      <c r="FE80" s="1"/>
      <c r="FF80" s="1"/>
      <c r="FG80" s="1"/>
      <c r="FH80" s="1"/>
      <c r="FI80" s="1"/>
      <c r="FJ80" s="1"/>
      <c r="FK80" s="1"/>
    </row>
    <row r="81" spans="1:167" ht="14.5">
      <c r="A81" s="356"/>
      <c r="B81" s="356"/>
      <c r="C81" s="1"/>
      <c r="D81" s="1"/>
      <c r="E81" s="1"/>
      <c r="F81" s="1"/>
      <c r="G81" s="1"/>
      <c r="H81" s="1"/>
      <c r="I81" s="1"/>
      <c r="J81" s="1"/>
      <c r="K81" s="1"/>
      <c r="L81" s="1"/>
      <c r="M81" s="1"/>
      <c r="N81" s="1"/>
      <c r="O81" s="1"/>
      <c r="P81" s="1"/>
      <c r="Q81" s="1"/>
      <c r="R81" s="1"/>
      <c r="S81" s="1"/>
      <c r="T81" s="1"/>
      <c r="U81" s="1"/>
      <c r="V81" s="1"/>
      <c r="W81" s="1"/>
      <c r="EO81" s="356"/>
      <c r="EP81" s="356"/>
      <c r="EQ81" s="1"/>
      <c r="ER81" s="1"/>
      <c r="ES81" s="1"/>
      <c r="ET81" s="1"/>
      <c r="EU81" s="1"/>
      <c r="EV81" s="1"/>
      <c r="EW81" s="1"/>
      <c r="EX81" s="1"/>
      <c r="EY81" s="1"/>
      <c r="EZ81" s="1"/>
      <c r="FA81" s="1"/>
      <c r="FB81" s="1"/>
      <c r="FC81" s="1"/>
      <c r="FD81" s="1"/>
      <c r="FE81" s="1"/>
      <c r="FF81" s="1"/>
      <c r="FG81" s="1"/>
      <c r="FH81" s="1"/>
      <c r="FI81" s="1"/>
      <c r="FJ81" s="1"/>
      <c r="FK81" s="1"/>
    </row>
    <row r="82" spans="1:167" ht="14.5">
      <c r="A82" s="356"/>
      <c r="B82" s="356"/>
      <c r="C82" s="1"/>
      <c r="D82" s="1"/>
      <c r="E82" s="1"/>
      <c r="F82" s="1"/>
      <c r="G82" s="1"/>
      <c r="H82" s="1"/>
      <c r="I82" s="1"/>
      <c r="J82" s="1"/>
      <c r="K82" s="1"/>
      <c r="L82" s="1"/>
      <c r="M82" s="1"/>
      <c r="N82" s="1"/>
      <c r="O82" s="1"/>
      <c r="P82" s="1"/>
      <c r="Q82" s="1"/>
      <c r="R82" s="1"/>
      <c r="S82" s="1"/>
      <c r="T82" s="1"/>
      <c r="U82" s="1"/>
      <c r="V82" s="1"/>
      <c r="W82" s="1"/>
      <c r="EO82" s="356"/>
      <c r="EP82" s="356"/>
      <c r="EQ82" s="1"/>
      <c r="ER82" s="1"/>
      <c r="ES82" s="1"/>
      <c r="ET82" s="1"/>
      <c r="EU82" s="1"/>
      <c r="EV82" s="1"/>
      <c r="EW82" s="1"/>
      <c r="EX82" s="1"/>
      <c r="EY82" s="1"/>
      <c r="EZ82" s="1"/>
      <c r="FA82" s="1"/>
      <c r="FB82" s="1"/>
      <c r="FC82" s="1"/>
      <c r="FD82" s="1"/>
      <c r="FE82" s="1"/>
      <c r="FF82" s="1"/>
      <c r="FG82" s="1"/>
      <c r="FH82" s="1"/>
      <c r="FI82" s="1"/>
      <c r="FJ82" s="1"/>
      <c r="FK82" s="1"/>
    </row>
    <row r="83" spans="1:167" ht="14.5">
      <c r="A83" s="356"/>
      <c r="B83" s="356"/>
      <c r="C83" s="1"/>
      <c r="D83" s="1"/>
      <c r="E83" s="1"/>
      <c r="F83" s="1"/>
      <c r="G83" s="1"/>
      <c r="H83" s="1"/>
      <c r="I83" s="1"/>
      <c r="J83" s="1"/>
      <c r="K83" s="1"/>
      <c r="L83" s="1"/>
      <c r="M83" s="1"/>
      <c r="N83" s="1"/>
      <c r="O83" s="1"/>
      <c r="P83" s="1"/>
      <c r="Q83" s="1"/>
      <c r="R83" s="1"/>
      <c r="S83" s="1"/>
      <c r="T83" s="1"/>
      <c r="U83" s="1"/>
      <c r="V83" s="1"/>
      <c r="W83" s="1"/>
      <c r="EO83" s="356"/>
      <c r="EP83" s="356"/>
      <c r="EQ83" s="1"/>
      <c r="ER83" s="1"/>
      <c r="ES83" s="1"/>
      <c r="ET83" s="1"/>
      <c r="EU83" s="1"/>
      <c r="EV83" s="1"/>
      <c r="EW83" s="1"/>
      <c r="EX83" s="1"/>
      <c r="EY83" s="1"/>
      <c r="EZ83" s="1"/>
      <c r="FA83" s="1"/>
      <c r="FB83" s="1"/>
      <c r="FC83" s="1"/>
      <c r="FD83" s="1"/>
      <c r="FE83" s="1"/>
      <c r="FF83" s="1"/>
      <c r="FG83" s="1"/>
      <c r="FH83" s="1"/>
      <c r="FI83" s="1"/>
      <c r="FJ83" s="1"/>
      <c r="FK83" s="1"/>
    </row>
    <row r="84" spans="1:167" ht="14.5">
      <c r="A84" s="356"/>
      <c r="B84" s="356"/>
      <c r="C84" s="1"/>
      <c r="D84" s="1"/>
      <c r="E84" s="1"/>
      <c r="F84" s="1"/>
      <c r="G84" s="1"/>
      <c r="H84" s="1"/>
      <c r="I84" s="1"/>
      <c r="J84" s="1"/>
      <c r="K84" s="1"/>
      <c r="L84" s="1"/>
      <c r="M84" s="1"/>
      <c r="N84" s="1"/>
      <c r="O84" s="1"/>
      <c r="P84" s="1"/>
      <c r="Q84" s="1"/>
      <c r="R84" s="1"/>
      <c r="S84" s="1"/>
      <c r="T84" s="1"/>
      <c r="U84" s="1"/>
      <c r="V84" s="1"/>
      <c r="W84" s="1"/>
      <c r="EO84" s="356"/>
      <c r="EP84" s="356"/>
      <c r="EQ84" s="1"/>
      <c r="ER84" s="1"/>
      <c r="ES84" s="1"/>
      <c r="ET84" s="1"/>
      <c r="EU84" s="1"/>
      <c r="EV84" s="1"/>
      <c r="EW84" s="1"/>
      <c r="EX84" s="1"/>
      <c r="EY84" s="1"/>
      <c r="EZ84" s="1"/>
      <c r="FA84" s="1"/>
      <c r="FB84" s="1"/>
      <c r="FC84" s="1"/>
      <c r="FD84" s="1"/>
      <c r="FE84" s="1"/>
      <c r="FF84" s="1"/>
      <c r="FG84" s="1"/>
      <c r="FH84" s="1"/>
      <c r="FI84" s="1"/>
      <c r="FJ84" s="1"/>
      <c r="FK84" s="1"/>
    </row>
    <row r="85" spans="1:167" ht="14.5">
      <c r="A85" s="356"/>
      <c r="B85" s="356"/>
      <c r="C85" s="1"/>
      <c r="D85" s="1"/>
      <c r="E85" s="1"/>
      <c r="F85" s="1"/>
      <c r="G85" s="1"/>
      <c r="H85" s="1"/>
      <c r="I85" s="1"/>
      <c r="J85" s="1"/>
      <c r="K85" s="1"/>
      <c r="L85" s="1"/>
      <c r="M85" s="1"/>
      <c r="N85" s="1"/>
      <c r="O85" s="1"/>
      <c r="P85" s="1"/>
      <c r="Q85" s="1"/>
      <c r="R85" s="1"/>
      <c r="S85" s="1"/>
      <c r="T85" s="1"/>
      <c r="U85" s="1"/>
      <c r="V85" s="1"/>
      <c r="W85" s="1"/>
      <c r="EO85" s="356"/>
      <c r="EP85" s="356"/>
      <c r="EQ85" s="1"/>
      <c r="ER85" s="1"/>
      <c r="ES85" s="1"/>
      <c r="ET85" s="1"/>
      <c r="EU85" s="1"/>
      <c r="EV85" s="1"/>
      <c r="EW85" s="1"/>
      <c r="EX85" s="1"/>
      <c r="EY85" s="1"/>
      <c r="EZ85" s="1"/>
      <c r="FA85" s="1"/>
      <c r="FB85" s="1"/>
      <c r="FC85" s="1"/>
      <c r="FD85" s="1"/>
      <c r="FE85" s="1"/>
      <c r="FF85" s="1"/>
      <c r="FG85" s="1"/>
      <c r="FH85" s="1"/>
      <c r="FI85" s="1"/>
      <c r="FJ85" s="1"/>
      <c r="FK85" s="1"/>
    </row>
    <row r="86" spans="1:167" ht="14.5">
      <c r="A86" s="356"/>
      <c r="B86" s="356"/>
      <c r="C86" s="1"/>
      <c r="D86" s="1"/>
      <c r="E86" s="1"/>
      <c r="F86" s="1"/>
      <c r="G86" s="1"/>
      <c r="H86" s="1"/>
      <c r="I86" s="1"/>
      <c r="J86" s="1"/>
      <c r="K86" s="1"/>
      <c r="L86" s="1"/>
      <c r="M86" s="1"/>
      <c r="N86" s="1"/>
      <c r="O86" s="1"/>
      <c r="P86" s="1"/>
      <c r="Q86" s="1"/>
      <c r="R86" s="1"/>
      <c r="S86" s="1"/>
      <c r="T86" s="1"/>
      <c r="U86" s="1"/>
      <c r="V86" s="1"/>
      <c r="W86" s="1"/>
      <c r="EO86" s="356"/>
      <c r="EP86" s="356"/>
      <c r="EQ86" s="1"/>
      <c r="ER86" s="1"/>
      <c r="ES86" s="1"/>
      <c r="ET86" s="1"/>
      <c r="EU86" s="1"/>
      <c r="EV86" s="1"/>
      <c r="EW86" s="1"/>
      <c r="EX86" s="1"/>
      <c r="EY86" s="1"/>
      <c r="EZ86" s="1"/>
      <c r="FA86" s="1"/>
      <c r="FB86" s="1"/>
      <c r="FC86" s="1"/>
      <c r="FD86" s="1"/>
      <c r="FE86" s="1"/>
      <c r="FF86" s="1"/>
      <c r="FG86" s="1"/>
      <c r="FH86" s="1"/>
      <c r="FI86" s="1"/>
      <c r="FJ86" s="1"/>
      <c r="FK86" s="1"/>
    </row>
    <row r="87" spans="1:167" ht="14.5">
      <c r="A87" s="356"/>
      <c r="B87" s="356"/>
      <c r="C87" s="1"/>
      <c r="D87" s="1"/>
      <c r="E87" s="1"/>
      <c r="F87" s="1"/>
      <c r="G87" s="1"/>
      <c r="H87" s="1"/>
      <c r="I87" s="1"/>
      <c r="J87" s="1"/>
      <c r="K87" s="1"/>
      <c r="L87" s="1"/>
      <c r="M87" s="1"/>
      <c r="N87" s="1"/>
      <c r="O87" s="1"/>
      <c r="P87" s="1"/>
      <c r="Q87" s="1"/>
      <c r="R87" s="1"/>
      <c r="S87" s="1"/>
      <c r="T87" s="1"/>
      <c r="U87" s="1"/>
      <c r="V87" s="1"/>
      <c r="W87" s="1"/>
      <c r="EO87" s="356"/>
      <c r="EP87" s="356"/>
      <c r="EQ87" s="1"/>
      <c r="ER87" s="1"/>
      <c r="ES87" s="1"/>
      <c r="ET87" s="1"/>
      <c r="EU87" s="1"/>
      <c r="EV87" s="1"/>
      <c r="EW87" s="1"/>
      <c r="EX87" s="1"/>
      <c r="EY87" s="1"/>
      <c r="EZ87" s="1"/>
      <c r="FA87" s="1"/>
      <c r="FB87" s="1"/>
      <c r="FC87" s="1"/>
      <c r="FD87" s="1"/>
      <c r="FE87" s="1"/>
      <c r="FF87" s="1"/>
      <c r="FG87" s="1"/>
      <c r="FH87" s="1"/>
      <c r="FI87" s="1"/>
      <c r="FJ87" s="1"/>
      <c r="FK87" s="1"/>
    </row>
    <row r="88" spans="1:167" ht="14.5">
      <c r="A88" s="356"/>
      <c r="B88" s="356"/>
      <c r="C88" s="1"/>
      <c r="D88" s="1"/>
      <c r="E88" s="1"/>
      <c r="F88" s="1"/>
      <c r="G88" s="1"/>
      <c r="H88" s="1"/>
      <c r="I88" s="1"/>
      <c r="J88" s="1"/>
      <c r="K88" s="1"/>
      <c r="L88" s="1"/>
      <c r="M88" s="1"/>
      <c r="N88" s="1"/>
      <c r="O88" s="1"/>
      <c r="P88" s="1"/>
      <c r="Q88" s="1"/>
      <c r="R88" s="1"/>
      <c r="S88" s="1"/>
      <c r="T88" s="1"/>
      <c r="U88" s="1"/>
      <c r="V88" s="1"/>
      <c r="W88" s="1"/>
      <c r="EO88" s="356"/>
      <c r="EP88" s="356"/>
      <c r="EQ88" s="1"/>
      <c r="ER88" s="1"/>
      <c r="ES88" s="1"/>
      <c r="ET88" s="1"/>
      <c r="EU88" s="1"/>
      <c r="EV88" s="1"/>
      <c r="EW88" s="1"/>
      <c r="EX88" s="1"/>
      <c r="EY88" s="1"/>
      <c r="EZ88" s="1"/>
      <c r="FA88" s="1"/>
      <c r="FB88" s="1"/>
      <c r="FC88" s="1"/>
      <c r="FD88" s="1"/>
      <c r="FE88" s="1"/>
      <c r="FF88" s="1"/>
      <c r="FG88" s="1"/>
      <c r="FH88" s="1"/>
      <c r="FI88" s="1"/>
      <c r="FJ88" s="1"/>
      <c r="FK88" s="1"/>
    </row>
    <row r="89" spans="1:167" ht="14.5">
      <c r="A89" s="356"/>
      <c r="B89" s="356"/>
      <c r="C89" s="1"/>
      <c r="D89" s="1"/>
      <c r="E89" s="1"/>
      <c r="F89" s="1"/>
      <c r="G89" s="1"/>
      <c r="H89" s="1"/>
      <c r="I89" s="1"/>
      <c r="J89" s="1"/>
      <c r="K89" s="1"/>
      <c r="L89" s="1"/>
      <c r="M89" s="1"/>
      <c r="N89" s="1"/>
      <c r="O89" s="1"/>
      <c r="P89" s="1"/>
      <c r="Q89" s="1"/>
      <c r="R89" s="1"/>
      <c r="S89" s="1"/>
      <c r="T89" s="1"/>
      <c r="U89" s="1"/>
      <c r="V89" s="1"/>
      <c r="W89" s="1"/>
      <c r="EO89" s="356"/>
      <c r="EP89" s="356"/>
      <c r="EQ89" s="1"/>
      <c r="ER89" s="1"/>
      <c r="ES89" s="1"/>
      <c r="ET89" s="1"/>
      <c r="EU89" s="1"/>
      <c r="EV89" s="1"/>
      <c r="EW89" s="1"/>
      <c r="EX89" s="1"/>
      <c r="EY89" s="1"/>
      <c r="EZ89" s="1"/>
      <c r="FA89" s="1"/>
      <c r="FB89" s="1"/>
      <c r="FC89" s="1"/>
      <c r="FD89" s="1"/>
      <c r="FE89" s="1"/>
      <c r="FF89" s="1"/>
      <c r="FG89" s="1"/>
      <c r="FH89" s="1"/>
      <c r="FI89" s="1"/>
      <c r="FJ89" s="1"/>
      <c r="FK89" s="1"/>
    </row>
    <row r="90" spans="1:167" ht="14.5">
      <c r="A90" s="356"/>
      <c r="B90" s="356"/>
      <c r="C90" s="1"/>
      <c r="D90" s="1"/>
      <c r="E90" s="1"/>
      <c r="F90" s="1"/>
      <c r="G90" s="1"/>
      <c r="H90" s="1"/>
      <c r="I90" s="1"/>
      <c r="J90" s="1"/>
      <c r="K90" s="1"/>
      <c r="L90" s="1"/>
      <c r="M90" s="1"/>
      <c r="N90" s="1"/>
      <c r="O90" s="1"/>
      <c r="P90" s="1"/>
      <c r="Q90" s="1"/>
      <c r="R90" s="1"/>
      <c r="S90" s="1"/>
      <c r="T90" s="1"/>
      <c r="U90" s="1"/>
      <c r="V90" s="1"/>
      <c r="W90" s="1"/>
      <c r="EO90" s="356"/>
      <c r="EP90" s="356"/>
      <c r="EQ90" s="1"/>
      <c r="ER90" s="1"/>
      <c r="ES90" s="1"/>
      <c r="ET90" s="1"/>
      <c r="EU90" s="1"/>
      <c r="EV90" s="1"/>
      <c r="EW90" s="1"/>
      <c r="EX90" s="1"/>
      <c r="EY90" s="1"/>
      <c r="EZ90" s="1"/>
      <c r="FA90" s="1"/>
      <c r="FB90" s="1"/>
      <c r="FC90" s="1"/>
      <c r="FD90" s="1"/>
      <c r="FE90" s="1"/>
      <c r="FF90" s="1"/>
      <c r="FG90" s="1"/>
      <c r="FH90" s="1"/>
      <c r="FI90" s="1"/>
      <c r="FJ90" s="1"/>
      <c r="FK90" s="1"/>
    </row>
    <row r="91" spans="1:167" ht="14.5">
      <c r="A91" s="356"/>
      <c r="B91" s="356"/>
      <c r="C91" s="1"/>
      <c r="D91" s="1"/>
      <c r="E91" s="1"/>
      <c r="F91" s="1"/>
      <c r="G91" s="1"/>
      <c r="H91" s="1"/>
      <c r="I91" s="1"/>
      <c r="J91" s="1"/>
      <c r="K91" s="1"/>
      <c r="L91" s="1"/>
      <c r="M91" s="1"/>
      <c r="N91" s="1"/>
      <c r="O91" s="1"/>
      <c r="P91" s="1"/>
      <c r="Q91" s="1"/>
      <c r="R91" s="1"/>
      <c r="S91" s="1"/>
      <c r="T91" s="1"/>
      <c r="U91" s="1"/>
      <c r="V91" s="1"/>
      <c r="W91" s="1"/>
      <c r="EO91" s="356"/>
      <c r="EP91" s="356"/>
      <c r="EQ91" s="1"/>
      <c r="ER91" s="1"/>
      <c r="ES91" s="1"/>
      <c r="ET91" s="1"/>
      <c r="EU91" s="1"/>
      <c r="EV91" s="1"/>
      <c r="EW91" s="1"/>
      <c r="EX91" s="1"/>
      <c r="EY91" s="1"/>
      <c r="EZ91" s="1"/>
      <c r="FA91" s="1"/>
      <c r="FB91" s="1"/>
      <c r="FC91" s="1"/>
      <c r="FD91" s="1"/>
      <c r="FE91" s="1"/>
      <c r="FF91" s="1"/>
      <c r="FG91" s="1"/>
      <c r="FH91" s="1"/>
      <c r="FI91" s="1"/>
      <c r="FJ91" s="1"/>
      <c r="FK91" s="1"/>
    </row>
    <row r="92" spans="1:167" ht="14.5">
      <c r="A92" s="356"/>
      <c r="B92" s="356"/>
      <c r="C92" s="1"/>
      <c r="D92" s="1"/>
      <c r="E92" s="1"/>
      <c r="F92" s="1"/>
      <c r="G92" s="1"/>
      <c r="H92" s="1"/>
      <c r="I92" s="1"/>
      <c r="J92" s="1"/>
      <c r="K92" s="1"/>
      <c r="L92" s="1"/>
      <c r="M92" s="1"/>
      <c r="N92" s="1"/>
      <c r="O92" s="1"/>
      <c r="P92" s="1"/>
      <c r="Q92" s="1"/>
      <c r="R92" s="1"/>
      <c r="S92" s="1"/>
      <c r="T92" s="1"/>
      <c r="U92" s="1"/>
      <c r="V92" s="1"/>
      <c r="W92" s="1"/>
      <c r="EO92" s="356"/>
      <c r="EP92" s="356"/>
      <c r="EQ92" s="1"/>
      <c r="ER92" s="1"/>
      <c r="ES92" s="1"/>
      <c r="ET92" s="1"/>
      <c r="EU92" s="1"/>
      <c r="EV92" s="1"/>
      <c r="EW92" s="1"/>
      <c r="EX92" s="1"/>
      <c r="EY92" s="1"/>
      <c r="EZ92" s="1"/>
      <c r="FA92" s="1"/>
      <c r="FB92" s="1"/>
      <c r="FC92" s="1"/>
      <c r="FD92" s="1"/>
      <c r="FE92" s="1"/>
      <c r="FF92" s="1"/>
      <c r="FG92" s="1"/>
      <c r="FH92" s="1"/>
      <c r="FI92" s="1"/>
      <c r="FJ92" s="1"/>
      <c r="FK92" s="1"/>
    </row>
    <row r="93" spans="1:167" ht="14.5">
      <c r="A93" s="356"/>
      <c r="B93" s="356"/>
      <c r="C93" s="1"/>
      <c r="D93" s="1"/>
      <c r="E93" s="1"/>
      <c r="F93" s="1"/>
      <c r="G93" s="1"/>
      <c r="H93" s="1"/>
      <c r="I93" s="1"/>
      <c r="J93" s="1"/>
      <c r="K93" s="1"/>
      <c r="L93" s="1"/>
      <c r="M93" s="1"/>
      <c r="N93" s="1"/>
      <c r="O93" s="1"/>
      <c r="P93" s="1"/>
      <c r="Q93" s="1"/>
      <c r="R93" s="1"/>
      <c r="S93" s="1"/>
      <c r="T93" s="1"/>
      <c r="U93" s="1"/>
      <c r="V93" s="1"/>
      <c r="W93" s="1"/>
      <c r="EO93" s="356"/>
      <c r="EP93" s="356"/>
      <c r="EQ93" s="1"/>
      <c r="ER93" s="1"/>
      <c r="ES93" s="1"/>
      <c r="ET93" s="1"/>
      <c r="EU93" s="1"/>
      <c r="EV93" s="1"/>
      <c r="EW93" s="1"/>
      <c r="EX93" s="1"/>
      <c r="EY93" s="1"/>
      <c r="EZ93" s="1"/>
      <c r="FA93" s="1"/>
      <c r="FB93" s="1"/>
      <c r="FC93" s="1"/>
      <c r="FD93" s="1"/>
      <c r="FE93" s="1"/>
      <c r="FF93" s="1"/>
      <c r="FG93" s="1"/>
      <c r="FH93" s="1"/>
      <c r="FI93" s="1"/>
      <c r="FJ93" s="1"/>
      <c r="FK93" s="1"/>
    </row>
    <row r="94" spans="1:167" ht="14.5">
      <c r="A94" s="356"/>
      <c r="B94" s="356"/>
      <c r="C94" s="1"/>
      <c r="D94" s="1"/>
      <c r="E94" s="1"/>
      <c r="F94" s="1"/>
      <c r="G94" s="1"/>
      <c r="H94" s="1"/>
      <c r="I94" s="1"/>
      <c r="J94" s="1"/>
      <c r="K94" s="1"/>
      <c r="L94" s="1"/>
      <c r="M94" s="1"/>
      <c r="N94" s="1"/>
      <c r="O94" s="1"/>
      <c r="P94" s="1"/>
      <c r="Q94" s="1"/>
      <c r="R94" s="1"/>
      <c r="S94" s="1"/>
      <c r="T94" s="1"/>
      <c r="U94" s="1"/>
      <c r="V94" s="1"/>
      <c r="W94" s="1"/>
      <c r="EO94" s="356"/>
      <c r="EP94" s="356"/>
      <c r="EQ94" s="1"/>
      <c r="ER94" s="1"/>
      <c r="ES94" s="1"/>
      <c r="ET94" s="1"/>
      <c r="EU94" s="1"/>
      <c r="EV94" s="1"/>
      <c r="EW94" s="1"/>
      <c r="EX94" s="1"/>
      <c r="EY94" s="1"/>
      <c r="EZ94" s="1"/>
      <c r="FA94" s="1"/>
      <c r="FB94" s="1"/>
      <c r="FC94" s="1"/>
      <c r="FD94" s="1"/>
      <c r="FE94" s="1"/>
      <c r="FF94" s="1"/>
      <c r="FG94" s="1"/>
      <c r="FH94" s="1"/>
      <c r="FI94" s="1"/>
      <c r="FJ94" s="1"/>
      <c r="FK94" s="1"/>
    </row>
    <row r="95" spans="1:167" ht="14.5">
      <c r="A95" s="356"/>
      <c r="B95" s="356"/>
      <c r="C95" s="1"/>
      <c r="D95" s="1"/>
      <c r="E95" s="1"/>
      <c r="F95" s="1"/>
      <c r="G95" s="1"/>
      <c r="H95" s="1"/>
      <c r="I95" s="1"/>
      <c r="J95" s="1"/>
      <c r="K95" s="1"/>
      <c r="L95" s="1"/>
      <c r="M95" s="1"/>
      <c r="N95" s="1"/>
      <c r="O95" s="1"/>
      <c r="P95" s="1"/>
      <c r="Q95" s="1"/>
      <c r="R95" s="1"/>
      <c r="S95" s="1"/>
      <c r="T95" s="1"/>
      <c r="U95" s="1"/>
      <c r="V95" s="1"/>
      <c r="W95" s="1"/>
      <c r="EO95" s="356"/>
      <c r="EP95" s="356"/>
      <c r="EQ95" s="1"/>
      <c r="ER95" s="1"/>
      <c r="ES95" s="1"/>
      <c r="ET95" s="1"/>
      <c r="EU95" s="1"/>
      <c r="EV95" s="1"/>
      <c r="EW95" s="1"/>
      <c r="EX95" s="1"/>
      <c r="EY95" s="1"/>
      <c r="EZ95" s="1"/>
      <c r="FA95" s="1"/>
      <c r="FB95" s="1"/>
      <c r="FC95" s="1"/>
      <c r="FD95" s="1"/>
      <c r="FE95" s="1"/>
      <c r="FF95" s="1"/>
      <c r="FG95" s="1"/>
      <c r="FH95" s="1"/>
      <c r="FI95" s="1"/>
      <c r="FJ95" s="1"/>
      <c r="FK95" s="1"/>
    </row>
    <row r="96" spans="1:167" ht="14.5">
      <c r="A96" s="356"/>
      <c r="B96" s="356"/>
      <c r="C96" s="1"/>
      <c r="D96" s="1"/>
      <c r="E96" s="1"/>
      <c r="F96" s="1"/>
      <c r="G96" s="1"/>
      <c r="H96" s="1"/>
      <c r="I96" s="1"/>
      <c r="J96" s="1"/>
      <c r="K96" s="1"/>
      <c r="L96" s="1"/>
      <c r="M96" s="1"/>
      <c r="N96" s="1"/>
      <c r="O96" s="1"/>
      <c r="P96" s="1"/>
      <c r="Q96" s="1"/>
      <c r="R96" s="1"/>
      <c r="S96" s="1"/>
      <c r="T96" s="1"/>
      <c r="U96" s="1"/>
      <c r="V96" s="1"/>
      <c r="W96" s="1"/>
      <c r="EO96" s="356"/>
      <c r="EP96" s="356"/>
      <c r="EQ96" s="1"/>
      <c r="ER96" s="1"/>
      <c r="ES96" s="1"/>
      <c r="ET96" s="1"/>
      <c r="EU96" s="1"/>
      <c r="EV96" s="1"/>
      <c r="EW96" s="1"/>
      <c r="EX96" s="1"/>
      <c r="EY96" s="1"/>
      <c r="EZ96" s="1"/>
      <c r="FA96" s="1"/>
      <c r="FB96" s="1"/>
      <c r="FC96" s="1"/>
      <c r="FD96" s="1"/>
      <c r="FE96" s="1"/>
      <c r="FF96" s="1"/>
      <c r="FG96" s="1"/>
      <c r="FH96" s="1"/>
      <c r="FI96" s="1"/>
      <c r="FJ96" s="1"/>
      <c r="FK96" s="1"/>
    </row>
    <row r="97" spans="1:167" ht="14.5">
      <c r="A97" s="356"/>
      <c r="B97" s="356"/>
      <c r="C97" s="1"/>
      <c r="D97" s="1"/>
      <c r="E97" s="1"/>
      <c r="F97" s="1"/>
      <c r="G97" s="1"/>
      <c r="H97" s="1"/>
      <c r="I97" s="1"/>
      <c r="J97" s="1"/>
      <c r="K97" s="1"/>
      <c r="L97" s="1"/>
      <c r="M97" s="1"/>
      <c r="N97" s="1"/>
      <c r="O97" s="1"/>
      <c r="P97" s="1"/>
      <c r="Q97" s="1"/>
      <c r="R97" s="1"/>
      <c r="S97" s="1"/>
      <c r="T97" s="1"/>
      <c r="U97" s="1"/>
      <c r="V97" s="1"/>
      <c r="W97" s="1"/>
      <c r="EO97" s="356"/>
      <c r="EP97" s="356"/>
      <c r="EQ97" s="1"/>
      <c r="ER97" s="1"/>
      <c r="ES97" s="1"/>
      <c r="ET97" s="1"/>
      <c r="EU97" s="1"/>
      <c r="EV97" s="1"/>
      <c r="EW97" s="1"/>
      <c r="EX97" s="1"/>
      <c r="EY97" s="1"/>
      <c r="EZ97" s="1"/>
      <c r="FA97" s="1"/>
      <c r="FB97" s="1"/>
      <c r="FC97" s="1"/>
      <c r="FD97" s="1"/>
      <c r="FE97" s="1"/>
      <c r="FF97" s="1"/>
      <c r="FG97" s="1"/>
      <c r="FH97" s="1"/>
      <c r="FI97" s="1"/>
      <c r="FJ97" s="1"/>
      <c r="FK97" s="1"/>
    </row>
    <row r="98" spans="1:167" ht="14.5">
      <c r="A98" s="356"/>
      <c r="B98" s="356"/>
      <c r="C98" s="1"/>
      <c r="D98" s="1"/>
      <c r="E98" s="1"/>
      <c r="F98" s="1"/>
      <c r="G98" s="1"/>
      <c r="H98" s="1"/>
      <c r="I98" s="1"/>
      <c r="J98" s="1"/>
      <c r="K98" s="1"/>
      <c r="L98" s="1"/>
      <c r="M98" s="1"/>
      <c r="N98" s="1"/>
      <c r="O98" s="1"/>
      <c r="P98" s="1"/>
      <c r="Q98" s="1"/>
      <c r="R98" s="1"/>
      <c r="S98" s="1"/>
      <c r="T98" s="1"/>
      <c r="U98" s="1"/>
      <c r="V98" s="1"/>
      <c r="W98" s="1"/>
      <c r="EO98" s="356"/>
      <c r="EP98" s="356"/>
      <c r="EQ98" s="1"/>
      <c r="ER98" s="1"/>
      <c r="ES98" s="1"/>
      <c r="ET98" s="1"/>
      <c r="EU98" s="1"/>
      <c r="EV98" s="1"/>
      <c r="EW98" s="1"/>
      <c r="EX98" s="1"/>
      <c r="EY98" s="1"/>
      <c r="EZ98" s="1"/>
      <c r="FA98" s="1"/>
      <c r="FB98" s="1"/>
      <c r="FC98" s="1"/>
      <c r="FD98" s="1"/>
      <c r="FE98" s="1"/>
      <c r="FF98" s="1"/>
      <c r="FG98" s="1"/>
      <c r="FH98" s="1"/>
      <c r="FI98" s="1"/>
      <c r="FJ98" s="1"/>
      <c r="FK98" s="1"/>
    </row>
    <row r="99" spans="1:167" ht="14.5">
      <c r="A99" s="356"/>
      <c r="B99" s="356"/>
      <c r="C99" s="1"/>
      <c r="D99" s="1"/>
      <c r="E99" s="1"/>
      <c r="F99" s="1"/>
      <c r="G99" s="1"/>
      <c r="H99" s="1"/>
      <c r="I99" s="1"/>
      <c r="J99" s="1"/>
      <c r="K99" s="1"/>
      <c r="L99" s="1"/>
      <c r="M99" s="1"/>
      <c r="N99" s="1"/>
      <c r="O99" s="1"/>
      <c r="P99" s="1"/>
      <c r="Q99" s="1"/>
      <c r="R99" s="1"/>
      <c r="S99" s="1"/>
      <c r="T99" s="1"/>
      <c r="U99" s="1"/>
      <c r="V99" s="1"/>
      <c r="W99" s="1"/>
      <c r="EO99" s="356"/>
      <c r="EP99" s="356"/>
      <c r="EQ99" s="1"/>
      <c r="ER99" s="1"/>
      <c r="ES99" s="1"/>
      <c r="ET99" s="1"/>
      <c r="EU99" s="1"/>
      <c r="EV99" s="1"/>
      <c r="EW99" s="1"/>
      <c r="EX99" s="1"/>
      <c r="EY99" s="1"/>
      <c r="EZ99" s="1"/>
      <c r="FA99" s="1"/>
      <c r="FB99" s="1"/>
      <c r="FC99" s="1"/>
      <c r="FD99" s="1"/>
      <c r="FE99" s="1"/>
      <c r="FF99" s="1"/>
      <c r="FG99" s="1"/>
      <c r="FH99" s="1"/>
      <c r="FI99" s="1"/>
      <c r="FJ99" s="1"/>
      <c r="FK99" s="1"/>
    </row>
    <row r="100" spans="1:167" ht="14.5">
      <c r="A100" s="356"/>
      <c r="B100" s="356"/>
      <c r="C100" s="1"/>
      <c r="D100" s="1"/>
      <c r="E100" s="1"/>
      <c r="F100" s="1"/>
      <c r="G100" s="1"/>
      <c r="H100" s="1"/>
      <c r="I100" s="1"/>
      <c r="J100" s="1"/>
      <c r="K100" s="1"/>
      <c r="L100" s="1"/>
      <c r="M100" s="1"/>
      <c r="N100" s="1"/>
      <c r="O100" s="1"/>
      <c r="P100" s="1"/>
      <c r="Q100" s="1"/>
      <c r="R100" s="1"/>
      <c r="S100" s="1"/>
      <c r="T100" s="1"/>
      <c r="U100" s="1"/>
      <c r="V100" s="1"/>
      <c r="W100" s="1"/>
      <c r="EO100" s="356"/>
      <c r="EP100" s="356"/>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6"/>
      <c r="B101" s="356"/>
      <c r="C101" s="1"/>
      <c r="D101" s="1"/>
      <c r="E101" s="1"/>
      <c r="F101" s="1"/>
      <c r="G101" s="1"/>
      <c r="H101" s="1"/>
      <c r="I101" s="1"/>
      <c r="J101" s="1"/>
      <c r="K101" s="1"/>
      <c r="L101" s="1"/>
      <c r="M101" s="1"/>
      <c r="N101" s="1"/>
      <c r="O101" s="1"/>
      <c r="P101" s="1"/>
      <c r="Q101" s="1"/>
      <c r="R101" s="1"/>
      <c r="S101" s="1"/>
      <c r="T101" s="1"/>
      <c r="U101" s="1"/>
      <c r="V101" s="1"/>
      <c r="W101" s="1"/>
      <c r="EO101" s="356"/>
      <c r="EP101" s="356"/>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6"/>
      <c r="B102" s="356"/>
      <c r="C102" s="1"/>
      <c r="D102" s="1"/>
      <c r="E102" s="1"/>
      <c r="F102" s="1"/>
      <c r="G102" s="1"/>
      <c r="H102" s="1"/>
      <c r="I102" s="1"/>
      <c r="J102" s="1"/>
      <c r="K102" s="1"/>
      <c r="L102" s="1"/>
      <c r="M102" s="1"/>
      <c r="N102" s="1"/>
      <c r="O102" s="1"/>
      <c r="P102" s="1"/>
      <c r="Q102" s="1"/>
      <c r="R102" s="1"/>
      <c r="S102" s="1"/>
      <c r="T102" s="1"/>
      <c r="U102" s="1"/>
      <c r="V102" s="1"/>
      <c r="W102" s="1"/>
      <c r="EO102" s="356"/>
      <c r="EP102" s="356"/>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56"/>
      <c r="EP103" s="356"/>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56"/>
      <c r="EP104" s="356"/>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56"/>
      <c r="EP105" s="356"/>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56"/>
      <c r="EP106" s="356"/>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56"/>
      <c r="EP107" s="356"/>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56"/>
      <c r="EP108" s="356"/>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56"/>
      <c r="EP109" s="356"/>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56"/>
      <c r="EP110" s="356"/>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56"/>
      <c r="EP111" s="356"/>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56"/>
      <c r="EP112" s="356"/>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56"/>
      <c r="EP113" s="356"/>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56"/>
      <c r="EP114" s="356"/>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56"/>
      <c r="EP115" s="356"/>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78:B78"/>
    <mergeCell ref="EO78:EP78"/>
    <mergeCell ref="A79:B79"/>
    <mergeCell ref="EO79:EP79"/>
    <mergeCell ref="A80:B80"/>
    <mergeCell ref="EO80:EP80"/>
    <mergeCell ref="A81:B81"/>
    <mergeCell ref="EO81:EP81"/>
    <mergeCell ref="A82:B82"/>
    <mergeCell ref="EO82:EP82"/>
    <mergeCell ref="A73:B73"/>
    <mergeCell ref="EO73:EP73"/>
    <mergeCell ref="A74:B74"/>
    <mergeCell ref="EO74:EP74"/>
    <mergeCell ref="A75:B75"/>
    <mergeCell ref="EO75:EP75"/>
    <mergeCell ref="A76:B76"/>
    <mergeCell ref="EO76:EP76"/>
    <mergeCell ref="A77:B77"/>
    <mergeCell ref="EO77:EP77"/>
    <mergeCell ref="A71:B71"/>
    <mergeCell ref="Y71:Z71"/>
    <mergeCell ref="AW71:AX71"/>
    <mergeCell ref="BU71:BV71"/>
    <mergeCell ref="CS71:CT71"/>
    <mergeCell ref="DQ71:DR71"/>
    <mergeCell ref="EO71:EP71"/>
    <mergeCell ref="A72:B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K115"/>
  <sheetViews>
    <sheetView topLeftCell="A4" workbookViewId="0">
      <selection activeCell="Y8" sqref="Y8:Z8"/>
    </sheetView>
  </sheetViews>
  <sheetFormatPr defaultColWidth="9" defaultRowHeight="12.5"/>
  <cols>
    <col min="2" max="2" width="13.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6"/>
      <c r="B1" s="356"/>
      <c r="C1" s="1"/>
      <c r="D1" s="1"/>
      <c r="E1" s="1"/>
      <c r="F1" s="1"/>
      <c r="G1" s="1"/>
      <c r="H1" s="1"/>
      <c r="I1" s="1"/>
      <c r="J1" s="1"/>
      <c r="K1" s="1"/>
      <c r="L1" s="1"/>
      <c r="M1" s="1"/>
      <c r="N1" s="1"/>
      <c r="O1" s="1"/>
      <c r="P1" s="1"/>
      <c r="Q1" s="1"/>
      <c r="R1" s="1"/>
      <c r="S1" s="1"/>
      <c r="T1" s="1"/>
      <c r="U1" s="1"/>
      <c r="V1" s="1"/>
      <c r="W1" s="1"/>
      <c r="Y1" s="356"/>
      <c r="Z1" s="356"/>
      <c r="AA1" s="1"/>
      <c r="AB1" s="1"/>
      <c r="AC1" s="1"/>
      <c r="AD1" s="1"/>
      <c r="AE1" s="1"/>
      <c r="AF1" s="1"/>
      <c r="AG1" s="1"/>
      <c r="AH1" s="1"/>
      <c r="AI1" s="1"/>
      <c r="AJ1" s="1"/>
      <c r="AK1" s="1"/>
      <c r="AL1" s="1"/>
      <c r="AM1" s="1"/>
      <c r="AN1" s="1"/>
      <c r="AO1" s="1"/>
      <c r="AP1" s="1"/>
      <c r="AQ1" s="1"/>
      <c r="AR1" s="1"/>
      <c r="AS1" s="1"/>
      <c r="AT1" s="1"/>
      <c r="AU1" s="1"/>
      <c r="AW1" s="356"/>
      <c r="AX1" s="356"/>
      <c r="AY1" s="1"/>
      <c r="AZ1" s="1"/>
      <c r="BA1" s="1"/>
      <c r="BB1" s="1"/>
      <c r="BC1" s="1"/>
      <c r="BD1" s="1"/>
      <c r="BE1" s="1"/>
      <c r="BF1" s="1"/>
      <c r="BG1" s="1"/>
      <c r="BH1" s="1"/>
      <c r="BI1" s="1"/>
      <c r="BJ1" s="1"/>
      <c r="BK1" s="1"/>
      <c r="BL1" s="1"/>
      <c r="BM1" s="1"/>
      <c r="BN1" s="1"/>
      <c r="BO1" s="1"/>
      <c r="BP1" s="1"/>
      <c r="BQ1" s="1"/>
      <c r="BR1" s="1"/>
      <c r="BS1" s="1"/>
      <c r="BU1" s="356"/>
      <c r="BV1" s="356"/>
      <c r="BW1" s="1"/>
      <c r="BX1" s="1"/>
      <c r="BY1" s="1"/>
      <c r="BZ1" s="1"/>
      <c r="CA1" s="1"/>
      <c r="CB1" s="1"/>
      <c r="CC1" s="1"/>
      <c r="CD1" s="1"/>
      <c r="CE1" s="1"/>
      <c r="CF1" s="1"/>
      <c r="CG1" s="1"/>
      <c r="CH1" s="1"/>
      <c r="CI1" s="1"/>
      <c r="CJ1" s="1"/>
      <c r="CK1" s="1"/>
      <c r="CL1" s="1"/>
      <c r="CM1" s="1"/>
      <c r="CN1" s="1"/>
      <c r="CO1" s="1"/>
      <c r="CP1" s="1"/>
      <c r="CQ1" s="1"/>
      <c r="CS1" s="356"/>
      <c r="CT1" s="356"/>
      <c r="CU1" s="1"/>
      <c r="CV1" s="1"/>
      <c r="CW1" s="1"/>
      <c r="CX1" s="1"/>
      <c r="CY1" s="1"/>
      <c r="CZ1" s="1"/>
      <c r="DA1" s="1"/>
      <c r="DB1" s="1"/>
      <c r="DC1" s="1"/>
      <c r="DD1" s="1"/>
      <c r="DE1" s="1"/>
      <c r="DF1" s="1"/>
      <c r="DG1" s="1"/>
      <c r="DH1" s="1"/>
      <c r="DI1" s="1"/>
      <c r="DJ1" s="1"/>
      <c r="DK1" s="1"/>
      <c r="DL1" s="1"/>
      <c r="DM1" s="1"/>
      <c r="DN1" s="1"/>
      <c r="DO1" s="1"/>
      <c r="DQ1" s="356"/>
      <c r="DR1" s="356"/>
      <c r="DS1" s="1"/>
      <c r="DT1" s="1"/>
      <c r="DU1" s="1"/>
      <c r="DV1" s="1"/>
      <c r="DW1" s="1"/>
      <c r="DX1" s="1"/>
      <c r="DY1" s="1"/>
      <c r="DZ1" s="1"/>
      <c r="EA1" s="1"/>
      <c r="EB1" s="1"/>
      <c r="EC1" s="1"/>
      <c r="ED1" s="1"/>
      <c r="EE1" s="1"/>
      <c r="EF1" s="1"/>
      <c r="EG1" s="1"/>
      <c r="EH1" s="1"/>
      <c r="EI1" s="1"/>
      <c r="EJ1" s="1"/>
      <c r="EK1" s="1"/>
      <c r="EL1" s="1"/>
      <c r="EM1" s="1"/>
      <c r="EO1" s="356"/>
      <c r="EP1" s="356"/>
      <c r="EQ1" s="1"/>
      <c r="ER1" s="1"/>
      <c r="ES1" s="1"/>
      <c r="ET1" s="1"/>
      <c r="EU1" s="1"/>
      <c r="EV1" s="1"/>
      <c r="EW1" s="1"/>
      <c r="EX1" s="1"/>
      <c r="EY1" s="1"/>
      <c r="EZ1" s="1"/>
      <c r="FA1" s="1"/>
      <c r="FB1" s="1"/>
      <c r="FC1" s="1"/>
      <c r="FD1" s="1"/>
      <c r="FE1" s="1"/>
      <c r="FF1" s="1"/>
      <c r="FG1" s="1"/>
      <c r="FH1" s="1"/>
      <c r="FI1" s="1"/>
      <c r="FJ1" s="1"/>
      <c r="FK1" s="1"/>
    </row>
    <row r="2" spans="1:167" ht="14.5">
      <c r="A2" s="356"/>
      <c r="B2" s="356"/>
      <c r="C2" s="1"/>
      <c r="D2" s="1"/>
      <c r="E2" s="1"/>
      <c r="F2" s="1"/>
      <c r="G2" s="1"/>
      <c r="H2" s="1"/>
      <c r="I2" s="1"/>
      <c r="J2" s="1"/>
      <c r="K2" s="1"/>
      <c r="L2" s="1"/>
      <c r="M2" s="1"/>
      <c r="N2" s="1"/>
      <c r="O2" s="1"/>
      <c r="P2" s="1"/>
      <c r="Q2" s="1"/>
      <c r="R2" s="1"/>
      <c r="S2" s="1"/>
      <c r="T2" s="1"/>
      <c r="U2" s="1"/>
      <c r="V2" s="1"/>
      <c r="W2" s="1"/>
      <c r="Y2" s="356"/>
      <c r="Z2" s="356"/>
      <c r="AA2" s="1"/>
      <c r="AB2" s="1"/>
      <c r="AC2" s="1"/>
      <c r="AD2" s="1"/>
      <c r="AE2" s="1"/>
      <c r="AF2" s="1"/>
      <c r="AG2" s="1"/>
      <c r="AH2" s="1"/>
      <c r="AI2" s="1"/>
      <c r="AJ2" s="1"/>
      <c r="AK2" s="1"/>
      <c r="AL2" s="1"/>
      <c r="AM2" s="1"/>
      <c r="AN2" s="1"/>
      <c r="AO2" s="1"/>
      <c r="AP2" s="1"/>
      <c r="AQ2" s="1"/>
      <c r="AR2" s="1"/>
      <c r="AS2" s="1"/>
      <c r="AT2" s="1"/>
      <c r="AU2" s="1"/>
      <c r="AW2" s="356"/>
      <c r="AX2" s="356"/>
      <c r="AY2" s="1"/>
      <c r="AZ2" s="1"/>
      <c r="BA2" s="1"/>
      <c r="BB2" s="1"/>
      <c r="BC2" s="1"/>
      <c r="BD2" s="1"/>
      <c r="BE2" s="1"/>
      <c r="BF2" s="1"/>
      <c r="BG2" s="1"/>
      <c r="BH2" s="1"/>
      <c r="BI2" s="1"/>
      <c r="BJ2" s="1"/>
      <c r="BK2" s="1"/>
      <c r="BL2" s="1"/>
      <c r="BM2" s="1"/>
      <c r="BN2" s="1"/>
      <c r="BO2" s="1"/>
      <c r="BP2" s="1"/>
      <c r="BQ2" s="1"/>
      <c r="BR2" s="1"/>
      <c r="BS2" s="1"/>
      <c r="BU2" s="356"/>
      <c r="BV2" s="356"/>
      <c r="BW2" s="1"/>
      <c r="BX2" s="1"/>
      <c r="BY2" s="1"/>
      <c r="BZ2" s="1"/>
      <c r="CA2" s="1"/>
      <c r="CB2" s="1"/>
      <c r="CC2" s="1"/>
      <c r="CD2" s="1"/>
      <c r="CE2" s="1"/>
      <c r="CF2" s="1"/>
      <c r="CG2" s="1"/>
      <c r="CH2" s="1"/>
      <c r="CI2" s="1"/>
      <c r="CJ2" s="1"/>
      <c r="CK2" s="1"/>
      <c r="CL2" s="1"/>
      <c r="CM2" s="1"/>
      <c r="CN2" s="1"/>
      <c r="CO2" s="1"/>
      <c r="CP2" s="1"/>
      <c r="CQ2" s="1"/>
      <c r="CS2" s="356"/>
      <c r="CT2" s="356"/>
      <c r="CU2" s="1"/>
      <c r="CV2" s="1"/>
      <c r="CW2" s="1"/>
      <c r="CX2" s="1"/>
      <c r="CY2" s="1"/>
      <c r="CZ2" s="1"/>
      <c r="DA2" s="1"/>
      <c r="DB2" s="1"/>
      <c r="DC2" s="1"/>
      <c r="DD2" s="1"/>
      <c r="DE2" s="1"/>
      <c r="DF2" s="1"/>
      <c r="DG2" s="1"/>
      <c r="DH2" s="1"/>
      <c r="DI2" s="1"/>
      <c r="DJ2" s="1"/>
      <c r="DK2" s="1"/>
      <c r="DL2" s="1"/>
      <c r="DM2" s="1"/>
      <c r="DN2" s="1"/>
      <c r="DO2" s="1"/>
      <c r="DQ2" s="356"/>
      <c r="DR2" s="356"/>
      <c r="DS2" s="1"/>
      <c r="DT2" s="1"/>
      <c r="DU2" s="1"/>
      <c r="DV2" s="1"/>
      <c r="DW2" s="1"/>
      <c r="DX2" s="1"/>
      <c r="DY2" s="1"/>
      <c r="DZ2" s="1"/>
      <c r="EA2" s="1"/>
      <c r="EB2" s="1"/>
      <c r="EC2" s="1"/>
      <c r="ED2" s="1"/>
      <c r="EE2" s="1"/>
      <c r="EF2" s="1"/>
      <c r="EG2" s="1"/>
      <c r="EH2" s="1"/>
      <c r="EI2" s="1"/>
      <c r="EJ2" s="1"/>
      <c r="EK2" s="1"/>
      <c r="EL2" s="1"/>
      <c r="EM2" s="1"/>
      <c r="EO2" s="356"/>
      <c r="EP2" s="356"/>
      <c r="EQ2" s="1"/>
      <c r="ER2" s="1"/>
      <c r="ES2" s="1"/>
      <c r="ET2" s="1"/>
      <c r="EU2" s="1"/>
      <c r="EV2" s="1"/>
      <c r="EW2" s="1"/>
      <c r="EX2" s="1"/>
      <c r="EY2" s="1"/>
      <c r="EZ2" s="1"/>
      <c r="FA2" s="1"/>
      <c r="FB2" s="1"/>
      <c r="FC2" s="1"/>
      <c r="FD2" s="1"/>
      <c r="FE2" s="1"/>
      <c r="FF2" s="1"/>
      <c r="FG2" s="1"/>
      <c r="FH2" s="1"/>
      <c r="FI2" s="1"/>
      <c r="FJ2" s="1"/>
      <c r="FK2" s="1"/>
    </row>
    <row r="3" spans="1:167" ht="14.5">
      <c r="A3" s="356"/>
      <c r="B3" s="356"/>
      <c r="C3" s="1"/>
      <c r="D3" s="1"/>
      <c r="E3" s="1"/>
      <c r="F3" s="1"/>
      <c r="G3" s="1"/>
      <c r="H3" s="1"/>
      <c r="I3" s="1"/>
      <c r="J3" s="1"/>
      <c r="K3" s="1"/>
      <c r="L3" s="1"/>
      <c r="M3" s="1"/>
      <c r="N3" s="1"/>
      <c r="O3" s="1"/>
      <c r="P3" s="1"/>
      <c r="Q3" s="1"/>
      <c r="R3" s="1"/>
      <c r="S3" s="1"/>
      <c r="T3" s="1"/>
      <c r="U3" s="1"/>
      <c r="V3" s="1"/>
      <c r="W3" s="1"/>
      <c r="Y3" s="356"/>
      <c r="Z3" s="356"/>
      <c r="AA3" s="1"/>
      <c r="AB3" s="1"/>
      <c r="AC3" s="1"/>
      <c r="AD3" s="1"/>
      <c r="AE3" s="1"/>
      <c r="AF3" s="1"/>
      <c r="AG3" s="1"/>
      <c r="AH3" s="1"/>
      <c r="AI3" s="1"/>
      <c r="AJ3" s="1"/>
      <c r="AK3" s="1"/>
      <c r="AL3" s="1"/>
      <c r="AM3" s="1"/>
      <c r="AN3" s="1"/>
      <c r="AO3" s="1"/>
      <c r="AP3" s="1"/>
      <c r="AQ3" s="1"/>
      <c r="AR3" s="1"/>
      <c r="AS3" s="1"/>
      <c r="AT3" s="1"/>
      <c r="AU3" s="1"/>
      <c r="AW3" s="356"/>
      <c r="AX3" s="356"/>
      <c r="AY3" s="1"/>
      <c r="AZ3" s="1"/>
      <c r="BA3" s="1"/>
      <c r="BB3" s="1"/>
      <c r="BC3" s="1"/>
      <c r="BD3" s="1"/>
      <c r="BE3" s="1"/>
      <c r="BF3" s="1"/>
      <c r="BG3" s="1"/>
      <c r="BH3" s="1"/>
      <c r="BI3" s="1"/>
      <c r="BJ3" s="1"/>
      <c r="BK3" s="1"/>
      <c r="BL3" s="1"/>
      <c r="BM3" s="1"/>
      <c r="BN3" s="1"/>
      <c r="BO3" s="1"/>
      <c r="BP3" s="1"/>
      <c r="BQ3" s="1"/>
      <c r="BR3" s="1"/>
      <c r="BS3" s="1"/>
      <c r="BU3" s="356"/>
      <c r="BV3" s="356"/>
      <c r="BW3" s="1"/>
      <c r="BX3" s="1"/>
      <c r="BY3" s="1"/>
      <c r="BZ3" s="1"/>
      <c r="CA3" s="1"/>
      <c r="CB3" s="1"/>
      <c r="CC3" s="1"/>
      <c r="CD3" s="1"/>
      <c r="CE3" s="1"/>
      <c r="CF3" s="1"/>
      <c r="CG3" s="1"/>
      <c r="CH3" s="1"/>
      <c r="CI3" s="1"/>
      <c r="CJ3" s="1"/>
      <c r="CK3" s="1"/>
      <c r="CL3" s="1"/>
      <c r="CM3" s="1"/>
      <c r="CN3" s="1"/>
      <c r="CO3" s="1"/>
      <c r="CP3" s="1"/>
      <c r="CQ3" s="1"/>
      <c r="CS3" s="356"/>
      <c r="CT3" s="356"/>
      <c r="CU3" s="1"/>
      <c r="CV3" s="1"/>
      <c r="CW3" s="1"/>
      <c r="CX3" s="1"/>
      <c r="CY3" s="1"/>
      <c r="CZ3" s="1"/>
      <c r="DA3" s="1"/>
      <c r="DB3" s="1"/>
      <c r="DC3" s="1"/>
      <c r="DD3" s="1"/>
      <c r="DE3" s="1"/>
      <c r="DF3" s="1"/>
      <c r="DG3" s="1"/>
      <c r="DH3" s="1"/>
      <c r="DI3" s="1"/>
      <c r="DJ3" s="1"/>
      <c r="DK3" s="1"/>
      <c r="DL3" s="1"/>
      <c r="DM3" s="1"/>
      <c r="DN3" s="1"/>
      <c r="DO3" s="1"/>
      <c r="DQ3" s="356"/>
      <c r="DR3" s="356"/>
      <c r="DS3" s="1"/>
      <c r="DT3" s="1"/>
      <c r="DU3" s="1"/>
      <c r="DV3" s="1"/>
      <c r="DW3" s="1"/>
      <c r="DX3" s="1"/>
      <c r="DY3" s="1"/>
      <c r="DZ3" s="1"/>
      <c r="EA3" s="1"/>
      <c r="EB3" s="1"/>
      <c r="EC3" s="1"/>
      <c r="ED3" s="1"/>
      <c r="EE3" s="1"/>
      <c r="EF3" s="1"/>
      <c r="EG3" s="1"/>
      <c r="EH3" s="1"/>
      <c r="EI3" s="1"/>
      <c r="EJ3" s="1"/>
      <c r="EK3" s="1"/>
      <c r="EL3" s="1"/>
      <c r="EM3" s="1"/>
      <c r="EO3" s="356"/>
      <c r="EP3" s="356"/>
      <c r="EQ3" s="1"/>
      <c r="ER3" s="1"/>
      <c r="ES3" s="1"/>
      <c r="ET3" s="1"/>
      <c r="EU3" s="1"/>
      <c r="EV3" s="1"/>
      <c r="EW3" s="1"/>
      <c r="EX3" s="1"/>
      <c r="EY3" s="1"/>
      <c r="EZ3" s="1"/>
      <c r="FA3" s="1"/>
      <c r="FB3" s="1"/>
      <c r="FC3" s="1"/>
      <c r="FD3" s="1"/>
      <c r="FE3" s="1"/>
      <c r="FF3" s="1"/>
      <c r="FG3" s="1"/>
      <c r="FH3" s="1"/>
      <c r="FI3" s="1"/>
      <c r="FJ3" s="1"/>
      <c r="FK3" s="1"/>
    </row>
    <row r="4" spans="1:167" ht="14.5">
      <c r="A4" s="356"/>
      <c r="B4" s="356"/>
      <c r="C4" s="1"/>
      <c r="D4" s="1"/>
      <c r="E4" s="1"/>
      <c r="F4" s="1"/>
      <c r="G4" s="1"/>
      <c r="H4" s="1"/>
      <c r="I4" s="1"/>
      <c r="J4" s="1"/>
      <c r="K4" s="1"/>
      <c r="L4" s="1"/>
      <c r="M4" s="1"/>
      <c r="N4" s="1"/>
      <c r="O4" s="1"/>
      <c r="P4" s="1"/>
      <c r="Q4" s="1"/>
      <c r="R4" s="1"/>
      <c r="S4" s="1"/>
      <c r="T4" s="1"/>
      <c r="U4" s="1"/>
      <c r="V4" s="1"/>
      <c r="W4" s="1"/>
      <c r="Y4" s="356"/>
      <c r="Z4" s="356"/>
      <c r="AA4" s="1"/>
      <c r="AB4" s="1"/>
      <c r="AC4" s="1"/>
      <c r="AD4" s="1"/>
      <c r="AE4" s="1"/>
      <c r="AF4" s="1"/>
      <c r="AG4" s="1"/>
      <c r="AH4" s="1"/>
      <c r="AI4" s="1"/>
      <c r="AJ4" s="1"/>
      <c r="AK4" s="1"/>
      <c r="AL4" s="1"/>
      <c r="AM4" s="1"/>
      <c r="AN4" s="1"/>
      <c r="AO4" s="1"/>
      <c r="AP4" s="1"/>
      <c r="AQ4" s="1"/>
      <c r="AR4" s="1"/>
      <c r="AS4" s="1"/>
      <c r="AT4" s="1"/>
      <c r="AU4" s="1"/>
      <c r="AW4" s="356"/>
      <c r="AX4" s="356"/>
      <c r="AY4" s="1"/>
      <c r="AZ4" s="1"/>
      <c r="BA4" s="1"/>
      <c r="BB4" s="1"/>
      <c r="BC4" s="1"/>
      <c r="BD4" s="1"/>
      <c r="BE4" s="1"/>
      <c r="BF4" s="1"/>
      <c r="BG4" s="1"/>
      <c r="BH4" s="1"/>
      <c r="BI4" s="1"/>
      <c r="BJ4" s="1"/>
      <c r="BK4" s="1"/>
      <c r="BL4" s="1"/>
      <c r="BM4" s="1"/>
      <c r="BN4" s="1"/>
      <c r="BO4" s="1"/>
      <c r="BP4" s="1"/>
      <c r="BQ4" s="1"/>
      <c r="BR4" s="1"/>
      <c r="BS4" s="1"/>
      <c r="BU4" s="356"/>
      <c r="BV4" s="356"/>
      <c r="BW4" s="1"/>
      <c r="BX4" s="1"/>
      <c r="BY4" s="1"/>
      <c r="BZ4" s="1"/>
      <c r="CA4" s="1"/>
      <c r="CB4" s="1"/>
      <c r="CC4" s="1"/>
      <c r="CD4" s="1"/>
      <c r="CE4" s="1"/>
      <c r="CF4" s="1"/>
      <c r="CG4" s="1"/>
      <c r="CH4" s="1"/>
      <c r="CI4" s="1"/>
      <c r="CJ4" s="1"/>
      <c r="CK4" s="1"/>
      <c r="CL4" s="1"/>
      <c r="CM4" s="1"/>
      <c r="CN4" s="1"/>
      <c r="CO4" s="1"/>
      <c r="CP4" s="1"/>
      <c r="CQ4" s="1"/>
      <c r="CS4" s="356"/>
      <c r="CT4" s="356"/>
      <c r="CU4" s="1"/>
      <c r="CV4" s="1"/>
      <c r="CW4" s="1"/>
      <c r="CX4" s="1"/>
      <c r="CY4" s="1"/>
      <c r="CZ4" s="1"/>
      <c r="DA4" s="1"/>
      <c r="DB4" s="1"/>
      <c r="DC4" s="1"/>
      <c r="DD4" s="1"/>
      <c r="DE4" s="1"/>
      <c r="DF4" s="1"/>
      <c r="DG4" s="1"/>
      <c r="DH4" s="1"/>
      <c r="DI4" s="1"/>
      <c r="DJ4" s="1"/>
      <c r="DK4" s="1"/>
      <c r="DL4" s="1"/>
      <c r="DM4" s="1"/>
      <c r="DN4" s="1"/>
      <c r="DO4" s="1"/>
      <c r="DQ4" s="356"/>
      <c r="DR4" s="356"/>
      <c r="DS4" s="1"/>
      <c r="DT4" s="1"/>
      <c r="DU4" s="1"/>
      <c r="DV4" s="1"/>
      <c r="DW4" s="1"/>
      <c r="DX4" s="1"/>
      <c r="DY4" s="1"/>
      <c r="DZ4" s="1"/>
      <c r="EA4" s="1"/>
      <c r="EB4" s="1"/>
      <c r="EC4" s="1"/>
      <c r="ED4" s="1"/>
      <c r="EE4" s="1"/>
      <c r="EF4" s="1"/>
      <c r="EG4" s="1"/>
      <c r="EH4" s="1"/>
      <c r="EI4" s="1"/>
      <c r="EJ4" s="1"/>
      <c r="EK4" s="1"/>
      <c r="EL4" s="1"/>
      <c r="EM4" s="1"/>
      <c r="EO4" s="356"/>
      <c r="EP4" s="356"/>
      <c r="EQ4" s="1"/>
      <c r="ER4" s="1"/>
      <c r="ES4" s="1"/>
      <c r="ET4" s="1"/>
      <c r="EU4" s="1"/>
      <c r="EV4" s="1"/>
      <c r="EW4" s="1"/>
      <c r="EX4" s="1"/>
      <c r="EY4" s="1"/>
      <c r="EZ4" s="1"/>
      <c r="FA4" s="1"/>
      <c r="FB4" s="1"/>
      <c r="FC4" s="1"/>
      <c r="FD4" s="1"/>
      <c r="FE4" s="1"/>
      <c r="FF4" s="1"/>
      <c r="FG4" s="1"/>
      <c r="FH4" s="1"/>
      <c r="FI4" s="1"/>
      <c r="FJ4" s="1"/>
      <c r="FK4" s="1"/>
    </row>
    <row r="5" spans="1:167" ht="18">
      <c r="A5" s="357" t="s">
        <v>240</v>
      </c>
      <c r="B5" s="357"/>
      <c r="C5" s="1"/>
      <c r="D5" s="1"/>
      <c r="E5" s="1"/>
      <c r="F5" s="3"/>
      <c r="G5" s="3"/>
      <c r="H5" s="3"/>
      <c r="I5" s="3"/>
      <c r="J5" s="3"/>
      <c r="K5" s="3"/>
      <c r="L5" s="3"/>
      <c r="M5" s="3"/>
      <c r="N5" s="3"/>
      <c r="O5" s="3"/>
      <c r="P5" s="1"/>
      <c r="Q5" s="1"/>
      <c r="R5" s="1"/>
      <c r="S5" s="1"/>
      <c r="T5" s="1"/>
      <c r="U5" s="1"/>
      <c r="V5" s="1"/>
      <c r="W5" s="1"/>
      <c r="Y5" s="357" t="s">
        <v>240</v>
      </c>
      <c r="Z5" s="357"/>
      <c r="AA5" s="1"/>
      <c r="AB5" s="1"/>
      <c r="AC5" s="1"/>
      <c r="AD5" s="3"/>
      <c r="AE5" s="3"/>
      <c r="AF5" s="3"/>
      <c r="AG5" s="3"/>
      <c r="AH5" s="3"/>
      <c r="AI5" s="3"/>
      <c r="AJ5" s="3"/>
      <c r="AK5" s="3"/>
      <c r="AL5" s="3"/>
      <c r="AM5" s="3"/>
      <c r="AN5" s="1"/>
      <c r="AO5" s="1"/>
      <c r="AP5" s="1"/>
      <c r="AQ5" s="1"/>
      <c r="AR5" s="1"/>
      <c r="AS5" s="1"/>
      <c r="AT5" s="1"/>
      <c r="AU5" s="1"/>
      <c r="AW5" s="357" t="s">
        <v>240</v>
      </c>
      <c r="AX5" s="357"/>
      <c r="AY5" s="1"/>
      <c r="AZ5" s="1"/>
      <c r="BA5" s="1"/>
      <c r="BB5" s="3"/>
      <c r="BC5" s="3"/>
      <c r="BD5" s="3"/>
      <c r="BE5" s="3"/>
      <c r="BF5" s="3"/>
      <c r="BG5" s="3"/>
      <c r="BH5" s="3"/>
      <c r="BI5" s="3"/>
      <c r="BJ5" s="3"/>
      <c r="BK5" s="3"/>
      <c r="BL5" s="1"/>
      <c r="BM5" s="1"/>
      <c r="BN5" s="1"/>
      <c r="BO5" s="1"/>
      <c r="BP5" s="1"/>
      <c r="BQ5" s="1"/>
      <c r="BR5" s="1"/>
      <c r="BS5" s="1"/>
      <c r="BU5" s="357" t="s">
        <v>240</v>
      </c>
      <c r="BV5" s="357"/>
      <c r="BW5" s="1"/>
      <c r="BX5" s="1"/>
      <c r="BY5" s="1"/>
      <c r="BZ5" s="3"/>
      <c r="CA5" s="3"/>
      <c r="CB5" s="3"/>
      <c r="CC5" s="3"/>
      <c r="CD5" s="3"/>
      <c r="CE5" s="3"/>
      <c r="CF5" s="3"/>
      <c r="CG5" s="3"/>
      <c r="CH5" s="3"/>
      <c r="CI5" s="3"/>
      <c r="CJ5" s="1"/>
      <c r="CK5" s="1"/>
      <c r="CL5" s="1"/>
      <c r="CM5" s="1"/>
      <c r="CN5" s="1"/>
      <c r="CO5" s="1"/>
      <c r="CP5" s="1"/>
      <c r="CQ5" s="1"/>
      <c r="CS5" s="357" t="s">
        <v>240</v>
      </c>
      <c r="CT5" s="357"/>
      <c r="CU5" s="1"/>
      <c r="CV5" s="1"/>
      <c r="CW5" s="1"/>
      <c r="CX5" s="3"/>
      <c r="CY5" s="3"/>
      <c r="CZ5" s="3"/>
      <c r="DA5" s="3"/>
      <c r="DB5" s="3"/>
      <c r="DC5" s="3"/>
      <c r="DD5" s="3"/>
      <c r="DE5" s="3"/>
      <c r="DF5" s="3"/>
      <c r="DG5" s="3"/>
      <c r="DH5" s="1"/>
      <c r="DI5" s="1"/>
      <c r="DJ5" s="1"/>
      <c r="DK5" s="1"/>
      <c r="DL5" s="1"/>
      <c r="DM5" s="1"/>
      <c r="DN5" s="1"/>
      <c r="DO5" s="1"/>
      <c r="DQ5" s="357" t="s">
        <v>240</v>
      </c>
      <c r="DR5" s="357"/>
      <c r="DS5" s="1"/>
      <c r="DT5" s="1"/>
      <c r="DU5" s="1"/>
      <c r="DV5" s="3"/>
      <c r="DW5" s="3"/>
      <c r="DX5" s="3"/>
      <c r="DY5" s="3"/>
      <c r="DZ5" s="3"/>
      <c r="EA5" s="3"/>
      <c r="EB5" s="3"/>
      <c r="EC5" s="3"/>
      <c r="ED5" s="3"/>
      <c r="EE5" s="3"/>
      <c r="EF5" s="1"/>
      <c r="EG5" s="1"/>
      <c r="EH5" s="1"/>
      <c r="EI5" s="1"/>
      <c r="EJ5" s="1"/>
      <c r="EK5" s="1"/>
      <c r="EL5" s="1"/>
      <c r="EM5" s="1"/>
      <c r="EO5" s="357" t="s">
        <v>240</v>
      </c>
      <c r="EP5" s="357"/>
      <c r="EQ5" s="1"/>
      <c r="ER5" s="1"/>
      <c r="ES5" s="1"/>
      <c r="ET5" s="3"/>
      <c r="EU5" s="3"/>
      <c r="EV5" s="3"/>
      <c r="EW5" s="3"/>
      <c r="EX5" s="3"/>
      <c r="EY5" s="3"/>
      <c r="EZ5" s="3"/>
      <c r="FA5" s="3"/>
      <c r="FB5" s="3"/>
      <c r="FC5" s="3"/>
      <c r="FD5" s="1"/>
      <c r="FE5" s="1"/>
      <c r="FF5" s="1"/>
      <c r="FG5" s="1"/>
      <c r="FH5" s="1"/>
      <c r="FI5" s="1"/>
      <c r="FJ5" s="1"/>
      <c r="FK5" s="1"/>
    </row>
    <row r="6" spans="1:167" ht="18">
      <c r="A6" s="356"/>
      <c r="B6" s="356"/>
      <c r="C6" s="1"/>
      <c r="D6" s="1"/>
      <c r="E6" s="1"/>
      <c r="F6" s="1"/>
      <c r="G6" s="1"/>
      <c r="H6" s="1"/>
      <c r="I6" s="1"/>
      <c r="J6" s="1"/>
      <c r="K6" s="1"/>
      <c r="L6" s="1"/>
      <c r="M6" s="1"/>
      <c r="N6" s="1"/>
      <c r="O6" s="1"/>
      <c r="P6" s="1"/>
      <c r="Q6" s="1"/>
      <c r="R6" s="1"/>
      <c r="S6" s="1"/>
      <c r="T6" s="1"/>
      <c r="U6" s="1"/>
      <c r="V6" s="1"/>
      <c r="W6" s="1"/>
      <c r="Y6" s="357"/>
      <c r="Z6" s="357"/>
      <c r="AA6" s="1"/>
      <c r="AB6" s="1"/>
      <c r="AC6" s="1"/>
      <c r="AD6" s="3"/>
      <c r="AE6" s="3"/>
      <c r="AF6" s="3"/>
      <c r="AG6" s="3"/>
      <c r="AH6" s="3"/>
      <c r="AI6" s="3"/>
      <c r="AJ6" s="3"/>
      <c r="AK6" s="3"/>
      <c r="AL6" s="3"/>
      <c r="AM6" s="3"/>
      <c r="AN6" s="1"/>
      <c r="AO6" s="1"/>
      <c r="AP6" s="1"/>
      <c r="AQ6" s="1"/>
      <c r="AR6" s="1"/>
      <c r="AS6" s="1"/>
      <c r="AT6" s="1"/>
      <c r="AU6" s="1"/>
      <c r="AW6" s="357"/>
      <c r="AX6" s="357"/>
      <c r="AY6" s="1"/>
      <c r="AZ6" s="1"/>
      <c r="BA6" s="1"/>
      <c r="BB6" s="3"/>
      <c r="BC6" s="3"/>
      <c r="BD6" s="3"/>
      <c r="BE6" s="3"/>
      <c r="BF6" s="3"/>
      <c r="BG6" s="3"/>
      <c r="BH6" s="3"/>
      <c r="BI6" s="3"/>
      <c r="BJ6" s="3"/>
      <c r="BK6" s="3"/>
      <c r="BL6" s="1"/>
      <c r="BM6" s="1"/>
      <c r="BN6" s="1"/>
      <c r="BO6" s="1"/>
      <c r="BP6" s="1"/>
      <c r="BQ6" s="1"/>
      <c r="BR6" s="1"/>
      <c r="BS6" s="1"/>
      <c r="BU6" s="357"/>
      <c r="BV6" s="357"/>
      <c r="BW6" s="1"/>
      <c r="BX6" s="1"/>
      <c r="BY6" s="1"/>
      <c r="BZ6" s="3"/>
      <c r="CA6" s="3"/>
      <c r="CB6" s="3"/>
      <c r="CC6" s="3"/>
      <c r="CD6" s="3"/>
      <c r="CE6" s="3"/>
      <c r="CF6" s="3"/>
      <c r="CG6" s="3"/>
      <c r="CH6" s="3"/>
      <c r="CI6" s="3"/>
      <c r="CJ6" s="1"/>
      <c r="CK6" s="1"/>
      <c r="CL6" s="1"/>
      <c r="CM6" s="1"/>
      <c r="CN6" s="1"/>
      <c r="CO6" s="1"/>
      <c r="CP6" s="1"/>
      <c r="CQ6" s="1"/>
      <c r="CS6" s="357"/>
      <c r="CT6" s="357"/>
      <c r="CU6" s="1"/>
      <c r="CV6" s="1"/>
      <c r="CW6" s="1"/>
      <c r="CX6" s="3"/>
      <c r="CY6" s="3"/>
      <c r="CZ6" s="3"/>
      <c r="DA6" s="3"/>
      <c r="DB6" s="3"/>
      <c r="DC6" s="3"/>
      <c r="DD6" s="3"/>
      <c r="DE6" s="3"/>
      <c r="DF6" s="3"/>
      <c r="DG6" s="3"/>
      <c r="DH6" s="1"/>
      <c r="DI6" s="1"/>
      <c r="DJ6" s="1"/>
      <c r="DK6" s="1"/>
      <c r="DL6" s="1"/>
      <c r="DM6" s="1"/>
      <c r="DN6" s="1"/>
      <c r="DO6" s="1"/>
      <c r="DQ6" s="357"/>
      <c r="DR6" s="357"/>
      <c r="DS6" s="1"/>
      <c r="DT6" s="1"/>
      <c r="DU6" s="1"/>
      <c r="DV6" s="3"/>
      <c r="DW6" s="3"/>
      <c r="DX6" s="3"/>
      <c r="DY6" s="3"/>
      <c r="DZ6" s="3"/>
      <c r="EA6" s="3"/>
      <c r="EB6" s="3"/>
      <c r="EC6" s="3"/>
      <c r="ED6" s="3"/>
      <c r="EE6" s="3"/>
      <c r="EF6" s="1"/>
      <c r="EG6" s="1"/>
      <c r="EH6" s="1"/>
      <c r="EI6" s="1"/>
      <c r="EJ6" s="1"/>
      <c r="EK6" s="1"/>
      <c r="EL6" s="1"/>
      <c r="EM6" s="1"/>
      <c r="EO6" s="356"/>
      <c r="EP6" s="356"/>
      <c r="EQ6" s="1"/>
      <c r="ER6" s="1"/>
      <c r="ES6" s="1"/>
      <c r="ET6" s="1"/>
      <c r="EU6" s="1"/>
      <c r="EV6" s="1"/>
      <c r="EW6" s="1"/>
      <c r="EX6" s="1"/>
      <c r="EY6" s="1"/>
      <c r="EZ6" s="1"/>
      <c r="FA6" s="1"/>
      <c r="FB6" s="1"/>
      <c r="FC6" s="1"/>
      <c r="FD6" s="1"/>
      <c r="FE6" s="1"/>
      <c r="FF6" s="1"/>
      <c r="FG6" s="1"/>
      <c r="FH6" s="1"/>
      <c r="FI6" s="1"/>
      <c r="FJ6" s="1"/>
      <c r="FK6" s="1"/>
    </row>
    <row r="7" spans="1:167" ht="17.5">
      <c r="A7" s="358" t="s">
        <v>241</v>
      </c>
      <c r="B7" s="358"/>
      <c r="C7" s="3"/>
      <c r="D7" s="3"/>
      <c r="E7" s="3"/>
      <c r="F7" s="1"/>
      <c r="G7" s="1"/>
      <c r="H7" s="1"/>
      <c r="I7" s="1"/>
      <c r="J7" s="1"/>
      <c r="K7" s="1"/>
      <c r="L7" s="1"/>
      <c r="M7" s="1"/>
      <c r="N7" s="1"/>
      <c r="O7" s="1"/>
      <c r="P7" s="1"/>
      <c r="Q7" s="1"/>
      <c r="R7" s="1"/>
      <c r="S7" s="1"/>
      <c r="T7" s="1"/>
      <c r="U7" s="1"/>
      <c r="V7" s="1"/>
      <c r="W7" s="1"/>
      <c r="Y7" s="358" t="s">
        <v>242</v>
      </c>
      <c r="Z7" s="358"/>
      <c r="AA7" s="3"/>
      <c r="AB7" s="3"/>
      <c r="AC7" s="3"/>
      <c r="AD7" s="1"/>
      <c r="AE7" s="1"/>
      <c r="AF7" s="1"/>
      <c r="AG7" s="1"/>
      <c r="AH7" s="1"/>
      <c r="AI7" s="1"/>
      <c r="AJ7" s="1"/>
      <c r="AK7" s="1"/>
      <c r="AL7" s="1"/>
      <c r="AM7" s="1"/>
      <c r="AN7" s="1"/>
      <c r="AO7" s="1"/>
      <c r="AP7" s="1"/>
      <c r="AQ7" s="1"/>
      <c r="AR7" s="1"/>
      <c r="AS7" s="1"/>
      <c r="AT7" s="1"/>
      <c r="AU7" s="1"/>
      <c r="AW7" s="358" t="s">
        <v>243</v>
      </c>
      <c r="AX7" s="358"/>
      <c r="AY7" s="3"/>
      <c r="AZ7" s="3"/>
      <c r="BA7" s="3"/>
      <c r="BB7" s="1"/>
      <c r="BC7" s="1"/>
      <c r="BD7" s="1"/>
      <c r="BE7" s="1"/>
      <c r="BF7" s="1"/>
      <c r="BG7" s="1"/>
      <c r="BH7" s="1"/>
      <c r="BI7" s="1"/>
      <c r="BJ7" s="1"/>
      <c r="BK7" s="1"/>
      <c r="BL7" s="1"/>
      <c r="BM7" s="1"/>
      <c r="BN7" s="1"/>
      <c r="BO7" s="1"/>
      <c r="BP7" s="1"/>
      <c r="BQ7" s="1"/>
      <c r="BR7" s="1"/>
      <c r="BS7" s="1"/>
      <c r="BU7" s="358" t="s">
        <v>244</v>
      </c>
      <c r="BV7" s="358"/>
      <c r="BW7" s="3"/>
      <c r="BX7" s="3"/>
      <c r="BY7" s="3"/>
      <c r="BZ7" s="1"/>
      <c r="CA7" s="1"/>
      <c r="CB7" s="1"/>
      <c r="CC7" s="1"/>
      <c r="CD7" s="1"/>
      <c r="CE7" s="1"/>
      <c r="CF7" s="1"/>
      <c r="CG7" s="1"/>
      <c r="CH7" s="1"/>
      <c r="CI7" s="1"/>
      <c r="CJ7" s="1"/>
      <c r="CK7" s="1"/>
      <c r="CL7" s="1"/>
      <c r="CM7" s="1"/>
      <c r="CN7" s="1"/>
      <c r="CO7" s="1"/>
      <c r="CP7" s="1"/>
      <c r="CQ7" s="1"/>
      <c r="CS7" s="358" t="s">
        <v>245</v>
      </c>
      <c r="CT7" s="358"/>
      <c r="CU7" s="3"/>
      <c r="CV7" s="3"/>
      <c r="CW7" s="3"/>
      <c r="CX7" s="1"/>
      <c r="CY7" s="1"/>
      <c r="CZ7" s="1"/>
      <c r="DA7" s="1"/>
      <c r="DB7" s="1"/>
      <c r="DC7" s="1"/>
      <c r="DD7" s="1"/>
      <c r="DE7" s="1"/>
      <c r="DF7" s="1"/>
      <c r="DG7" s="1"/>
      <c r="DH7" s="1"/>
      <c r="DI7" s="1"/>
      <c r="DJ7" s="1"/>
      <c r="DK7" s="1"/>
      <c r="DL7" s="1"/>
      <c r="DM7" s="1"/>
      <c r="DN7" s="1"/>
      <c r="DO7" s="1"/>
      <c r="DQ7" s="358" t="s">
        <v>246</v>
      </c>
      <c r="DR7" s="358"/>
      <c r="DS7" s="3"/>
      <c r="DT7" s="3"/>
      <c r="DU7" s="3"/>
      <c r="DV7" s="1"/>
      <c r="DW7" s="1"/>
      <c r="DX7" s="1"/>
      <c r="DY7" s="1"/>
      <c r="DZ7" s="1"/>
      <c r="EA7" s="1"/>
      <c r="EB7" s="1"/>
      <c r="EC7" s="1"/>
      <c r="ED7" s="1"/>
      <c r="EE7" s="1"/>
      <c r="EF7" s="1"/>
      <c r="EG7" s="1"/>
      <c r="EH7" s="1"/>
      <c r="EI7" s="1"/>
      <c r="EJ7" s="1"/>
      <c r="EK7" s="1"/>
      <c r="EL7" s="1"/>
      <c r="EM7" s="1"/>
      <c r="EO7" s="358" t="s">
        <v>247</v>
      </c>
      <c r="EP7" s="358"/>
      <c r="EQ7" s="3"/>
      <c r="ER7" s="3"/>
      <c r="ES7" s="3"/>
      <c r="ET7" s="1"/>
      <c r="EU7" s="1"/>
      <c r="EV7" s="1"/>
      <c r="EW7" s="1"/>
      <c r="EX7" s="1"/>
      <c r="EY7" s="1"/>
      <c r="EZ7" s="1"/>
      <c r="FA7" s="1"/>
      <c r="FB7" s="1"/>
      <c r="FC7" s="1"/>
      <c r="FD7" s="1"/>
      <c r="FE7" s="1"/>
      <c r="FF7" s="1"/>
      <c r="FG7" s="1"/>
      <c r="FH7" s="1"/>
      <c r="FI7" s="1"/>
      <c r="FJ7" s="1"/>
      <c r="FK7" s="1"/>
    </row>
    <row r="8" spans="1:167" ht="15.5">
      <c r="A8" s="358" t="s">
        <v>499</v>
      </c>
      <c r="B8" s="358"/>
      <c r="C8" s="5"/>
      <c r="D8" s="5"/>
      <c r="E8" s="5"/>
      <c r="F8" s="5"/>
      <c r="G8" s="5"/>
      <c r="H8" s="5"/>
      <c r="I8" s="5"/>
      <c r="J8" s="5"/>
      <c r="K8" s="5"/>
      <c r="L8" s="5"/>
      <c r="M8" s="5"/>
      <c r="N8" s="5"/>
      <c r="O8" s="5"/>
      <c r="P8" s="5"/>
      <c r="Q8" s="5"/>
      <c r="R8" s="5"/>
      <c r="S8" s="5"/>
      <c r="T8" s="5"/>
      <c r="U8" s="5"/>
      <c r="V8" s="5"/>
      <c r="W8" s="5"/>
      <c r="Y8" s="358" t="s">
        <v>499</v>
      </c>
      <c r="Z8" s="358"/>
      <c r="AA8" s="5"/>
      <c r="AB8" s="5"/>
      <c r="AC8" s="5"/>
      <c r="AD8" s="5"/>
      <c r="AE8" s="5"/>
      <c r="AF8" s="5"/>
      <c r="AG8" s="5"/>
      <c r="AH8" s="5"/>
      <c r="AI8" s="5"/>
      <c r="AJ8" s="5"/>
      <c r="AK8" s="5"/>
      <c r="AL8" s="5"/>
      <c r="AM8" s="5"/>
      <c r="AN8" s="5"/>
      <c r="AO8" s="5"/>
      <c r="AP8" s="5"/>
      <c r="AQ8" s="5"/>
      <c r="AR8" s="5"/>
      <c r="AS8" s="5"/>
      <c r="AT8" s="5"/>
      <c r="AU8" s="5"/>
      <c r="AW8" s="358" t="s">
        <v>499</v>
      </c>
      <c r="AX8" s="358"/>
      <c r="AY8" s="5"/>
      <c r="AZ8" s="5"/>
      <c r="BA8" s="5"/>
      <c r="BB8" s="5"/>
      <c r="BC8" s="5"/>
      <c r="BD8" s="5"/>
      <c r="BE8" s="5"/>
      <c r="BF8" s="5"/>
      <c r="BG8" s="5"/>
      <c r="BH8" s="5"/>
      <c r="BI8" s="5"/>
      <c r="BJ8" s="5"/>
      <c r="BK8" s="5"/>
      <c r="BL8" s="5"/>
      <c r="BM8" s="5"/>
      <c r="BN8" s="5"/>
      <c r="BO8" s="5"/>
      <c r="BP8" s="5"/>
      <c r="BQ8" s="5"/>
      <c r="BR8" s="5"/>
      <c r="BS8" s="5"/>
      <c r="BU8" s="358" t="s">
        <v>499</v>
      </c>
      <c r="BV8" s="358"/>
      <c r="BW8" s="5"/>
      <c r="BX8" s="5"/>
      <c r="BY8" s="5"/>
      <c r="BZ8" s="5"/>
      <c r="CA8" s="5"/>
      <c r="CB8" s="5"/>
      <c r="CC8" s="5"/>
      <c r="CD8" s="5"/>
      <c r="CE8" s="5"/>
      <c r="CF8" s="5"/>
      <c r="CG8" s="5"/>
      <c r="CH8" s="5"/>
      <c r="CI8" s="5"/>
      <c r="CJ8" s="5"/>
      <c r="CK8" s="5"/>
      <c r="CL8" s="5"/>
      <c r="CM8" s="5"/>
      <c r="CN8" s="5"/>
      <c r="CO8" s="5"/>
      <c r="CP8" s="5"/>
      <c r="CQ8" s="5"/>
      <c r="CS8" s="358" t="s">
        <v>494</v>
      </c>
      <c r="CT8" s="358"/>
      <c r="CU8" s="5"/>
      <c r="CV8" s="5"/>
      <c r="CW8" s="5"/>
      <c r="CX8" s="5"/>
      <c r="CY8" s="5"/>
      <c r="CZ8" s="5"/>
      <c r="DA8" s="5"/>
      <c r="DB8" s="5"/>
      <c r="DC8" s="5"/>
      <c r="DD8" s="5"/>
      <c r="DE8" s="5"/>
      <c r="DF8" s="5"/>
      <c r="DG8" s="5"/>
      <c r="DH8" s="5"/>
      <c r="DI8" s="5"/>
      <c r="DJ8" s="5"/>
      <c r="DK8" s="5"/>
      <c r="DL8" s="5"/>
      <c r="DM8" s="5"/>
      <c r="DN8" s="5"/>
      <c r="DO8" s="5"/>
      <c r="DQ8" s="358" t="s">
        <v>499</v>
      </c>
      <c r="DR8" s="358"/>
      <c r="DS8" s="5"/>
      <c r="DT8" s="5"/>
      <c r="DU8" s="5"/>
      <c r="DV8" s="5"/>
      <c r="DW8" s="5"/>
      <c r="DX8" s="5"/>
      <c r="DY8" s="5"/>
      <c r="DZ8" s="5"/>
      <c r="EA8" s="5"/>
      <c r="EB8" s="5"/>
      <c r="EC8" s="5"/>
      <c r="ED8" s="5"/>
      <c r="EE8" s="5"/>
      <c r="EF8" s="5"/>
      <c r="EG8" s="5"/>
      <c r="EH8" s="5"/>
      <c r="EI8" s="5"/>
      <c r="EJ8" s="5"/>
      <c r="EK8" s="5"/>
      <c r="EL8" s="5"/>
      <c r="EM8" s="5"/>
      <c r="EO8" s="358" t="s">
        <v>499</v>
      </c>
      <c r="EP8" s="358"/>
      <c r="EQ8" s="5"/>
      <c r="ER8" s="5"/>
      <c r="ES8" s="5"/>
      <c r="ET8" s="5"/>
      <c r="EU8" s="5"/>
      <c r="EV8" s="5"/>
      <c r="EW8" s="5"/>
      <c r="EX8" s="5"/>
      <c r="EY8" s="5"/>
      <c r="EZ8" s="5"/>
      <c r="FA8" s="5"/>
      <c r="FB8" s="5"/>
      <c r="FC8" s="5"/>
      <c r="FD8" s="5"/>
      <c r="FE8" s="5"/>
      <c r="FF8" s="5"/>
      <c r="FG8" s="5"/>
      <c r="FH8" s="5"/>
      <c r="FI8" s="5"/>
      <c r="FJ8" s="5"/>
      <c r="FK8" s="5"/>
    </row>
    <row r="9" spans="1:167" ht="15.5">
      <c r="A9" s="356"/>
      <c r="B9" s="356"/>
      <c r="C9" s="1"/>
      <c r="D9" s="1"/>
      <c r="E9" s="1"/>
      <c r="F9" s="1"/>
      <c r="G9" s="1"/>
      <c r="H9" s="1"/>
      <c r="I9" s="1"/>
      <c r="J9" s="1"/>
      <c r="K9" s="1"/>
      <c r="L9" s="1"/>
      <c r="M9" s="1"/>
      <c r="N9" s="1"/>
      <c r="O9" s="1"/>
      <c r="P9" s="1"/>
      <c r="Q9" s="1"/>
      <c r="R9" s="1"/>
      <c r="S9" s="1"/>
      <c r="T9" s="1"/>
      <c r="U9" s="1"/>
      <c r="V9" s="1"/>
      <c r="W9" s="1"/>
      <c r="Y9" s="356"/>
      <c r="Z9" s="356"/>
      <c r="AA9" s="17"/>
      <c r="AB9" s="17"/>
      <c r="AC9" s="1"/>
      <c r="AD9" s="1"/>
      <c r="AE9" s="1"/>
      <c r="AF9" s="1"/>
      <c r="AG9" s="1"/>
      <c r="AH9" s="1"/>
      <c r="AI9" s="1"/>
      <c r="AJ9" s="1"/>
      <c r="AK9" s="1"/>
      <c r="AL9" s="1"/>
      <c r="AM9" s="1"/>
      <c r="AN9" s="1"/>
      <c r="AO9" s="1"/>
      <c r="AP9" s="1"/>
      <c r="AQ9" s="1"/>
      <c r="AR9" s="1"/>
      <c r="AS9" s="1"/>
      <c r="AT9" s="1"/>
      <c r="AU9" s="1"/>
      <c r="AW9" s="356"/>
      <c r="AX9" s="356"/>
      <c r="AY9" s="17"/>
      <c r="AZ9" s="17"/>
      <c r="BA9" s="1"/>
      <c r="BB9" s="1"/>
      <c r="BC9" s="1"/>
      <c r="BD9" s="1"/>
      <c r="BE9" s="1"/>
      <c r="BF9" s="1"/>
      <c r="BG9" s="1"/>
      <c r="BH9" s="1"/>
      <c r="BI9" s="1"/>
      <c r="BJ9" s="1"/>
      <c r="BK9" s="1"/>
      <c r="BL9" s="1"/>
      <c r="BM9" s="1"/>
      <c r="BN9" s="1"/>
      <c r="BO9" s="1"/>
      <c r="BP9" s="1"/>
      <c r="BQ9" s="1"/>
      <c r="BR9" s="1"/>
      <c r="BS9" s="1"/>
      <c r="BU9" s="356"/>
      <c r="BV9" s="356"/>
      <c r="BW9" s="17"/>
      <c r="BX9" s="17"/>
      <c r="BY9" s="1"/>
      <c r="BZ9" s="1"/>
      <c r="CA9" s="1"/>
      <c r="CB9" s="1"/>
      <c r="CC9" s="1"/>
      <c r="CD9" s="1"/>
      <c r="CE9" s="1"/>
      <c r="CF9" s="1"/>
      <c r="CG9" s="1"/>
      <c r="CH9" s="1"/>
      <c r="CI9" s="1"/>
      <c r="CJ9" s="1"/>
      <c r="CK9" s="1"/>
      <c r="CL9" s="1"/>
      <c r="CM9" s="1"/>
      <c r="CN9" s="1"/>
      <c r="CO9" s="1"/>
      <c r="CP9" s="1"/>
      <c r="CQ9" s="1"/>
      <c r="CS9" s="356"/>
      <c r="CT9" s="356"/>
      <c r="CU9" s="17"/>
      <c r="CV9" s="17"/>
      <c r="CW9" s="1"/>
      <c r="CX9" s="1"/>
      <c r="CY9" s="1"/>
      <c r="CZ9" s="1"/>
      <c r="DA9" s="1"/>
      <c r="DB9" s="1"/>
      <c r="DC9" s="1"/>
      <c r="DD9" s="1"/>
      <c r="DE9" s="1"/>
      <c r="DF9" s="1"/>
      <c r="DG9" s="1"/>
      <c r="DH9" s="1"/>
      <c r="DI9" s="1"/>
      <c r="DJ9" s="1"/>
      <c r="DK9" s="1"/>
      <c r="DL9" s="1"/>
      <c r="DM9" s="1"/>
      <c r="DN9" s="1"/>
      <c r="DO9" s="1"/>
      <c r="DQ9" s="356"/>
      <c r="DR9" s="356"/>
      <c r="DS9" s="17"/>
      <c r="DT9" s="17"/>
      <c r="DU9" s="1"/>
      <c r="DV9" s="1"/>
      <c r="DW9" s="1"/>
      <c r="DX9" s="1"/>
      <c r="DY9" s="1"/>
      <c r="DZ9" s="1"/>
      <c r="EA9" s="1"/>
      <c r="EB9" s="1"/>
      <c r="EC9" s="1"/>
      <c r="ED9" s="1"/>
      <c r="EE9" s="1"/>
      <c r="EF9" s="1"/>
      <c r="EG9" s="1"/>
      <c r="EH9" s="1"/>
      <c r="EI9" s="1"/>
      <c r="EJ9" s="1"/>
      <c r="EK9" s="1"/>
      <c r="EL9" s="1"/>
      <c r="EM9" s="1"/>
      <c r="EO9" s="356"/>
      <c r="EP9" s="356"/>
      <c r="EQ9" s="1"/>
      <c r="ER9" s="1"/>
      <c r="ES9" s="1"/>
      <c r="ET9" s="1"/>
      <c r="EU9" s="1"/>
      <c r="EV9" s="1"/>
      <c r="EW9" s="1"/>
      <c r="EX9" s="1"/>
      <c r="EY9" s="1"/>
      <c r="EZ9" s="1"/>
      <c r="FA9" s="1"/>
      <c r="FB9" s="1"/>
      <c r="FC9" s="1"/>
      <c r="FD9" s="1"/>
      <c r="FE9" s="1"/>
      <c r="FF9" s="1"/>
      <c r="FG9" s="1"/>
      <c r="FH9" s="1"/>
      <c r="FI9" s="1"/>
      <c r="FJ9" s="1"/>
      <c r="FK9" s="1"/>
    </row>
    <row r="10" spans="1:167" ht="14.5">
      <c r="A10" s="356"/>
      <c r="B10" s="356"/>
      <c r="C10" s="1"/>
      <c r="D10" s="1"/>
      <c r="E10" s="1"/>
      <c r="F10" s="1"/>
      <c r="G10" s="1"/>
      <c r="H10" s="1"/>
      <c r="I10" s="1"/>
      <c r="J10" s="1"/>
      <c r="K10" s="1"/>
      <c r="L10" s="1"/>
      <c r="M10" s="1"/>
      <c r="N10" s="1"/>
      <c r="O10" s="1"/>
      <c r="P10" s="1"/>
      <c r="Q10" s="1"/>
      <c r="R10" s="1"/>
      <c r="S10" s="1"/>
      <c r="T10" s="1"/>
      <c r="U10" s="1"/>
      <c r="V10" s="1"/>
      <c r="W10" s="1"/>
      <c r="Y10" s="356"/>
      <c r="Z10" s="356"/>
      <c r="AA10" s="1"/>
      <c r="AB10" s="1"/>
      <c r="AC10" s="1"/>
      <c r="AD10" s="1"/>
      <c r="AE10" s="1"/>
      <c r="AF10" s="1"/>
      <c r="AG10" s="1"/>
      <c r="AH10" s="1"/>
      <c r="AI10" s="1"/>
      <c r="AJ10" s="1"/>
      <c r="AK10" s="1"/>
      <c r="AL10" s="1"/>
      <c r="AM10" s="1"/>
      <c r="AN10" s="1"/>
      <c r="AO10" s="1"/>
      <c r="AP10" s="1"/>
      <c r="AQ10" s="1"/>
      <c r="AR10" s="1"/>
      <c r="AS10" s="1"/>
      <c r="AT10" s="1"/>
      <c r="AU10" s="1"/>
      <c r="AW10" s="356"/>
      <c r="AX10" s="356"/>
      <c r="AY10" s="1"/>
      <c r="AZ10" s="1"/>
      <c r="BA10" s="1"/>
      <c r="BB10" s="1"/>
      <c r="BC10" s="1"/>
      <c r="BD10" s="1"/>
      <c r="BE10" s="1"/>
      <c r="BF10" s="1"/>
      <c r="BG10" s="1"/>
      <c r="BH10" s="1"/>
      <c r="BI10" s="1"/>
      <c r="BJ10" s="1"/>
      <c r="BK10" s="1"/>
      <c r="BL10" s="1"/>
      <c r="BM10" s="1"/>
      <c r="BN10" s="1"/>
      <c r="BO10" s="1"/>
      <c r="BP10" s="1"/>
      <c r="BQ10" s="1"/>
      <c r="BR10" s="1"/>
      <c r="BS10" s="1"/>
      <c r="BU10" s="356"/>
      <c r="BV10" s="356"/>
      <c r="BW10" s="1"/>
      <c r="BX10" s="1"/>
      <c r="BY10" s="1"/>
      <c r="BZ10" s="1"/>
      <c r="CA10" s="1"/>
      <c r="CB10" s="1"/>
      <c r="CC10" s="1"/>
      <c r="CD10" s="1"/>
      <c r="CE10" s="1"/>
      <c r="CF10" s="1"/>
      <c r="CG10" s="1"/>
      <c r="CH10" s="1"/>
      <c r="CI10" s="1"/>
      <c r="CJ10" s="1"/>
      <c r="CK10" s="1"/>
      <c r="CL10" s="1"/>
      <c r="CM10" s="1"/>
      <c r="CN10" s="1"/>
      <c r="CO10" s="1"/>
      <c r="CP10" s="1"/>
      <c r="CQ10" s="1"/>
      <c r="CS10" s="356"/>
      <c r="CT10" s="356"/>
      <c r="CU10" s="1"/>
      <c r="CV10" s="1"/>
      <c r="CW10" s="1"/>
      <c r="CX10" s="1"/>
      <c r="CY10" s="1"/>
      <c r="CZ10" s="1"/>
      <c r="DA10" s="1"/>
      <c r="DB10" s="1"/>
      <c r="DC10" s="1"/>
      <c r="DD10" s="1"/>
      <c r="DE10" s="1"/>
      <c r="DF10" s="1"/>
      <c r="DG10" s="1"/>
      <c r="DH10" s="1"/>
      <c r="DI10" s="1"/>
      <c r="DJ10" s="1"/>
      <c r="DK10" s="1"/>
      <c r="DL10" s="1"/>
      <c r="DM10" s="1"/>
      <c r="DN10" s="1"/>
      <c r="DO10" s="1"/>
      <c r="DQ10" s="356"/>
      <c r="DR10" s="356"/>
      <c r="DS10" s="1"/>
      <c r="DT10" s="1"/>
      <c r="DU10" s="1"/>
      <c r="DV10" s="1"/>
      <c r="DW10" s="1"/>
      <c r="DX10" s="1"/>
      <c r="DY10" s="1"/>
      <c r="DZ10" s="1"/>
      <c r="EA10" s="1"/>
      <c r="EB10" s="1"/>
      <c r="EC10" s="1"/>
      <c r="ED10" s="1"/>
      <c r="EE10" s="1"/>
      <c r="EF10" s="1"/>
      <c r="EG10" s="1"/>
      <c r="EH10" s="1"/>
      <c r="EI10" s="1"/>
      <c r="EJ10" s="1"/>
      <c r="EK10" s="1"/>
      <c r="EL10" s="1"/>
      <c r="EM10" s="1"/>
      <c r="EO10" s="356"/>
      <c r="EP10" s="356"/>
      <c r="EQ10" s="1"/>
      <c r="ER10" s="1"/>
      <c r="ES10" s="1"/>
      <c r="ET10" s="1"/>
      <c r="EU10" s="1"/>
      <c r="EV10" s="1"/>
      <c r="EW10" s="1"/>
      <c r="EX10" s="1"/>
      <c r="EY10" s="1"/>
      <c r="EZ10" s="1"/>
      <c r="FA10" s="1"/>
      <c r="FB10" s="1"/>
      <c r="FC10" s="1"/>
      <c r="FD10" s="1"/>
      <c r="FE10" s="1"/>
      <c r="FF10" s="1"/>
      <c r="FG10" s="1"/>
      <c r="FH10" s="1"/>
      <c r="FI10" s="1"/>
      <c r="FJ10" s="1"/>
      <c r="FK10" s="1"/>
    </row>
    <row r="11" spans="1:167" ht="14.5">
      <c r="A11" s="356"/>
      <c r="B11" s="35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6"/>
      <c r="Z11" s="35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6"/>
      <c r="AX11" s="35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6"/>
      <c r="BV11" s="35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6"/>
      <c r="CT11" s="35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6"/>
      <c r="DR11" s="35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6"/>
      <c r="EP11" s="35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6"/>
      <c r="B12" s="356"/>
      <c r="C12" s="1"/>
      <c r="D12" s="1"/>
      <c r="E12" s="1"/>
      <c r="F12" s="1"/>
      <c r="G12" s="1"/>
      <c r="H12" s="1"/>
      <c r="I12" s="1"/>
      <c r="J12" s="1"/>
      <c r="K12" s="1"/>
      <c r="L12" s="1"/>
      <c r="M12" s="1"/>
      <c r="N12" s="1"/>
      <c r="O12" s="1"/>
      <c r="P12" s="1"/>
      <c r="Q12" s="1"/>
      <c r="R12" s="1"/>
      <c r="S12" s="1"/>
      <c r="T12" s="1"/>
      <c r="U12" s="1"/>
      <c r="V12" s="1"/>
      <c r="W12" s="1"/>
      <c r="Y12" s="356"/>
      <c r="Z12" s="356"/>
      <c r="AA12" s="1"/>
      <c r="AB12" s="1"/>
      <c r="AC12" s="1"/>
      <c r="AD12" s="1"/>
      <c r="AE12" s="1"/>
      <c r="AF12" s="1"/>
      <c r="AG12" s="1"/>
      <c r="AH12" s="1"/>
      <c r="AI12" s="1"/>
      <c r="AJ12" s="1"/>
      <c r="AK12" s="1"/>
      <c r="AL12" s="1"/>
      <c r="AM12" s="1"/>
      <c r="AN12" s="1"/>
      <c r="AO12" s="1"/>
      <c r="AP12" s="1"/>
      <c r="AQ12" s="1"/>
      <c r="AR12" s="1"/>
      <c r="AS12" s="1"/>
      <c r="AT12" s="1"/>
      <c r="AU12" s="1"/>
      <c r="AW12" s="356"/>
      <c r="AX12" s="356"/>
      <c r="AY12" s="1"/>
      <c r="AZ12" s="1"/>
      <c r="BA12" s="1"/>
      <c r="BB12" s="1"/>
      <c r="BC12" s="1"/>
      <c r="BD12" s="1"/>
      <c r="BE12" s="1"/>
      <c r="BF12" s="1"/>
      <c r="BG12" s="1"/>
      <c r="BH12" s="1"/>
      <c r="BI12" s="1"/>
      <c r="BJ12" s="1"/>
      <c r="BK12" s="1"/>
      <c r="BL12" s="1"/>
      <c r="BM12" s="1"/>
      <c r="BN12" s="1"/>
      <c r="BO12" s="1"/>
      <c r="BP12" s="1"/>
      <c r="BQ12" s="1"/>
      <c r="BR12" s="1"/>
      <c r="BS12" s="1"/>
      <c r="BU12" s="356"/>
      <c r="BV12" s="356"/>
      <c r="BW12" s="1"/>
      <c r="BX12" s="1"/>
      <c r="BY12" s="1"/>
      <c r="BZ12" s="1"/>
      <c r="CA12" s="1"/>
      <c r="CB12" s="1"/>
      <c r="CC12" s="1"/>
      <c r="CD12" s="1"/>
      <c r="CE12" s="1"/>
      <c r="CF12" s="1"/>
      <c r="CG12" s="1"/>
      <c r="CH12" s="1"/>
      <c r="CI12" s="1"/>
      <c r="CJ12" s="1"/>
      <c r="CK12" s="1"/>
      <c r="CL12" s="1"/>
      <c r="CM12" s="1"/>
      <c r="CN12" s="1"/>
      <c r="CO12" s="1"/>
      <c r="CP12" s="1"/>
      <c r="CQ12" s="1"/>
      <c r="CS12" s="356"/>
      <c r="CT12" s="356"/>
      <c r="CU12" s="7"/>
      <c r="CV12" s="7"/>
      <c r="CW12" s="7"/>
      <c r="CX12" s="7"/>
      <c r="CY12" s="7"/>
      <c r="CZ12" s="7"/>
      <c r="DA12" s="7"/>
      <c r="DB12" s="7"/>
      <c r="DC12" s="7"/>
      <c r="DD12" s="7"/>
      <c r="DE12" s="7"/>
      <c r="DF12" s="7"/>
      <c r="DG12" s="7"/>
      <c r="DH12" s="7"/>
      <c r="DI12" s="7"/>
      <c r="DJ12" s="7"/>
      <c r="DK12" s="7"/>
      <c r="DL12" s="1"/>
      <c r="DM12" s="1"/>
      <c r="DN12" s="1"/>
      <c r="DO12" s="1"/>
      <c r="DQ12" s="356"/>
      <c r="DR12" s="356"/>
      <c r="DS12" s="1"/>
      <c r="DT12" s="1"/>
      <c r="DU12" s="1"/>
      <c r="DV12" s="1"/>
      <c r="DW12" s="1"/>
      <c r="DX12" s="1"/>
      <c r="DY12" s="1"/>
      <c r="DZ12" s="1"/>
      <c r="EA12" s="1"/>
      <c r="EB12" s="1"/>
      <c r="EC12" s="1"/>
      <c r="ED12" s="1"/>
      <c r="EE12" s="1"/>
      <c r="EF12" s="1"/>
      <c r="EG12" s="1"/>
      <c r="EH12" s="1"/>
      <c r="EI12" s="1"/>
      <c r="EJ12" s="1"/>
      <c r="EK12" s="1"/>
      <c r="EL12" s="1"/>
      <c r="EM12" s="1"/>
      <c r="EO12" s="356"/>
      <c r="EP12" s="356"/>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500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495</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500</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500</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04.5">
      <c r="A14" s="1"/>
      <c r="B14" s="84" t="s">
        <v>496</v>
      </c>
      <c r="C14" s="1"/>
      <c r="D14" s="1"/>
      <c r="E14" s="1"/>
      <c r="F14" s="1"/>
      <c r="G14" s="1"/>
      <c r="H14" s="1"/>
      <c r="I14" s="1"/>
      <c r="J14" s="1"/>
      <c r="K14" s="1"/>
      <c r="L14" s="1"/>
      <c r="M14" s="1"/>
      <c r="N14" s="1"/>
      <c r="O14" s="1"/>
      <c r="P14" s="1"/>
      <c r="Q14" s="1"/>
      <c r="R14" s="1"/>
      <c r="S14" s="1"/>
      <c r="T14" s="1"/>
      <c r="U14" s="1"/>
      <c r="V14" s="1"/>
      <c r="W14" s="1"/>
      <c r="Y14" s="1"/>
      <c r="Z14" s="84" t="s">
        <v>496</v>
      </c>
      <c r="AA14" s="1"/>
      <c r="AB14" s="1"/>
      <c r="AC14" s="1"/>
      <c r="AD14" s="1"/>
      <c r="AE14" s="1"/>
      <c r="AF14" s="1"/>
      <c r="AG14" s="1"/>
      <c r="AH14" s="1"/>
      <c r="AI14" s="1"/>
      <c r="AJ14" s="1"/>
      <c r="AK14" s="1"/>
      <c r="AL14" s="1"/>
      <c r="AM14" s="1"/>
      <c r="AN14" s="1"/>
      <c r="AO14" s="1"/>
      <c r="AP14" s="1"/>
      <c r="AQ14" s="1"/>
      <c r="AR14" s="1"/>
      <c r="AS14" s="1"/>
      <c r="AT14" s="1"/>
      <c r="AU14" s="1"/>
      <c r="AW14" s="1"/>
      <c r="AX14" s="84" t="s">
        <v>496</v>
      </c>
      <c r="AY14" s="1"/>
      <c r="AZ14" s="1"/>
      <c r="BA14" s="1"/>
      <c r="BB14" s="1"/>
      <c r="BC14" s="1"/>
      <c r="BD14" s="1"/>
      <c r="BE14" s="1"/>
      <c r="BF14" s="1"/>
      <c r="BG14" s="1"/>
      <c r="BH14" s="1"/>
      <c r="BI14" s="1"/>
      <c r="BJ14" s="1"/>
      <c r="BK14" s="1"/>
      <c r="BL14" s="1"/>
      <c r="BM14" s="1"/>
      <c r="BN14" s="1"/>
      <c r="BO14" s="1"/>
      <c r="BP14" s="1"/>
      <c r="BQ14" s="1"/>
      <c r="BR14" s="1"/>
      <c r="BS14" s="1"/>
      <c r="BU14" s="1"/>
      <c r="BV14" s="84" t="s">
        <v>496</v>
      </c>
      <c r="BW14" s="1"/>
      <c r="BX14" s="1"/>
      <c r="BY14" s="1"/>
      <c r="BZ14" s="1"/>
      <c r="CA14" s="1"/>
      <c r="CB14" s="1"/>
      <c r="CC14" s="1"/>
      <c r="CD14" s="1"/>
      <c r="CE14" s="1"/>
      <c r="CF14" s="1"/>
      <c r="CG14" s="1"/>
      <c r="CH14" s="1"/>
      <c r="CI14" s="1"/>
      <c r="CJ14" s="1"/>
      <c r="CK14" s="1"/>
      <c r="CL14" s="1"/>
      <c r="CM14" s="1"/>
      <c r="CN14" s="1"/>
      <c r="CO14" s="1"/>
      <c r="CP14" s="1"/>
      <c r="CQ14" s="1"/>
      <c r="CS14" s="1"/>
      <c r="CT14" s="84" t="s">
        <v>496</v>
      </c>
      <c r="CU14" s="1"/>
      <c r="CV14" s="1"/>
      <c r="CW14" s="1"/>
      <c r="CX14" s="1"/>
      <c r="CY14" s="1"/>
      <c r="CZ14" s="1"/>
      <c r="DA14" s="1"/>
      <c r="DB14" s="1"/>
      <c r="DC14" s="1"/>
      <c r="DD14" s="1"/>
      <c r="DE14" s="1"/>
      <c r="DF14" s="1"/>
      <c r="DG14" s="1"/>
      <c r="DH14" s="1"/>
      <c r="DI14" s="1"/>
      <c r="DJ14" s="1"/>
      <c r="DK14" s="1"/>
      <c r="DL14" s="1"/>
      <c r="DM14" s="1"/>
      <c r="DN14" s="1"/>
      <c r="DO14" s="1"/>
      <c r="DQ14" s="1"/>
      <c r="DR14" s="84" t="s">
        <v>496</v>
      </c>
      <c r="DS14" s="1"/>
      <c r="DT14" s="1"/>
      <c r="DU14" s="1"/>
      <c r="DV14" s="1"/>
      <c r="DW14" s="1"/>
      <c r="DX14" s="1"/>
      <c r="DY14" s="1"/>
      <c r="DZ14" s="1"/>
      <c r="EA14" s="1"/>
      <c r="EB14" s="1"/>
      <c r="EC14" s="1"/>
      <c r="ED14" s="1"/>
      <c r="EE14" s="1"/>
      <c r="EF14" s="1"/>
      <c r="EG14" s="1"/>
      <c r="EH14" s="1"/>
      <c r="EI14" s="1"/>
      <c r="EJ14" s="1"/>
      <c r="EK14" s="1"/>
      <c r="EL14" s="1"/>
      <c r="EM14" s="1"/>
      <c r="EO14" s="1"/>
      <c r="EP14" s="84" t="s">
        <v>496</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272</v>
      </c>
      <c r="C15" s="1">
        <v>119</v>
      </c>
      <c r="D15" s="1">
        <v>119.6</v>
      </c>
      <c r="E15" s="1">
        <v>119.9</v>
      </c>
      <c r="F15" s="1">
        <v>120.3</v>
      </c>
      <c r="G15" s="1">
        <v>122.9</v>
      </c>
      <c r="H15" s="1">
        <v>124.1</v>
      </c>
      <c r="I15" s="1">
        <v>125.7</v>
      </c>
      <c r="J15" s="1">
        <v>128.30000000000001</v>
      </c>
      <c r="K15" s="1">
        <v>130.6</v>
      </c>
      <c r="L15" s="1">
        <v>133.80000000000001</v>
      </c>
      <c r="M15" s="1">
        <v>137.30000000000001</v>
      </c>
      <c r="N15" s="1">
        <v>141.1</v>
      </c>
      <c r="O15" s="1">
        <v>145.80000000000001</v>
      </c>
      <c r="P15" s="1">
        <v>151.6</v>
      </c>
      <c r="Q15" s="1">
        <v>156.1</v>
      </c>
      <c r="R15" s="1">
        <v>160.1</v>
      </c>
      <c r="S15" s="1">
        <v>164.7</v>
      </c>
      <c r="T15" s="1">
        <v>168.5</v>
      </c>
      <c r="U15" s="1">
        <v>171.7</v>
      </c>
      <c r="V15" s="1">
        <v>174.8</v>
      </c>
      <c r="W15" s="1">
        <v>178.5</v>
      </c>
      <c r="Y15" s="1"/>
      <c r="Z15" s="10" t="s">
        <v>272</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272</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272</v>
      </c>
      <c r="BW15" s="1">
        <v>49</v>
      </c>
      <c r="BX15" s="1">
        <v>49</v>
      </c>
      <c r="BY15" s="1">
        <v>49.2</v>
      </c>
      <c r="BZ15" s="1">
        <v>49.6</v>
      </c>
      <c r="CA15" s="1">
        <v>50.4</v>
      </c>
      <c r="CB15" s="1">
        <v>51.2</v>
      </c>
      <c r="CC15" s="1">
        <v>52.8</v>
      </c>
      <c r="CD15" s="1">
        <v>54.9</v>
      </c>
      <c r="CE15" s="1">
        <v>57.3</v>
      </c>
      <c r="CF15" s="1">
        <v>59.8</v>
      </c>
      <c r="CG15" s="1">
        <v>61.4</v>
      </c>
      <c r="CH15" s="1">
        <v>64</v>
      </c>
      <c r="CI15" s="1">
        <v>66</v>
      </c>
      <c r="CJ15" s="1">
        <v>67.599999999999994</v>
      </c>
      <c r="CK15" s="1">
        <v>69</v>
      </c>
      <c r="CL15" s="1">
        <v>70.599999999999994</v>
      </c>
      <c r="CM15" s="1">
        <v>72.7</v>
      </c>
      <c r="CN15" s="1">
        <v>74.400000000000006</v>
      </c>
      <c r="CO15" s="1">
        <v>76</v>
      </c>
      <c r="CP15" s="1">
        <v>77.599999999999994</v>
      </c>
      <c r="CQ15" s="1">
        <v>79.5</v>
      </c>
      <c r="CS15" s="1"/>
      <c r="CT15" s="10" t="s">
        <v>272</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272</v>
      </c>
      <c r="DS15" s="1">
        <v>14.9</v>
      </c>
      <c r="DT15" s="1">
        <v>15.3</v>
      </c>
      <c r="DU15" s="1">
        <v>14.9</v>
      </c>
      <c r="DV15" s="1">
        <v>16.5</v>
      </c>
      <c r="DW15" s="1">
        <v>17.100000000000001</v>
      </c>
      <c r="DX15" s="1">
        <v>17.899999999999999</v>
      </c>
      <c r="DY15" s="1">
        <v>18.8</v>
      </c>
      <c r="DZ15" s="1">
        <v>20.3</v>
      </c>
      <c r="EA15" s="1">
        <v>21.9</v>
      </c>
      <c r="EB15" s="1">
        <v>23.9</v>
      </c>
      <c r="EC15" s="1">
        <v>24</v>
      </c>
      <c r="ED15" s="1">
        <v>25.7</v>
      </c>
      <c r="EE15" s="1">
        <v>27.1</v>
      </c>
      <c r="EF15" s="1">
        <v>29</v>
      </c>
      <c r="EG15" s="1">
        <v>31.2</v>
      </c>
      <c r="EH15" s="1">
        <v>33.700000000000003</v>
      </c>
      <c r="EI15" s="1">
        <v>36.6</v>
      </c>
      <c r="EJ15" s="1">
        <v>39</v>
      </c>
      <c r="EK15" s="1">
        <v>40.299999999999997</v>
      </c>
      <c r="EL15" s="1">
        <v>42.1</v>
      </c>
      <c r="EM15" s="1">
        <v>44</v>
      </c>
      <c r="EO15" s="1"/>
      <c r="EP15" s="10" t="s">
        <v>272</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286.39999999999998</v>
      </c>
      <c r="FG15" s="1">
        <v>295.5</v>
      </c>
      <c r="FH15" s="1">
        <v>305.89999999999998</v>
      </c>
      <c r="FI15" s="1">
        <v>316.60000000000002</v>
      </c>
      <c r="FJ15" s="1">
        <v>327.9</v>
      </c>
      <c r="FK15" s="1">
        <v>340.6</v>
      </c>
    </row>
    <row r="16" spans="1:167" ht="14.5">
      <c r="A16" s="1"/>
      <c r="B16" s="10" t="s">
        <v>276</v>
      </c>
      <c r="C16" s="1">
        <v>0</v>
      </c>
      <c r="D16" s="1">
        <v>0</v>
      </c>
      <c r="E16" s="1">
        <v>0</v>
      </c>
      <c r="F16" s="1">
        <v>0</v>
      </c>
      <c r="G16" s="1">
        <v>0</v>
      </c>
      <c r="H16" s="1">
        <v>0.3</v>
      </c>
      <c r="I16" s="1">
        <v>0.7</v>
      </c>
      <c r="J16" s="1">
        <v>1.1000000000000001</v>
      </c>
      <c r="K16" s="1">
        <v>1.4</v>
      </c>
      <c r="L16" s="1">
        <v>1.7</v>
      </c>
      <c r="M16" s="1">
        <v>1.9</v>
      </c>
      <c r="N16" s="1">
        <v>2.2000000000000002</v>
      </c>
      <c r="O16" s="1">
        <v>2.1</v>
      </c>
      <c r="P16" s="1">
        <v>1.9</v>
      </c>
      <c r="Q16" s="1">
        <v>1.7</v>
      </c>
      <c r="R16" s="1">
        <v>1.5</v>
      </c>
      <c r="S16" s="1">
        <v>1.5</v>
      </c>
      <c r="T16" s="1">
        <v>1.6</v>
      </c>
      <c r="U16" s="1">
        <v>1.6</v>
      </c>
      <c r="V16" s="1">
        <v>1.6</v>
      </c>
      <c r="W16" s="1">
        <v>1.7</v>
      </c>
      <c r="Y16" s="1"/>
      <c r="Z16" s="10" t="s">
        <v>276</v>
      </c>
      <c r="AA16" s="1">
        <v>79.7</v>
      </c>
      <c r="AB16" s="1">
        <v>80.400000000000006</v>
      </c>
      <c r="AC16" s="1">
        <v>78.400000000000006</v>
      </c>
      <c r="AD16" s="1">
        <v>80.599999999999994</v>
      </c>
      <c r="AE16" s="1">
        <v>82.1</v>
      </c>
      <c r="AF16" s="1">
        <v>82.1</v>
      </c>
      <c r="AG16" s="1">
        <v>78.7</v>
      </c>
      <c r="AH16" s="1">
        <v>78</v>
      </c>
      <c r="AI16" s="1">
        <v>74.7</v>
      </c>
      <c r="AJ16" s="1">
        <v>72</v>
      </c>
      <c r="AK16" s="1">
        <v>68.099999999999994</v>
      </c>
      <c r="AL16" s="1">
        <v>65.400000000000006</v>
      </c>
      <c r="AM16" s="1">
        <v>62.9</v>
      </c>
      <c r="AN16" s="1">
        <v>63.5</v>
      </c>
      <c r="AO16" s="1">
        <v>64</v>
      </c>
      <c r="AP16" s="1">
        <v>64.400000000000006</v>
      </c>
      <c r="AQ16" s="1">
        <v>64.8</v>
      </c>
      <c r="AR16" s="1">
        <v>65.2</v>
      </c>
      <c r="AS16" s="1">
        <v>66</v>
      </c>
      <c r="AT16" s="1">
        <v>66.8</v>
      </c>
      <c r="AU16" s="1">
        <v>67.7</v>
      </c>
      <c r="AW16" s="1"/>
      <c r="AX16" s="10" t="s">
        <v>276</v>
      </c>
      <c r="AY16" s="1">
        <v>857.5</v>
      </c>
      <c r="AZ16" s="1">
        <v>873.4</v>
      </c>
      <c r="BA16" s="1">
        <v>895.9</v>
      </c>
      <c r="BB16" s="1">
        <v>910.4</v>
      </c>
      <c r="BC16" s="1">
        <v>931.5</v>
      </c>
      <c r="BD16" s="1">
        <v>958.8</v>
      </c>
      <c r="BE16" s="1">
        <v>975.8</v>
      </c>
      <c r="BF16" s="1">
        <v>989</v>
      </c>
      <c r="BG16" s="1">
        <v>1001.5</v>
      </c>
      <c r="BH16" s="1">
        <v>1011.4</v>
      </c>
      <c r="BI16" s="1">
        <v>1031.3</v>
      </c>
      <c r="BJ16" s="1">
        <v>1049.0999999999999</v>
      </c>
      <c r="BK16" s="1">
        <v>1058.9000000000001</v>
      </c>
      <c r="BL16" s="1">
        <v>1079.5</v>
      </c>
      <c r="BM16" s="1">
        <v>1098.4000000000001</v>
      </c>
      <c r="BN16" s="1">
        <v>1131.2</v>
      </c>
      <c r="BO16" s="1">
        <v>1153.5</v>
      </c>
      <c r="BP16" s="1">
        <v>1174.3</v>
      </c>
      <c r="BQ16" s="1">
        <v>1196.7</v>
      </c>
      <c r="BR16" s="1">
        <v>1213.5999999999999</v>
      </c>
      <c r="BS16" s="1">
        <v>1237.0999999999999</v>
      </c>
      <c r="BU16" s="1"/>
      <c r="BV16" s="10" t="s">
        <v>276</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276</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276</v>
      </c>
      <c r="DS16" s="1">
        <v>225.2</v>
      </c>
      <c r="DT16" s="1">
        <v>231.3</v>
      </c>
      <c r="DU16" s="1">
        <v>237.6</v>
      </c>
      <c r="DV16" s="1">
        <v>243.5</v>
      </c>
      <c r="DW16" s="1">
        <v>249.7</v>
      </c>
      <c r="DX16" s="1">
        <v>255.2</v>
      </c>
      <c r="DY16" s="1">
        <v>261.10000000000002</v>
      </c>
      <c r="DZ16" s="1">
        <v>265.7</v>
      </c>
      <c r="EA16" s="1">
        <v>273.60000000000002</v>
      </c>
      <c r="EB16" s="1">
        <v>280</v>
      </c>
      <c r="EC16" s="1">
        <v>286</v>
      </c>
      <c r="ED16" s="1">
        <v>288.8</v>
      </c>
      <c r="EE16" s="1">
        <v>292.60000000000002</v>
      </c>
      <c r="EF16" s="1">
        <v>298.39999999999998</v>
      </c>
      <c r="EG16" s="1">
        <v>305.39999999999998</v>
      </c>
      <c r="EH16" s="1">
        <v>314.8</v>
      </c>
      <c r="EI16" s="1">
        <v>326</v>
      </c>
      <c r="EJ16" s="1">
        <v>331.6</v>
      </c>
      <c r="EK16" s="1">
        <v>335.4</v>
      </c>
      <c r="EL16" s="1">
        <v>342.4</v>
      </c>
      <c r="EM16" s="1">
        <v>349.5</v>
      </c>
      <c r="EO16" s="1"/>
      <c r="EP16" s="10" t="s">
        <v>276</v>
      </c>
      <c r="EQ16" s="1">
        <v>290.5</v>
      </c>
      <c r="ER16" s="1">
        <v>294.7</v>
      </c>
      <c r="ES16" s="1">
        <v>303.5</v>
      </c>
      <c r="ET16" s="1">
        <v>313.8</v>
      </c>
      <c r="EU16" s="1">
        <v>326.39999999999998</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spans="1:167" ht="14.5">
      <c r="A17" s="1"/>
      <c r="B17" s="10" t="s">
        <v>274</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40.700000000000003</v>
      </c>
      <c r="W17" s="1">
        <v>40.4</v>
      </c>
      <c r="Y17" s="1"/>
      <c r="Z17" s="10" t="s">
        <v>274</v>
      </c>
      <c r="AA17" s="1">
        <v>84.6</v>
      </c>
      <c r="AB17" s="1">
        <v>81.2</v>
      </c>
      <c r="AC17" s="1">
        <v>77.2</v>
      </c>
      <c r="AD17" s="1">
        <v>71.8</v>
      </c>
      <c r="AE17" s="1">
        <v>67.900000000000006</v>
      </c>
      <c r="AF17" s="1">
        <v>63.6</v>
      </c>
      <c r="AG17" s="1">
        <v>61.4</v>
      </c>
      <c r="AH17" s="1">
        <v>58.5</v>
      </c>
      <c r="AI17" s="1">
        <v>57.2</v>
      </c>
      <c r="AJ17" s="1">
        <v>55.2</v>
      </c>
      <c r="AK17" s="1">
        <v>53.3</v>
      </c>
      <c r="AL17" s="1">
        <v>49.1</v>
      </c>
      <c r="AM17" s="1">
        <v>45.3</v>
      </c>
      <c r="AN17" s="1">
        <v>37.6</v>
      </c>
      <c r="AO17" s="1">
        <v>31.1</v>
      </c>
      <c r="AP17" s="1">
        <v>25.7</v>
      </c>
      <c r="AQ17" s="1">
        <v>21.2</v>
      </c>
      <c r="AR17" s="1">
        <v>17.600000000000001</v>
      </c>
      <c r="AS17" s="1">
        <v>15.8</v>
      </c>
      <c r="AT17" s="1">
        <v>14.2</v>
      </c>
      <c r="AU17" s="1">
        <v>12.9</v>
      </c>
      <c r="AW17" s="1"/>
      <c r="AX17" s="10" t="s">
        <v>274</v>
      </c>
      <c r="AY17" s="1">
        <v>38.299999999999997</v>
      </c>
      <c r="AZ17" s="1">
        <v>39.299999999999997</v>
      </c>
      <c r="BA17" s="1">
        <v>36.6</v>
      </c>
      <c r="BB17" s="1">
        <v>36.1</v>
      </c>
      <c r="BC17" s="1">
        <v>36.9</v>
      </c>
      <c r="BD17" s="1">
        <v>35.700000000000003</v>
      </c>
      <c r="BE17" s="1">
        <v>37.5</v>
      </c>
      <c r="BF17" s="1">
        <v>38.4</v>
      </c>
      <c r="BG17" s="1">
        <v>38.200000000000003</v>
      </c>
      <c r="BH17" s="1">
        <v>39.799999999999997</v>
      </c>
      <c r="BI17" s="1">
        <v>38.4</v>
      </c>
      <c r="BJ17" s="1">
        <v>36.1</v>
      </c>
      <c r="BK17" s="1">
        <v>34.799999999999997</v>
      </c>
      <c r="BL17" s="1">
        <v>30.3</v>
      </c>
      <c r="BM17" s="1">
        <v>26.4</v>
      </c>
      <c r="BN17" s="1">
        <v>23.3</v>
      </c>
      <c r="BO17" s="1">
        <v>20.399999999999999</v>
      </c>
      <c r="BP17" s="1">
        <v>17.8</v>
      </c>
      <c r="BQ17" s="1">
        <v>16.600000000000001</v>
      </c>
      <c r="BR17" s="1">
        <v>15.4</v>
      </c>
      <c r="BS17" s="1">
        <v>14.5</v>
      </c>
      <c r="BU17" s="1"/>
      <c r="BV17" s="10" t="s">
        <v>274</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274</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274</v>
      </c>
      <c r="DS17" s="1">
        <v>1.1000000000000001</v>
      </c>
      <c r="DT17" s="1">
        <v>1.3</v>
      </c>
      <c r="DU17" s="1">
        <v>1.2</v>
      </c>
      <c r="DV17" s="1">
        <v>1.3</v>
      </c>
      <c r="DW17" s="1">
        <v>1.7</v>
      </c>
      <c r="DX17" s="1">
        <v>2</v>
      </c>
      <c r="DY17" s="1">
        <v>2.2000000000000002</v>
      </c>
      <c r="DZ17" s="1">
        <v>2.2999999999999998</v>
      </c>
      <c r="EA17" s="1">
        <v>2.5</v>
      </c>
      <c r="EB17" s="1">
        <v>2.8</v>
      </c>
      <c r="EC17" s="1">
        <v>2.9</v>
      </c>
      <c r="ED17" s="1">
        <v>2.7</v>
      </c>
      <c r="EE17" s="1">
        <v>2.7</v>
      </c>
      <c r="EF17" s="1">
        <v>2.6</v>
      </c>
      <c r="EG17" s="1">
        <v>2.6</v>
      </c>
      <c r="EH17" s="1">
        <v>2.6</v>
      </c>
      <c r="EI17" s="1">
        <v>2.6</v>
      </c>
      <c r="EJ17" s="1">
        <v>2.5</v>
      </c>
      <c r="EK17" s="1">
        <v>2.5</v>
      </c>
      <c r="EL17" s="1">
        <v>2.5</v>
      </c>
      <c r="EM17" s="1">
        <v>2.5</v>
      </c>
      <c r="EO17" s="1"/>
      <c r="EP17" s="10" t="s">
        <v>274</v>
      </c>
      <c r="EQ17" s="1">
        <v>8.8000000000000007</v>
      </c>
      <c r="ER17" s="1">
        <v>9.3000000000000007</v>
      </c>
      <c r="ES17" s="1">
        <v>9.6</v>
      </c>
      <c r="ET17" s="1">
        <v>9.5</v>
      </c>
      <c r="EU17" s="1">
        <v>9.6</v>
      </c>
      <c r="EV17" s="1">
        <v>9.5</v>
      </c>
      <c r="EW17" s="1">
        <v>9.5</v>
      </c>
      <c r="EX17" s="1">
        <v>9.6</v>
      </c>
      <c r="EY17" s="1">
        <v>9.3000000000000007</v>
      </c>
      <c r="EZ17" s="1">
        <v>8.8000000000000007</v>
      </c>
      <c r="FA17" s="1">
        <v>8.6</v>
      </c>
      <c r="FB17" s="1">
        <v>8.6</v>
      </c>
      <c r="FC17" s="1">
        <v>8.3000000000000007</v>
      </c>
      <c r="FD17" s="1">
        <v>7.8</v>
      </c>
      <c r="FE17" s="1">
        <v>7.5</v>
      </c>
      <c r="FF17" s="1">
        <v>7.3</v>
      </c>
      <c r="FG17" s="1">
        <v>7.1</v>
      </c>
      <c r="FH17" s="1">
        <v>6.9</v>
      </c>
      <c r="FI17" s="1">
        <v>6.9</v>
      </c>
      <c r="FJ17" s="1">
        <v>6.9</v>
      </c>
      <c r="FK17" s="1">
        <v>6.9</v>
      </c>
    </row>
    <row r="18" spans="1:167" ht="14.5">
      <c r="A18" s="1"/>
      <c r="B18" s="10" t="s">
        <v>497</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497</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497</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497</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497</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497</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497</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331</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1.1000000000000001</v>
      </c>
      <c r="U19" s="1">
        <v>1.2</v>
      </c>
      <c r="V19" s="1">
        <v>1.3</v>
      </c>
      <c r="W19" s="1">
        <v>1.3</v>
      </c>
      <c r="Y19" s="1"/>
      <c r="Z19" s="16" t="s">
        <v>331</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1.1000000000000001</v>
      </c>
      <c r="AQ19" s="1">
        <v>1.2</v>
      </c>
      <c r="AR19" s="1">
        <v>1.4</v>
      </c>
      <c r="AS19" s="1">
        <v>1.5</v>
      </c>
      <c r="AT19" s="1">
        <v>1.6</v>
      </c>
      <c r="AU19" s="1">
        <v>1.7</v>
      </c>
      <c r="AW19" s="1"/>
      <c r="AX19" s="16" t="s">
        <v>331</v>
      </c>
      <c r="AY19" s="1">
        <v>5.0999999999999996</v>
      </c>
      <c r="AZ19" s="1">
        <v>5.8</v>
      </c>
      <c r="BA19" s="1">
        <v>5.8</v>
      </c>
      <c r="BB19" s="1">
        <v>6.4</v>
      </c>
      <c r="BC19" s="1">
        <v>6.6</v>
      </c>
      <c r="BD19" s="1">
        <v>6.7</v>
      </c>
      <c r="BE19" s="1">
        <v>7.5</v>
      </c>
      <c r="BF19" s="1">
        <v>8.3000000000000007</v>
      </c>
      <c r="BG19" s="1">
        <v>8.4</v>
      </c>
      <c r="BH19" s="1">
        <v>9.4</v>
      </c>
      <c r="BI19" s="1">
        <v>10.1</v>
      </c>
      <c r="BJ19" s="1">
        <v>11.6</v>
      </c>
      <c r="BK19" s="1">
        <v>13.5</v>
      </c>
      <c r="BL19" s="1">
        <v>15</v>
      </c>
      <c r="BM19" s="1">
        <v>16.899999999999999</v>
      </c>
      <c r="BN19" s="1">
        <v>19.399999999999999</v>
      </c>
      <c r="BO19" s="1">
        <v>22.1</v>
      </c>
      <c r="BP19" s="1">
        <v>24.6</v>
      </c>
      <c r="BQ19" s="1">
        <v>26.2</v>
      </c>
      <c r="BR19" s="1">
        <v>27.8</v>
      </c>
      <c r="BS19" s="1">
        <v>29.6</v>
      </c>
      <c r="BU19" s="1"/>
      <c r="BV19" s="16" t="s">
        <v>331</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331</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331</v>
      </c>
      <c r="DS19" s="1">
        <v>1.7</v>
      </c>
      <c r="DT19" s="1">
        <v>1.5</v>
      </c>
      <c r="DU19" s="1">
        <v>1.4</v>
      </c>
      <c r="DV19" s="1">
        <v>1.5</v>
      </c>
      <c r="DW19" s="1">
        <v>2</v>
      </c>
      <c r="DX19" s="1">
        <v>2.2999999999999998</v>
      </c>
      <c r="DY19" s="1">
        <v>2.6</v>
      </c>
      <c r="DZ19" s="1">
        <v>2.7</v>
      </c>
      <c r="EA19" s="1">
        <v>2.8</v>
      </c>
      <c r="EB19" s="1">
        <v>2.9</v>
      </c>
      <c r="EC19" s="1">
        <v>2.8</v>
      </c>
      <c r="ED19" s="1">
        <v>2.4</v>
      </c>
      <c r="EE19" s="1">
        <v>2.2000000000000002</v>
      </c>
      <c r="EF19" s="1">
        <v>1.9</v>
      </c>
      <c r="EG19" s="1">
        <v>1.7</v>
      </c>
      <c r="EH19" s="1">
        <v>1.6</v>
      </c>
      <c r="EI19" s="1">
        <v>1.5</v>
      </c>
      <c r="EJ19" s="1">
        <v>1.3</v>
      </c>
      <c r="EK19" s="1">
        <v>1.3</v>
      </c>
      <c r="EL19" s="1">
        <v>1.3</v>
      </c>
      <c r="EM19" s="1">
        <v>1.2</v>
      </c>
      <c r="EO19" s="1"/>
      <c r="EP19" s="16" t="s">
        <v>331</v>
      </c>
      <c r="EQ19" s="1">
        <v>2.6</v>
      </c>
      <c r="ER19" s="1">
        <v>2.5</v>
      </c>
      <c r="ES19" s="1">
        <v>2.6</v>
      </c>
      <c r="ET19" s="1">
        <v>2.5</v>
      </c>
      <c r="EU19" s="1">
        <v>2.5</v>
      </c>
      <c r="EV19" s="1">
        <v>2.5</v>
      </c>
      <c r="EW19" s="1">
        <v>2.4</v>
      </c>
      <c r="EX19" s="1">
        <v>2.4</v>
      </c>
      <c r="EY19" s="1">
        <v>2.2999999999999998</v>
      </c>
      <c r="EZ19" s="1">
        <v>2.2000000000000002</v>
      </c>
      <c r="FA19" s="1">
        <v>2.2999999999999998</v>
      </c>
      <c r="FB19" s="1">
        <v>2.4</v>
      </c>
      <c r="FC19" s="1">
        <v>2.7</v>
      </c>
      <c r="FD19" s="1">
        <v>2.9</v>
      </c>
      <c r="FE19" s="1">
        <v>3.3</v>
      </c>
      <c r="FF19" s="1">
        <v>3.7</v>
      </c>
      <c r="FG19" s="1">
        <v>4.2</v>
      </c>
      <c r="FH19" s="1">
        <v>4.7</v>
      </c>
      <c r="FI19" s="1">
        <v>5</v>
      </c>
      <c r="FJ19" s="1">
        <v>5.4</v>
      </c>
      <c r="FK19" s="1">
        <v>5.9</v>
      </c>
    </row>
    <row r="20" spans="1:167" ht="14.5">
      <c r="A20" s="1"/>
      <c r="B20" s="10" t="s">
        <v>261</v>
      </c>
      <c r="C20" s="1">
        <v>4.7</v>
      </c>
      <c r="D20" s="1">
        <v>4.4000000000000004</v>
      </c>
      <c r="E20" s="1">
        <v>4.2</v>
      </c>
      <c r="F20" s="1">
        <v>4.2</v>
      </c>
      <c r="G20" s="1">
        <v>4.3</v>
      </c>
      <c r="H20" s="1">
        <v>4.3</v>
      </c>
      <c r="I20" s="1">
        <v>4.3</v>
      </c>
      <c r="J20" s="1">
        <v>4.3</v>
      </c>
      <c r="K20" s="1">
        <v>4.4000000000000004</v>
      </c>
      <c r="L20" s="1">
        <v>4.3</v>
      </c>
      <c r="M20" s="1">
        <v>4.0999999999999996</v>
      </c>
      <c r="N20" s="1">
        <v>3.9</v>
      </c>
      <c r="O20" s="1">
        <v>3.7</v>
      </c>
      <c r="P20" s="1">
        <v>3.4</v>
      </c>
      <c r="Q20" s="1">
        <v>3.1</v>
      </c>
      <c r="R20" s="1">
        <v>2.8</v>
      </c>
      <c r="S20" s="1">
        <v>2.6</v>
      </c>
      <c r="T20" s="1">
        <v>2.2999999999999998</v>
      </c>
      <c r="U20" s="1">
        <v>2.2000000000000002</v>
      </c>
      <c r="V20" s="1">
        <v>2.1</v>
      </c>
      <c r="W20" s="1">
        <v>2.1</v>
      </c>
      <c r="Y20" s="1"/>
      <c r="Z20" s="10" t="s">
        <v>261</v>
      </c>
      <c r="AA20" s="1">
        <v>5.0999999999999996</v>
      </c>
      <c r="AB20" s="1">
        <v>4.9000000000000004</v>
      </c>
      <c r="AC20" s="1">
        <v>5.0999999999999996</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261</v>
      </c>
      <c r="AY20" s="1">
        <v>7.4</v>
      </c>
      <c r="AZ20" s="1">
        <v>8.5</v>
      </c>
      <c r="BA20" s="1">
        <v>8.4</v>
      </c>
      <c r="BB20" s="1">
        <v>9.4</v>
      </c>
      <c r="BC20" s="1">
        <v>9.6999999999999993</v>
      </c>
      <c r="BD20" s="1">
        <v>9.8000000000000007</v>
      </c>
      <c r="BE20" s="1">
        <v>11</v>
      </c>
      <c r="BF20" s="1">
        <v>11.7</v>
      </c>
      <c r="BG20" s="1">
        <v>10.8</v>
      </c>
      <c r="BH20" s="1">
        <v>10.9</v>
      </c>
      <c r="BI20" s="1">
        <v>9.8000000000000007</v>
      </c>
      <c r="BJ20" s="1">
        <v>9.3000000000000007</v>
      </c>
      <c r="BK20" s="1">
        <v>8.6999999999999993</v>
      </c>
      <c r="BL20" s="1">
        <v>6.9</v>
      </c>
      <c r="BM20" s="1">
        <v>5.4</v>
      </c>
      <c r="BN20" s="1">
        <v>4.3</v>
      </c>
      <c r="BO20" s="1">
        <v>3.4</v>
      </c>
      <c r="BP20" s="1">
        <v>2.7</v>
      </c>
      <c r="BQ20" s="1">
        <v>2.4</v>
      </c>
      <c r="BR20" s="1">
        <v>2.1</v>
      </c>
      <c r="BS20" s="1">
        <v>1.8</v>
      </c>
      <c r="BU20" s="1"/>
      <c r="BV20" s="10" t="s">
        <v>261</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261</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261</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261</v>
      </c>
      <c r="EQ20" s="1">
        <v>4.0999999999999996</v>
      </c>
      <c r="ER20" s="1">
        <v>3.9</v>
      </c>
      <c r="ES20" s="1">
        <v>4.0999999999999996</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spans="1:167" ht="14.5">
      <c r="A21" s="356"/>
      <c r="B21" s="356"/>
      <c r="C21" s="1"/>
      <c r="D21" s="1"/>
      <c r="E21" s="1"/>
      <c r="F21" s="1"/>
      <c r="G21" s="1"/>
      <c r="H21" s="1"/>
      <c r="I21" s="1"/>
      <c r="J21" s="1"/>
      <c r="K21" s="1"/>
      <c r="L21" s="1"/>
      <c r="M21" s="1"/>
      <c r="N21" s="1"/>
      <c r="O21" s="1"/>
      <c r="P21" s="1"/>
      <c r="Q21" s="1"/>
      <c r="R21" s="1"/>
      <c r="S21" s="1"/>
      <c r="T21" s="1"/>
      <c r="U21" s="1"/>
      <c r="V21" s="1"/>
      <c r="W21" s="1"/>
      <c r="Y21" s="356"/>
      <c r="Z21" s="356"/>
      <c r="AA21" s="1"/>
      <c r="AB21" s="1"/>
      <c r="AC21" s="1"/>
      <c r="AD21" s="1"/>
      <c r="AE21" s="1"/>
      <c r="AF21" s="1"/>
      <c r="AG21" s="1"/>
      <c r="AH21" s="1"/>
      <c r="AI21" s="1"/>
      <c r="AJ21" s="1"/>
      <c r="AK21" s="1"/>
      <c r="AL21" s="1"/>
      <c r="AM21" s="1"/>
      <c r="AN21" s="1"/>
      <c r="AO21" s="1"/>
      <c r="AP21" s="1"/>
      <c r="AQ21" s="1"/>
      <c r="AR21" s="1"/>
      <c r="AS21" s="1"/>
      <c r="AT21" s="1"/>
      <c r="AU21" s="1"/>
      <c r="AW21" s="356"/>
      <c r="AX21" s="356"/>
      <c r="AY21" s="1"/>
      <c r="AZ21" s="1"/>
      <c r="BA21" s="1"/>
      <c r="BB21" s="1"/>
      <c r="BC21" s="1"/>
      <c r="BD21" s="1"/>
      <c r="BE21" s="1"/>
      <c r="BF21" s="1"/>
      <c r="BG21" s="1"/>
      <c r="BH21" s="1"/>
      <c r="BI21" s="1"/>
      <c r="BJ21" s="1"/>
      <c r="BK21" s="1"/>
      <c r="BL21" s="1"/>
      <c r="BM21" s="1"/>
      <c r="BN21" s="1"/>
      <c r="BO21" s="1"/>
      <c r="BP21" s="1"/>
      <c r="BQ21" s="1"/>
      <c r="BR21" s="1"/>
      <c r="BS21" s="1"/>
      <c r="BU21" s="356"/>
      <c r="BV21" s="356"/>
      <c r="BW21" s="1"/>
      <c r="BX21" s="1"/>
      <c r="BY21" s="1"/>
      <c r="BZ21" s="1"/>
      <c r="CA21" s="1"/>
      <c r="CB21" s="1"/>
      <c r="CC21" s="1"/>
      <c r="CD21" s="1"/>
      <c r="CE21" s="1"/>
      <c r="CF21" s="1"/>
      <c r="CG21" s="1"/>
      <c r="CH21" s="1"/>
      <c r="CI21" s="1"/>
      <c r="CJ21" s="1"/>
      <c r="CK21" s="1"/>
      <c r="CL21" s="1"/>
      <c r="CM21" s="1"/>
      <c r="CN21" s="1"/>
      <c r="CO21" s="1"/>
      <c r="CP21" s="1"/>
      <c r="CQ21" s="1"/>
      <c r="CS21" s="356"/>
      <c r="CT21" s="356"/>
      <c r="CU21" s="1"/>
      <c r="CV21" s="1"/>
      <c r="CW21" s="1"/>
      <c r="CX21" s="1"/>
      <c r="CY21" s="1"/>
      <c r="CZ21" s="1"/>
      <c r="DA21" s="1"/>
      <c r="DB21" s="1"/>
      <c r="DC21" s="1"/>
      <c r="DD21" s="1"/>
      <c r="DE21" s="1"/>
      <c r="DF21" s="1"/>
      <c r="DG21" s="1"/>
      <c r="DH21" s="1"/>
      <c r="DI21" s="1"/>
      <c r="DJ21" s="1"/>
      <c r="DK21" s="1"/>
      <c r="DL21" s="1"/>
      <c r="DM21" s="1"/>
      <c r="DN21" s="1"/>
      <c r="DO21" s="1"/>
      <c r="DQ21" s="356"/>
      <c r="DR21" s="356"/>
      <c r="DS21" s="1"/>
      <c r="DT21" s="1"/>
      <c r="DU21" s="1"/>
      <c r="DV21" s="1"/>
      <c r="DW21" s="1"/>
      <c r="DX21" s="1"/>
      <c r="DY21" s="1"/>
      <c r="DZ21" s="1"/>
      <c r="EA21" s="1"/>
      <c r="EB21" s="1"/>
      <c r="EC21" s="1"/>
      <c r="ED21" s="1"/>
      <c r="EE21" s="1"/>
      <c r="EF21" s="1"/>
      <c r="EG21" s="1"/>
      <c r="EH21" s="1"/>
      <c r="EI21" s="1"/>
      <c r="EJ21" s="1"/>
      <c r="EK21" s="1"/>
      <c r="EL21" s="1"/>
      <c r="EM21" s="1"/>
      <c r="EO21" s="356"/>
      <c r="EP21" s="356"/>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267</v>
      </c>
      <c r="C22" s="1"/>
      <c r="D22" s="1"/>
      <c r="E22" s="1"/>
      <c r="F22" s="1"/>
      <c r="G22" s="1"/>
      <c r="H22" s="1"/>
      <c r="I22" s="1"/>
      <c r="J22" s="1"/>
      <c r="K22" s="1"/>
      <c r="L22" s="1"/>
      <c r="M22" s="1"/>
      <c r="N22" s="1"/>
      <c r="O22" s="1"/>
      <c r="P22" s="1"/>
      <c r="Q22" s="1"/>
      <c r="R22" s="1"/>
      <c r="S22" s="1"/>
      <c r="T22" s="1"/>
      <c r="U22" s="1"/>
      <c r="V22" s="1"/>
      <c r="W22" s="1"/>
      <c r="Y22" s="1"/>
      <c r="Z22" s="9" t="s">
        <v>267</v>
      </c>
      <c r="AA22" s="1"/>
      <c r="AB22" s="1"/>
      <c r="AC22" s="1"/>
      <c r="AD22" s="1"/>
      <c r="AE22" s="1"/>
      <c r="AF22" s="1"/>
      <c r="AG22" s="1"/>
      <c r="AH22" s="1"/>
      <c r="AI22" s="1"/>
      <c r="AJ22" s="1"/>
      <c r="AK22" s="1"/>
      <c r="AL22" s="1"/>
      <c r="AM22" s="1"/>
      <c r="AN22" s="1"/>
      <c r="AO22" s="1"/>
      <c r="AP22" s="1"/>
      <c r="AQ22" s="1"/>
      <c r="AR22" s="1"/>
      <c r="AS22" s="1"/>
      <c r="AT22" s="1"/>
      <c r="AU22" s="1"/>
      <c r="AW22" s="1"/>
      <c r="AX22" s="9" t="s">
        <v>267</v>
      </c>
      <c r="AY22" s="1"/>
      <c r="AZ22" s="1"/>
      <c r="BA22" s="1"/>
      <c r="BB22" s="1"/>
      <c r="BC22" s="1"/>
      <c r="BD22" s="1"/>
      <c r="BE22" s="1"/>
      <c r="BF22" s="1"/>
      <c r="BG22" s="1"/>
      <c r="BH22" s="1"/>
      <c r="BI22" s="1"/>
      <c r="BJ22" s="1"/>
      <c r="BK22" s="1"/>
      <c r="BL22" s="1"/>
      <c r="BM22" s="1"/>
      <c r="BN22" s="1"/>
      <c r="BO22" s="1"/>
      <c r="BP22" s="1"/>
      <c r="BQ22" s="1"/>
      <c r="BR22" s="1"/>
      <c r="BS22" s="1"/>
      <c r="BU22" s="1"/>
      <c r="BV22" s="9" t="s">
        <v>267</v>
      </c>
      <c r="BW22" s="1"/>
      <c r="BX22" s="1"/>
      <c r="BY22" s="1"/>
      <c r="BZ22" s="1"/>
      <c r="CA22" s="1"/>
      <c r="CB22" s="1"/>
      <c r="CC22" s="1"/>
      <c r="CD22" s="1"/>
      <c r="CE22" s="1"/>
      <c r="CF22" s="1"/>
      <c r="CG22" s="1"/>
      <c r="CH22" s="1"/>
      <c r="CI22" s="1"/>
      <c r="CJ22" s="1"/>
      <c r="CK22" s="1"/>
      <c r="CL22" s="1"/>
      <c r="CM22" s="1"/>
      <c r="CN22" s="1"/>
      <c r="CO22" s="1"/>
      <c r="CP22" s="1"/>
      <c r="CQ22" s="1"/>
      <c r="CS22" s="1"/>
      <c r="CT22" s="9" t="s">
        <v>267</v>
      </c>
      <c r="CU22" s="1"/>
      <c r="CV22" s="1"/>
      <c r="CW22" s="1"/>
      <c r="CX22" s="1"/>
      <c r="CY22" s="1"/>
      <c r="CZ22" s="1"/>
      <c r="DA22" s="1"/>
      <c r="DB22" s="1"/>
      <c r="DC22" s="1"/>
      <c r="DD22" s="1"/>
      <c r="DE22" s="1"/>
      <c r="DF22" s="1"/>
      <c r="DG22" s="1"/>
      <c r="DH22" s="1"/>
      <c r="DI22" s="1"/>
      <c r="DJ22" s="1"/>
      <c r="DK22" s="1"/>
      <c r="DL22" s="1"/>
      <c r="DM22" s="1"/>
      <c r="DN22" s="1"/>
      <c r="DO22" s="1"/>
      <c r="DQ22" s="1"/>
      <c r="DR22" s="9" t="s">
        <v>267</v>
      </c>
      <c r="DS22" s="1"/>
      <c r="DT22" s="1"/>
      <c r="DU22" s="1"/>
      <c r="DV22" s="1"/>
      <c r="DW22" s="1"/>
      <c r="DX22" s="1"/>
      <c r="DY22" s="1"/>
      <c r="DZ22" s="1"/>
      <c r="EA22" s="1"/>
      <c r="EB22" s="1"/>
      <c r="EC22" s="1"/>
      <c r="ED22" s="1"/>
      <c r="EE22" s="1"/>
      <c r="EF22" s="1"/>
      <c r="EG22" s="1"/>
      <c r="EH22" s="1"/>
      <c r="EI22" s="1"/>
      <c r="EJ22" s="1"/>
      <c r="EK22" s="1"/>
      <c r="EL22" s="1"/>
      <c r="EM22" s="1"/>
      <c r="EO22" s="1"/>
      <c r="EP22" s="9" t="s">
        <v>267</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272</v>
      </c>
      <c r="C23" s="1">
        <v>68.2</v>
      </c>
      <c r="D23" s="1">
        <v>68</v>
      </c>
      <c r="E23" s="1">
        <v>67.599999999999994</v>
      </c>
      <c r="F23" s="1">
        <v>67.099999999999994</v>
      </c>
      <c r="G23" s="1">
        <v>67.400000000000006</v>
      </c>
      <c r="H23" s="1">
        <v>67.400000000000006</v>
      </c>
      <c r="I23" s="1">
        <v>67.5</v>
      </c>
      <c r="J23" s="1">
        <v>68</v>
      </c>
      <c r="K23" s="1">
        <v>68.400000000000006</v>
      </c>
      <c r="L23" s="1">
        <v>69.3</v>
      </c>
      <c r="M23" s="1">
        <v>70.3</v>
      </c>
      <c r="N23" s="1">
        <v>71.3</v>
      </c>
      <c r="O23" s="1">
        <v>72.5</v>
      </c>
      <c r="P23" s="1">
        <v>73.8</v>
      </c>
      <c r="Q23" s="1">
        <v>75</v>
      </c>
      <c r="R23" s="1">
        <v>76.2</v>
      </c>
      <c r="S23" s="1">
        <v>77.3</v>
      </c>
      <c r="T23" s="1">
        <v>78.3</v>
      </c>
      <c r="U23" s="1">
        <v>78.8</v>
      </c>
      <c r="V23" s="1">
        <v>79.3</v>
      </c>
      <c r="W23" s="1">
        <v>79.7</v>
      </c>
      <c r="Y23" s="1"/>
      <c r="Z23" s="10" t="s">
        <v>272</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272</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272</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272</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272</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272</v>
      </c>
      <c r="EQ23" s="1">
        <v>41.1</v>
      </c>
      <c r="ER23" s="1">
        <v>40.700000000000003</v>
      </c>
      <c r="ES23" s="1">
        <v>39.799999999999997</v>
      </c>
      <c r="ET23" s="1">
        <v>38.700000000000003</v>
      </c>
      <c r="EU23" s="1">
        <v>37.799999999999997</v>
      </c>
      <c r="EV23" s="1">
        <v>37.5</v>
      </c>
      <c r="EW23" s="1">
        <v>37.4</v>
      </c>
      <c r="EX23" s="1">
        <v>37.299999999999997</v>
      </c>
      <c r="EY23" s="1">
        <v>37.200000000000003</v>
      </c>
      <c r="EZ23" s="1">
        <v>37.5</v>
      </c>
      <c r="FA23" s="1">
        <v>38</v>
      </c>
      <c r="FB23" s="1">
        <v>38.9</v>
      </c>
      <c r="FC23" s="1">
        <v>39.4</v>
      </c>
      <c r="FD23" s="1">
        <v>39.9</v>
      </c>
      <c r="FE23" s="1">
        <v>40.4</v>
      </c>
      <c r="FF23" s="1">
        <v>40.9</v>
      </c>
      <c r="FG23" s="1">
        <v>41.4</v>
      </c>
      <c r="FH23" s="1">
        <v>41.9</v>
      </c>
      <c r="FI23" s="1">
        <v>42.2</v>
      </c>
      <c r="FJ23" s="1">
        <v>42.4</v>
      </c>
      <c r="FK23" s="1">
        <v>42.6</v>
      </c>
    </row>
    <row r="24" spans="1:167" ht="14.5">
      <c r="A24" s="1"/>
      <c r="B24" s="10" t="s">
        <v>276</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276</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276</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276</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276</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276</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276</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spans="1:167" ht="14.5">
      <c r="A25" s="1"/>
      <c r="B25" s="10" t="s">
        <v>274</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18.899999999999999</v>
      </c>
      <c r="V25" s="1">
        <v>18.5</v>
      </c>
      <c r="W25" s="1">
        <v>18</v>
      </c>
      <c r="Y25" s="1"/>
      <c r="Z25" s="10" t="s">
        <v>274</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274</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274</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274</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274</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274</v>
      </c>
      <c r="EQ25" s="1">
        <v>1.7</v>
      </c>
      <c r="ER25" s="1">
        <v>1.8</v>
      </c>
      <c r="ES25" s="1">
        <v>1.8</v>
      </c>
      <c r="ET25" s="1">
        <v>1.8</v>
      </c>
      <c r="EU25" s="1">
        <v>1.7</v>
      </c>
      <c r="EV25" s="1">
        <v>1.7</v>
      </c>
      <c r="EW25" s="1">
        <v>1.6</v>
      </c>
      <c r="EX25" s="1">
        <v>1.6</v>
      </c>
      <c r="EY25" s="1">
        <v>1.5</v>
      </c>
      <c r="EZ25" s="1">
        <v>1.4</v>
      </c>
      <c r="FA25" s="1">
        <v>1.3</v>
      </c>
      <c r="FB25" s="1">
        <v>1.3</v>
      </c>
      <c r="FC25" s="1">
        <v>1.3</v>
      </c>
      <c r="FD25" s="1">
        <v>1.2</v>
      </c>
      <c r="FE25" s="1">
        <v>1.1000000000000001</v>
      </c>
      <c r="FF25" s="1">
        <v>1</v>
      </c>
      <c r="FG25" s="1">
        <v>1</v>
      </c>
      <c r="FH25" s="1">
        <v>0.9</v>
      </c>
      <c r="FI25" s="1">
        <v>0.9</v>
      </c>
      <c r="FJ25" s="1">
        <v>0.9</v>
      </c>
      <c r="FK25" s="1">
        <v>0.9</v>
      </c>
    </row>
    <row r="26" spans="1:167" ht="14.5">
      <c r="A26" s="1"/>
      <c r="B26" s="10" t="s">
        <v>497</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497</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497</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497</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497</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497</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497</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331</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331</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331</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331</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331</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331</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331</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261</v>
      </c>
      <c r="C28" s="1">
        <v>2.7</v>
      </c>
      <c r="D28" s="1">
        <v>2.5</v>
      </c>
      <c r="E28" s="1">
        <v>2.2999999999999998</v>
      </c>
      <c r="F28" s="1">
        <v>2.4</v>
      </c>
      <c r="G28" s="1">
        <v>2.4</v>
      </c>
      <c r="H28" s="1">
        <v>2.2999999999999998</v>
      </c>
      <c r="I28" s="1">
        <v>2.2999999999999998</v>
      </c>
      <c r="J28" s="1">
        <v>2.2999999999999998</v>
      </c>
      <c r="K28" s="1">
        <v>2.2999999999999998</v>
      </c>
      <c r="L28" s="1">
        <v>2.2000000000000002</v>
      </c>
      <c r="M28" s="1">
        <v>2.1</v>
      </c>
      <c r="N28" s="1">
        <v>2</v>
      </c>
      <c r="O28" s="1">
        <v>1.8</v>
      </c>
      <c r="P28" s="1">
        <v>1.7</v>
      </c>
      <c r="Q28" s="1">
        <v>1.5</v>
      </c>
      <c r="R28" s="1">
        <v>1.4</v>
      </c>
      <c r="S28" s="1">
        <v>1.2</v>
      </c>
      <c r="T28" s="1">
        <v>1.1000000000000001</v>
      </c>
      <c r="U28" s="1">
        <v>1</v>
      </c>
      <c r="V28" s="1">
        <v>1</v>
      </c>
      <c r="W28" s="1">
        <v>0.9</v>
      </c>
      <c r="Y28" s="1"/>
      <c r="Z28" s="10" t="s">
        <v>261</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261</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261</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261</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261</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261</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spans="1:167" ht="14.5">
      <c r="A29" s="356"/>
      <c r="B29" s="356"/>
      <c r="C29" s="1"/>
      <c r="D29" s="1"/>
      <c r="E29" s="1"/>
      <c r="F29" s="1"/>
      <c r="G29" s="1"/>
      <c r="H29" s="1"/>
      <c r="I29" s="1"/>
      <c r="J29" s="1"/>
      <c r="K29" s="1"/>
      <c r="L29" s="1"/>
      <c r="M29" s="1"/>
      <c r="N29" s="1"/>
      <c r="O29" s="1"/>
      <c r="P29" s="1"/>
      <c r="Q29" s="1"/>
      <c r="R29" s="1"/>
      <c r="S29" s="1"/>
      <c r="T29" s="1"/>
      <c r="U29" s="1"/>
      <c r="V29" s="1"/>
      <c r="W29" s="1"/>
      <c r="Y29" s="356"/>
      <c r="Z29" s="356"/>
      <c r="AA29" s="1"/>
      <c r="AB29" s="1"/>
      <c r="AC29" s="1"/>
      <c r="AD29" s="1"/>
      <c r="AE29" s="1"/>
      <c r="AF29" s="1"/>
      <c r="AG29" s="1"/>
      <c r="AH29" s="1"/>
      <c r="AI29" s="1"/>
      <c r="AJ29" s="1"/>
      <c r="AK29" s="1"/>
      <c r="AL29" s="1"/>
      <c r="AM29" s="1"/>
      <c r="AN29" s="1"/>
      <c r="AO29" s="1"/>
      <c r="AP29" s="1"/>
      <c r="AQ29" s="1"/>
      <c r="AR29" s="1"/>
      <c r="AS29" s="1"/>
      <c r="AT29" s="1"/>
      <c r="AU29" s="1"/>
      <c r="AW29" s="356"/>
      <c r="AX29" s="356"/>
      <c r="AY29" s="1"/>
      <c r="AZ29" s="1"/>
      <c r="BA29" s="1"/>
      <c r="BB29" s="1"/>
      <c r="BC29" s="1"/>
      <c r="BD29" s="1"/>
      <c r="BE29" s="1"/>
      <c r="BF29" s="1"/>
      <c r="BG29" s="1"/>
      <c r="BH29" s="1"/>
      <c r="BI29" s="1"/>
      <c r="BJ29" s="1"/>
      <c r="BK29" s="1"/>
      <c r="BL29" s="1"/>
      <c r="BM29" s="1"/>
      <c r="BN29" s="1"/>
      <c r="BO29" s="1"/>
      <c r="BP29" s="1"/>
      <c r="BQ29" s="1"/>
      <c r="BR29" s="1"/>
      <c r="BS29" s="1"/>
      <c r="BU29" s="356"/>
      <c r="BV29" s="356"/>
      <c r="BW29" s="1"/>
      <c r="BX29" s="1"/>
      <c r="BY29" s="1"/>
      <c r="BZ29" s="1"/>
      <c r="CA29" s="1"/>
      <c r="CB29" s="1"/>
      <c r="CC29" s="1"/>
      <c r="CD29" s="1"/>
      <c r="CE29" s="1"/>
      <c r="CF29" s="1"/>
      <c r="CG29" s="1"/>
      <c r="CH29" s="1"/>
      <c r="CI29" s="1"/>
      <c r="CJ29" s="1"/>
      <c r="CK29" s="1"/>
      <c r="CL29" s="1"/>
      <c r="CM29" s="1"/>
      <c r="CN29" s="1"/>
      <c r="CO29" s="1"/>
      <c r="CP29" s="1"/>
      <c r="CQ29" s="1"/>
      <c r="CS29" s="356"/>
      <c r="CT29" s="356"/>
      <c r="CU29" s="1"/>
      <c r="CV29" s="1"/>
      <c r="CW29" s="1"/>
      <c r="CX29" s="1"/>
      <c r="CY29" s="1"/>
      <c r="CZ29" s="1"/>
      <c r="DA29" s="1"/>
      <c r="DB29" s="1"/>
      <c r="DC29" s="1"/>
      <c r="DD29" s="1"/>
      <c r="DE29" s="1"/>
      <c r="DF29" s="1"/>
      <c r="DG29" s="1"/>
      <c r="DH29" s="1"/>
      <c r="DI29" s="1"/>
      <c r="DJ29" s="1"/>
      <c r="DK29" s="1"/>
      <c r="DL29" s="1"/>
      <c r="DM29" s="1"/>
      <c r="DN29" s="1"/>
      <c r="DO29" s="1"/>
      <c r="DQ29" s="356"/>
      <c r="DR29" s="356"/>
      <c r="DS29" s="1"/>
      <c r="DT29" s="1"/>
      <c r="DU29" s="1"/>
      <c r="DV29" s="1"/>
      <c r="DW29" s="1"/>
      <c r="DX29" s="1"/>
      <c r="DY29" s="1"/>
      <c r="DZ29" s="1"/>
      <c r="EA29" s="1"/>
      <c r="EB29" s="1"/>
      <c r="EC29" s="1"/>
      <c r="ED29" s="1"/>
      <c r="EE29" s="1"/>
      <c r="EF29" s="1"/>
      <c r="EG29" s="1"/>
      <c r="EH29" s="1"/>
      <c r="EI29" s="1"/>
      <c r="EJ29" s="1"/>
      <c r="EK29" s="1"/>
      <c r="EL29" s="1"/>
      <c r="EM29" s="1"/>
      <c r="EO29" s="356"/>
      <c r="EP29" s="356"/>
      <c r="EQ29" s="1"/>
      <c r="ER29" s="1"/>
      <c r="ES29" s="1"/>
      <c r="ET29" s="1"/>
      <c r="EU29" s="1"/>
      <c r="EV29" s="1"/>
      <c r="EW29" s="1"/>
      <c r="EX29" s="1"/>
      <c r="EY29" s="1"/>
      <c r="EZ29" s="1"/>
      <c r="FA29" s="1"/>
      <c r="FB29" s="1"/>
      <c r="FC29" s="1"/>
      <c r="FD29" s="1"/>
      <c r="FE29" s="1"/>
      <c r="FF29" s="1"/>
      <c r="FG29" s="1"/>
      <c r="FH29" s="1"/>
      <c r="FI29" s="1"/>
      <c r="FJ29" s="1"/>
      <c r="FK29" s="1"/>
    </row>
    <row r="30" spans="1:167" ht="14.5">
      <c r="A30" s="356"/>
      <c r="B30" s="356"/>
      <c r="C30" s="1"/>
      <c r="D30" s="1"/>
      <c r="E30" s="1"/>
      <c r="F30" s="1"/>
      <c r="G30" s="1"/>
      <c r="H30" s="1"/>
      <c r="I30" s="1"/>
      <c r="J30" s="1"/>
      <c r="K30" s="1"/>
      <c r="L30" s="1"/>
      <c r="M30" s="1"/>
      <c r="N30" s="1"/>
      <c r="O30" s="1"/>
      <c r="P30" s="1"/>
      <c r="Q30" s="1"/>
      <c r="R30" s="1"/>
      <c r="S30" s="1"/>
      <c r="T30" s="1"/>
      <c r="U30" s="1"/>
      <c r="V30" s="1"/>
      <c r="W30" s="1"/>
      <c r="Y30" s="356"/>
      <c r="Z30" s="356"/>
      <c r="AA30" s="1"/>
      <c r="AB30" s="1"/>
      <c r="AC30" s="1"/>
      <c r="AD30" s="1"/>
      <c r="AE30" s="1"/>
      <c r="AF30" s="1"/>
      <c r="AG30" s="1"/>
      <c r="AH30" s="1"/>
      <c r="AI30" s="1"/>
      <c r="AJ30" s="1"/>
      <c r="AK30" s="1"/>
      <c r="AL30" s="1"/>
      <c r="AM30" s="1"/>
      <c r="AN30" s="1"/>
      <c r="AO30" s="1"/>
      <c r="AP30" s="1"/>
      <c r="AQ30" s="1"/>
      <c r="AR30" s="1"/>
      <c r="AS30" s="1"/>
      <c r="AT30" s="1"/>
      <c r="AU30" s="1"/>
      <c r="AW30" s="356"/>
      <c r="AX30" s="356"/>
      <c r="AY30" s="1"/>
      <c r="AZ30" s="1"/>
      <c r="BA30" s="1"/>
      <c r="BB30" s="1"/>
      <c r="BC30" s="1"/>
      <c r="BD30" s="1"/>
      <c r="BE30" s="1"/>
      <c r="BF30" s="1"/>
      <c r="BG30" s="1"/>
      <c r="BH30" s="1"/>
      <c r="BI30" s="1"/>
      <c r="BJ30" s="1"/>
      <c r="BK30" s="1"/>
      <c r="BL30" s="1"/>
      <c r="BM30" s="1"/>
      <c r="BN30" s="1"/>
      <c r="BO30" s="1"/>
      <c r="BP30" s="1"/>
      <c r="BQ30" s="1"/>
      <c r="BR30" s="1"/>
      <c r="BS30" s="1"/>
      <c r="BU30" s="356"/>
      <c r="BV30" s="356"/>
      <c r="BW30" s="1"/>
      <c r="BX30" s="1"/>
      <c r="BY30" s="1"/>
      <c r="BZ30" s="1"/>
      <c r="CA30" s="1"/>
      <c r="CB30" s="1"/>
      <c r="CC30" s="1"/>
      <c r="CD30" s="1"/>
      <c r="CE30" s="1"/>
      <c r="CF30" s="1"/>
      <c r="CG30" s="1"/>
      <c r="CH30" s="1"/>
      <c r="CI30" s="1"/>
      <c r="CJ30" s="1"/>
      <c r="CK30" s="1"/>
      <c r="CL30" s="1"/>
      <c r="CM30" s="1"/>
      <c r="CN30" s="1"/>
      <c r="CO30" s="1"/>
      <c r="CP30" s="1"/>
      <c r="CQ30" s="1"/>
      <c r="CS30" s="356"/>
      <c r="CT30" s="356"/>
      <c r="CU30" s="1"/>
      <c r="CV30" s="1"/>
      <c r="CW30" s="1"/>
      <c r="CX30" s="1"/>
      <c r="CY30" s="1"/>
      <c r="CZ30" s="1"/>
      <c r="DA30" s="1"/>
      <c r="DB30" s="1"/>
      <c r="DC30" s="1"/>
      <c r="DD30" s="1"/>
      <c r="DE30" s="1"/>
      <c r="DF30" s="1"/>
      <c r="DG30" s="1"/>
      <c r="DH30" s="1"/>
      <c r="DI30" s="1"/>
      <c r="DJ30" s="1"/>
      <c r="DK30" s="1"/>
      <c r="DL30" s="1"/>
      <c r="DM30" s="1"/>
      <c r="DN30" s="1"/>
      <c r="DO30" s="1"/>
      <c r="DQ30" s="356"/>
      <c r="DR30" s="356"/>
      <c r="DS30" s="1"/>
      <c r="DT30" s="1"/>
      <c r="DU30" s="1"/>
      <c r="DV30" s="1"/>
      <c r="DW30" s="1"/>
      <c r="DX30" s="1"/>
      <c r="DY30" s="1"/>
      <c r="DZ30" s="1"/>
      <c r="EA30" s="1"/>
      <c r="EB30" s="1"/>
      <c r="EC30" s="1"/>
      <c r="ED30" s="1"/>
      <c r="EE30" s="1"/>
      <c r="EF30" s="1"/>
      <c r="EG30" s="1"/>
      <c r="EH30" s="1"/>
      <c r="EI30" s="1"/>
      <c r="EJ30" s="1"/>
      <c r="EK30" s="1"/>
      <c r="EL30" s="1"/>
      <c r="EM30" s="1"/>
      <c r="EO30" s="356"/>
      <c r="EP30" s="356"/>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501</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3" t="s">
        <v>501</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501</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501</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498</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501</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3" t="s">
        <v>501</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04.5">
      <c r="A32" s="1"/>
      <c r="B32" s="84" t="s">
        <v>496</v>
      </c>
      <c r="C32" s="1"/>
      <c r="D32" s="1"/>
      <c r="E32" s="1"/>
      <c r="F32" s="1"/>
      <c r="G32" s="1"/>
      <c r="H32" s="1"/>
      <c r="I32" s="1"/>
      <c r="J32" s="1"/>
      <c r="K32" s="1"/>
      <c r="L32" s="1"/>
      <c r="M32" s="1"/>
      <c r="N32" s="1"/>
      <c r="O32" s="1"/>
      <c r="P32" s="1"/>
      <c r="Q32" s="1"/>
      <c r="R32" s="1"/>
      <c r="S32" s="1"/>
      <c r="T32" s="1"/>
      <c r="U32" s="1"/>
      <c r="V32" s="1"/>
      <c r="W32" s="1"/>
      <c r="Y32" s="1"/>
      <c r="Z32" s="84" t="s">
        <v>496</v>
      </c>
      <c r="AA32" s="1"/>
      <c r="AB32" s="1"/>
      <c r="AC32" s="1"/>
      <c r="AD32" s="1"/>
      <c r="AE32" s="1"/>
      <c r="AF32" s="1"/>
      <c r="AG32" s="1"/>
      <c r="AH32" s="1"/>
      <c r="AI32" s="1"/>
      <c r="AJ32" s="1"/>
      <c r="AK32" s="1"/>
      <c r="AL32" s="1"/>
      <c r="AM32" s="1"/>
      <c r="AN32" s="1"/>
      <c r="AO32" s="1"/>
      <c r="AP32" s="1"/>
      <c r="AQ32" s="1"/>
      <c r="AR32" s="1"/>
      <c r="AS32" s="1"/>
      <c r="AT32" s="1"/>
      <c r="AU32" s="1"/>
      <c r="AW32" s="1"/>
      <c r="AX32" s="84" t="s">
        <v>496</v>
      </c>
      <c r="AY32" s="1"/>
      <c r="AZ32" s="1"/>
      <c r="BA32" s="1"/>
      <c r="BB32" s="1"/>
      <c r="BC32" s="1"/>
      <c r="BD32" s="1"/>
      <c r="BE32" s="1"/>
      <c r="BF32" s="1"/>
      <c r="BG32" s="1"/>
      <c r="BH32" s="1"/>
      <c r="BI32" s="1"/>
      <c r="BJ32" s="1"/>
      <c r="BK32" s="1"/>
      <c r="BL32" s="1"/>
      <c r="BM32" s="1"/>
      <c r="BN32" s="1"/>
      <c r="BO32" s="1"/>
      <c r="BP32" s="1"/>
      <c r="BQ32" s="1"/>
      <c r="BR32" s="1"/>
      <c r="BS32" s="1"/>
      <c r="BU32" s="1"/>
      <c r="BV32" s="84" t="s">
        <v>496</v>
      </c>
      <c r="BW32" s="1"/>
      <c r="BX32" s="1"/>
      <c r="BY32" s="1"/>
      <c r="BZ32" s="1"/>
      <c r="CA32" s="1"/>
      <c r="CB32" s="1"/>
      <c r="CC32" s="1"/>
      <c r="CD32" s="1"/>
      <c r="CE32" s="1"/>
      <c r="CF32" s="1"/>
      <c r="CG32" s="1"/>
      <c r="CH32" s="1"/>
      <c r="CI32" s="1"/>
      <c r="CJ32" s="1"/>
      <c r="CK32" s="1"/>
      <c r="CL32" s="1"/>
      <c r="CM32" s="1"/>
      <c r="CN32" s="1"/>
      <c r="CO32" s="1"/>
      <c r="CP32" s="1"/>
      <c r="CQ32" s="1"/>
      <c r="CS32" s="1"/>
      <c r="CT32" s="84" t="s">
        <v>496</v>
      </c>
      <c r="CU32" s="1"/>
      <c r="CV32" s="1"/>
      <c r="CW32" s="1"/>
      <c r="CX32" s="1"/>
      <c r="CY32" s="1"/>
      <c r="CZ32" s="1"/>
      <c r="DA32" s="1"/>
      <c r="DB32" s="1"/>
      <c r="DC32" s="1"/>
      <c r="DD32" s="1"/>
      <c r="DE32" s="1"/>
      <c r="DF32" s="1"/>
      <c r="DG32" s="1"/>
      <c r="DH32" s="1"/>
      <c r="DI32" s="1"/>
      <c r="DJ32" s="1"/>
      <c r="DK32" s="1"/>
      <c r="DL32" s="1"/>
      <c r="DM32" s="1"/>
      <c r="DN32" s="1"/>
      <c r="DO32" s="1"/>
      <c r="DQ32" s="1"/>
      <c r="DR32" s="84" t="s">
        <v>496</v>
      </c>
      <c r="DS32" s="1"/>
      <c r="DT32" s="1"/>
      <c r="DU32" s="1"/>
      <c r="DV32" s="1"/>
      <c r="DW32" s="1"/>
      <c r="DX32" s="1"/>
      <c r="DY32" s="1"/>
      <c r="DZ32" s="1"/>
      <c r="EA32" s="1"/>
      <c r="EB32" s="1"/>
      <c r="EC32" s="1"/>
      <c r="ED32" s="1"/>
      <c r="EE32" s="1"/>
      <c r="EF32" s="1"/>
      <c r="EG32" s="1"/>
      <c r="EH32" s="1"/>
      <c r="EI32" s="1"/>
      <c r="EJ32" s="1"/>
      <c r="EK32" s="1"/>
      <c r="EL32" s="1"/>
      <c r="EM32" s="1"/>
      <c r="EO32" s="1"/>
      <c r="EP32" s="84" t="s">
        <v>496</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272</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32.799999999999997</v>
      </c>
      <c r="V33" s="1">
        <v>33.1</v>
      </c>
      <c r="W33" s="1">
        <v>33.5</v>
      </c>
      <c r="Y33" s="1"/>
      <c r="Z33" s="10" t="s">
        <v>272</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272</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272</v>
      </c>
      <c r="BW33" s="1">
        <v>4.5999999999999996</v>
      </c>
      <c r="BX33" s="1">
        <v>4.5999999999999996</v>
      </c>
      <c r="BY33" s="1">
        <v>4.7</v>
      </c>
      <c r="BZ33" s="1">
        <v>4.7</v>
      </c>
      <c r="CA33" s="1">
        <v>4.8</v>
      </c>
      <c r="CB33" s="1">
        <v>4.9000000000000004</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272</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272</v>
      </c>
      <c r="DS33" s="1">
        <v>2.9</v>
      </c>
      <c r="DT33" s="1">
        <v>3</v>
      </c>
      <c r="DU33" s="1">
        <v>2.9</v>
      </c>
      <c r="DV33" s="1">
        <v>3.2</v>
      </c>
      <c r="DW33" s="1">
        <v>3.3</v>
      </c>
      <c r="DX33" s="1">
        <v>3.5</v>
      </c>
      <c r="DY33" s="1">
        <v>3.7</v>
      </c>
      <c r="DZ33" s="1">
        <v>4</v>
      </c>
      <c r="EA33" s="1">
        <v>4.2</v>
      </c>
      <c r="EB33" s="1">
        <v>4.5999999999999996</v>
      </c>
      <c r="EC33" s="1">
        <v>4.5999999999999996</v>
      </c>
      <c r="ED33" s="1">
        <v>4.9000000000000004</v>
      </c>
      <c r="EE33" s="1">
        <v>5.2</v>
      </c>
      <c r="EF33" s="1">
        <v>5.5</v>
      </c>
      <c r="EG33" s="1">
        <v>5.8</v>
      </c>
      <c r="EH33" s="1">
        <v>6.2</v>
      </c>
      <c r="EI33" s="1">
        <v>6.5</v>
      </c>
      <c r="EJ33" s="1">
        <v>6.9</v>
      </c>
      <c r="EK33" s="1">
        <v>7.1</v>
      </c>
      <c r="EL33" s="1">
        <v>7.3</v>
      </c>
      <c r="EM33" s="1">
        <v>7.5</v>
      </c>
      <c r="EO33" s="1"/>
      <c r="EP33" s="10" t="s">
        <v>272</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32.799999999999997</v>
      </c>
      <c r="FJ33" s="1">
        <v>33.5</v>
      </c>
      <c r="FK33" s="1">
        <v>34</v>
      </c>
    </row>
    <row r="34" spans="1:167" ht="14.5">
      <c r="A34" s="1"/>
      <c r="B34" s="10" t="s">
        <v>276</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276</v>
      </c>
      <c r="AA34" s="1">
        <v>2.2999999999999998</v>
      </c>
      <c r="AB34" s="1">
        <v>2.2999999999999998</v>
      </c>
      <c r="AC34" s="1">
        <v>2.2000000000000002</v>
      </c>
      <c r="AD34" s="1">
        <v>2.2999999999999998</v>
      </c>
      <c r="AE34" s="1">
        <v>2.2999999999999998</v>
      </c>
      <c r="AF34" s="1">
        <v>2.2999999999999998</v>
      </c>
      <c r="AG34" s="1">
        <v>2.2000000000000002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276</v>
      </c>
      <c r="AY34" s="1">
        <v>16.5</v>
      </c>
      <c r="AZ34" s="1">
        <v>16.7</v>
      </c>
      <c r="BA34" s="1">
        <v>17</v>
      </c>
      <c r="BB34" s="1">
        <v>17.2</v>
      </c>
      <c r="BC34" s="1">
        <v>17.5</v>
      </c>
      <c r="BD34" s="1">
        <v>17.8</v>
      </c>
      <c r="BE34" s="1">
        <v>18</v>
      </c>
      <c r="BF34" s="1">
        <v>18.2</v>
      </c>
      <c r="BG34" s="1">
        <v>18.2</v>
      </c>
      <c r="BH34" s="1">
        <v>18.2</v>
      </c>
      <c r="BI34" s="1">
        <v>18.3</v>
      </c>
      <c r="BJ34" s="1">
        <v>18.399999999999999</v>
      </c>
      <c r="BK34" s="1">
        <v>18.399999999999999</v>
      </c>
      <c r="BL34" s="1">
        <v>18.600000000000001</v>
      </c>
      <c r="BM34" s="1">
        <v>18.7</v>
      </c>
      <c r="BN34" s="1">
        <v>18.8</v>
      </c>
      <c r="BO34" s="1">
        <v>18.899999999999999</v>
      </c>
      <c r="BP34" s="1">
        <v>19.100000000000001</v>
      </c>
      <c r="BQ34" s="1">
        <v>19.2</v>
      </c>
      <c r="BR34" s="1">
        <v>19.2</v>
      </c>
      <c r="BS34" s="1">
        <v>19.3</v>
      </c>
      <c r="BU34" s="1"/>
      <c r="BV34" s="10" t="s">
        <v>276</v>
      </c>
      <c r="BW34" s="1">
        <v>5.4</v>
      </c>
      <c r="BX34" s="1">
        <v>5.5</v>
      </c>
      <c r="BY34" s="1">
        <v>5.5</v>
      </c>
      <c r="BZ34" s="1">
        <v>5.6</v>
      </c>
      <c r="CA34" s="1">
        <v>5.6</v>
      </c>
      <c r="CB34" s="1">
        <v>5.6</v>
      </c>
      <c r="CC34" s="1">
        <v>5.5</v>
      </c>
      <c r="CD34" s="1">
        <v>5.4</v>
      </c>
      <c r="CE34" s="1">
        <v>5.4</v>
      </c>
      <c r="CF34" s="1">
        <v>5.3</v>
      </c>
      <c r="CG34" s="1">
        <v>5.2</v>
      </c>
      <c r="CH34" s="1">
        <v>5.0999999999999996</v>
      </c>
      <c r="CI34" s="1">
        <v>5.0999999999999996</v>
      </c>
      <c r="CJ34" s="1">
        <v>5</v>
      </c>
      <c r="CK34" s="1">
        <v>5</v>
      </c>
      <c r="CL34" s="1">
        <v>5</v>
      </c>
      <c r="CM34" s="1">
        <v>5</v>
      </c>
      <c r="CN34" s="1">
        <v>5</v>
      </c>
      <c r="CO34" s="1">
        <v>5</v>
      </c>
      <c r="CP34" s="1">
        <v>5</v>
      </c>
      <c r="CQ34" s="1">
        <v>5</v>
      </c>
      <c r="CS34" s="1"/>
      <c r="CT34" s="10" t="s">
        <v>276</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276</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276</v>
      </c>
      <c r="EQ34" s="1">
        <v>34.6</v>
      </c>
      <c r="ER34" s="1">
        <v>35.1</v>
      </c>
      <c r="ES34" s="1">
        <v>35.9</v>
      </c>
      <c r="ET34" s="1">
        <v>37</v>
      </c>
      <c r="EU34" s="1">
        <v>37.9</v>
      </c>
      <c r="EV34" s="1">
        <v>38.6</v>
      </c>
      <c r="EW34" s="1">
        <v>39.299999999999997</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spans="1:167" ht="14.5">
      <c r="A35" s="1"/>
      <c r="B35" s="10" t="s">
        <v>274</v>
      </c>
      <c r="C35" s="1">
        <v>10.1</v>
      </c>
      <c r="D35" s="1">
        <v>10.3</v>
      </c>
      <c r="E35" s="1">
        <v>10.5</v>
      </c>
      <c r="F35" s="1">
        <v>10.8</v>
      </c>
      <c r="G35" s="1">
        <v>10.9</v>
      </c>
      <c r="H35" s="1">
        <v>10.9</v>
      </c>
      <c r="I35" s="1">
        <v>10.8</v>
      </c>
      <c r="J35" s="1">
        <v>10.7</v>
      </c>
      <c r="K35" s="1">
        <v>10.5</v>
      </c>
      <c r="L35" s="1">
        <v>10.199999999999999</v>
      </c>
      <c r="M35" s="1">
        <v>9.8000000000000007</v>
      </c>
      <c r="N35" s="1">
        <v>9.5</v>
      </c>
      <c r="O35" s="1">
        <v>9.1999999999999993</v>
      </c>
      <c r="P35" s="1">
        <v>8.8000000000000007</v>
      </c>
      <c r="Q35" s="1">
        <v>8.5</v>
      </c>
      <c r="R35" s="1">
        <v>8.1</v>
      </c>
      <c r="S35" s="1">
        <v>7.7</v>
      </c>
      <c r="T35" s="1">
        <v>7.4</v>
      </c>
      <c r="U35" s="1">
        <v>7.2</v>
      </c>
      <c r="V35" s="1">
        <v>7.1</v>
      </c>
      <c r="W35" s="1">
        <v>6.9</v>
      </c>
      <c r="Y35" s="1"/>
      <c r="Z35" s="10" t="s">
        <v>274</v>
      </c>
      <c r="AA35" s="1">
        <v>2.4</v>
      </c>
      <c r="AB35" s="1">
        <v>2.2999999999999998</v>
      </c>
      <c r="AC35" s="1">
        <v>2.2000000000000002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274</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274</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274</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274</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274</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spans="1:167" ht="14.5">
      <c r="A36" s="1"/>
      <c r="B36" s="10" t="s">
        <v>497</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497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497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497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497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497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497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331</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331</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331</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331</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331</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331</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331</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spans="1:167" ht="14.5">
      <c r="A38" s="1"/>
      <c r="B38" s="10" t="s">
        <v>261</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261</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261</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261</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261</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261</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261</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spans="1:167" ht="14.5">
      <c r="A39" s="356"/>
      <c r="B39" s="356"/>
      <c r="C39" s="1"/>
      <c r="D39" s="1"/>
      <c r="E39" s="1"/>
      <c r="F39" s="1"/>
      <c r="G39" s="1"/>
      <c r="H39" s="1"/>
      <c r="I39" s="1"/>
      <c r="J39" s="1"/>
      <c r="K39" s="1"/>
      <c r="L39" s="1"/>
      <c r="M39" s="1"/>
      <c r="N39" s="1"/>
      <c r="O39" s="1"/>
      <c r="P39" s="1"/>
      <c r="Q39" s="1"/>
      <c r="R39" s="1"/>
      <c r="S39" s="1"/>
      <c r="T39" s="1"/>
      <c r="U39" s="1"/>
      <c r="V39" s="1"/>
      <c r="W39" s="1"/>
      <c r="Y39" s="356"/>
      <c r="Z39" s="356"/>
      <c r="AA39" s="1"/>
      <c r="AB39" s="1"/>
      <c r="AC39" s="1"/>
      <c r="AD39" s="1"/>
      <c r="AE39" s="1"/>
      <c r="AF39" s="1"/>
      <c r="AG39" s="1"/>
      <c r="AH39" s="1"/>
      <c r="AI39" s="1"/>
      <c r="AJ39" s="1"/>
      <c r="AK39" s="1"/>
      <c r="AL39" s="1"/>
      <c r="AM39" s="1"/>
      <c r="AN39" s="1"/>
      <c r="AO39" s="1"/>
      <c r="AP39" s="1"/>
      <c r="AQ39" s="1"/>
      <c r="AR39" s="1"/>
      <c r="AS39" s="1"/>
      <c r="AT39" s="1"/>
      <c r="AU39" s="1"/>
      <c r="AW39" s="356"/>
      <c r="AX39" s="356"/>
      <c r="AY39" s="1"/>
      <c r="AZ39" s="1"/>
      <c r="BA39" s="1"/>
      <c r="BB39" s="1"/>
      <c r="BC39" s="1"/>
      <c r="BD39" s="1"/>
      <c r="BE39" s="1"/>
      <c r="BF39" s="1"/>
      <c r="BG39" s="1"/>
      <c r="BH39" s="1"/>
      <c r="BI39" s="1"/>
      <c r="BJ39" s="1"/>
      <c r="BK39" s="1"/>
      <c r="BL39" s="1"/>
      <c r="BM39" s="1"/>
      <c r="BN39" s="1"/>
      <c r="BO39" s="1"/>
      <c r="BP39" s="1"/>
      <c r="BQ39" s="1"/>
      <c r="BR39" s="1"/>
      <c r="BS39" s="1"/>
      <c r="BU39" s="356"/>
      <c r="BV39" s="356"/>
      <c r="BW39" s="1"/>
      <c r="BX39" s="1"/>
      <c r="BY39" s="1"/>
      <c r="BZ39" s="1"/>
      <c r="CA39" s="1"/>
      <c r="CB39" s="1"/>
      <c r="CC39" s="1"/>
      <c r="CD39" s="1"/>
      <c r="CE39" s="1"/>
      <c r="CF39" s="1"/>
      <c r="CG39" s="1"/>
      <c r="CH39" s="1"/>
      <c r="CI39" s="1"/>
      <c r="CJ39" s="1"/>
      <c r="CK39" s="1"/>
      <c r="CL39" s="1"/>
      <c r="CM39" s="1"/>
      <c r="CN39" s="1"/>
      <c r="CO39" s="1"/>
      <c r="CP39" s="1"/>
      <c r="CQ39" s="1"/>
      <c r="CS39" s="356"/>
      <c r="CT39" s="356"/>
      <c r="CU39" s="1"/>
      <c r="CV39" s="1"/>
      <c r="CW39" s="1"/>
      <c r="CX39" s="1"/>
      <c r="CY39" s="1"/>
      <c r="CZ39" s="1"/>
      <c r="DA39" s="1"/>
      <c r="DB39" s="1"/>
      <c r="DC39" s="1"/>
      <c r="DD39" s="1"/>
      <c r="DE39" s="1"/>
      <c r="DF39" s="1"/>
      <c r="DG39" s="1"/>
      <c r="DH39" s="1"/>
      <c r="DI39" s="1"/>
      <c r="DJ39" s="1"/>
      <c r="DK39" s="1"/>
      <c r="DL39" s="1"/>
      <c r="DM39" s="1"/>
      <c r="DN39" s="1"/>
      <c r="DO39" s="1"/>
      <c r="DQ39" s="356"/>
      <c r="DR39" s="356"/>
      <c r="DS39" s="1"/>
      <c r="DT39" s="1"/>
      <c r="DU39" s="1"/>
      <c r="DV39" s="1"/>
      <c r="DW39" s="1"/>
      <c r="DX39" s="1"/>
      <c r="DY39" s="1"/>
      <c r="DZ39" s="1"/>
      <c r="EA39" s="1"/>
      <c r="EB39" s="1"/>
      <c r="EC39" s="1"/>
      <c r="ED39" s="1"/>
      <c r="EE39" s="1"/>
      <c r="EF39" s="1"/>
      <c r="EG39" s="1"/>
      <c r="EH39" s="1"/>
      <c r="EI39" s="1"/>
      <c r="EJ39" s="1"/>
      <c r="EK39" s="1"/>
      <c r="EL39" s="1"/>
      <c r="EM39" s="1"/>
      <c r="EO39" s="356"/>
      <c r="EP39" s="356"/>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267</v>
      </c>
      <c r="C40" s="1"/>
      <c r="D40" s="1"/>
      <c r="E40" s="1"/>
      <c r="F40" s="1"/>
      <c r="G40" s="1"/>
      <c r="H40" s="1"/>
      <c r="I40" s="1"/>
      <c r="J40" s="1"/>
      <c r="K40" s="1"/>
      <c r="L40" s="1"/>
      <c r="M40" s="1"/>
      <c r="N40" s="1"/>
      <c r="O40" s="1"/>
      <c r="P40" s="1"/>
      <c r="Q40" s="1"/>
      <c r="R40" s="1"/>
      <c r="S40" s="1"/>
      <c r="T40" s="1"/>
      <c r="U40" s="1"/>
      <c r="V40" s="1"/>
      <c r="W40" s="1"/>
      <c r="Y40" s="1"/>
      <c r="Z40" s="9" t="s">
        <v>267</v>
      </c>
      <c r="AA40" s="1"/>
      <c r="AB40" s="1"/>
      <c r="AC40" s="1"/>
      <c r="AD40" s="1"/>
      <c r="AE40" s="1"/>
      <c r="AF40" s="1"/>
      <c r="AG40" s="1"/>
      <c r="AH40" s="1"/>
      <c r="AI40" s="1"/>
      <c r="AJ40" s="1"/>
      <c r="AK40" s="1"/>
      <c r="AL40" s="1"/>
      <c r="AM40" s="1"/>
      <c r="AN40" s="1"/>
      <c r="AO40" s="1"/>
      <c r="AP40" s="1"/>
      <c r="AQ40" s="1"/>
      <c r="AR40" s="1"/>
      <c r="AS40" s="1"/>
      <c r="AT40" s="1"/>
      <c r="AU40" s="1"/>
      <c r="AW40" s="1"/>
      <c r="AX40" s="9" t="s">
        <v>267</v>
      </c>
      <c r="AY40" s="1"/>
      <c r="AZ40" s="1"/>
      <c r="BA40" s="1"/>
      <c r="BB40" s="1"/>
      <c r="BC40" s="1"/>
      <c r="BD40" s="1"/>
      <c r="BE40" s="1"/>
      <c r="BF40" s="1"/>
      <c r="BG40" s="1"/>
      <c r="BH40" s="1"/>
      <c r="BI40" s="1"/>
      <c r="BJ40" s="1"/>
      <c r="BK40" s="1"/>
      <c r="BL40" s="1"/>
      <c r="BM40" s="1"/>
      <c r="BN40" s="1"/>
      <c r="BO40" s="1"/>
      <c r="BP40" s="1"/>
      <c r="BQ40" s="1"/>
      <c r="BR40" s="1"/>
      <c r="BS40" s="1"/>
      <c r="BU40" s="1"/>
      <c r="BV40" s="9" t="s">
        <v>267</v>
      </c>
      <c r="BW40" s="1"/>
      <c r="BX40" s="1"/>
      <c r="BY40" s="1"/>
      <c r="BZ40" s="1"/>
      <c r="CA40" s="1"/>
      <c r="CB40" s="1"/>
      <c r="CC40" s="1"/>
      <c r="CD40" s="1"/>
      <c r="CE40" s="1"/>
      <c r="CF40" s="1"/>
      <c r="CG40" s="1"/>
      <c r="CH40" s="1"/>
      <c r="CI40" s="1"/>
      <c r="CJ40" s="1"/>
      <c r="CK40" s="1"/>
      <c r="CL40" s="1"/>
      <c r="CM40" s="1"/>
      <c r="CN40" s="1"/>
      <c r="CO40" s="1"/>
      <c r="CP40" s="1"/>
      <c r="CQ40" s="1"/>
      <c r="CS40" s="1"/>
      <c r="CT40" s="9" t="s">
        <v>267</v>
      </c>
      <c r="CU40" s="1"/>
      <c r="CV40" s="1"/>
      <c r="CW40" s="1"/>
      <c r="CX40" s="1"/>
      <c r="CY40" s="1"/>
      <c r="CZ40" s="1"/>
      <c r="DA40" s="1"/>
      <c r="DB40" s="1"/>
      <c r="DC40" s="1"/>
      <c r="DD40" s="1"/>
      <c r="DE40" s="1"/>
      <c r="DF40" s="1"/>
      <c r="DG40" s="1"/>
      <c r="DH40" s="1"/>
      <c r="DI40" s="1"/>
      <c r="DJ40" s="1"/>
      <c r="DK40" s="1"/>
      <c r="DL40" s="1"/>
      <c r="DM40" s="1"/>
      <c r="DN40" s="1"/>
      <c r="DO40" s="1"/>
      <c r="DQ40" s="1"/>
      <c r="DR40" s="9" t="s">
        <v>267</v>
      </c>
      <c r="DS40" s="1"/>
      <c r="DT40" s="1"/>
      <c r="DU40" s="1"/>
      <c r="DV40" s="1"/>
      <c r="DW40" s="1"/>
      <c r="DX40" s="1"/>
      <c r="DY40" s="1"/>
      <c r="DZ40" s="1"/>
      <c r="EA40" s="1"/>
      <c r="EB40" s="1"/>
      <c r="EC40" s="1"/>
      <c r="ED40" s="1"/>
      <c r="EE40" s="1"/>
      <c r="EF40" s="1"/>
      <c r="EG40" s="1"/>
      <c r="EH40" s="1"/>
      <c r="EI40" s="1"/>
      <c r="EJ40" s="1"/>
      <c r="EK40" s="1"/>
      <c r="EL40" s="1"/>
      <c r="EM40" s="1"/>
      <c r="EO40" s="1"/>
      <c r="EP40" s="9" t="s">
        <v>267</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272</v>
      </c>
      <c r="C41" s="1">
        <v>68.900000000000006</v>
      </c>
      <c r="D41" s="1">
        <v>68.8</v>
      </c>
      <c r="E41" s="1">
        <v>68.5</v>
      </c>
      <c r="F41" s="1">
        <v>68</v>
      </c>
      <c r="G41" s="1">
        <v>68.3</v>
      </c>
      <c r="H41" s="1">
        <v>68.3</v>
      </c>
      <c r="I41" s="1">
        <v>68.5</v>
      </c>
      <c r="J41" s="1">
        <v>68.900000000000006</v>
      </c>
      <c r="K41" s="1">
        <v>69.400000000000006</v>
      </c>
      <c r="L41" s="1">
        <v>70.3</v>
      </c>
      <c r="M41" s="1">
        <v>71.3</v>
      </c>
      <c r="N41" s="1">
        <v>72.3</v>
      </c>
      <c r="O41" s="1">
        <v>73.5</v>
      </c>
      <c r="P41" s="1">
        <v>74.8</v>
      </c>
      <c r="Q41" s="1">
        <v>76</v>
      </c>
      <c r="R41" s="1">
        <v>77.3</v>
      </c>
      <c r="S41" s="1">
        <v>78.400000000000006</v>
      </c>
      <c r="T41" s="1">
        <v>79.400000000000006</v>
      </c>
      <c r="U41" s="1">
        <v>79.900000000000006</v>
      </c>
      <c r="V41" s="1">
        <v>80.400000000000006</v>
      </c>
      <c r="W41" s="1">
        <v>80.900000000000006</v>
      </c>
      <c r="Y41" s="1"/>
      <c r="Z41" s="10" t="s">
        <v>272</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272</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272</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272</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272</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272</v>
      </c>
      <c r="EQ41" s="1">
        <v>42</v>
      </c>
      <c r="ER41" s="1">
        <v>41.7</v>
      </c>
      <c r="ES41" s="1">
        <v>40.9</v>
      </c>
      <c r="ET41" s="1">
        <v>39.9</v>
      </c>
      <c r="EU41" s="1">
        <v>39</v>
      </c>
      <c r="EV41" s="1">
        <v>38.6</v>
      </c>
      <c r="EW41" s="1">
        <v>38.4</v>
      </c>
      <c r="EX41" s="1">
        <v>38.200000000000003</v>
      </c>
      <c r="EY41" s="1">
        <v>38.1</v>
      </c>
      <c r="EZ41" s="1">
        <v>38.299999999999997</v>
      </c>
      <c r="FA41" s="1">
        <v>38.799999999999997</v>
      </c>
      <c r="FB41" s="1">
        <v>39.6</v>
      </c>
      <c r="FC41" s="1">
        <v>40.1</v>
      </c>
      <c r="FD41" s="1">
        <v>40.6</v>
      </c>
      <c r="FE41" s="1">
        <v>41.1</v>
      </c>
      <c r="FF41" s="1">
        <v>41.5</v>
      </c>
      <c r="FG41" s="1">
        <v>42</v>
      </c>
      <c r="FH41" s="1">
        <v>42.4</v>
      </c>
      <c r="FI41" s="1">
        <v>42.6</v>
      </c>
      <c r="FJ41" s="1">
        <v>42.9</v>
      </c>
      <c r="FK41" s="1">
        <v>43.1</v>
      </c>
    </row>
    <row r="42" spans="1:167" ht="14.5">
      <c r="A42" s="1"/>
      <c r="B42" s="10" t="s">
        <v>276</v>
      </c>
      <c r="C42" s="1">
        <v>0</v>
      </c>
      <c r="D42" s="1">
        <v>0</v>
      </c>
      <c r="E42" s="1">
        <v>0</v>
      </c>
      <c r="F42" s="1">
        <v>0</v>
      </c>
      <c r="G42" s="1">
        <v>0</v>
      </c>
      <c r="H42" s="1">
        <v>0.2</v>
      </c>
      <c r="I42" s="1">
        <v>0.5</v>
      </c>
      <c r="J42" s="1">
        <v>0.8</v>
      </c>
      <c r="K42" s="1">
        <v>1</v>
      </c>
      <c r="L42" s="1">
        <v>1.2</v>
      </c>
      <c r="M42" s="1">
        <v>1.3</v>
      </c>
      <c r="N42" s="1">
        <v>1.5</v>
      </c>
      <c r="O42" s="1">
        <v>1.4</v>
      </c>
      <c r="P42" s="1">
        <v>1.2</v>
      </c>
      <c r="Q42" s="1">
        <v>1.1000000000000001</v>
      </c>
      <c r="R42" s="1">
        <v>1</v>
      </c>
      <c r="S42" s="1">
        <v>0.9</v>
      </c>
      <c r="T42" s="1">
        <v>0.9</v>
      </c>
      <c r="U42" s="1">
        <v>0.9</v>
      </c>
      <c r="V42" s="1">
        <v>0.9</v>
      </c>
      <c r="W42" s="1">
        <v>0.9</v>
      </c>
      <c r="Y42" s="1"/>
      <c r="Z42" s="10" t="s">
        <v>276</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276</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276</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276</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276</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276</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spans="1:167" ht="14.5">
      <c r="A43" s="1"/>
      <c r="B43" s="10" t="s">
        <v>274</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18.100000000000001</v>
      </c>
      <c r="U43" s="1">
        <v>17.600000000000001</v>
      </c>
      <c r="V43" s="1">
        <v>17.2</v>
      </c>
      <c r="W43" s="1">
        <v>16.7</v>
      </c>
      <c r="Y43" s="1"/>
      <c r="Z43" s="10" t="s">
        <v>274</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274</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274</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274</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274</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274</v>
      </c>
      <c r="EQ43" s="1">
        <v>2.6</v>
      </c>
      <c r="ER43" s="1">
        <v>2.6</v>
      </c>
      <c r="ES43" s="1">
        <v>2.5</v>
      </c>
      <c r="ET43" s="1">
        <v>2.5</v>
      </c>
      <c r="EU43" s="1">
        <v>2.6</v>
      </c>
      <c r="EV43" s="1">
        <v>2.6</v>
      </c>
      <c r="EW43" s="1">
        <v>2.6</v>
      </c>
      <c r="EX43" s="1">
        <v>2.6</v>
      </c>
      <c r="EY43" s="1">
        <v>2.6</v>
      </c>
      <c r="EZ43" s="1">
        <v>2.5</v>
      </c>
      <c r="FA43" s="1">
        <v>2.4</v>
      </c>
      <c r="FB43" s="1">
        <v>2.4</v>
      </c>
      <c r="FC43" s="1">
        <v>2.4</v>
      </c>
      <c r="FD43" s="1">
        <v>2.2999999999999998</v>
      </c>
      <c r="FE43" s="1">
        <v>2.2000000000000002</v>
      </c>
      <c r="FF43" s="1">
        <v>2.2000000000000002</v>
      </c>
      <c r="FG43" s="1">
        <v>2.2000000000000002</v>
      </c>
      <c r="FH43" s="1">
        <v>2.1</v>
      </c>
      <c r="FI43" s="1">
        <v>2.1</v>
      </c>
      <c r="FJ43" s="1">
        <v>2.1</v>
      </c>
      <c r="FK43" s="1">
        <v>2</v>
      </c>
    </row>
    <row r="44" spans="1:167" ht="14.5">
      <c r="A44" s="1"/>
      <c r="B44" s="10" t="s">
        <v>497</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497</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497</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497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497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497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497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331</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331</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331</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331</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331</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331</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331</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261</v>
      </c>
      <c r="C46" s="1">
        <v>2.7</v>
      </c>
      <c r="D46" s="1">
        <v>2.5</v>
      </c>
      <c r="E46" s="1">
        <v>2.2999999999999998</v>
      </c>
      <c r="F46" s="1">
        <v>2.4</v>
      </c>
      <c r="G46" s="1">
        <v>2.4</v>
      </c>
      <c r="H46" s="1">
        <v>2.4</v>
      </c>
      <c r="I46" s="1">
        <v>2.2999999999999998</v>
      </c>
      <c r="J46" s="1">
        <v>2.4</v>
      </c>
      <c r="K46" s="1">
        <v>2.2999999999999998</v>
      </c>
      <c r="L46" s="1">
        <v>2.2999999999999998</v>
      </c>
      <c r="M46" s="1">
        <v>2.1</v>
      </c>
      <c r="N46" s="1">
        <v>2</v>
      </c>
      <c r="O46" s="1">
        <v>1.9</v>
      </c>
      <c r="P46" s="1">
        <v>1.7</v>
      </c>
      <c r="Q46" s="1">
        <v>1.5</v>
      </c>
      <c r="R46" s="1">
        <v>1.4</v>
      </c>
      <c r="S46" s="1">
        <v>1.2</v>
      </c>
      <c r="T46" s="1">
        <v>1.1000000000000001</v>
      </c>
      <c r="U46" s="1">
        <v>1</v>
      </c>
      <c r="V46" s="1">
        <v>1</v>
      </c>
      <c r="W46" s="1">
        <v>0.9</v>
      </c>
      <c r="Y46" s="1"/>
      <c r="Z46" s="10" t="s">
        <v>261</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261</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261</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261</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261</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261</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spans="1:167" ht="14.5">
      <c r="A47" s="356"/>
      <c r="B47" s="356"/>
      <c r="C47" s="1"/>
      <c r="D47" s="1"/>
      <c r="E47" s="1"/>
      <c r="F47" s="1"/>
      <c r="G47" s="1"/>
      <c r="H47" s="1"/>
      <c r="I47" s="1"/>
      <c r="J47" s="1"/>
      <c r="K47" s="1"/>
      <c r="L47" s="1"/>
      <c r="M47" s="1"/>
      <c r="N47" s="1"/>
      <c r="O47" s="1"/>
      <c r="P47" s="1"/>
      <c r="Q47" s="1"/>
      <c r="R47" s="1"/>
      <c r="S47" s="1"/>
      <c r="T47" s="1"/>
      <c r="U47" s="1"/>
      <c r="V47" s="1"/>
      <c r="W47" s="1"/>
      <c r="Y47" s="356"/>
      <c r="Z47" s="356"/>
      <c r="AA47" s="1"/>
      <c r="AB47" s="1"/>
      <c r="AC47" s="1"/>
      <c r="AD47" s="1"/>
      <c r="AE47" s="1"/>
      <c r="AF47" s="1"/>
      <c r="AG47" s="1"/>
      <c r="AH47" s="1"/>
      <c r="AI47" s="1"/>
      <c r="AJ47" s="1"/>
      <c r="AK47" s="1"/>
      <c r="AL47" s="1"/>
      <c r="AM47" s="1"/>
      <c r="AN47" s="1"/>
      <c r="AO47" s="1"/>
      <c r="AP47" s="1"/>
      <c r="AQ47" s="1"/>
      <c r="AR47" s="1"/>
      <c r="AS47" s="1"/>
      <c r="AT47" s="1"/>
      <c r="AU47" s="1"/>
      <c r="AW47" s="356"/>
      <c r="AX47" s="356"/>
      <c r="AY47" s="1"/>
      <c r="AZ47" s="1"/>
      <c r="BA47" s="1"/>
      <c r="BB47" s="1"/>
      <c r="BC47" s="1"/>
      <c r="BD47" s="1"/>
      <c r="BE47" s="1"/>
      <c r="BF47" s="1"/>
      <c r="BG47" s="1"/>
      <c r="BH47" s="1"/>
      <c r="BI47" s="1"/>
      <c r="BJ47" s="1"/>
      <c r="BK47" s="1"/>
      <c r="BL47" s="1"/>
      <c r="BM47" s="1"/>
      <c r="BN47" s="1"/>
      <c r="BO47" s="1"/>
      <c r="BP47" s="1"/>
      <c r="BQ47" s="1"/>
      <c r="BR47" s="1"/>
      <c r="BS47" s="1"/>
      <c r="BU47" s="356"/>
      <c r="BV47" s="356"/>
      <c r="BW47" s="1"/>
      <c r="BX47" s="1"/>
      <c r="BY47" s="1"/>
      <c r="BZ47" s="1"/>
      <c r="CA47" s="1"/>
      <c r="CB47" s="1"/>
      <c r="CC47" s="1"/>
      <c r="CD47" s="1"/>
      <c r="CE47" s="1"/>
      <c r="CF47" s="1"/>
      <c r="CG47" s="1"/>
      <c r="CH47" s="1"/>
      <c r="CI47" s="1"/>
      <c r="CJ47" s="1"/>
      <c r="CK47" s="1"/>
      <c r="CL47" s="1"/>
      <c r="CM47" s="1"/>
      <c r="CN47" s="1"/>
      <c r="CO47" s="1"/>
      <c r="CP47" s="1"/>
      <c r="CQ47" s="1"/>
      <c r="CS47" s="356"/>
      <c r="CT47" s="356"/>
      <c r="CU47" s="1"/>
      <c r="CV47" s="1"/>
      <c r="CW47" s="1"/>
      <c r="CX47" s="1"/>
      <c r="CY47" s="1"/>
      <c r="CZ47" s="1"/>
      <c r="DA47" s="1"/>
      <c r="DB47" s="1"/>
      <c r="DC47" s="1"/>
      <c r="DD47" s="1"/>
      <c r="DE47" s="1"/>
      <c r="DF47" s="1"/>
      <c r="DG47" s="1"/>
      <c r="DH47" s="1"/>
      <c r="DI47" s="1"/>
      <c r="DJ47" s="1"/>
      <c r="DK47" s="1"/>
      <c r="DL47" s="1"/>
      <c r="DM47" s="1"/>
      <c r="DN47" s="1"/>
      <c r="DO47" s="1"/>
      <c r="DQ47" s="356"/>
      <c r="DR47" s="356"/>
      <c r="DS47" s="1"/>
      <c r="DT47" s="1"/>
      <c r="DU47" s="1"/>
      <c r="DV47" s="1"/>
      <c r="DW47" s="1"/>
      <c r="DX47" s="1"/>
      <c r="DY47" s="1"/>
      <c r="DZ47" s="1"/>
      <c r="EA47" s="1"/>
      <c r="EB47" s="1"/>
      <c r="EC47" s="1"/>
      <c r="ED47" s="1"/>
      <c r="EE47" s="1"/>
      <c r="EF47" s="1"/>
      <c r="EG47" s="1"/>
      <c r="EH47" s="1"/>
      <c r="EI47" s="1"/>
      <c r="EJ47" s="1"/>
      <c r="EK47" s="1"/>
      <c r="EL47" s="1"/>
      <c r="EM47" s="1"/>
      <c r="EO47" s="356"/>
      <c r="EP47" s="356"/>
      <c r="EQ47" s="1"/>
      <c r="ER47" s="1"/>
      <c r="ES47" s="1"/>
      <c r="ET47" s="1"/>
      <c r="EU47" s="1"/>
      <c r="EV47" s="1"/>
      <c r="EW47" s="1"/>
      <c r="EX47" s="1"/>
      <c r="EY47" s="1"/>
      <c r="EZ47" s="1"/>
      <c r="FA47" s="1"/>
      <c r="FB47" s="1"/>
      <c r="FC47" s="1"/>
      <c r="FD47" s="1"/>
      <c r="FE47" s="1"/>
      <c r="FF47" s="1"/>
      <c r="FG47" s="1"/>
      <c r="FH47" s="1"/>
      <c r="FI47" s="1"/>
      <c r="FJ47" s="1"/>
      <c r="FK47" s="1"/>
    </row>
    <row r="48" spans="1:167" ht="14.5">
      <c r="A48" s="359" t="s">
        <v>268</v>
      </c>
      <c r="B48" s="359"/>
      <c r="C48" s="1"/>
      <c r="D48" s="1"/>
      <c r="E48" s="1"/>
      <c r="F48" s="1"/>
      <c r="G48" s="1"/>
      <c r="H48" s="1"/>
      <c r="I48" s="1"/>
      <c r="J48" s="1"/>
      <c r="K48" s="1"/>
      <c r="L48" s="1"/>
      <c r="M48" s="1"/>
      <c r="N48" s="1"/>
      <c r="O48" s="1"/>
      <c r="P48" s="1"/>
      <c r="Q48" s="1"/>
      <c r="R48" s="1"/>
      <c r="S48" s="1"/>
      <c r="T48" s="1"/>
      <c r="U48" s="1"/>
      <c r="V48" s="1"/>
      <c r="W48" s="1"/>
      <c r="Y48" s="359" t="s">
        <v>268</v>
      </c>
      <c r="Z48" s="359"/>
      <c r="AA48" s="1"/>
      <c r="AB48" s="1"/>
      <c r="AC48" s="1"/>
      <c r="AD48" s="1"/>
      <c r="AE48" s="1"/>
      <c r="AF48" s="1"/>
      <c r="AG48" s="1"/>
      <c r="AH48" s="1"/>
      <c r="AI48" s="1"/>
      <c r="AJ48" s="1"/>
      <c r="AK48" s="1"/>
      <c r="AL48" s="1"/>
      <c r="AM48" s="1"/>
      <c r="AN48" s="1"/>
      <c r="AO48" s="1"/>
      <c r="AP48" s="1"/>
      <c r="AQ48" s="1"/>
      <c r="AR48" s="1"/>
      <c r="AS48" s="1"/>
      <c r="AT48" s="1"/>
      <c r="AU48" s="1"/>
      <c r="AW48" s="359" t="s">
        <v>268</v>
      </c>
      <c r="AX48" s="359"/>
      <c r="AY48" s="1"/>
      <c r="AZ48" s="1"/>
      <c r="BA48" s="1"/>
      <c r="BB48" s="1"/>
      <c r="BC48" s="1"/>
      <c r="BD48" s="1"/>
      <c r="BE48" s="1"/>
      <c r="BF48" s="1"/>
      <c r="BG48" s="1"/>
      <c r="BH48" s="1"/>
      <c r="BI48" s="1"/>
      <c r="BJ48" s="1"/>
      <c r="BK48" s="1"/>
      <c r="BL48" s="1"/>
      <c r="BM48" s="1"/>
      <c r="BN48" s="1"/>
      <c r="BO48" s="1"/>
      <c r="BP48" s="1"/>
      <c r="BQ48" s="1"/>
      <c r="BR48" s="1"/>
      <c r="BS48" s="1"/>
      <c r="BU48" s="359" t="s">
        <v>268</v>
      </c>
      <c r="BV48" s="359"/>
      <c r="BW48" s="1"/>
      <c r="BX48" s="1"/>
      <c r="BY48" s="1"/>
      <c r="BZ48" s="1"/>
      <c r="CA48" s="1"/>
      <c r="CB48" s="1"/>
      <c r="CC48" s="1"/>
      <c r="CD48" s="1"/>
      <c r="CE48" s="1"/>
      <c r="CF48" s="1"/>
      <c r="CG48" s="1"/>
      <c r="CH48" s="1"/>
      <c r="CI48" s="1"/>
      <c r="CJ48" s="1"/>
      <c r="CK48" s="1"/>
      <c r="CL48" s="1"/>
      <c r="CM48" s="1"/>
      <c r="CN48" s="1"/>
      <c r="CO48" s="1"/>
      <c r="CP48" s="1"/>
      <c r="CQ48" s="1"/>
      <c r="CS48" s="359" t="s">
        <v>268</v>
      </c>
      <c r="CT48" s="359"/>
      <c r="CU48" s="1"/>
      <c r="CV48" s="1"/>
      <c r="CW48" s="1"/>
      <c r="CX48" s="1"/>
      <c r="CY48" s="1"/>
      <c r="CZ48" s="1"/>
      <c r="DA48" s="1"/>
      <c r="DB48" s="1"/>
      <c r="DC48" s="1"/>
      <c r="DD48" s="1"/>
      <c r="DE48" s="1"/>
      <c r="DF48" s="1"/>
      <c r="DG48" s="1"/>
      <c r="DH48" s="1"/>
      <c r="DI48" s="1"/>
      <c r="DJ48" s="1"/>
      <c r="DK48" s="1"/>
      <c r="DL48" s="1"/>
      <c r="DM48" s="1"/>
      <c r="DN48" s="1"/>
      <c r="DO48" s="1"/>
      <c r="DQ48" s="359" t="s">
        <v>268</v>
      </c>
      <c r="DR48" s="359"/>
      <c r="DS48" s="1"/>
      <c r="DT48" s="1"/>
      <c r="DU48" s="1"/>
      <c r="DV48" s="1"/>
      <c r="DW48" s="1"/>
      <c r="DX48" s="1"/>
      <c r="DY48" s="1"/>
      <c r="DZ48" s="1"/>
      <c r="EA48" s="1"/>
      <c r="EB48" s="1"/>
      <c r="EC48" s="1"/>
      <c r="ED48" s="1"/>
      <c r="EE48" s="1"/>
      <c r="EF48" s="1"/>
      <c r="EG48" s="1"/>
      <c r="EH48" s="1"/>
      <c r="EI48" s="1"/>
      <c r="EJ48" s="1"/>
      <c r="EK48" s="1"/>
      <c r="EL48" s="1"/>
      <c r="EM48" s="1"/>
      <c r="EO48" s="359" t="s">
        <v>268</v>
      </c>
      <c r="EP48" s="359"/>
      <c r="EQ48" s="1"/>
      <c r="ER48" s="1"/>
      <c r="ES48" s="1"/>
      <c r="ET48" s="1"/>
      <c r="EU48" s="1"/>
      <c r="EV48" s="1"/>
      <c r="EW48" s="1"/>
      <c r="EX48" s="1"/>
      <c r="EY48" s="1"/>
      <c r="EZ48" s="1"/>
      <c r="FA48" s="1"/>
      <c r="FB48" s="1"/>
      <c r="FC48" s="1"/>
      <c r="FD48" s="1"/>
      <c r="FE48" s="1"/>
      <c r="FF48" s="1"/>
      <c r="FG48" s="1"/>
      <c r="FH48" s="1"/>
      <c r="FI48" s="1"/>
      <c r="FJ48" s="1"/>
      <c r="FK48" s="1"/>
    </row>
    <row r="49" spans="1:167" ht="14.5">
      <c r="A49" s="356"/>
      <c r="B49" s="356"/>
      <c r="C49" s="1"/>
      <c r="D49" s="1"/>
      <c r="E49" s="1"/>
      <c r="F49" s="1"/>
      <c r="G49" s="1"/>
      <c r="H49" s="1"/>
      <c r="I49" s="1"/>
      <c r="J49" s="1"/>
      <c r="K49" s="1"/>
      <c r="L49" s="1"/>
      <c r="M49" s="1"/>
      <c r="N49" s="1"/>
      <c r="O49" s="1"/>
      <c r="P49" s="1"/>
      <c r="Q49" s="1"/>
      <c r="R49" s="1"/>
      <c r="S49" s="1"/>
      <c r="T49" s="1"/>
      <c r="U49" s="1"/>
      <c r="V49" s="1"/>
      <c r="W49" s="1"/>
      <c r="Y49" s="356"/>
      <c r="Z49" s="356"/>
      <c r="AA49" s="1"/>
      <c r="AB49" s="1"/>
      <c r="AC49" s="1"/>
      <c r="AD49" s="1"/>
      <c r="AE49" s="1"/>
      <c r="AF49" s="1"/>
      <c r="AG49" s="1"/>
      <c r="AH49" s="1"/>
      <c r="AI49" s="1"/>
      <c r="AJ49" s="1"/>
      <c r="AK49" s="1"/>
      <c r="AL49" s="1"/>
      <c r="AM49" s="1"/>
      <c r="AN49" s="1"/>
      <c r="AO49" s="1"/>
      <c r="AP49" s="1"/>
      <c r="AQ49" s="1"/>
      <c r="AR49" s="1"/>
      <c r="AS49" s="1"/>
      <c r="AT49" s="1"/>
      <c r="AU49" s="1"/>
      <c r="AW49" s="356"/>
      <c r="AX49" s="356"/>
      <c r="AY49" s="1"/>
      <c r="AZ49" s="1"/>
      <c r="BA49" s="1"/>
      <c r="BB49" s="1"/>
      <c r="BC49" s="1"/>
      <c r="BD49" s="1"/>
      <c r="BE49" s="1"/>
      <c r="BF49" s="1"/>
      <c r="BG49" s="1"/>
      <c r="BH49" s="1"/>
      <c r="BI49" s="1"/>
      <c r="BJ49" s="1"/>
      <c r="BK49" s="1"/>
      <c r="BL49" s="1"/>
      <c r="BM49" s="1"/>
      <c r="BN49" s="1"/>
      <c r="BO49" s="1"/>
      <c r="BP49" s="1"/>
      <c r="BQ49" s="1"/>
      <c r="BR49" s="1"/>
      <c r="BS49" s="1"/>
      <c r="BU49" s="356"/>
      <c r="BV49" s="356"/>
      <c r="BW49" s="1"/>
      <c r="BX49" s="1"/>
      <c r="BY49" s="1"/>
      <c r="BZ49" s="1"/>
      <c r="CA49" s="1"/>
      <c r="CB49" s="1"/>
      <c r="CC49" s="1"/>
      <c r="CD49" s="1"/>
      <c r="CE49" s="1"/>
      <c r="CF49" s="1"/>
      <c r="CG49" s="1"/>
      <c r="CH49" s="1"/>
      <c r="CI49" s="1"/>
      <c r="CJ49" s="1"/>
      <c r="CK49" s="1"/>
      <c r="CL49" s="1"/>
      <c r="CM49" s="1"/>
      <c r="CN49" s="1"/>
      <c r="CO49" s="1"/>
      <c r="CP49" s="1"/>
      <c r="CQ49" s="1"/>
      <c r="CS49" s="356"/>
      <c r="CT49" s="356"/>
      <c r="CU49" s="1"/>
      <c r="CV49" s="1"/>
      <c r="CW49" s="1"/>
      <c r="CX49" s="1"/>
      <c r="CY49" s="1"/>
      <c r="CZ49" s="1"/>
      <c r="DA49" s="1"/>
      <c r="DB49" s="1"/>
      <c r="DC49" s="1"/>
      <c r="DD49" s="1"/>
      <c r="DE49" s="1"/>
      <c r="DF49" s="1"/>
      <c r="DG49" s="1"/>
      <c r="DH49" s="1"/>
      <c r="DI49" s="1"/>
      <c r="DJ49" s="1"/>
      <c r="DK49" s="1"/>
      <c r="DL49" s="1"/>
      <c r="DM49" s="1"/>
      <c r="DN49" s="1"/>
      <c r="DO49" s="1"/>
      <c r="DQ49" s="356"/>
      <c r="DR49" s="356"/>
      <c r="DS49" s="1"/>
      <c r="DT49" s="1"/>
      <c r="DU49" s="1"/>
      <c r="DV49" s="1"/>
      <c r="DW49" s="1"/>
      <c r="DX49" s="1"/>
      <c r="DY49" s="1"/>
      <c r="DZ49" s="1"/>
      <c r="EA49" s="1"/>
      <c r="EB49" s="1"/>
      <c r="EC49" s="1"/>
      <c r="ED49" s="1"/>
      <c r="EE49" s="1"/>
      <c r="EF49" s="1"/>
      <c r="EG49" s="1"/>
      <c r="EH49" s="1"/>
      <c r="EI49" s="1"/>
      <c r="EJ49" s="1"/>
      <c r="EK49" s="1"/>
      <c r="EL49" s="1"/>
      <c r="EM49" s="1"/>
      <c r="EO49" s="356"/>
      <c r="EP49" s="356"/>
      <c r="EQ49" s="1"/>
      <c r="ER49" s="1"/>
      <c r="ES49" s="1"/>
      <c r="ET49" s="1"/>
      <c r="EU49" s="1"/>
      <c r="EV49" s="1"/>
      <c r="EW49" s="1"/>
      <c r="EX49" s="1"/>
      <c r="EY49" s="1"/>
      <c r="EZ49" s="1"/>
      <c r="FA49" s="1"/>
      <c r="FB49" s="1"/>
      <c r="FC49" s="1"/>
      <c r="FD49" s="1"/>
      <c r="FE49" s="1"/>
      <c r="FF49" s="1"/>
      <c r="FG49" s="1"/>
      <c r="FH49" s="1"/>
      <c r="FI49" s="1"/>
      <c r="FJ49" s="1"/>
      <c r="FK49" s="1"/>
    </row>
    <row r="50" spans="1:167" ht="14.5">
      <c r="A50" s="356"/>
      <c r="B50" s="356"/>
      <c r="C50" s="1"/>
      <c r="D50" s="1"/>
      <c r="E50" s="1"/>
      <c r="F50" s="1"/>
      <c r="G50" s="1"/>
      <c r="H50" s="1"/>
      <c r="I50" s="1"/>
      <c r="J50" s="1"/>
      <c r="K50" s="1"/>
      <c r="L50" s="1"/>
      <c r="M50" s="1"/>
      <c r="N50" s="1"/>
      <c r="O50" s="1"/>
      <c r="P50" s="1"/>
      <c r="Q50" s="1"/>
      <c r="R50" s="1"/>
      <c r="S50" s="1"/>
      <c r="T50" s="1"/>
      <c r="U50" s="1"/>
      <c r="V50" s="1"/>
      <c r="W50" s="1"/>
      <c r="Y50" s="356"/>
      <c r="Z50" s="356"/>
      <c r="AA50" s="1"/>
      <c r="AB50" s="1"/>
      <c r="AC50" s="1"/>
      <c r="AD50" s="1"/>
      <c r="AE50" s="1"/>
      <c r="AF50" s="1"/>
      <c r="AG50" s="1"/>
      <c r="AH50" s="1"/>
      <c r="AI50" s="1"/>
      <c r="AJ50" s="1"/>
      <c r="AK50" s="1"/>
      <c r="AL50" s="1"/>
      <c r="AM50" s="1"/>
      <c r="AN50" s="1"/>
      <c r="AO50" s="1"/>
      <c r="AP50" s="1"/>
      <c r="AQ50" s="1"/>
      <c r="AR50" s="1"/>
      <c r="AS50" s="1"/>
      <c r="AT50" s="1"/>
      <c r="AU50" s="1"/>
      <c r="AW50" s="356"/>
      <c r="AX50" s="356"/>
      <c r="AY50" s="1"/>
      <c r="AZ50" s="1"/>
      <c r="BA50" s="1"/>
      <c r="BB50" s="1"/>
      <c r="BC50" s="1"/>
      <c r="BD50" s="1"/>
      <c r="BE50" s="1"/>
      <c r="BF50" s="1"/>
      <c r="BG50" s="1"/>
      <c r="BH50" s="1"/>
      <c r="BI50" s="1"/>
      <c r="BJ50" s="1"/>
      <c r="BK50" s="1"/>
      <c r="BL50" s="1"/>
      <c r="BM50" s="1"/>
      <c r="BN50" s="1"/>
      <c r="BO50" s="1"/>
      <c r="BP50" s="1"/>
      <c r="BQ50" s="1"/>
      <c r="BR50" s="1"/>
      <c r="BS50" s="1"/>
      <c r="BU50" s="356"/>
      <c r="BV50" s="356"/>
      <c r="BW50" s="1"/>
      <c r="BX50" s="1"/>
      <c r="BY50" s="1"/>
      <c r="BZ50" s="1"/>
      <c r="CA50" s="1"/>
      <c r="CB50" s="1"/>
      <c r="CC50" s="1"/>
      <c r="CD50" s="1"/>
      <c r="CE50" s="1"/>
      <c r="CF50" s="1"/>
      <c r="CG50" s="1"/>
      <c r="CH50" s="1"/>
      <c r="CI50" s="1"/>
      <c r="CJ50" s="1"/>
      <c r="CK50" s="1"/>
      <c r="CL50" s="1"/>
      <c r="CM50" s="1"/>
      <c r="CN50" s="1"/>
      <c r="CO50" s="1"/>
      <c r="CP50" s="1"/>
      <c r="CQ50" s="1"/>
      <c r="CS50" s="356"/>
      <c r="CT50" s="356"/>
      <c r="CU50" s="1"/>
      <c r="CV50" s="1"/>
      <c r="CW50" s="1"/>
      <c r="CX50" s="1"/>
      <c r="CY50" s="1"/>
      <c r="CZ50" s="1"/>
      <c r="DA50" s="1"/>
      <c r="DB50" s="1"/>
      <c r="DC50" s="1"/>
      <c r="DD50" s="1"/>
      <c r="DE50" s="1"/>
      <c r="DF50" s="1"/>
      <c r="DG50" s="1"/>
      <c r="DH50" s="1"/>
      <c r="DI50" s="1"/>
      <c r="DJ50" s="1"/>
      <c r="DK50" s="1"/>
      <c r="DL50" s="1"/>
      <c r="DM50" s="1"/>
      <c r="DN50" s="1"/>
      <c r="DO50" s="1"/>
      <c r="DQ50" s="356"/>
      <c r="DR50" s="356"/>
      <c r="DS50" s="1"/>
      <c r="DT50" s="1"/>
      <c r="DU50" s="1"/>
      <c r="DV50" s="1"/>
      <c r="DW50" s="1"/>
      <c r="DX50" s="1"/>
      <c r="DY50" s="1"/>
      <c r="DZ50" s="1"/>
      <c r="EA50" s="1"/>
      <c r="EB50" s="1"/>
      <c r="EC50" s="1"/>
      <c r="ED50" s="1"/>
      <c r="EE50" s="1"/>
      <c r="EF50" s="1"/>
      <c r="EG50" s="1"/>
      <c r="EH50" s="1"/>
      <c r="EI50" s="1"/>
      <c r="EJ50" s="1"/>
      <c r="EK50" s="1"/>
      <c r="EL50" s="1"/>
      <c r="EM50" s="1"/>
      <c r="EO50" s="356"/>
      <c r="EP50" s="356"/>
      <c r="EQ50" s="1"/>
      <c r="ER50" s="1"/>
      <c r="ES50" s="1"/>
      <c r="ET50" s="1"/>
      <c r="EU50" s="1"/>
      <c r="EV50" s="1"/>
      <c r="EW50" s="1"/>
      <c r="EX50" s="1"/>
      <c r="EY50" s="1"/>
      <c r="EZ50" s="1"/>
      <c r="FA50" s="1"/>
      <c r="FB50" s="1"/>
      <c r="FC50" s="1"/>
      <c r="FD50" s="1"/>
      <c r="FE50" s="1"/>
      <c r="FF50" s="1"/>
      <c r="FG50" s="1"/>
      <c r="FH50" s="1"/>
      <c r="FI50" s="1"/>
      <c r="FJ50" s="1"/>
      <c r="FK50" s="1"/>
    </row>
    <row r="51" spans="1:167" ht="14.5">
      <c r="A51" s="356"/>
      <c r="B51" s="356"/>
      <c r="C51" s="1"/>
      <c r="D51" s="1"/>
      <c r="E51" s="1"/>
      <c r="F51" s="1"/>
      <c r="G51" s="1"/>
      <c r="H51" s="1"/>
      <c r="I51" s="1"/>
      <c r="J51" s="1"/>
      <c r="K51" s="1"/>
      <c r="L51" s="1"/>
      <c r="M51" s="1"/>
      <c r="N51" s="1"/>
      <c r="O51" s="1"/>
      <c r="P51" s="1"/>
      <c r="Q51" s="1"/>
      <c r="R51" s="1"/>
      <c r="S51" s="1"/>
      <c r="T51" s="1"/>
      <c r="U51" s="1"/>
      <c r="V51" s="1"/>
      <c r="W51" s="1"/>
      <c r="Y51" s="356"/>
      <c r="Z51" s="356"/>
      <c r="AA51" s="1"/>
      <c r="AB51" s="1"/>
      <c r="AC51" s="1"/>
      <c r="AD51" s="1"/>
      <c r="AE51" s="1"/>
      <c r="AF51" s="1"/>
      <c r="AG51" s="1"/>
      <c r="AH51" s="1"/>
      <c r="AI51" s="1"/>
      <c r="AJ51" s="1"/>
      <c r="AK51" s="1"/>
      <c r="AL51" s="1"/>
      <c r="AM51" s="1"/>
      <c r="AN51" s="1"/>
      <c r="AO51" s="1"/>
      <c r="AP51" s="1"/>
      <c r="AQ51" s="1"/>
      <c r="AR51" s="1"/>
      <c r="AS51" s="1"/>
      <c r="AT51" s="1"/>
      <c r="AU51" s="1"/>
      <c r="AW51" s="356"/>
      <c r="AX51" s="356"/>
      <c r="AY51" s="1"/>
      <c r="AZ51" s="1"/>
      <c r="BA51" s="1"/>
      <c r="BB51" s="1"/>
      <c r="BC51" s="1"/>
      <c r="BD51" s="1"/>
      <c r="BE51" s="1"/>
      <c r="BF51" s="1"/>
      <c r="BG51" s="1"/>
      <c r="BH51" s="1"/>
      <c r="BI51" s="1"/>
      <c r="BJ51" s="1"/>
      <c r="BK51" s="1"/>
      <c r="BL51" s="1"/>
      <c r="BM51" s="1"/>
      <c r="BN51" s="1"/>
      <c r="BO51" s="1"/>
      <c r="BP51" s="1"/>
      <c r="BQ51" s="1"/>
      <c r="BR51" s="1"/>
      <c r="BS51" s="1"/>
      <c r="BU51" s="356"/>
      <c r="BV51" s="356"/>
      <c r="BW51" s="1"/>
      <c r="BX51" s="1"/>
      <c r="BY51" s="1"/>
      <c r="BZ51" s="1"/>
      <c r="CA51" s="1"/>
      <c r="CB51" s="1"/>
      <c r="CC51" s="1"/>
      <c r="CD51" s="1"/>
      <c r="CE51" s="1"/>
      <c r="CF51" s="1"/>
      <c r="CG51" s="1"/>
      <c r="CH51" s="1"/>
      <c r="CI51" s="1"/>
      <c r="CJ51" s="1"/>
      <c r="CK51" s="1"/>
      <c r="CL51" s="1"/>
      <c r="CM51" s="1"/>
      <c r="CN51" s="1"/>
      <c r="CO51" s="1"/>
      <c r="CP51" s="1"/>
      <c r="CQ51" s="1"/>
      <c r="CS51" s="356"/>
      <c r="CT51" s="356"/>
      <c r="CU51" s="1"/>
      <c r="CV51" s="1"/>
      <c r="CW51" s="1"/>
      <c r="CX51" s="1"/>
      <c r="CY51" s="1"/>
      <c r="CZ51" s="1"/>
      <c r="DA51" s="1"/>
      <c r="DB51" s="1"/>
      <c r="DC51" s="1"/>
      <c r="DD51" s="1"/>
      <c r="DE51" s="1"/>
      <c r="DF51" s="1"/>
      <c r="DG51" s="1"/>
      <c r="DH51" s="1"/>
      <c r="DI51" s="1"/>
      <c r="DJ51" s="1"/>
      <c r="DK51" s="1"/>
      <c r="DL51" s="1"/>
      <c r="DM51" s="1"/>
      <c r="DN51" s="1"/>
      <c r="DO51" s="1"/>
      <c r="DQ51" s="356"/>
      <c r="DR51" s="356"/>
      <c r="DS51" s="1"/>
      <c r="DT51" s="1"/>
      <c r="DU51" s="1"/>
      <c r="DV51" s="1"/>
      <c r="DW51" s="1"/>
      <c r="DX51" s="1"/>
      <c r="DY51" s="1"/>
      <c r="DZ51" s="1"/>
      <c r="EA51" s="1"/>
      <c r="EB51" s="1"/>
      <c r="EC51" s="1"/>
      <c r="ED51" s="1"/>
      <c r="EE51" s="1"/>
      <c r="EF51" s="1"/>
      <c r="EG51" s="1"/>
      <c r="EH51" s="1"/>
      <c r="EI51" s="1"/>
      <c r="EJ51" s="1"/>
      <c r="EK51" s="1"/>
      <c r="EL51" s="1"/>
      <c r="EM51" s="1"/>
      <c r="EO51" s="356"/>
      <c r="EP51" s="356"/>
      <c r="EQ51" s="1"/>
      <c r="ER51" s="1"/>
      <c r="ES51" s="1"/>
      <c r="ET51" s="1"/>
      <c r="EU51" s="1"/>
      <c r="EV51" s="1"/>
      <c r="EW51" s="1"/>
      <c r="EX51" s="1"/>
      <c r="EY51" s="1"/>
      <c r="EZ51" s="1"/>
      <c r="FA51" s="1"/>
      <c r="FB51" s="1"/>
      <c r="FC51" s="1"/>
      <c r="FD51" s="1"/>
      <c r="FE51" s="1"/>
      <c r="FF51" s="1"/>
      <c r="FG51" s="1"/>
      <c r="FH51" s="1"/>
      <c r="FI51" s="1"/>
      <c r="FJ51" s="1"/>
      <c r="FK51" s="1"/>
    </row>
    <row r="52" spans="1:167" ht="14.5">
      <c r="A52" s="356"/>
      <c r="B52" s="356"/>
      <c r="C52" s="1"/>
      <c r="D52" s="1"/>
      <c r="E52" s="1"/>
      <c r="F52" s="1"/>
      <c r="G52" s="1"/>
      <c r="H52" s="1"/>
      <c r="I52" s="1"/>
      <c r="J52" s="1"/>
      <c r="K52" s="1"/>
      <c r="L52" s="1"/>
      <c r="M52" s="1"/>
      <c r="N52" s="1"/>
      <c r="O52" s="1"/>
      <c r="P52" s="1"/>
      <c r="Q52" s="1"/>
      <c r="R52" s="1"/>
      <c r="S52" s="1"/>
      <c r="T52" s="1"/>
      <c r="U52" s="1"/>
      <c r="V52" s="1"/>
      <c r="W52" s="1"/>
      <c r="Y52" s="356"/>
      <c r="Z52" s="356"/>
      <c r="AA52" s="1"/>
      <c r="AB52" s="1"/>
      <c r="AC52" s="1"/>
      <c r="AD52" s="1"/>
      <c r="AE52" s="1"/>
      <c r="AF52" s="1"/>
      <c r="AG52" s="1"/>
      <c r="AH52" s="1"/>
      <c r="AI52" s="1"/>
      <c r="AJ52" s="1"/>
      <c r="AK52" s="1"/>
      <c r="AL52" s="1"/>
      <c r="AM52" s="1"/>
      <c r="AN52" s="1"/>
      <c r="AO52" s="1"/>
      <c r="AP52" s="1"/>
      <c r="AQ52" s="1"/>
      <c r="AR52" s="1"/>
      <c r="AS52" s="1"/>
      <c r="AT52" s="1"/>
      <c r="AU52" s="1"/>
      <c r="AW52" s="356"/>
      <c r="AX52" s="356"/>
      <c r="AY52" s="1"/>
      <c r="AZ52" s="1"/>
      <c r="BA52" s="1"/>
      <c r="BB52" s="1"/>
      <c r="BC52" s="1"/>
      <c r="BD52" s="1"/>
      <c r="BE52" s="1"/>
      <c r="BF52" s="1"/>
      <c r="BG52" s="1"/>
      <c r="BH52" s="1"/>
      <c r="BI52" s="1"/>
      <c r="BJ52" s="1"/>
      <c r="BK52" s="1"/>
      <c r="BL52" s="1"/>
      <c r="BM52" s="1"/>
      <c r="BN52" s="1"/>
      <c r="BO52" s="1"/>
      <c r="BP52" s="1"/>
      <c r="BQ52" s="1"/>
      <c r="BR52" s="1"/>
      <c r="BS52" s="1"/>
      <c r="BU52" s="356"/>
      <c r="BV52" s="356"/>
      <c r="BW52" s="1"/>
      <c r="BX52" s="1"/>
      <c r="BY52" s="1"/>
      <c r="BZ52" s="1"/>
      <c r="CA52" s="1"/>
      <c r="CB52" s="1"/>
      <c r="CC52" s="1"/>
      <c r="CD52" s="1"/>
      <c r="CE52" s="1"/>
      <c r="CF52" s="1"/>
      <c r="CG52" s="1"/>
      <c r="CH52" s="1"/>
      <c r="CI52" s="1"/>
      <c r="CJ52" s="1"/>
      <c r="CK52" s="1"/>
      <c r="CL52" s="1"/>
      <c r="CM52" s="1"/>
      <c r="CN52" s="1"/>
      <c r="CO52" s="1"/>
      <c r="CP52" s="1"/>
      <c r="CQ52" s="1"/>
      <c r="CS52" s="356"/>
      <c r="CT52" s="356"/>
      <c r="CU52" s="1"/>
      <c r="CV52" s="1"/>
      <c r="CW52" s="1"/>
      <c r="CX52" s="1"/>
      <c r="CY52" s="1"/>
      <c r="CZ52" s="1"/>
      <c r="DA52" s="1"/>
      <c r="DB52" s="1"/>
      <c r="DC52" s="1"/>
      <c r="DD52" s="1"/>
      <c r="DE52" s="1"/>
      <c r="DF52" s="1"/>
      <c r="DG52" s="1"/>
      <c r="DH52" s="1"/>
      <c r="DI52" s="1"/>
      <c r="DJ52" s="1"/>
      <c r="DK52" s="1"/>
      <c r="DL52" s="1"/>
      <c r="DM52" s="1"/>
      <c r="DN52" s="1"/>
      <c r="DO52" s="1"/>
      <c r="DQ52" s="356"/>
      <c r="DR52" s="356"/>
      <c r="DS52" s="1"/>
      <c r="DT52" s="1"/>
      <c r="DU52" s="1"/>
      <c r="DV52" s="1"/>
      <c r="DW52" s="1"/>
      <c r="DX52" s="1"/>
      <c r="DY52" s="1"/>
      <c r="DZ52" s="1"/>
      <c r="EA52" s="1"/>
      <c r="EB52" s="1"/>
      <c r="EC52" s="1"/>
      <c r="ED52" s="1"/>
      <c r="EE52" s="1"/>
      <c r="EF52" s="1"/>
      <c r="EG52" s="1"/>
      <c r="EH52" s="1"/>
      <c r="EI52" s="1"/>
      <c r="EJ52" s="1"/>
      <c r="EK52" s="1"/>
      <c r="EL52" s="1"/>
      <c r="EM52" s="1"/>
      <c r="EO52" s="356"/>
      <c r="EP52" s="356"/>
      <c r="EQ52" s="1"/>
      <c r="ER52" s="1"/>
      <c r="ES52" s="1"/>
      <c r="ET52" s="1"/>
      <c r="EU52" s="1"/>
      <c r="EV52" s="1"/>
      <c r="EW52" s="1"/>
      <c r="EX52" s="1"/>
      <c r="EY52" s="1"/>
      <c r="EZ52" s="1"/>
      <c r="FA52" s="1"/>
      <c r="FB52" s="1"/>
      <c r="FC52" s="1"/>
      <c r="FD52" s="1"/>
      <c r="FE52" s="1"/>
      <c r="FF52" s="1"/>
      <c r="FG52" s="1"/>
      <c r="FH52" s="1"/>
      <c r="FI52" s="1"/>
      <c r="FJ52" s="1"/>
      <c r="FK52" s="1"/>
    </row>
    <row r="53" spans="1:167" ht="14.5">
      <c r="A53" s="356"/>
      <c r="B53" s="356"/>
      <c r="C53" s="1"/>
      <c r="D53" s="1"/>
      <c r="E53" s="1"/>
      <c r="F53" s="1"/>
      <c r="G53" s="1"/>
      <c r="H53" s="1"/>
      <c r="I53" s="1"/>
      <c r="J53" s="1"/>
      <c r="K53" s="1"/>
      <c r="L53" s="1"/>
      <c r="M53" s="1"/>
      <c r="N53" s="1"/>
      <c r="O53" s="1"/>
      <c r="P53" s="1"/>
      <c r="Q53" s="1"/>
      <c r="R53" s="1"/>
      <c r="S53" s="1"/>
      <c r="T53" s="1"/>
      <c r="U53" s="1"/>
      <c r="V53" s="1"/>
      <c r="W53" s="1"/>
      <c r="Y53" s="356"/>
      <c r="Z53" s="356"/>
      <c r="AA53" s="1"/>
      <c r="AB53" s="1"/>
      <c r="AC53" s="1"/>
      <c r="AD53" s="1"/>
      <c r="AE53" s="1"/>
      <c r="AF53" s="1"/>
      <c r="AG53" s="1"/>
      <c r="AH53" s="1"/>
      <c r="AI53" s="1"/>
      <c r="AJ53" s="1"/>
      <c r="AK53" s="1"/>
      <c r="AL53" s="1"/>
      <c r="AM53" s="1"/>
      <c r="AN53" s="1"/>
      <c r="AO53" s="1"/>
      <c r="AP53" s="1"/>
      <c r="AQ53" s="1"/>
      <c r="AR53" s="1"/>
      <c r="AS53" s="1"/>
      <c r="AT53" s="1"/>
      <c r="AU53" s="1"/>
      <c r="AW53" s="356"/>
      <c r="AX53" s="356"/>
      <c r="AY53" s="1"/>
      <c r="AZ53" s="1"/>
      <c r="BA53" s="1"/>
      <c r="BB53" s="1"/>
      <c r="BC53" s="1"/>
      <c r="BD53" s="1"/>
      <c r="BE53" s="1"/>
      <c r="BF53" s="1"/>
      <c r="BG53" s="1"/>
      <c r="BH53" s="1"/>
      <c r="BI53" s="1"/>
      <c r="BJ53" s="1"/>
      <c r="BK53" s="1"/>
      <c r="BL53" s="1"/>
      <c r="BM53" s="1"/>
      <c r="BN53" s="1"/>
      <c r="BO53" s="1"/>
      <c r="BP53" s="1"/>
      <c r="BQ53" s="1"/>
      <c r="BR53" s="1"/>
      <c r="BS53" s="1"/>
      <c r="BU53" s="356"/>
      <c r="BV53" s="356"/>
      <c r="BW53" s="1"/>
      <c r="BX53" s="1"/>
      <c r="BY53" s="1"/>
      <c r="BZ53" s="1"/>
      <c r="CA53" s="1"/>
      <c r="CB53" s="1"/>
      <c r="CC53" s="1"/>
      <c r="CD53" s="1"/>
      <c r="CE53" s="1"/>
      <c r="CF53" s="1"/>
      <c r="CG53" s="1"/>
      <c r="CH53" s="1"/>
      <c r="CI53" s="1"/>
      <c r="CJ53" s="1"/>
      <c r="CK53" s="1"/>
      <c r="CL53" s="1"/>
      <c r="CM53" s="1"/>
      <c r="CN53" s="1"/>
      <c r="CO53" s="1"/>
      <c r="CP53" s="1"/>
      <c r="CQ53" s="1"/>
      <c r="CS53" s="356"/>
      <c r="CT53" s="356"/>
      <c r="CU53" s="1"/>
      <c r="CV53" s="1"/>
      <c r="CW53" s="1"/>
      <c r="CX53" s="1"/>
      <c r="CY53" s="1"/>
      <c r="CZ53" s="1"/>
      <c r="DA53" s="1"/>
      <c r="DB53" s="1"/>
      <c r="DC53" s="1"/>
      <c r="DD53" s="1"/>
      <c r="DE53" s="1"/>
      <c r="DF53" s="1"/>
      <c r="DG53" s="1"/>
      <c r="DH53" s="1"/>
      <c r="DI53" s="1"/>
      <c r="DJ53" s="1"/>
      <c r="DK53" s="1"/>
      <c r="DL53" s="1"/>
      <c r="DM53" s="1"/>
      <c r="DN53" s="1"/>
      <c r="DO53" s="1"/>
      <c r="DQ53" s="356"/>
      <c r="DR53" s="356"/>
      <c r="DS53" s="1"/>
      <c r="DT53" s="1"/>
      <c r="DU53" s="1"/>
      <c r="DV53" s="1"/>
      <c r="DW53" s="1"/>
      <c r="DX53" s="1"/>
      <c r="DY53" s="1"/>
      <c r="DZ53" s="1"/>
      <c r="EA53" s="1"/>
      <c r="EB53" s="1"/>
      <c r="EC53" s="1"/>
      <c r="ED53" s="1"/>
      <c r="EE53" s="1"/>
      <c r="EF53" s="1"/>
      <c r="EG53" s="1"/>
      <c r="EH53" s="1"/>
      <c r="EI53" s="1"/>
      <c r="EJ53" s="1"/>
      <c r="EK53" s="1"/>
      <c r="EL53" s="1"/>
      <c r="EM53" s="1"/>
      <c r="EO53" s="356"/>
      <c r="EP53" s="356"/>
      <c r="EQ53" s="1"/>
      <c r="ER53" s="1"/>
      <c r="ES53" s="1"/>
      <c r="ET53" s="1"/>
      <c r="EU53" s="1"/>
      <c r="EV53" s="1"/>
      <c r="EW53" s="1"/>
      <c r="EX53" s="1"/>
      <c r="EY53" s="1"/>
      <c r="EZ53" s="1"/>
      <c r="FA53" s="1"/>
      <c r="FB53" s="1"/>
      <c r="FC53" s="1"/>
      <c r="FD53" s="1"/>
      <c r="FE53" s="1"/>
      <c r="FF53" s="1"/>
      <c r="FG53" s="1"/>
      <c r="FH53" s="1"/>
      <c r="FI53" s="1"/>
      <c r="FJ53" s="1"/>
      <c r="FK53" s="1"/>
    </row>
    <row r="54" spans="1:167" ht="14.5">
      <c r="A54" s="356"/>
      <c r="B54" s="356"/>
      <c r="C54" s="1"/>
      <c r="D54" s="1"/>
      <c r="E54" s="1"/>
      <c r="F54" s="1"/>
      <c r="G54" s="1"/>
      <c r="H54" s="1"/>
      <c r="I54" s="1"/>
      <c r="J54" s="1"/>
      <c r="K54" s="1"/>
      <c r="L54" s="1"/>
      <c r="M54" s="1"/>
      <c r="N54" s="1"/>
      <c r="O54" s="1"/>
      <c r="P54" s="1"/>
      <c r="Q54" s="1"/>
      <c r="R54" s="1"/>
      <c r="S54" s="1"/>
      <c r="T54" s="1"/>
      <c r="U54" s="1"/>
      <c r="V54" s="1"/>
      <c r="W54" s="1"/>
      <c r="Y54" s="356"/>
      <c r="Z54" s="356"/>
      <c r="AA54" s="1"/>
      <c r="AB54" s="1"/>
      <c r="AC54" s="1"/>
      <c r="AD54" s="1"/>
      <c r="AE54" s="1"/>
      <c r="AF54" s="1"/>
      <c r="AG54" s="1"/>
      <c r="AH54" s="1"/>
      <c r="AI54" s="1"/>
      <c r="AJ54" s="1"/>
      <c r="AK54" s="1"/>
      <c r="AL54" s="1"/>
      <c r="AM54" s="1"/>
      <c r="AN54" s="1"/>
      <c r="AO54" s="1"/>
      <c r="AP54" s="1"/>
      <c r="AQ54" s="1"/>
      <c r="AR54" s="1"/>
      <c r="AS54" s="1"/>
      <c r="AT54" s="1"/>
      <c r="AU54" s="1"/>
      <c r="AW54" s="356"/>
      <c r="AX54" s="356"/>
      <c r="AY54" s="1"/>
      <c r="AZ54" s="1"/>
      <c r="BA54" s="1"/>
      <c r="BB54" s="1"/>
      <c r="BC54" s="1"/>
      <c r="BD54" s="1"/>
      <c r="BE54" s="1"/>
      <c r="BF54" s="1"/>
      <c r="BG54" s="1"/>
      <c r="BH54" s="1"/>
      <c r="BI54" s="1"/>
      <c r="BJ54" s="1"/>
      <c r="BK54" s="1"/>
      <c r="BL54" s="1"/>
      <c r="BM54" s="1"/>
      <c r="BN54" s="1"/>
      <c r="BO54" s="1"/>
      <c r="BP54" s="1"/>
      <c r="BQ54" s="1"/>
      <c r="BR54" s="1"/>
      <c r="BS54" s="1"/>
      <c r="BU54" s="356"/>
      <c r="BV54" s="356"/>
      <c r="BW54" s="1"/>
      <c r="BX54" s="1"/>
      <c r="BY54" s="1"/>
      <c r="BZ54" s="1"/>
      <c r="CA54" s="1"/>
      <c r="CB54" s="1"/>
      <c r="CC54" s="1"/>
      <c r="CD54" s="1"/>
      <c r="CE54" s="1"/>
      <c r="CF54" s="1"/>
      <c r="CG54" s="1"/>
      <c r="CH54" s="1"/>
      <c r="CI54" s="1"/>
      <c r="CJ54" s="1"/>
      <c r="CK54" s="1"/>
      <c r="CL54" s="1"/>
      <c r="CM54" s="1"/>
      <c r="CN54" s="1"/>
      <c r="CO54" s="1"/>
      <c r="CP54" s="1"/>
      <c r="CQ54" s="1"/>
      <c r="CS54" s="356"/>
      <c r="CT54" s="356"/>
      <c r="CU54" s="1"/>
      <c r="CV54" s="1"/>
      <c r="CW54" s="1"/>
      <c r="CX54" s="1"/>
      <c r="CY54" s="1"/>
      <c r="CZ54" s="1"/>
      <c r="DA54" s="1"/>
      <c r="DB54" s="1"/>
      <c r="DC54" s="1"/>
      <c r="DD54" s="1"/>
      <c r="DE54" s="1"/>
      <c r="DF54" s="1"/>
      <c r="DG54" s="1"/>
      <c r="DH54" s="1"/>
      <c r="DI54" s="1"/>
      <c r="DJ54" s="1"/>
      <c r="DK54" s="1"/>
      <c r="DL54" s="1"/>
      <c r="DM54" s="1"/>
      <c r="DN54" s="1"/>
      <c r="DO54" s="1"/>
      <c r="DQ54" s="356"/>
      <c r="DR54" s="356"/>
      <c r="DS54" s="1"/>
      <c r="DT54" s="1"/>
      <c r="DU54" s="1"/>
      <c r="DV54" s="1"/>
      <c r="DW54" s="1"/>
      <c r="DX54" s="1"/>
      <c r="DY54" s="1"/>
      <c r="DZ54" s="1"/>
      <c r="EA54" s="1"/>
      <c r="EB54" s="1"/>
      <c r="EC54" s="1"/>
      <c r="ED54" s="1"/>
      <c r="EE54" s="1"/>
      <c r="EF54" s="1"/>
      <c r="EG54" s="1"/>
      <c r="EH54" s="1"/>
      <c r="EI54" s="1"/>
      <c r="EJ54" s="1"/>
      <c r="EK54" s="1"/>
      <c r="EL54" s="1"/>
      <c r="EM54" s="1"/>
      <c r="EO54" s="356"/>
      <c r="EP54" s="356"/>
      <c r="EQ54" s="1"/>
      <c r="ER54" s="1"/>
      <c r="ES54" s="1"/>
      <c r="ET54" s="1"/>
      <c r="EU54" s="1"/>
      <c r="EV54" s="1"/>
      <c r="EW54" s="1"/>
      <c r="EX54" s="1"/>
      <c r="EY54" s="1"/>
      <c r="EZ54" s="1"/>
      <c r="FA54" s="1"/>
      <c r="FB54" s="1"/>
      <c r="FC54" s="1"/>
      <c r="FD54" s="1"/>
      <c r="FE54" s="1"/>
      <c r="FF54" s="1"/>
      <c r="FG54" s="1"/>
      <c r="FH54" s="1"/>
      <c r="FI54" s="1"/>
      <c r="FJ54" s="1"/>
      <c r="FK54" s="1"/>
    </row>
    <row r="55" spans="1:167" ht="14.5">
      <c r="A55" s="356"/>
      <c r="B55" s="356"/>
      <c r="C55" s="1"/>
      <c r="D55" s="1"/>
      <c r="E55" s="1"/>
      <c r="F55" s="1"/>
      <c r="G55" s="1"/>
      <c r="H55" s="1"/>
      <c r="I55" s="1"/>
      <c r="J55" s="1"/>
      <c r="K55" s="1"/>
      <c r="L55" s="1"/>
      <c r="M55" s="1"/>
      <c r="N55" s="1"/>
      <c r="O55" s="1"/>
      <c r="P55" s="1"/>
      <c r="Q55" s="1"/>
      <c r="R55" s="1"/>
      <c r="S55" s="1"/>
      <c r="T55" s="1"/>
      <c r="U55" s="1"/>
      <c r="V55" s="1"/>
      <c r="W55" s="1"/>
      <c r="Y55" s="356"/>
      <c r="Z55" s="356"/>
      <c r="AA55" s="1"/>
      <c r="AB55" s="1"/>
      <c r="AC55" s="1"/>
      <c r="AD55" s="1"/>
      <c r="AE55" s="1"/>
      <c r="AF55" s="1"/>
      <c r="AG55" s="1"/>
      <c r="AH55" s="1"/>
      <c r="AI55" s="1"/>
      <c r="AJ55" s="1"/>
      <c r="AK55" s="1"/>
      <c r="AL55" s="1"/>
      <c r="AM55" s="1"/>
      <c r="AN55" s="1"/>
      <c r="AO55" s="1"/>
      <c r="AP55" s="1"/>
      <c r="AQ55" s="1"/>
      <c r="AR55" s="1"/>
      <c r="AS55" s="1"/>
      <c r="AT55" s="1"/>
      <c r="AU55" s="1"/>
      <c r="AW55" s="356"/>
      <c r="AX55" s="356"/>
      <c r="AY55" s="1"/>
      <c r="AZ55" s="1"/>
      <c r="BA55" s="1"/>
      <c r="BB55" s="1"/>
      <c r="BC55" s="1"/>
      <c r="BD55" s="1"/>
      <c r="BE55" s="1"/>
      <c r="BF55" s="1"/>
      <c r="BG55" s="1"/>
      <c r="BH55" s="1"/>
      <c r="BI55" s="1"/>
      <c r="BJ55" s="1"/>
      <c r="BK55" s="1"/>
      <c r="BL55" s="1"/>
      <c r="BM55" s="1"/>
      <c r="BN55" s="1"/>
      <c r="BO55" s="1"/>
      <c r="BP55" s="1"/>
      <c r="BQ55" s="1"/>
      <c r="BR55" s="1"/>
      <c r="BS55" s="1"/>
      <c r="BU55" s="356"/>
      <c r="BV55" s="356"/>
      <c r="BW55" s="1"/>
      <c r="BX55" s="1"/>
      <c r="BY55" s="1"/>
      <c r="BZ55" s="1"/>
      <c r="CA55" s="1"/>
      <c r="CB55" s="1"/>
      <c r="CC55" s="1"/>
      <c r="CD55" s="1"/>
      <c r="CE55" s="1"/>
      <c r="CF55" s="1"/>
      <c r="CG55" s="1"/>
      <c r="CH55" s="1"/>
      <c r="CI55" s="1"/>
      <c r="CJ55" s="1"/>
      <c r="CK55" s="1"/>
      <c r="CL55" s="1"/>
      <c r="CM55" s="1"/>
      <c r="CN55" s="1"/>
      <c r="CO55" s="1"/>
      <c r="CP55" s="1"/>
      <c r="CQ55" s="1"/>
      <c r="CS55" s="356"/>
      <c r="CT55" s="356"/>
      <c r="CU55" s="1"/>
      <c r="CV55" s="1"/>
      <c r="CW55" s="1"/>
      <c r="CX55" s="1"/>
      <c r="CY55" s="1"/>
      <c r="CZ55" s="1"/>
      <c r="DA55" s="1"/>
      <c r="DB55" s="1"/>
      <c r="DC55" s="1"/>
      <c r="DD55" s="1"/>
      <c r="DE55" s="1"/>
      <c r="DF55" s="1"/>
      <c r="DG55" s="1"/>
      <c r="DH55" s="1"/>
      <c r="DI55" s="1"/>
      <c r="DJ55" s="1"/>
      <c r="DK55" s="1"/>
      <c r="DL55" s="1"/>
      <c r="DM55" s="1"/>
      <c r="DN55" s="1"/>
      <c r="DO55" s="1"/>
      <c r="DQ55" s="356"/>
      <c r="DR55" s="356"/>
      <c r="DS55" s="1"/>
      <c r="DT55" s="1"/>
      <c r="DU55" s="1"/>
      <c r="DV55" s="1"/>
      <c r="DW55" s="1"/>
      <c r="DX55" s="1"/>
      <c r="DY55" s="1"/>
      <c r="DZ55" s="1"/>
      <c r="EA55" s="1"/>
      <c r="EB55" s="1"/>
      <c r="EC55" s="1"/>
      <c r="ED55" s="1"/>
      <c r="EE55" s="1"/>
      <c r="EF55" s="1"/>
      <c r="EG55" s="1"/>
      <c r="EH55" s="1"/>
      <c r="EI55" s="1"/>
      <c r="EJ55" s="1"/>
      <c r="EK55" s="1"/>
      <c r="EL55" s="1"/>
      <c r="EM55" s="1"/>
      <c r="EO55" s="356"/>
      <c r="EP55" s="356"/>
      <c r="EQ55" s="1"/>
      <c r="ER55" s="1"/>
      <c r="ES55" s="1"/>
      <c r="ET55" s="1"/>
      <c r="EU55" s="1"/>
      <c r="EV55" s="1"/>
      <c r="EW55" s="1"/>
      <c r="EX55" s="1"/>
      <c r="EY55" s="1"/>
      <c r="EZ55" s="1"/>
      <c r="FA55" s="1"/>
      <c r="FB55" s="1"/>
      <c r="FC55" s="1"/>
      <c r="FD55" s="1"/>
      <c r="FE55" s="1"/>
      <c r="FF55" s="1"/>
      <c r="FG55" s="1"/>
      <c r="FH55" s="1"/>
      <c r="FI55" s="1"/>
      <c r="FJ55" s="1"/>
      <c r="FK55" s="1"/>
    </row>
    <row r="56" spans="1:167" ht="14.5">
      <c r="A56" s="356"/>
      <c r="B56" s="356"/>
      <c r="C56" s="1"/>
      <c r="D56" s="1"/>
      <c r="E56" s="1"/>
      <c r="F56" s="1"/>
      <c r="G56" s="1"/>
      <c r="H56" s="1"/>
      <c r="I56" s="1"/>
      <c r="J56" s="1"/>
      <c r="K56" s="1"/>
      <c r="L56" s="1"/>
      <c r="M56" s="1"/>
      <c r="N56" s="1"/>
      <c r="O56" s="1"/>
      <c r="P56" s="1"/>
      <c r="Q56" s="1"/>
      <c r="R56" s="1"/>
      <c r="S56" s="1"/>
      <c r="T56" s="1"/>
      <c r="U56" s="1"/>
      <c r="V56" s="1"/>
      <c r="W56" s="1"/>
      <c r="Y56" s="356"/>
      <c r="Z56" s="356"/>
      <c r="AA56" s="1"/>
      <c r="AB56" s="1"/>
      <c r="AC56" s="1"/>
      <c r="AD56" s="1"/>
      <c r="AE56" s="1"/>
      <c r="AF56" s="1"/>
      <c r="AG56" s="1"/>
      <c r="AH56" s="1"/>
      <c r="AI56" s="1"/>
      <c r="AJ56" s="1"/>
      <c r="AK56" s="1"/>
      <c r="AL56" s="1"/>
      <c r="AM56" s="1"/>
      <c r="AN56" s="1"/>
      <c r="AO56" s="1"/>
      <c r="AP56" s="1"/>
      <c r="AQ56" s="1"/>
      <c r="AR56" s="1"/>
      <c r="AS56" s="1"/>
      <c r="AT56" s="1"/>
      <c r="AU56" s="1"/>
      <c r="AW56" s="356"/>
      <c r="AX56" s="356"/>
      <c r="AY56" s="1"/>
      <c r="AZ56" s="1"/>
      <c r="BA56" s="1"/>
      <c r="BB56" s="1"/>
      <c r="BC56" s="1"/>
      <c r="BD56" s="1"/>
      <c r="BE56" s="1"/>
      <c r="BF56" s="1"/>
      <c r="BG56" s="1"/>
      <c r="BH56" s="1"/>
      <c r="BI56" s="1"/>
      <c r="BJ56" s="1"/>
      <c r="BK56" s="1"/>
      <c r="BL56" s="1"/>
      <c r="BM56" s="1"/>
      <c r="BN56" s="1"/>
      <c r="BO56" s="1"/>
      <c r="BP56" s="1"/>
      <c r="BQ56" s="1"/>
      <c r="BR56" s="1"/>
      <c r="BS56" s="1"/>
      <c r="BU56" s="356"/>
      <c r="BV56" s="356"/>
      <c r="BW56" s="1"/>
      <c r="BX56" s="1"/>
      <c r="BY56" s="1"/>
      <c r="BZ56" s="1"/>
      <c r="CA56" s="1"/>
      <c r="CB56" s="1"/>
      <c r="CC56" s="1"/>
      <c r="CD56" s="1"/>
      <c r="CE56" s="1"/>
      <c r="CF56" s="1"/>
      <c r="CG56" s="1"/>
      <c r="CH56" s="1"/>
      <c r="CI56" s="1"/>
      <c r="CJ56" s="1"/>
      <c r="CK56" s="1"/>
      <c r="CL56" s="1"/>
      <c r="CM56" s="1"/>
      <c r="CN56" s="1"/>
      <c r="CO56" s="1"/>
      <c r="CP56" s="1"/>
      <c r="CQ56" s="1"/>
      <c r="CS56" s="356"/>
      <c r="CT56" s="356"/>
      <c r="CU56" s="1"/>
      <c r="CV56" s="1"/>
      <c r="CW56" s="1"/>
      <c r="CX56" s="1"/>
      <c r="CY56" s="1"/>
      <c r="CZ56" s="1"/>
      <c r="DA56" s="1"/>
      <c r="DB56" s="1"/>
      <c r="DC56" s="1"/>
      <c r="DD56" s="1"/>
      <c r="DE56" s="1"/>
      <c r="DF56" s="1"/>
      <c r="DG56" s="1"/>
      <c r="DH56" s="1"/>
      <c r="DI56" s="1"/>
      <c r="DJ56" s="1"/>
      <c r="DK56" s="1"/>
      <c r="DL56" s="1"/>
      <c r="DM56" s="1"/>
      <c r="DN56" s="1"/>
      <c r="DO56" s="1"/>
      <c r="DQ56" s="356"/>
      <c r="DR56" s="356"/>
      <c r="DS56" s="1"/>
      <c r="DT56" s="1"/>
      <c r="DU56" s="1"/>
      <c r="DV56" s="1"/>
      <c r="DW56" s="1"/>
      <c r="DX56" s="1"/>
      <c r="DY56" s="1"/>
      <c r="DZ56" s="1"/>
      <c r="EA56" s="1"/>
      <c r="EB56" s="1"/>
      <c r="EC56" s="1"/>
      <c r="ED56" s="1"/>
      <c r="EE56" s="1"/>
      <c r="EF56" s="1"/>
      <c r="EG56" s="1"/>
      <c r="EH56" s="1"/>
      <c r="EI56" s="1"/>
      <c r="EJ56" s="1"/>
      <c r="EK56" s="1"/>
      <c r="EL56" s="1"/>
      <c r="EM56" s="1"/>
      <c r="EO56" s="356"/>
      <c r="EP56" s="356"/>
      <c r="EQ56" s="1"/>
      <c r="ER56" s="1"/>
      <c r="ES56" s="1"/>
      <c r="ET56" s="1"/>
      <c r="EU56" s="1"/>
      <c r="EV56" s="1"/>
      <c r="EW56" s="1"/>
      <c r="EX56" s="1"/>
      <c r="EY56" s="1"/>
      <c r="EZ56" s="1"/>
      <c r="FA56" s="1"/>
      <c r="FB56" s="1"/>
      <c r="FC56" s="1"/>
      <c r="FD56" s="1"/>
      <c r="FE56" s="1"/>
      <c r="FF56" s="1"/>
      <c r="FG56" s="1"/>
      <c r="FH56" s="1"/>
      <c r="FI56" s="1"/>
      <c r="FJ56" s="1"/>
      <c r="FK56" s="1"/>
    </row>
    <row r="57" spans="1:167" ht="14.5">
      <c r="A57" s="356"/>
      <c r="B57" s="356"/>
      <c r="C57" s="1"/>
      <c r="D57" s="1"/>
      <c r="E57" s="1"/>
      <c r="F57" s="1"/>
      <c r="G57" s="1"/>
      <c r="H57" s="1"/>
      <c r="I57" s="1"/>
      <c r="J57" s="1"/>
      <c r="K57" s="1"/>
      <c r="L57" s="1"/>
      <c r="M57" s="1"/>
      <c r="N57" s="1"/>
      <c r="O57" s="1"/>
      <c r="P57" s="1"/>
      <c r="Q57" s="1"/>
      <c r="R57" s="1"/>
      <c r="S57" s="1"/>
      <c r="T57" s="1"/>
      <c r="U57" s="1"/>
      <c r="V57" s="1"/>
      <c r="W57" s="1"/>
      <c r="Y57" s="356"/>
      <c r="Z57" s="356"/>
      <c r="AA57" s="1"/>
      <c r="AB57" s="1"/>
      <c r="AC57" s="1"/>
      <c r="AD57" s="1"/>
      <c r="AE57" s="1"/>
      <c r="AF57" s="1"/>
      <c r="AG57" s="1"/>
      <c r="AH57" s="1"/>
      <c r="AI57" s="1"/>
      <c r="AJ57" s="1"/>
      <c r="AK57" s="1"/>
      <c r="AL57" s="1"/>
      <c r="AM57" s="1"/>
      <c r="AN57" s="1"/>
      <c r="AO57" s="1"/>
      <c r="AP57" s="1"/>
      <c r="AQ57" s="1"/>
      <c r="AR57" s="1"/>
      <c r="AS57" s="1"/>
      <c r="AT57" s="1"/>
      <c r="AU57" s="1"/>
      <c r="AW57" s="356"/>
      <c r="AX57" s="356"/>
      <c r="AY57" s="1"/>
      <c r="AZ57" s="1"/>
      <c r="BA57" s="1"/>
      <c r="BB57" s="1"/>
      <c r="BC57" s="1"/>
      <c r="BD57" s="1"/>
      <c r="BE57" s="1"/>
      <c r="BF57" s="1"/>
      <c r="BG57" s="1"/>
      <c r="BH57" s="1"/>
      <c r="BI57" s="1"/>
      <c r="BJ57" s="1"/>
      <c r="BK57" s="1"/>
      <c r="BL57" s="1"/>
      <c r="BM57" s="1"/>
      <c r="BN57" s="1"/>
      <c r="BO57" s="1"/>
      <c r="BP57" s="1"/>
      <c r="BQ57" s="1"/>
      <c r="BR57" s="1"/>
      <c r="BS57" s="1"/>
      <c r="BU57" s="356"/>
      <c r="BV57" s="356"/>
      <c r="BW57" s="1"/>
      <c r="BX57" s="1"/>
      <c r="BY57" s="1"/>
      <c r="BZ57" s="1"/>
      <c r="CA57" s="1"/>
      <c r="CB57" s="1"/>
      <c r="CC57" s="1"/>
      <c r="CD57" s="1"/>
      <c r="CE57" s="1"/>
      <c r="CF57" s="1"/>
      <c r="CG57" s="1"/>
      <c r="CH57" s="1"/>
      <c r="CI57" s="1"/>
      <c r="CJ57" s="1"/>
      <c r="CK57" s="1"/>
      <c r="CL57" s="1"/>
      <c r="CM57" s="1"/>
      <c r="CN57" s="1"/>
      <c r="CO57" s="1"/>
      <c r="CP57" s="1"/>
      <c r="CQ57" s="1"/>
      <c r="CS57" s="356"/>
      <c r="CT57" s="356"/>
      <c r="CU57" s="1"/>
      <c r="CV57" s="1"/>
      <c r="CW57" s="1"/>
      <c r="CX57" s="1"/>
      <c r="CY57" s="1"/>
      <c r="CZ57" s="1"/>
      <c r="DA57" s="1"/>
      <c r="DB57" s="1"/>
      <c r="DC57" s="1"/>
      <c r="DD57" s="1"/>
      <c r="DE57" s="1"/>
      <c r="DF57" s="1"/>
      <c r="DG57" s="1"/>
      <c r="DH57" s="1"/>
      <c r="DI57" s="1"/>
      <c r="DJ57" s="1"/>
      <c r="DK57" s="1"/>
      <c r="DL57" s="1"/>
      <c r="DM57" s="1"/>
      <c r="DN57" s="1"/>
      <c r="DO57" s="1"/>
      <c r="DQ57" s="356"/>
      <c r="DR57" s="356"/>
      <c r="DS57" s="1"/>
      <c r="DT57" s="1"/>
      <c r="DU57" s="1"/>
      <c r="DV57" s="1"/>
      <c r="DW57" s="1"/>
      <c r="DX57" s="1"/>
      <c r="DY57" s="1"/>
      <c r="DZ57" s="1"/>
      <c r="EA57" s="1"/>
      <c r="EB57" s="1"/>
      <c r="EC57" s="1"/>
      <c r="ED57" s="1"/>
      <c r="EE57" s="1"/>
      <c r="EF57" s="1"/>
      <c r="EG57" s="1"/>
      <c r="EH57" s="1"/>
      <c r="EI57" s="1"/>
      <c r="EJ57" s="1"/>
      <c r="EK57" s="1"/>
      <c r="EL57" s="1"/>
      <c r="EM57" s="1"/>
      <c r="EO57" s="356"/>
      <c r="EP57" s="356"/>
      <c r="EQ57" s="1"/>
      <c r="ER57" s="1"/>
      <c r="ES57" s="1"/>
      <c r="ET57" s="1"/>
      <c r="EU57" s="1"/>
      <c r="EV57" s="1"/>
      <c r="EW57" s="1"/>
      <c r="EX57" s="1"/>
      <c r="EY57" s="1"/>
      <c r="EZ57" s="1"/>
      <c r="FA57" s="1"/>
      <c r="FB57" s="1"/>
      <c r="FC57" s="1"/>
      <c r="FD57" s="1"/>
      <c r="FE57" s="1"/>
      <c r="FF57" s="1"/>
      <c r="FG57" s="1"/>
      <c r="FH57" s="1"/>
      <c r="FI57" s="1"/>
      <c r="FJ57" s="1"/>
      <c r="FK57" s="1"/>
    </row>
    <row r="58" spans="1:167" ht="14.5">
      <c r="A58" s="356"/>
      <c r="B58" s="356"/>
      <c r="C58" s="1"/>
      <c r="D58" s="1"/>
      <c r="E58" s="1"/>
      <c r="F58" s="1"/>
      <c r="G58" s="1"/>
      <c r="H58" s="1"/>
      <c r="I58" s="1"/>
      <c r="J58" s="1"/>
      <c r="K58" s="1"/>
      <c r="L58" s="1"/>
      <c r="M58" s="1"/>
      <c r="N58" s="1"/>
      <c r="O58" s="1"/>
      <c r="P58" s="1"/>
      <c r="Q58" s="1"/>
      <c r="R58" s="1"/>
      <c r="S58" s="1"/>
      <c r="T58" s="1"/>
      <c r="U58" s="1"/>
      <c r="V58" s="1"/>
      <c r="W58" s="1"/>
      <c r="Y58" s="356"/>
      <c r="Z58" s="356"/>
      <c r="AA58" s="1"/>
      <c r="AB58" s="1"/>
      <c r="AC58" s="1"/>
      <c r="AD58" s="1"/>
      <c r="AE58" s="1"/>
      <c r="AF58" s="1"/>
      <c r="AG58" s="1"/>
      <c r="AH58" s="1"/>
      <c r="AI58" s="1"/>
      <c r="AJ58" s="1"/>
      <c r="AK58" s="1"/>
      <c r="AL58" s="1"/>
      <c r="AM58" s="1"/>
      <c r="AN58" s="1"/>
      <c r="AO58" s="1"/>
      <c r="AP58" s="1"/>
      <c r="AQ58" s="1"/>
      <c r="AR58" s="1"/>
      <c r="AS58" s="1"/>
      <c r="AT58" s="1"/>
      <c r="AU58" s="1"/>
      <c r="AW58" s="356"/>
      <c r="AX58" s="356"/>
      <c r="AY58" s="1"/>
      <c r="AZ58" s="1"/>
      <c r="BA58" s="1"/>
      <c r="BB58" s="1"/>
      <c r="BC58" s="1"/>
      <c r="BD58" s="1"/>
      <c r="BE58" s="1"/>
      <c r="BF58" s="1"/>
      <c r="BG58" s="1"/>
      <c r="BH58" s="1"/>
      <c r="BI58" s="1"/>
      <c r="BJ58" s="1"/>
      <c r="BK58" s="1"/>
      <c r="BL58" s="1"/>
      <c r="BM58" s="1"/>
      <c r="BN58" s="1"/>
      <c r="BO58" s="1"/>
      <c r="BP58" s="1"/>
      <c r="BQ58" s="1"/>
      <c r="BR58" s="1"/>
      <c r="BS58" s="1"/>
      <c r="BU58" s="356"/>
      <c r="BV58" s="356"/>
      <c r="BW58" s="1"/>
      <c r="BX58" s="1"/>
      <c r="BY58" s="1"/>
      <c r="BZ58" s="1"/>
      <c r="CA58" s="1"/>
      <c r="CB58" s="1"/>
      <c r="CC58" s="1"/>
      <c r="CD58" s="1"/>
      <c r="CE58" s="1"/>
      <c r="CF58" s="1"/>
      <c r="CG58" s="1"/>
      <c r="CH58" s="1"/>
      <c r="CI58" s="1"/>
      <c r="CJ58" s="1"/>
      <c r="CK58" s="1"/>
      <c r="CL58" s="1"/>
      <c r="CM58" s="1"/>
      <c r="CN58" s="1"/>
      <c r="CO58" s="1"/>
      <c r="CP58" s="1"/>
      <c r="CQ58" s="1"/>
      <c r="CS58" s="356"/>
      <c r="CT58" s="356"/>
      <c r="CU58" s="1"/>
      <c r="CV58" s="1"/>
      <c r="CW58" s="1"/>
      <c r="CX58" s="1"/>
      <c r="CY58" s="1"/>
      <c r="CZ58" s="1"/>
      <c r="DA58" s="1"/>
      <c r="DB58" s="1"/>
      <c r="DC58" s="1"/>
      <c r="DD58" s="1"/>
      <c r="DE58" s="1"/>
      <c r="DF58" s="1"/>
      <c r="DG58" s="1"/>
      <c r="DH58" s="1"/>
      <c r="DI58" s="1"/>
      <c r="DJ58" s="1"/>
      <c r="DK58" s="1"/>
      <c r="DL58" s="1"/>
      <c r="DM58" s="1"/>
      <c r="DN58" s="1"/>
      <c r="DO58" s="1"/>
      <c r="DQ58" s="356"/>
      <c r="DR58" s="356"/>
      <c r="DS58" s="1"/>
      <c r="DT58" s="1"/>
      <c r="DU58" s="1"/>
      <c r="DV58" s="1"/>
      <c r="DW58" s="1"/>
      <c r="DX58" s="1"/>
      <c r="DY58" s="1"/>
      <c r="DZ58" s="1"/>
      <c r="EA58" s="1"/>
      <c r="EB58" s="1"/>
      <c r="EC58" s="1"/>
      <c r="ED58" s="1"/>
      <c r="EE58" s="1"/>
      <c r="EF58" s="1"/>
      <c r="EG58" s="1"/>
      <c r="EH58" s="1"/>
      <c r="EI58" s="1"/>
      <c r="EJ58" s="1"/>
      <c r="EK58" s="1"/>
      <c r="EL58" s="1"/>
      <c r="EM58" s="1"/>
      <c r="EO58" s="356"/>
      <c r="EP58" s="356"/>
      <c r="EQ58" s="1"/>
      <c r="ER58" s="1"/>
      <c r="ES58" s="1"/>
      <c r="ET58" s="1"/>
      <c r="EU58" s="1"/>
      <c r="EV58" s="1"/>
      <c r="EW58" s="1"/>
      <c r="EX58" s="1"/>
      <c r="EY58" s="1"/>
      <c r="EZ58" s="1"/>
      <c r="FA58" s="1"/>
      <c r="FB58" s="1"/>
      <c r="FC58" s="1"/>
      <c r="FD58" s="1"/>
      <c r="FE58" s="1"/>
      <c r="FF58" s="1"/>
      <c r="FG58" s="1"/>
      <c r="FH58" s="1"/>
      <c r="FI58" s="1"/>
      <c r="FJ58" s="1"/>
      <c r="FK58" s="1"/>
    </row>
    <row r="59" spans="1:167" ht="14.5">
      <c r="A59" s="356"/>
      <c r="B59" s="356"/>
      <c r="C59" s="1"/>
      <c r="D59" s="1"/>
      <c r="E59" s="1"/>
      <c r="F59" s="1"/>
      <c r="G59" s="1"/>
      <c r="H59" s="1"/>
      <c r="I59" s="1"/>
      <c r="J59" s="1"/>
      <c r="K59" s="1"/>
      <c r="L59" s="1"/>
      <c r="M59" s="1"/>
      <c r="N59" s="1"/>
      <c r="O59" s="1"/>
      <c r="P59" s="1"/>
      <c r="Q59" s="1"/>
      <c r="R59" s="1"/>
      <c r="S59" s="1"/>
      <c r="T59" s="1"/>
      <c r="U59" s="1"/>
      <c r="V59" s="1"/>
      <c r="W59" s="1"/>
      <c r="Y59" s="356"/>
      <c r="Z59" s="356"/>
      <c r="AA59" s="1"/>
      <c r="AB59" s="1"/>
      <c r="AC59" s="1"/>
      <c r="AD59" s="1"/>
      <c r="AE59" s="1"/>
      <c r="AF59" s="1"/>
      <c r="AG59" s="1"/>
      <c r="AH59" s="1"/>
      <c r="AI59" s="1"/>
      <c r="AJ59" s="1"/>
      <c r="AK59" s="1"/>
      <c r="AL59" s="1"/>
      <c r="AM59" s="1"/>
      <c r="AN59" s="1"/>
      <c r="AO59" s="1"/>
      <c r="AP59" s="1"/>
      <c r="AQ59" s="1"/>
      <c r="AR59" s="1"/>
      <c r="AS59" s="1"/>
      <c r="AT59" s="1"/>
      <c r="AU59" s="1"/>
      <c r="AW59" s="356"/>
      <c r="AX59" s="356"/>
      <c r="AY59" s="1"/>
      <c r="AZ59" s="1"/>
      <c r="BA59" s="1"/>
      <c r="BB59" s="1"/>
      <c r="BC59" s="1"/>
      <c r="BD59" s="1"/>
      <c r="BE59" s="1"/>
      <c r="BF59" s="1"/>
      <c r="BG59" s="1"/>
      <c r="BH59" s="1"/>
      <c r="BI59" s="1"/>
      <c r="BJ59" s="1"/>
      <c r="BK59" s="1"/>
      <c r="BL59" s="1"/>
      <c r="BM59" s="1"/>
      <c r="BN59" s="1"/>
      <c r="BO59" s="1"/>
      <c r="BP59" s="1"/>
      <c r="BQ59" s="1"/>
      <c r="BR59" s="1"/>
      <c r="BS59" s="1"/>
      <c r="BU59" s="356"/>
      <c r="BV59" s="356"/>
      <c r="BW59" s="1"/>
      <c r="BX59" s="1"/>
      <c r="BY59" s="1"/>
      <c r="BZ59" s="1"/>
      <c r="CA59" s="1"/>
      <c r="CB59" s="1"/>
      <c r="CC59" s="1"/>
      <c r="CD59" s="1"/>
      <c r="CE59" s="1"/>
      <c r="CF59" s="1"/>
      <c r="CG59" s="1"/>
      <c r="CH59" s="1"/>
      <c r="CI59" s="1"/>
      <c r="CJ59" s="1"/>
      <c r="CK59" s="1"/>
      <c r="CL59" s="1"/>
      <c r="CM59" s="1"/>
      <c r="CN59" s="1"/>
      <c r="CO59" s="1"/>
      <c r="CP59" s="1"/>
      <c r="CQ59" s="1"/>
      <c r="CS59" s="356"/>
      <c r="CT59" s="356"/>
      <c r="CU59" s="1"/>
      <c r="CV59" s="1"/>
      <c r="CW59" s="1"/>
      <c r="CX59" s="1"/>
      <c r="CY59" s="1"/>
      <c r="CZ59" s="1"/>
      <c r="DA59" s="1"/>
      <c r="DB59" s="1"/>
      <c r="DC59" s="1"/>
      <c r="DD59" s="1"/>
      <c r="DE59" s="1"/>
      <c r="DF59" s="1"/>
      <c r="DG59" s="1"/>
      <c r="DH59" s="1"/>
      <c r="DI59" s="1"/>
      <c r="DJ59" s="1"/>
      <c r="DK59" s="1"/>
      <c r="DL59" s="1"/>
      <c r="DM59" s="1"/>
      <c r="DN59" s="1"/>
      <c r="DO59" s="1"/>
      <c r="DQ59" s="356"/>
      <c r="DR59" s="356"/>
      <c r="DS59" s="1"/>
      <c r="DT59" s="1"/>
      <c r="DU59" s="1"/>
      <c r="DV59" s="1"/>
      <c r="DW59" s="1"/>
      <c r="DX59" s="1"/>
      <c r="DY59" s="1"/>
      <c r="DZ59" s="1"/>
      <c r="EA59" s="1"/>
      <c r="EB59" s="1"/>
      <c r="EC59" s="1"/>
      <c r="ED59" s="1"/>
      <c r="EE59" s="1"/>
      <c r="EF59" s="1"/>
      <c r="EG59" s="1"/>
      <c r="EH59" s="1"/>
      <c r="EI59" s="1"/>
      <c r="EJ59" s="1"/>
      <c r="EK59" s="1"/>
      <c r="EL59" s="1"/>
      <c r="EM59" s="1"/>
      <c r="EO59" s="356"/>
      <c r="EP59" s="356"/>
      <c r="EQ59" s="1"/>
      <c r="ER59" s="1"/>
      <c r="ES59" s="1"/>
      <c r="ET59" s="1"/>
      <c r="EU59" s="1"/>
      <c r="EV59" s="1"/>
      <c r="EW59" s="1"/>
      <c r="EX59" s="1"/>
      <c r="EY59" s="1"/>
      <c r="EZ59" s="1"/>
      <c r="FA59" s="1"/>
      <c r="FB59" s="1"/>
      <c r="FC59" s="1"/>
      <c r="FD59" s="1"/>
      <c r="FE59" s="1"/>
      <c r="FF59" s="1"/>
      <c r="FG59" s="1"/>
      <c r="FH59" s="1"/>
      <c r="FI59" s="1"/>
      <c r="FJ59" s="1"/>
      <c r="FK59" s="1"/>
    </row>
    <row r="60" spans="1:167" ht="14.5">
      <c r="A60" s="356"/>
      <c r="B60" s="356"/>
      <c r="C60" s="1"/>
      <c r="D60" s="1"/>
      <c r="E60" s="1"/>
      <c r="F60" s="1"/>
      <c r="G60" s="1"/>
      <c r="H60" s="1"/>
      <c r="I60" s="1"/>
      <c r="J60" s="1"/>
      <c r="K60" s="1"/>
      <c r="L60" s="1"/>
      <c r="M60" s="1"/>
      <c r="N60" s="1"/>
      <c r="O60" s="1"/>
      <c r="P60" s="1"/>
      <c r="Q60" s="1"/>
      <c r="R60" s="1"/>
      <c r="S60" s="1"/>
      <c r="T60" s="1"/>
      <c r="U60" s="1"/>
      <c r="V60" s="1"/>
      <c r="W60" s="1"/>
      <c r="Y60" s="356"/>
      <c r="Z60" s="356"/>
      <c r="AA60" s="1"/>
      <c r="AB60" s="1"/>
      <c r="AC60" s="1"/>
      <c r="AD60" s="1"/>
      <c r="AE60" s="1"/>
      <c r="AF60" s="1"/>
      <c r="AG60" s="1"/>
      <c r="AH60" s="1"/>
      <c r="AI60" s="1"/>
      <c r="AJ60" s="1"/>
      <c r="AK60" s="1"/>
      <c r="AL60" s="1"/>
      <c r="AM60" s="1"/>
      <c r="AN60" s="1"/>
      <c r="AO60" s="1"/>
      <c r="AP60" s="1"/>
      <c r="AQ60" s="1"/>
      <c r="AR60" s="1"/>
      <c r="AS60" s="1"/>
      <c r="AT60" s="1"/>
      <c r="AU60" s="1"/>
      <c r="AW60" s="356"/>
      <c r="AX60" s="356"/>
      <c r="AY60" s="1"/>
      <c r="AZ60" s="1"/>
      <c r="BA60" s="1"/>
      <c r="BB60" s="1"/>
      <c r="BC60" s="1"/>
      <c r="BD60" s="1"/>
      <c r="BE60" s="1"/>
      <c r="BF60" s="1"/>
      <c r="BG60" s="1"/>
      <c r="BH60" s="1"/>
      <c r="BI60" s="1"/>
      <c r="BJ60" s="1"/>
      <c r="BK60" s="1"/>
      <c r="BL60" s="1"/>
      <c r="BM60" s="1"/>
      <c r="BN60" s="1"/>
      <c r="BO60" s="1"/>
      <c r="BP60" s="1"/>
      <c r="BQ60" s="1"/>
      <c r="BR60" s="1"/>
      <c r="BS60" s="1"/>
      <c r="BU60" s="356"/>
      <c r="BV60" s="356"/>
      <c r="BW60" s="1"/>
      <c r="BX60" s="1"/>
      <c r="BY60" s="1"/>
      <c r="BZ60" s="1"/>
      <c r="CA60" s="1"/>
      <c r="CB60" s="1"/>
      <c r="CC60" s="1"/>
      <c r="CD60" s="1"/>
      <c r="CE60" s="1"/>
      <c r="CF60" s="1"/>
      <c r="CG60" s="1"/>
      <c r="CH60" s="1"/>
      <c r="CI60" s="1"/>
      <c r="CJ60" s="1"/>
      <c r="CK60" s="1"/>
      <c r="CL60" s="1"/>
      <c r="CM60" s="1"/>
      <c r="CN60" s="1"/>
      <c r="CO60" s="1"/>
      <c r="CP60" s="1"/>
      <c r="CQ60" s="1"/>
      <c r="CS60" s="356"/>
      <c r="CT60" s="356"/>
      <c r="CU60" s="1"/>
      <c r="CV60" s="1"/>
      <c r="CW60" s="1"/>
      <c r="CX60" s="1"/>
      <c r="CY60" s="1"/>
      <c r="CZ60" s="1"/>
      <c r="DA60" s="1"/>
      <c r="DB60" s="1"/>
      <c r="DC60" s="1"/>
      <c r="DD60" s="1"/>
      <c r="DE60" s="1"/>
      <c r="DF60" s="1"/>
      <c r="DG60" s="1"/>
      <c r="DH60" s="1"/>
      <c r="DI60" s="1"/>
      <c r="DJ60" s="1"/>
      <c r="DK60" s="1"/>
      <c r="DL60" s="1"/>
      <c r="DM60" s="1"/>
      <c r="DN60" s="1"/>
      <c r="DO60" s="1"/>
      <c r="DQ60" s="356"/>
      <c r="DR60" s="356"/>
      <c r="DS60" s="1"/>
      <c r="DT60" s="1"/>
      <c r="DU60" s="1"/>
      <c r="DV60" s="1"/>
      <c r="DW60" s="1"/>
      <c r="DX60" s="1"/>
      <c r="DY60" s="1"/>
      <c r="DZ60" s="1"/>
      <c r="EA60" s="1"/>
      <c r="EB60" s="1"/>
      <c r="EC60" s="1"/>
      <c r="ED60" s="1"/>
      <c r="EE60" s="1"/>
      <c r="EF60" s="1"/>
      <c r="EG60" s="1"/>
      <c r="EH60" s="1"/>
      <c r="EI60" s="1"/>
      <c r="EJ60" s="1"/>
      <c r="EK60" s="1"/>
      <c r="EL60" s="1"/>
      <c r="EM60" s="1"/>
      <c r="EO60" s="356"/>
      <c r="EP60" s="356"/>
      <c r="EQ60" s="1"/>
      <c r="ER60" s="1"/>
      <c r="ES60" s="1"/>
      <c r="ET60" s="1"/>
      <c r="EU60" s="1"/>
      <c r="EV60" s="1"/>
      <c r="EW60" s="1"/>
      <c r="EX60" s="1"/>
      <c r="EY60" s="1"/>
      <c r="EZ60" s="1"/>
      <c r="FA60" s="1"/>
      <c r="FB60" s="1"/>
      <c r="FC60" s="1"/>
      <c r="FD60" s="1"/>
      <c r="FE60" s="1"/>
      <c r="FF60" s="1"/>
      <c r="FG60" s="1"/>
      <c r="FH60" s="1"/>
      <c r="FI60" s="1"/>
      <c r="FJ60" s="1"/>
      <c r="FK60" s="1"/>
    </row>
    <row r="61" spans="1:167" ht="14.5">
      <c r="A61" s="356"/>
      <c r="B61" s="356"/>
      <c r="C61" s="1"/>
      <c r="D61" s="1"/>
      <c r="E61" s="1"/>
      <c r="F61" s="1"/>
      <c r="G61" s="1"/>
      <c r="H61" s="1"/>
      <c r="I61" s="1"/>
      <c r="J61" s="1"/>
      <c r="K61" s="1"/>
      <c r="L61" s="1"/>
      <c r="M61" s="1"/>
      <c r="N61" s="1"/>
      <c r="O61" s="1"/>
      <c r="P61" s="1"/>
      <c r="Q61" s="1"/>
      <c r="R61" s="1"/>
      <c r="S61" s="1"/>
      <c r="T61" s="1"/>
      <c r="U61" s="1"/>
      <c r="V61" s="1"/>
      <c r="W61" s="1"/>
      <c r="Y61" s="356"/>
      <c r="Z61" s="356"/>
      <c r="AA61" s="1"/>
      <c r="AB61" s="1"/>
      <c r="AC61" s="1"/>
      <c r="AD61" s="1"/>
      <c r="AE61" s="1"/>
      <c r="AF61" s="1"/>
      <c r="AG61" s="1"/>
      <c r="AH61" s="1"/>
      <c r="AI61" s="1"/>
      <c r="AJ61" s="1"/>
      <c r="AK61" s="1"/>
      <c r="AL61" s="1"/>
      <c r="AM61" s="1"/>
      <c r="AN61" s="1"/>
      <c r="AO61" s="1"/>
      <c r="AP61" s="1"/>
      <c r="AQ61" s="1"/>
      <c r="AR61" s="1"/>
      <c r="AS61" s="1"/>
      <c r="AT61" s="1"/>
      <c r="AU61" s="1"/>
      <c r="AW61" s="356"/>
      <c r="AX61" s="356"/>
      <c r="AY61" s="1"/>
      <c r="AZ61" s="1"/>
      <c r="BA61" s="1"/>
      <c r="BB61" s="1"/>
      <c r="BC61" s="1"/>
      <c r="BD61" s="1"/>
      <c r="BE61" s="1"/>
      <c r="BF61" s="1"/>
      <c r="BG61" s="1"/>
      <c r="BH61" s="1"/>
      <c r="BI61" s="1"/>
      <c r="BJ61" s="1"/>
      <c r="BK61" s="1"/>
      <c r="BL61" s="1"/>
      <c r="BM61" s="1"/>
      <c r="BN61" s="1"/>
      <c r="BO61" s="1"/>
      <c r="BP61" s="1"/>
      <c r="BQ61" s="1"/>
      <c r="BR61" s="1"/>
      <c r="BS61" s="1"/>
      <c r="BU61" s="356"/>
      <c r="BV61" s="356"/>
      <c r="BW61" s="1"/>
      <c r="BX61" s="1"/>
      <c r="BY61" s="1"/>
      <c r="BZ61" s="1"/>
      <c r="CA61" s="1"/>
      <c r="CB61" s="1"/>
      <c r="CC61" s="1"/>
      <c r="CD61" s="1"/>
      <c r="CE61" s="1"/>
      <c r="CF61" s="1"/>
      <c r="CG61" s="1"/>
      <c r="CH61" s="1"/>
      <c r="CI61" s="1"/>
      <c r="CJ61" s="1"/>
      <c r="CK61" s="1"/>
      <c r="CL61" s="1"/>
      <c r="CM61" s="1"/>
      <c r="CN61" s="1"/>
      <c r="CO61" s="1"/>
      <c r="CP61" s="1"/>
      <c r="CQ61" s="1"/>
      <c r="CS61" s="356"/>
      <c r="CT61" s="356"/>
      <c r="CU61" s="1"/>
      <c r="CV61" s="1"/>
      <c r="CW61" s="1"/>
      <c r="CX61" s="1"/>
      <c r="CY61" s="1"/>
      <c r="CZ61" s="1"/>
      <c r="DA61" s="1"/>
      <c r="DB61" s="1"/>
      <c r="DC61" s="1"/>
      <c r="DD61" s="1"/>
      <c r="DE61" s="1"/>
      <c r="DF61" s="1"/>
      <c r="DG61" s="1"/>
      <c r="DH61" s="1"/>
      <c r="DI61" s="1"/>
      <c r="DJ61" s="1"/>
      <c r="DK61" s="1"/>
      <c r="DL61" s="1"/>
      <c r="DM61" s="1"/>
      <c r="DN61" s="1"/>
      <c r="DO61" s="1"/>
      <c r="DQ61" s="356"/>
      <c r="DR61" s="356"/>
      <c r="DS61" s="1"/>
      <c r="DT61" s="1"/>
      <c r="DU61" s="1"/>
      <c r="DV61" s="1"/>
      <c r="DW61" s="1"/>
      <c r="DX61" s="1"/>
      <c r="DY61" s="1"/>
      <c r="DZ61" s="1"/>
      <c r="EA61" s="1"/>
      <c r="EB61" s="1"/>
      <c r="EC61" s="1"/>
      <c r="ED61" s="1"/>
      <c r="EE61" s="1"/>
      <c r="EF61" s="1"/>
      <c r="EG61" s="1"/>
      <c r="EH61" s="1"/>
      <c r="EI61" s="1"/>
      <c r="EJ61" s="1"/>
      <c r="EK61" s="1"/>
      <c r="EL61" s="1"/>
      <c r="EM61" s="1"/>
      <c r="EO61" s="356"/>
      <c r="EP61" s="356"/>
      <c r="EQ61" s="1"/>
      <c r="ER61" s="1"/>
      <c r="ES61" s="1"/>
      <c r="ET61" s="1"/>
      <c r="EU61" s="1"/>
      <c r="EV61" s="1"/>
      <c r="EW61" s="1"/>
      <c r="EX61" s="1"/>
      <c r="EY61" s="1"/>
      <c r="EZ61" s="1"/>
      <c r="FA61" s="1"/>
      <c r="FB61" s="1"/>
      <c r="FC61" s="1"/>
      <c r="FD61" s="1"/>
      <c r="FE61" s="1"/>
      <c r="FF61" s="1"/>
      <c r="FG61" s="1"/>
      <c r="FH61" s="1"/>
      <c r="FI61" s="1"/>
      <c r="FJ61" s="1"/>
      <c r="FK61" s="1"/>
    </row>
    <row r="62" spans="1:167" ht="14.5">
      <c r="A62" s="356"/>
      <c r="B62" s="356"/>
      <c r="C62" s="1"/>
      <c r="D62" s="1"/>
      <c r="E62" s="1"/>
      <c r="F62" s="1"/>
      <c r="G62" s="1"/>
      <c r="H62" s="1"/>
      <c r="I62" s="1"/>
      <c r="J62" s="1"/>
      <c r="K62" s="1"/>
      <c r="L62" s="1"/>
      <c r="M62" s="1"/>
      <c r="N62" s="1"/>
      <c r="O62" s="1"/>
      <c r="P62" s="1"/>
      <c r="Q62" s="1"/>
      <c r="R62" s="1"/>
      <c r="S62" s="1"/>
      <c r="T62" s="1"/>
      <c r="U62" s="1"/>
      <c r="V62" s="1"/>
      <c r="W62" s="1"/>
      <c r="Y62" s="356"/>
      <c r="Z62" s="356"/>
      <c r="AA62" s="1"/>
      <c r="AB62" s="1"/>
      <c r="AC62" s="1"/>
      <c r="AD62" s="1"/>
      <c r="AE62" s="1"/>
      <c r="AF62" s="1"/>
      <c r="AG62" s="1"/>
      <c r="AH62" s="1"/>
      <c r="AI62" s="1"/>
      <c r="AJ62" s="1"/>
      <c r="AK62" s="1"/>
      <c r="AL62" s="1"/>
      <c r="AM62" s="1"/>
      <c r="AN62" s="1"/>
      <c r="AO62" s="1"/>
      <c r="AP62" s="1"/>
      <c r="AQ62" s="1"/>
      <c r="AR62" s="1"/>
      <c r="AS62" s="1"/>
      <c r="AT62" s="1"/>
      <c r="AU62" s="1"/>
      <c r="AW62" s="356"/>
      <c r="AX62" s="356"/>
      <c r="AY62" s="1"/>
      <c r="AZ62" s="1"/>
      <c r="BA62" s="1"/>
      <c r="BB62" s="1"/>
      <c r="BC62" s="1"/>
      <c r="BD62" s="1"/>
      <c r="BE62" s="1"/>
      <c r="BF62" s="1"/>
      <c r="BG62" s="1"/>
      <c r="BH62" s="1"/>
      <c r="BI62" s="1"/>
      <c r="BJ62" s="1"/>
      <c r="BK62" s="1"/>
      <c r="BL62" s="1"/>
      <c r="BM62" s="1"/>
      <c r="BN62" s="1"/>
      <c r="BO62" s="1"/>
      <c r="BP62" s="1"/>
      <c r="BQ62" s="1"/>
      <c r="BR62" s="1"/>
      <c r="BS62" s="1"/>
      <c r="BU62" s="356"/>
      <c r="BV62" s="356"/>
      <c r="BW62" s="1"/>
      <c r="BX62" s="1"/>
      <c r="BY62" s="1"/>
      <c r="BZ62" s="1"/>
      <c r="CA62" s="1"/>
      <c r="CB62" s="1"/>
      <c r="CC62" s="1"/>
      <c r="CD62" s="1"/>
      <c r="CE62" s="1"/>
      <c r="CF62" s="1"/>
      <c r="CG62" s="1"/>
      <c r="CH62" s="1"/>
      <c r="CI62" s="1"/>
      <c r="CJ62" s="1"/>
      <c r="CK62" s="1"/>
      <c r="CL62" s="1"/>
      <c r="CM62" s="1"/>
      <c r="CN62" s="1"/>
      <c r="CO62" s="1"/>
      <c r="CP62" s="1"/>
      <c r="CQ62" s="1"/>
      <c r="CS62" s="356"/>
      <c r="CT62" s="356"/>
      <c r="CU62" s="1"/>
      <c r="CV62" s="1"/>
      <c r="CW62" s="1"/>
      <c r="CX62" s="1"/>
      <c r="CY62" s="1"/>
      <c r="CZ62" s="1"/>
      <c r="DA62" s="1"/>
      <c r="DB62" s="1"/>
      <c r="DC62" s="1"/>
      <c r="DD62" s="1"/>
      <c r="DE62" s="1"/>
      <c r="DF62" s="1"/>
      <c r="DG62" s="1"/>
      <c r="DH62" s="1"/>
      <c r="DI62" s="1"/>
      <c r="DJ62" s="1"/>
      <c r="DK62" s="1"/>
      <c r="DL62" s="1"/>
      <c r="DM62" s="1"/>
      <c r="DN62" s="1"/>
      <c r="DO62" s="1"/>
      <c r="DQ62" s="356"/>
      <c r="DR62" s="356"/>
      <c r="DS62" s="1"/>
      <c r="DT62" s="1"/>
      <c r="DU62" s="1"/>
      <c r="DV62" s="1"/>
      <c r="DW62" s="1"/>
      <c r="DX62" s="1"/>
      <c r="DY62" s="1"/>
      <c r="DZ62" s="1"/>
      <c r="EA62" s="1"/>
      <c r="EB62" s="1"/>
      <c r="EC62" s="1"/>
      <c r="ED62" s="1"/>
      <c r="EE62" s="1"/>
      <c r="EF62" s="1"/>
      <c r="EG62" s="1"/>
      <c r="EH62" s="1"/>
      <c r="EI62" s="1"/>
      <c r="EJ62" s="1"/>
      <c r="EK62" s="1"/>
      <c r="EL62" s="1"/>
      <c r="EM62" s="1"/>
      <c r="EO62" s="356"/>
      <c r="EP62" s="356"/>
      <c r="EQ62" s="1"/>
      <c r="ER62" s="1"/>
      <c r="ES62" s="1"/>
      <c r="ET62" s="1"/>
      <c r="EU62" s="1"/>
      <c r="EV62" s="1"/>
      <c r="EW62" s="1"/>
      <c r="EX62" s="1"/>
      <c r="EY62" s="1"/>
      <c r="EZ62" s="1"/>
      <c r="FA62" s="1"/>
      <c r="FB62" s="1"/>
      <c r="FC62" s="1"/>
      <c r="FD62" s="1"/>
      <c r="FE62" s="1"/>
      <c r="FF62" s="1"/>
      <c r="FG62" s="1"/>
      <c r="FH62" s="1"/>
      <c r="FI62" s="1"/>
      <c r="FJ62" s="1"/>
      <c r="FK62" s="1"/>
    </row>
    <row r="63" spans="1:167" ht="14.5">
      <c r="A63" s="356"/>
      <c r="B63" s="356"/>
      <c r="C63" s="1"/>
      <c r="D63" s="1"/>
      <c r="E63" s="1"/>
      <c r="F63" s="1"/>
      <c r="G63" s="1"/>
      <c r="H63" s="1"/>
      <c r="I63" s="1"/>
      <c r="J63" s="1"/>
      <c r="K63" s="1"/>
      <c r="L63" s="1"/>
      <c r="M63" s="1"/>
      <c r="N63" s="1"/>
      <c r="O63" s="1"/>
      <c r="P63" s="1"/>
      <c r="Q63" s="1"/>
      <c r="R63" s="1"/>
      <c r="S63" s="1"/>
      <c r="T63" s="1"/>
      <c r="U63" s="1"/>
      <c r="V63" s="1"/>
      <c r="W63" s="1"/>
      <c r="Y63" s="356"/>
      <c r="Z63" s="356"/>
      <c r="AA63" s="1"/>
      <c r="AB63" s="1"/>
      <c r="AC63" s="1"/>
      <c r="AD63" s="1"/>
      <c r="AE63" s="1"/>
      <c r="AF63" s="1"/>
      <c r="AG63" s="1"/>
      <c r="AH63" s="1"/>
      <c r="AI63" s="1"/>
      <c r="AJ63" s="1"/>
      <c r="AK63" s="1"/>
      <c r="AL63" s="1"/>
      <c r="AM63" s="1"/>
      <c r="AN63" s="1"/>
      <c r="AO63" s="1"/>
      <c r="AP63" s="1"/>
      <c r="AQ63" s="1"/>
      <c r="AR63" s="1"/>
      <c r="AS63" s="1"/>
      <c r="AT63" s="1"/>
      <c r="AU63" s="1"/>
      <c r="AW63" s="356"/>
      <c r="AX63" s="356"/>
      <c r="AY63" s="1"/>
      <c r="AZ63" s="1"/>
      <c r="BA63" s="1"/>
      <c r="BB63" s="1"/>
      <c r="BC63" s="1"/>
      <c r="BD63" s="1"/>
      <c r="BE63" s="1"/>
      <c r="BF63" s="1"/>
      <c r="BG63" s="1"/>
      <c r="BH63" s="1"/>
      <c r="BI63" s="1"/>
      <c r="BJ63" s="1"/>
      <c r="BK63" s="1"/>
      <c r="BL63" s="1"/>
      <c r="BM63" s="1"/>
      <c r="BN63" s="1"/>
      <c r="BO63" s="1"/>
      <c r="BP63" s="1"/>
      <c r="BQ63" s="1"/>
      <c r="BR63" s="1"/>
      <c r="BS63" s="1"/>
      <c r="BU63" s="356"/>
      <c r="BV63" s="356"/>
      <c r="BW63" s="1"/>
      <c r="BX63" s="1"/>
      <c r="BY63" s="1"/>
      <c r="BZ63" s="1"/>
      <c r="CA63" s="1"/>
      <c r="CB63" s="1"/>
      <c r="CC63" s="1"/>
      <c r="CD63" s="1"/>
      <c r="CE63" s="1"/>
      <c r="CF63" s="1"/>
      <c r="CG63" s="1"/>
      <c r="CH63" s="1"/>
      <c r="CI63" s="1"/>
      <c r="CJ63" s="1"/>
      <c r="CK63" s="1"/>
      <c r="CL63" s="1"/>
      <c r="CM63" s="1"/>
      <c r="CN63" s="1"/>
      <c r="CO63" s="1"/>
      <c r="CP63" s="1"/>
      <c r="CQ63" s="1"/>
      <c r="CS63" s="356"/>
      <c r="CT63" s="356"/>
      <c r="CU63" s="1"/>
      <c r="CV63" s="1"/>
      <c r="CW63" s="1"/>
      <c r="CX63" s="1"/>
      <c r="CY63" s="1"/>
      <c r="CZ63" s="1"/>
      <c r="DA63" s="1"/>
      <c r="DB63" s="1"/>
      <c r="DC63" s="1"/>
      <c r="DD63" s="1"/>
      <c r="DE63" s="1"/>
      <c r="DF63" s="1"/>
      <c r="DG63" s="1"/>
      <c r="DH63" s="1"/>
      <c r="DI63" s="1"/>
      <c r="DJ63" s="1"/>
      <c r="DK63" s="1"/>
      <c r="DL63" s="1"/>
      <c r="DM63" s="1"/>
      <c r="DN63" s="1"/>
      <c r="DO63" s="1"/>
      <c r="DQ63" s="356"/>
      <c r="DR63" s="356"/>
      <c r="DS63" s="1"/>
      <c r="DT63" s="1"/>
      <c r="DU63" s="1"/>
      <c r="DV63" s="1"/>
      <c r="DW63" s="1"/>
      <c r="DX63" s="1"/>
      <c r="DY63" s="1"/>
      <c r="DZ63" s="1"/>
      <c r="EA63" s="1"/>
      <c r="EB63" s="1"/>
      <c r="EC63" s="1"/>
      <c r="ED63" s="1"/>
      <c r="EE63" s="1"/>
      <c r="EF63" s="1"/>
      <c r="EG63" s="1"/>
      <c r="EH63" s="1"/>
      <c r="EI63" s="1"/>
      <c r="EJ63" s="1"/>
      <c r="EK63" s="1"/>
      <c r="EL63" s="1"/>
      <c r="EM63" s="1"/>
      <c r="EO63" s="356"/>
      <c r="EP63" s="356"/>
      <c r="EQ63" s="1"/>
      <c r="ER63" s="1"/>
      <c r="ES63" s="1"/>
      <c r="ET63" s="1"/>
      <c r="EU63" s="1"/>
      <c r="EV63" s="1"/>
      <c r="EW63" s="1"/>
      <c r="EX63" s="1"/>
      <c r="EY63" s="1"/>
      <c r="EZ63" s="1"/>
      <c r="FA63" s="1"/>
      <c r="FB63" s="1"/>
      <c r="FC63" s="1"/>
      <c r="FD63" s="1"/>
      <c r="FE63" s="1"/>
      <c r="FF63" s="1"/>
      <c r="FG63" s="1"/>
      <c r="FH63" s="1"/>
      <c r="FI63" s="1"/>
      <c r="FJ63" s="1"/>
      <c r="FK63" s="1"/>
    </row>
    <row r="64" spans="1:167" ht="14.5">
      <c r="A64" s="356"/>
      <c r="B64" s="356"/>
      <c r="C64" s="1"/>
      <c r="D64" s="1"/>
      <c r="E64" s="1"/>
      <c r="F64" s="1"/>
      <c r="G64" s="1"/>
      <c r="H64" s="1"/>
      <c r="I64" s="1"/>
      <c r="J64" s="1"/>
      <c r="K64" s="1"/>
      <c r="L64" s="1"/>
      <c r="M64" s="1"/>
      <c r="N64" s="1"/>
      <c r="O64" s="1"/>
      <c r="P64" s="1"/>
      <c r="Q64" s="1"/>
      <c r="R64" s="1"/>
      <c r="S64" s="1"/>
      <c r="T64" s="1"/>
      <c r="U64" s="1"/>
      <c r="V64" s="1"/>
      <c r="W64" s="1"/>
      <c r="Y64" s="356"/>
      <c r="Z64" s="356"/>
      <c r="AA64" s="1"/>
      <c r="AB64" s="1"/>
      <c r="AC64" s="1"/>
      <c r="AD64" s="1"/>
      <c r="AE64" s="1"/>
      <c r="AF64" s="1"/>
      <c r="AG64" s="1"/>
      <c r="AH64" s="1"/>
      <c r="AI64" s="1"/>
      <c r="AJ64" s="1"/>
      <c r="AK64" s="1"/>
      <c r="AL64" s="1"/>
      <c r="AM64" s="1"/>
      <c r="AN64" s="1"/>
      <c r="AO64" s="1"/>
      <c r="AP64" s="1"/>
      <c r="AQ64" s="1"/>
      <c r="AR64" s="1"/>
      <c r="AS64" s="1"/>
      <c r="AT64" s="1"/>
      <c r="AU64" s="1"/>
      <c r="AW64" s="356"/>
      <c r="AX64" s="356"/>
      <c r="AY64" s="1"/>
      <c r="AZ64" s="1"/>
      <c r="BA64" s="1"/>
      <c r="BB64" s="1"/>
      <c r="BC64" s="1"/>
      <c r="BD64" s="1"/>
      <c r="BE64" s="1"/>
      <c r="BF64" s="1"/>
      <c r="BG64" s="1"/>
      <c r="BH64" s="1"/>
      <c r="BI64" s="1"/>
      <c r="BJ64" s="1"/>
      <c r="BK64" s="1"/>
      <c r="BL64" s="1"/>
      <c r="BM64" s="1"/>
      <c r="BN64" s="1"/>
      <c r="BO64" s="1"/>
      <c r="BP64" s="1"/>
      <c r="BQ64" s="1"/>
      <c r="BR64" s="1"/>
      <c r="BS64" s="1"/>
      <c r="BU64" s="356"/>
      <c r="BV64" s="356"/>
      <c r="BW64" s="1"/>
      <c r="BX64" s="1"/>
      <c r="BY64" s="1"/>
      <c r="BZ64" s="1"/>
      <c r="CA64" s="1"/>
      <c r="CB64" s="1"/>
      <c r="CC64" s="1"/>
      <c r="CD64" s="1"/>
      <c r="CE64" s="1"/>
      <c r="CF64" s="1"/>
      <c r="CG64" s="1"/>
      <c r="CH64" s="1"/>
      <c r="CI64" s="1"/>
      <c r="CJ64" s="1"/>
      <c r="CK64" s="1"/>
      <c r="CL64" s="1"/>
      <c r="CM64" s="1"/>
      <c r="CN64" s="1"/>
      <c r="CO64" s="1"/>
      <c r="CP64" s="1"/>
      <c r="CQ64" s="1"/>
      <c r="CS64" s="356"/>
      <c r="CT64" s="356"/>
      <c r="CU64" s="1"/>
      <c r="CV64" s="1"/>
      <c r="CW64" s="1"/>
      <c r="CX64" s="1"/>
      <c r="CY64" s="1"/>
      <c r="CZ64" s="1"/>
      <c r="DA64" s="1"/>
      <c r="DB64" s="1"/>
      <c r="DC64" s="1"/>
      <c r="DD64" s="1"/>
      <c r="DE64" s="1"/>
      <c r="DF64" s="1"/>
      <c r="DG64" s="1"/>
      <c r="DH64" s="1"/>
      <c r="DI64" s="1"/>
      <c r="DJ64" s="1"/>
      <c r="DK64" s="1"/>
      <c r="DL64" s="1"/>
      <c r="DM64" s="1"/>
      <c r="DN64" s="1"/>
      <c r="DO64" s="1"/>
      <c r="DQ64" s="356"/>
      <c r="DR64" s="356"/>
      <c r="DS64" s="1"/>
      <c r="DT64" s="1"/>
      <c r="DU64" s="1"/>
      <c r="DV64" s="1"/>
      <c r="DW64" s="1"/>
      <c r="DX64" s="1"/>
      <c r="DY64" s="1"/>
      <c r="DZ64" s="1"/>
      <c r="EA64" s="1"/>
      <c r="EB64" s="1"/>
      <c r="EC64" s="1"/>
      <c r="ED64" s="1"/>
      <c r="EE64" s="1"/>
      <c r="EF64" s="1"/>
      <c r="EG64" s="1"/>
      <c r="EH64" s="1"/>
      <c r="EI64" s="1"/>
      <c r="EJ64" s="1"/>
      <c r="EK64" s="1"/>
      <c r="EL64" s="1"/>
      <c r="EM64" s="1"/>
      <c r="EO64" s="356"/>
      <c r="EP64" s="356"/>
      <c r="EQ64" s="1"/>
      <c r="ER64" s="1"/>
      <c r="ES64" s="1"/>
      <c r="ET64" s="1"/>
      <c r="EU64" s="1"/>
      <c r="EV64" s="1"/>
      <c r="EW64" s="1"/>
      <c r="EX64" s="1"/>
      <c r="EY64" s="1"/>
      <c r="EZ64" s="1"/>
      <c r="FA64" s="1"/>
      <c r="FB64" s="1"/>
      <c r="FC64" s="1"/>
      <c r="FD64" s="1"/>
      <c r="FE64" s="1"/>
      <c r="FF64" s="1"/>
      <c r="FG64" s="1"/>
      <c r="FH64" s="1"/>
      <c r="FI64" s="1"/>
      <c r="FJ64" s="1"/>
      <c r="FK64" s="1"/>
    </row>
    <row r="65" spans="1:167" ht="14.5">
      <c r="A65" s="356"/>
      <c r="B65" s="356"/>
      <c r="C65" s="1"/>
      <c r="D65" s="1"/>
      <c r="E65" s="1"/>
      <c r="F65" s="1"/>
      <c r="G65" s="1"/>
      <c r="H65" s="1"/>
      <c r="I65" s="1"/>
      <c r="J65" s="1"/>
      <c r="K65" s="1"/>
      <c r="L65" s="1"/>
      <c r="M65" s="1"/>
      <c r="N65" s="1"/>
      <c r="O65" s="1"/>
      <c r="P65" s="1"/>
      <c r="Q65" s="1"/>
      <c r="R65" s="1"/>
      <c r="S65" s="1"/>
      <c r="T65" s="1"/>
      <c r="U65" s="1"/>
      <c r="V65" s="1"/>
      <c r="W65" s="1"/>
      <c r="Y65" s="356"/>
      <c r="Z65" s="356"/>
      <c r="AA65" s="1"/>
      <c r="AB65" s="1"/>
      <c r="AC65" s="1"/>
      <c r="AD65" s="1"/>
      <c r="AE65" s="1"/>
      <c r="AF65" s="1"/>
      <c r="AG65" s="1"/>
      <c r="AH65" s="1"/>
      <c r="AI65" s="1"/>
      <c r="AJ65" s="1"/>
      <c r="AK65" s="1"/>
      <c r="AL65" s="1"/>
      <c r="AM65" s="1"/>
      <c r="AN65" s="1"/>
      <c r="AO65" s="1"/>
      <c r="AP65" s="1"/>
      <c r="AQ65" s="1"/>
      <c r="AR65" s="1"/>
      <c r="AS65" s="1"/>
      <c r="AT65" s="1"/>
      <c r="AU65" s="1"/>
      <c r="AW65" s="356"/>
      <c r="AX65" s="356"/>
      <c r="AY65" s="1"/>
      <c r="AZ65" s="1"/>
      <c r="BA65" s="1"/>
      <c r="BB65" s="1"/>
      <c r="BC65" s="1"/>
      <c r="BD65" s="1"/>
      <c r="BE65" s="1"/>
      <c r="BF65" s="1"/>
      <c r="BG65" s="1"/>
      <c r="BH65" s="1"/>
      <c r="BI65" s="1"/>
      <c r="BJ65" s="1"/>
      <c r="BK65" s="1"/>
      <c r="BL65" s="1"/>
      <c r="BM65" s="1"/>
      <c r="BN65" s="1"/>
      <c r="BO65" s="1"/>
      <c r="BP65" s="1"/>
      <c r="BQ65" s="1"/>
      <c r="BR65" s="1"/>
      <c r="BS65" s="1"/>
      <c r="BU65" s="356"/>
      <c r="BV65" s="356"/>
      <c r="BW65" s="1"/>
      <c r="BX65" s="1"/>
      <c r="BY65" s="1"/>
      <c r="BZ65" s="1"/>
      <c r="CA65" s="1"/>
      <c r="CB65" s="1"/>
      <c r="CC65" s="1"/>
      <c r="CD65" s="1"/>
      <c r="CE65" s="1"/>
      <c r="CF65" s="1"/>
      <c r="CG65" s="1"/>
      <c r="CH65" s="1"/>
      <c r="CI65" s="1"/>
      <c r="CJ65" s="1"/>
      <c r="CK65" s="1"/>
      <c r="CL65" s="1"/>
      <c r="CM65" s="1"/>
      <c r="CN65" s="1"/>
      <c r="CO65" s="1"/>
      <c r="CP65" s="1"/>
      <c r="CQ65" s="1"/>
      <c r="CS65" s="356"/>
      <c r="CT65" s="356"/>
      <c r="CU65" s="1"/>
      <c r="CV65" s="1"/>
      <c r="CW65" s="1"/>
      <c r="CX65" s="1"/>
      <c r="CY65" s="1"/>
      <c r="CZ65" s="1"/>
      <c r="DA65" s="1"/>
      <c r="DB65" s="1"/>
      <c r="DC65" s="1"/>
      <c r="DD65" s="1"/>
      <c r="DE65" s="1"/>
      <c r="DF65" s="1"/>
      <c r="DG65" s="1"/>
      <c r="DH65" s="1"/>
      <c r="DI65" s="1"/>
      <c r="DJ65" s="1"/>
      <c r="DK65" s="1"/>
      <c r="DL65" s="1"/>
      <c r="DM65" s="1"/>
      <c r="DN65" s="1"/>
      <c r="DO65" s="1"/>
      <c r="DQ65" s="356"/>
      <c r="DR65" s="356"/>
      <c r="DS65" s="1"/>
      <c r="DT65" s="1"/>
      <c r="DU65" s="1"/>
      <c r="DV65" s="1"/>
      <c r="DW65" s="1"/>
      <c r="DX65" s="1"/>
      <c r="DY65" s="1"/>
      <c r="DZ65" s="1"/>
      <c r="EA65" s="1"/>
      <c r="EB65" s="1"/>
      <c r="EC65" s="1"/>
      <c r="ED65" s="1"/>
      <c r="EE65" s="1"/>
      <c r="EF65" s="1"/>
      <c r="EG65" s="1"/>
      <c r="EH65" s="1"/>
      <c r="EI65" s="1"/>
      <c r="EJ65" s="1"/>
      <c r="EK65" s="1"/>
      <c r="EL65" s="1"/>
      <c r="EM65" s="1"/>
      <c r="EO65" s="356"/>
      <c r="EP65" s="356"/>
      <c r="EQ65" s="1"/>
      <c r="ER65" s="1"/>
      <c r="ES65" s="1"/>
      <c r="ET65" s="1"/>
      <c r="EU65" s="1"/>
      <c r="EV65" s="1"/>
      <c r="EW65" s="1"/>
      <c r="EX65" s="1"/>
      <c r="EY65" s="1"/>
      <c r="EZ65" s="1"/>
      <c r="FA65" s="1"/>
      <c r="FB65" s="1"/>
      <c r="FC65" s="1"/>
      <c r="FD65" s="1"/>
      <c r="FE65" s="1"/>
      <c r="FF65" s="1"/>
      <c r="FG65" s="1"/>
      <c r="FH65" s="1"/>
      <c r="FI65" s="1"/>
      <c r="FJ65" s="1"/>
      <c r="FK65" s="1"/>
    </row>
    <row r="66" spans="1:167" ht="14.5">
      <c r="A66" s="356"/>
      <c r="B66" s="356"/>
      <c r="C66" s="1"/>
      <c r="D66" s="1"/>
      <c r="E66" s="1"/>
      <c r="F66" s="1"/>
      <c r="G66" s="1"/>
      <c r="H66" s="1"/>
      <c r="I66" s="1"/>
      <c r="J66" s="1"/>
      <c r="K66" s="1"/>
      <c r="L66" s="1"/>
      <c r="M66" s="1"/>
      <c r="N66" s="1"/>
      <c r="O66" s="1"/>
      <c r="P66" s="1"/>
      <c r="Q66" s="1"/>
      <c r="R66" s="1"/>
      <c r="S66" s="1"/>
      <c r="T66" s="1"/>
      <c r="U66" s="1"/>
      <c r="V66" s="1"/>
      <c r="W66" s="1"/>
      <c r="Y66" s="356"/>
      <c r="Z66" s="356"/>
      <c r="AA66" s="1"/>
      <c r="AB66" s="1"/>
      <c r="AC66" s="1"/>
      <c r="AD66" s="1"/>
      <c r="AE66" s="1"/>
      <c r="AF66" s="1"/>
      <c r="AG66" s="1"/>
      <c r="AH66" s="1"/>
      <c r="AI66" s="1"/>
      <c r="AJ66" s="1"/>
      <c r="AK66" s="1"/>
      <c r="AL66" s="1"/>
      <c r="AM66" s="1"/>
      <c r="AN66" s="1"/>
      <c r="AO66" s="1"/>
      <c r="AP66" s="1"/>
      <c r="AQ66" s="1"/>
      <c r="AR66" s="1"/>
      <c r="AS66" s="1"/>
      <c r="AT66" s="1"/>
      <c r="AU66" s="1"/>
      <c r="AW66" s="356"/>
      <c r="AX66" s="356"/>
      <c r="AY66" s="1"/>
      <c r="AZ66" s="1"/>
      <c r="BA66" s="1"/>
      <c r="BB66" s="1"/>
      <c r="BC66" s="1"/>
      <c r="BD66" s="1"/>
      <c r="BE66" s="1"/>
      <c r="BF66" s="1"/>
      <c r="BG66" s="1"/>
      <c r="BH66" s="1"/>
      <c r="BI66" s="1"/>
      <c r="BJ66" s="1"/>
      <c r="BK66" s="1"/>
      <c r="BL66" s="1"/>
      <c r="BM66" s="1"/>
      <c r="BN66" s="1"/>
      <c r="BO66" s="1"/>
      <c r="BP66" s="1"/>
      <c r="BQ66" s="1"/>
      <c r="BR66" s="1"/>
      <c r="BS66" s="1"/>
      <c r="BU66" s="356"/>
      <c r="BV66" s="356"/>
      <c r="BW66" s="1"/>
      <c r="BX66" s="1"/>
      <c r="BY66" s="1"/>
      <c r="BZ66" s="1"/>
      <c r="CA66" s="1"/>
      <c r="CB66" s="1"/>
      <c r="CC66" s="1"/>
      <c r="CD66" s="1"/>
      <c r="CE66" s="1"/>
      <c r="CF66" s="1"/>
      <c r="CG66" s="1"/>
      <c r="CH66" s="1"/>
      <c r="CI66" s="1"/>
      <c r="CJ66" s="1"/>
      <c r="CK66" s="1"/>
      <c r="CL66" s="1"/>
      <c r="CM66" s="1"/>
      <c r="CN66" s="1"/>
      <c r="CO66" s="1"/>
      <c r="CP66" s="1"/>
      <c r="CQ66" s="1"/>
      <c r="CS66" s="356"/>
      <c r="CT66" s="356"/>
      <c r="CU66" s="1"/>
      <c r="CV66" s="1"/>
      <c r="CW66" s="1"/>
      <c r="CX66" s="1"/>
      <c r="CY66" s="1"/>
      <c r="CZ66" s="1"/>
      <c r="DA66" s="1"/>
      <c r="DB66" s="1"/>
      <c r="DC66" s="1"/>
      <c r="DD66" s="1"/>
      <c r="DE66" s="1"/>
      <c r="DF66" s="1"/>
      <c r="DG66" s="1"/>
      <c r="DH66" s="1"/>
      <c r="DI66" s="1"/>
      <c r="DJ66" s="1"/>
      <c r="DK66" s="1"/>
      <c r="DL66" s="1"/>
      <c r="DM66" s="1"/>
      <c r="DN66" s="1"/>
      <c r="DO66" s="1"/>
      <c r="DQ66" s="356"/>
      <c r="DR66" s="356"/>
      <c r="DS66" s="1"/>
      <c r="DT66" s="1"/>
      <c r="DU66" s="1"/>
      <c r="DV66" s="1"/>
      <c r="DW66" s="1"/>
      <c r="DX66" s="1"/>
      <c r="DY66" s="1"/>
      <c r="DZ66" s="1"/>
      <c r="EA66" s="1"/>
      <c r="EB66" s="1"/>
      <c r="EC66" s="1"/>
      <c r="ED66" s="1"/>
      <c r="EE66" s="1"/>
      <c r="EF66" s="1"/>
      <c r="EG66" s="1"/>
      <c r="EH66" s="1"/>
      <c r="EI66" s="1"/>
      <c r="EJ66" s="1"/>
      <c r="EK66" s="1"/>
      <c r="EL66" s="1"/>
      <c r="EM66" s="1"/>
      <c r="EO66" s="356"/>
      <c r="EP66" s="356"/>
      <c r="EQ66" s="1"/>
      <c r="ER66" s="1"/>
      <c r="ES66" s="1"/>
      <c r="ET66" s="1"/>
      <c r="EU66" s="1"/>
      <c r="EV66" s="1"/>
      <c r="EW66" s="1"/>
      <c r="EX66" s="1"/>
      <c r="EY66" s="1"/>
      <c r="EZ66" s="1"/>
      <c r="FA66" s="1"/>
      <c r="FB66" s="1"/>
      <c r="FC66" s="1"/>
      <c r="FD66" s="1"/>
      <c r="FE66" s="1"/>
      <c r="FF66" s="1"/>
      <c r="FG66" s="1"/>
      <c r="FH66" s="1"/>
      <c r="FI66" s="1"/>
      <c r="FJ66" s="1"/>
      <c r="FK66" s="1"/>
    </row>
    <row r="67" spans="1:167" ht="14.5">
      <c r="A67" s="356"/>
      <c r="B67" s="356"/>
      <c r="C67" s="1"/>
      <c r="D67" s="1"/>
      <c r="E67" s="1"/>
      <c r="F67" s="1"/>
      <c r="G67" s="1"/>
      <c r="H67" s="1"/>
      <c r="I67" s="1"/>
      <c r="J67" s="1"/>
      <c r="K67" s="1"/>
      <c r="L67" s="1"/>
      <c r="M67" s="1"/>
      <c r="N67" s="1"/>
      <c r="O67" s="1"/>
      <c r="P67" s="1"/>
      <c r="Q67" s="1"/>
      <c r="R67" s="1"/>
      <c r="S67" s="1"/>
      <c r="T67" s="1"/>
      <c r="U67" s="1"/>
      <c r="V67" s="1"/>
      <c r="W67" s="1"/>
      <c r="Y67" s="356"/>
      <c r="Z67" s="356"/>
      <c r="AA67" s="1"/>
      <c r="AB67" s="1"/>
      <c r="AC67" s="1"/>
      <c r="AD67" s="1"/>
      <c r="AE67" s="1"/>
      <c r="AF67" s="1"/>
      <c r="AG67" s="1"/>
      <c r="AH67" s="1"/>
      <c r="AI67" s="1"/>
      <c r="AJ67" s="1"/>
      <c r="AK67" s="1"/>
      <c r="AL67" s="1"/>
      <c r="AM67" s="1"/>
      <c r="AN67" s="1"/>
      <c r="AO67" s="1"/>
      <c r="AP67" s="1"/>
      <c r="AQ67" s="1"/>
      <c r="AR67" s="1"/>
      <c r="AS67" s="1"/>
      <c r="AT67" s="1"/>
      <c r="AU67" s="1"/>
      <c r="AW67" s="356"/>
      <c r="AX67" s="356"/>
      <c r="AY67" s="1"/>
      <c r="AZ67" s="1"/>
      <c r="BA67" s="1"/>
      <c r="BB67" s="1"/>
      <c r="BC67" s="1"/>
      <c r="BD67" s="1"/>
      <c r="BE67" s="1"/>
      <c r="BF67" s="1"/>
      <c r="BG67" s="1"/>
      <c r="BH67" s="1"/>
      <c r="BI67" s="1"/>
      <c r="BJ67" s="1"/>
      <c r="BK67" s="1"/>
      <c r="BL67" s="1"/>
      <c r="BM67" s="1"/>
      <c r="BN67" s="1"/>
      <c r="BO67" s="1"/>
      <c r="BP67" s="1"/>
      <c r="BQ67" s="1"/>
      <c r="BR67" s="1"/>
      <c r="BS67" s="1"/>
      <c r="BU67" s="356"/>
      <c r="BV67" s="356"/>
      <c r="BW67" s="1"/>
      <c r="BX67" s="1"/>
      <c r="BY67" s="1"/>
      <c r="BZ67" s="1"/>
      <c r="CA67" s="1"/>
      <c r="CB67" s="1"/>
      <c r="CC67" s="1"/>
      <c r="CD67" s="1"/>
      <c r="CE67" s="1"/>
      <c r="CF67" s="1"/>
      <c r="CG67" s="1"/>
      <c r="CH67" s="1"/>
      <c r="CI67" s="1"/>
      <c r="CJ67" s="1"/>
      <c r="CK67" s="1"/>
      <c r="CL67" s="1"/>
      <c r="CM67" s="1"/>
      <c r="CN67" s="1"/>
      <c r="CO67" s="1"/>
      <c r="CP67" s="1"/>
      <c r="CQ67" s="1"/>
      <c r="CS67" s="356"/>
      <c r="CT67" s="356"/>
      <c r="CU67" s="1"/>
      <c r="CV67" s="1"/>
      <c r="CW67" s="1"/>
      <c r="CX67" s="1"/>
      <c r="CY67" s="1"/>
      <c r="CZ67" s="1"/>
      <c r="DA67" s="1"/>
      <c r="DB67" s="1"/>
      <c r="DC67" s="1"/>
      <c r="DD67" s="1"/>
      <c r="DE67" s="1"/>
      <c r="DF67" s="1"/>
      <c r="DG67" s="1"/>
      <c r="DH67" s="1"/>
      <c r="DI67" s="1"/>
      <c r="DJ67" s="1"/>
      <c r="DK67" s="1"/>
      <c r="DL67" s="1"/>
      <c r="DM67" s="1"/>
      <c r="DN67" s="1"/>
      <c r="DO67" s="1"/>
      <c r="DQ67" s="356"/>
      <c r="DR67" s="356"/>
      <c r="DS67" s="1"/>
      <c r="DT67" s="1"/>
      <c r="DU67" s="1"/>
      <c r="DV67" s="1"/>
      <c r="DW67" s="1"/>
      <c r="DX67" s="1"/>
      <c r="DY67" s="1"/>
      <c r="DZ67" s="1"/>
      <c r="EA67" s="1"/>
      <c r="EB67" s="1"/>
      <c r="EC67" s="1"/>
      <c r="ED67" s="1"/>
      <c r="EE67" s="1"/>
      <c r="EF67" s="1"/>
      <c r="EG67" s="1"/>
      <c r="EH67" s="1"/>
      <c r="EI67" s="1"/>
      <c r="EJ67" s="1"/>
      <c r="EK67" s="1"/>
      <c r="EL67" s="1"/>
      <c r="EM67" s="1"/>
      <c r="EO67" s="356"/>
      <c r="EP67" s="356"/>
      <c r="EQ67" s="1"/>
      <c r="ER67" s="1"/>
      <c r="ES67" s="1"/>
      <c r="ET67" s="1"/>
      <c r="EU67" s="1"/>
      <c r="EV67" s="1"/>
      <c r="EW67" s="1"/>
      <c r="EX67" s="1"/>
      <c r="EY67" s="1"/>
      <c r="EZ67" s="1"/>
      <c r="FA67" s="1"/>
      <c r="FB67" s="1"/>
      <c r="FC67" s="1"/>
      <c r="FD67" s="1"/>
      <c r="FE67" s="1"/>
      <c r="FF67" s="1"/>
      <c r="FG67" s="1"/>
      <c r="FH67" s="1"/>
      <c r="FI67" s="1"/>
      <c r="FJ67" s="1"/>
      <c r="FK67" s="1"/>
    </row>
    <row r="68" spans="1:167" ht="14.5">
      <c r="A68" s="356"/>
      <c r="B68" s="356"/>
      <c r="C68" s="1"/>
      <c r="D68" s="1"/>
      <c r="E68" s="1"/>
      <c r="F68" s="1"/>
      <c r="G68" s="1"/>
      <c r="H68" s="1"/>
      <c r="I68" s="1"/>
      <c r="J68" s="1"/>
      <c r="K68" s="1"/>
      <c r="L68" s="1"/>
      <c r="M68" s="1"/>
      <c r="N68" s="1"/>
      <c r="O68" s="1"/>
      <c r="P68" s="1"/>
      <c r="Q68" s="1"/>
      <c r="R68" s="1"/>
      <c r="S68" s="1"/>
      <c r="T68" s="1"/>
      <c r="U68" s="1"/>
      <c r="V68" s="1"/>
      <c r="W68" s="1"/>
      <c r="Y68" s="356"/>
      <c r="Z68" s="356"/>
      <c r="AA68" s="1"/>
      <c r="AB68" s="1"/>
      <c r="AC68" s="1"/>
      <c r="AD68" s="1"/>
      <c r="AE68" s="1"/>
      <c r="AF68" s="1"/>
      <c r="AG68" s="1"/>
      <c r="AH68" s="1"/>
      <c r="AI68" s="1"/>
      <c r="AJ68" s="1"/>
      <c r="AK68" s="1"/>
      <c r="AL68" s="1"/>
      <c r="AM68" s="1"/>
      <c r="AN68" s="1"/>
      <c r="AO68" s="1"/>
      <c r="AP68" s="1"/>
      <c r="AQ68" s="1"/>
      <c r="AR68" s="1"/>
      <c r="AS68" s="1"/>
      <c r="AT68" s="1"/>
      <c r="AU68" s="1"/>
      <c r="AW68" s="356"/>
      <c r="AX68" s="356"/>
      <c r="AY68" s="1"/>
      <c r="AZ68" s="1"/>
      <c r="BA68" s="1"/>
      <c r="BB68" s="1"/>
      <c r="BC68" s="1"/>
      <c r="BD68" s="1"/>
      <c r="BE68" s="1"/>
      <c r="BF68" s="1"/>
      <c r="BG68" s="1"/>
      <c r="BH68" s="1"/>
      <c r="BI68" s="1"/>
      <c r="BJ68" s="1"/>
      <c r="BK68" s="1"/>
      <c r="BL68" s="1"/>
      <c r="BM68" s="1"/>
      <c r="BN68" s="1"/>
      <c r="BO68" s="1"/>
      <c r="BP68" s="1"/>
      <c r="BQ68" s="1"/>
      <c r="BR68" s="1"/>
      <c r="BS68" s="1"/>
      <c r="BU68" s="356"/>
      <c r="BV68" s="356"/>
      <c r="BW68" s="1"/>
      <c r="BX68" s="1"/>
      <c r="BY68" s="1"/>
      <c r="BZ68" s="1"/>
      <c r="CA68" s="1"/>
      <c r="CB68" s="1"/>
      <c r="CC68" s="1"/>
      <c r="CD68" s="1"/>
      <c r="CE68" s="1"/>
      <c r="CF68" s="1"/>
      <c r="CG68" s="1"/>
      <c r="CH68" s="1"/>
      <c r="CI68" s="1"/>
      <c r="CJ68" s="1"/>
      <c r="CK68" s="1"/>
      <c r="CL68" s="1"/>
      <c r="CM68" s="1"/>
      <c r="CN68" s="1"/>
      <c r="CO68" s="1"/>
      <c r="CP68" s="1"/>
      <c r="CQ68" s="1"/>
      <c r="CS68" s="356"/>
      <c r="CT68" s="356"/>
      <c r="CU68" s="1"/>
      <c r="CV68" s="1"/>
      <c r="CW68" s="1"/>
      <c r="CX68" s="1"/>
      <c r="CY68" s="1"/>
      <c r="CZ68" s="1"/>
      <c r="DA68" s="1"/>
      <c r="DB68" s="1"/>
      <c r="DC68" s="1"/>
      <c r="DD68" s="1"/>
      <c r="DE68" s="1"/>
      <c r="DF68" s="1"/>
      <c r="DG68" s="1"/>
      <c r="DH68" s="1"/>
      <c r="DI68" s="1"/>
      <c r="DJ68" s="1"/>
      <c r="DK68" s="1"/>
      <c r="DL68" s="1"/>
      <c r="DM68" s="1"/>
      <c r="DN68" s="1"/>
      <c r="DO68" s="1"/>
      <c r="DQ68" s="356"/>
      <c r="DR68" s="356"/>
      <c r="DS68" s="1"/>
      <c r="DT68" s="1"/>
      <c r="DU68" s="1"/>
      <c r="DV68" s="1"/>
      <c r="DW68" s="1"/>
      <c r="DX68" s="1"/>
      <c r="DY68" s="1"/>
      <c r="DZ68" s="1"/>
      <c r="EA68" s="1"/>
      <c r="EB68" s="1"/>
      <c r="EC68" s="1"/>
      <c r="ED68" s="1"/>
      <c r="EE68" s="1"/>
      <c r="EF68" s="1"/>
      <c r="EG68" s="1"/>
      <c r="EH68" s="1"/>
      <c r="EI68" s="1"/>
      <c r="EJ68" s="1"/>
      <c r="EK68" s="1"/>
      <c r="EL68" s="1"/>
      <c r="EM68" s="1"/>
      <c r="EO68" s="356"/>
      <c r="EP68" s="356"/>
      <c r="EQ68" s="1"/>
      <c r="ER68" s="1"/>
      <c r="ES68" s="1"/>
      <c r="ET68" s="1"/>
      <c r="EU68" s="1"/>
      <c r="EV68" s="1"/>
      <c r="EW68" s="1"/>
      <c r="EX68" s="1"/>
      <c r="EY68" s="1"/>
      <c r="EZ68" s="1"/>
      <c r="FA68" s="1"/>
      <c r="FB68" s="1"/>
      <c r="FC68" s="1"/>
      <c r="FD68" s="1"/>
      <c r="FE68" s="1"/>
      <c r="FF68" s="1"/>
      <c r="FG68" s="1"/>
      <c r="FH68" s="1"/>
      <c r="FI68" s="1"/>
      <c r="FJ68" s="1"/>
      <c r="FK68" s="1"/>
    </row>
    <row r="69" spans="1:167" ht="14.5">
      <c r="A69" s="356"/>
      <c r="B69" s="356"/>
      <c r="C69" s="1"/>
      <c r="D69" s="1"/>
      <c r="E69" s="1"/>
      <c r="F69" s="1"/>
      <c r="G69" s="1"/>
      <c r="H69" s="1"/>
      <c r="I69" s="1"/>
      <c r="J69" s="1"/>
      <c r="K69" s="1"/>
      <c r="L69" s="1"/>
      <c r="M69" s="1"/>
      <c r="N69" s="1"/>
      <c r="O69" s="1"/>
      <c r="P69" s="1"/>
      <c r="Q69" s="1"/>
      <c r="R69" s="1"/>
      <c r="S69" s="1"/>
      <c r="T69" s="1"/>
      <c r="U69" s="1"/>
      <c r="V69" s="1"/>
      <c r="W69" s="1"/>
      <c r="Y69" s="356"/>
      <c r="Z69" s="356"/>
      <c r="AA69" s="1"/>
      <c r="AB69" s="1"/>
      <c r="AC69" s="1"/>
      <c r="AD69" s="1"/>
      <c r="AE69" s="1"/>
      <c r="AF69" s="1"/>
      <c r="AG69" s="1"/>
      <c r="AH69" s="1"/>
      <c r="AI69" s="1"/>
      <c r="AJ69" s="1"/>
      <c r="AK69" s="1"/>
      <c r="AL69" s="1"/>
      <c r="AM69" s="1"/>
      <c r="AN69" s="1"/>
      <c r="AO69" s="1"/>
      <c r="AP69" s="1"/>
      <c r="AQ69" s="1"/>
      <c r="AR69" s="1"/>
      <c r="AS69" s="1"/>
      <c r="AT69" s="1"/>
      <c r="AU69" s="1"/>
      <c r="AW69" s="356"/>
      <c r="AX69" s="356"/>
      <c r="AY69" s="1"/>
      <c r="AZ69" s="1"/>
      <c r="BA69" s="1"/>
      <c r="BB69" s="1"/>
      <c r="BC69" s="1"/>
      <c r="BD69" s="1"/>
      <c r="BE69" s="1"/>
      <c r="BF69" s="1"/>
      <c r="BG69" s="1"/>
      <c r="BH69" s="1"/>
      <c r="BI69" s="1"/>
      <c r="BJ69" s="1"/>
      <c r="BK69" s="1"/>
      <c r="BL69" s="1"/>
      <c r="BM69" s="1"/>
      <c r="BN69" s="1"/>
      <c r="BO69" s="1"/>
      <c r="BP69" s="1"/>
      <c r="BQ69" s="1"/>
      <c r="BR69" s="1"/>
      <c r="BS69" s="1"/>
      <c r="BU69" s="356"/>
      <c r="BV69" s="356"/>
      <c r="BW69" s="1"/>
      <c r="BX69" s="1"/>
      <c r="BY69" s="1"/>
      <c r="BZ69" s="1"/>
      <c r="CA69" s="1"/>
      <c r="CB69" s="1"/>
      <c r="CC69" s="1"/>
      <c r="CD69" s="1"/>
      <c r="CE69" s="1"/>
      <c r="CF69" s="1"/>
      <c r="CG69" s="1"/>
      <c r="CH69" s="1"/>
      <c r="CI69" s="1"/>
      <c r="CJ69" s="1"/>
      <c r="CK69" s="1"/>
      <c r="CL69" s="1"/>
      <c r="CM69" s="1"/>
      <c r="CN69" s="1"/>
      <c r="CO69" s="1"/>
      <c r="CP69" s="1"/>
      <c r="CQ69" s="1"/>
      <c r="CS69" s="356"/>
      <c r="CT69" s="356"/>
      <c r="CU69" s="1"/>
      <c r="CV69" s="1"/>
      <c r="CW69" s="1"/>
      <c r="CX69" s="1"/>
      <c r="CY69" s="1"/>
      <c r="CZ69" s="1"/>
      <c r="DA69" s="1"/>
      <c r="DB69" s="1"/>
      <c r="DC69" s="1"/>
      <c r="DD69" s="1"/>
      <c r="DE69" s="1"/>
      <c r="DF69" s="1"/>
      <c r="DG69" s="1"/>
      <c r="DH69" s="1"/>
      <c r="DI69" s="1"/>
      <c r="DJ69" s="1"/>
      <c r="DK69" s="1"/>
      <c r="DL69" s="1"/>
      <c r="DM69" s="1"/>
      <c r="DN69" s="1"/>
      <c r="DO69" s="1"/>
      <c r="DQ69" s="356"/>
      <c r="DR69" s="356"/>
      <c r="DS69" s="1"/>
      <c r="DT69" s="1"/>
      <c r="DU69" s="1"/>
      <c r="DV69" s="1"/>
      <c r="DW69" s="1"/>
      <c r="DX69" s="1"/>
      <c r="DY69" s="1"/>
      <c r="DZ69" s="1"/>
      <c r="EA69" s="1"/>
      <c r="EB69" s="1"/>
      <c r="EC69" s="1"/>
      <c r="ED69" s="1"/>
      <c r="EE69" s="1"/>
      <c r="EF69" s="1"/>
      <c r="EG69" s="1"/>
      <c r="EH69" s="1"/>
      <c r="EI69" s="1"/>
      <c r="EJ69" s="1"/>
      <c r="EK69" s="1"/>
      <c r="EL69" s="1"/>
      <c r="EM69" s="1"/>
      <c r="EO69" s="356"/>
      <c r="EP69" s="356"/>
      <c r="EQ69" s="1"/>
      <c r="ER69" s="1"/>
      <c r="ES69" s="1"/>
      <c r="ET69" s="1"/>
      <c r="EU69" s="1"/>
      <c r="EV69" s="1"/>
      <c r="EW69" s="1"/>
      <c r="EX69" s="1"/>
      <c r="EY69" s="1"/>
      <c r="EZ69" s="1"/>
      <c r="FA69" s="1"/>
      <c r="FB69" s="1"/>
      <c r="FC69" s="1"/>
      <c r="FD69" s="1"/>
      <c r="FE69" s="1"/>
      <c r="FF69" s="1"/>
      <c r="FG69" s="1"/>
      <c r="FH69" s="1"/>
      <c r="FI69" s="1"/>
      <c r="FJ69" s="1"/>
      <c r="FK69" s="1"/>
    </row>
    <row r="70" spans="1:167" ht="14.5">
      <c r="A70" s="356"/>
      <c r="B70" s="356"/>
      <c r="C70" s="1"/>
      <c r="D70" s="1"/>
      <c r="E70" s="1"/>
      <c r="F70" s="1"/>
      <c r="G70" s="1"/>
      <c r="H70" s="1"/>
      <c r="I70" s="1"/>
      <c r="J70" s="1"/>
      <c r="K70" s="1"/>
      <c r="L70" s="1"/>
      <c r="M70" s="1"/>
      <c r="N70" s="1"/>
      <c r="O70" s="1"/>
      <c r="P70" s="1"/>
      <c r="Q70" s="1"/>
      <c r="R70" s="1"/>
      <c r="S70" s="1"/>
      <c r="T70" s="1"/>
      <c r="U70" s="1"/>
      <c r="V70" s="1"/>
      <c r="W70" s="1"/>
      <c r="Y70" s="356"/>
      <c r="Z70" s="356"/>
      <c r="AA70" s="1"/>
      <c r="AB70" s="1"/>
      <c r="AC70" s="1"/>
      <c r="AD70" s="1"/>
      <c r="AE70" s="1"/>
      <c r="AF70" s="1"/>
      <c r="AG70" s="1"/>
      <c r="AH70" s="1"/>
      <c r="AI70" s="1"/>
      <c r="AJ70" s="1"/>
      <c r="AK70" s="1"/>
      <c r="AL70" s="1"/>
      <c r="AM70" s="1"/>
      <c r="AN70" s="1"/>
      <c r="AO70" s="1"/>
      <c r="AP70" s="1"/>
      <c r="AQ70" s="1"/>
      <c r="AR70" s="1"/>
      <c r="AS70" s="1"/>
      <c r="AT70" s="1"/>
      <c r="AU70" s="1"/>
      <c r="AW70" s="356"/>
      <c r="AX70" s="356"/>
      <c r="AY70" s="1"/>
      <c r="AZ70" s="1"/>
      <c r="BA70" s="1"/>
      <c r="BB70" s="1"/>
      <c r="BC70" s="1"/>
      <c r="BD70" s="1"/>
      <c r="BE70" s="1"/>
      <c r="BF70" s="1"/>
      <c r="BG70" s="1"/>
      <c r="BH70" s="1"/>
      <c r="BI70" s="1"/>
      <c r="BJ70" s="1"/>
      <c r="BK70" s="1"/>
      <c r="BL70" s="1"/>
      <c r="BM70" s="1"/>
      <c r="BN70" s="1"/>
      <c r="BO70" s="1"/>
      <c r="BP70" s="1"/>
      <c r="BQ70" s="1"/>
      <c r="BR70" s="1"/>
      <c r="BS70" s="1"/>
      <c r="BU70" s="356"/>
      <c r="BV70" s="356"/>
      <c r="BW70" s="1"/>
      <c r="BX70" s="1"/>
      <c r="BY70" s="1"/>
      <c r="BZ70" s="1"/>
      <c r="CA70" s="1"/>
      <c r="CB70" s="1"/>
      <c r="CC70" s="1"/>
      <c r="CD70" s="1"/>
      <c r="CE70" s="1"/>
      <c r="CF70" s="1"/>
      <c r="CG70" s="1"/>
      <c r="CH70" s="1"/>
      <c r="CI70" s="1"/>
      <c r="CJ70" s="1"/>
      <c r="CK70" s="1"/>
      <c r="CL70" s="1"/>
      <c r="CM70" s="1"/>
      <c r="CN70" s="1"/>
      <c r="CO70" s="1"/>
      <c r="CP70" s="1"/>
      <c r="CQ70" s="1"/>
      <c r="CS70" s="356"/>
      <c r="CT70" s="356"/>
      <c r="CU70" s="1"/>
      <c r="CV70" s="1"/>
      <c r="CW70" s="1"/>
      <c r="CX70" s="1"/>
      <c r="CY70" s="1"/>
      <c r="CZ70" s="1"/>
      <c r="DA70" s="1"/>
      <c r="DB70" s="1"/>
      <c r="DC70" s="1"/>
      <c r="DD70" s="1"/>
      <c r="DE70" s="1"/>
      <c r="DF70" s="1"/>
      <c r="DG70" s="1"/>
      <c r="DH70" s="1"/>
      <c r="DI70" s="1"/>
      <c r="DJ70" s="1"/>
      <c r="DK70" s="1"/>
      <c r="DL70" s="1"/>
      <c r="DM70" s="1"/>
      <c r="DN70" s="1"/>
      <c r="DO70" s="1"/>
      <c r="DQ70" s="356"/>
      <c r="DR70" s="356"/>
      <c r="DS70" s="1"/>
      <c r="DT70" s="1"/>
      <c r="DU70" s="1"/>
      <c r="DV70" s="1"/>
      <c r="DW70" s="1"/>
      <c r="DX70" s="1"/>
      <c r="DY70" s="1"/>
      <c r="DZ70" s="1"/>
      <c r="EA70" s="1"/>
      <c r="EB70" s="1"/>
      <c r="EC70" s="1"/>
      <c r="ED70" s="1"/>
      <c r="EE70" s="1"/>
      <c r="EF70" s="1"/>
      <c r="EG70" s="1"/>
      <c r="EH70" s="1"/>
      <c r="EI70" s="1"/>
      <c r="EJ70" s="1"/>
      <c r="EK70" s="1"/>
      <c r="EL70" s="1"/>
      <c r="EM70" s="1"/>
      <c r="EO70" s="356"/>
      <c r="EP70" s="356"/>
      <c r="EQ70" s="1"/>
      <c r="ER70" s="1"/>
      <c r="ES70" s="1"/>
      <c r="ET70" s="1"/>
      <c r="EU70" s="1"/>
      <c r="EV70" s="1"/>
      <c r="EW70" s="1"/>
      <c r="EX70" s="1"/>
      <c r="EY70" s="1"/>
      <c r="EZ70" s="1"/>
      <c r="FA70" s="1"/>
      <c r="FB70" s="1"/>
      <c r="FC70" s="1"/>
      <c r="FD70" s="1"/>
      <c r="FE70" s="1"/>
      <c r="FF70" s="1"/>
      <c r="FG70" s="1"/>
      <c r="FH70" s="1"/>
      <c r="FI70" s="1"/>
      <c r="FJ70" s="1"/>
      <c r="FK70" s="1"/>
    </row>
    <row r="71" spans="1:167" ht="14.5">
      <c r="A71" s="356"/>
      <c r="B71" s="356"/>
      <c r="C71" s="1"/>
      <c r="D71" s="1"/>
      <c r="E71" s="1"/>
      <c r="F71" s="1"/>
      <c r="G71" s="1"/>
      <c r="H71" s="1"/>
      <c r="I71" s="1"/>
      <c r="J71" s="1"/>
      <c r="K71" s="1"/>
      <c r="L71" s="1"/>
      <c r="M71" s="1"/>
      <c r="N71" s="1"/>
      <c r="O71" s="1"/>
      <c r="P71" s="1"/>
      <c r="Q71" s="1"/>
      <c r="R71" s="1"/>
      <c r="S71" s="1"/>
      <c r="T71" s="1"/>
      <c r="U71" s="1"/>
      <c r="V71" s="1"/>
      <c r="W71" s="1"/>
      <c r="Y71" s="356"/>
      <c r="Z71" s="356"/>
      <c r="AA71" s="1"/>
      <c r="AB71" s="1"/>
      <c r="AC71" s="1"/>
      <c r="AD71" s="1"/>
      <c r="AE71" s="1"/>
      <c r="AF71" s="1"/>
      <c r="AG71" s="1"/>
      <c r="AH71" s="1"/>
      <c r="AI71" s="1"/>
      <c r="AJ71" s="1"/>
      <c r="AK71" s="1"/>
      <c r="AL71" s="1"/>
      <c r="AM71" s="1"/>
      <c r="AN71" s="1"/>
      <c r="AO71" s="1"/>
      <c r="AP71" s="1"/>
      <c r="AQ71" s="1"/>
      <c r="AR71" s="1"/>
      <c r="AS71" s="1"/>
      <c r="AT71" s="1"/>
      <c r="AU71" s="1"/>
      <c r="AW71" s="356"/>
      <c r="AX71" s="356"/>
      <c r="AY71" s="1"/>
      <c r="AZ71" s="1"/>
      <c r="BA71" s="1"/>
      <c r="BB71" s="1"/>
      <c r="BC71" s="1"/>
      <c r="BD71" s="1"/>
      <c r="BE71" s="1"/>
      <c r="BF71" s="1"/>
      <c r="BG71" s="1"/>
      <c r="BH71" s="1"/>
      <c r="BI71" s="1"/>
      <c r="BJ71" s="1"/>
      <c r="BK71" s="1"/>
      <c r="BL71" s="1"/>
      <c r="BM71" s="1"/>
      <c r="BN71" s="1"/>
      <c r="BO71" s="1"/>
      <c r="BP71" s="1"/>
      <c r="BQ71" s="1"/>
      <c r="BR71" s="1"/>
      <c r="BS71" s="1"/>
      <c r="BU71" s="356"/>
      <c r="BV71" s="356"/>
      <c r="BW71" s="1"/>
      <c r="BX71" s="1"/>
      <c r="BY71" s="1"/>
      <c r="BZ71" s="1"/>
      <c r="CA71" s="1"/>
      <c r="CB71" s="1"/>
      <c r="CC71" s="1"/>
      <c r="CD71" s="1"/>
      <c r="CE71" s="1"/>
      <c r="CF71" s="1"/>
      <c r="CG71" s="1"/>
      <c r="CH71" s="1"/>
      <c r="CI71" s="1"/>
      <c r="CJ71" s="1"/>
      <c r="CK71" s="1"/>
      <c r="CL71" s="1"/>
      <c r="CM71" s="1"/>
      <c r="CN71" s="1"/>
      <c r="CO71" s="1"/>
      <c r="CP71" s="1"/>
      <c r="CQ71" s="1"/>
      <c r="CS71" s="356"/>
      <c r="CT71" s="356"/>
      <c r="CU71" s="1"/>
      <c r="CV71" s="1"/>
      <c r="CW71" s="1"/>
      <c r="CX71" s="1"/>
      <c r="CY71" s="1"/>
      <c r="CZ71" s="1"/>
      <c r="DA71" s="1"/>
      <c r="DB71" s="1"/>
      <c r="DC71" s="1"/>
      <c r="DD71" s="1"/>
      <c r="DE71" s="1"/>
      <c r="DF71" s="1"/>
      <c r="DG71" s="1"/>
      <c r="DH71" s="1"/>
      <c r="DI71" s="1"/>
      <c r="DJ71" s="1"/>
      <c r="DK71" s="1"/>
      <c r="DL71" s="1"/>
      <c r="DM71" s="1"/>
      <c r="DN71" s="1"/>
      <c r="DO71" s="1"/>
      <c r="DQ71" s="356"/>
      <c r="DR71" s="356"/>
      <c r="DS71" s="1"/>
      <c r="DT71" s="1"/>
      <c r="DU71" s="1"/>
      <c r="DV71" s="1"/>
      <c r="DW71" s="1"/>
      <c r="DX71" s="1"/>
      <c r="DY71" s="1"/>
      <c r="DZ71" s="1"/>
      <c r="EA71" s="1"/>
      <c r="EB71" s="1"/>
      <c r="EC71" s="1"/>
      <c r="ED71" s="1"/>
      <c r="EE71" s="1"/>
      <c r="EF71" s="1"/>
      <c r="EG71" s="1"/>
      <c r="EH71" s="1"/>
      <c r="EI71" s="1"/>
      <c r="EJ71" s="1"/>
      <c r="EK71" s="1"/>
      <c r="EL71" s="1"/>
      <c r="EM71" s="1"/>
      <c r="EO71" s="356"/>
      <c r="EP71" s="356"/>
      <c r="EQ71" s="1"/>
      <c r="ER71" s="1"/>
      <c r="ES71" s="1"/>
      <c r="ET71" s="1"/>
      <c r="EU71" s="1"/>
      <c r="EV71" s="1"/>
      <c r="EW71" s="1"/>
      <c r="EX71" s="1"/>
      <c r="EY71" s="1"/>
      <c r="EZ71" s="1"/>
      <c r="FA71" s="1"/>
      <c r="FB71" s="1"/>
      <c r="FC71" s="1"/>
      <c r="FD71" s="1"/>
      <c r="FE71" s="1"/>
      <c r="FF71" s="1"/>
      <c r="FG71" s="1"/>
      <c r="FH71" s="1"/>
      <c r="FI71" s="1"/>
      <c r="FJ71" s="1"/>
      <c r="FK71" s="1"/>
    </row>
    <row r="72" spans="1:167" ht="14.5">
      <c r="A72" s="356"/>
      <c r="B72" s="356"/>
      <c r="C72" s="1"/>
      <c r="D72" s="1"/>
      <c r="E72" s="1"/>
      <c r="F72" s="1"/>
      <c r="G72" s="1"/>
      <c r="H72" s="1"/>
      <c r="I72" s="1"/>
      <c r="J72" s="1"/>
      <c r="K72" s="1"/>
      <c r="L72" s="1"/>
      <c r="M72" s="1"/>
      <c r="N72" s="1"/>
      <c r="O72" s="1"/>
      <c r="P72" s="1"/>
      <c r="Q72" s="1"/>
      <c r="R72" s="1"/>
      <c r="S72" s="1"/>
      <c r="T72" s="1"/>
      <c r="U72" s="1"/>
      <c r="V72" s="1"/>
      <c r="W72" s="1"/>
      <c r="EO72" s="356"/>
      <c r="EP72" s="356"/>
      <c r="EQ72" s="1"/>
      <c r="ER72" s="1"/>
      <c r="ES72" s="1"/>
      <c r="ET72" s="1"/>
      <c r="EU72" s="1"/>
      <c r="EV72" s="1"/>
      <c r="EW72" s="1"/>
      <c r="EX72" s="1"/>
      <c r="EY72" s="1"/>
      <c r="EZ72" s="1"/>
      <c r="FA72" s="1"/>
      <c r="FB72" s="1"/>
      <c r="FC72" s="1"/>
      <c r="FD72" s="1"/>
      <c r="FE72" s="1"/>
      <c r="FF72" s="1"/>
      <c r="FG72" s="1"/>
      <c r="FH72" s="1"/>
      <c r="FI72" s="1"/>
      <c r="FJ72" s="1"/>
      <c r="FK72" s="1"/>
    </row>
    <row r="73" spans="1:167" ht="14.5">
      <c r="A73" s="356"/>
      <c r="B73" s="356"/>
      <c r="C73" s="1"/>
      <c r="D73" s="1"/>
      <c r="E73" s="1"/>
      <c r="F73" s="1"/>
      <c r="G73" s="1"/>
      <c r="H73" s="1"/>
      <c r="I73" s="1"/>
      <c r="J73" s="1"/>
      <c r="K73" s="1"/>
      <c r="L73" s="1"/>
      <c r="M73" s="1"/>
      <c r="N73" s="1"/>
      <c r="O73" s="1"/>
      <c r="P73" s="1"/>
      <c r="Q73" s="1"/>
      <c r="R73" s="1"/>
      <c r="S73" s="1"/>
      <c r="T73" s="1"/>
      <c r="U73" s="1"/>
      <c r="V73" s="1"/>
      <c r="W73" s="1"/>
      <c r="EO73" s="356"/>
      <c r="EP73" s="356"/>
      <c r="EQ73" s="1"/>
      <c r="ER73" s="1"/>
      <c r="ES73" s="1"/>
      <c r="ET73" s="1"/>
      <c r="EU73" s="1"/>
      <c r="EV73" s="1"/>
      <c r="EW73" s="1"/>
      <c r="EX73" s="1"/>
      <c r="EY73" s="1"/>
      <c r="EZ73" s="1"/>
      <c r="FA73" s="1"/>
      <c r="FB73" s="1"/>
      <c r="FC73" s="1"/>
      <c r="FD73" s="1"/>
      <c r="FE73" s="1"/>
      <c r="FF73" s="1"/>
      <c r="FG73" s="1"/>
      <c r="FH73" s="1"/>
      <c r="FI73" s="1"/>
      <c r="FJ73" s="1"/>
      <c r="FK73" s="1"/>
    </row>
    <row r="74" spans="1:167" ht="14.5">
      <c r="A74" s="356"/>
      <c r="B74" s="356"/>
      <c r="C74" s="1"/>
      <c r="D74" s="1"/>
      <c r="E74" s="1"/>
      <c r="F74" s="1"/>
      <c r="G74" s="1"/>
      <c r="H74" s="1"/>
      <c r="I74" s="1"/>
      <c r="J74" s="1"/>
      <c r="K74" s="1"/>
      <c r="L74" s="1"/>
      <c r="M74" s="1"/>
      <c r="N74" s="1"/>
      <c r="O74" s="1"/>
      <c r="P74" s="1"/>
      <c r="Q74" s="1"/>
      <c r="R74" s="1"/>
      <c r="S74" s="1"/>
      <c r="T74" s="1"/>
      <c r="U74" s="1"/>
      <c r="V74" s="1"/>
      <c r="W74" s="1"/>
      <c r="EO74" s="356"/>
      <c r="EP74" s="356"/>
      <c r="EQ74" s="1"/>
      <c r="ER74" s="1"/>
      <c r="ES74" s="1"/>
      <c r="ET74" s="1"/>
      <c r="EU74" s="1"/>
      <c r="EV74" s="1"/>
      <c r="EW74" s="1"/>
      <c r="EX74" s="1"/>
      <c r="EY74" s="1"/>
      <c r="EZ74" s="1"/>
      <c r="FA74" s="1"/>
      <c r="FB74" s="1"/>
      <c r="FC74" s="1"/>
      <c r="FD74" s="1"/>
      <c r="FE74" s="1"/>
      <c r="FF74" s="1"/>
      <c r="FG74" s="1"/>
      <c r="FH74" s="1"/>
      <c r="FI74" s="1"/>
      <c r="FJ74" s="1"/>
      <c r="FK74" s="1"/>
    </row>
    <row r="75" spans="1:167" ht="14.5">
      <c r="A75" s="356"/>
      <c r="B75" s="356"/>
      <c r="C75" s="1"/>
      <c r="D75" s="1"/>
      <c r="E75" s="1"/>
      <c r="F75" s="1"/>
      <c r="G75" s="1"/>
      <c r="H75" s="1"/>
      <c r="I75" s="1"/>
      <c r="J75" s="1"/>
      <c r="K75" s="1"/>
      <c r="L75" s="1"/>
      <c r="M75" s="1"/>
      <c r="N75" s="1"/>
      <c r="O75" s="1"/>
      <c r="P75" s="1"/>
      <c r="Q75" s="1"/>
      <c r="R75" s="1"/>
      <c r="S75" s="1"/>
      <c r="T75" s="1"/>
      <c r="U75" s="1"/>
      <c r="V75" s="1"/>
      <c r="W75" s="1"/>
      <c r="EO75" s="356"/>
      <c r="EP75" s="356"/>
      <c r="EQ75" s="1"/>
      <c r="ER75" s="1"/>
      <c r="ES75" s="1"/>
      <c r="ET75" s="1"/>
      <c r="EU75" s="1"/>
      <c r="EV75" s="1"/>
      <c r="EW75" s="1"/>
      <c r="EX75" s="1"/>
      <c r="EY75" s="1"/>
      <c r="EZ75" s="1"/>
      <c r="FA75" s="1"/>
      <c r="FB75" s="1"/>
      <c r="FC75" s="1"/>
      <c r="FD75" s="1"/>
      <c r="FE75" s="1"/>
      <c r="FF75" s="1"/>
      <c r="FG75" s="1"/>
      <c r="FH75" s="1"/>
      <c r="FI75" s="1"/>
      <c r="FJ75" s="1"/>
      <c r="FK75" s="1"/>
    </row>
    <row r="76" spans="1:167" ht="14.5">
      <c r="A76" s="356"/>
      <c r="B76" s="356"/>
      <c r="C76" s="1"/>
      <c r="D76" s="1"/>
      <c r="E76" s="1"/>
      <c r="F76" s="1"/>
      <c r="G76" s="1"/>
      <c r="H76" s="1"/>
      <c r="I76" s="1"/>
      <c r="J76" s="1"/>
      <c r="K76" s="1"/>
      <c r="L76" s="1"/>
      <c r="M76" s="1"/>
      <c r="N76" s="1"/>
      <c r="O76" s="1"/>
      <c r="P76" s="1"/>
      <c r="Q76" s="1"/>
      <c r="R76" s="1"/>
      <c r="S76" s="1"/>
      <c r="T76" s="1"/>
      <c r="U76" s="1"/>
      <c r="V76" s="1"/>
      <c r="W76" s="1"/>
      <c r="EO76" s="356"/>
      <c r="EP76" s="356"/>
      <c r="EQ76" s="1"/>
      <c r="ER76" s="1"/>
      <c r="ES76" s="1"/>
      <c r="ET76" s="1"/>
      <c r="EU76" s="1"/>
      <c r="EV76" s="1"/>
      <c r="EW76" s="1"/>
      <c r="EX76" s="1"/>
      <c r="EY76" s="1"/>
      <c r="EZ76" s="1"/>
      <c r="FA76" s="1"/>
      <c r="FB76" s="1"/>
      <c r="FC76" s="1"/>
      <c r="FD76" s="1"/>
      <c r="FE76" s="1"/>
      <c r="FF76" s="1"/>
      <c r="FG76" s="1"/>
      <c r="FH76" s="1"/>
      <c r="FI76" s="1"/>
      <c r="FJ76" s="1"/>
      <c r="FK76" s="1"/>
    </row>
    <row r="77" spans="1:167" ht="14.5">
      <c r="A77" s="356"/>
      <c r="B77" s="356"/>
      <c r="C77" s="1"/>
      <c r="D77" s="1"/>
      <c r="E77" s="1"/>
      <c r="F77" s="1"/>
      <c r="G77" s="1"/>
      <c r="H77" s="1"/>
      <c r="I77" s="1"/>
      <c r="J77" s="1"/>
      <c r="K77" s="1"/>
      <c r="L77" s="1"/>
      <c r="M77" s="1"/>
      <c r="N77" s="1"/>
      <c r="O77" s="1"/>
      <c r="P77" s="1"/>
      <c r="Q77" s="1"/>
      <c r="R77" s="1"/>
      <c r="S77" s="1"/>
      <c r="T77" s="1"/>
      <c r="U77" s="1"/>
      <c r="V77" s="1"/>
      <c r="W77" s="1"/>
      <c r="EO77" s="356"/>
      <c r="EP77" s="356"/>
      <c r="EQ77" s="1"/>
      <c r="ER77" s="1"/>
      <c r="ES77" s="1"/>
      <c r="ET77" s="1"/>
      <c r="EU77" s="1"/>
      <c r="EV77" s="1"/>
      <c r="EW77" s="1"/>
      <c r="EX77" s="1"/>
      <c r="EY77" s="1"/>
      <c r="EZ77" s="1"/>
      <c r="FA77" s="1"/>
      <c r="FB77" s="1"/>
      <c r="FC77" s="1"/>
      <c r="FD77" s="1"/>
      <c r="FE77" s="1"/>
      <c r="FF77" s="1"/>
      <c r="FG77" s="1"/>
      <c r="FH77" s="1"/>
      <c r="FI77" s="1"/>
      <c r="FJ77" s="1"/>
      <c r="FK77" s="1"/>
    </row>
    <row r="78" spans="1:167" ht="14.5">
      <c r="A78" s="356"/>
      <c r="B78" s="356"/>
      <c r="C78" s="1"/>
      <c r="D78" s="1"/>
      <c r="E78" s="1"/>
      <c r="F78" s="1"/>
      <c r="G78" s="1"/>
      <c r="H78" s="1"/>
      <c r="I78" s="1"/>
      <c r="J78" s="1"/>
      <c r="K78" s="1"/>
      <c r="L78" s="1"/>
      <c r="M78" s="1"/>
      <c r="N78" s="1"/>
      <c r="O78" s="1"/>
      <c r="P78" s="1"/>
      <c r="Q78" s="1"/>
      <c r="R78" s="1"/>
      <c r="S78" s="1"/>
      <c r="T78" s="1"/>
      <c r="U78" s="1"/>
      <c r="V78" s="1"/>
      <c r="W78" s="1"/>
      <c r="EO78" s="356"/>
      <c r="EP78" s="356"/>
      <c r="EQ78" s="1"/>
      <c r="ER78" s="1"/>
      <c r="ES78" s="1"/>
      <c r="ET78" s="1"/>
      <c r="EU78" s="1"/>
      <c r="EV78" s="1"/>
      <c r="EW78" s="1"/>
      <c r="EX78" s="1"/>
      <c r="EY78" s="1"/>
      <c r="EZ78" s="1"/>
      <c r="FA78" s="1"/>
      <c r="FB78" s="1"/>
      <c r="FC78" s="1"/>
      <c r="FD78" s="1"/>
      <c r="FE78" s="1"/>
      <c r="FF78" s="1"/>
      <c r="FG78" s="1"/>
      <c r="FH78" s="1"/>
      <c r="FI78" s="1"/>
      <c r="FJ78" s="1"/>
      <c r="FK78" s="1"/>
    </row>
    <row r="79" spans="1:167" ht="14.5">
      <c r="A79" s="356"/>
      <c r="B79" s="356"/>
      <c r="C79" s="1"/>
      <c r="D79" s="1"/>
      <c r="E79" s="1"/>
      <c r="F79" s="1"/>
      <c r="G79" s="1"/>
      <c r="H79" s="1"/>
      <c r="I79" s="1"/>
      <c r="J79" s="1"/>
      <c r="K79" s="1"/>
      <c r="L79" s="1"/>
      <c r="M79" s="1"/>
      <c r="N79" s="1"/>
      <c r="O79" s="1"/>
      <c r="P79" s="1"/>
      <c r="Q79" s="1"/>
      <c r="R79" s="1"/>
      <c r="S79" s="1"/>
      <c r="T79" s="1"/>
      <c r="U79" s="1"/>
      <c r="V79" s="1"/>
      <c r="W79" s="1"/>
      <c r="EO79" s="356"/>
      <c r="EP79" s="356"/>
      <c r="EQ79" s="1"/>
      <c r="ER79" s="1"/>
      <c r="ES79" s="1"/>
      <c r="ET79" s="1"/>
      <c r="EU79" s="1"/>
      <c r="EV79" s="1"/>
      <c r="EW79" s="1"/>
      <c r="EX79" s="1"/>
      <c r="EY79" s="1"/>
      <c r="EZ79" s="1"/>
      <c r="FA79" s="1"/>
      <c r="FB79" s="1"/>
      <c r="FC79" s="1"/>
      <c r="FD79" s="1"/>
      <c r="FE79" s="1"/>
      <c r="FF79" s="1"/>
      <c r="FG79" s="1"/>
      <c r="FH79" s="1"/>
      <c r="FI79" s="1"/>
      <c r="FJ79" s="1"/>
      <c r="FK79" s="1"/>
    </row>
    <row r="80" spans="1:167" ht="14.5">
      <c r="A80" s="356"/>
      <c r="B80" s="356"/>
      <c r="C80" s="1"/>
      <c r="D80" s="1"/>
      <c r="E80" s="1"/>
      <c r="F80" s="1"/>
      <c r="G80" s="1"/>
      <c r="H80" s="1"/>
      <c r="I80" s="1"/>
      <c r="J80" s="1"/>
      <c r="K80" s="1"/>
      <c r="L80" s="1"/>
      <c r="M80" s="1"/>
      <c r="N80" s="1"/>
      <c r="O80" s="1"/>
      <c r="P80" s="1"/>
      <c r="Q80" s="1"/>
      <c r="R80" s="1"/>
      <c r="S80" s="1"/>
      <c r="T80" s="1"/>
      <c r="U80" s="1"/>
      <c r="V80" s="1"/>
      <c r="W80" s="1"/>
      <c r="EO80" s="356"/>
      <c r="EP80" s="356"/>
      <c r="EQ80" s="1"/>
      <c r="ER80" s="1"/>
      <c r="ES80" s="1"/>
      <c r="ET80" s="1"/>
      <c r="EU80" s="1"/>
      <c r="EV80" s="1"/>
      <c r="EW80" s="1"/>
      <c r="EX80" s="1"/>
      <c r="EY80" s="1"/>
      <c r="EZ80" s="1"/>
      <c r="FA80" s="1"/>
      <c r="FB80" s="1"/>
      <c r="FC80" s="1"/>
      <c r="FD80" s="1"/>
      <c r="FE80" s="1"/>
      <c r="FF80" s="1"/>
      <c r="FG80" s="1"/>
      <c r="FH80" s="1"/>
      <c r="FI80" s="1"/>
      <c r="FJ80" s="1"/>
      <c r="FK80" s="1"/>
    </row>
    <row r="81" spans="1:167" ht="14.5">
      <c r="A81" s="356"/>
      <c r="B81" s="356"/>
      <c r="C81" s="1"/>
      <c r="D81" s="1"/>
      <c r="E81" s="1"/>
      <c r="F81" s="1"/>
      <c r="G81" s="1"/>
      <c r="H81" s="1"/>
      <c r="I81" s="1"/>
      <c r="J81" s="1"/>
      <c r="K81" s="1"/>
      <c r="L81" s="1"/>
      <c r="M81" s="1"/>
      <c r="N81" s="1"/>
      <c r="O81" s="1"/>
      <c r="P81" s="1"/>
      <c r="Q81" s="1"/>
      <c r="R81" s="1"/>
      <c r="S81" s="1"/>
      <c r="T81" s="1"/>
      <c r="U81" s="1"/>
      <c r="V81" s="1"/>
      <c r="W81" s="1"/>
      <c r="EO81" s="356"/>
      <c r="EP81" s="356"/>
      <c r="EQ81" s="1"/>
      <c r="ER81" s="1"/>
      <c r="ES81" s="1"/>
      <c r="ET81" s="1"/>
      <c r="EU81" s="1"/>
      <c r="EV81" s="1"/>
      <c r="EW81" s="1"/>
      <c r="EX81" s="1"/>
      <c r="EY81" s="1"/>
      <c r="EZ81" s="1"/>
      <c r="FA81" s="1"/>
      <c r="FB81" s="1"/>
      <c r="FC81" s="1"/>
      <c r="FD81" s="1"/>
      <c r="FE81" s="1"/>
      <c r="FF81" s="1"/>
      <c r="FG81" s="1"/>
      <c r="FH81" s="1"/>
      <c r="FI81" s="1"/>
      <c r="FJ81" s="1"/>
      <c r="FK81" s="1"/>
    </row>
    <row r="82" spans="1:167" ht="14.5">
      <c r="A82" s="356"/>
      <c r="B82" s="356"/>
      <c r="C82" s="1"/>
      <c r="D82" s="1"/>
      <c r="E82" s="1"/>
      <c r="F82" s="1"/>
      <c r="G82" s="1"/>
      <c r="H82" s="1"/>
      <c r="I82" s="1"/>
      <c r="J82" s="1"/>
      <c r="K82" s="1"/>
      <c r="L82" s="1"/>
      <c r="M82" s="1"/>
      <c r="N82" s="1"/>
      <c r="O82" s="1"/>
      <c r="P82" s="1"/>
      <c r="Q82" s="1"/>
      <c r="R82" s="1"/>
      <c r="S82" s="1"/>
      <c r="T82" s="1"/>
      <c r="U82" s="1"/>
      <c r="V82" s="1"/>
      <c r="W82" s="1"/>
      <c r="EO82" s="356"/>
      <c r="EP82" s="356"/>
      <c r="EQ82" s="1"/>
      <c r="ER82" s="1"/>
      <c r="ES82" s="1"/>
      <c r="ET82" s="1"/>
      <c r="EU82" s="1"/>
      <c r="EV82" s="1"/>
      <c r="EW82" s="1"/>
      <c r="EX82" s="1"/>
      <c r="EY82" s="1"/>
      <c r="EZ82" s="1"/>
      <c r="FA82" s="1"/>
      <c r="FB82" s="1"/>
      <c r="FC82" s="1"/>
      <c r="FD82" s="1"/>
      <c r="FE82" s="1"/>
      <c r="FF82" s="1"/>
      <c r="FG82" s="1"/>
      <c r="FH82" s="1"/>
      <c r="FI82" s="1"/>
      <c r="FJ82" s="1"/>
      <c r="FK82" s="1"/>
    </row>
    <row r="83" spans="1:167" ht="14.5">
      <c r="A83" s="356"/>
      <c r="B83" s="356"/>
      <c r="C83" s="1"/>
      <c r="D83" s="1"/>
      <c r="E83" s="1"/>
      <c r="F83" s="1"/>
      <c r="G83" s="1"/>
      <c r="H83" s="1"/>
      <c r="I83" s="1"/>
      <c r="J83" s="1"/>
      <c r="K83" s="1"/>
      <c r="L83" s="1"/>
      <c r="M83" s="1"/>
      <c r="N83" s="1"/>
      <c r="O83" s="1"/>
      <c r="P83" s="1"/>
      <c r="Q83" s="1"/>
      <c r="R83" s="1"/>
      <c r="S83" s="1"/>
      <c r="T83" s="1"/>
      <c r="U83" s="1"/>
      <c r="V83" s="1"/>
      <c r="W83" s="1"/>
      <c r="EO83" s="356"/>
      <c r="EP83" s="356"/>
      <c r="EQ83" s="1"/>
      <c r="ER83" s="1"/>
      <c r="ES83" s="1"/>
      <c r="ET83" s="1"/>
      <c r="EU83" s="1"/>
      <c r="EV83" s="1"/>
      <c r="EW83" s="1"/>
      <c r="EX83" s="1"/>
      <c r="EY83" s="1"/>
      <c r="EZ83" s="1"/>
      <c r="FA83" s="1"/>
      <c r="FB83" s="1"/>
      <c r="FC83" s="1"/>
      <c r="FD83" s="1"/>
      <c r="FE83" s="1"/>
      <c r="FF83" s="1"/>
      <c r="FG83" s="1"/>
      <c r="FH83" s="1"/>
      <c r="FI83" s="1"/>
      <c r="FJ83" s="1"/>
      <c r="FK83" s="1"/>
    </row>
    <row r="84" spans="1:167" ht="14.5">
      <c r="A84" s="356"/>
      <c r="B84" s="356"/>
      <c r="C84" s="1"/>
      <c r="D84" s="1"/>
      <c r="E84" s="1"/>
      <c r="F84" s="1"/>
      <c r="G84" s="1"/>
      <c r="H84" s="1"/>
      <c r="I84" s="1"/>
      <c r="J84" s="1"/>
      <c r="K84" s="1"/>
      <c r="L84" s="1"/>
      <c r="M84" s="1"/>
      <c r="N84" s="1"/>
      <c r="O84" s="1"/>
      <c r="P84" s="1"/>
      <c r="Q84" s="1"/>
      <c r="R84" s="1"/>
      <c r="S84" s="1"/>
      <c r="T84" s="1"/>
      <c r="U84" s="1"/>
      <c r="V84" s="1"/>
      <c r="W84" s="1"/>
      <c r="EO84" s="356"/>
      <c r="EP84" s="356"/>
      <c r="EQ84" s="1"/>
      <c r="ER84" s="1"/>
      <c r="ES84" s="1"/>
      <c r="ET84" s="1"/>
      <c r="EU84" s="1"/>
      <c r="EV84" s="1"/>
      <c r="EW84" s="1"/>
      <c r="EX84" s="1"/>
      <c r="EY84" s="1"/>
      <c r="EZ84" s="1"/>
      <c r="FA84" s="1"/>
      <c r="FB84" s="1"/>
      <c r="FC84" s="1"/>
      <c r="FD84" s="1"/>
      <c r="FE84" s="1"/>
      <c r="FF84" s="1"/>
      <c r="FG84" s="1"/>
      <c r="FH84" s="1"/>
      <c r="FI84" s="1"/>
      <c r="FJ84" s="1"/>
      <c r="FK84" s="1"/>
    </row>
    <row r="85" spans="1:167" ht="14.5">
      <c r="A85" s="356"/>
      <c r="B85" s="356"/>
      <c r="C85" s="1"/>
      <c r="D85" s="1"/>
      <c r="E85" s="1"/>
      <c r="F85" s="1"/>
      <c r="G85" s="1"/>
      <c r="H85" s="1"/>
      <c r="I85" s="1"/>
      <c r="J85" s="1"/>
      <c r="K85" s="1"/>
      <c r="L85" s="1"/>
      <c r="M85" s="1"/>
      <c r="N85" s="1"/>
      <c r="O85" s="1"/>
      <c r="P85" s="1"/>
      <c r="Q85" s="1"/>
      <c r="R85" s="1"/>
      <c r="S85" s="1"/>
      <c r="T85" s="1"/>
      <c r="U85" s="1"/>
      <c r="V85" s="1"/>
      <c r="W85" s="1"/>
      <c r="EO85" s="356"/>
      <c r="EP85" s="356"/>
      <c r="EQ85" s="1"/>
      <c r="ER85" s="1"/>
      <c r="ES85" s="1"/>
      <c r="ET85" s="1"/>
      <c r="EU85" s="1"/>
      <c r="EV85" s="1"/>
      <c r="EW85" s="1"/>
      <c r="EX85" s="1"/>
      <c r="EY85" s="1"/>
      <c r="EZ85" s="1"/>
      <c r="FA85" s="1"/>
      <c r="FB85" s="1"/>
      <c r="FC85" s="1"/>
      <c r="FD85" s="1"/>
      <c r="FE85" s="1"/>
      <c r="FF85" s="1"/>
      <c r="FG85" s="1"/>
      <c r="FH85" s="1"/>
      <c r="FI85" s="1"/>
      <c r="FJ85" s="1"/>
      <c r="FK85" s="1"/>
    </row>
    <row r="86" spans="1:167" ht="14.5">
      <c r="A86" s="356"/>
      <c r="B86" s="356"/>
      <c r="C86" s="1"/>
      <c r="D86" s="1"/>
      <c r="E86" s="1"/>
      <c r="F86" s="1"/>
      <c r="G86" s="1"/>
      <c r="H86" s="1"/>
      <c r="I86" s="1"/>
      <c r="J86" s="1"/>
      <c r="K86" s="1"/>
      <c r="L86" s="1"/>
      <c r="M86" s="1"/>
      <c r="N86" s="1"/>
      <c r="O86" s="1"/>
      <c r="P86" s="1"/>
      <c r="Q86" s="1"/>
      <c r="R86" s="1"/>
      <c r="S86" s="1"/>
      <c r="T86" s="1"/>
      <c r="U86" s="1"/>
      <c r="V86" s="1"/>
      <c r="W86" s="1"/>
      <c r="EO86" s="356"/>
      <c r="EP86" s="356"/>
      <c r="EQ86" s="1"/>
      <c r="ER86" s="1"/>
      <c r="ES86" s="1"/>
      <c r="ET86" s="1"/>
      <c r="EU86" s="1"/>
      <c r="EV86" s="1"/>
      <c r="EW86" s="1"/>
      <c r="EX86" s="1"/>
      <c r="EY86" s="1"/>
      <c r="EZ86" s="1"/>
      <c r="FA86" s="1"/>
      <c r="FB86" s="1"/>
      <c r="FC86" s="1"/>
      <c r="FD86" s="1"/>
      <c r="FE86" s="1"/>
      <c r="FF86" s="1"/>
      <c r="FG86" s="1"/>
      <c r="FH86" s="1"/>
      <c r="FI86" s="1"/>
      <c r="FJ86" s="1"/>
      <c r="FK86" s="1"/>
    </row>
    <row r="87" spans="1:167" ht="14.5">
      <c r="A87" s="356"/>
      <c r="B87" s="356"/>
      <c r="C87" s="1"/>
      <c r="D87" s="1"/>
      <c r="E87" s="1"/>
      <c r="F87" s="1"/>
      <c r="G87" s="1"/>
      <c r="H87" s="1"/>
      <c r="I87" s="1"/>
      <c r="J87" s="1"/>
      <c r="K87" s="1"/>
      <c r="L87" s="1"/>
      <c r="M87" s="1"/>
      <c r="N87" s="1"/>
      <c r="O87" s="1"/>
      <c r="P87" s="1"/>
      <c r="Q87" s="1"/>
      <c r="R87" s="1"/>
      <c r="S87" s="1"/>
      <c r="T87" s="1"/>
      <c r="U87" s="1"/>
      <c r="V87" s="1"/>
      <c r="W87" s="1"/>
      <c r="EO87" s="356"/>
      <c r="EP87" s="356"/>
      <c r="EQ87" s="1"/>
      <c r="ER87" s="1"/>
      <c r="ES87" s="1"/>
      <c r="ET87" s="1"/>
      <c r="EU87" s="1"/>
      <c r="EV87" s="1"/>
      <c r="EW87" s="1"/>
      <c r="EX87" s="1"/>
      <c r="EY87" s="1"/>
      <c r="EZ87" s="1"/>
      <c r="FA87" s="1"/>
      <c r="FB87" s="1"/>
      <c r="FC87" s="1"/>
      <c r="FD87" s="1"/>
      <c r="FE87" s="1"/>
      <c r="FF87" s="1"/>
      <c r="FG87" s="1"/>
      <c r="FH87" s="1"/>
      <c r="FI87" s="1"/>
      <c r="FJ87" s="1"/>
      <c r="FK87" s="1"/>
    </row>
    <row r="88" spans="1:167" ht="14.5">
      <c r="A88" s="356"/>
      <c r="B88" s="356"/>
      <c r="C88" s="1"/>
      <c r="D88" s="1"/>
      <c r="E88" s="1"/>
      <c r="F88" s="1"/>
      <c r="G88" s="1"/>
      <c r="H88" s="1"/>
      <c r="I88" s="1"/>
      <c r="J88" s="1"/>
      <c r="K88" s="1"/>
      <c r="L88" s="1"/>
      <c r="M88" s="1"/>
      <c r="N88" s="1"/>
      <c r="O88" s="1"/>
      <c r="P88" s="1"/>
      <c r="Q88" s="1"/>
      <c r="R88" s="1"/>
      <c r="S88" s="1"/>
      <c r="T88" s="1"/>
      <c r="U88" s="1"/>
      <c r="V88" s="1"/>
      <c r="W88" s="1"/>
      <c r="EO88" s="356"/>
      <c r="EP88" s="356"/>
      <c r="EQ88" s="1"/>
      <c r="ER88" s="1"/>
      <c r="ES88" s="1"/>
      <c r="ET88" s="1"/>
      <c r="EU88" s="1"/>
      <c r="EV88" s="1"/>
      <c r="EW88" s="1"/>
      <c r="EX88" s="1"/>
      <c r="EY88" s="1"/>
      <c r="EZ88" s="1"/>
      <c r="FA88" s="1"/>
      <c r="FB88" s="1"/>
      <c r="FC88" s="1"/>
      <c r="FD88" s="1"/>
      <c r="FE88" s="1"/>
      <c r="FF88" s="1"/>
      <c r="FG88" s="1"/>
      <c r="FH88" s="1"/>
      <c r="FI88" s="1"/>
      <c r="FJ88" s="1"/>
      <c r="FK88" s="1"/>
    </row>
    <row r="89" spans="1:167" ht="14.5">
      <c r="A89" s="356"/>
      <c r="B89" s="356"/>
      <c r="C89" s="1"/>
      <c r="D89" s="1"/>
      <c r="E89" s="1"/>
      <c r="F89" s="1"/>
      <c r="G89" s="1"/>
      <c r="H89" s="1"/>
      <c r="I89" s="1"/>
      <c r="J89" s="1"/>
      <c r="K89" s="1"/>
      <c r="L89" s="1"/>
      <c r="M89" s="1"/>
      <c r="N89" s="1"/>
      <c r="O89" s="1"/>
      <c r="P89" s="1"/>
      <c r="Q89" s="1"/>
      <c r="R89" s="1"/>
      <c r="S89" s="1"/>
      <c r="T89" s="1"/>
      <c r="U89" s="1"/>
      <c r="V89" s="1"/>
      <c r="W89" s="1"/>
      <c r="EO89" s="356"/>
      <c r="EP89" s="356"/>
      <c r="EQ89" s="1"/>
      <c r="ER89" s="1"/>
      <c r="ES89" s="1"/>
      <c r="ET89" s="1"/>
      <c r="EU89" s="1"/>
      <c r="EV89" s="1"/>
      <c r="EW89" s="1"/>
      <c r="EX89" s="1"/>
      <c r="EY89" s="1"/>
      <c r="EZ89" s="1"/>
      <c r="FA89" s="1"/>
      <c r="FB89" s="1"/>
      <c r="FC89" s="1"/>
      <c r="FD89" s="1"/>
      <c r="FE89" s="1"/>
      <c r="FF89" s="1"/>
      <c r="FG89" s="1"/>
      <c r="FH89" s="1"/>
      <c r="FI89" s="1"/>
      <c r="FJ89" s="1"/>
      <c r="FK89" s="1"/>
    </row>
    <row r="90" spans="1:167" ht="14.5">
      <c r="A90" s="356"/>
      <c r="B90" s="356"/>
      <c r="C90" s="1"/>
      <c r="D90" s="1"/>
      <c r="E90" s="1"/>
      <c r="F90" s="1"/>
      <c r="G90" s="1"/>
      <c r="H90" s="1"/>
      <c r="I90" s="1"/>
      <c r="J90" s="1"/>
      <c r="K90" s="1"/>
      <c r="L90" s="1"/>
      <c r="M90" s="1"/>
      <c r="N90" s="1"/>
      <c r="O90" s="1"/>
      <c r="P90" s="1"/>
      <c r="Q90" s="1"/>
      <c r="R90" s="1"/>
      <c r="S90" s="1"/>
      <c r="T90" s="1"/>
      <c r="U90" s="1"/>
      <c r="V90" s="1"/>
      <c r="W90" s="1"/>
      <c r="EO90" s="356"/>
      <c r="EP90" s="356"/>
      <c r="EQ90" s="1"/>
      <c r="ER90" s="1"/>
      <c r="ES90" s="1"/>
      <c r="ET90" s="1"/>
      <c r="EU90" s="1"/>
      <c r="EV90" s="1"/>
      <c r="EW90" s="1"/>
      <c r="EX90" s="1"/>
      <c r="EY90" s="1"/>
      <c r="EZ90" s="1"/>
      <c r="FA90" s="1"/>
      <c r="FB90" s="1"/>
      <c r="FC90" s="1"/>
      <c r="FD90" s="1"/>
      <c r="FE90" s="1"/>
      <c r="FF90" s="1"/>
      <c r="FG90" s="1"/>
      <c r="FH90" s="1"/>
      <c r="FI90" s="1"/>
      <c r="FJ90" s="1"/>
      <c r="FK90" s="1"/>
    </row>
    <row r="91" spans="1:167" ht="14.5">
      <c r="A91" s="356"/>
      <c r="B91" s="356"/>
      <c r="C91" s="1"/>
      <c r="D91" s="1"/>
      <c r="E91" s="1"/>
      <c r="F91" s="1"/>
      <c r="G91" s="1"/>
      <c r="H91" s="1"/>
      <c r="I91" s="1"/>
      <c r="J91" s="1"/>
      <c r="K91" s="1"/>
      <c r="L91" s="1"/>
      <c r="M91" s="1"/>
      <c r="N91" s="1"/>
      <c r="O91" s="1"/>
      <c r="P91" s="1"/>
      <c r="Q91" s="1"/>
      <c r="R91" s="1"/>
      <c r="S91" s="1"/>
      <c r="T91" s="1"/>
      <c r="U91" s="1"/>
      <c r="V91" s="1"/>
      <c r="W91" s="1"/>
      <c r="EO91" s="356"/>
      <c r="EP91" s="356"/>
      <c r="EQ91" s="1"/>
      <c r="ER91" s="1"/>
      <c r="ES91" s="1"/>
      <c r="ET91" s="1"/>
      <c r="EU91" s="1"/>
      <c r="EV91" s="1"/>
      <c r="EW91" s="1"/>
      <c r="EX91" s="1"/>
      <c r="EY91" s="1"/>
      <c r="EZ91" s="1"/>
      <c r="FA91" s="1"/>
      <c r="FB91" s="1"/>
      <c r="FC91" s="1"/>
      <c r="FD91" s="1"/>
      <c r="FE91" s="1"/>
      <c r="FF91" s="1"/>
      <c r="FG91" s="1"/>
      <c r="FH91" s="1"/>
      <c r="FI91" s="1"/>
      <c r="FJ91" s="1"/>
      <c r="FK91" s="1"/>
    </row>
    <row r="92" spans="1:167" ht="14.5">
      <c r="A92" s="356"/>
      <c r="B92" s="356"/>
      <c r="C92" s="1"/>
      <c r="D92" s="1"/>
      <c r="E92" s="1"/>
      <c r="F92" s="1"/>
      <c r="G92" s="1"/>
      <c r="H92" s="1"/>
      <c r="I92" s="1"/>
      <c r="J92" s="1"/>
      <c r="K92" s="1"/>
      <c r="L92" s="1"/>
      <c r="M92" s="1"/>
      <c r="N92" s="1"/>
      <c r="O92" s="1"/>
      <c r="P92" s="1"/>
      <c r="Q92" s="1"/>
      <c r="R92" s="1"/>
      <c r="S92" s="1"/>
      <c r="T92" s="1"/>
      <c r="U92" s="1"/>
      <c r="V92" s="1"/>
      <c r="W92" s="1"/>
      <c r="EO92" s="356"/>
      <c r="EP92" s="356"/>
      <c r="EQ92" s="1"/>
      <c r="ER92" s="1"/>
      <c r="ES92" s="1"/>
      <c r="ET92" s="1"/>
      <c r="EU92" s="1"/>
      <c r="EV92" s="1"/>
      <c r="EW92" s="1"/>
      <c r="EX92" s="1"/>
      <c r="EY92" s="1"/>
      <c r="EZ92" s="1"/>
      <c r="FA92" s="1"/>
      <c r="FB92" s="1"/>
      <c r="FC92" s="1"/>
      <c r="FD92" s="1"/>
      <c r="FE92" s="1"/>
      <c r="FF92" s="1"/>
      <c r="FG92" s="1"/>
      <c r="FH92" s="1"/>
      <c r="FI92" s="1"/>
      <c r="FJ92" s="1"/>
      <c r="FK92" s="1"/>
    </row>
    <row r="93" spans="1:167" ht="14.5">
      <c r="A93" s="356"/>
      <c r="B93" s="356"/>
      <c r="C93" s="1"/>
      <c r="D93" s="1"/>
      <c r="E93" s="1"/>
      <c r="F93" s="1"/>
      <c r="G93" s="1"/>
      <c r="H93" s="1"/>
      <c r="I93" s="1"/>
      <c r="J93" s="1"/>
      <c r="K93" s="1"/>
      <c r="L93" s="1"/>
      <c r="M93" s="1"/>
      <c r="N93" s="1"/>
      <c r="O93" s="1"/>
      <c r="P93" s="1"/>
      <c r="Q93" s="1"/>
      <c r="R93" s="1"/>
      <c r="S93" s="1"/>
      <c r="T93" s="1"/>
      <c r="U93" s="1"/>
      <c r="V93" s="1"/>
      <c r="W93" s="1"/>
      <c r="EO93" s="356"/>
      <c r="EP93" s="356"/>
      <c r="EQ93" s="1"/>
      <c r="ER93" s="1"/>
      <c r="ES93" s="1"/>
      <c r="ET93" s="1"/>
      <c r="EU93" s="1"/>
      <c r="EV93" s="1"/>
      <c r="EW93" s="1"/>
      <c r="EX93" s="1"/>
      <c r="EY93" s="1"/>
      <c r="EZ93" s="1"/>
      <c r="FA93" s="1"/>
      <c r="FB93" s="1"/>
      <c r="FC93" s="1"/>
      <c r="FD93" s="1"/>
      <c r="FE93" s="1"/>
      <c r="FF93" s="1"/>
      <c r="FG93" s="1"/>
      <c r="FH93" s="1"/>
      <c r="FI93" s="1"/>
      <c r="FJ93" s="1"/>
      <c r="FK93" s="1"/>
    </row>
    <row r="94" spans="1:167" ht="14.5">
      <c r="A94" s="356"/>
      <c r="B94" s="356"/>
      <c r="C94" s="1"/>
      <c r="D94" s="1"/>
      <c r="E94" s="1"/>
      <c r="F94" s="1"/>
      <c r="G94" s="1"/>
      <c r="H94" s="1"/>
      <c r="I94" s="1"/>
      <c r="J94" s="1"/>
      <c r="K94" s="1"/>
      <c r="L94" s="1"/>
      <c r="M94" s="1"/>
      <c r="N94" s="1"/>
      <c r="O94" s="1"/>
      <c r="P94" s="1"/>
      <c r="Q94" s="1"/>
      <c r="R94" s="1"/>
      <c r="S94" s="1"/>
      <c r="T94" s="1"/>
      <c r="U94" s="1"/>
      <c r="V94" s="1"/>
      <c r="W94" s="1"/>
      <c r="EO94" s="356"/>
      <c r="EP94" s="356"/>
      <c r="EQ94" s="1"/>
      <c r="ER94" s="1"/>
      <c r="ES94" s="1"/>
      <c r="ET94" s="1"/>
      <c r="EU94" s="1"/>
      <c r="EV94" s="1"/>
      <c r="EW94" s="1"/>
      <c r="EX94" s="1"/>
      <c r="EY94" s="1"/>
      <c r="EZ94" s="1"/>
      <c r="FA94" s="1"/>
      <c r="FB94" s="1"/>
      <c r="FC94" s="1"/>
      <c r="FD94" s="1"/>
      <c r="FE94" s="1"/>
      <c r="FF94" s="1"/>
      <c r="FG94" s="1"/>
      <c r="FH94" s="1"/>
      <c r="FI94" s="1"/>
      <c r="FJ94" s="1"/>
      <c r="FK94" s="1"/>
    </row>
    <row r="95" spans="1:167" ht="14.5">
      <c r="A95" s="356"/>
      <c r="B95" s="356"/>
      <c r="C95" s="1"/>
      <c r="D95" s="1"/>
      <c r="E95" s="1"/>
      <c r="F95" s="1"/>
      <c r="G95" s="1"/>
      <c r="H95" s="1"/>
      <c r="I95" s="1"/>
      <c r="J95" s="1"/>
      <c r="K95" s="1"/>
      <c r="L95" s="1"/>
      <c r="M95" s="1"/>
      <c r="N95" s="1"/>
      <c r="O95" s="1"/>
      <c r="P95" s="1"/>
      <c r="Q95" s="1"/>
      <c r="R95" s="1"/>
      <c r="S95" s="1"/>
      <c r="T95" s="1"/>
      <c r="U95" s="1"/>
      <c r="V95" s="1"/>
      <c r="W95" s="1"/>
      <c r="EO95" s="356"/>
      <c r="EP95" s="356"/>
      <c r="EQ95" s="1"/>
      <c r="ER95" s="1"/>
      <c r="ES95" s="1"/>
      <c r="ET95" s="1"/>
      <c r="EU95" s="1"/>
      <c r="EV95" s="1"/>
      <c r="EW95" s="1"/>
      <c r="EX95" s="1"/>
      <c r="EY95" s="1"/>
      <c r="EZ95" s="1"/>
      <c r="FA95" s="1"/>
      <c r="FB95" s="1"/>
      <c r="FC95" s="1"/>
      <c r="FD95" s="1"/>
      <c r="FE95" s="1"/>
      <c r="FF95" s="1"/>
      <c r="FG95" s="1"/>
      <c r="FH95" s="1"/>
      <c r="FI95" s="1"/>
      <c r="FJ95" s="1"/>
      <c r="FK95" s="1"/>
    </row>
    <row r="96" spans="1:167" ht="14.5">
      <c r="A96" s="356"/>
      <c r="B96" s="356"/>
      <c r="C96" s="1"/>
      <c r="D96" s="1"/>
      <c r="E96" s="1"/>
      <c r="F96" s="1"/>
      <c r="G96" s="1"/>
      <c r="H96" s="1"/>
      <c r="I96" s="1"/>
      <c r="J96" s="1"/>
      <c r="K96" s="1"/>
      <c r="L96" s="1"/>
      <c r="M96" s="1"/>
      <c r="N96" s="1"/>
      <c r="O96" s="1"/>
      <c r="P96" s="1"/>
      <c r="Q96" s="1"/>
      <c r="R96" s="1"/>
      <c r="S96" s="1"/>
      <c r="T96" s="1"/>
      <c r="U96" s="1"/>
      <c r="V96" s="1"/>
      <c r="W96" s="1"/>
      <c r="EO96" s="356"/>
      <c r="EP96" s="356"/>
      <c r="EQ96" s="1"/>
      <c r="ER96" s="1"/>
      <c r="ES96" s="1"/>
      <c r="ET96" s="1"/>
      <c r="EU96" s="1"/>
      <c r="EV96" s="1"/>
      <c r="EW96" s="1"/>
      <c r="EX96" s="1"/>
      <c r="EY96" s="1"/>
      <c r="EZ96" s="1"/>
      <c r="FA96" s="1"/>
      <c r="FB96" s="1"/>
      <c r="FC96" s="1"/>
      <c r="FD96" s="1"/>
      <c r="FE96" s="1"/>
      <c r="FF96" s="1"/>
      <c r="FG96" s="1"/>
      <c r="FH96" s="1"/>
      <c r="FI96" s="1"/>
      <c r="FJ96" s="1"/>
      <c r="FK96" s="1"/>
    </row>
    <row r="97" spans="1:167" ht="14.5">
      <c r="A97" s="356"/>
      <c r="B97" s="356"/>
      <c r="C97" s="1"/>
      <c r="D97" s="1"/>
      <c r="E97" s="1"/>
      <c r="F97" s="1"/>
      <c r="G97" s="1"/>
      <c r="H97" s="1"/>
      <c r="I97" s="1"/>
      <c r="J97" s="1"/>
      <c r="K97" s="1"/>
      <c r="L97" s="1"/>
      <c r="M97" s="1"/>
      <c r="N97" s="1"/>
      <c r="O97" s="1"/>
      <c r="P97" s="1"/>
      <c r="Q97" s="1"/>
      <c r="R97" s="1"/>
      <c r="S97" s="1"/>
      <c r="T97" s="1"/>
      <c r="U97" s="1"/>
      <c r="V97" s="1"/>
      <c r="W97" s="1"/>
      <c r="EO97" s="356"/>
      <c r="EP97" s="356"/>
      <c r="EQ97" s="1"/>
      <c r="ER97" s="1"/>
      <c r="ES97" s="1"/>
      <c r="ET97" s="1"/>
      <c r="EU97" s="1"/>
      <c r="EV97" s="1"/>
      <c r="EW97" s="1"/>
      <c r="EX97" s="1"/>
      <c r="EY97" s="1"/>
      <c r="EZ97" s="1"/>
      <c r="FA97" s="1"/>
      <c r="FB97" s="1"/>
      <c r="FC97" s="1"/>
      <c r="FD97" s="1"/>
      <c r="FE97" s="1"/>
      <c r="FF97" s="1"/>
      <c r="FG97" s="1"/>
      <c r="FH97" s="1"/>
      <c r="FI97" s="1"/>
      <c r="FJ97" s="1"/>
      <c r="FK97" s="1"/>
    </row>
    <row r="98" spans="1:167" ht="14.5">
      <c r="A98" s="356"/>
      <c r="B98" s="356"/>
      <c r="C98" s="1"/>
      <c r="D98" s="1"/>
      <c r="E98" s="1"/>
      <c r="F98" s="1"/>
      <c r="G98" s="1"/>
      <c r="H98" s="1"/>
      <c r="I98" s="1"/>
      <c r="J98" s="1"/>
      <c r="K98" s="1"/>
      <c r="L98" s="1"/>
      <c r="M98" s="1"/>
      <c r="N98" s="1"/>
      <c r="O98" s="1"/>
      <c r="P98" s="1"/>
      <c r="Q98" s="1"/>
      <c r="R98" s="1"/>
      <c r="S98" s="1"/>
      <c r="T98" s="1"/>
      <c r="U98" s="1"/>
      <c r="V98" s="1"/>
      <c r="W98" s="1"/>
      <c r="EO98" s="356"/>
      <c r="EP98" s="356"/>
      <c r="EQ98" s="1"/>
      <c r="ER98" s="1"/>
      <c r="ES98" s="1"/>
      <c r="ET98" s="1"/>
      <c r="EU98" s="1"/>
      <c r="EV98" s="1"/>
      <c r="EW98" s="1"/>
      <c r="EX98" s="1"/>
      <c r="EY98" s="1"/>
      <c r="EZ98" s="1"/>
      <c r="FA98" s="1"/>
      <c r="FB98" s="1"/>
      <c r="FC98" s="1"/>
      <c r="FD98" s="1"/>
      <c r="FE98" s="1"/>
      <c r="FF98" s="1"/>
      <c r="FG98" s="1"/>
      <c r="FH98" s="1"/>
      <c r="FI98" s="1"/>
      <c r="FJ98" s="1"/>
      <c r="FK98" s="1"/>
    </row>
    <row r="99" spans="1:167" ht="14.5">
      <c r="A99" s="356"/>
      <c r="B99" s="356"/>
      <c r="C99" s="1"/>
      <c r="D99" s="1"/>
      <c r="E99" s="1"/>
      <c r="F99" s="1"/>
      <c r="G99" s="1"/>
      <c r="H99" s="1"/>
      <c r="I99" s="1"/>
      <c r="J99" s="1"/>
      <c r="K99" s="1"/>
      <c r="L99" s="1"/>
      <c r="M99" s="1"/>
      <c r="N99" s="1"/>
      <c r="O99" s="1"/>
      <c r="P99" s="1"/>
      <c r="Q99" s="1"/>
      <c r="R99" s="1"/>
      <c r="S99" s="1"/>
      <c r="T99" s="1"/>
      <c r="U99" s="1"/>
      <c r="V99" s="1"/>
      <c r="W99" s="1"/>
      <c r="EO99" s="356"/>
      <c r="EP99" s="356"/>
      <c r="EQ99" s="1"/>
      <c r="ER99" s="1"/>
      <c r="ES99" s="1"/>
      <c r="ET99" s="1"/>
      <c r="EU99" s="1"/>
      <c r="EV99" s="1"/>
      <c r="EW99" s="1"/>
      <c r="EX99" s="1"/>
      <c r="EY99" s="1"/>
      <c r="EZ99" s="1"/>
      <c r="FA99" s="1"/>
      <c r="FB99" s="1"/>
      <c r="FC99" s="1"/>
      <c r="FD99" s="1"/>
      <c r="FE99" s="1"/>
      <c r="FF99" s="1"/>
      <c r="FG99" s="1"/>
      <c r="FH99" s="1"/>
      <c r="FI99" s="1"/>
      <c r="FJ99" s="1"/>
      <c r="FK99" s="1"/>
    </row>
    <row r="100" spans="1:167" ht="14.5">
      <c r="A100" s="356"/>
      <c r="B100" s="356"/>
      <c r="C100" s="1"/>
      <c r="D100" s="1"/>
      <c r="E100" s="1"/>
      <c r="F100" s="1"/>
      <c r="G100" s="1"/>
      <c r="H100" s="1"/>
      <c r="I100" s="1"/>
      <c r="J100" s="1"/>
      <c r="K100" s="1"/>
      <c r="L100" s="1"/>
      <c r="M100" s="1"/>
      <c r="N100" s="1"/>
      <c r="O100" s="1"/>
      <c r="P100" s="1"/>
      <c r="Q100" s="1"/>
      <c r="R100" s="1"/>
      <c r="S100" s="1"/>
      <c r="T100" s="1"/>
      <c r="U100" s="1"/>
      <c r="V100" s="1"/>
      <c r="W100" s="1"/>
      <c r="EO100" s="356"/>
      <c r="EP100" s="356"/>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6"/>
      <c r="B101" s="356"/>
      <c r="C101" s="1"/>
      <c r="D101" s="1"/>
      <c r="E101" s="1"/>
      <c r="F101" s="1"/>
      <c r="G101" s="1"/>
      <c r="H101" s="1"/>
      <c r="I101" s="1"/>
      <c r="J101" s="1"/>
      <c r="K101" s="1"/>
      <c r="L101" s="1"/>
      <c r="M101" s="1"/>
      <c r="N101" s="1"/>
      <c r="O101" s="1"/>
      <c r="P101" s="1"/>
      <c r="Q101" s="1"/>
      <c r="R101" s="1"/>
      <c r="S101" s="1"/>
      <c r="T101" s="1"/>
      <c r="U101" s="1"/>
      <c r="V101" s="1"/>
      <c r="W101" s="1"/>
      <c r="EO101" s="356"/>
      <c r="EP101" s="356"/>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6"/>
      <c r="B102" s="356"/>
      <c r="C102" s="1"/>
      <c r="D102" s="1"/>
      <c r="E102" s="1"/>
      <c r="F102" s="1"/>
      <c r="G102" s="1"/>
      <c r="H102" s="1"/>
      <c r="I102" s="1"/>
      <c r="J102" s="1"/>
      <c r="K102" s="1"/>
      <c r="L102" s="1"/>
      <c r="M102" s="1"/>
      <c r="N102" s="1"/>
      <c r="O102" s="1"/>
      <c r="P102" s="1"/>
      <c r="Q102" s="1"/>
      <c r="R102" s="1"/>
      <c r="S102" s="1"/>
      <c r="T102" s="1"/>
      <c r="U102" s="1"/>
      <c r="V102" s="1"/>
      <c r="W102" s="1"/>
      <c r="EO102" s="356"/>
      <c r="EP102" s="356"/>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56"/>
      <c r="EP103" s="356"/>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56"/>
      <c r="EP104" s="356"/>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56"/>
      <c r="EP105" s="356"/>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56"/>
      <c r="EP106" s="356"/>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56"/>
      <c r="EP107" s="356"/>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56"/>
      <c r="EP108" s="356"/>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56"/>
      <c r="EP109" s="356"/>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56"/>
      <c r="EP110" s="356"/>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56"/>
      <c r="EP111" s="356"/>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56"/>
      <c r="EP112" s="356"/>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56"/>
      <c r="EP113" s="356"/>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56"/>
      <c r="EP114" s="356"/>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56"/>
      <c r="EP115" s="356"/>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78:B78"/>
    <mergeCell ref="EO78:EP78"/>
    <mergeCell ref="A79:B79"/>
    <mergeCell ref="EO79:EP79"/>
    <mergeCell ref="A80:B80"/>
    <mergeCell ref="EO80:EP80"/>
    <mergeCell ref="A81:B81"/>
    <mergeCell ref="EO81:EP81"/>
    <mergeCell ref="A82:B82"/>
    <mergeCell ref="EO82:EP82"/>
    <mergeCell ref="A73:B73"/>
    <mergeCell ref="EO73:EP73"/>
    <mergeCell ref="A74:B74"/>
    <mergeCell ref="EO74:EP74"/>
    <mergeCell ref="A75:B75"/>
    <mergeCell ref="EO75:EP75"/>
    <mergeCell ref="A76:B76"/>
    <mergeCell ref="EO76:EP76"/>
    <mergeCell ref="A77:B77"/>
    <mergeCell ref="EO77:EP77"/>
    <mergeCell ref="A71:B71"/>
    <mergeCell ref="Y71:Z71"/>
    <mergeCell ref="AW71:AX71"/>
    <mergeCell ref="BU71:BV71"/>
    <mergeCell ref="CS71:CT71"/>
    <mergeCell ref="DQ71:DR71"/>
    <mergeCell ref="EO71:EP71"/>
    <mergeCell ref="A72:B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2:FK65"/>
  <sheetViews>
    <sheetView topLeftCell="X27" workbookViewId="0">
      <selection activeCell="ER1" sqref="ER1:FJ1048576"/>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3" width="8.7265625"/>
    <col min="25" max="25" width="3" customWidth="1"/>
    <col min="26" max="26" width="47.269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7.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7.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278</v>
      </c>
      <c r="B2" s="21"/>
      <c r="Y2" s="21" t="s">
        <v>279</v>
      </c>
      <c r="Z2" s="22"/>
      <c r="AW2" s="21" t="s">
        <v>279</v>
      </c>
      <c r="AX2" s="22"/>
      <c r="BU2" s="21" t="s">
        <v>279</v>
      </c>
      <c r="BV2" s="22"/>
      <c r="CS2" s="21" t="s">
        <v>279</v>
      </c>
      <c r="CT2" s="22"/>
      <c r="DQ2" s="21" t="s">
        <v>279</v>
      </c>
      <c r="DR2" s="22"/>
      <c r="EO2" s="21" t="s">
        <v>278</v>
      </c>
      <c r="EP2" s="21"/>
    </row>
    <row r="5" spans="1:167" ht="18">
      <c r="A5" s="2" t="s">
        <v>240</v>
      </c>
      <c r="F5" s="23"/>
      <c r="G5" s="23"/>
      <c r="H5" s="23"/>
      <c r="I5" s="23"/>
      <c r="J5" s="23"/>
      <c r="K5" s="23"/>
      <c r="L5" s="23"/>
      <c r="M5" s="23"/>
      <c r="N5" s="23"/>
      <c r="O5" s="23"/>
      <c r="Y5" s="2" t="s">
        <v>240</v>
      </c>
      <c r="AD5" s="23"/>
      <c r="AE5" s="23"/>
      <c r="AF5" s="23"/>
      <c r="AG5" s="23"/>
      <c r="AH5" s="23"/>
      <c r="AI5" s="23"/>
      <c r="AJ5" s="23"/>
      <c r="AK5" s="23"/>
      <c r="AL5" s="23"/>
      <c r="AM5" s="23"/>
      <c r="AW5" s="2" t="s">
        <v>240</v>
      </c>
      <c r="BB5" s="23"/>
      <c r="BC5" s="23"/>
      <c r="BD5" s="23"/>
      <c r="BE5" s="23"/>
      <c r="BF5" s="23"/>
      <c r="BG5" s="23"/>
      <c r="BH5" s="23"/>
      <c r="BI5" s="23"/>
      <c r="BJ5" s="23"/>
      <c r="BK5" s="23"/>
      <c r="BU5" s="2" t="s">
        <v>240</v>
      </c>
      <c r="BZ5" s="23"/>
      <c r="CA5" s="23"/>
      <c r="CB5" s="23"/>
      <c r="CC5" s="23"/>
      <c r="CD5" s="23"/>
      <c r="CE5" s="23"/>
      <c r="CF5" s="23"/>
      <c r="CG5" s="23"/>
      <c r="CH5" s="23"/>
      <c r="CI5" s="23"/>
      <c r="CS5" s="2" t="s">
        <v>240</v>
      </c>
      <c r="CX5" s="23"/>
      <c r="CY5" s="23"/>
      <c r="CZ5" s="23"/>
      <c r="DA5" s="23"/>
      <c r="DB5" s="23"/>
      <c r="DC5" s="23"/>
      <c r="DD5" s="23"/>
      <c r="DE5" s="23"/>
      <c r="DF5" s="23"/>
      <c r="DG5" s="23"/>
      <c r="DQ5" s="2" t="s">
        <v>240</v>
      </c>
      <c r="DV5" s="23"/>
      <c r="DW5" s="23"/>
      <c r="DX5" s="23"/>
      <c r="DY5" s="23"/>
      <c r="DZ5" s="23"/>
      <c r="EA5" s="23"/>
      <c r="EB5" s="23"/>
      <c r="EC5" s="23"/>
      <c r="ED5" s="23"/>
      <c r="EE5" s="23"/>
      <c r="EO5" s="2" t="s">
        <v>240</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280</v>
      </c>
      <c r="C7" s="23"/>
      <c r="D7" s="23"/>
      <c r="E7" s="23"/>
      <c r="Y7" s="4" t="s">
        <v>299</v>
      </c>
      <c r="AA7" s="23"/>
      <c r="AB7" s="23"/>
      <c r="AC7" s="23"/>
      <c r="AW7" s="4" t="s">
        <v>300</v>
      </c>
      <c r="AY7" s="23"/>
      <c r="AZ7" s="23"/>
      <c r="BA7" s="23"/>
      <c r="BU7" s="4" t="s">
        <v>281</v>
      </c>
      <c r="BW7" s="23"/>
      <c r="BX7" s="23"/>
      <c r="BY7" s="23"/>
      <c r="CS7" s="4" t="s">
        <v>282</v>
      </c>
      <c r="CU7" s="23"/>
      <c r="CV7" s="23"/>
      <c r="CW7" s="23"/>
      <c r="DQ7" s="4" t="s">
        <v>283</v>
      </c>
      <c r="DS7" s="23"/>
      <c r="DT7" s="23"/>
      <c r="DU7" s="23"/>
      <c r="EO7" s="4" t="s">
        <v>247</v>
      </c>
      <c r="EQ7" s="23"/>
      <c r="ER7" s="23"/>
      <c r="ES7" s="23"/>
    </row>
    <row r="8" spans="1:167" ht="15.5">
      <c r="A8" s="4" t="s">
        <v>502</v>
      </c>
      <c r="C8" s="5"/>
      <c r="D8" s="5"/>
      <c r="E8" s="5"/>
      <c r="F8" s="5"/>
      <c r="G8" s="5"/>
      <c r="H8" s="5"/>
      <c r="I8" s="5"/>
      <c r="J8" s="5"/>
      <c r="K8" s="5"/>
      <c r="L8" s="5"/>
      <c r="M8" s="5"/>
      <c r="N8" s="5"/>
      <c r="O8" s="5"/>
      <c r="P8" s="5"/>
      <c r="Q8" s="5"/>
      <c r="R8" s="5"/>
      <c r="S8" s="5"/>
      <c r="T8" s="5"/>
      <c r="U8" s="5"/>
      <c r="V8" s="5"/>
      <c r="W8" s="5"/>
      <c r="Y8" s="4" t="s">
        <v>502</v>
      </c>
      <c r="AA8" s="5"/>
      <c r="AB8" s="5"/>
      <c r="AC8" s="5"/>
      <c r="AD8" s="5"/>
      <c r="AE8" s="5"/>
      <c r="AF8" s="5"/>
      <c r="AG8" s="5"/>
      <c r="AH8" s="5"/>
      <c r="AI8" s="5"/>
      <c r="AJ8" s="5"/>
      <c r="AK8" s="5"/>
      <c r="AL8" s="5"/>
      <c r="AM8" s="5"/>
      <c r="AN8" s="5"/>
      <c r="AO8" s="5"/>
      <c r="AP8" s="5"/>
      <c r="AQ8" s="5"/>
      <c r="AR8" s="5"/>
      <c r="AS8" s="5"/>
      <c r="AT8" s="5"/>
      <c r="AU8" s="5"/>
      <c r="AW8" s="4" t="s">
        <v>502</v>
      </c>
      <c r="AY8" s="5"/>
      <c r="AZ8" s="5"/>
      <c r="BA8" s="5"/>
      <c r="BB8" s="5"/>
      <c r="BC8" s="5"/>
      <c r="BD8" s="5"/>
      <c r="BE8" s="5"/>
      <c r="BF8" s="5"/>
      <c r="BG8" s="5"/>
      <c r="BH8" s="5"/>
      <c r="BI8" s="5"/>
      <c r="BJ8" s="5"/>
      <c r="BK8" s="5"/>
      <c r="BL8" s="5"/>
      <c r="BM8" s="5"/>
      <c r="BN8" s="5"/>
      <c r="BO8" s="5"/>
      <c r="BP8" s="5"/>
      <c r="BQ8" s="5"/>
      <c r="BR8" s="5"/>
      <c r="BS8" s="5"/>
      <c r="BU8" s="4" t="s">
        <v>502</v>
      </c>
      <c r="BW8" s="5"/>
      <c r="BX8" s="5"/>
      <c r="BY8" s="5"/>
      <c r="BZ8" s="5"/>
      <c r="CA8" s="5"/>
      <c r="CB8" s="5"/>
      <c r="CC8" s="5"/>
      <c r="CD8" s="5"/>
      <c r="CE8" s="5"/>
      <c r="CF8" s="5"/>
      <c r="CG8" s="5"/>
      <c r="CH8" s="5"/>
      <c r="CI8" s="5"/>
      <c r="CJ8" s="5"/>
      <c r="CK8" s="5"/>
      <c r="CL8" s="5"/>
      <c r="CM8" s="5"/>
      <c r="CN8" s="5"/>
      <c r="CO8" s="5"/>
      <c r="CP8" s="5"/>
      <c r="CQ8" s="5"/>
      <c r="CS8" s="4" t="s">
        <v>502</v>
      </c>
      <c r="CU8" s="5"/>
      <c r="CV8" s="5"/>
      <c r="CW8" s="5"/>
      <c r="CX8" s="5"/>
      <c r="CY8" s="5"/>
      <c r="CZ8" s="5"/>
      <c r="DA8" s="5"/>
      <c r="DB8" s="5"/>
      <c r="DC8" s="5"/>
      <c r="DD8" s="5"/>
      <c r="DE8" s="5"/>
      <c r="DF8" s="5"/>
      <c r="DG8" s="5"/>
      <c r="DH8" s="5"/>
      <c r="DI8" s="5"/>
      <c r="DJ8" s="5"/>
      <c r="DK8" s="5"/>
      <c r="DL8" s="5"/>
      <c r="DM8" s="5"/>
      <c r="DN8" s="5"/>
      <c r="DO8" s="5"/>
      <c r="DQ8" s="4" t="s">
        <v>502</v>
      </c>
      <c r="DS8" s="5"/>
      <c r="DT8" s="5"/>
      <c r="DU8" s="5"/>
      <c r="DV8" s="5"/>
      <c r="DW8" s="5"/>
      <c r="DX8" s="5"/>
      <c r="DY8" s="5"/>
      <c r="DZ8" s="5"/>
      <c r="EA8" s="5"/>
      <c r="EB8" s="5"/>
      <c r="EC8" s="5"/>
      <c r="ED8" s="5"/>
      <c r="EE8" s="5"/>
      <c r="EF8" s="5"/>
      <c r="EG8" s="5"/>
      <c r="EH8" s="5"/>
      <c r="EI8" s="5"/>
      <c r="EJ8" s="5"/>
      <c r="EK8" s="5"/>
      <c r="EL8" s="5"/>
      <c r="EM8" s="5"/>
      <c r="EO8" s="4" t="s">
        <v>502</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488</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488</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488</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488</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488</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488</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488</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302</v>
      </c>
      <c r="C14" s="30"/>
      <c r="D14" s="30"/>
      <c r="E14" s="30"/>
      <c r="F14" s="30"/>
      <c r="G14" s="30"/>
      <c r="H14" s="30"/>
      <c r="I14" s="30"/>
      <c r="J14" s="30"/>
      <c r="K14" s="30"/>
      <c r="L14" s="30"/>
      <c r="M14" s="30"/>
      <c r="N14" s="30"/>
      <c r="O14" s="30"/>
      <c r="P14" s="30"/>
      <c r="Q14" s="30"/>
      <c r="R14" s="30"/>
      <c r="S14" s="30"/>
      <c r="T14" s="30"/>
      <c r="U14" s="30"/>
      <c r="V14" s="30"/>
      <c r="W14" s="30"/>
      <c r="Z14" s="9" t="s">
        <v>302</v>
      </c>
      <c r="AA14" s="30"/>
      <c r="AB14" s="30"/>
      <c r="AC14" s="30"/>
      <c r="AD14" s="30"/>
      <c r="AE14" s="30"/>
      <c r="AF14" s="30"/>
      <c r="AG14" s="30"/>
      <c r="AH14" s="30"/>
      <c r="AI14" s="30"/>
      <c r="AJ14" s="30"/>
      <c r="AK14" s="30"/>
      <c r="AL14" s="30"/>
      <c r="AM14" s="30"/>
      <c r="AN14" s="30"/>
      <c r="AO14" s="30"/>
      <c r="AP14" s="30"/>
      <c r="AQ14" s="30"/>
      <c r="AR14" s="30"/>
      <c r="AS14" s="30"/>
      <c r="AT14" s="30"/>
      <c r="AU14" s="30"/>
      <c r="AX14" s="9" t="s">
        <v>302</v>
      </c>
      <c r="AY14" s="30"/>
      <c r="AZ14" s="30"/>
      <c r="BA14" s="30"/>
      <c r="BB14" s="30"/>
      <c r="BC14" s="30"/>
      <c r="BD14" s="30"/>
      <c r="BE14" s="30"/>
      <c r="BF14" s="30"/>
      <c r="BG14" s="30"/>
      <c r="BH14" s="30"/>
      <c r="BI14" s="30"/>
      <c r="BJ14" s="30"/>
      <c r="BK14" s="30"/>
      <c r="BL14" s="30"/>
      <c r="BM14" s="30"/>
      <c r="BN14" s="30"/>
      <c r="BO14" s="30"/>
      <c r="BP14" s="30"/>
      <c r="BQ14" s="30"/>
      <c r="BR14" s="30"/>
      <c r="BS14" s="30"/>
      <c r="BV14" s="9" t="s">
        <v>302</v>
      </c>
      <c r="BW14" s="30"/>
      <c r="BX14" s="30"/>
      <c r="BY14" s="30"/>
      <c r="BZ14" s="30"/>
      <c r="CA14" s="30"/>
      <c r="CB14" s="30"/>
      <c r="CC14" s="30"/>
      <c r="CD14" s="30"/>
      <c r="CE14" s="30"/>
      <c r="CF14" s="30"/>
      <c r="CG14" s="30"/>
      <c r="CH14" s="30"/>
      <c r="CI14" s="30"/>
      <c r="CJ14" s="30"/>
      <c r="CK14" s="30"/>
      <c r="CL14" s="30"/>
      <c r="CM14" s="30"/>
      <c r="CN14" s="30"/>
      <c r="CO14" s="30"/>
      <c r="CP14" s="30"/>
      <c r="CQ14" s="30"/>
      <c r="CT14" s="9" t="s">
        <v>302</v>
      </c>
      <c r="CU14" s="30"/>
      <c r="CV14" s="30"/>
      <c r="CW14" s="30"/>
      <c r="CX14" s="30"/>
      <c r="CY14" s="30"/>
      <c r="CZ14" s="30"/>
      <c r="DA14" s="30"/>
      <c r="DB14" s="30"/>
      <c r="DC14" s="30"/>
      <c r="DD14" s="30"/>
      <c r="DE14" s="30"/>
      <c r="DF14" s="30"/>
      <c r="DG14" s="30"/>
      <c r="DH14" s="30"/>
      <c r="DI14" s="30"/>
      <c r="DJ14" s="30"/>
      <c r="DK14" s="30"/>
      <c r="DL14" s="30"/>
      <c r="DM14" s="30"/>
      <c r="DN14" s="30"/>
      <c r="DO14" s="30"/>
      <c r="DR14" s="9" t="s">
        <v>302</v>
      </c>
      <c r="DS14" s="30"/>
      <c r="DT14" s="30"/>
      <c r="DU14" s="30"/>
      <c r="DV14" s="30"/>
      <c r="DW14" s="30"/>
      <c r="DX14" s="30"/>
      <c r="DY14" s="30"/>
      <c r="DZ14" s="30"/>
      <c r="EA14" s="30"/>
      <c r="EB14" s="30"/>
      <c r="EC14" s="30"/>
      <c r="ED14" s="30"/>
      <c r="EE14" s="30"/>
      <c r="EF14" s="30"/>
      <c r="EG14" s="30"/>
      <c r="EH14" s="30"/>
      <c r="EI14" s="30"/>
      <c r="EJ14" s="30"/>
      <c r="EK14" s="30"/>
      <c r="EL14" s="30"/>
      <c r="EM14" s="30"/>
      <c r="EP14" s="9" t="s">
        <v>302</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303</v>
      </c>
      <c r="C15" s="30">
        <v>12.661337</v>
      </c>
      <c r="D15" s="30">
        <v>12.952038999999999</v>
      </c>
      <c r="E15" s="30">
        <v>13.261658000000001</v>
      </c>
      <c r="F15" s="30">
        <v>12.49347</v>
      </c>
      <c r="G15" s="30">
        <v>12.264112000000001</v>
      </c>
      <c r="H15" s="30">
        <v>12.223483999999999</v>
      </c>
      <c r="I15" s="30">
        <v>12.790468000000001</v>
      </c>
      <c r="J15" s="30">
        <v>13.678618</v>
      </c>
      <c r="K15" s="30">
        <v>12.869802999999999</v>
      </c>
      <c r="L15" s="30">
        <v>12.580107999999999</v>
      </c>
      <c r="M15" s="30">
        <v>13.048503</v>
      </c>
      <c r="N15" s="30">
        <v>13.220345</v>
      </c>
      <c r="O15" s="30">
        <v>12.814299999999999</v>
      </c>
      <c r="P15" s="30">
        <v>11.647619000000001</v>
      </c>
      <c r="Q15" s="30">
        <v>10.348328</v>
      </c>
      <c r="R15" s="30">
        <v>9.6583609999999993</v>
      </c>
      <c r="S15" s="30">
        <v>9.4640369999999994</v>
      </c>
      <c r="T15" s="30">
        <v>9.0433990000000009</v>
      </c>
      <c r="U15" s="30">
        <v>9.7961670000000005</v>
      </c>
      <c r="V15" s="30">
        <v>9.4267439999999993</v>
      </c>
      <c r="W15" s="30">
        <v>9.9410260000000008</v>
      </c>
      <c r="Z15" s="72" t="s">
        <v>303</v>
      </c>
      <c r="AA15" s="30">
        <v>25.985689000000001</v>
      </c>
      <c r="AB15" s="30">
        <v>25.979199999999999</v>
      </c>
      <c r="AC15" s="30">
        <v>26.275344</v>
      </c>
      <c r="AD15" s="30">
        <v>26.915682</v>
      </c>
      <c r="AE15" s="30">
        <v>27.948326000000002</v>
      </c>
      <c r="AF15" s="30">
        <v>27.496310999999999</v>
      </c>
      <c r="AG15" s="30">
        <v>28.050962999999999</v>
      </c>
      <c r="AH15" s="30">
        <v>27.58549</v>
      </c>
      <c r="AI15" s="30">
        <v>27.008866000000001</v>
      </c>
      <c r="AJ15" s="30">
        <v>26.942422000000001</v>
      </c>
      <c r="AK15" s="30">
        <v>25.673106000000001</v>
      </c>
      <c r="AL15" s="30">
        <v>25.273973999999999</v>
      </c>
      <c r="AM15" s="30">
        <v>25.068390999999998</v>
      </c>
      <c r="AN15" s="30">
        <v>24.842631000000001</v>
      </c>
      <c r="AO15" s="30">
        <v>25.102561999999999</v>
      </c>
      <c r="AP15" s="30">
        <v>23.65185</v>
      </c>
      <c r="AQ15" s="30">
        <v>23.438925000000001</v>
      </c>
      <c r="AR15" s="30">
        <v>22.784269999999999</v>
      </c>
      <c r="AS15" s="30">
        <v>23.444517999999999</v>
      </c>
      <c r="AT15" s="30">
        <v>23.550609000000001</v>
      </c>
      <c r="AU15" s="30">
        <v>24.893885999999998</v>
      </c>
      <c r="AX15" s="72" t="s">
        <v>303</v>
      </c>
      <c r="AY15" s="30">
        <v>58.017065000000002</v>
      </c>
      <c r="AZ15" s="30">
        <v>60.409286999999999</v>
      </c>
      <c r="BA15" s="30">
        <v>60.097031999999999</v>
      </c>
      <c r="BB15" s="30">
        <v>62.120274999999999</v>
      </c>
      <c r="BC15" s="30">
        <v>61.560457999999997</v>
      </c>
      <c r="BD15" s="30">
        <v>62.675175000000003</v>
      </c>
      <c r="BE15" s="30">
        <v>61.674371000000001</v>
      </c>
      <c r="BF15" s="30">
        <v>62.546380999999997</v>
      </c>
      <c r="BG15" s="30">
        <v>61.573708000000003</v>
      </c>
      <c r="BH15" s="30">
        <v>57.927404000000003</v>
      </c>
      <c r="BI15" s="30">
        <v>58.788269999999997</v>
      </c>
      <c r="BJ15" s="30">
        <v>63.147091000000003</v>
      </c>
      <c r="BK15" s="30">
        <v>60.510475999999997</v>
      </c>
      <c r="BL15" s="30">
        <v>61.051549000000001</v>
      </c>
      <c r="BM15" s="30">
        <v>57.48612</v>
      </c>
      <c r="BN15" s="30">
        <v>60.846130000000002</v>
      </c>
      <c r="BO15" s="30">
        <v>56.958773000000001</v>
      </c>
      <c r="BP15" s="30">
        <v>57.039690999999998</v>
      </c>
      <c r="BQ15" s="30">
        <v>65.817317000000003</v>
      </c>
      <c r="BR15" s="30">
        <v>55.279375999999999</v>
      </c>
      <c r="BS15" s="30">
        <v>55.892400000000002</v>
      </c>
      <c r="BV15" s="72" t="s">
        <v>303</v>
      </c>
      <c r="BW15" s="30">
        <v>6.8572519999999999</v>
      </c>
      <c r="BX15" s="30">
        <v>6.6301750000000004</v>
      </c>
      <c r="BY15" s="30">
        <v>6.5540950000000002</v>
      </c>
      <c r="BZ15" s="30">
        <v>6.575342</v>
      </c>
      <c r="CA15" s="30">
        <v>6.5588100000000003</v>
      </c>
      <c r="CB15" s="30">
        <v>6.3288060000000002</v>
      </c>
      <c r="CC15" s="30">
        <v>5.6327959999999999</v>
      </c>
      <c r="CD15" s="30">
        <v>6.3500969999999999</v>
      </c>
      <c r="CE15" s="30">
        <v>6.4923820000000001</v>
      </c>
      <c r="CF15" s="30">
        <v>6.6108339999999997</v>
      </c>
      <c r="CG15" s="30">
        <v>6.5677719999999997</v>
      </c>
      <c r="CH15" s="30">
        <v>6.8234539999999999</v>
      </c>
      <c r="CI15" s="30">
        <v>7.5973670000000002</v>
      </c>
      <c r="CJ15" s="30">
        <v>7.14846</v>
      </c>
      <c r="CK15" s="30">
        <v>7.0423099999999996</v>
      </c>
      <c r="CL15" s="30">
        <v>6.8406580000000003</v>
      </c>
      <c r="CM15" s="30">
        <v>6.8413659999999998</v>
      </c>
      <c r="CN15" s="30">
        <v>7.0802440000000004</v>
      </c>
      <c r="CO15" s="30">
        <v>7.0524300000000002</v>
      </c>
      <c r="CP15" s="30">
        <v>6.917961</v>
      </c>
      <c r="CQ15" s="30">
        <v>7.1378750000000002</v>
      </c>
      <c r="CT15" s="72" t="s">
        <v>303</v>
      </c>
      <c r="CU15" s="30">
        <v>7.4657840000000002</v>
      </c>
      <c r="CV15" s="30">
        <v>7.860436</v>
      </c>
      <c r="CW15" s="30">
        <v>7.4208809999999996</v>
      </c>
      <c r="CX15" s="30">
        <v>6.7193069999999997</v>
      </c>
      <c r="CY15" s="30">
        <v>6.5442859999999996</v>
      </c>
      <c r="CZ15" s="30">
        <v>6.4105509999999999</v>
      </c>
      <c r="DA15" s="30">
        <v>6.9342410000000001</v>
      </c>
      <c r="DB15" s="30">
        <v>6.4900719999999996</v>
      </c>
      <c r="DC15" s="30">
        <v>6.7050239999999999</v>
      </c>
      <c r="DD15" s="30">
        <v>6.6811730000000003</v>
      </c>
      <c r="DE15" s="30">
        <v>7.8559070000000002</v>
      </c>
      <c r="DF15" s="30">
        <v>7.5536289999999999</v>
      </c>
      <c r="DG15" s="30">
        <v>7.1537559999999996</v>
      </c>
      <c r="DH15" s="30">
        <v>7.6043370000000001</v>
      </c>
      <c r="DI15" s="30">
        <v>7.4785329999999997</v>
      </c>
      <c r="DJ15" s="30">
        <v>7.8211469999999998</v>
      </c>
      <c r="DK15" s="30">
        <v>7.7515130000000001</v>
      </c>
      <c r="DL15" s="30">
        <v>8.2629520000000003</v>
      </c>
      <c r="DM15" s="30">
        <v>8.3507999999999996</v>
      </c>
      <c r="DN15" s="30">
        <v>8.5629100000000005</v>
      </c>
      <c r="DO15" s="30">
        <v>8.3361680000000007</v>
      </c>
      <c r="DR15" s="72" t="s">
        <v>303</v>
      </c>
      <c r="DS15" s="30">
        <v>27.245336999999999</v>
      </c>
      <c r="DT15" s="30">
        <v>26.158111999999999</v>
      </c>
      <c r="DU15" s="30">
        <v>27.125640000000001</v>
      </c>
      <c r="DV15" s="30">
        <v>28.306985999999998</v>
      </c>
      <c r="DW15" s="30">
        <v>28.999164</v>
      </c>
      <c r="DX15" s="30">
        <v>28.857441000000001</v>
      </c>
      <c r="DY15" s="30">
        <v>28.492032999999999</v>
      </c>
      <c r="DZ15" s="30">
        <v>32.882215000000002</v>
      </c>
      <c r="EA15" s="30">
        <v>32.087712000000003</v>
      </c>
      <c r="EB15" s="30">
        <v>30.422438</v>
      </c>
      <c r="EC15" s="30">
        <v>30.720417000000001</v>
      </c>
      <c r="ED15" s="30">
        <v>32.338129000000002</v>
      </c>
      <c r="EE15" s="30">
        <v>32.272230999999998</v>
      </c>
      <c r="EF15" s="30">
        <v>31.300359</v>
      </c>
      <c r="EG15" s="30">
        <v>30.087108000000001</v>
      </c>
      <c r="EH15" s="30">
        <v>31.154381000000001</v>
      </c>
      <c r="EI15" s="30">
        <v>26.890635</v>
      </c>
      <c r="EJ15" s="30">
        <v>32.008482999999998</v>
      </c>
      <c r="EK15" s="30">
        <v>30.898754</v>
      </c>
      <c r="EL15" s="30">
        <v>30.304777000000001</v>
      </c>
      <c r="EM15" s="30">
        <v>31.563828000000001</v>
      </c>
      <c r="EP15" s="72" t="s">
        <v>303</v>
      </c>
      <c r="EQ15" s="30">
        <v>21.518595999999999</v>
      </c>
      <c r="ER15" s="30">
        <v>21.341132999999999</v>
      </c>
      <c r="ES15" s="30">
        <v>21.712471000000001</v>
      </c>
      <c r="ET15" s="30">
        <v>21.731795999999999</v>
      </c>
      <c r="EU15" s="30">
        <v>21.914189</v>
      </c>
      <c r="EV15" s="30">
        <v>23.066642999999999</v>
      </c>
      <c r="EW15" s="30">
        <v>23.052720999999998</v>
      </c>
      <c r="EX15" s="30">
        <v>22.550664999999999</v>
      </c>
      <c r="EY15" s="30">
        <v>21.749212</v>
      </c>
      <c r="EZ15" s="30">
        <v>22.249722999999999</v>
      </c>
      <c r="FA15" s="30">
        <v>19.907105999999999</v>
      </c>
      <c r="FB15" s="30">
        <v>21.993081</v>
      </c>
      <c r="FC15" s="30">
        <v>21.318497000000001</v>
      </c>
      <c r="FD15" s="30">
        <v>21.531016999999999</v>
      </c>
      <c r="FE15" s="30">
        <v>21.237946000000001</v>
      </c>
      <c r="FF15" s="30">
        <v>20.638375</v>
      </c>
      <c r="FG15" s="30">
        <v>21.103781000000001</v>
      </c>
      <c r="FH15" s="30">
        <v>23.220925000000001</v>
      </c>
      <c r="FI15" s="30">
        <v>21.090755000000001</v>
      </c>
      <c r="FJ15" s="30">
        <v>21.258849999999999</v>
      </c>
      <c r="FK15" s="30">
        <v>22.658503</v>
      </c>
    </row>
    <row r="16" spans="1:167">
      <c r="B16" s="72" t="s">
        <v>304</v>
      </c>
      <c r="C16" s="30">
        <v>1.0908629999999999</v>
      </c>
      <c r="D16" s="30">
        <v>1.129003</v>
      </c>
      <c r="E16" s="30">
        <v>1.1617599999999999</v>
      </c>
      <c r="F16" s="30">
        <v>1.098236</v>
      </c>
      <c r="G16" s="30">
        <v>1.055104</v>
      </c>
      <c r="H16" s="30">
        <v>1.035965</v>
      </c>
      <c r="I16" s="30">
        <v>1.076433</v>
      </c>
      <c r="J16" s="30">
        <v>1.1474800000000001</v>
      </c>
      <c r="K16" s="30">
        <v>1.118565</v>
      </c>
      <c r="L16" s="30">
        <v>1.1316139999999999</v>
      </c>
      <c r="M16" s="30">
        <v>1.21807</v>
      </c>
      <c r="N16" s="30">
        <v>1.2796430000000001</v>
      </c>
      <c r="O16" s="30">
        <v>1.247981</v>
      </c>
      <c r="P16" s="30">
        <v>1.13456</v>
      </c>
      <c r="Q16" s="30">
        <v>1.0091859999999999</v>
      </c>
      <c r="R16" s="30">
        <v>0.98147600000000002</v>
      </c>
      <c r="S16" s="30">
        <v>0.96657599999999999</v>
      </c>
      <c r="T16" s="30">
        <v>0.92926399999999998</v>
      </c>
      <c r="U16" s="30">
        <v>1.010893</v>
      </c>
      <c r="V16" s="30">
        <v>0.97772099999999995</v>
      </c>
      <c r="W16" s="30">
        <v>1.0356030000000001</v>
      </c>
      <c r="Z16" s="72" t="s">
        <v>304</v>
      </c>
      <c r="AA16" s="30">
        <v>3.8217970000000001</v>
      </c>
      <c r="AB16" s="30">
        <v>3.8655499999999998</v>
      </c>
      <c r="AC16" s="30">
        <v>3.954755</v>
      </c>
      <c r="AD16" s="30">
        <v>4.0957299999999996</v>
      </c>
      <c r="AE16" s="30">
        <v>4.2651050000000001</v>
      </c>
      <c r="AF16" s="30">
        <v>4.2024999999999997</v>
      </c>
      <c r="AG16" s="30">
        <v>4.2886150000000001</v>
      </c>
      <c r="AH16" s="30">
        <v>4.2169559999999997</v>
      </c>
      <c r="AI16" s="30">
        <v>4.140765</v>
      </c>
      <c r="AJ16" s="30">
        <v>4.1416399999999998</v>
      </c>
      <c r="AK16" s="30">
        <v>3.9531070000000001</v>
      </c>
      <c r="AL16" s="30">
        <v>3.8946130000000001</v>
      </c>
      <c r="AM16" s="30">
        <v>3.8914650000000002</v>
      </c>
      <c r="AN16" s="30">
        <v>3.8849680000000002</v>
      </c>
      <c r="AO16" s="30">
        <v>3.9514260000000001</v>
      </c>
      <c r="AP16" s="30">
        <v>4.0899210000000004</v>
      </c>
      <c r="AQ16" s="30">
        <v>4.0845880000000001</v>
      </c>
      <c r="AR16" s="30">
        <v>4.0000619999999998</v>
      </c>
      <c r="AS16" s="30">
        <v>4.1450930000000001</v>
      </c>
      <c r="AT16" s="30">
        <v>4.192437</v>
      </c>
      <c r="AU16" s="30">
        <v>4.4592980000000004</v>
      </c>
      <c r="AX16" s="72" t="s">
        <v>304</v>
      </c>
      <c r="AY16" s="30">
        <v>14.092897000000001</v>
      </c>
      <c r="AZ16" s="30">
        <v>14.793350999999999</v>
      </c>
      <c r="BA16" s="30">
        <v>14.832134</v>
      </c>
      <c r="BB16" s="30">
        <v>15.446681999999999</v>
      </c>
      <c r="BC16" s="30">
        <v>15.443155000000001</v>
      </c>
      <c r="BD16" s="30">
        <v>15.86364</v>
      </c>
      <c r="BE16" s="30">
        <v>15.739512</v>
      </c>
      <c r="BF16" s="30">
        <v>16.096699000000001</v>
      </c>
      <c r="BG16" s="30">
        <v>15.539752</v>
      </c>
      <c r="BH16" s="30">
        <v>14.324411</v>
      </c>
      <c r="BI16" s="30">
        <v>14.244106</v>
      </c>
      <c r="BJ16" s="30">
        <v>14.992945000000001</v>
      </c>
      <c r="BK16" s="30">
        <v>14.439838999999999</v>
      </c>
      <c r="BL16" s="30">
        <v>14.642963999999999</v>
      </c>
      <c r="BM16" s="30">
        <v>13.856439</v>
      </c>
      <c r="BN16" s="30">
        <v>14.987019999999999</v>
      </c>
      <c r="BO16" s="30">
        <v>14.095487</v>
      </c>
      <c r="BP16" s="30">
        <v>14.179615</v>
      </c>
      <c r="BQ16" s="30">
        <v>16.45064</v>
      </c>
      <c r="BR16" s="30">
        <v>13.863519</v>
      </c>
      <c r="BS16" s="30">
        <v>14.072972</v>
      </c>
      <c r="BV16" s="72" t="s">
        <v>304</v>
      </c>
      <c r="BW16" s="30">
        <v>0.67641399999999996</v>
      </c>
      <c r="BX16" s="30">
        <v>0.65417400000000003</v>
      </c>
      <c r="BY16" s="30">
        <v>0.646899</v>
      </c>
      <c r="BZ16" s="30">
        <v>0.64949000000000001</v>
      </c>
      <c r="CA16" s="30">
        <v>0.64410500000000004</v>
      </c>
      <c r="CB16" s="30">
        <v>0.61827799999999999</v>
      </c>
      <c r="CC16" s="30">
        <v>0.54716299999999995</v>
      </c>
      <c r="CD16" s="30">
        <v>0.61359200000000003</v>
      </c>
      <c r="CE16" s="30">
        <v>0.58889499999999995</v>
      </c>
      <c r="CF16" s="30">
        <v>0.55910800000000005</v>
      </c>
      <c r="CG16" s="30">
        <v>0.51529100000000005</v>
      </c>
      <c r="CH16" s="30">
        <v>0.493842</v>
      </c>
      <c r="CI16" s="30">
        <v>0.54915899999999995</v>
      </c>
      <c r="CJ16" s="30">
        <v>0.51596399999999998</v>
      </c>
      <c r="CK16" s="30">
        <v>0.50727</v>
      </c>
      <c r="CL16" s="30">
        <v>0.54086100000000004</v>
      </c>
      <c r="CM16" s="30">
        <v>0.49176700000000001</v>
      </c>
      <c r="CN16" s="30">
        <v>0.50905299999999998</v>
      </c>
      <c r="CO16" s="30">
        <v>0.50661999999999996</v>
      </c>
      <c r="CP16" s="30">
        <v>0.49635600000000002</v>
      </c>
      <c r="CQ16" s="30">
        <v>0.51197300000000001</v>
      </c>
      <c r="CT16" s="72" t="s">
        <v>304</v>
      </c>
      <c r="CU16" s="30">
        <v>0.51921899999999999</v>
      </c>
      <c r="CV16" s="30">
        <v>0.552867</v>
      </c>
      <c r="CW16" s="30">
        <v>0.527532</v>
      </c>
      <c r="CX16" s="30">
        <v>0.48269000000000001</v>
      </c>
      <c r="CY16" s="30">
        <v>0.455349</v>
      </c>
      <c r="CZ16" s="30">
        <v>0.43163099999999999</v>
      </c>
      <c r="DA16" s="30">
        <v>0.45093800000000001</v>
      </c>
      <c r="DB16" s="30">
        <v>0.406055</v>
      </c>
      <c r="DC16" s="30">
        <v>0.445581</v>
      </c>
      <c r="DD16" s="30">
        <v>0.47286299999999998</v>
      </c>
      <c r="DE16" s="30">
        <v>0.59225000000000005</v>
      </c>
      <c r="DF16" s="30">
        <v>0.60621400000000003</v>
      </c>
      <c r="DG16" s="30">
        <v>0.57978200000000002</v>
      </c>
      <c r="DH16" s="30">
        <v>0.62218200000000001</v>
      </c>
      <c r="DI16" s="30">
        <v>0.61758000000000002</v>
      </c>
      <c r="DJ16" s="30">
        <v>0.55609699999999995</v>
      </c>
      <c r="DK16" s="30">
        <v>0.555558</v>
      </c>
      <c r="DL16" s="30">
        <v>0.59706000000000004</v>
      </c>
      <c r="DM16" s="30">
        <v>0.60845300000000002</v>
      </c>
      <c r="DN16" s="30">
        <v>0.62865700000000002</v>
      </c>
      <c r="DO16" s="30">
        <v>0.61672800000000005</v>
      </c>
      <c r="DR16" s="72" t="s">
        <v>304</v>
      </c>
      <c r="DS16" s="30">
        <v>4.6081159999999999</v>
      </c>
      <c r="DT16" s="30">
        <v>4.430739</v>
      </c>
      <c r="DU16" s="30">
        <v>4.6024609999999999</v>
      </c>
      <c r="DV16" s="30">
        <v>4.8099610000000004</v>
      </c>
      <c r="DW16" s="30">
        <v>4.8406770000000003</v>
      </c>
      <c r="DX16" s="30">
        <v>4.7262269999999997</v>
      </c>
      <c r="DY16" s="30">
        <v>4.5691050000000004</v>
      </c>
      <c r="DZ16" s="30">
        <v>5.152901</v>
      </c>
      <c r="EA16" s="30">
        <v>5.111891</v>
      </c>
      <c r="EB16" s="30">
        <v>4.9404669999999999</v>
      </c>
      <c r="EC16" s="30">
        <v>5.085515</v>
      </c>
      <c r="ED16" s="30">
        <v>5.4596710000000002</v>
      </c>
      <c r="EE16" s="30">
        <v>5.451479</v>
      </c>
      <c r="EF16" s="30">
        <v>5.2916369999999997</v>
      </c>
      <c r="EG16" s="30">
        <v>5.0884650000000002</v>
      </c>
      <c r="EH16" s="30">
        <v>5.3313309999999996</v>
      </c>
      <c r="EI16" s="30">
        <v>4.6055849999999996</v>
      </c>
      <c r="EJ16" s="30">
        <v>5.4879350000000002</v>
      </c>
      <c r="EK16" s="30">
        <v>5.3035829999999997</v>
      </c>
      <c r="EL16" s="30">
        <v>5.2054470000000004</v>
      </c>
      <c r="EM16" s="30">
        <v>5.4272960000000001</v>
      </c>
      <c r="EP16" s="72" t="s">
        <v>304</v>
      </c>
      <c r="EQ16" s="30">
        <v>3.90571</v>
      </c>
      <c r="ER16" s="30">
        <v>3.95845</v>
      </c>
      <c r="ES16" s="30">
        <v>4.1127469999999997</v>
      </c>
      <c r="ET16" s="30">
        <v>4.1998150000000001</v>
      </c>
      <c r="EU16" s="30">
        <v>4.2493920000000003</v>
      </c>
      <c r="EV16" s="30">
        <v>4.4752650000000003</v>
      </c>
      <c r="EW16" s="30">
        <v>4.4678620000000002</v>
      </c>
      <c r="EX16" s="30">
        <v>4.3650770000000003</v>
      </c>
      <c r="EY16" s="30">
        <v>4.4506170000000003</v>
      </c>
      <c r="EZ16" s="30">
        <v>4.8113989999999998</v>
      </c>
      <c r="FA16" s="30">
        <v>4.5440129999999996</v>
      </c>
      <c r="FB16" s="30">
        <v>5.2915700000000001</v>
      </c>
      <c r="FC16" s="30">
        <v>5.210159</v>
      </c>
      <c r="FD16" s="30">
        <v>5.3418799999999997</v>
      </c>
      <c r="FE16" s="30">
        <v>5.3476749999999997</v>
      </c>
      <c r="FF16" s="30">
        <v>4.8070919999999999</v>
      </c>
      <c r="FG16" s="30">
        <v>4.9768679999999996</v>
      </c>
      <c r="FH16" s="30">
        <v>5.5420239999999996</v>
      </c>
      <c r="FI16" s="30">
        <v>5.0972280000000003</v>
      </c>
      <c r="FJ16" s="30">
        <v>5.1983920000000001</v>
      </c>
      <c r="FK16" s="30">
        <v>5.6035680000000001</v>
      </c>
    </row>
    <row r="17" spans="1:167">
      <c r="B17" s="72" t="s">
        <v>305</v>
      </c>
      <c r="C17" s="30">
        <v>2.519142</v>
      </c>
      <c r="D17" s="30">
        <v>2.5936189999999999</v>
      </c>
      <c r="E17" s="30">
        <v>2.6558570000000001</v>
      </c>
      <c r="F17" s="30">
        <v>2.494688</v>
      </c>
      <c r="G17" s="30">
        <v>2.4187859999999999</v>
      </c>
      <c r="H17" s="30">
        <v>2.4089559999999999</v>
      </c>
      <c r="I17" s="30">
        <v>2.5379679999999998</v>
      </c>
      <c r="J17" s="30">
        <v>2.7372879999999999</v>
      </c>
      <c r="K17" s="30">
        <v>2.5660690000000002</v>
      </c>
      <c r="L17" s="30">
        <v>2.5286219999999999</v>
      </c>
      <c r="M17" s="30">
        <v>2.6829299999999998</v>
      </c>
      <c r="N17" s="30">
        <v>2.7468520000000001</v>
      </c>
      <c r="O17" s="30">
        <v>2.6259239999999999</v>
      </c>
      <c r="P17" s="30">
        <v>2.3780899999999998</v>
      </c>
      <c r="Q17" s="30">
        <v>2.093315</v>
      </c>
      <c r="R17" s="30">
        <v>2.033366</v>
      </c>
      <c r="S17" s="30">
        <v>1.969943</v>
      </c>
      <c r="T17" s="30">
        <v>1.8853629999999999</v>
      </c>
      <c r="U17" s="30">
        <v>2.0615290000000002</v>
      </c>
      <c r="V17" s="30">
        <v>1.9891019999999999</v>
      </c>
      <c r="W17" s="30">
        <v>2.1014729999999999</v>
      </c>
      <c r="Z17" s="72" t="s">
        <v>305</v>
      </c>
      <c r="AA17" s="30">
        <v>20.076295999999999</v>
      </c>
      <c r="AB17" s="30">
        <v>19.95018</v>
      </c>
      <c r="AC17" s="30">
        <v>20.076775000000001</v>
      </c>
      <c r="AD17" s="30">
        <v>20.467617000000001</v>
      </c>
      <c r="AE17" s="30">
        <v>20.836895999999999</v>
      </c>
      <c r="AF17" s="30">
        <v>20.052869000000001</v>
      </c>
      <c r="AG17" s="30">
        <v>19.974226000000002</v>
      </c>
      <c r="AH17" s="30">
        <v>19.174582000000001</v>
      </c>
      <c r="AI17" s="30">
        <v>18.702271</v>
      </c>
      <c r="AJ17" s="30">
        <v>18.611042999999999</v>
      </c>
      <c r="AK17" s="30">
        <v>17.669239999999999</v>
      </c>
      <c r="AL17" s="30">
        <v>17.318764000000002</v>
      </c>
      <c r="AM17" s="30">
        <v>17.093768000000001</v>
      </c>
      <c r="AN17" s="30">
        <v>16.869582000000001</v>
      </c>
      <c r="AO17" s="30">
        <v>16.952860000000001</v>
      </c>
      <c r="AP17" s="30">
        <v>16.135289</v>
      </c>
      <c r="AQ17" s="30">
        <v>15.942449999999999</v>
      </c>
      <c r="AR17" s="30">
        <v>15.460328000000001</v>
      </c>
      <c r="AS17" s="30">
        <v>15.854305999999999</v>
      </c>
      <c r="AT17" s="30">
        <v>15.881171</v>
      </c>
      <c r="AU17" s="30">
        <v>16.715567</v>
      </c>
      <c r="AX17" s="72" t="s">
        <v>305</v>
      </c>
      <c r="AY17" s="30">
        <v>20.970029</v>
      </c>
      <c r="AZ17" s="30">
        <v>21.826491999999998</v>
      </c>
      <c r="BA17" s="30">
        <v>21.707926</v>
      </c>
      <c r="BB17" s="30">
        <v>22.425530999999999</v>
      </c>
      <c r="BC17" s="30">
        <v>22.681885000000001</v>
      </c>
      <c r="BD17" s="30">
        <v>23.61074</v>
      </c>
      <c r="BE17" s="30">
        <v>23.695782000000001</v>
      </c>
      <c r="BF17" s="30">
        <v>24.530377999999999</v>
      </c>
      <c r="BG17" s="30">
        <v>23.839438999999999</v>
      </c>
      <c r="BH17" s="30">
        <v>22.147176999999999</v>
      </c>
      <c r="BI17" s="30">
        <v>22.255887999999999</v>
      </c>
      <c r="BJ17" s="30">
        <v>23.694009999999999</v>
      </c>
      <c r="BK17" s="30">
        <v>22.691642000000002</v>
      </c>
      <c r="BL17" s="30">
        <v>22.896837999999999</v>
      </c>
      <c r="BM17" s="30">
        <v>21.559027</v>
      </c>
      <c r="BN17" s="30">
        <v>22.381178999999999</v>
      </c>
      <c r="BO17" s="30">
        <v>20.950478</v>
      </c>
      <c r="BP17" s="30">
        <v>20.974319999999999</v>
      </c>
      <c r="BQ17" s="30">
        <v>24.282886999999999</v>
      </c>
      <c r="BR17" s="30">
        <v>20.315111000000002</v>
      </c>
      <c r="BS17" s="30">
        <v>20.511382999999999</v>
      </c>
      <c r="BV17" s="72" t="s">
        <v>305</v>
      </c>
      <c r="BW17" s="30">
        <v>1.889661</v>
      </c>
      <c r="BX17" s="30">
        <v>1.823434</v>
      </c>
      <c r="BY17" s="30">
        <v>1.802198</v>
      </c>
      <c r="BZ17" s="30">
        <v>1.8081149999999999</v>
      </c>
      <c r="CA17" s="30">
        <v>1.7927120000000001</v>
      </c>
      <c r="CB17" s="30">
        <v>1.7190369999999999</v>
      </c>
      <c r="CC17" s="30">
        <v>1.5186900000000001</v>
      </c>
      <c r="CD17" s="30">
        <v>1.6919500000000001</v>
      </c>
      <c r="CE17" s="30">
        <v>1.662598</v>
      </c>
      <c r="CF17" s="30">
        <v>1.6233489999999999</v>
      </c>
      <c r="CG17" s="30">
        <v>1.5467649999999999</v>
      </c>
      <c r="CH17" s="30">
        <v>1.539571</v>
      </c>
      <c r="CI17" s="30">
        <v>1.71427</v>
      </c>
      <c r="CJ17" s="30">
        <v>1.6113120000000001</v>
      </c>
      <c r="CK17" s="30">
        <v>1.5843100000000001</v>
      </c>
      <c r="CL17" s="30">
        <v>1.4878910000000001</v>
      </c>
      <c r="CM17" s="30">
        <v>1.5389090000000001</v>
      </c>
      <c r="CN17" s="30">
        <v>1.596239</v>
      </c>
      <c r="CO17" s="30">
        <v>1.5896170000000001</v>
      </c>
      <c r="CP17" s="30">
        <v>1.5575429999999999</v>
      </c>
      <c r="CQ17" s="30">
        <v>1.607726</v>
      </c>
      <c r="CT17" s="72" t="s">
        <v>305</v>
      </c>
      <c r="CU17" s="30">
        <v>1.3300620000000001</v>
      </c>
      <c r="CV17" s="30">
        <v>1.401038</v>
      </c>
      <c r="CW17" s="30">
        <v>1.3234349999999999</v>
      </c>
      <c r="CX17" s="30">
        <v>1.1975899999999999</v>
      </c>
      <c r="CY17" s="30">
        <v>1.143038</v>
      </c>
      <c r="CZ17" s="30">
        <v>1.0962209999999999</v>
      </c>
      <c r="DA17" s="30">
        <v>1.160139</v>
      </c>
      <c r="DB17" s="30">
        <v>1.0580130000000001</v>
      </c>
      <c r="DC17" s="30">
        <v>1.1024179999999999</v>
      </c>
      <c r="DD17" s="30">
        <v>1.1140099999999999</v>
      </c>
      <c r="DE17" s="30">
        <v>1.3303910000000001</v>
      </c>
      <c r="DF17" s="30">
        <v>1.298762</v>
      </c>
      <c r="DG17" s="30">
        <v>1.2278309999999999</v>
      </c>
      <c r="DH17" s="30">
        <v>1.304686</v>
      </c>
      <c r="DI17" s="30">
        <v>1.280338</v>
      </c>
      <c r="DJ17" s="30">
        <v>1.303415</v>
      </c>
      <c r="DK17" s="30">
        <v>1.2913859999999999</v>
      </c>
      <c r="DL17" s="30">
        <v>1.377157</v>
      </c>
      <c r="DM17" s="30">
        <v>1.393624</v>
      </c>
      <c r="DN17" s="30">
        <v>1.4292229999999999</v>
      </c>
      <c r="DO17" s="30">
        <v>1.392631</v>
      </c>
      <c r="DR17" s="72" t="s">
        <v>305</v>
      </c>
      <c r="DS17" s="30">
        <v>6.7426909999999998</v>
      </c>
      <c r="DT17" s="30">
        <v>6.4511390000000004</v>
      </c>
      <c r="DU17" s="30">
        <v>6.6757140000000001</v>
      </c>
      <c r="DV17" s="30">
        <v>6.9472310000000004</v>
      </c>
      <c r="DW17" s="30">
        <v>6.974475</v>
      </c>
      <c r="DX17" s="30">
        <v>6.7921279999999999</v>
      </c>
      <c r="DY17" s="30">
        <v>6.5374790000000003</v>
      </c>
      <c r="DZ17" s="30">
        <v>7.3408850000000001</v>
      </c>
      <c r="EA17" s="30">
        <v>7.1063619999999998</v>
      </c>
      <c r="EB17" s="30">
        <v>6.7192100000000003</v>
      </c>
      <c r="EC17" s="30">
        <v>6.7613750000000001</v>
      </c>
      <c r="ED17" s="30">
        <v>7.0995039999999996</v>
      </c>
      <c r="EE17" s="30">
        <v>7.055536</v>
      </c>
      <c r="EF17" s="30">
        <v>6.8244819999999997</v>
      </c>
      <c r="EG17" s="30">
        <v>6.5304820000000001</v>
      </c>
      <c r="EH17" s="30">
        <v>6.7714100000000004</v>
      </c>
      <c r="EI17" s="30">
        <v>5.830927</v>
      </c>
      <c r="EJ17" s="30">
        <v>6.9333619999999998</v>
      </c>
      <c r="EK17" s="30">
        <v>6.689273</v>
      </c>
      <c r="EL17" s="30">
        <v>6.5453939999999999</v>
      </c>
      <c r="EM17" s="30">
        <v>6.8130860000000002</v>
      </c>
      <c r="EP17" s="72" t="s">
        <v>305</v>
      </c>
      <c r="EQ17" s="30">
        <v>9.3512439999999994</v>
      </c>
      <c r="ER17" s="30">
        <v>9.4114310000000003</v>
      </c>
      <c r="ES17" s="30">
        <v>9.7236220000000007</v>
      </c>
      <c r="ET17" s="30">
        <v>9.8776580000000003</v>
      </c>
      <c r="EU17" s="30">
        <v>9.9396199999999997</v>
      </c>
      <c r="EV17" s="30">
        <v>10.470784999999999</v>
      </c>
      <c r="EW17" s="30">
        <v>10.428229</v>
      </c>
      <c r="EX17" s="30">
        <v>10.129113</v>
      </c>
      <c r="EY17" s="30">
        <v>9.8388690000000008</v>
      </c>
      <c r="EZ17" s="30">
        <v>10.196863</v>
      </c>
      <c r="FA17" s="30">
        <v>9.2005350000000004</v>
      </c>
      <c r="FB17" s="30">
        <v>10.313942000000001</v>
      </c>
      <c r="FC17" s="30">
        <v>10.082895000000001</v>
      </c>
      <c r="FD17" s="30">
        <v>10.287751</v>
      </c>
      <c r="FE17" s="30">
        <v>10.224337</v>
      </c>
      <c r="FF17" s="30">
        <v>10.916789</v>
      </c>
      <c r="FG17" s="30">
        <v>11.286184</v>
      </c>
      <c r="FH17" s="30">
        <v>12.563323</v>
      </c>
      <c r="FI17" s="30">
        <v>11.512399</v>
      </c>
      <c r="FJ17" s="30">
        <v>11.710255</v>
      </c>
      <c r="FK17" s="30">
        <v>12.603456</v>
      </c>
    </row>
    <row r="18" spans="1:167">
      <c r="B18" s="72" t="s">
        <v>306</v>
      </c>
      <c r="C18" s="30">
        <v>0.62431499999999995</v>
      </c>
      <c r="D18" s="30">
        <v>0.63298500000000002</v>
      </c>
      <c r="E18" s="30">
        <v>0.64369500000000002</v>
      </c>
      <c r="F18" s="30">
        <v>0.60168600000000005</v>
      </c>
      <c r="G18" s="30">
        <v>0.59884300000000001</v>
      </c>
      <c r="H18" s="30">
        <v>0.60431400000000002</v>
      </c>
      <c r="I18" s="30">
        <v>0.63810100000000003</v>
      </c>
      <c r="J18" s="30">
        <v>0.68496400000000002</v>
      </c>
      <c r="K18" s="30">
        <v>0.62542799999999998</v>
      </c>
      <c r="L18" s="30">
        <v>0.60003799999999996</v>
      </c>
      <c r="M18" s="30">
        <v>0.61405399999999999</v>
      </c>
      <c r="N18" s="30">
        <v>0.60771900000000001</v>
      </c>
      <c r="O18" s="30">
        <v>0.57705300000000004</v>
      </c>
      <c r="P18" s="30">
        <v>0.52432599999999996</v>
      </c>
      <c r="Q18" s="30">
        <v>0.46243200000000001</v>
      </c>
      <c r="R18" s="30">
        <v>0.38379400000000002</v>
      </c>
      <c r="S18" s="30">
        <v>0.36784600000000001</v>
      </c>
      <c r="T18" s="30">
        <v>0.34817300000000001</v>
      </c>
      <c r="U18" s="30">
        <v>0.37860500000000002</v>
      </c>
      <c r="V18" s="30">
        <v>0.36253600000000002</v>
      </c>
      <c r="W18" s="30">
        <v>0.37997700000000001</v>
      </c>
      <c r="Z18" s="72" t="s">
        <v>306</v>
      </c>
      <c r="AA18" s="30">
        <v>0.58446399999999998</v>
      </c>
      <c r="AB18" s="30">
        <v>0.57229200000000002</v>
      </c>
      <c r="AC18" s="30">
        <v>0.56731200000000004</v>
      </c>
      <c r="AD18" s="30">
        <v>0.56976300000000002</v>
      </c>
      <c r="AE18" s="30">
        <v>0.57540100000000005</v>
      </c>
      <c r="AF18" s="30">
        <v>0.54996500000000004</v>
      </c>
      <c r="AG18" s="30">
        <v>0.54490700000000003</v>
      </c>
      <c r="AH18" s="30">
        <v>0.52029999999999998</v>
      </c>
      <c r="AI18" s="30">
        <v>0.47084100000000001</v>
      </c>
      <c r="AJ18" s="30">
        <v>0.43218499999999999</v>
      </c>
      <c r="AK18" s="30">
        <v>0.37623600000000001</v>
      </c>
      <c r="AL18" s="30">
        <v>0.33539600000000003</v>
      </c>
      <c r="AM18" s="30">
        <v>0.32446999999999998</v>
      </c>
      <c r="AN18" s="30">
        <v>0.31436199999999997</v>
      </c>
      <c r="AO18" s="30">
        <v>0.30970399999999998</v>
      </c>
      <c r="AP18" s="30">
        <v>0.29339599999999999</v>
      </c>
      <c r="AQ18" s="30">
        <v>0.28462599999999999</v>
      </c>
      <c r="AR18" s="30">
        <v>0.27144800000000002</v>
      </c>
      <c r="AS18" s="30">
        <v>0.27353499999999997</v>
      </c>
      <c r="AT18" s="30">
        <v>0.26951700000000001</v>
      </c>
      <c r="AU18" s="30">
        <v>0.279053</v>
      </c>
      <c r="AX18" s="72" t="s">
        <v>306</v>
      </c>
      <c r="AY18" s="30">
        <v>0.468586</v>
      </c>
      <c r="AZ18" s="30">
        <v>0.47111700000000001</v>
      </c>
      <c r="BA18" s="30">
        <v>0.452405</v>
      </c>
      <c r="BB18" s="30">
        <v>0.45127600000000001</v>
      </c>
      <c r="BC18" s="30">
        <v>0.424037</v>
      </c>
      <c r="BD18" s="30">
        <v>0.409306</v>
      </c>
      <c r="BE18" s="30">
        <v>0.38120399999999999</v>
      </c>
      <c r="BF18" s="30">
        <v>0.36564200000000002</v>
      </c>
      <c r="BG18" s="30">
        <v>0.32839600000000002</v>
      </c>
      <c r="BH18" s="30">
        <v>0.28120600000000001</v>
      </c>
      <c r="BI18" s="30">
        <v>0.25985999999999998</v>
      </c>
      <c r="BJ18" s="30">
        <v>0.25383299999999998</v>
      </c>
      <c r="BK18" s="30">
        <v>0.23350899999999999</v>
      </c>
      <c r="BL18" s="30">
        <v>0.22619600000000001</v>
      </c>
      <c r="BM18" s="30">
        <v>0.20444300000000001</v>
      </c>
      <c r="BN18" s="30">
        <v>0.22244</v>
      </c>
      <c r="BO18" s="30">
        <v>0.1996</v>
      </c>
      <c r="BP18" s="30">
        <v>0.19145799999999999</v>
      </c>
      <c r="BQ18" s="30">
        <v>0.21234600000000001</v>
      </c>
      <c r="BR18" s="30">
        <v>0.169957</v>
      </c>
      <c r="BS18" s="30">
        <v>0.16408700000000001</v>
      </c>
      <c r="BV18" s="72" t="s">
        <v>306</v>
      </c>
      <c r="BW18" s="30">
        <v>0.235569</v>
      </c>
      <c r="BX18" s="30">
        <v>0.22508900000000001</v>
      </c>
      <c r="BY18" s="30">
        <v>0.21992400000000001</v>
      </c>
      <c r="BZ18" s="30">
        <v>0.21815100000000001</v>
      </c>
      <c r="CA18" s="30">
        <v>0.21374799999999999</v>
      </c>
      <c r="CB18" s="30">
        <v>0.20267299999999999</v>
      </c>
      <c r="CC18" s="30">
        <v>0.17721100000000001</v>
      </c>
      <c r="CD18" s="30">
        <v>0.196267</v>
      </c>
      <c r="CE18" s="30">
        <v>0.18356500000000001</v>
      </c>
      <c r="CF18" s="30">
        <v>0.169598</v>
      </c>
      <c r="CG18" s="30">
        <v>0.15171899999999999</v>
      </c>
      <c r="CH18" s="30">
        <v>0.14063700000000001</v>
      </c>
      <c r="CI18" s="30">
        <v>0.15429399999999999</v>
      </c>
      <c r="CJ18" s="30">
        <v>0.14311199999999999</v>
      </c>
      <c r="CK18" s="30">
        <v>0.13882900000000001</v>
      </c>
      <c r="CL18" s="30">
        <v>0.132855</v>
      </c>
      <c r="CM18" s="30">
        <v>0.13120399999999999</v>
      </c>
      <c r="CN18" s="30">
        <v>0.13422500000000001</v>
      </c>
      <c r="CO18" s="30">
        <v>0.131989</v>
      </c>
      <c r="CP18" s="30">
        <v>0.127777</v>
      </c>
      <c r="CQ18" s="30">
        <v>0.130327</v>
      </c>
      <c r="CT18" s="72" t="s">
        <v>306</v>
      </c>
      <c r="CU18" s="30">
        <v>0.281279</v>
      </c>
      <c r="CV18" s="30">
        <v>0.29272799999999999</v>
      </c>
      <c r="CW18" s="30">
        <v>0.273169</v>
      </c>
      <c r="CX18" s="30">
        <v>0.244447</v>
      </c>
      <c r="CY18" s="30">
        <v>0.23092499999999999</v>
      </c>
      <c r="CZ18" s="30">
        <v>0.219363</v>
      </c>
      <c r="DA18" s="30">
        <v>0.23005100000000001</v>
      </c>
      <c r="DB18" s="30">
        <v>0.20846700000000001</v>
      </c>
      <c r="DC18" s="30">
        <v>0.218891</v>
      </c>
      <c r="DD18" s="30">
        <v>0.222246</v>
      </c>
      <c r="DE18" s="30">
        <v>0.26651399999999997</v>
      </c>
      <c r="DF18" s="30">
        <v>0.261544</v>
      </c>
      <c r="DG18" s="30">
        <v>0.24493899999999999</v>
      </c>
      <c r="DH18" s="30">
        <v>0.25745899999999999</v>
      </c>
      <c r="DI18" s="30">
        <v>0.25037100000000001</v>
      </c>
      <c r="DJ18" s="30">
        <v>0.26159100000000002</v>
      </c>
      <c r="DK18" s="30">
        <v>0.25637500000000002</v>
      </c>
      <c r="DL18" s="30">
        <v>0.270237</v>
      </c>
      <c r="DM18" s="30">
        <v>0.27004</v>
      </c>
      <c r="DN18" s="30">
        <v>0.27378999999999998</v>
      </c>
      <c r="DO18" s="30">
        <v>0.26352700000000001</v>
      </c>
      <c r="DR18" s="72" t="s">
        <v>306</v>
      </c>
      <c r="DS18" s="30">
        <v>1.547526</v>
      </c>
      <c r="DT18" s="30">
        <v>1.4794119999999999</v>
      </c>
      <c r="DU18" s="30">
        <v>1.528616</v>
      </c>
      <c r="DV18" s="30">
        <v>1.5888960000000001</v>
      </c>
      <c r="DW18" s="30">
        <v>1.6659539999999999</v>
      </c>
      <c r="DX18" s="30">
        <v>1.6962809999999999</v>
      </c>
      <c r="DY18" s="30">
        <v>1.7133039999999999</v>
      </c>
      <c r="DZ18" s="30">
        <v>2.0241150000000001</v>
      </c>
      <c r="EA18" s="30">
        <v>1.9181999999999999</v>
      </c>
      <c r="EB18" s="30">
        <v>1.7635540000000001</v>
      </c>
      <c r="EC18" s="30">
        <v>1.723598</v>
      </c>
      <c r="ED18" s="30">
        <v>1.7533000000000001</v>
      </c>
      <c r="EE18" s="30">
        <v>1.7433270000000001</v>
      </c>
      <c r="EF18" s="30">
        <v>1.685694</v>
      </c>
      <c r="EG18" s="30">
        <v>1.6145039999999999</v>
      </c>
      <c r="EH18" s="30">
        <v>1.7243360000000001</v>
      </c>
      <c r="EI18" s="30">
        <v>1.484648</v>
      </c>
      <c r="EJ18" s="30">
        <v>1.763512</v>
      </c>
      <c r="EK18" s="30">
        <v>1.6991670000000001</v>
      </c>
      <c r="EL18" s="30">
        <v>1.6626799999999999</v>
      </c>
      <c r="EM18" s="30">
        <v>1.7286859999999999</v>
      </c>
      <c r="EP18" s="72" t="s">
        <v>306</v>
      </c>
      <c r="EQ18" s="30">
        <v>1.228661</v>
      </c>
      <c r="ER18" s="30">
        <v>1.2215640000000001</v>
      </c>
      <c r="ES18" s="30">
        <v>1.2466930000000001</v>
      </c>
      <c r="ET18" s="30">
        <v>1.250516</v>
      </c>
      <c r="EU18" s="30">
        <v>1.2542219999999999</v>
      </c>
      <c r="EV18" s="30">
        <v>1.3078259999999999</v>
      </c>
      <c r="EW18" s="30">
        <v>1.293758</v>
      </c>
      <c r="EX18" s="30">
        <v>1.2523260000000001</v>
      </c>
      <c r="EY18" s="30">
        <v>1.180938</v>
      </c>
      <c r="EZ18" s="30">
        <v>1.1838</v>
      </c>
      <c r="FA18" s="30">
        <v>1.035617</v>
      </c>
      <c r="FB18" s="30">
        <v>1.119767</v>
      </c>
      <c r="FC18" s="30">
        <v>1.0824389999999999</v>
      </c>
      <c r="FD18" s="30">
        <v>1.0935429999999999</v>
      </c>
      <c r="FE18" s="30">
        <v>1.076165</v>
      </c>
      <c r="FF18" s="30">
        <v>1.1700029999999999</v>
      </c>
      <c r="FG18" s="30">
        <v>1.1970240000000001</v>
      </c>
      <c r="FH18" s="30">
        <v>1.318813</v>
      </c>
      <c r="FI18" s="30">
        <v>1.2003539999999999</v>
      </c>
      <c r="FJ18" s="30">
        <v>1.2118230000000001</v>
      </c>
      <c r="FK18" s="30">
        <v>1.2949580000000001</v>
      </c>
    </row>
    <row r="19" spans="1: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267</v>
      </c>
      <c r="C20" s="30"/>
      <c r="D20" s="30"/>
      <c r="E20" s="30"/>
      <c r="F20" s="30"/>
      <c r="G20" s="30"/>
      <c r="H20" s="30"/>
      <c r="I20" s="30"/>
      <c r="J20" s="30"/>
      <c r="K20" s="30"/>
      <c r="L20" s="30"/>
      <c r="M20" s="30"/>
      <c r="N20" s="30"/>
      <c r="O20" s="30"/>
      <c r="P20" s="30"/>
      <c r="Q20" s="30"/>
      <c r="R20" s="30"/>
      <c r="S20" s="30"/>
      <c r="T20" s="30"/>
      <c r="U20" s="30"/>
      <c r="V20" s="30"/>
      <c r="W20" s="30"/>
      <c r="Z20" s="9" t="s">
        <v>267</v>
      </c>
      <c r="AA20" s="30"/>
      <c r="AB20" s="30"/>
      <c r="AC20" s="30"/>
      <c r="AD20" s="30"/>
      <c r="AE20" s="30"/>
      <c r="AF20" s="30"/>
      <c r="AG20" s="30"/>
      <c r="AH20" s="30"/>
      <c r="AI20" s="30"/>
      <c r="AJ20" s="30"/>
      <c r="AK20" s="30"/>
      <c r="AL20" s="30"/>
      <c r="AM20" s="30"/>
      <c r="AN20" s="30"/>
      <c r="AO20" s="30"/>
      <c r="AP20" s="30"/>
      <c r="AQ20" s="30"/>
      <c r="AR20" s="30"/>
      <c r="AS20" s="30"/>
      <c r="AT20" s="30"/>
      <c r="AU20" s="30"/>
      <c r="AX20" s="9" t="s">
        <v>267</v>
      </c>
      <c r="AY20" s="30"/>
      <c r="AZ20" s="30"/>
      <c r="BA20" s="30"/>
      <c r="BB20" s="30"/>
      <c r="BC20" s="30"/>
      <c r="BD20" s="30"/>
      <c r="BE20" s="30"/>
      <c r="BF20" s="30"/>
      <c r="BG20" s="30"/>
      <c r="BH20" s="30"/>
      <c r="BI20" s="30"/>
      <c r="BJ20" s="30"/>
      <c r="BK20" s="30"/>
      <c r="BL20" s="30"/>
      <c r="BM20" s="30"/>
      <c r="BN20" s="30"/>
      <c r="BO20" s="30"/>
      <c r="BP20" s="30"/>
      <c r="BQ20" s="30"/>
      <c r="BR20" s="30"/>
      <c r="BS20" s="30"/>
      <c r="BV20" s="9" t="s">
        <v>267</v>
      </c>
      <c r="BW20" s="30"/>
      <c r="BX20" s="30"/>
      <c r="BY20" s="30"/>
      <c r="BZ20" s="30"/>
      <c r="CA20" s="30"/>
      <c r="CB20" s="30"/>
      <c r="CC20" s="30"/>
      <c r="CD20" s="30"/>
      <c r="CE20" s="30"/>
      <c r="CF20" s="30"/>
      <c r="CG20" s="30"/>
      <c r="CH20" s="30"/>
      <c r="CI20" s="30"/>
      <c r="CJ20" s="30"/>
      <c r="CK20" s="30"/>
      <c r="CL20" s="30"/>
      <c r="CM20" s="30"/>
      <c r="CN20" s="30"/>
      <c r="CO20" s="30"/>
      <c r="CP20" s="30"/>
      <c r="CQ20" s="30"/>
      <c r="CT20" s="9" t="s">
        <v>267</v>
      </c>
      <c r="CU20" s="30"/>
      <c r="CV20" s="30"/>
      <c r="CW20" s="30"/>
      <c r="CX20" s="30"/>
      <c r="CY20" s="30"/>
      <c r="CZ20" s="30"/>
      <c r="DA20" s="30"/>
      <c r="DB20" s="30"/>
      <c r="DC20" s="30"/>
      <c r="DD20" s="30"/>
      <c r="DE20" s="30"/>
      <c r="DF20" s="30"/>
      <c r="DG20" s="30"/>
      <c r="DH20" s="30"/>
      <c r="DI20" s="30"/>
      <c r="DJ20" s="30"/>
      <c r="DK20" s="30"/>
      <c r="DL20" s="30"/>
      <c r="DM20" s="30"/>
      <c r="DN20" s="30"/>
      <c r="DO20" s="30"/>
      <c r="DR20" s="9" t="s">
        <v>267</v>
      </c>
      <c r="DS20" s="30"/>
      <c r="DT20" s="30"/>
      <c r="DU20" s="30"/>
      <c r="DV20" s="30"/>
      <c r="DW20" s="30"/>
      <c r="DX20" s="30"/>
      <c r="DY20" s="30"/>
      <c r="DZ20" s="30"/>
      <c r="EA20" s="30"/>
      <c r="EB20" s="30"/>
      <c r="EC20" s="30"/>
      <c r="ED20" s="30"/>
      <c r="EE20" s="30"/>
      <c r="EF20" s="30"/>
      <c r="EG20" s="30"/>
      <c r="EH20" s="30"/>
      <c r="EI20" s="30"/>
      <c r="EJ20" s="30"/>
      <c r="EK20" s="30"/>
      <c r="EL20" s="30"/>
      <c r="EM20" s="30"/>
      <c r="EP20" s="9" t="s">
        <v>267</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2" t="s">
        <v>303</v>
      </c>
      <c r="C21" s="30">
        <v>74.938408999999993</v>
      </c>
      <c r="D21" s="30">
        <v>74.834207000000006</v>
      </c>
      <c r="E21" s="30">
        <v>74.827520000000007</v>
      </c>
      <c r="F21" s="30">
        <v>74.864635000000007</v>
      </c>
      <c r="G21" s="30">
        <v>75.070255000000003</v>
      </c>
      <c r="H21" s="30">
        <v>75.116421000000003</v>
      </c>
      <c r="I21" s="30">
        <v>75.048350999999997</v>
      </c>
      <c r="J21" s="30">
        <v>74.958112</v>
      </c>
      <c r="K21" s="30">
        <v>74.912132</v>
      </c>
      <c r="L21" s="30">
        <v>74.702037000000004</v>
      </c>
      <c r="M21" s="30">
        <v>74.293053999999998</v>
      </c>
      <c r="N21" s="30">
        <v>74.044651000000002</v>
      </c>
      <c r="O21" s="30">
        <v>74.220146999999997</v>
      </c>
      <c r="P21" s="30">
        <v>74.261523999999994</v>
      </c>
      <c r="Q21" s="30">
        <v>74.377447000000004</v>
      </c>
      <c r="R21" s="30">
        <v>73.970766999999995</v>
      </c>
      <c r="S21" s="30">
        <v>74.120761999999999</v>
      </c>
      <c r="T21" s="30">
        <v>74.088577999999998</v>
      </c>
      <c r="U21" s="30">
        <v>73.948995999999994</v>
      </c>
      <c r="V21" s="30">
        <v>73.899872000000002</v>
      </c>
      <c r="W21" s="30">
        <v>73.866609999999994</v>
      </c>
      <c r="Z21" s="72" t="s">
        <v>303</v>
      </c>
      <c r="AA21" s="30">
        <v>51.489184999999999</v>
      </c>
      <c r="AB21" s="30">
        <v>51.579577</v>
      </c>
      <c r="AC21" s="30">
        <v>51.647694000000001</v>
      </c>
      <c r="AD21" s="30">
        <v>51.712403999999999</v>
      </c>
      <c r="AE21" s="30">
        <v>52.117384000000001</v>
      </c>
      <c r="AF21" s="30">
        <v>52.572555000000001</v>
      </c>
      <c r="AG21" s="30">
        <v>53.067816000000001</v>
      </c>
      <c r="AH21" s="30">
        <v>53.566837</v>
      </c>
      <c r="AI21" s="30">
        <v>53.671290999999997</v>
      </c>
      <c r="AJ21" s="30">
        <v>53.748013</v>
      </c>
      <c r="AK21" s="30">
        <v>53.853988999999999</v>
      </c>
      <c r="AL21" s="30">
        <v>53.977981999999997</v>
      </c>
      <c r="AM21" s="30">
        <v>54.052224000000002</v>
      </c>
      <c r="AN21" s="30">
        <v>54.109772</v>
      </c>
      <c r="AO21" s="30">
        <v>54.197822000000002</v>
      </c>
      <c r="AP21" s="30">
        <v>53.546765000000001</v>
      </c>
      <c r="AQ21" s="30">
        <v>53.573963999999997</v>
      </c>
      <c r="AR21" s="30">
        <v>53.589734999999997</v>
      </c>
      <c r="AS21" s="30">
        <v>53.627364999999998</v>
      </c>
      <c r="AT21" s="30">
        <v>53.653692999999997</v>
      </c>
      <c r="AU21" s="30">
        <v>53.711036999999997</v>
      </c>
      <c r="AX21" s="72" t="s">
        <v>303</v>
      </c>
      <c r="AY21" s="30">
        <v>62.018115999999999</v>
      </c>
      <c r="AZ21" s="30">
        <v>61.958084999999997</v>
      </c>
      <c r="BA21" s="30">
        <v>61.898592999999998</v>
      </c>
      <c r="BB21" s="30">
        <v>61.845824999999998</v>
      </c>
      <c r="BC21" s="30">
        <v>61.493101000000003</v>
      </c>
      <c r="BD21" s="30">
        <v>61.111418</v>
      </c>
      <c r="BE21" s="30">
        <v>60.768394000000001</v>
      </c>
      <c r="BF21" s="30">
        <v>60.408465</v>
      </c>
      <c r="BG21" s="30">
        <v>60.794747999999998</v>
      </c>
      <c r="BH21" s="30">
        <v>61.182174000000003</v>
      </c>
      <c r="BI21" s="30">
        <v>61.527393000000004</v>
      </c>
      <c r="BJ21" s="30">
        <v>61.855620999999999</v>
      </c>
      <c r="BK21" s="30">
        <v>61.823946999999997</v>
      </c>
      <c r="BL21" s="30">
        <v>61.782093000000003</v>
      </c>
      <c r="BM21" s="30">
        <v>61.742640000000002</v>
      </c>
      <c r="BN21" s="30">
        <v>61.812401000000001</v>
      </c>
      <c r="BO21" s="30">
        <v>61.774504999999998</v>
      </c>
      <c r="BP21" s="30">
        <v>61.741233999999999</v>
      </c>
      <c r="BQ21" s="30">
        <v>61.647948999999997</v>
      </c>
      <c r="BR21" s="30">
        <v>61.676484000000002</v>
      </c>
      <c r="BS21" s="30">
        <v>61.663592000000001</v>
      </c>
      <c r="BV21" s="72" t="s">
        <v>303</v>
      </c>
      <c r="BW21" s="30">
        <v>70.994155000000006</v>
      </c>
      <c r="BX21" s="30">
        <v>71.041096999999993</v>
      </c>
      <c r="BY21" s="30">
        <v>71.061611999999997</v>
      </c>
      <c r="BZ21" s="30">
        <v>71.076341999999997</v>
      </c>
      <c r="CA21" s="30">
        <v>71.218834999999999</v>
      </c>
      <c r="CB21" s="30">
        <v>71.360392000000004</v>
      </c>
      <c r="CC21" s="30">
        <v>71.519750000000002</v>
      </c>
      <c r="CD21" s="30">
        <v>71.737049999999996</v>
      </c>
      <c r="CE21" s="30">
        <v>72.723903000000007</v>
      </c>
      <c r="CF21" s="30">
        <v>73.757845000000003</v>
      </c>
      <c r="CG21" s="30">
        <v>74.790600999999995</v>
      </c>
      <c r="CH21" s="30">
        <v>75.837193999999997</v>
      </c>
      <c r="CI21" s="30">
        <v>75.859200000000001</v>
      </c>
      <c r="CJ21" s="30">
        <v>75.895267000000004</v>
      </c>
      <c r="CK21" s="30">
        <v>75.946543000000005</v>
      </c>
      <c r="CL21" s="30">
        <v>75.988185000000001</v>
      </c>
      <c r="CM21" s="30">
        <v>75.987772000000007</v>
      </c>
      <c r="CN21" s="30">
        <v>75.970231999999996</v>
      </c>
      <c r="CO21" s="30">
        <v>75.990643000000006</v>
      </c>
      <c r="CP21" s="30">
        <v>76.024580999999998</v>
      </c>
      <c r="CQ21" s="30">
        <v>76.032696000000001</v>
      </c>
      <c r="CT21" s="72" t="s">
        <v>303</v>
      </c>
      <c r="CU21" s="30">
        <v>77.798209</v>
      </c>
      <c r="CV21" s="30">
        <v>77.771658000000002</v>
      </c>
      <c r="CW21" s="30">
        <v>77.746116999999998</v>
      </c>
      <c r="CX21" s="30">
        <v>77.733468999999999</v>
      </c>
      <c r="CY21" s="30">
        <v>78.153812000000002</v>
      </c>
      <c r="CZ21" s="30">
        <v>78.582183000000001</v>
      </c>
      <c r="DA21" s="30">
        <v>79.019362999999998</v>
      </c>
      <c r="DB21" s="30">
        <v>79.509783999999996</v>
      </c>
      <c r="DC21" s="30">
        <v>79.144144999999995</v>
      </c>
      <c r="DD21" s="30">
        <v>78.691908999999995</v>
      </c>
      <c r="DE21" s="30">
        <v>78.206654999999998</v>
      </c>
      <c r="DF21" s="30">
        <v>77.711038000000002</v>
      </c>
      <c r="DG21" s="30">
        <v>77.704931999999999</v>
      </c>
      <c r="DH21" s="30">
        <v>77.685140000000004</v>
      </c>
      <c r="DI21" s="30">
        <v>77.684336999999999</v>
      </c>
      <c r="DJ21" s="30">
        <v>78.665768</v>
      </c>
      <c r="DK21" s="30">
        <v>78.656974000000005</v>
      </c>
      <c r="DL21" s="30">
        <v>78.639320999999995</v>
      </c>
      <c r="DM21" s="30">
        <v>78.611170000000001</v>
      </c>
      <c r="DN21" s="30">
        <v>78.597899999999996</v>
      </c>
      <c r="DO21" s="30">
        <v>78.575980000000001</v>
      </c>
      <c r="DR21" s="72" t="s">
        <v>303</v>
      </c>
      <c r="DS21" s="30">
        <v>67.869572000000005</v>
      </c>
      <c r="DT21" s="30">
        <v>67.908924999999996</v>
      </c>
      <c r="DU21" s="30">
        <v>67.928847000000005</v>
      </c>
      <c r="DV21" s="30">
        <v>67.958935999999994</v>
      </c>
      <c r="DW21" s="30">
        <v>68.265018999999995</v>
      </c>
      <c r="DX21" s="30">
        <v>68.590483000000006</v>
      </c>
      <c r="DY21" s="30">
        <v>68.968065999999993</v>
      </c>
      <c r="DZ21" s="30">
        <v>69.371592000000007</v>
      </c>
      <c r="EA21" s="30">
        <v>69.417613000000003</v>
      </c>
      <c r="EB21" s="30">
        <v>69.385276000000005</v>
      </c>
      <c r="EC21" s="30">
        <v>69.360553999999993</v>
      </c>
      <c r="ED21" s="30">
        <v>69.319850000000002</v>
      </c>
      <c r="EE21" s="30">
        <v>69.368971999999999</v>
      </c>
      <c r="EF21" s="30">
        <v>69.398784000000006</v>
      </c>
      <c r="EG21" s="30">
        <v>69.452259999999995</v>
      </c>
      <c r="EH21" s="30">
        <v>69.260497000000001</v>
      </c>
      <c r="EI21" s="30">
        <v>69.284698000000006</v>
      </c>
      <c r="EJ21" s="30">
        <v>69.292492999999993</v>
      </c>
      <c r="EK21" s="30">
        <v>69.294047000000006</v>
      </c>
      <c r="EL21" s="30">
        <v>69.318291000000002</v>
      </c>
      <c r="EM21" s="30">
        <v>69.320931999999999</v>
      </c>
      <c r="EP21" s="72" t="s">
        <v>303</v>
      </c>
      <c r="EQ21" s="30">
        <v>59.766886</v>
      </c>
      <c r="ER21" s="30">
        <v>59.392156999999997</v>
      </c>
      <c r="ES21" s="30">
        <v>59.008442000000002</v>
      </c>
      <c r="ET21" s="30">
        <v>58.639833000000003</v>
      </c>
      <c r="EU21" s="30">
        <v>58.660871</v>
      </c>
      <c r="EV21" s="30">
        <v>58.663119999999999</v>
      </c>
      <c r="EW21" s="30">
        <v>58.744168000000002</v>
      </c>
      <c r="EX21" s="30">
        <v>58.883355000000002</v>
      </c>
      <c r="EY21" s="30">
        <v>58.434778999999999</v>
      </c>
      <c r="EZ21" s="30">
        <v>57.879005999999997</v>
      </c>
      <c r="FA21" s="30">
        <v>57.390233000000002</v>
      </c>
      <c r="FB21" s="30">
        <v>56.802717999999999</v>
      </c>
      <c r="FC21" s="30">
        <v>56.556753</v>
      </c>
      <c r="FD21" s="30">
        <v>56.284075000000001</v>
      </c>
      <c r="FE21" s="30">
        <v>56.057322999999997</v>
      </c>
      <c r="FF21" s="30">
        <v>54.988362000000002</v>
      </c>
      <c r="FG21" s="30">
        <v>54.724246999999998</v>
      </c>
      <c r="FH21" s="30">
        <v>54.451585999999999</v>
      </c>
      <c r="FI21" s="30">
        <v>54.216853</v>
      </c>
      <c r="FJ21" s="30">
        <v>53.984807000000004</v>
      </c>
      <c r="FK21" s="30">
        <v>53.743461000000003</v>
      </c>
    </row>
    <row r="22" spans="1:167">
      <c r="B22" s="72" t="s">
        <v>304</v>
      </c>
      <c r="C22" s="30">
        <v>6.4564709999999996</v>
      </c>
      <c r="D22" s="30">
        <v>6.5231469999999998</v>
      </c>
      <c r="E22" s="30">
        <v>6.5551069999999996</v>
      </c>
      <c r="F22" s="30">
        <v>6.5809600000000001</v>
      </c>
      <c r="G22" s="30">
        <v>6.4584320000000002</v>
      </c>
      <c r="H22" s="30">
        <v>6.366269</v>
      </c>
      <c r="I22" s="30">
        <v>6.3159970000000003</v>
      </c>
      <c r="J22" s="30">
        <v>6.2881280000000004</v>
      </c>
      <c r="K22" s="30">
        <v>6.5109050000000002</v>
      </c>
      <c r="L22" s="30">
        <v>6.7196449999999999</v>
      </c>
      <c r="M22" s="30">
        <v>6.9352099999999997</v>
      </c>
      <c r="N22" s="30">
        <v>7.1670360000000004</v>
      </c>
      <c r="O22" s="30">
        <v>7.228281</v>
      </c>
      <c r="P22" s="30">
        <v>7.2335919999999998</v>
      </c>
      <c r="Q22" s="30">
        <v>7.2534080000000003</v>
      </c>
      <c r="R22" s="30">
        <v>7.516858</v>
      </c>
      <c r="S22" s="30">
        <v>7.5700649999999996</v>
      </c>
      <c r="T22" s="30">
        <v>7.613048</v>
      </c>
      <c r="U22" s="30">
        <v>7.6309959999999997</v>
      </c>
      <c r="V22" s="30">
        <v>7.6647299999999996</v>
      </c>
      <c r="W22" s="30">
        <v>7.6950269999999996</v>
      </c>
      <c r="Z22" s="72" t="s">
        <v>304</v>
      </c>
      <c r="AA22" s="30">
        <v>7.5726760000000004</v>
      </c>
      <c r="AB22" s="30">
        <v>7.6747329999999998</v>
      </c>
      <c r="AC22" s="30">
        <v>7.7735989999999999</v>
      </c>
      <c r="AD22" s="30">
        <v>7.8690199999999999</v>
      </c>
      <c r="AE22" s="30">
        <v>7.9534669999999998</v>
      </c>
      <c r="AF22" s="30">
        <v>8.0351199999999992</v>
      </c>
      <c r="AG22" s="30">
        <v>8.1133550000000003</v>
      </c>
      <c r="AH22" s="30">
        <v>8.1886899999999994</v>
      </c>
      <c r="AI22" s="30">
        <v>8.2284170000000003</v>
      </c>
      <c r="AJ22" s="30">
        <v>8.2622450000000001</v>
      </c>
      <c r="AK22" s="30">
        <v>8.2923570000000009</v>
      </c>
      <c r="AL22" s="30">
        <v>8.3177810000000001</v>
      </c>
      <c r="AM22" s="30">
        <v>8.3907389999999999</v>
      </c>
      <c r="AN22" s="30">
        <v>8.4618540000000007</v>
      </c>
      <c r="AO22" s="30">
        <v>8.5313470000000002</v>
      </c>
      <c r="AP22" s="30">
        <v>9.2594030000000007</v>
      </c>
      <c r="AQ22" s="30">
        <v>9.3360760000000003</v>
      </c>
      <c r="AR22" s="30">
        <v>9.4083450000000006</v>
      </c>
      <c r="AS22" s="30">
        <v>9.4815529999999999</v>
      </c>
      <c r="AT22" s="30">
        <v>9.5513329999999996</v>
      </c>
      <c r="AU22" s="30">
        <v>9.6213800000000003</v>
      </c>
      <c r="AX22" s="72" t="s">
        <v>304</v>
      </c>
      <c r="AY22" s="30">
        <v>15.064791</v>
      </c>
      <c r="AZ22" s="30">
        <v>15.17263</v>
      </c>
      <c r="BA22" s="30">
        <v>15.276764999999999</v>
      </c>
      <c r="BB22" s="30">
        <v>15.378437999999999</v>
      </c>
      <c r="BC22" s="30">
        <v>15.426258000000001</v>
      </c>
      <c r="BD22" s="30">
        <v>15.467839</v>
      </c>
      <c r="BE22" s="30">
        <v>15.508303</v>
      </c>
      <c r="BF22" s="30">
        <v>15.546493</v>
      </c>
      <c r="BG22" s="30">
        <v>15.343161</v>
      </c>
      <c r="BH22" s="30">
        <v>15.129258</v>
      </c>
      <c r="BI22" s="30">
        <v>14.907781999999999</v>
      </c>
      <c r="BJ22" s="30">
        <v>14.686313</v>
      </c>
      <c r="BK22" s="30">
        <v>14.753277000000001</v>
      </c>
      <c r="BL22" s="30">
        <v>14.818182</v>
      </c>
      <c r="BM22" s="30">
        <v>14.882429999999999</v>
      </c>
      <c r="BN22" s="30">
        <v>15.225021999999999</v>
      </c>
      <c r="BO22" s="30">
        <v>15.287228000000001</v>
      </c>
      <c r="BP22" s="30">
        <v>15.348382000000001</v>
      </c>
      <c r="BQ22" s="30">
        <v>15.408531999999999</v>
      </c>
      <c r="BR22" s="30">
        <v>15.46785</v>
      </c>
      <c r="BS22" s="30">
        <v>15.526083</v>
      </c>
      <c r="BV22" s="72" t="s">
        <v>304</v>
      </c>
      <c r="BW22" s="30">
        <v>7.0030200000000002</v>
      </c>
      <c r="BX22" s="30">
        <v>7.0093579999999998</v>
      </c>
      <c r="BY22" s="30">
        <v>7.0138850000000001</v>
      </c>
      <c r="BZ22" s="30">
        <v>7.0206860000000004</v>
      </c>
      <c r="CA22" s="30">
        <v>6.994014</v>
      </c>
      <c r="CB22" s="30">
        <v>6.9713830000000003</v>
      </c>
      <c r="CC22" s="30">
        <v>6.9473440000000002</v>
      </c>
      <c r="CD22" s="30">
        <v>6.9317539999999997</v>
      </c>
      <c r="CE22" s="30">
        <v>6.5964549999999997</v>
      </c>
      <c r="CF22" s="30">
        <v>6.2380329999999997</v>
      </c>
      <c r="CG22" s="30">
        <v>5.867883</v>
      </c>
      <c r="CH22" s="30">
        <v>5.4886530000000002</v>
      </c>
      <c r="CI22" s="30">
        <v>5.4833189999999998</v>
      </c>
      <c r="CJ22" s="30">
        <v>5.4779920000000004</v>
      </c>
      <c r="CK22" s="30">
        <v>5.470567</v>
      </c>
      <c r="CL22" s="30">
        <v>6.0080600000000004</v>
      </c>
      <c r="CM22" s="30">
        <v>5.4621060000000003</v>
      </c>
      <c r="CN22" s="30">
        <v>5.4620829999999998</v>
      </c>
      <c r="CO22" s="30">
        <v>5.4588770000000002</v>
      </c>
      <c r="CP22" s="30">
        <v>5.4546809999999999</v>
      </c>
      <c r="CQ22" s="30">
        <v>5.4535429999999998</v>
      </c>
      <c r="CT22" s="72" t="s">
        <v>304</v>
      </c>
      <c r="CU22" s="30">
        <v>5.4105939999999997</v>
      </c>
      <c r="CV22" s="30">
        <v>5.4701050000000002</v>
      </c>
      <c r="CW22" s="30">
        <v>5.5267809999999997</v>
      </c>
      <c r="CX22" s="30">
        <v>5.5840839999999998</v>
      </c>
      <c r="CY22" s="30">
        <v>5.4379169999999997</v>
      </c>
      <c r="CZ22" s="30">
        <v>5.2910500000000003</v>
      </c>
      <c r="DA22" s="30">
        <v>5.1386820000000002</v>
      </c>
      <c r="DB22" s="30">
        <v>4.9745780000000002</v>
      </c>
      <c r="DC22" s="30">
        <v>5.2595090000000004</v>
      </c>
      <c r="DD22" s="30">
        <v>5.5694590000000002</v>
      </c>
      <c r="DE22" s="30">
        <v>5.8959339999999996</v>
      </c>
      <c r="DF22" s="30">
        <v>6.236675</v>
      </c>
      <c r="DG22" s="30">
        <v>6.2976640000000002</v>
      </c>
      <c r="DH22" s="30">
        <v>6.3561480000000001</v>
      </c>
      <c r="DI22" s="30">
        <v>6.4151959999999999</v>
      </c>
      <c r="DJ22" s="30">
        <v>5.5932680000000001</v>
      </c>
      <c r="DK22" s="30">
        <v>5.6374219999999999</v>
      </c>
      <c r="DL22" s="30">
        <v>5.6822739999999996</v>
      </c>
      <c r="DM22" s="30">
        <v>5.727741</v>
      </c>
      <c r="DN22" s="30">
        <v>5.7703610000000003</v>
      </c>
      <c r="DO22" s="30">
        <v>5.8132229999999998</v>
      </c>
      <c r="DR22" s="72" t="s">
        <v>304</v>
      </c>
      <c r="DS22" s="30">
        <v>11.47906</v>
      </c>
      <c r="DT22" s="30">
        <v>11.502616</v>
      </c>
      <c r="DU22" s="30">
        <v>11.525620999999999</v>
      </c>
      <c r="DV22" s="30">
        <v>11.547673</v>
      </c>
      <c r="DW22" s="30">
        <v>11.395118</v>
      </c>
      <c r="DX22" s="30">
        <v>11.233643000000001</v>
      </c>
      <c r="DY22" s="30">
        <v>11.060015999999999</v>
      </c>
      <c r="DZ22" s="30">
        <v>10.871073000000001</v>
      </c>
      <c r="EA22" s="30">
        <v>11.058914</v>
      </c>
      <c r="EB22" s="30">
        <v>11.267856</v>
      </c>
      <c r="EC22" s="30">
        <v>11.482075999999999</v>
      </c>
      <c r="ED22" s="30">
        <v>11.703322999999999</v>
      </c>
      <c r="EE22" s="30">
        <v>11.717923000000001</v>
      </c>
      <c r="EF22" s="30">
        <v>11.732554</v>
      </c>
      <c r="EG22" s="30">
        <v>11.746074</v>
      </c>
      <c r="EH22" s="30">
        <v>11.852285</v>
      </c>
      <c r="EI22" s="30">
        <v>11.866458</v>
      </c>
      <c r="EJ22" s="30">
        <v>11.880371999999999</v>
      </c>
      <c r="EK22" s="30">
        <v>11.893901</v>
      </c>
      <c r="EL22" s="30">
        <v>11.906793</v>
      </c>
      <c r="EM22" s="30">
        <v>11.919506</v>
      </c>
      <c r="EP22" s="72" t="s">
        <v>304</v>
      </c>
      <c r="EQ22" s="30">
        <v>10.847925</v>
      </c>
      <c r="ER22" s="30">
        <v>11.016325999999999</v>
      </c>
      <c r="ES22" s="30">
        <v>11.177300000000001</v>
      </c>
      <c r="ET22" s="30">
        <v>11.33254</v>
      </c>
      <c r="EU22" s="30">
        <v>11.37496</v>
      </c>
      <c r="EV22" s="30">
        <v>11.381500000000001</v>
      </c>
      <c r="EW22" s="30">
        <v>11.385242</v>
      </c>
      <c r="EX22" s="30">
        <v>11.397906000000001</v>
      </c>
      <c r="EY22" s="30">
        <v>11.957712000000001</v>
      </c>
      <c r="EZ22" s="30">
        <v>12.516066</v>
      </c>
      <c r="FA22" s="30">
        <v>13.099944000000001</v>
      </c>
      <c r="FB22" s="30">
        <v>13.666824</v>
      </c>
      <c r="FC22" s="30">
        <v>13.822253999999999</v>
      </c>
      <c r="FD22" s="30">
        <v>13.964168000000001</v>
      </c>
      <c r="FE22" s="30">
        <v>14.115128</v>
      </c>
      <c r="FF22" s="30">
        <v>12.807893999999999</v>
      </c>
      <c r="FG22" s="30">
        <v>12.905526</v>
      </c>
      <c r="FH22" s="30">
        <v>12.995692</v>
      </c>
      <c r="FI22" s="30">
        <v>13.103166999999999</v>
      </c>
      <c r="FJ22" s="30">
        <v>13.200816</v>
      </c>
      <c r="FK22" s="30">
        <v>13.291041999999999</v>
      </c>
    </row>
    <row r="23" spans="1:167">
      <c r="B23" s="72" t="s">
        <v>305</v>
      </c>
      <c r="C23" s="30">
        <v>14.909997000000001</v>
      </c>
      <c r="D23" s="30">
        <v>14.985391999999999</v>
      </c>
      <c r="E23" s="30">
        <v>14.985393999999999</v>
      </c>
      <c r="F23" s="30">
        <v>14.948924</v>
      </c>
      <c r="G23" s="30">
        <v>14.805713000000001</v>
      </c>
      <c r="H23" s="30">
        <v>14.803649</v>
      </c>
      <c r="I23" s="30">
        <v>14.891582</v>
      </c>
      <c r="J23" s="30">
        <v>15.000192999999999</v>
      </c>
      <c r="K23" s="30">
        <v>14.936489</v>
      </c>
      <c r="L23" s="30">
        <v>15.015229</v>
      </c>
      <c r="M23" s="30">
        <v>15.275551999999999</v>
      </c>
      <c r="N23" s="30">
        <v>15.384596</v>
      </c>
      <c r="O23" s="30">
        <v>15.209293000000001</v>
      </c>
      <c r="P23" s="30">
        <v>15.161949</v>
      </c>
      <c r="Q23" s="30">
        <v>15.045468</v>
      </c>
      <c r="R23" s="30">
        <v>15.573</v>
      </c>
      <c r="S23" s="30">
        <v>15.428262999999999</v>
      </c>
      <c r="T23" s="30">
        <v>15.44595</v>
      </c>
      <c r="U23" s="30">
        <v>15.562006</v>
      </c>
      <c r="V23" s="30">
        <v>15.593336000000001</v>
      </c>
      <c r="W23" s="30">
        <v>15.614953</v>
      </c>
      <c r="Z23" s="72" t="s">
        <v>305</v>
      </c>
      <c r="AA23" s="30">
        <v>39.780054999999997</v>
      </c>
      <c r="AB23" s="30">
        <v>39.609451</v>
      </c>
      <c r="AC23" s="30">
        <v>39.46358</v>
      </c>
      <c r="AD23" s="30">
        <v>39.323903999999999</v>
      </c>
      <c r="AE23" s="30">
        <v>38.856155999999999</v>
      </c>
      <c r="AF23" s="30">
        <v>38.340800000000002</v>
      </c>
      <c r="AG23" s="30">
        <v>37.787954999999997</v>
      </c>
      <c r="AH23" s="30">
        <v>37.23413</v>
      </c>
      <c r="AI23" s="30">
        <v>37.164648999999997</v>
      </c>
      <c r="AJ23" s="30">
        <v>37.127566999999999</v>
      </c>
      <c r="AK23" s="30">
        <v>37.064430999999999</v>
      </c>
      <c r="AL23" s="30">
        <v>36.987927999999997</v>
      </c>
      <c r="AM23" s="30">
        <v>36.857418000000003</v>
      </c>
      <c r="AN23" s="30">
        <v>36.743662</v>
      </c>
      <c r="AO23" s="30">
        <v>36.602162999999997</v>
      </c>
      <c r="AP23" s="30">
        <v>36.529595999999998</v>
      </c>
      <c r="AQ23" s="30">
        <v>36.439394999999998</v>
      </c>
      <c r="AR23" s="30">
        <v>36.363460000000003</v>
      </c>
      <c r="AS23" s="30">
        <v>36.265393000000003</v>
      </c>
      <c r="AT23" s="30">
        <v>36.180951999999998</v>
      </c>
      <c r="AU23" s="30">
        <v>36.065499000000003</v>
      </c>
      <c r="AX23" s="72" t="s">
        <v>305</v>
      </c>
      <c r="AY23" s="30">
        <v>22.416191999999999</v>
      </c>
      <c r="AZ23" s="30">
        <v>22.386088999999998</v>
      </c>
      <c r="BA23" s="30">
        <v>22.358675999999999</v>
      </c>
      <c r="BB23" s="30">
        <v>22.326453999999998</v>
      </c>
      <c r="BC23" s="30">
        <v>22.657067000000001</v>
      </c>
      <c r="BD23" s="30">
        <v>23.021647999999999</v>
      </c>
      <c r="BE23" s="30">
        <v>23.347698999999999</v>
      </c>
      <c r="BF23" s="30">
        <v>23.691897999999998</v>
      </c>
      <c r="BG23" s="30">
        <v>23.537849999999999</v>
      </c>
      <c r="BH23" s="30">
        <v>23.391562</v>
      </c>
      <c r="BI23" s="30">
        <v>23.292857999999999</v>
      </c>
      <c r="BJ23" s="30">
        <v>23.209425</v>
      </c>
      <c r="BK23" s="30">
        <v>23.184199</v>
      </c>
      <c r="BL23" s="30">
        <v>23.170822000000001</v>
      </c>
      <c r="BM23" s="30">
        <v>23.155349999999999</v>
      </c>
      <c r="BN23" s="30">
        <v>22.736604</v>
      </c>
      <c r="BO23" s="30">
        <v>22.721792000000001</v>
      </c>
      <c r="BP23" s="30">
        <v>22.703144999999999</v>
      </c>
      <c r="BQ23" s="30">
        <v>22.744624000000002</v>
      </c>
      <c r="BR23" s="30">
        <v>22.666042000000001</v>
      </c>
      <c r="BS23" s="30">
        <v>22.629294999999999</v>
      </c>
      <c r="BV23" s="72" t="s">
        <v>305</v>
      </c>
      <c r="BW23" s="30">
        <v>19.563942999999998</v>
      </c>
      <c r="BX23" s="30">
        <v>19.537756000000002</v>
      </c>
      <c r="BY23" s="30">
        <v>19.540012999999998</v>
      </c>
      <c r="BZ23" s="30">
        <v>19.544865999999999</v>
      </c>
      <c r="CA23" s="30">
        <v>19.466163000000002</v>
      </c>
      <c r="CB23" s="30">
        <v>19.382989999999999</v>
      </c>
      <c r="CC23" s="30">
        <v>19.282847</v>
      </c>
      <c r="CD23" s="30">
        <v>19.113963999999999</v>
      </c>
      <c r="CE23" s="30">
        <v>18.623456999999998</v>
      </c>
      <c r="CF23" s="30">
        <v>18.111893999999999</v>
      </c>
      <c r="CG23" s="30">
        <v>17.613813</v>
      </c>
      <c r="CH23" s="30">
        <v>17.111087999999999</v>
      </c>
      <c r="CI23" s="30">
        <v>17.116869000000001</v>
      </c>
      <c r="CJ23" s="30">
        <v>17.107315</v>
      </c>
      <c r="CK23" s="30">
        <v>17.085712999999998</v>
      </c>
      <c r="CL23" s="30">
        <v>16.527964000000001</v>
      </c>
      <c r="CM23" s="30">
        <v>17.092828999999998</v>
      </c>
      <c r="CN23" s="30">
        <v>17.127469000000001</v>
      </c>
      <c r="CO23" s="30">
        <v>17.128285999999999</v>
      </c>
      <c r="CP23" s="30">
        <v>17.116544000000001</v>
      </c>
      <c r="CQ23" s="30">
        <v>17.125513999999999</v>
      </c>
      <c r="CT23" s="72" t="s">
        <v>305</v>
      </c>
      <c r="CU23" s="30">
        <v>13.860087999999999</v>
      </c>
      <c r="CV23" s="30">
        <v>13.861964</v>
      </c>
      <c r="CW23" s="30">
        <v>13.865195999999999</v>
      </c>
      <c r="CX23" s="30">
        <v>13.854523</v>
      </c>
      <c r="CY23" s="30">
        <v>13.650501999999999</v>
      </c>
      <c r="CZ23" s="30">
        <v>13.437754999999999</v>
      </c>
      <c r="DA23" s="30">
        <v>13.220401000000001</v>
      </c>
      <c r="DB23" s="30">
        <v>12.961708</v>
      </c>
      <c r="DC23" s="30">
        <v>13.012617000000001</v>
      </c>
      <c r="DD23" s="30">
        <v>13.120982</v>
      </c>
      <c r="DE23" s="30">
        <v>13.244232</v>
      </c>
      <c r="DF23" s="30">
        <v>13.361548000000001</v>
      </c>
      <c r="DG23" s="30">
        <v>13.336843</v>
      </c>
      <c r="DH23" s="30">
        <v>13.328537000000001</v>
      </c>
      <c r="DI23" s="30">
        <v>13.299701000000001</v>
      </c>
      <c r="DJ23" s="30">
        <v>13.109861</v>
      </c>
      <c r="DK23" s="30">
        <v>13.104089</v>
      </c>
      <c r="DL23" s="30">
        <v>13.106533000000001</v>
      </c>
      <c r="DM23" s="30">
        <v>13.119033999999999</v>
      </c>
      <c r="DN23" s="30">
        <v>13.118658</v>
      </c>
      <c r="DO23" s="30">
        <v>13.126815000000001</v>
      </c>
      <c r="DR23" s="72" t="s">
        <v>305</v>
      </c>
      <c r="DS23" s="30">
        <v>16.796399999999998</v>
      </c>
      <c r="DT23" s="30">
        <v>16.747765000000001</v>
      </c>
      <c r="DU23" s="30">
        <v>16.717524999999998</v>
      </c>
      <c r="DV23" s="30">
        <v>16.678795999999998</v>
      </c>
      <c r="DW23" s="30">
        <v>16.418150000000001</v>
      </c>
      <c r="DX23" s="30">
        <v>16.144029</v>
      </c>
      <c r="DY23" s="30">
        <v>15.824679</v>
      </c>
      <c r="DZ23" s="30">
        <v>15.487062</v>
      </c>
      <c r="EA23" s="30">
        <v>15.373696000000001</v>
      </c>
      <c r="EB23" s="30">
        <v>15.324683</v>
      </c>
      <c r="EC23" s="30">
        <v>15.265831</v>
      </c>
      <c r="ED23" s="30">
        <v>15.218461</v>
      </c>
      <c r="EE23" s="30">
        <v>15.165834</v>
      </c>
      <c r="EF23" s="30">
        <v>15.131161000000001</v>
      </c>
      <c r="EG23" s="30">
        <v>15.074788</v>
      </c>
      <c r="EH23" s="30">
        <v>15.053781000000001</v>
      </c>
      <c r="EI23" s="30">
        <v>15.023593999999999</v>
      </c>
      <c r="EJ23" s="30">
        <v>15.009456</v>
      </c>
      <c r="EK23" s="30">
        <v>15.001471</v>
      </c>
      <c r="EL23" s="30">
        <v>14.971749000000001</v>
      </c>
      <c r="EM23" s="30">
        <v>14.962997</v>
      </c>
      <c r="EP23" s="72" t="s">
        <v>305</v>
      </c>
      <c r="EQ23" s="30">
        <v>25.972639000000001</v>
      </c>
      <c r="ER23" s="30">
        <v>26.191918000000001</v>
      </c>
      <c r="ES23" s="30">
        <v>26.426093000000002</v>
      </c>
      <c r="ET23" s="30">
        <v>26.653306000000001</v>
      </c>
      <c r="EU23" s="30">
        <v>26.606812999999999</v>
      </c>
      <c r="EV23" s="30">
        <v>26.629315999999999</v>
      </c>
      <c r="EW23" s="30">
        <v>26.573768000000001</v>
      </c>
      <c r="EX23" s="30">
        <v>26.448716999999998</v>
      </c>
      <c r="EY23" s="30">
        <v>26.434619999999999</v>
      </c>
      <c r="EZ23" s="30">
        <v>26.525466999999999</v>
      </c>
      <c r="FA23" s="30">
        <v>26.524241</v>
      </c>
      <c r="FB23" s="30">
        <v>26.638373999999999</v>
      </c>
      <c r="FC23" s="30">
        <v>26.749344000000001</v>
      </c>
      <c r="FD23" s="30">
        <v>26.893135999999998</v>
      </c>
      <c r="FE23" s="30">
        <v>26.987023000000001</v>
      </c>
      <c r="FF23" s="30">
        <v>29.086416</v>
      </c>
      <c r="FG23" s="30">
        <v>29.266223</v>
      </c>
      <c r="FH23" s="30">
        <v>29.460190000000001</v>
      </c>
      <c r="FI23" s="30">
        <v>29.594294999999999</v>
      </c>
      <c r="FJ23" s="30">
        <v>29.737068000000001</v>
      </c>
      <c r="FK23" s="30">
        <v>29.894000999999999</v>
      </c>
    </row>
    <row r="24" spans="1:167">
      <c r="B24" s="72" t="s">
        <v>306</v>
      </c>
      <c r="C24" s="30">
        <v>3.6951239999999999</v>
      </c>
      <c r="D24" s="30">
        <v>3.657254</v>
      </c>
      <c r="E24" s="30">
        <v>3.6319789999999998</v>
      </c>
      <c r="F24" s="30">
        <v>3.6054810000000002</v>
      </c>
      <c r="G24" s="30">
        <v>3.6656</v>
      </c>
      <c r="H24" s="30">
        <v>3.71366</v>
      </c>
      <c r="I24" s="30">
        <v>3.7440699999999998</v>
      </c>
      <c r="J24" s="30">
        <v>3.753568</v>
      </c>
      <c r="K24" s="30">
        <v>3.6404740000000002</v>
      </c>
      <c r="L24" s="30">
        <v>3.5630899999999999</v>
      </c>
      <c r="M24" s="30">
        <v>3.4961850000000001</v>
      </c>
      <c r="N24" s="30">
        <v>3.4037160000000002</v>
      </c>
      <c r="O24" s="30">
        <v>3.342279</v>
      </c>
      <c r="P24" s="30">
        <v>3.3429350000000002</v>
      </c>
      <c r="Q24" s="30">
        <v>3.323677</v>
      </c>
      <c r="R24" s="30">
        <v>2.9393750000000001</v>
      </c>
      <c r="S24" s="30">
        <v>2.8809100000000001</v>
      </c>
      <c r="T24" s="30">
        <v>2.8524240000000001</v>
      </c>
      <c r="U24" s="30">
        <v>2.8580030000000001</v>
      </c>
      <c r="V24" s="30">
        <v>2.8420619999999999</v>
      </c>
      <c r="W24" s="30">
        <v>2.82341</v>
      </c>
      <c r="Z24" s="72" t="s">
        <v>306</v>
      </c>
      <c r="AA24" s="30">
        <v>1.158083</v>
      </c>
      <c r="AB24" s="30">
        <v>1.136239</v>
      </c>
      <c r="AC24" s="30">
        <v>1.115127</v>
      </c>
      <c r="AD24" s="30">
        <v>1.0946720000000001</v>
      </c>
      <c r="AE24" s="30">
        <v>1.0729930000000001</v>
      </c>
      <c r="AF24" s="30">
        <v>1.051525</v>
      </c>
      <c r="AG24" s="30">
        <v>1.0308740000000001</v>
      </c>
      <c r="AH24" s="30">
        <v>1.0103439999999999</v>
      </c>
      <c r="AI24" s="30">
        <v>0.935643</v>
      </c>
      <c r="AJ24" s="30">
        <v>0.86217500000000002</v>
      </c>
      <c r="AK24" s="30">
        <v>0.78922300000000001</v>
      </c>
      <c r="AL24" s="30">
        <v>0.71631</v>
      </c>
      <c r="AM24" s="30">
        <v>0.69961899999999999</v>
      </c>
      <c r="AN24" s="30">
        <v>0.68471199999999999</v>
      </c>
      <c r="AO24" s="30">
        <v>0.66866800000000004</v>
      </c>
      <c r="AP24" s="30">
        <v>0.66423600000000005</v>
      </c>
      <c r="AQ24" s="30">
        <v>0.65056499999999995</v>
      </c>
      <c r="AR24" s="30">
        <v>0.638459</v>
      </c>
      <c r="AS24" s="30">
        <v>0.62568900000000005</v>
      </c>
      <c r="AT24" s="30">
        <v>0.61402299999999999</v>
      </c>
      <c r="AU24" s="30">
        <v>0.60208499999999998</v>
      </c>
      <c r="AX24" s="72" t="s">
        <v>306</v>
      </c>
      <c r="AY24" s="30">
        <v>0.50090100000000004</v>
      </c>
      <c r="AZ24" s="30">
        <v>0.48319600000000001</v>
      </c>
      <c r="BA24" s="30">
        <v>0.46596700000000002</v>
      </c>
      <c r="BB24" s="30">
        <v>0.44928200000000001</v>
      </c>
      <c r="BC24" s="30">
        <v>0.42357299999999998</v>
      </c>
      <c r="BD24" s="30">
        <v>0.399094</v>
      </c>
      <c r="BE24" s="30">
        <v>0.37560399999999999</v>
      </c>
      <c r="BF24" s="30">
        <v>0.35314400000000001</v>
      </c>
      <c r="BG24" s="30">
        <v>0.324241</v>
      </c>
      <c r="BH24" s="30">
        <v>0.29700599999999999</v>
      </c>
      <c r="BI24" s="30">
        <v>0.27196700000000001</v>
      </c>
      <c r="BJ24" s="30">
        <v>0.248641</v>
      </c>
      <c r="BK24" s="30">
        <v>0.23857700000000001</v>
      </c>
      <c r="BL24" s="30">
        <v>0.228903</v>
      </c>
      <c r="BM24" s="30">
        <v>0.21958</v>
      </c>
      <c r="BN24" s="30">
        <v>0.22597300000000001</v>
      </c>
      <c r="BO24" s="30">
        <v>0.216475</v>
      </c>
      <c r="BP24" s="30">
        <v>0.20723900000000001</v>
      </c>
      <c r="BQ24" s="30">
        <v>0.19889499999999999</v>
      </c>
      <c r="BR24" s="30">
        <v>0.18962499999999999</v>
      </c>
      <c r="BS24" s="30">
        <v>0.18103</v>
      </c>
      <c r="BV24" s="72" t="s">
        <v>306</v>
      </c>
      <c r="BW24" s="30">
        <v>2.438882</v>
      </c>
      <c r="BX24" s="30">
        <v>2.4117890000000002</v>
      </c>
      <c r="BY24" s="30">
        <v>2.38449</v>
      </c>
      <c r="BZ24" s="30">
        <v>2.3581059999999998</v>
      </c>
      <c r="CA24" s="30">
        <v>2.3209879999999998</v>
      </c>
      <c r="CB24" s="30">
        <v>2.2852350000000001</v>
      </c>
      <c r="CC24" s="30">
        <v>2.2500589999999998</v>
      </c>
      <c r="CD24" s="30">
        <v>2.217231</v>
      </c>
      <c r="CE24" s="30">
        <v>2.0561859999999998</v>
      </c>
      <c r="CF24" s="30">
        <v>1.892228</v>
      </c>
      <c r="CG24" s="30">
        <v>1.727703</v>
      </c>
      <c r="CH24" s="30">
        <v>1.5630649999999999</v>
      </c>
      <c r="CI24" s="30">
        <v>1.5406120000000001</v>
      </c>
      <c r="CJ24" s="30">
        <v>1.519425</v>
      </c>
      <c r="CK24" s="30">
        <v>1.4971760000000001</v>
      </c>
      <c r="CL24" s="30">
        <v>1.4757910000000001</v>
      </c>
      <c r="CM24" s="30">
        <v>1.4572940000000001</v>
      </c>
      <c r="CN24" s="30">
        <v>1.4402170000000001</v>
      </c>
      <c r="CO24" s="30">
        <v>1.422194</v>
      </c>
      <c r="CP24" s="30">
        <v>1.4041939999999999</v>
      </c>
      <c r="CQ24" s="30">
        <v>1.388247</v>
      </c>
      <c r="CT24" s="72" t="s">
        <v>306</v>
      </c>
      <c r="CU24" s="30">
        <v>2.9311090000000002</v>
      </c>
      <c r="CV24" s="30">
        <v>2.8962729999999999</v>
      </c>
      <c r="CW24" s="30">
        <v>2.861907</v>
      </c>
      <c r="CX24" s="30">
        <v>2.8279239999999999</v>
      </c>
      <c r="CY24" s="30">
        <v>2.7577690000000001</v>
      </c>
      <c r="CZ24" s="30">
        <v>2.689012</v>
      </c>
      <c r="DA24" s="30">
        <v>2.6215540000000002</v>
      </c>
      <c r="DB24" s="30">
        <v>2.553931</v>
      </c>
      <c r="DC24" s="30">
        <v>2.5837289999999999</v>
      </c>
      <c r="DD24" s="30">
        <v>2.6176499999999998</v>
      </c>
      <c r="DE24" s="30">
        <v>2.6531799999999999</v>
      </c>
      <c r="DF24" s="30">
        <v>2.6907390000000002</v>
      </c>
      <c r="DG24" s="30">
        <v>2.660561</v>
      </c>
      <c r="DH24" s="30">
        <v>2.6301749999999999</v>
      </c>
      <c r="DI24" s="30">
        <v>2.6007660000000001</v>
      </c>
      <c r="DJ24" s="30">
        <v>2.631103</v>
      </c>
      <c r="DK24" s="30">
        <v>2.601515</v>
      </c>
      <c r="DL24" s="30">
        <v>2.5718719999999999</v>
      </c>
      <c r="DM24" s="30">
        <v>2.5420560000000001</v>
      </c>
      <c r="DN24" s="30">
        <v>2.51308</v>
      </c>
      <c r="DO24" s="30">
        <v>2.483981</v>
      </c>
      <c r="DR24" s="72" t="s">
        <v>306</v>
      </c>
      <c r="DS24" s="30">
        <v>3.854968</v>
      </c>
      <c r="DT24" s="30">
        <v>3.8406940000000001</v>
      </c>
      <c r="DU24" s="30">
        <v>3.8280059999999998</v>
      </c>
      <c r="DV24" s="30">
        <v>3.8145959999999999</v>
      </c>
      <c r="DW24" s="30">
        <v>3.9217119999999999</v>
      </c>
      <c r="DX24" s="30">
        <v>4.0318440000000004</v>
      </c>
      <c r="DY24" s="30">
        <v>4.1472389999999999</v>
      </c>
      <c r="DZ24" s="30">
        <v>4.2702730000000004</v>
      </c>
      <c r="EA24" s="30">
        <v>4.1497770000000003</v>
      </c>
      <c r="EB24" s="30">
        <v>4.0221859999999996</v>
      </c>
      <c r="EC24" s="30">
        <v>3.89154</v>
      </c>
      <c r="ED24" s="30">
        <v>3.758365</v>
      </c>
      <c r="EE24" s="30">
        <v>3.7472720000000002</v>
      </c>
      <c r="EF24" s="30">
        <v>3.737501</v>
      </c>
      <c r="EG24" s="30">
        <v>3.7268780000000001</v>
      </c>
      <c r="EH24" s="30">
        <v>3.833437</v>
      </c>
      <c r="EI24" s="30">
        <v>3.82525</v>
      </c>
      <c r="EJ24" s="30">
        <v>3.817679</v>
      </c>
      <c r="EK24" s="30">
        <v>3.810581</v>
      </c>
      <c r="EL24" s="30">
        <v>3.8031670000000002</v>
      </c>
      <c r="EM24" s="30">
        <v>3.7965650000000002</v>
      </c>
      <c r="EP24" s="72" t="s">
        <v>306</v>
      </c>
      <c r="EQ24" s="30">
        <v>3.4125489999999998</v>
      </c>
      <c r="ER24" s="30">
        <v>3.3996</v>
      </c>
      <c r="ES24" s="30">
        <v>3.3881649999999999</v>
      </c>
      <c r="ET24" s="30">
        <v>3.37432</v>
      </c>
      <c r="EU24" s="30">
        <v>3.3573559999999998</v>
      </c>
      <c r="EV24" s="30">
        <v>3.3260640000000001</v>
      </c>
      <c r="EW24" s="30">
        <v>3.2968220000000001</v>
      </c>
      <c r="EX24" s="30">
        <v>3.270022</v>
      </c>
      <c r="EY24" s="30">
        <v>3.1728890000000001</v>
      </c>
      <c r="EZ24" s="30">
        <v>3.0794609999999998</v>
      </c>
      <c r="FA24" s="30">
        <v>2.985582</v>
      </c>
      <c r="FB24" s="30">
        <v>2.892083</v>
      </c>
      <c r="FC24" s="30">
        <v>2.8716490000000001</v>
      </c>
      <c r="FD24" s="30">
        <v>2.858622</v>
      </c>
      <c r="FE24" s="30">
        <v>2.8405260000000001</v>
      </c>
      <c r="FF24" s="30">
        <v>3.1173280000000001</v>
      </c>
      <c r="FG24" s="30">
        <v>3.1040049999999999</v>
      </c>
      <c r="FH24" s="30">
        <v>3.0925319999999998</v>
      </c>
      <c r="FI24" s="30">
        <v>3.0856849999999998</v>
      </c>
      <c r="FJ24" s="30">
        <v>3.0773090000000001</v>
      </c>
      <c r="FK24" s="30">
        <v>3.0714959999999998</v>
      </c>
    </row>
    <row r="25" spans="1:167">
      <c r="B25" s="24"/>
      <c r="Z25" s="24"/>
      <c r="AX25" s="24"/>
      <c r="BV25" s="24"/>
      <c r="CT25" s="24"/>
      <c r="DR25" s="24"/>
      <c r="EP25" s="24"/>
    </row>
    <row r="26" spans="1:167" ht="13">
      <c r="B26" s="27" t="s">
        <v>489</v>
      </c>
      <c r="Z26" s="27" t="s">
        <v>489</v>
      </c>
      <c r="AX26" s="27" t="s">
        <v>489</v>
      </c>
      <c r="BV26" s="27" t="s">
        <v>489</v>
      </c>
      <c r="CT26" s="27" t="s">
        <v>489</v>
      </c>
      <c r="DR26" s="27" t="s">
        <v>489</v>
      </c>
      <c r="EP26" s="27" t="s">
        <v>489</v>
      </c>
    </row>
    <row r="27" spans="1:167">
      <c r="B27" s="28" t="s">
        <v>490</v>
      </c>
      <c r="C27" s="29">
        <v>885.75</v>
      </c>
      <c r="D27" s="29">
        <v>892.97</v>
      </c>
      <c r="E27" s="29">
        <v>902.7</v>
      </c>
      <c r="F27" s="29">
        <v>912.44</v>
      </c>
      <c r="G27" s="29">
        <v>921.18</v>
      </c>
      <c r="H27" s="29">
        <v>929</v>
      </c>
      <c r="I27" s="29">
        <v>934.37</v>
      </c>
      <c r="J27" s="29">
        <v>942.76</v>
      </c>
      <c r="K27" s="29">
        <v>955.19</v>
      </c>
      <c r="L27" s="29">
        <v>967.25</v>
      </c>
      <c r="M27" s="29">
        <v>963.25900000000001</v>
      </c>
      <c r="N27" s="29">
        <v>970.09</v>
      </c>
      <c r="O27" s="29">
        <v>975.08199999999999</v>
      </c>
      <c r="P27" s="29">
        <v>989.23800000000006</v>
      </c>
      <c r="Q27" s="29">
        <v>988</v>
      </c>
      <c r="R27" s="29">
        <v>995</v>
      </c>
      <c r="S27" s="29">
        <v>999</v>
      </c>
      <c r="T27" s="29">
        <v>1006</v>
      </c>
      <c r="U27" s="29">
        <v>1017</v>
      </c>
      <c r="V27" s="29">
        <v>1028</v>
      </c>
      <c r="W27" s="29">
        <v>1034.67</v>
      </c>
      <c r="Z27" s="28" t="s">
        <v>490</v>
      </c>
      <c r="AA27" s="29">
        <v>2991.17</v>
      </c>
      <c r="AB27" s="29">
        <v>3033.14</v>
      </c>
      <c r="AC27" s="29">
        <v>3075.94</v>
      </c>
      <c r="AD27" s="29">
        <v>3121.1</v>
      </c>
      <c r="AE27" s="29">
        <v>3169.7</v>
      </c>
      <c r="AF27" s="29">
        <v>3220.66</v>
      </c>
      <c r="AG27" s="29">
        <v>3267.66</v>
      </c>
      <c r="AH27" s="29">
        <v>3307.09</v>
      </c>
      <c r="AI27" s="29">
        <v>3351.04</v>
      </c>
      <c r="AJ27" s="29">
        <v>3398.34</v>
      </c>
      <c r="AK27" s="29">
        <v>3332.76</v>
      </c>
      <c r="AL27" s="29">
        <v>3365.5659999999998</v>
      </c>
      <c r="AM27" s="29">
        <v>3405</v>
      </c>
      <c r="AN27" s="29">
        <v>3477.0410000000002</v>
      </c>
      <c r="AO27" s="29">
        <v>3513</v>
      </c>
      <c r="AP27" s="29">
        <v>3547</v>
      </c>
      <c r="AQ27" s="29">
        <v>3580</v>
      </c>
      <c r="AR27" s="29">
        <v>3558</v>
      </c>
      <c r="AS27" s="29">
        <v>3594.5</v>
      </c>
      <c r="AT27" s="29">
        <v>3631</v>
      </c>
      <c r="AU27" s="29">
        <v>3656.12</v>
      </c>
      <c r="AX27" s="28" t="s">
        <v>490</v>
      </c>
      <c r="AY27" s="29">
        <v>4290.8999999999996</v>
      </c>
      <c r="AZ27" s="29">
        <v>4374.75</v>
      </c>
      <c r="BA27" s="29">
        <v>4450.24</v>
      </c>
      <c r="BB27" s="29">
        <v>4519.01</v>
      </c>
      <c r="BC27" s="29">
        <v>4590.99</v>
      </c>
      <c r="BD27" s="29">
        <v>4673.54</v>
      </c>
      <c r="BE27" s="29">
        <v>4736.82</v>
      </c>
      <c r="BF27" s="29">
        <v>4802.2700000000004</v>
      </c>
      <c r="BG27" s="29">
        <v>4878.3</v>
      </c>
      <c r="BH27" s="29">
        <v>4950.67</v>
      </c>
      <c r="BI27" s="29">
        <v>4962.134</v>
      </c>
      <c r="BJ27" s="29">
        <v>5023.8069999999998</v>
      </c>
      <c r="BK27" s="29">
        <v>5097</v>
      </c>
      <c r="BL27" s="29">
        <v>5136.7830000000004</v>
      </c>
      <c r="BM27" s="29">
        <v>5196</v>
      </c>
      <c r="BN27" s="29">
        <v>5250</v>
      </c>
      <c r="BO27" s="29">
        <v>5322</v>
      </c>
      <c r="BP27" s="29">
        <v>5360</v>
      </c>
      <c r="BQ27" s="29">
        <v>5445.5</v>
      </c>
      <c r="BR27" s="29">
        <v>5531</v>
      </c>
      <c r="BS27" s="29">
        <v>5596.2179999999998</v>
      </c>
      <c r="BV27" s="28" t="s">
        <v>490</v>
      </c>
      <c r="BW27" s="29">
        <v>426.5</v>
      </c>
      <c r="BX27" s="29">
        <v>429.71</v>
      </c>
      <c r="BY27" s="29">
        <v>434.06</v>
      </c>
      <c r="BZ27" s="29">
        <v>438.84</v>
      </c>
      <c r="CA27" s="29">
        <v>443.47</v>
      </c>
      <c r="CB27" s="29">
        <v>446.61</v>
      </c>
      <c r="CC27" s="29">
        <v>450.09</v>
      </c>
      <c r="CD27" s="29">
        <v>455.58</v>
      </c>
      <c r="CE27" s="29">
        <v>462.55</v>
      </c>
      <c r="CF27" s="29">
        <v>471.09</v>
      </c>
      <c r="CG27" s="29">
        <v>465.95400000000001</v>
      </c>
      <c r="CH27" s="29">
        <v>471.24599999999998</v>
      </c>
      <c r="CI27" s="29">
        <v>474</v>
      </c>
      <c r="CJ27" s="29">
        <v>479.23399999999998</v>
      </c>
      <c r="CK27" s="29">
        <v>473</v>
      </c>
      <c r="CL27" s="29">
        <v>477</v>
      </c>
      <c r="CM27" s="29">
        <v>484.5</v>
      </c>
      <c r="CN27" s="29">
        <v>482</v>
      </c>
      <c r="CO27" s="29">
        <v>486</v>
      </c>
      <c r="CP27" s="29">
        <v>490</v>
      </c>
      <c r="CQ27" s="29">
        <v>492.01100000000002</v>
      </c>
      <c r="CT27" s="28" t="s">
        <v>490</v>
      </c>
      <c r="CU27" s="29">
        <v>373.26</v>
      </c>
      <c r="CV27" s="29">
        <v>372.73</v>
      </c>
      <c r="CW27" s="29">
        <v>373.09</v>
      </c>
      <c r="CX27" s="29">
        <v>374.67</v>
      </c>
      <c r="CY27" s="29">
        <v>376.68</v>
      </c>
      <c r="CZ27" s="29">
        <v>377.82</v>
      </c>
      <c r="DA27" s="29">
        <v>378.19</v>
      </c>
      <c r="DB27" s="29">
        <v>384.78</v>
      </c>
      <c r="DC27" s="29">
        <v>393.67</v>
      </c>
      <c r="DD27" s="29">
        <v>401.34</v>
      </c>
      <c r="DE27" s="29">
        <v>407.29399999999998</v>
      </c>
      <c r="DF27" s="29">
        <v>413.12</v>
      </c>
      <c r="DG27" s="29">
        <v>418</v>
      </c>
      <c r="DH27" s="29">
        <v>418.32100000000003</v>
      </c>
      <c r="DI27" s="29">
        <v>423</v>
      </c>
      <c r="DJ27" s="29">
        <v>427</v>
      </c>
      <c r="DK27" s="29">
        <v>431</v>
      </c>
      <c r="DL27" s="29">
        <v>429</v>
      </c>
      <c r="DM27" s="29">
        <v>431.5</v>
      </c>
      <c r="DN27" s="29">
        <v>434</v>
      </c>
      <c r="DO27" s="29">
        <v>437.52499999999998</v>
      </c>
      <c r="DR27" s="28" t="s">
        <v>490</v>
      </c>
      <c r="DS27" s="29">
        <v>1103.53</v>
      </c>
      <c r="DT27" s="29">
        <v>1130.48</v>
      </c>
      <c r="DU27" s="29">
        <v>1153.56</v>
      </c>
      <c r="DV27" s="29">
        <v>1175.68</v>
      </c>
      <c r="DW27" s="29">
        <v>1198.68</v>
      </c>
      <c r="DX27" s="29">
        <v>1231.3499999999999</v>
      </c>
      <c r="DY27" s="29">
        <v>1280.8399999999999</v>
      </c>
      <c r="DZ27" s="29">
        <v>1317.33</v>
      </c>
      <c r="EA27" s="29">
        <v>1346.58</v>
      </c>
      <c r="EB27" s="29">
        <v>1381.95</v>
      </c>
      <c r="EC27" s="29">
        <v>1417.93</v>
      </c>
      <c r="ED27" s="29">
        <v>1450.0509999999999</v>
      </c>
      <c r="EE27" s="29">
        <v>1459</v>
      </c>
      <c r="EF27" s="29">
        <v>1494.759</v>
      </c>
      <c r="EG27" s="29">
        <v>1514</v>
      </c>
      <c r="EH27" s="29">
        <v>1534</v>
      </c>
      <c r="EI27" s="29">
        <v>1543</v>
      </c>
      <c r="EJ27" s="29">
        <v>1543</v>
      </c>
      <c r="EK27" s="29">
        <v>1570</v>
      </c>
      <c r="EL27" s="29">
        <v>1597</v>
      </c>
      <c r="EM27" s="29">
        <v>1622.848</v>
      </c>
      <c r="EP27" s="28" t="s">
        <v>490</v>
      </c>
      <c r="EQ27" s="29">
        <v>1580.51</v>
      </c>
      <c r="ER27" s="29">
        <v>1603.34</v>
      </c>
      <c r="ES27" s="29">
        <v>1624.0650000000001</v>
      </c>
      <c r="ET27" s="29">
        <v>1647.55</v>
      </c>
      <c r="EU27" s="29">
        <v>1674.62</v>
      </c>
      <c r="EV27" s="29">
        <v>1707.8</v>
      </c>
      <c r="EW27" s="29">
        <v>1707.6</v>
      </c>
      <c r="EX27" s="29">
        <v>1775.31</v>
      </c>
      <c r="EY27" s="29">
        <v>1777.04</v>
      </c>
      <c r="EZ27" s="29">
        <v>1846.35</v>
      </c>
      <c r="FA27" s="29">
        <v>1828.21</v>
      </c>
      <c r="FB27" s="29">
        <v>1857.604</v>
      </c>
      <c r="FC27" s="29">
        <v>1878.15</v>
      </c>
      <c r="FD27" s="29">
        <v>1880.836</v>
      </c>
      <c r="FE27" s="29">
        <v>1883.5350000000001</v>
      </c>
      <c r="FF27" s="29">
        <v>1906.508</v>
      </c>
      <c r="FG27" s="29">
        <v>1936.0150000000001</v>
      </c>
      <c r="FH27" s="29">
        <v>1989.3</v>
      </c>
      <c r="FI27" s="29">
        <v>2024.1</v>
      </c>
      <c r="FJ27" s="29">
        <v>2059.4699999999998</v>
      </c>
      <c r="FK27" s="29">
        <v>2085.748</v>
      </c>
    </row>
    <row r="28" spans="1: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3">
      <c r="A29" s="7"/>
      <c r="B29" s="27" t="s">
        <v>491</v>
      </c>
      <c r="C29" s="26">
        <v>19.074974000000001</v>
      </c>
      <c r="D29" s="26">
        <v>19.382113</v>
      </c>
      <c r="E29" s="26">
        <v>19.633288</v>
      </c>
      <c r="F29" s="26">
        <v>18.289508999999999</v>
      </c>
      <c r="G29" s="26">
        <v>17.734694999999999</v>
      </c>
      <c r="H29" s="26">
        <v>17.516382</v>
      </c>
      <c r="I29" s="26">
        <v>18.240065999999999</v>
      </c>
      <c r="J29" s="26">
        <v>19.356304000000002</v>
      </c>
      <c r="K29" s="26">
        <v>17.985807999999999</v>
      </c>
      <c r="L29" s="26">
        <v>17.410578999999998</v>
      </c>
      <c r="M29" s="26">
        <v>18.233474000000001</v>
      </c>
      <c r="N29" s="26">
        <v>18.405052999999999</v>
      </c>
      <c r="O29" s="26">
        <v>17.706468999999998</v>
      </c>
      <c r="P29" s="26">
        <v>15.855228</v>
      </c>
      <c r="Q29" s="26">
        <v>14.082247000000001</v>
      </c>
      <c r="R29" s="26">
        <v>13.12261</v>
      </c>
      <c r="S29" s="26">
        <v>12.781183</v>
      </c>
      <c r="T29" s="26">
        <v>12.133399000000001</v>
      </c>
      <c r="U29" s="26">
        <v>13.025757</v>
      </c>
      <c r="V29" s="26">
        <v>12.408659999999999</v>
      </c>
      <c r="W29" s="26">
        <v>13.007121</v>
      </c>
      <c r="Y29" s="7"/>
      <c r="Z29" s="27" t="s">
        <v>491</v>
      </c>
      <c r="AA29" s="26">
        <v>16.872409999999999</v>
      </c>
      <c r="AB29" s="26">
        <v>16.605637000000002</v>
      </c>
      <c r="AC29" s="26">
        <v>16.539394999999999</v>
      </c>
      <c r="AD29" s="26">
        <v>16.676425999999999</v>
      </c>
      <c r="AE29" s="26">
        <v>16.918234000000002</v>
      </c>
      <c r="AF29" s="26">
        <v>16.239418000000001</v>
      </c>
      <c r="AG29" s="26">
        <v>16.176318999999999</v>
      </c>
      <c r="AH29" s="26">
        <v>15.571795</v>
      </c>
      <c r="AI29" s="26">
        <v>15.017052</v>
      </c>
      <c r="AJ29" s="26">
        <v>14.750522</v>
      </c>
      <c r="AK29" s="26">
        <v>14.303967</v>
      </c>
      <c r="AL29" s="26">
        <v>13.912295</v>
      </c>
      <c r="AM29" s="26">
        <v>13.620585999999999</v>
      </c>
      <c r="AN29" s="26">
        <v>13.204198</v>
      </c>
      <c r="AO29" s="26">
        <v>13.184329999999999</v>
      </c>
      <c r="AP29" s="26">
        <v>12.452904999999999</v>
      </c>
      <c r="AQ29" s="26">
        <v>12.220834999999999</v>
      </c>
      <c r="AR29" s="26">
        <v>11.949439999999999</v>
      </c>
      <c r="AS29" s="26">
        <v>12.162318000000001</v>
      </c>
      <c r="AT29" s="26">
        <v>12.088608000000001</v>
      </c>
      <c r="AU29" s="26">
        <v>12.676773000000001</v>
      </c>
      <c r="AW29" s="7"/>
      <c r="AX29" s="27" t="s">
        <v>491</v>
      </c>
      <c r="AY29" s="26">
        <v>21.801621000000001</v>
      </c>
      <c r="AZ29" s="26">
        <v>22.287044000000002</v>
      </c>
      <c r="BA29" s="26">
        <v>21.816687999999999</v>
      </c>
      <c r="BB29" s="26">
        <v>22.226939999999999</v>
      </c>
      <c r="BC29" s="26">
        <v>21.805653</v>
      </c>
      <c r="BD29" s="26">
        <v>21.944578</v>
      </c>
      <c r="BE29" s="26">
        <v>21.42595</v>
      </c>
      <c r="BF29" s="26">
        <v>21.560448999999998</v>
      </c>
      <c r="BG29" s="26">
        <v>20.761596000000001</v>
      </c>
      <c r="BH29" s="26">
        <v>19.124724000000001</v>
      </c>
      <c r="BI29" s="26">
        <v>19.25545</v>
      </c>
      <c r="BJ29" s="26">
        <v>20.320820000000001</v>
      </c>
      <c r="BK29" s="26">
        <v>19.202563999999999</v>
      </c>
      <c r="BL29" s="26">
        <v>19.237241999999998</v>
      </c>
      <c r="BM29" s="26">
        <v>17.918789</v>
      </c>
      <c r="BN29" s="26">
        <v>18.749860999999999</v>
      </c>
      <c r="BO29" s="26">
        <v>17.325129</v>
      </c>
      <c r="BP29" s="26">
        <v>17.236022999999999</v>
      </c>
      <c r="BQ29" s="26">
        <v>19.605764000000001</v>
      </c>
      <c r="BR29" s="26">
        <v>16.204657999999998</v>
      </c>
      <c r="BS29" s="26">
        <v>16.196802000000002</v>
      </c>
      <c r="BU29" s="7"/>
      <c r="BV29" s="27" t="s">
        <v>491</v>
      </c>
      <c r="BW29" s="26">
        <v>22.646885999999999</v>
      </c>
      <c r="BX29" s="26">
        <v>21.719003000000001</v>
      </c>
      <c r="BY29" s="26">
        <v>21.248481999999999</v>
      </c>
      <c r="BZ29" s="26">
        <v>21.080798000000001</v>
      </c>
      <c r="CA29" s="26">
        <v>20.766625999999999</v>
      </c>
      <c r="CB29" s="26">
        <v>19.858028999999998</v>
      </c>
      <c r="CC29" s="26">
        <v>17.498414</v>
      </c>
      <c r="CD29" s="26">
        <v>19.429971999999999</v>
      </c>
      <c r="CE29" s="26">
        <v>19.300485999999999</v>
      </c>
      <c r="CF29" s="26">
        <v>19.025852</v>
      </c>
      <c r="CG29" s="26">
        <v>18.846384</v>
      </c>
      <c r="CH29" s="26">
        <v>19.093008000000001</v>
      </c>
      <c r="CI29" s="26">
        <v>21.128882999999998</v>
      </c>
      <c r="CJ29" s="26">
        <v>19.653963999999998</v>
      </c>
      <c r="CK29" s="26">
        <v>19.604057999999998</v>
      </c>
      <c r="CL29" s="26">
        <v>18.872674</v>
      </c>
      <c r="CM29" s="26">
        <v>18.582550000000001</v>
      </c>
      <c r="CN29" s="26">
        <v>19.335602999999999</v>
      </c>
      <c r="CO29" s="26">
        <v>19.095998000000002</v>
      </c>
      <c r="CP29" s="26">
        <v>18.570688000000001</v>
      </c>
      <c r="CQ29" s="26">
        <v>19.080677999999999</v>
      </c>
      <c r="CS29" s="7"/>
      <c r="CT29" s="27" t="s">
        <v>491</v>
      </c>
      <c r="CU29" s="26">
        <v>25.709544000000001</v>
      </c>
      <c r="CV29" s="26">
        <v>27.116332</v>
      </c>
      <c r="CW29" s="26">
        <v>25.583687999999999</v>
      </c>
      <c r="CX29" s="26">
        <v>23.071059000000002</v>
      </c>
      <c r="CY29" s="26">
        <v>22.230004999999998</v>
      </c>
      <c r="CZ29" s="26">
        <v>21.591674000000001</v>
      </c>
      <c r="DA29" s="26">
        <v>23.203599000000001</v>
      </c>
      <c r="DB29" s="26">
        <v>21.213702999999999</v>
      </c>
      <c r="DC29" s="26">
        <v>21.520344999999999</v>
      </c>
      <c r="DD29" s="26">
        <v>21.154862000000001</v>
      </c>
      <c r="DE29" s="26">
        <v>24.662927</v>
      </c>
      <c r="DF29" s="26">
        <v>23.528632999999999</v>
      </c>
      <c r="DG29" s="26">
        <v>22.024664000000001</v>
      </c>
      <c r="DH29" s="26">
        <v>23.399882000000002</v>
      </c>
      <c r="DI29" s="26">
        <v>22.758444000000001</v>
      </c>
      <c r="DJ29" s="26">
        <v>23.283956</v>
      </c>
      <c r="DK29" s="26">
        <v>22.86504</v>
      </c>
      <c r="DL29" s="26">
        <v>24.492787</v>
      </c>
      <c r="DM29" s="26">
        <v>24.618580999999999</v>
      </c>
      <c r="DN29" s="26">
        <v>25.102716000000001</v>
      </c>
      <c r="DO29" s="26">
        <v>24.247879999999999</v>
      </c>
      <c r="DQ29" s="7"/>
      <c r="DR29" s="27" t="s">
        <v>491</v>
      </c>
      <c r="DS29" s="26">
        <v>36.377507000000001</v>
      </c>
      <c r="DT29" s="26">
        <v>34.073492999999999</v>
      </c>
      <c r="DU29" s="26">
        <v>34.616692</v>
      </c>
      <c r="DV29" s="26">
        <v>35.428921000000003</v>
      </c>
      <c r="DW29" s="26">
        <v>35.439208000000001</v>
      </c>
      <c r="DX29" s="26">
        <v>34.167439999999999</v>
      </c>
      <c r="DY29" s="26">
        <v>32.253771999999998</v>
      </c>
      <c r="DZ29" s="26">
        <v>35.981960000000001</v>
      </c>
      <c r="EA29" s="26">
        <v>34.327083999999999</v>
      </c>
      <c r="EB29" s="26">
        <v>31.727391999999998</v>
      </c>
      <c r="EC29" s="26">
        <v>31.236312999999999</v>
      </c>
      <c r="ED29" s="26">
        <v>32.171698999999997</v>
      </c>
      <c r="EE29" s="26">
        <v>31.886617999999999</v>
      </c>
      <c r="EF29" s="26">
        <v>30.173539000000002</v>
      </c>
      <c r="EG29" s="26">
        <v>28.613316000000001</v>
      </c>
      <c r="EH29" s="26">
        <v>29.322984000000002</v>
      </c>
      <c r="EI29" s="26">
        <v>25.153464</v>
      </c>
      <c r="EJ29" s="26">
        <v>29.937324</v>
      </c>
      <c r="EK29" s="26">
        <v>28.401769000000002</v>
      </c>
      <c r="EL29" s="26">
        <v>27.375264999999999</v>
      </c>
      <c r="EM29" s="26">
        <v>28.057393000000001</v>
      </c>
      <c r="EO29" s="7"/>
      <c r="EP29" s="27" t="s">
        <v>491</v>
      </c>
      <c r="EQ29" s="26">
        <v>22.780121999999999</v>
      </c>
      <c r="ER29" s="26">
        <v>22.411078</v>
      </c>
      <c r="ES29" s="26">
        <v>22.656441000000001</v>
      </c>
      <c r="ET29" s="26">
        <v>22.493874999999999</v>
      </c>
      <c r="EU29" s="26">
        <v>22.308</v>
      </c>
      <c r="EV29" s="26">
        <v>23.024076999999998</v>
      </c>
      <c r="EW29" s="26">
        <v>22.981124999999999</v>
      </c>
      <c r="EX29" s="26">
        <v>21.572109000000001</v>
      </c>
      <c r="EY29" s="26">
        <v>20.944737</v>
      </c>
      <c r="EZ29" s="26">
        <v>20.820421</v>
      </c>
      <c r="FA29" s="26">
        <v>18.973351999999998</v>
      </c>
      <c r="FB29" s="26">
        <v>20.843173</v>
      </c>
      <c r="FC29" s="26">
        <v>20.069745000000001</v>
      </c>
      <c r="FD29" s="26">
        <v>20.338927999999999</v>
      </c>
      <c r="FE29" s="26">
        <v>20.114371999999999</v>
      </c>
      <c r="FF29" s="26">
        <v>19.686389999999999</v>
      </c>
      <c r="FG29" s="26">
        <v>19.919193</v>
      </c>
      <c r="FH29" s="26">
        <v>21.437232000000002</v>
      </c>
      <c r="FI29" s="26">
        <v>19.218782000000001</v>
      </c>
      <c r="FJ29" s="26">
        <v>19.121092000000001</v>
      </c>
      <c r="FK29" s="26">
        <v>20.213601000000001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492</v>
      </c>
      <c r="C32" s="26">
        <v>0.57227300000000003</v>
      </c>
      <c r="D32" s="26">
        <v>0.59576399999999996</v>
      </c>
      <c r="E32" s="26">
        <v>0.62076299999999995</v>
      </c>
      <c r="F32" s="26">
        <v>0.55601500000000004</v>
      </c>
      <c r="G32" s="26">
        <v>0.52858400000000005</v>
      </c>
      <c r="H32" s="26">
        <v>0.50360400000000005</v>
      </c>
      <c r="I32" s="26">
        <v>0.55374500000000004</v>
      </c>
      <c r="J32" s="26">
        <v>0.64942500000000003</v>
      </c>
      <c r="K32" s="26">
        <v>0.59765400000000002</v>
      </c>
      <c r="L32" s="26">
        <v>0.58083799999999997</v>
      </c>
      <c r="M32" s="26">
        <v>0.63666900000000004</v>
      </c>
      <c r="N32" s="26">
        <v>0.66955900000000002</v>
      </c>
      <c r="O32" s="26">
        <v>0.59704199999999996</v>
      </c>
      <c r="P32" s="26">
        <v>0.48176200000000002</v>
      </c>
      <c r="Q32" s="26">
        <v>0.39500999999999997</v>
      </c>
      <c r="R32" s="26">
        <v>0.35392099999999999</v>
      </c>
      <c r="S32" s="26">
        <v>0.32896799999999998</v>
      </c>
      <c r="T32" s="26">
        <v>0.32022400000000001</v>
      </c>
      <c r="U32" s="26">
        <v>0.35836800000000002</v>
      </c>
      <c r="V32" s="26">
        <v>0.34583399999999997</v>
      </c>
      <c r="W32" s="26">
        <v>0.359259</v>
      </c>
      <c r="Y32" s="7"/>
      <c r="Z32" s="13" t="s">
        <v>492</v>
      </c>
      <c r="AA32" s="26">
        <v>0.83889899999999995</v>
      </c>
      <c r="AB32" s="26">
        <v>0.79019399999999995</v>
      </c>
      <c r="AC32" s="26">
        <v>0.78107300000000002</v>
      </c>
      <c r="AD32" s="26">
        <v>0.74891399999999997</v>
      </c>
      <c r="AE32" s="26">
        <v>0.83411800000000003</v>
      </c>
      <c r="AF32" s="26">
        <v>0.75666</v>
      </c>
      <c r="AG32" s="26">
        <v>0.71040700000000001</v>
      </c>
      <c r="AH32" s="26">
        <v>0.66672299999999995</v>
      </c>
      <c r="AI32" s="26">
        <v>0.59824200000000005</v>
      </c>
      <c r="AJ32" s="26">
        <v>0.56899900000000003</v>
      </c>
      <c r="AK32" s="26">
        <v>0.48476799999999998</v>
      </c>
      <c r="AL32" s="26">
        <v>0.40282000000000001</v>
      </c>
      <c r="AM32" s="26">
        <v>0.36566399999999999</v>
      </c>
      <c r="AN32" s="26">
        <v>0.314218</v>
      </c>
      <c r="AO32" s="26">
        <v>0.278673</v>
      </c>
      <c r="AP32" s="26">
        <v>0.26150299999999999</v>
      </c>
      <c r="AQ32" s="26">
        <v>0.26858399999999999</v>
      </c>
      <c r="AR32" s="26">
        <v>0.249385</v>
      </c>
      <c r="AS32" s="26">
        <v>0.25184600000000001</v>
      </c>
      <c r="AT32" s="26">
        <v>0.26119599999999998</v>
      </c>
      <c r="AU32" s="26">
        <v>0.25473600000000002</v>
      </c>
      <c r="AW32" s="7"/>
      <c r="AX32" s="13" t="s">
        <v>492</v>
      </c>
      <c r="AY32" s="26">
        <v>3.9462890000000002</v>
      </c>
      <c r="AZ32" s="26">
        <v>4.1360650000000003</v>
      </c>
      <c r="BA32" s="26">
        <v>4.1649190000000003</v>
      </c>
      <c r="BB32" s="26">
        <v>4.2980320000000001</v>
      </c>
      <c r="BC32" s="26">
        <v>4.2533240000000001</v>
      </c>
      <c r="BD32" s="26">
        <v>4.4437509999999998</v>
      </c>
      <c r="BE32" s="26">
        <v>4.3854949999999997</v>
      </c>
      <c r="BF32" s="26">
        <v>4.5106210000000004</v>
      </c>
      <c r="BG32" s="26">
        <v>4.3926480000000003</v>
      </c>
      <c r="BH32" s="26">
        <v>4.0561150000000001</v>
      </c>
      <c r="BI32" s="26">
        <v>4.1069399999999998</v>
      </c>
      <c r="BJ32" s="26">
        <v>4.438898</v>
      </c>
      <c r="BK32" s="26">
        <v>4.2312370000000001</v>
      </c>
      <c r="BL32" s="26">
        <v>4.2836220000000003</v>
      </c>
      <c r="BM32" s="26">
        <v>3.999441</v>
      </c>
      <c r="BN32" s="26">
        <v>4.2637260000000001</v>
      </c>
      <c r="BO32" s="26">
        <v>4.0382290000000003</v>
      </c>
      <c r="BP32" s="26">
        <v>4.0500730000000003</v>
      </c>
      <c r="BQ32" s="26">
        <v>4.7601630000000004</v>
      </c>
      <c r="BR32" s="26">
        <v>3.903661</v>
      </c>
      <c r="BS32" s="26">
        <v>3.9404690000000002</v>
      </c>
      <c r="BU32" s="7"/>
      <c r="BV32" s="13" t="s">
        <v>492</v>
      </c>
      <c r="BW32" s="26">
        <v>0.347358</v>
      </c>
      <c r="BX32" s="26">
        <v>0.32746500000000001</v>
      </c>
      <c r="BY32" s="26">
        <v>0.31983099999999998</v>
      </c>
      <c r="BZ32" s="26">
        <v>0.31650200000000001</v>
      </c>
      <c r="CA32" s="26">
        <v>0.30699399999999999</v>
      </c>
      <c r="CB32" s="26">
        <v>0.28594900000000001</v>
      </c>
      <c r="CC32" s="26">
        <v>0.247892</v>
      </c>
      <c r="CD32" s="26">
        <v>0.25596099999999999</v>
      </c>
      <c r="CE32" s="26">
        <v>0.25567499999999999</v>
      </c>
      <c r="CF32" s="26">
        <v>0.24709999999999999</v>
      </c>
      <c r="CG32" s="26">
        <v>0.24092</v>
      </c>
      <c r="CH32" s="26">
        <v>0.24909899999999999</v>
      </c>
      <c r="CI32" s="26">
        <v>0.28181899999999999</v>
      </c>
      <c r="CJ32" s="26">
        <v>0.259658</v>
      </c>
      <c r="CK32" s="26">
        <v>0.254386</v>
      </c>
      <c r="CL32" s="26">
        <v>0.24498200000000001</v>
      </c>
      <c r="CM32" s="26">
        <v>0.25091400000000003</v>
      </c>
      <c r="CN32" s="26">
        <v>0.26573200000000002</v>
      </c>
      <c r="CO32" s="26">
        <v>0.26147100000000001</v>
      </c>
      <c r="CP32" s="26">
        <v>0.25409799999999999</v>
      </c>
      <c r="CQ32" s="26">
        <v>0.26208100000000001</v>
      </c>
      <c r="CS32" s="7"/>
      <c r="CT32" s="13" t="s">
        <v>492</v>
      </c>
      <c r="CU32" s="26">
        <v>0.42703600000000003</v>
      </c>
      <c r="CV32" s="26">
        <v>0.453953</v>
      </c>
      <c r="CW32" s="26">
        <v>0.42744599999999999</v>
      </c>
      <c r="CX32" s="26">
        <v>0.383077</v>
      </c>
      <c r="CY32" s="26">
        <v>0.37243500000000002</v>
      </c>
      <c r="CZ32" s="26">
        <v>0.36144300000000001</v>
      </c>
      <c r="DA32" s="26">
        <v>0.39510400000000001</v>
      </c>
      <c r="DB32" s="26">
        <v>0.36460500000000001</v>
      </c>
      <c r="DC32" s="26">
        <v>0.38116</v>
      </c>
      <c r="DD32" s="26">
        <v>0.37995499999999999</v>
      </c>
      <c r="DE32" s="26">
        <v>0.45740399999999998</v>
      </c>
      <c r="DF32" s="26">
        <v>0.43818000000000001</v>
      </c>
      <c r="DG32" s="26">
        <v>0.415267</v>
      </c>
      <c r="DH32" s="26">
        <v>0.43960199999999999</v>
      </c>
      <c r="DI32" s="26">
        <v>0.43015399999999998</v>
      </c>
      <c r="DJ32" s="26">
        <v>0.44407600000000003</v>
      </c>
      <c r="DK32" s="26">
        <v>0.44653900000000002</v>
      </c>
      <c r="DL32" s="26">
        <v>0.47940199999999999</v>
      </c>
      <c r="DM32" s="26">
        <v>0.487732</v>
      </c>
      <c r="DN32" s="26">
        <v>0.50225200000000003</v>
      </c>
      <c r="DO32" s="26">
        <v>0.486954</v>
      </c>
      <c r="DQ32" s="7"/>
      <c r="DR32" s="13" t="s">
        <v>492</v>
      </c>
      <c r="DS32" s="26">
        <v>1.9952209999999999</v>
      </c>
      <c r="DT32" s="26">
        <v>1.910099</v>
      </c>
      <c r="DU32" s="26">
        <v>1.978154</v>
      </c>
      <c r="DV32" s="26">
        <v>2.0572279999999998</v>
      </c>
      <c r="DW32" s="26">
        <v>2.0934400000000002</v>
      </c>
      <c r="DX32" s="26">
        <v>2.0636190000000001</v>
      </c>
      <c r="DY32" s="26">
        <v>2.0212379999999999</v>
      </c>
      <c r="DZ32" s="26">
        <v>2.3197519999999998</v>
      </c>
      <c r="EA32" s="26">
        <v>2.2600889999999998</v>
      </c>
      <c r="EB32" s="26">
        <v>2.1456369999999998</v>
      </c>
      <c r="EC32" s="26">
        <v>2.167745</v>
      </c>
      <c r="ED32" s="26">
        <v>2.280513</v>
      </c>
      <c r="EE32" s="26">
        <v>2.273183</v>
      </c>
      <c r="EF32" s="26">
        <v>2.1966999999999999</v>
      </c>
      <c r="EG32" s="26">
        <v>2.0987239999999998</v>
      </c>
      <c r="EH32" s="26">
        <v>2.1739549999999999</v>
      </c>
      <c r="EI32" s="26">
        <v>1.877467</v>
      </c>
      <c r="EJ32" s="26">
        <v>2.2423950000000001</v>
      </c>
      <c r="EK32" s="26">
        <v>2.1613440000000002</v>
      </c>
      <c r="EL32" s="26">
        <v>2.1161150000000002</v>
      </c>
      <c r="EM32" s="26">
        <v>2.2006960000000002</v>
      </c>
      <c r="EO32" s="7"/>
      <c r="EP32" s="13" t="s">
        <v>492</v>
      </c>
      <c r="EQ32" s="26">
        <v>1.397721</v>
      </c>
      <c r="ER32" s="26">
        <v>1.393516</v>
      </c>
      <c r="ES32" s="26">
        <v>1.4184490000000001</v>
      </c>
      <c r="ET32" s="26">
        <v>1.4305460000000001</v>
      </c>
      <c r="EU32" s="26">
        <v>1.427692</v>
      </c>
      <c r="EV32" s="26">
        <v>1.534008</v>
      </c>
      <c r="EW32" s="26">
        <v>1.5384</v>
      </c>
      <c r="EX32" s="26">
        <v>1.494426</v>
      </c>
      <c r="EY32" s="26">
        <v>1.4291229999999999</v>
      </c>
      <c r="EZ32" s="26">
        <v>1.4878629999999999</v>
      </c>
      <c r="FA32" s="26">
        <v>1.308117</v>
      </c>
      <c r="FB32" s="26">
        <v>1.507433</v>
      </c>
      <c r="FC32" s="26">
        <v>1.4459219999999999</v>
      </c>
      <c r="FD32" s="26">
        <v>1.4726030000000001</v>
      </c>
      <c r="FE32" s="26">
        <v>1.443209</v>
      </c>
      <c r="FF32" s="26">
        <v>1.462434</v>
      </c>
      <c r="FG32" s="26">
        <v>1.5142009999999999</v>
      </c>
      <c r="FH32" s="26">
        <v>1.700555</v>
      </c>
      <c r="FI32" s="26">
        <v>1.5376099999999999</v>
      </c>
      <c r="FJ32" s="26">
        <v>1.560082</v>
      </c>
      <c r="FK32" s="26">
        <v>1.6756359999999999</v>
      </c>
    </row>
    <row r="33" spans="1:167" ht="15">
      <c r="B33" s="9" t="s">
        <v>307</v>
      </c>
      <c r="C33" s="30"/>
      <c r="D33" s="30"/>
      <c r="E33" s="30"/>
      <c r="F33" s="30"/>
      <c r="G33" s="30"/>
      <c r="H33" s="30"/>
      <c r="I33" s="30"/>
      <c r="J33" s="30"/>
      <c r="K33" s="30"/>
      <c r="L33" s="30"/>
      <c r="M33" s="30"/>
      <c r="N33" s="30"/>
      <c r="O33" s="30"/>
      <c r="P33" s="30"/>
      <c r="Q33" s="30"/>
      <c r="R33" s="30"/>
      <c r="S33" s="30"/>
      <c r="T33" s="30"/>
      <c r="U33" s="30"/>
      <c r="V33" s="30"/>
      <c r="W33" s="30"/>
      <c r="Z33" s="9" t="s">
        <v>307</v>
      </c>
      <c r="AA33" s="30"/>
      <c r="AB33" s="30"/>
      <c r="AC33" s="30"/>
      <c r="AD33" s="30"/>
      <c r="AE33" s="30"/>
      <c r="AF33" s="30"/>
      <c r="AG33" s="30"/>
      <c r="AH33" s="30"/>
      <c r="AI33" s="30"/>
      <c r="AJ33" s="30"/>
      <c r="AK33" s="30"/>
      <c r="AL33" s="30"/>
      <c r="AM33" s="30"/>
      <c r="AN33" s="30"/>
      <c r="AO33" s="30"/>
      <c r="AP33" s="30"/>
      <c r="AQ33" s="30"/>
      <c r="AR33" s="30"/>
      <c r="AS33" s="30"/>
      <c r="AT33" s="30"/>
      <c r="AU33" s="30"/>
      <c r="AX33" s="9" t="s">
        <v>307</v>
      </c>
      <c r="AY33" s="30"/>
      <c r="AZ33" s="30"/>
      <c r="BA33" s="30"/>
      <c r="BB33" s="30"/>
      <c r="BC33" s="30"/>
      <c r="BD33" s="30"/>
      <c r="BE33" s="30"/>
      <c r="BF33" s="30"/>
      <c r="BG33" s="30"/>
      <c r="BH33" s="30"/>
      <c r="BI33" s="30"/>
      <c r="BJ33" s="30"/>
      <c r="BK33" s="30"/>
      <c r="BL33" s="30"/>
      <c r="BM33" s="30"/>
      <c r="BN33" s="30"/>
      <c r="BO33" s="30"/>
      <c r="BP33" s="30"/>
      <c r="BQ33" s="30"/>
      <c r="BR33" s="30"/>
      <c r="BS33" s="30"/>
      <c r="BV33" s="9" t="s">
        <v>307</v>
      </c>
      <c r="BW33" s="30"/>
      <c r="BX33" s="30"/>
      <c r="BY33" s="30"/>
      <c r="BZ33" s="30"/>
      <c r="CA33" s="30"/>
      <c r="CB33" s="30"/>
      <c r="CC33" s="30"/>
      <c r="CD33" s="30"/>
      <c r="CE33" s="30"/>
      <c r="CF33" s="30"/>
      <c r="CG33" s="30"/>
      <c r="CH33" s="30"/>
      <c r="CI33" s="30"/>
      <c r="CJ33" s="30"/>
      <c r="CK33" s="30"/>
      <c r="CL33" s="30"/>
      <c r="CM33" s="30"/>
      <c r="CN33" s="30"/>
      <c r="CO33" s="30"/>
      <c r="CP33" s="30"/>
      <c r="CQ33" s="30"/>
      <c r="CT33" s="9" t="s">
        <v>307</v>
      </c>
      <c r="CU33" s="30"/>
      <c r="CV33" s="30"/>
      <c r="CW33" s="30"/>
      <c r="CX33" s="30"/>
      <c r="CY33" s="30"/>
      <c r="CZ33" s="30"/>
      <c r="DA33" s="30"/>
      <c r="DB33" s="30"/>
      <c r="DC33" s="30"/>
      <c r="DD33" s="30"/>
      <c r="DE33" s="30"/>
      <c r="DF33" s="30"/>
      <c r="DG33" s="30"/>
      <c r="DH33" s="30"/>
      <c r="DI33" s="30"/>
      <c r="DJ33" s="30"/>
      <c r="DK33" s="30"/>
      <c r="DL33" s="30"/>
      <c r="DM33" s="30"/>
      <c r="DN33" s="30"/>
      <c r="DO33" s="30"/>
      <c r="DR33" s="9" t="s">
        <v>307</v>
      </c>
      <c r="DS33" s="30"/>
      <c r="DT33" s="30"/>
      <c r="DU33" s="30"/>
      <c r="DV33" s="30"/>
      <c r="DW33" s="30"/>
      <c r="DX33" s="30"/>
      <c r="DY33" s="30"/>
      <c r="DZ33" s="30"/>
      <c r="EA33" s="30"/>
      <c r="EB33" s="30"/>
      <c r="EC33" s="30"/>
      <c r="ED33" s="30"/>
      <c r="EE33" s="30"/>
      <c r="EF33" s="30"/>
      <c r="EG33" s="30"/>
      <c r="EH33" s="30"/>
      <c r="EI33" s="30"/>
      <c r="EJ33" s="30"/>
      <c r="EK33" s="30"/>
      <c r="EL33" s="30"/>
      <c r="EM33" s="30"/>
      <c r="EP33" s="9" t="s">
        <v>307</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2" t="s">
        <v>303</v>
      </c>
      <c r="C34" s="30">
        <v>0.42173899999999998</v>
      </c>
      <c r="D34" s="30">
        <v>0.43815500000000002</v>
      </c>
      <c r="E34" s="30">
        <v>0.45667000000000002</v>
      </c>
      <c r="F34" s="30">
        <v>0.40834900000000002</v>
      </c>
      <c r="G34" s="30">
        <v>0.39028200000000002</v>
      </c>
      <c r="H34" s="30">
        <v>0.37162400000000001</v>
      </c>
      <c r="I34" s="30">
        <v>0.40822900000000001</v>
      </c>
      <c r="J34" s="30">
        <v>0.479047</v>
      </c>
      <c r="K34" s="30">
        <v>0.440025</v>
      </c>
      <c r="L34" s="30">
        <v>0.425431</v>
      </c>
      <c r="M34" s="30">
        <v>0.46293699999999999</v>
      </c>
      <c r="N34" s="30">
        <v>0.48513000000000001</v>
      </c>
      <c r="O34" s="30">
        <v>0.43238599999999999</v>
      </c>
      <c r="P34" s="30">
        <v>0.34778399999999998</v>
      </c>
      <c r="Q34" s="30">
        <v>0.28528999999999999</v>
      </c>
      <c r="R34" s="30">
        <v>0.25390299999999999</v>
      </c>
      <c r="S34" s="30">
        <v>0.23688000000000001</v>
      </c>
      <c r="T34" s="30">
        <v>0.23080700000000001</v>
      </c>
      <c r="U34" s="30">
        <v>0.257469</v>
      </c>
      <c r="V34" s="30">
        <v>0.24823100000000001</v>
      </c>
      <c r="W34" s="30">
        <v>0.25744800000000001</v>
      </c>
      <c r="Z34" s="72" t="s">
        <v>303</v>
      </c>
      <c r="AA34" s="30">
        <v>0.42126200000000003</v>
      </c>
      <c r="AB34" s="30">
        <v>0.39722299999999999</v>
      </c>
      <c r="AC34" s="30">
        <v>0.39305000000000001</v>
      </c>
      <c r="AD34" s="30">
        <v>0.37720999999999999</v>
      </c>
      <c r="AE34" s="30">
        <v>0.42336600000000002</v>
      </c>
      <c r="AF34" s="30">
        <v>0.38691999999999999</v>
      </c>
      <c r="AG34" s="30">
        <v>0.36611500000000002</v>
      </c>
      <c r="AH34" s="30">
        <v>0.34638099999999999</v>
      </c>
      <c r="AI34" s="30">
        <v>0.31107099999999999</v>
      </c>
      <c r="AJ34" s="30">
        <v>0.29588599999999998</v>
      </c>
      <c r="AK34" s="30">
        <v>0.25204900000000002</v>
      </c>
      <c r="AL34" s="30">
        <v>0.20943800000000001</v>
      </c>
      <c r="AM34" s="30">
        <v>0.19012200000000001</v>
      </c>
      <c r="AN34" s="30">
        <v>0.16340199999999999</v>
      </c>
      <c r="AO34" s="30">
        <v>0.14494899999999999</v>
      </c>
      <c r="AP34" s="30">
        <v>0.13461799999999999</v>
      </c>
      <c r="AQ34" s="30">
        <v>0.13834199999999999</v>
      </c>
      <c r="AR34" s="30">
        <v>0.128466</v>
      </c>
      <c r="AS34" s="30">
        <v>0.129744</v>
      </c>
      <c r="AT34" s="30">
        <v>0.134631</v>
      </c>
      <c r="AU34" s="30">
        <v>0.13138900000000001</v>
      </c>
      <c r="AX34" s="72" t="s">
        <v>303</v>
      </c>
      <c r="AY34" s="30">
        <v>2.435101</v>
      </c>
      <c r="AZ34" s="30">
        <v>2.5502009999999999</v>
      </c>
      <c r="BA34" s="30">
        <v>2.5663520000000002</v>
      </c>
      <c r="BB34" s="30">
        <v>2.6464639999999999</v>
      </c>
      <c r="BC34" s="30">
        <v>2.6039150000000002</v>
      </c>
      <c r="BD34" s="30">
        <v>2.705514</v>
      </c>
      <c r="BE34" s="30">
        <v>2.6555420000000001</v>
      </c>
      <c r="BF34" s="30">
        <v>2.7162519999999999</v>
      </c>
      <c r="BG34" s="30">
        <v>2.6614979999999999</v>
      </c>
      <c r="BH34" s="30">
        <v>2.4717609999999999</v>
      </c>
      <c r="BI34" s="30">
        <v>2.5160149999999999</v>
      </c>
      <c r="BJ34" s="30">
        <v>2.7341540000000002</v>
      </c>
      <c r="BK34" s="30">
        <v>2.6040000000000001</v>
      </c>
      <c r="BL34" s="30">
        <v>2.6349</v>
      </c>
      <c r="BM34" s="30">
        <v>2.4580760000000001</v>
      </c>
      <c r="BN34" s="30">
        <v>2.623742</v>
      </c>
      <c r="BO34" s="30">
        <v>2.4837410000000002</v>
      </c>
      <c r="BP34" s="30">
        <v>2.4898899999999999</v>
      </c>
      <c r="BQ34" s="30">
        <v>2.9240089999999999</v>
      </c>
      <c r="BR34" s="30">
        <v>2.3971049999999998</v>
      </c>
      <c r="BS34" s="30">
        <v>2.4190529999999999</v>
      </c>
      <c r="BV34" s="72" t="s">
        <v>303</v>
      </c>
      <c r="BW34" s="30">
        <v>0.244948</v>
      </c>
      <c r="BX34" s="30">
        <v>0.23099600000000001</v>
      </c>
      <c r="BY34" s="30">
        <v>0.22565299999999999</v>
      </c>
      <c r="BZ34" s="30">
        <v>0.22333500000000001</v>
      </c>
      <c r="CA34" s="30">
        <v>0.21698300000000001</v>
      </c>
      <c r="CB34" s="30">
        <v>0.20243700000000001</v>
      </c>
      <c r="CC34" s="30">
        <v>0.175867</v>
      </c>
      <c r="CD34" s="30">
        <v>0.18197199999999999</v>
      </c>
      <c r="CE34" s="30">
        <v>0.184171</v>
      </c>
      <c r="CF34" s="30">
        <v>0.18026200000000001</v>
      </c>
      <c r="CG34" s="30">
        <v>0.17804900000000001</v>
      </c>
      <c r="CH34" s="30">
        <v>0.18646199999999999</v>
      </c>
      <c r="CI34" s="30">
        <v>0.211121</v>
      </c>
      <c r="CJ34" s="30">
        <v>0.1946</v>
      </c>
      <c r="CK34" s="30">
        <v>0.19080800000000001</v>
      </c>
      <c r="CL34" s="30">
        <v>0.18381700000000001</v>
      </c>
      <c r="CM34" s="30">
        <v>0.188336</v>
      </c>
      <c r="CN34" s="30">
        <v>0.199514</v>
      </c>
      <c r="CO34" s="30">
        <v>0.196298</v>
      </c>
      <c r="CP34" s="30">
        <v>0.19082099999999999</v>
      </c>
      <c r="CQ34" s="30">
        <v>0.19680600000000001</v>
      </c>
      <c r="CT34" s="72" t="s">
        <v>303</v>
      </c>
      <c r="CU34" s="30">
        <v>0.33185300000000001</v>
      </c>
      <c r="CV34" s="30">
        <v>0.35266599999999998</v>
      </c>
      <c r="CW34" s="30">
        <v>0.33193600000000001</v>
      </c>
      <c r="CX34" s="30">
        <v>0.29739599999999999</v>
      </c>
      <c r="CY34" s="30">
        <v>0.29065299999999999</v>
      </c>
      <c r="CZ34" s="30">
        <v>0.283586</v>
      </c>
      <c r="DA34" s="30">
        <v>0.31176799999999999</v>
      </c>
      <c r="DB34" s="30">
        <v>0.28943000000000002</v>
      </c>
      <c r="DC34" s="30">
        <v>0.30123</v>
      </c>
      <c r="DD34" s="30">
        <v>0.29856899999999997</v>
      </c>
      <c r="DE34" s="30">
        <v>0.35733199999999998</v>
      </c>
      <c r="DF34" s="30">
        <v>0.34015699999999999</v>
      </c>
      <c r="DG34" s="30">
        <v>0.32235399999999997</v>
      </c>
      <c r="DH34" s="30">
        <v>0.34116999999999997</v>
      </c>
      <c r="DI34" s="30">
        <v>0.33382899999999999</v>
      </c>
      <c r="DJ34" s="30">
        <v>0.348943</v>
      </c>
      <c r="DK34" s="30">
        <v>0.35083900000000001</v>
      </c>
      <c r="DL34" s="30">
        <v>0.37661600000000001</v>
      </c>
      <c r="DM34" s="30">
        <v>0.38302700000000001</v>
      </c>
      <c r="DN34" s="30">
        <v>0.39438000000000001</v>
      </c>
      <c r="DO34" s="30">
        <v>0.38223000000000001</v>
      </c>
      <c r="DR34" s="72" t="s">
        <v>303</v>
      </c>
      <c r="DS34" s="30">
        <v>1.3535410000000001</v>
      </c>
      <c r="DT34" s="30">
        <v>1.296462</v>
      </c>
      <c r="DU34" s="30">
        <v>1.343091</v>
      </c>
      <c r="DV34" s="30">
        <v>1.397429</v>
      </c>
      <c r="DW34" s="30">
        <v>1.4284079999999999</v>
      </c>
      <c r="DX34" s="30">
        <v>1.4147270000000001</v>
      </c>
      <c r="DY34" s="30">
        <v>1.3932549999999999</v>
      </c>
      <c r="DZ34" s="30">
        <v>1.6084400000000001</v>
      </c>
      <c r="EA34" s="30">
        <v>1.5680829999999999</v>
      </c>
      <c r="EB34" s="30">
        <v>1.487873</v>
      </c>
      <c r="EC34" s="30">
        <v>1.5027299999999999</v>
      </c>
      <c r="ED34" s="30">
        <v>1.5799529999999999</v>
      </c>
      <c r="EE34" s="30">
        <v>1.5759829999999999</v>
      </c>
      <c r="EF34" s="30">
        <v>1.523574</v>
      </c>
      <c r="EG34" s="30">
        <v>1.4566779999999999</v>
      </c>
      <c r="EH34" s="30">
        <v>1.5047520000000001</v>
      </c>
      <c r="EI34" s="30">
        <v>1.299841</v>
      </c>
      <c r="EJ34" s="30">
        <v>1.552878</v>
      </c>
      <c r="EK34" s="30">
        <v>1.496732</v>
      </c>
      <c r="EL34" s="30">
        <v>1.4658169999999999</v>
      </c>
      <c r="EM34" s="30">
        <v>1.524402</v>
      </c>
      <c r="EP34" s="72" t="s">
        <v>303</v>
      </c>
      <c r="EQ34" s="30">
        <v>0.82932300000000003</v>
      </c>
      <c r="ER34" s="30">
        <v>0.82160100000000003</v>
      </c>
      <c r="ES34" s="30">
        <v>0.83087999999999995</v>
      </c>
      <c r="ET34" s="30">
        <v>0.83286000000000004</v>
      </c>
      <c r="EU34" s="30">
        <v>0.83102900000000002</v>
      </c>
      <c r="EV34" s="30">
        <v>0.89324300000000001</v>
      </c>
      <c r="EW34" s="30">
        <v>0.89715599999999995</v>
      </c>
      <c r="EX34" s="30">
        <v>0.87340200000000001</v>
      </c>
      <c r="EY34" s="30">
        <v>0.82872699999999999</v>
      </c>
      <c r="EZ34" s="30">
        <v>0.85470699999999999</v>
      </c>
      <c r="FA34" s="30">
        <v>0.74465899999999996</v>
      </c>
      <c r="FB34" s="30">
        <v>0.85003099999999998</v>
      </c>
      <c r="FC34" s="30">
        <v>0.81165600000000004</v>
      </c>
      <c r="FD34" s="30">
        <v>0.82275299999999996</v>
      </c>
      <c r="FE34" s="30">
        <v>0.80294500000000002</v>
      </c>
      <c r="FF34" s="30">
        <v>0.79879599999999995</v>
      </c>
      <c r="FG34" s="30">
        <v>0.823021</v>
      </c>
      <c r="FH34" s="30">
        <v>0.919956</v>
      </c>
      <c r="FI34" s="30">
        <v>0.82791999999999999</v>
      </c>
      <c r="FJ34" s="30">
        <v>0.836449</v>
      </c>
      <c r="FK34" s="30">
        <v>0.89432400000000001</v>
      </c>
    </row>
    <row r="35" spans="1:167">
      <c r="B35" s="72" t="s">
        <v>304</v>
      </c>
      <c r="C35" s="30">
        <v>3.7254000000000002E-2</v>
      </c>
      <c r="D35" s="30">
        <v>3.9349000000000002E-2</v>
      </c>
      <c r="E35" s="30">
        <v>4.1283E-2</v>
      </c>
      <c r="F35" s="30">
        <v>3.7206999999999997E-2</v>
      </c>
      <c r="G35" s="30">
        <v>3.4447999999999999E-2</v>
      </c>
      <c r="H35" s="30">
        <v>3.2104000000000001E-2</v>
      </c>
      <c r="I35" s="30">
        <v>3.5050999999999999E-2</v>
      </c>
      <c r="J35" s="30">
        <v>4.0925999999999997E-2</v>
      </c>
      <c r="K35" s="30">
        <v>3.9084000000000001E-2</v>
      </c>
      <c r="L35" s="30">
        <v>3.9084000000000001E-2</v>
      </c>
      <c r="M35" s="30">
        <v>4.4180999999999998E-2</v>
      </c>
      <c r="N35" s="30">
        <v>4.8022000000000002E-2</v>
      </c>
      <c r="O35" s="30">
        <v>4.3116000000000002E-2</v>
      </c>
      <c r="P35" s="30">
        <v>3.4858E-2</v>
      </c>
      <c r="Q35" s="30">
        <v>2.8896999999999999E-2</v>
      </c>
      <c r="R35" s="30">
        <v>2.6585999999999999E-2</v>
      </c>
      <c r="S35" s="30">
        <v>2.4878000000000001E-2</v>
      </c>
      <c r="T35" s="30">
        <v>2.4476000000000001E-2</v>
      </c>
      <c r="U35" s="30">
        <v>2.7560000000000001E-2</v>
      </c>
      <c r="V35" s="30">
        <v>2.6662999999999999E-2</v>
      </c>
      <c r="W35" s="30">
        <v>2.7847E-2</v>
      </c>
      <c r="Z35" s="72" t="s">
        <v>304</v>
      </c>
      <c r="AA35" s="30">
        <v>6.3303999999999999E-2</v>
      </c>
      <c r="AB35" s="30">
        <v>6.0422999999999998E-2</v>
      </c>
      <c r="AC35" s="30">
        <v>6.0486999999999999E-2</v>
      </c>
      <c r="AD35" s="30">
        <v>5.8705E-2</v>
      </c>
      <c r="AE35" s="30">
        <v>6.6094E-2</v>
      </c>
      <c r="AF35" s="30">
        <v>6.0567999999999997E-2</v>
      </c>
      <c r="AG35" s="30">
        <v>5.7419999999999999E-2</v>
      </c>
      <c r="AH35" s="30">
        <v>5.4392999999999997E-2</v>
      </c>
      <c r="AI35" s="30">
        <v>4.9069000000000002E-2</v>
      </c>
      <c r="AJ35" s="30">
        <v>4.6894999999999999E-2</v>
      </c>
      <c r="AK35" s="30">
        <v>4.0132000000000001E-2</v>
      </c>
      <c r="AL35" s="30">
        <v>3.3487000000000003E-2</v>
      </c>
      <c r="AM35" s="30">
        <v>3.0665999999999999E-2</v>
      </c>
      <c r="AN35" s="30">
        <v>2.6577E-2</v>
      </c>
      <c r="AO35" s="30">
        <v>2.3765000000000001E-2</v>
      </c>
      <c r="AP35" s="30">
        <v>2.3793000000000002E-2</v>
      </c>
      <c r="AQ35" s="30">
        <v>2.4632999999999999E-2</v>
      </c>
      <c r="AR35" s="30">
        <v>2.3043000000000001E-2</v>
      </c>
      <c r="AS35" s="30">
        <v>2.3436999999999999E-2</v>
      </c>
      <c r="AT35" s="30">
        <v>2.4482E-2</v>
      </c>
      <c r="AU35" s="30">
        <v>2.4043999999999999E-2</v>
      </c>
      <c r="AX35" s="72" t="s">
        <v>304</v>
      </c>
      <c r="AY35" s="30">
        <v>0.59278500000000001</v>
      </c>
      <c r="AZ35" s="30">
        <v>0.62577099999999997</v>
      </c>
      <c r="BA35" s="30">
        <v>0.63455099999999998</v>
      </c>
      <c r="BB35" s="30">
        <v>0.65922999999999998</v>
      </c>
      <c r="BC35" s="30">
        <v>0.65434099999999995</v>
      </c>
      <c r="BD35" s="30">
        <v>0.68574900000000005</v>
      </c>
      <c r="BE35" s="30">
        <v>0.67857299999999998</v>
      </c>
      <c r="BF35" s="30">
        <v>0.69980200000000004</v>
      </c>
      <c r="BG35" s="30">
        <v>0.67285499999999998</v>
      </c>
      <c r="BH35" s="30">
        <v>0.61290900000000004</v>
      </c>
      <c r="BI35" s="30">
        <v>0.61195100000000002</v>
      </c>
      <c r="BJ35" s="30">
        <v>0.65213399999999999</v>
      </c>
      <c r="BK35" s="30">
        <v>0.62453400000000003</v>
      </c>
      <c r="BL35" s="30">
        <v>0.63506600000000002</v>
      </c>
      <c r="BM35" s="30">
        <v>0.59556600000000004</v>
      </c>
      <c r="BN35" s="30">
        <v>0.64903699999999998</v>
      </c>
      <c r="BO35" s="30">
        <v>0.61724599999999996</v>
      </c>
      <c r="BP35" s="30">
        <v>0.62154600000000004</v>
      </c>
      <c r="BQ35" s="30">
        <v>0.73341599999999996</v>
      </c>
      <c r="BR35" s="30">
        <v>0.60377000000000003</v>
      </c>
      <c r="BS35" s="30">
        <v>0.61176900000000001</v>
      </c>
      <c r="BV35" s="72" t="s">
        <v>304</v>
      </c>
      <c r="BW35" s="30">
        <v>2.427E-2</v>
      </c>
      <c r="BX35" s="30">
        <v>2.2896E-2</v>
      </c>
      <c r="BY35" s="30">
        <v>2.2369E-2</v>
      </c>
      <c r="BZ35" s="30">
        <v>2.2158000000000001E-2</v>
      </c>
      <c r="CA35" s="30">
        <v>2.1402999999999998E-2</v>
      </c>
      <c r="CB35" s="30">
        <v>1.9866999999999999E-2</v>
      </c>
      <c r="CC35" s="30">
        <v>1.7167000000000002E-2</v>
      </c>
      <c r="CD35" s="30">
        <v>1.7680000000000001E-2</v>
      </c>
      <c r="CE35" s="30">
        <v>1.6854999999999998E-2</v>
      </c>
      <c r="CF35" s="30">
        <v>1.5464E-2</v>
      </c>
      <c r="CG35" s="30">
        <v>1.4253999999999999E-2</v>
      </c>
      <c r="CH35" s="30">
        <v>1.3873999999999999E-2</v>
      </c>
      <c r="CI35" s="30">
        <v>1.5675999999999999E-2</v>
      </c>
      <c r="CJ35" s="30">
        <v>1.4433E-2</v>
      </c>
      <c r="CK35" s="30">
        <v>1.4121E-2</v>
      </c>
      <c r="CL35" s="30">
        <v>1.4807000000000001E-2</v>
      </c>
      <c r="CM35" s="30">
        <v>1.391E-2</v>
      </c>
      <c r="CN35" s="30">
        <v>1.4723999999999999E-2</v>
      </c>
      <c r="CO35" s="30">
        <v>1.4489E-2</v>
      </c>
      <c r="CP35" s="30">
        <v>1.4074E-2</v>
      </c>
      <c r="CQ35" s="30">
        <v>1.4518E-2</v>
      </c>
      <c r="CT35" s="72" t="s">
        <v>304</v>
      </c>
      <c r="CU35" s="30">
        <v>2.3147999999999998E-2</v>
      </c>
      <c r="CV35" s="30">
        <v>2.4875999999999999E-2</v>
      </c>
      <c r="CW35" s="30">
        <v>2.3668000000000002E-2</v>
      </c>
      <c r="CX35" s="30">
        <v>2.1436E-2</v>
      </c>
      <c r="CY35" s="30">
        <v>2.0310000000000002E-2</v>
      </c>
      <c r="CZ35" s="30">
        <v>1.9193000000000002E-2</v>
      </c>
      <c r="DA35" s="30">
        <v>2.0381E-2</v>
      </c>
      <c r="DB35" s="30">
        <v>1.8227E-2</v>
      </c>
      <c r="DC35" s="30">
        <v>2.0119999999999999E-2</v>
      </c>
      <c r="DD35" s="30">
        <v>2.1218000000000001E-2</v>
      </c>
      <c r="DE35" s="30">
        <v>2.7005000000000001E-2</v>
      </c>
      <c r="DF35" s="30">
        <v>2.7342000000000002E-2</v>
      </c>
      <c r="DG35" s="30">
        <v>2.6162999999999999E-2</v>
      </c>
      <c r="DH35" s="30">
        <v>2.7951E-2</v>
      </c>
      <c r="DI35" s="30">
        <v>2.7602999999999999E-2</v>
      </c>
      <c r="DJ35" s="30">
        <v>2.4903000000000002E-2</v>
      </c>
      <c r="DK35" s="30">
        <v>2.5238E-2</v>
      </c>
      <c r="DL35" s="30">
        <v>2.7303999999999998E-2</v>
      </c>
      <c r="DM35" s="30">
        <v>2.7999E-2</v>
      </c>
      <c r="DN35" s="30">
        <v>2.9044E-2</v>
      </c>
      <c r="DO35" s="30">
        <v>2.8372999999999999E-2</v>
      </c>
      <c r="DR35" s="72" t="s">
        <v>304</v>
      </c>
      <c r="DS35" s="30">
        <v>0.229045</v>
      </c>
      <c r="DT35" s="30">
        <v>0.219725</v>
      </c>
      <c r="DU35" s="30">
        <v>0.22800799999999999</v>
      </c>
      <c r="DV35" s="30">
        <v>0.23757500000000001</v>
      </c>
      <c r="DW35" s="30">
        <v>0.23857800000000001</v>
      </c>
      <c r="DX35" s="30">
        <v>0.23186300000000001</v>
      </c>
      <c r="DY35" s="30">
        <v>0.223609</v>
      </c>
      <c r="DZ35" s="30">
        <v>0.25226199999999999</v>
      </c>
      <c r="EA35" s="30">
        <v>0.25000899999999998</v>
      </c>
      <c r="EB35" s="30">
        <v>0.24182600000000001</v>
      </c>
      <c r="EC35" s="30">
        <v>0.24893899999999999</v>
      </c>
      <c r="ED35" s="30">
        <v>0.26691500000000001</v>
      </c>
      <c r="EE35" s="30">
        <v>0.26638899999999999</v>
      </c>
      <c r="EF35" s="30">
        <v>0.25774900000000001</v>
      </c>
      <c r="EG35" s="30">
        <v>0.24653900000000001</v>
      </c>
      <c r="EH35" s="30">
        <v>0.25767400000000001</v>
      </c>
      <c r="EI35" s="30">
        <v>0.222799</v>
      </c>
      <c r="EJ35" s="30">
        <v>0.26641500000000001</v>
      </c>
      <c r="EK35" s="30">
        <v>0.257079</v>
      </c>
      <c r="EL35" s="30">
        <v>0.251973</v>
      </c>
      <c r="EM35" s="30">
        <v>0.26232499999999997</v>
      </c>
      <c r="EP35" s="72" t="s">
        <v>304</v>
      </c>
      <c r="EQ35" s="30">
        <v>0.15101999999999999</v>
      </c>
      <c r="ER35" s="30">
        <v>0.15271399999999999</v>
      </c>
      <c r="ES35" s="30">
        <v>0.15773799999999999</v>
      </c>
      <c r="ET35" s="30">
        <v>0.161274</v>
      </c>
      <c r="EU35" s="30">
        <v>0.16176399999999999</v>
      </c>
      <c r="EV35" s="30">
        <v>0.173905</v>
      </c>
      <c r="EW35" s="30">
        <v>0.17446999999999999</v>
      </c>
      <c r="EX35" s="30">
        <v>0.16983200000000001</v>
      </c>
      <c r="EY35" s="30">
        <v>0.170181</v>
      </c>
      <c r="EZ35" s="30">
        <v>0.185222</v>
      </c>
      <c r="FA35" s="30">
        <v>0.170155</v>
      </c>
      <c r="FB35" s="30">
        <v>0.20447000000000001</v>
      </c>
      <c r="FC35" s="30">
        <v>0.198268</v>
      </c>
      <c r="FD35" s="30">
        <v>0.20402799999999999</v>
      </c>
      <c r="FE35" s="30">
        <v>0.20202700000000001</v>
      </c>
      <c r="FF35" s="30">
        <v>0.18645700000000001</v>
      </c>
      <c r="FG35" s="30">
        <v>0.19439699999999999</v>
      </c>
      <c r="FH35" s="30">
        <v>0.21987799999999999</v>
      </c>
      <c r="FI35" s="30">
        <v>0.20038500000000001</v>
      </c>
      <c r="FJ35" s="30">
        <v>0.20483999999999999</v>
      </c>
      <c r="FK35" s="30">
        <v>0.221465</v>
      </c>
    </row>
    <row r="36" spans="1:167">
      <c r="B36" s="72" t="s">
        <v>305</v>
      </c>
      <c r="C36" s="30">
        <v>9.1627E-2</v>
      </c>
      <c r="D36" s="30">
        <v>9.6014000000000002E-2</v>
      </c>
      <c r="E36" s="30">
        <v>9.9823999999999996E-2</v>
      </c>
      <c r="F36" s="30">
        <v>8.9952000000000004E-2</v>
      </c>
      <c r="G36" s="30">
        <v>8.3899000000000001E-2</v>
      </c>
      <c r="H36" s="30">
        <v>8.0366000000000007E-2</v>
      </c>
      <c r="I36" s="30">
        <v>8.8872000000000007E-2</v>
      </c>
      <c r="J36" s="30">
        <v>0.104201</v>
      </c>
      <c r="K36" s="30">
        <v>9.6093999999999999E-2</v>
      </c>
      <c r="L36" s="30">
        <v>9.486E-2</v>
      </c>
      <c r="M36" s="30">
        <v>0.10650999999999999</v>
      </c>
      <c r="N36" s="30">
        <v>0.112944</v>
      </c>
      <c r="O36" s="30">
        <v>0.10080500000000001</v>
      </c>
      <c r="P36" s="30">
        <v>8.2307000000000005E-2</v>
      </c>
      <c r="Q36" s="30">
        <v>6.7294000000000007E-2</v>
      </c>
      <c r="R36" s="30">
        <v>6.1953000000000001E-2</v>
      </c>
      <c r="S36" s="30">
        <v>5.6755E-2</v>
      </c>
      <c r="T36" s="30">
        <v>5.5007E-2</v>
      </c>
      <c r="U36" s="30">
        <v>6.2255999999999999E-2</v>
      </c>
      <c r="V36" s="30">
        <v>6.0239000000000001E-2</v>
      </c>
      <c r="W36" s="30">
        <v>6.2909999999999994E-2</v>
      </c>
      <c r="Z36" s="72" t="s">
        <v>305</v>
      </c>
      <c r="AA36" s="30">
        <v>0.344634</v>
      </c>
      <c r="AB36" s="30">
        <v>0.32357999999999998</v>
      </c>
      <c r="AC36" s="30">
        <v>0.318832</v>
      </c>
      <c r="AD36" s="30">
        <v>0.30480299999999999</v>
      </c>
      <c r="AE36" s="30">
        <v>0.335704</v>
      </c>
      <c r="AF36" s="30">
        <v>0.30120200000000003</v>
      </c>
      <c r="AG36" s="30">
        <v>0.279532</v>
      </c>
      <c r="AH36" s="30">
        <v>0.25918999999999998</v>
      </c>
      <c r="AI36" s="30">
        <v>0.232428</v>
      </c>
      <c r="AJ36" s="30">
        <v>0.22117700000000001</v>
      </c>
      <c r="AK36" s="30">
        <v>0.188583</v>
      </c>
      <c r="AL36" s="30">
        <v>0.156802</v>
      </c>
      <c r="AM36" s="30">
        <v>0.14211399999999999</v>
      </c>
      <c r="AN36" s="30">
        <v>0.121905</v>
      </c>
      <c r="AO36" s="30">
        <v>0.10792300000000001</v>
      </c>
      <c r="AP36" s="30">
        <v>0.101192</v>
      </c>
      <c r="AQ36" s="30">
        <v>0.10369200000000001</v>
      </c>
      <c r="AR36" s="30">
        <v>9.6125000000000002E-2</v>
      </c>
      <c r="AS36" s="30">
        <v>9.6924999999999997E-2</v>
      </c>
      <c r="AT36" s="30">
        <v>0.10030799999999999</v>
      </c>
      <c r="AU36" s="30">
        <v>9.7601999999999994E-2</v>
      </c>
      <c r="AX36" s="72" t="s">
        <v>305</v>
      </c>
      <c r="AY36" s="30">
        <v>0.89860099999999998</v>
      </c>
      <c r="AZ36" s="30">
        <v>0.94007300000000005</v>
      </c>
      <c r="BA36" s="30">
        <v>0.944577</v>
      </c>
      <c r="BB36" s="30">
        <v>0.97299599999999997</v>
      </c>
      <c r="BC36" s="30">
        <v>0.97700900000000002</v>
      </c>
      <c r="BD36" s="30">
        <v>1.0347040000000001</v>
      </c>
      <c r="BE36" s="30">
        <v>1.0348489999999999</v>
      </c>
      <c r="BF36" s="30">
        <v>1.078573</v>
      </c>
      <c r="BG36" s="30">
        <v>1.0439659999999999</v>
      </c>
      <c r="BH36" s="30">
        <v>0.95928899999999995</v>
      </c>
      <c r="BI36" s="30">
        <v>0.96766799999999997</v>
      </c>
      <c r="BJ36" s="30">
        <v>1.0414129999999999</v>
      </c>
      <c r="BK36" s="30">
        <v>0.99244500000000002</v>
      </c>
      <c r="BL36" s="30">
        <v>1.003695</v>
      </c>
      <c r="BM36" s="30">
        <v>0.93686700000000001</v>
      </c>
      <c r="BN36" s="30">
        <v>0.98119000000000001</v>
      </c>
      <c r="BO36" s="30">
        <v>0.92839099999999997</v>
      </c>
      <c r="BP36" s="30">
        <v>0.93013900000000005</v>
      </c>
      <c r="BQ36" s="30">
        <v>1.09317</v>
      </c>
      <c r="BR36" s="30">
        <v>0.89528600000000003</v>
      </c>
      <c r="BS36" s="30">
        <v>0.90241800000000005</v>
      </c>
      <c r="BV36" s="72" t="s">
        <v>305</v>
      </c>
      <c r="BW36" s="30">
        <v>6.9705000000000003E-2</v>
      </c>
      <c r="BX36" s="30">
        <v>6.5712000000000007E-2</v>
      </c>
      <c r="BY36" s="30">
        <v>6.4221E-2</v>
      </c>
      <c r="BZ36" s="30">
        <v>6.3580999999999999E-2</v>
      </c>
      <c r="CA36" s="30">
        <v>6.1519999999999998E-2</v>
      </c>
      <c r="CB36" s="30">
        <v>5.7145000000000001E-2</v>
      </c>
      <c r="CC36" s="30">
        <v>4.9306999999999997E-2</v>
      </c>
      <c r="CD36" s="30">
        <v>5.0664000000000001E-2</v>
      </c>
      <c r="CE36" s="30">
        <v>4.9397999999999997E-2</v>
      </c>
      <c r="CF36" s="30">
        <v>4.6677999999999997E-2</v>
      </c>
      <c r="CG36" s="30">
        <v>4.4407000000000002E-2</v>
      </c>
      <c r="CH36" s="30">
        <v>4.4785999999999999E-2</v>
      </c>
      <c r="CI36" s="30">
        <v>5.0587E-2</v>
      </c>
      <c r="CJ36" s="30">
        <v>4.6593000000000002E-2</v>
      </c>
      <c r="CK36" s="30">
        <v>4.5562999999999999E-2</v>
      </c>
      <c r="CL36" s="30">
        <v>4.2655999999999999E-2</v>
      </c>
      <c r="CM36" s="30">
        <v>4.4922999999999998E-2</v>
      </c>
      <c r="CN36" s="30">
        <v>4.7578000000000002E-2</v>
      </c>
      <c r="CO36" s="30">
        <v>4.6872999999999998E-2</v>
      </c>
      <c r="CP36" s="30">
        <v>4.5541999999999999E-2</v>
      </c>
      <c r="CQ36" s="30">
        <v>4.7021E-2</v>
      </c>
      <c r="CT36" s="72" t="s">
        <v>305</v>
      </c>
      <c r="CU36" s="30">
        <v>5.9520999999999998E-2</v>
      </c>
      <c r="CV36" s="30">
        <v>6.3268000000000005E-2</v>
      </c>
      <c r="CW36" s="30">
        <v>5.9612999999999999E-2</v>
      </c>
      <c r="CX36" s="30">
        <v>5.3415999999999998E-2</v>
      </c>
      <c r="CY36" s="30">
        <v>5.1201999999999998E-2</v>
      </c>
      <c r="CZ36" s="30">
        <v>4.8944000000000001E-2</v>
      </c>
      <c r="DA36" s="30">
        <v>5.2594000000000002E-2</v>
      </c>
      <c r="DB36" s="30">
        <v>4.7629999999999999E-2</v>
      </c>
      <c r="DC36" s="30">
        <v>4.9960999999999998E-2</v>
      </c>
      <c r="DD36" s="30">
        <v>5.0222999999999997E-2</v>
      </c>
      <c r="DE36" s="30">
        <v>6.0936999999999998E-2</v>
      </c>
      <c r="DF36" s="30">
        <v>5.8902000000000003E-2</v>
      </c>
      <c r="DG36" s="30">
        <v>5.5711999999999998E-2</v>
      </c>
      <c r="DH36" s="30">
        <v>5.8929000000000002E-2</v>
      </c>
      <c r="DI36" s="30">
        <v>5.7544999999999999E-2</v>
      </c>
      <c r="DJ36" s="30">
        <v>5.8559E-2</v>
      </c>
      <c r="DK36" s="30">
        <v>5.8859000000000002E-2</v>
      </c>
      <c r="DL36" s="30">
        <v>6.3166E-2</v>
      </c>
      <c r="DM36" s="30">
        <v>6.4321000000000003E-2</v>
      </c>
      <c r="DN36" s="30">
        <v>6.6219E-2</v>
      </c>
      <c r="DO36" s="30">
        <v>6.4269999999999994E-2</v>
      </c>
      <c r="DR36" s="72" t="s">
        <v>305</v>
      </c>
      <c r="DS36" s="30">
        <v>0.33570100000000003</v>
      </c>
      <c r="DT36" s="30">
        <v>0.32052999999999998</v>
      </c>
      <c r="DU36" s="30">
        <v>0.33130999999999999</v>
      </c>
      <c r="DV36" s="30">
        <v>0.343727</v>
      </c>
      <c r="DW36" s="30">
        <v>0.34434199999999998</v>
      </c>
      <c r="DX36" s="30">
        <v>0.33382200000000001</v>
      </c>
      <c r="DY36" s="30">
        <v>0.32055299999999998</v>
      </c>
      <c r="DZ36" s="30">
        <v>0.36000700000000002</v>
      </c>
      <c r="EA36" s="30">
        <v>0.34821600000000003</v>
      </c>
      <c r="EB36" s="30">
        <v>0.32963399999999998</v>
      </c>
      <c r="EC36" s="30">
        <v>0.33170300000000003</v>
      </c>
      <c r="ED36" s="30">
        <v>0.34790500000000002</v>
      </c>
      <c r="EE36" s="30">
        <v>0.34559800000000002</v>
      </c>
      <c r="EF36" s="30">
        <v>0.33324399999999998</v>
      </c>
      <c r="EG36" s="30">
        <v>0.31725799999999998</v>
      </c>
      <c r="EH36" s="30">
        <v>0.32817299999999999</v>
      </c>
      <c r="EI36" s="30">
        <v>0.28298800000000002</v>
      </c>
      <c r="EJ36" s="30">
        <v>0.337474</v>
      </c>
      <c r="EK36" s="30">
        <v>0.32515300000000003</v>
      </c>
      <c r="EL36" s="30">
        <v>0.31782199999999999</v>
      </c>
      <c r="EM36" s="30">
        <v>0.33039200000000002</v>
      </c>
      <c r="EP36" s="72" t="s">
        <v>305</v>
      </c>
      <c r="EQ36" s="30">
        <v>0.36981199999999997</v>
      </c>
      <c r="ER36" s="30">
        <v>0.37203999999999998</v>
      </c>
      <c r="ES36" s="30">
        <v>0.38194299999999998</v>
      </c>
      <c r="ET36" s="30">
        <v>0.388324</v>
      </c>
      <c r="EU36" s="30">
        <v>0.38702900000000001</v>
      </c>
      <c r="EV36" s="30">
        <v>0.41591899999999998</v>
      </c>
      <c r="EW36" s="30">
        <v>0.41615099999999999</v>
      </c>
      <c r="EX36" s="30">
        <v>0.40234599999999998</v>
      </c>
      <c r="EY36" s="30">
        <v>0.38481599999999999</v>
      </c>
      <c r="EZ36" s="30">
        <v>0.401972</v>
      </c>
      <c r="FA36" s="30">
        <v>0.35404099999999999</v>
      </c>
      <c r="FB36" s="30">
        <v>0.40900300000000001</v>
      </c>
      <c r="FC36" s="30">
        <v>0.39413599999999999</v>
      </c>
      <c r="FD36" s="30">
        <v>0.40336</v>
      </c>
      <c r="FE36" s="30">
        <v>0.39687</v>
      </c>
      <c r="FF36" s="30">
        <v>0.43137700000000001</v>
      </c>
      <c r="FG36" s="30">
        <v>0.44956800000000002</v>
      </c>
      <c r="FH36" s="30">
        <v>0.50789099999999998</v>
      </c>
      <c r="FI36" s="30">
        <v>0.46160899999999999</v>
      </c>
      <c r="FJ36" s="30">
        <v>0.47051199999999999</v>
      </c>
      <c r="FK36" s="30">
        <v>0.50807500000000005</v>
      </c>
    </row>
    <row r="37" spans="1:167">
      <c r="B37" s="72" t="s">
        <v>306</v>
      </c>
      <c r="C37" s="30">
        <v>2.1652999999999999E-2</v>
      </c>
      <c r="D37" s="30">
        <v>2.2245999999999998E-2</v>
      </c>
      <c r="E37" s="30">
        <v>2.2987E-2</v>
      </c>
      <c r="F37" s="30">
        <v>2.0507000000000001E-2</v>
      </c>
      <c r="G37" s="30">
        <v>1.9955000000000001E-2</v>
      </c>
      <c r="H37" s="30">
        <v>1.951E-2</v>
      </c>
      <c r="I37" s="30">
        <v>2.1592E-2</v>
      </c>
      <c r="J37" s="30">
        <v>2.5250999999999999E-2</v>
      </c>
      <c r="K37" s="30">
        <v>2.2450999999999999E-2</v>
      </c>
      <c r="L37" s="30">
        <v>2.1462999999999999E-2</v>
      </c>
      <c r="M37" s="30">
        <v>2.3040999999999999E-2</v>
      </c>
      <c r="N37" s="30">
        <v>2.3463000000000001E-2</v>
      </c>
      <c r="O37" s="30">
        <v>2.0735E-2</v>
      </c>
      <c r="P37" s="30">
        <v>1.6813999999999999E-2</v>
      </c>
      <c r="Q37" s="30">
        <v>1.3528E-2</v>
      </c>
      <c r="R37" s="30">
        <v>1.1479E-2</v>
      </c>
      <c r="S37" s="30">
        <v>1.0454E-2</v>
      </c>
      <c r="T37" s="30">
        <v>9.9340000000000001E-3</v>
      </c>
      <c r="U37" s="30">
        <v>1.1084E-2</v>
      </c>
      <c r="V37" s="30">
        <v>1.0699999999999999E-2</v>
      </c>
      <c r="W37" s="30">
        <v>1.1054E-2</v>
      </c>
      <c r="Z37" s="72" t="s">
        <v>306</v>
      </c>
      <c r="AA37" s="30">
        <v>9.7000000000000003E-3</v>
      </c>
      <c r="AB37" s="30">
        <v>8.9680000000000003E-3</v>
      </c>
      <c r="AC37" s="30">
        <v>8.7049999999999992E-3</v>
      </c>
      <c r="AD37" s="30">
        <v>8.1960000000000002E-3</v>
      </c>
      <c r="AE37" s="30">
        <v>8.9540000000000002E-3</v>
      </c>
      <c r="AF37" s="30">
        <v>7.9690000000000004E-3</v>
      </c>
      <c r="AG37" s="30">
        <v>7.3410000000000003E-3</v>
      </c>
      <c r="AH37" s="30">
        <v>6.7590000000000003E-3</v>
      </c>
      <c r="AI37" s="30">
        <v>5.6750000000000004E-3</v>
      </c>
      <c r="AJ37" s="30">
        <v>5.0419999999999996E-3</v>
      </c>
      <c r="AK37" s="30">
        <v>4.0039999999999997E-3</v>
      </c>
      <c r="AL37" s="30">
        <v>3.094E-3</v>
      </c>
      <c r="AM37" s="30">
        <v>2.7620000000000001E-3</v>
      </c>
      <c r="AN37" s="30">
        <v>2.3340000000000001E-3</v>
      </c>
      <c r="AO37" s="30">
        <v>2.036E-3</v>
      </c>
      <c r="AP37" s="30">
        <v>1.9E-3</v>
      </c>
      <c r="AQ37" s="30">
        <v>1.916E-3</v>
      </c>
      <c r="AR37" s="30">
        <v>1.751E-3</v>
      </c>
      <c r="AS37" s="30">
        <v>1.74E-3</v>
      </c>
      <c r="AT37" s="30">
        <v>1.774E-3</v>
      </c>
      <c r="AU37" s="30">
        <v>1.702E-3</v>
      </c>
      <c r="AX37" s="72" t="s">
        <v>306</v>
      </c>
      <c r="AY37" s="30">
        <v>1.9802E-2</v>
      </c>
      <c r="AZ37" s="30">
        <v>2.002E-2</v>
      </c>
      <c r="BA37" s="30">
        <v>1.9439000000000001E-2</v>
      </c>
      <c r="BB37" s="30">
        <v>1.9342000000000002E-2</v>
      </c>
      <c r="BC37" s="30">
        <v>1.8058999999999999E-2</v>
      </c>
      <c r="BD37" s="30">
        <v>1.7784000000000001E-2</v>
      </c>
      <c r="BE37" s="30">
        <v>1.653E-2</v>
      </c>
      <c r="BF37" s="30">
        <v>1.5994000000000001E-2</v>
      </c>
      <c r="BG37" s="30">
        <v>1.4328E-2</v>
      </c>
      <c r="BH37" s="30">
        <v>1.2156999999999999E-2</v>
      </c>
      <c r="BI37" s="30">
        <v>1.1306999999999999E-2</v>
      </c>
      <c r="BJ37" s="30">
        <v>1.1195999999999999E-2</v>
      </c>
      <c r="BK37" s="30">
        <v>1.0258E-2</v>
      </c>
      <c r="BL37" s="30">
        <v>9.9609999999999994E-3</v>
      </c>
      <c r="BM37" s="30">
        <v>8.9309999999999997E-3</v>
      </c>
      <c r="BN37" s="30">
        <v>9.757E-3</v>
      </c>
      <c r="BO37" s="30">
        <v>8.8509999999999995E-3</v>
      </c>
      <c r="BP37" s="30">
        <v>8.4980000000000003E-3</v>
      </c>
      <c r="BQ37" s="30">
        <v>9.5680000000000001E-3</v>
      </c>
      <c r="BR37" s="30">
        <v>7.4989999999999996E-3</v>
      </c>
      <c r="BS37" s="30">
        <v>7.2290000000000002E-3</v>
      </c>
      <c r="BV37" s="72" t="s">
        <v>306</v>
      </c>
      <c r="BW37" s="30">
        <v>8.4340000000000005E-3</v>
      </c>
      <c r="BX37" s="30">
        <v>7.8609999999999999E-3</v>
      </c>
      <c r="BY37" s="30">
        <v>7.5890000000000003E-3</v>
      </c>
      <c r="BZ37" s="30">
        <v>7.4269999999999996E-3</v>
      </c>
      <c r="CA37" s="30">
        <v>7.0889999999999998E-3</v>
      </c>
      <c r="CB37" s="30">
        <v>6.4999999999999997E-3</v>
      </c>
      <c r="CC37" s="30">
        <v>5.5500000000000002E-3</v>
      </c>
      <c r="CD37" s="30">
        <v>5.6449999999999998E-3</v>
      </c>
      <c r="CE37" s="30">
        <v>5.2509999999999996E-3</v>
      </c>
      <c r="CF37" s="30">
        <v>4.6959999999999997E-3</v>
      </c>
      <c r="CG37" s="30">
        <v>4.2100000000000002E-3</v>
      </c>
      <c r="CH37" s="30">
        <v>3.9769999999999996E-3</v>
      </c>
      <c r="CI37" s="30">
        <v>4.4339999999999996E-3</v>
      </c>
      <c r="CJ37" s="30">
        <v>4.032E-3</v>
      </c>
      <c r="CK37" s="30">
        <v>3.895E-3</v>
      </c>
      <c r="CL37" s="30">
        <v>3.702E-3</v>
      </c>
      <c r="CM37" s="30">
        <v>3.7439999999999999E-3</v>
      </c>
      <c r="CN37" s="30">
        <v>3.9170000000000003E-3</v>
      </c>
      <c r="CO37" s="30">
        <v>3.8119999999999999E-3</v>
      </c>
      <c r="CP37" s="30">
        <v>3.6600000000000001E-3</v>
      </c>
      <c r="CQ37" s="30">
        <v>3.7360000000000002E-3</v>
      </c>
      <c r="CT37" s="72" t="s">
        <v>306</v>
      </c>
      <c r="CU37" s="30">
        <v>1.2512000000000001E-2</v>
      </c>
      <c r="CV37" s="30">
        <v>1.3143E-2</v>
      </c>
      <c r="CW37" s="30">
        <v>1.2229E-2</v>
      </c>
      <c r="CX37" s="30">
        <v>1.0829E-2</v>
      </c>
      <c r="CY37" s="30">
        <v>1.0269E-2</v>
      </c>
      <c r="CZ37" s="30">
        <v>9.7199999999999995E-3</v>
      </c>
      <c r="DA37" s="30">
        <v>1.0361E-2</v>
      </c>
      <c r="DB37" s="30">
        <v>9.3170000000000006E-3</v>
      </c>
      <c r="DC37" s="30">
        <v>9.8499999999999994E-3</v>
      </c>
      <c r="DD37" s="30">
        <v>9.9439999999999997E-3</v>
      </c>
      <c r="DE37" s="30">
        <v>1.213E-2</v>
      </c>
      <c r="DF37" s="30">
        <v>1.1780000000000001E-2</v>
      </c>
      <c r="DG37" s="30">
        <v>1.1039E-2</v>
      </c>
      <c r="DH37" s="30">
        <v>1.1552E-2</v>
      </c>
      <c r="DI37" s="30">
        <v>1.1176999999999999E-2</v>
      </c>
      <c r="DJ37" s="30">
        <v>1.167E-2</v>
      </c>
      <c r="DK37" s="30">
        <v>1.1603E-2</v>
      </c>
      <c r="DL37" s="30">
        <v>1.2316000000000001E-2</v>
      </c>
      <c r="DM37" s="30">
        <v>1.2385E-2</v>
      </c>
      <c r="DN37" s="30">
        <v>1.2609E-2</v>
      </c>
      <c r="DO37" s="30">
        <v>1.2082000000000001E-2</v>
      </c>
      <c r="DR37" s="72" t="s">
        <v>306</v>
      </c>
      <c r="DS37" s="30">
        <v>7.6934000000000002E-2</v>
      </c>
      <c r="DT37" s="30">
        <v>7.3382000000000003E-2</v>
      </c>
      <c r="DU37" s="30">
        <v>7.5745000000000007E-2</v>
      </c>
      <c r="DV37" s="30">
        <v>7.8495999999999996E-2</v>
      </c>
      <c r="DW37" s="30">
        <v>8.2112000000000004E-2</v>
      </c>
      <c r="DX37" s="30">
        <v>8.3207000000000003E-2</v>
      </c>
      <c r="DY37" s="30">
        <v>8.3820000000000006E-2</v>
      </c>
      <c r="DZ37" s="30">
        <v>9.9043000000000006E-2</v>
      </c>
      <c r="EA37" s="30">
        <v>9.3781000000000003E-2</v>
      </c>
      <c r="EB37" s="30">
        <v>8.6304000000000006E-2</v>
      </c>
      <c r="EC37" s="30">
        <v>8.4373000000000004E-2</v>
      </c>
      <c r="ED37" s="30">
        <v>8.5739999999999997E-2</v>
      </c>
      <c r="EE37" s="30">
        <v>8.5212999999999997E-2</v>
      </c>
      <c r="EF37" s="30">
        <v>8.2132999999999998E-2</v>
      </c>
      <c r="EG37" s="30">
        <v>7.825E-2</v>
      </c>
      <c r="EH37" s="30">
        <v>8.3357000000000001E-2</v>
      </c>
      <c r="EI37" s="30">
        <v>7.1837999999999999E-2</v>
      </c>
      <c r="EJ37" s="30">
        <v>8.5627999999999996E-2</v>
      </c>
      <c r="EK37" s="30">
        <v>8.2380999999999996E-2</v>
      </c>
      <c r="EL37" s="30">
        <v>8.0502000000000004E-2</v>
      </c>
      <c r="EM37" s="30">
        <v>8.3575999999999998E-2</v>
      </c>
      <c r="EP37" s="72" t="s">
        <v>306</v>
      </c>
      <c r="EQ37" s="30">
        <v>4.7565999999999997E-2</v>
      </c>
      <c r="ER37" s="30">
        <v>4.7161000000000002E-2</v>
      </c>
      <c r="ES37" s="30">
        <v>4.7888E-2</v>
      </c>
      <c r="ET37" s="30">
        <v>4.8087999999999999E-2</v>
      </c>
      <c r="EU37" s="30">
        <v>4.7870999999999997E-2</v>
      </c>
      <c r="EV37" s="30">
        <v>5.0939999999999999E-2</v>
      </c>
      <c r="EW37" s="30">
        <v>5.0623000000000001E-2</v>
      </c>
      <c r="EX37" s="30">
        <v>4.8847000000000002E-2</v>
      </c>
      <c r="EY37" s="30">
        <v>4.5399000000000002E-2</v>
      </c>
      <c r="EZ37" s="30">
        <v>4.5961000000000002E-2</v>
      </c>
      <c r="FA37" s="30">
        <v>3.9262999999999999E-2</v>
      </c>
      <c r="FB37" s="30">
        <v>4.3929000000000003E-2</v>
      </c>
      <c r="FC37" s="30">
        <v>4.1862000000000003E-2</v>
      </c>
      <c r="FD37" s="30">
        <v>4.2460999999999999E-2</v>
      </c>
      <c r="FE37" s="30">
        <v>4.1367000000000001E-2</v>
      </c>
      <c r="FF37" s="30">
        <v>4.5803999999999997E-2</v>
      </c>
      <c r="FG37" s="30">
        <v>4.7213999999999999E-2</v>
      </c>
      <c r="FH37" s="30">
        <v>5.2829000000000001E-2</v>
      </c>
      <c r="FI37" s="30">
        <v>4.7697000000000003E-2</v>
      </c>
      <c r="FJ37" s="30">
        <v>4.8281999999999999E-2</v>
      </c>
      <c r="FK37" s="30">
        <v>5.1771999999999999E-2</v>
      </c>
    </row>
    <row r="38" spans="1: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294</v>
      </c>
      <c r="C39" s="26">
        <v>33.870992999999999</v>
      </c>
      <c r="D39" s="26">
        <v>34.422007000000001</v>
      </c>
      <c r="E39" s="26">
        <v>35.0259</v>
      </c>
      <c r="F39" s="26">
        <v>33.318116000000003</v>
      </c>
      <c r="G39" s="26">
        <v>32.355325000000001</v>
      </c>
      <c r="H39" s="26">
        <v>30.947752999999999</v>
      </c>
      <c r="I39" s="26">
        <v>32.491101999999998</v>
      </c>
      <c r="J39" s="26">
        <v>35.588152000000001</v>
      </c>
      <c r="K39" s="26">
        <v>34.788075999999997</v>
      </c>
      <c r="L39" s="26">
        <v>34.490765000000003</v>
      </c>
      <c r="M39" s="26">
        <v>36.249454</v>
      </c>
      <c r="N39" s="26">
        <v>37.500746999999997</v>
      </c>
      <c r="O39" s="26">
        <v>34.580536000000002</v>
      </c>
      <c r="P39" s="26">
        <v>30.715638999999999</v>
      </c>
      <c r="Q39" s="26">
        <v>28.390884</v>
      </c>
      <c r="R39" s="26">
        <v>27.105851000000001</v>
      </c>
      <c r="S39" s="26">
        <v>25.764253</v>
      </c>
      <c r="T39" s="26">
        <v>26.234518000000001</v>
      </c>
      <c r="U39" s="26">
        <v>27.052392999999999</v>
      </c>
      <c r="V39" s="26">
        <v>27.111243000000002</v>
      </c>
      <c r="W39" s="26">
        <v>26.694648999999998</v>
      </c>
      <c r="Y39" s="7"/>
      <c r="Z39" s="8" t="s">
        <v>294</v>
      </c>
      <c r="AA39" s="26">
        <v>16.622309000000001</v>
      </c>
      <c r="AB39" s="26">
        <v>15.688661</v>
      </c>
      <c r="AC39" s="26">
        <v>15.353033999999999</v>
      </c>
      <c r="AD39" s="26">
        <v>14.388693999999999</v>
      </c>
      <c r="AE39" s="26">
        <v>15.554442999999999</v>
      </c>
      <c r="AF39" s="26">
        <v>14.467229</v>
      </c>
      <c r="AG39" s="26">
        <v>13.439741</v>
      </c>
      <c r="AH39" s="26">
        <v>12.946755</v>
      </c>
      <c r="AI39" s="26">
        <v>11.888109</v>
      </c>
      <c r="AJ39" s="26">
        <v>11.351086</v>
      </c>
      <c r="AK39" s="26">
        <v>10.168896</v>
      </c>
      <c r="AL39" s="26">
        <v>8.6030850000000001</v>
      </c>
      <c r="AM39" s="26">
        <v>7.8844110000000001</v>
      </c>
      <c r="AN39" s="26">
        <v>6.843998</v>
      </c>
      <c r="AO39" s="26">
        <v>6.0167020000000004</v>
      </c>
      <c r="AP39" s="26">
        <v>5.9203109999999999</v>
      </c>
      <c r="AQ39" s="26">
        <v>6.1389820000000004</v>
      </c>
      <c r="AR39" s="26">
        <v>5.865653</v>
      </c>
      <c r="AS39" s="26">
        <v>5.7607699999999999</v>
      </c>
      <c r="AT39" s="26">
        <v>5.9506370000000004</v>
      </c>
      <c r="AU39" s="26">
        <v>5.4961890000000002</v>
      </c>
      <c r="AW39" s="7"/>
      <c r="AX39" s="8" t="s">
        <v>294</v>
      </c>
      <c r="AY39" s="26">
        <v>42.184387000000001</v>
      </c>
      <c r="AZ39" s="26">
        <v>42.421067999999998</v>
      </c>
      <c r="BA39" s="26">
        <v>42.897731999999998</v>
      </c>
      <c r="BB39" s="26">
        <v>42.790432000000003</v>
      </c>
      <c r="BC39" s="26">
        <v>42.486697999999997</v>
      </c>
      <c r="BD39" s="26">
        <v>43.328786000000001</v>
      </c>
      <c r="BE39" s="26">
        <v>43.210731000000003</v>
      </c>
      <c r="BF39" s="26">
        <v>43.564419999999998</v>
      </c>
      <c r="BG39" s="26">
        <v>43.370775999999999</v>
      </c>
      <c r="BH39" s="26">
        <v>42.840166000000004</v>
      </c>
      <c r="BI39" s="26">
        <v>42.982951</v>
      </c>
      <c r="BJ39" s="26">
        <v>43.481144999999998</v>
      </c>
      <c r="BK39" s="26">
        <v>43.230828000000002</v>
      </c>
      <c r="BL39" s="26">
        <v>43.348799</v>
      </c>
      <c r="BM39" s="26">
        <v>42.955770000000001</v>
      </c>
      <c r="BN39" s="26">
        <v>43.314363</v>
      </c>
      <c r="BO39" s="26">
        <v>43.796514999999999</v>
      </c>
      <c r="BP39" s="26">
        <v>43.839036999999998</v>
      </c>
      <c r="BQ39" s="26">
        <v>44.586182999999998</v>
      </c>
      <c r="BR39" s="26">
        <v>43.554048000000002</v>
      </c>
      <c r="BS39" s="26">
        <v>43.473433</v>
      </c>
      <c r="BU39" s="7"/>
      <c r="BV39" s="8" t="s">
        <v>294</v>
      </c>
      <c r="BW39" s="26">
        <v>35.962446</v>
      </c>
      <c r="BX39" s="26">
        <v>35.087291</v>
      </c>
      <c r="BY39" s="26">
        <v>34.677070999999998</v>
      </c>
      <c r="BZ39" s="26">
        <v>34.212327999999999</v>
      </c>
      <c r="CA39" s="26">
        <v>33.334980999999999</v>
      </c>
      <c r="CB39" s="26">
        <v>32.242145999999998</v>
      </c>
      <c r="CC39" s="26">
        <v>31.474858000000001</v>
      </c>
      <c r="CD39" s="26">
        <v>28.915879</v>
      </c>
      <c r="CE39" s="26">
        <v>28.639244000000001</v>
      </c>
      <c r="CF39" s="26">
        <v>27.569274</v>
      </c>
      <c r="CG39" s="26">
        <v>27.434839</v>
      </c>
      <c r="CH39" s="26">
        <v>27.685365999999998</v>
      </c>
      <c r="CI39" s="26">
        <v>28.139455000000002</v>
      </c>
      <c r="CJ39" s="26">
        <v>27.567917999999999</v>
      </c>
      <c r="CK39" s="26">
        <v>27.433807000000002</v>
      </c>
      <c r="CL39" s="26">
        <v>27.213338</v>
      </c>
      <c r="CM39" s="26">
        <v>27.869237999999999</v>
      </c>
      <c r="CN39" s="26">
        <v>28.512792000000001</v>
      </c>
      <c r="CO39" s="26">
        <v>28.173753000000001</v>
      </c>
      <c r="CP39" s="26">
        <v>27.923970000000001</v>
      </c>
      <c r="CQ39" s="26">
        <v>27.916857</v>
      </c>
      <c r="CS39" s="7"/>
      <c r="CT39" s="8" t="s">
        <v>294</v>
      </c>
      <c r="CU39" s="26">
        <v>44.499817</v>
      </c>
      <c r="CV39" s="26">
        <v>44.914420999999997</v>
      </c>
      <c r="CW39" s="26">
        <v>44.782052999999998</v>
      </c>
      <c r="CX39" s="26">
        <v>44.316906000000003</v>
      </c>
      <c r="CY39" s="26">
        <v>44.477291999999998</v>
      </c>
      <c r="CZ39" s="26">
        <v>44.306640999999999</v>
      </c>
      <c r="DA39" s="26">
        <v>45.024192999999997</v>
      </c>
      <c r="DB39" s="26">
        <v>44.667647000000002</v>
      </c>
      <c r="DC39" s="26">
        <v>44.991069000000003</v>
      </c>
      <c r="DD39" s="26">
        <v>44.751688999999999</v>
      </c>
      <c r="DE39" s="26">
        <v>45.535240999999999</v>
      </c>
      <c r="DF39" s="26">
        <v>45.079608</v>
      </c>
      <c r="DG39" s="26">
        <v>45.106776000000004</v>
      </c>
      <c r="DH39" s="26">
        <v>44.909337999999998</v>
      </c>
      <c r="DI39" s="26">
        <v>44.682865</v>
      </c>
      <c r="DJ39" s="26">
        <v>44.665554</v>
      </c>
      <c r="DK39" s="26">
        <v>45.311726999999998</v>
      </c>
      <c r="DL39" s="26">
        <v>45.625146000000001</v>
      </c>
      <c r="DM39" s="26">
        <v>45.913139999999999</v>
      </c>
      <c r="DN39" s="26">
        <v>46.101050999999998</v>
      </c>
      <c r="DO39" s="26">
        <v>45.899836999999998</v>
      </c>
      <c r="DQ39" s="7"/>
      <c r="DR39" s="8" t="s">
        <v>294</v>
      </c>
      <c r="DS39" s="26">
        <v>49.702004000000002</v>
      </c>
      <c r="DT39" s="26">
        <v>49.587983000000001</v>
      </c>
      <c r="DU39" s="26">
        <v>49.537542000000002</v>
      </c>
      <c r="DV39" s="26">
        <v>49.389589000000001</v>
      </c>
      <c r="DW39" s="26">
        <v>49.280282999999997</v>
      </c>
      <c r="DX39" s="26">
        <v>49.049616</v>
      </c>
      <c r="DY39" s="26">
        <v>48.926256000000002</v>
      </c>
      <c r="DZ39" s="26">
        <v>48.939791</v>
      </c>
      <c r="EA39" s="26">
        <v>48.894106000000001</v>
      </c>
      <c r="EB39" s="26">
        <v>48.936112999999999</v>
      </c>
      <c r="EC39" s="26">
        <v>48.943342999999999</v>
      </c>
      <c r="ED39" s="26">
        <v>48.884963999999997</v>
      </c>
      <c r="EE39" s="26">
        <v>48.861933999999998</v>
      </c>
      <c r="EF39" s="26">
        <v>48.704963999999997</v>
      </c>
      <c r="EG39" s="26">
        <v>48.446379999999998</v>
      </c>
      <c r="EH39" s="26">
        <v>48.330022999999997</v>
      </c>
      <c r="EI39" s="26">
        <v>48.373615000000001</v>
      </c>
      <c r="EJ39" s="26">
        <v>48.543734999999998</v>
      </c>
      <c r="EK39" s="26">
        <v>48.470660000000002</v>
      </c>
      <c r="EL39" s="26">
        <v>48.403419999999997</v>
      </c>
      <c r="EM39" s="26">
        <v>48.332000999999998</v>
      </c>
      <c r="EO39" s="7"/>
      <c r="EP39" s="8" t="s">
        <v>294</v>
      </c>
      <c r="EQ39" s="26">
        <v>38.821043000000003</v>
      </c>
      <c r="ER39" s="26">
        <v>38.781407000000002</v>
      </c>
      <c r="ES39" s="26">
        <v>38.549495</v>
      </c>
      <c r="ET39" s="26">
        <v>38.601038000000003</v>
      </c>
      <c r="EU39" s="26">
        <v>38.217081999999998</v>
      </c>
      <c r="EV39" s="26">
        <v>39.012912</v>
      </c>
      <c r="EW39" s="26">
        <v>39.202331999999998</v>
      </c>
      <c r="EX39" s="26">
        <v>39.021838000000002</v>
      </c>
      <c r="EY39" s="26">
        <v>38.397030999999998</v>
      </c>
      <c r="EZ39" s="26">
        <v>38.704307</v>
      </c>
      <c r="FA39" s="26">
        <v>37.711728999999998</v>
      </c>
      <c r="FB39" s="26">
        <v>38.933278000000001</v>
      </c>
      <c r="FC39" s="26">
        <v>38.359484000000002</v>
      </c>
      <c r="FD39" s="26">
        <v>38.495202999999997</v>
      </c>
      <c r="FE39" s="26">
        <v>38.093336999999998</v>
      </c>
      <c r="FF39" s="26">
        <v>38.964731</v>
      </c>
      <c r="FG39" s="26">
        <v>39.264763000000002</v>
      </c>
      <c r="FH39" s="26">
        <v>39.876935000000003</v>
      </c>
      <c r="FI39" s="26">
        <v>39.526508999999997</v>
      </c>
      <c r="FJ39" s="26">
        <v>39.616787000000002</v>
      </c>
      <c r="FK39" s="26">
        <v>39.744228999999997</v>
      </c>
    </row>
    <row r="40" spans="1:167">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67">
      <c r="A41" s="15" t="s">
        <v>297</v>
      </c>
      <c r="B41"/>
      <c r="Y41" s="15" t="s">
        <v>297</v>
      </c>
      <c r="Z41"/>
      <c r="AW41" s="15" t="s">
        <v>297</v>
      </c>
      <c r="AX41"/>
      <c r="BU41" s="15" t="s">
        <v>297</v>
      </c>
      <c r="BV41"/>
      <c r="CS41" s="15" t="s">
        <v>297</v>
      </c>
      <c r="CT41"/>
      <c r="DQ41" s="15" t="s">
        <v>297</v>
      </c>
      <c r="DR41"/>
      <c r="EO41" s="15" t="s">
        <v>297</v>
      </c>
      <c r="EP41"/>
    </row>
    <row r="50" spans="2:146" ht="13">
      <c r="B50" s="8"/>
      <c r="Z50" s="8"/>
      <c r="AX50" s="8"/>
      <c r="BV50" s="8"/>
      <c r="CT50" s="8"/>
      <c r="DR50" s="8"/>
      <c r="EP50" s="8"/>
    </row>
    <row r="63" spans="2:146" ht="13">
      <c r="B63" s="8"/>
      <c r="Z63" s="8"/>
      <c r="AX63" s="8"/>
      <c r="BV63" s="8"/>
      <c r="CT63" s="8"/>
      <c r="DR63" s="8"/>
      <c r="EP63" s="8"/>
    </row>
    <row r="65" spans="2:146" ht="13">
      <c r="B65" s="8"/>
      <c r="Z65" s="8"/>
      <c r="AX65" s="8"/>
      <c r="BV65" s="8"/>
      <c r="CT65" s="8"/>
      <c r="DR65" s="8"/>
      <c r="EP65" s="8"/>
    </row>
  </sheetData>
  <hyperlinks>
    <hyperlink ref="B2" location="Menu!A1" display="Menu!A1" xr:uid="{00000000-0004-0000-1E00-000000000000}"/>
    <hyperlink ref="A2:B2" location="Menu!B23" display="Back to main menu" xr:uid="{00000000-0004-0000-1E00-000001000000}"/>
    <hyperlink ref="Y2:Z2" location="Menu!B23" display="Back to Main Menu" xr:uid="{00000000-0004-0000-1E00-000002000000}"/>
    <hyperlink ref="AW2:AX2" location="Menu!B23" display="Back to Main Menu" xr:uid="{00000000-0004-0000-1E00-000003000000}"/>
    <hyperlink ref="BU2:BV2" location="Menu!B23" display="Back to Main Menu" xr:uid="{00000000-0004-0000-1E00-000004000000}"/>
    <hyperlink ref="CS2:CT2" location="Menu!B23" display="Back to Main Menu" xr:uid="{00000000-0004-0000-1E00-000005000000}"/>
    <hyperlink ref="DQ2:DR2" location="Menu!B23" display="Back to Main Menu" xr:uid="{00000000-0004-0000-1E00-000006000000}"/>
    <hyperlink ref="EP2" location="Menu!A1" display="Menu!A1" xr:uid="{00000000-0004-0000-1E00-000007000000}"/>
    <hyperlink ref="EO2:EP2" location="Menu!B23" display="Back to main menu" xr:uid="{00000000-0004-0000-1E00-000008000000}"/>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R97"/>
  <sheetViews>
    <sheetView topLeftCell="A38" zoomScale="55" zoomScaleNormal="55" workbookViewId="0">
      <selection activeCell="E59" sqref="E59"/>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1:18" ht="14.5">
      <c r="A1" s="351" t="s">
        <v>558</v>
      </c>
      <c r="C1" s="33"/>
      <c r="D1" s="33"/>
      <c r="E1" s="34" t="s">
        <v>308</v>
      </c>
      <c r="F1" s="33"/>
      <c r="G1" s="33"/>
      <c r="H1" s="33"/>
      <c r="I1" s="33"/>
      <c r="J1" s="33"/>
      <c r="K1" s="33"/>
      <c r="L1" s="33"/>
      <c r="R1" s="36" t="s">
        <v>503</v>
      </c>
    </row>
    <row r="2" spans="1:18" ht="14.5">
      <c r="C2" s="35" t="s">
        <v>11</v>
      </c>
      <c r="D2" s="35" t="s">
        <v>188</v>
      </c>
      <c r="E2" s="35" t="s">
        <v>189</v>
      </c>
      <c r="F2" t="s">
        <v>190</v>
      </c>
      <c r="G2" t="s">
        <v>191</v>
      </c>
      <c r="H2" t="s">
        <v>192</v>
      </c>
      <c r="I2" t="s">
        <v>193</v>
      </c>
      <c r="J2" t="s">
        <v>194</v>
      </c>
      <c r="K2" t="s">
        <v>195</v>
      </c>
      <c r="L2" t="s">
        <v>196</v>
      </c>
      <c r="N2" s="36" t="s">
        <v>504</v>
      </c>
    </row>
    <row r="3" spans="1:18">
      <c r="C3" s="36" t="s">
        <v>168</v>
      </c>
      <c r="D3" s="36" t="s">
        <v>69</v>
      </c>
      <c r="E3" s="36" t="s">
        <v>47</v>
      </c>
      <c r="F3" s="76">
        <f>attached_ApplianceStock!W14*N3</f>
        <v>0.60699999999999998</v>
      </c>
      <c r="G3" s="37">
        <f>attached_ApplianceStock!AU14*N3</f>
        <v>2.2725</v>
      </c>
      <c r="H3" s="76">
        <f>attached_ApplianceStock!BS14*N3</f>
        <v>3.593</v>
      </c>
      <c r="I3">
        <f>attached_ApplianceStock!CQ14*N3</f>
        <v>0.32350000000000001</v>
      </c>
      <c r="J3">
        <f>attached_ApplianceStock!DO14*N3</f>
        <v>0.29399999999999998</v>
      </c>
      <c r="K3" s="76">
        <f>attached_ApplianceStock!EM14*N3</f>
        <v>1.032</v>
      </c>
      <c r="L3" s="76">
        <f>attached_ApplianceStock!FK14*N3</f>
        <v>1.3245</v>
      </c>
      <c r="N3">
        <f>0.5/1000</f>
        <v>5.0000000000000001E-4</v>
      </c>
      <c r="O3" s="69" t="s">
        <v>505</v>
      </c>
    </row>
    <row r="4" spans="1:18">
      <c r="C4" s="36" t="s">
        <v>169</v>
      </c>
      <c r="D4" s="36" t="s">
        <v>69</v>
      </c>
      <c r="E4" s="36" t="s">
        <v>49</v>
      </c>
      <c r="F4" s="76">
        <f>attached_ApplianceStock!W15*N4</f>
        <v>0.25374999999999998</v>
      </c>
      <c r="G4" s="37">
        <f>attached_ApplianceStock!AU15*N4</f>
        <v>0.62580000000000002</v>
      </c>
      <c r="H4" s="76">
        <f>attached_ApplianceStock!BS15*N4</f>
        <v>0.98699999999999999</v>
      </c>
      <c r="I4">
        <f>attached_ApplianceStock!CQ15*N4</f>
        <v>0.11584999999999999</v>
      </c>
      <c r="J4">
        <f>attached_ApplianceStock!DO15*N4</f>
        <v>0.11445</v>
      </c>
      <c r="K4" s="76">
        <f>attached_ApplianceStock!EM15*N4</f>
        <v>0.36575000000000002</v>
      </c>
      <c r="L4" s="76">
        <f>attached_ApplianceStock!FK15*N4</f>
        <v>0.36225000000000002</v>
      </c>
      <c r="N4">
        <f>0.35/1000</f>
        <v>3.5E-4</v>
      </c>
      <c r="O4" s="69" t="s">
        <v>506</v>
      </c>
    </row>
    <row r="5" spans="1:18">
      <c r="C5" s="36" t="s">
        <v>170</v>
      </c>
      <c r="D5" s="36" t="s">
        <v>69</v>
      </c>
      <c r="E5" s="36" t="s">
        <v>51</v>
      </c>
      <c r="F5" s="76">
        <f>attached_ApplianceStock!W16*N5</f>
        <v>0.98460000000000003</v>
      </c>
      <c r="G5" s="37">
        <f>attached_ApplianceStock!AU16*N5</f>
        <v>3.7782</v>
      </c>
      <c r="H5" s="76">
        <f>attached_ApplianceStock!BS16*N5</f>
        <v>5.7816000000000001</v>
      </c>
      <c r="I5">
        <f>attached_ApplianceStock!CQ16*N5</f>
        <v>0.50760000000000005</v>
      </c>
      <c r="J5">
        <f>attached_ApplianceStock!DO16*N5</f>
        <v>0.504</v>
      </c>
      <c r="K5" s="76">
        <f>attached_ApplianceStock!EM16*N5</f>
        <v>2.2464</v>
      </c>
      <c r="L5" s="76">
        <f>attached_ApplianceStock!FK16*N5</f>
        <v>2.4569999999999999</v>
      </c>
      <c r="N5">
        <f>1.8/1000</f>
        <v>1.8E-3</v>
      </c>
      <c r="O5" s="69" t="s">
        <v>507</v>
      </c>
    </row>
    <row r="6" spans="1:18">
      <c r="C6" s="36" t="s">
        <v>171</v>
      </c>
      <c r="D6" s="36" t="s">
        <v>69</v>
      </c>
      <c r="E6" s="36" t="s">
        <v>53</v>
      </c>
      <c r="F6" s="76">
        <f>attached_ApplianceStock!W17*N6</f>
        <v>0.3644</v>
      </c>
      <c r="G6" s="37">
        <f>attached_ApplianceStock!AU17*N6</f>
        <v>1.278</v>
      </c>
      <c r="H6" s="76">
        <f>attached_ApplianceStock!BS17*N6</f>
        <v>1.6992</v>
      </c>
      <c r="I6">
        <f>attached_ApplianceStock!CQ17*N6</f>
        <v>0.15</v>
      </c>
      <c r="J6">
        <f>attached_ApplianceStock!DO17*N6</f>
        <v>0.15279999999999999</v>
      </c>
      <c r="K6" s="76">
        <f>attached_ApplianceStock!EM17*N6</f>
        <v>0.57320000000000004</v>
      </c>
      <c r="L6" s="76">
        <f>attached_ApplianceStock!FK17*N6</f>
        <v>0.63280000000000003</v>
      </c>
      <c r="N6">
        <f>0.4/1000</f>
        <v>4.0000000000000002E-4</v>
      </c>
      <c r="O6" s="69" t="s">
        <v>508</v>
      </c>
    </row>
    <row r="7" spans="1:18">
      <c r="C7" s="36" t="s">
        <v>172</v>
      </c>
      <c r="D7" s="36" t="s">
        <v>69</v>
      </c>
      <c r="E7" s="36" t="s">
        <v>55</v>
      </c>
      <c r="F7" s="76">
        <f>attached_ApplianceStock!W18*N7</f>
        <v>2.8832</v>
      </c>
      <c r="G7" s="37">
        <f>attached_ApplianceStock!AU18*N7</f>
        <v>9.8848000000000003</v>
      </c>
      <c r="H7" s="76">
        <f>attached_ApplianceStock!BS18*N7</f>
        <v>14.086399999999999</v>
      </c>
      <c r="I7">
        <f>attached_ApplianceStock!CQ18*N7</f>
        <v>1.296</v>
      </c>
      <c r="J7">
        <f>attached_ApplianceStock!DO18*N7</f>
        <v>1.6576</v>
      </c>
      <c r="K7" s="76">
        <f>attached_ApplianceStock!EM18*N7</f>
        <v>5.1104000000000003</v>
      </c>
      <c r="L7" s="76">
        <f>attached_ApplianceStock!FK18*N7</f>
        <v>5.1680000000000001</v>
      </c>
      <c r="N7">
        <f>3.2/1000</f>
        <v>3.2000000000000002E-3</v>
      </c>
      <c r="O7" s="69" t="s">
        <v>509</v>
      </c>
    </row>
    <row r="8" spans="1:18">
      <c r="C8" s="36" t="s">
        <v>173</v>
      </c>
      <c r="D8" s="36" t="s">
        <v>69</v>
      </c>
      <c r="E8" s="36" t="s">
        <v>57</v>
      </c>
      <c r="F8" s="76">
        <f>attached_ApplianceStock!W19*N8</f>
        <v>2.0699999999999998</v>
      </c>
      <c r="G8" s="37">
        <f>attached_ApplianceStock!AU19*N8</f>
        <v>7.3120000000000003</v>
      </c>
      <c r="H8" s="76">
        <f>attached_ApplianceStock!BS19*N8</f>
        <v>11.192</v>
      </c>
      <c r="I8">
        <f>attached_ApplianceStock!CQ19*N8</f>
        <v>0.98399999999999999</v>
      </c>
      <c r="J8">
        <f>attached_ApplianceStock!DO19*N8</f>
        <v>0.876</v>
      </c>
      <c r="K8" s="76">
        <f>attached_ApplianceStock!EM19*N8</f>
        <v>3.246</v>
      </c>
      <c r="L8" s="76">
        <f>attached_ApplianceStock!FK19*N8</f>
        <v>4.1719999999999997</v>
      </c>
      <c r="N8">
        <f>2/1000</f>
        <v>2E-3</v>
      </c>
      <c r="O8" s="69" t="s">
        <v>510</v>
      </c>
    </row>
    <row r="9" spans="1:18">
      <c r="C9" s="36" t="s">
        <v>174</v>
      </c>
      <c r="D9" s="36" t="s">
        <v>69</v>
      </c>
      <c r="E9" s="36" t="s">
        <v>59</v>
      </c>
      <c r="F9" s="76">
        <f>attached_ApplianceStock!W20*N9</f>
        <v>3.1153499999999998</v>
      </c>
      <c r="G9" s="37">
        <f>attached_ApplianceStock!AU20*N9</f>
        <v>10.075049999999999</v>
      </c>
      <c r="H9" s="76">
        <f>attached_ApplianceStock!BS20*N9</f>
        <v>16.222049999999999</v>
      </c>
      <c r="I9">
        <f>attached_ApplianceStock!CQ20*N9</f>
        <v>1.52685</v>
      </c>
      <c r="J9">
        <f>attached_ApplianceStock!DO20*N9</f>
        <v>1.3408500000000001</v>
      </c>
      <c r="K9" s="76">
        <f>attached_ApplianceStock!EM20*N9</f>
        <v>4.9384499999999996</v>
      </c>
      <c r="L9" s="76">
        <f>attached_ApplianceStock!FK20*N9</f>
        <v>6.2274000000000003</v>
      </c>
      <c r="N9">
        <f>0.15/1000</f>
        <v>1.4999999999999999E-4</v>
      </c>
      <c r="O9" s="69" t="s">
        <v>511</v>
      </c>
    </row>
    <row r="12" spans="1:18" ht="14.5">
      <c r="C12" s="38"/>
      <c r="D12" s="38"/>
      <c r="E12" s="39" t="s">
        <v>318</v>
      </c>
    </row>
    <row r="13" spans="1:18" ht="14.5">
      <c r="C13" s="40" t="s">
        <v>11</v>
      </c>
      <c r="D13" s="40" t="s">
        <v>188</v>
      </c>
      <c r="E13" s="40" t="s">
        <v>189</v>
      </c>
    </row>
    <row r="14" spans="1:18">
      <c r="C14" s="41" t="s">
        <v>168</v>
      </c>
      <c r="D14" s="41" t="s">
        <v>69</v>
      </c>
      <c r="E14" s="41" t="s">
        <v>47</v>
      </c>
    </row>
    <row r="15" spans="1:18">
      <c r="C15" s="41" t="s">
        <v>169</v>
      </c>
      <c r="D15" s="41" t="s">
        <v>69</v>
      </c>
      <c r="E15" s="41" t="s">
        <v>49</v>
      </c>
    </row>
    <row r="16" spans="1:18">
      <c r="C16" s="41" t="s">
        <v>170</v>
      </c>
      <c r="D16" s="41" t="s">
        <v>69</v>
      </c>
      <c r="E16" s="41" t="s">
        <v>51</v>
      </c>
    </row>
    <row r="17" spans="1:16">
      <c r="C17" s="41" t="s">
        <v>171</v>
      </c>
      <c r="D17" s="41" t="s">
        <v>69</v>
      </c>
      <c r="E17" s="41" t="s">
        <v>53</v>
      </c>
    </row>
    <row r="18" spans="1:16">
      <c r="C18" s="41" t="s">
        <v>172</v>
      </c>
      <c r="D18" s="41" t="s">
        <v>69</v>
      </c>
      <c r="E18" s="41" t="s">
        <v>55</v>
      </c>
    </row>
    <row r="19" spans="1:16">
      <c r="C19" s="41" t="s">
        <v>173</v>
      </c>
      <c r="D19" s="41" t="s">
        <v>69</v>
      </c>
      <c r="E19" s="41" t="s">
        <v>57</v>
      </c>
    </row>
    <row r="20" spans="1:16">
      <c r="C20" s="41" t="s">
        <v>174</v>
      </c>
      <c r="D20" s="41" t="s">
        <v>69</v>
      </c>
      <c r="E20" s="41" t="s">
        <v>59</v>
      </c>
    </row>
    <row r="21" spans="1:16">
      <c r="C21" s="36"/>
      <c r="D21" s="36"/>
      <c r="E21" s="36"/>
    </row>
    <row r="22" spans="1:16" ht="14.5">
      <c r="C22" s="42"/>
      <c r="D22" s="42"/>
      <c r="E22" s="34" t="s">
        <v>209</v>
      </c>
      <c r="F22" s="44"/>
      <c r="G22" s="44"/>
      <c r="H22" s="44"/>
      <c r="I22" s="44"/>
      <c r="J22" s="44"/>
      <c r="K22" s="44"/>
      <c r="L22" s="44"/>
      <c r="M22" s="78"/>
      <c r="N22" s="78"/>
      <c r="O22" s="78"/>
      <c r="P22" s="78"/>
    </row>
    <row r="23" spans="1:16" ht="14.5">
      <c r="C23" s="77" t="s">
        <v>11</v>
      </c>
      <c r="D23" s="77" t="s">
        <v>188</v>
      </c>
      <c r="E23" s="77" t="s">
        <v>189</v>
      </c>
      <c r="F23" s="78" t="s">
        <v>190</v>
      </c>
      <c r="G23" s="78" t="s">
        <v>191</v>
      </c>
      <c r="H23" s="78" t="s">
        <v>192</v>
      </c>
      <c r="I23" s="78" t="s">
        <v>193</v>
      </c>
      <c r="J23" s="78" t="s">
        <v>194</v>
      </c>
      <c r="K23" s="78" t="s">
        <v>195</v>
      </c>
      <c r="L23" s="78" t="s">
        <v>196</v>
      </c>
      <c r="M23" s="78"/>
      <c r="N23" s="78"/>
      <c r="O23" s="78"/>
      <c r="P23" s="78"/>
    </row>
    <row r="24" spans="1:16" ht="13">
      <c r="C24" s="79" t="s">
        <v>168</v>
      </c>
      <c r="D24" s="79" t="s">
        <v>69</v>
      </c>
      <c r="E24" s="79" t="s">
        <v>47</v>
      </c>
      <c r="F24" s="355">
        <f>1.1/1.8</f>
        <v>0.61111111111111116</v>
      </c>
      <c r="G24" s="355">
        <f>(8.3-3.5)/8.3</f>
        <v>0.57831325301204828</v>
      </c>
      <c r="H24" s="355">
        <f>5.5/8.7</f>
        <v>0.63218390804597702</v>
      </c>
      <c r="I24" s="355">
        <f>0.6/1.4</f>
        <v>0.4285714285714286</v>
      </c>
      <c r="J24" s="355">
        <f>0.4/0.9</f>
        <v>0.44444444444444448</v>
      </c>
      <c r="K24" s="355">
        <f>1.3/2.7</f>
        <v>0.48148148148148145</v>
      </c>
      <c r="L24" s="355">
        <f>2.9/4</f>
        <v>0.72499999999999998</v>
      </c>
      <c r="M24" s="81"/>
      <c r="N24" s="78">
        <f>AVERAGE(F24:L24)</f>
        <v>0.55730080380949876</v>
      </c>
      <c r="O24" s="78"/>
      <c r="P24" s="78"/>
    </row>
    <row r="25" spans="1:16" ht="13">
      <c r="C25" s="79" t="s">
        <v>169</v>
      </c>
      <c r="D25" s="79" t="s">
        <v>69</v>
      </c>
      <c r="E25" s="79" t="s">
        <v>49</v>
      </c>
      <c r="F25" s="355">
        <f>0.5/0.8</f>
        <v>0.625</v>
      </c>
      <c r="G25" s="355">
        <f>1.5/2.6</f>
        <v>0.57692307692307687</v>
      </c>
      <c r="H25" s="355">
        <f>1.7/2.7</f>
        <v>0.62962962962962954</v>
      </c>
      <c r="I25" s="355">
        <f>0.3/0.6</f>
        <v>0.5</v>
      </c>
      <c r="J25" s="355">
        <f>0.2/0.4</f>
        <v>0.5</v>
      </c>
      <c r="K25" s="355">
        <f>0.5/1.1</f>
        <v>0.45454545454545453</v>
      </c>
      <c r="L25" s="355">
        <f>0.8/1.2</f>
        <v>0.66666666666666674</v>
      </c>
      <c r="M25" s="81"/>
      <c r="N25" s="78">
        <f t="shared" ref="N25:N30" si="0">AVERAGE(F25:L25)</f>
        <v>0.56468068968068963</v>
      </c>
      <c r="O25" s="78"/>
      <c r="P25" s="78"/>
    </row>
    <row r="26" spans="1:16" ht="13">
      <c r="C26" s="79" t="s">
        <v>170</v>
      </c>
      <c r="D26" s="79" t="s">
        <v>69</v>
      </c>
      <c r="E26" s="79" t="s">
        <v>51</v>
      </c>
      <c r="F26" s="355">
        <v>1</v>
      </c>
      <c r="G26" s="355">
        <f>0.6/0.7</f>
        <v>0.85714285714285721</v>
      </c>
      <c r="H26" s="355">
        <f>0.6/0.7</f>
        <v>0.85714285714285721</v>
      </c>
      <c r="I26" s="355">
        <v>1</v>
      </c>
      <c r="J26" s="355">
        <v>1</v>
      </c>
      <c r="K26" s="355">
        <v>1</v>
      </c>
      <c r="L26" s="355">
        <v>1</v>
      </c>
      <c r="M26" s="81"/>
      <c r="N26" s="78">
        <f t="shared" si="0"/>
        <v>0.95918367346938782</v>
      </c>
      <c r="O26" s="78"/>
      <c r="P26" s="78"/>
    </row>
    <row r="27" spans="1:16" ht="13">
      <c r="C27" s="79" t="s">
        <v>171</v>
      </c>
      <c r="D27" s="79" t="s">
        <v>69</v>
      </c>
      <c r="E27" s="79" t="s">
        <v>53</v>
      </c>
      <c r="F27" s="355">
        <v>1</v>
      </c>
      <c r="G27" s="355">
        <f>0.4/0.5</f>
        <v>0.8</v>
      </c>
      <c r="H27" s="355">
        <f>0.3/0.4</f>
        <v>0.74999999999999989</v>
      </c>
      <c r="I27" s="355">
        <v>1</v>
      </c>
      <c r="J27" s="355">
        <v>1</v>
      </c>
      <c r="K27" s="355">
        <v>1</v>
      </c>
      <c r="L27" s="355">
        <v>1</v>
      </c>
      <c r="M27" s="81"/>
      <c r="N27" s="78">
        <f t="shared" si="0"/>
        <v>0.93571428571428572</v>
      </c>
      <c r="O27" s="78"/>
      <c r="P27" s="78"/>
    </row>
    <row r="28" spans="1:16" ht="13">
      <c r="C28" s="79" t="s">
        <v>172</v>
      </c>
      <c r="D28" s="79" t="s">
        <v>69</v>
      </c>
      <c r="E28" s="79" t="s">
        <v>55</v>
      </c>
      <c r="F28" s="355">
        <f>2.1/2.4</f>
        <v>0.87500000000000011</v>
      </c>
      <c r="G28" s="355">
        <f>9.6/10.8</f>
        <v>0.88888888888888884</v>
      </c>
      <c r="H28" s="355">
        <f>9.3/10.3</f>
        <v>0.90291262135922334</v>
      </c>
      <c r="I28" s="355">
        <f>1.4/1.7</f>
        <v>0.82352941176470584</v>
      </c>
      <c r="J28" s="355">
        <f>1.3/1.6</f>
        <v>0.8125</v>
      </c>
      <c r="K28" s="355">
        <f>3.7/4.3</f>
        <v>0.86046511627906985</v>
      </c>
      <c r="L28" s="355">
        <f>4.2/4.6</f>
        <v>0.91304347826086962</v>
      </c>
      <c r="M28" s="81"/>
      <c r="N28" s="78">
        <f t="shared" si="0"/>
        <v>0.86804850236467956</v>
      </c>
      <c r="O28" s="78"/>
      <c r="P28" s="78"/>
    </row>
    <row r="29" spans="1:16" ht="13">
      <c r="C29" s="79" t="s">
        <v>173</v>
      </c>
      <c r="D29" s="79" t="s">
        <v>69</v>
      </c>
      <c r="E29" s="79" t="s">
        <v>57</v>
      </c>
      <c r="F29" s="355">
        <f>1.3/1.9</f>
        <v>0.68421052631578949</v>
      </c>
      <c r="G29" s="355">
        <f>5.8/8.9</f>
        <v>0.65168539325842689</v>
      </c>
      <c r="H29" s="355">
        <f>7.6/10.9</f>
        <v>0.69724770642201828</v>
      </c>
      <c r="I29" s="355">
        <f>0.8/1.4</f>
        <v>0.57142857142857151</v>
      </c>
      <c r="J29" s="355">
        <f>0.5/0.9</f>
        <v>0.55555555555555558</v>
      </c>
      <c r="K29" s="355">
        <f>1.9/3.4</f>
        <v>0.55882352941176472</v>
      </c>
      <c r="L29" s="355">
        <f>3.7/4.9</f>
        <v>0.75510204081632648</v>
      </c>
      <c r="M29" s="81"/>
      <c r="N29" s="78">
        <f t="shared" si="0"/>
        <v>0.63915047474406461</v>
      </c>
      <c r="O29" s="78"/>
      <c r="P29" s="78"/>
    </row>
    <row r="30" spans="1:16" ht="13">
      <c r="C30" s="79" t="s">
        <v>174</v>
      </c>
      <c r="D30" s="79" t="s">
        <v>69</v>
      </c>
      <c r="E30" s="79" t="s">
        <v>59</v>
      </c>
      <c r="F30" s="355">
        <f>4.2/6.8</f>
        <v>0.61764705882352944</v>
      </c>
      <c r="G30" s="355">
        <f>17.1/29.3</f>
        <v>0.58361774744027306</v>
      </c>
      <c r="H30" s="355">
        <f>18.5/30.8</f>
        <v>0.60064935064935066</v>
      </c>
      <c r="I30" s="355">
        <f>2.3/5</f>
        <v>0.45999999999999996</v>
      </c>
      <c r="J30" s="355">
        <f>1.4/3.1</f>
        <v>0.45161290322580638</v>
      </c>
      <c r="K30" s="355">
        <f>4.7/10</f>
        <v>0.47000000000000003</v>
      </c>
      <c r="L30" s="355">
        <f>10.2/14.3</f>
        <v>0.71328671328671323</v>
      </c>
      <c r="M30" s="81"/>
      <c r="N30" s="78">
        <f t="shared" si="0"/>
        <v>0.55668768191795326</v>
      </c>
      <c r="O30" s="78"/>
      <c r="P30" s="78"/>
    </row>
    <row r="31" spans="1:16">
      <c r="C31" s="78"/>
      <c r="D31" s="78"/>
      <c r="E31" s="78"/>
      <c r="F31" s="80"/>
      <c r="G31" s="81"/>
      <c r="H31" s="81"/>
      <c r="I31" s="81"/>
      <c r="J31" s="81"/>
      <c r="K31" s="81"/>
      <c r="L31" s="81"/>
      <c r="M31" s="81"/>
      <c r="N31" s="78"/>
      <c r="O31" s="78"/>
      <c r="P31" s="78"/>
    </row>
    <row r="32" spans="1:16" ht="14.5">
      <c r="A32" s="33"/>
      <c r="B32" s="33"/>
      <c r="C32" s="82"/>
      <c r="D32" s="82"/>
      <c r="E32" s="82"/>
      <c r="F32" s="83"/>
      <c r="G32" s="83"/>
      <c r="H32" s="83"/>
      <c r="I32" s="83"/>
      <c r="J32" s="83"/>
      <c r="K32" s="83"/>
      <c r="L32" s="78"/>
      <c r="M32" s="78"/>
      <c r="N32" s="78"/>
      <c r="O32" s="78"/>
      <c r="P32" s="78"/>
    </row>
    <row r="33" spans="1:14" ht="14.5">
      <c r="A33" s="33"/>
      <c r="B33" s="33"/>
      <c r="C33" s="33"/>
      <c r="D33" s="33"/>
      <c r="E33" s="33"/>
      <c r="F33" s="50"/>
      <c r="G33" s="50"/>
      <c r="H33" s="50"/>
      <c r="I33" s="50"/>
      <c r="J33" s="50"/>
      <c r="K33" s="50"/>
    </row>
    <row r="34" spans="1:14" ht="14.5">
      <c r="A34" s="33"/>
      <c r="B34" s="33"/>
      <c r="C34" s="33"/>
      <c r="D34" s="33"/>
      <c r="E34" s="33"/>
      <c r="F34" s="50"/>
      <c r="G34" s="50"/>
      <c r="H34" s="50"/>
      <c r="I34" s="50"/>
      <c r="J34" s="50"/>
      <c r="K34" s="50"/>
    </row>
    <row r="35" spans="1:14" ht="14.5">
      <c r="A35" s="33"/>
      <c r="B35" s="33"/>
      <c r="C35" s="33"/>
      <c r="D35" s="33"/>
      <c r="E35" s="33"/>
      <c r="F35" s="50"/>
      <c r="G35" s="50"/>
      <c r="H35" s="50"/>
      <c r="I35" s="50"/>
      <c r="J35" s="50"/>
      <c r="K35" s="50"/>
    </row>
    <row r="36" spans="1:14" ht="14.5">
      <c r="A36" s="33"/>
      <c r="B36" s="33"/>
      <c r="C36" s="33"/>
      <c r="D36" s="33"/>
      <c r="E36" s="33"/>
      <c r="F36" s="50"/>
      <c r="G36" s="50"/>
      <c r="H36" s="50"/>
      <c r="I36" s="50"/>
      <c r="J36" s="50"/>
      <c r="K36" s="50"/>
    </row>
    <row r="40" spans="1:14" ht="14.5">
      <c r="A40" s="33"/>
      <c r="B40" s="33"/>
      <c r="C40" s="33"/>
      <c r="D40" s="33"/>
      <c r="E40" s="33"/>
      <c r="F40" s="59"/>
      <c r="G40" s="50"/>
      <c r="H40" s="50"/>
      <c r="I40" s="50"/>
      <c r="J40" s="50"/>
      <c r="K40" s="50"/>
    </row>
    <row r="43" spans="1:14" ht="14.5">
      <c r="C43" s="62"/>
      <c r="D43" s="62"/>
      <c r="E43" s="34" t="s">
        <v>208</v>
      </c>
      <c r="F43" s="63"/>
      <c r="G43" s="63"/>
      <c r="H43" s="63"/>
      <c r="I43" s="63"/>
      <c r="J43" s="63"/>
      <c r="K43" s="63"/>
      <c r="L43" s="63"/>
    </row>
    <row r="44" spans="1:14" ht="14.5">
      <c r="C44" s="35" t="s">
        <v>11</v>
      </c>
      <c r="D44" s="35" t="s">
        <v>188</v>
      </c>
      <c r="E44" s="35" t="s">
        <v>189</v>
      </c>
      <c r="F44" t="s">
        <v>190</v>
      </c>
      <c r="G44" t="s">
        <v>191</v>
      </c>
      <c r="H44" t="s">
        <v>192</v>
      </c>
      <c r="I44" t="s">
        <v>193</v>
      </c>
      <c r="J44" t="s">
        <v>194</v>
      </c>
      <c r="K44" t="s">
        <v>195</v>
      </c>
      <c r="L44" t="s">
        <v>196</v>
      </c>
    </row>
    <row r="45" spans="1:14">
      <c r="C45" s="36" t="s">
        <v>168</v>
      </c>
      <c r="D45" s="36" t="s">
        <v>69</v>
      </c>
      <c r="E45" s="36" t="s">
        <v>47</v>
      </c>
      <c r="F45" s="62">
        <f>attached_ApplianceConsume!W15/SUM(F3:F9)/31.54</f>
        <v>4.3525933881510701E-2</v>
      </c>
      <c r="G45" s="62">
        <f>attached_ApplianceConsume!AU15/SUM(G3:G9)/31.54</f>
        <v>5.5250562433186899E-2</v>
      </c>
      <c r="H45" s="62">
        <f>attached_ApplianceConsume!BS15/SUM(H3:H9)/31.54</f>
        <v>3.5429026082700397E-2</v>
      </c>
      <c r="I45" s="62">
        <f>attached_ApplianceConsume!CQ15/SUM(I3:I9)/31.54</f>
        <v>6.4168960838233396E-2</v>
      </c>
      <c r="J45" s="62">
        <f>attached_ApplianceConsume!DO15/SUM(J3:J9)/31.54</f>
        <v>3.9378583587436698E-2</v>
      </c>
      <c r="K45" s="62">
        <f>attached_ApplianceConsume!EM15/SUM(K3:K9)/31.54</f>
        <v>3.6896745312373802E-2</v>
      </c>
      <c r="L45" s="62">
        <f>attached_ApplianceConsume!FK15/SUM(L3:L9)/31.54</f>
        <v>4.35598116546057E-2</v>
      </c>
      <c r="N45">
        <f>AVERAGE(F45:L45)</f>
        <v>4.5458517684292502E-2</v>
      </c>
    </row>
    <row r="46" spans="1:14">
      <c r="C46" s="36" t="s">
        <v>169</v>
      </c>
      <c r="D46" s="36" t="s">
        <v>69</v>
      </c>
      <c r="E46" s="36" t="s">
        <v>49</v>
      </c>
      <c r="F46" s="62">
        <f>F45</f>
        <v>4.3525933881510701E-2</v>
      </c>
      <c r="G46" s="62">
        <f t="shared" ref="G46:L46" si="1">G45</f>
        <v>5.5250562433186899E-2</v>
      </c>
      <c r="H46" s="62">
        <f t="shared" si="1"/>
        <v>3.5429026082700397E-2</v>
      </c>
      <c r="I46" s="62">
        <f t="shared" si="1"/>
        <v>6.4168960838233396E-2</v>
      </c>
      <c r="J46" s="62">
        <f t="shared" si="1"/>
        <v>3.9378583587436698E-2</v>
      </c>
      <c r="K46" s="62">
        <f t="shared" si="1"/>
        <v>3.6896745312373802E-2</v>
      </c>
      <c r="L46" s="62">
        <f t="shared" si="1"/>
        <v>4.35598116546057E-2</v>
      </c>
      <c r="N46">
        <f t="shared" ref="N46:N51" si="2">AVERAGE(F46:L46)</f>
        <v>4.5458517684292502E-2</v>
      </c>
    </row>
    <row r="47" spans="1:14">
      <c r="C47" s="36" t="s">
        <v>170</v>
      </c>
      <c r="D47" s="36" t="s">
        <v>69</v>
      </c>
      <c r="E47" s="36" t="s">
        <v>51</v>
      </c>
      <c r="F47" s="62">
        <f t="shared" ref="F47:F51" si="3">F46</f>
        <v>4.3525933881510701E-2</v>
      </c>
      <c r="G47" s="62">
        <f t="shared" ref="G47:G51" si="4">G46</f>
        <v>5.5250562433186899E-2</v>
      </c>
      <c r="H47" s="62">
        <f t="shared" ref="H47:H51" si="5">H46</f>
        <v>3.5429026082700397E-2</v>
      </c>
      <c r="I47" s="62">
        <f t="shared" ref="I47:I51" si="6">I46</f>
        <v>6.4168960838233396E-2</v>
      </c>
      <c r="J47" s="62">
        <f t="shared" ref="J47:J51" si="7">J46</f>
        <v>3.9378583587436698E-2</v>
      </c>
      <c r="K47" s="62">
        <f t="shared" ref="K47:K51" si="8">K46</f>
        <v>3.6896745312373802E-2</v>
      </c>
      <c r="L47" s="62">
        <f t="shared" ref="L47:L51" si="9">L46</f>
        <v>4.35598116546057E-2</v>
      </c>
      <c r="N47">
        <f t="shared" si="2"/>
        <v>4.5458517684292502E-2</v>
      </c>
    </row>
    <row r="48" spans="1:14">
      <c r="C48" s="36" t="s">
        <v>171</v>
      </c>
      <c r="D48" s="36" t="s">
        <v>69</v>
      </c>
      <c r="E48" s="36" t="s">
        <v>53</v>
      </c>
      <c r="F48" s="62">
        <f t="shared" si="3"/>
        <v>4.3525933881510701E-2</v>
      </c>
      <c r="G48" s="62">
        <f t="shared" si="4"/>
        <v>5.5250562433186899E-2</v>
      </c>
      <c r="H48" s="62">
        <f t="shared" si="5"/>
        <v>3.5429026082700397E-2</v>
      </c>
      <c r="I48" s="62">
        <f t="shared" si="6"/>
        <v>6.4168960838233396E-2</v>
      </c>
      <c r="J48" s="62">
        <f t="shared" si="7"/>
        <v>3.9378583587436698E-2</v>
      </c>
      <c r="K48" s="62">
        <f t="shared" si="8"/>
        <v>3.6896745312373802E-2</v>
      </c>
      <c r="L48" s="62">
        <f t="shared" si="9"/>
        <v>4.35598116546057E-2</v>
      </c>
      <c r="N48">
        <f t="shared" si="2"/>
        <v>4.5458517684292502E-2</v>
      </c>
    </row>
    <row r="49" spans="3:14">
      <c r="C49" s="36" t="s">
        <v>172</v>
      </c>
      <c r="D49" s="36" t="s">
        <v>69</v>
      </c>
      <c r="E49" s="36" t="s">
        <v>55</v>
      </c>
      <c r="F49" s="62">
        <f t="shared" si="3"/>
        <v>4.3525933881510701E-2</v>
      </c>
      <c r="G49" s="62">
        <f t="shared" si="4"/>
        <v>5.5250562433186899E-2</v>
      </c>
      <c r="H49" s="62">
        <f t="shared" si="5"/>
        <v>3.5429026082700397E-2</v>
      </c>
      <c r="I49" s="62">
        <f t="shared" si="6"/>
        <v>6.4168960838233396E-2</v>
      </c>
      <c r="J49" s="62">
        <f t="shared" si="7"/>
        <v>3.9378583587436698E-2</v>
      </c>
      <c r="K49" s="62">
        <f t="shared" si="8"/>
        <v>3.6896745312373802E-2</v>
      </c>
      <c r="L49" s="62">
        <f t="shared" si="9"/>
        <v>4.35598116546057E-2</v>
      </c>
      <c r="N49">
        <f t="shared" si="2"/>
        <v>4.5458517684292502E-2</v>
      </c>
    </row>
    <row r="50" spans="3:14">
      <c r="C50" s="36" t="s">
        <v>173</v>
      </c>
      <c r="D50" s="36" t="s">
        <v>69</v>
      </c>
      <c r="E50" s="36" t="s">
        <v>57</v>
      </c>
      <c r="F50" s="62">
        <f t="shared" si="3"/>
        <v>4.3525933881510701E-2</v>
      </c>
      <c r="G50" s="62">
        <f t="shared" si="4"/>
        <v>5.5250562433186899E-2</v>
      </c>
      <c r="H50" s="62">
        <f t="shared" si="5"/>
        <v>3.5429026082700397E-2</v>
      </c>
      <c r="I50" s="62">
        <f t="shared" si="6"/>
        <v>6.4168960838233396E-2</v>
      </c>
      <c r="J50" s="62">
        <f t="shared" si="7"/>
        <v>3.9378583587436698E-2</v>
      </c>
      <c r="K50" s="62">
        <f t="shared" si="8"/>
        <v>3.6896745312373802E-2</v>
      </c>
      <c r="L50" s="62">
        <f t="shared" si="9"/>
        <v>4.35598116546057E-2</v>
      </c>
      <c r="N50">
        <f t="shared" si="2"/>
        <v>4.5458517684292502E-2</v>
      </c>
    </row>
    <row r="51" spans="3:14">
      <c r="C51" s="36" t="s">
        <v>174</v>
      </c>
      <c r="D51" s="36" t="s">
        <v>69</v>
      </c>
      <c r="E51" s="36" t="s">
        <v>59</v>
      </c>
      <c r="F51" s="62">
        <f t="shared" si="3"/>
        <v>4.3525933881510701E-2</v>
      </c>
      <c r="G51" s="62">
        <f t="shared" si="4"/>
        <v>5.5250562433186899E-2</v>
      </c>
      <c r="H51" s="62">
        <f t="shared" si="5"/>
        <v>3.5429026082700397E-2</v>
      </c>
      <c r="I51" s="62">
        <f t="shared" si="6"/>
        <v>6.4168960838233396E-2</v>
      </c>
      <c r="J51" s="62">
        <f t="shared" si="7"/>
        <v>3.9378583587436698E-2</v>
      </c>
      <c r="K51" s="62">
        <f t="shared" si="8"/>
        <v>3.6896745312373802E-2</v>
      </c>
      <c r="L51" s="62">
        <f t="shared" si="9"/>
        <v>4.35598116546057E-2</v>
      </c>
      <c r="N51">
        <f t="shared" si="2"/>
        <v>4.5458517684292502E-2</v>
      </c>
    </row>
    <row r="57" spans="3:14">
      <c r="C57" s="36" t="s">
        <v>512</v>
      </c>
    </row>
    <row r="62" spans="3:14" ht="14.5">
      <c r="C62" s="62"/>
      <c r="D62" s="62"/>
      <c r="E62" s="34" t="s">
        <v>207</v>
      </c>
      <c r="F62" s="63"/>
      <c r="G62" s="63"/>
      <c r="H62" s="63"/>
      <c r="I62" s="63"/>
      <c r="J62" s="63"/>
      <c r="K62" s="63"/>
      <c r="L62" s="63"/>
    </row>
    <row r="63" spans="3:14" ht="14.5">
      <c r="C63" s="35" t="s">
        <v>11</v>
      </c>
      <c r="D63" s="35" t="s">
        <v>188</v>
      </c>
      <c r="E63" s="35" t="s">
        <v>189</v>
      </c>
      <c r="F63" t="s">
        <v>190</v>
      </c>
      <c r="G63" t="s">
        <v>191</v>
      </c>
      <c r="H63" t="s">
        <v>192</v>
      </c>
      <c r="I63" t="s">
        <v>193</v>
      </c>
      <c r="J63" t="s">
        <v>194</v>
      </c>
      <c r="K63" t="s">
        <v>195</v>
      </c>
      <c r="L63" t="s">
        <v>196</v>
      </c>
    </row>
    <row r="64" spans="3:14">
      <c r="C64" s="36" t="s">
        <v>168</v>
      </c>
      <c r="D64" s="36" t="s">
        <v>69</v>
      </c>
      <c r="E64" s="36" t="s">
        <v>47</v>
      </c>
      <c r="F64" s="62">
        <v>31.54</v>
      </c>
      <c r="G64" s="62">
        <v>31.54</v>
      </c>
      <c r="H64" s="62">
        <v>31.54</v>
      </c>
      <c r="I64" s="62">
        <v>31.54</v>
      </c>
      <c r="J64" s="62">
        <v>31.54</v>
      </c>
      <c r="K64" s="62">
        <v>31.54</v>
      </c>
      <c r="L64" s="62">
        <v>31.54</v>
      </c>
    </row>
    <row r="65" spans="3:12">
      <c r="C65" s="36" t="s">
        <v>169</v>
      </c>
      <c r="D65" s="36" t="s">
        <v>69</v>
      </c>
      <c r="E65" s="36" t="s">
        <v>49</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170</v>
      </c>
      <c r="D66" s="36" t="s">
        <v>69</v>
      </c>
      <c r="E66" s="36" t="s">
        <v>51</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171</v>
      </c>
      <c r="D67" s="36" t="s">
        <v>69</v>
      </c>
      <c r="E67" s="36" t="s">
        <v>53</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172</v>
      </c>
      <c r="D68" s="36" t="s">
        <v>69</v>
      </c>
      <c r="E68" s="36" t="s">
        <v>55</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173</v>
      </c>
      <c r="D69" s="36" t="s">
        <v>69</v>
      </c>
      <c r="E69" s="36" t="s">
        <v>57</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174</v>
      </c>
      <c r="D70" s="36" t="s">
        <v>69</v>
      </c>
      <c r="E70" s="36" t="s">
        <v>59</v>
      </c>
      <c r="F70" s="62">
        <f t="shared" si="11"/>
        <v>31.54</v>
      </c>
      <c r="G70" s="62">
        <f t="shared" si="10"/>
        <v>31.54</v>
      </c>
      <c r="H70" s="62">
        <f t="shared" si="10"/>
        <v>31.54</v>
      </c>
      <c r="I70" s="62">
        <f t="shared" si="10"/>
        <v>31.54</v>
      </c>
      <c r="J70" s="62">
        <f t="shared" si="10"/>
        <v>31.54</v>
      </c>
      <c r="K70" s="62">
        <f t="shared" si="10"/>
        <v>31.54</v>
      </c>
      <c r="L70" s="62">
        <f t="shared" si="10"/>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168</v>
      </c>
      <c r="D78" s="36" t="s">
        <v>69</v>
      </c>
      <c r="E78" s="36" t="s">
        <v>47</v>
      </c>
      <c r="F78" s="66">
        <v>1</v>
      </c>
      <c r="G78" s="66">
        <v>1</v>
      </c>
      <c r="H78" s="66">
        <v>1</v>
      </c>
      <c r="I78" s="66">
        <v>1</v>
      </c>
      <c r="J78" s="66">
        <v>1</v>
      </c>
      <c r="K78" s="66">
        <v>1</v>
      </c>
      <c r="L78" s="66">
        <v>1</v>
      </c>
    </row>
    <row r="79" spans="3:12" ht="14.5">
      <c r="C79" s="36" t="s">
        <v>169</v>
      </c>
      <c r="D79" s="36" t="s">
        <v>69</v>
      </c>
      <c r="E79" s="36" t="s">
        <v>49</v>
      </c>
      <c r="F79" s="66">
        <v>1</v>
      </c>
      <c r="G79" s="66">
        <v>1</v>
      </c>
      <c r="H79" s="66">
        <v>1</v>
      </c>
      <c r="I79" s="66">
        <v>1</v>
      </c>
      <c r="J79" s="66">
        <v>1</v>
      </c>
      <c r="K79" s="66">
        <v>1</v>
      </c>
      <c r="L79" s="66">
        <v>1</v>
      </c>
    </row>
    <row r="80" spans="3:12" ht="14.5">
      <c r="C80" s="36" t="s">
        <v>170</v>
      </c>
      <c r="D80" s="36" t="s">
        <v>69</v>
      </c>
      <c r="E80" s="36" t="s">
        <v>51</v>
      </c>
      <c r="F80" s="66">
        <v>1</v>
      </c>
      <c r="G80" s="66">
        <v>1</v>
      </c>
      <c r="H80" s="66">
        <v>1</v>
      </c>
      <c r="I80" s="66">
        <v>1</v>
      </c>
      <c r="J80" s="66">
        <v>1</v>
      </c>
      <c r="K80" s="66">
        <v>1</v>
      </c>
      <c r="L80" s="66">
        <v>1</v>
      </c>
    </row>
    <row r="81" spans="3:14" ht="14.5">
      <c r="C81" s="36" t="s">
        <v>171</v>
      </c>
      <c r="D81" s="36" t="s">
        <v>69</v>
      </c>
      <c r="E81" s="36" t="s">
        <v>53</v>
      </c>
      <c r="F81" s="66">
        <v>1</v>
      </c>
      <c r="G81" s="66">
        <v>1</v>
      </c>
      <c r="H81" s="66">
        <v>1</v>
      </c>
      <c r="I81" s="66">
        <v>1</v>
      </c>
      <c r="J81" s="66">
        <v>1</v>
      </c>
      <c r="K81" s="66">
        <v>1</v>
      </c>
      <c r="L81" s="66">
        <v>1</v>
      </c>
    </row>
    <row r="82" spans="3:14" ht="14.5">
      <c r="C82" s="36" t="s">
        <v>172</v>
      </c>
      <c r="D82" s="36" t="s">
        <v>69</v>
      </c>
      <c r="E82" s="36" t="s">
        <v>55</v>
      </c>
      <c r="F82" s="66">
        <v>1</v>
      </c>
      <c r="G82" s="66">
        <v>1</v>
      </c>
      <c r="H82" s="66">
        <v>1</v>
      </c>
      <c r="I82" s="66">
        <v>1</v>
      </c>
      <c r="J82" s="66">
        <v>1</v>
      </c>
      <c r="K82" s="66">
        <v>1</v>
      </c>
      <c r="L82" s="66">
        <v>1</v>
      </c>
    </row>
    <row r="83" spans="3:14" ht="14.5">
      <c r="C83" s="36" t="s">
        <v>173</v>
      </c>
      <c r="D83" s="36" t="s">
        <v>69</v>
      </c>
      <c r="E83" s="36" t="s">
        <v>57</v>
      </c>
      <c r="F83" s="66">
        <v>1</v>
      </c>
      <c r="G83" s="66">
        <v>1</v>
      </c>
      <c r="H83" s="66">
        <v>1</v>
      </c>
      <c r="I83" s="66">
        <v>1</v>
      </c>
      <c r="J83" s="66">
        <v>1</v>
      </c>
      <c r="K83" s="66">
        <v>1</v>
      </c>
      <c r="L83" s="66">
        <v>1</v>
      </c>
    </row>
    <row r="84" spans="3:14" ht="14.5">
      <c r="C84" s="36" t="s">
        <v>174</v>
      </c>
      <c r="D84" s="36" t="s">
        <v>69</v>
      </c>
      <c r="E84" s="36" t="s">
        <v>59</v>
      </c>
      <c r="F84" s="66">
        <v>1</v>
      </c>
      <c r="G84" s="66">
        <v>1</v>
      </c>
      <c r="H84" s="66">
        <v>1</v>
      </c>
      <c r="I84" s="66">
        <v>1</v>
      </c>
      <c r="J84" s="66">
        <v>1</v>
      </c>
      <c r="K84" s="66">
        <v>1</v>
      </c>
      <c r="L84" s="66">
        <v>1</v>
      </c>
    </row>
    <row r="89" spans="3:14" ht="14.5">
      <c r="E89" s="34" t="s">
        <v>236</v>
      </c>
      <c r="N89" s="69" t="s">
        <v>513</v>
      </c>
    </row>
    <row r="90" spans="3:14" ht="14.5">
      <c r="D90" s="35" t="s">
        <v>188</v>
      </c>
      <c r="E90" s="35" t="s">
        <v>189</v>
      </c>
      <c r="F90" t="s">
        <v>190</v>
      </c>
      <c r="G90" t="s">
        <v>191</v>
      </c>
      <c r="H90" t="s">
        <v>192</v>
      </c>
      <c r="I90" t="s">
        <v>193</v>
      </c>
      <c r="J90" t="s">
        <v>194</v>
      </c>
      <c r="K90" t="s">
        <v>195</v>
      </c>
      <c r="L90" t="s">
        <v>196</v>
      </c>
    </row>
    <row r="91" spans="3:14" ht="14.5">
      <c r="D91" s="36" t="s">
        <v>69</v>
      </c>
      <c r="E91" s="36" t="s">
        <v>47</v>
      </c>
      <c r="F91" s="352">
        <f>[3]RSD!$Q$114</f>
        <v>15</v>
      </c>
      <c r="G91" s="352">
        <f>F91</f>
        <v>15</v>
      </c>
      <c r="H91" s="352">
        <f t="shared" ref="H91:L91" si="12">G91</f>
        <v>15</v>
      </c>
      <c r="I91" s="352">
        <f t="shared" si="12"/>
        <v>15</v>
      </c>
      <c r="J91" s="352">
        <f t="shared" si="12"/>
        <v>15</v>
      </c>
      <c r="K91" s="352">
        <f t="shared" si="12"/>
        <v>15</v>
      </c>
      <c r="L91" s="352">
        <f t="shared" si="12"/>
        <v>15</v>
      </c>
    </row>
    <row r="92" spans="3:14" ht="14.5">
      <c r="D92" s="36" t="s">
        <v>69</v>
      </c>
      <c r="E92" s="36" t="s">
        <v>49</v>
      </c>
      <c r="F92" s="352">
        <f>[3]RSD!$Q$115</f>
        <v>21</v>
      </c>
      <c r="G92" s="352">
        <f t="shared" ref="G92:L97" si="13">F92</f>
        <v>21</v>
      </c>
      <c r="H92" s="352">
        <f t="shared" si="13"/>
        <v>21</v>
      </c>
      <c r="I92" s="352">
        <f t="shared" si="13"/>
        <v>21</v>
      </c>
      <c r="J92" s="352">
        <f t="shared" si="13"/>
        <v>21</v>
      </c>
      <c r="K92" s="352">
        <f t="shared" si="13"/>
        <v>21</v>
      </c>
      <c r="L92" s="352">
        <f t="shared" si="13"/>
        <v>21</v>
      </c>
    </row>
    <row r="93" spans="3:14" ht="14.5">
      <c r="D93" s="36" t="s">
        <v>69</v>
      </c>
      <c r="E93" s="36" t="s">
        <v>51</v>
      </c>
      <c r="F93" s="352">
        <f>[3]RSD!$Q$116</f>
        <v>15</v>
      </c>
      <c r="G93" s="352">
        <f t="shared" si="13"/>
        <v>15</v>
      </c>
      <c r="H93" s="352">
        <f t="shared" si="13"/>
        <v>15</v>
      </c>
      <c r="I93" s="352">
        <f t="shared" si="13"/>
        <v>15</v>
      </c>
      <c r="J93" s="352">
        <f t="shared" si="13"/>
        <v>15</v>
      </c>
      <c r="K93" s="352">
        <f t="shared" si="13"/>
        <v>15</v>
      </c>
      <c r="L93" s="352">
        <f t="shared" si="13"/>
        <v>15</v>
      </c>
    </row>
    <row r="94" spans="3:14" ht="14.5">
      <c r="D94" s="36" t="s">
        <v>69</v>
      </c>
      <c r="E94" s="36" t="s">
        <v>53</v>
      </c>
      <c r="F94" s="352">
        <f>[3]RSD!$Q$117</f>
        <v>12</v>
      </c>
      <c r="G94" s="352">
        <f t="shared" si="13"/>
        <v>12</v>
      </c>
      <c r="H94" s="352">
        <f t="shared" si="13"/>
        <v>12</v>
      </c>
      <c r="I94" s="352">
        <f t="shared" si="13"/>
        <v>12</v>
      </c>
      <c r="J94" s="352">
        <f t="shared" si="13"/>
        <v>12</v>
      </c>
      <c r="K94" s="352">
        <f t="shared" si="13"/>
        <v>12</v>
      </c>
      <c r="L94" s="352">
        <f t="shared" si="13"/>
        <v>12</v>
      </c>
    </row>
    <row r="95" spans="3:14" ht="14.5">
      <c r="D95" s="36" t="s">
        <v>69</v>
      </c>
      <c r="E95" s="36" t="s">
        <v>55</v>
      </c>
      <c r="F95" s="352">
        <f>[3]RSD!$Q$118</f>
        <v>13</v>
      </c>
      <c r="G95" s="352">
        <f t="shared" si="13"/>
        <v>13</v>
      </c>
      <c r="H95" s="352">
        <f t="shared" si="13"/>
        <v>13</v>
      </c>
      <c r="I95" s="352">
        <f t="shared" si="13"/>
        <v>13</v>
      </c>
      <c r="J95" s="352">
        <f t="shared" si="13"/>
        <v>13</v>
      </c>
      <c r="K95" s="352">
        <f t="shared" si="13"/>
        <v>13</v>
      </c>
      <c r="L95" s="352">
        <f t="shared" si="13"/>
        <v>13</v>
      </c>
    </row>
    <row r="96" spans="3:14" ht="14.5">
      <c r="D96" s="36" t="s">
        <v>69</v>
      </c>
      <c r="E96" s="36" t="s">
        <v>57</v>
      </c>
      <c r="F96" s="352">
        <f>[3]RSD!$Q$119</f>
        <v>17</v>
      </c>
      <c r="G96" s="352">
        <f t="shared" si="13"/>
        <v>17</v>
      </c>
      <c r="H96" s="352">
        <f t="shared" si="13"/>
        <v>17</v>
      </c>
      <c r="I96" s="352">
        <f t="shared" si="13"/>
        <v>17</v>
      </c>
      <c r="J96" s="352">
        <f t="shared" si="13"/>
        <v>17</v>
      </c>
      <c r="K96" s="352">
        <f t="shared" si="13"/>
        <v>17</v>
      </c>
      <c r="L96" s="352">
        <f t="shared" si="13"/>
        <v>17</v>
      </c>
    </row>
    <row r="97" spans="4:12" ht="14.5">
      <c r="D97" s="36" t="s">
        <v>69</v>
      </c>
      <c r="E97" s="36" t="s">
        <v>59</v>
      </c>
      <c r="F97" s="352">
        <f>[3]RSD!$Q$120</f>
        <v>15.5</v>
      </c>
      <c r="G97" s="352">
        <f t="shared" si="13"/>
        <v>15.5</v>
      </c>
      <c r="H97" s="352">
        <f t="shared" si="13"/>
        <v>15.5</v>
      </c>
      <c r="I97" s="352">
        <f t="shared" si="13"/>
        <v>15.5</v>
      </c>
      <c r="J97" s="352">
        <f t="shared" si="13"/>
        <v>15.5</v>
      </c>
      <c r="K97" s="352">
        <f t="shared" si="13"/>
        <v>15.5</v>
      </c>
      <c r="L97" s="352">
        <f t="shared" si="13"/>
        <v>15.5</v>
      </c>
    </row>
  </sheetData>
  <hyperlinks>
    <hyperlink ref="O4" r:id="rId1" xr:uid="{00000000-0004-0000-1F00-000000000000}"/>
    <hyperlink ref="O9" r:id="rId2" location=":~:text=Here%E2%80%99s%20a%20general%20guideline%20for%20the%20typical%20wattage,Large-sized%20TVs%20%2855%20inches%20and%20above%29%3A%2070-250%20watts" xr:uid="{00000000-0004-0000-1F00-000001000000}"/>
    <hyperlink ref="O7" r:id="rId3" xr:uid="{00000000-0004-0000-1F00-000002000000}"/>
    <hyperlink ref="O6" r:id="rId4" xr:uid="{00000000-0004-0000-1F00-000003000000}"/>
    <hyperlink ref="O3" r:id="rId5" xr:uid="{00000000-0004-0000-1F00-000004000000}"/>
    <hyperlink ref="O5" r:id="rId6" xr:uid="{00000000-0004-0000-1F00-000005000000}"/>
    <hyperlink ref="O8" r:id="rId7" xr:uid="{00000000-0004-0000-1F00-000006000000}"/>
  </hyperlinks>
  <pageMargins left="0.7" right="0.7" top="0.75" bottom="0.75" header="0.3" footer="0.3"/>
  <pageSetup orientation="portrait" r:id="rId8"/>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2:FN35"/>
  <sheetViews>
    <sheetView topLeftCell="DR23" workbookViewId="0">
      <selection activeCell="X31" sqref="X31:Y31"/>
    </sheetView>
  </sheetViews>
  <sheetFormatPr defaultColWidth="9" defaultRowHeight="12.5"/>
  <cols>
    <col min="1" max="1" width="3" customWidth="1"/>
    <col min="2" max="2" width="47.1796875" style="15" customWidth="1"/>
    <col min="3" max="3" width="10.453125" customWidth="1"/>
    <col min="4" max="15" width="10.453125" hidden="1" customWidth="1"/>
    <col min="16" max="22" width="9" hidden="1" customWidth="1"/>
    <col min="23" max="23" width="8.7265625"/>
    <col min="25" max="25" width="3" customWidth="1"/>
    <col min="26" max="26" width="47"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97.08984375" customWidth="1"/>
    <col min="50" max="50" width="47"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97.08984375" customWidth="1"/>
    <col min="74" max="74" width="47"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97.08984375" customWidth="1"/>
    <col min="146" max="146" width="47.1796875" style="15" customWidth="1"/>
    <col min="147" max="147" width="10.453125" customWidth="1"/>
    <col min="148" max="159" width="10.453125" hidden="1" customWidth="1"/>
    <col min="160" max="166" width="9" hidden="1" customWidth="1"/>
    <col min="167" max="167" width="8.7265625"/>
    <col min="170" max="170" width="12.81640625"/>
  </cols>
  <sheetData>
    <row r="2" spans="1:167" ht="18">
      <c r="A2" s="21" t="s">
        <v>278</v>
      </c>
      <c r="B2" s="21"/>
      <c r="Y2" s="21" t="s">
        <v>279</v>
      </c>
      <c r="Z2" s="22"/>
      <c r="AW2" s="21" t="s">
        <v>279</v>
      </c>
      <c r="AX2" s="22"/>
      <c r="BU2" s="21" t="s">
        <v>279</v>
      </c>
      <c r="BV2" s="22"/>
      <c r="CS2" s="21" t="s">
        <v>279</v>
      </c>
      <c r="CT2" s="22"/>
      <c r="DQ2" s="21" t="s">
        <v>279</v>
      </c>
      <c r="DR2" s="22"/>
      <c r="EO2" s="21" t="s">
        <v>278</v>
      </c>
      <c r="EP2" s="21"/>
    </row>
    <row r="5" spans="1:167" ht="18">
      <c r="A5" s="2" t="s">
        <v>240</v>
      </c>
      <c r="F5" s="23"/>
      <c r="G5" s="23"/>
      <c r="H5" s="23"/>
      <c r="I5" s="23"/>
      <c r="J5" s="23"/>
      <c r="K5" s="23"/>
      <c r="L5" s="23"/>
      <c r="M5" s="23"/>
      <c r="N5" s="23"/>
      <c r="O5" s="23"/>
      <c r="Y5" s="2" t="s">
        <v>240</v>
      </c>
      <c r="AD5" s="23"/>
      <c r="AE5" s="23"/>
      <c r="AF5" s="23"/>
      <c r="AG5" s="23"/>
      <c r="AH5" s="23"/>
      <c r="AI5" s="23"/>
      <c r="AJ5" s="23"/>
      <c r="AK5" s="23"/>
      <c r="AL5" s="23"/>
      <c r="AM5" s="23"/>
      <c r="AW5" s="2" t="s">
        <v>240</v>
      </c>
      <c r="BB5" s="23"/>
      <c r="BC5" s="23"/>
      <c r="BD5" s="23"/>
      <c r="BE5" s="23"/>
      <c r="BF5" s="23"/>
      <c r="BG5" s="23"/>
      <c r="BH5" s="23"/>
      <c r="BI5" s="23"/>
      <c r="BJ5" s="23"/>
      <c r="BK5" s="23"/>
      <c r="BU5" s="2" t="s">
        <v>240</v>
      </c>
      <c r="BZ5" s="23"/>
      <c r="CA5" s="23"/>
      <c r="CB5" s="23"/>
      <c r="CC5" s="23"/>
      <c r="CD5" s="23"/>
      <c r="CE5" s="23"/>
      <c r="CF5" s="23"/>
      <c r="CG5" s="23"/>
      <c r="CH5" s="23"/>
      <c r="CI5" s="23"/>
      <c r="CS5" s="2" t="s">
        <v>240</v>
      </c>
      <c r="CX5" s="23"/>
      <c r="CY5" s="23"/>
      <c r="CZ5" s="23"/>
      <c r="DA5" s="23"/>
      <c r="DB5" s="23"/>
      <c r="DC5" s="23"/>
      <c r="DD5" s="23"/>
      <c r="DE5" s="23"/>
      <c r="DF5" s="23"/>
      <c r="DG5" s="23"/>
      <c r="DQ5" s="2" t="s">
        <v>240</v>
      </c>
      <c r="DV5" s="23"/>
      <c r="DW5" s="23"/>
      <c r="DX5" s="23"/>
      <c r="DY5" s="23"/>
      <c r="DZ5" s="23"/>
      <c r="EA5" s="23"/>
      <c r="EB5" s="23"/>
      <c r="EC5" s="23"/>
      <c r="ED5" s="23"/>
      <c r="EE5" s="23"/>
      <c r="EO5" s="2" t="s">
        <v>240</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280</v>
      </c>
      <c r="C7" s="23"/>
      <c r="D7" s="23"/>
      <c r="E7" s="23"/>
      <c r="Y7" s="4" t="s">
        <v>299</v>
      </c>
      <c r="AA7" s="23"/>
      <c r="AB7" s="23"/>
      <c r="AC7" s="23"/>
      <c r="AW7" s="4" t="s">
        <v>300</v>
      </c>
      <c r="AY7" s="23"/>
      <c r="AZ7" s="23"/>
      <c r="BA7" s="23"/>
      <c r="BU7" s="4" t="s">
        <v>281</v>
      </c>
      <c r="BW7" s="23"/>
      <c r="BX7" s="23"/>
      <c r="BY7" s="23"/>
      <c r="CS7" s="4" t="s">
        <v>282</v>
      </c>
      <c r="CU7" s="23"/>
      <c r="CV7" s="23"/>
      <c r="CW7" s="23"/>
      <c r="DQ7" s="4" t="s">
        <v>283</v>
      </c>
      <c r="DS7" s="23"/>
      <c r="DT7" s="23"/>
      <c r="DU7" s="23"/>
      <c r="EO7" s="4" t="s">
        <v>247</v>
      </c>
      <c r="EQ7" s="23"/>
      <c r="ER7" s="23"/>
      <c r="ES7" s="23"/>
    </row>
    <row r="8" spans="1:167" ht="15.5">
      <c r="A8" s="4" t="s">
        <v>514</v>
      </c>
      <c r="C8" s="5"/>
      <c r="D8" s="5"/>
      <c r="E8" s="5"/>
      <c r="F8" s="5"/>
      <c r="G8" s="5"/>
      <c r="H8" s="5"/>
      <c r="I8" s="5"/>
      <c r="J8" s="5"/>
      <c r="K8" s="5"/>
      <c r="L8" s="5"/>
      <c r="M8" s="5"/>
      <c r="N8" s="5"/>
      <c r="O8" s="5"/>
      <c r="P8" s="5"/>
      <c r="Q8" s="5"/>
      <c r="R8" s="5"/>
      <c r="S8" s="5"/>
      <c r="T8" s="5"/>
      <c r="U8" s="5"/>
      <c r="V8" s="5"/>
      <c r="W8" s="5"/>
      <c r="Y8" s="4" t="s">
        <v>514</v>
      </c>
      <c r="AA8" s="5"/>
      <c r="AB8" s="5"/>
      <c r="AC8" s="5"/>
      <c r="AD8" s="5"/>
      <c r="AE8" s="5"/>
      <c r="AF8" s="5"/>
      <c r="AG8" s="5"/>
      <c r="AH8" s="5"/>
      <c r="AI8" s="5"/>
      <c r="AJ8" s="5"/>
      <c r="AK8" s="5"/>
      <c r="AL8" s="5"/>
      <c r="AM8" s="5"/>
      <c r="AN8" s="5"/>
      <c r="AO8" s="5"/>
      <c r="AP8" s="5"/>
      <c r="AQ8" s="5"/>
      <c r="AR8" s="5"/>
      <c r="AS8" s="5"/>
      <c r="AT8" s="5"/>
      <c r="AU8" s="5"/>
      <c r="AW8" s="4" t="s">
        <v>514</v>
      </c>
      <c r="AY8" s="5"/>
      <c r="AZ8" s="5"/>
      <c r="BA8" s="5"/>
      <c r="BB8" s="5"/>
      <c r="BC8" s="5"/>
      <c r="BD8" s="5"/>
      <c r="BE8" s="5"/>
      <c r="BF8" s="5"/>
      <c r="BG8" s="5"/>
      <c r="BH8" s="5"/>
      <c r="BI8" s="5"/>
      <c r="BJ8" s="5"/>
      <c r="BK8" s="5"/>
      <c r="BL8" s="5"/>
      <c r="BM8" s="5"/>
      <c r="BN8" s="5"/>
      <c r="BO8" s="5"/>
      <c r="BP8" s="5"/>
      <c r="BQ8" s="5"/>
      <c r="BR8" s="5"/>
      <c r="BS8" s="5"/>
      <c r="BU8" s="4" t="s">
        <v>514</v>
      </c>
      <c r="BW8" s="5"/>
      <c r="BX8" s="5"/>
      <c r="BY8" s="5"/>
      <c r="BZ8" s="5"/>
      <c r="CA8" s="5"/>
      <c r="CB8" s="5"/>
      <c r="CC8" s="5"/>
      <c r="CD8" s="5"/>
      <c r="CE8" s="5"/>
      <c r="CF8" s="5"/>
      <c r="CG8" s="5"/>
      <c r="CH8" s="5"/>
      <c r="CI8" s="5"/>
      <c r="CJ8" s="5"/>
      <c r="CK8" s="5"/>
      <c r="CL8" s="5"/>
      <c r="CM8" s="5"/>
      <c r="CN8" s="5"/>
      <c r="CO8" s="5"/>
      <c r="CP8" s="5"/>
      <c r="CQ8" s="5"/>
      <c r="CS8" s="4" t="s">
        <v>514</v>
      </c>
      <c r="CU8" s="5"/>
      <c r="CV8" s="5"/>
      <c r="CW8" s="5"/>
      <c r="CX8" s="5"/>
      <c r="CY8" s="5"/>
      <c r="CZ8" s="5"/>
      <c r="DA8" s="5"/>
      <c r="DB8" s="5"/>
      <c r="DC8" s="5"/>
      <c r="DD8" s="5"/>
      <c r="DE8" s="5"/>
      <c r="DF8" s="5"/>
      <c r="DG8" s="5"/>
      <c r="DH8" s="5"/>
      <c r="DI8" s="5"/>
      <c r="DJ8" s="5"/>
      <c r="DK8" s="5"/>
      <c r="DL8" s="5"/>
      <c r="DM8" s="5"/>
      <c r="DN8" s="5"/>
      <c r="DO8" s="5"/>
      <c r="DQ8" s="4" t="s">
        <v>514</v>
      </c>
      <c r="DS8" s="5"/>
      <c r="DT8" s="5"/>
      <c r="DU8" s="5"/>
      <c r="DV8" s="5"/>
      <c r="DW8" s="5"/>
      <c r="DX8" s="5"/>
      <c r="DY8" s="5"/>
      <c r="DZ8" s="5"/>
      <c r="EA8" s="5"/>
      <c r="EB8" s="5"/>
      <c r="EC8" s="5"/>
      <c r="ED8" s="5"/>
      <c r="EE8" s="5"/>
      <c r="EF8" s="5"/>
      <c r="EG8" s="5"/>
      <c r="EH8" s="5"/>
      <c r="EI8" s="5"/>
      <c r="EJ8" s="5"/>
      <c r="EK8" s="5"/>
      <c r="EL8" s="5"/>
      <c r="EM8" s="5"/>
      <c r="EO8" s="4" t="s">
        <v>514</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515</v>
      </c>
      <c r="C13" s="26">
        <v>13.454789</v>
      </c>
      <c r="D13" s="26">
        <v>13.748810000000001</v>
      </c>
      <c r="E13" s="26">
        <v>13.750311</v>
      </c>
      <c r="F13" s="26">
        <v>13.614416</v>
      </c>
      <c r="G13" s="26">
        <v>13.479158</v>
      </c>
      <c r="H13" s="26">
        <v>13.762164</v>
      </c>
      <c r="I13" s="26">
        <v>13.859280999999999</v>
      </c>
      <c r="J13" s="26">
        <v>13.735471</v>
      </c>
      <c r="K13" s="26">
        <v>13.395198000000001</v>
      </c>
      <c r="L13" s="26">
        <v>13.327534999999999</v>
      </c>
      <c r="M13" s="26">
        <v>13.344951999999999</v>
      </c>
      <c r="N13" s="26">
        <v>13.324947</v>
      </c>
      <c r="O13" s="26">
        <v>14.01642</v>
      </c>
      <c r="P13" s="26">
        <v>14.258419999999999</v>
      </c>
      <c r="Q13" s="26">
        <v>13.510535000000001</v>
      </c>
      <c r="R13" s="26">
        <v>13.114224999999999</v>
      </c>
      <c r="S13" s="26">
        <v>13.299936000000001</v>
      </c>
      <c r="T13" s="26">
        <v>12.742549</v>
      </c>
      <c r="U13" s="26">
        <v>13.714916000000001</v>
      </c>
      <c r="V13" s="26">
        <v>13.327510999999999</v>
      </c>
      <c r="W13" s="26">
        <v>14.1791</v>
      </c>
      <c r="Y13" s="7"/>
      <c r="Z13" s="8" t="s">
        <v>515</v>
      </c>
      <c r="AA13" s="26">
        <v>48.355162</v>
      </c>
      <c r="AB13" s="26">
        <v>48.705072000000001</v>
      </c>
      <c r="AC13" s="26">
        <v>49.230111000000001</v>
      </c>
      <c r="AD13" s="26">
        <v>50.452489999999997</v>
      </c>
      <c r="AE13" s="26">
        <v>50.713422000000001</v>
      </c>
      <c r="AF13" s="26">
        <v>49.969411000000001</v>
      </c>
      <c r="AG13" s="26">
        <v>52.000934000000001</v>
      </c>
      <c r="AH13" s="26">
        <v>51.979928000000001</v>
      </c>
      <c r="AI13" s="26">
        <v>52.926414999999999</v>
      </c>
      <c r="AJ13" s="26">
        <v>54.218169000000003</v>
      </c>
      <c r="AK13" s="26">
        <v>53.084924000000001</v>
      </c>
      <c r="AL13" s="26">
        <v>54.904933</v>
      </c>
      <c r="AM13" s="26">
        <v>55.844607000000003</v>
      </c>
      <c r="AN13" s="26">
        <v>57.382066000000002</v>
      </c>
      <c r="AO13" s="26">
        <v>59.313918000000001</v>
      </c>
      <c r="AP13" s="26">
        <v>57.081283999999997</v>
      </c>
      <c r="AQ13" s="26">
        <v>56.626024000000001</v>
      </c>
      <c r="AR13" s="26">
        <v>55.980637000000002</v>
      </c>
      <c r="AS13" s="26">
        <v>58.004818999999998</v>
      </c>
      <c r="AT13" s="26">
        <v>58.398805000000003</v>
      </c>
      <c r="AU13" s="26">
        <v>62.209820000000001</v>
      </c>
      <c r="AW13" s="7"/>
      <c r="AX13" s="8" t="s">
        <v>515</v>
      </c>
      <c r="AY13" s="26">
        <v>61.844149000000002</v>
      </c>
      <c r="AZ13" s="26">
        <v>63.890934000000001</v>
      </c>
      <c r="BA13" s="26">
        <v>60.482748999999998</v>
      </c>
      <c r="BB13" s="26">
        <v>61.946669</v>
      </c>
      <c r="BC13" s="26">
        <v>64.826505999999995</v>
      </c>
      <c r="BD13" s="26">
        <v>60.616106000000002</v>
      </c>
      <c r="BE13" s="26">
        <v>61.323492999999999</v>
      </c>
      <c r="BF13" s="26">
        <v>60.695245</v>
      </c>
      <c r="BG13" s="26">
        <v>61.960847999999999</v>
      </c>
      <c r="BH13" s="26">
        <v>64.432648</v>
      </c>
      <c r="BI13" s="26">
        <v>64.757268999999994</v>
      </c>
      <c r="BJ13" s="26">
        <v>64.090172999999993</v>
      </c>
      <c r="BK13" s="26">
        <v>66.048029999999997</v>
      </c>
      <c r="BL13" s="26">
        <v>66.719144</v>
      </c>
      <c r="BM13" s="26">
        <v>65.574316999999994</v>
      </c>
      <c r="BN13" s="26">
        <v>66.903829000000002</v>
      </c>
      <c r="BO13" s="26">
        <v>61.586903999999997</v>
      </c>
      <c r="BP13" s="26">
        <v>62.230953</v>
      </c>
      <c r="BQ13" s="26">
        <v>61.214455999999998</v>
      </c>
      <c r="BR13" s="26">
        <v>62.164526000000002</v>
      </c>
      <c r="BS13" s="26">
        <v>63.938434000000001</v>
      </c>
      <c r="BU13" s="7"/>
      <c r="BV13" s="8" t="s">
        <v>515</v>
      </c>
      <c r="BW13" s="26">
        <v>7.1183509999999997</v>
      </c>
      <c r="BX13" s="26">
        <v>7.2370409999999996</v>
      </c>
      <c r="BY13" s="26">
        <v>7.2647560000000002</v>
      </c>
      <c r="BZ13" s="26">
        <v>7.3562900000000004</v>
      </c>
      <c r="CA13" s="26">
        <v>7.6119729999999999</v>
      </c>
      <c r="CB13" s="26">
        <v>7.6707999999999998</v>
      </c>
      <c r="CC13" s="26">
        <v>6.9504260000000002</v>
      </c>
      <c r="CD13" s="26">
        <v>8.8336950000000005</v>
      </c>
      <c r="CE13" s="26">
        <v>8.8975580000000001</v>
      </c>
      <c r="CF13" s="26">
        <v>9.2967890000000004</v>
      </c>
      <c r="CG13" s="26">
        <v>9.0911989999999996</v>
      </c>
      <c r="CH13" s="26">
        <v>9.1102989999999995</v>
      </c>
      <c r="CI13" s="26">
        <v>9.9245859999999997</v>
      </c>
      <c r="CJ13" s="26">
        <v>9.7472440000000002</v>
      </c>
      <c r="CK13" s="26">
        <v>9.701098</v>
      </c>
      <c r="CL13" s="26">
        <v>9.6876529999999992</v>
      </c>
      <c r="CM13" s="26">
        <v>9.4391649999999991</v>
      </c>
      <c r="CN13" s="26">
        <v>9.6516669999999998</v>
      </c>
      <c r="CO13" s="26">
        <v>9.8397749999999995</v>
      </c>
      <c r="CP13" s="26">
        <v>9.8289410000000004</v>
      </c>
      <c r="CQ13" s="26">
        <v>10.119953000000001</v>
      </c>
      <c r="CS13" s="7"/>
      <c r="CT13" s="8" t="s">
        <v>515</v>
      </c>
      <c r="CU13" s="26">
        <v>5.4605769999999998</v>
      </c>
      <c r="CV13" s="26">
        <v>5.5216419999999999</v>
      </c>
      <c r="CW13" s="26">
        <v>5.520734</v>
      </c>
      <c r="CX13" s="26">
        <v>5.5890279999999999</v>
      </c>
      <c r="CY13" s="26">
        <v>5.7068349999999999</v>
      </c>
      <c r="CZ13" s="26">
        <v>5.7655669999999999</v>
      </c>
      <c r="DA13" s="26">
        <v>5.7641119999999999</v>
      </c>
      <c r="DB13" s="26">
        <v>5.9098889999999997</v>
      </c>
      <c r="DC13" s="26">
        <v>6.0820309999999997</v>
      </c>
      <c r="DD13" s="26">
        <v>6.3602090000000002</v>
      </c>
      <c r="DE13" s="26">
        <v>6.6262499999999998</v>
      </c>
      <c r="DF13" s="26">
        <v>6.7478319999999998</v>
      </c>
      <c r="DG13" s="26">
        <v>6.5123740000000003</v>
      </c>
      <c r="DH13" s="26">
        <v>6.9464300000000003</v>
      </c>
      <c r="DI13" s="26">
        <v>7.0555349999999999</v>
      </c>
      <c r="DJ13" s="26">
        <v>6.9684939999999997</v>
      </c>
      <c r="DK13" s="26">
        <v>6.8744680000000002</v>
      </c>
      <c r="DL13" s="26">
        <v>6.8178159999999997</v>
      </c>
      <c r="DM13" s="26">
        <v>6.7221570000000002</v>
      </c>
      <c r="DN13" s="26">
        <v>6.6154599999999997</v>
      </c>
      <c r="DO13" s="26">
        <v>6.780106</v>
      </c>
      <c r="DQ13" s="7"/>
      <c r="DR13" s="8" t="s">
        <v>515</v>
      </c>
      <c r="DS13" s="26">
        <v>16.371148000000002</v>
      </c>
      <c r="DT13" s="26">
        <v>17.758458000000001</v>
      </c>
      <c r="DU13" s="26">
        <v>17.948250000000002</v>
      </c>
      <c r="DV13" s="26">
        <v>16.843408</v>
      </c>
      <c r="DW13" s="26">
        <v>17.075158999999999</v>
      </c>
      <c r="DX13" s="26">
        <v>17.365945</v>
      </c>
      <c r="DY13" s="26">
        <v>17.920086000000001</v>
      </c>
      <c r="DZ13" s="26">
        <v>18.478491000000002</v>
      </c>
      <c r="EA13" s="26">
        <v>18.738503999999999</v>
      </c>
      <c r="EB13" s="26">
        <v>18.693968999999999</v>
      </c>
      <c r="EC13" s="26">
        <v>18.830186999999999</v>
      </c>
      <c r="ED13" s="26">
        <v>19.217233</v>
      </c>
      <c r="EE13" s="26">
        <v>19.3385</v>
      </c>
      <c r="EF13" s="26">
        <v>19.556547999999999</v>
      </c>
      <c r="EG13" s="26">
        <v>19.841031999999998</v>
      </c>
      <c r="EH13" s="26">
        <v>20.213999000000001</v>
      </c>
      <c r="EI13" s="26">
        <v>19.983799000000001</v>
      </c>
      <c r="EJ13" s="26">
        <v>20.007068</v>
      </c>
      <c r="EK13" s="26">
        <v>19.598545999999999</v>
      </c>
      <c r="EL13" s="26">
        <v>20.776689000000001</v>
      </c>
      <c r="EM13" s="26">
        <v>22.089604000000001</v>
      </c>
      <c r="EO13" s="7"/>
      <c r="EP13" s="8" t="s">
        <v>515</v>
      </c>
      <c r="EQ13" s="26">
        <v>23.735258000000002</v>
      </c>
      <c r="ER13" s="26">
        <v>23.796315</v>
      </c>
      <c r="ES13" s="26">
        <v>24.545310000000001</v>
      </c>
      <c r="ET13" s="26">
        <v>24.658714</v>
      </c>
      <c r="EU13" s="26">
        <v>26.243236</v>
      </c>
      <c r="EV13" s="26">
        <v>26.086186000000001</v>
      </c>
      <c r="EW13" s="26">
        <v>25.884323999999999</v>
      </c>
      <c r="EX13" s="26">
        <v>26.020614999999999</v>
      </c>
      <c r="EY13" s="26">
        <v>27.058624999999999</v>
      </c>
      <c r="EZ13" s="26">
        <v>27.020489000000001</v>
      </c>
      <c r="FA13" s="26">
        <v>26.966260999999999</v>
      </c>
      <c r="FB13" s="26">
        <v>26.741427999999999</v>
      </c>
      <c r="FC13" s="26">
        <v>27.047789999999999</v>
      </c>
      <c r="FD13" s="26">
        <v>27.751086000000001</v>
      </c>
      <c r="FE13" s="26">
        <v>28.307385</v>
      </c>
      <c r="FF13" s="26">
        <v>26.791713999999999</v>
      </c>
      <c r="FG13" s="26">
        <v>27.310969</v>
      </c>
      <c r="FH13" s="26">
        <v>29.392084000000001</v>
      </c>
      <c r="FI13" s="26">
        <v>27.813282000000001</v>
      </c>
      <c r="FJ13" s="26">
        <v>28.009087000000001</v>
      </c>
      <c r="FK13" s="26">
        <v>29.498608000000001</v>
      </c>
    </row>
    <row r="14" spans="1:167" ht="13">
      <c r="B14" s="9" t="s">
        <v>286</v>
      </c>
      <c r="C14" s="30"/>
      <c r="D14" s="30"/>
      <c r="E14" s="30"/>
      <c r="F14" s="30"/>
      <c r="G14" s="30"/>
      <c r="H14" s="30"/>
      <c r="I14" s="30"/>
      <c r="J14" s="30"/>
      <c r="K14" s="30"/>
      <c r="L14" s="30"/>
      <c r="M14" s="30"/>
      <c r="N14" s="30"/>
      <c r="O14" s="30"/>
      <c r="P14" s="30"/>
      <c r="Q14" s="30"/>
      <c r="R14" s="30"/>
      <c r="S14" s="30"/>
      <c r="T14" s="30"/>
      <c r="U14" s="30"/>
      <c r="V14" s="30"/>
      <c r="W14" s="30"/>
      <c r="Z14" s="9" t="s">
        <v>286</v>
      </c>
      <c r="AA14" s="30"/>
      <c r="AB14" s="30"/>
      <c r="AC14" s="30"/>
      <c r="AD14" s="30"/>
      <c r="AE14" s="30"/>
      <c r="AF14" s="30"/>
      <c r="AG14" s="30"/>
      <c r="AH14" s="30"/>
      <c r="AI14" s="30"/>
      <c r="AJ14" s="30"/>
      <c r="AK14" s="30"/>
      <c r="AL14" s="30"/>
      <c r="AM14" s="30"/>
      <c r="AN14" s="30"/>
      <c r="AO14" s="30"/>
      <c r="AP14" s="30"/>
      <c r="AQ14" s="30"/>
      <c r="AR14" s="30"/>
      <c r="AS14" s="30"/>
      <c r="AT14" s="30"/>
      <c r="AU14" s="30"/>
      <c r="AX14" s="9" t="s">
        <v>286</v>
      </c>
      <c r="AY14" s="30"/>
      <c r="AZ14" s="30"/>
      <c r="BA14" s="30"/>
      <c r="BB14" s="30"/>
      <c r="BC14" s="30"/>
      <c r="BD14" s="30"/>
      <c r="BE14" s="30"/>
      <c r="BF14" s="30"/>
      <c r="BG14" s="30"/>
      <c r="BH14" s="30"/>
      <c r="BI14" s="30"/>
      <c r="BJ14" s="30"/>
      <c r="BK14" s="30"/>
      <c r="BL14" s="30"/>
      <c r="BM14" s="30"/>
      <c r="BN14" s="30"/>
      <c r="BO14" s="30"/>
      <c r="BP14" s="30"/>
      <c r="BQ14" s="30"/>
      <c r="BR14" s="30"/>
      <c r="BS14" s="30"/>
      <c r="BV14" s="9" t="s">
        <v>286</v>
      </c>
      <c r="BW14" s="30"/>
      <c r="BX14" s="30"/>
      <c r="BY14" s="30"/>
      <c r="BZ14" s="30"/>
      <c r="CA14" s="30"/>
      <c r="CB14" s="30"/>
      <c r="CC14" s="30"/>
      <c r="CD14" s="30"/>
      <c r="CE14" s="30"/>
      <c r="CF14" s="30"/>
      <c r="CG14" s="30"/>
      <c r="CH14" s="30"/>
      <c r="CI14" s="30"/>
      <c r="CJ14" s="30"/>
      <c r="CK14" s="30"/>
      <c r="CL14" s="30"/>
      <c r="CM14" s="30"/>
      <c r="CN14" s="30"/>
      <c r="CO14" s="30"/>
      <c r="CP14" s="30"/>
      <c r="CQ14" s="30"/>
      <c r="CT14" s="9" t="s">
        <v>286</v>
      </c>
      <c r="CU14" s="30"/>
      <c r="CV14" s="30"/>
      <c r="CW14" s="30"/>
      <c r="CX14" s="30"/>
      <c r="CY14" s="30"/>
      <c r="CZ14" s="30"/>
      <c r="DA14" s="30"/>
      <c r="DB14" s="30"/>
      <c r="DC14" s="30"/>
      <c r="DD14" s="30"/>
      <c r="DE14" s="30"/>
      <c r="DF14" s="30"/>
      <c r="DG14" s="30"/>
      <c r="DH14" s="30"/>
      <c r="DI14" s="30"/>
      <c r="DJ14" s="30"/>
      <c r="DK14" s="30"/>
      <c r="DL14" s="30"/>
      <c r="DM14" s="30"/>
      <c r="DN14" s="30"/>
      <c r="DO14" s="30"/>
      <c r="DR14" s="9" t="s">
        <v>286</v>
      </c>
      <c r="DS14" s="30"/>
      <c r="DT14" s="30"/>
      <c r="DU14" s="30"/>
      <c r="DV14" s="30"/>
      <c r="DW14" s="30"/>
      <c r="DX14" s="30"/>
      <c r="DY14" s="30"/>
      <c r="DZ14" s="30"/>
      <c r="EA14" s="30"/>
      <c r="EB14" s="30"/>
      <c r="EC14" s="30"/>
      <c r="ED14" s="30"/>
      <c r="EE14" s="30"/>
      <c r="EF14" s="30"/>
      <c r="EG14" s="30"/>
      <c r="EH14" s="30"/>
      <c r="EI14" s="30"/>
      <c r="EJ14" s="30"/>
      <c r="EK14" s="30"/>
      <c r="EL14" s="30"/>
      <c r="EM14" s="30"/>
      <c r="EP14" s="9" t="s">
        <v>286</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272</v>
      </c>
      <c r="C15" s="30">
        <v>13.454789</v>
      </c>
      <c r="D15" s="30">
        <v>13.748810000000001</v>
      </c>
      <c r="E15" s="30">
        <v>13.750311</v>
      </c>
      <c r="F15" s="30">
        <v>13.614416</v>
      </c>
      <c r="G15" s="30">
        <v>13.479158</v>
      </c>
      <c r="H15" s="30">
        <v>13.762164</v>
      </c>
      <c r="I15" s="30">
        <v>13.859280999999999</v>
      </c>
      <c r="J15" s="30">
        <v>13.728336000000001</v>
      </c>
      <c r="K15" s="30">
        <v>13.379096000000001</v>
      </c>
      <c r="L15" s="30">
        <v>13.269206000000001</v>
      </c>
      <c r="M15" s="30">
        <v>13.283613000000001</v>
      </c>
      <c r="N15" s="30">
        <v>13.265563999999999</v>
      </c>
      <c r="O15" s="30">
        <v>13.948401</v>
      </c>
      <c r="P15" s="30">
        <v>14.16788</v>
      </c>
      <c r="Q15" s="30">
        <v>13.430717</v>
      </c>
      <c r="R15" s="30">
        <v>13.036486999999999</v>
      </c>
      <c r="S15" s="30">
        <v>13.230434000000001</v>
      </c>
      <c r="T15" s="30">
        <v>12.680902</v>
      </c>
      <c r="U15" s="30">
        <v>13.643644999999999</v>
      </c>
      <c r="V15" s="30">
        <v>13.258333</v>
      </c>
      <c r="W15" s="30">
        <v>14.110132</v>
      </c>
      <c r="Z15" s="72" t="s">
        <v>272</v>
      </c>
      <c r="AA15" s="30">
        <v>48.124701999999999</v>
      </c>
      <c r="AB15" s="30">
        <v>48.496445000000001</v>
      </c>
      <c r="AC15" s="30">
        <v>48.999893999999998</v>
      </c>
      <c r="AD15" s="30">
        <v>50.210869000000002</v>
      </c>
      <c r="AE15" s="30">
        <v>50.471809</v>
      </c>
      <c r="AF15" s="30">
        <v>49.714480000000002</v>
      </c>
      <c r="AG15" s="30">
        <v>51.741742000000002</v>
      </c>
      <c r="AH15" s="30">
        <v>51.632736000000001</v>
      </c>
      <c r="AI15" s="30">
        <v>52.456974000000002</v>
      </c>
      <c r="AJ15" s="30">
        <v>53.593919</v>
      </c>
      <c r="AK15" s="30">
        <v>52.413485000000001</v>
      </c>
      <c r="AL15" s="30">
        <v>54.174641999999999</v>
      </c>
      <c r="AM15" s="30">
        <v>55.087733999999998</v>
      </c>
      <c r="AN15" s="30">
        <v>56.655292000000003</v>
      </c>
      <c r="AO15" s="30">
        <v>58.621606999999997</v>
      </c>
      <c r="AP15" s="30">
        <v>56.387642</v>
      </c>
      <c r="AQ15" s="30">
        <v>55.894055999999999</v>
      </c>
      <c r="AR15" s="30">
        <v>55.240240999999997</v>
      </c>
      <c r="AS15" s="30">
        <v>57.233234000000003</v>
      </c>
      <c r="AT15" s="30">
        <v>57.572971000000003</v>
      </c>
      <c r="AU15" s="30">
        <v>61.385534</v>
      </c>
      <c r="AX15" s="72" t="s">
        <v>272</v>
      </c>
      <c r="AY15" s="30">
        <v>59.436383999999997</v>
      </c>
      <c r="AZ15" s="30">
        <v>61.338301999999999</v>
      </c>
      <c r="BA15" s="30">
        <v>57.918756999999999</v>
      </c>
      <c r="BB15" s="30">
        <v>59.244903000000001</v>
      </c>
      <c r="BC15" s="30">
        <v>62.063788000000002</v>
      </c>
      <c r="BD15" s="30">
        <v>57.571522999999999</v>
      </c>
      <c r="BE15" s="30">
        <v>58.125200999999997</v>
      </c>
      <c r="BF15" s="30">
        <v>57.140680000000003</v>
      </c>
      <c r="BG15" s="30">
        <v>58.184804</v>
      </c>
      <c r="BH15" s="30">
        <v>60.824800000000003</v>
      </c>
      <c r="BI15" s="30">
        <v>61.071496000000003</v>
      </c>
      <c r="BJ15" s="30">
        <v>59.989525</v>
      </c>
      <c r="BK15" s="30">
        <v>62.071066999999999</v>
      </c>
      <c r="BL15" s="30">
        <v>62.601556000000002</v>
      </c>
      <c r="BM15" s="30">
        <v>61.621073000000003</v>
      </c>
      <c r="BN15" s="30">
        <v>62.598830999999997</v>
      </c>
      <c r="BO15" s="30">
        <v>57.530158</v>
      </c>
      <c r="BP15" s="30">
        <v>58.137709000000001</v>
      </c>
      <c r="BQ15" s="30">
        <v>56.301727</v>
      </c>
      <c r="BR15" s="30">
        <v>58.122639999999997</v>
      </c>
      <c r="BS15" s="30">
        <v>59.851027000000002</v>
      </c>
      <c r="BV15" s="72" t="s">
        <v>272</v>
      </c>
      <c r="BW15" s="30">
        <v>6.9913759999999998</v>
      </c>
      <c r="BX15" s="30">
        <v>7.1178350000000004</v>
      </c>
      <c r="BY15" s="30">
        <v>7.1467729999999996</v>
      </c>
      <c r="BZ15" s="30">
        <v>7.2335140000000004</v>
      </c>
      <c r="CA15" s="30">
        <v>7.4896890000000003</v>
      </c>
      <c r="CB15" s="30">
        <v>7.5521339999999997</v>
      </c>
      <c r="CC15" s="30">
        <v>6.8392030000000004</v>
      </c>
      <c r="CD15" s="30">
        <v>8.7091180000000001</v>
      </c>
      <c r="CE15" s="30">
        <v>8.7655940000000001</v>
      </c>
      <c r="CF15" s="30">
        <v>9.1601809999999997</v>
      </c>
      <c r="CG15" s="30">
        <v>8.9514560000000003</v>
      </c>
      <c r="CH15" s="30">
        <v>8.9575499999999995</v>
      </c>
      <c r="CI15" s="30">
        <v>9.7447850000000003</v>
      </c>
      <c r="CJ15" s="30">
        <v>9.5760090000000009</v>
      </c>
      <c r="CK15" s="30">
        <v>9.5280710000000006</v>
      </c>
      <c r="CL15" s="30">
        <v>9.5176789999999993</v>
      </c>
      <c r="CM15" s="30">
        <v>9.2617799999999999</v>
      </c>
      <c r="CN15" s="30">
        <v>9.4611429999999999</v>
      </c>
      <c r="CO15" s="30">
        <v>9.6493880000000001</v>
      </c>
      <c r="CP15" s="30">
        <v>9.642099</v>
      </c>
      <c r="CQ15" s="30">
        <v>9.924747</v>
      </c>
      <c r="CT15" s="72" t="s">
        <v>272</v>
      </c>
      <c r="CU15" s="30">
        <v>5.3521190000000001</v>
      </c>
      <c r="CV15" s="30">
        <v>5.3964860000000003</v>
      </c>
      <c r="CW15" s="30">
        <v>5.391464</v>
      </c>
      <c r="CX15" s="30">
        <v>5.4660789999999997</v>
      </c>
      <c r="CY15" s="30">
        <v>5.5669820000000003</v>
      </c>
      <c r="CZ15" s="30">
        <v>5.6149490000000002</v>
      </c>
      <c r="DA15" s="30">
        <v>5.5845200000000004</v>
      </c>
      <c r="DB15" s="30">
        <v>5.7253749999999997</v>
      </c>
      <c r="DC15" s="30">
        <v>5.8667920000000002</v>
      </c>
      <c r="DD15" s="30">
        <v>6.1326280000000004</v>
      </c>
      <c r="DE15" s="30">
        <v>6.3204969999999996</v>
      </c>
      <c r="DF15" s="30">
        <v>6.4060759999999997</v>
      </c>
      <c r="DG15" s="30">
        <v>6.1540049999999997</v>
      </c>
      <c r="DH15" s="30">
        <v>6.5169709999999998</v>
      </c>
      <c r="DI15" s="30">
        <v>6.5896549999999996</v>
      </c>
      <c r="DJ15" s="30">
        <v>6.4452090000000002</v>
      </c>
      <c r="DK15" s="30">
        <v>6.3311450000000002</v>
      </c>
      <c r="DL15" s="30">
        <v>6.2081970000000002</v>
      </c>
      <c r="DM15" s="30">
        <v>6.0876749999999999</v>
      </c>
      <c r="DN15" s="30">
        <v>5.9581840000000001</v>
      </c>
      <c r="DO15" s="30">
        <v>6.1351100000000001</v>
      </c>
      <c r="DR15" s="72" t="s">
        <v>272</v>
      </c>
      <c r="DS15" s="30">
        <v>15.393012000000001</v>
      </c>
      <c r="DT15" s="30">
        <v>16.821137</v>
      </c>
      <c r="DU15" s="30">
        <v>16.977240999999999</v>
      </c>
      <c r="DV15" s="30">
        <v>15.797032</v>
      </c>
      <c r="DW15" s="30">
        <v>15.930697</v>
      </c>
      <c r="DX15" s="30">
        <v>16.210170999999999</v>
      </c>
      <c r="DY15" s="30">
        <v>16.721439</v>
      </c>
      <c r="DZ15" s="30">
        <v>17.019839999999999</v>
      </c>
      <c r="EA15" s="30">
        <v>17.273577</v>
      </c>
      <c r="EB15" s="30">
        <v>17.301210999999999</v>
      </c>
      <c r="EC15" s="30">
        <v>17.388967000000001</v>
      </c>
      <c r="ED15" s="30">
        <v>17.675538</v>
      </c>
      <c r="EE15" s="30">
        <v>17.77216</v>
      </c>
      <c r="EF15" s="30">
        <v>18.002334999999999</v>
      </c>
      <c r="EG15" s="30">
        <v>18.320968000000001</v>
      </c>
      <c r="EH15" s="30">
        <v>18.598026999999998</v>
      </c>
      <c r="EI15" s="30">
        <v>18.590149</v>
      </c>
      <c r="EJ15" s="30">
        <v>18.325192000000001</v>
      </c>
      <c r="EK15" s="30">
        <v>17.950545000000002</v>
      </c>
      <c r="EL15" s="30">
        <v>19.149190000000001</v>
      </c>
      <c r="EM15" s="30">
        <v>20.379356000000001</v>
      </c>
      <c r="EP15" s="72" t="s">
        <v>272</v>
      </c>
      <c r="EQ15" s="30">
        <v>23.013615000000001</v>
      </c>
      <c r="ER15" s="30">
        <v>23.046354000000001</v>
      </c>
      <c r="ES15" s="30">
        <v>23.744266</v>
      </c>
      <c r="ET15" s="30">
        <v>23.835000000000001</v>
      </c>
      <c r="EU15" s="30">
        <v>25.376203</v>
      </c>
      <c r="EV15" s="30">
        <v>25.148149</v>
      </c>
      <c r="EW15" s="30">
        <v>24.890112999999999</v>
      </c>
      <c r="EX15" s="30">
        <v>24.986840000000001</v>
      </c>
      <c r="EY15" s="30">
        <v>26.012049999999999</v>
      </c>
      <c r="EZ15" s="30">
        <v>25.910914999999999</v>
      </c>
      <c r="FA15" s="30">
        <v>25.942299999999999</v>
      </c>
      <c r="FB15" s="30">
        <v>25.516055999999999</v>
      </c>
      <c r="FC15" s="30">
        <v>25.842759000000001</v>
      </c>
      <c r="FD15" s="30">
        <v>26.501622000000001</v>
      </c>
      <c r="FE15" s="30">
        <v>27.056329999999999</v>
      </c>
      <c r="FF15" s="30">
        <v>25.505775</v>
      </c>
      <c r="FG15" s="30">
        <v>25.966272</v>
      </c>
      <c r="FH15" s="30">
        <v>27.871388</v>
      </c>
      <c r="FI15" s="30">
        <v>26.427273</v>
      </c>
      <c r="FJ15" s="30">
        <v>26.588550000000001</v>
      </c>
      <c r="FK15" s="30">
        <v>27.950074000000001</v>
      </c>
    </row>
    <row r="16" spans="1:167">
      <c r="B16" s="72" t="s">
        <v>276</v>
      </c>
      <c r="C16" s="30">
        <v>0</v>
      </c>
      <c r="D16" s="30">
        <v>0</v>
      </c>
      <c r="E16" s="30">
        <v>0</v>
      </c>
      <c r="F16" s="30">
        <v>0</v>
      </c>
      <c r="G16" s="30">
        <v>0</v>
      </c>
      <c r="H16" s="30">
        <v>0</v>
      </c>
      <c r="I16" s="30">
        <v>0</v>
      </c>
      <c r="J16" s="30">
        <v>7.1349999999999998E-3</v>
      </c>
      <c r="K16" s="30">
        <v>1.6102000000000002E-2</v>
      </c>
      <c r="L16" s="30">
        <v>5.8328999999999999E-2</v>
      </c>
      <c r="M16" s="30">
        <v>6.1338999999999998E-2</v>
      </c>
      <c r="N16" s="30">
        <v>5.9383999999999999E-2</v>
      </c>
      <c r="O16" s="30">
        <v>6.8019999999999997E-2</v>
      </c>
      <c r="P16" s="30">
        <v>9.0539999999999995E-2</v>
      </c>
      <c r="Q16" s="30">
        <v>7.9818E-2</v>
      </c>
      <c r="R16" s="30">
        <v>7.7738000000000002E-2</v>
      </c>
      <c r="S16" s="30">
        <v>6.9501999999999994E-2</v>
      </c>
      <c r="T16" s="30">
        <v>6.1647E-2</v>
      </c>
      <c r="U16" s="30">
        <v>7.1271000000000001E-2</v>
      </c>
      <c r="V16" s="30">
        <v>6.9178000000000003E-2</v>
      </c>
      <c r="W16" s="30">
        <v>6.8969000000000003E-2</v>
      </c>
      <c r="Z16" s="72" t="s">
        <v>276</v>
      </c>
      <c r="AA16" s="30">
        <v>0.23046</v>
      </c>
      <c r="AB16" s="30">
        <v>0.20862600000000001</v>
      </c>
      <c r="AC16" s="30">
        <v>0.230217</v>
      </c>
      <c r="AD16" s="30">
        <v>0.241621</v>
      </c>
      <c r="AE16" s="30">
        <v>0.241614</v>
      </c>
      <c r="AF16" s="30">
        <v>0.25493100000000002</v>
      </c>
      <c r="AG16" s="30">
        <v>0.25919199999999998</v>
      </c>
      <c r="AH16" s="30">
        <v>0.347192</v>
      </c>
      <c r="AI16" s="30">
        <v>0.469441</v>
      </c>
      <c r="AJ16" s="30">
        <v>0.624251</v>
      </c>
      <c r="AK16" s="30">
        <v>0.67144000000000004</v>
      </c>
      <c r="AL16" s="30">
        <v>0.73029100000000002</v>
      </c>
      <c r="AM16" s="30">
        <v>0.75687199999999999</v>
      </c>
      <c r="AN16" s="30">
        <v>0.72677400000000003</v>
      </c>
      <c r="AO16" s="30">
        <v>0.69230999999999998</v>
      </c>
      <c r="AP16" s="30">
        <v>0.69364099999999995</v>
      </c>
      <c r="AQ16" s="30">
        <v>0.73196799999999995</v>
      </c>
      <c r="AR16" s="30">
        <v>0.74039600000000005</v>
      </c>
      <c r="AS16" s="30">
        <v>0.77158599999999999</v>
      </c>
      <c r="AT16" s="30">
        <v>0.82583399999999996</v>
      </c>
      <c r="AU16" s="30">
        <v>0.82428599999999996</v>
      </c>
      <c r="AX16" s="72" t="s">
        <v>276</v>
      </c>
      <c r="AY16" s="30">
        <v>2.4077649999999999</v>
      </c>
      <c r="AZ16" s="30">
        <v>2.552632</v>
      </c>
      <c r="BA16" s="30">
        <v>2.563993</v>
      </c>
      <c r="BB16" s="30">
        <v>2.7017660000000001</v>
      </c>
      <c r="BC16" s="30">
        <v>2.762718</v>
      </c>
      <c r="BD16" s="30">
        <v>3.0445829999999998</v>
      </c>
      <c r="BE16" s="30">
        <v>3.1982910000000002</v>
      </c>
      <c r="BF16" s="30">
        <v>3.5545650000000002</v>
      </c>
      <c r="BG16" s="30">
        <v>3.7760449999999999</v>
      </c>
      <c r="BH16" s="30">
        <v>3.6078480000000002</v>
      </c>
      <c r="BI16" s="30">
        <v>3.6857730000000002</v>
      </c>
      <c r="BJ16" s="30">
        <v>4.1006479999999996</v>
      </c>
      <c r="BK16" s="30">
        <v>3.976963</v>
      </c>
      <c r="BL16" s="30">
        <v>4.1175870000000003</v>
      </c>
      <c r="BM16" s="30">
        <v>3.9532440000000002</v>
      </c>
      <c r="BN16" s="30">
        <v>4.3049980000000003</v>
      </c>
      <c r="BO16" s="30">
        <v>4.0567460000000004</v>
      </c>
      <c r="BP16" s="30">
        <v>4.0932440000000003</v>
      </c>
      <c r="BQ16" s="30">
        <v>4.9127289999999997</v>
      </c>
      <c r="BR16" s="30">
        <v>4.0418859999999999</v>
      </c>
      <c r="BS16" s="30">
        <v>4.0874069999999998</v>
      </c>
      <c r="BV16" s="72" t="s">
        <v>276</v>
      </c>
      <c r="BW16" s="30">
        <v>0.126975</v>
      </c>
      <c r="BX16" s="30">
        <v>0.11920699999999999</v>
      </c>
      <c r="BY16" s="30">
        <v>0.117983</v>
      </c>
      <c r="BZ16" s="30">
        <v>0.122776</v>
      </c>
      <c r="CA16" s="30">
        <v>0.122284</v>
      </c>
      <c r="CB16" s="30">
        <v>0.11866599999999999</v>
      </c>
      <c r="CC16" s="30">
        <v>0.111223</v>
      </c>
      <c r="CD16" s="30">
        <v>0.12457699999999999</v>
      </c>
      <c r="CE16" s="30">
        <v>0.131963</v>
      </c>
      <c r="CF16" s="30">
        <v>0.13660900000000001</v>
      </c>
      <c r="CG16" s="30">
        <v>0.13974400000000001</v>
      </c>
      <c r="CH16" s="30">
        <v>0.152749</v>
      </c>
      <c r="CI16" s="30">
        <v>0.17980099999999999</v>
      </c>
      <c r="CJ16" s="30">
        <v>0.171235</v>
      </c>
      <c r="CK16" s="30">
        <v>0.17302699999999999</v>
      </c>
      <c r="CL16" s="30">
        <v>0.16997499999999999</v>
      </c>
      <c r="CM16" s="30">
        <v>0.17738499999999999</v>
      </c>
      <c r="CN16" s="30">
        <v>0.190524</v>
      </c>
      <c r="CO16" s="30">
        <v>0.190387</v>
      </c>
      <c r="CP16" s="30">
        <v>0.18684200000000001</v>
      </c>
      <c r="CQ16" s="30">
        <v>0.19520599999999999</v>
      </c>
      <c r="CT16" s="72" t="s">
        <v>276</v>
      </c>
      <c r="CU16" s="30">
        <v>0.108457</v>
      </c>
      <c r="CV16" s="30">
        <v>0.12515599999999999</v>
      </c>
      <c r="CW16" s="30">
        <v>0.12927</v>
      </c>
      <c r="CX16" s="30">
        <v>0.122948</v>
      </c>
      <c r="CY16" s="30">
        <v>0.13985300000000001</v>
      </c>
      <c r="CZ16" s="30">
        <v>0.150618</v>
      </c>
      <c r="DA16" s="30">
        <v>0.179592</v>
      </c>
      <c r="DB16" s="30">
        <v>0.18451400000000001</v>
      </c>
      <c r="DC16" s="30">
        <v>0.21523900000000001</v>
      </c>
      <c r="DD16" s="30">
        <v>0.22758100000000001</v>
      </c>
      <c r="DE16" s="30">
        <v>0.305753</v>
      </c>
      <c r="DF16" s="30">
        <v>0.34175499999999998</v>
      </c>
      <c r="DG16" s="30">
        <v>0.35836899999999999</v>
      </c>
      <c r="DH16" s="30">
        <v>0.42945899999999998</v>
      </c>
      <c r="DI16" s="30">
        <v>0.46588000000000002</v>
      </c>
      <c r="DJ16" s="30">
        <v>0.52328399999999997</v>
      </c>
      <c r="DK16" s="30">
        <v>0.543323</v>
      </c>
      <c r="DL16" s="30">
        <v>0.60961900000000002</v>
      </c>
      <c r="DM16" s="30">
        <v>0.63448199999999999</v>
      </c>
      <c r="DN16" s="30">
        <v>0.65727500000000005</v>
      </c>
      <c r="DO16" s="30">
        <v>0.64499600000000001</v>
      </c>
      <c r="DR16" s="72" t="s">
        <v>276</v>
      </c>
      <c r="DS16" s="30">
        <v>0.97813600000000001</v>
      </c>
      <c r="DT16" s="30">
        <v>0.93732199999999999</v>
      </c>
      <c r="DU16" s="30">
        <v>0.97100900000000001</v>
      </c>
      <c r="DV16" s="30">
        <v>1.046376</v>
      </c>
      <c r="DW16" s="30">
        <v>1.1444620000000001</v>
      </c>
      <c r="DX16" s="30">
        <v>1.155775</v>
      </c>
      <c r="DY16" s="30">
        <v>1.198647</v>
      </c>
      <c r="DZ16" s="30">
        <v>1.4586509999999999</v>
      </c>
      <c r="EA16" s="30">
        <v>1.464926</v>
      </c>
      <c r="EB16" s="30">
        <v>1.3927579999999999</v>
      </c>
      <c r="EC16" s="30">
        <v>1.441219</v>
      </c>
      <c r="ED16" s="30">
        <v>1.5416939999999999</v>
      </c>
      <c r="EE16" s="30">
        <v>1.5663400000000001</v>
      </c>
      <c r="EF16" s="30">
        <v>1.5542130000000001</v>
      </c>
      <c r="EG16" s="30">
        <v>1.5200629999999999</v>
      </c>
      <c r="EH16" s="30">
        <v>1.615972</v>
      </c>
      <c r="EI16" s="30">
        <v>1.3936500000000001</v>
      </c>
      <c r="EJ16" s="30">
        <v>1.6818770000000001</v>
      </c>
      <c r="EK16" s="30">
        <v>1.648001</v>
      </c>
      <c r="EL16" s="30">
        <v>1.6274999999999999</v>
      </c>
      <c r="EM16" s="30">
        <v>1.7102489999999999</v>
      </c>
      <c r="EP16" s="72" t="s">
        <v>276</v>
      </c>
      <c r="EQ16" s="30">
        <v>0.72164300000000003</v>
      </c>
      <c r="ER16" s="30">
        <v>0.74996099999999999</v>
      </c>
      <c r="ES16" s="30">
        <v>0.80104399999999998</v>
      </c>
      <c r="ET16" s="30">
        <v>0.82371399999999995</v>
      </c>
      <c r="EU16" s="30">
        <v>0.86703300000000005</v>
      </c>
      <c r="EV16" s="30">
        <v>0.93803700000000001</v>
      </c>
      <c r="EW16" s="30">
        <v>0.99421099999999996</v>
      </c>
      <c r="EX16" s="30">
        <v>1.0337750000000001</v>
      </c>
      <c r="EY16" s="30">
        <v>1.046576</v>
      </c>
      <c r="EZ16" s="30">
        <v>1.1095740000000001</v>
      </c>
      <c r="FA16" s="30">
        <v>1.0239609999999999</v>
      </c>
      <c r="FB16" s="30">
        <v>1.2253719999999999</v>
      </c>
      <c r="FC16" s="30">
        <v>1.2050320000000001</v>
      </c>
      <c r="FD16" s="30">
        <v>1.2494639999999999</v>
      </c>
      <c r="FE16" s="30">
        <v>1.251055</v>
      </c>
      <c r="FF16" s="30">
        <v>1.2859389999999999</v>
      </c>
      <c r="FG16" s="30">
        <v>1.3446959999999999</v>
      </c>
      <c r="FH16" s="30">
        <v>1.520696</v>
      </c>
      <c r="FI16" s="30">
        <v>1.386009</v>
      </c>
      <c r="FJ16" s="30">
        <v>1.4205369999999999</v>
      </c>
      <c r="FK16" s="30">
        <v>1.5485329999999999</v>
      </c>
    </row>
    <row r="17" spans="1:170">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70" ht="13">
      <c r="B18" s="9" t="s">
        <v>267</v>
      </c>
      <c r="C18" s="30"/>
      <c r="D18" s="30"/>
      <c r="E18" s="30"/>
      <c r="F18" s="30"/>
      <c r="G18" s="30"/>
      <c r="H18" s="30"/>
      <c r="I18" s="30"/>
      <c r="J18" s="30"/>
      <c r="K18" s="30"/>
      <c r="L18" s="30"/>
      <c r="M18" s="30"/>
      <c r="N18" s="30"/>
      <c r="O18" s="30"/>
      <c r="P18" s="30"/>
      <c r="Q18" s="30"/>
      <c r="R18" s="30"/>
      <c r="S18" s="30"/>
      <c r="T18" s="30"/>
      <c r="U18" s="30"/>
      <c r="V18" s="30"/>
      <c r="W18" s="30"/>
      <c r="Z18" s="9" t="s">
        <v>267</v>
      </c>
      <c r="AA18" s="30"/>
      <c r="AB18" s="30"/>
      <c r="AC18" s="30"/>
      <c r="AD18" s="30"/>
      <c r="AE18" s="30"/>
      <c r="AF18" s="30"/>
      <c r="AG18" s="30"/>
      <c r="AH18" s="30"/>
      <c r="AI18" s="30"/>
      <c r="AJ18" s="30"/>
      <c r="AK18" s="30"/>
      <c r="AL18" s="30"/>
      <c r="AM18" s="30"/>
      <c r="AN18" s="30"/>
      <c r="AO18" s="30"/>
      <c r="AP18" s="30"/>
      <c r="AQ18" s="30"/>
      <c r="AR18" s="30"/>
      <c r="AS18" s="30"/>
      <c r="AT18" s="30"/>
      <c r="AU18" s="30"/>
      <c r="AX18" s="9" t="s">
        <v>267</v>
      </c>
      <c r="AY18" s="30"/>
      <c r="AZ18" s="30"/>
      <c r="BA18" s="30"/>
      <c r="BB18" s="30"/>
      <c r="BC18" s="30"/>
      <c r="BD18" s="30"/>
      <c r="BE18" s="30"/>
      <c r="BF18" s="30"/>
      <c r="BG18" s="30"/>
      <c r="BH18" s="30"/>
      <c r="BI18" s="30"/>
      <c r="BJ18" s="30"/>
      <c r="BK18" s="30"/>
      <c r="BL18" s="30"/>
      <c r="BM18" s="30"/>
      <c r="BN18" s="30"/>
      <c r="BO18" s="30"/>
      <c r="BP18" s="30"/>
      <c r="BQ18" s="30"/>
      <c r="BR18" s="30"/>
      <c r="BS18" s="30"/>
      <c r="BV18" s="9" t="s">
        <v>267</v>
      </c>
      <c r="BW18" s="30"/>
      <c r="BX18" s="30"/>
      <c r="BY18" s="30"/>
      <c r="BZ18" s="30"/>
      <c r="CA18" s="30"/>
      <c r="CB18" s="30"/>
      <c r="CC18" s="30"/>
      <c r="CD18" s="30"/>
      <c r="CE18" s="30"/>
      <c r="CF18" s="30"/>
      <c r="CG18" s="30"/>
      <c r="CH18" s="30"/>
      <c r="CI18" s="30"/>
      <c r="CJ18" s="30"/>
      <c r="CK18" s="30"/>
      <c r="CL18" s="30"/>
      <c r="CM18" s="30"/>
      <c r="CN18" s="30"/>
      <c r="CO18" s="30"/>
      <c r="CP18" s="30"/>
      <c r="CQ18" s="30"/>
      <c r="CT18" s="9" t="s">
        <v>267</v>
      </c>
      <c r="CU18" s="30"/>
      <c r="CV18" s="30"/>
      <c r="CW18" s="30"/>
      <c r="CX18" s="30"/>
      <c r="CY18" s="30"/>
      <c r="CZ18" s="30"/>
      <c r="DA18" s="30"/>
      <c r="DB18" s="30"/>
      <c r="DC18" s="30"/>
      <c r="DD18" s="30"/>
      <c r="DE18" s="30"/>
      <c r="DF18" s="30"/>
      <c r="DG18" s="30"/>
      <c r="DH18" s="30"/>
      <c r="DI18" s="30"/>
      <c r="DJ18" s="30"/>
      <c r="DK18" s="30"/>
      <c r="DL18" s="30"/>
      <c r="DM18" s="30"/>
      <c r="DN18" s="30"/>
      <c r="DO18" s="30"/>
      <c r="DR18" s="9" t="s">
        <v>267</v>
      </c>
      <c r="DS18" s="30"/>
      <c r="DT18" s="30"/>
      <c r="DU18" s="30"/>
      <c r="DV18" s="30"/>
      <c r="DW18" s="30"/>
      <c r="DX18" s="30"/>
      <c r="DY18" s="30"/>
      <c r="DZ18" s="30"/>
      <c r="EA18" s="30"/>
      <c r="EB18" s="30"/>
      <c r="EC18" s="30"/>
      <c r="ED18" s="30"/>
      <c r="EE18" s="30"/>
      <c r="EF18" s="30"/>
      <c r="EG18" s="30"/>
      <c r="EH18" s="30"/>
      <c r="EI18" s="30"/>
      <c r="EJ18" s="30"/>
      <c r="EK18" s="30"/>
      <c r="EL18" s="30"/>
      <c r="EM18" s="30"/>
      <c r="EP18" s="9" t="s">
        <v>267</v>
      </c>
      <c r="EQ18" s="30"/>
      <c r="ER18" s="30"/>
      <c r="ES18" s="30"/>
      <c r="ET18" s="30"/>
      <c r="EU18" s="30"/>
      <c r="EV18" s="30"/>
      <c r="EW18" s="30"/>
      <c r="EX18" s="30"/>
      <c r="EY18" s="30"/>
      <c r="EZ18" s="30"/>
      <c r="FA18" s="30"/>
      <c r="FB18" s="30"/>
      <c r="FC18" s="30"/>
      <c r="FD18" s="30"/>
      <c r="FE18" s="30"/>
      <c r="FF18" s="30"/>
      <c r="FG18" s="30"/>
      <c r="FH18" s="30"/>
      <c r="FI18" s="30"/>
      <c r="FJ18" s="30"/>
      <c r="FK18" s="30"/>
    </row>
    <row r="19" spans="1:170">
      <c r="B19" s="72" t="s">
        <v>272</v>
      </c>
      <c r="C19" s="30">
        <v>100</v>
      </c>
      <c r="D19" s="30">
        <v>100</v>
      </c>
      <c r="E19" s="30">
        <v>100</v>
      </c>
      <c r="F19" s="30">
        <v>100</v>
      </c>
      <c r="G19" s="30">
        <v>100</v>
      </c>
      <c r="H19" s="30">
        <v>100</v>
      </c>
      <c r="I19" s="30">
        <v>100</v>
      </c>
      <c r="J19" s="30">
        <v>99.948054999999997</v>
      </c>
      <c r="K19" s="30">
        <v>99.879789000000002</v>
      </c>
      <c r="L19" s="30">
        <v>99.562342000000001</v>
      </c>
      <c r="M19" s="30">
        <v>99.540361000000004</v>
      </c>
      <c r="N19" s="30">
        <v>99.554343000000003</v>
      </c>
      <c r="O19" s="30">
        <v>99.514714999999995</v>
      </c>
      <c r="P19" s="30">
        <v>99.365005999999994</v>
      </c>
      <c r="Q19" s="30">
        <v>99.409212999999994</v>
      </c>
      <c r="R19" s="30">
        <v>99.407222000000004</v>
      </c>
      <c r="S19" s="30">
        <v>99.477428000000003</v>
      </c>
      <c r="T19" s="30">
        <v>99.516212999999993</v>
      </c>
      <c r="U19" s="30">
        <v>99.480339999999998</v>
      </c>
      <c r="V19" s="30">
        <v>99.480936</v>
      </c>
      <c r="W19" s="30">
        <v>99.513589999999994</v>
      </c>
      <c r="Z19" s="72" t="s">
        <v>272</v>
      </c>
      <c r="AA19" s="30">
        <v>99.523402000000004</v>
      </c>
      <c r="AB19" s="30">
        <v>99.571653999999995</v>
      </c>
      <c r="AC19" s="30">
        <v>99.532364999999999</v>
      </c>
      <c r="AD19" s="30">
        <v>99.521090999999998</v>
      </c>
      <c r="AE19" s="30">
        <v>99.523570000000007</v>
      </c>
      <c r="AF19" s="30">
        <v>99.489825999999994</v>
      </c>
      <c r="AG19" s="30">
        <v>99.501564000000002</v>
      </c>
      <c r="AH19" s="30">
        <v>99.332065</v>
      </c>
      <c r="AI19" s="30">
        <v>99.113029999999995</v>
      </c>
      <c r="AJ19" s="30">
        <v>98.848631999999995</v>
      </c>
      <c r="AK19" s="30">
        <v>98.735159999999993</v>
      </c>
      <c r="AL19" s="30">
        <v>98.669899000000001</v>
      </c>
      <c r="AM19" s="30">
        <v>98.644681000000006</v>
      </c>
      <c r="AN19" s="30">
        <v>98.733446999999998</v>
      </c>
      <c r="AO19" s="30">
        <v>98.832802999999998</v>
      </c>
      <c r="AP19" s="30">
        <v>98.784818000000001</v>
      </c>
      <c r="AQ19" s="30">
        <v>98.707363999999998</v>
      </c>
      <c r="AR19" s="30">
        <v>98.677408</v>
      </c>
      <c r="AS19" s="30">
        <v>98.669791000000004</v>
      </c>
      <c r="AT19" s="30">
        <v>98.585870999999997</v>
      </c>
      <c r="AU19" s="30">
        <v>98.674989999999994</v>
      </c>
      <c r="AX19" s="72" t="s">
        <v>272</v>
      </c>
      <c r="AY19" s="30">
        <v>96.106722000000005</v>
      </c>
      <c r="AZ19" s="30">
        <v>96.004704000000004</v>
      </c>
      <c r="BA19" s="30">
        <v>95.760786999999993</v>
      </c>
      <c r="BB19" s="30">
        <v>95.638560999999996</v>
      </c>
      <c r="BC19" s="30">
        <v>95.738288999999995</v>
      </c>
      <c r="BD19" s="30">
        <v>94.977271000000002</v>
      </c>
      <c r="BE19" s="30">
        <v>94.784558000000004</v>
      </c>
      <c r="BF19" s="30">
        <v>94.143585999999999</v>
      </c>
      <c r="BG19" s="30">
        <v>93.905756999999994</v>
      </c>
      <c r="BH19" s="30">
        <v>94.400589999999994</v>
      </c>
      <c r="BI19" s="30">
        <v>94.308324999999996</v>
      </c>
      <c r="BJ19" s="30">
        <v>93.601752000000005</v>
      </c>
      <c r="BK19" s="30">
        <v>93.978680999999995</v>
      </c>
      <c r="BL19" s="30">
        <v>93.828477000000007</v>
      </c>
      <c r="BM19" s="30">
        <v>93.971352999999993</v>
      </c>
      <c r="BN19" s="30">
        <v>93.565393</v>
      </c>
      <c r="BO19" s="30">
        <v>93.412972999999994</v>
      </c>
      <c r="BP19" s="30">
        <v>93.422494999999998</v>
      </c>
      <c r="BQ19" s="30">
        <v>91.974560999999994</v>
      </c>
      <c r="BR19" s="30">
        <v>93.498082999999994</v>
      </c>
      <c r="BS19" s="30">
        <v>93.607276999999996</v>
      </c>
      <c r="BV19" s="72" t="s">
        <v>272</v>
      </c>
      <c r="BW19" s="30">
        <v>98.216226000000006</v>
      </c>
      <c r="BX19" s="30">
        <v>98.352828000000002</v>
      </c>
      <c r="BY19" s="30">
        <v>98.375957</v>
      </c>
      <c r="BZ19" s="30">
        <v>98.331010000000006</v>
      </c>
      <c r="CA19" s="30">
        <v>98.393525999999994</v>
      </c>
      <c r="CB19" s="30">
        <v>98.453018999999998</v>
      </c>
      <c r="CC19" s="30">
        <v>98.399764000000005</v>
      </c>
      <c r="CD19" s="30">
        <v>98.589751000000007</v>
      </c>
      <c r="CE19" s="30">
        <v>98.516857999999999</v>
      </c>
      <c r="CF19" s="30">
        <v>98.530580999999998</v>
      </c>
      <c r="CG19" s="30">
        <v>98.462867000000003</v>
      </c>
      <c r="CH19" s="30">
        <v>98.323335999999998</v>
      </c>
      <c r="CI19" s="30">
        <v>98.188322999999997</v>
      </c>
      <c r="CJ19" s="30">
        <v>98.243249000000006</v>
      </c>
      <c r="CK19" s="30">
        <v>98.216414</v>
      </c>
      <c r="CL19" s="30">
        <v>98.245450000000005</v>
      </c>
      <c r="CM19" s="30">
        <v>98.120756</v>
      </c>
      <c r="CN19" s="30">
        <v>98.025998999999999</v>
      </c>
      <c r="CO19" s="30">
        <v>98.065127000000004</v>
      </c>
      <c r="CP19" s="30">
        <v>98.099061000000006</v>
      </c>
      <c r="CQ19" s="30">
        <v>98.071079999999995</v>
      </c>
      <c r="CT19" s="72" t="s">
        <v>272</v>
      </c>
      <c r="CU19" s="30">
        <v>98.013812000000001</v>
      </c>
      <c r="CV19" s="30">
        <v>97.733362</v>
      </c>
      <c r="CW19" s="30">
        <v>97.658462999999998</v>
      </c>
      <c r="CX19" s="30">
        <v>97.800184000000002</v>
      </c>
      <c r="CY19" s="30">
        <v>97.549381999999994</v>
      </c>
      <c r="CZ19" s="30">
        <v>97.387631999999996</v>
      </c>
      <c r="DA19" s="30">
        <v>96.884303000000003</v>
      </c>
      <c r="DB19" s="30">
        <v>96.877870999999999</v>
      </c>
      <c r="DC19" s="30">
        <v>96.461065000000005</v>
      </c>
      <c r="DD19" s="30">
        <v>96.421802999999997</v>
      </c>
      <c r="DE19" s="30">
        <v>95.385729999999995</v>
      </c>
      <c r="DF19" s="30">
        <v>94.935333</v>
      </c>
      <c r="DG19" s="30">
        <v>94.497100000000003</v>
      </c>
      <c r="DH19" s="30">
        <v>93.817556999999994</v>
      </c>
      <c r="DI19" s="30">
        <v>93.396955000000005</v>
      </c>
      <c r="DJ19" s="30">
        <v>92.490713999999997</v>
      </c>
      <c r="DK19" s="30">
        <v>92.096514999999997</v>
      </c>
      <c r="DL19" s="30">
        <v>91.058437999999995</v>
      </c>
      <c r="DM19" s="30">
        <v>90.561329999999998</v>
      </c>
      <c r="DN19" s="30">
        <v>90.064554000000001</v>
      </c>
      <c r="DO19" s="30">
        <v>90.486940000000004</v>
      </c>
      <c r="DR19" s="72" t="s">
        <v>272</v>
      </c>
      <c r="DS19" s="30">
        <v>94.025244999999998</v>
      </c>
      <c r="DT19" s="30">
        <v>94.721829</v>
      </c>
      <c r="DU19" s="30">
        <v>94.589951999999997</v>
      </c>
      <c r="DV19" s="30">
        <v>93.787621999999999</v>
      </c>
      <c r="DW19" s="30">
        <v>93.297504000000004</v>
      </c>
      <c r="DX19" s="30">
        <v>93.344592000000006</v>
      </c>
      <c r="DY19" s="30">
        <v>93.311154999999999</v>
      </c>
      <c r="DZ19" s="30">
        <v>92.106223</v>
      </c>
      <c r="EA19" s="30">
        <v>92.182265000000001</v>
      </c>
      <c r="EB19" s="30">
        <v>92.549695</v>
      </c>
      <c r="EC19" s="30">
        <v>92.346227999999996</v>
      </c>
      <c r="ED19" s="30">
        <v>91.977542</v>
      </c>
      <c r="EE19" s="30">
        <v>91.900406000000004</v>
      </c>
      <c r="EF19" s="30">
        <v>92.052721000000005</v>
      </c>
      <c r="EG19" s="30">
        <v>92.338787999999994</v>
      </c>
      <c r="EH19" s="30">
        <v>92.005677000000006</v>
      </c>
      <c r="EI19" s="30">
        <v>93.026099000000002</v>
      </c>
      <c r="EJ19" s="30">
        <v>91.593586999999999</v>
      </c>
      <c r="EK19" s="30">
        <v>91.591206999999997</v>
      </c>
      <c r="EL19" s="30">
        <v>92.166703999999996</v>
      </c>
      <c r="EM19" s="30">
        <v>92.257676000000004</v>
      </c>
      <c r="EP19" s="72" t="s">
        <v>272</v>
      </c>
      <c r="EQ19" s="30">
        <v>96.959614999999999</v>
      </c>
      <c r="ER19" s="30">
        <v>96.848416</v>
      </c>
      <c r="ES19" s="30">
        <v>96.736467000000005</v>
      </c>
      <c r="ET19" s="30">
        <v>96.659542000000002</v>
      </c>
      <c r="EU19" s="30">
        <v>96.696166000000005</v>
      </c>
      <c r="EV19" s="30">
        <v>96.404087000000004</v>
      </c>
      <c r="EW19" s="30">
        <v>96.159021999999993</v>
      </c>
      <c r="EX19" s="30">
        <v>96.027090999999999</v>
      </c>
      <c r="EY19" s="30">
        <v>96.132192000000003</v>
      </c>
      <c r="EZ19" s="30">
        <v>95.893583000000007</v>
      </c>
      <c r="FA19" s="30">
        <v>96.202809000000002</v>
      </c>
      <c r="FB19" s="30">
        <v>95.417702000000006</v>
      </c>
      <c r="FC19" s="30">
        <v>95.544805999999994</v>
      </c>
      <c r="FD19" s="30">
        <v>95.497602999999998</v>
      </c>
      <c r="FE19" s="30">
        <v>95.580465000000004</v>
      </c>
      <c r="FF19" s="30">
        <v>95.200236000000004</v>
      </c>
      <c r="FG19" s="30">
        <v>95.076350000000005</v>
      </c>
      <c r="FH19" s="30">
        <v>94.826171000000002</v>
      </c>
      <c r="FI19" s="30">
        <v>95.016737000000006</v>
      </c>
      <c r="FJ19" s="30">
        <v>94.928297999999998</v>
      </c>
      <c r="FK19" s="30">
        <v>94.750487000000007</v>
      </c>
    </row>
    <row r="20" spans="1:170">
      <c r="B20" s="72" t="s">
        <v>276</v>
      </c>
      <c r="C20" s="30">
        <v>0</v>
      </c>
      <c r="D20" s="30">
        <v>0</v>
      </c>
      <c r="E20" s="30">
        <v>0</v>
      </c>
      <c r="F20" s="30">
        <v>0</v>
      </c>
      <c r="G20" s="30">
        <v>0</v>
      </c>
      <c r="H20" s="30">
        <v>0</v>
      </c>
      <c r="I20" s="30">
        <v>0</v>
      </c>
      <c r="J20" s="30">
        <v>5.1944999999999998E-2</v>
      </c>
      <c r="K20" s="30">
        <v>0.120211</v>
      </c>
      <c r="L20" s="30">
        <v>0.43765799999999999</v>
      </c>
      <c r="M20" s="30">
        <v>0.45963900000000002</v>
      </c>
      <c r="N20" s="30">
        <v>0.44565700000000003</v>
      </c>
      <c r="O20" s="30">
        <v>0.48528500000000002</v>
      </c>
      <c r="P20" s="30">
        <v>0.63499399999999995</v>
      </c>
      <c r="Q20" s="30">
        <v>0.59078699999999995</v>
      </c>
      <c r="R20" s="30">
        <v>0.59277800000000003</v>
      </c>
      <c r="S20" s="30">
        <v>0.52257200000000004</v>
      </c>
      <c r="T20" s="30">
        <v>0.48378700000000002</v>
      </c>
      <c r="U20" s="30">
        <v>0.51966000000000001</v>
      </c>
      <c r="V20" s="30">
        <v>0.51906399999999997</v>
      </c>
      <c r="W20" s="30">
        <v>0.48641000000000001</v>
      </c>
      <c r="Z20" s="72" t="s">
        <v>276</v>
      </c>
      <c r="AA20" s="30">
        <v>0.47659800000000002</v>
      </c>
      <c r="AB20" s="30">
        <v>0.428346</v>
      </c>
      <c r="AC20" s="30">
        <v>0.46763500000000002</v>
      </c>
      <c r="AD20" s="30">
        <v>0.47890899999999997</v>
      </c>
      <c r="AE20" s="30">
        <v>0.47643000000000002</v>
      </c>
      <c r="AF20" s="30">
        <v>0.51017400000000002</v>
      </c>
      <c r="AG20" s="30">
        <v>0.49843599999999999</v>
      </c>
      <c r="AH20" s="30">
        <v>0.66793499999999995</v>
      </c>
      <c r="AI20" s="30">
        <v>0.88697000000000004</v>
      </c>
      <c r="AJ20" s="30">
        <v>1.1513679999999999</v>
      </c>
      <c r="AK20" s="30">
        <v>1.26484</v>
      </c>
      <c r="AL20" s="30">
        <v>1.330101</v>
      </c>
      <c r="AM20" s="30">
        <v>1.3553189999999999</v>
      </c>
      <c r="AN20" s="30">
        <v>1.266553</v>
      </c>
      <c r="AO20" s="30">
        <v>1.167197</v>
      </c>
      <c r="AP20" s="30">
        <v>1.215182</v>
      </c>
      <c r="AQ20" s="30">
        <v>1.2926359999999999</v>
      </c>
      <c r="AR20" s="30">
        <v>1.322592</v>
      </c>
      <c r="AS20" s="30">
        <v>1.330209</v>
      </c>
      <c r="AT20" s="30">
        <v>1.414129</v>
      </c>
      <c r="AU20" s="30">
        <v>1.32501</v>
      </c>
      <c r="AX20" s="72" t="s">
        <v>276</v>
      </c>
      <c r="AY20" s="30">
        <v>3.893278</v>
      </c>
      <c r="AZ20" s="30">
        <v>3.9952960000000002</v>
      </c>
      <c r="BA20" s="30">
        <v>4.2392130000000003</v>
      </c>
      <c r="BB20" s="30">
        <v>4.3614389999999998</v>
      </c>
      <c r="BC20" s="30">
        <v>4.261711</v>
      </c>
      <c r="BD20" s="30">
        <v>5.022729</v>
      </c>
      <c r="BE20" s="30">
        <v>5.2154420000000004</v>
      </c>
      <c r="BF20" s="30">
        <v>5.856414</v>
      </c>
      <c r="BG20" s="30">
        <v>6.0942429999999996</v>
      </c>
      <c r="BH20" s="30">
        <v>5.5994099999999998</v>
      </c>
      <c r="BI20" s="30">
        <v>5.691675</v>
      </c>
      <c r="BJ20" s="30">
        <v>6.3982479999999997</v>
      </c>
      <c r="BK20" s="30">
        <v>6.0213190000000001</v>
      </c>
      <c r="BL20" s="30">
        <v>6.1715229999999996</v>
      </c>
      <c r="BM20" s="30">
        <v>6.0286470000000003</v>
      </c>
      <c r="BN20" s="30">
        <v>6.4346069999999997</v>
      </c>
      <c r="BO20" s="30">
        <v>6.587027</v>
      </c>
      <c r="BP20" s="30">
        <v>6.5775050000000004</v>
      </c>
      <c r="BQ20" s="30">
        <v>8.0254390000000004</v>
      </c>
      <c r="BR20" s="30">
        <v>6.5019169999999997</v>
      </c>
      <c r="BS20" s="30">
        <v>6.3927230000000002</v>
      </c>
      <c r="BV20" s="72" t="s">
        <v>276</v>
      </c>
      <c r="BW20" s="30">
        <v>1.783774</v>
      </c>
      <c r="BX20" s="30">
        <v>1.6471720000000001</v>
      </c>
      <c r="BY20" s="30">
        <v>1.6240429999999999</v>
      </c>
      <c r="BZ20" s="30">
        <v>1.66899</v>
      </c>
      <c r="CA20" s="30">
        <v>1.606474</v>
      </c>
      <c r="CB20" s="30">
        <v>1.5469809999999999</v>
      </c>
      <c r="CC20" s="30">
        <v>1.600236</v>
      </c>
      <c r="CD20" s="30">
        <v>1.4102490000000001</v>
      </c>
      <c r="CE20" s="30">
        <v>1.483142</v>
      </c>
      <c r="CF20" s="30">
        <v>1.469419</v>
      </c>
      <c r="CG20" s="30">
        <v>1.5371330000000001</v>
      </c>
      <c r="CH20" s="30">
        <v>1.6766639999999999</v>
      </c>
      <c r="CI20" s="30">
        <v>1.811677</v>
      </c>
      <c r="CJ20" s="30">
        <v>1.756751</v>
      </c>
      <c r="CK20" s="30">
        <v>1.7835859999999999</v>
      </c>
      <c r="CL20" s="30">
        <v>1.7545500000000001</v>
      </c>
      <c r="CM20" s="30">
        <v>1.8792439999999999</v>
      </c>
      <c r="CN20" s="30">
        <v>1.9740009999999999</v>
      </c>
      <c r="CO20" s="30">
        <v>1.9348730000000001</v>
      </c>
      <c r="CP20" s="30">
        <v>1.9009389999999999</v>
      </c>
      <c r="CQ20" s="30">
        <v>1.92892</v>
      </c>
      <c r="CT20" s="72" t="s">
        <v>276</v>
      </c>
      <c r="CU20" s="30">
        <v>1.9861880000000001</v>
      </c>
      <c r="CV20" s="30">
        <v>2.2666379999999999</v>
      </c>
      <c r="CW20" s="30">
        <v>2.3415370000000002</v>
      </c>
      <c r="CX20" s="30">
        <v>2.1998160000000002</v>
      </c>
      <c r="CY20" s="30">
        <v>2.450618</v>
      </c>
      <c r="CZ20" s="30">
        <v>2.612368</v>
      </c>
      <c r="DA20" s="30">
        <v>3.1156969999999999</v>
      </c>
      <c r="DB20" s="30">
        <v>3.1221290000000002</v>
      </c>
      <c r="DC20" s="30">
        <v>3.5389349999999999</v>
      </c>
      <c r="DD20" s="30">
        <v>3.5781969999999998</v>
      </c>
      <c r="DE20" s="30">
        <v>4.6142700000000003</v>
      </c>
      <c r="DF20" s="30">
        <v>5.064667</v>
      </c>
      <c r="DG20" s="30">
        <v>5.5029000000000003</v>
      </c>
      <c r="DH20" s="30">
        <v>6.1824430000000001</v>
      </c>
      <c r="DI20" s="30">
        <v>6.6030449999999998</v>
      </c>
      <c r="DJ20" s="30">
        <v>7.5092860000000003</v>
      </c>
      <c r="DK20" s="30">
        <v>7.9034849999999999</v>
      </c>
      <c r="DL20" s="30">
        <v>8.9415619999999993</v>
      </c>
      <c r="DM20" s="30">
        <v>9.4386700000000001</v>
      </c>
      <c r="DN20" s="30">
        <v>9.9354460000000007</v>
      </c>
      <c r="DO20" s="30">
        <v>9.5130599999999994</v>
      </c>
      <c r="DR20" s="72" t="s">
        <v>276</v>
      </c>
      <c r="DS20" s="30">
        <v>5.974755</v>
      </c>
      <c r="DT20" s="30">
        <v>5.2781710000000004</v>
      </c>
      <c r="DU20" s="30">
        <v>5.4100479999999997</v>
      </c>
      <c r="DV20" s="30">
        <v>6.2123780000000002</v>
      </c>
      <c r="DW20" s="30">
        <v>6.702496</v>
      </c>
      <c r="DX20" s="30">
        <v>6.6554080000000004</v>
      </c>
      <c r="DY20" s="30">
        <v>6.6888449999999997</v>
      </c>
      <c r="DZ20" s="30">
        <v>7.893777</v>
      </c>
      <c r="EA20" s="30">
        <v>7.8177349999999999</v>
      </c>
      <c r="EB20" s="30">
        <v>7.4503050000000002</v>
      </c>
      <c r="EC20" s="30">
        <v>7.653772</v>
      </c>
      <c r="ED20" s="30">
        <v>8.0224580000000003</v>
      </c>
      <c r="EE20" s="30">
        <v>8.0995939999999997</v>
      </c>
      <c r="EF20" s="30">
        <v>7.947279</v>
      </c>
      <c r="EG20" s="30">
        <v>7.6612119999999999</v>
      </c>
      <c r="EH20" s="30">
        <v>7.9943229999999996</v>
      </c>
      <c r="EI20" s="30">
        <v>6.9739009999999997</v>
      </c>
      <c r="EJ20" s="30">
        <v>8.4064130000000006</v>
      </c>
      <c r="EK20" s="30">
        <v>8.4087929999999993</v>
      </c>
      <c r="EL20" s="30">
        <v>7.8332959999999998</v>
      </c>
      <c r="EM20" s="30">
        <v>7.742324</v>
      </c>
      <c r="EP20" s="72" t="s">
        <v>276</v>
      </c>
      <c r="EQ20" s="30">
        <v>3.0403850000000001</v>
      </c>
      <c r="ER20" s="30">
        <v>3.1515840000000002</v>
      </c>
      <c r="ES20" s="30">
        <v>3.2635329999999998</v>
      </c>
      <c r="ET20" s="30">
        <v>3.3404579999999999</v>
      </c>
      <c r="EU20" s="30">
        <v>3.3038340000000002</v>
      </c>
      <c r="EV20" s="30">
        <v>3.5959129999999999</v>
      </c>
      <c r="EW20" s="30">
        <v>3.8409779999999998</v>
      </c>
      <c r="EX20" s="30">
        <v>3.972909</v>
      </c>
      <c r="EY20" s="30">
        <v>3.8678080000000001</v>
      </c>
      <c r="EZ20" s="30">
        <v>4.1064170000000004</v>
      </c>
      <c r="FA20" s="30">
        <v>3.7971910000000002</v>
      </c>
      <c r="FB20" s="30">
        <v>4.5822979999999998</v>
      </c>
      <c r="FC20" s="30">
        <v>4.4551939999999997</v>
      </c>
      <c r="FD20" s="30">
        <v>4.5023970000000002</v>
      </c>
      <c r="FE20" s="30">
        <v>4.4195349999999998</v>
      </c>
      <c r="FF20" s="30">
        <v>4.7997639999999997</v>
      </c>
      <c r="FG20" s="30">
        <v>4.9236500000000003</v>
      </c>
      <c r="FH20" s="30">
        <v>5.1738289999999996</v>
      </c>
      <c r="FI20" s="30">
        <v>4.983263</v>
      </c>
      <c r="FJ20" s="30">
        <v>5.0717020000000002</v>
      </c>
      <c r="FK20" s="30">
        <v>5.2495130000000003</v>
      </c>
    </row>
    <row r="21" spans="1:170">
      <c r="B21" s="24"/>
      <c r="Z21" s="24"/>
      <c r="AX21" s="24"/>
      <c r="BV21" s="24"/>
      <c r="CT21" s="24"/>
      <c r="DR21" s="24"/>
      <c r="EP21" s="24"/>
    </row>
    <row r="22" spans="1:170" ht="13">
      <c r="B22" s="27" t="s">
        <v>288</v>
      </c>
      <c r="Z22" s="27" t="s">
        <v>288</v>
      </c>
      <c r="AX22" s="27" t="s">
        <v>288</v>
      </c>
      <c r="BV22" s="27" t="s">
        <v>288</v>
      </c>
      <c r="CT22" s="27" t="s">
        <v>288</v>
      </c>
      <c r="DR22" s="27" t="s">
        <v>288</v>
      </c>
      <c r="EP22" s="27" t="s">
        <v>288</v>
      </c>
    </row>
    <row r="23" spans="1:170">
      <c r="B23" s="28" t="s">
        <v>490</v>
      </c>
      <c r="C23" s="29">
        <v>885.75</v>
      </c>
      <c r="D23" s="29">
        <v>892.97</v>
      </c>
      <c r="E23" s="29">
        <v>902.7</v>
      </c>
      <c r="F23" s="29">
        <v>912.44</v>
      </c>
      <c r="G23" s="29">
        <v>921.18</v>
      </c>
      <c r="H23" s="29">
        <v>929</v>
      </c>
      <c r="I23" s="29">
        <v>934.37</v>
      </c>
      <c r="J23" s="29">
        <v>942.76</v>
      </c>
      <c r="K23" s="29">
        <v>955.19</v>
      </c>
      <c r="L23" s="29">
        <v>967.25</v>
      </c>
      <c r="M23" s="29">
        <v>963.25900000000001</v>
      </c>
      <c r="N23" s="29">
        <v>970.09</v>
      </c>
      <c r="O23" s="29">
        <v>975.08199999999999</v>
      </c>
      <c r="P23" s="29">
        <v>989.23800000000006</v>
      </c>
      <c r="Q23" s="29">
        <v>988</v>
      </c>
      <c r="R23" s="29">
        <v>995</v>
      </c>
      <c r="S23" s="29">
        <v>999</v>
      </c>
      <c r="T23" s="29">
        <v>1006</v>
      </c>
      <c r="U23" s="29">
        <v>1017</v>
      </c>
      <c r="V23" s="29">
        <v>1028</v>
      </c>
      <c r="W23" s="29">
        <v>1034.67</v>
      </c>
      <c r="Z23" s="28" t="s">
        <v>490</v>
      </c>
      <c r="AA23" s="29">
        <v>2991.17</v>
      </c>
      <c r="AB23" s="29">
        <v>3033.14</v>
      </c>
      <c r="AC23" s="29">
        <v>3075.94</v>
      </c>
      <c r="AD23" s="29">
        <v>3121.1</v>
      </c>
      <c r="AE23" s="29">
        <v>3169.7</v>
      </c>
      <c r="AF23" s="29">
        <v>3220.66</v>
      </c>
      <c r="AG23" s="29">
        <v>3267.66</v>
      </c>
      <c r="AH23" s="29">
        <v>3307.09</v>
      </c>
      <c r="AI23" s="29">
        <v>3351.04</v>
      </c>
      <c r="AJ23" s="29">
        <v>3398.34</v>
      </c>
      <c r="AK23" s="29">
        <v>3332.76</v>
      </c>
      <c r="AL23" s="29">
        <v>3365.5659999999998</v>
      </c>
      <c r="AM23" s="29">
        <v>3405</v>
      </c>
      <c r="AN23" s="29">
        <v>3477.0410000000002</v>
      </c>
      <c r="AO23" s="29">
        <v>3513</v>
      </c>
      <c r="AP23" s="29">
        <v>3547</v>
      </c>
      <c r="AQ23" s="29">
        <v>3580</v>
      </c>
      <c r="AR23" s="29">
        <v>3558</v>
      </c>
      <c r="AS23" s="29">
        <v>3594.5</v>
      </c>
      <c r="AT23" s="29">
        <v>3631</v>
      </c>
      <c r="AU23" s="29">
        <v>3656.12</v>
      </c>
      <c r="AX23" s="28" t="s">
        <v>490</v>
      </c>
      <c r="AY23" s="29">
        <v>4290.8999999999996</v>
      </c>
      <c r="AZ23" s="29">
        <v>4374.75</v>
      </c>
      <c r="BA23" s="29">
        <v>4450.24</v>
      </c>
      <c r="BB23" s="29">
        <v>4519.01</v>
      </c>
      <c r="BC23" s="29">
        <v>4590.99</v>
      </c>
      <c r="BD23" s="29">
        <v>4673.54</v>
      </c>
      <c r="BE23" s="29">
        <v>4736.82</v>
      </c>
      <c r="BF23" s="29">
        <v>4802.2700000000004</v>
      </c>
      <c r="BG23" s="29">
        <v>4878.3</v>
      </c>
      <c r="BH23" s="29">
        <v>4950.67</v>
      </c>
      <c r="BI23" s="29">
        <v>4962.134</v>
      </c>
      <c r="BJ23" s="29">
        <v>5023.8069999999998</v>
      </c>
      <c r="BK23" s="29">
        <v>5097</v>
      </c>
      <c r="BL23" s="29">
        <v>5136.7830000000004</v>
      </c>
      <c r="BM23" s="29">
        <v>5196</v>
      </c>
      <c r="BN23" s="29">
        <v>5250</v>
      </c>
      <c r="BO23" s="29">
        <v>5322</v>
      </c>
      <c r="BP23" s="29">
        <v>5360</v>
      </c>
      <c r="BQ23" s="29">
        <v>5445.5</v>
      </c>
      <c r="BR23" s="29">
        <v>5531</v>
      </c>
      <c r="BS23" s="29">
        <v>5596.2179999999998</v>
      </c>
      <c r="BV23" s="28" t="s">
        <v>490</v>
      </c>
      <c r="BW23" s="29">
        <v>426.5</v>
      </c>
      <c r="BX23" s="29">
        <v>429.71</v>
      </c>
      <c r="BY23" s="29">
        <v>434.06</v>
      </c>
      <c r="BZ23" s="29">
        <v>438.84</v>
      </c>
      <c r="CA23" s="29">
        <v>443.47</v>
      </c>
      <c r="CB23" s="29">
        <v>446.61</v>
      </c>
      <c r="CC23" s="29">
        <v>450.09</v>
      </c>
      <c r="CD23" s="29">
        <v>455.58</v>
      </c>
      <c r="CE23" s="29">
        <v>462.55</v>
      </c>
      <c r="CF23" s="29">
        <v>471.09</v>
      </c>
      <c r="CG23" s="29">
        <v>465.95400000000001</v>
      </c>
      <c r="CH23" s="29">
        <v>471.24599999999998</v>
      </c>
      <c r="CI23" s="29">
        <v>474</v>
      </c>
      <c r="CJ23" s="29">
        <v>479.23399999999998</v>
      </c>
      <c r="CK23" s="29">
        <v>473</v>
      </c>
      <c r="CL23" s="29">
        <v>477</v>
      </c>
      <c r="CM23" s="29">
        <v>484.5</v>
      </c>
      <c r="CN23" s="29">
        <v>482</v>
      </c>
      <c r="CO23" s="29">
        <v>486</v>
      </c>
      <c r="CP23" s="29">
        <v>490</v>
      </c>
      <c r="CQ23" s="29">
        <v>492.01100000000002</v>
      </c>
      <c r="CT23" s="28" t="s">
        <v>490</v>
      </c>
      <c r="CU23" s="29">
        <v>373.26</v>
      </c>
      <c r="CV23" s="29">
        <v>372.73</v>
      </c>
      <c r="CW23" s="29">
        <v>373.09</v>
      </c>
      <c r="CX23" s="29">
        <v>374.67</v>
      </c>
      <c r="CY23" s="29">
        <v>376.68</v>
      </c>
      <c r="CZ23" s="29">
        <v>377.82</v>
      </c>
      <c r="DA23" s="29">
        <v>378.19</v>
      </c>
      <c r="DB23" s="29">
        <v>384.78</v>
      </c>
      <c r="DC23" s="29">
        <v>393.67</v>
      </c>
      <c r="DD23" s="29">
        <v>401.34</v>
      </c>
      <c r="DE23" s="29">
        <v>407.29399999999998</v>
      </c>
      <c r="DF23" s="29">
        <v>413.12</v>
      </c>
      <c r="DG23" s="29">
        <v>418</v>
      </c>
      <c r="DH23" s="29">
        <v>418.32100000000003</v>
      </c>
      <c r="DI23" s="29">
        <v>423</v>
      </c>
      <c r="DJ23" s="29">
        <v>427</v>
      </c>
      <c r="DK23" s="29">
        <v>431</v>
      </c>
      <c r="DL23" s="29">
        <v>429</v>
      </c>
      <c r="DM23" s="29">
        <v>431.5</v>
      </c>
      <c r="DN23" s="29">
        <v>434</v>
      </c>
      <c r="DO23" s="29">
        <v>437.52499999999998</v>
      </c>
      <c r="DR23" s="28" t="s">
        <v>490</v>
      </c>
      <c r="DS23" s="29">
        <v>1103.53</v>
      </c>
      <c r="DT23" s="29">
        <v>1130.48</v>
      </c>
      <c r="DU23" s="29">
        <v>1153.56</v>
      </c>
      <c r="DV23" s="29">
        <v>1175.68</v>
      </c>
      <c r="DW23" s="29">
        <v>1198.68</v>
      </c>
      <c r="DX23" s="29">
        <v>1231.3499999999999</v>
      </c>
      <c r="DY23" s="29">
        <v>1280.8399999999999</v>
      </c>
      <c r="DZ23" s="29">
        <v>1317.33</v>
      </c>
      <c r="EA23" s="29">
        <v>1346.58</v>
      </c>
      <c r="EB23" s="29">
        <v>1381.95</v>
      </c>
      <c r="EC23" s="29">
        <v>1417.93</v>
      </c>
      <c r="ED23" s="29">
        <v>1450.0509999999999</v>
      </c>
      <c r="EE23" s="29">
        <v>1459</v>
      </c>
      <c r="EF23" s="29">
        <v>1494.759</v>
      </c>
      <c r="EG23" s="29">
        <v>1514</v>
      </c>
      <c r="EH23" s="29">
        <v>1534</v>
      </c>
      <c r="EI23" s="29">
        <v>1543</v>
      </c>
      <c r="EJ23" s="29">
        <v>1543</v>
      </c>
      <c r="EK23" s="29">
        <v>1570</v>
      </c>
      <c r="EL23" s="29">
        <v>1597</v>
      </c>
      <c r="EM23" s="29">
        <v>1622.848</v>
      </c>
      <c r="EP23" s="28" t="s">
        <v>490</v>
      </c>
      <c r="EQ23" s="29">
        <v>1580.51</v>
      </c>
      <c r="ER23" s="29">
        <v>1603.34</v>
      </c>
      <c r="ES23" s="29">
        <v>1624.0650000000001</v>
      </c>
      <c r="ET23" s="29">
        <v>1647.55</v>
      </c>
      <c r="EU23" s="29">
        <v>1674.62</v>
      </c>
      <c r="EV23" s="29">
        <v>1707.8</v>
      </c>
      <c r="EW23" s="29">
        <v>1707.6</v>
      </c>
      <c r="EX23" s="29">
        <v>1775.31</v>
      </c>
      <c r="EY23" s="29">
        <v>1777.04</v>
      </c>
      <c r="EZ23" s="29">
        <v>1846.35</v>
      </c>
      <c r="FA23" s="29">
        <v>1828.21</v>
      </c>
      <c r="FB23" s="29">
        <v>1857.604</v>
      </c>
      <c r="FC23" s="29">
        <v>1878.15</v>
      </c>
      <c r="FD23" s="29">
        <v>1880.836</v>
      </c>
      <c r="FE23" s="29">
        <v>1883.5350000000001</v>
      </c>
      <c r="FF23" s="29">
        <v>1906.508</v>
      </c>
      <c r="FG23" s="29">
        <v>1936.0150000000001</v>
      </c>
      <c r="FH23" s="29">
        <v>1989.3</v>
      </c>
      <c r="FI23" s="29">
        <v>2024.1</v>
      </c>
      <c r="FJ23" s="29">
        <v>2059.4699999999998</v>
      </c>
      <c r="FK23" s="29">
        <v>2085.748</v>
      </c>
    </row>
    <row r="24" spans="1:170">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spans="1:170" ht="13">
      <c r="A25" s="7"/>
      <c r="B25" s="27" t="s">
        <v>491</v>
      </c>
      <c r="C25" s="26">
        <v>15.190279</v>
      </c>
      <c r="D25" s="26">
        <v>15.396722</v>
      </c>
      <c r="E25" s="26">
        <v>15.232426</v>
      </c>
      <c r="F25" s="26">
        <v>14.920889000000001</v>
      </c>
      <c r="G25" s="26">
        <v>14.632491</v>
      </c>
      <c r="H25" s="26">
        <v>14.813955</v>
      </c>
      <c r="I25" s="26">
        <v>14.832755000000001</v>
      </c>
      <c r="J25" s="26">
        <v>14.569424</v>
      </c>
      <c r="K25" s="26">
        <v>14.023595</v>
      </c>
      <c r="L25" s="26">
        <v>13.778791</v>
      </c>
      <c r="M25" s="26">
        <v>13.853960000000001</v>
      </c>
      <c r="N25" s="26">
        <v>13.735785</v>
      </c>
      <c r="O25" s="26">
        <v>14.374606999999999</v>
      </c>
      <c r="P25" s="26">
        <v>14.413537</v>
      </c>
      <c r="Q25" s="26">
        <v>13.674631</v>
      </c>
      <c r="R25" s="26">
        <v>13.180126</v>
      </c>
      <c r="S25" s="26">
        <v>13.313249000000001</v>
      </c>
      <c r="T25" s="26">
        <v>12.666550000000001</v>
      </c>
      <c r="U25" s="26">
        <v>13.485659999999999</v>
      </c>
      <c r="V25" s="26">
        <v>12.964505000000001</v>
      </c>
      <c r="W25" s="26">
        <v>13.703982999999999</v>
      </c>
      <c r="Y25" s="7"/>
      <c r="Z25" s="27" t="s">
        <v>491</v>
      </c>
      <c r="AA25" s="26">
        <v>16.165969</v>
      </c>
      <c r="AB25" s="26">
        <v>16.057639999999999</v>
      </c>
      <c r="AC25" s="26">
        <v>16.004899999999999</v>
      </c>
      <c r="AD25" s="26">
        <v>16.164971000000001</v>
      </c>
      <c r="AE25" s="26">
        <v>15.999439000000001</v>
      </c>
      <c r="AF25" s="26">
        <v>15.515269999999999</v>
      </c>
      <c r="AG25" s="26">
        <v>15.913814</v>
      </c>
      <c r="AH25" s="26">
        <v>15.717724</v>
      </c>
      <c r="AI25" s="26">
        <v>15.794027</v>
      </c>
      <c r="AJ25" s="26">
        <v>15.95431</v>
      </c>
      <c r="AK25" s="26">
        <v>15.928217</v>
      </c>
      <c r="AL25" s="26">
        <v>16.313728999999999</v>
      </c>
      <c r="AM25" s="26">
        <v>16.400766000000001</v>
      </c>
      <c r="AN25" s="26">
        <v>16.503131</v>
      </c>
      <c r="AO25" s="26">
        <v>16.884121</v>
      </c>
      <c r="AP25" s="26">
        <v>16.092834</v>
      </c>
      <c r="AQ25" s="26">
        <v>15.817325</v>
      </c>
      <c r="AR25" s="26">
        <v>15.733737</v>
      </c>
      <c r="AS25" s="26">
        <v>16.137104000000001</v>
      </c>
      <c r="AT25" s="26">
        <v>16.083393999999998</v>
      </c>
      <c r="AU25" s="26">
        <v>17.015256999999998</v>
      </c>
      <c r="AW25" s="7"/>
      <c r="AX25" s="27" t="s">
        <v>491</v>
      </c>
      <c r="AY25" s="26">
        <v>14.412862000000001</v>
      </c>
      <c r="AZ25" s="26">
        <v>14.604476999999999</v>
      </c>
      <c r="BA25" s="26">
        <v>13.590896000000001</v>
      </c>
      <c r="BB25" s="26">
        <v>13.708017999999999</v>
      </c>
      <c r="BC25" s="26">
        <v>14.120376</v>
      </c>
      <c r="BD25" s="26">
        <v>12.970063</v>
      </c>
      <c r="BE25" s="26">
        <v>12.946130999999999</v>
      </c>
      <c r="BF25" s="26">
        <v>12.638866</v>
      </c>
      <c r="BG25" s="26">
        <v>12.701320000000001</v>
      </c>
      <c r="BH25" s="26">
        <v>13.014934999999999</v>
      </c>
      <c r="BI25" s="26">
        <v>13.050286</v>
      </c>
      <c r="BJ25" s="26">
        <v>12.757292</v>
      </c>
      <c r="BK25" s="26">
        <v>12.958216999999999</v>
      </c>
      <c r="BL25" s="26">
        <v>12.988505999999999</v>
      </c>
      <c r="BM25" s="26">
        <v>12.620153</v>
      </c>
      <c r="BN25" s="26">
        <v>12.743586000000001</v>
      </c>
      <c r="BO25" s="26">
        <v>11.572134999999999</v>
      </c>
      <c r="BP25" s="26">
        <v>11.610253</v>
      </c>
      <c r="BQ25" s="26">
        <v>11.241292</v>
      </c>
      <c r="BR25" s="26">
        <v>11.239292000000001</v>
      </c>
      <c r="BS25" s="26">
        <v>11.425293</v>
      </c>
      <c r="BU25" s="7"/>
      <c r="BV25" s="27" t="s">
        <v>491</v>
      </c>
      <c r="BW25" s="26">
        <v>16.690154</v>
      </c>
      <c r="BX25" s="26">
        <v>16.841687</v>
      </c>
      <c r="BY25" s="26">
        <v>16.736754999999999</v>
      </c>
      <c r="BZ25" s="26">
        <v>16.763034000000001</v>
      </c>
      <c r="CA25" s="26">
        <v>17.164574000000002</v>
      </c>
      <c r="CB25" s="26">
        <v>17.175612000000001</v>
      </c>
      <c r="CC25" s="26">
        <v>15.442302</v>
      </c>
      <c r="CD25" s="26">
        <v>19.389997999999999</v>
      </c>
      <c r="CE25" s="26">
        <v>19.235883000000001</v>
      </c>
      <c r="CF25" s="26">
        <v>19.734635000000001</v>
      </c>
      <c r="CG25" s="26">
        <v>19.510937999999999</v>
      </c>
      <c r="CH25" s="26">
        <v>19.332363999999998</v>
      </c>
      <c r="CI25" s="26">
        <v>20.937946</v>
      </c>
      <c r="CJ25" s="26">
        <v>20.339213999999998</v>
      </c>
      <c r="CK25" s="26">
        <v>20.509720999999999</v>
      </c>
      <c r="CL25" s="26">
        <v>20.309546000000001</v>
      </c>
      <c r="CM25" s="26">
        <v>19.482279999999999</v>
      </c>
      <c r="CN25" s="26">
        <v>20.024206</v>
      </c>
      <c r="CO25" s="26">
        <v>20.246451</v>
      </c>
      <c r="CP25" s="26">
        <v>20.059063999999999</v>
      </c>
      <c r="CQ25" s="26">
        <v>20.568553000000001</v>
      </c>
      <c r="CS25" s="7"/>
      <c r="CT25" s="27" t="s">
        <v>491</v>
      </c>
      <c r="CU25" s="26">
        <v>14.629417999999999</v>
      </c>
      <c r="CV25" s="26">
        <v>14.814052</v>
      </c>
      <c r="CW25" s="26">
        <v>14.797325000000001</v>
      </c>
      <c r="CX25" s="26">
        <v>14.917201</v>
      </c>
      <c r="CY25" s="26">
        <v>15.150353000000001</v>
      </c>
      <c r="CZ25" s="26">
        <v>15.260089000000001</v>
      </c>
      <c r="DA25" s="26">
        <v>15.241313</v>
      </c>
      <c r="DB25" s="26">
        <v>15.359139000000001</v>
      </c>
      <c r="DC25" s="26">
        <v>15.449567</v>
      </c>
      <c r="DD25" s="26">
        <v>15.847434</v>
      </c>
      <c r="DE25" s="26">
        <v>16.26896</v>
      </c>
      <c r="DF25" s="26">
        <v>16.333829999999999</v>
      </c>
      <c r="DG25" s="26">
        <v>15.579843</v>
      </c>
      <c r="DH25" s="26">
        <v>16.605501</v>
      </c>
      <c r="DI25" s="26">
        <v>16.679752000000001</v>
      </c>
      <c r="DJ25" s="26">
        <v>16.319656999999999</v>
      </c>
      <c r="DK25" s="26">
        <v>15.950041000000001</v>
      </c>
      <c r="DL25" s="26">
        <v>15.892345000000001</v>
      </c>
      <c r="DM25" s="26">
        <v>15.578579</v>
      </c>
      <c r="DN25" s="26">
        <v>15.242995000000001</v>
      </c>
      <c r="DO25" s="26">
        <v>15.496499</v>
      </c>
      <c r="DQ25" s="7"/>
      <c r="DR25" s="27" t="s">
        <v>491</v>
      </c>
      <c r="DS25" s="26">
        <v>14.835254000000001</v>
      </c>
      <c r="DT25" s="26">
        <v>15.708777</v>
      </c>
      <c r="DU25" s="26">
        <v>15.559009</v>
      </c>
      <c r="DV25" s="26">
        <v>14.326525</v>
      </c>
      <c r="DW25" s="26">
        <v>14.244968</v>
      </c>
      <c r="DX25" s="26">
        <v>14.103175999999999</v>
      </c>
      <c r="DY25" s="26">
        <v>13.990885</v>
      </c>
      <c r="DZ25" s="26">
        <v>14.027229999999999</v>
      </c>
      <c r="EA25" s="26">
        <v>13.915626</v>
      </c>
      <c r="EB25" s="26">
        <v>13.527240000000001</v>
      </c>
      <c r="EC25" s="26">
        <v>13.280054</v>
      </c>
      <c r="ED25" s="26">
        <v>13.252798</v>
      </c>
      <c r="EE25" s="26">
        <v>13.254626999999999</v>
      </c>
      <c r="EF25" s="26">
        <v>13.083411</v>
      </c>
      <c r="EG25" s="26">
        <v>13.105041</v>
      </c>
      <c r="EH25" s="26">
        <v>13.177314000000001</v>
      </c>
      <c r="EI25" s="26">
        <v>12.951263000000001</v>
      </c>
      <c r="EJ25" s="26">
        <v>12.966343999999999</v>
      </c>
      <c r="EK25" s="26">
        <v>12.48315</v>
      </c>
      <c r="EL25" s="26">
        <v>13.009824</v>
      </c>
      <c r="EM25" s="26">
        <v>13.611625</v>
      </c>
      <c r="EO25" s="7"/>
      <c r="EP25" s="27" t="s">
        <v>491</v>
      </c>
      <c r="EQ25" s="26">
        <v>15.017467999999999</v>
      </c>
      <c r="ER25" s="26">
        <v>14.841715000000001</v>
      </c>
      <c r="ES25" s="26">
        <v>15.113502</v>
      </c>
      <c r="ET25" s="26">
        <v>14.966899</v>
      </c>
      <c r="EU25" s="26">
        <v>15.671158999999999</v>
      </c>
      <c r="EV25" s="26">
        <v>15.274730999999999</v>
      </c>
      <c r="EW25" s="26">
        <v>15.158307000000001</v>
      </c>
      <c r="EX25" s="26">
        <v>14.656942000000001</v>
      </c>
      <c r="EY25" s="26">
        <v>15.226796</v>
      </c>
      <c r="EZ25" s="26">
        <v>14.634544</v>
      </c>
      <c r="FA25" s="26">
        <v>14.750088999999999</v>
      </c>
      <c r="FB25" s="26">
        <v>14.395656000000001</v>
      </c>
      <c r="FC25" s="26">
        <v>14.401294</v>
      </c>
      <c r="FD25" s="26">
        <v>14.754654</v>
      </c>
      <c r="FE25" s="26">
        <v>15.028860999999999</v>
      </c>
      <c r="FF25" s="26">
        <v>14.052766999999999</v>
      </c>
      <c r="FG25" s="26">
        <v>14.106795999999999</v>
      </c>
      <c r="FH25" s="26">
        <v>14.775088999999999</v>
      </c>
      <c r="FI25" s="26">
        <v>13.741061</v>
      </c>
      <c r="FJ25" s="26">
        <v>13.600141000000001</v>
      </c>
      <c r="FK25" s="26">
        <v>14.142937</v>
      </c>
    </row>
    <row r="26" spans="1:170">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70">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70" ht="28">
      <c r="A28" s="7"/>
      <c r="B28" s="13" t="s">
        <v>516</v>
      </c>
      <c r="C28" s="26">
        <v>0</v>
      </c>
      <c r="D28" s="26">
        <v>0</v>
      </c>
      <c r="E28" s="26">
        <v>0</v>
      </c>
      <c r="F28" s="26">
        <v>0</v>
      </c>
      <c r="G28" s="26">
        <v>0</v>
      </c>
      <c r="H28" s="26">
        <v>0</v>
      </c>
      <c r="I28" s="26">
        <v>0</v>
      </c>
      <c r="J28" s="26">
        <v>3.48E-4</v>
      </c>
      <c r="K28" s="26">
        <v>7.85E-4</v>
      </c>
      <c r="L28" s="26">
        <v>2.8479999999999998E-3</v>
      </c>
      <c r="M28" s="26">
        <v>2.9870000000000001E-3</v>
      </c>
      <c r="N28" s="26">
        <v>2.8960000000000001E-3</v>
      </c>
      <c r="O28" s="26">
        <v>3.3089999999999999E-3</v>
      </c>
      <c r="P28" s="26">
        <v>4.4229999999999998E-3</v>
      </c>
      <c r="Q28" s="26">
        <v>3.8960000000000002E-3</v>
      </c>
      <c r="R28" s="26">
        <v>3.7859999999999999E-3</v>
      </c>
      <c r="S28" s="26">
        <v>3.4280000000000001E-3</v>
      </c>
      <c r="T28" s="26">
        <v>3.042E-3</v>
      </c>
      <c r="U28" s="26">
        <v>3.5010000000000002E-3</v>
      </c>
      <c r="V28" s="26">
        <v>3.4039999999999999E-3</v>
      </c>
      <c r="W28" s="26">
        <v>3.3939999999999999E-3</v>
      </c>
      <c r="Y28" s="7"/>
      <c r="Z28" s="13" t="s">
        <v>516</v>
      </c>
      <c r="AA28" s="26">
        <v>1.1454000000000001E-2</v>
      </c>
      <c r="AB28" s="26">
        <v>1.0351000000000001E-2</v>
      </c>
      <c r="AC28" s="26">
        <v>1.1393E-2</v>
      </c>
      <c r="AD28" s="26">
        <v>1.1901999999999999E-2</v>
      </c>
      <c r="AE28" s="26">
        <v>1.1877E-2</v>
      </c>
      <c r="AF28" s="26">
        <v>1.2493000000000001E-2</v>
      </c>
      <c r="AG28" s="26">
        <v>1.264E-2</v>
      </c>
      <c r="AH28" s="26">
        <v>1.6937000000000001E-2</v>
      </c>
      <c r="AI28" s="26">
        <v>2.2935000000000001E-2</v>
      </c>
      <c r="AJ28" s="26">
        <v>3.0484000000000001E-2</v>
      </c>
      <c r="AK28" s="26">
        <v>3.2752000000000003E-2</v>
      </c>
      <c r="AL28" s="26">
        <v>3.5629000000000001E-2</v>
      </c>
      <c r="AM28" s="26">
        <v>3.6986999999999999E-2</v>
      </c>
      <c r="AN28" s="26">
        <v>3.5453999999999999E-2</v>
      </c>
      <c r="AO28" s="26">
        <v>3.3607999999999999E-2</v>
      </c>
      <c r="AP28" s="26">
        <v>3.3973999999999997E-2</v>
      </c>
      <c r="AQ28" s="26">
        <v>3.5975E-2</v>
      </c>
      <c r="AR28" s="26">
        <v>3.6547000000000003E-2</v>
      </c>
      <c r="AS28" s="26">
        <v>3.8052999999999997E-2</v>
      </c>
      <c r="AT28" s="26">
        <v>4.0728E-2</v>
      </c>
      <c r="AU28" s="26">
        <v>4.0652000000000001E-2</v>
      </c>
      <c r="AW28" s="7"/>
      <c r="AX28" s="13" t="s">
        <v>516</v>
      </c>
      <c r="AY28" s="26">
        <v>0.119744</v>
      </c>
      <c r="AZ28" s="26">
        <v>0.12672900000000001</v>
      </c>
      <c r="BA28" s="26">
        <v>0.126972</v>
      </c>
      <c r="BB28" s="26">
        <v>0.13317799999999999</v>
      </c>
      <c r="BC28" s="26">
        <v>0.13591</v>
      </c>
      <c r="BD28" s="26">
        <v>0.14927799999999999</v>
      </c>
      <c r="BE28" s="26">
        <v>0.15603500000000001</v>
      </c>
      <c r="BF28" s="26">
        <v>0.17349400000000001</v>
      </c>
      <c r="BG28" s="26">
        <v>0.184499</v>
      </c>
      <c r="BH28" s="26">
        <v>0.176012</v>
      </c>
      <c r="BI28" s="26">
        <v>0.179955</v>
      </c>
      <c r="BJ28" s="26">
        <v>0.20022200000000001</v>
      </c>
      <c r="BK28" s="26">
        <v>0.19498599999999999</v>
      </c>
      <c r="BL28" s="26">
        <v>0.20216200000000001</v>
      </c>
      <c r="BM28" s="26">
        <v>0.193384</v>
      </c>
      <c r="BN28" s="26">
        <v>0.21087</v>
      </c>
      <c r="BO28" s="26">
        <v>0.200241</v>
      </c>
      <c r="BP28" s="26">
        <v>0.20216700000000001</v>
      </c>
      <c r="BQ28" s="26">
        <v>0.241651</v>
      </c>
      <c r="BR28" s="26">
        <v>0.19881499999999999</v>
      </c>
      <c r="BS28" s="26">
        <v>0.20105500000000001</v>
      </c>
      <c r="BU28" s="7"/>
      <c r="BV28" s="13" t="s">
        <v>516</v>
      </c>
      <c r="BW28" s="26">
        <v>6.3090000000000004E-3</v>
      </c>
      <c r="BX28" s="26">
        <v>5.914E-3</v>
      </c>
      <c r="BY28" s="26">
        <v>5.8389999999999996E-3</v>
      </c>
      <c r="BZ28" s="26">
        <v>6.0489999999999997E-3</v>
      </c>
      <c r="CA28" s="26">
        <v>6.0130000000000001E-3</v>
      </c>
      <c r="CB28" s="26">
        <v>5.8180000000000003E-3</v>
      </c>
      <c r="CC28" s="26">
        <v>5.4260000000000003E-3</v>
      </c>
      <c r="CD28" s="26">
        <v>6.0749999999999997E-3</v>
      </c>
      <c r="CE28" s="26">
        <v>6.4380000000000001E-3</v>
      </c>
      <c r="CF28" s="26">
        <v>6.6559999999999996E-3</v>
      </c>
      <c r="CG28" s="26">
        <v>6.796E-3</v>
      </c>
      <c r="CH28" s="26">
        <v>7.437E-3</v>
      </c>
      <c r="CI28" s="26">
        <v>8.744E-3</v>
      </c>
      <c r="CJ28" s="26">
        <v>8.3059999999999991E-3</v>
      </c>
      <c r="CK28" s="26">
        <v>8.3700000000000007E-3</v>
      </c>
      <c r="CL28" s="26">
        <v>8.3029999999999996E-3</v>
      </c>
      <c r="CM28" s="26">
        <v>8.6689999999999996E-3</v>
      </c>
      <c r="CN28" s="26">
        <v>9.3439999999999999E-3</v>
      </c>
      <c r="CO28" s="26">
        <v>9.3369999999999998E-3</v>
      </c>
      <c r="CP28" s="26">
        <v>9.1629999999999993E-3</v>
      </c>
      <c r="CQ28" s="26">
        <v>9.5739999999999992E-3</v>
      </c>
      <c r="CS28" s="7"/>
      <c r="CT28" s="13" t="s">
        <v>516</v>
      </c>
      <c r="CU28" s="26">
        <v>5.2729999999999999E-3</v>
      </c>
      <c r="CV28" s="26">
        <v>6.1019999999999998E-3</v>
      </c>
      <c r="CW28" s="26">
        <v>6.3150000000000003E-3</v>
      </c>
      <c r="CX28" s="26">
        <v>6.0049999999999999E-3</v>
      </c>
      <c r="CY28" s="26">
        <v>6.8479999999999999E-3</v>
      </c>
      <c r="CZ28" s="26">
        <v>7.3829999999999998E-3</v>
      </c>
      <c r="DA28" s="26">
        <v>8.7609999999999997E-3</v>
      </c>
      <c r="DB28" s="26">
        <v>8.9969999999999998E-3</v>
      </c>
      <c r="DC28" s="26">
        <v>1.0503E-2</v>
      </c>
      <c r="DD28" s="26">
        <v>1.1089E-2</v>
      </c>
      <c r="DE28" s="26">
        <v>1.4851E-2</v>
      </c>
      <c r="DF28" s="26">
        <v>1.6638E-2</v>
      </c>
      <c r="DG28" s="26">
        <v>1.7443E-2</v>
      </c>
      <c r="DH28" s="26">
        <v>2.0848999999999999E-2</v>
      </c>
      <c r="DI28" s="26">
        <v>2.2568000000000001E-2</v>
      </c>
      <c r="DJ28" s="26">
        <v>2.5231E-2</v>
      </c>
      <c r="DK28" s="26">
        <v>2.6567E-2</v>
      </c>
      <c r="DL28" s="26">
        <v>2.9853999999999999E-2</v>
      </c>
      <c r="DM28" s="26">
        <v>3.1195000000000001E-2</v>
      </c>
      <c r="DN28" s="26">
        <v>3.2315000000000003E-2</v>
      </c>
      <c r="DO28" s="26">
        <v>3.1711999999999997E-2</v>
      </c>
      <c r="DQ28" s="7"/>
      <c r="DR28" s="13" t="s">
        <v>516</v>
      </c>
      <c r="DS28" s="26">
        <v>4.9713E-2</v>
      </c>
      <c r="DT28" s="26">
        <v>4.7578000000000002E-2</v>
      </c>
      <c r="DU28" s="26">
        <v>4.9185E-2</v>
      </c>
      <c r="DV28" s="26">
        <v>5.2782000000000003E-2</v>
      </c>
      <c r="DW28" s="26">
        <v>5.7639999999999997E-2</v>
      </c>
      <c r="DX28" s="26">
        <v>5.8058999999999999E-2</v>
      </c>
      <c r="DY28" s="26">
        <v>6.0185000000000002E-2</v>
      </c>
      <c r="DZ28" s="26">
        <v>7.3120000000000004E-2</v>
      </c>
      <c r="EA28" s="26">
        <v>7.3453000000000004E-2</v>
      </c>
      <c r="EB28" s="26">
        <v>7.0065000000000002E-2</v>
      </c>
      <c r="EC28" s="26">
        <v>7.2339000000000001E-2</v>
      </c>
      <c r="ED28" s="26">
        <v>7.7255000000000004E-2</v>
      </c>
      <c r="EE28" s="26">
        <v>7.8529000000000002E-2</v>
      </c>
      <c r="EF28" s="26">
        <v>7.7800999999999995E-2</v>
      </c>
      <c r="EG28" s="26">
        <v>7.5898999999999994E-2</v>
      </c>
      <c r="EH28" s="26">
        <v>8.0503000000000005E-2</v>
      </c>
      <c r="EI28" s="26">
        <v>7.0169999999999996E-2</v>
      </c>
      <c r="EJ28" s="26">
        <v>8.4725999999999996E-2</v>
      </c>
      <c r="EK28" s="26">
        <v>8.2793000000000005E-2</v>
      </c>
      <c r="EL28" s="26">
        <v>8.1763000000000002E-2</v>
      </c>
      <c r="EM28" s="26">
        <v>8.5919999999999996E-2</v>
      </c>
      <c r="EO28" s="7"/>
      <c r="EP28" s="13" t="s">
        <v>516</v>
      </c>
      <c r="EQ28" s="26">
        <v>3.6609999999999997E-2</v>
      </c>
      <c r="ER28" s="26">
        <v>3.7968000000000002E-2</v>
      </c>
      <c r="ES28" s="26">
        <v>4.0438000000000002E-2</v>
      </c>
      <c r="ET28" s="26">
        <v>4.1383999999999997E-2</v>
      </c>
      <c r="EU28" s="26">
        <v>4.3461E-2</v>
      </c>
      <c r="EV28" s="26">
        <v>4.6863000000000002E-2</v>
      </c>
      <c r="EW28" s="26">
        <v>4.9617000000000001E-2</v>
      </c>
      <c r="EX28" s="26">
        <v>5.1646999999999998E-2</v>
      </c>
      <c r="EY28" s="26">
        <v>5.2330000000000002E-2</v>
      </c>
      <c r="EZ28" s="26">
        <v>5.5274999999999998E-2</v>
      </c>
      <c r="FA28" s="26">
        <v>5.0960999999999999E-2</v>
      </c>
      <c r="FB28" s="26">
        <v>6.0823000000000002E-2</v>
      </c>
      <c r="FC28" s="26">
        <v>5.9420000000000001E-2</v>
      </c>
      <c r="FD28" s="26">
        <v>6.1761999999999997E-2</v>
      </c>
      <c r="FE28" s="26">
        <v>6.1700999999999999E-2</v>
      </c>
      <c r="FF28" s="26">
        <v>6.3909999999999995E-2</v>
      </c>
      <c r="FG28" s="26">
        <v>6.7276000000000002E-2</v>
      </c>
      <c r="FH28" s="26">
        <v>7.6595999999999997E-2</v>
      </c>
      <c r="FI28" s="26">
        <v>6.9786000000000001E-2</v>
      </c>
      <c r="FJ28" s="26">
        <v>7.1524000000000004E-2</v>
      </c>
      <c r="FK28" s="26">
        <v>7.7968999999999997E-2</v>
      </c>
    </row>
    <row r="29" spans="1:170" ht="15">
      <c r="B29" s="9" t="s">
        <v>292</v>
      </c>
      <c r="C29" s="30"/>
      <c r="D29" s="30"/>
      <c r="E29" s="30"/>
      <c r="F29" s="30"/>
      <c r="G29" s="30"/>
      <c r="H29" s="30"/>
      <c r="I29" s="30"/>
      <c r="J29" s="30"/>
      <c r="K29" s="30"/>
      <c r="L29" s="30"/>
      <c r="M29" s="30"/>
      <c r="N29" s="30"/>
      <c r="O29" s="30"/>
      <c r="P29" s="30"/>
      <c r="Q29" s="30"/>
      <c r="R29" s="30"/>
      <c r="S29" s="30"/>
      <c r="T29" s="30"/>
      <c r="U29" s="30"/>
      <c r="V29" s="30"/>
      <c r="W29" s="30"/>
      <c r="Z29" s="9" t="s">
        <v>292</v>
      </c>
      <c r="AA29" s="30"/>
      <c r="AB29" s="30"/>
      <c r="AC29" s="30"/>
      <c r="AD29" s="30"/>
      <c r="AE29" s="30"/>
      <c r="AF29" s="30"/>
      <c r="AG29" s="30"/>
      <c r="AH29" s="30"/>
      <c r="AI29" s="30"/>
      <c r="AJ29" s="30"/>
      <c r="AK29" s="30"/>
      <c r="AL29" s="30"/>
      <c r="AM29" s="30"/>
      <c r="AN29" s="30"/>
      <c r="AO29" s="30"/>
      <c r="AP29" s="30"/>
      <c r="AQ29" s="30"/>
      <c r="AR29" s="30"/>
      <c r="AS29" s="30"/>
      <c r="AT29" s="30"/>
      <c r="AU29" s="30"/>
      <c r="AX29" s="9" t="s">
        <v>292</v>
      </c>
      <c r="AY29" s="30"/>
      <c r="AZ29" s="30"/>
      <c r="BA29" s="30"/>
      <c r="BB29" s="30"/>
      <c r="BC29" s="30"/>
      <c r="BD29" s="30"/>
      <c r="BE29" s="30"/>
      <c r="BF29" s="30"/>
      <c r="BG29" s="30"/>
      <c r="BH29" s="30"/>
      <c r="BI29" s="30"/>
      <c r="BJ29" s="30"/>
      <c r="BK29" s="30"/>
      <c r="BL29" s="30"/>
      <c r="BM29" s="30"/>
      <c r="BN29" s="30"/>
      <c r="BO29" s="30"/>
      <c r="BP29" s="30"/>
      <c r="BQ29" s="30"/>
      <c r="BR29" s="30"/>
      <c r="BS29" s="30"/>
      <c r="BV29" s="9" t="s">
        <v>292</v>
      </c>
      <c r="BW29" s="30"/>
      <c r="BX29" s="30"/>
      <c r="BY29" s="30"/>
      <c r="BZ29" s="30"/>
      <c r="CA29" s="30"/>
      <c r="CB29" s="30"/>
      <c r="CC29" s="30"/>
      <c r="CD29" s="30"/>
      <c r="CE29" s="30"/>
      <c r="CF29" s="30"/>
      <c r="CG29" s="30"/>
      <c r="CH29" s="30"/>
      <c r="CI29" s="30"/>
      <c r="CJ29" s="30"/>
      <c r="CK29" s="30"/>
      <c r="CL29" s="30"/>
      <c r="CM29" s="30"/>
      <c r="CN29" s="30"/>
      <c r="CO29" s="30"/>
      <c r="CP29" s="30"/>
      <c r="CQ29" s="30"/>
      <c r="CT29" s="9" t="s">
        <v>292</v>
      </c>
      <c r="CU29" s="30"/>
      <c r="CV29" s="30"/>
      <c r="CW29" s="30"/>
      <c r="CX29" s="30"/>
      <c r="CY29" s="30"/>
      <c r="CZ29" s="30"/>
      <c r="DA29" s="30"/>
      <c r="DB29" s="30"/>
      <c r="DC29" s="30"/>
      <c r="DD29" s="30"/>
      <c r="DE29" s="30"/>
      <c r="DF29" s="30"/>
      <c r="DG29" s="30"/>
      <c r="DH29" s="30"/>
      <c r="DI29" s="30"/>
      <c r="DJ29" s="30"/>
      <c r="DK29" s="30"/>
      <c r="DL29" s="30"/>
      <c r="DM29" s="30"/>
      <c r="DN29" s="30"/>
      <c r="DO29" s="30"/>
      <c r="DR29" s="9" t="s">
        <v>292</v>
      </c>
      <c r="DS29" s="30"/>
      <c r="DT29" s="30"/>
      <c r="DU29" s="30"/>
      <c r="DV29" s="30"/>
      <c r="DW29" s="30"/>
      <c r="DX29" s="30"/>
      <c r="DY29" s="30"/>
      <c r="DZ29" s="30"/>
      <c r="EA29" s="30"/>
      <c r="EB29" s="30"/>
      <c r="EC29" s="30"/>
      <c r="ED29" s="30"/>
      <c r="EE29" s="30"/>
      <c r="EF29" s="30"/>
      <c r="EG29" s="30"/>
      <c r="EH29" s="30"/>
      <c r="EI29" s="30"/>
      <c r="EJ29" s="30"/>
      <c r="EK29" s="30"/>
      <c r="EL29" s="30"/>
      <c r="EM29" s="30"/>
      <c r="EP29" s="9" t="s">
        <v>292</v>
      </c>
      <c r="EQ29" s="30"/>
      <c r="ER29" s="30"/>
      <c r="ES29" s="30"/>
      <c r="ET29" s="30"/>
      <c r="EU29" s="30"/>
      <c r="EV29" s="30"/>
      <c r="EW29" s="30"/>
      <c r="EX29" s="30"/>
      <c r="EY29" s="30"/>
      <c r="EZ29" s="30"/>
      <c r="FA29" s="30"/>
      <c r="FB29" s="30"/>
      <c r="FC29" s="30"/>
      <c r="FD29" s="30"/>
      <c r="FE29" s="30"/>
      <c r="FF29" s="30"/>
      <c r="FG29" s="30"/>
      <c r="FH29" s="30"/>
      <c r="FI29" s="30"/>
      <c r="FJ29" s="30"/>
      <c r="FK29" s="30"/>
    </row>
    <row r="30" spans="1:170" ht="15.5">
      <c r="B30" s="16" t="s">
        <v>272</v>
      </c>
      <c r="C30" s="73" t="s">
        <v>293</v>
      </c>
      <c r="D30" s="73" t="s">
        <v>293</v>
      </c>
      <c r="E30" s="73" t="s">
        <v>293</v>
      </c>
      <c r="F30" s="73" t="s">
        <v>293</v>
      </c>
      <c r="G30" s="73" t="s">
        <v>293</v>
      </c>
      <c r="H30" s="73" t="s">
        <v>293</v>
      </c>
      <c r="I30" s="73" t="s">
        <v>293</v>
      </c>
      <c r="J30" s="73" t="s">
        <v>293</v>
      </c>
      <c r="K30" s="73" t="s">
        <v>293</v>
      </c>
      <c r="L30" s="73" t="s">
        <v>293</v>
      </c>
      <c r="M30" s="73" t="s">
        <v>293</v>
      </c>
      <c r="N30" s="73" t="s">
        <v>293</v>
      </c>
      <c r="O30" s="73" t="s">
        <v>293</v>
      </c>
      <c r="P30" s="73" t="s">
        <v>293</v>
      </c>
      <c r="Q30" s="73" t="s">
        <v>293</v>
      </c>
      <c r="R30" s="73" t="s">
        <v>293</v>
      </c>
      <c r="S30" s="73" t="s">
        <v>293</v>
      </c>
      <c r="T30" s="73" t="s">
        <v>293</v>
      </c>
      <c r="U30" s="73" t="s">
        <v>293</v>
      </c>
      <c r="V30" s="73" t="s">
        <v>293</v>
      </c>
      <c r="W30" s="73" t="s">
        <v>293</v>
      </c>
      <c r="Z30" s="16" t="s">
        <v>272</v>
      </c>
      <c r="AA30" s="73" t="s">
        <v>293</v>
      </c>
      <c r="AB30" s="73" t="s">
        <v>293</v>
      </c>
      <c r="AC30" s="73" t="s">
        <v>293</v>
      </c>
      <c r="AD30" s="73" t="s">
        <v>293</v>
      </c>
      <c r="AE30" s="73" t="s">
        <v>293</v>
      </c>
      <c r="AF30" s="73" t="s">
        <v>293</v>
      </c>
      <c r="AG30" s="73" t="s">
        <v>293</v>
      </c>
      <c r="AH30" s="73" t="s">
        <v>293</v>
      </c>
      <c r="AI30" s="73" t="s">
        <v>293</v>
      </c>
      <c r="AJ30" s="73" t="s">
        <v>293</v>
      </c>
      <c r="AK30" s="73" t="s">
        <v>293</v>
      </c>
      <c r="AL30" s="73" t="s">
        <v>293</v>
      </c>
      <c r="AM30" s="73" t="s">
        <v>293</v>
      </c>
      <c r="AN30" s="73" t="s">
        <v>293</v>
      </c>
      <c r="AO30" s="73" t="s">
        <v>293</v>
      </c>
      <c r="AP30" s="73" t="s">
        <v>293</v>
      </c>
      <c r="AQ30" s="73" t="s">
        <v>293</v>
      </c>
      <c r="AR30" s="73" t="s">
        <v>293</v>
      </c>
      <c r="AS30" s="73" t="s">
        <v>293</v>
      </c>
      <c r="AT30" s="73" t="s">
        <v>293</v>
      </c>
      <c r="AU30" s="73" t="s">
        <v>293</v>
      </c>
      <c r="AX30" s="16" t="s">
        <v>272</v>
      </c>
      <c r="AY30" s="73" t="s">
        <v>293</v>
      </c>
      <c r="AZ30" s="73" t="s">
        <v>293</v>
      </c>
      <c r="BA30" s="73" t="s">
        <v>293</v>
      </c>
      <c r="BB30" s="73" t="s">
        <v>293</v>
      </c>
      <c r="BC30" s="73" t="s">
        <v>293</v>
      </c>
      <c r="BD30" s="73" t="s">
        <v>293</v>
      </c>
      <c r="BE30" s="73" t="s">
        <v>293</v>
      </c>
      <c r="BF30" s="73" t="s">
        <v>293</v>
      </c>
      <c r="BG30" s="73" t="s">
        <v>293</v>
      </c>
      <c r="BH30" s="73" t="s">
        <v>293</v>
      </c>
      <c r="BI30" s="73" t="s">
        <v>293</v>
      </c>
      <c r="BJ30" s="73" t="s">
        <v>293</v>
      </c>
      <c r="BK30" s="73" t="s">
        <v>293</v>
      </c>
      <c r="BL30" s="73" t="s">
        <v>293</v>
      </c>
      <c r="BM30" s="73" t="s">
        <v>293</v>
      </c>
      <c r="BN30" s="73" t="s">
        <v>293</v>
      </c>
      <c r="BO30" s="73" t="s">
        <v>293</v>
      </c>
      <c r="BP30" s="73" t="s">
        <v>293</v>
      </c>
      <c r="BQ30" s="73" t="s">
        <v>293</v>
      </c>
      <c r="BR30" s="73" t="s">
        <v>293</v>
      </c>
      <c r="BS30" s="73" t="s">
        <v>293</v>
      </c>
      <c r="BV30" s="16" t="s">
        <v>272</v>
      </c>
      <c r="BW30" s="73" t="s">
        <v>293</v>
      </c>
      <c r="BX30" s="73" t="s">
        <v>293</v>
      </c>
      <c r="BY30" s="73" t="s">
        <v>293</v>
      </c>
      <c r="BZ30" s="73" t="s">
        <v>293</v>
      </c>
      <c r="CA30" s="73" t="s">
        <v>293</v>
      </c>
      <c r="CB30" s="73" t="s">
        <v>293</v>
      </c>
      <c r="CC30" s="73" t="s">
        <v>293</v>
      </c>
      <c r="CD30" s="73" t="s">
        <v>293</v>
      </c>
      <c r="CE30" s="73" t="s">
        <v>293</v>
      </c>
      <c r="CF30" s="73" t="s">
        <v>293</v>
      </c>
      <c r="CG30" s="73" t="s">
        <v>293</v>
      </c>
      <c r="CH30" s="73" t="s">
        <v>293</v>
      </c>
      <c r="CI30" s="73" t="s">
        <v>293</v>
      </c>
      <c r="CJ30" s="73" t="s">
        <v>293</v>
      </c>
      <c r="CK30" s="73" t="s">
        <v>293</v>
      </c>
      <c r="CL30" s="73" t="s">
        <v>293</v>
      </c>
      <c r="CM30" s="73" t="s">
        <v>293</v>
      </c>
      <c r="CN30" s="73" t="s">
        <v>293</v>
      </c>
      <c r="CO30" s="73" t="s">
        <v>293</v>
      </c>
      <c r="CP30" s="73" t="s">
        <v>293</v>
      </c>
      <c r="CQ30" s="73" t="s">
        <v>293</v>
      </c>
      <c r="CT30" s="16" t="s">
        <v>272</v>
      </c>
      <c r="CU30" s="73" t="s">
        <v>293</v>
      </c>
      <c r="CV30" s="73" t="s">
        <v>293</v>
      </c>
      <c r="CW30" s="73" t="s">
        <v>293</v>
      </c>
      <c r="CX30" s="73" t="s">
        <v>293</v>
      </c>
      <c r="CY30" s="73" t="s">
        <v>293</v>
      </c>
      <c r="CZ30" s="73" t="s">
        <v>293</v>
      </c>
      <c r="DA30" s="73" t="s">
        <v>293</v>
      </c>
      <c r="DB30" s="73" t="s">
        <v>293</v>
      </c>
      <c r="DC30" s="73" t="s">
        <v>293</v>
      </c>
      <c r="DD30" s="73" t="s">
        <v>293</v>
      </c>
      <c r="DE30" s="73" t="s">
        <v>293</v>
      </c>
      <c r="DF30" s="73" t="s">
        <v>293</v>
      </c>
      <c r="DG30" s="73" t="s">
        <v>293</v>
      </c>
      <c r="DH30" s="73" t="s">
        <v>293</v>
      </c>
      <c r="DI30" s="73" t="s">
        <v>293</v>
      </c>
      <c r="DJ30" s="73" t="s">
        <v>293</v>
      </c>
      <c r="DK30" s="73" t="s">
        <v>293</v>
      </c>
      <c r="DL30" s="73" t="s">
        <v>293</v>
      </c>
      <c r="DM30" s="73" t="s">
        <v>293</v>
      </c>
      <c r="DN30" s="73" t="s">
        <v>293</v>
      </c>
      <c r="DO30" s="73" t="s">
        <v>293</v>
      </c>
      <c r="DR30" s="16" t="s">
        <v>272</v>
      </c>
      <c r="DS30" s="73" t="s">
        <v>293</v>
      </c>
      <c r="DT30" s="73" t="s">
        <v>293</v>
      </c>
      <c r="DU30" s="73" t="s">
        <v>293</v>
      </c>
      <c r="DV30" s="73" t="s">
        <v>293</v>
      </c>
      <c r="DW30" s="73" t="s">
        <v>293</v>
      </c>
      <c r="DX30" s="73" t="s">
        <v>293</v>
      </c>
      <c r="DY30" s="73" t="s">
        <v>293</v>
      </c>
      <c r="DZ30" s="73" t="s">
        <v>293</v>
      </c>
      <c r="EA30" s="73" t="s">
        <v>293</v>
      </c>
      <c r="EB30" s="73" t="s">
        <v>293</v>
      </c>
      <c r="EC30" s="73" t="s">
        <v>293</v>
      </c>
      <c r="ED30" s="73" t="s">
        <v>293</v>
      </c>
      <c r="EE30" s="73" t="s">
        <v>293</v>
      </c>
      <c r="EF30" s="73" t="s">
        <v>293</v>
      </c>
      <c r="EG30" s="73" t="s">
        <v>293</v>
      </c>
      <c r="EH30" s="73" t="s">
        <v>293</v>
      </c>
      <c r="EI30" s="73" t="s">
        <v>293</v>
      </c>
      <c r="EJ30" s="73" t="s">
        <v>293</v>
      </c>
      <c r="EK30" s="73" t="s">
        <v>293</v>
      </c>
      <c r="EL30" s="73" t="s">
        <v>293</v>
      </c>
      <c r="EM30" s="73" t="s">
        <v>293</v>
      </c>
      <c r="EP30" s="16" t="s">
        <v>272</v>
      </c>
      <c r="EQ30" s="73" t="s">
        <v>293</v>
      </c>
      <c r="ER30" s="73" t="s">
        <v>293</v>
      </c>
      <c r="ES30" s="73" t="s">
        <v>293</v>
      </c>
      <c r="ET30" s="73" t="s">
        <v>293</v>
      </c>
      <c r="EU30" s="73" t="s">
        <v>293</v>
      </c>
      <c r="EV30" s="73" t="s">
        <v>293</v>
      </c>
      <c r="EW30" s="73" t="s">
        <v>293</v>
      </c>
      <c r="EX30" s="73" t="s">
        <v>293</v>
      </c>
      <c r="EY30" s="73" t="s">
        <v>293</v>
      </c>
      <c r="EZ30" s="73" t="s">
        <v>293</v>
      </c>
      <c r="FA30" s="73" t="s">
        <v>293</v>
      </c>
      <c r="FB30" s="73" t="s">
        <v>293</v>
      </c>
      <c r="FC30" s="73" t="s">
        <v>293</v>
      </c>
      <c r="FD30" s="73" t="s">
        <v>293</v>
      </c>
      <c r="FE30" s="73" t="s">
        <v>293</v>
      </c>
      <c r="FF30" s="73" t="s">
        <v>293</v>
      </c>
      <c r="FG30" s="73" t="s">
        <v>293</v>
      </c>
      <c r="FH30" s="73" t="s">
        <v>293</v>
      </c>
      <c r="FI30" s="73" t="s">
        <v>293</v>
      </c>
      <c r="FJ30" s="73" t="s">
        <v>293</v>
      </c>
      <c r="FK30" s="73" t="s">
        <v>293</v>
      </c>
    </row>
    <row r="31" spans="1:170">
      <c r="B31" s="72" t="s">
        <v>276</v>
      </c>
      <c r="C31" s="30">
        <v>0</v>
      </c>
      <c r="D31" s="30">
        <v>0</v>
      </c>
      <c r="E31" s="30">
        <v>0</v>
      </c>
      <c r="F31" s="30">
        <v>0</v>
      </c>
      <c r="G31" s="30">
        <v>0</v>
      </c>
      <c r="H31" s="30">
        <v>0</v>
      </c>
      <c r="I31" s="30">
        <v>0</v>
      </c>
      <c r="J31" s="30">
        <v>3.48E-4</v>
      </c>
      <c r="K31" s="30">
        <v>7.85E-4</v>
      </c>
      <c r="L31" s="30">
        <v>2.8479999999999998E-3</v>
      </c>
      <c r="M31" s="30">
        <v>2.9870000000000001E-3</v>
      </c>
      <c r="N31" s="30">
        <v>2.8960000000000001E-3</v>
      </c>
      <c r="O31" s="30">
        <v>3.3089999999999999E-3</v>
      </c>
      <c r="P31" s="30">
        <v>4.4229999999999998E-3</v>
      </c>
      <c r="Q31" s="30">
        <v>3.8960000000000002E-3</v>
      </c>
      <c r="R31" s="30">
        <v>3.7859999999999999E-3</v>
      </c>
      <c r="S31" s="30">
        <v>3.4280000000000001E-3</v>
      </c>
      <c r="T31" s="30">
        <v>3.042E-3</v>
      </c>
      <c r="U31" s="30">
        <v>3.5010000000000002E-3</v>
      </c>
      <c r="V31" s="30">
        <v>3.4039999999999999E-3</v>
      </c>
      <c r="W31" s="30">
        <v>3.3939999999999999E-3</v>
      </c>
      <c r="X31" s="74">
        <f>W20</f>
        <v>0.48641000000000001</v>
      </c>
      <c r="Y31" s="74">
        <f>IF(W31*1000/X31&gt;0,W31*1000/X31,)</f>
        <v>6.9776525976028401</v>
      </c>
      <c r="Z31" s="72" t="s">
        <v>276</v>
      </c>
      <c r="AA31" s="30">
        <v>1.1454000000000001E-2</v>
      </c>
      <c r="AB31" s="30">
        <v>1.0351000000000001E-2</v>
      </c>
      <c r="AC31" s="30">
        <v>1.1393E-2</v>
      </c>
      <c r="AD31" s="30">
        <v>1.1901999999999999E-2</v>
      </c>
      <c r="AE31" s="30">
        <v>1.1877E-2</v>
      </c>
      <c r="AF31" s="30">
        <v>1.2493000000000001E-2</v>
      </c>
      <c r="AG31" s="30">
        <v>1.264E-2</v>
      </c>
      <c r="AH31" s="30">
        <v>1.6937000000000001E-2</v>
      </c>
      <c r="AI31" s="30">
        <v>2.2935000000000001E-2</v>
      </c>
      <c r="AJ31" s="30">
        <v>3.0484000000000001E-2</v>
      </c>
      <c r="AK31" s="30">
        <v>3.2752000000000003E-2</v>
      </c>
      <c r="AL31" s="30">
        <v>3.5629000000000001E-2</v>
      </c>
      <c r="AM31" s="30">
        <v>3.6986999999999999E-2</v>
      </c>
      <c r="AN31" s="30">
        <v>3.5453999999999999E-2</v>
      </c>
      <c r="AO31" s="30">
        <v>3.3607999999999999E-2</v>
      </c>
      <c r="AP31" s="30">
        <v>3.3973999999999997E-2</v>
      </c>
      <c r="AQ31" s="30">
        <v>3.5975E-2</v>
      </c>
      <c r="AR31" s="30">
        <v>3.6547000000000003E-2</v>
      </c>
      <c r="AS31" s="30">
        <v>3.8052999999999997E-2</v>
      </c>
      <c r="AT31" s="30">
        <v>4.0728E-2</v>
      </c>
      <c r="AU31" s="30">
        <v>4.0652000000000001E-2</v>
      </c>
      <c r="AV31" s="74">
        <f>AU20</f>
        <v>1.32501</v>
      </c>
      <c r="AW31" s="74">
        <f>IF(AU31*1000/AV31&gt;0,AU31*1000/AV31,)</f>
        <v>30.680523165862901</v>
      </c>
      <c r="AX31" s="72" t="s">
        <v>276</v>
      </c>
      <c r="AY31" s="30">
        <v>0.119744</v>
      </c>
      <c r="AZ31" s="30">
        <v>0.12672900000000001</v>
      </c>
      <c r="BA31" s="30">
        <v>0.126972</v>
      </c>
      <c r="BB31" s="30">
        <v>0.13317799999999999</v>
      </c>
      <c r="BC31" s="30">
        <v>0.13591</v>
      </c>
      <c r="BD31" s="30">
        <v>0.14927799999999999</v>
      </c>
      <c r="BE31" s="30">
        <v>0.15603500000000001</v>
      </c>
      <c r="BF31" s="30">
        <v>0.17349400000000001</v>
      </c>
      <c r="BG31" s="30">
        <v>0.184499</v>
      </c>
      <c r="BH31" s="30">
        <v>0.176012</v>
      </c>
      <c r="BI31" s="30">
        <v>0.179955</v>
      </c>
      <c r="BJ31" s="30">
        <v>0.20022200000000001</v>
      </c>
      <c r="BK31" s="30">
        <v>0.19498599999999999</v>
      </c>
      <c r="BL31" s="30">
        <v>0.20216200000000001</v>
      </c>
      <c r="BM31" s="30">
        <v>0.193384</v>
      </c>
      <c r="BN31" s="30">
        <v>0.21087</v>
      </c>
      <c r="BO31" s="30">
        <v>0.200241</v>
      </c>
      <c r="BP31" s="30">
        <v>0.20216700000000001</v>
      </c>
      <c r="BQ31" s="30">
        <v>0.241651</v>
      </c>
      <c r="BR31" s="30">
        <v>0.19881499999999999</v>
      </c>
      <c r="BS31" s="30">
        <v>0.20105500000000001</v>
      </c>
      <c r="BT31" s="74">
        <f>BS20</f>
        <v>6.3927230000000002</v>
      </c>
      <c r="BU31" s="74">
        <f>IF(BS31*1000/BT31&gt;0,BS31*1000/BT31,)</f>
        <v>31.450604069658599</v>
      </c>
      <c r="BV31" s="72" t="s">
        <v>276</v>
      </c>
      <c r="BW31" s="30">
        <v>6.3090000000000004E-3</v>
      </c>
      <c r="BX31" s="30">
        <v>5.914E-3</v>
      </c>
      <c r="BY31" s="30">
        <v>5.8389999999999996E-3</v>
      </c>
      <c r="BZ31" s="30">
        <v>6.0489999999999997E-3</v>
      </c>
      <c r="CA31" s="30">
        <v>6.0130000000000001E-3</v>
      </c>
      <c r="CB31" s="30">
        <v>5.8180000000000003E-3</v>
      </c>
      <c r="CC31" s="30">
        <v>5.4260000000000003E-3</v>
      </c>
      <c r="CD31" s="30">
        <v>6.0749999999999997E-3</v>
      </c>
      <c r="CE31" s="30">
        <v>6.4380000000000001E-3</v>
      </c>
      <c r="CF31" s="30">
        <v>6.6559999999999996E-3</v>
      </c>
      <c r="CG31" s="30">
        <v>6.796E-3</v>
      </c>
      <c r="CH31" s="30">
        <v>7.437E-3</v>
      </c>
      <c r="CI31" s="30">
        <v>8.744E-3</v>
      </c>
      <c r="CJ31" s="30">
        <v>8.3059999999999991E-3</v>
      </c>
      <c r="CK31" s="30">
        <v>8.3700000000000007E-3</v>
      </c>
      <c r="CL31" s="30">
        <v>8.3029999999999996E-3</v>
      </c>
      <c r="CM31" s="30">
        <v>8.6689999999999996E-3</v>
      </c>
      <c r="CN31" s="30">
        <v>9.3439999999999999E-3</v>
      </c>
      <c r="CO31" s="30">
        <v>9.3369999999999998E-3</v>
      </c>
      <c r="CP31" s="30">
        <v>9.1629999999999993E-3</v>
      </c>
      <c r="CQ31" s="30">
        <v>9.5739999999999992E-3</v>
      </c>
      <c r="CR31" s="74">
        <f>CQ20</f>
        <v>1.92892</v>
      </c>
      <c r="CS31" s="74">
        <f>IF(CQ31*1000/CR31&gt;0,CQ31*1000/CR31,)</f>
        <v>4.96339920784688</v>
      </c>
      <c r="CT31" s="72" t="s">
        <v>276</v>
      </c>
      <c r="CU31" s="30">
        <v>5.2729999999999999E-3</v>
      </c>
      <c r="CV31" s="30">
        <v>6.1019999999999998E-3</v>
      </c>
      <c r="CW31" s="30">
        <v>6.3150000000000003E-3</v>
      </c>
      <c r="CX31" s="30">
        <v>6.0049999999999999E-3</v>
      </c>
      <c r="CY31" s="30">
        <v>6.8479999999999999E-3</v>
      </c>
      <c r="CZ31" s="30">
        <v>7.3829999999999998E-3</v>
      </c>
      <c r="DA31" s="30">
        <v>8.7609999999999997E-3</v>
      </c>
      <c r="DB31" s="30">
        <v>8.9969999999999998E-3</v>
      </c>
      <c r="DC31" s="30">
        <v>1.0503E-2</v>
      </c>
      <c r="DD31" s="30">
        <v>1.1089E-2</v>
      </c>
      <c r="DE31" s="30">
        <v>1.4851E-2</v>
      </c>
      <c r="DF31" s="30">
        <v>1.6638E-2</v>
      </c>
      <c r="DG31" s="30">
        <v>1.7443E-2</v>
      </c>
      <c r="DH31" s="30">
        <v>2.0848999999999999E-2</v>
      </c>
      <c r="DI31" s="30">
        <v>2.2568000000000001E-2</v>
      </c>
      <c r="DJ31" s="30">
        <v>2.5231E-2</v>
      </c>
      <c r="DK31" s="30">
        <v>2.6567E-2</v>
      </c>
      <c r="DL31" s="30">
        <v>2.9853999999999999E-2</v>
      </c>
      <c r="DM31" s="30">
        <v>3.1195000000000001E-2</v>
      </c>
      <c r="DN31" s="30">
        <v>3.2315000000000003E-2</v>
      </c>
      <c r="DO31" s="30">
        <v>3.1711999999999997E-2</v>
      </c>
      <c r="DP31" s="74">
        <f>DO20</f>
        <v>9.5130599999999994</v>
      </c>
      <c r="DQ31" s="74">
        <f>IF(DO31*1000/DP31&gt;0,DO31*1000/DP31,)</f>
        <v>3.33352254689868</v>
      </c>
      <c r="DR31" s="72" t="s">
        <v>276</v>
      </c>
      <c r="DS31" s="30">
        <v>4.9713E-2</v>
      </c>
      <c r="DT31" s="30">
        <v>4.7578000000000002E-2</v>
      </c>
      <c r="DU31" s="30">
        <v>4.9185E-2</v>
      </c>
      <c r="DV31" s="30">
        <v>5.2782000000000003E-2</v>
      </c>
      <c r="DW31" s="30">
        <v>5.7639999999999997E-2</v>
      </c>
      <c r="DX31" s="30">
        <v>5.8058999999999999E-2</v>
      </c>
      <c r="DY31" s="30">
        <v>6.0185000000000002E-2</v>
      </c>
      <c r="DZ31" s="30">
        <v>7.3120000000000004E-2</v>
      </c>
      <c r="EA31" s="30">
        <v>7.3453000000000004E-2</v>
      </c>
      <c r="EB31" s="30">
        <v>7.0065000000000002E-2</v>
      </c>
      <c r="EC31" s="30">
        <v>7.2339000000000001E-2</v>
      </c>
      <c r="ED31" s="30">
        <v>7.7255000000000004E-2</v>
      </c>
      <c r="EE31" s="30">
        <v>7.8529000000000002E-2</v>
      </c>
      <c r="EF31" s="30">
        <v>7.7800999999999995E-2</v>
      </c>
      <c r="EG31" s="30">
        <v>7.5898999999999994E-2</v>
      </c>
      <c r="EH31" s="30">
        <v>8.0503000000000005E-2</v>
      </c>
      <c r="EI31" s="30">
        <v>7.0169999999999996E-2</v>
      </c>
      <c r="EJ31" s="30">
        <v>8.4725999999999996E-2</v>
      </c>
      <c r="EK31" s="30">
        <v>8.2793000000000005E-2</v>
      </c>
      <c r="EL31" s="30">
        <v>8.1763000000000002E-2</v>
      </c>
      <c r="EM31" s="30">
        <v>8.5919999999999996E-2</v>
      </c>
      <c r="EN31" s="74">
        <f>EM20</f>
        <v>7.742324</v>
      </c>
      <c r="EO31" s="74">
        <f>IF(EM31*1000/EN31&gt;0,EM31*1000/EN31,)</f>
        <v>11.0974430933141</v>
      </c>
      <c r="EP31" s="72" t="s">
        <v>276</v>
      </c>
      <c r="EQ31" s="30">
        <v>3.6609999999999997E-2</v>
      </c>
      <c r="ER31" s="30">
        <v>3.7968000000000002E-2</v>
      </c>
      <c r="ES31" s="30">
        <v>4.0438000000000002E-2</v>
      </c>
      <c r="ET31" s="30">
        <v>4.1383999999999997E-2</v>
      </c>
      <c r="EU31" s="30">
        <v>4.3461E-2</v>
      </c>
      <c r="EV31" s="30">
        <v>4.6863000000000002E-2</v>
      </c>
      <c r="EW31" s="30">
        <v>4.9617000000000001E-2</v>
      </c>
      <c r="EX31" s="30">
        <v>5.1646999999999998E-2</v>
      </c>
      <c r="EY31" s="30">
        <v>5.2330000000000002E-2</v>
      </c>
      <c r="EZ31" s="30">
        <v>5.5274999999999998E-2</v>
      </c>
      <c r="FA31" s="30">
        <v>5.0960999999999999E-2</v>
      </c>
      <c r="FB31" s="30">
        <v>6.0823000000000002E-2</v>
      </c>
      <c r="FC31" s="30">
        <v>5.9420000000000001E-2</v>
      </c>
      <c r="FD31" s="30">
        <v>6.1761999999999997E-2</v>
      </c>
      <c r="FE31" s="30">
        <v>6.1700999999999999E-2</v>
      </c>
      <c r="FF31" s="30">
        <v>6.3909999999999995E-2</v>
      </c>
      <c r="FG31" s="30">
        <v>6.7276000000000002E-2</v>
      </c>
      <c r="FH31" s="30">
        <v>7.6595999999999997E-2</v>
      </c>
      <c r="FI31" s="30">
        <v>6.9786000000000001E-2</v>
      </c>
      <c r="FJ31" s="30">
        <v>7.1524000000000004E-2</v>
      </c>
      <c r="FK31" s="30">
        <v>7.7968999999999997E-2</v>
      </c>
      <c r="FL31" s="74">
        <f>FK20</f>
        <v>5.2495130000000003</v>
      </c>
      <c r="FM31" s="74">
        <f>IF(FK31*1000/FL31&gt;0,FK31*1000/FL31,)</f>
        <v>14.8526158521752</v>
      </c>
      <c r="FN31" s="75">
        <f>AVERAGE(Y31,AW31,BU31,CS31,DQ31,EO31,FM31)</f>
        <v>14.7651086476227</v>
      </c>
    </row>
    <row r="32" spans="1:170">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67" ht="13">
      <c r="A33" s="7"/>
      <c r="B33" s="8" t="s">
        <v>294</v>
      </c>
      <c r="C33" s="26">
        <v>0</v>
      </c>
      <c r="D33" s="26">
        <v>0</v>
      </c>
      <c r="E33" s="26">
        <v>0</v>
      </c>
      <c r="F33" s="26">
        <v>0</v>
      </c>
      <c r="G33" s="26">
        <v>0</v>
      </c>
      <c r="H33" s="26">
        <v>0</v>
      </c>
      <c r="I33" s="26">
        <v>0</v>
      </c>
      <c r="J33" s="26">
        <v>2.5311E-2</v>
      </c>
      <c r="K33" s="26">
        <v>5.8574000000000001E-2</v>
      </c>
      <c r="L33" s="26">
        <v>0.213701</v>
      </c>
      <c r="M33" s="26">
        <v>0.223801</v>
      </c>
      <c r="N33" s="26">
        <v>0.21735399999999999</v>
      </c>
      <c r="O33" s="26">
        <v>0.23608299999999999</v>
      </c>
      <c r="P33" s="26">
        <v>0.31017899999999998</v>
      </c>
      <c r="Q33" s="26">
        <v>0.28834799999999999</v>
      </c>
      <c r="R33" s="26">
        <v>0.28867599999999999</v>
      </c>
      <c r="S33" s="26">
        <v>0.25773299999999999</v>
      </c>
      <c r="T33" s="26">
        <v>0.238704</v>
      </c>
      <c r="U33" s="26">
        <v>0.25526399999999999</v>
      </c>
      <c r="V33" s="26">
        <v>0.25540200000000002</v>
      </c>
      <c r="W33" s="26">
        <v>0.23933499999999999</v>
      </c>
      <c r="Y33" s="7"/>
      <c r="Z33" s="8" t="s">
        <v>294</v>
      </c>
      <c r="AA33" s="26">
        <v>0.23687900000000001</v>
      </c>
      <c r="AB33" s="26">
        <v>0.21251999999999999</v>
      </c>
      <c r="AC33" s="26">
        <v>0.23141900000000001</v>
      </c>
      <c r="AD33" s="26">
        <v>0.23589499999999999</v>
      </c>
      <c r="AE33" s="26">
        <v>0.23419499999999999</v>
      </c>
      <c r="AF33" s="26">
        <v>0.25000800000000001</v>
      </c>
      <c r="AG33" s="26">
        <v>0.243066</v>
      </c>
      <c r="AH33" s="26">
        <v>0.32584000000000002</v>
      </c>
      <c r="AI33" s="26">
        <v>0.43332900000000002</v>
      </c>
      <c r="AJ33" s="26">
        <v>0.56225000000000003</v>
      </c>
      <c r="AK33" s="26">
        <v>0.61697999999999997</v>
      </c>
      <c r="AL33" s="26">
        <v>0.64892300000000003</v>
      </c>
      <c r="AM33" s="26">
        <v>0.662323</v>
      </c>
      <c r="AN33" s="26">
        <v>0.61786099999999999</v>
      </c>
      <c r="AO33" s="26">
        <v>0.566612</v>
      </c>
      <c r="AP33" s="26">
        <v>0.59518499999999996</v>
      </c>
      <c r="AQ33" s="26">
        <v>0.63529999999999998</v>
      </c>
      <c r="AR33" s="26">
        <v>0.65284500000000001</v>
      </c>
      <c r="AS33" s="26">
        <v>0.65603100000000003</v>
      </c>
      <c r="AT33" s="26">
        <v>0.69741799999999998</v>
      </c>
      <c r="AU33" s="26">
        <v>0.65346700000000002</v>
      </c>
      <c r="AW33" s="7"/>
      <c r="AX33" s="8" t="s">
        <v>294</v>
      </c>
      <c r="AY33" s="26">
        <v>1.9362140000000001</v>
      </c>
      <c r="AZ33" s="26">
        <v>1.983514</v>
      </c>
      <c r="BA33" s="26">
        <v>2.09931</v>
      </c>
      <c r="BB33" s="26">
        <v>2.1498810000000002</v>
      </c>
      <c r="BC33" s="26">
        <v>2.0965220000000002</v>
      </c>
      <c r="BD33" s="26">
        <v>2.4626760000000001</v>
      </c>
      <c r="BE33" s="26">
        <v>2.5444599999999999</v>
      </c>
      <c r="BF33" s="26">
        <v>2.858444</v>
      </c>
      <c r="BG33" s="26">
        <v>2.977678</v>
      </c>
      <c r="BH33" s="26">
        <v>2.7317269999999998</v>
      </c>
      <c r="BI33" s="26">
        <v>2.7789229999999998</v>
      </c>
      <c r="BJ33" s="26">
        <v>3.124069</v>
      </c>
      <c r="BK33" s="26">
        <v>2.9521890000000002</v>
      </c>
      <c r="BL33" s="26">
        <v>3.0300379999999998</v>
      </c>
      <c r="BM33" s="26">
        <v>2.9490780000000001</v>
      </c>
      <c r="BN33" s="26">
        <v>3.151831</v>
      </c>
      <c r="BO33" s="26">
        <v>3.2513570000000001</v>
      </c>
      <c r="BP33" s="26">
        <v>3.2486630000000001</v>
      </c>
      <c r="BQ33" s="26">
        <v>3.9476149999999999</v>
      </c>
      <c r="BR33" s="26">
        <v>3.198213</v>
      </c>
      <c r="BS33" s="26">
        <v>3.1445020000000001</v>
      </c>
      <c r="BU33" s="7"/>
      <c r="BV33" s="8" t="s">
        <v>294</v>
      </c>
      <c r="BW33" s="26">
        <v>0.88635299999999995</v>
      </c>
      <c r="BX33" s="26">
        <v>0.81714200000000003</v>
      </c>
      <c r="BY33" s="26">
        <v>0.80371899999999996</v>
      </c>
      <c r="BZ33" s="26">
        <v>0.82223800000000002</v>
      </c>
      <c r="CA33" s="26">
        <v>0.78993599999999997</v>
      </c>
      <c r="CB33" s="26">
        <v>0.75844199999999995</v>
      </c>
      <c r="CC33" s="26">
        <v>0.78063700000000003</v>
      </c>
      <c r="CD33" s="26">
        <v>0.68769199999999997</v>
      </c>
      <c r="CE33" s="26">
        <v>0.72357000000000005</v>
      </c>
      <c r="CF33" s="26">
        <v>0.71592100000000003</v>
      </c>
      <c r="CG33" s="26">
        <v>0.74754699999999996</v>
      </c>
      <c r="CH33" s="26">
        <v>0.81630400000000003</v>
      </c>
      <c r="CI33" s="26">
        <v>0.88107400000000002</v>
      </c>
      <c r="CJ33" s="26">
        <v>0.852105</v>
      </c>
      <c r="CK33" s="26">
        <v>0.86273900000000003</v>
      </c>
      <c r="CL33" s="26">
        <v>0.85703399999999996</v>
      </c>
      <c r="CM33" s="26">
        <v>0.91842599999999996</v>
      </c>
      <c r="CN33" s="26">
        <v>0.96817399999999998</v>
      </c>
      <c r="CO33" s="26">
        <v>0.948932</v>
      </c>
      <c r="CP33" s="26">
        <v>0.93228900000000003</v>
      </c>
      <c r="CQ33" s="26">
        <v>0.94601199999999996</v>
      </c>
      <c r="CS33" s="7"/>
      <c r="CT33" s="8" t="s">
        <v>294</v>
      </c>
      <c r="CU33" s="26">
        <v>0.96571300000000004</v>
      </c>
      <c r="CV33" s="26">
        <v>1.1051029999999999</v>
      </c>
      <c r="CW33" s="26">
        <v>1.1438489999999999</v>
      </c>
      <c r="CX33" s="26">
        <v>1.0744530000000001</v>
      </c>
      <c r="CY33" s="26">
        <v>1.1999029999999999</v>
      </c>
      <c r="CZ33" s="26">
        <v>1.2805800000000001</v>
      </c>
      <c r="DA33" s="26">
        <v>1.520003</v>
      </c>
      <c r="DB33" s="26">
        <v>1.522365</v>
      </c>
      <c r="DC33" s="26">
        <v>1.7268289999999999</v>
      </c>
      <c r="DD33" s="26">
        <v>1.7434339999999999</v>
      </c>
      <c r="DE33" s="26">
        <v>2.2413020000000001</v>
      </c>
      <c r="DF33" s="26">
        <v>2.4656470000000001</v>
      </c>
      <c r="DG33" s="26">
        <v>2.6784270000000001</v>
      </c>
      <c r="DH33" s="26">
        <v>3.0013890000000001</v>
      </c>
      <c r="DI33" s="26">
        <v>3.1986270000000001</v>
      </c>
      <c r="DJ33" s="26">
        <v>3.6207530000000001</v>
      </c>
      <c r="DK33" s="26">
        <v>3.8646060000000002</v>
      </c>
      <c r="DL33" s="26">
        <v>4.3787770000000004</v>
      </c>
      <c r="DM33" s="26">
        <v>4.6405960000000004</v>
      </c>
      <c r="DN33" s="26">
        <v>4.8848399999999996</v>
      </c>
      <c r="DO33" s="26">
        <v>4.6771710000000004</v>
      </c>
      <c r="DQ33" s="7"/>
      <c r="DR33" s="8" t="s">
        <v>294</v>
      </c>
      <c r="DS33" s="26">
        <v>3.0366339999999998</v>
      </c>
      <c r="DT33" s="26">
        <v>2.6791469999999999</v>
      </c>
      <c r="DU33" s="26">
        <v>2.740389</v>
      </c>
      <c r="DV33" s="26">
        <v>3.1336879999999998</v>
      </c>
      <c r="DW33" s="26">
        <v>3.3756659999999998</v>
      </c>
      <c r="DX33" s="26">
        <v>3.3432400000000002</v>
      </c>
      <c r="DY33" s="26">
        <v>3.3585050000000001</v>
      </c>
      <c r="DZ33" s="26">
        <v>3.9570419999999999</v>
      </c>
      <c r="EA33" s="26">
        <v>3.9198949999999999</v>
      </c>
      <c r="EB33" s="26">
        <v>3.747992</v>
      </c>
      <c r="EC33" s="26">
        <v>3.841669</v>
      </c>
      <c r="ED33" s="26">
        <v>4.0200649999999998</v>
      </c>
      <c r="EE33" s="26">
        <v>4.0607530000000001</v>
      </c>
      <c r="EF33" s="26">
        <v>3.9782670000000002</v>
      </c>
      <c r="EG33" s="26">
        <v>3.825342</v>
      </c>
      <c r="EH33" s="26">
        <v>3.982542</v>
      </c>
      <c r="EI33" s="26">
        <v>3.5113660000000002</v>
      </c>
      <c r="EJ33" s="26">
        <v>4.2347970000000004</v>
      </c>
      <c r="EK33" s="26">
        <v>4.2244549999999998</v>
      </c>
      <c r="EL33" s="26">
        <v>3.9353340000000001</v>
      </c>
      <c r="EM33" s="26">
        <v>3.8896310000000001</v>
      </c>
      <c r="EO33" s="7"/>
      <c r="EP33" s="8" t="s">
        <v>294</v>
      </c>
      <c r="EQ33" s="26">
        <v>1.542411</v>
      </c>
      <c r="ER33" s="26">
        <v>1.5955440000000001</v>
      </c>
      <c r="ES33" s="26">
        <v>1.647483</v>
      </c>
      <c r="ET33" s="26">
        <v>1.678291</v>
      </c>
      <c r="EU33" s="26">
        <v>1.656085</v>
      </c>
      <c r="EV33" s="26">
        <v>1.7964610000000001</v>
      </c>
      <c r="EW33" s="26">
        <v>1.9168719999999999</v>
      </c>
      <c r="EX33" s="26">
        <v>1.984866</v>
      </c>
      <c r="EY33" s="26">
        <v>1.933964</v>
      </c>
      <c r="EZ33" s="26">
        <v>2.0456599999999998</v>
      </c>
      <c r="FA33" s="26">
        <v>1.889802</v>
      </c>
      <c r="FB33" s="26">
        <v>2.2744840000000002</v>
      </c>
      <c r="FC33" s="26">
        <v>2.196847</v>
      </c>
      <c r="FD33" s="26">
        <v>2.2255880000000001</v>
      </c>
      <c r="FE33" s="26">
        <v>2.1796730000000002</v>
      </c>
      <c r="FF33" s="26">
        <v>2.3854419999999998</v>
      </c>
      <c r="FG33" s="26">
        <v>2.4633289999999999</v>
      </c>
      <c r="FH33" s="26">
        <v>2.6060189999999999</v>
      </c>
      <c r="FI33" s="26">
        <v>2.5090859999999999</v>
      </c>
      <c r="FJ33" s="26">
        <v>2.5536150000000002</v>
      </c>
      <c r="FK33" s="26">
        <v>2.6431429999999998</v>
      </c>
    </row>
    <row r="35" spans="1:167">
      <c r="A35" s="15" t="s">
        <v>297</v>
      </c>
      <c r="B35"/>
      <c r="Y35" s="15" t="s">
        <v>297</v>
      </c>
      <c r="Z35"/>
      <c r="AW35" s="15" t="s">
        <v>297</v>
      </c>
      <c r="AX35"/>
      <c r="BU35" s="15" t="s">
        <v>297</v>
      </c>
      <c r="BV35"/>
      <c r="CS35" s="15" t="s">
        <v>297</v>
      </c>
      <c r="CT35"/>
      <c r="DQ35" s="15" t="s">
        <v>297</v>
      </c>
      <c r="DR35"/>
      <c r="EO35" s="15" t="s">
        <v>297</v>
      </c>
      <c r="EP35"/>
    </row>
  </sheetData>
  <hyperlinks>
    <hyperlink ref="B2" location="Menu!A1" display="Menu!A1" xr:uid="{00000000-0004-0000-2000-000000000000}"/>
    <hyperlink ref="A2:B2" location="Menu!B25" display="Back to main menu" xr:uid="{00000000-0004-0000-2000-000001000000}"/>
    <hyperlink ref="Y2:Z2" location="Menu!B25" display="Back to Main Menu" xr:uid="{00000000-0004-0000-2000-000002000000}"/>
    <hyperlink ref="AW2:AX2" location="Menu!B25" display="Back to Main Menu" xr:uid="{00000000-0004-0000-2000-000003000000}"/>
    <hyperlink ref="BU2:BV2" location="Menu!B25" display="Back to Main Menu" xr:uid="{00000000-0004-0000-2000-000004000000}"/>
    <hyperlink ref="CS2:CT2" location="Menu!B25" display="Back to Main Menu" xr:uid="{00000000-0004-0000-2000-000005000000}"/>
    <hyperlink ref="DQ2:DR2" location="Menu!B25" display="Back to Main Menu" xr:uid="{00000000-0004-0000-2000-000006000000}"/>
    <hyperlink ref="EP2" location="Menu!A1" display="Menu!A1" xr:uid="{00000000-0004-0000-2000-000007000000}"/>
    <hyperlink ref="EO2:EP2" location="Menu!B25" display="Back to main menu" xr:uid="{00000000-0004-0000-2000-000008000000}"/>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FK57"/>
  <sheetViews>
    <sheetView topLeftCell="A27" workbookViewId="0">
      <selection activeCell="B14" sqref="B14:B18"/>
    </sheetView>
  </sheetViews>
  <sheetFormatPr defaultColWidth="9" defaultRowHeight="12.5"/>
  <cols>
    <col min="1" max="1" width="60.26953125" customWidth="1"/>
    <col min="2" max="2" width="40.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6"/>
      <c r="B1" s="356"/>
      <c r="C1" s="1"/>
      <c r="D1" s="1"/>
      <c r="E1" s="1"/>
      <c r="F1" s="1"/>
      <c r="G1" s="1"/>
      <c r="H1" s="1"/>
      <c r="I1" s="1"/>
      <c r="J1" s="1"/>
      <c r="K1" s="1"/>
      <c r="L1" s="1"/>
      <c r="M1" s="1"/>
      <c r="N1" s="1"/>
      <c r="O1" s="1"/>
      <c r="P1" s="1"/>
      <c r="Q1" s="1"/>
      <c r="R1" s="1"/>
      <c r="S1" s="1"/>
      <c r="T1" s="1"/>
      <c r="U1" s="1"/>
      <c r="V1" s="1"/>
      <c r="W1" s="1"/>
      <c r="Y1" s="356"/>
      <c r="Z1" s="356"/>
      <c r="AA1" s="1"/>
      <c r="AB1" s="1"/>
      <c r="AC1" s="1"/>
      <c r="AD1" s="1"/>
      <c r="AE1" s="1"/>
      <c r="AF1" s="1"/>
      <c r="AG1" s="1"/>
      <c r="AH1" s="1"/>
      <c r="AI1" s="1"/>
      <c r="AJ1" s="1"/>
      <c r="AK1" s="1"/>
      <c r="AL1" s="1"/>
      <c r="AM1" s="1"/>
      <c r="AN1" s="1"/>
      <c r="AO1" s="1"/>
      <c r="AP1" s="1"/>
      <c r="AQ1" s="1"/>
      <c r="AR1" s="1"/>
      <c r="AS1" s="1"/>
      <c r="AT1" s="1"/>
      <c r="AU1" s="1"/>
      <c r="AW1" s="356"/>
      <c r="AX1" s="356"/>
      <c r="AY1" s="1"/>
      <c r="AZ1" s="1"/>
      <c r="BA1" s="1"/>
      <c r="BB1" s="1"/>
      <c r="BC1" s="1"/>
      <c r="BD1" s="1"/>
      <c r="BE1" s="1"/>
      <c r="BF1" s="1"/>
      <c r="BG1" s="1"/>
      <c r="BH1" s="1"/>
      <c r="BI1" s="1"/>
      <c r="BJ1" s="1"/>
      <c r="BK1" s="1"/>
      <c r="BL1" s="1"/>
      <c r="BM1" s="1"/>
      <c r="BN1" s="1"/>
      <c r="BO1" s="1"/>
      <c r="BP1" s="1"/>
      <c r="BQ1" s="1"/>
      <c r="BR1" s="1"/>
      <c r="BS1" s="1"/>
      <c r="BU1" s="356"/>
      <c r="BV1" s="356"/>
      <c r="BW1" s="1"/>
      <c r="BX1" s="1"/>
      <c r="BY1" s="1"/>
      <c r="BZ1" s="1"/>
      <c r="CA1" s="1"/>
      <c r="CB1" s="1"/>
      <c r="CC1" s="1"/>
      <c r="CD1" s="1"/>
      <c r="CE1" s="1"/>
      <c r="CF1" s="1"/>
      <c r="CG1" s="1"/>
      <c r="CH1" s="1"/>
      <c r="CI1" s="1"/>
      <c r="CJ1" s="1"/>
      <c r="CK1" s="1"/>
      <c r="CL1" s="1"/>
      <c r="CM1" s="1"/>
      <c r="CN1" s="1"/>
      <c r="CO1" s="1"/>
      <c r="CP1" s="1"/>
      <c r="CQ1" s="1"/>
      <c r="CS1" s="356"/>
      <c r="CT1" s="356"/>
      <c r="CU1" s="1"/>
      <c r="CV1" s="1"/>
      <c r="CW1" s="1"/>
      <c r="CX1" s="1"/>
      <c r="CY1" s="1"/>
      <c r="CZ1" s="1"/>
      <c r="DA1" s="1"/>
      <c r="DB1" s="1"/>
      <c r="DC1" s="1"/>
      <c r="DD1" s="1"/>
      <c r="DE1" s="1"/>
      <c r="DF1" s="1"/>
      <c r="DG1" s="1"/>
      <c r="DH1" s="1"/>
      <c r="DI1" s="1"/>
      <c r="DJ1" s="1"/>
      <c r="DK1" s="1"/>
      <c r="DL1" s="1"/>
      <c r="DM1" s="1"/>
      <c r="DN1" s="1"/>
      <c r="DO1" s="1"/>
      <c r="DQ1" s="356"/>
      <c r="DR1" s="356"/>
      <c r="DS1" s="1"/>
      <c r="DT1" s="1"/>
      <c r="DU1" s="1"/>
      <c r="DV1" s="1"/>
      <c r="DW1" s="1"/>
      <c r="DX1" s="1"/>
      <c r="DY1" s="1"/>
      <c r="DZ1" s="1"/>
      <c r="EA1" s="1"/>
      <c r="EB1" s="1"/>
      <c r="EC1" s="1"/>
      <c r="ED1" s="1"/>
      <c r="EE1" s="1"/>
      <c r="EF1" s="1"/>
      <c r="EG1" s="1"/>
      <c r="EH1" s="1"/>
      <c r="EI1" s="1"/>
      <c r="EJ1" s="1"/>
      <c r="EK1" s="1"/>
      <c r="EL1" s="1"/>
      <c r="EM1" s="1"/>
      <c r="EO1" s="356"/>
      <c r="EP1" s="356"/>
      <c r="EQ1" s="1"/>
      <c r="ER1" s="1"/>
      <c r="ES1" s="1"/>
      <c r="ET1" s="1"/>
      <c r="EU1" s="1"/>
      <c r="EV1" s="1"/>
      <c r="EW1" s="1"/>
      <c r="EX1" s="1"/>
      <c r="EY1" s="1"/>
      <c r="EZ1" s="1"/>
      <c r="FA1" s="1"/>
      <c r="FB1" s="1"/>
      <c r="FC1" s="1"/>
      <c r="FD1" s="1"/>
      <c r="FE1" s="1"/>
      <c r="FF1" s="1"/>
      <c r="FG1" s="1"/>
      <c r="FH1" s="1"/>
      <c r="FI1" s="1"/>
      <c r="FJ1" s="1"/>
      <c r="FK1" s="1"/>
    </row>
    <row r="2" spans="1:167" ht="14.5">
      <c r="A2" s="356"/>
      <c r="B2" s="356"/>
      <c r="C2" s="1"/>
      <c r="D2" s="1"/>
      <c r="E2" s="1"/>
      <c r="F2" s="1"/>
      <c r="G2" s="1"/>
      <c r="H2" s="1"/>
      <c r="I2" s="1"/>
      <c r="J2" s="1"/>
      <c r="K2" s="1"/>
      <c r="L2" s="1"/>
      <c r="M2" s="1"/>
      <c r="N2" s="1"/>
      <c r="O2" s="1"/>
      <c r="P2" s="1"/>
      <c r="Q2" s="1"/>
      <c r="R2" s="1"/>
      <c r="S2" s="1"/>
      <c r="T2" s="1"/>
      <c r="U2" s="1"/>
      <c r="V2" s="1"/>
      <c r="W2" s="1"/>
      <c r="Y2" s="356"/>
      <c r="Z2" s="356"/>
      <c r="AA2" s="1"/>
      <c r="AB2" s="1"/>
      <c r="AC2" s="1"/>
      <c r="AD2" s="1"/>
      <c r="AE2" s="1"/>
      <c r="AF2" s="1"/>
      <c r="AG2" s="1"/>
      <c r="AH2" s="1"/>
      <c r="AI2" s="1"/>
      <c r="AJ2" s="1"/>
      <c r="AK2" s="1"/>
      <c r="AL2" s="1"/>
      <c r="AM2" s="1"/>
      <c r="AN2" s="1"/>
      <c r="AO2" s="1"/>
      <c r="AP2" s="1"/>
      <c r="AQ2" s="1"/>
      <c r="AR2" s="1"/>
      <c r="AS2" s="1"/>
      <c r="AT2" s="1"/>
      <c r="AU2" s="1"/>
      <c r="AW2" s="356"/>
      <c r="AX2" s="356"/>
      <c r="AY2" s="1"/>
      <c r="AZ2" s="1"/>
      <c r="BA2" s="1"/>
      <c r="BB2" s="1"/>
      <c r="BC2" s="1"/>
      <c r="BD2" s="1"/>
      <c r="BE2" s="1"/>
      <c r="BF2" s="1"/>
      <c r="BG2" s="1"/>
      <c r="BH2" s="1"/>
      <c r="BI2" s="1"/>
      <c r="BJ2" s="1"/>
      <c r="BK2" s="1"/>
      <c r="BL2" s="1"/>
      <c r="BM2" s="1"/>
      <c r="BN2" s="1"/>
      <c r="BO2" s="1"/>
      <c r="BP2" s="1"/>
      <c r="BQ2" s="1"/>
      <c r="BR2" s="1"/>
      <c r="BS2" s="1"/>
      <c r="BU2" s="356"/>
      <c r="BV2" s="356"/>
      <c r="BW2" s="1"/>
      <c r="BX2" s="1"/>
      <c r="BY2" s="1"/>
      <c r="BZ2" s="1"/>
      <c r="CA2" s="1"/>
      <c r="CB2" s="1"/>
      <c r="CC2" s="1"/>
      <c r="CD2" s="1"/>
      <c r="CE2" s="1"/>
      <c r="CF2" s="1"/>
      <c r="CG2" s="1"/>
      <c r="CH2" s="1"/>
      <c r="CI2" s="1"/>
      <c r="CJ2" s="1"/>
      <c r="CK2" s="1"/>
      <c r="CL2" s="1"/>
      <c r="CM2" s="1"/>
      <c r="CN2" s="1"/>
      <c r="CO2" s="1"/>
      <c r="CP2" s="1"/>
      <c r="CQ2" s="1"/>
      <c r="CS2" s="356"/>
      <c r="CT2" s="356"/>
      <c r="CU2" s="1"/>
      <c r="CV2" s="1"/>
      <c r="CW2" s="1"/>
      <c r="CX2" s="1"/>
      <c r="CY2" s="1"/>
      <c r="CZ2" s="1"/>
      <c r="DA2" s="1"/>
      <c r="DB2" s="1"/>
      <c r="DC2" s="1"/>
      <c r="DD2" s="1"/>
      <c r="DE2" s="1"/>
      <c r="DF2" s="1"/>
      <c r="DG2" s="1"/>
      <c r="DH2" s="1"/>
      <c r="DI2" s="1"/>
      <c r="DJ2" s="1"/>
      <c r="DK2" s="1"/>
      <c r="DL2" s="1"/>
      <c r="DM2" s="1"/>
      <c r="DN2" s="1"/>
      <c r="DO2" s="1"/>
      <c r="DQ2" s="356"/>
      <c r="DR2" s="356"/>
      <c r="DS2" s="1"/>
      <c r="DT2" s="1"/>
      <c r="DU2" s="1"/>
      <c r="DV2" s="1"/>
      <c r="DW2" s="1"/>
      <c r="DX2" s="1"/>
      <c r="DY2" s="1"/>
      <c r="DZ2" s="1"/>
      <c r="EA2" s="1"/>
      <c r="EB2" s="1"/>
      <c r="EC2" s="1"/>
      <c r="ED2" s="1"/>
      <c r="EE2" s="1"/>
      <c r="EF2" s="1"/>
      <c r="EG2" s="1"/>
      <c r="EH2" s="1"/>
      <c r="EI2" s="1"/>
      <c r="EJ2" s="1"/>
      <c r="EK2" s="1"/>
      <c r="EL2" s="1"/>
      <c r="EM2" s="1"/>
      <c r="EO2" s="356"/>
      <c r="EP2" s="356"/>
      <c r="EQ2" s="1"/>
      <c r="ER2" s="1"/>
      <c r="ES2" s="1"/>
      <c r="ET2" s="1"/>
      <c r="EU2" s="1"/>
      <c r="EV2" s="1"/>
      <c r="EW2" s="1"/>
      <c r="EX2" s="1"/>
      <c r="EY2" s="1"/>
      <c r="EZ2" s="1"/>
      <c r="FA2" s="1"/>
      <c r="FB2" s="1"/>
      <c r="FC2" s="1"/>
      <c r="FD2" s="1"/>
      <c r="FE2" s="1"/>
      <c r="FF2" s="1"/>
      <c r="FG2" s="1"/>
      <c r="FH2" s="1"/>
      <c r="FI2" s="1"/>
      <c r="FJ2" s="1"/>
      <c r="FK2" s="1"/>
    </row>
    <row r="3" spans="1:167" ht="14.5">
      <c r="A3" s="356"/>
      <c r="B3" s="356"/>
      <c r="C3" s="1"/>
      <c r="D3" s="1"/>
      <c r="E3" s="1"/>
      <c r="F3" s="1"/>
      <c r="G3" s="1"/>
      <c r="H3" s="1"/>
      <c r="I3" s="1"/>
      <c r="J3" s="1"/>
      <c r="K3" s="1"/>
      <c r="L3" s="1"/>
      <c r="M3" s="1"/>
      <c r="N3" s="1"/>
      <c r="O3" s="1"/>
      <c r="P3" s="1"/>
      <c r="Q3" s="1"/>
      <c r="R3" s="1"/>
      <c r="S3" s="1"/>
      <c r="T3" s="1"/>
      <c r="U3" s="1"/>
      <c r="V3" s="1"/>
      <c r="W3" s="1"/>
      <c r="Y3" s="356"/>
      <c r="Z3" s="356"/>
      <c r="AA3" s="1"/>
      <c r="AB3" s="1"/>
      <c r="AC3" s="1"/>
      <c r="AD3" s="1"/>
      <c r="AE3" s="1"/>
      <c r="AF3" s="1"/>
      <c r="AG3" s="1"/>
      <c r="AH3" s="1"/>
      <c r="AI3" s="1"/>
      <c r="AJ3" s="1"/>
      <c r="AK3" s="1"/>
      <c r="AL3" s="1"/>
      <c r="AM3" s="1"/>
      <c r="AN3" s="1"/>
      <c r="AO3" s="1"/>
      <c r="AP3" s="1"/>
      <c r="AQ3" s="1"/>
      <c r="AR3" s="1"/>
      <c r="AS3" s="1"/>
      <c r="AT3" s="1"/>
      <c r="AU3" s="1"/>
      <c r="AW3" s="356"/>
      <c r="AX3" s="356"/>
      <c r="AY3" s="1"/>
      <c r="AZ3" s="1"/>
      <c r="BA3" s="1"/>
      <c r="BB3" s="1"/>
      <c r="BC3" s="1"/>
      <c r="BD3" s="1"/>
      <c r="BE3" s="1"/>
      <c r="BF3" s="1"/>
      <c r="BG3" s="1"/>
      <c r="BH3" s="1"/>
      <c r="BI3" s="1"/>
      <c r="BJ3" s="1"/>
      <c r="BK3" s="1"/>
      <c r="BL3" s="1"/>
      <c r="BM3" s="1"/>
      <c r="BN3" s="1"/>
      <c r="BO3" s="1"/>
      <c r="BP3" s="1"/>
      <c r="BQ3" s="1"/>
      <c r="BR3" s="1"/>
      <c r="BS3" s="1"/>
      <c r="BU3" s="356"/>
      <c r="BV3" s="356"/>
      <c r="BW3" s="1"/>
      <c r="BX3" s="1"/>
      <c r="BY3" s="1"/>
      <c r="BZ3" s="1"/>
      <c r="CA3" s="1"/>
      <c r="CB3" s="1"/>
      <c r="CC3" s="1"/>
      <c r="CD3" s="1"/>
      <c r="CE3" s="1"/>
      <c r="CF3" s="1"/>
      <c r="CG3" s="1"/>
      <c r="CH3" s="1"/>
      <c r="CI3" s="1"/>
      <c r="CJ3" s="1"/>
      <c r="CK3" s="1"/>
      <c r="CL3" s="1"/>
      <c r="CM3" s="1"/>
      <c r="CN3" s="1"/>
      <c r="CO3" s="1"/>
      <c r="CP3" s="1"/>
      <c r="CQ3" s="1"/>
      <c r="CS3" s="356"/>
      <c r="CT3" s="356"/>
      <c r="CU3" s="1"/>
      <c r="CV3" s="1"/>
      <c r="CW3" s="1"/>
      <c r="CX3" s="1"/>
      <c r="CY3" s="1"/>
      <c r="CZ3" s="1"/>
      <c r="DA3" s="1"/>
      <c r="DB3" s="1"/>
      <c r="DC3" s="1"/>
      <c r="DD3" s="1"/>
      <c r="DE3" s="1"/>
      <c r="DF3" s="1"/>
      <c r="DG3" s="1"/>
      <c r="DH3" s="1"/>
      <c r="DI3" s="1"/>
      <c r="DJ3" s="1"/>
      <c r="DK3" s="1"/>
      <c r="DL3" s="1"/>
      <c r="DM3" s="1"/>
      <c r="DN3" s="1"/>
      <c r="DO3" s="1"/>
      <c r="DQ3" s="356"/>
      <c r="DR3" s="356"/>
      <c r="DS3" s="1"/>
      <c r="DT3" s="1"/>
      <c r="DU3" s="1"/>
      <c r="DV3" s="1"/>
      <c r="DW3" s="1"/>
      <c r="DX3" s="1"/>
      <c r="DY3" s="1"/>
      <c r="DZ3" s="1"/>
      <c r="EA3" s="1"/>
      <c r="EB3" s="1"/>
      <c r="EC3" s="1"/>
      <c r="ED3" s="1"/>
      <c r="EE3" s="1"/>
      <c r="EF3" s="1"/>
      <c r="EG3" s="1"/>
      <c r="EH3" s="1"/>
      <c r="EI3" s="1"/>
      <c r="EJ3" s="1"/>
      <c r="EK3" s="1"/>
      <c r="EL3" s="1"/>
      <c r="EM3" s="1"/>
      <c r="EO3" s="356"/>
      <c r="EP3" s="356"/>
      <c r="EQ3" s="1"/>
      <c r="ER3" s="1"/>
      <c r="ES3" s="1"/>
      <c r="ET3" s="1"/>
      <c r="EU3" s="1"/>
      <c r="EV3" s="1"/>
      <c r="EW3" s="1"/>
      <c r="EX3" s="1"/>
      <c r="EY3" s="1"/>
      <c r="EZ3" s="1"/>
      <c r="FA3" s="1"/>
      <c r="FB3" s="1"/>
      <c r="FC3" s="1"/>
      <c r="FD3" s="1"/>
      <c r="FE3" s="1"/>
      <c r="FF3" s="1"/>
      <c r="FG3" s="1"/>
      <c r="FH3" s="1"/>
      <c r="FI3" s="1"/>
      <c r="FJ3" s="1"/>
      <c r="FK3" s="1"/>
    </row>
    <row r="4" spans="1:167" ht="14.5">
      <c r="A4" s="356"/>
      <c r="B4" s="356"/>
      <c r="C4" s="1"/>
      <c r="D4" s="1"/>
      <c r="E4" s="1"/>
      <c r="F4" s="1"/>
      <c r="G4" s="1"/>
      <c r="H4" s="1"/>
      <c r="I4" s="1"/>
      <c r="J4" s="1"/>
      <c r="K4" s="1"/>
      <c r="L4" s="1"/>
      <c r="M4" s="1"/>
      <c r="N4" s="1"/>
      <c r="O4" s="1"/>
      <c r="P4" s="1"/>
      <c r="Q4" s="1"/>
      <c r="R4" s="1"/>
      <c r="S4" s="1"/>
      <c r="T4" s="1"/>
      <c r="U4" s="1"/>
      <c r="V4" s="1"/>
      <c r="W4" s="1"/>
      <c r="Y4" s="356"/>
      <c r="Z4" s="356"/>
      <c r="AA4" s="1"/>
      <c r="AB4" s="1"/>
      <c r="AC4" s="1"/>
      <c r="AD4" s="1"/>
      <c r="AE4" s="1"/>
      <c r="AF4" s="1"/>
      <c r="AG4" s="1"/>
      <c r="AH4" s="1"/>
      <c r="AI4" s="1"/>
      <c r="AJ4" s="1"/>
      <c r="AK4" s="1"/>
      <c r="AL4" s="1"/>
      <c r="AM4" s="1"/>
      <c r="AN4" s="1"/>
      <c r="AO4" s="1"/>
      <c r="AP4" s="1"/>
      <c r="AQ4" s="1"/>
      <c r="AR4" s="1"/>
      <c r="AS4" s="1"/>
      <c r="AT4" s="1"/>
      <c r="AU4" s="1"/>
      <c r="AW4" s="356"/>
      <c r="AX4" s="356"/>
      <c r="AY4" s="1"/>
      <c r="AZ4" s="1"/>
      <c r="BA4" s="1"/>
      <c r="BB4" s="1"/>
      <c r="BC4" s="1"/>
      <c r="BD4" s="1"/>
      <c r="BE4" s="1"/>
      <c r="BF4" s="1"/>
      <c r="BG4" s="1"/>
      <c r="BH4" s="1"/>
      <c r="BI4" s="1"/>
      <c r="BJ4" s="1"/>
      <c r="BK4" s="1"/>
      <c r="BL4" s="1"/>
      <c r="BM4" s="1"/>
      <c r="BN4" s="1"/>
      <c r="BO4" s="1"/>
      <c r="BP4" s="1"/>
      <c r="BQ4" s="1"/>
      <c r="BR4" s="1"/>
      <c r="BS4" s="1"/>
      <c r="BU4" s="356"/>
      <c r="BV4" s="356"/>
      <c r="BW4" s="1"/>
      <c r="BX4" s="1"/>
      <c r="BY4" s="1"/>
      <c r="BZ4" s="1"/>
      <c r="CA4" s="1"/>
      <c r="CB4" s="1"/>
      <c r="CC4" s="1"/>
      <c r="CD4" s="1"/>
      <c r="CE4" s="1"/>
      <c r="CF4" s="1"/>
      <c r="CG4" s="1"/>
      <c r="CH4" s="1"/>
      <c r="CI4" s="1"/>
      <c r="CJ4" s="1"/>
      <c r="CK4" s="1"/>
      <c r="CL4" s="1"/>
      <c r="CM4" s="1"/>
      <c r="CN4" s="1"/>
      <c r="CO4" s="1"/>
      <c r="CP4" s="1"/>
      <c r="CQ4" s="1"/>
      <c r="CS4" s="356"/>
      <c r="CT4" s="356"/>
      <c r="CU4" s="1"/>
      <c r="CV4" s="1"/>
      <c r="CW4" s="1"/>
      <c r="CX4" s="1"/>
      <c r="CY4" s="1"/>
      <c r="CZ4" s="1"/>
      <c r="DA4" s="1"/>
      <c r="DB4" s="1"/>
      <c r="DC4" s="1"/>
      <c r="DD4" s="1"/>
      <c r="DE4" s="1"/>
      <c r="DF4" s="1"/>
      <c r="DG4" s="1"/>
      <c r="DH4" s="1"/>
      <c r="DI4" s="1"/>
      <c r="DJ4" s="1"/>
      <c r="DK4" s="1"/>
      <c r="DL4" s="1"/>
      <c r="DM4" s="1"/>
      <c r="DN4" s="1"/>
      <c r="DO4" s="1"/>
      <c r="DQ4" s="356"/>
      <c r="DR4" s="356"/>
      <c r="DS4" s="1"/>
      <c r="DT4" s="1"/>
      <c r="DU4" s="1"/>
      <c r="DV4" s="1"/>
      <c r="DW4" s="1"/>
      <c r="DX4" s="1"/>
      <c r="DY4" s="1"/>
      <c r="DZ4" s="1"/>
      <c r="EA4" s="1"/>
      <c r="EB4" s="1"/>
      <c r="EC4" s="1"/>
      <c r="ED4" s="1"/>
      <c r="EE4" s="1"/>
      <c r="EF4" s="1"/>
      <c r="EG4" s="1"/>
      <c r="EH4" s="1"/>
      <c r="EI4" s="1"/>
      <c r="EJ4" s="1"/>
      <c r="EK4" s="1"/>
      <c r="EL4" s="1"/>
      <c r="EM4" s="1"/>
      <c r="EO4" s="356"/>
      <c r="EP4" s="356"/>
      <c r="EQ4" s="1"/>
      <c r="ER4" s="1"/>
      <c r="ES4" s="1"/>
      <c r="ET4" s="1"/>
      <c r="EU4" s="1"/>
      <c r="EV4" s="1"/>
      <c r="EW4" s="1"/>
      <c r="EX4" s="1"/>
      <c r="EY4" s="1"/>
      <c r="EZ4" s="1"/>
      <c r="FA4" s="1"/>
      <c r="FB4" s="1"/>
      <c r="FC4" s="1"/>
      <c r="FD4" s="1"/>
      <c r="FE4" s="1"/>
      <c r="FF4" s="1"/>
      <c r="FG4" s="1"/>
      <c r="FH4" s="1"/>
      <c r="FI4" s="1"/>
      <c r="FJ4" s="1"/>
      <c r="FK4" s="1"/>
    </row>
    <row r="5" spans="1:167" ht="18">
      <c r="A5" s="357" t="s">
        <v>240</v>
      </c>
      <c r="B5" s="357"/>
      <c r="C5" s="1"/>
      <c r="D5" s="1"/>
      <c r="E5" s="1"/>
      <c r="F5" s="3"/>
      <c r="G5" s="3"/>
      <c r="H5" s="3"/>
      <c r="I5" s="3"/>
      <c r="J5" s="3"/>
      <c r="K5" s="3"/>
      <c r="L5" s="3"/>
      <c r="M5" s="3"/>
      <c r="N5" s="3"/>
      <c r="O5" s="3"/>
      <c r="P5" s="1"/>
      <c r="Q5" s="1"/>
      <c r="R5" s="1"/>
      <c r="S5" s="1"/>
      <c r="T5" s="1"/>
      <c r="U5" s="1"/>
      <c r="V5" s="1"/>
      <c r="W5" s="1"/>
      <c r="Y5" s="357" t="s">
        <v>240</v>
      </c>
      <c r="Z5" s="357"/>
      <c r="AA5" s="1"/>
      <c r="AB5" s="1"/>
      <c r="AC5" s="1"/>
      <c r="AD5" s="3"/>
      <c r="AE5" s="3"/>
      <c r="AF5" s="3"/>
      <c r="AG5" s="3"/>
      <c r="AH5" s="3"/>
      <c r="AI5" s="3"/>
      <c r="AJ5" s="3"/>
      <c r="AK5" s="3"/>
      <c r="AL5" s="3"/>
      <c r="AM5" s="3"/>
      <c r="AN5" s="1"/>
      <c r="AO5" s="1"/>
      <c r="AP5" s="1"/>
      <c r="AQ5" s="1"/>
      <c r="AR5" s="1"/>
      <c r="AS5" s="1"/>
      <c r="AT5" s="1"/>
      <c r="AU5" s="1"/>
      <c r="AW5" s="357" t="s">
        <v>240</v>
      </c>
      <c r="AX5" s="357"/>
      <c r="AY5" s="1"/>
      <c r="AZ5" s="1"/>
      <c r="BA5" s="1"/>
      <c r="BB5" s="3"/>
      <c r="BC5" s="3"/>
      <c r="BD5" s="3"/>
      <c r="BE5" s="3"/>
      <c r="BF5" s="3"/>
      <c r="BG5" s="3"/>
      <c r="BH5" s="3"/>
      <c r="BI5" s="3"/>
      <c r="BJ5" s="3"/>
      <c r="BK5" s="3"/>
      <c r="BL5" s="1"/>
      <c r="BM5" s="1"/>
      <c r="BN5" s="1"/>
      <c r="BO5" s="1"/>
      <c r="BP5" s="1"/>
      <c r="BQ5" s="1"/>
      <c r="BR5" s="1"/>
      <c r="BS5" s="1"/>
      <c r="BU5" s="357" t="s">
        <v>240</v>
      </c>
      <c r="BV5" s="357"/>
      <c r="BW5" s="1"/>
      <c r="BX5" s="1"/>
      <c r="BY5" s="1"/>
      <c r="BZ5" s="3"/>
      <c r="CA5" s="3"/>
      <c r="CB5" s="3"/>
      <c r="CC5" s="3"/>
      <c r="CD5" s="3"/>
      <c r="CE5" s="3"/>
      <c r="CF5" s="3"/>
      <c r="CG5" s="3"/>
      <c r="CH5" s="3"/>
      <c r="CI5" s="3"/>
      <c r="CJ5" s="1"/>
      <c r="CK5" s="1"/>
      <c r="CL5" s="1"/>
      <c r="CM5" s="1"/>
      <c r="CN5" s="1"/>
      <c r="CO5" s="1"/>
      <c r="CP5" s="1"/>
      <c r="CQ5" s="1"/>
      <c r="CS5" s="357" t="s">
        <v>240</v>
      </c>
      <c r="CT5" s="357"/>
      <c r="CU5" s="1"/>
      <c r="CV5" s="1"/>
      <c r="CW5" s="1"/>
      <c r="CX5" s="3"/>
      <c r="CY5" s="3"/>
      <c r="CZ5" s="3"/>
      <c r="DA5" s="3"/>
      <c r="DB5" s="3"/>
      <c r="DC5" s="3"/>
      <c r="DD5" s="3"/>
      <c r="DE5" s="3"/>
      <c r="DF5" s="3"/>
      <c r="DG5" s="3"/>
      <c r="DH5" s="1"/>
      <c r="DI5" s="1"/>
      <c r="DJ5" s="1"/>
      <c r="DK5" s="1"/>
      <c r="DL5" s="1"/>
      <c r="DM5" s="1"/>
      <c r="DN5" s="1"/>
      <c r="DO5" s="1"/>
      <c r="DQ5" s="357" t="s">
        <v>240</v>
      </c>
      <c r="DR5" s="357"/>
      <c r="DS5" s="1"/>
      <c r="DT5" s="1"/>
      <c r="DU5" s="1"/>
      <c r="DV5" s="3"/>
      <c r="DW5" s="3"/>
      <c r="DX5" s="3"/>
      <c r="DY5" s="3"/>
      <c r="DZ5" s="3"/>
      <c r="EA5" s="3"/>
      <c r="EB5" s="3"/>
      <c r="EC5" s="3"/>
      <c r="ED5" s="3"/>
      <c r="EE5" s="3"/>
      <c r="EF5" s="1"/>
      <c r="EG5" s="1"/>
      <c r="EH5" s="1"/>
      <c r="EI5" s="1"/>
      <c r="EJ5" s="1"/>
      <c r="EK5" s="1"/>
      <c r="EL5" s="1"/>
      <c r="EM5" s="1"/>
      <c r="EO5" s="357" t="s">
        <v>240</v>
      </c>
      <c r="EP5" s="357"/>
      <c r="EQ5" s="1"/>
      <c r="ER5" s="1"/>
      <c r="ES5" s="1"/>
      <c r="ET5" s="3"/>
      <c r="EU5" s="3"/>
      <c r="EV5" s="3"/>
      <c r="EW5" s="3"/>
      <c r="EX5" s="3"/>
      <c r="EY5" s="3"/>
      <c r="EZ5" s="3"/>
      <c r="FA5" s="3"/>
      <c r="FB5" s="3"/>
      <c r="FC5" s="3"/>
      <c r="FD5" s="1"/>
      <c r="FE5" s="1"/>
      <c r="FF5" s="1"/>
      <c r="FG5" s="1"/>
      <c r="FH5" s="1"/>
      <c r="FI5" s="1"/>
      <c r="FJ5" s="1"/>
      <c r="FK5" s="1"/>
    </row>
    <row r="6" spans="1:167" ht="18">
      <c r="A6" s="356"/>
      <c r="B6" s="356"/>
      <c r="C6" s="1"/>
      <c r="D6" s="1"/>
      <c r="E6" s="1"/>
      <c r="F6" s="1"/>
      <c r="G6" s="1"/>
      <c r="H6" s="1"/>
      <c r="I6" s="1"/>
      <c r="J6" s="1"/>
      <c r="K6" s="1"/>
      <c r="L6" s="1"/>
      <c r="M6" s="1"/>
      <c r="N6" s="1"/>
      <c r="O6" s="1"/>
      <c r="P6" s="1"/>
      <c r="Q6" s="1"/>
      <c r="R6" s="1"/>
      <c r="S6" s="1"/>
      <c r="T6" s="1"/>
      <c r="U6" s="1"/>
      <c r="V6" s="1"/>
      <c r="W6" s="1"/>
      <c r="Y6" s="357"/>
      <c r="Z6" s="357"/>
      <c r="AA6" s="1"/>
      <c r="AB6" s="1"/>
      <c r="AC6" s="1"/>
      <c r="AD6" s="3"/>
      <c r="AE6" s="3"/>
      <c r="AF6" s="3"/>
      <c r="AG6" s="3"/>
      <c r="AH6" s="3"/>
      <c r="AI6" s="3"/>
      <c r="AJ6" s="3"/>
      <c r="AK6" s="3"/>
      <c r="AL6" s="3"/>
      <c r="AM6" s="3"/>
      <c r="AN6" s="1"/>
      <c r="AO6" s="1"/>
      <c r="AP6" s="1"/>
      <c r="AQ6" s="1"/>
      <c r="AR6" s="1"/>
      <c r="AS6" s="1"/>
      <c r="AT6" s="1"/>
      <c r="AU6" s="1"/>
      <c r="AW6" s="357"/>
      <c r="AX6" s="357"/>
      <c r="AY6" s="1"/>
      <c r="AZ6" s="1"/>
      <c r="BA6" s="1"/>
      <c r="BB6" s="3"/>
      <c r="BC6" s="3"/>
      <c r="BD6" s="3"/>
      <c r="BE6" s="3"/>
      <c r="BF6" s="3"/>
      <c r="BG6" s="3"/>
      <c r="BH6" s="3"/>
      <c r="BI6" s="3"/>
      <c r="BJ6" s="3"/>
      <c r="BK6" s="3"/>
      <c r="BL6" s="1"/>
      <c r="BM6" s="1"/>
      <c r="BN6" s="1"/>
      <c r="BO6" s="1"/>
      <c r="BP6" s="1"/>
      <c r="BQ6" s="1"/>
      <c r="BR6" s="1"/>
      <c r="BS6" s="1"/>
      <c r="BU6" s="357"/>
      <c r="BV6" s="357"/>
      <c r="BW6" s="1"/>
      <c r="BX6" s="1"/>
      <c r="BY6" s="1"/>
      <c r="BZ6" s="3"/>
      <c r="CA6" s="3"/>
      <c r="CB6" s="3"/>
      <c r="CC6" s="3"/>
      <c r="CD6" s="3"/>
      <c r="CE6" s="3"/>
      <c r="CF6" s="3"/>
      <c r="CG6" s="3"/>
      <c r="CH6" s="3"/>
      <c r="CI6" s="3"/>
      <c r="CJ6" s="1"/>
      <c r="CK6" s="1"/>
      <c r="CL6" s="1"/>
      <c r="CM6" s="1"/>
      <c r="CN6" s="1"/>
      <c r="CO6" s="1"/>
      <c r="CP6" s="1"/>
      <c r="CQ6" s="1"/>
      <c r="CS6" s="357"/>
      <c r="CT6" s="357"/>
      <c r="CU6" s="1"/>
      <c r="CV6" s="1"/>
      <c r="CW6" s="1"/>
      <c r="CX6" s="3"/>
      <c r="CY6" s="3"/>
      <c r="CZ6" s="3"/>
      <c r="DA6" s="3"/>
      <c r="DB6" s="3"/>
      <c r="DC6" s="3"/>
      <c r="DD6" s="3"/>
      <c r="DE6" s="3"/>
      <c r="DF6" s="3"/>
      <c r="DG6" s="3"/>
      <c r="DH6" s="1"/>
      <c r="DI6" s="1"/>
      <c r="DJ6" s="1"/>
      <c r="DK6" s="1"/>
      <c r="DL6" s="1"/>
      <c r="DM6" s="1"/>
      <c r="DN6" s="1"/>
      <c r="DO6" s="1"/>
      <c r="DQ6" s="357"/>
      <c r="DR6" s="357"/>
      <c r="DS6" s="1"/>
      <c r="DT6" s="1"/>
      <c r="DU6" s="1"/>
      <c r="DV6" s="3"/>
      <c r="DW6" s="3"/>
      <c r="DX6" s="3"/>
      <c r="DY6" s="3"/>
      <c r="DZ6" s="3"/>
      <c r="EA6" s="3"/>
      <c r="EB6" s="3"/>
      <c r="EC6" s="3"/>
      <c r="ED6" s="3"/>
      <c r="EE6" s="3"/>
      <c r="EF6" s="1"/>
      <c r="EG6" s="1"/>
      <c r="EH6" s="1"/>
      <c r="EI6" s="1"/>
      <c r="EJ6" s="1"/>
      <c r="EK6" s="1"/>
      <c r="EL6" s="1"/>
      <c r="EM6" s="1"/>
      <c r="EO6" s="356"/>
      <c r="EP6" s="356"/>
      <c r="EQ6" s="1"/>
      <c r="ER6" s="1"/>
      <c r="ES6" s="1"/>
      <c r="ET6" s="1"/>
      <c r="EU6" s="1"/>
      <c r="EV6" s="1"/>
      <c r="EW6" s="1"/>
      <c r="EX6" s="1"/>
      <c r="EY6" s="1"/>
      <c r="EZ6" s="1"/>
      <c r="FA6" s="1"/>
      <c r="FB6" s="1"/>
      <c r="FC6" s="1"/>
      <c r="FD6" s="1"/>
      <c r="FE6" s="1"/>
      <c r="FF6" s="1"/>
      <c r="FG6" s="1"/>
      <c r="FH6" s="1"/>
      <c r="FI6" s="1"/>
      <c r="FJ6" s="1"/>
      <c r="FK6" s="1"/>
    </row>
    <row r="7" spans="1:167" ht="17.5">
      <c r="A7" s="358" t="s">
        <v>241</v>
      </c>
      <c r="B7" s="358"/>
      <c r="C7" s="3"/>
      <c r="D7" s="3"/>
      <c r="E7" s="3"/>
      <c r="F7" s="1"/>
      <c r="G7" s="1"/>
      <c r="H7" s="1"/>
      <c r="I7" s="1"/>
      <c r="J7" s="1"/>
      <c r="K7" s="1"/>
      <c r="L7" s="1"/>
      <c r="M7" s="1"/>
      <c r="N7" s="1"/>
      <c r="O7" s="1"/>
      <c r="P7" s="1"/>
      <c r="Q7" s="1"/>
      <c r="R7" s="1"/>
      <c r="S7" s="1"/>
      <c r="T7" s="1"/>
      <c r="U7" s="1"/>
      <c r="V7" s="1"/>
      <c r="W7" s="1"/>
      <c r="Y7" s="358" t="s">
        <v>242</v>
      </c>
      <c r="Z7" s="358"/>
      <c r="AA7" s="3"/>
      <c r="AB7" s="3"/>
      <c r="AC7" s="3"/>
      <c r="AD7" s="1"/>
      <c r="AE7" s="1"/>
      <c r="AF7" s="1"/>
      <c r="AG7" s="1"/>
      <c r="AH7" s="1"/>
      <c r="AI7" s="1"/>
      <c r="AJ7" s="1"/>
      <c r="AK7" s="1"/>
      <c r="AL7" s="1"/>
      <c r="AM7" s="1"/>
      <c r="AN7" s="1"/>
      <c r="AO7" s="1"/>
      <c r="AP7" s="1"/>
      <c r="AQ7" s="1"/>
      <c r="AR7" s="1"/>
      <c r="AS7" s="1"/>
      <c r="AT7" s="1"/>
      <c r="AU7" s="1"/>
      <c r="AW7" s="358" t="s">
        <v>243</v>
      </c>
      <c r="AX7" s="358"/>
      <c r="AY7" s="3"/>
      <c r="AZ7" s="3"/>
      <c r="BA7" s="3"/>
      <c r="BB7" s="1"/>
      <c r="BC7" s="1"/>
      <c r="BD7" s="1"/>
      <c r="BE7" s="1"/>
      <c r="BF7" s="1"/>
      <c r="BG7" s="1"/>
      <c r="BH7" s="1"/>
      <c r="BI7" s="1"/>
      <c r="BJ7" s="1"/>
      <c r="BK7" s="1"/>
      <c r="BL7" s="1"/>
      <c r="BM7" s="1"/>
      <c r="BN7" s="1"/>
      <c r="BO7" s="1"/>
      <c r="BP7" s="1"/>
      <c r="BQ7" s="1"/>
      <c r="BR7" s="1"/>
      <c r="BS7" s="1"/>
      <c r="BU7" s="358" t="s">
        <v>244</v>
      </c>
      <c r="BV7" s="358"/>
      <c r="BW7" s="3"/>
      <c r="BX7" s="3"/>
      <c r="BY7" s="3"/>
      <c r="BZ7" s="1"/>
      <c r="CA7" s="1"/>
      <c r="CB7" s="1"/>
      <c r="CC7" s="1"/>
      <c r="CD7" s="1"/>
      <c r="CE7" s="1"/>
      <c r="CF7" s="1"/>
      <c r="CG7" s="1"/>
      <c r="CH7" s="1"/>
      <c r="CI7" s="1"/>
      <c r="CJ7" s="1"/>
      <c r="CK7" s="1"/>
      <c r="CL7" s="1"/>
      <c r="CM7" s="1"/>
      <c r="CN7" s="1"/>
      <c r="CO7" s="1"/>
      <c r="CP7" s="1"/>
      <c r="CQ7" s="1"/>
      <c r="CS7" s="358" t="s">
        <v>245</v>
      </c>
      <c r="CT7" s="358"/>
      <c r="CU7" s="3"/>
      <c r="CV7" s="3"/>
      <c r="CW7" s="3"/>
      <c r="CX7" s="1"/>
      <c r="CY7" s="1"/>
      <c r="CZ7" s="1"/>
      <c r="DA7" s="1"/>
      <c r="DB7" s="1"/>
      <c r="DC7" s="1"/>
      <c r="DD7" s="1"/>
      <c r="DE7" s="1"/>
      <c r="DF7" s="1"/>
      <c r="DG7" s="1"/>
      <c r="DH7" s="1"/>
      <c r="DI7" s="1"/>
      <c r="DJ7" s="1"/>
      <c r="DK7" s="1"/>
      <c r="DL7" s="1"/>
      <c r="DM7" s="1"/>
      <c r="DN7" s="1"/>
      <c r="DO7" s="1"/>
      <c r="DQ7" s="358" t="s">
        <v>246</v>
      </c>
      <c r="DR7" s="358"/>
      <c r="DS7" s="3"/>
      <c r="DT7" s="3"/>
      <c r="DU7" s="3"/>
      <c r="DV7" s="1"/>
      <c r="DW7" s="1"/>
      <c r="DX7" s="1"/>
      <c r="DY7" s="1"/>
      <c r="DZ7" s="1"/>
      <c r="EA7" s="1"/>
      <c r="EB7" s="1"/>
      <c r="EC7" s="1"/>
      <c r="ED7" s="1"/>
      <c r="EE7" s="1"/>
      <c r="EF7" s="1"/>
      <c r="EG7" s="1"/>
      <c r="EH7" s="1"/>
      <c r="EI7" s="1"/>
      <c r="EJ7" s="1"/>
      <c r="EK7" s="1"/>
      <c r="EL7" s="1"/>
      <c r="EM7" s="1"/>
      <c r="EO7" s="358" t="s">
        <v>247</v>
      </c>
      <c r="EP7" s="358"/>
      <c r="EQ7" s="3"/>
      <c r="ER7" s="3"/>
      <c r="ES7" s="3"/>
      <c r="ET7" s="1"/>
      <c r="EU7" s="1"/>
      <c r="EV7" s="1"/>
      <c r="EW7" s="1"/>
      <c r="EX7" s="1"/>
      <c r="EY7" s="1"/>
      <c r="EZ7" s="1"/>
      <c r="FA7" s="1"/>
      <c r="FB7" s="1"/>
      <c r="FC7" s="1"/>
      <c r="FD7" s="1"/>
      <c r="FE7" s="1"/>
      <c r="FF7" s="1"/>
      <c r="FG7" s="1"/>
      <c r="FH7" s="1"/>
      <c r="FI7" s="1"/>
      <c r="FJ7" s="1"/>
      <c r="FK7" s="1"/>
    </row>
    <row r="8" spans="1:167" ht="15.5">
      <c r="A8" s="358" t="s">
        <v>517</v>
      </c>
      <c r="B8" s="358"/>
      <c r="C8" s="5"/>
      <c r="D8" s="5"/>
      <c r="E8" s="5"/>
      <c r="F8" s="5"/>
      <c r="G8" s="5"/>
      <c r="H8" s="5"/>
      <c r="I8" s="5"/>
      <c r="J8" s="5"/>
      <c r="K8" s="5"/>
      <c r="L8" s="5"/>
      <c r="M8" s="5"/>
      <c r="N8" s="5"/>
      <c r="O8" s="5"/>
      <c r="P8" s="5"/>
      <c r="Q8" s="5"/>
      <c r="R8" s="5"/>
      <c r="S8" s="5"/>
      <c r="T8" s="5"/>
      <c r="U8" s="5"/>
      <c r="V8" s="5"/>
      <c r="W8" s="5"/>
      <c r="Y8" s="358" t="s">
        <v>517</v>
      </c>
      <c r="Z8" s="358"/>
      <c r="AA8" s="5"/>
      <c r="AB8" s="5"/>
      <c r="AC8" s="5"/>
      <c r="AD8" s="5"/>
      <c r="AE8" s="5"/>
      <c r="AF8" s="5"/>
      <c r="AG8" s="5"/>
      <c r="AH8" s="5"/>
      <c r="AI8" s="5"/>
      <c r="AJ8" s="5"/>
      <c r="AK8" s="5"/>
      <c r="AL8" s="5"/>
      <c r="AM8" s="5"/>
      <c r="AN8" s="5"/>
      <c r="AO8" s="5"/>
      <c r="AP8" s="5"/>
      <c r="AQ8" s="5"/>
      <c r="AR8" s="5"/>
      <c r="AS8" s="5"/>
      <c r="AT8" s="5"/>
      <c r="AU8" s="5"/>
      <c r="AW8" s="358" t="s">
        <v>517</v>
      </c>
      <c r="AX8" s="358"/>
      <c r="AY8" s="5"/>
      <c r="AZ8" s="5"/>
      <c r="BA8" s="5"/>
      <c r="BB8" s="5"/>
      <c r="BC8" s="5"/>
      <c r="BD8" s="5"/>
      <c r="BE8" s="5"/>
      <c r="BF8" s="5"/>
      <c r="BG8" s="5"/>
      <c r="BH8" s="5"/>
      <c r="BI8" s="5"/>
      <c r="BJ8" s="5"/>
      <c r="BK8" s="5"/>
      <c r="BL8" s="5"/>
      <c r="BM8" s="5"/>
      <c r="BN8" s="5"/>
      <c r="BO8" s="5"/>
      <c r="BP8" s="5"/>
      <c r="BQ8" s="5"/>
      <c r="BR8" s="5"/>
      <c r="BS8" s="5"/>
      <c r="BU8" s="358" t="s">
        <v>517</v>
      </c>
      <c r="BV8" s="358"/>
      <c r="BW8" s="5"/>
      <c r="BX8" s="5"/>
      <c r="BY8" s="5"/>
      <c r="BZ8" s="5"/>
      <c r="CA8" s="5"/>
      <c r="CB8" s="5"/>
      <c r="CC8" s="5"/>
      <c r="CD8" s="5"/>
      <c r="CE8" s="5"/>
      <c r="CF8" s="5"/>
      <c r="CG8" s="5"/>
      <c r="CH8" s="5"/>
      <c r="CI8" s="5"/>
      <c r="CJ8" s="5"/>
      <c r="CK8" s="5"/>
      <c r="CL8" s="5"/>
      <c r="CM8" s="5"/>
      <c r="CN8" s="5"/>
      <c r="CO8" s="5"/>
      <c r="CP8" s="5"/>
      <c r="CQ8" s="5"/>
      <c r="CS8" s="358" t="s">
        <v>517</v>
      </c>
      <c r="CT8" s="358"/>
      <c r="CU8" s="5"/>
      <c r="CV8" s="5"/>
      <c r="CW8" s="5"/>
      <c r="CX8" s="5"/>
      <c r="CY8" s="5"/>
      <c r="CZ8" s="5"/>
      <c r="DA8" s="5"/>
      <c r="DB8" s="5"/>
      <c r="DC8" s="5"/>
      <c r="DD8" s="5"/>
      <c r="DE8" s="5"/>
      <c r="DF8" s="5"/>
      <c r="DG8" s="5"/>
      <c r="DH8" s="5"/>
      <c r="DI8" s="5"/>
      <c r="DJ8" s="5"/>
      <c r="DK8" s="5"/>
      <c r="DL8" s="5"/>
      <c r="DM8" s="5"/>
      <c r="DN8" s="5"/>
      <c r="DO8" s="5"/>
      <c r="DQ8" s="358" t="s">
        <v>517</v>
      </c>
      <c r="DR8" s="358"/>
      <c r="DS8" s="5"/>
      <c r="DT8" s="5"/>
      <c r="DU8" s="5"/>
      <c r="DV8" s="5"/>
      <c r="DW8" s="5"/>
      <c r="DX8" s="5"/>
      <c r="DY8" s="5"/>
      <c r="DZ8" s="5"/>
      <c r="EA8" s="5"/>
      <c r="EB8" s="5"/>
      <c r="EC8" s="5"/>
      <c r="ED8" s="5"/>
      <c r="EE8" s="5"/>
      <c r="EF8" s="5"/>
      <c r="EG8" s="5"/>
      <c r="EH8" s="5"/>
      <c r="EI8" s="5"/>
      <c r="EJ8" s="5"/>
      <c r="EK8" s="5"/>
      <c r="EL8" s="5"/>
      <c r="EM8" s="5"/>
      <c r="EO8" s="358" t="s">
        <v>517</v>
      </c>
      <c r="EP8" s="358"/>
      <c r="EQ8" s="5"/>
      <c r="ER8" s="5"/>
      <c r="ES8" s="5"/>
      <c r="ET8" s="5"/>
      <c r="EU8" s="5"/>
      <c r="EV8" s="5"/>
      <c r="EW8" s="5"/>
      <c r="EX8" s="5"/>
      <c r="EY8" s="5"/>
      <c r="EZ8" s="5"/>
      <c r="FA8" s="5"/>
      <c r="FB8" s="5"/>
      <c r="FC8" s="5"/>
      <c r="FD8" s="5"/>
      <c r="FE8" s="5"/>
      <c r="FF8" s="5"/>
      <c r="FG8" s="5"/>
      <c r="FH8" s="5"/>
      <c r="FI8" s="5"/>
      <c r="FJ8" s="5"/>
      <c r="FK8" s="5"/>
    </row>
    <row r="9" spans="1:167" ht="15.5">
      <c r="A9" s="356"/>
      <c r="B9" s="356"/>
      <c r="C9" s="1"/>
      <c r="D9" s="1"/>
      <c r="E9" s="1"/>
      <c r="F9" s="1"/>
      <c r="G9" s="1"/>
      <c r="H9" s="1"/>
      <c r="I9" s="1"/>
      <c r="J9" s="1"/>
      <c r="K9" s="1"/>
      <c r="L9" s="1"/>
      <c r="M9" s="1"/>
      <c r="N9" s="1"/>
      <c r="O9" s="1"/>
      <c r="P9" s="1"/>
      <c r="Q9" s="1"/>
      <c r="R9" s="1"/>
      <c r="S9" s="1"/>
      <c r="T9" s="1"/>
      <c r="U9" s="1"/>
      <c r="V9" s="1"/>
      <c r="W9" s="1"/>
      <c r="Y9" s="356"/>
      <c r="Z9" s="356"/>
      <c r="AA9" s="17"/>
      <c r="AB9" s="17"/>
      <c r="AC9" s="1"/>
      <c r="AD9" s="1"/>
      <c r="AE9" s="1"/>
      <c r="AF9" s="1"/>
      <c r="AG9" s="1"/>
      <c r="AH9" s="1"/>
      <c r="AI9" s="1"/>
      <c r="AJ9" s="1"/>
      <c r="AK9" s="1"/>
      <c r="AL9" s="1"/>
      <c r="AM9" s="1"/>
      <c r="AN9" s="1"/>
      <c r="AO9" s="1"/>
      <c r="AP9" s="1"/>
      <c r="AQ9" s="1"/>
      <c r="AR9" s="1"/>
      <c r="AS9" s="1"/>
      <c r="AT9" s="1"/>
      <c r="AU9" s="1"/>
      <c r="AW9" s="356"/>
      <c r="AX9" s="356"/>
      <c r="AY9" s="17"/>
      <c r="AZ9" s="17"/>
      <c r="BA9" s="1"/>
      <c r="BB9" s="1"/>
      <c r="BC9" s="1"/>
      <c r="BD9" s="1"/>
      <c r="BE9" s="1"/>
      <c r="BF9" s="1"/>
      <c r="BG9" s="1"/>
      <c r="BH9" s="1"/>
      <c r="BI9" s="1"/>
      <c r="BJ9" s="1"/>
      <c r="BK9" s="1"/>
      <c r="BL9" s="1"/>
      <c r="BM9" s="1"/>
      <c r="BN9" s="1"/>
      <c r="BO9" s="1"/>
      <c r="BP9" s="1"/>
      <c r="BQ9" s="1"/>
      <c r="BR9" s="1"/>
      <c r="BS9" s="1"/>
      <c r="BU9" s="356"/>
      <c r="BV9" s="356"/>
      <c r="BW9" s="17"/>
      <c r="BX9" s="17"/>
      <c r="BY9" s="1"/>
      <c r="BZ9" s="1"/>
      <c r="CA9" s="1"/>
      <c r="CB9" s="1"/>
      <c r="CC9" s="1"/>
      <c r="CD9" s="1"/>
      <c r="CE9" s="1"/>
      <c r="CF9" s="1"/>
      <c r="CG9" s="1"/>
      <c r="CH9" s="1"/>
      <c r="CI9" s="1"/>
      <c r="CJ9" s="1"/>
      <c r="CK9" s="1"/>
      <c r="CL9" s="1"/>
      <c r="CM9" s="1"/>
      <c r="CN9" s="1"/>
      <c r="CO9" s="1"/>
      <c r="CP9" s="1"/>
      <c r="CQ9" s="1"/>
      <c r="CS9" s="356"/>
      <c r="CT9" s="356"/>
      <c r="CU9" s="17"/>
      <c r="CV9" s="17"/>
      <c r="CW9" s="1"/>
      <c r="CX9" s="1"/>
      <c r="CY9" s="1"/>
      <c r="CZ9" s="1"/>
      <c r="DA9" s="1"/>
      <c r="DB9" s="1"/>
      <c r="DC9" s="1"/>
      <c r="DD9" s="1"/>
      <c r="DE9" s="1"/>
      <c r="DF9" s="1"/>
      <c r="DG9" s="1"/>
      <c r="DH9" s="1"/>
      <c r="DI9" s="1"/>
      <c r="DJ9" s="1"/>
      <c r="DK9" s="1"/>
      <c r="DL9" s="1"/>
      <c r="DM9" s="1"/>
      <c r="DN9" s="1"/>
      <c r="DO9" s="1"/>
      <c r="DQ9" s="356"/>
      <c r="DR9" s="356"/>
      <c r="DS9" s="17"/>
      <c r="DT9" s="17"/>
      <c r="DU9" s="1"/>
      <c r="DV9" s="1"/>
      <c r="DW9" s="1"/>
      <c r="DX9" s="1"/>
      <c r="DY9" s="1"/>
      <c r="DZ9" s="1"/>
      <c r="EA9" s="1"/>
      <c r="EB9" s="1"/>
      <c r="EC9" s="1"/>
      <c r="ED9" s="1"/>
      <c r="EE9" s="1"/>
      <c r="EF9" s="1"/>
      <c r="EG9" s="1"/>
      <c r="EH9" s="1"/>
      <c r="EI9" s="1"/>
      <c r="EJ9" s="1"/>
      <c r="EK9" s="1"/>
      <c r="EL9" s="1"/>
      <c r="EM9" s="1"/>
      <c r="EO9" s="356"/>
      <c r="EP9" s="356"/>
      <c r="EQ9" s="1"/>
      <c r="ER9" s="1"/>
      <c r="ES9" s="1"/>
      <c r="ET9" s="1"/>
      <c r="EU9" s="1"/>
      <c r="EV9" s="1"/>
      <c r="EW9" s="1"/>
      <c r="EX9" s="1"/>
      <c r="EY9" s="1"/>
      <c r="EZ9" s="1"/>
      <c r="FA9" s="1"/>
      <c r="FB9" s="1"/>
      <c r="FC9" s="1"/>
      <c r="FD9" s="1"/>
      <c r="FE9" s="1"/>
      <c r="FF9" s="1"/>
      <c r="FG9" s="1"/>
      <c r="FH9" s="1"/>
      <c r="FI9" s="1"/>
      <c r="FJ9" s="1"/>
      <c r="FK9" s="1"/>
    </row>
    <row r="10" spans="1:167" ht="14.5">
      <c r="A10" s="356"/>
      <c r="B10" s="356"/>
      <c r="C10" s="1"/>
      <c r="D10" s="1"/>
      <c r="E10" s="1"/>
      <c r="F10" s="1"/>
      <c r="G10" s="1"/>
      <c r="H10" s="1"/>
      <c r="I10" s="1"/>
      <c r="J10" s="1"/>
      <c r="K10" s="1"/>
      <c r="L10" s="1"/>
      <c r="M10" s="1"/>
      <c r="N10" s="1"/>
      <c r="O10" s="1"/>
      <c r="P10" s="1"/>
      <c r="Q10" s="1"/>
      <c r="R10" s="1"/>
      <c r="S10" s="1"/>
      <c r="T10" s="1"/>
      <c r="U10" s="1"/>
      <c r="V10" s="1"/>
      <c r="W10" s="1"/>
      <c r="Y10" s="356"/>
      <c r="Z10" s="356"/>
      <c r="AA10" s="1"/>
      <c r="AB10" s="1"/>
      <c r="AC10" s="1"/>
      <c r="AD10" s="1"/>
      <c r="AE10" s="1"/>
      <c r="AF10" s="1"/>
      <c r="AG10" s="1"/>
      <c r="AH10" s="1"/>
      <c r="AI10" s="1"/>
      <c r="AJ10" s="1"/>
      <c r="AK10" s="1"/>
      <c r="AL10" s="1"/>
      <c r="AM10" s="1"/>
      <c r="AN10" s="1"/>
      <c r="AO10" s="1"/>
      <c r="AP10" s="1"/>
      <c r="AQ10" s="1"/>
      <c r="AR10" s="1"/>
      <c r="AS10" s="1"/>
      <c r="AT10" s="1"/>
      <c r="AU10" s="1"/>
      <c r="AW10" s="356"/>
      <c r="AX10" s="356"/>
      <c r="AY10" s="1"/>
      <c r="AZ10" s="1"/>
      <c r="BA10" s="1"/>
      <c r="BB10" s="1"/>
      <c r="BC10" s="1"/>
      <c r="BD10" s="1"/>
      <c r="BE10" s="1"/>
      <c r="BF10" s="1"/>
      <c r="BG10" s="1"/>
      <c r="BH10" s="1"/>
      <c r="BI10" s="1"/>
      <c r="BJ10" s="1"/>
      <c r="BK10" s="1"/>
      <c r="BL10" s="1"/>
      <c r="BM10" s="1"/>
      <c r="BN10" s="1"/>
      <c r="BO10" s="1"/>
      <c r="BP10" s="1"/>
      <c r="BQ10" s="1"/>
      <c r="BR10" s="1"/>
      <c r="BS10" s="1"/>
      <c r="BU10" s="356"/>
      <c r="BV10" s="356"/>
      <c r="BW10" s="1"/>
      <c r="BX10" s="1"/>
      <c r="BY10" s="1"/>
      <c r="BZ10" s="1"/>
      <c r="CA10" s="1"/>
      <c r="CB10" s="1"/>
      <c r="CC10" s="1"/>
      <c r="CD10" s="1"/>
      <c r="CE10" s="1"/>
      <c r="CF10" s="1"/>
      <c r="CG10" s="1"/>
      <c r="CH10" s="1"/>
      <c r="CI10" s="1"/>
      <c r="CJ10" s="1"/>
      <c r="CK10" s="1"/>
      <c r="CL10" s="1"/>
      <c r="CM10" s="1"/>
      <c r="CN10" s="1"/>
      <c r="CO10" s="1"/>
      <c r="CP10" s="1"/>
      <c r="CQ10" s="1"/>
      <c r="CS10" s="356"/>
      <c r="CT10" s="356"/>
      <c r="CU10" s="1"/>
      <c r="CV10" s="1"/>
      <c r="CW10" s="1"/>
      <c r="CX10" s="1"/>
      <c r="CY10" s="1"/>
      <c r="CZ10" s="1"/>
      <c r="DA10" s="1"/>
      <c r="DB10" s="1"/>
      <c r="DC10" s="1"/>
      <c r="DD10" s="1"/>
      <c r="DE10" s="1"/>
      <c r="DF10" s="1"/>
      <c r="DG10" s="1"/>
      <c r="DH10" s="1"/>
      <c r="DI10" s="1"/>
      <c r="DJ10" s="1"/>
      <c r="DK10" s="1"/>
      <c r="DL10" s="1"/>
      <c r="DM10" s="1"/>
      <c r="DN10" s="1"/>
      <c r="DO10" s="1"/>
      <c r="DQ10" s="356"/>
      <c r="DR10" s="356"/>
      <c r="DS10" s="1"/>
      <c r="DT10" s="1"/>
      <c r="DU10" s="1"/>
      <c r="DV10" s="1"/>
      <c r="DW10" s="1"/>
      <c r="DX10" s="1"/>
      <c r="DY10" s="1"/>
      <c r="DZ10" s="1"/>
      <c r="EA10" s="1"/>
      <c r="EB10" s="1"/>
      <c r="EC10" s="1"/>
      <c r="ED10" s="1"/>
      <c r="EE10" s="1"/>
      <c r="EF10" s="1"/>
      <c r="EG10" s="1"/>
      <c r="EH10" s="1"/>
      <c r="EI10" s="1"/>
      <c r="EJ10" s="1"/>
      <c r="EK10" s="1"/>
      <c r="EL10" s="1"/>
      <c r="EM10" s="1"/>
      <c r="EO10" s="356"/>
      <c r="EP10" s="356"/>
      <c r="EQ10" s="1"/>
      <c r="ER10" s="1"/>
      <c r="ES10" s="1"/>
      <c r="ET10" s="1"/>
      <c r="EU10" s="1"/>
      <c r="EV10" s="1"/>
      <c r="EW10" s="1"/>
      <c r="EX10" s="1"/>
      <c r="EY10" s="1"/>
      <c r="EZ10" s="1"/>
      <c r="FA10" s="1"/>
      <c r="FB10" s="1"/>
      <c r="FC10" s="1"/>
      <c r="FD10" s="1"/>
      <c r="FE10" s="1"/>
      <c r="FF10" s="1"/>
      <c r="FG10" s="1"/>
      <c r="FH10" s="1"/>
      <c r="FI10" s="1"/>
      <c r="FJ10" s="1"/>
      <c r="FK10" s="1"/>
    </row>
    <row r="11" spans="1:167" ht="14.5">
      <c r="A11" s="356"/>
      <c r="B11" s="35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6"/>
      <c r="Z11" s="35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6"/>
      <c r="AX11" s="35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6"/>
      <c r="BV11" s="35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6"/>
      <c r="CT11" s="35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6"/>
      <c r="DR11" s="35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6"/>
      <c r="EP11" s="35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6"/>
      <c r="B12" s="356"/>
      <c r="C12" s="1"/>
      <c r="D12" s="1"/>
      <c r="E12" s="1"/>
      <c r="F12" s="1"/>
      <c r="G12" s="1"/>
      <c r="H12" s="1"/>
      <c r="I12" s="1"/>
      <c r="J12" s="1"/>
      <c r="K12" s="1"/>
      <c r="L12" s="1"/>
      <c r="M12" s="1"/>
      <c r="N12" s="1"/>
      <c r="O12" s="1"/>
      <c r="P12" s="1"/>
      <c r="Q12" s="1"/>
      <c r="R12" s="1"/>
      <c r="S12" s="1"/>
      <c r="T12" s="1"/>
      <c r="U12" s="1"/>
      <c r="V12" s="1"/>
      <c r="W12" s="1"/>
      <c r="Y12" s="356"/>
      <c r="Z12" s="356"/>
      <c r="AA12" s="1"/>
      <c r="AB12" s="1"/>
      <c r="AC12" s="1"/>
      <c r="AD12" s="1"/>
      <c r="AE12" s="1"/>
      <c r="AF12" s="1"/>
      <c r="AG12" s="1"/>
      <c r="AH12" s="1"/>
      <c r="AI12" s="1"/>
      <c r="AJ12" s="1"/>
      <c r="AK12" s="1"/>
      <c r="AL12" s="1"/>
      <c r="AM12" s="1"/>
      <c r="AN12" s="1"/>
      <c r="AO12" s="1"/>
      <c r="AP12" s="1"/>
      <c r="AQ12" s="1"/>
      <c r="AR12" s="1"/>
      <c r="AS12" s="1"/>
      <c r="AT12" s="1"/>
      <c r="AU12" s="1"/>
      <c r="AW12" s="356"/>
      <c r="AX12" s="356"/>
      <c r="AY12" s="1"/>
      <c r="AZ12" s="1"/>
      <c r="BA12" s="1"/>
      <c r="BB12" s="1"/>
      <c r="BC12" s="1"/>
      <c r="BD12" s="1"/>
      <c r="BE12" s="1"/>
      <c r="BF12" s="1"/>
      <c r="BG12" s="1"/>
      <c r="BH12" s="1"/>
      <c r="BI12" s="1"/>
      <c r="BJ12" s="1"/>
      <c r="BK12" s="1"/>
      <c r="BL12" s="1"/>
      <c r="BM12" s="1"/>
      <c r="BN12" s="1"/>
      <c r="BO12" s="1"/>
      <c r="BP12" s="1"/>
      <c r="BQ12" s="1"/>
      <c r="BR12" s="1"/>
      <c r="BS12" s="1"/>
      <c r="BU12" s="356"/>
      <c r="BV12" s="356"/>
      <c r="BW12" s="1"/>
      <c r="BX12" s="1"/>
      <c r="BY12" s="1"/>
      <c r="BZ12" s="1"/>
      <c r="CA12" s="1"/>
      <c r="CB12" s="1"/>
      <c r="CC12" s="1"/>
      <c r="CD12" s="1"/>
      <c r="CE12" s="1"/>
      <c r="CF12" s="1"/>
      <c r="CG12" s="1"/>
      <c r="CH12" s="1"/>
      <c r="CI12" s="1"/>
      <c r="CJ12" s="1"/>
      <c r="CK12" s="1"/>
      <c r="CL12" s="1"/>
      <c r="CM12" s="1"/>
      <c r="CN12" s="1"/>
      <c r="CO12" s="1"/>
      <c r="CP12" s="1"/>
      <c r="CQ12" s="1"/>
      <c r="CS12" s="356"/>
      <c r="CT12" s="356"/>
      <c r="CU12" s="1"/>
      <c r="CV12" s="1"/>
      <c r="CW12" s="1"/>
      <c r="CX12" s="1"/>
      <c r="CY12" s="1"/>
      <c r="CZ12" s="1"/>
      <c r="DA12" s="1"/>
      <c r="DB12" s="1"/>
      <c r="DC12" s="1"/>
      <c r="DD12" s="1"/>
      <c r="DE12" s="1"/>
      <c r="DF12" s="1"/>
      <c r="DG12" s="1"/>
      <c r="DH12" s="1"/>
      <c r="DI12" s="1"/>
      <c r="DJ12" s="1"/>
      <c r="DK12" s="1"/>
      <c r="DL12" s="1"/>
      <c r="DM12" s="1"/>
      <c r="DN12" s="1"/>
      <c r="DO12" s="1"/>
      <c r="DQ12" s="356"/>
      <c r="DR12" s="356"/>
      <c r="DS12" s="1"/>
      <c r="DT12" s="1"/>
      <c r="DU12" s="1"/>
      <c r="DV12" s="1"/>
      <c r="DW12" s="1"/>
      <c r="DX12" s="1"/>
      <c r="DY12" s="1"/>
      <c r="DZ12" s="1"/>
      <c r="EA12" s="1"/>
      <c r="EB12" s="1"/>
      <c r="EC12" s="1"/>
      <c r="ED12" s="1"/>
      <c r="EE12" s="1"/>
      <c r="EF12" s="1"/>
      <c r="EG12" s="1"/>
      <c r="EH12" s="1"/>
      <c r="EI12" s="1"/>
      <c r="EJ12" s="1"/>
      <c r="EK12" s="1"/>
      <c r="EL12" s="1"/>
      <c r="EM12" s="1"/>
      <c r="EO12" s="356"/>
      <c r="EP12" s="356"/>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518</v>
      </c>
      <c r="C13" s="1"/>
      <c r="D13" s="1"/>
      <c r="E13" s="1"/>
      <c r="F13" s="1"/>
      <c r="G13" s="1"/>
      <c r="H13" s="1"/>
      <c r="I13" s="1"/>
      <c r="J13" s="1"/>
      <c r="K13" s="1"/>
      <c r="L13" s="1"/>
      <c r="M13" s="1"/>
      <c r="N13" s="1"/>
      <c r="O13" s="1"/>
      <c r="P13" s="1"/>
      <c r="Q13" s="1"/>
      <c r="R13" s="1"/>
      <c r="S13" s="1"/>
      <c r="T13" s="1"/>
      <c r="U13" s="1"/>
      <c r="V13" s="1"/>
      <c r="W13" s="1"/>
      <c r="Y13" s="1"/>
      <c r="Z13" s="13" t="s">
        <v>518</v>
      </c>
      <c r="AA13" s="1"/>
      <c r="AB13" s="1"/>
      <c r="AC13" s="1"/>
      <c r="AD13" s="1"/>
      <c r="AE13" s="1"/>
      <c r="AF13" s="1"/>
      <c r="AG13" s="1"/>
      <c r="AH13" s="1"/>
      <c r="AI13" s="1"/>
      <c r="AJ13" s="1"/>
      <c r="AK13" s="1"/>
      <c r="AL13" s="1"/>
      <c r="AM13" s="1"/>
      <c r="AN13" s="1"/>
      <c r="AO13" s="1"/>
      <c r="AP13" s="1"/>
      <c r="AQ13" s="1"/>
      <c r="AR13" s="1"/>
      <c r="AS13" s="1"/>
      <c r="AT13" s="1"/>
      <c r="AU13" s="1"/>
      <c r="AW13" s="1"/>
      <c r="AX13" s="13" t="s">
        <v>518</v>
      </c>
      <c r="AY13" s="1"/>
      <c r="AZ13" s="1"/>
      <c r="BA13" s="1"/>
      <c r="BB13" s="1"/>
      <c r="BC13" s="1"/>
      <c r="BD13" s="1"/>
      <c r="BE13" s="1"/>
      <c r="BF13" s="1"/>
      <c r="BG13" s="1"/>
      <c r="BH13" s="1"/>
      <c r="BI13" s="1"/>
      <c r="BJ13" s="1"/>
      <c r="BK13" s="1"/>
      <c r="BL13" s="1"/>
      <c r="BM13" s="1"/>
      <c r="BN13" s="1"/>
      <c r="BO13" s="1"/>
      <c r="BP13" s="1"/>
      <c r="BQ13" s="1"/>
      <c r="BR13" s="1"/>
      <c r="BS13" s="1"/>
      <c r="BU13" s="1"/>
      <c r="BV13" s="13" t="s">
        <v>518</v>
      </c>
      <c r="BW13" s="1"/>
      <c r="BX13" s="1"/>
      <c r="BY13" s="1"/>
      <c r="BZ13" s="1"/>
      <c r="CA13" s="1"/>
      <c r="CB13" s="1"/>
      <c r="CC13" s="1"/>
      <c r="CD13" s="1"/>
      <c r="CE13" s="1"/>
      <c r="CF13" s="1"/>
      <c r="CG13" s="1"/>
      <c r="CH13" s="1"/>
      <c r="CI13" s="1"/>
      <c r="CJ13" s="1"/>
      <c r="CK13" s="1"/>
      <c r="CL13" s="1"/>
      <c r="CM13" s="1"/>
      <c r="CN13" s="1"/>
      <c r="CO13" s="1"/>
      <c r="CP13" s="1"/>
      <c r="CQ13" s="1"/>
      <c r="CS13" s="1"/>
      <c r="CT13" s="13" t="s">
        <v>518</v>
      </c>
      <c r="CU13" s="1"/>
      <c r="CV13" s="1"/>
      <c r="CW13" s="1"/>
      <c r="CX13" s="1"/>
      <c r="CY13" s="1"/>
      <c r="CZ13" s="1"/>
      <c r="DA13" s="1"/>
      <c r="DB13" s="1"/>
      <c r="DC13" s="1"/>
      <c r="DD13" s="1"/>
      <c r="DE13" s="1"/>
      <c r="DF13" s="1"/>
      <c r="DG13" s="1"/>
      <c r="DH13" s="1"/>
      <c r="DI13" s="1"/>
      <c r="DJ13" s="1"/>
      <c r="DK13" s="1"/>
      <c r="DL13" s="1"/>
      <c r="DM13" s="1"/>
      <c r="DN13" s="1"/>
      <c r="DO13" s="1"/>
      <c r="DQ13" s="1"/>
      <c r="DR13" s="13" t="s">
        <v>518</v>
      </c>
      <c r="DS13" s="1"/>
      <c r="DT13" s="1"/>
      <c r="DU13" s="1"/>
      <c r="DV13" s="1"/>
      <c r="DW13" s="1"/>
      <c r="DX13" s="1"/>
      <c r="DY13" s="1"/>
      <c r="DZ13" s="1"/>
      <c r="EA13" s="1"/>
      <c r="EB13" s="1"/>
      <c r="EC13" s="1"/>
      <c r="ED13" s="1"/>
      <c r="EE13" s="1"/>
      <c r="EF13" s="1"/>
      <c r="EG13" s="1"/>
      <c r="EH13" s="1"/>
      <c r="EI13" s="1"/>
      <c r="EJ13" s="1"/>
      <c r="EK13" s="1"/>
      <c r="EL13" s="1"/>
      <c r="EM13" s="1"/>
      <c r="EO13" s="1"/>
      <c r="EP13" s="13" t="s">
        <v>518</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6" t="s">
        <v>519</v>
      </c>
      <c r="C14" s="70">
        <v>1002</v>
      </c>
      <c r="D14" s="70">
        <v>1017</v>
      </c>
      <c r="E14" s="70">
        <v>1034</v>
      </c>
      <c r="F14" s="70">
        <v>1051</v>
      </c>
      <c r="G14" s="70">
        <v>1071</v>
      </c>
      <c r="H14" s="70">
        <v>1086</v>
      </c>
      <c r="I14" s="70">
        <v>1097</v>
      </c>
      <c r="J14" s="70">
        <v>1108</v>
      </c>
      <c r="K14" s="70">
        <v>1124</v>
      </c>
      <c r="L14" s="70">
        <v>1136</v>
      </c>
      <c r="M14" s="70">
        <v>1131</v>
      </c>
      <c r="N14" s="70">
        <v>1138</v>
      </c>
      <c r="O14" s="70">
        <v>1144</v>
      </c>
      <c r="P14" s="70">
        <v>1161</v>
      </c>
      <c r="Q14" s="70">
        <v>1159</v>
      </c>
      <c r="R14" s="70">
        <v>1167</v>
      </c>
      <c r="S14" s="70">
        <v>1172</v>
      </c>
      <c r="T14" s="70">
        <v>1180</v>
      </c>
      <c r="U14" s="70">
        <v>1193</v>
      </c>
      <c r="V14" s="70">
        <v>1206</v>
      </c>
      <c r="W14" s="70">
        <v>1214</v>
      </c>
      <c r="Y14" s="1"/>
      <c r="Z14" s="16" t="s">
        <v>519</v>
      </c>
      <c r="AA14" s="70">
        <v>3594</v>
      </c>
      <c r="AB14" s="70">
        <v>3663</v>
      </c>
      <c r="AC14" s="70">
        <v>3726</v>
      </c>
      <c r="AD14" s="70">
        <v>3806</v>
      </c>
      <c r="AE14" s="70">
        <v>3885</v>
      </c>
      <c r="AF14" s="70">
        <v>3966</v>
      </c>
      <c r="AG14" s="70">
        <v>4038</v>
      </c>
      <c r="AH14" s="70">
        <v>4100</v>
      </c>
      <c r="AI14" s="70">
        <v>4164</v>
      </c>
      <c r="AJ14" s="70">
        <v>4232</v>
      </c>
      <c r="AK14" s="70">
        <v>4143</v>
      </c>
      <c r="AL14" s="70">
        <v>4183</v>
      </c>
      <c r="AM14" s="70">
        <v>4232</v>
      </c>
      <c r="AN14" s="70">
        <v>4322</v>
      </c>
      <c r="AO14" s="70">
        <v>4367</v>
      </c>
      <c r="AP14" s="70">
        <v>4409</v>
      </c>
      <c r="AQ14" s="70">
        <v>4450</v>
      </c>
      <c r="AR14" s="70">
        <v>4423</v>
      </c>
      <c r="AS14" s="70">
        <v>4468</v>
      </c>
      <c r="AT14" s="70">
        <v>4513</v>
      </c>
      <c r="AU14" s="70">
        <v>4545</v>
      </c>
      <c r="AW14" s="1"/>
      <c r="AX14" s="16" t="s">
        <v>519</v>
      </c>
      <c r="AY14" s="70">
        <v>5423</v>
      </c>
      <c r="AZ14" s="70">
        <v>5534</v>
      </c>
      <c r="BA14" s="70">
        <v>5643</v>
      </c>
      <c r="BB14" s="70">
        <v>5749</v>
      </c>
      <c r="BC14" s="70">
        <v>5865</v>
      </c>
      <c r="BD14" s="70">
        <v>6080</v>
      </c>
      <c r="BE14" s="70">
        <v>6174</v>
      </c>
      <c r="BF14" s="70">
        <v>6249</v>
      </c>
      <c r="BG14" s="70">
        <v>6358</v>
      </c>
      <c r="BH14" s="70">
        <v>6445</v>
      </c>
      <c r="BI14" s="70">
        <v>6358</v>
      </c>
      <c r="BJ14" s="70">
        <v>6451</v>
      </c>
      <c r="BK14" s="70">
        <v>6545</v>
      </c>
      <c r="BL14" s="70">
        <v>6596</v>
      </c>
      <c r="BM14" s="70">
        <v>6672</v>
      </c>
      <c r="BN14" s="70">
        <v>6741</v>
      </c>
      <c r="BO14" s="70">
        <v>6833</v>
      </c>
      <c r="BP14" s="70">
        <v>6882</v>
      </c>
      <c r="BQ14" s="70">
        <v>6992</v>
      </c>
      <c r="BR14" s="70">
        <v>7102</v>
      </c>
      <c r="BS14" s="70">
        <v>7186</v>
      </c>
      <c r="BU14" s="1"/>
      <c r="BV14" s="16" t="s">
        <v>519</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519</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519</v>
      </c>
      <c r="DS14" s="70">
        <v>1379</v>
      </c>
      <c r="DT14" s="70">
        <v>1413</v>
      </c>
      <c r="DU14" s="70">
        <v>1439</v>
      </c>
      <c r="DV14" s="70">
        <v>1469</v>
      </c>
      <c r="DW14" s="70">
        <v>1507</v>
      </c>
      <c r="DX14" s="70">
        <v>1558</v>
      </c>
      <c r="DY14" s="70">
        <v>1630</v>
      </c>
      <c r="DZ14" s="70">
        <v>1679</v>
      </c>
      <c r="EA14" s="70">
        <v>1716</v>
      </c>
      <c r="EB14" s="70">
        <v>1760</v>
      </c>
      <c r="EC14" s="70">
        <v>1807</v>
      </c>
      <c r="ED14" s="70">
        <v>1844</v>
      </c>
      <c r="EE14" s="70">
        <v>1856</v>
      </c>
      <c r="EF14" s="70">
        <v>1901</v>
      </c>
      <c r="EG14" s="70">
        <v>1926</v>
      </c>
      <c r="EH14" s="70">
        <v>1951</v>
      </c>
      <c r="EI14" s="70">
        <v>1963</v>
      </c>
      <c r="EJ14" s="70">
        <v>1963</v>
      </c>
      <c r="EK14" s="70">
        <v>1997</v>
      </c>
      <c r="EL14" s="70">
        <v>2031</v>
      </c>
      <c r="EM14" s="70">
        <v>2064</v>
      </c>
      <c r="EO14" s="1"/>
      <c r="EP14" s="16" t="s">
        <v>519</v>
      </c>
      <c r="EQ14" s="70">
        <v>1903</v>
      </c>
      <c r="ER14" s="70">
        <v>1932</v>
      </c>
      <c r="ES14" s="70">
        <v>1966</v>
      </c>
      <c r="ET14" s="70">
        <v>2004</v>
      </c>
      <c r="EU14" s="70">
        <v>2053</v>
      </c>
      <c r="EV14" s="70">
        <v>2105</v>
      </c>
      <c r="EW14" s="70">
        <v>2112</v>
      </c>
      <c r="EX14" s="70">
        <v>2211</v>
      </c>
      <c r="EY14" s="70">
        <v>2228</v>
      </c>
      <c r="EZ14" s="70">
        <v>2326</v>
      </c>
      <c r="FA14" s="70">
        <v>2312</v>
      </c>
      <c r="FB14" s="70">
        <v>2360</v>
      </c>
      <c r="FC14" s="70">
        <v>2386</v>
      </c>
      <c r="FD14" s="70">
        <v>2389</v>
      </c>
      <c r="FE14" s="70">
        <v>2392</v>
      </c>
      <c r="FF14" s="70">
        <v>2422</v>
      </c>
      <c r="FG14" s="70">
        <v>2459</v>
      </c>
      <c r="FH14" s="70">
        <v>2527</v>
      </c>
      <c r="FI14" s="70">
        <v>2571</v>
      </c>
      <c r="FJ14" s="70">
        <v>2616</v>
      </c>
      <c r="FK14" s="70">
        <v>2649</v>
      </c>
    </row>
    <row r="15" spans="1:167" ht="14.5">
      <c r="A15" s="1"/>
      <c r="B15" s="16" t="s">
        <v>520</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520</v>
      </c>
      <c r="AA15" s="70">
        <v>1450</v>
      </c>
      <c r="AB15" s="70">
        <v>1463</v>
      </c>
      <c r="AC15" s="70">
        <v>1486</v>
      </c>
      <c r="AD15" s="70">
        <v>1518</v>
      </c>
      <c r="AE15" s="70">
        <v>1529</v>
      </c>
      <c r="AF15" s="70">
        <v>1595</v>
      </c>
      <c r="AG15" s="70">
        <v>1625</v>
      </c>
      <c r="AH15" s="70">
        <v>1656</v>
      </c>
      <c r="AI15" s="70">
        <v>1671</v>
      </c>
      <c r="AJ15" s="70">
        <v>1709</v>
      </c>
      <c r="AK15" s="70">
        <v>1629</v>
      </c>
      <c r="AL15" s="70">
        <v>1646</v>
      </c>
      <c r="AM15" s="70">
        <v>1665</v>
      </c>
      <c r="AN15" s="70">
        <v>1700</v>
      </c>
      <c r="AO15" s="70">
        <v>1718</v>
      </c>
      <c r="AP15" s="70">
        <v>1734</v>
      </c>
      <c r="AQ15" s="70">
        <v>1751</v>
      </c>
      <c r="AR15" s="70">
        <v>1740</v>
      </c>
      <c r="AS15" s="70">
        <v>1758</v>
      </c>
      <c r="AT15" s="70">
        <v>1776</v>
      </c>
      <c r="AU15" s="70">
        <v>1788</v>
      </c>
      <c r="AW15" s="1"/>
      <c r="AX15" s="16" t="s">
        <v>520</v>
      </c>
      <c r="AY15" s="70">
        <v>2444</v>
      </c>
      <c r="AZ15" s="70">
        <v>2444</v>
      </c>
      <c r="BA15" s="70">
        <v>2437</v>
      </c>
      <c r="BB15" s="70">
        <v>2442</v>
      </c>
      <c r="BC15" s="70">
        <v>2415</v>
      </c>
      <c r="BD15" s="70">
        <v>2402</v>
      </c>
      <c r="BE15" s="70">
        <v>2400</v>
      </c>
      <c r="BF15" s="70">
        <v>2423</v>
      </c>
      <c r="BG15" s="70">
        <v>2431</v>
      </c>
      <c r="BH15" s="70">
        <v>2470</v>
      </c>
      <c r="BI15" s="70">
        <v>2497</v>
      </c>
      <c r="BJ15" s="70">
        <v>2532</v>
      </c>
      <c r="BK15" s="70">
        <v>2569</v>
      </c>
      <c r="BL15" s="70">
        <v>2589</v>
      </c>
      <c r="BM15" s="70">
        <v>2619</v>
      </c>
      <c r="BN15" s="70">
        <v>2646</v>
      </c>
      <c r="BO15" s="70">
        <v>2682</v>
      </c>
      <c r="BP15" s="70">
        <v>2701</v>
      </c>
      <c r="BQ15" s="70">
        <v>2745</v>
      </c>
      <c r="BR15" s="70">
        <v>2788</v>
      </c>
      <c r="BS15" s="70">
        <v>2820</v>
      </c>
      <c r="BU15" s="1"/>
      <c r="BV15" s="16" t="s">
        <v>520</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520</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520</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0">
        <v>1011</v>
      </c>
      <c r="EL15" s="70">
        <v>1028</v>
      </c>
      <c r="EM15" s="70">
        <v>1045</v>
      </c>
      <c r="EO15" s="1"/>
      <c r="EP15" s="16" t="s">
        <v>520</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0">
        <v>1004</v>
      </c>
      <c r="FJ15" s="70">
        <v>1022</v>
      </c>
      <c r="FK15" s="70">
        <v>1035</v>
      </c>
    </row>
    <row r="16" spans="1:167" ht="14.5">
      <c r="A16" s="1"/>
      <c r="B16" s="16" t="s">
        <v>521</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521</v>
      </c>
      <c r="AA16" s="70">
        <v>1506</v>
      </c>
      <c r="AB16" s="70">
        <v>1551</v>
      </c>
      <c r="AC16" s="70">
        <v>1610</v>
      </c>
      <c r="AD16" s="70">
        <v>1658</v>
      </c>
      <c r="AE16" s="70">
        <v>1720</v>
      </c>
      <c r="AF16" s="70">
        <v>1747</v>
      </c>
      <c r="AG16" s="70">
        <v>1789</v>
      </c>
      <c r="AH16" s="70">
        <v>1834</v>
      </c>
      <c r="AI16" s="70">
        <v>1881</v>
      </c>
      <c r="AJ16" s="70">
        <v>1906</v>
      </c>
      <c r="AK16" s="70">
        <v>1901</v>
      </c>
      <c r="AL16" s="70">
        <v>1932</v>
      </c>
      <c r="AM16" s="70">
        <v>1954</v>
      </c>
      <c r="AN16" s="70">
        <v>1996</v>
      </c>
      <c r="AO16" s="70">
        <v>2016</v>
      </c>
      <c r="AP16" s="70">
        <v>2036</v>
      </c>
      <c r="AQ16" s="70">
        <v>2055</v>
      </c>
      <c r="AR16" s="70">
        <v>2042</v>
      </c>
      <c r="AS16" s="70">
        <v>2063</v>
      </c>
      <c r="AT16" s="70">
        <v>2084</v>
      </c>
      <c r="AU16" s="70">
        <v>2099</v>
      </c>
      <c r="AW16" s="1"/>
      <c r="AX16" s="16" t="s">
        <v>521</v>
      </c>
      <c r="AY16" s="70">
        <v>2073</v>
      </c>
      <c r="AZ16" s="70">
        <v>2127</v>
      </c>
      <c r="BA16" s="70">
        <v>2230</v>
      </c>
      <c r="BB16" s="70">
        <v>2322</v>
      </c>
      <c r="BC16" s="70">
        <v>2409</v>
      </c>
      <c r="BD16" s="70">
        <v>2523</v>
      </c>
      <c r="BE16" s="70">
        <v>2612</v>
      </c>
      <c r="BF16" s="70">
        <v>2689</v>
      </c>
      <c r="BG16" s="70">
        <v>2767</v>
      </c>
      <c r="BH16" s="70">
        <v>2848</v>
      </c>
      <c r="BI16" s="70">
        <v>2842</v>
      </c>
      <c r="BJ16" s="70">
        <v>2884</v>
      </c>
      <c r="BK16" s="70">
        <v>2926</v>
      </c>
      <c r="BL16" s="70">
        <v>2949</v>
      </c>
      <c r="BM16" s="70">
        <v>2983</v>
      </c>
      <c r="BN16" s="70">
        <v>3014</v>
      </c>
      <c r="BO16" s="70">
        <v>3055</v>
      </c>
      <c r="BP16" s="70">
        <v>3077</v>
      </c>
      <c r="BQ16" s="70">
        <v>3126</v>
      </c>
      <c r="BR16" s="70">
        <v>3175</v>
      </c>
      <c r="BS16" s="70">
        <v>3212</v>
      </c>
      <c r="BU16" s="1"/>
      <c r="BV16" s="16" t="s">
        <v>521</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521</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521</v>
      </c>
      <c r="DS16" s="1">
        <v>725</v>
      </c>
      <c r="DT16" s="1">
        <v>757</v>
      </c>
      <c r="DU16" s="1">
        <v>790</v>
      </c>
      <c r="DV16" s="1">
        <v>822</v>
      </c>
      <c r="DW16" s="1">
        <v>850</v>
      </c>
      <c r="DX16" s="1">
        <v>880</v>
      </c>
      <c r="DY16" s="1">
        <v>926</v>
      </c>
      <c r="DZ16" s="1">
        <v>969</v>
      </c>
      <c r="EA16" s="70">
        <v>1003</v>
      </c>
      <c r="EB16" s="70">
        <v>1045</v>
      </c>
      <c r="EC16" s="70">
        <v>1085</v>
      </c>
      <c r="ED16" s="70">
        <v>1115</v>
      </c>
      <c r="EE16" s="70">
        <v>1122</v>
      </c>
      <c r="EF16" s="70">
        <v>1149</v>
      </c>
      <c r="EG16" s="70">
        <v>1164</v>
      </c>
      <c r="EH16" s="70">
        <v>1180</v>
      </c>
      <c r="EI16" s="70">
        <v>1187</v>
      </c>
      <c r="EJ16" s="70">
        <v>1187</v>
      </c>
      <c r="EK16" s="70">
        <v>1207</v>
      </c>
      <c r="EL16" s="70">
        <v>1228</v>
      </c>
      <c r="EM16" s="70">
        <v>1248</v>
      </c>
      <c r="EO16" s="1"/>
      <c r="EP16" s="16" t="s">
        <v>521</v>
      </c>
      <c r="EQ16" s="1">
        <v>945</v>
      </c>
      <c r="ER16" s="1">
        <v>974</v>
      </c>
      <c r="ES16" s="1">
        <v>999</v>
      </c>
      <c r="ET16" s="70">
        <v>1037</v>
      </c>
      <c r="EU16" s="70">
        <v>1073</v>
      </c>
      <c r="EV16" s="70">
        <v>1103</v>
      </c>
      <c r="EW16" s="70">
        <v>1126</v>
      </c>
      <c r="EX16" s="70">
        <v>1180</v>
      </c>
      <c r="EY16" s="70">
        <v>1177</v>
      </c>
      <c r="EZ16" s="70">
        <v>1221</v>
      </c>
      <c r="FA16" s="70">
        <v>1210</v>
      </c>
      <c r="FB16" s="70">
        <v>1215</v>
      </c>
      <c r="FC16" s="70">
        <v>1229</v>
      </c>
      <c r="FD16" s="70">
        <v>1230</v>
      </c>
      <c r="FE16" s="70">
        <v>1232</v>
      </c>
      <c r="FF16" s="70">
        <v>1247</v>
      </c>
      <c r="FG16" s="70">
        <v>1266</v>
      </c>
      <c r="FH16" s="70">
        <v>1301</v>
      </c>
      <c r="FI16" s="70">
        <v>1324</v>
      </c>
      <c r="FJ16" s="70">
        <v>1347</v>
      </c>
      <c r="FK16" s="70">
        <v>1365</v>
      </c>
    </row>
    <row r="17" spans="1:167" ht="14.5">
      <c r="A17" s="1"/>
      <c r="B17" s="16" t="s">
        <v>522</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522</v>
      </c>
      <c r="AA17" s="70">
        <v>2583</v>
      </c>
      <c r="AB17" s="70">
        <v>2614</v>
      </c>
      <c r="AC17" s="70">
        <v>2664</v>
      </c>
      <c r="AD17" s="70">
        <v>2703</v>
      </c>
      <c r="AE17" s="70">
        <v>2738</v>
      </c>
      <c r="AF17" s="70">
        <v>2789</v>
      </c>
      <c r="AG17" s="70">
        <v>2822</v>
      </c>
      <c r="AH17" s="70">
        <v>2857</v>
      </c>
      <c r="AI17" s="70">
        <v>2898</v>
      </c>
      <c r="AJ17" s="70">
        <v>2953</v>
      </c>
      <c r="AK17" s="70">
        <v>2897</v>
      </c>
      <c r="AL17" s="70">
        <v>2942</v>
      </c>
      <c r="AM17" s="70">
        <v>2976</v>
      </c>
      <c r="AN17" s="70">
        <v>3039</v>
      </c>
      <c r="AO17" s="70">
        <v>3070</v>
      </c>
      <c r="AP17" s="70">
        <v>3100</v>
      </c>
      <c r="AQ17" s="70">
        <v>3129</v>
      </c>
      <c r="AR17" s="70">
        <v>3110</v>
      </c>
      <c r="AS17" s="70">
        <v>3142</v>
      </c>
      <c r="AT17" s="70">
        <v>3173</v>
      </c>
      <c r="AU17" s="70">
        <v>3195</v>
      </c>
      <c r="AW17" s="1"/>
      <c r="AX17" s="16" t="s">
        <v>522</v>
      </c>
      <c r="AY17" s="70">
        <v>3233</v>
      </c>
      <c r="AZ17" s="70">
        <v>3300</v>
      </c>
      <c r="BA17" s="70">
        <v>3383</v>
      </c>
      <c r="BB17" s="70">
        <v>3453</v>
      </c>
      <c r="BC17" s="70">
        <v>3506</v>
      </c>
      <c r="BD17" s="70">
        <v>3583</v>
      </c>
      <c r="BE17" s="70">
        <v>3629</v>
      </c>
      <c r="BF17" s="70">
        <v>3666</v>
      </c>
      <c r="BG17" s="70">
        <v>3712</v>
      </c>
      <c r="BH17" s="70">
        <v>3773</v>
      </c>
      <c r="BI17" s="70">
        <v>3771</v>
      </c>
      <c r="BJ17" s="70">
        <v>3813</v>
      </c>
      <c r="BK17" s="70">
        <v>3869</v>
      </c>
      <c r="BL17" s="70">
        <v>3899</v>
      </c>
      <c r="BM17" s="70">
        <v>3944</v>
      </c>
      <c r="BN17" s="70">
        <v>3985</v>
      </c>
      <c r="BO17" s="70">
        <v>4039</v>
      </c>
      <c r="BP17" s="70">
        <v>4068</v>
      </c>
      <c r="BQ17" s="70">
        <v>4133</v>
      </c>
      <c r="BR17" s="70">
        <v>4198</v>
      </c>
      <c r="BS17" s="70">
        <v>4248</v>
      </c>
      <c r="BU17" s="1"/>
      <c r="BV17" s="16" t="s">
        <v>522</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522</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522</v>
      </c>
      <c r="DS17" s="1">
        <v>942</v>
      </c>
      <c r="DT17" s="1">
        <v>967</v>
      </c>
      <c r="DU17" s="1">
        <v>983</v>
      </c>
      <c r="DV17" s="70">
        <v>1006</v>
      </c>
      <c r="DW17" s="70">
        <v>1030</v>
      </c>
      <c r="DX17" s="70">
        <v>1061</v>
      </c>
      <c r="DY17" s="70">
        <v>1108</v>
      </c>
      <c r="DZ17" s="70">
        <v>1147</v>
      </c>
      <c r="EA17" s="70">
        <v>1176</v>
      </c>
      <c r="EB17" s="70">
        <v>1213</v>
      </c>
      <c r="EC17" s="70">
        <v>1249</v>
      </c>
      <c r="ED17" s="70">
        <v>1280</v>
      </c>
      <c r="EE17" s="70">
        <v>1288</v>
      </c>
      <c r="EF17" s="70">
        <v>1320</v>
      </c>
      <c r="EG17" s="70">
        <v>1337</v>
      </c>
      <c r="EH17" s="70">
        <v>1355</v>
      </c>
      <c r="EI17" s="70">
        <v>1362</v>
      </c>
      <c r="EJ17" s="70">
        <v>1362</v>
      </c>
      <c r="EK17" s="70">
        <v>1386</v>
      </c>
      <c r="EL17" s="70">
        <v>1410</v>
      </c>
      <c r="EM17" s="70">
        <v>1433</v>
      </c>
      <c r="EO17" s="1"/>
      <c r="EP17" s="16" t="s">
        <v>522</v>
      </c>
      <c r="EQ17" s="70">
        <v>1221</v>
      </c>
      <c r="ER17" s="70">
        <v>1252</v>
      </c>
      <c r="ES17" s="70">
        <v>1272</v>
      </c>
      <c r="ET17" s="70">
        <v>1299</v>
      </c>
      <c r="EU17" s="70">
        <v>1327</v>
      </c>
      <c r="EV17" s="70">
        <v>1359</v>
      </c>
      <c r="EW17" s="70">
        <v>1369</v>
      </c>
      <c r="EX17" s="70">
        <v>1412</v>
      </c>
      <c r="EY17" s="70">
        <v>1396</v>
      </c>
      <c r="EZ17" s="70">
        <v>1436</v>
      </c>
      <c r="FA17" s="70">
        <v>1407</v>
      </c>
      <c r="FB17" s="70">
        <v>1409</v>
      </c>
      <c r="FC17" s="70">
        <v>1424</v>
      </c>
      <c r="FD17" s="70">
        <v>1427</v>
      </c>
      <c r="FE17" s="70">
        <v>1429</v>
      </c>
      <c r="FF17" s="70">
        <v>1446</v>
      </c>
      <c r="FG17" s="70">
        <v>1468</v>
      </c>
      <c r="FH17" s="70">
        <v>1509</v>
      </c>
      <c r="FI17" s="70">
        <v>1535</v>
      </c>
      <c r="FJ17" s="70">
        <v>1562</v>
      </c>
      <c r="FK17" s="70">
        <v>1582</v>
      </c>
    </row>
    <row r="18" spans="1:167" ht="14.5">
      <c r="A18" s="1"/>
      <c r="B18" s="16" t="s">
        <v>523</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523</v>
      </c>
      <c r="AA18" s="70">
        <v>2480</v>
      </c>
      <c r="AB18" s="70">
        <v>2511</v>
      </c>
      <c r="AC18" s="70">
        <v>2562</v>
      </c>
      <c r="AD18" s="70">
        <v>2607</v>
      </c>
      <c r="AE18" s="70">
        <v>2655</v>
      </c>
      <c r="AF18" s="70">
        <v>2716</v>
      </c>
      <c r="AG18" s="70">
        <v>2755</v>
      </c>
      <c r="AH18" s="70">
        <v>2795</v>
      </c>
      <c r="AI18" s="70">
        <v>2833</v>
      </c>
      <c r="AJ18" s="70">
        <v>2867</v>
      </c>
      <c r="AK18" s="70">
        <v>2806</v>
      </c>
      <c r="AL18" s="70">
        <v>2844</v>
      </c>
      <c r="AM18" s="70">
        <v>2877</v>
      </c>
      <c r="AN18" s="70">
        <v>2938</v>
      </c>
      <c r="AO18" s="70">
        <v>2968</v>
      </c>
      <c r="AP18" s="70">
        <v>2997</v>
      </c>
      <c r="AQ18" s="70">
        <v>3025</v>
      </c>
      <c r="AR18" s="70">
        <v>3007</v>
      </c>
      <c r="AS18" s="70">
        <v>3037</v>
      </c>
      <c r="AT18" s="70">
        <v>3068</v>
      </c>
      <c r="AU18" s="70">
        <v>3089</v>
      </c>
      <c r="AW18" s="1"/>
      <c r="AX18" s="16" t="s">
        <v>523</v>
      </c>
      <c r="AY18" s="70">
        <v>3340</v>
      </c>
      <c r="AZ18" s="70">
        <v>3390</v>
      </c>
      <c r="BA18" s="70">
        <v>3463</v>
      </c>
      <c r="BB18" s="70">
        <v>3527</v>
      </c>
      <c r="BC18" s="70">
        <v>3584</v>
      </c>
      <c r="BD18" s="70">
        <v>3749</v>
      </c>
      <c r="BE18" s="70">
        <v>3808</v>
      </c>
      <c r="BF18" s="70">
        <v>3870</v>
      </c>
      <c r="BG18" s="70">
        <v>3939</v>
      </c>
      <c r="BH18" s="70">
        <v>4003</v>
      </c>
      <c r="BI18" s="70">
        <v>3923</v>
      </c>
      <c r="BJ18" s="70">
        <v>3973</v>
      </c>
      <c r="BK18" s="70">
        <v>4027</v>
      </c>
      <c r="BL18" s="70">
        <v>4054</v>
      </c>
      <c r="BM18" s="70">
        <v>4096</v>
      </c>
      <c r="BN18" s="70">
        <v>4135</v>
      </c>
      <c r="BO18" s="70">
        <v>4189</v>
      </c>
      <c r="BP18" s="70">
        <v>4217</v>
      </c>
      <c r="BQ18" s="70">
        <v>4283</v>
      </c>
      <c r="BR18" s="70">
        <v>4350</v>
      </c>
      <c r="BS18" s="70">
        <v>4402</v>
      </c>
      <c r="BU18" s="1"/>
      <c r="BV18" s="16" t="s">
        <v>523</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523</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523</v>
      </c>
      <c r="DS18" s="70">
        <v>1023</v>
      </c>
      <c r="DT18" s="70">
        <v>1049</v>
      </c>
      <c r="DU18" s="70">
        <v>1069</v>
      </c>
      <c r="DV18" s="70">
        <v>1096</v>
      </c>
      <c r="DW18" s="70">
        <v>1124</v>
      </c>
      <c r="DX18" s="70">
        <v>1160</v>
      </c>
      <c r="DY18" s="70">
        <v>1212</v>
      </c>
      <c r="DZ18" s="70">
        <v>1260</v>
      </c>
      <c r="EA18" s="70">
        <v>1297</v>
      </c>
      <c r="EB18" s="70">
        <v>1341</v>
      </c>
      <c r="EC18" s="70">
        <v>1382</v>
      </c>
      <c r="ED18" s="70">
        <v>1422</v>
      </c>
      <c r="EE18" s="70">
        <v>1432</v>
      </c>
      <c r="EF18" s="70">
        <v>1468</v>
      </c>
      <c r="EG18" s="70">
        <v>1488</v>
      </c>
      <c r="EH18" s="70">
        <v>1508</v>
      </c>
      <c r="EI18" s="70">
        <v>1518</v>
      </c>
      <c r="EJ18" s="70">
        <v>1518</v>
      </c>
      <c r="EK18" s="70">
        <v>1545</v>
      </c>
      <c r="EL18" s="70">
        <v>1571</v>
      </c>
      <c r="EM18" s="70">
        <v>1597</v>
      </c>
      <c r="EO18" s="1"/>
      <c r="EP18" s="16" t="s">
        <v>523</v>
      </c>
      <c r="EQ18" s="70">
        <v>1215</v>
      </c>
      <c r="ER18" s="70">
        <v>1239</v>
      </c>
      <c r="ES18" s="70">
        <v>1261</v>
      </c>
      <c r="ET18" s="70">
        <v>1290</v>
      </c>
      <c r="EU18" s="70">
        <v>1316</v>
      </c>
      <c r="EV18" s="70">
        <v>1352</v>
      </c>
      <c r="EW18" s="70">
        <v>1366</v>
      </c>
      <c r="EX18" s="70">
        <v>1418</v>
      </c>
      <c r="EY18" s="70">
        <v>1409</v>
      </c>
      <c r="EZ18" s="70">
        <v>1454</v>
      </c>
      <c r="FA18" s="70">
        <v>1430</v>
      </c>
      <c r="FB18" s="70">
        <v>1441</v>
      </c>
      <c r="FC18" s="70">
        <v>1456</v>
      </c>
      <c r="FD18" s="70">
        <v>1458</v>
      </c>
      <c r="FE18" s="70">
        <v>1459</v>
      </c>
      <c r="FF18" s="70">
        <v>1477</v>
      </c>
      <c r="FG18" s="70">
        <v>1499</v>
      </c>
      <c r="FH18" s="70">
        <v>1540</v>
      </c>
      <c r="FI18" s="70">
        <v>1567</v>
      </c>
      <c r="FJ18" s="70">
        <v>1595</v>
      </c>
      <c r="FK18" s="70">
        <v>1615</v>
      </c>
    </row>
    <row r="19" spans="1:167" ht="14.5">
      <c r="A19" s="1"/>
      <c r="B19" s="16" t="s">
        <v>524</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0">
        <v>1006</v>
      </c>
      <c r="U19" s="70">
        <v>1017</v>
      </c>
      <c r="V19" s="70">
        <v>1028</v>
      </c>
      <c r="W19" s="70">
        <v>1035</v>
      </c>
      <c r="Y19" s="1"/>
      <c r="Z19" s="16" t="s">
        <v>524</v>
      </c>
      <c r="AA19" s="70">
        <v>2971</v>
      </c>
      <c r="AB19" s="70">
        <v>3014</v>
      </c>
      <c r="AC19" s="70">
        <v>3055</v>
      </c>
      <c r="AD19" s="70">
        <v>3097</v>
      </c>
      <c r="AE19" s="70">
        <v>3141</v>
      </c>
      <c r="AF19" s="70">
        <v>3192</v>
      </c>
      <c r="AG19" s="70">
        <v>3235</v>
      </c>
      <c r="AH19" s="70">
        <v>3280</v>
      </c>
      <c r="AI19" s="70">
        <v>3332</v>
      </c>
      <c r="AJ19" s="70">
        <v>3385</v>
      </c>
      <c r="AK19" s="70">
        <v>3324</v>
      </c>
      <c r="AL19" s="70">
        <v>3366</v>
      </c>
      <c r="AM19" s="70">
        <v>3405</v>
      </c>
      <c r="AN19" s="70">
        <v>3477</v>
      </c>
      <c r="AO19" s="70">
        <v>3513</v>
      </c>
      <c r="AP19" s="70">
        <v>3547</v>
      </c>
      <c r="AQ19" s="70">
        <v>3580</v>
      </c>
      <c r="AR19" s="70">
        <v>3558</v>
      </c>
      <c r="AS19" s="70">
        <v>3595</v>
      </c>
      <c r="AT19" s="70">
        <v>3631</v>
      </c>
      <c r="AU19" s="70">
        <v>3656</v>
      </c>
      <c r="AW19" s="1"/>
      <c r="AX19" s="16" t="s">
        <v>524</v>
      </c>
      <c r="AY19" s="70">
        <v>4265</v>
      </c>
      <c r="AZ19" s="70">
        <v>4351</v>
      </c>
      <c r="BA19" s="70">
        <v>4418</v>
      </c>
      <c r="BB19" s="70">
        <v>4490</v>
      </c>
      <c r="BC19" s="70">
        <v>4559</v>
      </c>
      <c r="BD19" s="70">
        <v>4646</v>
      </c>
      <c r="BE19" s="70">
        <v>4706</v>
      </c>
      <c r="BF19" s="70">
        <v>4785</v>
      </c>
      <c r="BG19" s="70">
        <v>4865</v>
      </c>
      <c r="BH19" s="70">
        <v>4945</v>
      </c>
      <c r="BI19" s="70">
        <v>4956</v>
      </c>
      <c r="BJ19" s="70">
        <v>5024</v>
      </c>
      <c r="BK19" s="70">
        <v>5097</v>
      </c>
      <c r="BL19" s="70">
        <v>5137</v>
      </c>
      <c r="BM19" s="70">
        <v>5196</v>
      </c>
      <c r="BN19" s="70">
        <v>5250</v>
      </c>
      <c r="BO19" s="70">
        <v>5322</v>
      </c>
      <c r="BP19" s="70">
        <v>5360</v>
      </c>
      <c r="BQ19" s="70">
        <v>5446</v>
      </c>
      <c r="BR19" s="70">
        <v>5531</v>
      </c>
      <c r="BS19" s="70">
        <v>5596</v>
      </c>
      <c r="BU19" s="1"/>
      <c r="BV19" s="16" t="s">
        <v>524</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524</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524</v>
      </c>
      <c r="DS19" s="70">
        <v>1098</v>
      </c>
      <c r="DT19" s="70">
        <v>1126</v>
      </c>
      <c r="DU19" s="70">
        <v>1149</v>
      </c>
      <c r="DV19" s="70">
        <v>1173</v>
      </c>
      <c r="DW19" s="70">
        <v>1196</v>
      </c>
      <c r="DX19" s="70">
        <v>1229</v>
      </c>
      <c r="DY19" s="70">
        <v>1277</v>
      </c>
      <c r="DZ19" s="70">
        <v>1314</v>
      </c>
      <c r="EA19" s="70">
        <v>1344</v>
      </c>
      <c r="EB19" s="70">
        <v>1380</v>
      </c>
      <c r="EC19" s="70">
        <v>1417</v>
      </c>
      <c r="ED19" s="70">
        <v>1450</v>
      </c>
      <c r="EE19" s="70">
        <v>1459</v>
      </c>
      <c r="EF19" s="70">
        <v>1495</v>
      </c>
      <c r="EG19" s="70">
        <v>1514</v>
      </c>
      <c r="EH19" s="70">
        <v>1534</v>
      </c>
      <c r="EI19" s="70">
        <v>1543</v>
      </c>
      <c r="EJ19" s="70">
        <v>1543</v>
      </c>
      <c r="EK19" s="70">
        <v>1570</v>
      </c>
      <c r="EL19" s="70">
        <v>1597</v>
      </c>
      <c r="EM19" s="70">
        <v>1623</v>
      </c>
      <c r="EO19" s="1"/>
      <c r="EP19" s="16" t="s">
        <v>524</v>
      </c>
      <c r="EQ19" s="70">
        <v>1561</v>
      </c>
      <c r="ER19" s="70">
        <v>1585</v>
      </c>
      <c r="ES19" s="70">
        <v>1607</v>
      </c>
      <c r="ET19" s="70">
        <v>1627</v>
      </c>
      <c r="EU19" s="70">
        <v>1655</v>
      </c>
      <c r="EV19" s="70">
        <v>1688</v>
      </c>
      <c r="EW19" s="70">
        <v>1686</v>
      </c>
      <c r="EX19" s="70">
        <v>1758</v>
      </c>
      <c r="EY19" s="70">
        <v>1767</v>
      </c>
      <c r="EZ19" s="70">
        <v>1839</v>
      </c>
      <c r="FA19" s="70">
        <v>1825</v>
      </c>
      <c r="FB19" s="70">
        <v>1858</v>
      </c>
      <c r="FC19" s="70">
        <v>1878</v>
      </c>
      <c r="FD19" s="70">
        <v>1881</v>
      </c>
      <c r="FE19" s="70">
        <v>1883</v>
      </c>
      <c r="FF19" s="70">
        <v>1906</v>
      </c>
      <c r="FG19" s="70">
        <v>1936</v>
      </c>
      <c r="FH19" s="70">
        <v>1989</v>
      </c>
      <c r="FI19" s="70">
        <v>2024</v>
      </c>
      <c r="FJ19" s="70">
        <v>2059</v>
      </c>
      <c r="FK19" s="70">
        <v>2086</v>
      </c>
    </row>
    <row r="20" spans="1:167" ht="15.5">
      <c r="A20" s="1"/>
      <c r="B20" s="16" t="s">
        <v>525</v>
      </c>
      <c r="C20" s="70">
        <v>11296</v>
      </c>
      <c r="D20" s="70">
        <v>11825</v>
      </c>
      <c r="E20" s="70">
        <v>12372</v>
      </c>
      <c r="F20" s="70">
        <v>12954</v>
      </c>
      <c r="G20" s="70">
        <v>13493</v>
      </c>
      <c r="H20" s="70">
        <v>14163</v>
      </c>
      <c r="I20" s="70">
        <v>14619</v>
      </c>
      <c r="J20" s="70">
        <v>14960</v>
      </c>
      <c r="K20" s="70">
        <v>15355</v>
      </c>
      <c r="L20" s="70">
        <v>15691</v>
      </c>
      <c r="M20" s="70">
        <v>15859</v>
      </c>
      <c r="N20" s="70">
        <v>16291</v>
      </c>
      <c r="O20" s="70">
        <v>16809</v>
      </c>
      <c r="P20" s="70">
        <v>17477</v>
      </c>
      <c r="Q20" s="70">
        <v>17925</v>
      </c>
      <c r="R20" s="70">
        <v>18474</v>
      </c>
      <c r="S20" s="70">
        <v>18845</v>
      </c>
      <c r="T20" s="70">
        <v>19185</v>
      </c>
      <c r="U20" s="70">
        <v>19968</v>
      </c>
      <c r="V20" s="70">
        <v>20474</v>
      </c>
      <c r="W20" s="70">
        <v>20769</v>
      </c>
      <c r="Y20" s="1"/>
      <c r="Z20" s="16" t="s">
        <v>525</v>
      </c>
      <c r="AA20" s="70">
        <v>37046</v>
      </c>
      <c r="AB20" s="70">
        <v>39194</v>
      </c>
      <c r="AC20" s="70">
        <v>41667</v>
      </c>
      <c r="AD20" s="70">
        <v>42990</v>
      </c>
      <c r="AE20" s="70">
        <v>45539</v>
      </c>
      <c r="AF20" s="70">
        <v>47859</v>
      </c>
      <c r="AG20" s="70">
        <v>49796</v>
      </c>
      <c r="AH20" s="70">
        <v>51052</v>
      </c>
      <c r="AI20" s="70">
        <v>52484</v>
      </c>
      <c r="AJ20" s="70">
        <v>53891</v>
      </c>
      <c r="AK20" s="70">
        <v>51898</v>
      </c>
      <c r="AL20" s="70">
        <v>52762</v>
      </c>
      <c r="AM20" s="70">
        <v>55229</v>
      </c>
      <c r="AN20" s="70">
        <v>57465</v>
      </c>
      <c r="AO20" s="70">
        <v>59514</v>
      </c>
      <c r="AP20" s="70">
        <v>61448</v>
      </c>
      <c r="AQ20" s="70">
        <v>62714</v>
      </c>
      <c r="AR20" s="70">
        <v>62859</v>
      </c>
      <c r="AS20" s="70">
        <v>64374</v>
      </c>
      <c r="AT20" s="70">
        <v>66041</v>
      </c>
      <c r="AU20" s="70">
        <v>67167</v>
      </c>
      <c r="AW20" s="1"/>
      <c r="AX20" s="16" t="s">
        <v>525</v>
      </c>
      <c r="AY20" s="70">
        <v>57009</v>
      </c>
      <c r="AZ20" s="70">
        <v>60853</v>
      </c>
      <c r="BA20" s="70">
        <v>63630</v>
      </c>
      <c r="BB20" s="70">
        <v>66375</v>
      </c>
      <c r="BC20" s="70">
        <v>69829</v>
      </c>
      <c r="BD20" s="70">
        <v>74216</v>
      </c>
      <c r="BE20" s="70">
        <v>76329</v>
      </c>
      <c r="BF20" s="70">
        <v>78935</v>
      </c>
      <c r="BG20" s="70">
        <v>80297</v>
      </c>
      <c r="BH20" s="70">
        <v>82983</v>
      </c>
      <c r="BI20" s="70">
        <v>80888</v>
      </c>
      <c r="BJ20" s="70">
        <v>83692</v>
      </c>
      <c r="BK20" s="70">
        <v>87149</v>
      </c>
      <c r="BL20" s="70">
        <v>89883</v>
      </c>
      <c r="BM20" s="70">
        <v>93367</v>
      </c>
      <c r="BN20" s="70">
        <v>96884</v>
      </c>
      <c r="BO20" s="70">
        <v>99048</v>
      </c>
      <c r="BP20" s="70">
        <v>100505</v>
      </c>
      <c r="BQ20" s="70">
        <v>103160</v>
      </c>
      <c r="BR20" s="70">
        <v>105847</v>
      </c>
      <c r="BS20" s="70">
        <v>108147</v>
      </c>
      <c r="BU20" s="1"/>
      <c r="BV20" s="16" t="s">
        <v>525</v>
      </c>
      <c r="BW20" s="70">
        <v>5411</v>
      </c>
      <c r="BX20" s="70">
        <v>5689</v>
      </c>
      <c r="BY20" s="70">
        <v>5919</v>
      </c>
      <c r="BZ20" s="70">
        <v>6205</v>
      </c>
      <c r="CA20" s="70">
        <v>6433</v>
      </c>
      <c r="CB20" s="70">
        <v>6722</v>
      </c>
      <c r="CC20" s="70">
        <v>6834</v>
      </c>
      <c r="CD20" s="70">
        <v>7181</v>
      </c>
      <c r="CE20" s="70">
        <v>7307</v>
      </c>
      <c r="CF20" s="70">
        <v>7564</v>
      </c>
      <c r="CG20" s="70">
        <v>7558</v>
      </c>
      <c r="CH20" s="70">
        <v>7735</v>
      </c>
      <c r="CI20" s="70">
        <v>8040</v>
      </c>
      <c r="CJ20" s="70">
        <v>8430</v>
      </c>
      <c r="CK20" s="70">
        <v>8582</v>
      </c>
      <c r="CL20" s="70">
        <v>8946</v>
      </c>
      <c r="CM20" s="70">
        <v>9296</v>
      </c>
      <c r="CN20" s="70">
        <v>9493</v>
      </c>
      <c r="CO20" s="70">
        <v>9762</v>
      </c>
      <c r="CP20" s="70">
        <v>10038</v>
      </c>
      <c r="CQ20" s="70">
        <v>10179</v>
      </c>
      <c r="CS20" s="1"/>
      <c r="CT20" s="16" t="s">
        <v>525</v>
      </c>
      <c r="CU20" s="70">
        <v>4621</v>
      </c>
      <c r="CV20" s="70">
        <v>4759</v>
      </c>
      <c r="CW20" s="70">
        <v>4882</v>
      </c>
      <c r="CX20" s="70">
        <v>5054</v>
      </c>
      <c r="CY20" s="70">
        <v>5188</v>
      </c>
      <c r="CZ20" s="70">
        <v>5455</v>
      </c>
      <c r="DA20" s="70">
        <v>5525</v>
      </c>
      <c r="DB20" s="70">
        <v>5667</v>
      </c>
      <c r="DC20" s="70">
        <v>5912</v>
      </c>
      <c r="DD20" s="70">
        <v>6092</v>
      </c>
      <c r="DE20" s="70">
        <v>6663</v>
      </c>
      <c r="DF20" s="70">
        <v>6745</v>
      </c>
      <c r="DG20" s="70">
        <v>7071</v>
      </c>
      <c r="DH20" s="70">
        <v>7255</v>
      </c>
      <c r="DI20" s="70">
        <v>7595</v>
      </c>
      <c r="DJ20" s="70">
        <v>7939</v>
      </c>
      <c r="DK20" s="70">
        <v>8204</v>
      </c>
      <c r="DL20" s="70">
        <v>8318</v>
      </c>
      <c r="DM20" s="70">
        <v>8547</v>
      </c>
      <c r="DN20" s="70">
        <v>8777</v>
      </c>
      <c r="DO20" s="70">
        <v>8939</v>
      </c>
      <c r="DQ20" s="1"/>
      <c r="DR20" s="16" t="s">
        <v>525</v>
      </c>
      <c r="DS20" s="70">
        <v>14366</v>
      </c>
      <c r="DT20" s="70">
        <v>15291</v>
      </c>
      <c r="DU20" s="70">
        <v>16056</v>
      </c>
      <c r="DV20" s="70">
        <v>16515</v>
      </c>
      <c r="DW20" s="70">
        <v>17325</v>
      </c>
      <c r="DX20" s="70">
        <v>18432</v>
      </c>
      <c r="DY20" s="70">
        <v>19617</v>
      </c>
      <c r="DZ20" s="70">
        <v>20145</v>
      </c>
      <c r="EA20" s="70">
        <v>20568</v>
      </c>
      <c r="EB20" s="70">
        <v>21068</v>
      </c>
      <c r="EC20" s="70">
        <v>23377</v>
      </c>
      <c r="ED20" s="70">
        <v>24106</v>
      </c>
      <c r="EE20" s="70">
        <v>25204</v>
      </c>
      <c r="EF20" s="70">
        <v>26527</v>
      </c>
      <c r="EG20" s="70">
        <v>27768</v>
      </c>
      <c r="EH20" s="70">
        <v>29057</v>
      </c>
      <c r="EI20" s="70">
        <v>29746</v>
      </c>
      <c r="EJ20" s="70">
        <v>30085</v>
      </c>
      <c r="EK20" s="70">
        <v>31114</v>
      </c>
      <c r="EL20" s="70">
        <v>32159</v>
      </c>
      <c r="EM20" s="70">
        <v>32923</v>
      </c>
      <c r="EO20" s="1"/>
      <c r="EP20" s="16" t="s">
        <v>525</v>
      </c>
      <c r="EQ20" s="70">
        <v>19013</v>
      </c>
      <c r="ER20" s="70">
        <v>20648</v>
      </c>
      <c r="ES20" s="70">
        <v>21829</v>
      </c>
      <c r="ET20" s="70">
        <v>22641</v>
      </c>
      <c r="EU20" s="70">
        <v>23618</v>
      </c>
      <c r="EV20" s="70">
        <v>25197</v>
      </c>
      <c r="EW20" s="70">
        <v>25566</v>
      </c>
      <c r="EX20" s="70">
        <v>26869</v>
      </c>
      <c r="EY20" s="70">
        <v>27289</v>
      </c>
      <c r="EZ20" s="70">
        <v>28332</v>
      </c>
      <c r="FA20" s="70">
        <v>29457</v>
      </c>
      <c r="FB20" s="70">
        <v>29933</v>
      </c>
      <c r="FC20" s="70">
        <v>31145</v>
      </c>
      <c r="FD20" s="70">
        <v>32264</v>
      </c>
      <c r="FE20" s="70">
        <v>33409</v>
      </c>
      <c r="FF20" s="70">
        <v>34930</v>
      </c>
      <c r="FG20" s="70">
        <v>36171</v>
      </c>
      <c r="FH20" s="70">
        <v>37846</v>
      </c>
      <c r="FI20" s="70">
        <v>39213</v>
      </c>
      <c r="FJ20" s="70">
        <v>40613</v>
      </c>
      <c r="FK20" s="70">
        <v>41516</v>
      </c>
    </row>
    <row r="21" spans="1:167" ht="14.5">
      <c r="A21" s="356"/>
      <c r="B21" s="356"/>
      <c r="C21" s="1"/>
      <c r="D21" s="1"/>
      <c r="E21" s="1"/>
      <c r="F21" s="1"/>
      <c r="G21" s="1"/>
      <c r="H21" s="1"/>
      <c r="I21" s="1"/>
      <c r="J21" s="1"/>
      <c r="K21" s="1"/>
      <c r="L21" s="1"/>
      <c r="M21" s="1"/>
      <c r="N21" s="1"/>
      <c r="O21" s="1"/>
      <c r="P21" s="1"/>
      <c r="Q21" s="1"/>
      <c r="R21" s="1"/>
      <c r="S21" s="1"/>
      <c r="T21" s="1"/>
      <c r="U21" s="1"/>
      <c r="V21" s="1"/>
      <c r="W21" s="1"/>
      <c r="Y21" s="356"/>
      <c r="Z21" s="356"/>
      <c r="AA21" s="1"/>
      <c r="AB21" s="1"/>
      <c r="AC21" s="1"/>
      <c r="AD21" s="1"/>
      <c r="AE21" s="1"/>
      <c r="AF21" s="1"/>
      <c r="AG21" s="1"/>
      <c r="AH21" s="1"/>
      <c r="AI21" s="1"/>
      <c r="AJ21" s="1"/>
      <c r="AK21" s="1"/>
      <c r="AL21" s="1"/>
      <c r="AM21" s="1"/>
      <c r="AN21" s="1"/>
      <c r="AO21" s="1"/>
      <c r="AP21" s="1"/>
      <c r="AQ21" s="1"/>
      <c r="AR21" s="1"/>
      <c r="AS21" s="1"/>
      <c r="AT21" s="1"/>
      <c r="AU21" s="1"/>
      <c r="AW21" s="356"/>
      <c r="AX21" s="356"/>
      <c r="AY21" s="1"/>
      <c r="AZ21" s="1"/>
      <c r="BA21" s="1"/>
      <c r="BB21" s="1"/>
      <c r="BC21" s="1"/>
      <c r="BD21" s="1"/>
      <c r="BE21" s="1"/>
      <c r="BF21" s="1"/>
      <c r="BG21" s="1"/>
      <c r="BH21" s="1"/>
      <c r="BI21" s="1"/>
      <c r="BJ21" s="1"/>
      <c r="BK21" s="1"/>
      <c r="BL21" s="1"/>
      <c r="BM21" s="1"/>
      <c r="BN21" s="1"/>
      <c r="BO21" s="1"/>
      <c r="BP21" s="1"/>
      <c r="BQ21" s="1"/>
      <c r="BR21" s="1"/>
      <c r="BS21" s="1"/>
      <c r="BU21" s="356"/>
      <c r="BV21" s="356"/>
      <c r="BW21" s="1"/>
      <c r="BX21" s="1"/>
      <c r="BY21" s="1"/>
      <c r="BZ21" s="1"/>
      <c r="CA21" s="1"/>
      <c r="CB21" s="1"/>
      <c r="CC21" s="1"/>
      <c r="CD21" s="1"/>
      <c r="CE21" s="1"/>
      <c r="CF21" s="1"/>
      <c r="CG21" s="1"/>
      <c r="CH21" s="1"/>
      <c r="CI21" s="1"/>
      <c r="CJ21" s="1"/>
      <c r="CK21" s="1"/>
      <c r="CL21" s="1"/>
      <c r="CM21" s="1"/>
      <c r="CN21" s="1"/>
      <c r="CO21" s="1"/>
      <c r="CP21" s="1"/>
      <c r="CQ21" s="1"/>
      <c r="CS21" s="356"/>
      <c r="CT21" s="356"/>
      <c r="CU21" s="1"/>
      <c r="CV21" s="1"/>
      <c r="CW21" s="1"/>
      <c r="CX21" s="1"/>
      <c r="CY21" s="1"/>
      <c r="CZ21" s="1"/>
      <c r="DA21" s="1"/>
      <c r="DB21" s="1"/>
      <c r="DC21" s="1"/>
      <c r="DD21" s="1"/>
      <c r="DE21" s="1"/>
      <c r="DF21" s="1"/>
      <c r="DG21" s="1"/>
      <c r="DH21" s="1"/>
      <c r="DI21" s="1"/>
      <c r="DJ21" s="1"/>
      <c r="DK21" s="1"/>
      <c r="DL21" s="1"/>
      <c r="DM21" s="1"/>
      <c r="DN21" s="1"/>
      <c r="DO21" s="1"/>
      <c r="DQ21" s="356"/>
      <c r="DR21" s="356"/>
      <c r="DS21" s="1"/>
      <c r="DT21" s="1"/>
      <c r="DU21" s="1"/>
      <c r="DV21" s="1"/>
      <c r="DW21" s="1"/>
      <c r="DX21" s="1"/>
      <c r="DY21" s="1"/>
      <c r="DZ21" s="1"/>
      <c r="EA21" s="1"/>
      <c r="EB21" s="1"/>
      <c r="EC21" s="1"/>
      <c r="ED21" s="1"/>
      <c r="EE21" s="1"/>
      <c r="EF21" s="1"/>
      <c r="EG21" s="1"/>
      <c r="EH21" s="1"/>
      <c r="EI21" s="1"/>
      <c r="EJ21" s="1"/>
      <c r="EK21" s="1"/>
      <c r="EL21" s="1"/>
      <c r="EM21" s="1"/>
      <c r="EO21" s="356"/>
      <c r="EP21" s="356"/>
      <c r="EQ21" s="1"/>
      <c r="ER21" s="1"/>
      <c r="ES21" s="1"/>
      <c r="ET21" s="1"/>
      <c r="EU21" s="1"/>
      <c r="EV21" s="1"/>
      <c r="EW21" s="1"/>
      <c r="EX21" s="1"/>
      <c r="EY21" s="1"/>
      <c r="EZ21" s="1"/>
      <c r="FA21" s="1"/>
      <c r="FB21" s="1"/>
      <c r="FC21" s="1"/>
      <c r="FD21" s="1"/>
      <c r="FE21" s="1"/>
      <c r="FF21" s="1"/>
      <c r="FG21" s="1"/>
      <c r="FH21" s="1"/>
      <c r="FI21" s="1"/>
      <c r="FJ21" s="1"/>
      <c r="FK21" s="1"/>
    </row>
    <row r="22" spans="1:167" ht="78.5">
      <c r="A22" s="1"/>
      <c r="B22" s="13" t="s">
        <v>526</v>
      </c>
      <c r="C22" s="1"/>
      <c r="D22" s="1"/>
      <c r="E22" s="1"/>
      <c r="F22" s="1"/>
      <c r="G22" s="1"/>
      <c r="H22" s="1"/>
      <c r="I22" s="1"/>
      <c r="J22" s="1"/>
      <c r="K22" s="1"/>
      <c r="L22" s="1"/>
      <c r="M22" s="1"/>
      <c r="N22" s="1"/>
      <c r="O22" s="1"/>
      <c r="P22" s="1"/>
      <c r="Q22" s="1"/>
      <c r="R22" s="1"/>
      <c r="S22" s="1"/>
      <c r="T22" s="1"/>
      <c r="U22" s="1"/>
      <c r="V22" s="1"/>
      <c r="W22" s="1"/>
      <c r="Y22" s="1"/>
      <c r="Z22" s="13" t="s">
        <v>526</v>
      </c>
      <c r="AA22" s="1"/>
      <c r="AB22" s="1"/>
      <c r="AC22" s="1"/>
      <c r="AD22" s="1"/>
      <c r="AE22" s="1"/>
      <c r="AF22" s="1"/>
      <c r="AG22" s="1"/>
      <c r="AH22" s="1"/>
      <c r="AI22" s="1"/>
      <c r="AJ22" s="1"/>
      <c r="AK22" s="1"/>
      <c r="AL22" s="1"/>
      <c r="AM22" s="1"/>
      <c r="AN22" s="1"/>
      <c r="AO22" s="1"/>
      <c r="AP22" s="1"/>
      <c r="AQ22" s="1"/>
      <c r="AR22" s="1"/>
      <c r="AS22" s="1"/>
      <c r="AT22" s="1"/>
      <c r="AU22" s="1"/>
      <c r="AW22" s="1"/>
      <c r="AX22" s="13" t="s">
        <v>526</v>
      </c>
      <c r="AY22" s="1"/>
      <c r="AZ22" s="1"/>
      <c r="BA22" s="1"/>
      <c r="BB22" s="1"/>
      <c r="BC22" s="1"/>
      <c r="BD22" s="1"/>
      <c r="BE22" s="1"/>
      <c r="BF22" s="1"/>
      <c r="BG22" s="1"/>
      <c r="BH22" s="1"/>
      <c r="BI22" s="1"/>
      <c r="BJ22" s="1"/>
      <c r="BK22" s="1"/>
      <c r="BL22" s="1"/>
      <c r="BM22" s="1"/>
      <c r="BN22" s="1"/>
      <c r="BO22" s="1"/>
      <c r="BP22" s="1"/>
      <c r="BQ22" s="1"/>
      <c r="BR22" s="1"/>
      <c r="BS22" s="1"/>
      <c r="BU22" s="1"/>
      <c r="BV22" s="13" t="s">
        <v>526</v>
      </c>
      <c r="BW22" s="1"/>
      <c r="BX22" s="1"/>
      <c r="BY22" s="1"/>
      <c r="BZ22" s="1"/>
      <c r="CA22" s="1"/>
      <c r="CB22" s="1"/>
      <c r="CC22" s="1"/>
      <c r="CD22" s="1"/>
      <c r="CE22" s="1"/>
      <c r="CF22" s="1"/>
      <c r="CG22" s="1"/>
      <c r="CH22" s="1"/>
      <c r="CI22" s="1"/>
      <c r="CJ22" s="1"/>
      <c r="CK22" s="1"/>
      <c r="CL22" s="1"/>
      <c r="CM22" s="1"/>
      <c r="CN22" s="1"/>
      <c r="CO22" s="1"/>
      <c r="CP22" s="1"/>
      <c r="CQ22" s="1"/>
      <c r="CS22" s="1"/>
      <c r="CT22" s="13" t="s">
        <v>526</v>
      </c>
      <c r="CU22" s="1"/>
      <c r="CV22" s="1"/>
      <c r="CW22" s="1"/>
      <c r="CX22" s="1"/>
      <c r="CY22" s="1"/>
      <c r="CZ22" s="1"/>
      <c r="DA22" s="1"/>
      <c r="DB22" s="1"/>
      <c r="DC22" s="1"/>
      <c r="DD22" s="1"/>
      <c r="DE22" s="1"/>
      <c r="DF22" s="1"/>
      <c r="DG22" s="1"/>
      <c r="DH22" s="1"/>
      <c r="DI22" s="1"/>
      <c r="DJ22" s="1"/>
      <c r="DK22" s="1"/>
      <c r="DL22" s="1"/>
      <c r="DM22" s="1"/>
      <c r="DN22" s="1"/>
      <c r="DO22" s="1"/>
      <c r="DQ22" s="1"/>
      <c r="DR22" s="13" t="s">
        <v>526</v>
      </c>
      <c r="DS22" s="1"/>
      <c r="DT22" s="1"/>
      <c r="DU22" s="1"/>
      <c r="DV22" s="1"/>
      <c r="DW22" s="1"/>
      <c r="DX22" s="1"/>
      <c r="DY22" s="1"/>
      <c r="DZ22" s="1"/>
      <c r="EA22" s="1"/>
      <c r="EB22" s="1"/>
      <c r="EC22" s="1"/>
      <c r="ED22" s="1"/>
      <c r="EE22" s="1"/>
      <c r="EF22" s="1"/>
      <c r="EG22" s="1"/>
      <c r="EH22" s="1"/>
      <c r="EI22" s="1"/>
      <c r="EJ22" s="1"/>
      <c r="EK22" s="1"/>
      <c r="EL22" s="1"/>
      <c r="EM22" s="1"/>
      <c r="EO22" s="1"/>
      <c r="EP22" s="13" t="s">
        <v>526</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6" t="s">
        <v>519</v>
      </c>
      <c r="C23" s="1">
        <v>1.1299999999999999</v>
      </c>
      <c r="D23" s="1">
        <v>1.1399999999999999</v>
      </c>
      <c r="E23" s="1">
        <v>1.1499999999999999</v>
      </c>
      <c r="F23" s="1">
        <v>1.1499999999999999</v>
      </c>
      <c r="G23" s="1">
        <v>1.1599999999999999</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519</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519</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519</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519</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519</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519</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spans="1:167" ht="14.5">
      <c r="A24" s="1"/>
      <c r="B24" s="16" t="s">
        <v>520</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520</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520</v>
      </c>
      <c r="AY24" s="1">
        <v>0.56999999999999995</v>
      </c>
      <c r="AZ24" s="1">
        <v>0.56000000000000005</v>
      </c>
      <c r="BA24" s="1">
        <v>0.55000000000000004</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520</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520</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520</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520</v>
      </c>
      <c r="EQ24" s="1">
        <v>0.55000000000000004</v>
      </c>
      <c r="ER24" s="1">
        <v>0.55000000000000004</v>
      </c>
      <c r="ES24" s="1">
        <v>0.55000000000000004</v>
      </c>
      <c r="ET24" s="1">
        <v>0.55000000000000004</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spans="1:167" ht="14.5">
      <c r="A25" s="1"/>
      <c r="B25" s="16" t="s">
        <v>521</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521</v>
      </c>
      <c r="AA25" s="1">
        <v>0.5</v>
      </c>
      <c r="AB25" s="1">
        <v>0.51</v>
      </c>
      <c r="AC25" s="1">
        <v>0.52</v>
      </c>
      <c r="AD25" s="1">
        <v>0.53</v>
      </c>
      <c r="AE25" s="1">
        <v>0.54</v>
      </c>
      <c r="AF25" s="1">
        <v>0.54</v>
      </c>
      <c r="AG25" s="1">
        <v>0.55000000000000004</v>
      </c>
      <c r="AH25" s="1">
        <v>0.55000000000000004</v>
      </c>
      <c r="AI25" s="1">
        <v>0.56000000000000005</v>
      </c>
      <c r="AJ25" s="1">
        <v>0.56000000000000005</v>
      </c>
      <c r="AK25" s="1">
        <v>0.56999999999999995</v>
      </c>
      <c r="AL25" s="1">
        <v>0.56999999999999995</v>
      </c>
      <c r="AM25" s="1">
        <v>0.56999999999999995</v>
      </c>
      <c r="AN25" s="1">
        <v>0.56999999999999995</v>
      </c>
      <c r="AO25" s="1">
        <v>0.56999999999999995</v>
      </c>
      <c r="AP25" s="1">
        <v>0.56999999999999995</v>
      </c>
      <c r="AQ25" s="1">
        <v>0.56999999999999995</v>
      </c>
      <c r="AR25" s="1">
        <v>0.56999999999999995</v>
      </c>
      <c r="AS25" s="1">
        <v>0.56999999999999995</v>
      </c>
      <c r="AT25" s="1">
        <v>0.56999999999999995</v>
      </c>
      <c r="AU25" s="1">
        <v>0.56999999999999995</v>
      </c>
      <c r="AW25" s="1"/>
      <c r="AX25" s="10" t="s">
        <v>521</v>
      </c>
      <c r="AY25" s="1">
        <v>0.48</v>
      </c>
      <c r="AZ25" s="1">
        <v>0.49</v>
      </c>
      <c r="BA25" s="1">
        <v>0.5</v>
      </c>
      <c r="BB25" s="1">
        <v>0.51</v>
      </c>
      <c r="BC25" s="1">
        <v>0.52</v>
      </c>
      <c r="BD25" s="1">
        <v>0.54</v>
      </c>
      <c r="BE25" s="1">
        <v>0.55000000000000004</v>
      </c>
      <c r="BF25" s="1">
        <v>0.56000000000000005</v>
      </c>
      <c r="BG25" s="1">
        <v>0.56999999999999995</v>
      </c>
      <c r="BH25" s="1">
        <v>0.57999999999999996</v>
      </c>
      <c r="BI25" s="1">
        <v>0.56999999999999995</v>
      </c>
      <c r="BJ25" s="1">
        <v>0.56999999999999995</v>
      </c>
      <c r="BK25" s="1">
        <v>0.56999999999999995</v>
      </c>
      <c r="BL25" s="1">
        <v>0.56999999999999995</v>
      </c>
      <c r="BM25" s="1">
        <v>0.56999999999999995</v>
      </c>
      <c r="BN25" s="1">
        <v>0.56999999999999995</v>
      </c>
      <c r="BO25" s="1">
        <v>0.56999999999999995</v>
      </c>
      <c r="BP25" s="1">
        <v>0.56999999999999995</v>
      </c>
      <c r="BQ25" s="1">
        <v>0.56999999999999995</v>
      </c>
      <c r="BR25" s="1">
        <v>0.56999999999999995</v>
      </c>
      <c r="BS25" s="1">
        <v>0.56999999999999995</v>
      </c>
      <c r="BU25" s="1"/>
      <c r="BV25" s="10" t="s">
        <v>521</v>
      </c>
      <c r="BW25" s="1">
        <v>0.5</v>
      </c>
      <c r="BX25" s="1">
        <v>0.51</v>
      </c>
      <c r="BY25" s="1">
        <v>0.52</v>
      </c>
      <c r="BZ25" s="1">
        <v>0.52</v>
      </c>
      <c r="CA25" s="1">
        <v>0.53</v>
      </c>
      <c r="CB25" s="1">
        <v>0.53</v>
      </c>
      <c r="CC25" s="1">
        <v>0.54</v>
      </c>
      <c r="CD25" s="1">
        <v>0.55000000000000004</v>
      </c>
      <c r="CE25" s="1">
        <v>0.56000000000000005</v>
      </c>
      <c r="CF25" s="1">
        <v>0.56999999999999995</v>
      </c>
      <c r="CG25" s="1">
        <v>0.56999999999999995</v>
      </c>
      <c r="CH25" s="1">
        <v>0.56999999999999995</v>
      </c>
      <c r="CI25" s="1">
        <v>0.56999999999999995</v>
      </c>
      <c r="CJ25" s="1">
        <v>0.56999999999999995</v>
      </c>
      <c r="CK25" s="1">
        <v>0.56999999999999995</v>
      </c>
      <c r="CL25" s="1">
        <v>0.56999999999999995</v>
      </c>
      <c r="CM25" s="1">
        <v>0.56999999999999995</v>
      </c>
      <c r="CN25" s="1">
        <v>0.56999999999999995</v>
      </c>
      <c r="CO25" s="1">
        <v>0.56999999999999995</v>
      </c>
      <c r="CP25" s="1">
        <v>0.56999999999999995</v>
      </c>
      <c r="CQ25" s="1">
        <v>0.56999999999999995</v>
      </c>
      <c r="CS25" s="1"/>
      <c r="CT25" s="10" t="s">
        <v>521</v>
      </c>
      <c r="CU25" s="1">
        <v>0.52</v>
      </c>
      <c r="CV25" s="1">
        <v>0.53</v>
      </c>
      <c r="CW25" s="1">
        <v>0.55000000000000004</v>
      </c>
      <c r="CX25" s="1">
        <v>0.56000000000000005</v>
      </c>
      <c r="CY25" s="1">
        <v>0.57999999999999996</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521</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521</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spans="1:167" ht="14.5">
      <c r="A26" s="1"/>
      <c r="B26" s="16" t="s">
        <v>522</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522</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522</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522</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522</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522</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522</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spans="1:167" ht="14.5">
      <c r="A27" s="1"/>
      <c r="B27" s="16" t="s">
        <v>523</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523</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523</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523</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523</v>
      </c>
      <c r="CU27" s="1">
        <v>0.89</v>
      </c>
      <c r="CV27" s="1">
        <v>0.9</v>
      </c>
      <c r="CW27" s="1">
        <v>0.91</v>
      </c>
      <c r="CX27" s="1">
        <v>0.92</v>
      </c>
      <c r="CY27" s="1">
        <v>0.93</v>
      </c>
      <c r="CZ27" s="1">
        <v>0.95</v>
      </c>
      <c r="DA27" s="1">
        <v>0.96</v>
      </c>
      <c r="DB27" s="1">
        <v>0.97</v>
      </c>
      <c r="DC27" s="1">
        <v>0.99</v>
      </c>
      <c r="DD27" s="1">
        <v>1.01</v>
      </c>
      <c r="DE27" s="1">
        <v>1.03</v>
      </c>
      <c r="DF27" s="1">
        <v>1.06</v>
      </c>
      <c r="DG27" s="1">
        <v>1.08</v>
      </c>
      <c r="DH27" s="1">
        <v>1.1100000000000001</v>
      </c>
      <c r="DI27" s="1">
        <v>1.1299999999999999</v>
      </c>
      <c r="DJ27" s="1">
        <v>1.1499999999999999</v>
      </c>
      <c r="DK27" s="1">
        <v>1.17</v>
      </c>
      <c r="DL27" s="1">
        <v>1.18</v>
      </c>
      <c r="DM27" s="1">
        <v>1.18</v>
      </c>
      <c r="DN27" s="1">
        <v>1.18</v>
      </c>
      <c r="DO27" s="1">
        <v>1.18</v>
      </c>
      <c r="DQ27" s="1"/>
      <c r="DR27" s="10" t="s">
        <v>523</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523</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spans="1:167" ht="14.5">
      <c r="A28" s="1"/>
      <c r="B28" s="16" t="s">
        <v>524</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524</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524</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524</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524</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524</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524</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spans="1:167" ht="15.5">
      <c r="A29" s="1"/>
      <c r="B29" s="16" t="s">
        <v>525</v>
      </c>
      <c r="C29" s="1">
        <v>12.75</v>
      </c>
      <c r="D29" s="1">
        <v>13.24</v>
      </c>
      <c r="E29" s="1">
        <v>13.71</v>
      </c>
      <c r="F29" s="1">
        <v>14.2</v>
      </c>
      <c r="G29" s="1">
        <v>14.65</v>
      </c>
      <c r="H29" s="1">
        <v>15.25</v>
      </c>
      <c r="I29" s="1">
        <v>15.65</v>
      </c>
      <c r="J29" s="1">
        <v>15.87</v>
      </c>
      <c r="K29" s="1">
        <v>16.07</v>
      </c>
      <c r="L29" s="1">
        <v>16.22</v>
      </c>
      <c r="M29" s="1">
        <v>16.46</v>
      </c>
      <c r="N29" s="1">
        <v>16.79</v>
      </c>
      <c r="O29" s="1">
        <v>17.239999999999998</v>
      </c>
      <c r="P29" s="1">
        <v>17.670000000000002</v>
      </c>
      <c r="Q29" s="1">
        <v>18.14</v>
      </c>
      <c r="R29" s="1">
        <v>18.57</v>
      </c>
      <c r="S29" s="1">
        <v>18.86</v>
      </c>
      <c r="T29" s="1">
        <v>19.07</v>
      </c>
      <c r="U29" s="1">
        <v>19.63</v>
      </c>
      <c r="V29" s="1">
        <v>19.920000000000002</v>
      </c>
      <c r="W29" s="1">
        <v>20.07</v>
      </c>
      <c r="Y29" s="1"/>
      <c r="Z29" s="16" t="s">
        <v>525</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16.940000000000001</v>
      </c>
      <c r="AP29" s="1">
        <v>17.32</v>
      </c>
      <c r="AQ29" s="1">
        <v>17.52</v>
      </c>
      <c r="AR29" s="1">
        <v>17.670000000000002</v>
      </c>
      <c r="AS29" s="1">
        <v>17.91</v>
      </c>
      <c r="AT29" s="1">
        <v>18.190000000000001</v>
      </c>
      <c r="AU29" s="1">
        <v>18.37</v>
      </c>
      <c r="AW29" s="1"/>
      <c r="AX29" s="16" t="s">
        <v>525</v>
      </c>
      <c r="AY29" s="1">
        <v>13.29</v>
      </c>
      <c r="AZ29" s="1">
        <v>13.91</v>
      </c>
      <c r="BA29" s="1">
        <v>14.3</v>
      </c>
      <c r="BB29" s="1">
        <v>14.69</v>
      </c>
      <c r="BC29" s="1">
        <v>15.21</v>
      </c>
      <c r="BD29" s="1">
        <v>15.88</v>
      </c>
      <c r="BE29" s="1">
        <v>16.11</v>
      </c>
      <c r="BF29" s="1">
        <v>16.440000000000001</v>
      </c>
      <c r="BG29" s="1">
        <v>16.46</v>
      </c>
      <c r="BH29" s="1">
        <v>16.760000000000002</v>
      </c>
      <c r="BI29" s="1">
        <v>16.3</v>
      </c>
      <c r="BJ29" s="1">
        <v>16.66</v>
      </c>
      <c r="BK29" s="1">
        <v>17.100000000000001</v>
      </c>
      <c r="BL29" s="1">
        <v>17.5</v>
      </c>
      <c r="BM29" s="1">
        <v>17.97</v>
      </c>
      <c r="BN29" s="1">
        <v>18.45</v>
      </c>
      <c r="BO29" s="1">
        <v>18.61</v>
      </c>
      <c r="BP29" s="1">
        <v>18.75</v>
      </c>
      <c r="BQ29" s="1">
        <v>18.940000000000001</v>
      </c>
      <c r="BR29" s="1">
        <v>19.14</v>
      </c>
      <c r="BS29" s="1">
        <v>19.329999999999998</v>
      </c>
      <c r="BU29" s="1"/>
      <c r="BV29" s="16" t="s">
        <v>525</v>
      </c>
      <c r="BW29" s="1">
        <v>12.69</v>
      </c>
      <c r="BX29" s="1">
        <v>13.24</v>
      </c>
      <c r="BY29" s="1">
        <v>13.64</v>
      </c>
      <c r="BZ29" s="1">
        <v>14.14</v>
      </c>
      <c r="CA29" s="1">
        <v>14.51</v>
      </c>
      <c r="CB29" s="1">
        <v>15.05</v>
      </c>
      <c r="CC29" s="1">
        <v>15.18</v>
      </c>
      <c r="CD29" s="1">
        <v>15.76</v>
      </c>
      <c r="CE29" s="1">
        <v>15.8</v>
      </c>
      <c r="CF29" s="1">
        <v>16.059999999999999</v>
      </c>
      <c r="CG29" s="1">
        <v>16.22</v>
      </c>
      <c r="CH29" s="1">
        <v>16.41</v>
      </c>
      <c r="CI29" s="1">
        <v>16.96</v>
      </c>
      <c r="CJ29" s="1">
        <v>17.59</v>
      </c>
      <c r="CK29" s="1">
        <v>18.14</v>
      </c>
      <c r="CL29" s="1">
        <v>18.760000000000002</v>
      </c>
      <c r="CM29" s="1">
        <v>19.190000000000001</v>
      </c>
      <c r="CN29" s="1">
        <v>19.7</v>
      </c>
      <c r="CO29" s="1">
        <v>20.09</v>
      </c>
      <c r="CP29" s="1">
        <v>20.49</v>
      </c>
      <c r="CQ29" s="1">
        <v>20.69</v>
      </c>
      <c r="CS29" s="1"/>
      <c r="CT29" s="16" t="s">
        <v>525</v>
      </c>
      <c r="CU29" s="1">
        <v>12.38</v>
      </c>
      <c r="CV29" s="1">
        <v>12.77</v>
      </c>
      <c r="CW29" s="1">
        <v>13.09</v>
      </c>
      <c r="CX29" s="1">
        <v>13.49</v>
      </c>
      <c r="CY29" s="1">
        <v>13.77</v>
      </c>
      <c r="CZ29" s="1">
        <v>14.44</v>
      </c>
      <c r="DA29" s="1">
        <v>14.61</v>
      </c>
      <c r="DB29" s="1">
        <v>14.73</v>
      </c>
      <c r="DC29" s="1">
        <v>15.02</v>
      </c>
      <c r="DD29" s="1">
        <v>15.18</v>
      </c>
      <c r="DE29" s="1">
        <v>16.36</v>
      </c>
      <c r="DF29" s="1">
        <v>16.329999999999998</v>
      </c>
      <c r="DG29" s="1">
        <v>16.920000000000002</v>
      </c>
      <c r="DH29" s="1">
        <v>17.34</v>
      </c>
      <c r="DI29" s="1">
        <v>17.95</v>
      </c>
      <c r="DJ29" s="1">
        <v>18.59</v>
      </c>
      <c r="DK29" s="1">
        <v>19.04</v>
      </c>
      <c r="DL29" s="1">
        <v>19.39</v>
      </c>
      <c r="DM29" s="1">
        <v>19.809999999999999</v>
      </c>
      <c r="DN29" s="1">
        <v>20.22</v>
      </c>
      <c r="DO29" s="1">
        <v>20.43</v>
      </c>
      <c r="DQ29" s="1"/>
      <c r="DR29" s="16" t="s">
        <v>525</v>
      </c>
      <c r="DS29" s="1">
        <v>13.02</v>
      </c>
      <c r="DT29" s="1">
        <v>13.53</v>
      </c>
      <c r="DU29" s="1">
        <v>13.92</v>
      </c>
      <c r="DV29" s="1">
        <v>14.05</v>
      </c>
      <c r="DW29" s="1">
        <v>14.45</v>
      </c>
      <c r="DX29" s="1">
        <v>14.97</v>
      </c>
      <c r="DY29" s="1">
        <v>15.32</v>
      </c>
      <c r="DZ29" s="1">
        <v>15.29</v>
      </c>
      <c r="EA29" s="1">
        <v>15.27</v>
      </c>
      <c r="EB29" s="1">
        <v>15.25</v>
      </c>
      <c r="EC29" s="1">
        <v>16.489999999999998</v>
      </c>
      <c r="ED29" s="1">
        <v>16.62</v>
      </c>
      <c r="EE29" s="1">
        <v>17.28</v>
      </c>
      <c r="EF29" s="1">
        <v>17.75</v>
      </c>
      <c r="EG29" s="1">
        <v>18.34</v>
      </c>
      <c r="EH29" s="1">
        <v>18.940000000000001</v>
      </c>
      <c r="EI29" s="1">
        <v>19.28</v>
      </c>
      <c r="EJ29" s="1">
        <v>19.5</v>
      </c>
      <c r="EK29" s="1">
        <v>19.82</v>
      </c>
      <c r="EL29" s="1">
        <v>20.14</v>
      </c>
      <c r="EM29" s="1">
        <v>20.29</v>
      </c>
      <c r="EO29" s="1"/>
      <c r="EP29" s="16" t="s">
        <v>525</v>
      </c>
      <c r="EQ29" s="1">
        <v>12.03</v>
      </c>
      <c r="ER29" s="1">
        <v>12.88</v>
      </c>
      <c r="ES29" s="1">
        <v>13.44</v>
      </c>
      <c r="ET29" s="1">
        <v>13.74</v>
      </c>
      <c r="EU29" s="1">
        <v>14.1</v>
      </c>
      <c r="EV29" s="1">
        <v>14.75</v>
      </c>
      <c r="EW29" s="1">
        <v>14.97</v>
      </c>
      <c r="EX29" s="1">
        <v>15.13</v>
      </c>
      <c r="EY29" s="1">
        <v>15.36</v>
      </c>
      <c r="EZ29" s="1">
        <v>15.35</v>
      </c>
      <c r="FA29" s="1">
        <v>16.11</v>
      </c>
      <c r="FB29" s="1">
        <v>16.11</v>
      </c>
      <c r="FC29" s="1">
        <v>16.579999999999998</v>
      </c>
      <c r="FD29" s="1">
        <v>17.149999999999999</v>
      </c>
      <c r="FE29" s="1">
        <v>17.739999999999998</v>
      </c>
      <c r="FF29" s="1">
        <v>18.32</v>
      </c>
      <c r="FG29" s="1">
        <v>18.68</v>
      </c>
      <c r="FH29" s="1">
        <v>19.02</v>
      </c>
      <c r="FI29" s="1">
        <v>19.37</v>
      </c>
      <c r="FJ29" s="1">
        <v>19.72</v>
      </c>
      <c r="FK29" s="1">
        <v>19.899999999999999</v>
      </c>
    </row>
    <row r="30" spans="1:167" ht="14.5">
      <c r="A30" s="356"/>
      <c r="B30" s="356"/>
      <c r="C30" s="1"/>
      <c r="D30" s="1"/>
      <c r="E30" s="1"/>
      <c r="F30" s="1"/>
      <c r="G30" s="1"/>
      <c r="H30" s="1"/>
      <c r="I30" s="1"/>
      <c r="J30" s="1"/>
      <c r="K30" s="1"/>
      <c r="L30" s="1"/>
      <c r="M30" s="1"/>
      <c r="N30" s="1"/>
      <c r="O30" s="1"/>
      <c r="P30" s="1"/>
      <c r="Q30" s="1"/>
      <c r="R30" s="1"/>
      <c r="S30" s="1"/>
      <c r="T30" s="1"/>
      <c r="U30" s="1"/>
      <c r="V30" s="1"/>
      <c r="W30" s="1"/>
      <c r="Y30" s="356"/>
      <c r="Z30" s="356"/>
      <c r="AA30" s="1"/>
      <c r="AB30" s="1"/>
      <c r="AC30" s="1"/>
      <c r="AD30" s="1"/>
      <c r="AE30" s="1"/>
      <c r="AF30" s="1"/>
      <c r="AG30" s="1"/>
      <c r="AH30" s="1"/>
      <c r="AI30" s="1"/>
      <c r="AJ30" s="1"/>
      <c r="AK30" s="1"/>
      <c r="AL30" s="1"/>
      <c r="AM30" s="1"/>
      <c r="AN30" s="1"/>
      <c r="AO30" s="1"/>
      <c r="AP30" s="1"/>
      <c r="AQ30" s="1"/>
      <c r="AR30" s="1"/>
      <c r="AS30" s="1"/>
      <c r="AT30" s="1"/>
      <c r="AU30" s="1"/>
      <c r="AW30" s="356"/>
      <c r="AX30" s="356"/>
      <c r="AY30" s="1"/>
      <c r="AZ30" s="1"/>
      <c r="BA30" s="1"/>
      <c r="BB30" s="1"/>
      <c r="BC30" s="1"/>
      <c r="BD30" s="1"/>
      <c r="BE30" s="1"/>
      <c r="BF30" s="1"/>
      <c r="BG30" s="1"/>
      <c r="BH30" s="1"/>
      <c r="BI30" s="1"/>
      <c r="BJ30" s="1"/>
      <c r="BK30" s="1"/>
      <c r="BL30" s="1"/>
      <c r="BM30" s="1"/>
      <c r="BN30" s="1"/>
      <c r="BO30" s="1"/>
      <c r="BP30" s="1"/>
      <c r="BQ30" s="1"/>
      <c r="BR30" s="1"/>
      <c r="BS30" s="1"/>
      <c r="BU30" s="356"/>
      <c r="BV30" s="356"/>
      <c r="BW30" s="1"/>
      <c r="BX30" s="1"/>
      <c r="BY30" s="1"/>
      <c r="BZ30" s="1"/>
      <c r="CA30" s="1"/>
      <c r="CB30" s="1"/>
      <c r="CC30" s="1"/>
      <c r="CD30" s="1"/>
      <c r="CE30" s="1"/>
      <c r="CF30" s="1"/>
      <c r="CG30" s="1"/>
      <c r="CH30" s="1"/>
      <c r="CI30" s="1"/>
      <c r="CJ30" s="1"/>
      <c r="CK30" s="1"/>
      <c r="CL30" s="1"/>
      <c r="CM30" s="1"/>
      <c r="CN30" s="1"/>
      <c r="CO30" s="1"/>
      <c r="CP30" s="1"/>
      <c r="CQ30" s="1"/>
      <c r="CS30" s="356"/>
      <c r="CT30" s="356"/>
      <c r="CU30" s="1"/>
      <c r="CV30" s="1"/>
      <c r="CW30" s="1"/>
      <c r="CX30" s="1"/>
      <c r="CY30" s="1"/>
      <c r="CZ30" s="1"/>
      <c r="DA30" s="1"/>
      <c r="DB30" s="1"/>
      <c r="DC30" s="1"/>
      <c r="DD30" s="1"/>
      <c r="DE30" s="1"/>
      <c r="DF30" s="1"/>
      <c r="DG30" s="1"/>
      <c r="DH30" s="1"/>
      <c r="DI30" s="1"/>
      <c r="DJ30" s="1"/>
      <c r="DK30" s="1"/>
      <c r="DL30" s="1"/>
      <c r="DM30" s="1"/>
      <c r="DN30" s="1"/>
      <c r="DO30" s="1"/>
      <c r="DQ30" s="356"/>
      <c r="DR30" s="356"/>
      <c r="DS30" s="1"/>
      <c r="DT30" s="1"/>
      <c r="DU30" s="1"/>
      <c r="DV30" s="1"/>
      <c r="DW30" s="1"/>
      <c r="DX30" s="1"/>
      <c r="DY30" s="1"/>
      <c r="DZ30" s="1"/>
      <c r="EA30" s="1"/>
      <c r="EB30" s="1"/>
      <c r="EC30" s="1"/>
      <c r="ED30" s="1"/>
      <c r="EE30" s="1"/>
      <c r="EF30" s="1"/>
      <c r="EG30" s="1"/>
      <c r="EH30" s="1"/>
      <c r="EI30" s="1"/>
      <c r="EJ30" s="1"/>
      <c r="EK30" s="1"/>
      <c r="EL30" s="1"/>
      <c r="EM30" s="1"/>
      <c r="EO30" s="356"/>
      <c r="EP30" s="356"/>
      <c r="EQ30" s="1"/>
      <c r="ER30" s="1"/>
      <c r="ES30" s="1"/>
      <c r="ET30" s="1"/>
      <c r="EU30" s="1"/>
      <c r="EV30" s="1"/>
      <c r="EW30" s="1"/>
      <c r="EX30" s="1"/>
      <c r="EY30" s="1"/>
      <c r="EZ30" s="1"/>
      <c r="FA30" s="1"/>
      <c r="FB30" s="1"/>
      <c r="FC30" s="1"/>
      <c r="FD30" s="1"/>
      <c r="FE30" s="1"/>
      <c r="FF30" s="1"/>
      <c r="FG30" s="1"/>
      <c r="FH30" s="1"/>
      <c r="FI30" s="1"/>
      <c r="FJ30" s="1"/>
      <c r="FK30" s="1"/>
    </row>
    <row r="31" spans="1:167" ht="14.5">
      <c r="A31" s="1"/>
      <c r="B31" s="8" t="s">
        <v>527</v>
      </c>
      <c r="C31" s="1"/>
      <c r="D31" s="1"/>
      <c r="E31" s="1"/>
      <c r="F31" s="1"/>
      <c r="G31" s="1"/>
      <c r="H31" s="1"/>
      <c r="I31" s="1"/>
      <c r="J31" s="1"/>
      <c r="K31" s="1"/>
      <c r="L31" s="1"/>
      <c r="M31" s="1"/>
      <c r="N31" s="1"/>
      <c r="O31" s="1"/>
      <c r="P31" s="1"/>
      <c r="Q31" s="1"/>
      <c r="R31" s="1"/>
      <c r="S31" s="1"/>
      <c r="T31" s="1"/>
      <c r="U31" s="1"/>
      <c r="V31" s="1"/>
      <c r="W31" s="1"/>
      <c r="Y31" s="1"/>
      <c r="Z31" s="8" t="s">
        <v>527</v>
      </c>
      <c r="AA31" s="1"/>
      <c r="AB31" s="1"/>
      <c r="AC31" s="1"/>
      <c r="AD31" s="1"/>
      <c r="AE31" s="1"/>
      <c r="AF31" s="1"/>
      <c r="AG31" s="1"/>
      <c r="AH31" s="1"/>
      <c r="AI31" s="1"/>
      <c r="AJ31" s="1"/>
      <c r="AK31" s="1"/>
      <c r="AL31" s="1"/>
      <c r="AM31" s="1"/>
      <c r="AN31" s="1"/>
      <c r="AO31" s="1"/>
      <c r="AP31" s="1"/>
      <c r="AQ31" s="1"/>
      <c r="AR31" s="1"/>
      <c r="AS31" s="1"/>
      <c r="AT31" s="1"/>
      <c r="AU31" s="1"/>
      <c r="AW31" s="1"/>
      <c r="AX31" s="8" t="s">
        <v>527</v>
      </c>
      <c r="AY31" s="1"/>
      <c r="AZ31" s="1"/>
      <c r="BA31" s="1"/>
      <c r="BB31" s="1"/>
      <c r="BC31" s="1"/>
      <c r="BD31" s="1"/>
      <c r="BE31" s="1"/>
      <c r="BF31" s="1"/>
      <c r="BG31" s="1"/>
      <c r="BH31" s="1"/>
      <c r="BI31" s="1"/>
      <c r="BJ31" s="1"/>
      <c r="BK31" s="1"/>
      <c r="BL31" s="1"/>
      <c r="BM31" s="1"/>
      <c r="BN31" s="1"/>
      <c r="BO31" s="1"/>
      <c r="BP31" s="1"/>
      <c r="BQ31" s="1"/>
      <c r="BR31" s="1"/>
      <c r="BS31" s="1"/>
      <c r="BU31" s="1"/>
      <c r="BV31" s="8" t="s">
        <v>527</v>
      </c>
      <c r="BW31" s="1"/>
      <c r="BX31" s="1"/>
      <c r="BY31" s="1"/>
      <c r="BZ31" s="1"/>
      <c r="CA31" s="1"/>
      <c r="CB31" s="1"/>
      <c r="CC31" s="1"/>
      <c r="CD31" s="1"/>
      <c r="CE31" s="1"/>
      <c r="CF31" s="1"/>
      <c r="CG31" s="1"/>
      <c r="CH31" s="1"/>
      <c r="CI31" s="1"/>
      <c r="CJ31" s="1"/>
      <c r="CK31" s="1"/>
      <c r="CL31" s="1"/>
      <c r="CM31" s="1"/>
      <c r="CN31" s="1"/>
      <c r="CO31" s="1"/>
      <c r="CP31" s="1"/>
      <c r="CQ31" s="1"/>
      <c r="CS31" s="1"/>
      <c r="CT31" s="8" t="s">
        <v>527</v>
      </c>
      <c r="CU31" s="1"/>
      <c r="CV31" s="1"/>
      <c r="CW31" s="1"/>
      <c r="CX31" s="1"/>
      <c r="CY31" s="1"/>
      <c r="CZ31" s="1"/>
      <c r="DA31" s="1"/>
      <c r="DB31" s="1"/>
      <c r="DC31" s="1"/>
      <c r="DD31" s="1"/>
      <c r="DE31" s="1"/>
      <c r="DF31" s="1"/>
      <c r="DG31" s="1"/>
      <c r="DH31" s="1"/>
      <c r="DI31" s="1"/>
      <c r="DJ31" s="1"/>
      <c r="DK31" s="1"/>
      <c r="DL31" s="1"/>
      <c r="DM31" s="1"/>
      <c r="DN31" s="1"/>
      <c r="DO31" s="1"/>
      <c r="DQ31" s="1"/>
      <c r="DR31" s="8" t="s">
        <v>527</v>
      </c>
      <c r="DS31" s="1"/>
      <c r="DT31" s="1"/>
      <c r="DU31" s="1"/>
      <c r="DV31" s="1"/>
      <c r="DW31" s="1"/>
      <c r="DX31" s="1"/>
      <c r="DY31" s="1"/>
      <c r="DZ31" s="1"/>
      <c r="EA31" s="1"/>
      <c r="EB31" s="1"/>
      <c r="EC31" s="1"/>
      <c r="ED31" s="1"/>
      <c r="EE31" s="1"/>
      <c r="EF31" s="1"/>
      <c r="EG31" s="1"/>
      <c r="EH31" s="1"/>
      <c r="EI31" s="1"/>
      <c r="EJ31" s="1"/>
      <c r="EK31" s="1"/>
      <c r="EL31" s="1"/>
      <c r="EM31" s="1"/>
      <c r="EO31" s="1"/>
      <c r="EP31" s="8" t="s">
        <v>527</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519</v>
      </c>
      <c r="C32" s="70">
        <v>1002</v>
      </c>
      <c r="D32" s="70">
        <v>1017</v>
      </c>
      <c r="E32" s="70">
        <v>1034</v>
      </c>
      <c r="F32" s="70">
        <v>1051</v>
      </c>
      <c r="G32" s="70">
        <v>1071</v>
      </c>
      <c r="H32" s="70">
        <v>1086</v>
      </c>
      <c r="I32" s="70">
        <v>1097</v>
      </c>
      <c r="J32" s="70">
        <v>1108</v>
      </c>
      <c r="K32" s="70">
        <v>1124</v>
      </c>
      <c r="L32" s="70">
        <v>1136</v>
      </c>
      <c r="M32" s="70">
        <v>1131</v>
      </c>
      <c r="N32" s="70">
        <v>1138</v>
      </c>
      <c r="O32" s="70">
        <v>1144</v>
      </c>
      <c r="P32" s="70">
        <v>1161</v>
      </c>
      <c r="Q32" s="70">
        <v>1159</v>
      </c>
      <c r="R32" s="70">
        <v>1167</v>
      </c>
      <c r="S32" s="70">
        <v>1172</v>
      </c>
      <c r="T32" s="70">
        <v>1180</v>
      </c>
      <c r="U32" s="70">
        <v>1193</v>
      </c>
      <c r="V32" s="70">
        <v>1206</v>
      </c>
      <c r="W32" s="70">
        <v>1214</v>
      </c>
      <c r="Y32" s="1"/>
      <c r="Z32" s="10" t="s">
        <v>519</v>
      </c>
      <c r="AA32" s="70">
        <v>3594</v>
      </c>
      <c r="AB32" s="70">
        <v>3663</v>
      </c>
      <c r="AC32" s="70">
        <v>3726</v>
      </c>
      <c r="AD32" s="70">
        <v>3806</v>
      </c>
      <c r="AE32" s="70">
        <v>3885</v>
      </c>
      <c r="AF32" s="70">
        <v>3966</v>
      </c>
      <c r="AG32" s="70">
        <v>4038</v>
      </c>
      <c r="AH32" s="70">
        <v>4100</v>
      </c>
      <c r="AI32" s="70">
        <v>4164</v>
      </c>
      <c r="AJ32" s="70">
        <v>4232</v>
      </c>
      <c r="AK32" s="70">
        <v>4143</v>
      </c>
      <c r="AL32" s="70">
        <v>4183</v>
      </c>
      <c r="AM32" s="70">
        <v>4232</v>
      </c>
      <c r="AN32" s="70">
        <v>4322</v>
      </c>
      <c r="AO32" s="70">
        <v>4367</v>
      </c>
      <c r="AP32" s="70">
        <v>4409</v>
      </c>
      <c r="AQ32" s="70">
        <v>4450</v>
      </c>
      <c r="AR32" s="70">
        <v>4423</v>
      </c>
      <c r="AS32" s="70">
        <v>4468</v>
      </c>
      <c r="AT32" s="70">
        <v>4513</v>
      </c>
      <c r="AU32" s="70">
        <v>4545</v>
      </c>
      <c r="AW32" s="1"/>
      <c r="AX32" s="10" t="s">
        <v>519</v>
      </c>
      <c r="AY32" s="70">
        <v>5423</v>
      </c>
      <c r="AZ32" s="70">
        <v>5534</v>
      </c>
      <c r="BA32" s="70">
        <v>5643</v>
      </c>
      <c r="BB32" s="70">
        <v>5749</v>
      </c>
      <c r="BC32" s="70">
        <v>5865</v>
      </c>
      <c r="BD32" s="70">
        <v>6080</v>
      </c>
      <c r="BE32" s="70">
        <v>6174</v>
      </c>
      <c r="BF32" s="70">
        <v>6249</v>
      </c>
      <c r="BG32" s="70">
        <v>6358</v>
      </c>
      <c r="BH32" s="70">
        <v>6445</v>
      </c>
      <c r="BI32" s="70">
        <v>6358</v>
      </c>
      <c r="BJ32" s="70">
        <v>6451</v>
      </c>
      <c r="BK32" s="70">
        <v>6545</v>
      </c>
      <c r="BL32" s="70">
        <v>6596</v>
      </c>
      <c r="BM32" s="70">
        <v>6672</v>
      </c>
      <c r="BN32" s="70">
        <v>6741</v>
      </c>
      <c r="BO32" s="70">
        <v>6833</v>
      </c>
      <c r="BP32" s="70">
        <v>6882</v>
      </c>
      <c r="BQ32" s="70">
        <v>6992</v>
      </c>
      <c r="BR32" s="70">
        <v>7102</v>
      </c>
      <c r="BS32" s="70">
        <v>7186</v>
      </c>
      <c r="BU32" s="1"/>
      <c r="BV32" s="10" t="s">
        <v>519</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519</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519</v>
      </c>
      <c r="DS32" s="70">
        <v>1379</v>
      </c>
      <c r="DT32" s="70">
        <v>1413</v>
      </c>
      <c r="DU32" s="70">
        <v>1439</v>
      </c>
      <c r="DV32" s="70">
        <v>1469</v>
      </c>
      <c r="DW32" s="70">
        <v>1507</v>
      </c>
      <c r="DX32" s="70">
        <v>1558</v>
      </c>
      <c r="DY32" s="70">
        <v>1630</v>
      </c>
      <c r="DZ32" s="70">
        <v>1679</v>
      </c>
      <c r="EA32" s="70">
        <v>1716</v>
      </c>
      <c r="EB32" s="70">
        <v>1760</v>
      </c>
      <c r="EC32" s="70">
        <v>1807</v>
      </c>
      <c r="ED32" s="70">
        <v>1844</v>
      </c>
      <c r="EE32" s="70">
        <v>1856</v>
      </c>
      <c r="EF32" s="70">
        <v>1901</v>
      </c>
      <c r="EG32" s="70">
        <v>1926</v>
      </c>
      <c r="EH32" s="70">
        <v>1951</v>
      </c>
      <c r="EI32" s="70">
        <v>1963</v>
      </c>
      <c r="EJ32" s="70">
        <v>1963</v>
      </c>
      <c r="EK32" s="70">
        <v>1997</v>
      </c>
      <c r="EL32" s="70">
        <v>2031</v>
      </c>
      <c r="EM32" s="70">
        <v>2064</v>
      </c>
      <c r="EO32" s="1"/>
      <c r="EP32" s="10" t="s">
        <v>519</v>
      </c>
      <c r="EQ32" s="70">
        <v>1903</v>
      </c>
      <c r="ER32" s="70">
        <v>1932</v>
      </c>
      <c r="ES32" s="70">
        <v>1966</v>
      </c>
      <c r="ET32" s="70">
        <v>2004</v>
      </c>
      <c r="EU32" s="70">
        <v>2053</v>
      </c>
      <c r="EV32" s="70">
        <v>2105</v>
      </c>
      <c r="EW32" s="70">
        <v>2112</v>
      </c>
      <c r="EX32" s="70">
        <v>2211</v>
      </c>
      <c r="EY32" s="70">
        <v>2228</v>
      </c>
      <c r="EZ32" s="70">
        <v>2326</v>
      </c>
      <c r="FA32" s="70">
        <v>2312</v>
      </c>
      <c r="FB32" s="70">
        <v>2360</v>
      </c>
      <c r="FC32" s="70">
        <v>2386</v>
      </c>
      <c r="FD32" s="70">
        <v>2389</v>
      </c>
      <c r="FE32" s="70">
        <v>2392</v>
      </c>
      <c r="FF32" s="70">
        <v>2422</v>
      </c>
      <c r="FG32" s="70">
        <v>2459</v>
      </c>
      <c r="FH32" s="70">
        <v>2527</v>
      </c>
      <c r="FI32" s="70">
        <v>2571</v>
      </c>
      <c r="FJ32" s="70">
        <v>2616</v>
      </c>
      <c r="FK32" s="70">
        <v>2649</v>
      </c>
    </row>
    <row r="33" spans="1:167" ht="14.5">
      <c r="A33" s="1"/>
      <c r="B33" s="10" t="s">
        <v>520</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520</v>
      </c>
      <c r="AA33" s="70">
        <v>1450</v>
      </c>
      <c r="AB33" s="70">
        <v>1463</v>
      </c>
      <c r="AC33" s="70">
        <v>1486</v>
      </c>
      <c r="AD33" s="70">
        <v>1518</v>
      </c>
      <c r="AE33" s="70">
        <v>1529</v>
      </c>
      <c r="AF33" s="70">
        <v>1595</v>
      </c>
      <c r="AG33" s="70">
        <v>1625</v>
      </c>
      <c r="AH33" s="70">
        <v>1656</v>
      </c>
      <c r="AI33" s="70">
        <v>1671</v>
      </c>
      <c r="AJ33" s="70">
        <v>1709</v>
      </c>
      <c r="AK33" s="70">
        <v>1629</v>
      </c>
      <c r="AL33" s="70">
        <v>1646</v>
      </c>
      <c r="AM33" s="70">
        <v>1665</v>
      </c>
      <c r="AN33" s="70">
        <v>1700</v>
      </c>
      <c r="AO33" s="70">
        <v>1718</v>
      </c>
      <c r="AP33" s="70">
        <v>1734</v>
      </c>
      <c r="AQ33" s="70">
        <v>1751</v>
      </c>
      <c r="AR33" s="70">
        <v>1740</v>
      </c>
      <c r="AS33" s="70">
        <v>1758</v>
      </c>
      <c r="AT33" s="70">
        <v>1776</v>
      </c>
      <c r="AU33" s="70">
        <v>1788</v>
      </c>
      <c r="AW33" s="1"/>
      <c r="AX33" s="10" t="s">
        <v>520</v>
      </c>
      <c r="AY33" s="70">
        <v>2444</v>
      </c>
      <c r="AZ33" s="70">
        <v>2444</v>
      </c>
      <c r="BA33" s="70">
        <v>2437</v>
      </c>
      <c r="BB33" s="70">
        <v>2442</v>
      </c>
      <c r="BC33" s="70">
        <v>2415</v>
      </c>
      <c r="BD33" s="70">
        <v>2402</v>
      </c>
      <c r="BE33" s="70">
        <v>2400</v>
      </c>
      <c r="BF33" s="70">
        <v>2423</v>
      </c>
      <c r="BG33" s="70">
        <v>2431</v>
      </c>
      <c r="BH33" s="70">
        <v>2470</v>
      </c>
      <c r="BI33" s="70">
        <v>2497</v>
      </c>
      <c r="BJ33" s="70">
        <v>2532</v>
      </c>
      <c r="BK33" s="70">
        <v>2569</v>
      </c>
      <c r="BL33" s="70">
        <v>2589</v>
      </c>
      <c r="BM33" s="70">
        <v>2619</v>
      </c>
      <c r="BN33" s="70">
        <v>2646</v>
      </c>
      <c r="BO33" s="70">
        <v>2682</v>
      </c>
      <c r="BP33" s="70">
        <v>2701</v>
      </c>
      <c r="BQ33" s="70">
        <v>2745</v>
      </c>
      <c r="BR33" s="70">
        <v>2788</v>
      </c>
      <c r="BS33" s="70">
        <v>2820</v>
      </c>
      <c r="BU33" s="1"/>
      <c r="BV33" s="10" t="s">
        <v>520</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520</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520</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0">
        <v>1011</v>
      </c>
      <c r="EL33" s="70">
        <v>1028</v>
      </c>
      <c r="EM33" s="70">
        <v>1045</v>
      </c>
      <c r="EO33" s="1"/>
      <c r="EP33" s="10" t="s">
        <v>520</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0">
        <v>1004</v>
      </c>
      <c r="FJ33" s="70">
        <v>1022</v>
      </c>
      <c r="FK33" s="70">
        <v>1035</v>
      </c>
    </row>
    <row r="34" spans="1:167" ht="14.5">
      <c r="A34" s="1"/>
      <c r="B34" s="10" t="s">
        <v>521</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521</v>
      </c>
      <c r="AA34" s="70">
        <v>1506</v>
      </c>
      <c r="AB34" s="70">
        <v>1551</v>
      </c>
      <c r="AC34" s="70">
        <v>1610</v>
      </c>
      <c r="AD34" s="70">
        <v>1658</v>
      </c>
      <c r="AE34" s="70">
        <v>1720</v>
      </c>
      <c r="AF34" s="70">
        <v>1747</v>
      </c>
      <c r="AG34" s="70">
        <v>1789</v>
      </c>
      <c r="AH34" s="70">
        <v>1834</v>
      </c>
      <c r="AI34" s="70">
        <v>1881</v>
      </c>
      <c r="AJ34" s="70">
        <v>1906</v>
      </c>
      <c r="AK34" s="70">
        <v>1901</v>
      </c>
      <c r="AL34" s="70">
        <v>1932</v>
      </c>
      <c r="AM34" s="70">
        <v>1954</v>
      </c>
      <c r="AN34" s="70">
        <v>1996</v>
      </c>
      <c r="AO34" s="70">
        <v>2016</v>
      </c>
      <c r="AP34" s="70">
        <v>2036</v>
      </c>
      <c r="AQ34" s="70">
        <v>2055</v>
      </c>
      <c r="AR34" s="70">
        <v>2042</v>
      </c>
      <c r="AS34" s="70">
        <v>2063</v>
      </c>
      <c r="AT34" s="70">
        <v>2084</v>
      </c>
      <c r="AU34" s="70">
        <v>2099</v>
      </c>
      <c r="AW34" s="1"/>
      <c r="AX34" s="10" t="s">
        <v>521</v>
      </c>
      <c r="AY34" s="70">
        <v>2073</v>
      </c>
      <c r="AZ34" s="70">
        <v>2127</v>
      </c>
      <c r="BA34" s="70">
        <v>2230</v>
      </c>
      <c r="BB34" s="70">
        <v>2322</v>
      </c>
      <c r="BC34" s="70">
        <v>2409</v>
      </c>
      <c r="BD34" s="70">
        <v>2523</v>
      </c>
      <c r="BE34" s="70">
        <v>2612</v>
      </c>
      <c r="BF34" s="70">
        <v>2689</v>
      </c>
      <c r="BG34" s="70">
        <v>2767</v>
      </c>
      <c r="BH34" s="70">
        <v>2848</v>
      </c>
      <c r="BI34" s="70">
        <v>2842</v>
      </c>
      <c r="BJ34" s="70">
        <v>2884</v>
      </c>
      <c r="BK34" s="70">
        <v>2926</v>
      </c>
      <c r="BL34" s="70">
        <v>2949</v>
      </c>
      <c r="BM34" s="70">
        <v>2983</v>
      </c>
      <c r="BN34" s="70">
        <v>3014</v>
      </c>
      <c r="BO34" s="70">
        <v>3055</v>
      </c>
      <c r="BP34" s="70">
        <v>3077</v>
      </c>
      <c r="BQ34" s="70">
        <v>3126</v>
      </c>
      <c r="BR34" s="70">
        <v>3175</v>
      </c>
      <c r="BS34" s="70">
        <v>3212</v>
      </c>
      <c r="BU34" s="1"/>
      <c r="BV34" s="10" t="s">
        <v>521</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521</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521</v>
      </c>
      <c r="DS34" s="1">
        <v>725</v>
      </c>
      <c r="DT34" s="1">
        <v>757</v>
      </c>
      <c r="DU34" s="1">
        <v>790</v>
      </c>
      <c r="DV34" s="1">
        <v>822</v>
      </c>
      <c r="DW34" s="1">
        <v>850</v>
      </c>
      <c r="DX34" s="1">
        <v>880</v>
      </c>
      <c r="DY34" s="1">
        <v>926</v>
      </c>
      <c r="DZ34" s="1">
        <v>969</v>
      </c>
      <c r="EA34" s="70">
        <v>1003</v>
      </c>
      <c r="EB34" s="70">
        <v>1045</v>
      </c>
      <c r="EC34" s="70">
        <v>1085</v>
      </c>
      <c r="ED34" s="70">
        <v>1115</v>
      </c>
      <c r="EE34" s="70">
        <v>1122</v>
      </c>
      <c r="EF34" s="70">
        <v>1149</v>
      </c>
      <c r="EG34" s="70">
        <v>1164</v>
      </c>
      <c r="EH34" s="70">
        <v>1180</v>
      </c>
      <c r="EI34" s="70">
        <v>1187</v>
      </c>
      <c r="EJ34" s="70">
        <v>1187</v>
      </c>
      <c r="EK34" s="70">
        <v>1207</v>
      </c>
      <c r="EL34" s="70">
        <v>1228</v>
      </c>
      <c r="EM34" s="70">
        <v>1248</v>
      </c>
      <c r="EO34" s="1"/>
      <c r="EP34" s="10" t="s">
        <v>521</v>
      </c>
      <c r="EQ34" s="1">
        <v>945</v>
      </c>
      <c r="ER34" s="1">
        <v>974</v>
      </c>
      <c r="ES34" s="1">
        <v>999</v>
      </c>
      <c r="ET34" s="70">
        <v>1037</v>
      </c>
      <c r="EU34" s="70">
        <v>1073</v>
      </c>
      <c r="EV34" s="70">
        <v>1103</v>
      </c>
      <c r="EW34" s="70">
        <v>1126</v>
      </c>
      <c r="EX34" s="70">
        <v>1180</v>
      </c>
      <c r="EY34" s="70">
        <v>1177</v>
      </c>
      <c r="EZ34" s="70">
        <v>1221</v>
      </c>
      <c r="FA34" s="70">
        <v>1210</v>
      </c>
      <c r="FB34" s="70">
        <v>1215</v>
      </c>
      <c r="FC34" s="70">
        <v>1229</v>
      </c>
      <c r="FD34" s="70">
        <v>1230</v>
      </c>
      <c r="FE34" s="70">
        <v>1232</v>
      </c>
      <c r="FF34" s="70">
        <v>1247</v>
      </c>
      <c r="FG34" s="70">
        <v>1266</v>
      </c>
      <c r="FH34" s="70">
        <v>1301</v>
      </c>
      <c r="FI34" s="70">
        <v>1324</v>
      </c>
      <c r="FJ34" s="70">
        <v>1347</v>
      </c>
      <c r="FK34" s="70">
        <v>1365</v>
      </c>
    </row>
    <row r="35" spans="1:167" ht="14.5">
      <c r="A35" s="1"/>
      <c r="B35" s="10" t="s">
        <v>522</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522</v>
      </c>
      <c r="AA35" s="70">
        <v>2583</v>
      </c>
      <c r="AB35" s="70">
        <v>2614</v>
      </c>
      <c r="AC35" s="70">
        <v>2664</v>
      </c>
      <c r="AD35" s="70">
        <v>2703</v>
      </c>
      <c r="AE35" s="70">
        <v>2738</v>
      </c>
      <c r="AF35" s="70">
        <v>2789</v>
      </c>
      <c r="AG35" s="70">
        <v>2822</v>
      </c>
      <c r="AH35" s="70">
        <v>2857</v>
      </c>
      <c r="AI35" s="70">
        <v>2898</v>
      </c>
      <c r="AJ35" s="70">
        <v>2953</v>
      </c>
      <c r="AK35" s="70">
        <v>2897</v>
      </c>
      <c r="AL35" s="70">
        <v>2942</v>
      </c>
      <c r="AM35" s="70">
        <v>2976</v>
      </c>
      <c r="AN35" s="70">
        <v>3039</v>
      </c>
      <c r="AO35" s="70">
        <v>3070</v>
      </c>
      <c r="AP35" s="70">
        <v>3100</v>
      </c>
      <c r="AQ35" s="70">
        <v>3129</v>
      </c>
      <c r="AR35" s="70">
        <v>3110</v>
      </c>
      <c r="AS35" s="70">
        <v>3142</v>
      </c>
      <c r="AT35" s="70">
        <v>3173</v>
      </c>
      <c r="AU35" s="70">
        <v>3195</v>
      </c>
      <c r="AW35" s="1"/>
      <c r="AX35" s="10" t="s">
        <v>522</v>
      </c>
      <c r="AY35" s="70">
        <v>3233</v>
      </c>
      <c r="AZ35" s="70">
        <v>3300</v>
      </c>
      <c r="BA35" s="70">
        <v>3383</v>
      </c>
      <c r="BB35" s="70">
        <v>3453</v>
      </c>
      <c r="BC35" s="70">
        <v>3506</v>
      </c>
      <c r="BD35" s="70">
        <v>3583</v>
      </c>
      <c r="BE35" s="70">
        <v>3629</v>
      </c>
      <c r="BF35" s="70">
        <v>3666</v>
      </c>
      <c r="BG35" s="70">
        <v>3712</v>
      </c>
      <c r="BH35" s="70">
        <v>3773</v>
      </c>
      <c r="BI35" s="70">
        <v>3771</v>
      </c>
      <c r="BJ35" s="70">
        <v>3813</v>
      </c>
      <c r="BK35" s="70">
        <v>3869</v>
      </c>
      <c r="BL35" s="70">
        <v>3899</v>
      </c>
      <c r="BM35" s="70">
        <v>3944</v>
      </c>
      <c r="BN35" s="70">
        <v>3985</v>
      </c>
      <c r="BO35" s="70">
        <v>4039</v>
      </c>
      <c r="BP35" s="70">
        <v>4068</v>
      </c>
      <c r="BQ35" s="70">
        <v>4133</v>
      </c>
      <c r="BR35" s="70">
        <v>4198</v>
      </c>
      <c r="BS35" s="70">
        <v>4248</v>
      </c>
      <c r="BU35" s="1"/>
      <c r="BV35" s="10" t="s">
        <v>522</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522</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522</v>
      </c>
      <c r="DS35" s="1">
        <v>942</v>
      </c>
      <c r="DT35" s="1">
        <v>967</v>
      </c>
      <c r="DU35" s="1">
        <v>983</v>
      </c>
      <c r="DV35" s="70">
        <v>1006</v>
      </c>
      <c r="DW35" s="70">
        <v>1030</v>
      </c>
      <c r="DX35" s="70">
        <v>1061</v>
      </c>
      <c r="DY35" s="70">
        <v>1108</v>
      </c>
      <c r="DZ35" s="70">
        <v>1147</v>
      </c>
      <c r="EA35" s="70">
        <v>1176</v>
      </c>
      <c r="EB35" s="70">
        <v>1213</v>
      </c>
      <c r="EC35" s="70">
        <v>1249</v>
      </c>
      <c r="ED35" s="70">
        <v>1280</v>
      </c>
      <c r="EE35" s="70">
        <v>1288</v>
      </c>
      <c r="EF35" s="70">
        <v>1320</v>
      </c>
      <c r="EG35" s="70">
        <v>1337</v>
      </c>
      <c r="EH35" s="70">
        <v>1355</v>
      </c>
      <c r="EI35" s="70">
        <v>1362</v>
      </c>
      <c r="EJ35" s="70">
        <v>1362</v>
      </c>
      <c r="EK35" s="70">
        <v>1386</v>
      </c>
      <c r="EL35" s="70">
        <v>1410</v>
      </c>
      <c r="EM35" s="70">
        <v>1433</v>
      </c>
      <c r="EO35" s="1"/>
      <c r="EP35" s="10" t="s">
        <v>522</v>
      </c>
      <c r="EQ35" s="70">
        <v>1221</v>
      </c>
      <c r="ER35" s="70">
        <v>1252</v>
      </c>
      <c r="ES35" s="70">
        <v>1272</v>
      </c>
      <c r="ET35" s="70">
        <v>1299</v>
      </c>
      <c r="EU35" s="70">
        <v>1327</v>
      </c>
      <c r="EV35" s="70">
        <v>1359</v>
      </c>
      <c r="EW35" s="70">
        <v>1369</v>
      </c>
      <c r="EX35" s="70">
        <v>1412</v>
      </c>
      <c r="EY35" s="70">
        <v>1396</v>
      </c>
      <c r="EZ35" s="70">
        <v>1436</v>
      </c>
      <c r="FA35" s="70">
        <v>1407</v>
      </c>
      <c r="FB35" s="70">
        <v>1409</v>
      </c>
      <c r="FC35" s="70">
        <v>1424</v>
      </c>
      <c r="FD35" s="70">
        <v>1427</v>
      </c>
      <c r="FE35" s="70">
        <v>1429</v>
      </c>
      <c r="FF35" s="70">
        <v>1446</v>
      </c>
      <c r="FG35" s="70">
        <v>1468</v>
      </c>
      <c r="FH35" s="70">
        <v>1509</v>
      </c>
      <c r="FI35" s="70">
        <v>1535</v>
      </c>
      <c r="FJ35" s="70">
        <v>1562</v>
      </c>
      <c r="FK35" s="70">
        <v>1582</v>
      </c>
    </row>
    <row r="36" spans="1:167" ht="14.5">
      <c r="A36" s="1"/>
      <c r="B36" s="10" t="s">
        <v>523</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523</v>
      </c>
      <c r="AA36" s="70">
        <v>2480</v>
      </c>
      <c r="AB36" s="70">
        <v>2511</v>
      </c>
      <c r="AC36" s="70">
        <v>2562</v>
      </c>
      <c r="AD36" s="70">
        <v>2607</v>
      </c>
      <c r="AE36" s="70">
        <v>2655</v>
      </c>
      <c r="AF36" s="70">
        <v>2716</v>
      </c>
      <c r="AG36" s="70">
        <v>2755</v>
      </c>
      <c r="AH36" s="70">
        <v>2795</v>
      </c>
      <c r="AI36" s="70">
        <v>2833</v>
      </c>
      <c r="AJ36" s="70">
        <v>2867</v>
      </c>
      <c r="AK36" s="70">
        <v>2806</v>
      </c>
      <c r="AL36" s="70">
        <v>2844</v>
      </c>
      <c r="AM36" s="70">
        <v>2877</v>
      </c>
      <c r="AN36" s="70">
        <v>2938</v>
      </c>
      <c r="AO36" s="70">
        <v>2968</v>
      </c>
      <c r="AP36" s="70">
        <v>2997</v>
      </c>
      <c r="AQ36" s="70">
        <v>3025</v>
      </c>
      <c r="AR36" s="70">
        <v>3007</v>
      </c>
      <c r="AS36" s="70">
        <v>3037</v>
      </c>
      <c r="AT36" s="70">
        <v>3068</v>
      </c>
      <c r="AU36" s="70">
        <v>3089</v>
      </c>
      <c r="AW36" s="1"/>
      <c r="AX36" s="10" t="s">
        <v>523</v>
      </c>
      <c r="AY36" s="70">
        <v>3167</v>
      </c>
      <c r="AZ36" s="70">
        <v>3220</v>
      </c>
      <c r="BA36" s="70">
        <v>3297</v>
      </c>
      <c r="BB36" s="70">
        <v>3366</v>
      </c>
      <c r="BC36" s="70">
        <v>3426</v>
      </c>
      <c r="BD36" s="70">
        <v>3594</v>
      </c>
      <c r="BE36" s="70">
        <v>3658</v>
      </c>
      <c r="BF36" s="70">
        <v>3724</v>
      </c>
      <c r="BG36" s="70">
        <v>3796</v>
      </c>
      <c r="BH36" s="70">
        <v>3864</v>
      </c>
      <c r="BI36" s="70">
        <v>3789</v>
      </c>
      <c r="BJ36" s="70">
        <v>3843</v>
      </c>
      <c r="BK36" s="70">
        <v>3899</v>
      </c>
      <c r="BL36" s="70">
        <v>3930</v>
      </c>
      <c r="BM36" s="70">
        <v>3975</v>
      </c>
      <c r="BN36" s="70">
        <v>4016</v>
      </c>
      <c r="BO36" s="70">
        <v>4071</v>
      </c>
      <c r="BP36" s="70">
        <v>4100</v>
      </c>
      <c r="BQ36" s="70">
        <v>4166</v>
      </c>
      <c r="BR36" s="70">
        <v>4231</v>
      </c>
      <c r="BS36" s="70">
        <v>4281</v>
      </c>
      <c r="BU36" s="1"/>
      <c r="BV36" s="10" t="s">
        <v>523</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523</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523</v>
      </c>
      <c r="DS36" s="1">
        <v>936</v>
      </c>
      <c r="DT36" s="1">
        <v>959</v>
      </c>
      <c r="DU36" s="1">
        <v>977</v>
      </c>
      <c r="DV36" s="70">
        <v>1001</v>
      </c>
      <c r="DW36" s="70">
        <v>1026</v>
      </c>
      <c r="DX36" s="70">
        <v>1059</v>
      </c>
      <c r="DY36" s="70">
        <v>1106</v>
      </c>
      <c r="DZ36" s="70">
        <v>1150</v>
      </c>
      <c r="EA36" s="70">
        <v>1183</v>
      </c>
      <c r="EB36" s="70">
        <v>1223</v>
      </c>
      <c r="EC36" s="70">
        <v>1260</v>
      </c>
      <c r="ED36" s="70">
        <v>1296</v>
      </c>
      <c r="EE36" s="70">
        <v>1304</v>
      </c>
      <c r="EF36" s="70">
        <v>1336</v>
      </c>
      <c r="EG36" s="70">
        <v>1354</v>
      </c>
      <c r="EH36" s="70">
        <v>1371</v>
      </c>
      <c r="EI36" s="70">
        <v>1379</v>
      </c>
      <c r="EJ36" s="70">
        <v>1379</v>
      </c>
      <c r="EK36" s="70">
        <v>1404</v>
      </c>
      <c r="EL36" s="70">
        <v>1428</v>
      </c>
      <c r="EM36" s="70">
        <v>1451</v>
      </c>
      <c r="EO36" s="1"/>
      <c r="EP36" s="10" t="s">
        <v>523</v>
      </c>
      <c r="EQ36" s="70">
        <v>1199</v>
      </c>
      <c r="ER36" s="70">
        <v>1224</v>
      </c>
      <c r="ES36" s="70">
        <v>1246</v>
      </c>
      <c r="ET36" s="70">
        <v>1275</v>
      </c>
      <c r="EU36" s="70">
        <v>1302</v>
      </c>
      <c r="EV36" s="70">
        <v>1338</v>
      </c>
      <c r="EW36" s="70">
        <v>1352</v>
      </c>
      <c r="EX36" s="70">
        <v>1405</v>
      </c>
      <c r="EY36" s="70">
        <v>1396</v>
      </c>
      <c r="EZ36" s="70">
        <v>1441</v>
      </c>
      <c r="FA36" s="70">
        <v>1417</v>
      </c>
      <c r="FB36" s="70">
        <v>1428</v>
      </c>
      <c r="FC36" s="70">
        <v>1444</v>
      </c>
      <c r="FD36" s="70">
        <v>1446</v>
      </c>
      <c r="FE36" s="70">
        <v>1449</v>
      </c>
      <c r="FF36" s="70">
        <v>1466</v>
      </c>
      <c r="FG36" s="70">
        <v>1489</v>
      </c>
      <c r="FH36" s="70">
        <v>1530</v>
      </c>
      <c r="FI36" s="70">
        <v>1557</v>
      </c>
      <c r="FJ36" s="70">
        <v>1584</v>
      </c>
      <c r="FK36" s="70">
        <v>1604</v>
      </c>
    </row>
    <row r="37" spans="1:167" ht="14.5">
      <c r="A37" s="1"/>
      <c r="B37" s="10" t="s">
        <v>524</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0">
        <v>1000</v>
      </c>
      <c r="Y37" s="1"/>
      <c r="Z37" s="10" t="s">
        <v>524</v>
      </c>
      <c r="AA37" s="70">
        <v>2941</v>
      </c>
      <c r="AB37" s="70">
        <v>2983</v>
      </c>
      <c r="AC37" s="70">
        <v>3024</v>
      </c>
      <c r="AD37" s="70">
        <v>3065</v>
      </c>
      <c r="AE37" s="70">
        <v>3109</v>
      </c>
      <c r="AF37" s="70">
        <v>3160</v>
      </c>
      <c r="AG37" s="70">
        <v>3203</v>
      </c>
      <c r="AH37" s="70">
        <v>3236</v>
      </c>
      <c r="AI37" s="70">
        <v>3276</v>
      </c>
      <c r="AJ37" s="70">
        <v>3317</v>
      </c>
      <c r="AK37" s="70">
        <v>3245</v>
      </c>
      <c r="AL37" s="70">
        <v>3275</v>
      </c>
      <c r="AM37" s="70">
        <v>3313</v>
      </c>
      <c r="AN37" s="70">
        <v>3383</v>
      </c>
      <c r="AO37" s="70">
        <v>3418</v>
      </c>
      <c r="AP37" s="70">
        <v>3451</v>
      </c>
      <c r="AQ37" s="70">
        <v>3483</v>
      </c>
      <c r="AR37" s="70">
        <v>3462</v>
      </c>
      <c r="AS37" s="70">
        <v>3497</v>
      </c>
      <c r="AT37" s="70">
        <v>3533</v>
      </c>
      <c r="AU37" s="70">
        <v>3557</v>
      </c>
      <c r="AW37" s="1"/>
      <c r="AX37" s="10" t="s">
        <v>524</v>
      </c>
      <c r="AY37" s="70">
        <v>3852</v>
      </c>
      <c r="AZ37" s="70">
        <v>3915</v>
      </c>
      <c r="BA37" s="70">
        <v>3964</v>
      </c>
      <c r="BB37" s="70">
        <v>4016</v>
      </c>
      <c r="BC37" s="70">
        <v>4056</v>
      </c>
      <c r="BD37" s="70">
        <v>4090</v>
      </c>
      <c r="BE37" s="70">
        <v>4114</v>
      </c>
      <c r="BF37" s="70">
        <v>4148</v>
      </c>
      <c r="BG37" s="70">
        <v>4183</v>
      </c>
      <c r="BH37" s="70">
        <v>4234</v>
      </c>
      <c r="BI37" s="70">
        <v>4248</v>
      </c>
      <c r="BJ37" s="70">
        <v>4310</v>
      </c>
      <c r="BK37" s="70">
        <v>4373</v>
      </c>
      <c r="BL37" s="70">
        <v>4407</v>
      </c>
      <c r="BM37" s="70">
        <v>4458</v>
      </c>
      <c r="BN37" s="70">
        <v>4505</v>
      </c>
      <c r="BO37" s="70">
        <v>4566</v>
      </c>
      <c r="BP37" s="70">
        <v>4599</v>
      </c>
      <c r="BQ37" s="70">
        <v>4672</v>
      </c>
      <c r="BR37" s="70">
        <v>4746</v>
      </c>
      <c r="BS37" s="70">
        <v>4802</v>
      </c>
      <c r="BU37" s="1"/>
      <c r="BV37" s="10" t="s">
        <v>524</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524</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524</v>
      </c>
      <c r="DS37" s="70">
        <v>1006</v>
      </c>
      <c r="DT37" s="70">
        <v>1032</v>
      </c>
      <c r="DU37" s="70">
        <v>1055</v>
      </c>
      <c r="DV37" s="70">
        <v>1073</v>
      </c>
      <c r="DW37" s="70">
        <v>1085</v>
      </c>
      <c r="DX37" s="70">
        <v>1113</v>
      </c>
      <c r="DY37" s="70">
        <v>1151</v>
      </c>
      <c r="DZ37" s="70">
        <v>1178</v>
      </c>
      <c r="EA37" s="70">
        <v>1204</v>
      </c>
      <c r="EB37" s="70">
        <v>1240</v>
      </c>
      <c r="EC37" s="70">
        <v>1270</v>
      </c>
      <c r="ED37" s="70">
        <v>1301</v>
      </c>
      <c r="EE37" s="70">
        <v>1309</v>
      </c>
      <c r="EF37" s="70">
        <v>1341</v>
      </c>
      <c r="EG37" s="70">
        <v>1358</v>
      </c>
      <c r="EH37" s="70">
        <v>1376</v>
      </c>
      <c r="EI37" s="70">
        <v>1384</v>
      </c>
      <c r="EJ37" s="70">
        <v>1384</v>
      </c>
      <c r="EK37" s="70">
        <v>1408</v>
      </c>
      <c r="EL37" s="70">
        <v>1433</v>
      </c>
      <c r="EM37" s="70">
        <v>1456</v>
      </c>
      <c r="EO37" s="1"/>
      <c r="EP37" s="10" t="s">
        <v>524</v>
      </c>
      <c r="EQ37" s="70">
        <v>1430</v>
      </c>
      <c r="ER37" s="70">
        <v>1444</v>
      </c>
      <c r="ES37" s="70">
        <v>1459</v>
      </c>
      <c r="ET37" s="70">
        <v>1470</v>
      </c>
      <c r="EU37" s="70">
        <v>1484</v>
      </c>
      <c r="EV37" s="70">
        <v>1510</v>
      </c>
      <c r="EW37" s="70">
        <v>1502</v>
      </c>
      <c r="EX37" s="70">
        <v>1555</v>
      </c>
      <c r="EY37" s="70">
        <v>1557</v>
      </c>
      <c r="EZ37" s="70">
        <v>1621</v>
      </c>
      <c r="FA37" s="70">
        <v>1601</v>
      </c>
      <c r="FB37" s="70">
        <v>1629</v>
      </c>
      <c r="FC37" s="70">
        <v>1647</v>
      </c>
      <c r="FD37" s="70">
        <v>1649</v>
      </c>
      <c r="FE37" s="70">
        <v>1651</v>
      </c>
      <c r="FF37" s="70">
        <v>1672</v>
      </c>
      <c r="FG37" s="70">
        <v>1697</v>
      </c>
      <c r="FH37" s="70">
        <v>1744</v>
      </c>
      <c r="FI37" s="70">
        <v>1775</v>
      </c>
      <c r="FJ37" s="70">
        <v>1806</v>
      </c>
      <c r="FK37" s="70">
        <v>1829</v>
      </c>
    </row>
    <row r="38" spans="1:167" ht="15.5">
      <c r="A38" s="1"/>
      <c r="B38" s="16" t="s">
        <v>525</v>
      </c>
      <c r="C38" s="70">
        <v>11296</v>
      </c>
      <c r="D38" s="70">
        <v>11825</v>
      </c>
      <c r="E38" s="70">
        <v>12372</v>
      </c>
      <c r="F38" s="70">
        <v>12954</v>
      </c>
      <c r="G38" s="70">
        <v>13493</v>
      </c>
      <c r="H38" s="70">
        <v>14163</v>
      </c>
      <c r="I38" s="70">
        <v>14619</v>
      </c>
      <c r="J38" s="70">
        <v>14960</v>
      </c>
      <c r="K38" s="70">
        <v>15355</v>
      </c>
      <c r="L38" s="70">
        <v>15691</v>
      </c>
      <c r="M38" s="70">
        <v>15859</v>
      </c>
      <c r="N38" s="70">
        <v>16291</v>
      </c>
      <c r="O38" s="70">
        <v>16809</v>
      </c>
      <c r="P38" s="70">
        <v>17477</v>
      </c>
      <c r="Q38" s="70">
        <v>17925</v>
      </c>
      <c r="R38" s="70">
        <v>18474</v>
      </c>
      <c r="S38" s="70">
        <v>18845</v>
      </c>
      <c r="T38" s="70">
        <v>19185</v>
      </c>
      <c r="U38" s="70">
        <v>19968</v>
      </c>
      <c r="V38" s="70">
        <v>20474</v>
      </c>
      <c r="W38" s="70">
        <v>20769</v>
      </c>
      <c r="Y38" s="1"/>
      <c r="Z38" s="16" t="s">
        <v>525</v>
      </c>
      <c r="AA38" s="70">
        <v>37046</v>
      </c>
      <c r="AB38" s="70">
        <v>39194</v>
      </c>
      <c r="AC38" s="70">
        <v>41667</v>
      </c>
      <c r="AD38" s="70">
        <v>42990</v>
      </c>
      <c r="AE38" s="70">
        <v>45539</v>
      </c>
      <c r="AF38" s="70">
        <v>47859</v>
      </c>
      <c r="AG38" s="70">
        <v>49796</v>
      </c>
      <c r="AH38" s="70">
        <v>51052</v>
      </c>
      <c r="AI38" s="70">
        <v>52484</v>
      </c>
      <c r="AJ38" s="70">
        <v>53891</v>
      </c>
      <c r="AK38" s="70">
        <v>51898</v>
      </c>
      <c r="AL38" s="70">
        <v>52762</v>
      </c>
      <c r="AM38" s="70">
        <v>55229</v>
      </c>
      <c r="AN38" s="70">
        <v>57465</v>
      </c>
      <c r="AO38" s="70">
        <v>59514</v>
      </c>
      <c r="AP38" s="70">
        <v>61448</v>
      </c>
      <c r="AQ38" s="70">
        <v>62714</v>
      </c>
      <c r="AR38" s="70">
        <v>62859</v>
      </c>
      <c r="AS38" s="70">
        <v>64374</v>
      </c>
      <c r="AT38" s="70">
        <v>66041</v>
      </c>
      <c r="AU38" s="70">
        <v>67167</v>
      </c>
      <c r="AW38" s="1"/>
      <c r="AX38" s="16" t="s">
        <v>525</v>
      </c>
      <c r="AY38" s="70">
        <v>57009</v>
      </c>
      <c r="AZ38" s="70">
        <v>60853</v>
      </c>
      <c r="BA38" s="70">
        <v>63630</v>
      </c>
      <c r="BB38" s="70">
        <v>66375</v>
      </c>
      <c r="BC38" s="70">
        <v>69829</v>
      </c>
      <c r="BD38" s="70">
        <v>74216</v>
      </c>
      <c r="BE38" s="70">
        <v>76329</v>
      </c>
      <c r="BF38" s="70">
        <v>78935</v>
      </c>
      <c r="BG38" s="70">
        <v>80297</v>
      </c>
      <c r="BH38" s="70">
        <v>82983</v>
      </c>
      <c r="BI38" s="70">
        <v>80888</v>
      </c>
      <c r="BJ38" s="70">
        <v>83692</v>
      </c>
      <c r="BK38" s="70">
        <v>87149</v>
      </c>
      <c r="BL38" s="70">
        <v>89883</v>
      </c>
      <c r="BM38" s="70">
        <v>93367</v>
      </c>
      <c r="BN38" s="70">
        <v>96884</v>
      </c>
      <c r="BO38" s="70">
        <v>99048</v>
      </c>
      <c r="BP38" s="70">
        <v>100505</v>
      </c>
      <c r="BQ38" s="70">
        <v>103160</v>
      </c>
      <c r="BR38" s="70">
        <v>105847</v>
      </c>
      <c r="BS38" s="70">
        <v>108147</v>
      </c>
      <c r="BU38" s="1"/>
      <c r="BV38" s="16" t="s">
        <v>525</v>
      </c>
      <c r="BW38" s="70">
        <v>5411</v>
      </c>
      <c r="BX38" s="70">
        <v>5689</v>
      </c>
      <c r="BY38" s="70">
        <v>5919</v>
      </c>
      <c r="BZ38" s="70">
        <v>6205</v>
      </c>
      <c r="CA38" s="70">
        <v>6433</v>
      </c>
      <c r="CB38" s="70">
        <v>6722</v>
      </c>
      <c r="CC38" s="70">
        <v>6834</v>
      </c>
      <c r="CD38" s="70">
        <v>7181</v>
      </c>
      <c r="CE38" s="70">
        <v>7307</v>
      </c>
      <c r="CF38" s="70">
        <v>7564</v>
      </c>
      <c r="CG38" s="70">
        <v>7558</v>
      </c>
      <c r="CH38" s="70">
        <v>7735</v>
      </c>
      <c r="CI38" s="70">
        <v>8040</v>
      </c>
      <c r="CJ38" s="70">
        <v>8430</v>
      </c>
      <c r="CK38" s="70">
        <v>8582</v>
      </c>
      <c r="CL38" s="70">
        <v>8946</v>
      </c>
      <c r="CM38" s="70">
        <v>9296</v>
      </c>
      <c r="CN38" s="70">
        <v>9493</v>
      </c>
      <c r="CO38" s="70">
        <v>9762</v>
      </c>
      <c r="CP38" s="70">
        <v>10038</v>
      </c>
      <c r="CQ38" s="70">
        <v>10179</v>
      </c>
      <c r="CS38" s="1"/>
      <c r="CT38" s="16" t="s">
        <v>525</v>
      </c>
      <c r="CU38" s="70">
        <v>4621</v>
      </c>
      <c r="CV38" s="70">
        <v>4759</v>
      </c>
      <c r="CW38" s="70">
        <v>4882</v>
      </c>
      <c r="CX38" s="70">
        <v>5054</v>
      </c>
      <c r="CY38" s="70">
        <v>5188</v>
      </c>
      <c r="CZ38" s="70">
        <v>5455</v>
      </c>
      <c r="DA38" s="70">
        <v>5525</v>
      </c>
      <c r="DB38" s="70">
        <v>5667</v>
      </c>
      <c r="DC38" s="70">
        <v>5912</v>
      </c>
      <c r="DD38" s="70">
        <v>6092</v>
      </c>
      <c r="DE38" s="70">
        <v>6663</v>
      </c>
      <c r="DF38" s="70">
        <v>6745</v>
      </c>
      <c r="DG38" s="70">
        <v>7071</v>
      </c>
      <c r="DH38" s="70">
        <v>7255</v>
      </c>
      <c r="DI38" s="70">
        <v>7595</v>
      </c>
      <c r="DJ38" s="70">
        <v>7939</v>
      </c>
      <c r="DK38" s="70">
        <v>8204</v>
      </c>
      <c r="DL38" s="70">
        <v>8318</v>
      </c>
      <c r="DM38" s="70">
        <v>8547</v>
      </c>
      <c r="DN38" s="70">
        <v>8777</v>
      </c>
      <c r="DO38" s="70">
        <v>8939</v>
      </c>
      <c r="DQ38" s="1"/>
      <c r="DR38" s="16" t="s">
        <v>525</v>
      </c>
      <c r="DS38" s="70">
        <v>14366</v>
      </c>
      <c r="DT38" s="70">
        <v>15291</v>
      </c>
      <c r="DU38" s="70">
        <v>16056</v>
      </c>
      <c r="DV38" s="70">
        <v>16515</v>
      </c>
      <c r="DW38" s="70">
        <v>17325</v>
      </c>
      <c r="DX38" s="70">
        <v>18432</v>
      </c>
      <c r="DY38" s="70">
        <v>19617</v>
      </c>
      <c r="DZ38" s="70">
        <v>20145</v>
      </c>
      <c r="EA38" s="70">
        <v>20568</v>
      </c>
      <c r="EB38" s="70">
        <v>21068</v>
      </c>
      <c r="EC38" s="70">
        <v>23377</v>
      </c>
      <c r="ED38" s="70">
        <v>24106</v>
      </c>
      <c r="EE38" s="70">
        <v>25204</v>
      </c>
      <c r="EF38" s="70">
        <v>26527</v>
      </c>
      <c r="EG38" s="70">
        <v>27768</v>
      </c>
      <c r="EH38" s="70">
        <v>29057</v>
      </c>
      <c r="EI38" s="70">
        <v>29746</v>
      </c>
      <c r="EJ38" s="70">
        <v>30085</v>
      </c>
      <c r="EK38" s="70">
        <v>31114</v>
      </c>
      <c r="EL38" s="70">
        <v>32159</v>
      </c>
      <c r="EM38" s="70">
        <v>32923</v>
      </c>
      <c r="EO38" s="1"/>
      <c r="EP38" s="16" t="s">
        <v>525</v>
      </c>
      <c r="EQ38" s="70">
        <v>19013</v>
      </c>
      <c r="ER38" s="70">
        <v>20648</v>
      </c>
      <c r="ES38" s="70">
        <v>21829</v>
      </c>
      <c r="ET38" s="70">
        <v>22641</v>
      </c>
      <c r="EU38" s="70">
        <v>23618</v>
      </c>
      <c r="EV38" s="70">
        <v>25197</v>
      </c>
      <c r="EW38" s="70">
        <v>25566</v>
      </c>
      <c r="EX38" s="70">
        <v>26869</v>
      </c>
      <c r="EY38" s="70">
        <v>27289</v>
      </c>
      <c r="EZ38" s="70">
        <v>28332</v>
      </c>
      <c r="FA38" s="70">
        <v>29457</v>
      </c>
      <c r="FB38" s="70">
        <v>29933</v>
      </c>
      <c r="FC38" s="70">
        <v>31145</v>
      </c>
      <c r="FD38" s="70">
        <v>32264</v>
      </c>
      <c r="FE38" s="70">
        <v>33409</v>
      </c>
      <c r="FF38" s="70">
        <v>34930</v>
      </c>
      <c r="FG38" s="70">
        <v>36171</v>
      </c>
      <c r="FH38" s="70">
        <v>37846</v>
      </c>
      <c r="FI38" s="70">
        <v>39213</v>
      </c>
      <c r="FJ38" s="70">
        <v>40613</v>
      </c>
      <c r="FK38" s="70">
        <v>41516</v>
      </c>
    </row>
    <row r="39" spans="1:167" ht="14.5">
      <c r="A39" s="356"/>
      <c r="B39" s="356"/>
      <c r="C39" s="1"/>
      <c r="D39" s="1"/>
      <c r="E39" s="1"/>
      <c r="F39" s="1"/>
      <c r="G39" s="1"/>
      <c r="H39" s="1"/>
      <c r="I39" s="1"/>
      <c r="J39" s="1"/>
      <c r="K39" s="1"/>
      <c r="L39" s="1"/>
      <c r="M39" s="1"/>
      <c r="N39" s="1"/>
      <c r="O39" s="1"/>
      <c r="P39" s="1"/>
      <c r="Q39" s="1"/>
      <c r="R39" s="1"/>
      <c r="S39" s="1"/>
      <c r="T39" s="1"/>
      <c r="U39" s="1"/>
      <c r="V39" s="1"/>
      <c r="W39" s="1"/>
      <c r="Y39" s="356"/>
      <c r="Z39" s="356"/>
      <c r="AA39" s="1"/>
      <c r="AB39" s="1"/>
      <c r="AC39" s="1"/>
      <c r="AD39" s="1"/>
      <c r="AE39" s="1"/>
      <c r="AF39" s="1"/>
      <c r="AG39" s="1"/>
      <c r="AH39" s="1"/>
      <c r="AI39" s="1"/>
      <c r="AJ39" s="1"/>
      <c r="AK39" s="1"/>
      <c r="AL39" s="1"/>
      <c r="AM39" s="1"/>
      <c r="AN39" s="1"/>
      <c r="AO39" s="1"/>
      <c r="AP39" s="1"/>
      <c r="AQ39" s="1"/>
      <c r="AR39" s="1"/>
      <c r="AS39" s="1"/>
      <c r="AT39" s="1"/>
      <c r="AU39" s="1"/>
      <c r="AW39" s="356"/>
      <c r="AX39" s="356"/>
      <c r="AY39" s="1"/>
      <c r="AZ39" s="1"/>
      <c r="BA39" s="1"/>
      <c r="BB39" s="1"/>
      <c r="BC39" s="1"/>
      <c r="BD39" s="1"/>
      <c r="BE39" s="1"/>
      <c r="BF39" s="1"/>
      <c r="BG39" s="1"/>
      <c r="BH39" s="1"/>
      <c r="BI39" s="1"/>
      <c r="BJ39" s="1"/>
      <c r="BK39" s="1"/>
      <c r="BL39" s="1"/>
      <c r="BM39" s="1"/>
      <c r="BN39" s="1"/>
      <c r="BO39" s="1"/>
      <c r="BP39" s="1"/>
      <c r="BQ39" s="1"/>
      <c r="BR39" s="1"/>
      <c r="BS39" s="1"/>
      <c r="BU39" s="356"/>
      <c r="BV39" s="356"/>
      <c r="BW39" s="1"/>
      <c r="BX39" s="1"/>
      <c r="BY39" s="1"/>
      <c r="BZ39" s="1"/>
      <c r="CA39" s="1"/>
      <c r="CB39" s="1"/>
      <c r="CC39" s="1"/>
      <c r="CD39" s="1"/>
      <c r="CE39" s="1"/>
      <c r="CF39" s="1"/>
      <c r="CG39" s="1"/>
      <c r="CH39" s="1"/>
      <c r="CI39" s="1"/>
      <c r="CJ39" s="1"/>
      <c r="CK39" s="1"/>
      <c r="CL39" s="1"/>
      <c r="CM39" s="1"/>
      <c r="CN39" s="1"/>
      <c r="CO39" s="1"/>
      <c r="CP39" s="1"/>
      <c r="CQ39" s="1"/>
      <c r="CS39" s="356"/>
      <c r="CT39" s="356"/>
      <c r="CU39" s="1"/>
      <c r="CV39" s="1"/>
      <c r="CW39" s="1"/>
      <c r="CX39" s="1"/>
      <c r="CY39" s="1"/>
      <c r="CZ39" s="1"/>
      <c r="DA39" s="1"/>
      <c r="DB39" s="1"/>
      <c r="DC39" s="1"/>
      <c r="DD39" s="1"/>
      <c r="DE39" s="1"/>
      <c r="DF39" s="1"/>
      <c r="DG39" s="1"/>
      <c r="DH39" s="1"/>
      <c r="DI39" s="1"/>
      <c r="DJ39" s="1"/>
      <c r="DK39" s="1"/>
      <c r="DL39" s="1"/>
      <c r="DM39" s="1"/>
      <c r="DN39" s="1"/>
      <c r="DO39" s="1"/>
      <c r="DQ39" s="356"/>
      <c r="DR39" s="356"/>
      <c r="DS39" s="1"/>
      <c r="DT39" s="1"/>
      <c r="DU39" s="1"/>
      <c r="DV39" s="1"/>
      <c r="DW39" s="1"/>
      <c r="DX39" s="1"/>
      <c r="DY39" s="1"/>
      <c r="DZ39" s="1"/>
      <c r="EA39" s="1"/>
      <c r="EB39" s="1"/>
      <c r="EC39" s="1"/>
      <c r="ED39" s="1"/>
      <c r="EE39" s="1"/>
      <c r="EF39" s="1"/>
      <c r="EG39" s="1"/>
      <c r="EH39" s="1"/>
      <c r="EI39" s="1"/>
      <c r="EJ39" s="1"/>
      <c r="EK39" s="1"/>
      <c r="EL39" s="1"/>
      <c r="EM39" s="1"/>
      <c r="EO39" s="356"/>
      <c r="EP39" s="356"/>
      <c r="EQ39" s="1"/>
      <c r="ER39" s="1"/>
      <c r="ES39" s="1"/>
      <c r="ET39" s="1"/>
      <c r="EU39" s="1"/>
      <c r="EV39" s="1"/>
      <c r="EW39" s="1"/>
      <c r="EX39" s="1"/>
      <c r="EY39" s="1"/>
      <c r="EZ39" s="1"/>
      <c r="FA39" s="1"/>
      <c r="FB39" s="1"/>
      <c r="FC39" s="1"/>
      <c r="FD39" s="1"/>
      <c r="FE39" s="1"/>
      <c r="FF39" s="1"/>
      <c r="FG39" s="1"/>
      <c r="FH39" s="1"/>
      <c r="FI39" s="1"/>
      <c r="FJ39" s="1"/>
      <c r="FK39" s="1"/>
    </row>
    <row r="40" spans="1:167" ht="91.5">
      <c r="A40" s="1"/>
      <c r="B40" s="13" t="s">
        <v>528</v>
      </c>
      <c r="C40" s="1"/>
      <c r="D40" s="1"/>
      <c r="E40" s="1"/>
      <c r="F40" s="1"/>
      <c r="G40" s="1"/>
      <c r="H40" s="1"/>
      <c r="I40" s="1"/>
      <c r="J40" s="1"/>
      <c r="K40" s="1"/>
      <c r="L40" s="1"/>
      <c r="M40" s="1"/>
      <c r="N40" s="1"/>
      <c r="O40" s="1"/>
      <c r="P40" s="1"/>
      <c r="Q40" s="1"/>
      <c r="R40" s="1"/>
      <c r="S40" s="1"/>
      <c r="T40" s="1"/>
      <c r="U40" s="1"/>
      <c r="V40" s="1"/>
      <c r="W40" s="1"/>
      <c r="Y40" s="1"/>
      <c r="Z40" s="13" t="s">
        <v>528</v>
      </c>
      <c r="AA40" s="1"/>
      <c r="AB40" s="1"/>
      <c r="AC40" s="1"/>
      <c r="AD40" s="1"/>
      <c r="AE40" s="1"/>
      <c r="AF40" s="1"/>
      <c r="AG40" s="1"/>
      <c r="AH40" s="1"/>
      <c r="AI40" s="1"/>
      <c r="AJ40" s="1"/>
      <c r="AK40" s="1"/>
      <c r="AL40" s="1"/>
      <c r="AM40" s="1"/>
      <c r="AN40" s="1"/>
      <c r="AO40" s="1"/>
      <c r="AP40" s="1"/>
      <c r="AQ40" s="1"/>
      <c r="AR40" s="1"/>
      <c r="AS40" s="1"/>
      <c r="AT40" s="1"/>
      <c r="AU40" s="1"/>
      <c r="AW40" s="1"/>
      <c r="AX40" s="13" t="s">
        <v>528</v>
      </c>
      <c r="AY40" s="1"/>
      <c r="AZ40" s="1"/>
      <c r="BA40" s="1"/>
      <c r="BB40" s="1"/>
      <c r="BC40" s="1"/>
      <c r="BD40" s="1"/>
      <c r="BE40" s="1"/>
      <c r="BF40" s="1"/>
      <c r="BG40" s="1"/>
      <c r="BH40" s="1"/>
      <c r="BI40" s="1"/>
      <c r="BJ40" s="1"/>
      <c r="BK40" s="1"/>
      <c r="BL40" s="1"/>
      <c r="BM40" s="1"/>
      <c r="BN40" s="1"/>
      <c r="BO40" s="1"/>
      <c r="BP40" s="1"/>
      <c r="BQ40" s="1"/>
      <c r="BR40" s="1"/>
      <c r="BS40" s="1"/>
      <c r="BU40" s="1"/>
      <c r="BV40" s="13" t="s">
        <v>528</v>
      </c>
      <c r="BW40" s="1"/>
      <c r="BX40" s="1"/>
      <c r="BY40" s="1"/>
      <c r="BZ40" s="1"/>
      <c r="CA40" s="1"/>
      <c r="CB40" s="1"/>
      <c r="CC40" s="1"/>
      <c r="CD40" s="1"/>
      <c r="CE40" s="1"/>
      <c r="CF40" s="1"/>
      <c r="CG40" s="1"/>
      <c r="CH40" s="1"/>
      <c r="CI40" s="1"/>
      <c r="CJ40" s="1"/>
      <c r="CK40" s="1"/>
      <c r="CL40" s="1"/>
      <c r="CM40" s="1"/>
      <c r="CN40" s="1"/>
      <c r="CO40" s="1"/>
      <c r="CP40" s="1"/>
      <c r="CQ40" s="1"/>
      <c r="CS40" s="1"/>
      <c r="CT40" s="13" t="s">
        <v>528</v>
      </c>
      <c r="CU40" s="1"/>
      <c r="CV40" s="1"/>
      <c r="CW40" s="1"/>
      <c r="CX40" s="1"/>
      <c r="CY40" s="1"/>
      <c r="CZ40" s="1"/>
      <c r="DA40" s="1"/>
      <c r="DB40" s="1"/>
      <c r="DC40" s="1"/>
      <c r="DD40" s="1"/>
      <c r="DE40" s="1"/>
      <c r="DF40" s="1"/>
      <c r="DG40" s="1"/>
      <c r="DH40" s="1"/>
      <c r="DI40" s="1"/>
      <c r="DJ40" s="1"/>
      <c r="DK40" s="1"/>
      <c r="DL40" s="1"/>
      <c r="DM40" s="1"/>
      <c r="DN40" s="1"/>
      <c r="DO40" s="1"/>
      <c r="DQ40" s="1"/>
      <c r="DR40" s="13" t="s">
        <v>528</v>
      </c>
      <c r="DS40" s="1"/>
      <c r="DT40" s="1"/>
      <c r="DU40" s="1"/>
      <c r="DV40" s="1"/>
      <c r="DW40" s="1"/>
      <c r="DX40" s="1"/>
      <c r="DY40" s="1"/>
      <c r="DZ40" s="1"/>
      <c r="EA40" s="1"/>
      <c r="EB40" s="1"/>
      <c r="EC40" s="1"/>
      <c r="ED40" s="1"/>
      <c r="EE40" s="1"/>
      <c r="EF40" s="1"/>
      <c r="EG40" s="1"/>
      <c r="EH40" s="1"/>
      <c r="EI40" s="1"/>
      <c r="EJ40" s="1"/>
      <c r="EK40" s="1"/>
      <c r="EL40" s="1"/>
      <c r="EM40" s="1"/>
      <c r="EO40" s="1"/>
      <c r="EP40" s="13" t="s">
        <v>528</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519</v>
      </c>
      <c r="C41" s="1">
        <v>1.1299999999999999</v>
      </c>
      <c r="D41" s="1">
        <v>1.1399999999999999</v>
      </c>
      <c r="E41" s="1">
        <v>1.1499999999999999</v>
      </c>
      <c r="F41" s="1">
        <v>1.1499999999999999</v>
      </c>
      <c r="G41" s="1">
        <v>1.1599999999999999</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519</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519</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519</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519</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519</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519</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spans="1:167" ht="14.5">
      <c r="A42" s="1"/>
      <c r="B42" s="10" t="s">
        <v>520</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520</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520</v>
      </c>
      <c r="AY42" s="1">
        <v>0.56999999999999995</v>
      </c>
      <c r="AZ42" s="1">
        <v>0.56000000000000005</v>
      </c>
      <c r="BA42" s="1">
        <v>0.55000000000000004</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520</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520</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520</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520</v>
      </c>
      <c r="EQ42" s="1">
        <v>0.55000000000000004</v>
      </c>
      <c r="ER42" s="1">
        <v>0.55000000000000004</v>
      </c>
      <c r="ES42" s="1">
        <v>0.55000000000000004</v>
      </c>
      <c r="ET42" s="1">
        <v>0.55000000000000004</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spans="1:167" ht="14.5">
      <c r="A43" s="1"/>
      <c r="B43" s="10" t="s">
        <v>521</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521</v>
      </c>
      <c r="AA43" s="1">
        <v>0.5</v>
      </c>
      <c r="AB43" s="1">
        <v>0.51</v>
      </c>
      <c r="AC43" s="1">
        <v>0.52</v>
      </c>
      <c r="AD43" s="1">
        <v>0.53</v>
      </c>
      <c r="AE43" s="1">
        <v>0.54</v>
      </c>
      <c r="AF43" s="1">
        <v>0.54</v>
      </c>
      <c r="AG43" s="1">
        <v>0.55000000000000004</v>
      </c>
      <c r="AH43" s="1">
        <v>0.55000000000000004</v>
      </c>
      <c r="AI43" s="1">
        <v>0.56000000000000005</v>
      </c>
      <c r="AJ43" s="1">
        <v>0.56000000000000005</v>
      </c>
      <c r="AK43" s="1">
        <v>0.56999999999999995</v>
      </c>
      <c r="AL43" s="1">
        <v>0.56999999999999995</v>
      </c>
      <c r="AM43" s="1">
        <v>0.56999999999999995</v>
      </c>
      <c r="AN43" s="1">
        <v>0.56999999999999995</v>
      </c>
      <c r="AO43" s="1">
        <v>0.56999999999999995</v>
      </c>
      <c r="AP43" s="1">
        <v>0.56999999999999995</v>
      </c>
      <c r="AQ43" s="1">
        <v>0.56999999999999995</v>
      </c>
      <c r="AR43" s="1">
        <v>0.56999999999999995</v>
      </c>
      <c r="AS43" s="1">
        <v>0.56999999999999995</v>
      </c>
      <c r="AT43" s="1">
        <v>0.56999999999999995</v>
      </c>
      <c r="AU43" s="1">
        <v>0.56999999999999995</v>
      </c>
      <c r="AW43" s="1"/>
      <c r="AX43" s="10" t="s">
        <v>521</v>
      </c>
      <c r="AY43" s="1">
        <v>0.48</v>
      </c>
      <c r="AZ43" s="1">
        <v>0.49</v>
      </c>
      <c r="BA43" s="1">
        <v>0.5</v>
      </c>
      <c r="BB43" s="1">
        <v>0.51</v>
      </c>
      <c r="BC43" s="1">
        <v>0.52</v>
      </c>
      <c r="BD43" s="1">
        <v>0.54</v>
      </c>
      <c r="BE43" s="1">
        <v>0.55000000000000004</v>
      </c>
      <c r="BF43" s="1">
        <v>0.56000000000000005</v>
      </c>
      <c r="BG43" s="1">
        <v>0.56999999999999995</v>
      </c>
      <c r="BH43" s="1">
        <v>0.57999999999999996</v>
      </c>
      <c r="BI43" s="1">
        <v>0.56999999999999995</v>
      </c>
      <c r="BJ43" s="1">
        <v>0.56999999999999995</v>
      </c>
      <c r="BK43" s="1">
        <v>0.56999999999999995</v>
      </c>
      <c r="BL43" s="1">
        <v>0.56999999999999995</v>
      </c>
      <c r="BM43" s="1">
        <v>0.56999999999999995</v>
      </c>
      <c r="BN43" s="1">
        <v>0.56999999999999995</v>
      </c>
      <c r="BO43" s="1">
        <v>0.56999999999999995</v>
      </c>
      <c r="BP43" s="1">
        <v>0.56999999999999995</v>
      </c>
      <c r="BQ43" s="1">
        <v>0.56999999999999995</v>
      </c>
      <c r="BR43" s="1">
        <v>0.56999999999999995</v>
      </c>
      <c r="BS43" s="1">
        <v>0.56999999999999995</v>
      </c>
      <c r="BU43" s="1"/>
      <c r="BV43" s="10" t="s">
        <v>521</v>
      </c>
      <c r="BW43" s="1">
        <v>0.5</v>
      </c>
      <c r="BX43" s="1">
        <v>0.51</v>
      </c>
      <c r="BY43" s="1">
        <v>0.52</v>
      </c>
      <c r="BZ43" s="1">
        <v>0.52</v>
      </c>
      <c r="CA43" s="1">
        <v>0.53</v>
      </c>
      <c r="CB43" s="1">
        <v>0.53</v>
      </c>
      <c r="CC43" s="1">
        <v>0.54</v>
      </c>
      <c r="CD43" s="1">
        <v>0.55000000000000004</v>
      </c>
      <c r="CE43" s="1">
        <v>0.56000000000000005</v>
      </c>
      <c r="CF43" s="1">
        <v>0.56999999999999995</v>
      </c>
      <c r="CG43" s="1">
        <v>0.56999999999999995</v>
      </c>
      <c r="CH43" s="1">
        <v>0.56999999999999995</v>
      </c>
      <c r="CI43" s="1">
        <v>0.56999999999999995</v>
      </c>
      <c r="CJ43" s="1">
        <v>0.56999999999999995</v>
      </c>
      <c r="CK43" s="1">
        <v>0.56999999999999995</v>
      </c>
      <c r="CL43" s="1">
        <v>0.56999999999999995</v>
      </c>
      <c r="CM43" s="1">
        <v>0.56999999999999995</v>
      </c>
      <c r="CN43" s="1">
        <v>0.56999999999999995</v>
      </c>
      <c r="CO43" s="1">
        <v>0.56999999999999995</v>
      </c>
      <c r="CP43" s="1">
        <v>0.56999999999999995</v>
      </c>
      <c r="CQ43" s="1">
        <v>0.56999999999999995</v>
      </c>
      <c r="CS43" s="1"/>
      <c r="CT43" s="10" t="s">
        <v>521</v>
      </c>
      <c r="CU43" s="1">
        <v>0.52</v>
      </c>
      <c r="CV43" s="1">
        <v>0.53</v>
      </c>
      <c r="CW43" s="1">
        <v>0.55000000000000004</v>
      </c>
      <c r="CX43" s="1">
        <v>0.56000000000000005</v>
      </c>
      <c r="CY43" s="1">
        <v>0.57999999999999996</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521</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521</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spans="1:167" ht="14.5">
      <c r="A44" s="1"/>
      <c r="B44" s="10" t="s">
        <v>522</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522</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522</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522</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522</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522</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522</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spans="1:167" ht="14.5">
      <c r="A45" s="1"/>
      <c r="B45" s="10" t="s">
        <v>523</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523</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523</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523</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523</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523</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523</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spans="1:167" ht="14.5">
      <c r="A46" s="1"/>
      <c r="B46" s="10" t="s">
        <v>524</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524</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524</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524</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524</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524</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524</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spans="1:167" ht="15.5">
      <c r="A47" s="1"/>
      <c r="B47" s="16" t="s">
        <v>525</v>
      </c>
      <c r="C47" s="1">
        <v>12.75</v>
      </c>
      <c r="D47" s="1">
        <v>13.24</v>
      </c>
      <c r="E47" s="1">
        <v>13.71</v>
      </c>
      <c r="F47" s="1">
        <v>14.2</v>
      </c>
      <c r="G47" s="1">
        <v>14.65</v>
      </c>
      <c r="H47" s="1">
        <v>15.25</v>
      </c>
      <c r="I47" s="1">
        <v>15.65</v>
      </c>
      <c r="J47" s="1">
        <v>15.87</v>
      </c>
      <c r="K47" s="1">
        <v>16.07</v>
      </c>
      <c r="L47" s="1">
        <v>16.22</v>
      </c>
      <c r="M47" s="1">
        <v>16.46</v>
      </c>
      <c r="N47" s="1">
        <v>16.79</v>
      </c>
      <c r="O47" s="1">
        <v>17.239999999999998</v>
      </c>
      <c r="P47" s="1">
        <v>17.670000000000002</v>
      </c>
      <c r="Q47" s="1">
        <v>18.14</v>
      </c>
      <c r="R47" s="1">
        <v>18.57</v>
      </c>
      <c r="S47" s="1">
        <v>18.86</v>
      </c>
      <c r="T47" s="1">
        <v>19.07</v>
      </c>
      <c r="U47" s="1">
        <v>19.63</v>
      </c>
      <c r="V47" s="1">
        <v>19.920000000000002</v>
      </c>
      <c r="W47" s="1">
        <v>20.07</v>
      </c>
      <c r="Y47" s="1"/>
      <c r="Z47" s="16" t="s">
        <v>525</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16.940000000000001</v>
      </c>
      <c r="AP47" s="1">
        <v>17.32</v>
      </c>
      <c r="AQ47" s="1">
        <v>17.52</v>
      </c>
      <c r="AR47" s="1">
        <v>17.670000000000002</v>
      </c>
      <c r="AS47" s="1">
        <v>17.91</v>
      </c>
      <c r="AT47" s="1">
        <v>18.190000000000001</v>
      </c>
      <c r="AU47" s="1">
        <v>18.37</v>
      </c>
      <c r="AW47" s="1"/>
      <c r="AX47" s="16" t="s">
        <v>525</v>
      </c>
      <c r="AY47" s="1">
        <v>13.29</v>
      </c>
      <c r="AZ47" s="1">
        <v>13.91</v>
      </c>
      <c r="BA47" s="1">
        <v>14.3</v>
      </c>
      <c r="BB47" s="1">
        <v>14.69</v>
      </c>
      <c r="BC47" s="1">
        <v>15.21</v>
      </c>
      <c r="BD47" s="1">
        <v>15.88</v>
      </c>
      <c r="BE47" s="1">
        <v>16.11</v>
      </c>
      <c r="BF47" s="1">
        <v>16.440000000000001</v>
      </c>
      <c r="BG47" s="1">
        <v>16.46</v>
      </c>
      <c r="BH47" s="1">
        <v>16.760000000000002</v>
      </c>
      <c r="BI47" s="1">
        <v>16.3</v>
      </c>
      <c r="BJ47" s="1">
        <v>16.66</v>
      </c>
      <c r="BK47" s="1">
        <v>17.100000000000001</v>
      </c>
      <c r="BL47" s="1">
        <v>17.5</v>
      </c>
      <c r="BM47" s="1">
        <v>17.97</v>
      </c>
      <c r="BN47" s="1">
        <v>18.45</v>
      </c>
      <c r="BO47" s="1">
        <v>18.61</v>
      </c>
      <c r="BP47" s="1">
        <v>18.75</v>
      </c>
      <c r="BQ47" s="1">
        <v>18.940000000000001</v>
      </c>
      <c r="BR47" s="1">
        <v>19.14</v>
      </c>
      <c r="BS47" s="1">
        <v>19.329999999999998</v>
      </c>
      <c r="BU47" s="1"/>
      <c r="BV47" s="16" t="s">
        <v>525</v>
      </c>
      <c r="BW47" s="1">
        <v>12.69</v>
      </c>
      <c r="BX47" s="1">
        <v>13.24</v>
      </c>
      <c r="BY47" s="1">
        <v>13.64</v>
      </c>
      <c r="BZ47" s="1">
        <v>14.14</v>
      </c>
      <c r="CA47" s="1">
        <v>14.51</v>
      </c>
      <c r="CB47" s="1">
        <v>15.05</v>
      </c>
      <c r="CC47" s="1">
        <v>15.18</v>
      </c>
      <c r="CD47" s="1">
        <v>15.76</v>
      </c>
      <c r="CE47" s="1">
        <v>15.8</v>
      </c>
      <c r="CF47" s="1">
        <v>16.059999999999999</v>
      </c>
      <c r="CG47" s="1">
        <v>16.22</v>
      </c>
      <c r="CH47" s="1">
        <v>16.41</v>
      </c>
      <c r="CI47" s="1">
        <v>16.96</v>
      </c>
      <c r="CJ47" s="1">
        <v>17.59</v>
      </c>
      <c r="CK47" s="1">
        <v>18.14</v>
      </c>
      <c r="CL47" s="1">
        <v>18.760000000000002</v>
      </c>
      <c r="CM47" s="1">
        <v>19.190000000000001</v>
      </c>
      <c r="CN47" s="1">
        <v>19.7</v>
      </c>
      <c r="CO47" s="1">
        <v>20.09</v>
      </c>
      <c r="CP47" s="1">
        <v>20.49</v>
      </c>
      <c r="CQ47" s="1">
        <v>20.69</v>
      </c>
      <c r="CS47" s="1"/>
      <c r="CT47" s="16" t="s">
        <v>525</v>
      </c>
      <c r="CU47" s="1">
        <v>12.38</v>
      </c>
      <c r="CV47" s="1">
        <v>12.77</v>
      </c>
      <c r="CW47" s="1">
        <v>13.09</v>
      </c>
      <c r="CX47" s="1">
        <v>13.49</v>
      </c>
      <c r="CY47" s="1">
        <v>13.77</v>
      </c>
      <c r="CZ47" s="1">
        <v>14.44</v>
      </c>
      <c r="DA47" s="1">
        <v>14.61</v>
      </c>
      <c r="DB47" s="1">
        <v>14.73</v>
      </c>
      <c r="DC47" s="1">
        <v>15.02</v>
      </c>
      <c r="DD47" s="1">
        <v>15.18</v>
      </c>
      <c r="DE47" s="1">
        <v>16.36</v>
      </c>
      <c r="DF47" s="1">
        <v>16.329999999999998</v>
      </c>
      <c r="DG47" s="1">
        <v>16.920000000000002</v>
      </c>
      <c r="DH47" s="1">
        <v>17.34</v>
      </c>
      <c r="DI47" s="1">
        <v>17.95</v>
      </c>
      <c r="DJ47" s="1">
        <v>18.59</v>
      </c>
      <c r="DK47" s="1">
        <v>19.04</v>
      </c>
      <c r="DL47" s="1">
        <v>19.39</v>
      </c>
      <c r="DM47" s="1">
        <v>19.809999999999999</v>
      </c>
      <c r="DN47" s="1">
        <v>20.22</v>
      </c>
      <c r="DO47" s="1">
        <v>20.43</v>
      </c>
      <c r="DQ47" s="1"/>
      <c r="DR47" s="16" t="s">
        <v>525</v>
      </c>
      <c r="DS47" s="1">
        <v>13.02</v>
      </c>
      <c r="DT47" s="1">
        <v>13.53</v>
      </c>
      <c r="DU47" s="1">
        <v>13.92</v>
      </c>
      <c r="DV47" s="1">
        <v>14.05</v>
      </c>
      <c r="DW47" s="1">
        <v>14.45</v>
      </c>
      <c r="DX47" s="1">
        <v>14.97</v>
      </c>
      <c r="DY47" s="1">
        <v>15.32</v>
      </c>
      <c r="DZ47" s="1">
        <v>15.29</v>
      </c>
      <c r="EA47" s="1">
        <v>15.27</v>
      </c>
      <c r="EB47" s="1">
        <v>15.25</v>
      </c>
      <c r="EC47" s="1">
        <v>16.489999999999998</v>
      </c>
      <c r="ED47" s="1">
        <v>16.62</v>
      </c>
      <c r="EE47" s="1">
        <v>17.28</v>
      </c>
      <c r="EF47" s="1">
        <v>17.75</v>
      </c>
      <c r="EG47" s="1">
        <v>18.34</v>
      </c>
      <c r="EH47" s="1">
        <v>18.940000000000001</v>
      </c>
      <c r="EI47" s="1">
        <v>19.28</v>
      </c>
      <c r="EJ47" s="1">
        <v>19.5</v>
      </c>
      <c r="EK47" s="1">
        <v>19.82</v>
      </c>
      <c r="EL47" s="1">
        <v>20.14</v>
      </c>
      <c r="EM47" s="1">
        <v>20.29</v>
      </c>
      <c r="EO47" s="1"/>
      <c r="EP47" s="16" t="s">
        <v>525</v>
      </c>
      <c r="EQ47" s="1">
        <v>12.03</v>
      </c>
      <c r="ER47" s="1">
        <v>12.88</v>
      </c>
      <c r="ES47" s="1">
        <v>13.44</v>
      </c>
      <c r="ET47" s="1">
        <v>13.74</v>
      </c>
      <c r="EU47" s="1">
        <v>14.1</v>
      </c>
      <c r="EV47" s="1">
        <v>14.75</v>
      </c>
      <c r="EW47" s="1">
        <v>14.97</v>
      </c>
      <c r="EX47" s="1">
        <v>15.13</v>
      </c>
      <c r="EY47" s="1">
        <v>15.36</v>
      </c>
      <c r="EZ47" s="1">
        <v>15.35</v>
      </c>
      <c r="FA47" s="1">
        <v>16.11</v>
      </c>
      <c r="FB47" s="1">
        <v>16.11</v>
      </c>
      <c r="FC47" s="1">
        <v>16.579999999999998</v>
      </c>
      <c r="FD47" s="1">
        <v>17.149999999999999</v>
      </c>
      <c r="FE47" s="1">
        <v>17.739999999999998</v>
      </c>
      <c r="FF47" s="1">
        <v>18.32</v>
      </c>
      <c r="FG47" s="1">
        <v>18.68</v>
      </c>
      <c r="FH47" s="1">
        <v>19.02</v>
      </c>
      <c r="FI47" s="1">
        <v>19.37</v>
      </c>
      <c r="FJ47" s="1">
        <v>19.72</v>
      </c>
      <c r="FK47" s="1">
        <v>19.899999999999999</v>
      </c>
    </row>
    <row r="48" spans="1:167" ht="14.5">
      <c r="A48" s="356"/>
      <c r="B48" s="356"/>
      <c r="C48" s="71"/>
      <c r="D48" s="71"/>
      <c r="E48" s="71"/>
      <c r="F48" s="71"/>
      <c r="G48" s="71"/>
      <c r="H48" s="71"/>
      <c r="I48" s="71"/>
      <c r="J48" s="71"/>
      <c r="K48" s="71"/>
      <c r="L48" s="71"/>
      <c r="M48" s="71"/>
      <c r="N48" s="71"/>
      <c r="O48" s="71"/>
      <c r="P48" s="71"/>
      <c r="Q48" s="71"/>
      <c r="R48" s="71"/>
      <c r="S48" s="71"/>
      <c r="T48" s="71"/>
      <c r="U48" s="71"/>
      <c r="V48" s="71"/>
      <c r="W48" s="71"/>
      <c r="Y48" s="356"/>
      <c r="Z48" s="356"/>
      <c r="AA48" s="1"/>
      <c r="AB48" s="1"/>
      <c r="AC48" s="1"/>
      <c r="AD48" s="1"/>
      <c r="AE48" s="1"/>
      <c r="AF48" s="1"/>
      <c r="AG48" s="1"/>
      <c r="AH48" s="1"/>
      <c r="AI48" s="1"/>
      <c r="AJ48" s="1"/>
      <c r="AK48" s="1"/>
      <c r="AL48" s="1"/>
      <c r="AM48" s="1"/>
      <c r="AN48" s="1"/>
      <c r="AO48" s="1"/>
      <c r="AP48" s="1"/>
      <c r="AQ48" s="1"/>
      <c r="AR48" s="1"/>
      <c r="AS48" s="1"/>
      <c r="AT48" s="1"/>
      <c r="AU48" s="1"/>
      <c r="AW48" s="356"/>
      <c r="AX48" s="356"/>
      <c r="AY48" s="1"/>
      <c r="AZ48" s="1"/>
      <c r="BA48" s="1"/>
      <c r="BB48" s="1"/>
      <c r="BC48" s="1"/>
      <c r="BD48" s="1"/>
      <c r="BE48" s="1"/>
      <c r="BF48" s="1"/>
      <c r="BG48" s="1"/>
      <c r="BH48" s="1"/>
      <c r="BI48" s="1"/>
      <c r="BJ48" s="1"/>
      <c r="BK48" s="1"/>
      <c r="BL48" s="1"/>
      <c r="BM48" s="1"/>
      <c r="BN48" s="1"/>
      <c r="BO48" s="1"/>
      <c r="BP48" s="1"/>
      <c r="BQ48" s="1"/>
      <c r="BR48" s="1"/>
      <c r="BS48" s="1"/>
      <c r="BU48" s="356"/>
      <c r="BV48" s="356"/>
      <c r="BW48" s="1"/>
      <c r="BX48" s="1"/>
      <c r="BY48" s="1"/>
      <c r="BZ48" s="1"/>
      <c r="CA48" s="1"/>
      <c r="CB48" s="1"/>
      <c r="CC48" s="1"/>
      <c r="CD48" s="1"/>
      <c r="CE48" s="1"/>
      <c r="CF48" s="1"/>
      <c r="CG48" s="1"/>
      <c r="CH48" s="1"/>
      <c r="CI48" s="1"/>
      <c r="CJ48" s="1"/>
      <c r="CK48" s="1"/>
      <c r="CL48" s="1"/>
      <c r="CM48" s="1"/>
      <c r="CN48" s="1"/>
      <c r="CO48" s="1"/>
      <c r="CP48" s="1"/>
      <c r="CQ48" s="1"/>
      <c r="CS48" s="356"/>
      <c r="CT48" s="356"/>
      <c r="CU48" s="1"/>
      <c r="CV48" s="1"/>
      <c r="CW48" s="1"/>
      <c r="CX48" s="1"/>
      <c r="CY48" s="1"/>
      <c r="CZ48" s="1"/>
      <c r="DA48" s="1"/>
      <c r="DB48" s="1"/>
      <c r="DC48" s="1"/>
      <c r="DD48" s="1"/>
      <c r="DE48" s="1"/>
      <c r="DF48" s="1"/>
      <c r="DG48" s="1"/>
      <c r="DH48" s="1"/>
      <c r="DI48" s="1"/>
      <c r="DJ48" s="1"/>
      <c r="DK48" s="1"/>
      <c r="DL48" s="1"/>
      <c r="DM48" s="1"/>
      <c r="DN48" s="1"/>
      <c r="DO48" s="1"/>
      <c r="DQ48" s="356"/>
      <c r="DR48" s="356"/>
      <c r="DS48" s="1"/>
      <c r="DT48" s="1"/>
      <c r="DU48" s="1"/>
      <c r="DV48" s="1"/>
      <c r="DW48" s="1"/>
      <c r="DX48" s="1"/>
      <c r="DY48" s="1"/>
      <c r="DZ48" s="1"/>
      <c r="EA48" s="1"/>
      <c r="EB48" s="1"/>
      <c r="EC48" s="1"/>
      <c r="ED48" s="1"/>
      <c r="EE48" s="1"/>
      <c r="EF48" s="1"/>
      <c r="EG48" s="1"/>
      <c r="EH48" s="1"/>
      <c r="EI48" s="1"/>
      <c r="EJ48" s="1"/>
      <c r="EK48" s="1"/>
      <c r="EL48" s="1"/>
      <c r="EM48" s="1"/>
      <c r="EO48" s="356"/>
      <c r="EP48" s="356"/>
      <c r="EQ48" s="71"/>
      <c r="ER48" s="71"/>
      <c r="ES48" s="71"/>
      <c r="ET48" s="71"/>
      <c r="EU48" s="71"/>
      <c r="EV48" s="71"/>
      <c r="EW48" s="71"/>
      <c r="EX48" s="71"/>
      <c r="EY48" s="71"/>
      <c r="EZ48" s="71"/>
      <c r="FA48" s="71"/>
      <c r="FB48" s="71"/>
      <c r="FC48" s="71"/>
      <c r="FD48" s="71"/>
      <c r="FE48" s="71"/>
      <c r="FF48" s="71"/>
      <c r="FG48" s="71"/>
      <c r="FH48" s="71"/>
      <c r="FI48" s="71"/>
      <c r="FJ48" s="71"/>
      <c r="FK48" s="71"/>
    </row>
    <row r="49" spans="1:167" ht="14.5">
      <c r="A49" s="1"/>
      <c r="B49" s="8" t="s">
        <v>529</v>
      </c>
      <c r="C49" s="8"/>
      <c r="D49" s="8"/>
      <c r="E49" s="8"/>
      <c r="F49" s="8"/>
      <c r="G49" s="8"/>
      <c r="H49" s="8"/>
      <c r="I49" s="8"/>
      <c r="J49" s="8"/>
      <c r="K49" s="8"/>
      <c r="L49" s="8"/>
      <c r="M49" s="8"/>
      <c r="N49" s="8"/>
      <c r="O49" s="8"/>
      <c r="P49" s="8"/>
      <c r="Q49" s="8"/>
      <c r="R49" s="8"/>
      <c r="S49" s="8"/>
      <c r="T49" s="8"/>
      <c r="U49" s="8"/>
      <c r="V49" s="8"/>
      <c r="W49" s="8"/>
      <c r="Y49" s="1"/>
      <c r="Z49" s="8" t="s">
        <v>529</v>
      </c>
      <c r="AA49" s="1"/>
      <c r="AB49" s="1"/>
      <c r="AC49" s="1"/>
      <c r="AD49" s="1"/>
      <c r="AE49" s="1"/>
      <c r="AF49" s="1"/>
      <c r="AG49" s="1"/>
      <c r="AH49" s="1"/>
      <c r="AI49" s="1"/>
      <c r="AJ49" s="1"/>
      <c r="AK49" s="1"/>
      <c r="AL49" s="1"/>
      <c r="AM49" s="1"/>
      <c r="AN49" s="1"/>
      <c r="AO49" s="1"/>
      <c r="AP49" s="1"/>
      <c r="AQ49" s="1"/>
      <c r="AR49" s="1"/>
      <c r="AS49" s="1"/>
      <c r="AT49" s="1"/>
      <c r="AU49" s="1"/>
      <c r="AW49" s="1"/>
      <c r="AX49" s="8" t="s">
        <v>529</v>
      </c>
      <c r="AY49" s="1"/>
      <c r="AZ49" s="1"/>
      <c r="BA49" s="1"/>
      <c r="BB49" s="1"/>
      <c r="BC49" s="1"/>
      <c r="BD49" s="1"/>
      <c r="BE49" s="1"/>
      <c r="BF49" s="1"/>
      <c r="BG49" s="1"/>
      <c r="BH49" s="1"/>
      <c r="BI49" s="1"/>
      <c r="BJ49" s="1"/>
      <c r="BK49" s="1"/>
      <c r="BL49" s="1"/>
      <c r="BM49" s="1"/>
      <c r="BN49" s="1"/>
      <c r="BO49" s="1"/>
      <c r="BP49" s="1"/>
      <c r="BQ49" s="1"/>
      <c r="BR49" s="1"/>
      <c r="BS49" s="1"/>
      <c r="BU49" s="1"/>
      <c r="BV49" s="8" t="s">
        <v>529</v>
      </c>
      <c r="BW49" s="1"/>
      <c r="BX49" s="1"/>
      <c r="BY49" s="1"/>
      <c r="BZ49" s="1"/>
      <c r="CA49" s="1"/>
      <c r="CB49" s="1"/>
      <c r="CC49" s="1"/>
      <c r="CD49" s="1"/>
      <c r="CE49" s="1"/>
      <c r="CF49" s="1"/>
      <c r="CG49" s="1"/>
      <c r="CH49" s="1"/>
      <c r="CI49" s="1"/>
      <c r="CJ49" s="1"/>
      <c r="CK49" s="1"/>
      <c r="CL49" s="1"/>
      <c r="CM49" s="1"/>
      <c r="CN49" s="1"/>
      <c r="CO49" s="1"/>
      <c r="CP49" s="1"/>
      <c r="CQ49" s="1"/>
      <c r="CS49" s="1"/>
      <c r="CT49" s="8" t="s">
        <v>529</v>
      </c>
      <c r="CU49" s="1"/>
      <c r="CV49" s="1"/>
      <c r="CW49" s="1"/>
      <c r="CX49" s="1"/>
      <c r="CY49" s="1"/>
      <c r="CZ49" s="1"/>
      <c r="DA49" s="1"/>
      <c r="DB49" s="1"/>
      <c r="DC49" s="1"/>
      <c r="DD49" s="1"/>
      <c r="DE49" s="1"/>
      <c r="DF49" s="1"/>
      <c r="DG49" s="1"/>
      <c r="DH49" s="1"/>
      <c r="DI49" s="1"/>
      <c r="DJ49" s="1"/>
      <c r="DK49" s="1"/>
      <c r="DL49" s="1"/>
      <c r="DM49" s="1"/>
      <c r="DN49" s="1"/>
      <c r="DO49" s="1"/>
      <c r="DQ49" s="1"/>
      <c r="DR49" s="8" t="s">
        <v>529</v>
      </c>
      <c r="DS49" s="1"/>
      <c r="DT49" s="1"/>
      <c r="DU49" s="1"/>
      <c r="DV49" s="1"/>
      <c r="DW49" s="1"/>
      <c r="DX49" s="1"/>
      <c r="DY49" s="1"/>
      <c r="DZ49" s="1"/>
      <c r="EA49" s="1"/>
      <c r="EB49" s="1"/>
      <c r="EC49" s="1"/>
      <c r="ED49" s="1"/>
      <c r="EE49" s="1"/>
      <c r="EF49" s="1"/>
      <c r="EG49" s="1"/>
      <c r="EH49" s="1"/>
      <c r="EI49" s="1"/>
      <c r="EJ49" s="1"/>
      <c r="EK49" s="1"/>
      <c r="EL49" s="1"/>
      <c r="EM49" s="1"/>
      <c r="EO49" s="1"/>
      <c r="EP49" s="8" t="s">
        <v>529</v>
      </c>
      <c r="EQ49" s="8"/>
      <c r="ER49" s="8"/>
      <c r="ES49" s="8"/>
      <c r="ET49" s="8"/>
      <c r="EU49" s="8"/>
      <c r="EV49" s="8"/>
      <c r="EW49" s="8"/>
      <c r="EX49" s="8"/>
      <c r="EY49" s="8"/>
      <c r="EZ49" s="8"/>
      <c r="FA49" s="8"/>
      <c r="FB49" s="8"/>
      <c r="FC49" s="8"/>
      <c r="FD49" s="8"/>
      <c r="FE49" s="8"/>
      <c r="FF49" s="8"/>
      <c r="FG49" s="8"/>
      <c r="FH49" s="8"/>
      <c r="FI49" s="8"/>
      <c r="FJ49" s="8"/>
      <c r="FK49" s="8"/>
    </row>
    <row r="50" spans="1:167" ht="14.5">
      <c r="A50" s="1"/>
      <c r="B50" s="10" t="s">
        <v>523</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523</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523</v>
      </c>
      <c r="AY50" s="1">
        <v>172.9</v>
      </c>
      <c r="AZ50" s="1">
        <v>169.6</v>
      </c>
      <c r="BA50" s="1">
        <v>165.7</v>
      </c>
      <c r="BB50" s="1">
        <v>161.5</v>
      </c>
      <c r="BC50" s="1">
        <v>157.6</v>
      </c>
      <c r="BD50" s="1">
        <v>154.1</v>
      </c>
      <c r="BE50" s="1">
        <v>150</v>
      </c>
      <c r="BF50" s="1">
        <v>146</v>
      </c>
      <c r="BG50" s="1">
        <v>142.5</v>
      </c>
      <c r="BH50" s="1">
        <v>138.80000000000001</v>
      </c>
      <c r="BI50" s="1">
        <v>133.69999999999999</v>
      </c>
      <c r="BJ50" s="1">
        <v>129.9</v>
      </c>
      <c r="BK50" s="1">
        <v>127.6</v>
      </c>
      <c r="BL50" s="1">
        <v>124</v>
      </c>
      <c r="BM50" s="1">
        <v>120.9</v>
      </c>
      <c r="BN50" s="1">
        <v>118.7</v>
      </c>
      <c r="BO50" s="1">
        <v>117.9</v>
      </c>
      <c r="BP50" s="1">
        <v>116.3</v>
      </c>
      <c r="BQ50" s="1">
        <v>117.2</v>
      </c>
      <c r="BR50" s="1">
        <v>119</v>
      </c>
      <c r="BS50" s="1">
        <v>120.4</v>
      </c>
      <c r="BU50" s="1"/>
      <c r="BV50" s="10" t="s">
        <v>523</v>
      </c>
      <c r="BW50" s="1">
        <v>20</v>
      </c>
      <c r="BX50" s="1">
        <v>20.399999999999999</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523</v>
      </c>
      <c r="CU50" s="1">
        <v>12.1</v>
      </c>
      <c r="CV50" s="1">
        <v>14.1</v>
      </c>
      <c r="CW50" s="1">
        <v>16.5</v>
      </c>
      <c r="CX50" s="1">
        <v>19.399999999999999</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132.19999999999999</v>
      </c>
      <c r="DO50" s="1">
        <v>133.30000000000001</v>
      </c>
      <c r="DQ50" s="1"/>
      <c r="DR50" s="10" t="s">
        <v>523</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134.30000000000001</v>
      </c>
      <c r="EH50" s="1">
        <v>136.9</v>
      </c>
      <c r="EI50" s="1">
        <v>138.19999999999999</v>
      </c>
      <c r="EJ50" s="1">
        <v>138.69999999999999</v>
      </c>
      <c r="EK50" s="1">
        <v>141.30000000000001</v>
      </c>
      <c r="EL50" s="1">
        <v>143.80000000000001</v>
      </c>
      <c r="EM50" s="1">
        <v>146.1</v>
      </c>
      <c r="EO50" s="1"/>
      <c r="EP50" s="10" t="s">
        <v>523</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spans="1:167" ht="14.5">
      <c r="A51" s="1"/>
      <c r="B51" s="10" t="s">
        <v>524</v>
      </c>
      <c r="C51" s="1">
        <v>0</v>
      </c>
      <c r="D51" s="1">
        <v>0</v>
      </c>
      <c r="E51" s="1">
        <v>0</v>
      </c>
      <c r="F51" s="1">
        <v>0</v>
      </c>
      <c r="G51" s="1">
        <v>0</v>
      </c>
      <c r="H51" s="1">
        <v>0</v>
      </c>
      <c r="I51" s="1">
        <v>0</v>
      </c>
      <c r="J51" s="1">
        <v>6.4</v>
      </c>
      <c r="K51" s="1">
        <v>13</v>
      </c>
      <c r="L51" s="1">
        <v>19.7</v>
      </c>
      <c r="M51" s="1">
        <v>26.2</v>
      </c>
      <c r="N51" s="1">
        <v>32.9</v>
      </c>
      <c r="O51" s="1">
        <v>33.1</v>
      </c>
      <c r="P51" s="1">
        <v>33.5</v>
      </c>
      <c r="Q51" s="1">
        <v>33.5</v>
      </c>
      <c r="R51" s="1">
        <v>33.700000000000003</v>
      </c>
      <c r="S51" s="1">
        <v>33.9</v>
      </c>
      <c r="T51" s="1">
        <v>34</v>
      </c>
      <c r="U51" s="1">
        <v>34.4</v>
      </c>
      <c r="V51" s="1">
        <v>34.799999999999997</v>
      </c>
      <c r="W51" s="1">
        <v>35.1</v>
      </c>
      <c r="Y51" s="1"/>
      <c r="Z51" s="10" t="s">
        <v>524</v>
      </c>
      <c r="AA51" s="1">
        <v>30</v>
      </c>
      <c r="AB51" s="1">
        <v>30.3</v>
      </c>
      <c r="AC51" s="1">
        <v>30.7</v>
      </c>
      <c r="AD51" s="1">
        <v>31.1</v>
      </c>
      <c r="AE51" s="1">
        <v>31.5</v>
      </c>
      <c r="AF51" s="1">
        <v>31.9</v>
      </c>
      <c r="AG51" s="1">
        <v>32.299999999999997</v>
      </c>
      <c r="AH51" s="1">
        <v>43.9</v>
      </c>
      <c r="AI51" s="1">
        <v>56</v>
      </c>
      <c r="AJ51" s="1">
        <v>68.400000000000006</v>
      </c>
      <c r="AK51" s="1">
        <v>78.5</v>
      </c>
      <c r="AL51" s="1">
        <v>90.9</v>
      </c>
      <c r="AM51" s="1">
        <v>91.9</v>
      </c>
      <c r="AN51" s="1">
        <v>93.9</v>
      </c>
      <c r="AO51" s="1">
        <v>94.9</v>
      </c>
      <c r="AP51" s="1">
        <v>95.8</v>
      </c>
      <c r="AQ51" s="1">
        <v>96.7</v>
      </c>
      <c r="AR51" s="1">
        <v>96.1</v>
      </c>
      <c r="AS51" s="1">
        <v>97.1</v>
      </c>
      <c r="AT51" s="1">
        <v>98</v>
      </c>
      <c r="AU51" s="1">
        <v>98.7</v>
      </c>
      <c r="AW51" s="1"/>
      <c r="AX51" s="10" t="s">
        <v>524</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524</v>
      </c>
      <c r="BW51" s="1">
        <v>10.8</v>
      </c>
      <c r="BX51" s="1">
        <v>10.7</v>
      </c>
      <c r="BY51" s="1">
        <v>10.7</v>
      </c>
      <c r="BZ51" s="1">
        <v>11.7</v>
      </c>
      <c r="CA51" s="1">
        <v>11.9</v>
      </c>
      <c r="CB51" s="1">
        <v>12.4</v>
      </c>
      <c r="CC51" s="1">
        <v>13.3</v>
      </c>
      <c r="CD51" s="1">
        <v>14.4</v>
      </c>
      <c r="CE51" s="1">
        <v>14.8</v>
      </c>
      <c r="CF51" s="1">
        <v>15.8</v>
      </c>
      <c r="CG51" s="1">
        <v>16.100000000000001</v>
      </c>
      <c r="CH51" s="1">
        <v>16.5</v>
      </c>
      <c r="CI51" s="1">
        <v>16.600000000000001</v>
      </c>
      <c r="CJ51" s="1">
        <v>16.8</v>
      </c>
      <c r="CK51" s="1">
        <v>16.600000000000001</v>
      </c>
      <c r="CL51" s="1">
        <v>16.7</v>
      </c>
      <c r="CM51" s="1">
        <v>17</v>
      </c>
      <c r="CN51" s="1">
        <v>16.899999999999999</v>
      </c>
      <c r="CO51" s="1">
        <v>17</v>
      </c>
      <c r="CP51" s="1">
        <v>17.2</v>
      </c>
      <c r="CQ51" s="1">
        <v>17.2</v>
      </c>
      <c r="CS51" s="1"/>
      <c r="CT51" s="10" t="s">
        <v>524</v>
      </c>
      <c r="CU51" s="1">
        <v>13.6</v>
      </c>
      <c r="CV51" s="1">
        <v>14.3</v>
      </c>
      <c r="CW51" s="1">
        <v>15.1</v>
      </c>
      <c r="CX51" s="1">
        <v>15</v>
      </c>
      <c r="CY51" s="1">
        <v>18.100000000000001</v>
      </c>
      <c r="CZ51" s="1">
        <v>18.899999999999999</v>
      </c>
      <c r="DA51" s="1">
        <v>18.8</v>
      </c>
      <c r="DB51" s="1">
        <v>19.3</v>
      </c>
      <c r="DC51" s="1">
        <v>19.8</v>
      </c>
      <c r="DD51" s="1">
        <v>16.899999999999999</v>
      </c>
      <c r="DE51" s="1">
        <v>16.600000000000001</v>
      </c>
      <c r="DF51" s="1">
        <v>17.399999999999999</v>
      </c>
      <c r="DG51" s="1">
        <v>17.600000000000001</v>
      </c>
      <c r="DH51" s="1">
        <v>17.600000000000001</v>
      </c>
      <c r="DI51" s="1">
        <v>17.8</v>
      </c>
      <c r="DJ51" s="1">
        <v>17.899999999999999</v>
      </c>
      <c r="DK51" s="1">
        <v>18.100000000000001</v>
      </c>
      <c r="DL51" s="1">
        <v>18</v>
      </c>
      <c r="DM51" s="1">
        <v>18.100000000000001</v>
      </c>
      <c r="DN51" s="1">
        <v>18.2</v>
      </c>
      <c r="DO51" s="1">
        <v>18.399999999999999</v>
      </c>
      <c r="DQ51" s="1"/>
      <c r="DR51" s="10" t="s">
        <v>524</v>
      </c>
      <c r="DS51" s="1">
        <v>91.5</v>
      </c>
      <c r="DT51" s="1">
        <v>93.7</v>
      </c>
      <c r="DU51" s="1">
        <v>94.4</v>
      </c>
      <c r="DV51" s="1">
        <v>99.7</v>
      </c>
      <c r="DW51" s="1">
        <v>111.2</v>
      </c>
      <c r="DX51" s="1">
        <v>115.5</v>
      </c>
      <c r="DY51" s="1">
        <v>126</v>
      </c>
      <c r="DZ51" s="1">
        <v>136.30000000000001</v>
      </c>
      <c r="EA51" s="1">
        <v>139.9</v>
      </c>
      <c r="EB51" s="1">
        <v>139.9</v>
      </c>
      <c r="EC51" s="1">
        <v>147</v>
      </c>
      <c r="ED51" s="1">
        <v>149.4</v>
      </c>
      <c r="EE51" s="1">
        <v>150.30000000000001</v>
      </c>
      <c r="EF51" s="1">
        <v>154</v>
      </c>
      <c r="EG51" s="1">
        <v>155.9</v>
      </c>
      <c r="EH51" s="1">
        <v>158</v>
      </c>
      <c r="EI51" s="1">
        <v>158.9</v>
      </c>
      <c r="EJ51" s="1">
        <v>158.9</v>
      </c>
      <c r="EK51" s="1">
        <v>161.69999999999999</v>
      </c>
      <c r="EL51" s="1">
        <v>164.5</v>
      </c>
      <c r="EM51" s="1">
        <v>167.2</v>
      </c>
      <c r="EO51" s="1"/>
      <c r="EP51" s="10" t="s">
        <v>524</v>
      </c>
      <c r="EQ51" s="1">
        <v>130.9</v>
      </c>
      <c r="ER51" s="1">
        <v>140.9</v>
      </c>
      <c r="ES51" s="1">
        <v>148.4</v>
      </c>
      <c r="ET51" s="1">
        <v>156.69999999999999</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spans="1:167" ht="14.5">
      <c r="A52" s="356"/>
      <c r="B52" s="356"/>
      <c r="C52" s="71"/>
      <c r="D52" s="71"/>
      <c r="E52" s="71"/>
      <c r="F52" s="71"/>
      <c r="G52" s="71"/>
      <c r="H52" s="71"/>
      <c r="I52" s="71"/>
      <c r="J52" s="71"/>
      <c r="K52" s="71"/>
      <c r="L52" s="71"/>
      <c r="M52" s="71"/>
      <c r="N52" s="71"/>
      <c r="O52" s="71"/>
      <c r="P52" s="71"/>
      <c r="Q52" s="71"/>
      <c r="R52" s="71"/>
      <c r="S52" s="71"/>
      <c r="T52" s="71"/>
      <c r="U52" s="71"/>
      <c r="V52" s="71"/>
      <c r="W52" s="71"/>
      <c r="Y52" s="356"/>
      <c r="Z52" s="356"/>
      <c r="AA52" s="1"/>
      <c r="AB52" s="1"/>
      <c r="AC52" s="1"/>
      <c r="AD52" s="1"/>
      <c r="AE52" s="1"/>
      <c r="AF52" s="1"/>
      <c r="AG52" s="1"/>
      <c r="AH52" s="1"/>
      <c r="AI52" s="1"/>
      <c r="AJ52" s="1"/>
      <c r="AK52" s="1"/>
      <c r="AL52" s="1"/>
      <c r="AM52" s="1"/>
      <c r="AN52" s="1"/>
      <c r="AO52" s="1"/>
      <c r="AP52" s="1"/>
      <c r="AQ52" s="1"/>
      <c r="AR52" s="1"/>
      <c r="AS52" s="1"/>
      <c r="AT52" s="1"/>
      <c r="AU52" s="1"/>
      <c r="AW52" s="356"/>
      <c r="AX52" s="356"/>
      <c r="AY52" s="1"/>
      <c r="AZ52" s="1"/>
      <c r="BA52" s="1"/>
      <c r="BB52" s="1"/>
      <c r="BC52" s="1"/>
      <c r="BD52" s="1"/>
      <c r="BE52" s="1"/>
      <c r="BF52" s="1"/>
      <c r="BG52" s="1"/>
      <c r="BH52" s="1"/>
      <c r="BI52" s="1"/>
      <c r="BJ52" s="1"/>
      <c r="BK52" s="1"/>
      <c r="BL52" s="1"/>
      <c r="BM52" s="1"/>
      <c r="BN52" s="1"/>
      <c r="BO52" s="1"/>
      <c r="BP52" s="1"/>
      <c r="BQ52" s="1"/>
      <c r="BR52" s="1"/>
      <c r="BS52" s="1"/>
      <c r="BU52" s="356"/>
      <c r="BV52" s="356"/>
      <c r="BW52" s="1"/>
      <c r="BX52" s="1"/>
      <c r="BY52" s="1"/>
      <c r="BZ52" s="1"/>
      <c r="CA52" s="1"/>
      <c r="CB52" s="1"/>
      <c r="CC52" s="1"/>
      <c r="CD52" s="1"/>
      <c r="CE52" s="1"/>
      <c r="CF52" s="1"/>
      <c r="CG52" s="1"/>
      <c r="CH52" s="1"/>
      <c r="CI52" s="1"/>
      <c r="CJ52" s="1"/>
      <c r="CK52" s="1"/>
      <c r="CL52" s="1"/>
      <c r="CM52" s="1"/>
      <c r="CN52" s="1"/>
      <c r="CO52" s="1"/>
      <c r="CP52" s="1"/>
      <c r="CQ52" s="1"/>
      <c r="CS52" s="356"/>
      <c r="CT52" s="356"/>
      <c r="CU52" s="1"/>
      <c r="CV52" s="1"/>
      <c r="CW52" s="1"/>
      <c r="CX52" s="1"/>
      <c r="CY52" s="1"/>
      <c r="CZ52" s="1"/>
      <c r="DA52" s="1"/>
      <c r="DB52" s="1"/>
      <c r="DC52" s="1"/>
      <c r="DD52" s="1"/>
      <c r="DE52" s="1"/>
      <c r="DF52" s="1"/>
      <c r="DG52" s="1"/>
      <c r="DH52" s="1"/>
      <c r="DI52" s="1"/>
      <c r="DJ52" s="1"/>
      <c r="DK52" s="1"/>
      <c r="DL52" s="1"/>
      <c r="DM52" s="1"/>
      <c r="DN52" s="1"/>
      <c r="DO52" s="1"/>
      <c r="DQ52" s="356"/>
      <c r="DR52" s="356"/>
      <c r="DS52" s="1"/>
      <c r="DT52" s="1"/>
      <c r="DU52" s="1"/>
      <c r="DV52" s="1"/>
      <c r="DW52" s="1"/>
      <c r="DX52" s="1"/>
      <c r="DY52" s="1"/>
      <c r="DZ52" s="1"/>
      <c r="EA52" s="1"/>
      <c r="EB52" s="1"/>
      <c r="EC52" s="1"/>
      <c r="ED52" s="1"/>
      <c r="EE52" s="1"/>
      <c r="EF52" s="1"/>
      <c r="EG52" s="1"/>
      <c r="EH52" s="1"/>
      <c r="EI52" s="1"/>
      <c r="EJ52" s="1"/>
      <c r="EK52" s="1"/>
      <c r="EL52" s="1"/>
      <c r="EM52" s="1"/>
      <c r="EO52" s="356"/>
      <c r="EP52" s="356"/>
      <c r="EQ52" s="71"/>
      <c r="ER52" s="71"/>
      <c r="ES52" s="71"/>
      <c r="ET52" s="71"/>
      <c r="EU52" s="71"/>
      <c r="EV52" s="71"/>
      <c r="EW52" s="71"/>
      <c r="EX52" s="71"/>
      <c r="EY52" s="71"/>
      <c r="EZ52" s="71"/>
      <c r="FA52" s="71"/>
      <c r="FB52" s="71"/>
      <c r="FC52" s="71"/>
      <c r="FD52" s="71"/>
      <c r="FE52" s="71"/>
      <c r="FF52" s="71"/>
      <c r="FG52" s="71"/>
      <c r="FH52" s="71"/>
      <c r="FI52" s="71"/>
      <c r="FJ52" s="71"/>
      <c r="FK52" s="71"/>
    </row>
    <row r="53" spans="1:167" ht="104.5">
      <c r="A53" s="1"/>
      <c r="B53" s="13" t="s">
        <v>530</v>
      </c>
      <c r="C53" s="13"/>
      <c r="D53" s="13"/>
      <c r="E53" s="13"/>
      <c r="F53" s="13"/>
      <c r="G53" s="13"/>
      <c r="H53" s="13"/>
      <c r="I53" s="13"/>
      <c r="J53" s="13"/>
      <c r="K53" s="13"/>
      <c r="L53" s="13"/>
      <c r="M53" s="13"/>
      <c r="N53" s="13"/>
      <c r="O53" s="13"/>
      <c r="P53" s="13"/>
      <c r="Q53" s="13"/>
      <c r="R53" s="13"/>
      <c r="S53" s="13"/>
      <c r="T53" s="13"/>
      <c r="U53" s="13"/>
      <c r="V53" s="13"/>
      <c r="W53" s="13"/>
      <c r="Y53" s="1"/>
      <c r="Z53" s="13" t="s">
        <v>530</v>
      </c>
      <c r="AA53" s="1"/>
      <c r="AB53" s="1"/>
      <c r="AC53" s="1"/>
      <c r="AD53" s="1"/>
      <c r="AE53" s="1"/>
      <c r="AF53" s="1"/>
      <c r="AG53" s="1"/>
      <c r="AH53" s="1"/>
      <c r="AI53" s="1"/>
      <c r="AJ53" s="1"/>
      <c r="AK53" s="1"/>
      <c r="AL53" s="1"/>
      <c r="AM53" s="1"/>
      <c r="AN53" s="1"/>
      <c r="AO53" s="1"/>
      <c r="AP53" s="1"/>
      <c r="AQ53" s="1"/>
      <c r="AR53" s="1"/>
      <c r="AS53" s="1"/>
      <c r="AT53" s="1"/>
      <c r="AU53" s="1"/>
      <c r="AW53" s="1"/>
      <c r="AX53" s="13" t="s">
        <v>530</v>
      </c>
      <c r="AY53" s="1"/>
      <c r="AZ53" s="1"/>
      <c r="BA53" s="1"/>
      <c r="BB53" s="1"/>
      <c r="BC53" s="1"/>
      <c r="BD53" s="1"/>
      <c r="BE53" s="1"/>
      <c r="BF53" s="1"/>
      <c r="BG53" s="1"/>
      <c r="BH53" s="1"/>
      <c r="BI53" s="1"/>
      <c r="BJ53" s="1"/>
      <c r="BK53" s="1"/>
      <c r="BL53" s="1"/>
      <c r="BM53" s="1"/>
      <c r="BN53" s="1"/>
      <c r="BO53" s="1"/>
      <c r="BP53" s="1"/>
      <c r="BQ53" s="1"/>
      <c r="BR53" s="1"/>
      <c r="BS53" s="1"/>
      <c r="BU53" s="1"/>
      <c r="BV53" s="13" t="s">
        <v>530</v>
      </c>
      <c r="BW53" s="1"/>
      <c r="BX53" s="1"/>
      <c r="BY53" s="1"/>
      <c r="BZ53" s="1"/>
      <c r="CA53" s="1"/>
      <c r="CB53" s="1"/>
      <c r="CC53" s="1"/>
      <c r="CD53" s="1"/>
      <c r="CE53" s="1"/>
      <c r="CF53" s="1"/>
      <c r="CG53" s="1"/>
      <c r="CH53" s="1"/>
      <c r="CI53" s="1"/>
      <c r="CJ53" s="1"/>
      <c r="CK53" s="1"/>
      <c r="CL53" s="1"/>
      <c r="CM53" s="1"/>
      <c r="CN53" s="1"/>
      <c r="CO53" s="1"/>
      <c r="CP53" s="1"/>
      <c r="CQ53" s="1"/>
      <c r="CS53" s="1"/>
      <c r="CT53" s="13" t="s">
        <v>530</v>
      </c>
      <c r="CU53" s="1"/>
      <c r="CV53" s="1"/>
      <c r="CW53" s="1"/>
      <c r="CX53" s="1"/>
      <c r="CY53" s="1"/>
      <c r="CZ53" s="1"/>
      <c r="DA53" s="1"/>
      <c r="DB53" s="1"/>
      <c r="DC53" s="1"/>
      <c r="DD53" s="1"/>
      <c r="DE53" s="1"/>
      <c r="DF53" s="1"/>
      <c r="DG53" s="1"/>
      <c r="DH53" s="1"/>
      <c r="DI53" s="1"/>
      <c r="DJ53" s="1"/>
      <c r="DK53" s="1"/>
      <c r="DL53" s="1"/>
      <c r="DM53" s="1"/>
      <c r="DN53" s="1"/>
      <c r="DO53" s="1"/>
      <c r="DQ53" s="1"/>
      <c r="DR53" s="13" t="s">
        <v>530</v>
      </c>
      <c r="DS53" s="1"/>
      <c r="DT53" s="1"/>
      <c r="DU53" s="1"/>
      <c r="DV53" s="1"/>
      <c r="DW53" s="1"/>
      <c r="DX53" s="1"/>
      <c r="DY53" s="1"/>
      <c r="DZ53" s="1"/>
      <c r="EA53" s="1"/>
      <c r="EB53" s="1"/>
      <c r="EC53" s="1"/>
      <c r="ED53" s="1"/>
      <c r="EE53" s="1"/>
      <c r="EF53" s="1"/>
      <c r="EG53" s="1"/>
      <c r="EH53" s="1"/>
      <c r="EI53" s="1"/>
      <c r="EJ53" s="1"/>
      <c r="EK53" s="1"/>
      <c r="EL53" s="1"/>
      <c r="EM53" s="1"/>
      <c r="EO53" s="1"/>
      <c r="EP53" s="13" t="s">
        <v>530</v>
      </c>
      <c r="EQ53" s="13"/>
      <c r="ER53" s="13"/>
      <c r="ES53" s="13"/>
      <c r="ET53" s="13"/>
      <c r="EU53" s="13"/>
      <c r="EV53" s="13"/>
      <c r="EW53" s="13"/>
      <c r="EX53" s="13"/>
      <c r="EY53" s="13"/>
      <c r="EZ53" s="13"/>
      <c r="FA53" s="13"/>
      <c r="FB53" s="13"/>
      <c r="FC53" s="13"/>
      <c r="FD53" s="13"/>
      <c r="FE53" s="13"/>
      <c r="FF53" s="13"/>
      <c r="FG53" s="13"/>
      <c r="FH53" s="13"/>
      <c r="FI53" s="13"/>
      <c r="FJ53" s="13"/>
      <c r="FK53" s="13"/>
    </row>
    <row r="54" spans="1:167" ht="14.5">
      <c r="A54" s="1"/>
      <c r="B54" s="10" t="s">
        <v>523</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523</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523</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523</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523</v>
      </c>
      <c r="CU54" s="1">
        <v>0.03</v>
      </c>
      <c r="CV54" s="1">
        <v>0.04</v>
      </c>
      <c r="CW54" s="1">
        <v>0.04</v>
      </c>
      <c r="CX54" s="1">
        <v>0.05</v>
      </c>
      <c r="CY54" s="1">
        <v>0.06</v>
      </c>
      <c r="CZ54" s="1">
        <v>7.0000000000000007E-2</v>
      </c>
      <c r="DA54" s="1">
        <v>0.08</v>
      </c>
      <c r="DB54" s="1">
        <v>0.1</v>
      </c>
      <c r="DC54" s="1">
        <v>0.11</v>
      </c>
      <c r="DD54" s="1">
        <v>0.13</v>
      </c>
      <c r="DE54" s="1">
        <v>0.16</v>
      </c>
      <c r="DF54" s="1">
        <v>0.18</v>
      </c>
      <c r="DG54" s="1">
        <v>0.2</v>
      </c>
      <c r="DH54" s="1">
        <v>0.23</v>
      </c>
      <c r="DI54" s="1">
        <v>0.26</v>
      </c>
      <c r="DJ54" s="1">
        <v>0.28000000000000003</v>
      </c>
      <c r="DK54" s="1">
        <v>0.28999999999999998</v>
      </c>
      <c r="DL54" s="1">
        <v>0.3</v>
      </c>
      <c r="DM54" s="1">
        <v>0.3</v>
      </c>
      <c r="DN54" s="1">
        <v>0.3</v>
      </c>
      <c r="DO54" s="1">
        <v>0.3</v>
      </c>
      <c r="DQ54" s="1"/>
      <c r="DR54" s="10" t="s">
        <v>523</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523</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spans="1:167" ht="14.5">
      <c r="A55" s="1"/>
      <c r="B55" s="10" t="s">
        <v>524</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524</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524</v>
      </c>
      <c r="AY55" s="1">
        <v>0.1</v>
      </c>
      <c r="AZ55" s="1">
        <v>0.1</v>
      </c>
      <c r="BA55" s="1">
        <v>0.1</v>
      </c>
      <c r="BB55" s="1">
        <v>0.1</v>
      </c>
      <c r="BC55" s="1">
        <v>0.11</v>
      </c>
      <c r="BD55" s="1">
        <v>0.12</v>
      </c>
      <c r="BE55" s="1">
        <v>0.13</v>
      </c>
      <c r="BF55" s="1">
        <v>0.13</v>
      </c>
      <c r="BG55" s="1">
        <v>0.14000000000000001</v>
      </c>
      <c r="BH55" s="1">
        <v>0.14000000000000001</v>
      </c>
      <c r="BI55" s="1">
        <v>0.14000000000000001</v>
      </c>
      <c r="BJ55" s="1">
        <v>0.14000000000000001</v>
      </c>
      <c r="BK55" s="1">
        <v>0.14000000000000001</v>
      </c>
      <c r="BL55" s="1">
        <v>0.14000000000000001</v>
      </c>
      <c r="BM55" s="1">
        <v>0.14000000000000001</v>
      </c>
      <c r="BN55" s="1">
        <v>0.14000000000000001</v>
      </c>
      <c r="BO55" s="1">
        <v>0.14000000000000001</v>
      </c>
      <c r="BP55" s="1">
        <v>0.14000000000000001</v>
      </c>
      <c r="BQ55" s="1">
        <v>0.14000000000000001</v>
      </c>
      <c r="BR55" s="1">
        <v>0.14000000000000001</v>
      </c>
      <c r="BS55" s="1">
        <v>0.14000000000000001</v>
      </c>
      <c r="BU55" s="1"/>
      <c r="BV55" s="10" t="s">
        <v>524</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524</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524</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524</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spans="1:167" ht="14.5">
      <c r="A56" s="356"/>
      <c r="B56" s="356"/>
      <c r="C56" s="1"/>
      <c r="D56" s="1"/>
      <c r="E56" s="1"/>
      <c r="F56" s="1"/>
      <c r="G56" s="1"/>
      <c r="H56" s="1"/>
      <c r="I56" s="1"/>
      <c r="J56" s="1"/>
      <c r="K56" s="1"/>
      <c r="L56" s="1"/>
      <c r="M56" s="1"/>
      <c r="N56" s="1"/>
      <c r="O56" s="1"/>
      <c r="P56" s="1"/>
      <c r="Q56" s="1"/>
      <c r="R56" s="1"/>
      <c r="S56" s="1"/>
      <c r="T56" s="1"/>
      <c r="U56" s="1"/>
      <c r="V56" s="1"/>
      <c r="W56" s="1"/>
      <c r="Y56" s="356"/>
      <c r="Z56" s="356"/>
      <c r="AA56" s="1"/>
      <c r="AB56" s="1"/>
      <c r="AC56" s="1"/>
      <c r="AD56" s="1"/>
      <c r="AE56" s="1"/>
      <c r="AF56" s="1"/>
      <c r="AG56" s="1"/>
      <c r="AH56" s="1"/>
      <c r="AI56" s="1"/>
      <c r="AJ56" s="1"/>
      <c r="AK56" s="1"/>
      <c r="AL56" s="1"/>
      <c r="AM56" s="1"/>
      <c r="AN56" s="1"/>
      <c r="AO56" s="1"/>
      <c r="AP56" s="1"/>
      <c r="AQ56" s="1"/>
      <c r="AR56" s="1"/>
      <c r="AS56" s="1"/>
      <c r="AT56" s="1"/>
      <c r="AU56" s="1"/>
      <c r="AW56" s="356"/>
      <c r="AX56" s="356"/>
      <c r="AY56" s="1"/>
      <c r="AZ56" s="1"/>
      <c r="BA56" s="1"/>
      <c r="BB56" s="1"/>
      <c r="BC56" s="1"/>
      <c r="BD56" s="1"/>
      <c r="BE56" s="1"/>
      <c r="BF56" s="1"/>
      <c r="BG56" s="1"/>
      <c r="BH56" s="1"/>
      <c r="BI56" s="1"/>
      <c r="BJ56" s="1"/>
      <c r="BK56" s="1"/>
      <c r="BL56" s="1"/>
      <c r="BM56" s="1"/>
      <c r="BN56" s="1"/>
      <c r="BO56" s="1"/>
      <c r="BP56" s="1"/>
      <c r="BQ56" s="1"/>
      <c r="BR56" s="1"/>
      <c r="BS56" s="1"/>
      <c r="BU56" s="356"/>
      <c r="BV56" s="356"/>
      <c r="BW56" s="1"/>
      <c r="BX56" s="1"/>
      <c r="BY56" s="1"/>
      <c r="BZ56" s="1"/>
      <c r="CA56" s="1"/>
      <c r="CB56" s="1"/>
      <c r="CC56" s="1"/>
      <c r="CD56" s="1"/>
      <c r="CE56" s="1"/>
      <c r="CF56" s="1"/>
      <c r="CG56" s="1"/>
      <c r="CH56" s="1"/>
      <c r="CI56" s="1"/>
      <c r="CJ56" s="1"/>
      <c r="CK56" s="1"/>
      <c r="CL56" s="1"/>
      <c r="CM56" s="1"/>
      <c r="CN56" s="1"/>
      <c r="CO56" s="1"/>
      <c r="CP56" s="1"/>
      <c r="CQ56" s="1"/>
      <c r="CS56" s="356"/>
      <c r="CT56" s="356"/>
      <c r="CU56" s="1"/>
      <c r="CV56" s="1"/>
      <c r="CW56" s="1"/>
      <c r="CX56" s="1"/>
      <c r="CY56" s="1"/>
      <c r="CZ56" s="1"/>
      <c r="DA56" s="1"/>
      <c r="DB56" s="1"/>
      <c r="DC56" s="1"/>
      <c r="DD56" s="1"/>
      <c r="DE56" s="1"/>
      <c r="DF56" s="1"/>
      <c r="DG56" s="1"/>
      <c r="DH56" s="1"/>
      <c r="DI56" s="1"/>
      <c r="DJ56" s="1"/>
      <c r="DK56" s="1"/>
      <c r="DL56" s="1"/>
      <c r="DM56" s="1"/>
      <c r="DN56" s="1"/>
      <c r="DO56" s="1"/>
      <c r="DQ56" s="356"/>
      <c r="DR56" s="356"/>
      <c r="DS56" s="1"/>
      <c r="DT56" s="1"/>
      <c r="DU56" s="1"/>
      <c r="DV56" s="1"/>
      <c r="DW56" s="1"/>
      <c r="DX56" s="1"/>
      <c r="DY56" s="1"/>
      <c r="DZ56" s="1"/>
      <c r="EA56" s="1"/>
      <c r="EB56" s="1"/>
      <c r="EC56" s="1"/>
      <c r="ED56" s="1"/>
      <c r="EE56" s="1"/>
      <c r="EF56" s="1"/>
      <c r="EG56" s="1"/>
      <c r="EH56" s="1"/>
      <c r="EI56" s="1"/>
      <c r="EJ56" s="1"/>
      <c r="EK56" s="1"/>
      <c r="EL56" s="1"/>
      <c r="EM56" s="1"/>
      <c r="EO56" s="356"/>
      <c r="EP56" s="356"/>
      <c r="EQ56" s="1"/>
      <c r="ER56" s="1"/>
      <c r="ES56" s="1"/>
      <c r="ET56" s="1"/>
      <c r="EU56" s="1"/>
      <c r="EV56" s="1"/>
      <c r="EW56" s="1"/>
      <c r="EX56" s="1"/>
      <c r="EY56" s="1"/>
      <c r="EZ56" s="1"/>
      <c r="FA56" s="1"/>
      <c r="FB56" s="1"/>
      <c r="FC56" s="1"/>
      <c r="FD56" s="1"/>
      <c r="FE56" s="1"/>
      <c r="FF56" s="1"/>
      <c r="FG56" s="1"/>
      <c r="FH56" s="1"/>
      <c r="FI56" s="1"/>
      <c r="FJ56" s="1"/>
      <c r="FK56" s="1"/>
    </row>
    <row r="57" spans="1:167" ht="14.5">
      <c r="A57" s="361" t="s">
        <v>531</v>
      </c>
      <c r="B57" s="361"/>
      <c r="C57" s="1"/>
      <c r="D57" s="1"/>
      <c r="E57" s="1"/>
      <c r="F57" s="1"/>
      <c r="G57" s="1"/>
      <c r="H57" s="1"/>
      <c r="I57" s="1"/>
      <c r="J57" s="1"/>
      <c r="K57" s="1"/>
      <c r="L57" s="1"/>
      <c r="M57" s="1"/>
      <c r="N57" s="1"/>
      <c r="O57" s="1"/>
      <c r="P57" s="1"/>
      <c r="Q57" s="1"/>
      <c r="R57" s="1"/>
      <c r="S57" s="1"/>
      <c r="T57" s="1"/>
      <c r="U57" s="1"/>
      <c r="V57" s="1"/>
      <c r="W57" s="1"/>
      <c r="Y57" s="361" t="s">
        <v>531</v>
      </c>
      <c r="Z57" s="361"/>
      <c r="AA57" s="1"/>
      <c r="AB57" s="1"/>
      <c r="AC57" s="1"/>
      <c r="AD57" s="1"/>
      <c r="AE57" s="1"/>
      <c r="AF57" s="1"/>
      <c r="AG57" s="1"/>
      <c r="AH57" s="1"/>
      <c r="AI57" s="1"/>
      <c r="AJ57" s="1"/>
      <c r="AK57" s="1"/>
      <c r="AL57" s="1"/>
      <c r="AM57" s="1"/>
      <c r="AN57" s="1"/>
      <c r="AO57" s="1"/>
      <c r="AP57" s="1"/>
      <c r="AQ57" s="1"/>
      <c r="AR57" s="1"/>
      <c r="AS57" s="1"/>
      <c r="AT57" s="1"/>
      <c r="AU57" s="1"/>
      <c r="AW57" s="361" t="s">
        <v>531</v>
      </c>
      <c r="AX57" s="361"/>
      <c r="AY57" s="1"/>
      <c r="AZ57" s="1"/>
      <c r="BA57" s="1"/>
      <c r="BB57" s="1"/>
      <c r="BC57" s="1"/>
      <c r="BD57" s="1"/>
      <c r="BE57" s="1"/>
      <c r="BF57" s="1"/>
      <c r="BG57" s="1"/>
      <c r="BH57" s="1"/>
      <c r="BI57" s="1"/>
      <c r="BJ57" s="1"/>
      <c r="BK57" s="1"/>
      <c r="BL57" s="1"/>
      <c r="BM57" s="1"/>
      <c r="BN57" s="1"/>
      <c r="BO57" s="1"/>
      <c r="BP57" s="1"/>
      <c r="BQ57" s="1"/>
      <c r="BR57" s="1"/>
      <c r="BS57" s="1"/>
      <c r="BU57" s="361" t="s">
        <v>531</v>
      </c>
      <c r="BV57" s="361"/>
      <c r="BW57" s="1"/>
      <c r="BX57" s="1"/>
      <c r="BY57" s="1"/>
      <c r="BZ57" s="1"/>
      <c r="CA57" s="1"/>
      <c r="CB57" s="1"/>
      <c r="CC57" s="1"/>
      <c r="CD57" s="1"/>
      <c r="CE57" s="1"/>
      <c r="CF57" s="1"/>
      <c r="CG57" s="1"/>
      <c r="CH57" s="1"/>
      <c r="CI57" s="1"/>
      <c r="CJ57" s="1"/>
      <c r="CK57" s="1"/>
      <c r="CL57" s="1"/>
      <c r="CM57" s="1"/>
      <c r="CN57" s="1"/>
      <c r="CO57" s="1"/>
      <c r="CP57" s="1"/>
      <c r="CQ57" s="1"/>
      <c r="CS57" s="361" t="s">
        <v>531</v>
      </c>
      <c r="CT57" s="361"/>
      <c r="CU57" s="1"/>
      <c r="CV57" s="1"/>
      <c r="CW57" s="1"/>
      <c r="CX57" s="1"/>
      <c r="CY57" s="1"/>
      <c r="CZ57" s="1"/>
      <c r="DA57" s="1"/>
      <c r="DB57" s="1"/>
      <c r="DC57" s="1"/>
      <c r="DD57" s="1"/>
      <c r="DE57" s="1"/>
      <c r="DF57" s="1"/>
      <c r="DG57" s="1"/>
      <c r="DH57" s="1"/>
      <c r="DI57" s="1"/>
      <c r="DJ57" s="1"/>
      <c r="DK57" s="1"/>
      <c r="DL57" s="1"/>
      <c r="DM57" s="1"/>
      <c r="DN57" s="1"/>
      <c r="DO57" s="1"/>
      <c r="DQ57" s="361" t="s">
        <v>531</v>
      </c>
      <c r="DR57" s="361"/>
      <c r="DS57" s="1"/>
      <c r="DT57" s="1"/>
      <c r="DU57" s="1"/>
      <c r="DV57" s="1"/>
      <c r="DW57" s="1"/>
      <c r="DX57" s="1"/>
      <c r="DY57" s="1"/>
      <c r="DZ57" s="1"/>
      <c r="EA57" s="1"/>
      <c r="EB57" s="1"/>
      <c r="EC57" s="1"/>
      <c r="ED57" s="1"/>
      <c r="EE57" s="1"/>
      <c r="EF57" s="1"/>
      <c r="EG57" s="1"/>
      <c r="EH57" s="1"/>
      <c r="EI57" s="1"/>
      <c r="EJ57" s="1"/>
      <c r="EK57" s="1"/>
      <c r="EL57" s="1"/>
      <c r="EM57" s="1"/>
      <c r="EO57" s="361" t="s">
        <v>531</v>
      </c>
      <c r="EP57" s="361"/>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57:B57"/>
    <mergeCell ref="Y57:Z57"/>
    <mergeCell ref="AW57:AX57"/>
    <mergeCell ref="BU57:BV57"/>
    <mergeCell ref="CS57:CT57"/>
    <mergeCell ref="DQ57:DR57"/>
    <mergeCell ref="EO57:EP57"/>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Y86"/>
  <sheetViews>
    <sheetView topLeftCell="D42" zoomScale="57" zoomScaleNormal="57" workbookViewId="0">
      <selection activeCell="F60" sqref="F60"/>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7" ht="14.5">
      <c r="C1" s="33"/>
      <c r="D1" s="33"/>
      <c r="E1" s="34" t="s">
        <v>308</v>
      </c>
      <c r="F1" s="33"/>
      <c r="G1" s="33"/>
      <c r="H1" s="33"/>
      <c r="I1" s="33"/>
      <c r="J1" s="33"/>
      <c r="K1" s="33"/>
      <c r="L1" s="33"/>
      <c r="N1" s="36" t="s">
        <v>532</v>
      </c>
      <c r="P1" s="64" t="s">
        <v>533</v>
      </c>
    </row>
    <row r="2" spans="3:17" ht="15" thickBot="1">
      <c r="C2" s="35" t="s">
        <v>11</v>
      </c>
      <c r="D2" s="35" t="s">
        <v>188</v>
      </c>
      <c r="E2" s="35" t="s">
        <v>189</v>
      </c>
      <c r="F2" t="s">
        <v>190</v>
      </c>
      <c r="G2" t="s">
        <v>191</v>
      </c>
      <c r="H2" t="s">
        <v>192</v>
      </c>
      <c r="I2" t="s">
        <v>193</v>
      </c>
      <c r="J2" t="s">
        <v>194</v>
      </c>
      <c r="K2" t="s">
        <v>195</v>
      </c>
      <c r="L2" t="s">
        <v>196</v>
      </c>
    </row>
    <row r="3" spans="3:17">
      <c r="C3" s="36" t="s">
        <v>175</v>
      </c>
      <c r="D3" s="36" t="s">
        <v>69</v>
      </c>
      <c r="E3" s="36" t="s">
        <v>61</v>
      </c>
      <c r="F3">
        <f>attached_lighting!W16*N3</f>
        <v>2.0694000000000004</v>
      </c>
      <c r="G3">
        <f>attached_lighting!AU16*N3</f>
        <v>7.3122400000000001</v>
      </c>
      <c r="H3">
        <f>attached_lighting!BS16*N3</f>
        <v>11.192436000000001</v>
      </c>
      <c r="I3">
        <f>attached_lighting!CQ16*N3</f>
        <v>0.98402200000000006</v>
      </c>
      <c r="J3">
        <f>attached_lighting!DO16*N3</f>
        <v>0.87504999999999999</v>
      </c>
      <c r="K3">
        <f>attached_lighting!EM16*N3</f>
        <v>3.2456960000000001</v>
      </c>
      <c r="L3">
        <f>attached_lighting!FK16*N3</f>
        <v>4.1714960000000003</v>
      </c>
      <c r="N3">
        <v>2E-3</v>
      </c>
      <c r="Q3" s="69" t="s">
        <v>556</v>
      </c>
    </row>
    <row r="4" spans="3:17">
      <c r="C4" s="36"/>
      <c r="D4" s="36"/>
      <c r="E4" s="36"/>
      <c r="G4" s="37"/>
    </row>
    <row r="5" spans="3:17">
      <c r="C5" s="36"/>
      <c r="D5" s="36"/>
      <c r="E5" s="36"/>
      <c r="G5" s="37"/>
    </row>
    <row r="6" spans="3:17">
      <c r="C6" s="36"/>
      <c r="D6" s="36"/>
      <c r="E6" s="36"/>
      <c r="G6" s="37"/>
    </row>
    <row r="7" spans="3:17">
      <c r="C7" s="36"/>
      <c r="D7" s="36"/>
      <c r="E7" s="36"/>
      <c r="G7" s="37"/>
    </row>
    <row r="8" spans="3:17">
      <c r="C8" s="36"/>
      <c r="D8" s="36"/>
      <c r="E8" s="36"/>
      <c r="G8" s="37"/>
    </row>
    <row r="9" spans="3:17" ht="14.5">
      <c r="C9" s="38"/>
      <c r="D9" s="38"/>
      <c r="E9" s="39" t="s">
        <v>318</v>
      </c>
    </row>
    <row r="10" spans="3:17" ht="14.5">
      <c r="C10" s="40" t="s">
        <v>11</v>
      </c>
      <c r="D10" s="40" t="s">
        <v>188</v>
      </c>
      <c r="E10" s="40" t="s">
        <v>189</v>
      </c>
    </row>
    <row r="11" spans="3:17">
      <c r="C11" s="41" t="s">
        <v>175</v>
      </c>
      <c r="D11" s="41" t="s">
        <v>69</v>
      </c>
      <c r="E11" s="41" t="s">
        <v>61</v>
      </c>
    </row>
    <row r="19" spans="1:14">
      <c r="E19" s="36" t="s">
        <v>534</v>
      </c>
    </row>
    <row r="21" spans="1:14" ht="14.5">
      <c r="C21" s="42"/>
      <c r="D21" s="42"/>
      <c r="E21" s="43" t="s">
        <v>209</v>
      </c>
      <c r="F21" s="44"/>
      <c r="G21" s="44"/>
      <c r="H21" s="44"/>
      <c r="I21" s="44"/>
      <c r="J21" s="44"/>
      <c r="K21" s="44"/>
      <c r="L21" s="44"/>
      <c r="M21" s="46"/>
    </row>
    <row r="22" spans="1:14" ht="14.5">
      <c r="C22" s="45" t="s">
        <v>11</v>
      </c>
      <c r="D22" s="45" t="s">
        <v>188</v>
      </c>
      <c r="E22" s="45" t="s">
        <v>189</v>
      </c>
      <c r="F22" s="46" t="s">
        <v>190</v>
      </c>
      <c r="G22" s="46" t="s">
        <v>191</v>
      </c>
      <c r="H22" s="46" t="s">
        <v>192</v>
      </c>
      <c r="I22" s="46" t="s">
        <v>193</v>
      </c>
      <c r="J22" s="46" t="s">
        <v>194</v>
      </c>
      <c r="K22" s="46" t="s">
        <v>195</v>
      </c>
      <c r="L22" s="46" t="s">
        <v>196</v>
      </c>
      <c r="M22" s="46"/>
    </row>
    <row r="23" spans="1:14">
      <c r="C23" s="46" t="s">
        <v>175</v>
      </c>
      <c r="D23" s="46" t="s">
        <v>69</v>
      </c>
      <c r="E23" s="46" t="s">
        <v>61</v>
      </c>
      <c r="F23" s="42">
        <f>attached_lighting!W13/(attached_lighting!W13+attached_lighting!W24)</f>
        <v>0.71428571428571397</v>
      </c>
      <c r="G23" s="47">
        <f>attached_lighting!AU13/(attached_lighting!AU13+attached_lighting!AU24)</f>
        <v>0.70512657352046704</v>
      </c>
      <c r="H23" s="47">
        <f>attached_lighting!BS13/(attached_lighting!BS13+attached_lighting!BS24)</f>
        <v>0.73146159243234399</v>
      </c>
      <c r="I23" s="47">
        <f>attached_lighting!CQ13/(attached_lighting!CQ13+attached_lighting!CQ24)</f>
        <v>0.648283048007117</v>
      </c>
      <c r="J23" s="47">
        <f>attached_lighting!DO13/(attached_lighting!DO13+attached_lighting!DO24)</f>
        <v>0.63855020321140599</v>
      </c>
      <c r="K23" s="47">
        <f>attached_lighting!EM13/(attached_lighting!EM13+attached_lighting!EM24)</f>
        <v>0.65328153453552296</v>
      </c>
      <c r="L23" s="47">
        <f>attached_lighting!FK13/(attached_lighting!FK13+attached_lighting!FK24)</f>
        <v>0.77880377331749895</v>
      </c>
      <c r="M23" s="44"/>
      <c r="N23">
        <f>AVERAGE(F23:L23)</f>
        <v>0.69568463418715298</v>
      </c>
    </row>
    <row r="24" spans="1:14">
      <c r="C24" s="46"/>
      <c r="D24" s="46"/>
      <c r="E24" s="46"/>
      <c r="F24" s="42"/>
      <c r="G24" s="42"/>
      <c r="H24" s="42"/>
      <c r="I24" s="42"/>
      <c r="J24" s="42"/>
      <c r="K24" s="42"/>
      <c r="L24" s="42"/>
      <c r="M24" s="44"/>
    </row>
    <row r="25" spans="1:14">
      <c r="C25" s="46"/>
      <c r="D25" s="46"/>
      <c r="E25" s="46"/>
      <c r="F25" s="42"/>
      <c r="G25" s="42"/>
      <c r="H25" s="42"/>
      <c r="I25" s="42"/>
      <c r="J25" s="42"/>
      <c r="K25" s="42"/>
      <c r="L25" s="42"/>
      <c r="M25" s="44"/>
    </row>
    <row r="26" spans="1:14">
      <c r="C26" s="36"/>
      <c r="D26" s="36"/>
      <c r="E26" s="36"/>
      <c r="F26" s="48"/>
      <c r="G26" s="48"/>
      <c r="H26" s="48"/>
      <c r="I26" s="48"/>
      <c r="J26" s="48"/>
      <c r="K26" s="48"/>
      <c r="L26" s="48"/>
      <c r="M26" s="49"/>
    </row>
    <row r="27" spans="1:14">
      <c r="C27" s="36"/>
      <c r="D27" s="36"/>
      <c r="E27" s="36"/>
      <c r="F27" s="48"/>
      <c r="G27" s="48"/>
      <c r="H27" s="48"/>
      <c r="I27" s="48"/>
      <c r="J27" s="48"/>
      <c r="K27" s="48"/>
      <c r="L27" s="48"/>
      <c r="M27" s="49"/>
    </row>
    <row r="28" spans="1:14">
      <c r="C28" s="36"/>
      <c r="D28" s="36"/>
      <c r="F28" s="48"/>
      <c r="G28" s="48"/>
      <c r="H28" s="48"/>
      <c r="I28" s="48"/>
      <c r="J28" s="48"/>
      <c r="K28" s="48"/>
      <c r="L28" s="48"/>
      <c r="M28" s="49"/>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s="32" customFormat="1" ht="14.5">
      <c r="A39" s="51"/>
      <c r="B39" s="51"/>
      <c r="C39" s="51"/>
      <c r="D39" s="51"/>
      <c r="E39" s="52"/>
      <c r="F39" s="51"/>
      <c r="G39" s="51"/>
      <c r="H39" s="51"/>
      <c r="I39" s="51"/>
      <c r="J39" s="51"/>
      <c r="K39" s="51"/>
      <c r="P39" s="51"/>
      <c r="Q39" s="51"/>
      <c r="R39" s="52"/>
      <c r="S39" s="51"/>
      <c r="T39" s="51"/>
      <c r="U39" s="51"/>
      <c r="V39" s="51"/>
      <c r="W39" s="51"/>
      <c r="X39" s="51"/>
    </row>
    <row r="40" spans="1:25" s="32" customFormat="1" ht="14.5">
      <c r="A40" s="51"/>
      <c r="B40" s="51"/>
      <c r="C40" s="53"/>
      <c r="D40" s="53"/>
      <c r="E40" s="53"/>
      <c r="P40" s="53"/>
      <c r="Q40" s="53"/>
      <c r="R40" s="53"/>
    </row>
    <row r="41" spans="1:25" s="32" customFormat="1" ht="14.5">
      <c r="A41" s="51"/>
      <c r="B41" s="51"/>
      <c r="C41" s="54"/>
      <c r="D41" s="54"/>
      <c r="E41" s="54"/>
      <c r="F41" s="55"/>
      <c r="G41" s="55"/>
      <c r="H41" s="56"/>
      <c r="I41" s="56"/>
      <c r="J41" s="56"/>
      <c r="K41" s="56"/>
      <c r="P41" s="54"/>
      <c r="Q41" s="54"/>
      <c r="R41" s="54"/>
      <c r="S41" s="55"/>
      <c r="T41" s="55"/>
      <c r="U41" s="56"/>
      <c r="V41" s="56"/>
      <c r="W41" s="56"/>
      <c r="X41" s="56"/>
    </row>
    <row r="42" spans="1:25" s="32" customFormat="1" ht="14.5">
      <c r="A42" s="57"/>
      <c r="B42" s="51"/>
      <c r="C42" s="54"/>
      <c r="D42" s="54"/>
      <c r="E42" s="54"/>
      <c r="F42" s="55"/>
      <c r="G42" s="55"/>
      <c r="H42" s="56"/>
      <c r="I42" s="56"/>
      <c r="J42" s="56"/>
      <c r="K42" s="56"/>
      <c r="P42" s="54"/>
      <c r="Q42" s="54"/>
      <c r="R42" s="54"/>
      <c r="S42" s="55"/>
      <c r="T42" s="55"/>
      <c r="U42" s="55"/>
      <c r="V42" s="55"/>
      <c r="W42" s="55"/>
      <c r="X42" s="55"/>
      <c r="Y42" s="55"/>
    </row>
    <row r="43" spans="1:25" s="32" customFormat="1" ht="14.5">
      <c r="A43" s="57"/>
      <c r="B43" s="51"/>
      <c r="C43" s="54"/>
      <c r="D43" s="54"/>
      <c r="E43" s="54"/>
      <c r="F43" s="55"/>
      <c r="G43" s="55"/>
      <c r="H43" s="56"/>
      <c r="I43" s="65"/>
      <c r="J43" s="56"/>
      <c r="K43" s="56"/>
      <c r="P43" s="54"/>
      <c r="Q43" s="54"/>
      <c r="R43" s="54"/>
      <c r="S43" s="55"/>
      <c r="T43" s="55"/>
      <c r="U43" s="55"/>
      <c r="V43" s="55"/>
      <c r="W43" s="55"/>
      <c r="X43" s="55"/>
      <c r="Y43" s="55"/>
    </row>
    <row r="44" spans="1:25" ht="14.5">
      <c r="A44" s="33"/>
      <c r="B44" s="33"/>
      <c r="C44" s="36"/>
      <c r="D44" s="36"/>
      <c r="E44" s="36"/>
      <c r="F44" s="58"/>
      <c r="G44" s="58"/>
      <c r="H44" s="58"/>
      <c r="I44" s="58"/>
      <c r="J44" s="58"/>
      <c r="K44" s="58"/>
      <c r="L44" s="58"/>
      <c r="P44" s="36"/>
      <c r="Q44" s="36"/>
      <c r="R44" s="36"/>
      <c r="S44" s="59"/>
      <c r="T44" s="59"/>
      <c r="U44" s="59"/>
      <c r="V44" s="59"/>
      <c r="W44" s="59"/>
      <c r="X44" s="59"/>
      <c r="Y44" s="59"/>
    </row>
    <row r="45" spans="1:25" ht="14.5">
      <c r="A45" s="33"/>
      <c r="B45" s="33"/>
      <c r="C45" s="36"/>
      <c r="D45" s="36"/>
      <c r="E45" s="36"/>
      <c r="F45" s="59"/>
      <c r="G45" s="60"/>
      <c r="H45" s="50"/>
      <c r="I45" s="61"/>
      <c r="J45" s="50"/>
      <c r="K45" s="50"/>
      <c r="P45" s="36"/>
      <c r="Q45" s="36"/>
      <c r="R45" s="36"/>
      <c r="S45" s="59"/>
      <c r="T45" s="59"/>
      <c r="U45" s="59"/>
      <c r="V45" s="59"/>
      <c r="W45" s="59"/>
      <c r="X45" s="59"/>
      <c r="Y45" s="59"/>
    </row>
    <row r="46" spans="1:25" ht="14.5">
      <c r="A46" s="33"/>
      <c r="B46" s="33"/>
      <c r="C46" s="36"/>
      <c r="D46" s="36"/>
      <c r="E46" s="36"/>
      <c r="F46" s="59"/>
      <c r="G46" s="59"/>
      <c r="H46" s="61"/>
      <c r="I46" s="61"/>
      <c r="J46" s="61"/>
      <c r="K46" s="50"/>
      <c r="P46" s="36"/>
      <c r="Q46" s="36"/>
      <c r="R46" s="36"/>
      <c r="S46" s="59"/>
      <c r="T46" s="59"/>
      <c r="U46" s="59"/>
      <c r="V46" s="59"/>
      <c r="W46" s="59"/>
      <c r="X46" s="59"/>
      <c r="Y46" s="59"/>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208</v>
      </c>
      <c r="F52" s="63"/>
      <c r="G52" s="63"/>
      <c r="H52" s="63"/>
      <c r="I52" s="63"/>
      <c r="J52" s="63"/>
      <c r="K52" s="63"/>
      <c r="L52" s="63"/>
      <c r="N52" s="64" t="s">
        <v>535</v>
      </c>
    </row>
    <row r="53" spans="1:14" ht="14.5">
      <c r="C53" s="35" t="s">
        <v>11</v>
      </c>
      <c r="D53" s="35" t="s">
        <v>188</v>
      </c>
      <c r="E53" s="35" t="s">
        <v>189</v>
      </c>
      <c r="F53" t="s">
        <v>190</v>
      </c>
      <c r="G53" t="s">
        <v>191</v>
      </c>
      <c r="H53" t="s">
        <v>192</v>
      </c>
      <c r="I53" t="s">
        <v>193</v>
      </c>
      <c r="J53" t="s">
        <v>194</v>
      </c>
      <c r="K53" t="s">
        <v>195</v>
      </c>
      <c r="L53" t="s">
        <v>196</v>
      </c>
    </row>
    <row r="54" spans="1:14">
      <c r="C54" s="36" t="s">
        <v>175</v>
      </c>
      <c r="D54" s="36" t="s">
        <v>69</v>
      </c>
      <c r="E54" s="36" t="s">
        <v>61</v>
      </c>
      <c r="F54" s="48">
        <f>attached_lighting!W13/TechLighting!F3/31.54</f>
        <v>4.5963714772719537E-2</v>
      </c>
      <c r="G54" s="48">
        <f>attached_lighting!AU13/TechLighting!G3/31.54</f>
        <v>6.5489315051641489E-2</v>
      </c>
      <c r="H54" s="48">
        <f>attached_lighting!BS13/TechLighting!H3/31.54</f>
        <v>4.9166017829044777E-2</v>
      </c>
      <c r="I54" s="48">
        <f>attached_lighting!CQ13/TechLighting!I3/31.54</f>
        <v>7.0885751407259764E-2</v>
      </c>
      <c r="J54" s="48">
        <f>attached_lighting!DO13/TechLighting!J3/31.54</f>
        <v>6.3895470127497384E-2</v>
      </c>
      <c r="K54" s="48">
        <f>attached_lighting!EM13/TechLighting!K3/31.54</f>
        <v>5.7836712622007576E-2</v>
      </c>
      <c r="L54" s="48">
        <f>attached_lighting!FK13/TechLighting!L3/31.54</f>
        <v>5.6718762904447162E-2</v>
      </c>
      <c r="N54">
        <f>AVERAGE(F54:L54)</f>
        <v>5.8565106387802532E-2</v>
      </c>
    </row>
    <row r="55" spans="1:14">
      <c r="C55" s="36"/>
      <c r="D55" s="36"/>
      <c r="E55" s="36"/>
      <c r="F55" s="48"/>
      <c r="G55" s="48"/>
      <c r="H55" s="48"/>
      <c r="I55" s="48"/>
      <c r="J55" s="48"/>
      <c r="K55" s="48"/>
      <c r="L55" s="48"/>
    </row>
    <row r="56" spans="1:14">
      <c r="C56" s="36"/>
      <c r="D56" s="36"/>
      <c r="E56" s="36"/>
      <c r="F56" s="48"/>
      <c r="G56" s="48"/>
      <c r="H56" s="48"/>
      <c r="I56" s="48"/>
      <c r="J56" s="48"/>
      <c r="K56" s="48"/>
      <c r="L56" s="48"/>
    </row>
    <row r="57" spans="1:14">
      <c r="C57" s="36"/>
      <c r="D57" s="36"/>
      <c r="E57" s="36"/>
      <c r="F57" s="48"/>
      <c r="G57" s="48"/>
      <c r="H57" s="48"/>
      <c r="I57" s="48"/>
      <c r="J57" s="48"/>
      <c r="K57" s="48"/>
      <c r="L57" s="48"/>
    </row>
    <row r="58" spans="1:14">
      <c r="C58" s="36"/>
      <c r="D58" s="36"/>
      <c r="E58" s="36"/>
      <c r="F58" s="48"/>
      <c r="G58" s="48"/>
      <c r="H58" s="48"/>
      <c r="I58" s="48"/>
      <c r="J58" s="48"/>
      <c r="K58" s="48"/>
      <c r="L58" s="48"/>
    </row>
    <row r="59" spans="1:14">
      <c r="C59" s="36"/>
      <c r="D59" s="36"/>
      <c r="E59" s="36"/>
      <c r="F59" s="48"/>
      <c r="G59" s="48"/>
      <c r="H59" s="48"/>
      <c r="I59" s="48"/>
      <c r="J59" s="48"/>
      <c r="K59" s="48"/>
      <c r="L59" s="48"/>
    </row>
    <row r="64" spans="1:14" ht="14.5">
      <c r="C64" s="62"/>
      <c r="D64" s="62"/>
      <c r="E64" s="34" t="s">
        <v>207</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175</v>
      </c>
      <c r="D66" s="36" t="s">
        <v>69</v>
      </c>
      <c r="E66" s="36" t="s">
        <v>61</v>
      </c>
      <c r="F66" s="48">
        <v>31.54</v>
      </c>
      <c r="G66" s="48">
        <v>31.54</v>
      </c>
      <c r="H66" s="48">
        <v>31.54</v>
      </c>
      <c r="I66" s="48">
        <v>31.54</v>
      </c>
      <c r="J66" s="48">
        <v>31.54</v>
      </c>
      <c r="K66" s="48">
        <v>31.54</v>
      </c>
      <c r="L66" s="48">
        <v>31.54</v>
      </c>
    </row>
    <row r="74" spans="3:12" ht="14.5">
      <c r="E74" s="34" t="s">
        <v>187</v>
      </c>
    </row>
    <row r="75" spans="3:12" ht="14.5">
      <c r="C75" s="35" t="s">
        <v>11</v>
      </c>
      <c r="D75" s="35" t="s">
        <v>188</v>
      </c>
      <c r="E75" s="35" t="s">
        <v>189</v>
      </c>
      <c r="F75" t="s">
        <v>190</v>
      </c>
      <c r="G75" t="s">
        <v>191</v>
      </c>
      <c r="H75" t="s">
        <v>192</v>
      </c>
      <c r="I75" t="s">
        <v>193</v>
      </c>
      <c r="J75" t="s">
        <v>194</v>
      </c>
      <c r="K75" t="s">
        <v>195</v>
      </c>
      <c r="L75" t="s">
        <v>196</v>
      </c>
    </row>
    <row r="76" spans="3:12" ht="14.5">
      <c r="C76" s="36" t="s">
        <v>175</v>
      </c>
      <c r="D76" s="36" t="s">
        <v>69</v>
      </c>
      <c r="E76" s="36" t="s">
        <v>61</v>
      </c>
      <c r="F76" s="66">
        <v>1</v>
      </c>
      <c r="G76" s="66">
        <v>1</v>
      </c>
      <c r="H76" s="66">
        <v>1</v>
      </c>
      <c r="I76" s="66">
        <v>1</v>
      </c>
      <c r="J76" s="66">
        <v>1</v>
      </c>
      <c r="K76" s="66">
        <v>1</v>
      </c>
      <c r="L76" s="66">
        <v>1</v>
      </c>
    </row>
    <row r="77" spans="3:12" ht="14.5">
      <c r="C77" s="36"/>
      <c r="D77" s="36"/>
      <c r="E77" s="36"/>
      <c r="F77" s="66"/>
      <c r="G77" s="66"/>
      <c r="H77" s="66"/>
      <c r="I77" s="66"/>
      <c r="J77" s="66"/>
      <c r="K77" s="66"/>
      <c r="L77" s="66"/>
    </row>
    <row r="78" spans="3:12" ht="14.5">
      <c r="C78" s="36"/>
      <c r="D78" s="36"/>
      <c r="E78" s="36"/>
      <c r="F78" s="66"/>
      <c r="G78" s="66"/>
      <c r="H78" s="66"/>
      <c r="I78" s="66"/>
      <c r="J78" s="66"/>
      <c r="K78" s="66"/>
      <c r="L78" s="66"/>
    </row>
    <row r="79" spans="3:12" ht="14.5">
      <c r="C79" s="36"/>
      <c r="D79" s="36"/>
      <c r="E79" s="36"/>
      <c r="F79" s="66"/>
      <c r="G79" s="66"/>
      <c r="H79" s="66"/>
      <c r="I79" s="66"/>
      <c r="J79" s="66"/>
      <c r="K79" s="66"/>
      <c r="L79" s="66"/>
    </row>
    <row r="80" spans="3:12" ht="14.5">
      <c r="C80" s="36"/>
      <c r="D80" s="36"/>
      <c r="E80" s="36"/>
      <c r="F80" s="66"/>
      <c r="G80" s="66"/>
      <c r="H80" s="66"/>
      <c r="I80" s="66"/>
      <c r="J80" s="66"/>
      <c r="K80" s="66"/>
      <c r="L80" s="66"/>
    </row>
    <row r="81" spans="3:17" ht="14.5">
      <c r="E81" s="34" t="s">
        <v>236</v>
      </c>
    </row>
    <row r="82" spans="3:17" ht="14.5">
      <c r="C82" s="35" t="s">
        <v>11</v>
      </c>
      <c r="D82" s="35" t="s">
        <v>188</v>
      </c>
      <c r="E82" s="35" t="s">
        <v>189</v>
      </c>
      <c r="F82" t="s">
        <v>190</v>
      </c>
      <c r="G82" t="s">
        <v>191</v>
      </c>
      <c r="H82" t="s">
        <v>192</v>
      </c>
      <c r="I82" t="s">
        <v>193</v>
      </c>
      <c r="J82" t="s">
        <v>194</v>
      </c>
      <c r="K82" t="s">
        <v>195</v>
      </c>
      <c r="L82" t="s">
        <v>196</v>
      </c>
    </row>
    <row r="83" spans="3:17" ht="14.5">
      <c r="C83" s="36" t="s">
        <v>175</v>
      </c>
      <c r="D83" s="36" t="s">
        <v>69</v>
      </c>
      <c r="E83" s="36" t="s">
        <v>61</v>
      </c>
      <c r="F83" s="50">
        <f>[3]RSD!$Q$122</f>
        <v>15</v>
      </c>
      <c r="G83" s="50">
        <v>15</v>
      </c>
      <c r="H83" s="50">
        <v>15</v>
      </c>
      <c r="I83" s="50">
        <v>15</v>
      </c>
      <c r="J83" s="50">
        <v>15</v>
      </c>
      <c r="K83" s="50">
        <v>15</v>
      </c>
      <c r="L83" s="50">
        <v>15</v>
      </c>
      <c r="P83" s="68"/>
      <c r="Q83" s="69"/>
    </row>
    <row r="84" spans="3:17">
      <c r="F84" s="67"/>
      <c r="G84" s="67"/>
      <c r="H84" s="67"/>
      <c r="I84" s="67"/>
      <c r="J84" s="67"/>
      <c r="K84" s="67"/>
      <c r="L84" s="67"/>
    </row>
    <row r="85" spans="3:17">
      <c r="F85" s="67"/>
      <c r="G85" s="67"/>
      <c r="H85" s="67"/>
      <c r="I85" s="67"/>
      <c r="J85" s="67"/>
      <c r="K85" s="67"/>
      <c r="L85" s="67"/>
    </row>
    <row r="86" spans="3:17">
      <c r="F86" s="67"/>
      <c r="G86" s="67"/>
      <c r="H86" s="67"/>
      <c r="I86" s="67"/>
      <c r="J86" s="67"/>
      <c r="K86" s="67"/>
      <c r="L86" s="67"/>
    </row>
  </sheetData>
  <hyperlinks>
    <hyperlink ref="Q3" r:id="rId1" display="https://nrc-publications.canada.ca/eng/view/ft/?id=adac10a5-e955-48b6-9834-aa8e11752095" xr:uid="{7CC36DF6-AF42-494C-9234-644D2801CD7A}"/>
  </hyperlinks>
  <pageMargins left="0.7" right="0.7" top="0.75" bottom="0.75" header="0.3" footer="0.3"/>
  <pageSetup orientation="portrait"/>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4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4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4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1.81640625" customWidth="1"/>
    <col min="146" max="146" width="45.81640625" style="15" customWidth="1"/>
    <col min="147" max="147" width="10.453125" customWidth="1"/>
    <col min="148" max="159" width="10.453125" hidden="1" customWidth="1"/>
    <col min="160" max="166" width="9" hidden="1" customWidth="1"/>
    <col min="167" max="167" width="8.7265625"/>
  </cols>
  <sheetData>
    <row r="1" spans="1:167" ht="14.5">
      <c r="A1" s="356"/>
      <c r="B1" s="356"/>
      <c r="C1" s="1"/>
      <c r="D1" s="1"/>
      <c r="E1" s="1"/>
      <c r="F1" s="1"/>
      <c r="G1" s="1"/>
      <c r="H1" s="1"/>
      <c r="I1" s="1"/>
      <c r="J1" s="1"/>
      <c r="K1" s="1"/>
      <c r="L1" s="1"/>
      <c r="M1" s="1"/>
      <c r="N1" s="1"/>
      <c r="O1" s="1"/>
      <c r="P1" s="1"/>
      <c r="Q1" s="1"/>
      <c r="R1" s="1"/>
      <c r="S1" s="1"/>
      <c r="T1" s="1"/>
      <c r="U1" s="1"/>
      <c r="V1" s="1"/>
      <c r="W1" s="1"/>
    </row>
    <row r="2" spans="1:167" ht="18">
      <c r="A2" s="356"/>
      <c r="B2" s="356"/>
      <c r="C2" s="1"/>
      <c r="D2" s="1"/>
      <c r="E2" s="1"/>
      <c r="F2" s="1"/>
      <c r="G2" s="1"/>
      <c r="H2" s="1"/>
      <c r="I2" s="1"/>
      <c r="J2" s="1"/>
      <c r="K2" s="1"/>
      <c r="L2" s="1"/>
      <c r="M2" s="1"/>
      <c r="N2" s="1"/>
      <c r="O2" s="1"/>
      <c r="P2" s="1"/>
      <c r="Q2" s="1"/>
      <c r="R2" s="1"/>
      <c r="S2" s="1"/>
      <c r="T2" s="1"/>
      <c r="U2" s="1"/>
      <c r="V2" s="1"/>
      <c r="W2" s="1"/>
      <c r="Y2" s="21" t="s">
        <v>279</v>
      </c>
      <c r="Z2" s="22"/>
      <c r="AW2" s="21" t="s">
        <v>279</v>
      </c>
      <c r="AX2" s="22"/>
      <c r="BU2" s="21" t="s">
        <v>279</v>
      </c>
      <c r="BV2" s="22"/>
      <c r="CS2" s="21" t="s">
        <v>279</v>
      </c>
      <c r="CT2" s="22"/>
      <c r="DQ2" s="21" t="s">
        <v>279</v>
      </c>
      <c r="DR2" s="22"/>
      <c r="EO2" s="21" t="s">
        <v>278</v>
      </c>
      <c r="EP2" s="22"/>
    </row>
    <row r="3" spans="1:167" ht="14.5">
      <c r="A3" s="356"/>
      <c r="B3" s="356"/>
      <c r="C3" s="1"/>
      <c r="D3" s="1"/>
      <c r="E3" s="1"/>
      <c r="F3" s="1"/>
      <c r="G3" s="1"/>
      <c r="H3" s="1"/>
      <c r="I3" s="1"/>
      <c r="J3" s="1"/>
      <c r="K3" s="1"/>
      <c r="L3" s="1"/>
      <c r="M3" s="1"/>
      <c r="N3" s="1"/>
      <c r="O3" s="1"/>
      <c r="P3" s="1"/>
      <c r="Q3" s="1"/>
      <c r="R3" s="1"/>
      <c r="S3" s="1"/>
      <c r="T3" s="1"/>
      <c r="U3" s="1"/>
      <c r="V3" s="1"/>
      <c r="W3" s="1"/>
    </row>
    <row r="4" spans="1:167" ht="14.5">
      <c r="A4" s="356"/>
      <c r="B4" s="356"/>
      <c r="C4" s="1"/>
      <c r="D4" s="1"/>
      <c r="E4" s="1"/>
      <c r="F4" s="1"/>
      <c r="G4" s="1"/>
      <c r="H4" s="1"/>
      <c r="I4" s="1"/>
      <c r="J4" s="1"/>
      <c r="K4" s="1"/>
      <c r="L4" s="1"/>
      <c r="M4" s="1"/>
      <c r="N4" s="1"/>
      <c r="O4" s="1"/>
      <c r="P4" s="1"/>
      <c r="Q4" s="1"/>
      <c r="R4" s="1"/>
      <c r="S4" s="1"/>
      <c r="T4" s="1"/>
      <c r="U4" s="1"/>
      <c r="V4" s="1"/>
      <c r="W4" s="1"/>
    </row>
    <row r="5" spans="1:167" ht="18">
      <c r="A5" s="357" t="s">
        <v>240</v>
      </c>
      <c r="B5" s="357"/>
      <c r="C5" s="1"/>
      <c r="D5" s="1"/>
      <c r="E5" s="1"/>
      <c r="F5" s="3"/>
      <c r="G5" s="3"/>
      <c r="H5" s="3"/>
      <c r="I5" s="3"/>
      <c r="J5" s="3"/>
      <c r="K5" s="3"/>
      <c r="L5" s="3"/>
      <c r="M5" s="3"/>
      <c r="N5" s="3"/>
      <c r="O5" s="3"/>
      <c r="P5" s="1"/>
      <c r="Q5" s="1"/>
      <c r="R5" s="1"/>
      <c r="S5" s="1"/>
      <c r="T5" s="1"/>
      <c r="U5" s="1"/>
      <c r="V5" s="1"/>
      <c r="W5" s="1"/>
      <c r="Y5" s="2" t="s">
        <v>240</v>
      </c>
      <c r="AD5" s="23"/>
      <c r="AE5" s="23"/>
      <c r="AF5" s="23"/>
      <c r="AG5" s="23"/>
      <c r="AH5" s="23"/>
      <c r="AI5" s="23"/>
      <c r="AJ5" s="23"/>
      <c r="AK5" s="23"/>
      <c r="AL5" s="23"/>
      <c r="AM5" s="23"/>
      <c r="AW5" s="2" t="s">
        <v>240</v>
      </c>
      <c r="BB5" s="23"/>
      <c r="BC5" s="23"/>
      <c r="BD5" s="23"/>
      <c r="BE5" s="23"/>
      <c r="BF5" s="23"/>
      <c r="BG5" s="23"/>
      <c r="BH5" s="23"/>
      <c r="BI5" s="23"/>
      <c r="BJ5" s="23"/>
      <c r="BK5" s="23"/>
      <c r="BU5" s="2" t="s">
        <v>240</v>
      </c>
      <c r="BZ5" s="23"/>
      <c r="CA5" s="23"/>
      <c r="CB5" s="23"/>
      <c r="CC5" s="23"/>
      <c r="CD5" s="23"/>
      <c r="CE5" s="23"/>
      <c r="CF5" s="23"/>
      <c r="CG5" s="23"/>
      <c r="CH5" s="23"/>
      <c r="CI5" s="23"/>
      <c r="CS5" s="2" t="s">
        <v>240</v>
      </c>
      <c r="CX5" s="23"/>
      <c r="CY5" s="23"/>
      <c r="CZ5" s="23"/>
      <c r="DA5" s="23"/>
      <c r="DB5" s="23"/>
      <c r="DC5" s="23"/>
      <c r="DD5" s="23"/>
      <c r="DE5" s="23"/>
      <c r="DF5" s="23"/>
      <c r="DG5" s="23"/>
      <c r="DQ5" s="2" t="s">
        <v>240</v>
      </c>
      <c r="DV5" s="23"/>
      <c r="DW5" s="23"/>
      <c r="DX5" s="23"/>
      <c r="DY5" s="23"/>
      <c r="DZ5" s="23"/>
      <c r="EA5" s="23"/>
      <c r="EB5" s="23"/>
      <c r="EC5" s="23"/>
      <c r="ED5" s="23"/>
      <c r="EE5" s="23"/>
      <c r="EO5" s="2" t="s">
        <v>240</v>
      </c>
      <c r="ET5" s="23"/>
      <c r="EU5" s="23"/>
      <c r="EV5" s="23"/>
      <c r="EW5" s="23"/>
      <c r="EX5" s="23"/>
      <c r="EY5" s="23"/>
      <c r="EZ5" s="23"/>
      <c r="FA5" s="23"/>
      <c r="FB5" s="23"/>
      <c r="FC5" s="23"/>
    </row>
    <row r="6" spans="1:167" ht="18">
      <c r="A6" s="356"/>
      <c r="B6" s="356"/>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358" t="s">
        <v>280</v>
      </c>
      <c r="B7" s="358"/>
      <c r="C7" s="3"/>
      <c r="D7" s="3"/>
      <c r="E7" s="3"/>
      <c r="F7" s="1"/>
      <c r="G7" s="1"/>
      <c r="H7" s="1"/>
      <c r="I7" s="1"/>
      <c r="J7" s="1"/>
      <c r="K7" s="1"/>
      <c r="L7" s="1"/>
      <c r="M7" s="1"/>
      <c r="N7" s="1"/>
      <c r="O7" s="1"/>
      <c r="P7" s="1"/>
      <c r="Q7" s="1"/>
      <c r="R7" s="1"/>
      <c r="S7" s="1"/>
      <c r="T7" s="1"/>
      <c r="U7" s="1"/>
      <c r="V7" s="1"/>
      <c r="W7" s="1"/>
      <c r="Y7" s="4" t="s">
        <v>299</v>
      </c>
      <c r="AA7" s="23"/>
      <c r="AB7" s="23"/>
      <c r="AC7" s="23"/>
      <c r="AW7" s="4" t="s">
        <v>300</v>
      </c>
      <c r="AY7" s="23"/>
      <c r="AZ7" s="23"/>
      <c r="BA7" s="23"/>
      <c r="BU7" s="4" t="s">
        <v>281</v>
      </c>
      <c r="BW7" s="23"/>
      <c r="BX7" s="23"/>
      <c r="BY7" s="23"/>
      <c r="CS7" s="4" t="s">
        <v>282</v>
      </c>
      <c r="CU7" s="23"/>
      <c r="CV7" s="23"/>
      <c r="CW7" s="23"/>
      <c r="DQ7" s="4" t="s">
        <v>283</v>
      </c>
      <c r="DS7" s="23"/>
      <c r="DT7" s="23"/>
      <c r="DU7" s="23"/>
      <c r="EO7" s="4" t="s">
        <v>247</v>
      </c>
      <c r="EQ7" s="23"/>
      <c r="ER7" s="23"/>
      <c r="ES7" s="23"/>
    </row>
    <row r="8" spans="1:167" ht="15.5">
      <c r="A8" s="358" t="s">
        <v>536</v>
      </c>
      <c r="B8" s="358"/>
      <c r="C8" s="5"/>
      <c r="D8" s="5"/>
      <c r="E8" s="5"/>
      <c r="F8" s="19"/>
      <c r="G8" s="19"/>
      <c r="H8" s="19"/>
      <c r="I8" s="19"/>
      <c r="J8" s="19"/>
      <c r="K8" s="19"/>
      <c r="L8" s="19"/>
      <c r="M8" s="19"/>
      <c r="N8" s="19"/>
      <c r="O8" s="19"/>
      <c r="P8" s="5"/>
      <c r="Q8" s="5"/>
      <c r="R8" s="5"/>
      <c r="S8" s="5"/>
      <c r="T8" s="5"/>
      <c r="U8" s="5"/>
      <c r="V8" s="5"/>
      <c r="W8" s="5"/>
      <c r="Y8" s="4" t="s">
        <v>536</v>
      </c>
      <c r="AA8" s="5"/>
      <c r="AB8" s="5"/>
      <c r="AC8" s="19"/>
      <c r="AD8" s="19"/>
      <c r="AE8" s="19"/>
      <c r="AF8" s="19"/>
      <c r="AG8" s="19"/>
      <c r="AH8" s="19"/>
      <c r="AI8" s="19"/>
      <c r="AJ8" s="19"/>
      <c r="AK8" s="19"/>
      <c r="AL8" s="19"/>
      <c r="AM8" s="19"/>
      <c r="AN8" s="5"/>
      <c r="AO8" s="5"/>
      <c r="AP8" s="5"/>
      <c r="AQ8" s="5"/>
      <c r="AR8" s="5"/>
      <c r="AS8" s="5"/>
      <c r="AT8" s="5"/>
      <c r="AU8" s="5"/>
      <c r="AW8" s="4" t="s">
        <v>536</v>
      </c>
      <c r="AY8" s="5"/>
      <c r="AZ8" s="5"/>
      <c r="BA8" s="19"/>
      <c r="BB8" s="19"/>
      <c r="BC8" s="19"/>
      <c r="BD8" s="19"/>
      <c r="BE8" s="19"/>
      <c r="BF8" s="19"/>
      <c r="BG8" s="19"/>
      <c r="BH8" s="19"/>
      <c r="BI8" s="19"/>
      <c r="BJ8" s="19"/>
      <c r="BK8" s="19"/>
      <c r="BL8" s="5"/>
      <c r="BM8" s="5"/>
      <c r="BN8" s="5"/>
      <c r="BO8" s="5"/>
      <c r="BP8" s="5"/>
      <c r="BQ8" s="5"/>
      <c r="BR8" s="5"/>
      <c r="BS8" s="5"/>
      <c r="BU8" s="4" t="s">
        <v>536</v>
      </c>
      <c r="BW8" s="5"/>
      <c r="BX8" s="5"/>
      <c r="BY8" s="19"/>
      <c r="BZ8" s="19"/>
      <c r="CA8" s="19"/>
      <c r="CB8" s="19"/>
      <c r="CC8" s="19"/>
      <c r="CD8" s="19"/>
      <c r="CE8" s="19"/>
      <c r="CF8" s="19"/>
      <c r="CG8" s="19"/>
      <c r="CH8" s="19"/>
      <c r="CI8" s="19"/>
      <c r="CJ8" s="5"/>
      <c r="CK8" s="5"/>
      <c r="CL8" s="5"/>
      <c r="CM8" s="5"/>
      <c r="CN8" s="5"/>
      <c r="CO8" s="5"/>
      <c r="CP8" s="5"/>
      <c r="CQ8" s="5"/>
      <c r="CS8" s="4" t="s">
        <v>536</v>
      </c>
      <c r="CU8" s="5"/>
      <c r="CV8" s="5"/>
      <c r="CW8" s="19"/>
      <c r="CX8" s="19"/>
      <c r="CY8" s="19"/>
      <c r="CZ8" s="19"/>
      <c r="DA8" s="19"/>
      <c r="DB8" s="19"/>
      <c r="DC8" s="19"/>
      <c r="DD8" s="19"/>
      <c r="DE8" s="19"/>
      <c r="DF8" s="19"/>
      <c r="DG8" s="19"/>
      <c r="DH8" s="5"/>
      <c r="DI8" s="5"/>
      <c r="DJ8" s="5"/>
      <c r="DK8" s="5"/>
      <c r="DL8" s="5"/>
      <c r="DM8" s="5"/>
      <c r="DN8" s="5"/>
      <c r="DO8" s="5"/>
      <c r="DQ8" s="4" t="s">
        <v>536</v>
      </c>
      <c r="DS8" s="5"/>
      <c r="DT8" s="5"/>
      <c r="DU8" s="19"/>
      <c r="DV8" s="19"/>
      <c r="DW8" s="19"/>
      <c r="DX8" s="19"/>
      <c r="DY8" s="19"/>
      <c r="DZ8" s="19"/>
      <c r="EA8" s="19"/>
      <c r="EB8" s="19"/>
      <c r="EC8" s="19"/>
      <c r="ED8" s="19"/>
      <c r="EE8" s="19"/>
      <c r="EF8" s="5"/>
      <c r="EG8" s="5"/>
      <c r="EH8" s="5"/>
      <c r="EI8" s="5"/>
      <c r="EJ8" s="5"/>
      <c r="EK8" s="5"/>
      <c r="EL8" s="5"/>
      <c r="EM8" s="5"/>
      <c r="EO8" s="4" t="s">
        <v>536</v>
      </c>
      <c r="EQ8" s="5"/>
      <c r="ER8" s="5"/>
      <c r="ES8" s="5"/>
      <c r="ET8" s="19"/>
      <c r="EU8" s="19"/>
      <c r="EV8" s="19"/>
      <c r="EW8" s="19"/>
      <c r="EX8" s="19"/>
      <c r="EY8" s="19"/>
      <c r="EZ8" s="19"/>
      <c r="FA8" s="19"/>
      <c r="FB8" s="19"/>
      <c r="FC8" s="19"/>
      <c r="FD8" s="5"/>
      <c r="FE8" s="5"/>
      <c r="FF8" s="5"/>
      <c r="FG8" s="5"/>
      <c r="FH8" s="5"/>
      <c r="FI8" s="5"/>
      <c r="FJ8" s="5"/>
      <c r="FK8" s="5"/>
    </row>
    <row r="9" spans="1:167" ht="15.5">
      <c r="A9" s="356"/>
      <c r="B9" s="356"/>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spans="1:167" ht="14.5">
      <c r="A10" s="356"/>
      <c r="B10" s="356"/>
      <c r="C10" s="1"/>
      <c r="D10" s="1"/>
      <c r="E10" s="1"/>
      <c r="F10" s="1"/>
      <c r="G10" s="1"/>
      <c r="H10" s="1"/>
      <c r="I10" s="1"/>
      <c r="J10" s="1"/>
      <c r="K10" s="1"/>
      <c r="L10" s="1"/>
      <c r="M10" s="1"/>
      <c r="N10" s="1"/>
      <c r="O10" s="1"/>
      <c r="P10" s="1"/>
      <c r="Q10" s="1"/>
      <c r="R10" s="1"/>
      <c r="S10" s="1"/>
      <c r="T10" s="1"/>
      <c r="U10" s="1"/>
      <c r="V10" s="1"/>
      <c r="W10" s="1"/>
    </row>
    <row r="11" spans="1:167" ht="14.5">
      <c r="A11" s="356"/>
      <c r="B11" s="35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6"/>
      <c r="B12" s="356"/>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5">
      <c r="A13" s="7"/>
      <c r="B13" s="8" t="s">
        <v>537</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537</v>
      </c>
      <c r="AA13" s="26">
        <v>13.196396</v>
      </c>
      <c r="AB13" s="26">
        <v>13.484857</v>
      </c>
      <c r="AC13" s="26">
        <v>13.629007</v>
      </c>
      <c r="AD13" s="26">
        <v>14.268704</v>
      </c>
      <c r="AE13" s="26">
        <v>14.215645</v>
      </c>
      <c r="AF13" s="26">
        <v>13.880143</v>
      </c>
      <c r="AG13" s="26">
        <v>14.270333000000001</v>
      </c>
      <c r="AH13" s="26">
        <v>14.034599999999999</v>
      </c>
      <c r="AI13" s="26">
        <v>14.292684</v>
      </c>
      <c r="AJ13" s="26">
        <v>14.608881</v>
      </c>
      <c r="AK13" s="26">
        <v>14.503159</v>
      </c>
      <c r="AL13" s="26">
        <v>14.917308999999999</v>
      </c>
      <c r="AM13" s="26">
        <v>14.814984000000001</v>
      </c>
      <c r="AN13" s="26">
        <v>14.943892999999999</v>
      </c>
      <c r="AO13" s="26">
        <v>15.205959</v>
      </c>
      <c r="AP13" s="26">
        <v>14.400271999999999</v>
      </c>
      <c r="AQ13" s="26">
        <v>14.062015000000001</v>
      </c>
      <c r="AR13" s="26">
        <v>13.838836000000001</v>
      </c>
      <c r="AS13" s="26">
        <v>14.208599</v>
      </c>
      <c r="AT13" s="26">
        <v>14.091934</v>
      </c>
      <c r="AU13" s="26">
        <v>15.103673000000001</v>
      </c>
      <c r="AW13" s="7"/>
      <c r="AX13" s="8" t="s">
        <v>537</v>
      </c>
      <c r="AY13" s="26">
        <v>20.451991</v>
      </c>
      <c r="AZ13" s="26">
        <v>21.382764999999999</v>
      </c>
      <c r="BA13" s="26">
        <v>20.348068000000001</v>
      </c>
      <c r="BB13" s="26">
        <v>21.200074000000001</v>
      </c>
      <c r="BC13" s="26">
        <v>21.947859000000001</v>
      </c>
      <c r="BD13" s="26">
        <v>19.873763</v>
      </c>
      <c r="BE13" s="26">
        <v>19.639804000000002</v>
      </c>
      <c r="BF13" s="26">
        <v>18.815994</v>
      </c>
      <c r="BG13" s="26">
        <v>19.18149</v>
      </c>
      <c r="BH13" s="26">
        <v>19.965008999999998</v>
      </c>
      <c r="BI13" s="26">
        <v>20.447106000000002</v>
      </c>
      <c r="BJ13" s="26">
        <v>19.801048000000002</v>
      </c>
      <c r="BK13" s="26">
        <v>20.203538999999999</v>
      </c>
      <c r="BL13" s="26">
        <v>19.920597000000001</v>
      </c>
      <c r="BM13" s="26">
        <v>19.216448</v>
      </c>
      <c r="BN13" s="26">
        <v>19.158054</v>
      </c>
      <c r="BO13" s="26">
        <v>17.298859</v>
      </c>
      <c r="BP13" s="26">
        <v>17.363281000000001</v>
      </c>
      <c r="BQ13" s="26">
        <v>16.581827000000001</v>
      </c>
      <c r="BR13" s="26">
        <v>16.785962999999999</v>
      </c>
      <c r="BS13" s="26">
        <v>17.356068</v>
      </c>
      <c r="BU13" s="7"/>
      <c r="BV13" s="8" t="s">
        <v>537</v>
      </c>
      <c r="BW13" s="26">
        <v>2.007984</v>
      </c>
      <c r="BX13" s="26">
        <v>2.0764450000000001</v>
      </c>
      <c r="BY13" s="26">
        <v>2.1098750000000002</v>
      </c>
      <c r="BZ13" s="26">
        <v>2.1929539999999998</v>
      </c>
      <c r="CA13" s="26">
        <v>2.2484250000000001</v>
      </c>
      <c r="CB13" s="26">
        <v>2.2417129999999998</v>
      </c>
      <c r="CC13" s="26">
        <v>1.9997149999999999</v>
      </c>
      <c r="CD13" s="26">
        <v>2.480229</v>
      </c>
      <c r="CE13" s="26">
        <v>2.4852240000000001</v>
      </c>
      <c r="CF13" s="26">
        <v>2.5651419999999998</v>
      </c>
      <c r="CG13" s="26">
        <v>2.4896859999999998</v>
      </c>
      <c r="CH13" s="26">
        <v>2.451587</v>
      </c>
      <c r="CI13" s="26">
        <v>2.5937000000000001</v>
      </c>
      <c r="CJ13" s="26">
        <v>2.4717449999999999</v>
      </c>
      <c r="CK13" s="26">
        <v>2.3910710000000002</v>
      </c>
      <c r="CL13" s="26">
        <v>2.3218260000000002</v>
      </c>
      <c r="CM13" s="26">
        <v>2.1993510000000001</v>
      </c>
      <c r="CN13" s="26">
        <v>2.20784</v>
      </c>
      <c r="CO13" s="26">
        <v>2.1990270000000001</v>
      </c>
      <c r="CP13" s="26">
        <v>2.1278809999999999</v>
      </c>
      <c r="CQ13" s="26">
        <v>2.2000139999999999</v>
      </c>
      <c r="CS13" s="7"/>
      <c r="CT13" s="8" t="s">
        <v>537</v>
      </c>
      <c r="CU13" s="26">
        <v>1.776805</v>
      </c>
      <c r="CV13" s="26">
        <v>1.8239540000000001</v>
      </c>
      <c r="CW13" s="26">
        <v>1.839188</v>
      </c>
      <c r="CX13" s="26">
        <v>1.907853</v>
      </c>
      <c r="CY13" s="26">
        <v>1.928353</v>
      </c>
      <c r="CZ13" s="26">
        <v>1.9230879999999999</v>
      </c>
      <c r="DA13" s="26">
        <v>1.8822319999999999</v>
      </c>
      <c r="DB13" s="26">
        <v>1.8977740000000001</v>
      </c>
      <c r="DC13" s="26">
        <v>1.9483459999999999</v>
      </c>
      <c r="DD13" s="26">
        <v>2.036267</v>
      </c>
      <c r="DE13" s="26">
        <v>2.0351110000000001</v>
      </c>
      <c r="DF13" s="26">
        <v>2.050424</v>
      </c>
      <c r="DG13" s="26">
        <v>1.9358390000000001</v>
      </c>
      <c r="DH13" s="26">
        <v>2.0179239999999998</v>
      </c>
      <c r="DI13" s="26">
        <v>2.0125259999999998</v>
      </c>
      <c r="DJ13" s="26">
        <v>1.9400250000000001</v>
      </c>
      <c r="DK13" s="26">
        <v>1.877847</v>
      </c>
      <c r="DL13" s="26">
        <v>1.82816</v>
      </c>
      <c r="DM13" s="26">
        <v>1.771212</v>
      </c>
      <c r="DN13" s="26">
        <v>1.7053320000000001</v>
      </c>
      <c r="DO13" s="26">
        <v>1.7634559999999999</v>
      </c>
      <c r="DQ13" s="7"/>
      <c r="DR13" s="8" t="s">
        <v>537</v>
      </c>
      <c r="DS13" s="26">
        <v>5.3575379999999999</v>
      </c>
      <c r="DT13" s="26">
        <v>5.9398730000000004</v>
      </c>
      <c r="DU13" s="26">
        <v>6.0602549999999997</v>
      </c>
      <c r="DV13" s="26">
        <v>5.7679520000000002</v>
      </c>
      <c r="DW13" s="26">
        <v>5.80938</v>
      </c>
      <c r="DX13" s="26">
        <v>5.9001400000000004</v>
      </c>
      <c r="DY13" s="26">
        <v>6.0293369999999999</v>
      </c>
      <c r="DZ13" s="26">
        <v>6.0861169999999998</v>
      </c>
      <c r="EA13" s="26">
        <v>6.1857519999999999</v>
      </c>
      <c r="EB13" s="26">
        <v>6.2125300000000001</v>
      </c>
      <c r="EC13" s="26">
        <v>6.0457020000000004</v>
      </c>
      <c r="ED13" s="26">
        <v>6.0912459999999999</v>
      </c>
      <c r="EE13" s="26">
        <v>6.0067789999999999</v>
      </c>
      <c r="EF13" s="26">
        <v>5.8430920000000004</v>
      </c>
      <c r="EG13" s="26">
        <v>5.7891500000000002</v>
      </c>
      <c r="EH13" s="26">
        <v>5.733212</v>
      </c>
      <c r="EI13" s="26">
        <v>5.6290529999999999</v>
      </c>
      <c r="EJ13" s="26">
        <v>5.5033329999999996</v>
      </c>
      <c r="EK13" s="26">
        <v>5.3065920000000002</v>
      </c>
      <c r="EL13" s="26">
        <v>5.5352309999999996</v>
      </c>
      <c r="EM13" s="26">
        <v>5.9207010000000002</v>
      </c>
      <c r="EO13" s="7"/>
      <c r="EP13" s="8" t="s">
        <v>537</v>
      </c>
      <c r="EQ13" s="26">
        <v>8.3141239999999996</v>
      </c>
      <c r="ER13" s="26">
        <v>8.3933289999999996</v>
      </c>
      <c r="ES13" s="26">
        <v>8.632028</v>
      </c>
      <c r="ET13" s="26">
        <v>8.8087520000000001</v>
      </c>
      <c r="EU13" s="26">
        <v>9.3126069999999999</v>
      </c>
      <c r="EV13" s="26">
        <v>9.1632680000000004</v>
      </c>
      <c r="EW13" s="26">
        <v>8.9517729999999993</v>
      </c>
      <c r="EX13" s="26">
        <v>8.8968980000000002</v>
      </c>
      <c r="EY13" s="26">
        <v>9.1468159999999994</v>
      </c>
      <c r="EZ13" s="26">
        <v>9.0053940000000008</v>
      </c>
      <c r="FA13" s="26">
        <v>8.7361179999999994</v>
      </c>
      <c r="FB13" s="26">
        <v>8.4469189999999994</v>
      </c>
      <c r="FC13" s="26">
        <v>8.2271900000000002</v>
      </c>
      <c r="FD13" s="26">
        <v>8.1948310000000006</v>
      </c>
      <c r="FE13" s="26">
        <v>8.2078170000000004</v>
      </c>
      <c r="FF13" s="26">
        <v>7.5911140000000001</v>
      </c>
      <c r="FG13" s="26">
        <v>7.5531350000000002</v>
      </c>
      <c r="FH13" s="26">
        <v>7.9753559999999997</v>
      </c>
      <c r="FI13" s="26">
        <v>7.3522730000000003</v>
      </c>
      <c r="FJ13" s="26">
        <v>7.0872140000000003</v>
      </c>
      <c r="FK13" s="26">
        <v>7.4624300000000003</v>
      </c>
    </row>
    <row r="14" spans="1:167" ht="14.5">
      <c r="A14" s="356"/>
      <c r="B14" s="356"/>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spans="1:167" ht="14.5">
      <c r="A15" s="1"/>
      <c r="B15" s="11" t="s">
        <v>288</v>
      </c>
      <c r="C15" s="1"/>
      <c r="D15" s="1"/>
      <c r="E15" s="1"/>
      <c r="F15" s="1"/>
      <c r="G15" s="1"/>
      <c r="H15" s="1"/>
      <c r="I15" s="1"/>
      <c r="J15" s="1"/>
      <c r="K15" s="1"/>
      <c r="L15" s="1"/>
      <c r="M15" s="1"/>
      <c r="N15" s="1"/>
      <c r="O15" s="1"/>
      <c r="P15" s="1"/>
      <c r="Q15" s="1"/>
      <c r="R15" s="1"/>
      <c r="S15" s="1"/>
      <c r="T15" s="1"/>
      <c r="U15" s="1"/>
      <c r="V15" s="1"/>
      <c r="W15" s="1"/>
      <c r="Z15" s="27" t="s">
        <v>288</v>
      </c>
      <c r="AX15" s="27" t="s">
        <v>288</v>
      </c>
      <c r="BV15" s="27" t="s">
        <v>288</v>
      </c>
      <c r="CT15" s="27" t="s">
        <v>288</v>
      </c>
      <c r="DR15" s="27" t="s">
        <v>288</v>
      </c>
      <c r="EP15" s="27" t="s">
        <v>288</v>
      </c>
    </row>
    <row r="16" spans="1:167" ht="14.5">
      <c r="A16" s="1"/>
      <c r="B16" s="12" t="s">
        <v>490</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490</v>
      </c>
      <c r="AA16" s="29">
        <v>2991.17</v>
      </c>
      <c r="AB16" s="29">
        <v>3033.14</v>
      </c>
      <c r="AC16" s="29">
        <v>3075.94</v>
      </c>
      <c r="AD16" s="29">
        <v>3121.1</v>
      </c>
      <c r="AE16" s="29">
        <v>3169.7</v>
      </c>
      <c r="AF16" s="29">
        <v>3220.66</v>
      </c>
      <c r="AG16" s="29">
        <v>3267.66</v>
      </c>
      <c r="AH16" s="29">
        <v>3307.09</v>
      </c>
      <c r="AI16" s="29">
        <v>3351.04</v>
      </c>
      <c r="AJ16" s="29">
        <v>3398.34</v>
      </c>
      <c r="AK16" s="29">
        <v>3332.76</v>
      </c>
      <c r="AL16" s="29">
        <v>3365.5659999999998</v>
      </c>
      <c r="AM16" s="29">
        <v>3405</v>
      </c>
      <c r="AN16" s="29">
        <v>3477.0410000000002</v>
      </c>
      <c r="AO16" s="29">
        <v>3513</v>
      </c>
      <c r="AP16" s="29">
        <v>3547</v>
      </c>
      <c r="AQ16" s="29">
        <v>3580</v>
      </c>
      <c r="AR16" s="29">
        <v>3558</v>
      </c>
      <c r="AS16" s="29">
        <v>3594.5</v>
      </c>
      <c r="AT16" s="29">
        <v>3631</v>
      </c>
      <c r="AU16" s="29">
        <v>3656.12</v>
      </c>
      <c r="AX16" s="28" t="s">
        <v>490</v>
      </c>
      <c r="AY16" s="29">
        <v>4290.8999999999996</v>
      </c>
      <c r="AZ16" s="29">
        <v>4374.75</v>
      </c>
      <c r="BA16" s="29">
        <v>4450.24</v>
      </c>
      <c r="BB16" s="29">
        <v>4519.01</v>
      </c>
      <c r="BC16" s="29">
        <v>4590.99</v>
      </c>
      <c r="BD16" s="29">
        <v>4673.54</v>
      </c>
      <c r="BE16" s="29">
        <v>4736.82</v>
      </c>
      <c r="BF16" s="29">
        <v>4802.2700000000004</v>
      </c>
      <c r="BG16" s="29">
        <v>4878.3</v>
      </c>
      <c r="BH16" s="29">
        <v>4950.67</v>
      </c>
      <c r="BI16" s="29">
        <v>4962.134</v>
      </c>
      <c r="BJ16" s="29">
        <v>5023.8069999999998</v>
      </c>
      <c r="BK16" s="29">
        <v>5097</v>
      </c>
      <c r="BL16" s="29">
        <v>5136.7830000000004</v>
      </c>
      <c r="BM16" s="29">
        <v>5196</v>
      </c>
      <c r="BN16" s="29">
        <v>5250</v>
      </c>
      <c r="BO16" s="29">
        <v>5322</v>
      </c>
      <c r="BP16" s="29">
        <v>5360</v>
      </c>
      <c r="BQ16" s="29">
        <v>5445.5</v>
      </c>
      <c r="BR16" s="29">
        <v>5531</v>
      </c>
      <c r="BS16" s="29">
        <v>5596.2179999999998</v>
      </c>
      <c r="BV16" s="28" t="s">
        <v>490</v>
      </c>
      <c r="BW16" s="29">
        <v>426.5</v>
      </c>
      <c r="BX16" s="29">
        <v>429.71</v>
      </c>
      <c r="BY16" s="29">
        <v>434.06</v>
      </c>
      <c r="BZ16" s="29">
        <v>438.84</v>
      </c>
      <c r="CA16" s="29">
        <v>443.47</v>
      </c>
      <c r="CB16" s="29">
        <v>446.61</v>
      </c>
      <c r="CC16" s="29">
        <v>450.09</v>
      </c>
      <c r="CD16" s="29">
        <v>455.58</v>
      </c>
      <c r="CE16" s="29">
        <v>462.55</v>
      </c>
      <c r="CF16" s="29">
        <v>471.09</v>
      </c>
      <c r="CG16" s="29">
        <v>465.95400000000001</v>
      </c>
      <c r="CH16" s="29">
        <v>471.24599999999998</v>
      </c>
      <c r="CI16" s="29">
        <v>474</v>
      </c>
      <c r="CJ16" s="29">
        <v>479.23399999999998</v>
      </c>
      <c r="CK16" s="29">
        <v>473</v>
      </c>
      <c r="CL16" s="29">
        <v>477</v>
      </c>
      <c r="CM16" s="29">
        <v>484.5</v>
      </c>
      <c r="CN16" s="29">
        <v>482</v>
      </c>
      <c r="CO16" s="29">
        <v>486</v>
      </c>
      <c r="CP16" s="29">
        <v>490</v>
      </c>
      <c r="CQ16" s="29">
        <v>492.01100000000002</v>
      </c>
      <c r="CT16" s="28" t="s">
        <v>490</v>
      </c>
      <c r="CU16" s="29">
        <v>373.26</v>
      </c>
      <c r="CV16" s="29">
        <v>372.73</v>
      </c>
      <c r="CW16" s="29">
        <v>373.09</v>
      </c>
      <c r="CX16" s="29">
        <v>374.67</v>
      </c>
      <c r="CY16" s="29">
        <v>376.68</v>
      </c>
      <c r="CZ16" s="29">
        <v>377.82</v>
      </c>
      <c r="DA16" s="29">
        <v>378.19</v>
      </c>
      <c r="DB16" s="29">
        <v>384.78</v>
      </c>
      <c r="DC16" s="29">
        <v>393.67</v>
      </c>
      <c r="DD16" s="29">
        <v>401.34</v>
      </c>
      <c r="DE16" s="29">
        <v>407.29399999999998</v>
      </c>
      <c r="DF16" s="29">
        <v>413.12</v>
      </c>
      <c r="DG16" s="29">
        <v>418</v>
      </c>
      <c r="DH16" s="29">
        <v>418.32100000000003</v>
      </c>
      <c r="DI16" s="29">
        <v>423</v>
      </c>
      <c r="DJ16" s="29">
        <v>427</v>
      </c>
      <c r="DK16" s="29">
        <v>431</v>
      </c>
      <c r="DL16" s="29">
        <v>429</v>
      </c>
      <c r="DM16" s="29">
        <v>431.5</v>
      </c>
      <c r="DN16" s="29">
        <v>434</v>
      </c>
      <c r="DO16" s="29">
        <v>437.52499999999998</v>
      </c>
      <c r="DR16" s="28" t="s">
        <v>490</v>
      </c>
      <c r="DS16" s="29">
        <v>1103.53</v>
      </c>
      <c r="DT16" s="29">
        <v>1130.48</v>
      </c>
      <c r="DU16" s="29">
        <v>1153.56</v>
      </c>
      <c r="DV16" s="29">
        <v>1175.68</v>
      </c>
      <c r="DW16" s="29">
        <v>1198.68</v>
      </c>
      <c r="DX16" s="29">
        <v>1231.3499999999999</v>
      </c>
      <c r="DY16" s="29">
        <v>1280.8399999999999</v>
      </c>
      <c r="DZ16" s="29">
        <v>1317.33</v>
      </c>
      <c r="EA16" s="29">
        <v>1346.58</v>
      </c>
      <c r="EB16" s="29">
        <v>1381.95</v>
      </c>
      <c r="EC16" s="29">
        <v>1417.93</v>
      </c>
      <c r="ED16" s="29">
        <v>1450.0509999999999</v>
      </c>
      <c r="EE16" s="29">
        <v>1459</v>
      </c>
      <c r="EF16" s="29">
        <v>1494.759</v>
      </c>
      <c r="EG16" s="29">
        <v>1514</v>
      </c>
      <c r="EH16" s="29">
        <v>1534</v>
      </c>
      <c r="EI16" s="29">
        <v>1543</v>
      </c>
      <c r="EJ16" s="29">
        <v>1543</v>
      </c>
      <c r="EK16" s="29">
        <v>1570</v>
      </c>
      <c r="EL16" s="29">
        <v>1597</v>
      </c>
      <c r="EM16" s="29">
        <v>1622.848</v>
      </c>
      <c r="EP16" s="28" t="s">
        <v>490</v>
      </c>
      <c r="EQ16" s="29">
        <v>1580.51</v>
      </c>
      <c r="ER16" s="29">
        <v>1603.34</v>
      </c>
      <c r="ES16" s="29">
        <v>1624.0650000000001</v>
      </c>
      <c r="ET16" s="29">
        <v>1647.55</v>
      </c>
      <c r="EU16" s="29">
        <v>1674.62</v>
      </c>
      <c r="EV16" s="29">
        <v>1707.8</v>
      </c>
      <c r="EW16" s="29">
        <v>1707.6</v>
      </c>
      <c r="EX16" s="29">
        <v>1775.31</v>
      </c>
      <c r="EY16" s="29">
        <v>1777.04</v>
      </c>
      <c r="EZ16" s="29">
        <v>1846.35</v>
      </c>
      <c r="FA16" s="29">
        <v>1828.21</v>
      </c>
      <c r="FB16" s="29">
        <v>1857.604</v>
      </c>
      <c r="FC16" s="29">
        <v>1878.15</v>
      </c>
      <c r="FD16" s="29">
        <v>1880.836</v>
      </c>
      <c r="FE16" s="29">
        <v>1883.5350000000001</v>
      </c>
      <c r="FF16" s="29">
        <v>1906.508</v>
      </c>
      <c r="FG16" s="29">
        <v>1936.0150000000001</v>
      </c>
      <c r="FH16" s="29">
        <v>1989.3</v>
      </c>
      <c r="FI16" s="29">
        <v>2024.1</v>
      </c>
      <c r="FJ16" s="29">
        <v>2059.4699999999998</v>
      </c>
      <c r="FK16" s="29">
        <v>2085.748</v>
      </c>
    </row>
    <row r="17" spans="1:167" ht="14.5">
      <c r="A17" s="356"/>
      <c r="B17" s="356"/>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spans="1:167" ht="13">
      <c r="A18" s="7"/>
      <c r="B18" s="11" t="s">
        <v>491</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27" t="s">
        <v>491</v>
      </c>
      <c r="AA18" s="26">
        <v>4.4117839999999999</v>
      </c>
      <c r="AB18" s="26">
        <v>4.4458399999999996</v>
      </c>
      <c r="AC18" s="26">
        <v>4.4308430000000003</v>
      </c>
      <c r="AD18" s="26">
        <v>4.5716910000000004</v>
      </c>
      <c r="AE18" s="26">
        <v>4.4848549999999996</v>
      </c>
      <c r="AF18" s="26">
        <v>4.3097200000000004</v>
      </c>
      <c r="AG18" s="26">
        <v>4.3671410000000002</v>
      </c>
      <c r="AH18" s="26">
        <v>4.2437909999999999</v>
      </c>
      <c r="AI18" s="26">
        <v>4.2651490000000001</v>
      </c>
      <c r="AJ18" s="26">
        <v>4.2988280000000003</v>
      </c>
      <c r="AK18" s="26">
        <v>4.3516959999999996</v>
      </c>
      <c r="AL18" s="26">
        <v>4.4323329999999999</v>
      </c>
      <c r="AM18" s="26">
        <v>4.3509500000000001</v>
      </c>
      <c r="AN18" s="26">
        <v>4.2978759999999996</v>
      </c>
      <c r="AO18" s="26">
        <v>4.3284830000000003</v>
      </c>
      <c r="AP18" s="26">
        <v>4.0598460000000003</v>
      </c>
      <c r="AQ18" s="26">
        <v>3.927937</v>
      </c>
      <c r="AR18" s="26">
        <v>3.8894989999999998</v>
      </c>
      <c r="AS18" s="26">
        <v>3.9528720000000002</v>
      </c>
      <c r="AT18" s="26">
        <v>3.8810060000000002</v>
      </c>
      <c r="AU18" s="26">
        <v>4.1310659999999997</v>
      </c>
      <c r="AW18" s="7"/>
      <c r="AX18" s="27" t="s">
        <v>491</v>
      </c>
      <c r="AY18" s="26">
        <v>4.7663640000000003</v>
      </c>
      <c r="AZ18" s="26">
        <v>4.8877680000000003</v>
      </c>
      <c r="BA18" s="26">
        <v>4.5723529999999997</v>
      </c>
      <c r="BB18" s="26">
        <v>4.6913090000000004</v>
      </c>
      <c r="BC18" s="26">
        <v>4.7806369999999996</v>
      </c>
      <c r="BD18" s="26">
        <v>4.2523999999999997</v>
      </c>
      <c r="BE18" s="26">
        <v>4.1462000000000003</v>
      </c>
      <c r="BF18" s="26">
        <v>3.9181460000000001</v>
      </c>
      <c r="BG18" s="26">
        <v>3.9320029999999999</v>
      </c>
      <c r="BH18" s="26">
        <v>4.0327890000000002</v>
      </c>
      <c r="BI18" s="26">
        <v>4.120628</v>
      </c>
      <c r="BJ18" s="26">
        <v>3.941443</v>
      </c>
      <c r="BK18" s="26">
        <v>3.9638100000000001</v>
      </c>
      <c r="BL18" s="26">
        <v>3.8780290000000002</v>
      </c>
      <c r="BM18" s="26">
        <v>3.6983160000000002</v>
      </c>
      <c r="BN18" s="26">
        <v>3.6491530000000001</v>
      </c>
      <c r="BO18" s="26">
        <v>3.2504430000000002</v>
      </c>
      <c r="BP18" s="26">
        <v>3.2394180000000001</v>
      </c>
      <c r="BQ18" s="26">
        <v>3.045051</v>
      </c>
      <c r="BR18" s="26">
        <v>3.0348869999999999</v>
      </c>
      <c r="BS18" s="26">
        <v>3.1013920000000001</v>
      </c>
      <c r="BU18" s="7"/>
      <c r="BV18" s="27" t="s">
        <v>491</v>
      </c>
      <c r="BW18" s="26">
        <v>4.7080510000000002</v>
      </c>
      <c r="BX18" s="26">
        <v>4.8322000000000003</v>
      </c>
      <c r="BY18" s="26">
        <v>4.860792</v>
      </c>
      <c r="BZ18" s="26">
        <v>4.99716</v>
      </c>
      <c r="CA18" s="26">
        <v>5.0700719999999997</v>
      </c>
      <c r="CB18" s="26">
        <v>5.0193979999999998</v>
      </c>
      <c r="CC18" s="26">
        <v>4.4429230000000004</v>
      </c>
      <c r="CD18" s="26">
        <v>5.4441139999999999</v>
      </c>
      <c r="CE18" s="26">
        <v>5.3728769999999999</v>
      </c>
      <c r="CF18" s="26">
        <v>5.4451210000000003</v>
      </c>
      <c r="CG18" s="26">
        <v>5.3432019999999998</v>
      </c>
      <c r="CH18" s="26">
        <v>5.2023510000000002</v>
      </c>
      <c r="CI18" s="26">
        <v>5.47194</v>
      </c>
      <c r="CJ18" s="26">
        <v>5.157699</v>
      </c>
      <c r="CK18" s="26">
        <v>5.0551190000000004</v>
      </c>
      <c r="CL18" s="26">
        <v>4.8675600000000001</v>
      </c>
      <c r="CM18" s="26">
        <v>4.5394249999999996</v>
      </c>
      <c r="CN18" s="26">
        <v>4.5805800000000003</v>
      </c>
      <c r="CO18" s="26">
        <v>4.5247469999999996</v>
      </c>
      <c r="CP18" s="26">
        <v>4.3426130000000001</v>
      </c>
      <c r="CQ18" s="26">
        <v>4.4714739999999997</v>
      </c>
      <c r="CS18" s="7"/>
      <c r="CT18" s="27" t="s">
        <v>491</v>
      </c>
      <c r="CU18" s="26">
        <v>4.7602349999999998</v>
      </c>
      <c r="CV18" s="26">
        <v>4.8935000000000004</v>
      </c>
      <c r="CW18" s="26">
        <v>4.9296090000000001</v>
      </c>
      <c r="CX18" s="26">
        <v>5.0920899999999998</v>
      </c>
      <c r="CY18" s="26">
        <v>5.1193400000000002</v>
      </c>
      <c r="CZ18" s="26">
        <v>5.0899590000000003</v>
      </c>
      <c r="DA18" s="26">
        <v>4.9769490000000003</v>
      </c>
      <c r="DB18" s="26">
        <v>4.9321010000000003</v>
      </c>
      <c r="DC18" s="26">
        <v>4.9491860000000001</v>
      </c>
      <c r="DD18" s="26">
        <v>5.0736699999999999</v>
      </c>
      <c r="DE18" s="26">
        <v>4.9966629999999999</v>
      </c>
      <c r="DF18" s="26">
        <v>4.9632649999999998</v>
      </c>
      <c r="DG18" s="26">
        <v>4.6311929999999997</v>
      </c>
      <c r="DH18" s="26">
        <v>4.8238640000000004</v>
      </c>
      <c r="DI18" s="26">
        <v>4.7577439999999998</v>
      </c>
      <c r="DJ18" s="26">
        <v>4.5433830000000004</v>
      </c>
      <c r="DK18" s="26">
        <v>4.356954</v>
      </c>
      <c r="DL18" s="26">
        <v>4.2614460000000003</v>
      </c>
      <c r="DM18" s="26">
        <v>4.1047779999999996</v>
      </c>
      <c r="DN18" s="26">
        <v>3.9293369999999999</v>
      </c>
      <c r="DO18" s="26">
        <v>4.0305260000000001</v>
      </c>
      <c r="DQ18" s="7"/>
      <c r="DR18" s="27" t="s">
        <v>491</v>
      </c>
      <c r="DS18" s="26">
        <v>4.8549090000000001</v>
      </c>
      <c r="DT18" s="26">
        <v>5.2542929999999997</v>
      </c>
      <c r="DU18" s="26">
        <v>5.2535230000000004</v>
      </c>
      <c r="DV18" s="26">
        <v>4.9060560000000004</v>
      </c>
      <c r="DW18" s="26">
        <v>4.8464809999999998</v>
      </c>
      <c r="DX18" s="26">
        <v>4.7916020000000001</v>
      </c>
      <c r="DY18" s="26">
        <v>4.7073299999999998</v>
      </c>
      <c r="DZ18" s="26">
        <v>4.6200400000000004</v>
      </c>
      <c r="EA18" s="26">
        <v>4.5936760000000003</v>
      </c>
      <c r="EB18" s="26">
        <v>4.4954809999999998</v>
      </c>
      <c r="EC18" s="26">
        <v>4.2637520000000002</v>
      </c>
      <c r="ED18" s="26">
        <v>4.2007120000000002</v>
      </c>
      <c r="EE18" s="26">
        <v>4.1170520000000002</v>
      </c>
      <c r="EF18" s="26">
        <v>3.9090530000000001</v>
      </c>
      <c r="EG18" s="26">
        <v>3.8237450000000002</v>
      </c>
      <c r="EH18" s="26">
        <v>3.7374260000000001</v>
      </c>
      <c r="EI18" s="26">
        <v>3.648123</v>
      </c>
      <c r="EJ18" s="26">
        <v>3.5666449999999998</v>
      </c>
      <c r="EK18" s="26">
        <v>3.3799950000000001</v>
      </c>
      <c r="EL18" s="26">
        <v>3.466018</v>
      </c>
      <c r="EM18" s="26">
        <v>3.648339</v>
      </c>
      <c r="EO18" s="7"/>
      <c r="EP18" s="27" t="s">
        <v>491</v>
      </c>
      <c r="EQ18" s="26">
        <v>5.2604059999999997</v>
      </c>
      <c r="ER18" s="26">
        <v>5.2349030000000001</v>
      </c>
      <c r="ES18" s="26">
        <v>5.3150760000000004</v>
      </c>
      <c r="ET18" s="26">
        <v>5.3465759999999998</v>
      </c>
      <c r="EU18" s="26">
        <v>5.5610270000000002</v>
      </c>
      <c r="EV18" s="26">
        <v>5.3655400000000002</v>
      </c>
      <c r="EW18" s="26">
        <v>5.2423120000000001</v>
      </c>
      <c r="EX18" s="26">
        <v>5.0114619999999999</v>
      </c>
      <c r="EY18" s="26">
        <v>5.1472199999999999</v>
      </c>
      <c r="EZ18" s="26">
        <v>4.8774030000000002</v>
      </c>
      <c r="FA18" s="26">
        <v>4.7785089999999997</v>
      </c>
      <c r="FB18" s="26">
        <v>4.547212</v>
      </c>
      <c r="FC18" s="26">
        <v>4.3804759999999998</v>
      </c>
      <c r="FD18" s="26">
        <v>4.3570149999999996</v>
      </c>
      <c r="FE18" s="26">
        <v>4.357666</v>
      </c>
      <c r="FF18" s="26">
        <v>3.9816850000000001</v>
      </c>
      <c r="FG18" s="26">
        <v>3.901383</v>
      </c>
      <c r="FH18" s="26">
        <v>4.0091270000000003</v>
      </c>
      <c r="FI18" s="26">
        <v>3.6323660000000002</v>
      </c>
      <c r="FJ18" s="26">
        <v>3.4412799999999999</v>
      </c>
      <c r="FK18" s="26">
        <v>3.5778189999999999</v>
      </c>
    </row>
    <row r="19" spans="1:167" ht="14.5">
      <c r="A19" s="356"/>
      <c r="B19" s="356"/>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4.5">
      <c r="A20" s="356"/>
      <c r="B20" s="356"/>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43">
      <c r="A21" s="7"/>
      <c r="B21" s="13" t="s">
        <v>538</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538</v>
      </c>
      <c r="AA21" s="31" t="s">
        <v>293</v>
      </c>
      <c r="AB21" s="31" t="s">
        <v>293</v>
      </c>
      <c r="AC21" s="31" t="s">
        <v>293</v>
      </c>
      <c r="AD21" s="31" t="s">
        <v>293</v>
      </c>
      <c r="AE21" s="31" t="s">
        <v>293</v>
      </c>
      <c r="AF21" s="31" t="s">
        <v>293</v>
      </c>
      <c r="AG21" s="31" t="s">
        <v>293</v>
      </c>
      <c r="AH21" s="31" t="s">
        <v>293</v>
      </c>
      <c r="AI21" s="31" t="s">
        <v>293</v>
      </c>
      <c r="AJ21" s="31" t="s">
        <v>293</v>
      </c>
      <c r="AK21" s="31" t="s">
        <v>293</v>
      </c>
      <c r="AL21" s="31" t="s">
        <v>293</v>
      </c>
      <c r="AM21" s="31" t="s">
        <v>293</v>
      </c>
      <c r="AN21" s="31" t="s">
        <v>293</v>
      </c>
      <c r="AO21" s="31" t="s">
        <v>293</v>
      </c>
      <c r="AP21" s="31" t="s">
        <v>293</v>
      </c>
      <c r="AQ21" s="31" t="s">
        <v>293</v>
      </c>
      <c r="AR21" s="31" t="s">
        <v>293</v>
      </c>
      <c r="AS21" s="31" t="s">
        <v>293</v>
      </c>
      <c r="AT21" s="31" t="s">
        <v>293</v>
      </c>
      <c r="AU21" s="31" t="s">
        <v>293</v>
      </c>
      <c r="AW21" s="7"/>
      <c r="AX21" s="13" t="s">
        <v>538</v>
      </c>
      <c r="AY21" s="31" t="s">
        <v>293</v>
      </c>
      <c r="AZ21" s="31" t="s">
        <v>293</v>
      </c>
      <c r="BA21" s="31" t="s">
        <v>293</v>
      </c>
      <c r="BB21" s="31" t="s">
        <v>293</v>
      </c>
      <c r="BC21" s="31" t="s">
        <v>293</v>
      </c>
      <c r="BD21" s="31" t="s">
        <v>293</v>
      </c>
      <c r="BE21" s="31" t="s">
        <v>293</v>
      </c>
      <c r="BF21" s="31" t="s">
        <v>293</v>
      </c>
      <c r="BG21" s="31" t="s">
        <v>293</v>
      </c>
      <c r="BH21" s="31" t="s">
        <v>293</v>
      </c>
      <c r="BI21" s="31" t="s">
        <v>293</v>
      </c>
      <c r="BJ21" s="31" t="s">
        <v>293</v>
      </c>
      <c r="BK21" s="31" t="s">
        <v>293</v>
      </c>
      <c r="BL21" s="31" t="s">
        <v>293</v>
      </c>
      <c r="BM21" s="31" t="s">
        <v>293</v>
      </c>
      <c r="BN21" s="31" t="s">
        <v>293</v>
      </c>
      <c r="BO21" s="31" t="s">
        <v>293</v>
      </c>
      <c r="BP21" s="31" t="s">
        <v>293</v>
      </c>
      <c r="BQ21" s="31" t="s">
        <v>293</v>
      </c>
      <c r="BR21" s="31" t="s">
        <v>293</v>
      </c>
      <c r="BS21" s="31" t="s">
        <v>293</v>
      </c>
      <c r="BU21" s="7"/>
      <c r="BV21" s="13" t="s">
        <v>538</v>
      </c>
      <c r="BW21" s="31" t="s">
        <v>293</v>
      </c>
      <c r="BX21" s="31" t="s">
        <v>293</v>
      </c>
      <c r="BY21" s="31" t="s">
        <v>293</v>
      </c>
      <c r="BZ21" s="31" t="s">
        <v>293</v>
      </c>
      <c r="CA21" s="31" t="s">
        <v>293</v>
      </c>
      <c r="CB21" s="31" t="s">
        <v>293</v>
      </c>
      <c r="CC21" s="31" t="s">
        <v>293</v>
      </c>
      <c r="CD21" s="31" t="s">
        <v>293</v>
      </c>
      <c r="CE21" s="31" t="s">
        <v>293</v>
      </c>
      <c r="CF21" s="31" t="s">
        <v>293</v>
      </c>
      <c r="CG21" s="31" t="s">
        <v>293</v>
      </c>
      <c r="CH21" s="31" t="s">
        <v>293</v>
      </c>
      <c r="CI21" s="31" t="s">
        <v>293</v>
      </c>
      <c r="CJ21" s="31" t="s">
        <v>293</v>
      </c>
      <c r="CK21" s="31" t="s">
        <v>293</v>
      </c>
      <c r="CL21" s="31" t="s">
        <v>293</v>
      </c>
      <c r="CM21" s="31" t="s">
        <v>293</v>
      </c>
      <c r="CN21" s="31" t="s">
        <v>293</v>
      </c>
      <c r="CO21" s="31" t="s">
        <v>293</v>
      </c>
      <c r="CP21" s="31" t="s">
        <v>293</v>
      </c>
      <c r="CQ21" s="31" t="s">
        <v>293</v>
      </c>
      <c r="CS21" s="7"/>
      <c r="CT21" s="13" t="s">
        <v>538</v>
      </c>
      <c r="CU21" s="31" t="s">
        <v>293</v>
      </c>
      <c r="CV21" s="31" t="s">
        <v>293</v>
      </c>
      <c r="CW21" s="31" t="s">
        <v>293</v>
      </c>
      <c r="CX21" s="31" t="s">
        <v>293</v>
      </c>
      <c r="CY21" s="31" t="s">
        <v>293</v>
      </c>
      <c r="CZ21" s="31" t="s">
        <v>293</v>
      </c>
      <c r="DA21" s="31" t="s">
        <v>293</v>
      </c>
      <c r="DB21" s="31" t="s">
        <v>293</v>
      </c>
      <c r="DC21" s="31" t="s">
        <v>293</v>
      </c>
      <c r="DD21" s="31" t="s">
        <v>293</v>
      </c>
      <c r="DE21" s="31" t="s">
        <v>293</v>
      </c>
      <c r="DF21" s="31" t="s">
        <v>293</v>
      </c>
      <c r="DG21" s="31" t="s">
        <v>293</v>
      </c>
      <c r="DH21" s="31" t="s">
        <v>293</v>
      </c>
      <c r="DI21" s="31" t="s">
        <v>293</v>
      </c>
      <c r="DJ21" s="31" t="s">
        <v>293</v>
      </c>
      <c r="DK21" s="31" t="s">
        <v>293</v>
      </c>
      <c r="DL21" s="31" t="s">
        <v>293</v>
      </c>
      <c r="DM21" s="31" t="s">
        <v>293</v>
      </c>
      <c r="DN21" s="31" t="s">
        <v>293</v>
      </c>
      <c r="DO21" s="31" t="s">
        <v>293</v>
      </c>
      <c r="DQ21" s="7"/>
      <c r="DR21" s="13" t="s">
        <v>538</v>
      </c>
      <c r="DS21" s="31" t="s">
        <v>293</v>
      </c>
      <c r="DT21" s="31" t="s">
        <v>293</v>
      </c>
      <c r="DU21" s="31" t="s">
        <v>293</v>
      </c>
      <c r="DV21" s="31" t="s">
        <v>293</v>
      </c>
      <c r="DW21" s="31" t="s">
        <v>293</v>
      </c>
      <c r="DX21" s="31" t="s">
        <v>293</v>
      </c>
      <c r="DY21" s="31" t="s">
        <v>293</v>
      </c>
      <c r="DZ21" s="31" t="s">
        <v>293</v>
      </c>
      <c r="EA21" s="31" t="s">
        <v>293</v>
      </c>
      <c r="EB21" s="31" t="s">
        <v>293</v>
      </c>
      <c r="EC21" s="31" t="s">
        <v>293</v>
      </c>
      <c r="ED21" s="31" t="s">
        <v>293</v>
      </c>
      <c r="EE21" s="31" t="s">
        <v>293</v>
      </c>
      <c r="EF21" s="31" t="s">
        <v>293</v>
      </c>
      <c r="EG21" s="31" t="s">
        <v>293</v>
      </c>
      <c r="EH21" s="31" t="s">
        <v>293</v>
      </c>
      <c r="EI21" s="31" t="s">
        <v>293</v>
      </c>
      <c r="EJ21" s="31" t="s">
        <v>293</v>
      </c>
      <c r="EK21" s="31" t="s">
        <v>293</v>
      </c>
      <c r="EL21" s="31" t="s">
        <v>293</v>
      </c>
      <c r="EM21" s="31" t="s">
        <v>293</v>
      </c>
      <c r="EO21" s="7"/>
      <c r="EP21" s="13" t="s">
        <v>538</v>
      </c>
      <c r="EQ21" s="31" t="s">
        <v>293</v>
      </c>
      <c r="ER21" s="31" t="s">
        <v>293</v>
      </c>
      <c r="ES21" s="31" t="s">
        <v>293</v>
      </c>
      <c r="ET21" s="31" t="s">
        <v>293</v>
      </c>
      <c r="EU21" s="31" t="s">
        <v>293</v>
      </c>
      <c r="EV21" s="31" t="s">
        <v>293</v>
      </c>
      <c r="EW21" s="31" t="s">
        <v>293</v>
      </c>
      <c r="EX21" s="31" t="s">
        <v>293</v>
      </c>
      <c r="EY21" s="31" t="s">
        <v>293</v>
      </c>
      <c r="EZ21" s="31" t="s">
        <v>293</v>
      </c>
      <c r="FA21" s="31" t="s">
        <v>293</v>
      </c>
      <c r="FB21" s="31" t="s">
        <v>293</v>
      </c>
      <c r="FC21" s="31" t="s">
        <v>293</v>
      </c>
      <c r="FD21" s="31" t="s">
        <v>293</v>
      </c>
      <c r="FE21" s="31" t="s">
        <v>293</v>
      </c>
      <c r="FF21" s="31" t="s">
        <v>293</v>
      </c>
      <c r="FG21" s="31" t="s">
        <v>293</v>
      </c>
      <c r="FH21" s="31" t="s">
        <v>293</v>
      </c>
      <c r="FI21" s="31" t="s">
        <v>293</v>
      </c>
      <c r="FJ21" s="31" t="s">
        <v>293</v>
      </c>
      <c r="FK21" s="31" t="s">
        <v>293</v>
      </c>
    </row>
    <row r="22" spans="1:167" ht="14.5">
      <c r="A22" s="356"/>
      <c r="B22" s="356"/>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A23" s="356"/>
      <c r="B23" s="356"/>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spans="1:167" ht="13">
      <c r="A24" s="7"/>
      <c r="B24" s="8" t="s">
        <v>493</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493</v>
      </c>
      <c r="AA24" s="26">
        <v>6.1831199999999997</v>
      </c>
      <c r="AB24" s="26">
        <v>5.7188699999999999</v>
      </c>
      <c r="AC24" s="26">
        <v>6.143529</v>
      </c>
      <c r="AD24" s="26">
        <v>6.8299440000000002</v>
      </c>
      <c r="AE24" s="26">
        <v>6.8079650000000003</v>
      </c>
      <c r="AF24" s="26">
        <v>6.3409899999999997</v>
      </c>
      <c r="AG24" s="26">
        <v>5.8676709999999996</v>
      </c>
      <c r="AH24" s="26">
        <v>6.4706700000000001</v>
      </c>
      <c r="AI24" s="26">
        <v>6.540489</v>
      </c>
      <c r="AJ24" s="26">
        <v>6.763687</v>
      </c>
      <c r="AK24" s="26">
        <v>5.9007529999999999</v>
      </c>
      <c r="AL24" s="26">
        <v>6.355817</v>
      </c>
      <c r="AM24" s="26">
        <v>6.0222870000000004</v>
      </c>
      <c r="AN24" s="26">
        <v>6.6393849999999999</v>
      </c>
      <c r="AO24" s="26">
        <v>7.0696029999999999</v>
      </c>
      <c r="AP24" s="26">
        <v>6.6042680000000002</v>
      </c>
      <c r="AQ24" s="26">
        <v>6.1885620000000001</v>
      </c>
      <c r="AR24" s="26">
        <v>6.3449920000000004</v>
      </c>
      <c r="AS24" s="26">
        <v>6.6044330000000002</v>
      </c>
      <c r="AT24" s="26">
        <v>6.7551930000000002</v>
      </c>
      <c r="AU24" s="26">
        <v>6.3161310000000004</v>
      </c>
      <c r="AW24" s="7"/>
      <c r="AX24" s="8" t="s">
        <v>493</v>
      </c>
      <c r="AY24" s="26">
        <v>8.3869159999999994</v>
      </c>
      <c r="AZ24" s="26">
        <v>7.8824149999999999</v>
      </c>
      <c r="BA24" s="26">
        <v>7.9604179999999998</v>
      </c>
      <c r="BB24" s="26">
        <v>8.9469209999999997</v>
      </c>
      <c r="BC24" s="26">
        <v>8.9387650000000001</v>
      </c>
      <c r="BD24" s="26">
        <v>8.0356039999999993</v>
      </c>
      <c r="BE24" s="26">
        <v>7.1033080000000002</v>
      </c>
      <c r="BF24" s="26">
        <v>7.4895839999999998</v>
      </c>
      <c r="BG24" s="26">
        <v>7.8529150000000003</v>
      </c>
      <c r="BH24" s="26">
        <v>8.1803530000000002</v>
      </c>
      <c r="BI24" s="26">
        <v>7.5935249999999996</v>
      </c>
      <c r="BJ24" s="26">
        <v>7.5387219999999999</v>
      </c>
      <c r="BK24" s="26">
        <v>6.975498</v>
      </c>
      <c r="BL24" s="26">
        <v>7.9740539999999998</v>
      </c>
      <c r="BM24" s="26">
        <v>8.3628830000000001</v>
      </c>
      <c r="BN24" s="26">
        <v>7.704116</v>
      </c>
      <c r="BO24" s="26">
        <v>6.6702170000000001</v>
      </c>
      <c r="BP24" s="26">
        <v>6.9825900000000001</v>
      </c>
      <c r="BQ24" s="26">
        <v>6.6783669999999997</v>
      </c>
      <c r="BR24" s="26">
        <v>7.0131920000000001</v>
      </c>
      <c r="BS24" s="26">
        <v>6.3718599999999999</v>
      </c>
      <c r="BU24" s="7"/>
      <c r="BV24" s="8" t="s">
        <v>493</v>
      </c>
      <c r="BW24" s="26">
        <v>1.182051</v>
      </c>
      <c r="BX24" s="26">
        <v>1.1433450000000001</v>
      </c>
      <c r="BY24" s="26">
        <v>1.2678100000000001</v>
      </c>
      <c r="BZ24" s="26">
        <v>1.2855570000000001</v>
      </c>
      <c r="CA24" s="26">
        <v>1.370385</v>
      </c>
      <c r="CB24" s="26">
        <v>1.26376</v>
      </c>
      <c r="CC24" s="26">
        <v>1.0527040000000001</v>
      </c>
      <c r="CD24" s="26">
        <v>1.4374130000000001</v>
      </c>
      <c r="CE24" s="26">
        <v>1.5375989999999999</v>
      </c>
      <c r="CF24" s="26">
        <v>1.550778</v>
      </c>
      <c r="CG24" s="26">
        <v>1.325566</v>
      </c>
      <c r="CH24" s="26">
        <v>1.356679</v>
      </c>
      <c r="CI24" s="26">
        <v>1.174887</v>
      </c>
      <c r="CJ24" s="26">
        <v>1.5383690000000001</v>
      </c>
      <c r="CK24" s="26">
        <v>1.5194350000000001</v>
      </c>
      <c r="CL24" s="26">
        <v>1.2237020000000001</v>
      </c>
      <c r="CM24" s="26">
        <v>1.191872</v>
      </c>
      <c r="CN24" s="26">
        <v>1.163627</v>
      </c>
      <c r="CO24" s="26">
        <v>1.297674</v>
      </c>
      <c r="CP24" s="26">
        <v>1.3008249999999999</v>
      </c>
      <c r="CQ24" s="26">
        <v>1.193587</v>
      </c>
      <c r="CS24" s="7"/>
      <c r="CT24" s="8" t="s">
        <v>493</v>
      </c>
      <c r="CU24" s="26">
        <v>1.0717909999999999</v>
      </c>
      <c r="CV24" s="26">
        <v>0.99790000000000001</v>
      </c>
      <c r="CW24" s="26">
        <v>1.1329549999999999</v>
      </c>
      <c r="CX24" s="26">
        <v>1.1499699999999999</v>
      </c>
      <c r="CY24" s="26">
        <v>1.1576280000000001</v>
      </c>
      <c r="CZ24" s="26">
        <v>1.1018669999999999</v>
      </c>
      <c r="DA24" s="26">
        <v>1.0318909999999999</v>
      </c>
      <c r="DB24" s="26">
        <v>1.1099140000000001</v>
      </c>
      <c r="DC24" s="26">
        <v>1.1625220000000001</v>
      </c>
      <c r="DD24" s="26">
        <v>1.295326</v>
      </c>
      <c r="DE24" s="26">
        <v>1.1570480000000001</v>
      </c>
      <c r="DF24" s="26">
        <v>1.1559440000000001</v>
      </c>
      <c r="DG24" s="26">
        <v>1.1307510000000001</v>
      </c>
      <c r="DH24" s="26">
        <v>1.2039390000000001</v>
      </c>
      <c r="DI24" s="26">
        <v>1.2444729999999999</v>
      </c>
      <c r="DJ24" s="26">
        <v>1.034041</v>
      </c>
      <c r="DK24" s="26">
        <v>0.97854699999999994</v>
      </c>
      <c r="DL24" s="26">
        <v>0.97445800000000005</v>
      </c>
      <c r="DM24" s="26">
        <v>1.063089</v>
      </c>
      <c r="DN24" s="26">
        <v>1.057715</v>
      </c>
      <c r="DO24" s="26">
        <v>0.99819999999999998</v>
      </c>
      <c r="DQ24" s="7"/>
      <c r="DR24" s="8" t="s">
        <v>493</v>
      </c>
      <c r="DS24" s="26">
        <v>2.9119359999999999</v>
      </c>
      <c r="DT24" s="26">
        <v>2.8968310000000002</v>
      </c>
      <c r="DU24" s="26">
        <v>3.2874599999999998</v>
      </c>
      <c r="DV24" s="26">
        <v>3.0331130000000002</v>
      </c>
      <c r="DW24" s="26">
        <v>2.9537990000000001</v>
      </c>
      <c r="DX24" s="26">
        <v>2.7351740000000002</v>
      </c>
      <c r="DY24" s="26">
        <v>2.938034</v>
      </c>
      <c r="DZ24" s="26">
        <v>3.1004139999999998</v>
      </c>
      <c r="EA24" s="26">
        <v>3.1465369999999999</v>
      </c>
      <c r="EB24" s="26">
        <v>3.3661300000000001</v>
      </c>
      <c r="EC24" s="26">
        <v>3.085779</v>
      </c>
      <c r="ED24" s="26">
        <v>3.176987</v>
      </c>
      <c r="EE24" s="26">
        <v>3.0664039999999999</v>
      </c>
      <c r="EF24" s="26">
        <v>3.1500300000000001</v>
      </c>
      <c r="EG24" s="26">
        <v>3.241841</v>
      </c>
      <c r="EH24" s="26">
        <v>2.8543430000000001</v>
      </c>
      <c r="EI24" s="26">
        <v>2.7477429999999998</v>
      </c>
      <c r="EJ24" s="26">
        <v>2.7409059999999998</v>
      </c>
      <c r="EK24" s="26">
        <v>2.95628</v>
      </c>
      <c r="EL24" s="26">
        <v>3.1704569999999999</v>
      </c>
      <c r="EM24" s="26">
        <v>3.142315</v>
      </c>
      <c r="EO24" s="7"/>
      <c r="EP24" s="8" t="s">
        <v>493</v>
      </c>
      <c r="EQ24" s="26">
        <v>2.602198</v>
      </c>
      <c r="ER24" s="26">
        <v>2.5901909999999999</v>
      </c>
      <c r="ES24" s="26">
        <v>2.6585130000000001</v>
      </c>
      <c r="ET24" s="26">
        <v>2.487943</v>
      </c>
      <c r="EU24" s="26">
        <v>2.5547849999999999</v>
      </c>
      <c r="EV24" s="26">
        <v>2.6431580000000001</v>
      </c>
      <c r="EW24" s="26">
        <v>2.6435580000000001</v>
      </c>
      <c r="EX24" s="26">
        <v>2.7678560000000001</v>
      </c>
      <c r="EY24" s="26">
        <v>2.9699010000000001</v>
      </c>
      <c r="EZ24" s="26">
        <v>2.8532470000000001</v>
      </c>
      <c r="FA24" s="26">
        <v>2.4903599999999999</v>
      </c>
      <c r="FB24" s="26">
        <v>2.7102400000000002</v>
      </c>
      <c r="FC24" s="26">
        <v>2.5393330000000001</v>
      </c>
      <c r="FD24" s="26">
        <v>2.4252609999999999</v>
      </c>
      <c r="FE24" s="26">
        <v>2.3311310000000001</v>
      </c>
      <c r="FF24" s="26">
        <v>2.0441950000000002</v>
      </c>
      <c r="FG24" s="26">
        <v>2.042573</v>
      </c>
      <c r="FH24" s="26">
        <v>2.1473629999999999</v>
      </c>
      <c r="FI24" s="26">
        <v>2.1260500000000002</v>
      </c>
      <c r="FJ24" s="26">
        <v>2.166706</v>
      </c>
      <c r="FK24" s="26">
        <v>2.1194829999999998</v>
      </c>
    </row>
    <row r="25" spans="1:167" ht="14.5">
      <c r="A25" s="356"/>
      <c r="B25" s="356"/>
      <c r="C25" s="1"/>
      <c r="D25" s="1"/>
      <c r="E25" s="1"/>
      <c r="F25" s="1"/>
      <c r="G25" s="1"/>
      <c r="H25" s="1"/>
      <c r="I25" s="1"/>
      <c r="J25" s="1"/>
      <c r="K25" s="1"/>
      <c r="L25" s="1"/>
      <c r="M25" s="1"/>
      <c r="N25" s="1"/>
      <c r="O25" s="1"/>
      <c r="P25" s="1"/>
      <c r="Q25" s="1"/>
      <c r="R25" s="1"/>
      <c r="S25" s="1"/>
      <c r="T25" s="1"/>
      <c r="U25" s="1"/>
      <c r="V25" s="1"/>
      <c r="W25" s="1"/>
    </row>
    <row r="26" spans="1:167" ht="14.5">
      <c r="A26" s="359" t="s">
        <v>297</v>
      </c>
      <c r="B26" s="359"/>
      <c r="C26" s="1"/>
      <c r="D26" s="1"/>
      <c r="E26" s="1"/>
      <c r="F26" s="1"/>
      <c r="G26" s="1"/>
      <c r="H26" s="1"/>
      <c r="I26" s="1"/>
      <c r="J26" s="1"/>
      <c r="K26" s="1"/>
      <c r="L26" s="1"/>
      <c r="M26" s="1"/>
      <c r="N26" s="1"/>
      <c r="O26" s="1"/>
      <c r="P26" s="1"/>
      <c r="Q26" s="1"/>
      <c r="R26" s="1"/>
      <c r="S26" s="1"/>
      <c r="T26" s="1"/>
      <c r="U26" s="1"/>
      <c r="V26" s="1"/>
      <c r="W26" s="1"/>
      <c r="Y26" s="15" t="s">
        <v>297</v>
      </c>
      <c r="Z26"/>
      <c r="AW26" s="15" t="s">
        <v>297</v>
      </c>
      <c r="AX26"/>
      <c r="BU26" s="15" t="s">
        <v>297</v>
      </c>
      <c r="BV26"/>
      <c r="CS26" s="15" t="s">
        <v>297</v>
      </c>
      <c r="CT26"/>
      <c r="DQ26" s="15" t="s">
        <v>297</v>
      </c>
      <c r="DR26"/>
      <c r="EO26" s="15" t="s">
        <v>297</v>
      </c>
      <c r="EP26"/>
    </row>
    <row r="27" spans="1:167" ht="14.5">
      <c r="A27" s="359" t="s">
        <v>539</v>
      </c>
      <c r="B27" s="359"/>
      <c r="C27" s="1"/>
      <c r="D27" s="1"/>
      <c r="E27" s="1"/>
      <c r="F27" s="1"/>
      <c r="G27" s="1"/>
      <c r="H27" s="1"/>
      <c r="I27" s="1"/>
      <c r="J27" s="1"/>
      <c r="K27" s="1"/>
      <c r="L27" s="1"/>
      <c r="M27" s="1"/>
      <c r="N27" s="1"/>
      <c r="O27" s="1"/>
      <c r="P27" s="1"/>
      <c r="Q27" s="1"/>
      <c r="R27" s="1"/>
      <c r="S27" s="1"/>
      <c r="T27" s="1"/>
      <c r="U27" s="1"/>
      <c r="V27" s="1"/>
      <c r="W27" s="1"/>
      <c r="Y27" s="15" t="s">
        <v>539</v>
      </c>
      <c r="AW27" s="15" t="s">
        <v>539</v>
      </c>
      <c r="BU27" s="15" t="s">
        <v>539</v>
      </c>
      <c r="CS27" s="15" t="s">
        <v>539</v>
      </c>
      <c r="DQ27" s="15" t="s">
        <v>539</v>
      </c>
      <c r="EO27" s="15" t="s">
        <v>539</v>
      </c>
      <c r="EP27"/>
    </row>
  </sheetData>
  <mergeCells count="21">
    <mergeCell ref="A27:B27"/>
    <mergeCell ref="A20:B20"/>
    <mergeCell ref="A22:B22"/>
    <mergeCell ref="A23:B23"/>
    <mergeCell ref="A25:B25"/>
    <mergeCell ref="A26:B26"/>
    <mergeCell ref="A11:B11"/>
    <mergeCell ref="A12:B12"/>
    <mergeCell ref="A14:B14"/>
    <mergeCell ref="A17:B17"/>
    <mergeCell ref="A19:B19"/>
    <mergeCell ref="A6:B6"/>
    <mergeCell ref="A7:B7"/>
    <mergeCell ref="A8:B8"/>
    <mergeCell ref="A9:B9"/>
    <mergeCell ref="A10:B10"/>
    <mergeCell ref="A1:B1"/>
    <mergeCell ref="A2:B2"/>
    <mergeCell ref="A3:B3"/>
    <mergeCell ref="A4:B4"/>
    <mergeCell ref="A5:B5"/>
  </mergeCells>
  <hyperlinks>
    <hyperlink ref="Y2:Z2" location="Menu!B12" display="Back to Main Menu" xr:uid="{00000000-0004-0000-2300-000000000000}"/>
    <hyperlink ref="AW2:AX2" location="Menu!B12" display="Back to Main Menu" xr:uid="{00000000-0004-0000-2300-000001000000}"/>
    <hyperlink ref="BU2:BV2" location="Menu!B12" display="Back to Main Menu" xr:uid="{00000000-0004-0000-2300-000002000000}"/>
    <hyperlink ref="CS2:CT2" location="Menu!B12" display="Back to Main Menu" xr:uid="{00000000-0004-0000-2300-000003000000}"/>
    <hyperlink ref="DQ2:DR2" location="Menu!B12" display="Back to Main Menu" xr:uid="{00000000-0004-0000-2300-000004000000}"/>
    <hyperlink ref="EP2" location="Menu!A1" display="Menu!A1" xr:uid="{00000000-0004-0000-2300-000005000000}"/>
    <hyperlink ref="EO2:EP2" location="Menu!B12" display="Back to main menu" xr:uid="{00000000-0004-0000-2300-000006000000}"/>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2:I42"/>
  <sheetViews>
    <sheetView topLeftCell="B22" workbookViewId="0">
      <selection activeCell="K26" sqref="K26"/>
    </sheetView>
  </sheetViews>
  <sheetFormatPr defaultColWidth="9" defaultRowHeight="12.5"/>
  <cols>
    <col min="1" max="1" width="16.453125" customWidth="1"/>
    <col min="2" max="2" width="10.7265625" customWidth="1"/>
  </cols>
  <sheetData>
    <row r="2" spans="1:9">
      <c r="C2" t="s">
        <v>190</v>
      </c>
      <c r="D2" t="s">
        <v>191</v>
      </c>
      <c r="E2" t="s">
        <v>192</v>
      </c>
      <c r="F2" t="s">
        <v>193</v>
      </c>
      <c r="G2" t="s">
        <v>194</v>
      </c>
      <c r="H2" t="s">
        <v>195</v>
      </c>
      <c r="I2" t="s">
        <v>196</v>
      </c>
    </row>
    <row r="3" spans="1:9">
      <c r="A3" t="s">
        <v>540</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t="s">
        <v>540</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540</v>
      </c>
      <c r="B5" t="str">
        <f>attached_Detached_Attached!B17</f>
        <v>1961–1977</v>
      </c>
      <c r="C5">
        <f>attached_Detached_Attached!W17</f>
        <v>93.5</v>
      </c>
      <c r="D5">
        <f>attached_Detached_Attached!AU17</f>
        <v>262.60000000000002</v>
      </c>
      <c r="E5">
        <f>attached_Detached_Attached!BS17</f>
        <v>555.29999999999995</v>
      </c>
      <c r="F5">
        <f>attached_Detached_Attached!CQ17</f>
        <v>54.9</v>
      </c>
      <c r="G5">
        <f>attached_Detached_Attached!DO17</f>
        <v>51.4</v>
      </c>
      <c r="H5">
        <f>attached_Detached_Attached!EM17</f>
        <v>185.7</v>
      </c>
      <c r="I5">
        <f>attached_Detached_Attached!FK17</f>
        <v>195.2</v>
      </c>
    </row>
    <row r="6" spans="1:9">
      <c r="A6" t="s">
        <v>540</v>
      </c>
      <c r="B6" t="str">
        <f>attached_Detached_Attached!B18</f>
        <v>1978–1983</v>
      </c>
      <c r="C6">
        <f>attached_Detached_Attached!W18</f>
        <v>68.2</v>
      </c>
      <c r="D6">
        <f>attached_Detached_Attached!AU18</f>
        <v>178.2</v>
      </c>
      <c r="E6">
        <f>attached_Detached_Attached!BS18</f>
        <v>302.5</v>
      </c>
      <c r="F6">
        <f>attached_Detached_Attached!CQ18</f>
        <v>34.799999999999997</v>
      </c>
      <c r="G6">
        <f>attached_Detached_Attached!DO18</f>
        <v>37.1</v>
      </c>
      <c r="H6">
        <f>attached_Detached_Attached!EM18</f>
        <v>143.80000000000001</v>
      </c>
      <c r="I6">
        <f>attached_Detached_Attached!FK18</f>
        <v>137.4</v>
      </c>
    </row>
    <row r="7" spans="1:9">
      <c r="A7" t="s">
        <v>540</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155.19999999999999</v>
      </c>
      <c r="I7">
        <f>attached_Detached_Attached!FK19</f>
        <v>212.2</v>
      </c>
    </row>
    <row r="8" spans="1:9">
      <c r="A8" t="s">
        <v>540</v>
      </c>
      <c r="B8" t="str">
        <f>attached_Detached_Attached!B20</f>
        <v>1996–2000</v>
      </c>
      <c r="C8">
        <f>attached_Detached_Attached!W20</f>
        <v>66.099999999999994</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540</v>
      </c>
      <c r="B9" t="str">
        <f>attached_Detached_Attached!B21</f>
        <v>2001–2005</v>
      </c>
      <c r="C9">
        <f>attached_Detached_Attached!W21</f>
        <v>73.599999999999994</v>
      </c>
      <c r="D9">
        <f>attached_Detached_Attached!AU21</f>
        <v>143.80000000000001</v>
      </c>
      <c r="E9">
        <f>attached_Detached_Attached!BS21</f>
        <v>264.5</v>
      </c>
      <c r="F9">
        <f>attached_Detached_Attached!CQ21</f>
        <v>28.6</v>
      </c>
      <c r="G9">
        <f>attached_Detached_Attached!DO21</f>
        <v>26.7</v>
      </c>
      <c r="H9">
        <f>attached_Detached_Attached!EM21</f>
        <v>113.7</v>
      </c>
      <c r="I9">
        <f>attached_Detached_Attached!FK21</f>
        <v>79.599999999999994</v>
      </c>
    </row>
    <row r="10" spans="1:9">
      <c r="A10" t="s">
        <v>540</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32.799999999999997</v>
      </c>
      <c r="H10">
        <f>attached_Detached_Attached!EM22</f>
        <v>112.2</v>
      </c>
      <c r="I10">
        <f>attached_Detached_Attached!FK22</f>
        <v>83.4</v>
      </c>
    </row>
    <row r="11" spans="1:9">
      <c r="A11" t="s">
        <v>540</v>
      </c>
      <c r="B11" t="str">
        <f>attached_Detached_Attached!B23</f>
        <v>2011–2015</v>
      </c>
      <c r="C11">
        <f>attached_Detached_Attached!W23</f>
        <v>57.4</v>
      </c>
      <c r="D11">
        <f>attached_Detached_Attached!AU23</f>
        <v>91</v>
      </c>
      <c r="E11">
        <f>attached_Detached_Attached!BS23</f>
        <v>151.30000000000001</v>
      </c>
      <c r="F11">
        <f>attached_Detached_Attached!CQ23</f>
        <v>27.7</v>
      </c>
      <c r="G11">
        <f>attached_Detached_Attached!DO23</f>
        <v>34.9</v>
      </c>
      <c r="H11">
        <f>attached_Detached_Attached!EM23</f>
        <v>87.9</v>
      </c>
      <c r="I11">
        <f>attached_Detached_Attached!FK23</f>
        <v>67.2</v>
      </c>
    </row>
    <row r="12" spans="1:9">
      <c r="A12" t="s">
        <v>540</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69.599999999999994</v>
      </c>
    </row>
    <row r="13" spans="1:9">
      <c r="A13" t="s">
        <v>541</v>
      </c>
      <c r="B13" t="s">
        <v>457</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t="s">
        <v>541</v>
      </c>
      <c r="B14" t="s">
        <v>458</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541</v>
      </c>
      <c r="B15" t="s">
        <v>459</v>
      </c>
      <c r="C15">
        <f>attached_Detached_Attached!W43</f>
        <v>8.5</v>
      </c>
      <c r="D15">
        <f>attached_Detached_Attached!AU43</f>
        <v>24.3</v>
      </c>
      <c r="E15">
        <f>attached_Detached_Attached!BS43</f>
        <v>105.4</v>
      </c>
      <c r="F15">
        <f>attached_Detached_Attached!CQ43</f>
        <v>5.0999999999999996</v>
      </c>
      <c r="G15">
        <f>attached_Detached_Attached!DO43</f>
        <v>2.6</v>
      </c>
      <c r="H15">
        <f>attached_Detached_Attached!EM43</f>
        <v>31.6</v>
      </c>
      <c r="I15">
        <f>attached_Detached_Attached!FK43</f>
        <v>15.5</v>
      </c>
    </row>
    <row r="16" spans="1:9">
      <c r="A16" t="s">
        <v>541</v>
      </c>
      <c r="B16" t="s">
        <v>460</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541</v>
      </c>
      <c r="B17" t="s">
        <v>461</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69.400000000000006</v>
      </c>
    </row>
    <row r="18" spans="1:9">
      <c r="A18" t="s">
        <v>541</v>
      </c>
      <c r="B18" t="s">
        <v>462</v>
      </c>
      <c r="C18">
        <f>attached_Detached_Attached!W46</f>
        <v>7.1</v>
      </c>
      <c r="D18">
        <f>attached_Detached_Attached!AU46</f>
        <v>32.700000000000003</v>
      </c>
      <c r="E18">
        <f>attached_Detached_Attached!BS46</f>
        <v>69.400000000000006</v>
      </c>
      <c r="F18">
        <f>attached_Detached_Attached!CQ46</f>
        <v>2.2999999999999998</v>
      </c>
      <c r="G18">
        <f>attached_Detached_Attached!DO46</f>
        <v>2.4</v>
      </c>
      <c r="H18">
        <f>attached_Detached_Attached!EM46</f>
        <v>17.600000000000001</v>
      </c>
      <c r="I18">
        <f>attached_Detached_Attached!FK46</f>
        <v>30.8</v>
      </c>
    </row>
    <row r="19" spans="1:9">
      <c r="A19" t="s">
        <v>541</v>
      </c>
      <c r="B19" t="s">
        <v>463</v>
      </c>
      <c r="C19">
        <f>attached_Detached_Attached!W47</f>
        <v>8.1999999999999993</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541</v>
      </c>
      <c r="B20" t="s">
        <v>464</v>
      </c>
      <c r="C20">
        <f>attached_Detached_Attached!W48</f>
        <v>10.8</v>
      </c>
      <c r="D20">
        <f>attached_Detached_Attached!AU48</f>
        <v>35.9</v>
      </c>
      <c r="E20">
        <f>attached_Detached_Attached!BS48</f>
        <v>79.7</v>
      </c>
      <c r="F20">
        <f>attached_Detached_Attached!CQ48</f>
        <v>3.5</v>
      </c>
      <c r="G20">
        <f>attached_Detached_Attached!DO48</f>
        <v>4.5999999999999996</v>
      </c>
      <c r="H20">
        <f>attached_Detached_Attached!EM48</f>
        <v>30.4</v>
      </c>
      <c r="I20">
        <f>attached_Detached_Attached!FK48</f>
        <v>35</v>
      </c>
    </row>
    <row r="21" spans="1:9">
      <c r="A21" t="s">
        <v>541</v>
      </c>
      <c r="B21" t="s">
        <v>465</v>
      </c>
      <c r="C21">
        <f>attached_Detached_Attached!W49</f>
        <v>9.6999999999999993</v>
      </c>
      <c r="D21">
        <f>attached_Detached_Attached!AU49</f>
        <v>28.6</v>
      </c>
      <c r="E21">
        <f>attached_Detached_Attached!BS49</f>
        <v>70.7</v>
      </c>
      <c r="F21">
        <f>attached_Detached_Attached!CQ49</f>
        <v>5.5</v>
      </c>
      <c r="G21">
        <f>attached_Detached_Attached!DO49</f>
        <v>7.1</v>
      </c>
      <c r="H21">
        <f>attached_Detached_Attached!EM49</f>
        <v>38.299999999999997</v>
      </c>
      <c r="I21">
        <f>attached_Detached_Attached!FK49</f>
        <v>28.5</v>
      </c>
    </row>
    <row r="22" spans="1:9">
      <c r="A22" t="s">
        <v>541</v>
      </c>
      <c r="B22" t="s">
        <v>466</v>
      </c>
      <c r="C22">
        <f>attached_Detached_Attached!W50</f>
        <v>9.1</v>
      </c>
      <c r="D22">
        <f>attached_Detached_Attached!AU50</f>
        <v>27.9</v>
      </c>
      <c r="E22">
        <f>attached_Detached_Attached!BS50</f>
        <v>82</v>
      </c>
      <c r="F22">
        <f>attached_Detached_Attached!CQ50</f>
        <v>6.3</v>
      </c>
      <c r="G22">
        <f>attached_Detached_Attached!DO50</f>
        <v>4.5999999999999996</v>
      </c>
      <c r="H22">
        <f>attached_Detached_Attached!EM50</f>
        <v>36.1</v>
      </c>
      <c r="I22">
        <f>attached_Detached_Attached!FK50</f>
        <v>31.6</v>
      </c>
    </row>
    <row r="23" spans="1:9">
      <c r="A23" t="s">
        <v>542</v>
      </c>
      <c r="B23" t="s">
        <v>457</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t="s">
        <v>542</v>
      </c>
      <c r="B24" t="s">
        <v>458</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542</v>
      </c>
      <c r="B25" t="s">
        <v>459</v>
      </c>
      <c r="C25">
        <f>attached_Apar_Mobile!W17</f>
        <v>24.4</v>
      </c>
      <c r="D25">
        <f>attached_Apar_Mobile!AU17</f>
        <v>347.2</v>
      </c>
      <c r="E25">
        <f>attached_Apar_Mobile!BS17</f>
        <v>344.8</v>
      </c>
      <c r="F25">
        <f>attached_Apar_Mobile!CQ17</f>
        <v>21.8</v>
      </c>
      <c r="G25">
        <f>attached_Apar_Mobile!DO17</f>
        <v>10.5</v>
      </c>
      <c r="H25">
        <f>attached_Apar_Mobile!EM17</f>
        <v>72.099999999999994</v>
      </c>
      <c r="I25">
        <f>attached_Apar_Mobile!FK17</f>
        <v>80.099999999999994</v>
      </c>
    </row>
    <row r="26" spans="1:9">
      <c r="A26" t="s">
        <v>542</v>
      </c>
      <c r="B26" t="s">
        <v>460</v>
      </c>
      <c r="C26">
        <f>attached_Apar_Mobile!W18</f>
        <v>13.6</v>
      </c>
      <c r="D26">
        <f>attached_Apar_Mobile!AU18</f>
        <v>102.9</v>
      </c>
      <c r="E26">
        <f>attached_Apar_Mobile!BS18</f>
        <v>110.7</v>
      </c>
      <c r="F26">
        <f>attached_Apar_Mobile!CQ18</f>
        <v>12.5</v>
      </c>
      <c r="G26">
        <f>attached_Apar_Mobile!DO18</f>
        <v>12.7</v>
      </c>
      <c r="H26">
        <f>attached_Apar_Mobile!EM18</f>
        <v>66.599999999999994</v>
      </c>
      <c r="I26">
        <f>attached_Apar_Mobile!FK18</f>
        <v>72.7</v>
      </c>
    </row>
    <row r="27" spans="1:9">
      <c r="A27" t="s">
        <v>542</v>
      </c>
      <c r="B27" t="s">
        <v>461</v>
      </c>
      <c r="C27">
        <f>attached_Apar_Mobile!W19</f>
        <v>48.2</v>
      </c>
      <c r="D27">
        <f>attached_Apar_Mobile!AU19</f>
        <v>294.10000000000002</v>
      </c>
      <c r="E27">
        <f>attached_Apar_Mobile!BS19</f>
        <v>285.89999999999998</v>
      </c>
      <c r="F27">
        <f>attached_Apar_Mobile!CQ19</f>
        <v>24.2</v>
      </c>
      <c r="G27">
        <f>attached_Apar_Mobile!DO19</f>
        <v>15.5</v>
      </c>
      <c r="H27">
        <f>attached_Apar_Mobile!EM19</f>
        <v>32.9</v>
      </c>
      <c r="I27">
        <f>attached_Apar_Mobile!FK19</f>
        <v>172.1</v>
      </c>
    </row>
    <row r="28" spans="1:9">
      <c r="A28" t="s">
        <v>542</v>
      </c>
      <c r="B28" t="s">
        <v>462</v>
      </c>
      <c r="C28">
        <f>attached_Apar_Mobile!W20</f>
        <v>11.3</v>
      </c>
      <c r="D28">
        <f>attached_Apar_Mobile!AU20</f>
        <v>74.400000000000006</v>
      </c>
      <c r="E28">
        <f>attached_Apar_Mobile!BS20</f>
        <v>64.2</v>
      </c>
      <c r="F28">
        <f>attached_Apar_Mobile!CQ20</f>
        <v>7.6</v>
      </c>
      <c r="G28">
        <f>attached_Apar_Mobile!DO20</f>
        <v>6</v>
      </c>
      <c r="H28">
        <f>attached_Apar_Mobile!EM20</f>
        <v>15.3</v>
      </c>
      <c r="I28">
        <f>attached_Apar_Mobile!FK20</f>
        <v>80.599999999999994</v>
      </c>
    </row>
    <row r="29" spans="1:9">
      <c r="A29" t="s">
        <v>542</v>
      </c>
      <c r="B29" t="s">
        <v>463</v>
      </c>
      <c r="C29">
        <f>attached_Apar_Mobile!W21</f>
        <v>19.3</v>
      </c>
      <c r="D29">
        <f>attached_Apar_Mobile!AU21</f>
        <v>113.8</v>
      </c>
      <c r="E29">
        <f>attached_Apar_Mobile!BS21</f>
        <v>100.7</v>
      </c>
      <c r="F29">
        <f>attached_Apar_Mobile!CQ21</f>
        <v>8.3000000000000007</v>
      </c>
      <c r="G29">
        <f>attached_Apar_Mobile!DO21</f>
        <v>6.6</v>
      </c>
      <c r="H29">
        <f>attached_Apar_Mobile!EM21</f>
        <v>39.6</v>
      </c>
      <c r="I29">
        <f>attached_Apar_Mobile!FK21</f>
        <v>63.8</v>
      </c>
    </row>
    <row r="30" spans="1:9">
      <c r="A30" t="s">
        <v>542</v>
      </c>
      <c r="B30" t="s">
        <v>464</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542</v>
      </c>
      <c r="B31" t="s">
        <v>465</v>
      </c>
      <c r="C31">
        <f>attached_Apar_Mobile!W23</f>
        <v>23.7</v>
      </c>
      <c r="D31">
        <f>attached_Apar_Mobile!AU23</f>
        <v>146.19999999999999</v>
      </c>
      <c r="E31">
        <f>attached_Apar_Mobile!BS23</f>
        <v>153.69999999999999</v>
      </c>
      <c r="F31">
        <f>attached_Apar_Mobile!CQ23</f>
        <v>12.7</v>
      </c>
      <c r="G31">
        <f>attached_Apar_Mobile!DO23</f>
        <v>14.9</v>
      </c>
      <c r="H31">
        <f>attached_Apar_Mobile!EM23</f>
        <v>41.9</v>
      </c>
      <c r="I31">
        <f>attached_Apar_Mobile!FK23</f>
        <v>77.900000000000006</v>
      </c>
    </row>
    <row r="32" spans="1:9">
      <c r="A32" t="s">
        <v>542</v>
      </c>
      <c r="B32" t="s">
        <v>466</v>
      </c>
      <c r="C32">
        <f>attached_Apar_Mobile!W24</f>
        <v>22.3</v>
      </c>
      <c r="D32">
        <f>attached_Apar_Mobile!AU24</f>
        <v>171.7</v>
      </c>
      <c r="E32">
        <f>attached_Apar_Mobile!BS24</f>
        <v>162.80000000000001</v>
      </c>
      <c r="F32">
        <f>attached_Apar_Mobile!CQ24</f>
        <v>16.2</v>
      </c>
      <c r="G32">
        <f>attached_Apar_Mobile!DO24</f>
        <v>11.2</v>
      </c>
      <c r="H32">
        <f>attached_Apar_Mobile!EM24</f>
        <v>49.3</v>
      </c>
      <c r="I32">
        <f>attached_Apar_Mobile!FK24</f>
        <v>116.8</v>
      </c>
    </row>
    <row r="33" spans="1:9">
      <c r="A33" t="s">
        <v>543</v>
      </c>
      <c r="B33" t="s">
        <v>457</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t="s">
        <v>543</v>
      </c>
      <c r="B34" t="s">
        <v>458</v>
      </c>
      <c r="C34">
        <f>attached_Apar_Mobile!W42</f>
        <v>2.5</v>
      </c>
      <c r="D34">
        <f>attached_Apar_Mobile!AU42</f>
        <v>4.5</v>
      </c>
      <c r="E34">
        <f>attached_Apar_Mobile!BS42</f>
        <v>2.1</v>
      </c>
      <c r="F34">
        <f>attached_Apar_Mobile!CQ42</f>
        <v>1.4</v>
      </c>
      <c r="G34">
        <f>attached_Apar_Mobile!DO42</f>
        <v>1.5</v>
      </c>
      <c r="H34">
        <f>attached_Apar_Mobile!EM42</f>
        <v>4.0999999999999996</v>
      </c>
      <c r="I34">
        <f>attached_Apar_Mobile!FK42</f>
        <v>4</v>
      </c>
    </row>
    <row r="35" spans="1:9">
      <c r="A35" t="s">
        <v>543</v>
      </c>
      <c r="B35" t="s">
        <v>459</v>
      </c>
      <c r="C35">
        <f>attached_Apar_Mobile!W43</f>
        <v>4.4000000000000004</v>
      </c>
      <c r="D35">
        <f>attached_Apar_Mobile!AU43</f>
        <v>9.1</v>
      </c>
      <c r="E35">
        <f>attached_Apar_Mobile!BS43</f>
        <v>7.3</v>
      </c>
      <c r="F35">
        <f>attached_Apar_Mobile!CQ43</f>
        <v>2.2999999999999998</v>
      </c>
      <c r="G35">
        <f>attached_Apar_Mobile!DO43</f>
        <v>2.5</v>
      </c>
      <c r="H35">
        <f>attached_Apar_Mobile!EM43</f>
        <v>12.2</v>
      </c>
      <c r="I35">
        <f>attached_Apar_Mobile!FK43</f>
        <v>12.9</v>
      </c>
    </row>
    <row r="36" spans="1:9">
      <c r="A36" t="s">
        <v>543</v>
      </c>
      <c r="B36" t="s">
        <v>460</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9.6999999999999993</v>
      </c>
    </row>
    <row r="37" spans="1:9">
      <c r="A37" t="s">
        <v>543</v>
      </c>
      <c r="B37" t="s">
        <v>461</v>
      </c>
      <c r="C37">
        <f>attached_Apar_Mobile!W45</f>
        <v>7.7</v>
      </c>
      <c r="D37">
        <f>attached_Apar_Mobile!AU45</f>
        <v>7.7</v>
      </c>
      <c r="E37">
        <f>attached_Apar_Mobile!BS45</f>
        <v>5.5</v>
      </c>
      <c r="F37">
        <f>attached_Apar_Mobile!CQ45</f>
        <v>1.8</v>
      </c>
      <c r="G37">
        <f>attached_Apar_Mobile!DO45</f>
        <v>1.5</v>
      </c>
      <c r="H37">
        <f>attached_Apar_Mobile!EM45</f>
        <v>8.3000000000000007</v>
      </c>
      <c r="I37">
        <f>attached_Apar_Mobile!FK45</f>
        <v>17</v>
      </c>
    </row>
    <row r="38" spans="1:9">
      <c r="A38" t="s">
        <v>543</v>
      </c>
      <c r="B38" t="s">
        <v>462</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543</v>
      </c>
      <c r="B39" t="s">
        <v>463</v>
      </c>
      <c r="C39">
        <f>attached_Apar_Mobile!W47</f>
        <v>4.0999999999999996</v>
      </c>
      <c r="D39">
        <f>attached_Apar_Mobile!AU47</f>
        <v>2.9</v>
      </c>
      <c r="E39">
        <f>attached_Apar_Mobile!BS47</f>
        <v>1.8</v>
      </c>
      <c r="F39">
        <f>attached_Apar_Mobile!CQ47</f>
        <v>1</v>
      </c>
      <c r="G39">
        <f>attached_Apar_Mobile!DO47</f>
        <v>1.1000000000000001</v>
      </c>
      <c r="H39">
        <f>attached_Apar_Mobile!EM47</f>
        <v>7.1</v>
      </c>
      <c r="I39">
        <f>attached_Apar_Mobile!FK47</f>
        <v>5.7</v>
      </c>
    </row>
    <row r="40" spans="1:9">
      <c r="A40" t="s">
        <v>543</v>
      </c>
      <c r="B40" t="s">
        <v>464</v>
      </c>
      <c r="C40">
        <f>attached_Apar_Mobile!W48</f>
        <v>3.7</v>
      </c>
      <c r="D40">
        <f>attached_Apar_Mobile!AU48</f>
        <v>3.1</v>
      </c>
      <c r="E40">
        <f>attached_Apar_Mobile!BS48</f>
        <v>1.1000000000000001</v>
      </c>
      <c r="F40">
        <f>attached_Apar_Mobile!CQ48</f>
        <v>1</v>
      </c>
      <c r="G40">
        <f>attached_Apar_Mobile!DO48</f>
        <v>1.3</v>
      </c>
      <c r="H40">
        <f>attached_Apar_Mobile!EM48</f>
        <v>7.1</v>
      </c>
      <c r="I40">
        <f>attached_Apar_Mobile!FK48</f>
        <v>7.5</v>
      </c>
    </row>
    <row r="41" spans="1:9">
      <c r="A41" t="s">
        <v>543</v>
      </c>
      <c r="B41" t="s">
        <v>465</v>
      </c>
      <c r="C41">
        <f>attached_Apar_Mobile!W49</f>
        <v>2.9</v>
      </c>
      <c r="D41">
        <f>attached_Apar_Mobile!AU49</f>
        <v>2.2000000000000002</v>
      </c>
      <c r="E41">
        <f>attached_Apar_Mobile!BS49</f>
        <v>0.9</v>
      </c>
      <c r="F41">
        <f>attached_Apar_Mobile!CQ49</f>
        <v>0.9</v>
      </c>
      <c r="G41">
        <f>attached_Apar_Mobile!DO49</f>
        <v>1.3</v>
      </c>
      <c r="H41">
        <f>attached_Apar_Mobile!EM49</f>
        <v>5.5</v>
      </c>
      <c r="I41">
        <f>attached_Apar_Mobile!FK49</f>
        <v>4.8</v>
      </c>
    </row>
    <row r="42" spans="1:9">
      <c r="A42" t="s">
        <v>543</v>
      </c>
      <c r="B42" t="s">
        <v>466</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K168"/>
  <sheetViews>
    <sheetView topLeftCell="A56" workbookViewId="0">
      <selection activeCell="ER1" sqref="ER1:FJ1048576"/>
    </sheetView>
  </sheetViews>
  <sheetFormatPr defaultColWidth="9" defaultRowHeight="12.5"/>
  <cols>
    <col min="2" max="2" width="28.7265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6"/>
      <c r="B1" s="356"/>
      <c r="C1" s="1"/>
      <c r="D1" s="1"/>
      <c r="E1" s="1"/>
      <c r="F1" s="1"/>
      <c r="G1" s="1"/>
      <c r="H1" s="1"/>
      <c r="I1" s="1"/>
      <c r="J1" s="1"/>
      <c r="K1" s="1"/>
      <c r="L1" s="1"/>
      <c r="M1" s="1"/>
      <c r="N1" s="1"/>
      <c r="O1" s="1"/>
      <c r="P1" s="1"/>
      <c r="Q1" s="1"/>
      <c r="R1" s="1"/>
      <c r="S1" s="1"/>
      <c r="T1" s="1"/>
      <c r="U1" s="1"/>
      <c r="V1" s="1"/>
      <c r="W1" s="1"/>
      <c r="Y1" s="356"/>
      <c r="Z1" s="356"/>
      <c r="AA1" s="1"/>
      <c r="AB1" s="1"/>
      <c r="AC1" s="1"/>
      <c r="AD1" s="1"/>
      <c r="AE1" s="1"/>
      <c r="AF1" s="1"/>
      <c r="AG1" s="1"/>
      <c r="AH1" s="1"/>
      <c r="AI1" s="1"/>
      <c r="AJ1" s="1"/>
      <c r="AK1" s="1"/>
      <c r="AL1" s="1"/>
      <c r="AM1" s="1"/>
      <c r="AN1" s="1"/>
      <c r="AO1" s="1"/>
      <c r="AP1" s="1"/>
      <c r="AQ1" s="1"/>
      <c r="AR1" s="1"/>
      <c r="AS1" s="1"/>
      <c r="AT1" s="1"/>
      <c r="AU1" s="1"/>
      <c r="AW1" s="356"/>
      <c r="AX1" s="356"/>
      <c r="AY1" s="1"/>
      <c r="AZ1" s="1"/>
      <c r="BA1" s="1"/>
      <c r="BB1" s="1"/>
      <c r="BC1" s="1"/>
      <c r="BD1" s="1"/>
      <c r="BE1" s="1"/>
      <c r="BF1" s="1"/>
      <c r="BG1" s="1"/>
      <c r="BH1" s="1"/>
      <c r="BI1" s="1"/>
      <c r="BJ1" s="1"/>
      <c r="BK1" s="1"/>
      <c r="BL1" s="1"/>
      <c r="BM1" s="1"/>
      <c r="BN1" s="1"/>
      <c r="BO1" s="1"/>
      <c r="BP1" s="1"/>
      <c r="BQ1" s="1"/>
      <c r="BR1" s="1"/>
      <c r="BS1" s="1"/>
      <c r="BU1" s="356"/>
      <c r="BV1" s="356"/>
      <c r="BW1" s="1"/>
      <c r="BX1" s="1"/>
      <c r="BY1" s="1"/>
      <c r="BZ1" s="1"/>
      <c r="CA1" s="1"/>
      <c r="CB1" s="1"/>
      <c r="CC1" s="1"/>
      <c r="CD1" s="1"/>
      <c r="CE1" s="1"/>
      <c r="CF1" s="1"/>
      <c r="CG1" s="1"/>
      <c r="CH1" s="1"/>
      <c r="CI1" s="1"/>
      <c r="CJ1" s="1"/>
      <c r="CK1" s="1"/>
      <c r="CL1" s="1"/>
      <c r="CM1" s="1"/>
      <c r="CN1" s="1"/>
      <c r="CO1" s="1"/>
      <c r="CP1" s="1"/>
      <c r="CQ1" s="1"/>
      <c r="CS1" s="356"/>
      <c r="CT1" s="356"/>
      <c r="CU1" s="1"/>
      <c r="CV1" s="1"/>
      <c r="CW1" s="1"/>
      <c r="CX1" s="1"/>
      <c r="CY1" s="1"/>
      <c r="CZ1" s="1"/>
      <c r="DA1" s="1"/>
      <c r="DB1" s="1"/>
      <c r="DC1" s="1"/>
      <c r="DD1" s="1"/>
      <c r="DE1" s="1"/>
      <c r="DF1" s="1"/>
      <c r="DG1" s="1"/>
      <c r="DH1" s="1"/>
      <c r="DI1" s="1"/>
      <c r="DJ1" s="1"/>
      <c r="DK1" s="1"/>
      <c r="DL1" s="1"/>
      <c r="DM1" s="1"/>
      <c r="DN1" s="1"/>
      <c r="DO1" s="1"/>
      <c r="DQ1" s="356"/>
      <c r="DR1" s="356"/>
      <c r="DS1" s="1"/>
      <c r="DT1" s="1"/>
      <c r="DU1" s="1"/>
      <c r="DV1" s="1"/>
      <c r="DW1" s="1"/>
      <c r="DX1" s="1"/>
      <c r="DY1" s="1"/>
      <c r="DZ1" s="1"/>
      <c r="EA1" s="1"/>
      <c r="EB1" s="1"/>
      <c r="EC1" s="1"/>
      <c r="ED1" s="1"/>
      <c r="EE1" s="1"/>
      <c r="EF1" s="1"/>
      <c r="EG1" s="1"/>
      <c r="EH1" s="1"/>
      <c r="EI1" s="1"/>
      <c r="EJ1" s="1"/>
      <c r="EK1" s="1"/>
      <c r="EL1" s="1"/>
      <c r="EM1" s="1"/>
      <c r="EO1" s="356"/>
      <c r="EP1" s="356"/>
      <c r="EQ1" s="1"/>
      <c r="ER1" s="1"/>
      <c r="ES1" s="1"/>
      <c r="ET1" s="1"/>
      <c r="EU1" s="1"/>
      <c r="EV1" s="1"/>
      <c r="EW1" s="1"/>
      <c r="EX1" s="1"/>
      <c r="EY1" s="1"/>
      <c r="EZ1" s="1"/>
      <c r="FA1" s="1"/>
      <c r="FB1" s="1"/>
      <c r="FC1" s="1"/>
      <c r="FD1" s="1"/>
      <c r="FE1" s="1"/>
      <c r="FF1" s="1"/>
      <c r="FG1" s="1"/>
      <c r="FH1" s="1"/>
      <c r="FI1" s="1"/>
      <c r="FJ1" s="1"/>
      <c r="FK1" s="1"/>
    </row>
    <row r="2" spans="1:167" ht="14.5">
      <c r="A2" s="356"/>
      <c r="B2" s="356"/>
      <c r="C2" s="1"/>
      <c r="D2" s="1"/>
      <c r="E2" s="1"/>
      <c r="F2" s="1"/>
      <c r="G2" s="1"/>
      <c r="H2" s="1"/>
      <c r="I2" s="1"/>
      <c r="J2" s="1"/>
      <c r="K2" s="1"/>
      <c r="L2" s="1"/>
      <c r="M2" s="1"/>
      <c r="N2" s="1"/>
      <c r="O2" s="1"/>
      <c r="P2" s="1"/>
      <c r="Q2" s="1"/>
      <c r="R2" s="1"/>
      <c r="S2" s="1"/>
      <c r="T2" s="1"/>
      <c r="U2" s="1"/>
      <c r="V2" s="1"/>
      <c r="W2" s="1"/>
      <c r="Y2" s="356"/>
      <c r="Z2" s="356"/>
      <c r="AA2" s="1"/>
      <c r="AB2" s="1"/>
      <c r="AC2" s="1"/>
      <c r="AD2" s="1"/>
      <c r="AE2" s="1"/>
      <c r="AF2" s="1"/>
      <c r="AG2" s="1"/>
      <c r="AH2" s="1"/>
      <c r="AI2" s="1"/>
      <c r="AJ2" s="1"/>
      <c r="AK2" s="1"/>
      <c r="AL2" s="1"/>
      <c r="AM2" s="1"/>
      <c r="AN2" s="1"/>
      <c r="AO2" s="1"/>
      <c r="AP2" s="1"/>
      <c r="AQ2" s="1"/>
      <c r="AR2" s="1"/>
      <c r="AS2" s="1"/>
      <c r="AT2" s="1"/>
      <c r="AU2" s="1"/>
      <c r="AW2" s="356"/>
      <c r="AX2" s="356"/>
      <c r="AY2" s="1"/>
      <c r="AZ2" s="1"/>
      <c r="BA2" s="1"/>
      <c r="BB2" s="1"/>
      <c r="BC2" s="1"/>
      <c r="BD2" s="1"/>
      <c r="BE2" s="1"/>
      <c r="BF2" s="1"/>
      <c r="BG2" s="1"/>
      <c r="BH2" s="1"/>
      <c r="BI2" s="1"/>
      <c r="BJ2" s="1"/>
      <c r="BK2" s="1"/>
      <c r="BL2" s="1"/>
      <c r="BM2" s="1"/>
      <c r="BN2" s="1"/>
      <c r="BO2" s="1"/>
      <c r="BP2" s="1"/>
      <c r="BQ2" s="1"/>
      <c r="BR2" s="1"/>
      <c r="BS2" s="1"/>
      <c r="BU2" s="356"/>
      <c r="BV2" s="356"/>
      <c r="BW2" s="1"/>
      <c r="BX2" s="1"/>
      <c r="BY2" s="1"/>
      <c r="BZ2" s="1"/>
      <c r="CA2" s="1"/>
      <c r="CB2" s="1"/>
      <c r="CC2" s="1"/>
      <c r="CD2" s="1"/>
      <c r="CE2" s="1"/>
      <c r="CF2" s="1"/>
      <c r="CG2" s="1"/>
      <c r="CH2" s="1"/>
      <c r="CI2" s="1"/>
      <c r="CJ2" s="1"/>
      <c r="CK2" s="1"/>
      <c r="CL2" s="1"/>
      <c r="CM2" s="1"/>
      <c r="CN2" s="1"/>
      <c r="CO2" s="1"/>
      <c r="CP2" s="1"/>
      <c r="CQ2" s="1"/>
      <c r="CS2" s="356"/>
      <c r="CT2" s="356"/>
      <c r="CU2" s="1"/>
      <c r="CV2" s="1"/>
      <c r="CW2" s="1"/>
      <c r="CX2" s="1"/>
      <c r="CY2" s="1"/>
      <c r="CZ2" s="1"/>
      <c r="DA2" s="1"/>
      <c r="DB2" s="1"/>
      <c r="DC2" s="1"/>
      <c r="DD2" s="1"/>
      <c r="DE2" s="1"/>
      <c r="DF2" s="1"/>
      <c r="DG2" s="1"/>
      <c r="DH2" s="1"/>
      <c r="DI2" s="1"/>
      <c r="DJ2" s="1"/>
      <c r="DK2" s="1"/>
      <c r="DL2" s="1"/>
      <c r="DM2" s="1"/>
      <c r="DN2" s="1"/>
      <c r="DO2" s="1"/>
      <c r="DQ2" s="356"/>
      <c r="DR2" s="356"/>
      <c r="DS2" s="1"/>
      <c r="DT2" s="1"/>
      <c r="DU2" s="1"/>
      <c r="DV2" s="1"/>
      <c r="DW2" s="1"/>
      <c r="DX2" s="1"/>
      <c r="DY2" s="1"/>
      <c r="DZ2" s="1"/>
      <c r="EA2" s="1"/>
      <c r="EB2" s="1"/>
      <c r="EC2" s="1"/>
      <c r="ED2" s="1"/>
      <c r="EE2" s="1"/>
      <c r="EF2" s="1"/>
      <c r="EG2" s="1"/>
      <c r="EH2" s="1"/>
      <c r="EI2" s="1"/>
      <c r="EJ2" s="1"/>
      <c r="EK2" s="1"/>
      <c r="EL2" s="1"/>
      <c r="EM2" s="1"/>
      <c r="EO2" s="356"/>
      <c r="EP2" s="356"/>
      <c r="EQ2" s="1"/>
      <c r="ER2" s="1"/>
      <c r="ES2" s="1"/>
      <c r="ET2" s="1"/>
      <c r="EU2" s="1"/>
      <c r="EV2" s="1"/>
      <c r="EW2" s="1"/>
      <c r="EX2" s="1"/>
      <c r="EY2" s="1"/>
      <c r="EZ2" s="1"/>
      <c r="FA2" s="1"/>
      <c r="FB2" s="1"/>
      <c r="FC2" s="1"/>
      <c r="FD2" s="1"/>
      <c r="FE2" s="1"/>
      <c r="FF2" s="1"/>
      <c r="FG2" s="1"/>
      <c r="FH2" s="1"/>
      <c r="FI2" s="1"/>
      <c r="FJ2" s="1"/>
      <c r="FK2" s="1"/>
    </row>
    <row r="3" spans="1:167" ht="14.5">
      <c r="A3" s="356"/>
      <c r="B3" s="356"/>
      <c r="C3" s="1"/>
      <c r="D3" s="1"/>
      <c r="E3" s="1"/>
      <c r="F3" s="1"/>
      <c r="G3" s="1"/>
      <c r="H3" s="1"/>
      <c r="I3" s="1"/>
      <c r="J3" s="1"/>
      <c r="K3" s="1"/>
      <c r="L3" s="1"/>
      <c r="M3" s="1"/>
      <c r="N3" s="1"/>
      <c r="O3" s="1"/>
      <c r="P3" s="1"/>
      <c r="Q3" s="1"/>
      <c r="R3" s="1"/>
      <c r="S3" s="1"/>
      <c r="T3" s="1"/>
      <c r="U3" s="1"/>
      <c r="V3" s="1"/>
      <c r="W3" s="1"/>
      <c r="Y3" s="356"/>
      <c r="Z3" s="356"/>
      <c r="AA3" s="1"/>
      <c r="AB3" s="1"/>
      <c r="AC3" s="1"/>
      <c r="AD3" s="1"/>
      <c r="AE3" s="1"/>
      <c r="AF3" s="1"/>
      <c r="AG3" s="1"/>
      <c r="AH3" s="1"/>
      <c r="AI3" s="1"/>
      <c r="AJ3" s="1"/>
      <c r="AK3" s="1"/>
      <c r="AL3" s="1"/>
      <c r="AM3" s="1"/>
      <c r="AN3" s="1"/>
      <c r="AO3" s="1"/>
      <c r="AP3" s="1"/>
      <c r="AQ3" s="1"/>
      <c r="AR3" s="1"/>
      <c r="AS3" s="1"/>
      <c r="AT3" s="1"/>
      <c r="AU3" s="1"/>
      <c r="AW3" s="356"/>
      <c r="AX3" s="356"/>
      <c r="AY3" s="1"/>
      <c r="AZ3" s="1"/>
      <c r="BA3" s="1"/>
      <c r="BB3" s="1"/>
      <c r="BC3" s="1"/>
      <c r="BD3" s="1"/>
      <c r="BE3" s="1"/>
      <c r="BF3" s="1"/>
      <c r="BG3" s="1"/>
      <c r="BH3" s="1"/>
      <c r="BI3" s="1"/>
      <c r="BJ3" s="1"/>
      <c r="BK3" s="1"/>
      <c r="BL3" s="1"/>
      <c r="BM3" s="1"/>
      <c r="BN3" s="1"/>
      <c r="BO3" s="1"/>
      <c r="BP3" s="1"/>
      <c r="BQ3" s="1"/>
      <c r="BR3" s="1"/>
      <c r="BS3" s="1"/>
      <c r="BU3" s="356"/>
      <c r="BV3" s="356"/>
      <c r="BW3" s="1"/>
      <c r="BX3" s="1"/>
      <c r="BY3" s="1"/>
      <c r="BZ3" s="1"/>
      <c r="CA3" s="1"/>
      <c r="CB3" s="1"/>
      <c r="CC3" s="1"/>
      <c r="CD3" s="1"/>
      <c r="CE3" s="1"/>
      <c r="CF3" s="1"/>
      <c r="CG3" s="1"/>
      <c r="CH3" s="1"/>
      <c r="CI3" s="1"/>
      <c r="CJ3" s="1"/>
      <c r="CK3" s="1"/>
      <c r="CL3" s="1"/>
      <c r="CM3" s="1"/>
      <c r="CN3" s="1"/>
      <c r="CO3" s="1"/>
      <c r="CP3" s="1"/>
      <c r="CQ3" s="1"/>
      <c r="CS3" s="356"/>
      <c r="CT3" s="356"/>
      <c r="CU3" s="1"/>
      <c r="CV3" s="1"/>
      <c r="CW3" s="1"/>
      <c r="CX3" s="1"/>
      <c r="CY3" s="1"/>
      <c r="CZ3" s="1"/>
      <c r="DA3" s="1"/>
      <c r="DB3" s="1"/>
      <c r="DC3" s="1"/>
      <c r="DD3" s="1"/>
      <c r="DE3" s="1"/>
      <c r="DF3" s="1"/>
      <c r="DG3" s="1"/>
      <c r="DH3" s="1"/>
      <c r="DI3" s="1"/>
      <c r="DJ3" s="1"/>
      <c r="DK3" s="1"/>
      <c r="DL3" s="1"/>
      <c r="DM3" s="1"/>
      <c r="DN3" s="1"/>
      <c r="DO3" s="1"/>
      <c r="DQ3" s="356"/>
      <c r="DR3" s="356"/>
      <c r="DS3" s="1"/>
      <c r="DT3" s="1"/>
      <c r="DU3" s="1"/>
      <c r="DV3" s="1"/>
      <c r="DW3" s="1"/>
      <c r="DX3" s="1"/>
      <c r="DY3" s="1"/>
      <c r="DZ3" s="1"/>
      <c r="EA3" s="1"/>
      <c r="EB3" s="1"/>
      <c r="EC3" s="1"/>
      <c r="ED3" s="1"/>
      <c r="EE3" s="1"/>
      <c r="EF3" s="1"/>
      <c r="EG3" s="1"/>
      <c r="EH3" s="1"/>
      <c r="EI3" s="1"/>
      <c r="EJ3" s="1"/>
      <c r="EK3" s="1"/>
      <c r="EL3" s="1"/>
      <c r="EM3" s="1"/>
      <c r="EO3" s="356"/>
      <c r="EP3" s="356"/>
      <c r="EQ3" s="1"/>
      <c r="ER3" s="1"/>
      <c r="ES3" s="1"/>
      <c r="ET3" s="1"/>
      <c r="EU3" s="1"/>
      <c r="EV3" s="1"/>
      <c r="EW3" s="1"/>
      <c r="EX3" s="1"/>
      <c r="EY3" s="1"/>
      <c r="EZ3" s="1"/>
      <c r="FA3" s="1"/>
      <c r="FB3" s="1"/>
      <c r="FC3" s="1"/>
      <c r="FD3" s="1"/>
      <c r="FE3" s="1"/>
      <c r="FF3" s="1"/>
      <c r="FG3" s="1"/>
      <c r="FH3" s="1"/>
      <c r="FI3" s="1"/>
      <c r="FJ3" s="1"/>
      <c r="FK3" s="1"/>
    </row>
    <row r="4" spans="1:167" ht="14.5">
      <c r="A4" s="356"/>
      <c r="B4" s="356"/>
      <c r="C4" s="1"/>
      <c r="D4" s="1"/>
      <c r="E4" s="1"/>
      <c r="F4" s="1"/>
      <c r="G4" s="1"/>
      <c r="H4" s="1"/>
      <c r="I4" s="1"/>
      <c r="J4" s="1"/>
      <c r="K4" s="1"/>
      <c r="L4" s="1"/>
      <c r="M4" s="1"/>
      <c r="N4" s="1"/>
      <c r="O4" s="1"/>
      <c r="P4" s="1"/>
      <c r="Q4" s="1"/>
      <c r="R4" s="1"/>
      <c r="S4" s="1"/>
      <c r="T4" s="1"/>
      <c r="U4" s="1"/>
      <c r="V4" s="1"/>
      <c r="W4" s="1"/>
      <c r="Y4" s="356"/>
      <c r="Z4" s="356"/>
      <c r="AA4" s="1"/>
      <c r="AB4" s="1"/>
      <c r="AC4" s="1"/>
      <c r="AD4" s="1"/>
      <c r="AE4" s="1"/>
      <c r="AF4" s="1"/>
      <c r="AG4" s="1"/>
      <c r="AH4" s="1"/>
      <c r="AI4" s="1"/>
      <c r="AJ4" s="1"/>
      <c r="AK4" s="1"/>
      <c r="AL4" s="1"/>
      <c r="AM4" s="1"/>
      <c r="AN4" s="1"/>
      <c r="AO4" s="1"/>
      <c r="AP4" s="1"/>
      <c r="AQ4" s="1"/>
      <c r="AR4" s="1"/>
      <c r="AS4" s="1"/>
      <c r="AT4" s="1"/>
      <c r="AU4" s="1"/>
      <c r="AW4" s="356"/>
      <c r="AX4" s="356"/>
      <c r="AY4" s="1"/>
      <c r="AZ4" s="1"/>
      <c r="BA4" s="1"/>
      <c r="BB4" s="1"/>
      <c r="BC4" s="1"/>
      <c r="BD4" s="1"/>
      <c r="BE4" s="1"/>
      <c r="BF4" s="1"/>
      <c r="BG4" s="1"/>
      <c r="BH4" s="1"/>
      <c r="BI4" s="1"/>
      <c r="BJ4" s="1"/>
      <c r="BK4" s="1"/>
      <c r="BL4" s="1"/>
      <c r="BM4" s="1"/>
      <c r="BN4" s="1"/>
      <c r="BO4" s="1"/>
      <c r="BP4" s="1"/>
      <c r="BQ4" s="1"/>
      <c r="BR4" s="1"/>
      <c r="BS4" s="1"/>
      <c r="BU4" s="356"/>
      <c r="BV4" s="356"/>
      <c r="BW4" s="1"/>
      <c r="BX4" s="1"/>
      <c r="BY4" s="1"/>
      <c r="BZ4" s="1"/>
      <c r="CA4" s="1"/>
      <c r="CB4" s="1"/>
      <c r="CC4" s="1"/>
      <c r="CD4" s="1"/>
      <c r="CE4" s="1"/>
      <c r="CF4" s="1"/>
      <c r="CG4" s="1"/>
      <c r="CH4" s="1"/>
      <c r="CI4" s="1"/>
      <c r="CJ4" s="1"/>
      <c r="CK4" s="1"/>
      <c r="CL4" s="1"/>
      <c r="CM4" s="1"/>
      <c r="CN4" s="1"/>
      <c r="CO4" s="1"/>
      <c r="CP4" s="1"/>
      <c r="CQ4" s="1"/>
      <c r="CS4" s="356"/>
      <c r="CT4" s="356"/>
      <c r="CU4" s="1"/>
      <c r="CV4" s="1"/>
      <c r="CW4" s="1"/>
      <c r="CX4" s="1"/>
      <c r="CY4" s="1"/>
      <c r="CZ4" s="1"/>
      <c r="DA4" s="1"/>
      <c r="DB4" s="1"/>
      <c r="DC4" s="1"/>
      <c r="DD4" s="1"/>
      <c r="DE4" s="1"/>
      <c r="DF4" s="1"/>
      <c r="DG4" s="1"/>
      <c r="DH4" s="1"/>
      <c r="DI4" s="1"/>
      <c r="DJ4" s="1"/>
      <c r="DK4" s="1"/>
      <c r="DL4" s="1"/>
      <c r="DM4" s="1"/>
      <c r="DN4" s="1"/>
      <c r="DO4" s="1"/>
      <c r="DQ4" s="356"/>
      <c r="DR4" s="356"/>
      <c r="DS4" s="1"/>
      <c r="DT4" s="1"/>
      <c r="DU4" s="1"/>
      <c r="DV4" s="1"/>
      <c r="DW4" s="1"/>
      <c r="DX4" s="1"/>
      <c r="DY4" s="1"/>
      <c r="DZ4" s="1"/>
      <c r="EA4" s="1"/>
      <c r="EB4" s="1"/>
      <c r="EC4" s="1"/>
      <c r="ED4" s="1"/>
      <c r="EE4" s="1"/>
      <c r="EF4" s="1"/>
      <c r="EG4" s="1"/>
      <c r="EH4" s="1"/>
      <c r="EI4" s="1"/>
      <c r="EJ4" s="1"/>
      <c r="EK4" s="1"/>
      <c r="EL4" s="1"/>
      <c r="EM4" s="1"/>
      <c r="EO4" s="356"/>
      <c r="EP4" s="356"/>
      <c r="EQ4" s="1"/>
      <c r="ER4" s="1"/>
      <c r="ES4" s="1"/>
      <c r="ET4" s="1"/>
      <c r="EU4" s="1"/>
      <c r="EV4" s="1"/>
      <c r="EW4" s="1"/>
      <c r="EX4" s="1"/>
      <c r="EY4" s="1"/>
      <c r="EZ4" s="1"/>
      <c r="FA4" s="1"/>
      <c r="FB4" s="1"/>
      <c r="FC4" s="1"/>
      <c r="FD4" s="1"/>
      <c r="FE4" s="1"/>
      <c r="FF4" s="1"/>
      <c r="FG4" s="1"/>
      <c r="FH4" s="1"/>
      <c r="FI4" s="1"/>
      <c r="FJ4" s="1"/>
      <c r="FK4" s="1"/>
    </row>
    <row r="5" spans="1:167" ht="18">
      <c r="A5" s="357" t="s">
        <v>240</v>
      </c>
      <c r="B5" s="357"/>
      <c r="C5" s="1"/>
      <c r="D5" s="1"/>
      <c r="E5" s="1"/>
      <c r="F5" s="3"/>
      <c r="G5" s="3"/>
      <c r="H5" s="3"/>
      <c r="I5" s="3"/>
      <c r="J5" s="3"/>
      <c r="K5" s="3"/>
      <c r="L5" s="3"/>
      <c r="M5" s="3"/>
      <c r="N5" s="3"/>
      <c r="O5" s="3"/>
      <c r="P5" s="1"/>
      <c r="Q5" s="1"/>
      <c r="R5" s="1"/>
      <c r="S5" s="1"/>
      <c r="T5" s="1"/>
      <c r="U5" s="1"/>
      <c r="V5" s="1"/>
      <c r="W5" s="1"/>
      <c r="Y5" s="357" t="s">
        <v>240</v>
      </c>
      <c r="Z5" s="357"/>
      <c r="AA5" s="1"/>
      <c r="AB5" s="1"/>
      <c r="AC5" s="1"/>
      <c r="AD5" s="3"/>
      <c r="AE5" s="3"/>
      <c r="AF5" s="3"/>
      <c r="AG5" s="3"/>
      <c r="AH5" s="3"/>
      <c r="AI5" s="3"/>
      <c r="AJ5" s="3"/>
      <c r="AK5" s="3"/>
      <c r="AL5" s="3"/>
      <c r="AM5" s="3"/>
      <c r="AN5" s="1"/>
      <c r="AO5" s="1"/>
      <c r="AP5" s="1"/>
      <c r="AQ5" s="1"/>
      <c r="AR5" s="1"/>
      <c r="AS5" s="1"/>
      <c r="AT5" s="1"/>
      <c r="AU5" s="1"/>
      <c r="AW5" s="357" t="s">
        <v>240</v>
      </c>
      <c r="AX5" s="357"/>
      <c r="AY5" s="1"/>
      <c r="AZ5" s="1"/>
      <c r="BA5" s="1"/>
      <c r="BB5" s="3"/>
      <c r="BC5" s="3"/>
      <c r="BD5" s="3"/>
      <c r="BE5" s="3"/>
      <c r="BF5" s="3"/>
      <c r="BG5" s="3"/>
      <c r="BH5" s="3"/>
      <c r="BI5" s="3"/>
      <c r="BJ5" s="3"/>
      <c r="BK5" s="3"/>
      <c r="BL5" s="1"/>
      <c r="BM5" s="1"/>
      <c r="BN5" s="1"/>
      <c r="BO5" s="1"/>
      <c r="BP5" s="1"/>
      <c r="BQ5" s="1"/>
      <c r="BR5" s="1"/>
      <c r="BS5" s="1"/>
      <c r="BU5" s="357" t="s">
        <v>240</v>
      </c>
      <c r="BV5" s="357"/>
      <c r="BW5" s="1"/>
      <c r="BX5" s="1"/>
      <c r="BY5" s="1"/>
      <c r="BZ5" s="3"/>
      <c r="CA5" s="3"/>
      <c r="CB5" s="3"/>
      <c r="CC5" s="3"/>
      <c r="CD5" s="3"/>
      <c r="CE5" s="3"/>
      <c r="CF5" s="3"/>
      <c r="CG5" s="3"/>
      <c r="CH5" s="3"/>
      <c r="CI5" s="3"/>
      <c r="CJ5" s="1"/>
      <c r="CK5" s="1"/>
      <c r="CL5" s="1"/>
      <c r="CM5" s="1"/>
      <c r="CN5" s="1"/>
      <c r="CO5" s="1"/>
      <c r="CP5" s="1"/>
      <c r="CQ5" s="1"/>
      <c r="CS5" s="357" t="s">
        <v>240</v>
      </c>
      <c r="CT5" s="357"/>
      <c r="CU5" s="1"/>
      <c r="CV5" s="1"/>
      <c r="CW5" s="1"/>
      <c r="CX5" s="3"/>
      <c r="CY5" s="3"/>
      <c r="CZ5" s="3"/>
      <c r="DA5" s="3"/>
      <c r="DB5" s="3"/>
      <c r="DC5" s="3"/>
      <c r="DD5" s="3"/>
      <c r="DE5" s="3"/>
      <c r="DF5" s="3"/>
      <c r="DG5" s="3"/>
      <c r="DH5" s="1"/>
      <c r="DI5" s="1"/>
      <c r="DJ5" s="1"/>
      <c r="DK5" s="1"/>
      <c r="DL5" s="1"/>
      <c r="DM5" s="1"/>
      <c r="DN5" s="1"/>
      <c r="DO5" s="1"/>
      <c r="DQ5" s="357" t="s">
        <v>240</v>
      </c>
      <c r="DR5" s="357"/>
      <c r="DS5" s="1"/>
      <c r="DT5" s="1"/>
      <c r="DU5" s="1"/>
      <c r="DV5" s="3"/>
      <c r="DW5" s="3"/>
      <c r="DX5" s="3"/>
      <c r="DY5" s="3"/>
      <c r="DZ5" s="3"/>
      <c r="EA5" s="3"/>
      <c r="EB5" s="3"/>
      <c r="EC5" s="3"/>
      <c r="ED5" s="3"/>
      <c r="EE5" s="3"/>
      <c r="EF5" s="1"/>
      <c r="EG5" s="1"/>
      <c r="EH5" s="1"/>
      <c r="EI5" s="1"/>
      <c r="EJ5" s="1"/>
      <c r="EK5" s="1"/>
      <c r="EL5" s="1"/>
      <c r="EM5" s="1"/>
      <c r="EO5" s="357" t="s">
        <v>240</v>
      </c>
      <c r="EP5" s="357"/>
      <c r="EQ5" s="1"/>
      <c r="ER5" s="1"/>
      <c r="ES5" s="1"/>
      <c r="ET5" s="3"/>
      <c r="EU5" s="3"/>
      <c r="EV5" s="3"/>
      <c r="EW5" s="3"/>
      <c r="EX5" s="3"/>
      <c r="EY5" s="3"/>
      <c r="EZ5" s="3"/>
      <c r="FA5" s="3"/>
      <c r="FB5" s="3"/>
      <c r="FC5" s="3"/>
      <c r="FD5" s="1"/>
      <c r="FE5" s="1"/>
      <c r="FF5" s="1"/>
      <c r="FG5" s="1"/>
      <c r="FH5" s="1"/>
      <c r="FI5" s="1"/>
      <c r="FJ5" s="1"/>
      <c r="FK5" s="1"/>
    </row>
    <row r="6" spans="1:167" ht="18">
      <c r="A6" s="356"/>
      <c r="B6" s="356"/>
      <c r="C6" s="1"/>
      <c r="D6" s="1"/>
      <c r="E6" s="1"/>
      <c r="F6" s="1"/>
      <c r="G6" s="1"/>
      <c r="H6" s="1"/>
      <c r="I6" s="1"/>
      <c r="J6" s="1"/>
      <c r="K6" s="1"/>
      <c r="L6" s="1"/>
      <c r="M6" s="1"/>
      <c r="N6" s="1"/>
      <c r="O6" s="1"/>
      <c r="P6" s="1"/>
      <c r="Q6" s="1"/>
      <c r="R6" s="1"/>
      <c r="S6" s="1"/>
      <c r="T6" s="1"/>
      <c r="U6" s="1"/>
      <c r="V6" s="1"/>
      <c r="W6" s="1"/>
      <c r="Y6" s="357"/>
      <c r="Z6" s="357"/>
      <c r="AA6" s="1"/>
      <c r="AB6" s="1"/>
      <c r="AC6" s="1"/>
      <c r="AD6" s="3"/>
      <c r="AE6" s="3"/>
      <c r="AF6" s="3"/>
      <c r="AG6" s="3"/>
      <c r="AH6" s="3"/>
      <c r="AI6" s="3"/>
      <c r="AJ6" s="3"/>
      <c r="AK6" s="3"/>
      <c r="AL6" s="3"/>
      <c r="AM6" s="3"/>
      <c r="AN6" s="1"/>
      <c r="AO6" s="1"/>
      <c r="AP6" s="1"/>
      <c r="AQ6" s="1"/>
      <c r="AR6" s="1"/>
      <c r="AS6" s="1"/>
      <c r="AT6" s="1"/>
      <c r="AU6" s="1"/>
      <c r="AW6" s="357"/>
      <c r="AX6" s="357"/>
      <c r="AY6" s="1"/>
      <c r="AZ6" s="1"/>
      <c r="BA6" s="1"/>
      <c r="BB6" s="3"/>
      <c r="BC6" s="3"/>
      <c r="BD6" s="3"/>
      <c r="BE6" s="3"/>
      <c r="BF6" s="3"/>
      <c r="BG6" s="3"/>
      <c r="BH6" s="3"/>
      <c r="BI6" s="3"/>
      <c r="BJ6" s="3"/>
      <c r="BK6" s="3"/>
      <c r="BL6" s="1"/>
      <c r="BM6" s="1"/>
      <c r="BN6" s="1"/>
      <c r="BO6" s="1"/>
      <c r="BP6" s="1"/>
      <c r="BQ6" s="1"/>
      <c r="BR6" s="1"/>
      <c r="BS6" s="1"/>
      <c r="BU6" s="357"/>
      <c r="BV6" s="357"/>
      <c r="BW6" s="1"/>
      <c r="BX6" s="1"/>
      <c r="BY6" s="1"/>
      <c r="BZ6" s="3"/>
      <c r="CA6" s="3"/>
      <c r="CB6" s="3"/>
      <c r="CC6" s="3"/>
      <c r="CD6" s="3"/>
      <c r="CE6" s="3"/>
      <c r="CF6" s="3"/>
      <c r="CG6" s="3"/>
      <c r="CH6" s="3"/>
      <c r="CI6" s="3"/>
      <c r="CJ6" s="1"/>
      <c r="CK6" s="1"/>
      <c r="CL6" s="1"/>
      <c r="CM6" s="1"/>
      <c r="CN6" s="1"/>
      <c r="CO6" s="1"/>
      <c r="CP6" s="1"/>
      <c r="CQ6" s="1"/>
      <c r="CS6" s="357"/>
      <c r="CT6" s="357"/>
      <c r="CU6" s="1"/>
      <c r="CV6" s="1"/>
      <c r="CW6" s="1"/>
      <c r="CX6" s="3"/>
      <c r="CY6" s="3"/>
      <c r="CZ6" s="3"/>
      <c r="DA6" s="3"/>
      <c r="DB6" s="3"/>
      <c r="DC6" s="3"/>
      <c r="DD6" s="3"/>
      <c r="DE6" s="3"/>
      <c r="DF6" s="3"/>
      <c r="DG6" s="3"/>
      <c r="DH6" s="1"/>
      <c r="DI6" s="1"/>
      <c r="DJ6" s="1"/>
      <c r="DK6" s="1"/>
      <c r="DL6" s="1"/>
      <c r="DM6" s="1"/>
      <c r="DN6" s="1"/>
      <c r="DO6" s="1"/>
      <c r="DQ6" s="357"/>
      <c r="DR6" s="357"/>
      <c r="DS6" s="1"/>
      <c r="DT6" s="1"/>
      <c r="DU6" s="1"/>
      <c r="DV6" s="3"/>
      <c r="DW6" s="3"/>
      <c r="DX6" s="3"/>
      <c r="DY6" s="3"/>
      <c r="DZ6" s="3"/>
      <c r="EA6" s="3"/>
      <c r="EB6" s="3"/>
      <c r="EC6" s="3"/>
      <c r="ED6" s="3"/>
      <c r="EE6" s="3"/>
      <c r="EF6" s="1"/>
      <c r="EG6" s="1"/>
      <c r="EH6" s="1"/>
      <c r="EI6" s="1"/>
      <c r="EJ6" s="1"/>
      <c r="EK6" s="1"/>
      <c r="EL6" s="1"/>
      <c r="EM6" s="1"/>
      <c r="EO6" s="356"/>
      <c r="EP6" s="356"/>
      <c r="EQ6" s="1"/>
      <c r="ER6" s="1"/>
      <c r="ES6" s="1"/>
      <c r="ET6" s="1"/>
      <c r="EU6" s="1"/>
      <c r="EV6" s="1"/>
      <c r="EW6" s="1"/>
      <c r="EX6" s="1"/>
      <c r="EY6" s="1"/>
      <c r="EZ6" s="1"/>
      <c r="FA6" s="1"/>
      <c r="FB6" s="1"/>
      <c r="FC6" s="1"/>
      <c r="FD6" s="1"/>
      <c r="FE6" s="1"/>
      <c r="FF6" s="1"/>
      <c r="FG6" s="1"/>
      <c r="FH6" s="1"/>
      <c r="FI6" s="1"/>
      <c r="FJ6" s="1"/>
      <c r="FK6" s="1"/>
    </row>
    <row r="7" spans="1:167" ht="17.5">
      <c r="A7" s="358" t="s">
        <v>241</v>
      </c>
      <c r="B7" s="358"/>
      <c r="C7" s="3"/>
      <c r="D7" s="3"/>
      <c r="E7" s="3"/>
      <c r="F7" s="1"/>
      <c r="G7" s="1"/>
      <c r="H7" s="1"/>
      <c r="I7" s="1"/>
      <c r="J7" s="1"/>
      <c r="K7" s="1"/>
      <c r="L7" s="1"/>
      <c r="M7" s="1"/>
      <c r="N7" s="1"/>
      <c r="O7" s="1"/>
      <c r="P7" s="1"/>
      <c r="Q7" s="1"/>
      <c r="R7" s="1"/>
      <c r="S7" s="1"/>
      <c r="T7" s="1"/>
      <c r="U7" s="1"/>
      <c r="V7" s="1"/>
      <c r="W7" s="1"/>
      <c r="Y7" s="358" t="s">
        <v>242</v>
      </c>
      <c r="Z7" s="358"/>
      <c r="AA7" s="3"/>
      <c r="AB7" s="3"/>
      <c r="AC7" s="3"/>
      <c r="AD7" s="1"/>
      <c r="AE7" s="1"/>
      <c r="AF7" s="1"/>
      <c r="AG7" s="1"/>
      <c r="AH7" s="1"/>
      <c r="AI7" s="1"/>
      <c r="AJ7" s="1"/>
      <c r="AK7" s="1"/>
      <c r="AL7" s="1"/>
      <c r="AM7" s="1"/>
      <c r="AN7" s="1"/>
      <c r="AO7" s="1"/>
      <c r="AP7" s="1"/>
      <c r="AQ7" s="1"/>
      <c r="AR7" s="1"/>
      <c r="AS7" s="1"/>
      <c r="AT7" s="1"/>
      <c r="AU7" s="1"/>
      <c r="AW7" s="358" t="s">
        <v>243</v>
      </c>
      <c r="AX7" s="358"/>
      <c r="AY7" s="3"/>
      <c r="AZ7" s="3"/>
      <c r="BA7" s="3"/>
      <c r="BB7" s="1"/>
      <c r="BC7" s="1"/>
      <c r="BD7" s="1"/>
      <c r="BE7" s="1"/>
      <c r="BF7" s="1"/>
      <c r="BG7" s="1"/>
      <c r="BH7" s="1"/>
      <c r="BI7" s="1"/>
      <c r="BJ7" s="1"/>
      <c r="BK7" s="1"/>
      <c r="BL7" s="1"/>
      <c r="BM7" s="1"/>
      <c r="BN7" s="1"/>
      <c r="BO7" s="1"/>
      <c r="BP7" s="1"/>
      <c r="BQ7" s="1"/>
      <c r="BR7" s="1"/>
      <c r="BS7" s="1"/>
      <c r="BU7" s="358" t="s">
        <v>244</v>
      </c>
      <c r="BV7" s="358"/>
      <c r="BW7" s="3"/>
      <c r="BX7" s="3"/>
      <c r="BY7" s="3"/>
      <c r="BZ7" s="1"/>
      <c r="CA7" s="1"/>
      <c r="CB7" s="1"/>
      <c r="CC7" s="1"/>
      <c r="CD7" s="1"/>
      <c r="CE7" s="1"/>
      <c r="CF7" s="1"/>
      <c r="CG7" s="1"/>
      <c r="CH7" s="1"/>
      <c r="CI7" s="1"/>
      <c r="CJ7" s="1"/>
      <c r="CK7" s="1"/>
      <c r="CL7" s="1"/>
      <c r="CM7" s="1"/>
      <c r="CN7" s="1"/>
      <c r="CO7" s="1"/>
      <c r="CP7" s="1"/>
      <c r="CQ7" s="1"/>
      <c r="CS7" s="358" t="s">
        <v>245</v>
      </c>
      <c r="CT7" s="358"/>
      <c r="CU7" s="3"/>
      <c r="CV7" s="3"/>
      <c r="CW7" s="3"/>
      <c r="CX7" s="1"/>
      <c r="CY7" s="1"/>
      <c r="CZ7" s="1"/>
      <c r="DA7" s="1"/>
      <c r="DB7" s="1"/>
      <c r="DC7" s="1"/>
      <c r="DD7" s="1"/>
      <c r="DE7" s="1"/>
      <c r="DF7" s="1"/>
      <c r="DG7" s="1"/>
      <c r="DH7" s="1"/>
      <c r="DI7" s="1"/>
      <c r="DJ7" s="1"/>
      <c r="DK7" s="1"/>
      <c r="DL7" s="1"/>
      <c r="DM7" s="1"/>
      <c r="DN7" s="1"/>
      <c r="DO7" s="1"/>
      <c r="DQ7" s="358" t="s">
        <v>246</v>
      </c>
      <c r="DR7" s="358"/>
      <c r="DS7" s="3"/>
      <c r="DT7" s="3"/>
      <c r="DU7" s="3"/>
      <c r="DV7" s="1"/>
      <c r="DW7" s="1"/>
      <c r="DX7" s="1"/>
      <c r="DY7" s="1"/>
      <c r="DZ7" s="1"/>
      <c r="EA7" s="1"/>
      <c r="EB7" s="1"/>
      <c r="EC7" s="1"/>
      <c r="ED7" s="1"/>
      <c r="EE7" s="1"/>
      <c r="EF7" s="1"/>
      <c r="EG7" s="1"/>
      <c r="EH7" s="1"/>
      <c r="EI7" s="1"/>
      <c r="EJ7" s="1"/>
      <c r="EK7" s="1"/>
      <c r="EL7" s="1"/>
      <c r="EM7" s="1"/>
      <c r="EO7" s="358" t="s">
        <v>247</v>
      </c>
      <c r="EP7" s="358"/>
      <c r="EQ7" s="3"/>
      <c r="ER7" s="3"/>
      <c r="ES7" s="3"/>
      <c r="ET7" s="1"/>
      <c r="EU7" s="1"/>
      <c r="EV7" s="1"/>
      <c r="EW7" s="1"/>
      <c r="EX7" s="1"/>
      <c r="EY7" s="1"/>
      <c r="EZ7" s="1"/>
      <c r="FA7" s="1"/>
      <c r="FB7" s="1"/>
      <c r="FC7" s="1"/>
      <c r="FD7" s="1"/>
      <c r="FE7" s="1"/>
      <c r="FF7" s="1"/>
      <c r="FG7" s="1"/>
      <c r="FH7" s="1"/>
      <c r="FI7" s="1"/>
      <c r="FJ7" s="1"/>
      <c r="FK7" s="1"/>
    </row>
    <row r="8" spans="1:167" ht="15.5">
      <c r="A8" s="358" t="s">
        <v>544</v>
      </c>
      <c r="B8" s="358"/>
      <c r="C8" s="5"/>
      <c r="D8" s="5"/>
      <c r="E8" s="5"/>
      <c r="F8" s="5"/>
      <c r="G8" s="5"/>
      <c r="H8" s="5"/>
      <c r="I8" s="5"/>
      <c r="J8" s="5"/>
      <c r="K8" s="5"/>
      <c r="L8" s="5"/>
      <c r="M8" s="5"/>
      <c r="N8" s="5"/>
      <c r="O8" s="5"/>
      <c r="P8" s="5"/>
      <c r="Q8" s="5"/>
      <c r="R8" s="5"/>
      <c r="S8" s="5"/>
      <c r="T8" s="5"/>
      <c r="U8" s="5"/>
      <c r="V8" s="5"/>
      <c r="W8" s="5"/>
      <c r="Y8" s="358" t="s">
        <v>544</v>
      </c>
      <c r="Z8" s="358"/>
      <c r="AA8" s="5"/>
      <c r="AB8" s="5"/>
      <c r="AC8" s="5"/>
      <c r="AD8" s="5"/>
      <c r="AE8" s="5"/>
      <c r="AF8" s="5"/>
      <c r="AG8" s="5"/>
      <c r="AH8" s="5"/>
      <c r="AI8" s="5"/>
      <c r="AJ8" s="5"/>
      <c r="AK8" s="5"/>
      <c r="AL8" s="5"/>
      <c r="AM8" s="5"/>
      <c r="AN8" s="5"/>
      <c r="AO8" s="5"/>
      <c r="AP8" s="5"/>
      <c r="AQ8" s="5"/>
      <c r="AR8" s="5"/>
      <c r="AS8" s="5"/>
      <c r="AT8" s="5"/>
      <c r="AU8" s="5"/>
      <c r="AW8" s="358" t="s">
        <v>544</v>
      </c>
      <c r="AX8" s="358"/>
      <c r="AY8" s="5"/>
      <c r="AZ8" s="5"/>
      <c r="BA8" s="5"/>
      <c r="BB8" s="5"/>
      <c r="BC8" s="5"/>
      <c r="BD8" s="5"/>
      <c r="BE8" s="5"/>
      <c r="BF8" s="5"/>
      <c r="BG8" s="5"/>
      <c r="BH8" s="5"/>
      <c r="BI8" s="5"/>
      <c r="BJ8" s="5"/>
      <c r="BK8" s="5"/>
      <c r="BL8" s="5"/>
      <c r="BM8" s="5"/>
      <c r="BN8" s="5"/>
      <c r="BO8" s="5"/>
      <c r="BP8" s="5"/>
      <c r="BQ8" s="5"/>
      <c r="BR8" s="5"/>
      <c r="BS8" s="5"/>
      <c r="BU8" s="358" t="s">
        <v>544</v>
      </c>
      <c r="BV8" s="358"/>
      <c r="BW8" s="5"/>
      <c r="BX8" s="5"/>
      <c r="BY8" s="5"/>
      <c r="BZ8" s="5"/>
      <c r="CA8" s="5"/>
      <c r="CB8" s="5"/>
      <c r="CC8" s="5"/>
      <c r="CD8" s="5"/>
      <c r="CE8" s="5"/>
      <c r="CF8" s="5"/>
      <c r="CG8" s="5"/>
      <c r="CH8" s="5"/>
      <c r="CI8" s="5"/>
      <c r="CJ8" s="5"/>
      <c r="CK8" s="5"/>
      <c r="CL8" s="5"/>
      <c r="CM8" s="5"/>
      <c r="CN8" s="5"/>
      <c r="CO8" s="5"/>
      <c r="CP8" s="5"/>
      <c r="CQ8" s="5"/>
      <c r="CS8" s="358" t="s">
        <v>544</v>
      </c>
      <c r="CT8" s="358"/>
      <c r="CU8" s="5"/>
      <c r="CV8" s="5"/>
      <c r="CW8" s="5"/>
      <c r="CX8" s="5"/>
      <c r="CY8" s="5"/>
      <c r="CZ8" s="5"/>
      <c r="DA8" s="5"/>
      <c r="DB8" s="5"/>
      <c r="DC8" s="5"/>
      <c r="DD8" s="5"/>
      <c r="DE8" s="5"/>
      <c r="DF8" s="5"/>
      <c r="DG8" s="5"/>
      <c r="DH8" s="5"/>
      <c r="DI8" s="5"/>
      <c r="DJ8" s="5"/>
      <c r="DK8" s="5"/>
      <c r="DL8" s="5"/>
      <c r="DM8" s="5"/>
      <c r="DN8" s="5"/>
      <c r="DO8" s="5"/>
      <c r="DQ8" s="358" t="s">
        <v>544</v>
      </c>
      <c r="DR8" s="358"/>
      <c r="DS8" s="5"/>
      <c r="DT8" s="5"/>
      <c r="DU8" s="5"/>
      <c r="DV8" s="5"/>
      <c r="DW8" s="5"/>
      <c r="DX8" s="5"/>
      <c r="DY8" s="5"/>
      <c r="DZ8" s="5"/>
      <c r="EA8" s="5"/>
      <c r="EB8" s="5"/>
      <c r="EC8" s="5"/>
      <c r="ED8" s="5"/>
      <c r="EE8" s="5"/>
      <c r="EF8" s="5"/>
      <c r="EG8" s="5"/>
      <c r="EH8" s="5"/>
      <c r="EI8" s="5"/>
      <c r="EJ8" s="5"/>
      <c r="EK8" s="5"/>
      <c r="EL8" s="5"/>
      <c r="EM8" s="5"/>
      <c r="EO8" s="358" t="s">
        <v>544</v>
      </c>
      <c r="EP8" s="358"/>
      <c r="EQ8" s="5"/>
      <c r="ER8" s="5"/>
      <c r="ES8" s="5"/>
      <c r="ET8" s="5"/>
      <c r="EU8" s="5"/>
      <c r="EV8" s="5"/>
      <c r="EW8" s="5"/>
      <c r="EX8" s="5"/>
      <c r="EY8" s="5"/>
      <c r="EZ8" s="5"/>
      <c r="FA8" s="5"/>
      <c r="FB8" s="5"/>
      <c r="FC8" s="5"/>
      <c r="FD8" s="5"/>
      <c r="FE8" s="5"/>
      <c r="FF8" s="5"/>
      <c r="FG8" s="5"/>
      <c r="FH8" s="5"/>
      <c r="FI8" s="5"/>
      <c r="FJ8" s="5"/>
      <c r="FK8" s="5"/>
    </row>
    <row r="9" spans="1:167" ht="15.5">
      <c r="A9" s="356"/>
      <c r="B9" s="356"/>
      <c r="C9" s="1"/>
      <c r="D9" s="1"/>
      <c r="E9" s="1"/>
      <c r="F9" s="1"/>
      <c r="G9" s="1"/>
      <c r="H9" s="1"/>
      <c r="I9" s="1"/>
      <c r="J9" s="1"/>
      <c r="K9" s="1"/>
      <c r="L9" s="1"/>
      <c r="M9" s="1"/>
      <c r="N9" s="1"/>
      <c r="O9" s="1"/>
      <c r="P9" s="1"/>
      <c r="Q9" s="1"/>
      <c r="R9" s="1"/>
      <c r="S9" s="1"/>
      <c r="T9" s="1"/>
      <c r="U9" s="1"/>
      <c r="V9" s="1"/>
      <c r="W9" s="1"/>
      <c r="Y9" s="356"/>
      <c r="Z9" s="356"/>
      <c r="AA9" s="17"/>
      <c r="AB9" s="17"/>
      <c r="AC9" s="1"/>
      <c r="AD9" s="1"/>
      <c r="AE9" s="1"/>
      <c r="AF9" s="1"/>
      <c r="AG9" s="1"/>
      <c r="AH9" s="1"/>
      <c r="AI9" s="1"/>
      <c r="AJ9" s="1"/>
      <c r="AK9" s="1"/>
      <c r="AL9" s="1"/>
      <c r="AM9" s="1"/>
      <c r="AN9" s="1"/>
      <c r="AO9" s="1"/>
      <c r="AP9" s="1"/>
      <c r="AQ9" s="1"/>
      <c r="AR9" s="1"/>
      <c r="AS9" s="1"/>
      <c r="AT9" s="1"/>
      <c r="AU9" s="1"/>
      <c r="AW9" s="356"/>
      <c r="AX9" s="356"/>
      <c r="AY9" s="17"/>
      <c r="AZ9" s="17"/>
      <c r="BA9" s="1"/>
      <c r="BB9" s="1"/>
      <c r="BC9" s="1"/>
      <c r="BD9" s="1"/>
      <c r="BE9" s="1"/>
      <c r="BF9" s="1"/>
      <c r="BG9" s="1"/>
      <c r="BH9" s="1"/>
      <c r="BI9" s="1"/>
      <c r="BJ9" s="1"/>
      <c r="BK9" s="1"/>
      <c r="BL9" s="1"/>
      <c r="BM9" s="1"/>
      <c r="BN9" s="1"/>
      <c r="BO9" s="1"/>
      <c r="BP9" s="1"/>
      <c r="BQ9" s="1"/>
      <c r="BR9" s="1"/>
      <c r="BS9" s="1"/>
      <c r="BU9" s="356"/>
      <c r="BV9" s="356"/>
      <c r="BW9" s="17"/>
      <c r="BX9" s="17"/>
      <c r="BY9" s="1"/>
      <c r="BZ9" s="1"/>
      <c r="CA9" s="1"/>
      <c r="CB9" s="1"/>
      <c r="CC9" s="1"/>
      <c r="CD9" s="1"/>
      <c r="CE9" s="1"/>
      <c r="CF9" s="1"/>
      <c r="CG9" s="1"/>
      <c r="CH9" s="1"/>
      <c r="CI9" s="1"/>
      <c r="CJ9" s="1"/>
      <c r="CK9" s="1"/>
      <c r="CL9" s="1"/>
      <c r="CM9" s="1"/>
      <c r="CN9" s="1"/>
      <c r="CO9" s="1"/>
      <c r="CP9" s="1"/>
      <c r="CQ9" s="1"/>
      <c r="CS9" s="356"/>
      <c r="CT9" s="356"/>
      <c r="CU9" s="17"/>
      <c r="CV9" s="17"/>
      <c r="CW9" s="1"/>
      <c r="CX9" s="1"/>
      <c r="CY9" s="1"/>
      <c r="CZ9" s="1"/>
      <c r="DA9" s="1"/>
      <c r="DB9" s="1"/>
      <c r="DC9" s="1"/>
      <c r="DD9" s="1"/>
      <c r="DE9" s="1"/>
      <c r="DF9" s="1"/>
      <c r="DG9" s="1"/>
      <c r="DH9" s="1"/>
      <c r="DI9" s="1"/>
      <c r="DJ9" s="1"/>
      <c r="DK9" s="1"/>
      <c r="DL9" s="1"/>
      <c r="DM9" s="1"/>
      <c r="DN9" s="1"/>
      <c r="DO9" s="1"/>
      <c r="DQ9" s="356"/>
      <c r="DR9" s="356"/>
      <c r="DS9" s="17"/>
      <c r="DT9" s="17"/>
      <c r="DU9" s="1"/>
      <c r="DV9" s="1"/>
      <c r="DW9" s="1"/>
      <c r="DX9" s="1"/>
      <c r="DY9" s="1"/>
      <c r="DZ9" s="1"/>
      <c r="EA9" s="1"/>
      <c r="EB9" s="1"/>
      <c r="EC9" s="1"/>
      <c r="ED9" s="1"/>
      <c r="EE9" s="1"/>
      <c r="EF9" s="1"/>
      <c r="EG9" s="1"/>
      <c r="EH9" s="1"/>
      <c r="EI9" s="1"/>
      <c r="EJ9" s="1"/>
      <c r="EK9" s="1"/>
      <c r="EL9" s="1"/>
      <c r="EM9" s="1"/>
      <c r="EO9" s="356"/>
      <c r="EP9" s="356"/>
      <c r="EQ9" s="1"/>
      <c r="ER9" s="1"/>
      <c r="ES9" s="1"/>
      <c r="ET9" s="1"/>
      <c r="EU9" s="1"/>
      <c r="EV9" s="1"/>
      <c r="EW9" s="1"/>
      <c r="EX9" s="1"/>
      <c r="EY9" s="1"/>
      <c r="EZ9" s="1"/>
      <c r="FA9" s="1"/>
      <c r="FB9" s="1"/>
      <c r="FC9" s="1"/>
      <c r="FD9" s="1"/>
      <c r="FE9" s="1"/>
      <c r="FF9" s="1"/>
      <c r="FG9" s="1"/>
      <c r="FH9" s="1"/>
      <c r="FI9" s="1"/>
      <c r="FJ9" s="1"/>
      <c r="FK9" s="1"/>
    </row>
    <row r="10" spans="1:167" ht="14.5">
      <c r="A10" s="356"/>
      <c r="B10" s="356"/>
      <c r="C10" s="1"/>
      <c r="D10" s="1"/>
      <c r="E10" s="1"/>
      <c r="F10" s="1"/>
      <c r="G10" s="1"/>
      <c r="H10" s="1"/>
      <c r="I10" s="1"/>
      <c r="J10" s="1"/>
      <c r="K10" s="1"/>
      <c r="L10" s="1"/>
      <c r="M10" s="1"/>
      <c r="N10" s="1"/>
      <c r="O10" s="1"/>
      <c r="P10" s="1"/>
      <c r="Q10" s="1"/>
      <c r="R10" s="1"/>
      <c r="S10" s="1"/>
      <c r="T10" s="1"/>
      <c r="U10" s="1"/>
      <c r="V10" s="1"/>
      <c r="W10" s="1"/>
      <c r="Y10" s="356"/>
      <c r="Z10" s="356"/>
      <c r="AA10" s="1"/>
      <c r="AB10" s="1"/>
      <c r="AC10" s="1"/>
      <c r="AD10" s="1"/>
      <c r="AE10" s="1"/>
      <c r="AF10" s="1"/>
      <c r="AG10" s="1"/>
      <c r="AH10" s="1"/>
      <c r="AI10" s="1"/>
      <c r="AJ10" s="1"/>
      <c r="AK10" s="1"/>
      <c r="AL10" s="1"/>
      <c r="AM10" s="1"/>
      <c r="AN10" s="1"/>
      <c r="AO10" s="1"/>
      <c r="AP10" s="1"/>
      <c r="AQ10" s="1"/>
      <c r="AR10" s="1"/>
      <c r="AS10" s="1"/>
      <c r="AT10" s="1"/>
      <c r="AU10" s="1"/>
      <c r="AW10" s="356"/>
      <c r="AX10" s="356"/>
      <c r="AY10" s="1"/>
      <c r="AZ10" s="1"/>
      <c r="BA10" s="1"/>
      <c r="BB10" s="1"/>
      <c r="BC10" s="1"/>
      <c r="BD10" s="1"/>
      <c r="BE10" s="1"/>
      <c r="BF10" s="1"/>
      <c r="BG10" s="1"/>
      <c r="BH10" s="1"/>
      <c r="BI10" s="1"/>
      <c r="BJ10" s="1"/>
      <c r="BK10" s="1"/>
      <c r="BL10" s="1"/>
      <c r="BM10" s="1"/>
      <c r="BN10" s="1"/>
      <c r="BO10" s="1"/>
      <c r="BP10" s="1"/>
      <c r="BQ10" s="1"/>
      <c r="BR10" s="1"/>
      <c r="BS10" s="1"/>
      <c r="BU10" s="356"/>
      <c r="BV10" s="356"/>
      <c r="BW10" s="1"/>
      <c r="BX10" s="1"/>
      <c r="BY10" s="1"/>
      <c r="BZ10" s="1"/>
      <c r="CA10" s="1"/>
      <c r="CB10" s="1"/>
      <c r="CC10" s="1"/>
      <c r="CD10" s="1"/>
      <c r="CE10" s="1"/>
      <c r="CF10" s="1"/>
      <c r="CG10" s="1"/>
      <c r="CH10" s="1"/>
      <c r="CI10" s="1"/>
      <c r="CJ10" s="1"/>
      <c r="CK10" s="1"/>
      <c r="CL10" s="1"/>
      <c r="CM10" s="1"/>
      <c r="CN10" s="1"/>
      <c r="CO10" s="1"/>
      <c r="CP10" s="1"/>
      <c r="CQ10" s="1"/>
      <c r="CS10" s="356"/>
      <c r="CT10" s="356"/>
      <c r="CU10" s="1"/>
      <c r="CV10" s="1"/>
      <c r="CW10" s="1"/>
      <c r="CX10" s="1"/>
      <c r="CY10" s="1"/>
      <c r="CZ10" s="1"/>
      <c r="DA10" s="1"/>
      <c r="DB10" s="1"/>
      <c r="DC10" s="1"/>
      <c r="DD10" s="1"/>
      <c r="DE10" s="1"/>
      <c r="DF10" s="1"/>
      <c r="DG10" s="1"/>
      <c r="DH10" s="1"/>
      <c r="DI10" s="1"/>
      <c r="DJ10" s="1"/>
      <c r="DK10" s="1"/>
      <c r="DL10" s="1"/>
      <c r="DM10" s="1"/>
      <c r="DN10" s="1"/>
      <c r="DO10" s="1"/>
      <c r="DQ10" s="356"/>
      <c r="DR10" s="356"/>
      <c r="DS10" s="1"/>
      <c r="DT10" s="1"/>
      <c r="DU10" s="1"/>
      <c r="DV10" s="1"/>
      <c r="DW10" s="1"/>
      <c r="DX10" s="1"/>
      <c r="DY10" s="1"/>
      <c r="DZ10" s="1"/>
      <c r="EA10" s="1"/>
      <c r="EB10" s="1"/>
      <c r="EC10" s="1"/>
      <c r="ED10" s="1"/>
      <c r="EE10" s="1"/>
      <c r="EF10" s="1"/>
      <c r="EG10" s="1"/>
      <c r="EH10" s="1"/>
      <c r="EI10" s="1"/>
      <c r="EJ10" s="1"/>
      <c r="EK10" s="1"/>
      <c r="EL10" s="1"/>
      <c r="EM10" s="1"/>
      <c r="EO10" s="356"/>
      <c r="EP10" s="356"/>
      <c r="EQ10" s="1"/>
      <c r="ER10" s="1"/>
      <c r="ES10" s="1"/>
      <c r="ET10" s="1"/>
      <c r="EU10" s="1"/>
      <c r="EV10" s="1"/>
      <c r="EW10" s="1"/>
      <c r="EX10" s="1"/>
      <c r="EY10" s="1"/>
      <c r="EZ10" s="1"/>
      <c r="FA10" s="1"/>
      <c r="FB10" s="1"/>
      <c r="FC10" s="1"/>
      <c r="FD10" s="1"/>
      <c r="FE10" s="1"/>
      <c r="FF10" s="1"/>
      <c r="FG10" s="1"/>
      <c r="FH10" s="1"/>
      <c r="FI10" s="1"/>
      <c r="FJ10" s="1"/>
      <c r="FK10" s="1"/>
    </row>
    <row r="11" spans="1:167" ht="14.5">
      <c r="A11" s="356"/>
      <c r="B11" s="35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6"/>
      <c r="Z11" s="35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6"/>
      <c r="AX11" s="35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6"/>
      <c r="BV11" s="35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6"/>
      <c r="CT11" s="35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6"/>
      <c r="DR11" s="35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6"/>
      <c r="EP11" s="35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6"/>
      <c r="B12" s="356"/>
      <c r="C12" s="1"/>
      <c r="D12" s="1"/>
      <c r="E12" s="1"/>
      <c r="F12" s="1"/>
      <c r="G12" s="1"/>
      <c r="H12" s="1"/>
      <c r="I12" s="1"/>
      <c r="J12" s="1"/>
      <c r="K12" s="1"/>
      <c r="L12" s="1"/>
      <c r="M12" s="1"/>
      <c r="N12" s="1"/>
      <c r="O12" s="1"/>
      <c r="P12" s="1"/>
      <c r="Q12" s="1"/>
      <c r="R12" s="1"/>
      <c r="S12" s="1"/>
      <c r="T12" s="1"/>
      <c r="U12" s="1"/>
      <c r="V12" s="1"/>
      <c r="W12" s="1"/>
      <c r="Y12" s="356"/>
      <c r="Z12" s="356"/>
      <c r="AA12" s="1"/>
      <c r="AB12" s="1"/>
      <c r="AC12" s="1"/>
      <c r="AD12" s="1"/>
      <c r="AE12" s="1"/>
      <c r="AF12" s="1"/>
      <c r="AG12" s="1"/>
      <c r="AH12" s="1"/>
      <c r="AI12" s="1"/>
      <c r="AJ12" s="1"/>
      <c r="AK12" s="1"/>
      <c r="AL12" s="1"/>
      <c r="AM12" s="1"/>
      <c r="AN12" s="1"/>
      <c r="AO12" s="1"/>
      <c r="AP12" s="1"/>
      <c r="AQ12" s="1"/>
      <c r="AR12" s="1"/>
      <c r="AS12" s="1"/>
      <c r="AT12" s="1"/>
      <c r="AU12" s="1"/>
      <c r="AW12" s="356"/>
      <c r="AX12" s="356"/>
      <c r="AY12" s="1"/>
      <c r="AZ12" s="1"/>
      <c r="BA12" s="1"/>
      <c r="BB12" s="1"/>
      <c r="BC12" s="1"/>
      <c r="BD12" s="1"/>
      <c r="BE12" s="1"/>
      <c r="BF12" s="1"/>
      <c r="BG12" s="1"/>
      <c r="BH12" s="1"/>
      <c r="BI12" s="1"/>
      <c r="BJ12" s="1"/>
      <c r="BK12" s="1"/>
      <c r="BL12" s="1"/>
      <c r="BM12" s="1"/>
      <c r="BN12" s="1"/>
      <c r="BO12" s="1"/>
      <c r="BP12" s="1"/>
      <c r="BQ12" s="1"/>
      <c r="BR12" s="1"/>
      <c r="BS12" s="1"/>
      <c r="BU12" s="356"/>
      <c r="BV12" s="356"/>
      <c r="BW12" s="1"/>
      <c r="BX12" s="1"/>
      <c r="BY12" s="1"/>
      <c r="BZ12" s="1"/>
      <c r="CA12" s="1"/>
      <c r="CB12" s="1"/>
      <c r="CC12" s="1"/>
      <c r="CD12" s="1"/>
      <c r="CE12" s="1"/>
      <c r="CF12" s="1"/>
      <c r="CG12" s="1"/>
      <c r="CH12" s="1"/>
      <c r="CI12" s="1"/>
      <c r="CJ12" s="1"/>
      <c r="CK12" s="1"/>
      <c r="CL12" s="1"/>
      <c r="CM12" s="1"/>
      <c r="CN12" s="1"/>
      <c r="CO12" s="1"/>
      <c r="CP12" s="1"/>
      <c r="CQ12" s="1"/>
      <c r="CS12" s="356"/>
      <c r="CT12" s="356"/>
      <c r="CU12" s="1"/>
      <c r="CV12" s="1"/>
      <c r="CW12" s="1"/>
      <c r="CX12" s="1"/>
      <c r="CY12" s="1"/>
      <c r="CZ12" s="1"/>
      <c r="DA12" s="1"/>
      <c r="DB12" s="1"/>
      <c r="DC12" s="1"/>
      <c r="DD12" s="1"/>
      <c r="DE12" s="1"/>
      <c r="DF12" s="1"/>
      <c r="DG12" s="1"/>
      <c r="DH12" s="1"/>
      <c r="DI12" s="1"/>
      <c r="DJ12" s="1"/>
      <c r="DK12" s="1"/>
      <c r="DL12" s="1"/>
      <c r="DM12" s="1"/>
      <c r="DN12" s="1"/>
      <c r="DO12" s="1"/>
      <c r="DQ12" s="356"/>
      <c r="DR12" s="356"/>
      <c r="DS12" s="1"/>
      <c r="DT12" s="1"/>
      <c r="DU12" s="1"/>
      <c r="DV12" s="1"/>
      <c r="DW12" s="1"/>
      <c r="DX12" s="1"/>
      <c r="DY12" s="1"/>
      <c r="DZ12" s="1"/>
      <c r="EA12" s="1"/>
      <c r="EB12" s="1"/>
      <c r="EC12" s="1"/>
      <c r="ED12" s="1"/>
      <c r="EE12" s="1"/>
      <c r="EF12" s="1"/>
      <c r="EG12" s="1"/>
      <c r="EH12" s="1"/>
      <c r="EI12" s="1"/>
      <c r="EJ12" s="1"/>
      <c r="EK12" s="1"/>
      <c r="EL12" s="1"/>
      <c r="EM12" s="1"/>
      <c r="EO12" s="356"/>
      <c r="EP12" s="356"/>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545</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545</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545</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545</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545</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545</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545</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5">
      <c r="A14" s="1"/>
      <c r="B14" s="9" t="s">
        <v>546</v>
      </c>
      <c r="C14" s="1"/>
      <c r="D14" s="1"/>
      <c r="E14" s="1"/>
      <c r="F14" s="1"/>
      <c r="G14" s="1"/>
      <c r="H14" s="1"/>
      <c r="I14" s="1"/>
      <c r="J14" s="1"/>
      <c r="K14" s="1"/>
      <c r="L14" s="1"/>
      <c r="M14" s="1"/>
      <c r="N14" s="1"/>
      <c r="O14" s="1"/>
      <c r="P14" s="1"/>
      <c r="Q14" s="1"/>
      <c r="R14" s="1"/>
      <c r="S14" s="1"/>
      <c r="T14" s="1"/>
      <c r="U14" s="1"/>
      <c r="V14" s="1"/>
      <c r="W14" s="1"/>
      <c r="Y14" s="1"/>
      <c r="Z14" s="9" t="s">
        <v>546</v>
      </c>
      <c r="AA14" s="1"/>
      <c r="AB14" s="1"/>
      <c r="AC14" s="1"/>
      <c r="AD14" s="1"/>
      <c r="AE14" s="1"/>
      <c r="AF14" s="1"/>
      <c r="AG14" s="1"/>
      <c r="AH14" s="1"/>
      <c r="AI14" s="1"/>
      <c r="AJ14" s="1"/>
      <c r="AK14" s="1"/>
      <c r="AL14" s="1"/>
      <c r="AM14" s="1"/>
      <c r="AN14" s="1"/>
      <c r="AO14" s="1"/>
      <c r="AP14" s="1"/>
      <c r="AQ14" s="1"/>
      <c r="AR14" s="1"/>
      <c r="AS14" s="1"/>
      <c r="AT14" s="1"/>
      <c r="AU14" s="1"/>
      <c r="AW14" s="1"/>
      <c r="AX14" s="9" t="s">
        <v>546</v>
      </c>
      <c r="AY14" s="1"/>
      <c r="AZ14" s="1"/>
      <c r="BA14" s="1"/>
      <c r="BB14" s="1"/>
      <c r="BC14" s="1"/>
      <c r="BD14" s="1"/>
      <c r="BE14" s="1"/>
      <c r="BF14" s="1"/>
      <c r="BG14" s="1"/>
      <c r="BH14" s="1"/>
      <c r="BI14" s="1"/>
      <c r="BJ14" s="1"/>
      <c r="BK14" s="1"/>
      <c r="BL14" s="1"/>
      <c r="BM14" s="1"/>
      <c r="BN14" s="1"/>
      <c r="BO14" s="1"/>
      <c r="BP14" s="1"/>
      <c r="BQ14" s="1"/>
      <c r="BR14" s="1"/>
      <c r="BS14" s="1"/>
      <c r="BU14" s="1"/>
      <c r="BV14" s="9" t="s">
        <v>546</v>
      </c>
      <c r="BW14" s="1"/>
      <c r="BX14" s="1"/>
      <c r="BY14" s="1"/>
      <c r="BZ14" s="1"/>
      <c r="CA14" s="1"/>
      <c r="CB14" s="1"/>
      <c r="CC14" s="1"/>
      <c r="CD14" s="1"/>
      <c r="CE14" s="1"/>
      <c r="CF14" s="1"/>
      <c r="CG14" s="1"/>
      <c r="CH14" s="1"/>
      <c r="CI14" s="1"/>
      <c r="CJ14" s="1"/>
      <c r="CK14" s="1"/>
      <c r="CL14" s="1"/>
      <c r="CM14" s="1"/>
      <c r="CN14" s="1"/>
      <c r="CO14" s="1"/>
      <c r="CP14" s="1"/>
      <c r="CQ14" s="1"/>
      <c r="CS14" s="1"/>
      <c r="CT14" s="9" t="s">
        <v>546</v>
      </c>
      <c r="CU14" s="1"/>
      <c r="CV14" s="1"/>
      <c r="CW14" s="1"/>
      <c r="CX14" s="1"/>
      <c r="CY14" s="1"/>
      <c r="CZ14" s="1"/>
      <c r="DA14" s="1"/>
      <c r="DB14" s="1"/>
      <c r="DC14" s="1"/>
      <c r="DD14" s="1"/>
      <c r="DE14" s="1"/>
      <c r="DF14" s="1"/>
      <c r="DG14" s="1"/>
      <c r="DH14" s="1"/>
      <c r="DI14" s="1"/>
      <c r="DJ14" s="1"/>
      <c r="DK14" s="1"/>
      <c r="DL14" s="1"/>
      <c r="DM14" s="1"/>
      <c r="DN14" s="1"/>
      <c r="DO14" s="1"/>
      <c r="DQ14" s="1"/>
      <c r="DR14" s="9" t="s">
        <v>546</v>
      </c>
      <c r="DS14" s="1"/>
      <c r="DT14" s="1"/>
      <c r="DU14" s="1"/>
      <c r="DV14" s="1"/>
      <c r="DW14" s="1"/>
      <c r="DX14" s="1"/>
      <c r="DY14" s="1"/>
      <c r="DZ14" s="1"/>
      <c r="EA14" s="1"/>
      <c r="EB14" s="1"/>
      <c r="EC14" s="1"/>
      <c r="ED14" s="1"/>
      <c r="EE14" s="1"/>
      <c r="EF14" s="1"/>
      <c r="EG14" s="1"/>
      <c r="EH14" s="1"/>
      <c r="EI14" s="1"/>
      <c r="EJ14" s="1"/>
      <c r="EK14" s="1"/>
      <c r="EL14" s="1"/>
      <c r="EM14" s="1"/>
      <c r="EO14" s="1"/>
      <c r="EP14" s="9" t="s">
        <v>546</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457</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457</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457</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457</v>
      </c>
      <c r="BW15" s="1">
        <v>45.1</v>
      </c>
      <c r="BX15" s="1">
        <v>43.8</v>
      </c>
      <c r="BY15" s="1">
        <v>42.6</v>
      </c>
      <c r="BZ15" s="1">
        <v>41.4</v>
      </c>
      <c r="CA15" s="1">
        <v>40.200000000000003</v>
      </c>
      <c r="CB15" s="1">
        <v>39</v>
      </c>
      <c r="CC15" s="1">
        <v>37.9</v>
      </c>
      <c r="CD15" s="1">
        <v>36.799999999999997</v>
      </c>
      <c r="CE15" s="1">
        <v>35.700000000000003</v>
      </c>
      <c r="CF15" s="1">
        <v>34.700000000000003</v>
      </c>
      <c r="CG15" s="1">
        <v>33.700000000000003</v>
      </c>
      <c r="CH15" s="1">
        <v>32.700000000000003</v>
      </c>
      <c r="CI15" s="1">
        <v>31.8</v>
      </c>
      <c r="CJ15" s="1">
        <v>30.8</v>
      </c>
      <c r="CK15" s="1">
        <v>29.9</v>
      </c>
      <c r="CL15" s="1">
        <v>29</v>
      </c>
      <c r="CM15" s="1">
        <v>28.2</v>
      </c>
      <c r="CN15" s="1">
        <v>27.3</v>
      </c>
      <c r="CO15" s="1">
        <v>26.5</v>
      </c>
      <c r="CP15" s="1">
        <v>25.8</v>
      </c>
      <c r="CQ15" s="1">
        <v>25</v>
      </c>
      <c r="CS15" s="1"/>
      <c r="CT15" s="16" t="s">
        <v>457</v>
      </c>
      <c r="CU15" s="1">
        <v>51.1</v>
      </c>
      <c r="CV15" s="1">
        <v>50</v>
      </c>
      <c r="CW15" s="1">
        <v>49</v>
      </c>
      <c r="CX15" s="1">
        <v>48</v>
      </c>
      <c r="CY15" s="1">
        <v>46.9</v>
      </c>
      <c r="CZ15" s="1">
        <v>45.9</v>
      </c>
      <c r="DA15" s="1">
        <v>45</v>
      </c>
      <c r="DB15" s="1">
        <v>44</v>
      </c>
      <c r="DC15" s="1">
        <v>43</v>
      </c>
      <c r="DD15" s="1">
        <v>42.1</v>
      </c>
      <c r="DE15" s="1">
        <v>41.2</v>
      </c>
      <c r="DF15" s="1">
        <v>40.299999999999997</v>
      </c>
      <c r="DG15" s="1">
        <v>39.4</v>
      </c>
      <c r="DH15" s="1">
        <v>38.6</v>
      </c>
      <c r="DI15" s="1">
        <v>37.700000000000003</v>
      </c>
      <c r="DJ15" s="1">
        <v>36.9</v>
      </c>
      <c r="DK15" s="1">
        <v>36.1</v>
      </c>
      <c r="DL15" s="1">
        <v>35.299999999999997</v>
      </c>
      <c r="DM15" s="1">
        <v>34.5</v>
      </c>
      <c r="DN15" s="1">
        <v>33.799999999999997</v>
      </c>
      <c r="DO15" s="1">
        <v>33</v>
      </c>
      <c r="DQ15" s="1"/>
      <c r="DR15" s="16" t="s">
        <v>457</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39.799999999999997</v>
      </c>
      <c r="EK15" s="1">
        <v>39.1</v>
      </c>
      <c r="EL15" s="1">
        <v>38.4</v>
      </c>
      <c r="EM15" s="1">
        <v>37.799999999999997</v>
      </c>
      <c r="EO15" s="1"/>
      <c r="EP15" s="10" t="s">
        <v>457</v>
      </c>
      <c r="EQ15" s="1">
        <v>76.900000000000006</v>
      </c>
      <c r="ER15" s="1">
        <v>75.3</v>
      </c>
      <c r="ES15" s="1">
        <v>73.599999999999994</v>
      </c>
      <c r="ET15" s="1">
        <v>72</v>
      </c>
      <c r="EU15" s="1">
        <v>70.5</v>
      </c>
      <c r="EV15" s="1">
        <v>68.900000000000006</v>
      </c>
      <c r="EW15" s="1">
        <v>67.400000000000006</v>
      </c>
      <c r="EX15" s="1">
        <v>65.900000000000006</v>
      </c>
      <c r="EY15" s="1">
        <v>64.5</v>
      </c>
      <c r="EZ15" s="1">
        <v>63.1</v>
      </c>
      <c r="FA15" s="1">
        <v>61.7</v>
      </c>
      <c r="FB15" s="1">
        <v>60.4</v>
      </c>
      <c r="FC15" s="1">
        <v>59</v>
      </c>
      <c r="FD15" s="1">
        <v>57.7</v>
      </c>
      <c r="FE15" s="1">
        <v>56.5</v>
      </c>
      <c r="FF15" s="1">
        <v>55.2</v>
      </c>
      <c r="FG15" s="1">
        <v>53.9</v>
      </c>
      <c r="FH15" s="1">
        <v>52.7</v>
      </c>
      <c r="FI15" s="1">
        <v>51.5</v>
      </c>
      <c r="FJ15" s="1">
        <v>50.4</v>
      </c>
      <c r="FK15" s="1">
        <v>49.3</v>
      </c>
    </row>
    <row r="16" spans="1:167" ht="14.5">
      <c r="A16" s="1"/>
      <c r="B16" s="10" t="s">
        <v>458</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458</v>
      </c>
      <c r="AA16" s="1">
        <v>159.4</v>
      </c>
      <c r="AB16" s="1">
        <v>158.19999999999999</v>
      </c>
      <c r="AC16" s="1">
        <v>157</v>
      </c>
      <c r="AD16" s="1">
        <v>155.80000000000001</v>
      </c>
      <c r="AE16" s="1">
        <v>154.6</v>
      </c>
      <c r="AF16" s="1">
        <v>153.4</v>
      </c>
      <c r="AG16" s="1">
        <v>152.19999999999999</v>
      </c>
      <c r="AH16" s="1">
        <v>151.1</v>
      </c>
      <c r="AI16" s="1">
        <v>149.9</v>
      </c>
      <c r="AJ16" s="1">
        <v>148.80000000000001</v>
      </c>
      <c r="AK16" s="1">
        <v>147.6</v>
      </c>
      <c r="AL16" s="1">
        <v>146.5</v>
      </c>
      <c r="AM16" s="1">
        <v>145.30000000000001</v>
      </c>
      <c r="AN16" s="1">
        <v>144.19999999999999</v>
      </c>
      <c r="AO16" s="1">
        <v>143.1</v>
      </c>
      <c r="AP16" s="1">
        <v>142</v>
      </c>
      <c r="AQ16" s="1">
        <v>140.9</v>
      </c>
      <c r="AR16" s="1">
        <v>139.80000000000001</v>
      </c>
      <c r="AS16" s="1">
        <v>138.69999999999999</v>
      </c>
      <c r="AT16" s="1">
        <v>137.6</v>
      </c>
      <c r="AU16" s="1">
        <v>136.5</v>
      </c>
      <c r="AW16" s="1"/>
      <c r="AX16" s="16" t="s">
        <v>458</v>
      </c>
      <c r="AY16" s="1">
        <v>286.39999999999998</v>
      </c>
      <c r="AZ16" s="1">
        <v>284.39999999999998</v>
      </c>
      <c r="BA16" s="1">
        <v>282.3</v>
      </c>
      <c r="BB16" s="1">
        <v>280.3</v>
      </c>
      <c r="BC16" s="1">
        <v>278.2</v>
      </c>
      <c r="BD16" s="1">
        <v>276.2</v>
      </c>
      <c r="BE16" s="1">
        <v>274.2</v>
      </c>
      <c r="BF16" s="1">
        <v>272.2</v>
      </c>
      <c r="BG16" s="1">
        <v>270.2</v>
      </c>
      <c r="BH16" s="1">
        <v>268.2</v>
      </c>
      <c r="BI16" s="1">
        <v>266.3</v>
      </c>
      <c r="BJ16" s="1">
        <v>264.3</v>
      </c>
      <c r="BK16" s="1">
        <v>262.39999999999998</v>
      </c>
      <c r="BL16" s="1">
        <v>260.39999999999998</v>
      </c>
      <c r="BM16" s="1">
        <v>258.5</v>
      </c>
      <c r="BN16" s="1">
        <v>256.60000000000002</v>
      </c>
      <c r="BO16" s="1">
        <v>254.8</v>
      </c>
      <c r="BP16" s="1">
        <v>252.9</v>
      </c>
      <c r="BQ16" s="1">
        <v>251.3</v>
      </c>
      <c r="BR16" s="1">
        <v>249.7</v>
      </c>
      <c r="BS16" s="1">
        <v>248.1</v>
      </c>
      <c r="BU16" s="1"/>
      <c r="BV16" s="16" t="s">
        <v>458</v>
      </c>
      <c r="BW16" s="1">
        <v>41.4</v>
      </c>
      <c r="BX16" s="1">
        <v>41.1</v>
      </c>
      <c r="BY16" s="1">
        <v>40.700000000000003</v>
      </c>
      <c r="BZ16" s="1">
        <v>40.299999999999997</v>
      </c>
      <c r="CA16" s="1">
        <v>40</v>
      </c>
      <c r="CB16" s="1">
        <v>39.6</v>
      </c>
      <c r="CC16" s="1">
        <v>39.299999999999997</v>
      </c>
      <c r="CD16" s="1">
        <v>38.9</v>
      </c>
      <c r="CE16" s="1">
        <v>38.5</v>
      </c>
      <c r="CF16" s="1">
        <v>38.200000000000003</v>
      </c>
      <c r="CG16" s="1">
        <v>37.799999999999997</v>
      </c>
      <c r="CH16" s="1">
        <v>37.5</v>
      </c>
      <c r="CI16" s="1">
        <v>37.200000000000003</v>
      </c>
      <c r="CJ16" s="1">
        <v>36.799999999999997</v>
      </c>
      <c r="CK16" s="1">
        <v>36.5</v>
      </c>
      <c r="CL16" s="1">
        <v>36.1</v>
      </c>
      <c r="CM16" s="1">
        <v>35.799999999999997</v>
      </c>
      <c r="CN16" s="1">
        <v>35.5</v>
      </c>
      <c r="CO16" s="1">
        <v>35.1</v>
      </c>
      <c r="CP16" s="1">
        <v>34.799999999999997</v>
      </c>
      <c r="CQ16" s="1">
        <v>34.5</v>
      </c>
      <c r="CS16" s="1"/>
      <c r="CT16" s="16" t="s">
        <v>458</v>
      </c>
      <c r="CU16" s="1">
        <v>38.4</v>
      </c>
      <c r="CV16" s="1">
        <v>37.9</v>
      </c>
      <c r="CW16" s="1">
        <v>37.5</v>
      </c>
      <c r="CX16" s="1">
        <v>37</v>
      </c>
      <c r="CY16" s="1">
        <v>36.6</v>
      </c>
      <c r="CZ16" s="1">
        <v>36.1</v>
      </c>
      <c r="DA16" s="1">
        <v>35.700000000000003</v>
      </c>
      <c r="DB16" s="1">
        <v>35.299999999999997</v>
      </c>
      <c r="DC16" s="1">
        <v>34.799999999999997</v>
      </c>
      <c r="DD16" s="1">
        <v>34.4</v>
      </c>
      <c r="DE16" s="1">
        <v>34</v>
      </c>
      <c r="DF16" s="1">
        <v>33.6</v>
      </c>
      <c r="DG16" s="1">
        <v>33.1</v>
      </c>
      <c r="DH16" s="1">
        <v>32.700000000000003</v>
      </c>
      <c r="DI16" s="1">
        <v>32.299999999999997</v>
      </c>
      <c r="DJ16" s="1">
        <v>31.9</v>
      </c>
      <c r="DK16" s="1">
        <v>31.5</v>
      </c>
      <c r="DL16" s="1">
        <v>31.1</v>
      </c>
      <c r="DM16" s="1">
        <v>30.8</v>
      </c>
      <c r="DN16" s="1">
        <v>30.4</v>
      </c>
      <c r="DO16" s="1">
        <v>30</v>
      </c>
      <c r="DQ16" s="1"/>
      <c r="DR16" s="16" t="s">
        <v>458</v>
      </c>
      <c r="DS16" s="1">
        <v>72.400000000000006</v>
      </c>
      <c r="DT16" s="1">
        <v>71.900000000000006</v>
      </c>
      <c r="DU16" s="1">
        <v>71.5</v>
      </c>
      <c r="DV16" s="1">
        <v>71</v>
      </c>
      <c r="DW16" s="1">
        <v>70.5</v>
      </c>
      <c r="DX16" s="1">
        <v>70</v>
      </c>
      <c r="DY16" s="1">
        <v>69.5</v>
      </c>
      <c r="DZ16" s="1">
        <v>69</v>
      </c>
      <c r="EA16" s="1">
        <v>68.5</v>
      </c>
      <c r="EB16" s="1">
        <v>68.099999999999994</v>
      </c>
      <c r="EC16" s="1">
        <v>67.599999999999994</v>
      </c>
      <c r="ED16" s="1">
        <v>67.099999999999994</v>
      </c>
      <c r="EE16" s="1">
        <v>66.7</v>
      </c>
      <c r="EF16" s="1">
        <v>66.2</v>
      </c>
      <c r="EG16" s="1">
        <v>65.7</v>
      </c>
      <c r="EH16" s="1">
        <v>65.3</v>
      </c>
      <c r="EI16" s="1">
        <v>64.8</v>
      </c>
      <c r="EJ16" s="1">
        <v>64.400000000000006</v>
      </c>
      <c r="EK16" s="1">
        <v>63.9</v>
      </c>
      <c r="EL16" s="1">
        <v>63.5</v>
      </c>
      <c r="EM16" s="1">
        <v>63</v>
      </c>
      <c r="EO16" s="1"/>
      <c r="EP16" s="10" t="s">
        <v>458</v>
      </c>
      <c r="EQ16" s="1">
        <v>81.400000000000006</v>
      </c>
      <c r="ER16" s="1">
        <v>80.3</v>
      </c>
      <c r="ES16" s="1">
        <v>79.099999999999994</v>
      </c>
      <c r="ET16" s="1">
        <v>77.900000000000006</v>
      </c>
      <c r="EU16" s="1">
        <v>76.7</v>
      </c>
      <c r="EV16" s="1">
        <v>75.599999999999994</v>
      </c>
      <c r="EW16" s="1">
        <v>74.400000000000006</v>
      </c>
      <c r="EX16" s="1">
        <v>73.3</v>
      </c>
      <c r="EY16" s="1">
        <v>72.2</v>
      </c>
      <c r="EZ16" s="1">
        <v>71.099999999999994</v>
      </c>
      <c r="FA16" s="1">
        <v>70.099999999999994</v>
      </c>
      <c r="FB16" s="1">
        <v>69</v>
      </c>
      <c r="FC16" s="1">
        <v>68</v>
      </c>
      <c r="FD16" s="1">
        <v>67</v>
      </c>
      <c r="FE16" s="1">
        <v>65.900000000000006</v>
      </c>
      <c r="FF16" s="1">
        <v>64.900000000000006</v>
      </c>
      <c r="FG16" s="1">
        <v>63.9</v>
      </c>
      <c r="FH16" s="1">
        <v>62.9</v>
      </c>
      <c r="FI16" s="1">
        <v>61.9</v>
      </c>
      <c r="FJ16" s="1">
        <v>61</v>
      </c>
      <c r="FK16" s="1">
        <v>60.1</v>
      </c>
    </row>
    <row r="17" spans="1:167" ht="14.5">
      <c r="A17" s="1"/>
      <c r="B17" s="10" t="s">
        <v>459</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459</v>
      </c>
      <c r="AA17" s="1">
        <v>297.3</v>
      </c>
      <c r="AB17" s="1">
        <v>295.5</v>
      </c>
      <c r="AC17" s="1">
        <v>293.7</v>
      </c>
      <c r="AD17" s="1">
        <v>291.89999999999998</v>
      </c>
      <c r="AE17" s="1">
        <v>290.10000000000002</v>
      </c>
      <c r="AF17" s="1">
        <v>288.3</v>
      </c>
      <c r="AG17" s="1">
        <v>286.5</v>
      </c>
      <c r="AH17" s="1">
        <v>284.8</v>
      </c>
      <c r="AI17" s="1">
        <v>283</v>
      </c>
      <c r="AJ17" s="1">
        <v>281.3</v>
      </c>
      <c r="AK17" s="1">
        <v>279.5</v>
      </c>
      <c r="AL17" s="1">
        <v>277.8</v>
      </c>
      <c r="AM17" s="1">
        <v>276.10000000000002</v>
      </c>
      <c r="AN17" s="1">
        <v>274.39999999999998</v>
      </c>
      <c r="AO17" s="1">
        <v>272.60000000000002</v>
      </c>
      <c r="AP17" s="1">
        <v>270.89999999999998</v>
      </c>
      <c r="AQ17" s="1">
        <v>269.3</v>
      </c>
      <c r="AR17" s="1">
        <v>267.60000000000002</v>
      </c>
      <c r="AS17" s="1">
        <v>265.89999999999998</v>
      </c>
      <c r="AT17" s="1">
        <v>264.2</v>
      </c>
      <c r="AU17" s="1">
        <v>262.60000000000002</v>
      </c>
      <c r="AW17" s="1"/>
      <c r="AX17" s="16" t="s">
        <v>459</v>
      </c>
      <c r="AY17" s="1">
        <v>594.9</v>
      </c>
      <c r="AZ17" s="1">
        <v>592.79999999999995</v>
      </c>
      <c r="BA17" s="1">
        <v>590.79999999999995</v>
      </c>
      <c r="BB17" s="1">
        <v>588.70000000000005</v>
      </c>
      <c r="BC17" s="1">
        <v>586.70000000000005</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558.70000000000005</v>
      </c>
      <c r="BR17" s="1">
        <v>557.1</v>
      </c>
      <c r="BS17" s="1">
        <v>555.29999999999995</v>
      </c>
      <c r="BU17" s="1"/>
      <c r="BV17" s="16" t="s">
        <v>459</v>
      </c>
      <c r="BW17" s="1">
        <v>66.7</v>
      </c>
      <c r="BX17" s="1">
        <v>66.099999999999994</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459</v>
      </c>
      <c r="CU17" s="1">
        <v>71.2</v>
      </c>
      <c r="CV17" s="1">
        <v>70.099999999999994</v>
      </c>
      <c r="CW17" s="1">
        <v>69</v>
      </c>
      <c r="CX17" s="1">
        <v>67.900000000000006</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459</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459</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spans="1:167" ht="14.5">
      <c r="A18" s="1"/>
      <c r="B18" s="10" t="s">
        <v>460</v>
      </c>
      <c r="C18" s="1">
        <v>87.5</v>
      </c>
      <c r="D18" s="1">
        <v>86.4</v>
      </c>
      <c r="E18" s="1">
        <v>85.3</v>
      </c>
      <c r="F18" s="1">
        <v>84.3</v>
      </c>
      <c r="G18" s="1">
        <v>83.3</v>
      </c>
      <c r="H18" s="1">
        <v>82.2</v>
      </c>
      <c r="I18" s="1">
        <v>81.2</v>
      </c>
      <c r="J18" s="1">
        <v>80.2</v>
      </c>
      <c r="K18" s="1">
        <v>79.2</v>
      </c>
      <c r="L18" s="1">
        <v>78.2</v>
      </c>
      <c r="M18" s="1">
        <v>77.3</v>
      </c>
      <c r="N18" s="1">
        <v>76.3</v>
      </c>
      <c r="O18" s="1">
        <v>75.400000000000006</v>
      </c>
      <c r="P18" s="1">
        <v>74.400000000000006</v>
      </c>
      <c r="Q18" s="1">
        <v>73.5</v>
      </c>
      <c r="R18" s="1">
        <v>72.599999999999994</v>
      </c>
      <c r="S18" s="1">
        <v>71.7</v>
      </c>
      <c r="T18" s="1">
        <v>70.8</v>
      </c>
      <c r="U18" s="1">
        <v>69.900000000000006</v>
      </c>
      <c r="V18" s="1">
        <v>69</v>
      </c>
      <c r="W18" s="1">
        <v>68.2</v>
      </c>
      <c r="Y18" s="1"/>
      <c r="Z18" s="16" t="s">
        <v>460</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460</v>
      </c>
      <c r="AY18" s="1">
        <v>319.60000000000002</v>
      </c>
      <c r="AZ18" s="1">
        <v>318.7</v>
      </c>
      <c r="BA18" s="1">
        <v>317.8</v>
      </c>
      <c r="BB18" s="1">
        <v>316.89999999999998</v>
      </c>
      <c r="BC18" s="1">
        <v>316</v>
      </c>
      <c r="BD18" s="1">
        <v>315.2</v>
      </c>
      <c r="BE18" s="1">
        <v>314.3</v>
      </c>
      <c r="BF18" s="1">
        <v>313.39999999999998</v>
      </c>
      <c r="BG18" s="1">
        <v>312.5</v>
      </c>
      <c r="BH18" s="1">
        <v>311.60000000000002</v>
      </c>
      <c r="BI18" s="1">
        <v>310.8</v>
      </c>
      <c r="BJ18" s="1">
        <v>309.89999999999998</v>
      </c>
      <c r="BK18" s="1">
        <v>309</v>
      </c>
      <c r="BL18" s="1">
        <v>308.10000000000002</v>
      </c>
      <c r="BM18" s="1">
        <v>307.3</v>
      </c>
      <c r="BN18" s="1">
        <v>306.39999999999998</v>
      </c>
      <c r="BO18" s="1">
        <v>305.60000000000002</v>
      </c>
      <c r="BP18" s="1">
        <v>304.7</v>
      </c>
      <c r="BQ18" s="1">
        <v>303.89999999999998</v>
      </c>
      <c r="BR18" s="1">
        <v>303.2</v>
      </c>
      <c r="BS18" s="1">
        <v>302.5</v>
      </c>
      <c r="BU18" s="1"/>
      <c r="BV18" s="16" t="s">
        <v>460</v>
      </c>
      <c r="BW18" s="1">
        <v>40.700000000000003</v>
      </c>
      <c r="BX18" s="1">
        <v>40.4</v>
      </c>
      <c r="BY18" s="1">
        <v>40.1</v>
      </c>
      <c r="BZ18" s="1">
        <v>39.799999999999997</v>
      </c>
      <c r="CA18" s="1">
        <v>39.5</v>
      </c>
      <c r="CB18" s="1">
        <v>39.200000000000003</v>
      </c>
      <c r="CC18" s="1">
        <v>38.9</v>
      </c>
      <c r="CD18" s="1">
        <v>38.6</v>
      </c>
      <c r="CE18" s="1">
        <v>38.299999999999997</v>
      </c>
      <c r="CF18" s="1">
        <v>38</v>
      </c>
      <c r="CG18" s="1">
        <v>37.700000000000003</v>
      </c>
      <c r="CH18" s="1">
        <v>37.4</v>
      </c>
      <c r="CI18" s="1">
        <v>37.1</v>
      </c>
      <c r="CJ18" s="1">
        <v>36.799999999999997</v>
      </c>
      <c r="CK18" s="1">
        <v>36.5</v>
      </c>
      <c r="CL18" s="1">
        <v>36.200000000000003</v>
      </c>
      <c r="CM18" s="1">
        <v>36</v>
      </c>
      <c r="CN18" s="1">
        <v>35.700000000000003</v>
      </c>
      <c r="CO18" s="1">
        <v>35.4</v>
      </c>
      <c r="CP18" s="1">
        <v>35.1</v>
      </c>
      <c r="CQ18" s="1">
        <v>34.799999999999997</v>
      </c>
      <c r="CS18" s="1"/>
      <c r="CT18" s="16" t="s">
        <v>460</v>
      </c>
      <c r="CU18" s="1">
        <v>48.2</v>
      </c>
      <c r="CV18" s="1">
        <v>47.5</v>
      </c>
      <c r="CW18" s="1">
        <v>46.9</v>
      </c>
      <c r="CX18" s="1">
        <v>46.4</v>
      </c>
      <c r="CY18" s="1">
        <v>45.8</v>
      </c>
      <c r="CZ18" s="1">
        <v>45.2</v>
      </c>
      <c r="DA18" s="1">
        <v>44.6</v>
      </c>
      <c r="DB18" s="1">
        <v>44</v>
      </c>
      <c r="DC18" s="1">
        <v>43.5</v>
      </c>
      <c r="DD18" s="1">
        <v>42.9</v>
      </c>
      <c r="DE18" s="1">
        <v>42.3</v>
      </c>
      <c r="DF18" s="1">
        <v>41.8</v>
      </c>
      <c r="DG18" s="1">
        <v>41.2</v>
      </c>
      <c r="DH18" s="1">
        <v>40.700000000000003</v>
      </c>
      <c r="DI18" s="1">
        <v>40.200000000000003</v>
      </c>
      <c r="DJ18" s="1">
        <v>39.6</v>
      </c>
      <c r="DK18" s="1">
        <v>39.1</v>
      </c>
      <c r="DL18" s="1">
        <v>38.6</v>
      </c>
      <c r="DM18" s="1">
        <v>38.1</v>
      </c>
      <c r="DN18" s="1">
        <v>37.6</v>
      </c>
      <c r="DO18" s="1">
        <v>37.1</v>
      </c>
      <c r="DQ18" s="1"/>
      <c r="DR18" s="16" t="s">
        <v>460</v>
      </c>
      <c r="DS18" s="1">
        <v>152.6</v>
      </c>
      <c r="DT18" s="1">
        <v>152.1</v>
      </c>
      <c r="DU18" s="1">
        <v>151.69999999999999</v>
      </c>
      <c r="DV18" s="1">
        <v>151.19999999999999</v>
      </c>
      <c r="DW18" s="1">
        <v>150.80000000000001</v>
      </c>
      <c r="DX18" s="1">
        <v>150.4</v>
      </c>
      <c r="DY18" s="1">
        <v>149.9</v>
      </c>
      <c r="DZ18" s="1">
        <v>149.5</v>
      </c>
      <c r="EA18" s="1">
        <v>149</v>
      </c>
      <c r="EB18" s="1">
        <v>148.6</v>
      </c>
      <c r="EC18" s="1">
        <v>148.19999999999999</v>
      </c>
      <c r="ED18" s="1">
        <v>147.69999999999999</v>
      </c>
      <c r="EE18" s="1">
        <v>147.30000000000001</v>
      </c>
      <c r="EF18" s="1">
        <v>146.9</v>
      </c>
      <c r="EG18" s="1">
        <v>146.4</v>
      </c>
      <c r="EH18" s="1">
        <v>146</v>
      </c>
      <c r="EI18" s="1">
        <v>145.6</v>
      </c>
      <c r="EJ18" s="1">
        <v>145.1</v>
      </c>
      <c r="EK18" s="1">
        <v>144.69999999999999</v>
      </c>
      <c r="EL18" s="1">
        <v>144.30000000000001</v>
      </c>
      <c r="EM18" s="1">
        <v>143.80000000000001</v>
      </c>
      <c r="EO18" s="1"/>
      <c r="EP18" s="10" t="s">
        <v>460</v>
      </c>
      <c r="EQ18" s="1">
        <v>163.6</v>
      </c>
      <c r="ER18" s="1">
        <v>162.19999999999999</v>
      </c>
      <c r="ES18" s="1">
        <v>160.80000000000001</v>
      </c>
      <c r="ET18" s="1">
        <v>159.4</v>
      </c>
      <c r="EU18" s="1">
        <v>158</v>
      </c>
      <c r="EV18" s="1">
        <v>156.69999999999999</v>
      </c>
      <c r="EW18" s="1">
        <v>155.30000000000001</v>
      </c>
      <c r="EX18" s="1">
        <v>154</v>
      </c>
      <c r="EY18" s="1">
        <v>152.69999999999999</v>
      </c>
      <c r="EZ18" s="1">
        <v>151.4</v>
      </c>
      <c r="FA18" s="1">
        <v>150</v>
      </c>
      <c r="FB18" s="1">
        <v>148.69999999999999</v>
      </c>
      <c r="FC18" s="1">
        <v>147.4</v>
      </c>
      <c r="FD18" s="1">
        <v>146.19999999999999</v>
      </c>
      <c r="FE18" s="1">
        <v>144.9</v>
      </c>
      <c r="FF18" s="1">
        <v>143.6</v>
      </c>
      <c r="FG18" s="1">
        <v>142.30000000000001</v>
      </c>
      <c r="FH18" s="1">
        <v>141</v>
      </c>
      <c r="FI18" s="1">
        <v>139.80000000000001</v>
      </c>
      <c r="FJ18" s="1">
        <v>138.6</v>
      </c>
      <c r="FK18" s="1">
        <v>137.4</v>
      </c>
    </row>
    <row r="19" spans="1:167" ht="14.5">
      <c r="A19" s="1"/>
      <c r="B19" s="10" t="s">
        <v>461</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163.80000000000001</v>
      </c>
      <c r="W19" s="1">
        <v>162.4</v>
      </c>
      <c r="Y19" s="1"/>
      <c r="Z19" s="16" t="s">
        <v>461</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461</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461</v>
      </c>
      <c r="BW19" s="1">
        <v>80.8</v>
      </c>
      <c r="BX19" s="1">
        <v>80.400000000000006</v>
      </c>
      <c r="BY19" s="1">
        <v>80</v>
      </c>
      <c r="BZ19" s="1">
        <v>79.599999999999994</v>
      </c>
      <c r="CA19" s="1">
        <v>79.3</v>
      </c>
      <c r="CB19" s="1">
        <v>78.900000000000006</v>
      </c>
      <c r="CC19" s="1">
        <v>78.5</v>
      </c>
      <c r="CD19" s="1">
        <v>78.099999999999994</v>
      </c>
      <c r="CE19" s="1">
        <v>77.7</v>
      </c>
      <c r="CF19" s="1">
        <v>77.400000000000006</v>
      </c>
      <c r="CG19" s="1">
        <v>77</v>
      </c>
      <c r="CH19" s="1">
        <v>76.599999999999994</v>
      </c>
      <c r="CI19" s="1">
        <v>76.2</v>
      </c>
      <c r="CJ19" s="1">
        <v>75.900000000000006</v>
      </c>
      <c r="CK19" s="1">
        <v>75.5</v>
      </c>
      <c r="CL19" s="1">
        <v>75.099999999999994</v>
      </c>
      <c r="CM19" s="1">
        <v>74.7</v>
      </c>
      <c r="CN19" s="1">
        <v>74.400000000000006</v>
      </c>
      <c r="CO19" s="1">
        <v>74</v>
      </c>
      <c r="CP19" s="1">
        <v>73.599999999999994</v>
      </c>
      <c r="CQ19" s="1">
        <v>73.3</v>
      </c>
      <c r="CS19" s="1"/>
      <c r="CT19" s="16" t="s">
        <v>461</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461</v>
      </c>
      <c r="DS19" s="1">
        <v>161</v>
      </c>
      <c r="DT19" s="1">
        <v>160.69999999999999</v>
      </c>
      <c r="DU19" s="1">
        <v>160.4</v>
      </c>
      <c r="DV19" s="1">
        <v>160.1</v>
      </c>
      <c r="DW19" s="1">
        <v>159.80000000000001</v>
      </c>
      <c r="DX19" s="1">
        <v>159.5</v>
      </c>
      <c r="DY19" s="1">
        <v>159.19999999999999</v>
      </c>
      <c r="DZ19" s="1">
        <v>158.9</v>
      </c>
      <c r="EA19" s="1">
        <v>158.6</v>
      </c>
      <c r="EB19" s="1">
        <v>158.30000000000001</v>
      </c>
      <c r="EC19" s="1">
        <v>158</v>
      </c>
      <c r="ED19" s="1">
        <v>157.80000000000001</v>
      </c>
      <c r="EE19" s="1">
        <v>157.5</v>
      </c>
      <c r="EF19" s="1">
        <v>157.19999999999999</v>
      </c>
      <c r="EG19" s="1">
        <v>156.9</v>
      </c>
      <c r="EH19" s="1">
        <v>156.6</v>
      </c>
      <c r="EI19" s="1">
        <v>156.30000000000001</v>
      </c>
      <c r="EJ19" s="1">
        <v>156</v>
      </c>
      <c r="EK19" s="1">
        <v>155.69999999999999</v>
      </c>
      <c r="EL19" s="1">
        <v>155.4</v>
      </c>
      <c r="EM19" s="1">
        <v>155.19999999999999</v>
      </c>
      <c r="EO19" s="1"/>
      <c r="EP19" s="10" t="s">
        <v>461</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spans="1:167" ht="14.5">
      <c r="A20" s="1"/>
      <c r="B20" s="16" t="s">
        <v>462</v>
      </c>
      <c r="C20" s="1">
        <v>70.599999999999994</v>
      </c>
      <c r="D20" s="1">
        <v>70.400000000000006</v>
      </c>
      <c r="E20" s="1">
        <v>70.2</v>
      </c>
      <c r="F20" s="1">
        <v>69.900000000000006</v>
      </c>
      <c r="G20" s="1">
        <v>69.7</v>
      </c>
      <c r="H20" s="1">
        <v>69.5</v>
      </c>
      <c r="I20" s="1">
        <v>69.3</v>
      </c>
      <c r="J20" s="1">
        <v>69</v>
      </c>
      <c r="K20" s="1">
        <v>68.8</v>
      </c>
      <c r="L20" s="1">
        <v>68.599999999999994</v>
      </c>
      <c r="M20" s="1">
        <v>68.3</v>
      </c>
      <c r="N20" s="1">
        <v>68.099999999999994</v>
      </c>
      <c r="O20" s="1">
        <v>67.900000000000006</v>
      </c>
      <c r="P20" s="1">
        <v>67.7</v>
      </c>
      <c r="Q20" s="1">
        <v>67.400000000000006</v>
      </c>
      <c r="R20" s="1">
        <v>67.2</v>
      </c>
      <c r="S20" s="1">
        <v>67</v>
      </c>
      <c r="T20" s="1">
        <v>66.8</v>
      </c>
      <c r="U20" s="1">
        <v>66.599999999999994</v>
      </c>
      <c r="V20" s="1">
        <v>66.3</v>
      </c>
      <c r="W20" s="1">
        <v>66.099999999999994</v>
      </c>
      <c r="Y20" s="1"/>
      <c r="Z20" s="16" t="s">
        <v>462</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462</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462</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462</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462</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462</v>
      </c>
      <c r="EQ20" s="1">
        <v>83.2</v>
      </c>
      <c r="ER20" s="1">
        <v>83.1</v>
      </c>
      <c r="ES20" s="1">
        <v>82.9</v>
      </c>
      <c r="ET20" s="1">
        <v>82.7</v>
      </c>
      <c r="EU20" s="1">
        <v>82.5</v>
      </c>
      <c r="EV20" s="1">
        <v>82.3</v>
      </c>
      <c r="EW20" s="1">
        <v>82.2</v>
      </c>
      <c r="EX20" s="1">
        <v>82</v>
      </c>
      <c r="EY20" s="1">
        <v>81.8</v>
      </c>
      <c r="EZ20" s="1">
        <v>81.599999999999994</v>
      </c>
      <c r="FA20" s="1">
        <v>81.400000000000006</v>
      </c>
      <c r="FB20" s="1">
        <v>81.3</v>
      </c>
      <c r="FC20" s="1">
        <v>81.099999999999994</v>
      </c>
      <c r="FD20" s="1">
        <v>80.900000000000006</v>
      </c>
      <c r="FE20" s="1">
        <v>80.7</v>
      </c>
      <c r="FF20" s="1">
        <v>80.599999999999994</v>
      </c>
      <c r="FG20" s="1">
        <v>80.400000000000006</v>
      </c>
      <c r="FH20" s="1">
        <v>80.2</v>
      </c>
      <c r="FI20" s="1">
        <v>80</v>
      </c>
      <c r="FJ20" s="1">
        <v>79.8</v>
      </c>
      <c r="FK20" s="1">
        <v>79.7</v>
      </c>
    </row>
    <row r="21" spans="1:167" ht="14.5">
      <c r="A21" s="1"/>
      <c r="B21" s="16" t="s">
        <v>463</v>
      </c>
      <c r="C21" s="1">
        <v>0</v>
      </c>
      <c r="D21" s="1">
        <v>13.5</v>
      </c>
      <c r="E21" s="1">
        <v>27.7</v>
      </c>
      <c r="F21" s="1">
        <v>44.1</v>
      </c>
      <c r="G21" s="1">
        <v>59.7</v>
      </c>
      <c r="H21" s="1">
        <v>74.5</v>
      </c>
      <c r="I21" s="1">
        <v>74.5</v>
      </c>
      <c r="J21" s="1">
        <v>74.400000000000006</v>
      </c>
      <c r="K21" s="1">
        <v>74.400000000000006</v>
      </c>
      <c r="L21" s="1">
        <v>74.3</v>
      </c>
      <c r="M21" s="1">
        <v>74.2</v>
      </c>
      <c r="N21" s="1">
        <v>74.2</v>
      </c>
      <c r="O21" s="1">
        <v>74.099999999999994</v>
      </c>
      <c r="P21" s="1">
        <v>74.099999999999994</v>
      </c>
      <c r="Q21" s="1">
        <v>74</v>
      </c>
      <c r="R21" s="1">
        <v>73.900000000000006</v>
      </c>
      <c r="S21" s="1">
        <v>73.900000000000006</v>
      </c>
      <c r="T21" s="1">
        <v>73.8</v>
      </c>
      <c r="U21" s="1">
        <v>73.7</v>
      </c>
      <c r="V21" s="1">
        <v>73.7</v>
      </c>
      <c r="W21" s="1">
        <v>73.599999999999994</v>
      </c>
      <c r="Y21" s="1"/>
      <c r="Z21" s="16" t="s">
        <v>463</v>
      </c>
      <c r="AA21" s="1">
        <v>0</v>
      </c>
      <c r="AB21" s="1">
        <v>21.9</v>
      </c>
      <c r="AC21" s="1">
        <v>51.3</v>
      </c>
      <c r="AD21" s="1">
        <v>82.4</v>
      </c>
      <c r="AE21" s="1">
        <v>116.2</v>
      </c>
      <c r="AF21" s="1">
        <v>144.5</v>
      </c>
      <c r="AG21" s="1">
        <v>144.4</v>
      </c>
      <c r="AH21" s="1">
        <v>144.4</v>
      </c>
      <c r="AI21" s="1">
        <v>144.30000000000001</v>
      </c>
      <c r="AJ21" s="1">
        <v>144.30000000000001</v>
      </c>
      <c r="AK21" s="1">
        <v>144.19999999999999</v>
      </c>
      <c r="AL21" s="1">
        <v>144.19999999999999</v>
      </c>
      <c r="AM21" s="1">
        <v>144.19999999999999</v>
      </c>
      <c r="AN21" s="1">
        <v>144.1</v>
      </c>
      <c r="AO21" s="1">
        <v>144.1</v>
      </c>
      <c r="AP21" s="1">
        <v>144</v>
      </c>
      <c r="AQ21" s="1">
        <v>144</v>
      </c>
      <c r="AR21" s="1">
        <v>143.9</v>
      </c>
      <c r="AS21" s="1">
        <v>143.9</v>
      </c>
      <c r="AT21" s="1">
        <v>143.80000000000001</v>
      </c>
      <c r="AU21" s="1">
        <v>143.80000000000001</v>
      </c>
      <c r="AW21" s="1"/>
      <c r="AX21" s="16" t="s">
        <v>463</v>
      </c>
      <c r="AY21" s="1">
        <v>0</v>
      </c>
      <c r="AZ21" s="1">
        <v>49.8</v>
      </c>
      <c r="BA21" s="1">
        <v>104.8</v>
      </c>
      <c r="BB21" s="1">
        <v>159</v>
      </c>
      <c r="BC21" s="1">
        <v>214.7</v>
      </c>
      <c r="BD21" s="1">
        <v>265.2</v>
      </c>
      <c r="BE21" s="1">
        <v>265.2</v>
      </c>
      <c r="BF21" s="1">
        <v>265.10000000000002</v>
      </c>
      <c r="BG21" s="1">
        <v>265.10000000000002</v>
      </c>
      <c r="BH21" s="1">
        <v>265</v>
      </c>
      <c r="BI21" s="1">
        <v>265</v>
      </c>
      <c r="BJ21" s="1">
        <v>264.89999999999998</v>
      </c>
      <c r="BK21" s="1">
        <v>264.89999999999998</v>
      </c>
      <c r="BL21" s="1">
        <v>264.8</v>
      </c>
      <c r="BM21" s="1">
        <v>264.8</v>
      </c>
      <c r="BN21" s="1">
        <v>264.7</v>
      </c>
      <c r="BO21" s="1">
        <v>264.7</v>
      </c>
      <c r="BP21" s="1">
        <v>264.60000000000002</v>
      </c>
      <c r="BQ21" s="1">
        <v>264.60000000000002</v>
      </c>
      <c r="BR21" s="1">
        <v>264.60000000000002</v>
      </c>
      <c r="BS21" s="1">
        <v>264.5</v>
      </c>
      <c r="BU21" s="1"/>
      <c r="BV21" s="16" t="s">
        <v>463</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463</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463</v>
      </c>
      <c r="DS21" s="1">
        <v>0</v>
      </c>
      <c r="DT21" s="1">
        <v>19.399999999999999</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463</v>
      </c>
      <c r="EQ21" s="1">
        <v>0</v>
      </c>
      <c r="ER21" s="1">
        <v>14.1</v>
      </c>
      <c r="ES21" s="1">
        <v>29</v>
      </c>
      <c r="ET21" s="1">
        <v>45.3</v>
      </c>
      <c r="EU21" s="1">
        <v>62.6</v>
      </c>
      <c r="EV21" s="1">
        <v>80.2</v>
      </c>
      <c r="EW21" s="1">
        <v>80.2</v>
      </c>
      <c r="EX21" s="1">
        <v>80.2</v>
      </c>
      <c r="EY21" s="1">
        <v>80.099999999999994</v>
      </c>
      <c r="EZ21" s="1">
        <v>80.099999999999994</v>
      </c>
      <c r="FA21" s="1">
        <v>80</v>
      </c>
      <c r="FB21" s="1">
        <v>80</v>
      </c>
      <c r="FC21" s="1">
        <v>79.900000000000006</v>
      </c>
      <c r="FD21" s="1">
        <v>79.900000000000006</v>
      </c>
      <c r="FE21" s="1">
        <v>79.8</v>
      </c>
      <c r="FF21" s="1">
        <v>79.8</v>
      </c>
      <c r="FG21" s="1">
        <v>79.8</v>
      </c>
      <c r="FH21" s="1">
        <v>79.7</v>
      </c>
      <c r="FI21" s="1">
        <v>79.7</v>
      </c>
      <c r="FJ21" s="1">
        <v>79.599999999999994</v>
      </c>
      <c r="FK21" s="1">
        <v>79.599999999999994</v>
      </c>
    </row>
    <row r="22" spans="1:167" ht="14.5">
      <c r="A22" s="1"/>
      <c r="B22" s="16" t="s">
        <v>464</v>
      </c>
      <c r="C22" s="1">
        <v>0</v>
      </c>
      <c r="D22" s="1">
        <v>0</v>
      </c>
      <c r="E22" s="1">
        <v>0</v>
      </c>
      <c r="F22" s="1">
        <v>0</v>
      </c>
      <c r="G22" s="1">
        <v>0</v>
      </c>
      <c r="H22" s="1">
        <v>0</v>
      </c>
      <c r="I22" s="1">
        <v>14.1</v>
      </c>
      <c r="J22" s="1">
        <v>27.9</v>
      </c>
      <c r="K22" s="1">
        <v>42.3</v>
      </c>
      <c r="L22" s="1">
        <v>55.8</v>
      </c>
      <c r="M22" s="1">
        <v>69.400000000000006</v>
      </c>
      <c r="N22" s="1">
        <v>69.400000000000006</v>
      </c>
      <c r="O22" s="1">
        <v>69.400000000000006</v>
      </c>
      <c r="P22" s="1">
        <v>69.400000000000006</v>
      </c>
      <c r="Q22" s="1">
        <v>69.3</v>
      </c>
      <c r="R22" s="1">
        <v>69.3</v>
      </c>
      <c r="S22" s="1">
        <v>69.3</v>
      </c>
      <c r="T22" s="1">
        <v>69.3</v>
      </c>
      <c r="U22" s="1">
        <v>69.3</v>
      </c>
      <c r="V22" s="1">
        <v>69.3</v>
      </c>
      <c r="W22" s="1">
        <v>69.3</v>
      </c>
      <c r="Y22" s="1"/>
      <c r="Z22" s="16" t="s">
        <v>464</v>
      </c>
      <c r="AA22" s="1">
        <v>0</v>
      </c>
      <c r="AB22" s="1">
        <v>0</v>
      </c>
      <c r="AC22" s="1">
        <v>0</v>
      </c>
      <c r="AD22" s="1">
        <v>0</v>
      </c>
      <c r="AE22" s="1">
        <v>0</v>
      </c>
      <c r="AF22" s="1">
        <v>0</v>
      </c>
      <c r="AG22" s="1">
        <v>27.3</v>
      </c>
      <c r="AH22" s="1">
        <v>54.5</v>
      </c>
      <c r="AI22" s="1">
        <v>79.099999999999994</v>
      </c>
      <c r="AJ22" s="1">
        <v>101</v>
      </c>
      <c r="AK22" s="1">
        <v>124.9</v>
      </c>
      <c r="AL22" s="1">
        <v>124.9</v>
      </c>
      <c r="AM22" s="1">
        <v>124.9</v>
      </c>
      <c r="AN22" s="1">
        <v>124.9</v>
      </c>
      <c r="AO22" s="1">
        <v>124.9</v>
      </c>
      <c r="AP22" s="1">
        <v>124.9</v>
      </c>
      <c r="AQ22" s="1">
        <v>124.9</v>
      </c>
      <c r="AR22" s="1">
        <v>124.9</v>
      </c>
      <c r="AS22" s="1">
        <v>124.9</v>
      </c>
      <c r="AT22" s="1">
        <v>124.8</v>
      </c>
      <c r="AU22" s="1">
        <v>124.8</v>
      </c>
      <c r="AW22" s="1"/>
      <c r="AX22" s="16" t="s">
        <v>464</v>
      </c>
      <c r="AY22" s="1">
        <v>0</v>
      </c>
      <c r="AZ22" s="1">
        <v>0</v>
      </c>
      <c r="BA22" s="1">
        <v>0</v>
      </c>
      <c r="BB22" s="1">
        <v>0</v>
      </c>
      <c r="BC22" s="1">
        <v>0</v>
      </c>
      <c r="BD22" s="1">
        <v>0</v>
      </c>
      <c r="BE22" s="1">
        <v>47.1</v>
      </c>
      <c r="BF22" s="1">
        <v>90.6</v>
      </c>
      <c r="BG22" s="1">
        <v>132.19999999999999</v>
      </c>
      <c r="BH22" s="1">
        <v>164.1</v>
      </c>
      <c r="BI22" s="1">
        <v>198.6</v>
      </c>
      <c r="BJ22" s="1">
        <v>198.6</v>
      </c>
      <c r="BK22" s="1">
        <v>198.6</v>
      </c>
      <c r="BL22" s="1">
        <v>198.6</v>
      </c>
      <c r="BM22" s="1">
        <v>198.6</v>
      </c>
      <c r="BN22" s="1">
        <v>198.6</v>
      </c>
      <c r="BO22" s="1">
        <v>198.6</v>
      </c>
      <c r="BP22" s="1">
        <v>198.6</v>
      </c>
      <c r="BQ22" s="1">
        <v>198.6</v>
      </c>
      <c r="BR22" s="1">
        <v>198.5</v>
      </c>
      <c r="BS22" s="1">
        <v>198.5</v>
      </c>
      <c r="BU22" s="1"/>
      <c r="BV22" s="16" t="s">
        <v>464</v>
      </c>
      <c r="BW22" s="1">
        <v>0</v>
      </c>
      <c r="BX22" s="1">
        <v>0</v>
      </c>
      <c r="BY22" s="1">
        <v>0</v>
      </c>
      <c r="BZ22" s="1">
        <v>0</v>
      </c>
      <c r="CA22" s="1">
        <v>0</v>
      </c>
      <c r="CB22" s="1">
        <v>0</v>
      </c>
      <c r="CC22" s="1">
        <v>6</v>
      </c>
      <c r="CD22" s="1">
        <v>12</v>
      </c>
      <c r="CE22" s="1">
        <v>18.100000000000001</v>
      </c>
      <c r="CF22" s="1">
        <v>23.7</v>
      </c>
      <c r="CG22" s="1">
        <v>29.9</v>
      </c>
      <c r="CH22" s="1">
        <v>29.9</v>
      </c>
      <c r="CI22" s="1">
        <v>29.9</v>
      </c>
      <c r="CJ22" s="1">
        <v>29.9</v>
      </c>
      <c r="CK22" s="1">
        <v>29.9</v>
      </c>
      <c r="CL22" s="1">
        <v>29.9</v>
      </c>
      <c r="CM22" s="1">
        <v>29.9</v>
      </c>
      <c r="CN22" s="1">
        <v>29.9</v>
      </c>
      <c r="CO22" s="1">
        <v>29.9</v>
      </c>
      <c r="CP22" s="1">
        <v>29.9</v>
      </c>
      <c r="CQ22" s="1">
        <v>29.9</v>
      </c>
      <c r="CS22" s="1"/>
      <c r="CT22" s="16" t="s">
        <v>464</v>
      </c>
      <c r="CU22" s="1">
        <v>0</v>
      </c>
      <c r="CV22" s="1">
        <v>0</v>
      </c>
      <c r="CW22" s="1">
        <v>0</v>
      </c>
      <c r="CX22" s="1">
        <v>0</v>
      </c>
      <c r="CY22" s="1">
        <v>0</v>
      </c>
      <c r="CZ22" s="1">
        <v>0</v>
      </c>
      <c r="DA22" s="1">
        <v>5.4</v>
      </c>
      <c r="DB22" s="1">
        <v>12.1</v>
      </c>
      <c r="DC22" s="1">
        <v>19.7</v>
      </c>
      <c r="DD22" s="1">
        <v>26</v>
      </c>
      <c r="DE22" s="1">
        <v>32.9</v>
      </c>
      <c r="DF22" s="1">
        <v>32.9</v>
      </c>
      <c r="DG22" s="1">
        <v>32.9</v>
      </c>
      <c r="DH22" s="1">
        <v>32.799999999999997</v>
      </c>
      <c r="DI22" s="1">
        <v>32.799999999999997</v>
      </c>
      <c r="DJ22" s="1">
        <v>32.799999999999997</v>
      </c>
      <c r="DK22" s="1">
        <v>32.799999999999997</v>
      </c>
      <c r="DL22" s="1">
        <v>32.799999999999997</v>
      </c>
      <c r="DM22" s="1">
        <v>32.799999999999997</v>
      </c>
      <c r="DN22" s="1">
        <v>32.799999999999997</v>
      </c>
      <c r="DO22" s="1">
        <v>32.799999999999997</v>
      </c>
      <c r="DQ22" s="1"/>
      <c r="DR22" s="16" t="s">
        <v>464</v>
      </c>
      <c r="DS22" s="1">
        <v>0</v>
      </c>
      <c r="DT22" s="1">
        <v>0</v>
      </c>
      <c r="DU22" s="1">
        <v>0</v>
      </c>
      <c r="DV22" s="1">
        <v>0</v>
      </c>
      <c r="DW22" s="1">
        <v>0</v>
      </c>
      <c r="DX22" s="1">
        <v>0</v>
      </c>
      <c r="DY22" s="1">
        <v>26.3</v>
      </c>
      <c r="DZ22" s="1">
        <v>55.2</v>
      </c>
      <c r="EA22" s="1">
        <v>78.099999999999994</v>
      </c>
      <c r="EB22" s="1">
        <v>93.3</v>
      </c>
      <c r="EC22" s="1">
        <v>112.3</v>
      </c>
      <c r="ED22" s="1">
        <v>112.3</v>
      </c>
      <c r="EE22" s="1">
        <v>112.3</v>
      </c>
      <c r="EF22" s="1">
        <v>112.3</v>
      </c>
      <c r="EG22" s="1">
        <v>112.3</v>
      </c>
      <c r="EH22" s="1">
        <v>112.3</v>
      </c>
      <c r="EI22" s="1">
        <v>112.3</v>
      </c>
      <c r="EJ22" s="1">
        <v>112.3</v>
      </c>
      <c r="EK22" s="1">
        <v>112.2</v>
      </c>
      <c r="EL22" s="1">
        <v>112.2</v>
      </c>
      <c r="EM22" s="1">
        <v>112.2</v>
      </c>
      <c r="EO22" s="1"/>
      <c r="EP22" s="16" t="s">
        <v>464</v>
      </c>
      <c r="EQ22" s="1">
        <v>0</v>
      </c>
      <c r="ER22" s="1">
        <v>0</v>
      </c>
      <c r="ES22" s="1">
        <v>0</v>
      </c>
      <c r="ET22" s="1">
        <v>0</v>
      </c>
      <c r="EU22" s="1">
        <v>0</v>
      </c>
      <c r="EV22" s="1">
        <v>0</v>
      </c>
      <c r="EW22" s="1">
        <v>19.399999999999999</v>
      </c>
      <c r="EX22" s="1">
        <v>38.1</v>
      </c>
      <c r="EY22" s="1">
        <v>54.2</v>
      </c>
      <c r="EZ22" s="1">
        <v>68.400000000000006</v>
      </c>
      <c r="FA22" s="1">
        <v>83.5</v>
      </c>
      <c r="FB22" s="1">
        <v>83.5</v>
      </c>
      <c r="FC22" s="1">
        <v>83.5</v>
      </c>
      <c r="FD22" s="1">
        <v>83.5</v>
      </c>
      <c r="FE22" s="1">
        <v>83.4</v>
      </c>
      <c r="FF22" s="1">
        <v>83.4</v>
      </c>
      <c r="FG22" s="1">
        <v>83.4</v>
      </c>
      <c r="FH22" s="1">
        <v>83.4</v>
      </c>
      <c r="FI22" s="1">
        <v>83.4</v>
      </c>
      <c r="FJ22" s="1">
        <v>83.4</v>
      </c>
      <c r="FK22" s="1">
        <v>83.4</v>
      </c>
    </row>
    <row r="23" spans="1:167" ht="14.5">
      <c r="A23" s="1"/>
      <c r="B23" s="16" t="s">
        <v>465</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465</v>
      </c>
      <c r="AA23" s="1">
        <v>0</v>
      </c>
      <c r="AB23" s="1">
        <v>0</v>
      </c>
      <c r="AC23" s="1">
        <v>0</v>
      </c>
      <c r="AD23" s="1">
        <v>0</v>
      </c>
      <c r="AE23" s="1">
        <v>0</v>
      </c>
      <c r="AF23" s="1">
        <v>0</v>
      </c>
      <c r="AG23" s="1">
        <v>0</v>
      </c>
      <c r="AH23" s="1">
        <v>0</v>
      </c>
      <c r="AI23" s="1">
        <v>0</v>
      </c>
      <c r="AJ23" s="1">
        <v>0</v>
      </c>
      <c r="AK23" s="1">
        <v>0</v>
      </c>
      <c r="AL23" s="1">
        <v>20.8</v>
      </c>
      <c r="AM23" s="1">
        <v>41.7</v>
      </c>
      <c r="AN23" s="1">
        <v>60.1</v>
      </c>
      <c r="AO23" s="1">
        <v>76.400000000000006</v>
      </c>
      <c r="AP23" s="1">
        <v>91</v>
      </c>
      <c r="AQ23" s="1">
        <v>91</v>
      </c>
      <c r="AR23" s="1">
        <v>91</v>
      </c>
      <c r="AS23" s="1">
        <v>91</v>
      </c>
      <c r="AT23" s="1">
        <v>91</v>
      </c>
      <c r="AU23" s="1">
        <v>91</v>
      </c>
      <c r="AW23" s="1"/>
      <c r="AX23" s="16" t="s">
        <v>465</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151.30000000000001</v>
      </c>
      <c r="BO23" s="1">
        <v>151.30000000000001</v>
      </c>
      <c r="BP23" s="1">
        <v>151.30000000000001</v>
      </c>
      <c r="BQ23" s="1">
        <v>151.30000000000001</v>
      </c>
      <c r="BR23" s="1">
        <v>151.30000000000001</v>
      </c>
      <c r="BS23" s="1">
        <v>151.30000000000001</v>
      </c>
      <c r="BU23" s="1"/>
      <c r="BV23" s="16" t="s">
        <v>465</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465</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465</v>
      </c>
      <c r="DS23" s="1">
        <v>0</v>
      </c>
      <c r="DT23" s="1">
        <v>0</v>
      </c>
      <c r="DU23" s="1">
        <v>0</v>
      </c>
      <c r="DV23" s="1">
        <v>0</v>
      </c>
      <c r="DW23" s="1">
        <v>0</v>
      </c>
      <c r="DX23" s="1">
        <v>0</v>
      </c>
      <c r="DY23" s="1">
        <v>0</v>
      </c>
      <c r="DZ23" s="1">
        <v>0</v>
      </c>
      <c r="EA23" s="1">
        <v>0</v>
      </c>
      <c r="EB23" s="1">
        <v>0</v>
      </c>
      <c r="EC23" s="1">
        <v>0</v>
      </c>
      <c r="ED23" s="1">
        <v>16.100000000000001</v>
      </c>
      <c r="EE23" s="1">
        <v>32.200000000000003</v>
      </c>
      <c r="EF23" s="1">
        <v>50.6</v>
      </c>
      <c r="EG23" s="1">
        <v>69.099999999999994</v>
      </c>
      <c r="EH23" s="1">
        <v>87.9</v>
      </c>
      <c r="EI23" s="1">
        <v>87.9</v>
      </c>
      <c r="EJ23" s="1">
        <v>87.9</v>
      </c>
      <c r="EK23" s="1">
        <v>87.9</v>
      </c>
      <c r="EL23" s="1">
        <v>87.9</v>
      </c>
      <c r="EM23" s="1">
        <v>87.9</v>
      </c>
      <c r="EO23" s="1"/>
      <c r="EP23" s="16" t="s">
        <v>465</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spans="1:167" ht="14.5">
      <c r="A24" s="1"/>
      <c r="B24" s="16" t="s">
        <v>466</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18.899999999999999</v>
      </c>
      <c r="U24" s="1">
        <v>28.6</v>
      </c>
      <c r="V24" s="1">
        <v>38.299999999999997</v>
      </c>
      <c r="W24" s="1">
        <v>47.8</v>
      </c>
      <c r="Y24" s="1"/>
      <c r="Z24" s="16" t="s">
        <v>466</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466</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466</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466</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466</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466</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69.599999999999994</v>
      </c>
    </row>
    <row r="25" spans="1:167" ht="14.5">
      <c r="A25" s="356"/>
      <c r="B25" s="356"/>
      <c r="C25" s="1"/>
      <c r="D25" s="1"/>
      <c r="E25" s="1"/>
      <c r="F25" s="1"/>
      <c r="G25" s="1"/>
      <c r="H25" s="1"/>
      <c r="I25" s="1"/>
      <c r="J25" s="1"/>
      <c r="K25" s="1"/>
      <c r="L25" s="1"/>
      <c r="M25" s="1"/>
      <c r="N25" s="1"/>
      <c r="O25" s="1"/>
      <c r="P25" s="1"/>
      <c r="Q25" s="1"/>
      <c r="R25" s="1"/>
      <c r="S25" s="1"/>
      <c r="T25" s="1"/>
      <c r="U25" s="1"/>
      <c r="V25" s="1"/>
      <c r="W25" s="1"/>
      <c r="Y25" s="356"/>
      <c r="Z25" s="356"/>
      <c r="AA25" s="1"/>
      <c r="AB25" s="1"/>
      <c r="AC25" s="1"/>
      <c r="AD25" s="1"/>
      <c r="AE25" s="1"/>
      <c r="AF25" s="1"/>
      <c r="AG25" s="1"/>
      <c r="AH25" s="1"/>
      <c r="AI25" s="1"/>
      <c r="AJ25" s="1"/>
      <c r="AK25" s="1"/>
      <c r="AL25" s="1"/>
      <c r="AM25" s="1"/>
      <c r="AN25" s="1"/>
      <c r="AO25" s="1"/>
      <c r="AP25" s="1"/>
      <c r="AQ25" s="1"/>
      <c r="AR25" s="1"/>
      <c r="AS25" s="1"/>
      <c r="AT25" s="1"/>
      <c r="AU25" s="1"/>
      <c r="AW25" s="356"/>
      <c r="AX25" s="356"/>
      <c r="AY25" s="1"/>
      <c r="AZ25" s="1"/>
      <c r="BA25" s="1"/>
      <c r="BB25" s="1"/>
      <c r="BC25" s="1"/>
      <c r="BD25" s="1"/>
      <c r="BE25" s="1"/>
      <c r="BF25" s="1"/>
      <c r="BG25" s="1"/>
      <c r="BH25" s="1"/>
      <c r="BI25" s="1"/>
      <c r="BJ25" s="1"/>
      <c r="BK25" s="1"/>
      <c r="BL25" s="1"/>
      <c r="BM25" s="1"/>
      <c r="BN25" s="1"/>
      <c r="BO25" s="1"/>
      <c r="BP25" s="1"/>
      <c r="BQ25" s="1"/>
      <c r="BR25" s="1"/>
      <c r="BS25" s="1"/>
      <c r="BU25" s="356"/>
      <c r="BV25" s="356"/>
      <c r="BW25" s="1"/>
      <c r="BX25" s="1"/>
      <c r="BY25" s="1"/>
      <c r="BZ25" s="1"/>
      <c r="CA25" s="1"/>
      <c r="CB25" s="1"/>
      <c r="CC25" s="1"/>
      <c r="CD25" s="1"/>
      <c r="CE25" s="1"/>
      <c r="CF25" s="1"/>
      <c r="CG25" s="1"/>
      <c r="CH25" s="1"/>
      <c r="CI25" s="1"/>
      <c r="CJ25" s="1"/>
      <c r="CK25" s="1"/>
      <c r="CL25" s="1"/>
      <c r="CM25" s="1"/>
      <c r="CN25" s="1"/>
      <c r="CO25" s="1"/>
      <c r="CP25" s="1"/>
      <c r="CQ25" s="1"/>
      <c r="CS25" s="356"/>
      <c r="CT25" s="356"/>
      <c r="CU25" s="1"/>
      <c r="CV25" s="1"/>
      <c r="CW25" s="1"/>
      <c r="CX25" s="1"/>
      <c r="CY25" s="1"/>
      <c r="CZ25" s="1"/>
      <c r="DA25" s="1"/>
      <c r="DB25" s="1"/>
      <c r="DC25" s="1"/>
      <c r="DD25" s="1"/>
      <c r="DE25" s="1"/>
      <c r="DF25" s="1"/>
      <c r="DG25" s="1"/>
      <c r="DH25" s="1"/>
      <c r="DI25" s="1"/>
      <c r="DJ25" s="1"/>
      <c r="DK25" s="1"/>
      <c r="DL25" s="1"/>
      <c r="DM25" s="1"/>
      <c r="DN25" s="1"/>
      <c r="DO25" s="1"/>
      <c r="DQ25" s="356"/>
      <c r="DR25" s="356"/>
      <c r="DS25" s="1"/>
      <c r="DT25" s="1"/>
      <c r="DU25" s="1"/>
      <c r="DV25" s="1"/>
      <c r="DW25" s="1"/>
      <c r="DX25" s="1"/>
      <c r="DY25" s="1"/>
      <c r="DZ25" s="1"/>
      <c r="EA25" s="1"/>
      <c r="EB25" s="1"/>
      <c r="EC25" s="1"/>
      <c r="ED25" s="1"/>
      <c r="EE25" s="1"/>
      <c r="EF25" s="1"/>
      <c r="EG25" s="1"/>
      <c r="EH25" s="1"/>
      <c r="EI25" s="1"/>
      <c r="EJ25" s="1"/>
      <c r="EK25" s="1"/>
      <c r="EL25" s="1"/>
      <c r="EM25" s="1"/>
      <c r="EO25" s="356"/>
      <c r="EP25" s="356"/>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267</v>
      </c>
      <c r="C26" s="1"/>
      <c r="D26" s="1"/>
      <c r="E26" s="1"/>
      <c r="F26" s="1"/>
      <c r="G26" s="1"/>
      <c r="H26" s="1"/>
      <c r="I26" s="1"/>
      <c r="J26" s="1"/>
      <c r="K26" s="1"/>
      <c r="L26" s="1"/>
      <c r="M26" s="1"/>
      <c r="N26" s="1"/>
      <c r="O26" s="1"/>
      <c r="P26" s="1"/>
      <c r="Q26" s="1"/>
      <c r="R26" s="1"/>
      <c r="S26" s="1"/>
      <c r="T26" s="1"/>
      <c r="U26" s="1"/>
      <c r="V26" s="1"/>
      <c r="W26" s="1"/>
      <c r="Y26" s="1"/>
      <c r="Z26" s="9" t="s">
        <v>267</v>
      </c>
      <c r="AA26" s="1"/>
      <c r="AB26" s="1"/>
      <c r="AC26" s="1"/>
      <c r="AD26" s="1"/>
      <c r="AE26" s="1"/>
      <c r="AF26" s="1"/>
      <c r="AG26" s="1"/>
      <c r="AH26" s="1"/>
      <c r="AI26" s="1"/>
      <c r="AJ26" s="1"/>
      <c r="AK26" s="1"/>
      <c r="AL26" s="1"/>
      <c r="AM26" s="1"/>
      <c r="AN26" s="1"/>
      <c r="AO26" s="1"/>
      <c r="AP26" s="1"/>
      <c r="AQ26" s="1"/>
      <c r="AR26" s="1"/>
      <c r="AS26" s="1"/>
      <c r="AT26" s="1"/>
      <c r="AU26" s="1"/>
      <c r="AW26" s="1"/>
      <c r="AX26" s="9" t="s">
        <v>267</v>
      </c>
      <c r="AY26" s="1"/>
      <c r="AZ26" s="1"/>
      <c r="BA26" s="1"/>
      <c r="BB26" s="1"/>
      <c r="BC26" s="1"/>
      <c r="BD26" s="1"/>
      <c r="BE26" s="1"/>
      <c r="BF26" s="1"/>
      <c r="BG26" s="1"/>
      <c r="BH26" s="1"/>
      <c r="BI26" s="1"/>
      <c r="BJ26" s="1"/>
      <c r="BK26" s="1"/>
      <c r="BL26" s="1"/>
      <c r="BM26" s="1"/>
      <c r="BN26" s="1"/>
      <c r="BO26" s="1"/>
      <c r="BP26" s="1"/>
      <c r="BQ26" s="1"/>
      <c r="BR26" s="1"/>
      <c r="BS26" s="1"/>
      <c r="BU26" s="1"/>
      <c r="BV26" s="9" t="s">
        <v>267</v>
      </c>
      <c r="BW26" s="1"/>
      <c r="BX26" s="1"/>
      <c r="BY26" s="1"/>
      <c r="BZ26" s="1"/>
      <c r="CA26" s="1"/>
      <c r="CB26" s="1"/>
      <c r="CC26" s="1"/>
      <c r="CD26" s="1"/>
      <c r="CE26" s="1"/>
      <c r="CF26" s="1"/>
      <c r="CG26" s="1"/>
      <c r="CH26" s="1"/>
      <c r="CI26" s="1"/>
      <c r="CJ26" s="1"/>
      <c r="CK26" s="1"/>
      <c r="CL26" s="1"/>
      <c r="CM26" s="1"/>
      <c r="CN26" s="1"/>
      <c r="CO26" s="1"/>
      <c r="CP26" s="1"/>
      <c r="CQ26" s="1"/>
      <c r="CS26" s="1"/>
      <c r="CT26" s="9" t="s">
        <v>267</v>
      </c>
      <c r="CU26" s="1"/>
      <c r="CV26" s="1"/>
      <c r="CW26" s="1"/>
      <c r="CX26" s="1"/>
      <c r="CY26" s="1"/>
      <c r="CZ26" s="1"/>
      <c r="DA26" s="1"/>
      <c r="DB26" s="1"/>
      <c r="DC26" s="1"/>
      <c r="DD26" s="1"/>
      <c r="DE26" s="1"/>
      <c r="DF26" s="1"/>
      <c r="DG26" s="1"/>
      <c r="DH26" s="1"/>
      <c r="DI26" s="1"/>
      <c r="DJ26" s="1"/>
      <c r="DK26" s="1"/>
      <c r="DL26" s="1"/>
      <c r="DM26" s="1"/>
      <c r="DN26" s="1"/>
      <c r="DO26" s="1"/>
      <c r="DQ26" s="1"/>
      <c r="DR26" s="9" t="s">
        <v>267</v>
      </c>
      <c r="DS26" s="1"/>
      <c r="DT26" s="1"/>
      <c r="DU26" s="1"/>
      <c r="DV26" s="1"/>
      <c r="DW26" s="1"/>
      <c r="DX26" s="1"/>
      <c r="DY26" s="1"/>
      <c r="DZ26" s="1"/>
      <c r="EA26" s="1"/>
      <c r="EB26" s="1"/>
      <c r="EC26" s="1"/>
      <c r="ED26" s="1"/>
      <c r="EE26" s="1"/>
      <c r="EF26" s="1"/>
      <c r="EG26" s="1"/>
      <c r="EH26" s="1"/>
      <c r="EI26" s="1"/>
      <c r="EJ26" s="1"/>
      <c r="EK26" s="1"/>
      <c r="EL26" s="1"/>
      <c r="EM26" s="1"/>
      <c r="EO26" s="1"/>
      <c r="EP26" s="9" t="s">
        <v>267</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457</v>
      </c>
      <c r="C27" s="1">
        <v>19.399999999999999</v>
      </c>
      <c r="D27" s="1">
        <v>18.899999999999999</v>
      </c>
      <c r="E27" s="1">
        <v>18.399999999999999</v>
      </c>
      <c r="F27" s="1">
        <v>17.899999999999999</v>
      </c>
      <c r="G27" s="1">
        <v>17.399999999999999</v>
      </c>
      <c r="H27" s="1">
        <v>16.899999999999999</v>
      </c>
      <c r="I27" s="1">
        <v>16.5</v>
      </c>
      <c r="J27" s="1">
        <v>16.100000000000001</v>
      </c>
      <c r="K27" s="1">
        <v>15.7</v>
      </c>
      <c r="L27" s="1">
        <v>15.3</v>
      </c>
      <c r="M27" s="1">
        <v>14.9</v>
      </c>
      <c r="N27" s="1">
        <v>14.6</v>
      </c>
      <c r="O27" s="1">
        <v>14.2</v>
      </c>
      <c r="P27" s="1">
        <v>13.9</v>
      </c>
      <c r="Q27" s="1">
        <v>13.6</v>
      </c>
      <c r="R27" s="1">
        <v>13.3</v>
      </c>
      <c r="S27" s="1">
        <v>13.1</v>
      </c>
      <c r="T27" s="1">
        <v>12.8</v>
      </c>
      <c r="U27" s="1">
        <v>12.6</v>
      </c>
      <c r="V27" s="1">
        <v>12.3</v>
      </c>
      <c r="W27" s="1">
        <v>12.1</v>
      </c>
      <c r="Y27" s="1"/>
      <c r="Z27" s="16" t="s">
        <v>457</v>
      </c>
      <c r="AA27" s="1">
        <v>17.100000000000001</v>
      </c>
      <c r="AB27" s="1">
        <v>16.8</v>
      </c>
      <c r="AC27" s="1">
        <v>16.5</v>
      </c>
      <c r="AD27" s="1">
        <v>16.100000000000001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457</v>
      </c>
      <c r="AY27" s="1">
        <v>17.5</v>
      </c>
      <c r="AZ27" s="1">
        <v>17.100000000000001</v>
      </c>
      <c r="BA27" s="1">
        <v>16.600000000000001</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457</v>
      </c>
      <c r="BW27" s="1">
        <v>14.9</v>
      </c>
      <c r="BX27" s="1">
        <v>14.4</v>
      </c>
      <c r="BY27" s="1">
        <v>13.9</v>
      </c>
      <c r="BZ27" s="1">
        <v>13.4</v>
      </c>
      <c r="CA27" s="1">
        <v>12.9</v>
      </c>
      <c r="CB27" s="1">
        <v>12.3</v>
      </c>
      <c r="CC27" s="1">
        <v>11.9</v>
      </c>
      <c r="CD27" s="1">
        <v>11.4</v>
      </c>
      <c r="CE27" s="1">
        <v>11</v>
      </c>
      <c r="CF27" s="1">
        <v>10.6</v>
      </c>
      <c r="CG27" s="1">
        <v>10.1</v>
      </c>
      <c r="CH27" s="1">
        <v>9.8000000000000007</v>
      </c>
      <c r="CI27" s="1">
        <v>9.4</v>
      </c>
      <c r="CJ27" s="1">
        <v>9</v>
      </c>
      <c r="CK27" s="1">
        <v>8.6999999999999993</v>
      </c>
      <c r="CL27" s="1">
        <v>8.4</v>
      </c>
      <c r="CM27" s="1">
        <v>8.1</v>
      </c>
      <c r="CN27" s="1">
        <v>7.8</v>
      </c>
      <c r="CO27" s="1">
        <v>7.5</v>
      </c>
      <c r="CP27" s="1">
        <v>7.2</v>
      </c>
      <c r="CQ27" s="1">
        <v>7</v>
      </c>
      <c r="CS27" s="1"/>
      <c r="CT27" s="16" t="s">
        <v>457</v>
      </c>
      <c r="CU27" s="1">
        <v>17.399999999999999</v>
      </c>
      <c r="CV27" s="1">
        <v>16.899999999999999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9.8000000000000007</v>
      </c>
      <c r="DO27" s="1">
        <v>9.6</v>
      </c>
      <c r="DQ27" s="1"/>
      <c r="DR27" s="16" t="s">
        <v>457</v>
      </c>
      <c r="DS27" s="1">
        <v>7.3</v>
      </c>
      <c r="DT27" s="1">
        <v>7</v>
      </c>
      <c r="DU27" s="1">
        <v>6.7</v>
      </c>
      <c r="DV27" s="1">
        <v>6.4</v>
      </c>
      <c r="DW27" s="1">
        <v>6.2</v>
      </c>
      <c r="DX27" s="1">
        <v>5.9</v>
      </c>
      <c r="DY27" s="1">
        <v>5.6</v>
      </c>
      <c r="DZ27" s="1">
        <v>5.4</v>
      </c>
      <c r="EA27" s="1">
        <v>5.2</v>
      </c>
      <c r="EB27" s="1">
        <v>5</v>
      </c>
      <c r="EC27" s="1">
        <v>4.8</v>
      </c>
      <c r="ED27" s="1">
        <v>4.7</v>
      </c>
      <c r="EE27" s="1">
        <v>4.5</v>
      </c>
      <c r="EF27" s="1">
        <v>4.4000000000000004</v>
      </c>
      <c r="EG27" s="1">
        <v>4.2</v>
      </c>
      <c r="EH27" s="1">
        <v>4.0999999999999996</v>
      </c>
      <c r="EI27" s="1">
        <v>4</v>
      </c>
      <c r="EJ27" s="1">
        <v>3.9</v>
      </c>
      <c r="EK27" s="1">
        <v>3.8</v>
      </c>
      <c r="EL27" s="1">
        <v>3.7</v>
      </c>
      <c r="EM27" s="1">
        <v>3.6</v>
      </c>
      <c r="EO27" s="1"/>
      <c r="EP27" s="10" t="s">
        <v>457</v>
      </c>
      <c r="EQ27" s="1">
        <v>8.6999999999999993</v>
      </c>
      <c r="ER27" s="1">
        <v>8.5</v>
      </c>
      <c r="ES27" s="1">
        <v>8.1999999999999993</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5.0999999999999996</v>
      </c>
      <c r="FJ27" s="1">
        <v>4.9000000000000004</v>
      </c>
      <c r="FK27" s="1">
        <v>4.8</v>
      </c>
    </row>
    <row r="28" spans="1:167" ht="14.5">
      <c r="A28" s="1"/>
      <c r="B28" s="10" t="s">
        <v>458</v>
      </c>
      <c r="C28" s="1">
        <v>9.1</v>
      </c>
      <c r="D28" s="1">
        <v>8.8000000000000007</v>
      </c>
      <c r="E28" s="1">
        <v>8.6</v>
      </c>
      <c r="F28" s="1">
        <v>8.4</v>
      </c>
      <c r="G28" s="1">
        <v>8.1999999999999993</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458</v>
      </c>
      <c r="AA28" s="1">
        <v>11.1</v>
      </c>
      <c r="AB28" s="1">
        <v>10.9</v>
      </c>
      <c r="AC28" s="1">
        <v>10.6</v>
      </c>
      <c r="AD28" s="1">
        <v>10.4</v>
      </c>
      <c r="AE28" s="1">
        <v>10.1</v>
      </c>
      <c r="AF28" s="1">
        <v>9.9</v>
      </c>
      <c r="AG28" s="1">
        <v>9.6999999999999993</v>
      </c>
      <c r="AH28" s="1">
        <v>9.5</v>
      </c>
      <c r="AI28" s="1">
        <v>9.3000000000000007</v>
      </c>
      <c r="AJ28" s="1">
        <v>9.1999999999999993</v>
      </c>
      <c r="AK28" s="1">
        <v>9</v>
      </c>
      <c r="AL28" s="1">
        <v>8.9</v>
      </c>
      <c r="AM28" s="1">
        <v>8.6999999999999993</v>
      </c>
      <c r="AN28" s="1">
        <v>8.6</v>
      </c>
      <c r="AO28" s="1">
        <v>8.5</v>
      </c>
      <c r="AP28" s="1">
        <v>8.4</v>
      </c>
      <c r="AQ28" s="1">
        <v>8.3000000000000007</v>
      </c>
      <c r="AR28" s="1">
        <v>8.1999999999999993</v>
      </c>
      <c r="AS28" s="1">
        <v>8.1</v>
      </c>
      <c r="AT28" s="1">
        <v>8</v>
      </c>
      <c r="AU28" s="1">
        <v>7.9</v>
      </c>
      <c r="AW28" s="1"/>
      <c r="AX28" s="16" t="s">
        <v>458</v>
      </c>
      <c r="AY28" s="1">
        <v>11.3</v>
      </c>
      <c r="AZ28" s="1">
        <v>11.1</v>
      </c>
      <c r="BA28" s="1">
        <v>10.8</v>
      </c>
      <c r="BB28" s="1">
        <v>10.6</v>
      </c>
      <c r="BC28" s="1">
        <v>10.3</v>
      </c>
      <c r="BD28" s="1">
        <v>10.1</v>
      </c>
      <c r="BE28" s="1">
        <v>9.9</v>
      </c>
      <c r="BF28" s="1">
        <v>9.6999999999999993</v>
      </c>
      <c r="BG28" s="1">
        <v>9.5</v>
      </c>
      <c r="BH28" s="1">
        <v>9.4</v>
      </c>
      <c r="BI28" s="1">
        <v>9.1999999999999993</v>
      </c>
      <c r="BJ28" s="1">
        <v>9.1</v>
      </c>
      <c r="BK28" s="1">
        <v>8.9</v>
      </c>
      <c r="BL28" s="1">
        <v>8.8000000000000007</v>
      </c>
      <c r="BM28" s="1">
        <v>8.6999999999999993</v>
      </c>
      <c r="BN28" s="1">
        <v>8.6</v>
      </c>
      <c r="BO28" s="1">
        <v>8.4</v>
      </c>
      <c r="BP28" s="1">
        <v>8.3000000000000007</v>
      </c>
      <c r="BQ28" s="1">
        <v>8.1</v>
      </c>
      <c r="BR28" s="1">
        <v>8</v>
      </c>
      <c r="BS28" s="1">
        <v>7.8</v>
      </c>
      <c r="BU28" s="1"/>
      <c r="BV28" s="16" t="s">
        <v>458</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9.8000000000000007</v>
      </c>
      <c r="CQ28" s="1">
        <v>9.6</v>
      </c>
      <c r="CS28" s="1"/>
      <c r="CT28" s="16" t="s">
        <v>458</v>
      </c>
      <c r="CU28" s="1">
        <v>13</v>
      </c>
      <c r="CV28" s="1">
        <v>12.8</v>
      </c>
      <c r="CW28" s="1">
        <v>12.6</v>
      </c>
      <c r="CX28" s="1">
        <v>12.4</v>
      </c>
      <c r="CY28" s="1">
        <v>12.2</v>
      </c>
      <c r="CZ28" s="1">
        <v>11.9</v>
      </c>
      <c r="DA28" s="1">
        <v>11.7</v>
      </c>
      <c r="DB28" s="1">
        <v>11.5</v>
      </c>
      <c r="DC28" s="1">
        <v>11.2</v>
      </c>
      <c r="DD28" s="1">
        <v>10.9</v>
      </c>
      <c r="DE28" s="1">
        <v>10.7</v>
      </c>
      <c r="DF28" s="1">
        <v>10.4</v>
      </c>
      <c r="DG28" s="1">
        <v>10.199999999999999</v>
      </c>
      <c r="DH28" s="1">
        <v>9.9</v>
      </c>
      <c r="DI28" s="1">
        <v>9.6999999999999993</v>
      </c>
      <c r="DJ28" s="1">
        <v>9.5</v>
      </c>
      <c r="DK28" s="1">
        <v>9.3000000000000007</v>
      </c>
      <c r="DL28" s="1">
        <v>9.1</v>
      </c>
      <c r="DM28" s="1">
        <v>9</v>
      </c>
      <c r="DN28" s="1">
        <v>8.8000000000000007</v>
      </c>
      <c r="DO28" s="1">
        <v>8.6999999999999993</v>
      </c>
      <c r="DQ28" s="1"/>
      <c r="DR28" s="16" t="s">
        <v>458</v>
      </c>
      <c r="DS28" s="1">
        <v>9.9</v>
      </c>
      <c r="DT28" s="1">
        <v>9.6</v>
      </c>
      <c r="DU28" s="1">
        <v>9.3000000000000007</v>
      </c>
      <c r="DV28" s="1">
        <v>9</v>
      </c>
      <c r="DW28" s="1">
        <v>8.6999999999999993</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458</v>
      </c>
      <c r="EQ28" s="1">
        <v>9.1999999999999993</v>
      </c>
      <c r="ER28" s="1">
        <v>9</v>
      </c>
      <c r="ES28" s="1">
        <v>8.8000000000000007</v>
      </c>
      <c r="ET28" s="1">
        <v>8.6</v>
      </c>
      <c r="EU28" s="1">
        <v>8.4</v>
      </c>
      <c r="EV28" s="1">
        <v>8.1999999999999993</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spans="1:167" ht="14.5">
      <c r="A29" s="1"/>
      <c r="B29" s="10" t="s">
        <v>459</v>
      </c>
      <c r="C29" s="1">
        <v>18.899999999999999</v>
      </c>
      <c r="D29" s="1">
        <v>18.5</v>
      </c>
      <c r="E29" s="1">
        <v>18</v>
      </c>
      <c r="F29" s="1">
        <v>17.5</v>
      </c>
      <c r="G29" s="1">
        <v>17.100000000000001</v>
      </c>
      <c r="H29" s="1">
        <v>16.600000000000001</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459</v>
      </c>
      <c r="AA29" s="1">
        <v>20.6</v>
      </c>
      <c r="AB29" s="1">
        <v>20.3</v>
      </c>
      <c r="AC29" s="1">
        <v>19.899999999999999</v>
      </c>
      <c r="AD29" s="1">
        <v>19.399999999999999</v>
      </c>
      <c r="AE29" s="1">
        <v>19</v>
      </c>
      <c r="AF29" s="1">
        <v>18.600000000000001</v>
      </c>
      <c r="AG29" s="1">
        <v>18.2</v>
      </c>
      <c r="AH29" s="1">
        <v>17.899999999999999</v>
      </c>
      <c r="AI29" s="1">
        <v>17.600000000000001</v>
      </c>
      <c r="AJ29" s="1">
        <v>17.3</v>
      </c>
      <c r="AK29" s="1">
        <v>17</v>
      </c>
      <c r="AL29" s="1">
        <v>16.8</v>
      </c>
      <c r="AM29" s="1">
        <v>16.5</v>
      </c>
      <c r="AN29" s="1">
        <v>16.3</v>
      </c>
      <c r="AO29" s="1">
        <v>16.100000000000001</v>
      </c>
      <c r="AP29" s="1">
        <v>16</v>
      </c>
      <c r="AQ29" s="1">
        <v>15.8</v>
      </c>
      <c r="AR29" s="1">
        <v>15.6</v>
      </c>
      <c r="AS29" s="1">
        <v>15.5</v>
      </c>
      <c r="AT29" s="1">
        <v>15.3</v>
      </c>
      <c r="AU29" s="1">
        <v>15.1</v>
      </c>
      <c r="AW29" s="1"/>
      <c r="AX29" s="16" t="s">
        <v>459</v>
      </c>
      <c r="AY29" s="1">
        <v>23.5</v>
      </c>
      <c r="AZ29" s="1">
        <v>23.1</v>
      </c>
      <c r="BA29" s="1">
        <v>22.6</v>
      </c>
      <c r="BB29" s="1">
        <v>22.2</v>
      </c>
      <c r="BC29" s="1">
        <v>21.7</v>
      </c>
      <c r="BD29" s="1">
        <v>21.3</v>
      </c>
      <c r="BE29" s="1">
        <v>21</v>
      </c>
      <c r="BF29" s="1">
        <v>20.6</v>
      </c>
      <c r="BG29" s="1">
        <v>20.3</v>
      </c>
      <c r="BH29" s="1">
        <v>20.100000000000001</v>
      </c>
      <c r="BI29" s="1">
        <v>19.899999999999999</v>
      </c>
      <c r="BJ29" s="1">
        <v>19.7</v>
      </c>
      <c r="BK29" s="1">
        <v>19.399999999999999</v>
      </c>
      <c r="BL29" s="1">
        <v>19.2</v>
      </c>
      <c r="BM29" s="1">
        <v>19</v>
      </c>
      <c r="BN29" s="1">
        <v>18.899999999999999</v>
      </c>
      <c r="BO29" s="1">
        <v>18.600000000000001</v>
      </c>
      <c r="BP29" s="1">
        <v>18.399999999999999</v>
      </c>
      <c r="BQ29" s="1">
        <v>18.100000000000001</v>
      </c>
      <c r="BR29" s="1">
        <v>17.7</v>
      </c>
      <c r="BS29" s="1">
        <v>17.5</v>
      </c>
      <c r="BU29" s="1"/>
      <c r="BV29" s="16" t="s">
        <v>459</v>
      </c>
      <c r="BW29" s="1">
        <v>22.1</v>
      </c>
      <c r="BX29" s="1">
        <v>21.7</v>
      </c>
      <c r="BY29" s="1">
        <v>21.3</v>
      </c>
      <c r="BZ29" s="1">
        <v>20.9</v>
      </c>
      <c r="CA29" s="1">
        <v>20.5</v>
      </c>
      <c r="CB29" s="1">
        <v>20.100000000000001</v>
      </c>
      <c r="CC29" s="1">
        <v>19.7</v>
      </c>
      <c r="CD29" s="1">
        <v>19.3</v>
      </c>
      <c r="CE29" s="1">
        <v>19</v>
      </c>
      <c r="CF29" s="1">
        <v>18.600000000000001</v>
      </c>
      <c r="CG29" s="1">
        <v>18.2</v>
      </c>
      <c r="CH29" s="1">
        <v>17.899999999999999</v>
      </c>
      <c r="CI29" s="1">
        <v>17.600000000000001</v>
      </c>
      <c r="CJ29" s="1">
        <v>17.2</v>
      </c>
      <c r="CK29" s="1">
        <v>16.899999999999999</v>
      </c>
      <c r="CL29" s="1">
        <v>16.600000000000001</v>
      </c>
      <c r="CM29" s="1">
        <v>16.399999999999999</v>
      </c>
      <c r="CN29" s="1">
        <v>16.100000000000001</v>
      </c>
      <c r="CO29" s="1">
        <v>15.8</v>
      </c>
      <c r="CP29" s="1">
        <v>15.6</v>
      </c>
      <c r="CQ29" s="1">
        <v>15.3</v>
      </c>
      <c r="CS29" s="1"/>
      <c r="CT29" s="16" t="s">
        <v>459</v>
      </c>
      <c r="CU29" s="1">
        <v>24.2</v>
      </c>
      <c r="CV29" s="1">
        <v>23.7</v>
      </c>
      <c r="CW29" s="1">
        <v>23.2</v>
      </c>
      <c r="CX29" s="1">
        <v>22.7</v>
      </c>
      <c r="CY29" s="1">
        <v>22.2</v>
      </c>
      <c r="CZ29" s="1">
        <v>21.7</v>
      </c>
      <c r="DA29" s="1">
        <v>21.2</v>
      </c>
      <c r="DB29" s="1">
        <v>20.7</v>
      </c>
      <c r="DC29" s="1">
        <v>20.100000000000001</v>
      </c>
      <c r="DD29" s="1">
        <v>19.600000000000001</v>
      </c>
      <c r="DE29" s="1">
        <v>19.100000000000001</v>
      </c>
      <c r="DF29" s="1">
        <v>18.5</v>
      </c>
      <c r="DG29" s="1">
        <v>18</v>
      </c>
      <c r="DH29" s="1">
        <v>17.5</v>
      </c>
      <c r="DI29" s="1">
        <v>17</v>
      </c>
      <c r="DJ29" s="1">
        <v>16.600000000000001</v>
      </c>
      <c r="DK29" s="1">
        <v>16.2</v>
      </c>
      <c r="DL29" s="1">
        <v>15.8</v>
      </c>
      <c r="DM29" s="1">
        <v>15.5</v>
      </c>
      <c r="DN29" s="1">
        <v>15.2</v>
      </c>
      <c r="DO29" s="1">
        <v>14.9</v>
      </c>
      <c r="DQ29" s="1"/>
      <c r="DR29" s="16" t="s">
        <v>459</v>
      </c>
      <c r="DS29" s="1">
        <v>27.3</v>
      </c>
      <c r="DT29" s="1">
        <v>26.6</v>
      </c>
      <c r="DU29" s="1">
        <v>25.8</v>
      </c>
      <c r="DV29" s="1">
        <v>25</v>
      </c>
      <c r="DW29" s="1">
        <v>24.3</v>
      </c>
      <c r="DX29" s="1">
        <v>23.6</v>
      </c>
      <c r="DY29" s="1">
        <v>22.8</v>
      </c>
      <c r="DZ29" s="1">
        <v>22.1</v>
      </c>
      <c r="EA29" s="1">
        <v>21.5</v>
      </c>
      <c r="EB29" s="1">
        <v>21.1</v>
      </c>
      <c r="EC29" s="1">
        <v>20.7</v>
      </c>
      <c r="ED29" s="1">
        <v>20.3</v>
      </c>
      <c r="EE29" s="1">
        <v>20</v>
      </c>
      <c r="EF29" s="1">
        <v>19.600000000000001</v>
      </c>
      <c r="EG29" s="1">
        <v>19.2</v>
      </c>
      <c r="EH29" s="1">
        <v>18.8</v>
      </c>
      <c r="EI29" s="1">
        <v>18.600000000000001</v>
      </c>
      <c r="EJ29" s="1">
        <v>18.3</v>
      </c>
      <c r="EK29" s="1">
        <v>18</v>
      </c>
      <c r="EL29" s="1">
        <v>17.8</v>
      </c>
      <c r="EM29" s="1">
        <v>17.600000000000001</v>
      </c>
      <c r="EO29" s="1"/>
      <c r="EP29" s="10" t="s">
        <v>459</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19.899999999999999</v>
      </c>
      <c r="FI29" s="1">
        <v>19.600000000000001</v>
      </c>
      <c r="FJ29" s="1">
        <v>19.2</v>
      </c>
      <c r="FK29" s="1">
        <v>18.899999999999999</v>
      </c>
    </row>
    <row r="30" spans="1:167" ht="14.5">
      <c r="A30" s="1"/>
      <c r="B30" s="10" t="s">
        <v>460</v>
      </c>
      <c r="C30" s="1">
        <v>13.2</v>
      </c>
      <c r="D30" s="1">
        <v>12.9</v>
      </c>
      <c r="E30" s="1">
        <v>12.6</v>
      </c>
      <c r="F30" s="1">
        <v>12.3</v>
      </c>
      <c r="G30" s="1">
        <v>12</v>
      </c>
      <c r="H30" s="1">
        <v>11.7</v>
      </c>
      <c r="I30" s="1">
        <v>11.5</v>
      </c>
      <c r="J30" s="1">
        <v>11.2</v>
      </c>
      <c r="K30" s="1">
        <v>11</v>
      </c>
      <c r="L30" s="1">
        <v>10.7</v>
      </c>
      <c r="M30" s="1">
        <v>10.5</v>
      </c>
      <c r="N30" s="1">
        <v>10.3</v>
      </c>
      <c r="O30" s="1">
        <v>10.1</v>
      </c>
      <c r="P30" s="1">
        <v>9.9</v>
      </c>
      <c r="Q30" s="1">
        <v>9.6999999999999993</v>
      </c>
      <c r="R30" s="1">
        <v>9.6</v>
      </c>
      <c r="S30" s="1">
        <v>9.4</v>
      </c>
      <c r="T30" s="1">
        <v>9.1999999999999993</v>
      </c>
      <c r="U30" s="1">
        <v>9.1</v>
      </c>
      <c r="V30" s="1">
        <v>8.9</v>
      </c>
      <c r="W30" s="1">
        <v>8.8000000000000007</v>
      </c>
      <c r="Y30" s="1"/>
      <c r="Z30" s="16" t="s">
        <v>460</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460</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10.199999999999999</v>
      </c>
      <c r="BO30" s="1">
        <v>10.1</v>
      </c>
      <c r="BP30" s="1">
        <v>10</v>
      </c>
      <c r="BQ30" s="1">
        <v>9.8000000000000007</v>
      </c>
      <c r="BR30" s="1">
        <v>9.6999999999999993</v>
      </c>
      <c r="BS30" s="1">
        <v>9.5</v>
      </c>
      <c r="BU30" s="1"/>
      <c r="BV30" s="16" t="s">
        <v>460</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9.6999999999999993</v>
      </c>
      <c r="CS30" s="1"/>
      <c r="CT30" s="16" t="s">
        <v>460</v>
      </c>
      <c r="CU30" s="1">
        <v>16.399999999999999</v>
      </c>
      <c r="CV30" s="1">
        <v>16.100000000000001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460</v>
      </c>
      <c r="DS30" s="1">
        <v>20.8</v>
      </c>
      <c r="DT30" s="1">
        <v>20.3</v>
      </c>
      <c r="DU30" s="1">
        <v>19.7</v>
      </c>
      <c r="DV30" s="1">
        <v>19.100000000000001</v>
      </c>
      <c r="DW30" s="1">
        <v>18.600000000000001</v>
      </c>
      <c r="DX30" s="1">
        <v>18.100000000000001</v>
      </c>
      <c r="DY30" s="1">
        <v>17.5</v>
      </c>
      <c r="DZ30" s="1">
        <v>16.899999999999999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460</v>
      </c>
      <c r="EQ30" s="1">
        <v>18.5</v>
      </c>
      <c r="ER30" s="1">
        <v>18.2</v>
      </c>
      <c r="ES30" s="1">
        <v>17.899999999999999</v>
      </c>
      <c r="ET30" s="1">
        <v>17.600000000000001</v>
      </c>
      <c r="EU30" s="1">
        <v>17.3</v>
      </c>
      <c r="EV30" s="1">
        <v>17</v>
      </c>
      <c r="EW30" s="1">
        <v>16.600000000000001</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spans="1:167" ht="14.5">
      <c r="A31" s="1"/>
      <c r="B31" s="10" t="s">
        <v>461</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461</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461</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461</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20.399999999999999</v>
      </c>
      <c r="CS31" s="1"/>
      <c r="CT31" s="16" t="s">
        <v>461</v>
      </c>
      <c r="CU31" s="1">
        <v>21.5</v>
      </c>
      <c r="CV31" s="1">
        <v>21.3</v>
      </c>
      <c r="CW31" s="1">
        <v>21</v>
      </c>
      <c r="CX31" s="1">
        <v>20.7</v>
      </c>
      <c r="CY31" s="1">
        <v>20.399999999999999</v>
      </c>
      <c r="CZ31" s="1">
        <v>20.100000000000001</v>
      </c>
      <c r="DA31" s="1">
        <v>19.8</v>
      </c>
      <c r="DB31" s="1">
        <v>19.5</v>
      </c>
      <c r="DC31" s="1">
        <v>19.100000000000001</v>
      </c>
      <c r="DD31" s="1">
        <v>18.8</v>
      </c>
      <c r="DE31" s="1">
        <v>18.399999999999999</v>
      </c>
      <c r="DF31" s="1">
        <v>18</v>
      </c>
      <c r="DG31" s="1">
        <v>17.7</v>
      </c>
      <c r="DH31" s="1">
        <v>17.3</v>
      </c>
      <c r="DI31" s="1">
        <v>17</v>
      </c>
      <c r="DJ31" s="1">
        <v>16.7</v>
      </c>
      <c r="DK31" s="1">
        <v>16.5</v>
      </c>
      <c r="DL31" s="1">
        <v>16.2</v>
      </c>
      <c r="DM31" s="1">
        <v>16</v>
      </c>
      <c r="DN31" s="1">
        <v>15.8</v>
      </c>
      <c r="DO31" s="1">
        <v>15.6</v>
      </c>
      <c r="DQ31" s="1"/>
      <c r="DR31" s="16" t="s">
        <v>461</v>
      </c>
      <c r="DS31" s="1">
        <v>21.9</v>
      </c>
      <c r="DT31" s="1">
        <v>21.4</v>
      </c>
      <c r="DU31" s="1">
        <v>20.8</v>
      </c>
      <c r="DV31" s="1">
        <v>20.2</v>
      </c>
      <c r="DW31" s="1">
        <v>19.7</v>
      </c>
      <c r="DX31" s="1">
        <v>19.2</v>
      </c>
      <c r="DY31" s="1">
        <v>18.600000000000001</v>
      </c>
      <c r="DZ31" s="1">
        <v>18</v>
      </c>
      <c r="EA31" s="1">
        <v>17.600000000000001</v>
      </c>
      <c r="EB31" s="1">
        <v>17.3</v>
      </c>
      <c r="EC31" s="1">
        <v>17</v>
      </c>
      <c r="ED31" s="1">
        <v>16.7</v>
      </c>
      <c r="EE31" s="1">
        <v>16.399999999999999</v>
      </c>
      <c r="EF31" s="1">
        <v>16.100000000000001</v>
      </c>
      <c r="EG31" s="1">
        <v>15.9</v>
      </c>
      <c r="EH31" s="1">
        <v>15.6</v>
      </c>
      <c r="EI31" s="1">
        <v>15.4</v>
      </c>
      <c r="EJ31" s="1">
        <v>15.2</v>
      </c>
      <c r="EK31" s="1">
        <v>15</v>
      </c>
      <c r="EL31" s="1">
        <v>14.8</v>
      </c>
      <c r="EM31" s="1">
        <v>14.7</v>
      </c>
      <c r="EO31" s="1"/>
      <c r="EP31" s="10" t="s">
        <v>461</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spans="1:167" ht="14.5">
      <c r="A32" s="1"/>
      <c r="B32" s="16" t="s">
        <v>462</v>
      </c>
      <c r="C32" s="1">
        <v>10.7</v>
      </c>
      <c r="D32" s="1">
        <v>10.5</v>
      </c>
      <c r="E32" s="1">
        <v>10.4</v>
      </c>
      <c r="F32" s="1">
        <v>10.199999999999999</v>
      </c>
      <c r="G32" s="1">
        <v>10.1</v>
      </c>
      <c r="H32" s="1">
        <v>9.9</v>
      </c>
      <c r="I32" s="1">
        <v>9.8000000000000007</v>
      </c>
      <c r="J32" s="1">
        <v>9.6999999999999993</v>
      </c>
      <c r="K32" s="1">
        <v>9.5</v>
      </c>
      <c r="L32" s="1">
        <v>9.4</v>
      </c>
      <c r="M32" s="1">
        <v>9.3000000000000007</v>
      </c>
      <c r="N32" s="1">
        <v>9.1999999999999993</v>
      </c>
      <c r="O32" s="1">
        <v>9.1</v>
      </c>
      <c r="P32" s="1">
        <v>9</v>
      </c>
      <c r="Q32" s="1">
        <v>8.9</v>
      </c>
      <c r="R32" s="1">
        <v>8.9</v>
      </c>
      <c r="S32" s="1">
        <v>8.8000000000000007</v>
      </c>
      <c r="T32" s="1">
        <v>8.6999999999999993</v>
      </c>
      <c r="U32" s="1">
        <v>8.6999999999999993</v>
      </c>
      <c r="V32" s="1">
        <v>8.6</v>
      </c>
      <c r="W32" s="1">
        <v>8.5</v>
      </c>
      <c r="Y32" s="1"/>
      <c r="Z32" s="16" t="s">
        <v>462</v>
      </c>
      <c r="AA32" s="1">
        <v>8.8000000000000007</v>
      </c>
      <c r="AB32" s="1">
        <v>8.6999999999999993</v>
      </c>
      <c r="AC32" s="1">
        <v>8.6</v>
      </c>
      <c r="AD32" s="1">
        <v>8.4</v>
      </c>
      <c r="AE32" s="1">
        <v>8.3000000000000007</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462</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462</v>
      </c>
      <c r="BW32" s="1">
        <v>9</v>
      </c>
      <c r="BX32" s="1">
        <v>8.9</v>
      </c>
      <c r="BY32" s="1">
        <v>8.8000000000000007</v>
      </c>
      <c r="BZ32" s="1">
        <v>8.6999999999999993</v>
      </c>
      <c r="CA32" s="1">
        <v>8.6</v>
      </c>
      <c r="CB32" s="1">
        <v>8.5</v>
      </c>
      <c r="CC32" s="1">
        <v>8.4</v>
      </c>
      <c r="CD32" s="1">
        <v>8.3000000000000007</v>
      </c>
      <c r="CE32" s="1">
        <v>8.1999999999999993</v>
      </c>
      <c r="CF32" s="1">
        <v>8.1</v>
      </c>
      <c r="CG32" s="1">
        <v>8</v>
      </c>
      <c r="CH32" s="1">
        <v>7.9</v>
      </c>
      <c r="CI32" s="1">
        <v>7.9</v>
      </c>
      <c r="CJ32" s="1">
        <v>7.8</v>
      </c>
      <c r="CK32" s="1">
        <v>7.7</v>
      </c>
      <c r="CL32" s="1">
        <v>7.6</v>
      </c>
      <c r="CM32" s="1">
        <v>7.6</v>
      </c>
      <c r="CN32" s="1">
        <v>7.5</v>
      </c>
      <c r="CO32" s="1">
        <v>7.4</v>
      </c>
      <c r="CP32" s="1">
        <v>7.4</v>
      </c>
      <c r="CQ32" s="1">
        <v>7.3</v>
      </c>
      <c r="CS32" s="1"/>
      <c r="CT32" s="16" t="s">
        <v>462</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462</v>
      </c>
      <c r="DS32" s="1">
        <v>12.8</v>
      </c>
      <c r="DT32" s="1">
        <v>12.5</v>
      </c>
      <c r="DU32" s="1">
        <v>12.2</v>
      </c>
      <c r="DV32" s="1">
        <v>11.9</v>
      </c>
      <c r="DW32" s="1">
        <v>11.6</v>
      </c>
      <c r="DX32" s="1">
        <v>11.2</v>
      </c>
      <c r="DY32" s="1">
        <v>10.9</v>
      </c>
      <c r="DZ32" s="1">
        <v>10.6</v>
      </c>
      <c r="EA32" s="1">
        <v>10.4</v>
      </c>
      <c r="EB32" s="1">
        <v>10.199999999999999</v>
      </c>
      <c r="EC32" s="1">
        <v>10</v>
      </c>
      <c r="ED32" s="1">
        <v>9.9</v>
      </c>
      <c r="EE32" s="1">
        <v>9.6999999999999993</v>
      </c>
      <c r="EF32" s="1">
        <v>9.6</v>
      </c>
      <c r="EG32" s="1">
        <v>9.4</v>
      </c>
      <c r="EH32" s="1">
        <v>9.1999999999999993</v>
      </c>
      <c r="EI32" s="1">
        <v>9.1</v>
      </c>
      <c r="EJ32" s="1">
        <v>9</v>
      </c>
      <c r="EK32" s="1">
        <v>8.9</v>
      </c>
      <c r="EL32" s="1">
        <v>8.8000000000000007</v>
      </c>
      <c r="EM32" s="1">
        <v>8.8000000000000007</v>
      </c>
      <c r="EO32" s="1"/>
      <c r="EP32" s="16" t="s">
        <v>462</v>
      </c>
      <c r="EQ32" s="1">
        <v>9.4</v>
      </c>
      <c r="ER32" s="1">
        <v>9.3000000000000007</v>
      </c>
      <c r="ES32" s="1">
        <v>9.1999999999999993</v>
      </c>
      <c r="ET32" s="1">
        <v>9.1</v>
      </c>
      <c r="EU32" s="1">
        <v>9</v>
      </c>
      <c r="EV32" s="1">
        <v>8.9</v>
      </c>
      <c r="EW32" s="1">
        <v>8.8000000000000007</v>
      </c>
      <c r="EX32" s="1">
        <v>8.6999999999999993</v>
      </c>
      <c r="EY32" s="1">
        <v>8.6</v>
      </c>
      <c r="EZ32" s="1">
        <v>8.5</v>
      </c>
      <c r="FA32" s="1">
        <v>8.4</v>
      </c>
      <c r="FB32" s="1">
        <v>8.3000000000000007</v>
      </c>
      <c r="FC32" s="1">
        <v>8.3000000000000007</v>
      </c>
      <c r="FD32" s="1">
        <v>8.1999999999999993</v>
      </c>
      <c r="FE32" s="1">
        <v>8.1</v>
      </c>
      <c r="FF32" s="1">
        <v>8.1</v>
      </c>
      <c r="FG32" s="1">
        <v>8</v>
      </c>
      <c r="FH32" s="1">
        <v>7.9</v>
      </c>
      <c r="FI32" s="1">
        <v>7.8</v>
      </c>
      <c r="FJ32" s="1">
        <v>7.8</v>
      </c>
      <c r="FK32" s="1">
        <v>7.7</v>
      </c>
    </row>
    <row r="33" spans="1:167" ht="14.5">
      <c r="A33" s="1"/>
      <c r="B33" s="16" t="s">
        <v>463</v>
      </c>
      <c r="C33" s="1">
        <v>0</v>
      </c>
      <c r="D33" s="1">
        <v>2</v>
      </c>
      <c r="E33" s="1">
        <v>4.0999999999999996</v>
      </c>
      <c r="F33" s="1">
        <v>6.5</v>
      </c>
      <c r="G33" s="1">
        <v>8.6</v>
      </c>
      <c r="H33" s="1">
        <v>10.6</v>
      </c>
      <c r="I33" s="1">
        <v>10.5</v>
      </c>
      <c r="J33" s="1">
        <v>10.4</v>
      </c>
      <c r="K33" s="1">
        <v>10.3</v>
      </c>
      <c r="L33" s="1">
        <v>10.199999999999999</v>
      </c>
      <c r="M33" s="1">
        <v>10.1</v>
      </c>
      <c r="N33" s="1">
        <v>10</v>
      </c>
      <c r="O33" s="1">
        <v>9.9</v>
      </c>
      <c r="P33" s="1">
        <v>9.9</v>
      </c>
      <c r="Q33" s="1">
        <v>9.8000000000000007</v>
      </c>
      <c r="R33" s="1">
        <v>9.6999999999999993</v>
      </c>
      <c r="S33" s="1">
        <v>9.6999999999999993</v>
      </c>
      <c r="T33" s="1">
        <v>9.6</v>
      </c>
      <c r="U33" s="1">
        <v>9.6</v>
      </c>
      <c r="V33" s="1">
        <v>9.5</v>
      </c>
      <c r="W33" s="1">
        <v>9.5</v>
      </c>
      <c r="Y33" s="1"/>
      <c r="Z33" s="16" t="s">
        <v>463</v>
      </c>
      <c r="AA33" s="1">
        <v>0</v>
      </c>
      <c r="AB33" s="1">
        <v>1.5</v>
      </c>
      <c r="AC33" s="1">
        <v>3.5</v>
      </c>
      <c r="AD33" s="1">
        <v>5.5</v>
      </c>
      <c r="AE33" s="1">
        <v>7.6</v>
      </c>
      <c r="AF33" s="1">
        <v>9.3000000000000007</v>
      </c>
      <c r="AG33" s="1">
        <v>9.1999999999999993</v>
      </c>
      <c r="AH33" s="1">
        <v>9.1</v>
      </c>
      <c r="AI33" s="1">
        <v>9</v>
      </c>
      <c r="AJ33" s="1">
        <v>8.9</v>
      </c>
      <c r="AK33" s="1">
        <v>8.8000000000000007</v>
      </c>
      <c r="AL33" s="1">
        <v>8.6999999999999993</v>
      </c>
      <c r="AM33" s="1">
        <v>8.6</v>
      </c>
      <c r="AN33" s="1">
        <v>8.6</v>
      </c>
      <c r="AO33" s="1">
        <v>8.5</v>
      </c>
      <c r="AP33" s="1">
        <v>8.5</v>
      </c>
      <c r="AQ33" s="1">
        <v>8.4</v>
      </c>
      <c r="AR33" s="1">
        <v>8.4</v>
      </c>
      <c r="AS33" s="1">
        <v>8.4</v>
      </c>
      <c r="AT33" s="1">
        <v>8.3000000000000007</v>
      </c>
      <c r="AU33" s="1">
        <v>8.3000000000000007</v>
      </c>
      <c r="AW33" s="1"/>
      <c r="AX33" s="16" t="s">
        <v>463</v>
      </c>
      <c r="AY33" s="1">
        <v>0</v>
      </c>
      <c r="AZ33" s="1">
        <v>1.9</v>
      </c>
      <c r="BA33" s="1">
        <v>4</v>
      </c>
      <c r="BB33" s="1">
        <v>6</v>
      </c>
      <c r="BC33" s="1">
        <v>7.9</v>
      </c>
      <c r="BD33" s="1">
        <v>9.6999999999999993</v>
      </c>
      <c r="BE33" s="1">
        <v>9.5</v>
      </c>
      <c r="BF33" s="1">
        <v>9.4</v>
      </c>
      <c r="BG33" s="1">
        <v>9.3000000000000007</v>
      </c>
      <c r="BH33" s="1">
        <v>9.1999999999999993</v>
      </c>
      <c r="BI33" s="1">
        <v>9.1999999999999993</v>
      </c>
      <c r="BJ33" s="1">
        <v>9.1</v>
      </c>
      <c r="BK33" s="1">
        <v>9</v>
      </c>
      <c r="BL33" s="1">
        <v>9</v>
      </c>
      <c r="BM33" s="1">
        <v>8.9</v>
      </c>
      <c r="BN33" s="1">
        <v>8.8000000000000007</v>
      </c>
      <c r="BO33" s="1">
        <v>8.8000000000000007</v>
      </c>
      <c r="BP33" s="1">
        <v>8.6999999999999993</v>
      </c>
      <c r="BQ33" s="1">
        <v>8.6</v>
      </c>
      <c r="BR33" s="1">
        <v>8.4</v>
      </c>
      <c r="BS33" s="1">
        <v>8.3000000000000007</v>
      </c>
      <c r="BU33" s="1"/>
      <c r="BV33" s="16" t="s">
        <v>463</v>
      </c>
      <c r="BW33" s="1">
        <v>0</v>
      </c>
      <c r="BX33" s="1">
        <v>1.8</v>
      </c>
      <c r="BY33" s="1">
        <v>3.5</v>
      </c>
      <c r="BZ33" s="1">
        <v>5.3</v>
      </c>
      <c r="CA33" s="1">
        <v>7.2</v>
      </c>
      <c r="CB33" s="1">
        <v>9.1</v>
      </c>
      <c r="CC33" s="1">
        <v>9</v>
      </c>
      <c r="CD33" s="1">
        <v>8.9</v>
      </c>
      <c r="CE33" s="1">
        <v>8.8000000000000007</v>
      </c>
      <c r="CF33" s="1">
        <v>8.6999999999999993</v>
      </c>
      <c r="CG33" s="1">
        <v>8.6</v>
      </c>
      <c r="CH33" s="1">
        <v>8.6</v>
      </c>
      <c r="CI33" s="1">
        <v>8.5</v>
      </c>
      <c r="CJ33" s="1">
        <v>8.4</v>
      </c>
      <c r="CK33" s="1">
        <v>8.3000000000000007</v>
      </c>
      <c r="CL33" s="1">
        <v>8.3000000000000007</v>
      </c>
      <c r="CM33" s="1">
        <v>8.1999999999999993</v>
      </c>
      <c r="CN33" s="1">
        <v>8.1</v>
      </c>
      <c r="CO33" s="1">
        <v>8.1</v>
      </c>
      <c r="CP33" s="1">
        <v>8</v>
      </c>
      <c r="CQ33" s="1">
        <v>8</v>
      </c>
      <c r="CS33" s="1"/>
      <c r="CT33" s="16" t="s">
        <v>463</v>
      </c>
      <c r="CU33" s="1">
        <v>0</v>
      </c>
      <c r="CV33" s="1">
        <v>1.7</v>
      </c>
      <c r="CW33" s="1">
        <v>3.5</v>
      </c>
      <c r="CX33" s="1">
        <v>5.4</v>
      </c>
      <c r="CY33" s="1">
        <v>7.1</v>
      </c>
      <c r="CZ33" s="1">
        <v>8.9</v>
      </c>
      <c r="DA33" s="1">
        <v>8.9</v>
      </c>
      <c r="DB33" s="1">
        <v>8.8000000000000007</v>
      </c>
      <c r="DC33" s="1">
        <v>8.6</v>
      </c>
      <c r="DD33" s="1">
        <v>8.6</v>
      </c>
      <c r="DE33" s="1">
        <v>8.5</v>
      </c>
      <c r="DF33" s="1">
        <v>8.4</v>
      </c>
      <c r="DG33" s="1">
        <v>8.3000000000000007</v>
      </c>
      <c r="DH33" s="1">
        <v>8.1999999999999993</v>
      </c>
      <c r="DI33" s="1">
        <v>8</v>
      </c>
      <c r="DJ33" s="1">
        <v>8</v>
      </c>
      <c r="DK33" s="1">
        <v>7.9</v>
      </c>
      <c r="DL33" s="1">
        <v>7.8</v>
      </c>
      <c r="DM33" s="1">
        <v>7.8</v>
      </c>
      <c r="DN33" s="1">
        <v>7.8</v>
      </c>
      <c r="DO33" s="1">
        <v>7.7</v>
      </c>
      <c r="DQ33" s="1"/>
      <c r="DR33" s="16" t="s">
        <v>463</v>
      </c>
      <c r="DS33" s="1">
        <v>0</v>
      </c>
      <c r="DT33" s="1">
        <v>2.6</v>
      </c>
      <c r="DU33" s="1">
        <v>5.5</v>
      </c>
      <c r="DV33" s="1">
        <v>8.3000000000000007</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463</v>
      </c>
      <c r="EQ33" s="1">
        <v>0</v>
      </c>
      <c r="ER33" s="1">
        <v>1.6</v>
      </c>
      <c r="ES33" s="1">
        <v>3.2</v>
      </c>
      <c r="ET33" s="1">
        <v>5</v>
      </c>
      <c r="EU33" s="1">
        <v>6.8</v>
      </c>
      <c r="EV33" s="1">
        <v>8.6999999999999993</v>
      </c>
      <c r="EW33" s="1">
        <v>8.6</v>
      </c>
      <c r="EX33" s="1">
        <v>8.5</v>
      </c>
      <c r="EY33" s="1">
        <v>8.4</v>
      </c>
      <c r="EZ33" s="1">
        <v>8.3000000000000007</v>
      </c>
      <c r="FA33" s="1">
        <v>8.3000000000000007</v>
      </c>
      <c r="FB33" s="1">
        <v>8.1999999999999993</v>
      </c>
      <c r="FC33" s="1">
        <v>8.1</v>
      </c>
      <c r="FD33" s="1">
        <v>8.1</v>
      </c>
      <c r="FE33" s="1">
        <v>8</v>
      </c>
      <c r="FF33" s="1">
        <v>8</v>
      </c>
      <c r="FG33" s="1">
        <v>7.9</v>
      </c>
      <c r="FH33" s="1">
        <v>7.9</v>
      </c>
      <c r="FI33" s="1">
        <v>7.8</v>
      </c>
      <c r="FJ33" s="1">
        <v>7.8</v>
      </c>
      <c r="FK33" s="1">
        <v>7.7</v>
      </c>
    </row>
    <row r="34" spans="1:167" ht="14.5">
      <c r="A34" s="1"/>
      <c r="B34" s="16" t="s">
        <v>464</v>
      </c>
      <c r="C34" s="1">
        <v>0</v>
      </c>
      <c r="D34" s="1">
        <v>0</v>
      </c>
      <c r="E34" s="1">
        <v>0</v>
      </c>
      <c r="F34" s="1">
        <v>0</v>
      </c>
      <c r="G34" s="1">
        <v>0</v>
      </c>
      <c r="H34" s="1">
        <v>0</v>
      </c>
      <c r="I34" s="1">
        <v>2</v>
      </c>
      <c r="J34" s="1">
        <v>3.9</v>
      </c>
      <c r="K34" s="1">
        <v>5.9</v>
      </c>
      <c r="L34" s="1">
        <v>7.7</v>
      </c>
      <c r="M34" s="1">
        <v>9.4</v>
      </c>
      <c r="N34" s="1">
        <v>9.4</v>
      </c>
      <c r="O34" s="1">
        <v>9.3000000000000007</v>
      </c>
      <c r="P34" s="1">
        <v>9.1999999999999993</v>
      </c>
      <c r="Q34" s="1">
        <v>9.1999999999999993</v>
      </c>
      <c r="R34" s="1">
        <v>9.1</v>
      </c>
      <c r="S34" s="1">
        <v>9.1</v>
      </c>
      <c r="T34" s="1">
        <v>9.1</v>
      </c>
      <c r="U34" s="1">
        <v>9</v>
      </c>
      <c r="V34" s="1">
        <v>9</v>
      </c>
      <c r="W34" s="1">
        <v>8.9</v>
      </c>
      <c r="Y34" s="1"/>
      <c r="Z34" s="16" t="s">
        <v>464</v>
      </c>
      <c r="AA34" s="1">
        <v>0</v>
      </c>
      <c r="AB34" s="1">
        <v>0</v>
      </c>
      <c r="AC34" s="1">
        <v>0</v>
      </c>
      <c r="AD34" s="1">
        <v>0</v>
      </c>
      <c r="AE34" s="1">
        <v>0</v>
      </c>
      <c r="AF34" s="1">
        <v>0</v>
      </c>
      <c r="AG34" s="1">
        <v>1.7</v>
      </c>
      <c r="AH34" s="1">
        <v>3.4</v>
      </c>
      <c r="AI34" s="1">
        <v>4.9000000000000004</v>
      </c>
      <c r="AJ34" s="1">
        <v>6.2</v>
      </c>
      <c r="AK34" s="1">
        <v>7.6</v>
      </c>
      <c r="AL34" s="1">
        <v>7.5</v>
      </c>
      <c r="AM34" s="1">
        <v>7.5</v>
      </c>
      <c r="AN34" s="1">
        <v>7.4</v>
      </c>
      <c r="AO34" s="1">
        <v>7.4</v>
      </c>
      <c r="AP34" s="1">
        <v>7.4</v>
      </c>
      <c r="AQ34" s="1">
        <v>7.3</v>
      </c>
      <c r="AR34" s="1">
        <v>7.3</v>
      </c>
      <c r="AS34" s="1">
        <v>7.3</v>
      </c>
      <c r="AT34" s="1">
        <v>7.2</v>
      </c>
      <c r="AU34" s="1">
        <v>7.2</v>
      </c>
      <c r="AW34" s="1"/>
      <c r="AX34" s="16" t="s">
        <v>464</v>
      </c>
      <c r="AY34" s="1">
        <v>0</v>
      </c>
      <c r="AZ34" s="1">
        <v>0</v>
      </c>
      <c r="BA34" s="1">
        <v>0</v>
      </c>
      <c r="BB34" s="1">
        <v>0</v>
      </c>
      <c r="BC34" s="1">
        <v>0</v>
      </c>
      <c r="BD34" s="1">
        <v>0</v>
      </c>
      <c r="BE34" s="1">
        <v>1.7</v>
      </c>
      <c r="BF34" s="1">
        <v>3.2</v>
      </c>
      <c r="BG34" s="1">
        <v>4.5999999999999996</v>
      </c>
      <c r="BH34" s="1">
        <v>5.7</v>
      </c>
      <c r="BI34" s="1">
        <v>6.9</v>
      </c>
      <c r="BJ34" s="1">
        <v>6.8</v>
      </c>
      <c r="BK34" s="1">
        <v>6.8</v>
      </c>
      <c r="BL34" s="1">
        <v>6.7</v>
      </c>
      <c r="BM34" s="1">
        <v>6.7</v>
      </c>
      <c r="BN34" s="1">
        <v>6.6</v>
      </c>
      <c r="BO34" s="1">
        <v>6.6</v>
      </c>
      <c r="BP34" s="1">
        <v>6.5</v>
      </c>
      <c r="BQ34" s="1">
        <v>6.4</v>
      </c>
      <c r="BR34" s="1">
        <v>6.3</v>
      </c>
      <c r="BS34" s="1">
        <v>6.3</v>
      </c>
      <c r="BU34" s="1"/>
      <c r="BV34" s="16" t="s">
        <v>464</v>
      </c>
      <c r="BW34" s="1">
        <v>0</v>
      </c>
      <c r="BX34" s="1">
        <v>0</v>
      </c>
      <c r="BY34" s="1">
        <v>0</v>
      </c>
      <c r="BZ34" s="1">
        <v>0</v>
      </c>
      <c r="CA34" s="1">
        <v>0</v>
      </c>
      <c r="CB34" s="1">
        <v>0</v>
      </c>
      <c r="CC34" s="1">
        <v>1.9</v>
      </c>
      <c r="CD34" s="1">
        <v>3.7</v>
      </c>
      <c r="CE34" s="1">
        <v>5.6</v>
      </c>
      <c r="CF34" s="1">
        <v>7.2</v>
      </c>
      <c r="CG34" s="1">
        <v>9</v>
      </c>
      <c r="CH34" s="1">
        <v>8.9</v>
      </c>
      <c r="CI34" s="1">
        <v>8.9</v>
      </c>
      <c r="CJ34" s="1">
        <v>8.8000000000000007</v>
      </c>
      <c r="CK34" s="1">
        <v>8.6999999999999993</v>
      </c>
      <c r="CL34" s="1">
        <v>8.6</v>
      </c>
      <c r="CM34" s="1">
        <v>8.6</v>
      </c>
      <c r="CN34" s="1">
        <v>8.5</v>
      </c>
      <c r="CO34" s="1">
        <v>8.4</v>
      </c>
      <c r="CP34" s="1">
        <v>8.4</v>
      </c>
      <c r="CQ34" s="1">
        <v>8.3000000000000007</v>
      </c>
      <c r="CS34" s="1"/>
      <c r="CT34" s="16" t="s">
        <v>464</v>
      </c>
      <c r="CU34" s="1">
        <v>0</v>
      </c>
      <c r="CV34" s="1">
        <v>0</v>
      </c>
      <c r="CW34" s="1">
        <v>0</v>
      </c>
      <c r="CX34" s="1">
        <v>0</v>
      </c>
      <c r="CY34" s="1">
        <v>0</v>
      </c>
      <c r="CZ34" s="1">
        <v>0</v>
      </c>
      <c r="DA34" s="1">
        <v>1.8</v>
      </c>
      <c r="DB34" s="1">
        <v>3.9</v>
      </c>
      <c r="DC34" s="1">
        <v>6.3</v>
      </c>
      <c r="DD34" s="1">
        <v>8.3000000000000007</v>
      </c>
      <c r="DE34" s="1">
        <v>10.3</v>
      </c>
      <c r="DF34" s="1">
        <v>10.199999999999999</v>
      </c>
      <c r="DG34" s="1">
        <v>10.1</v>
      </c>
      <c r="DH34" s="1">
        <v>10</v>
      </c>
      <c r="DI34" s="1">
        <v>9.9</v>
      </c>
      <c r="DJ34" s="1">
        <v>9.8000000000000007</v>
      </c>
      <c r="DK34" s="1">
        <v>9.6999999999999993</v>
      </c>
      <c r="DL34" s="1">
        <v>9.6</v>
      </c>
      <c r="DM34" s="1">
        <v>9.6</v>
      </c>
      <c r="DN34" s="1">
        <v>9.5</v>
      </c>
      <c r="DO34" s="1">
        <v>9.5</v>
      </c>
      <c r="DQ34" s="1"/>
      <c r="DR34" s="16" t="s">
        <v>464</v>
      </c>
      <c r="DS34" s="1">
        <v>0</v>
      </c>
      <c r="DT34" s="1">
        <v>0</v>
      </c>
      <c r="DU34" s="1">
        <v>0</v>
      </c>
      <c r="DV34" s="1">
        <v>0</v>
      </c>
      <c r="DW34" s="1">
        <v>0</v>
      </c>
      <c r="DX34" s="1">
        <v>0</v>
      </c>
      <c r="DY34" s="1">
        <v>3.1</v>
      </c>
      <c r="DZ34" s="1">
        <v>6.3</v>
      </c>
      <c r="EA34" s="1">
        <v>8.6999999999999993</v>
      </c>
      <c r="EB34" s="1">
        <v>10.199999999999999</v>
      </c>
      <c r="EC34" s="1">
        <v>12.1</v>
      </c>
      <c r="ED34" s="1">
        <v>11.9</v>
      </c>
      <c r="EE34" s="1">
        <v>11.7</v>
      </c>
      <c r="EF34" s="1">
        <v>11.5</v>
      </c>
      <c r="EG34" s="1">
        <v>11.4</v>
      </c>
      <c r="EH34" s="1">
        <v>11.2</v>
      </c>
      <c r="EI34" s="1">
        <v>11</v>
      </c>
      <c r="EJ34" s="1">
        <v>10.9</v>
      </c>
      <c r="EK34" s="1">
        <v>10.8</v>
      </c>
      <c r="EL34" s="1">
        <v>10.7</v>
      </c>
      <c r="EM34" s="1">
        <v>10.6</v>
      </c>
      <c r="EO34" s="1"/>
      <c r="EP34" s="16" t="s">
        <v>464</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8.3000000000000007</v>
      </c>
      <c r="FG34" s="1">
        <v>8.3000000000000007</v>
      </c>
      <c r="FH34" s="1">
        <v>8.1999999999999993</v>
      </c>
      <c r="FI34" s="1">
        <v>8.1999999999999993</v>
      </c>
      <c r="FJ34" s="1">
        <v>8.1</v>
      </c>
      <c r="FK34" s="1">
        <v>8.1</v>
      </c>
    </row>
    <row r="35" spans="1:167" ht="14.5">
      <c r="A35" s="1"/>
      <c r="B35" s="16" t="s">
        <v>465</v>
      </c>
      <c r="C35" s="1">
        <v>0</v>
      </c>
      <c r="D35" s="1">
        <v>0</v>
      </c>
      <c r="E35" s="1">
        <v>0</v>
      </c>
      <c r="F35" s="1">
        <v>0</v>
      </c>
      <c r="G35" s="1">
        <v>0</v>
      </c>
      <c r="H35" s="1">
        <v>0</v>
      </c>
      <c r="I35" s="1">
        <v>0</v>
      </c>
      <c r="J35" s="1">
        <v>0</v>
      </c>
      <c r="K35" s="1">
        <v>0</v>
      </c>
      <c r="L35" s="1">
        <v>0</v>
      </c>
      <c r="M35" s="1">
        <v>0</v>
      </c>
      <c r="N35" s="1">
        <v>1.8</v>
      </c>
      <c r="O35" s="1">
        <v>3.4</v>
      </c>
      <c r="P35" s="1">
        <v>4.9000000000000004</v>
      </c>
      <c r="Q35" s="1">
        <v>6.3</v>
      </c>
      <c r="R35" s="1">
        <v>7.6</v>
      </c>
      <c r="S35" s="1">
        <v>7.5</v>
      </c>
      <c r="T35" s="1">
        <v>7.5</v>
      </c>
      <c r="U35" s="1">
        <v>7.5</v>
      </c>
      <c r="V35" s="1">
        <v>7.4</v>
      </c>
      <c r="W35" s="1">
        <v>7.4</v>
      </c>
      <c r="Y35" s="1"/>
      <c r="Z35" s="16" t="s">
        <v>465</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465</v>
      </c>
      <c r="AY35" s="1">
        <v>0</v>
      </c>
      <c r="AZ35" s="1">
        <v>0</v>
      </c>
      <c r="BA35" s="1">
        <v>0</v>
      </c>
      <c r="BB35" s="1">
        <v>0</v>
      </c>
      <c r="BC35" s="1">
        <v>0</v>
      </c>
      <c r="BD35" s="1">
        <v>0</v>
      </c>
      <c r="BE35" s="1">
        <v>0</v>
      </c>
      <c r="BF35" s="1">
        <v>0</v>
      </c>
      <c r="BG35" s="1">
        <v>0</v>
      </c>
      <c r="BH35" s="1">
        <v>0</v>
      </c>
      <c r="BI35" s="1">
        <v>0</v>
      </c>
      <c r="BJ35" s="1">
        <v>1.1000000000000001</v>
      </c>
      <c r="BK35" s="1">
        <v>2.2000000000000002</v>
      </c>
      <c r="BL35" s="1">
        <v>3.2</v>
      </c>
      <c r="BM35" s="1">
        <v>4.2</v>
      </c>
      <c r="BN35" s="1">
        <v>5.0999999999999996</v>
      </c>
      <c r="BO35" s="1">
        <v>5</v>
      </c>
      <c r="BP35" s="1">
        <v>5</v>
      </c>
      <c r="BQ35" s="1">
        <v>4.9000000000000004</v>
      </c>
      <c r="BR35" s="1">
        <v>4.8</v>
      </c>
      <c r="BS35" s="1">
        <v>4.8</v>
      </c>
      <c r="BU35" s="1"/>
      <c r="BV35" s="16" t="s">
        <v>465</v>
      </c>
      <c r="BW35" s="1">
        <v>0</v>
      </c>
      <c r="BX35" s="1">
        <v>0</v>
      </c>
      <c r="BY35" s="1">
        <v>0</v>
      </c>
      <c r="BZ35" s="1">
        <v>0</v>
      </c>
      <c r="CA35" s="1">
        <v>0</v>
      </c>
      <c r="CB35" s="1">
        <v>0</v>
      </c>
      <c r="CC35" s="1">
        <v>0</v>
      </c>
      <c r="CD35" s="1">
        <v>0</v>
      </c>
      <c r="CE35" s="1">
        <v>0</v>
      </c>
      <c r="CF35" s="1">
        <v>0</v>
      </c>
      <c r="CG35" s="1">
        <v>0</v>
      </c>
      <c r="CH35" s="1">
        <v>1.7</v>
      </c>
      <c r="CI35" s="1">
        <v>3.4</v>
      </c>
      <c r="CJ35" s="1">
        <v>5.0999999999999996</v>
      </c>
      <c r="CK35" s="1">
        <v>6.6</v>
      </c>
      <c r="CL35" s="1">
        <v>8</v>
      </c>
      <c r="CM35" s="1">
        <v>8</v>
      </c>
      <c r="CN35" s="1">
        <v>7.9</v>
      </c>
      <c r="CO35" s="1">
        <v>7.8</v>
      </c>
      <c r="CP35" s="1">
        <v>7.8</v>
      </c>
      <c r="CQ35" s="1">
        <v>7.7</v>
      </c>
      <c r="CS35" s="1"/>
      <c r="CT35" s="16" t="s">
        <v>465</v>
      </c>
      <c r="CU35" s="1">
        <v>0</v>
      </c>
      <c r="CV35" s="1">
        <v>0</v>
      </c>
      <c r="CW35" s="1">
        <v>0</v>
      </c>
      <c r="CX35" s="1">
        <v>0</v>
      </c>
      <c r="CY35" s="1">
        <v>0</v>
      </c>
      <c r="CZ35" s="1">
        <v>0</v>
      </c>
      <c r="DA35" s="1">
        <v>0</v>
      </c>
      <c r="DB35" s="1">
        <v>0</v>
      </c>
      <c r="DC35" s="1">
        <v>0</v>
      </c>
      <c r="DD35" s="1">
        <v>0</v>
      </c>
      <c r="DE35" s="1">
        <v>0</v>
      </c>
      <c r="DF35" s="1">
        <v>2.2000000000000002</v>
      </c>
      <c r="DG35" s="1">
        <v>4.3</v>
      </c>
      <c r="DH35" s="1">
        <v>6.5</v>
      </c>
      <c r="DI35" s="1">
        <v>8.6</v>
      </c>
      <c r="DJ35" s="1">
        <v>10.4</v>
      </c>
      <c r="DK35" s="1">
        <v>10.3</v>
      </c>
      <c r="DL35" s="1">
        <v>10.199999999999999</v>
      </c>
      <c r="DM35" s="1">
        <v>10.199999999999999</v>
      </c>
      <c r="DN35" s="1">
        <v>10.199999999999999</v>
      </c>
      <c r="DO35" s="1">
        <v>10.1</v>
      </c>
      <c r="DQ35" s="1"/>
      <c r="DR35" s="16" t="s">
        <v>465</v>
      </c>
      <c r="DS35" s="1">
        <v>0</v>
      </c>
      <c r="DT35" s="1">
        <v>0</v>
      </c>
      <c r="DU35" s="1">
        <v>0</v>
      </c>
      <c r="DV35" s="1">
        <v>0</v>
      </c>
      <c r="DW35" s="1">
        <v>0</v>
      </c>
      <c r="DX35" s="1">
        <v>0</v>
      </c>
      <c r="DY35" s="1">
        <v>0</v>
      </c>
      <c r="DZ35" s="1">
        <v>0</v>
      </c>
      <c r="EA35" s="1">
        <v>0</v>
      </c>
      <c r="EB35" s="1">
        <v>0</v>
      </c>
      <c r="EC35" s="1">
        <v>0</v>
      </c>
      <c r="ED35" s="1">
        <v>1.7</v>
      </c>
      <c r="EE35" s="1">
        <v>3.4</v>
      </c>
      <c r="EF35" s="1">
        <v>5.2</v>
      </c>
      <c r="EG35" s="1">
        <v>7</v>
      </c>
      <c r="EH35" s="1">
        <v>8.6999999999999993</v>
      </c>
      <c r="EI35" s="1">
        <v>8.6999999999999993</v>
      </c>
      <c r="EJ35" s="1">
        <v>8.6</v>
      </c>
      <c r="EK35" s="1">
        <v>8.5</v>
      </c>
      <c r="EL35" s="1">
        <v>8.4</v>
      </c>
      <c r="EM35" s="1">
        <v>8.3000000000000007</v>
      </c>
      <c r="EO35" s="1"/>
      <c r="EP35" s="16" t="s">
        <v>465</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spans="1:167" ht="14.5">
      <c r="A36" s="1"/>
      <c r="B36" s="16" t="s">
        <v>466</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466</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466</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466</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4.0999999999999996</v>
      </c>
      <c r="CP36" s="1">
        <v>5.4</v>
      </c>
      <c r="CQ36" s="1">
        <v>6.6</v>
      </c>
      <c r="CS36" s="1"/>
      <c r="CT36" s="16" t="s">
        <v>466</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466</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466</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4.0999999999999996</v>
      </c>
      <c r="FJ36" s="1">
        <v>5.5</v>
      </c>
      <c r="FK36" s="1">
        <v>6.7</v>
      </c>
    </row>
    <row r="37" spans="1:167" ht="14.5">
      <c r="A37" s="356"/>
      <c r="B37" s="356"/>
      <c r="C37" s="1"/>
      <c r="D37" s="1"/>
      <c r="E37" s="1"/>
      <c r="F37" s="1"/>
      <c r="G37" s="1"/>
      <c r="H37" s="1"/>
      <c r="I37" s="1"/>
      <c r="J37" s="1"/>
      <c r="K37" s="1"/>
      <c r="L37" s="1"/>
      <c r="M37" s="1"/>
      <c r="N37" s="1"/>
      <c r="O37" s="1"/>
      <c r="P37" s="1"/>
      <c r="Q37" s="1"/>
      <c r="R37" s="1"/>
      <c r="S37" s="1"/>
      <c r="T37" s="1"/>
      <c r="U37" s="1"/>
      <c r="V37" s="1"/>
      <c r="W37" s="1"/>
      <c r="Y37" s="356"/>
      <c r="Z37" s="356"/>
      <c r="AA37" s="1"/>
      <c r="AB37" s="1"/>
      <c r="AC37" s="1"/>
      <c r="AD37" s="1"/>
      <c r="AE37" s="1"/>
      <c r="AF37" s="1"/>
      <c r="AG37" s="1"/>
      <c r="AH37" s="1"/>
      <c r="AI37" s="1"/>
      <c r="AJ37" s="1"/>
      <c r="AK37" s="1"/>
      <c r="AL37" s="1"/>
      <c r="AM37" s="1"/>
      <c r="AN37" s="1"/>
      <c r="AO37" s="1"/>
      <c r="AP37" s="1"/>
      <c r="AQ37" s="1"/>
      <c r="AR37" s="1"/>
      <c r="AS37" s="1"/>
      <c r="AT37" s="1"/>
      <c r="AU37" s="1"/>
      <c r="AW37" s="356"/>
      <c r="AX37" s="356"/>
      <c r="AY37" s="1"/>
      <c r="AZ37" s="1"/>
      <c r="BA37" s="1"/>
      <c r="BB37" s="1"/>
      <c r="BC37" s="1"/>
      <c r="BD37" s="1"/>
      <c r="BE37" s="1"/>
      <c r="BF37" s="1"/>
      <c r="BG37" s="1"/>
      <c r="BH37" s="1"/>
      <c r="BI37" s="1"/>
      <c r="BJ37" s="1"/>
      <c r="BK37" s="1"/>
      <c r="BL37" s="1"/>
      <c r="BM37" s="1"/>
      <c r="BN37" s="1"/>
      <c r="BO37" s="1"/>
      <c r="BP37" s="1"/>
      <c r="BQ37" s="1"/>
      <c r="BR37" s="1"/>
      <c r="BS37" s="1"/>
      <c r="BU37" s="356"/>
      <c r="BV37" s="356"/>
      <c r="BW37" s="1"/>
      <c r="BX37" s="1"/>
      <c r="BY37" s="1"/>
      <c r="BZ37" s="1"/>
      <c r="CA37" s="1"/>
      <c r="CB37" s="1"/>
      <c r="CC37" s="1"/>
      <c r="CD37" s="1"/>
      <c r="CE37" s="1"/>
      <c r="CF37" s="1"/>
      <c r="CG37" s="1"/>
      <c r="CH37" s="1"/>
      <c r="CI37" s="1"/>
      <c r="CJ37" s="1"/>
      <c r="CK37" s="1"/>
      <c r="CL37" s="1"/>
      <c r="CM37" s="1"/>
      <c r="CN37" s="1"/>
      <c r="CO37" s="1"/>
      <c r="CP37" s="1"/>
      <c r="CQ37" s="1"/>
      <c r="CS37" s="356"/>
      <c r="CT37" s="356"/>
      <c r="CU37" s="1"/>
      <c r="CV37" s="1"/>
      <c r="CW37" s="1"/>
      <c r="CX37" s="1"/>
      <c r="CY37" s="1"/>
      <c r="CZ37" s="1"/>
      <c r="DA37" s="1"/>
      <c r="DB37" s="1"/>
      <c r="DC37" s="1"/>
      <c r="DD37" s="1"/>
      <c r="DE37" s="1"/>
      <c r="DF37" s="1"/>
      <c r="DG37" s="1"/>
      <c r="DH37" s="1"/>
      <c r="DI37" s="1"/>
      <c r="DJ37" s="1"/>
      <c r="DK37" s="1"/>
      <c r="DL37" s="1"/>
      <c r="DM37" s="1"/>
      <c r="DN37" s="1"/>
      <c r="DO37" s="1"/>
      <c r="DQ37" s="356"/>
      <c r="DR37" s="356"/>
      <c r="DS37" s="1"/>
      <c r="DT37" s="1"/>
      <c r="DU37" s="1"/>
      <c r="DV37" s="1"/>
      <c r="DW37" s="1"/>
      <c r="DX37" s="1"/>
      <c r="DY37" s="1"/>
      <c r="DZ37" s="1"/>
      <c r="EA37" s="1"/>
      <c r="EB37" s="1"/>
      <c r="EC37" s="1"/>
      <c r="ED37" s="1"/>
      <c r="EE37" s="1"/>
      <c r="EF37" s="1"/>
      <c r="EG37" s="1"/>
      <c r="EH37" s="1"/>
      <c r="EI37" s="1"/>
      <c r="EJ37" s="1"/>
      <c r="EK37" s="1"/>
      <c r="EL37" s="1"/>
      <c r="EM37" s="1"/>
      <c r="EO37" s="356"/>
      <c r="EP37" s="356"/>
      <c r="EQ37" s="1"/>
      <c r="ER37" s="1"/>
      <c r="ES37" s="1"/>
      <c r="ET37" s="1"/>
      <c r="EU37" s="1"/>
      <c r="EV37" s="1"/>
      <c r="EW37" s="1"/>
      <c r="EX37" s="1"/>
      <c r="EY37" s="1"/>
      <c r="EZ37" s="1"/>
      <c r="FA37" s="1"/>
      <c r="FB37" s="1"/>
      <c r="FC37" s="1"/>
      <c r="FD37" s="1"/>
      <c r="FE37" s="1"/>
      <c r="FF37" s="1"/>
      <c r="FG37" s="1"/>
      <c r="FH37" s="1"/>
      <c r="FI37" s="1"/>
      <c r="FJ37" s="1"/>
      <c r="FK37" s="1"/>
    </row>
    <row r="38" spans="1:167" ht="14.5">
      <c r="A38" s="356"/>
      <c r="B38" s="356"/>
      <c r="C38" s="1"/>
      <c r="D38" s="1"/>
      <c r="E38" s="1"/>
      <c r="F38" s="1"/>
      <c r="G38" s="1"/>
      <c r="H38" s="1"/>
      <c r="I38" s="1"/>
      <c r="J38" s="1"/>
      <c r="K38" s="1"/>
      <c r="L38" s="1"/>
      <c r="M38" s="1"/>
      <c r="N38" s="1"/>
      <c r="O38" s="1"/>
      <c r="P38" s="1"/>
      <c r="Q38" s="1"/>
      <c r="R38" s="1"/>
      <c r="S38" s="1"/>
      <c r="T38" s="1"/>
      <c r="U38" s="1"/>
      <c r="V38" s="1"/>
      <c r="W38" s="1"/>
      <c r="Y38" s="356"/>
      <c r="Z38" s="356"/>
      <c r="AA38" s="1"/>
      <c r="AB38" s="1"/>
      <c r="AC38" s="1"/>
      <c r="AD38" s="1"/>
      <c r="AE38" s="1"/>
      <c r="AF38" s="1"/>
      <c r="AG38" s="1"/>
      <c r="AH38" s="1"/>
      <c r="AI38" s="1"/>
      <c r="AJ38" s="1"/>
      <c r="AK38" s="1"/>
      <c r="AL38" s="1"/>
      <c r="AM38" s="1"/>
      <c r="AN38" s="1"/>
      <c r="AO38" s="1"/>
      <c r="AP38" s="1"/>
      <c r="AQ38" s="1"/>
      <c r="AR38" s="1"/>
      <c r="AS38" s="1"/>
      <c r="AT38" s="1"/>
      <c r="AU38" s="1"/>
      <c r="AW38" s="356"/>
      <c r="AX38" s="356"/>
      <c r="AY38" s="1"/>
      <c r="AZ38" s="1"/>
      <c r="BA38" s="1"/>
      <c r="BB38" s="1"/>
      <c r="BC38" s="1"/>
      <c r="BD38" s="1"/>
      <c r="BE38" s="1"/>
      <c r="BF38" s="1"/>
      <c r="BG38" s="1"/>
      <c r="BH38" s="1"/>
      <c r="BI38" s="1"/>
      <c r="BJ38" s="1"/>
      <c r="BK38" s="1"/>
      <c r="BL38" s="1"/>
      <c r="BM38" s="1"/>
      <c r="BN38" s="1"/>
      <c r="BO38" s="1"/>
      <c r="BP38" s="1"/>
      <c r="BQ38" s="1"/>
      <c r="BR38" s="1"/>
      <c r="BS38" s="1"/>
      <c r="BU38" s="356"/>
      <c r="BV38" s="356"/>
      <c r="BW38" s="1"/>
      <c r="BX38" s="1"/>
      <c r="BY38" s="1"/>
      <c r="BZ38" s="1"/>
      <c r="CA38" s="1"/>
      <c r="CB38" s="1"/>
      <c r="CC38" s="1"/>
      <c r="CD38" s="1"/>
      <c r="CE38" s="1"/>
      <c r="CF38" s="1"/>
      <c r="CG38" s="1"/>
      <c r="CH38" s="1"/>
      <c r="CI38" s="1"/>
      <c r="CJ38" s="1"/>
      <c r="CK38" s="1"/>
      <c r="CL38" s="1"/>
      <c r="CM38" s="1"/>
      <c r="CN38" s="1"/>
      <c r="CO38" s="1"/>
      <c r="CP38" s="1"/>
      <c r="CQ38" s="1"/>
      <c r="CS38" s="356"/>
      <c r="CT38" s="356"/>
      <c r="CU38" s="1"/>
      <c r="CV38" s="1"/>
      <c r="CW38" s="1"/>
      <c r="CX38" s="1"/>
      <c r="CY38" s="1"/>
      <c r="CZ38" s="1"/>
      <c r="DA38" s="1"/>
      <c r="DB38" s="1"/>
      <c r="DC38" s="1"/>
      <c r="DD38" s="1"/>
      <c r="DE38" s="1"/>
      <c r="DF38" s="1"/>
      <c r="DG38" s="1"/>
      <c r="DH38" s="1"/>
      <c r="DI38" s="1"/>
      <c r="DJ38" s="1"/>
      <c r="DK38" s="1"/>
      <c r="DL38" s="1"/>
      <c r="DM38" s="1"/>
      <c r="DN38" s="1"/>
      <c r="DO38" s="1"/>
      <c r="DQ38" s="356"/>
      <c r="DR38" s="356"/>
      <c r="DS38" s="1"/>
      <c r="DT38" s="1"/>
      <c r="DU38" s="1"/>
      <c r="DV38" s="1"/>
      <c r="DW38" s="1"/>
      <c r="DX38" s="1"/>
      <c r="DY38" s="1"/>
      <c r="DZ38" s="1"/>
      <c r="EA38" s="1"/>
      <c r="EB38" s="1"/>
      <c r="EC38" s="1"/>
      <c r="ED38" s="1"/>
      <c r="EE38" s="1"/>
      <c r="EF38" s="1"/>
      <c r="EG38" s="1"/>
      <c r="EH38" s="1"/>
      <c r="EI38" s="1"/>
      <c r="EJ38" s="1"/>
      <c r="EK38" s="1"/>
      <c r="EL38" s="1"/>
      <c r="EM38" s="1"/>
      <c r="EO38" s="356"/>
      <c r="EP38" s="356"/>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547</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3" t="s">
        <v>547</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3" t="s">
        <v>547</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547</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3" t="s">
        <v>547</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3" t="s">
        <v>547</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547</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4.5">
      <c r="A40" s="7"/>
      <c r="B40" s="9" t="s">
        <v>546</v>
      </c>
      <c r="C40" s="1"/>
      <c r="D40" s="1"/>
      <c r="E40" s="1"/>
      <c r="F40" s="1"/>
      <c r="G40" s="1"/>
      <c r="H40" s="1"/>
      <c r="I40" s="1"/>
      <c r="J40" s="1"/>
      <c r="K40" s="1"/>
      <c r="L40" s="1"/>
      <c r="M40" s="1"/>
      <c r="N40" s="1"/>
      <c r="O40" s="1"/>
      <c r="P40" s="1"/>
      <c r="Q40" s="1"/>
      <c r="R40" s="1"/>
      <c r="S40" s="1"/>
      <c r="T40" s="1"/>
      <c r="U40" s="1"/>
      <c r="V40" s="1"/>
      <c r="W40" s="1"/>
      <c r="Y40" s="1"/>
      <c r="Z40" s="9" t="s">
        <v>546</v>
      </c>
      <c r="AA40" s="1"/>
      <c r="AB40" s="1"/>
      <c r="AC40" s="1"/>
      <c r="AD40" s="1"/>
      <c r="AE40" s="1"/>
      <c r="AF40" s="1"/>
      <c r="AG40" s="1"/>
      <c r="AH40" s="1"/>
      <c r="AI40" s="1"/>
      <c r="AJ40" s="1"/>
      <c r="AK40" s="1"/>
      <c r="AL40" s="1"/>
      <c r="AM40" s="1"/>
      <c r="AN40" s="1"/>
      <c r="AO40" s="1"/>
      <c r="AP40" s="1"/>
      <c r="AQ40" s="1"/>
      <c r="AR40" s="1"/>
      <c r="AS40" s="1"/>
      <c r="AT40" s="1"/>
      <c r="AU40" s="1"/>
      <c r="AW40" s="1"/>
      <c r="AX40" s="9" t="s">
        <v>546</v>
      </c>
      <c r="AY40" s="1"/>
      <c r="AZ40" s="1"/>
      <c r="BA40" s="1"/>
      <c r="BB40" s="1"/>
      <c r="BC40" s="1"/>
      <c r="BD40" s="1"/>
      <c r="BE40" s="1"/>
      <c r="BF40" s="1"/>
      <c r="BG40" s="1"/>
      <c r="BH40" s="1"/>
      <c r="BI40" s="1"/>
      <c r="BJ40" s="1"/>
      <c r="BK40" s="1"/>
      <c r="BL40" s="1"/>
      <c r="BM40" s="1"/>
      <c r="BN40" s="1"/>
      <c r="BO40" s="1"/>
      <c r="BP40" s="1"/>
      <c r="BQ40" s="1"/>
      <c r="BR40" s="1"/>
      <c r="BS40" s="1"/>
      <c r="BU40" s="1"/>
      <c r="BV40" s="9" t="s">
        <v>546</v>
      </c>
      <c r="BW40" s="1"/>
      <c r="BX40" s="1"/>
      <c r="BY40" s="1"/>
      <c r="BZ40" s="1"/>
      <c r="CA40" s="1"/>
      <c r="CB40" s="1"/>
      <c r="CC40" s="1"/>
      <c r="CD40" s="1"/>
      <c r="CE40" s="1"/>
      <c r="CF40" s="1"/>
      <c r="CG40" s="1"/>
      <c r="CH40" s="1"/>
      <c r="CI40" s="1"/>
      <c r="CJ40" s="1"/>
      <c r="CK40" s="1"/>
      <c r="CL40" s="1"/>
      <c r="CM40" s="1"/>
      <c r="CN40" s="1"/>
      <c r="CO40" s="1"/>
      <c r="CP40" s="1"/>
      <c r="CQ40" s="1"/>
      <c r="CS40" s="1"/>
      <c r="CT40" s="9" t="s">
        <v>546</v>
      </c>
      <c r="CU40" s="1"/>
      <c r="CV40" s="1"/>
      <c r="CW40" s="1"/>
      <c r="CX40" s="1"/>
      <c r="CY40" s="1"/>
      <c r="CZ40" s="1"/>
      <c r="DA40" s="1"/>
      <c r="DB40" s="1"/>
      <c r="DC40" s="1"/>
      <c r="DD40" s="1"/>
      <c r="DE40" s="1"/>
      <c r="DF40" s="1"/>
      <c r="DG40" s="1"/>
      <c r="DH40" s="1"/>
      <c r="DI40" s="1"/>
      <c r="DJ40" s="1"/>
      <c r="DK40" s="1"/>
      <c r="DL40" s="1"/>
      <c r="DM40" s="1"/>
      <c r="DN40" s="1"/>
      <c r="DO40" s="1"/>
      <c r="DQ40" s="1"/>
      <c r="DR40" s="9" t="s">
        <v>546</v>
      </c>
      <c r="DS40" s="1"/>
      <c r="DT40" s="1"/>
      <c r="DU40" s="1"/>
      <c r="DV40" s="1"/>
      <c r="DW40" s="1"/>
      <c r="DX40" s="1"/>
      <c r="DY40" s="1"/>
      <c r="DZ40" s="1"/>
      <c r="EA40" s="1"/>
      <c r="EB40" s="1"/>
      <c r="EC40" s="1"/>
      <c r="ED40" s="1"/>
      <c r="EE40" s="1"/>
      <c r="EF40" s="1"/>
      <c r="EG40" s="1"/>
      <c r="EH40" s="1"/>
      <c r="EI40" s="1"/>
      <c r="EJ40" s="1"/>
      <c r="EK40" s="1"/>
      <c r="EL40" s="1"/>
      <c r="EM40" s="1"/>
      <c r="EO40" s="7"/>
      <c r="EP40" s="9" t="s">
        <v>546</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457</v>
      </c>
      <c r="C41" s="1">
        <v>9.8000000000000007</v>
      </c>
      <c r="D41" s="1">
        <v>9.6</v>
      </c>
      <c r="E41" s="1">
        <v>9.5</v>
      </c>
      <c r="F41" s="1">
        <v>9.3000000000000007</v>
      </c>
      <c r="G41" s="1">
        <v>9.1999999999999993</v>
      </c>
      <c r="H41" s="1">
        <v>9</v>
      </c>
      <c r="I41" s="1">
        <v>8.9</v>
      </c>
      <c r="J41" s="1">
        <v>8.6999999999999993</v>
      </c>
      <c r="K41" s="1">
        <v>8.6</v>
      </c>
      <c r="L41" s="1">
        <v>8.4</v>
      </c>
      <c r="M41" s="1">
        <v>8.3000000000000007</v>
      </c>
      <c r="N41" s="1">
        <v>8.1999999999999993</v>
      </c>
      <c r="O41" s="1">
        <v>8</v>
      </c>
      <c r="P41" s="1">
        <v>7.9</v>
      </c>
      <c r="Q41" s="1">
        <v>7.8</v>
      </c>
      <c r="R41" s="1">
        <v>7.6</v>
      </c>
      <c r="S41" s="1">
        <v>7.5</v>
      </c>
      <c r="T41" s="1">
        <v>7.4</v>
      </c>
      <c r="U41" s="1">
        <v>7.3</v>
      </c>
      <c r="V41" s="1">
        <v>7.1</v>
      </c>
      <c r="W41" s="1">
        <v>7</v>
      </c>
      <c r="Y41" s="1"/>
      <c r="Z41" s="16" t="s">
        <v>457</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19.899999999999999</v>
      </c>
      <c r="AW41" s="1"/>
      <c r="AX41" s="16" t="s">
        <v>457</v>
      </c>
      <c r="AY41" s="1">
        <v>83.3</v>
      </c>
      <c r="AZ41" s="1">
        <v>82.6</v>
      </c>
      <c r="BA41" s="1">
        <v>81.900000000000006</v>
      </c>
      <c r="BB41" s="1">
        <v>81.2</v>
      </c>
      <c r="BC41" s="1">
        <v>80.5</v>
      </c>
      <c r="BD41" s="1">
        <v>79.7</v>
      </c>
      <c r="BE41" s="1">
        <v>79.099999999999994</v>
      </c>
      <c r="BF41" s="1">
        <v>78.400000000000006</v>
      </c>
      <c r="BG41" s="1">
        <v>77.7</v>
      </c>
      <c r="BH41" s="1">
        <v>77</v>
      </c>
      <c r="BI41" s="1">
        <v>76.3</v>
      </c>
      <c r="BJ41" s="1">
        <v>75.7</v>
      </c>
      <c r="BK41" s="1">
        <v>75</v>
      </c>
      <c r="BL41" s="1">
        <v>74.3</v>
      </c>
      <c r="BM41" s="1">
        <v>73.7</v>
      </c>
      <c r="BN41" s="1">
        <v>73</v>
      </c>
      <c r="BO41" s="1">
        <v>72.400000000000006</v>
      </c>
      <c r="BP41" s="1">
        <v>71.7</v>
      </c>
      <c r="BQ41" s="1">
        <v>71.099999999999994</v>
      </c>
      <c r="BR41" s="1">
        <v>70.5</v>
      </c>
      <c r="BS41" s="1">
        <v>69.900000000000006</v>
      </c>
      <c r="BU41" s="1"/>
      <c r="BV41" s="16" t="s">
        <v>457</v>
      </c>
      <c r="BW41" s="1">
        <v>3</v>
      </c>
      <c r="BX41" s="1">
        <v>2.9</v>
      </c>
      <c r="BY41" s="1">
        <v>2.9</v>
      </c>
      <c r="BZ41" s="1">
        <v>2.8</v>
      </c>
      <c r="CA41" s="1">
        <v>2.7</v>
      </c>
      <c r="CB41" s="1">
        <v>2.6</v>
      </c>
      <c r="CC41" s="1">
        <v>2.5</v>
      </c>
      <c r="CD41" s="1">
        <v>2.5</v>
      </c>
      <c r="CE41" s="1">
        <v>2.4</v>
      </c>
      <c r="CF41" s="1">
        <v>2.2999999999999998</v>
      </c>
      <c r="CG41" s="1">
        <v>2.2999999999999998</v>
      </c>
      <c r="CH41" s="1">
        <v>2.2000000000000002</v>
      </c>
      <c r="CI41" s="1">
        <v>2.1</v>
      </c>
      <c r="CJ41" s="1">
        <v>2.1</v>
      </c>
      <c r="CK41" s="1">
        <v>2</v>
      </c>
      <c r="CL41" s="1">
        <v>1.9</v>
      </c>
      <c r="CM41" s="1">
        <v>1.9</v>
      </c>
      <c r="CN41" s="1">
        <v>1.8</v>
      </c>
      <c r="CO41" s="1">
        <v>1.8</v>
      </c>
      <c r="CP41" s="1">
        <v>1.7</v>
      </c>
      <c r="CQ41" s="1">
        <v>1.7</v>
      </c>
      <c r="CS41" s="1"/>
      <c r="CT41" s="16" t="s">
        <v>457</v>
      </c>
      <c r="CU41" s="1">
        <v>2.5</v>
      </c>
      <c r="CV41" s="1">
        <v>2.5</v>
      </c>
      <c r="CW41" s="1">
        <v>2.4</v>
      </c>
      <c r="CX41" s="1">
        <v>2.4</v>
      </c>
      <c r="CY41" s="1">
        <v>2.2999999999999998</v>
      </c>
      <c r="CZ41" s="1">
        <v>2.2999999999999998</v>
      </c>
      <c r="DA41" s="1">
        <v>2.2000000000000002</v>
      </c>
      <c r="DB41" s="1">
        <v>2.2000000000000002</v>
      </c>
      <c r="DC41" s="1">
        <v>2.1</v>
      </c>
      <c r="DD41" s="1">
        <v>2.1</v>
      </c>
      <c r="DE41" s="1">
        <v>2</v>
      </c>
      <c r="DF41" s="1">
        <v>2</v>
      </c>
      <c r="DG41" s="1">
        <v>1.9</v>
      </c>
      <c r="DH41" s="1">
        <v>1.9</v>
      </c>
      <c r="DI41" s="1">
        <v>1.8</v>
      </c>
      <c r="DJ41" s="1">
        <v>1.8</v>
      </c>
      <c r="DK41" s="1">
        <v>1.8</v>
      </c>
      <c r="DL41" s="1">
        <v>1.7</v>
      </c>
      <c r="DM41" s="1">
        <v>1.7</v>
      </c>
      <c r="DN41" s="1">
        <v>1.6</v>
      </c>
      <c r="DO41" s="1">
        <v>1.6</v>
      </c>
      <c r="DQ41" s="1"/>
      <c r="DR41" s="16" t="s">
        <v>457</v>
      </c>
      <c r="DS41" s="1">
        <v>5.5</v>
      </c>
      <c r="DT41" s="1">
        <v>5.4</v>
      </c>
      <c r="DU41" s="1">
        <v>5.3</v>
      </c>
      <c r="DV41" s="1">
        <v>5.2</v>
      </c>
      <c r="DW41" s="1">
        <v>5.0999999999999996</v>
      </c>
      <c r="DX41" s="1">
        <v>5.0999999999999996</v>
      </c>
      <c r="DY41" s="1">
        <v>5</v>
      </c>
      <c r="DZ41" s="1">
        <v>4.9000000000000004</v>
      </c>
      <c r="EA41" s="1">
        <v>4.8</v>
      </c>
      <c r="EB41" s="1">
        <v>4.7</v>
      </c>
      <c r="EC41" s="1">
        <v>4.5999999999999996</v>
      </c>
      <c r="ED41" s="1">
        <v>4.5999999999999996</v>
      </c>
      <c r="EE41" s="1">
        <v>4.5</v>
      </c>
      <c r="EF41" s="1">
        <v>4.4000000000000004</v>
      </c>
      <c r="EG41" s="1">
        <v>4.3</v>
      </c>
      <c r="EH41" s="1">
        <v>4.3</v>
      </c>
      <c r="EI41" s="1">
        <v>4.2</v>
      </c>
      <c r="EJ41" s="1">
        <v>4.0999999999999996</v>
      </c>
      <c r="EK41" s="1">
        <v>4</v>
      </c>
      <c r="EL41" s="1">
        <v>4</v>
      </c>
      <c r="EM41" s="1">
        <v>3.9</v>
      </c>
      <c r="EO41" s="1"/>
      <c r="EP41" s="10" t="s">
        <v>457</v>
      </c>
      <c r="EQ41" s="1">
        <v>5.9</v>
      </c>
      <c r="ER41" s="1">
        <v>5.7</v>
      </c>
      <c r="ES41" s="1">
        <v>5.6</v>
      </c>
      <c r="ET41" s="1">
        <v>5.5</v>
      </c>
      <c r="EU41" s="1">
        <v>5.4</v>
      </c>
      <c r="EV41" s="1">
        <v>5.3</v>
      </c>
      <c r="EW41" s="1">
        <v>5.2</v>
      </c>
      <c r="EX41" s="1">
        <v>5.0999999999999996</v>
      </c>
      <c r="EY41" s="1">
        <v>4.9000000000000004</v>
      </c>
      <c r="EZ41" s="1">
        <v>4.8</v>
      </c>
      <c r="FA41" s="1">
        <v>4.7</v>
      </c>
      <c r="FB41" s="1">
        <v>4.5999999999999996</v>
      </c>
      <c r="FC41" s="1">
        <v>4.5</v>
      </c>
      <c r="FD41" s="1">
        <v>4.4000000000000004</v>
      </c>
      <c r="FE41" s="1">
        <v>4.3</v>
      </c>
      <c r="FF41" s="1">
        <v>4.2</v>
      </c>
      <c r="FG41" s="1">
        <v>4.2</v>
      </c>
      <c r="FH41" s="1">
        <v>4.0999999999999996</v>
      </c>
      <c r="FI41" s="1">
        <v>4</v>
      </c>
      <c r="FJ41" s="1">
        <v>3.9</v>
      </c>
      <c r="FK41" s="1">
        <v>3.8</v>
      </c>
    </row>
    <row r="42" spans="1:167" ht="14.5">
      <c r="A42" s="1"/>
      <c r="B42" s="10" t="s">
        <v>458</v>
      </c>
      <c r="C42" s="1">
        <v>5.0999999999999996</v>
      </c>
      <c r="D42" s="1">
        <v>5</v>
      </c>
      <c r="E42" s="1">
        <v>4.9000000000000004</v>
      </c>
      <c r="F42" s="1">
        <v>4.9000000000000004</v>
      </c>
      <c r="G42" s="1">
        <v>4.8</v>
      </c>
      <c r="H42" s="1">
        <v>4.7</v>
      </c>
      <c r="I42" s="1">
        <v>4.5999999999999996</v>
      </c>
      <c r="J42" s="1">
        <v>4.5</v>
      </c>
      <c r="K42" s="1">
        <v>4.5</v>
      </c>
      <c r="L42" s="1">
        <v>4.4000000000000004</v>
      </c>
      <c r="M42" s="1">
        <v>4.3</v>
      </c>
      <c r="N42" s="1">
        <v>4.3</v>
      </c>
      <c r="O42" s="1">
        <v>4.2</v>
      </c>
      <c r="P42" s="1">
        <v>4.0999999999999996</v>
      </c>
      <c r="Q42" s="1">
        <v>4</v>
      </c>
      <c r="R42" s="1">
        <v>4</v>
      </c>
      <c r="S42" s="1">
        <v>3.9</v>
      </c>
      <c r="T42" s="1">
        <v>3.8</v>
      </c>
      <c r="U42" s="1">
        <v>3.8</v>
      </c>
      <c r="V42" s="1">
        <v>3.7</v>
      </c>
      <c r="W42" s="1">
        <v>3.7</v>
      </c>
      <c r="Y42" s="1"/>
      <c r="Z42" s="16" t="s">
        <v>458</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458</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458</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458</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458</v>
      </c>
      <c r="DS42" s="1">
        <v>11</v>
      </c>
      <c r="DT42" s="1">
        <v>10.9</v>
      </c>
      <c r="DU42" s="1">
        <v>10.8</v>
      </c>
      <c r="DV42" s="1">
        <v>10.8</v>
      </c>
      <c r="DW42" s="1">
        <v>10.7</v>
      </c>
      <c r="DX42" s="1">
        <v>10.6</v>
      </c>
      <c r="DY42" s="1">
        <v>10.5</v>
      </c>
      <c r="DZ42" s="1">
        <v>10.5</v>
      </c>
      <c r="EA42" s="1">
        <v>10.4</v>
      </c>
      <c r="EB42" s="1">
        <v>10.3</v>
      </c>
      <c r="EC42" s="1">
        <v>10.3</v>
      </c>
      <c r="ED42" s="1">
        <v>10.199999999999999</v>
      </c>
      <c r="EE42" s="1">
        <v>10.1</v>
      </c>
      <c r="EF42" s="1">
        <v>10</v>
      </c>
      <c r="EG42" s="1">
        <v>10</v>
      </c>
      <c r="EH42" s="1">
        <v>9.9</v>
      </c>
      <c r="EI42" s="1">
        <v>9.8000000000000007</v>
      </c>
      <c r="EJ42" s="1">
        <v>9.8000000000000007</v>
      </c>
      <c r="EK42" s="1">
        <v>9.6999999999999993</v>
      </c>
      <c r="EL42" s="1">
        <v>9.6</v>
      </c>
      <c r="EM42" s="1">
        <v>9.6</v>
      </c>
      <c r="EO42" s="1"/>
      <c r="EP42" s="10" t="s">
        <v>458</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5.0999999999999996</v>
      </c>
      <c r="FG42" s="1">
        <v>5</v>
      </c>
      <c r="FH42" s="1">
        <v>4.9000000000000004</v>
      </c>
      <c r="FI42" s="1">
        <v>4.9000000000000004</v>
      </c>
      <c r="FJ42" s="1">
        <v>4.8</v>
      </c>
      <c r="FK42" s="1">
        <v>4.7</v>
      </c>
    </row>
    <row r="43" spans="1:167" ht="14.5">
      <c r="A43" s="1"/>
      <c r="B43" s="10" t="s">
        <v>459</v>
      </c>
      <c r="C43" s="1">
        <v>11</v>
      </c>
      <c r="D43" s="1">
        <v>10.9</v>
      </c>
      <c r="E43" s="1">
        <v>10.7</v>
      </c>
      <c r="F43" s="1">
        <v>10.6</v>
      </c>
      <c r="G43" s="1">
        <v>10.5</v>
      </c>
      <c r="H43" s="1">
        <v>10.3</v>
      </c>
      <c r="I43" s="1">
        <v>10.199999999999999</v>
      </c>
      <c r="J43" s="1">
        <v>10.1</v>
      </c>
      <c r="K43" s="1">
        <v>9.9</v>
      </c>
      <c r="L43" s="1">
        <v>9.8000000000000007</v>
      </c>
      <c r="M43" s="1">
        <v>9.6999999999999993</v>
      </c>
      <c r="N43" s="1">
        <v>9.6</v>
      </c>
      <c r="O43" s="1">
        <v>9.4</v>
      </c>
      <c r="P43" s="1">
        <v>9.3000000000000007</v>
      </c>
      <c r="Q43" s="1">
        <v>9.1999999999999993</v>
      </c>
      <c r="R43" s="1">
        <v>9.1</v>
      </c>
      <c r="S43" s="1">
        <v>9</v>
      </c>
      <c r="T43" s="1">
        <v>8.8000000000000007</v>
      </c>
      <c r="U43" s="1">
        <v>8.6999999999999993</v>
      </c>
      <c r="V43" s="1">
        <v>8.6</v>
      </c>
      <c r="W43" s="1">
        <v>8.5</v>
      </c>
      <c r="Y43" s="1"/>
      <c r="Z43" s="16" t="s">
        <v>459</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459</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459</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5.0999999999999996</v>
      </c>
      <c r="CQ43" s="1">
        <v>5.0999999999999996</v>
      </c>
      <c r="CS43" s="1"/>
      <c r="CT43" s="16" t="s">
        <v>459</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459</v>
      </c>
      <c r="DS43" s="1">
        <v>34</v>
      </c>
      <c r="DT43" s="1">
        <v>33.799999999999997</v>
      </c>
      <c r="DU43" s="1">
        <v>33.700000000000003</v>
      </c>
      <c r="DV43" s="1">
        <v>33.6</v>
      </c>
      <c r="DW43" s="1">
        <v>33.5</v>
      </c>
      <c r="DX43" s="1">
        <v>33.4</v>
      </c>
      <c r="DY43" s="1">
        <v>33.200000000000003</v>
      </c>
      <c r="DZ43" s="1">
        <v>33.1</v>
      </c>
      <c r="EA43" s="1">
        <v>33</v>
      </c>
      <c r="EB43" s="1">
        <v>32.9</v>
      </c>
      <c r="EC43" s="1">
        <v>32.700000000000003</v>
      </c>
      <c r="ED43" s="1">
        <v>32.6</v>
      </c>
      <c r="EE43" s="1">
        <v>32.5</v>
      </c>
      <c r="EF43" s="1">
        <v>32.4</v>
      </c>
      <c r="EG43" s="1">
        <v>32.299999999999997</v>
      </c>
      <c r="EH43" s="1">
        <v>32.200000000000003</v>
      </c>
      <c r="EI43" s="1">
        <v>32</v>
      </c>
      <c r="EJ43" s="1">
        <v>31.9</v>
      </c>
      <c r="EK43" s="1">
        <v>31.8</v>
      </c>
      <c r="EL43" s="1">
        <v>31.7</v>
      </c>
      <c r="EM43" s="1">
        <v>31.6</v>
      </c>
      <c r="EO43" s="1"/>
      <c r="EP43" s="10" t="s">
        <v>459</v>
      </c>
      <c r="EQ43" s="1">
        <v>19.2</v>
      </c>
      <c r="ER43" s="1">
        <v>19</v>
      </c>
      <c r="ES43" s="1">
        <v>18.8</v>
      </c>
      <c r="ET43" s="1">
        <v>18.600000000000001</v>
      </c>
      <c r="EU43" s="1">
        <v>18.399999999999999</v>
      </c>
      <c r="EV43" s="1">
        <v>18.2</v>
      </c>
      <c r="EW43" s="1">
        <v>18</v>
      </c>
      <c r="EX43" s="1">
        <v>17.8</v>
      </c>
      <c r="EY43" s="1">
        <v>17.600000000000001</v>
      </c>
      <c r="EZ43" s="1">
        <v>17.5</v>
      </c>
      <c r="FA43" s="1">
        <v>17.3</v>
      </c>
      <c r="FB43" s="1">
        <v>17.100000000000001</v>
      </c>
      <c r="FC43" s="1">
        <v>16.899999999999999</v>
      </c>
      <c r="FD43" s="1">
        <v>16.7</v>
      </c>
      <c r="FE43" s="1">
        <v>16.5</v>
      </c>
      <c r="FF43" s="1">
        <v>16.399999999999999</v>
      </c>
      <c r="FG43" s="1">
        <v>16.2</v>
      </c>
      <c r="FH43" s="1">
        <v>16</v>
      </c>
      <c r="FI43" s="1">
        <v>15.8</v>
      </c>
      <c r="FJ43" s="1">
        <v>15.7</v>
      </c>
      <c r="FK43" s="1">
        <v>15.5</v>
      </c>
    </row>
    <row r="44" spans="1:167" ht="14.5">
      <c r="A44" s="1"/>
      <c r="B44" s="10" t="s">
        <v>460</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460</v>
      </c>
      <c r="AA44" s="1">
        <v>42.9</v>
      </c>
      <c r="AB44" s="1">
        <v>42.6</v>
      </c>
      <c r="AC44" s="1">
        <v>42.4</v>
      </c>
      <c r="AD44" s="1">
        <v>42.2</v>
      </c>
      <c r="AE44" s="1">
        <v>42</v>
      </c>
      <c r="AF44" s="1">
        <v>41.8</v>
      </c>
      <c r="AG44" s="1">
        <v>41.7</v>
      </c>
      <c r="AH44" s="1">
        <v>41.5</v>
      </c>
      <c r="AI44" s="1">
        <v>41.3</v>
      </c>
      <c r="AJ44" s="1">
        <v>41.1</v>
      </c>
      <c r="AK44" s="1">
        <v>40.9</v>
      </c>
      <c r="AL44" s="1">
        <v>40.700000000000003</v>
      </c>
      <c r="AM44" s="1">
        <v>40.5</v>
      </c>
      <c r="AN44" s="1">
        <v>40.299999999999997</v>
      </c>
      <c r="AO44" s="1">
        <v>40.1</v>
      </c>
      <c r="AP44" s="1">
        <v>39.9</v>
      </c>
      <c r="AQ44" s="1">
        <v>39.700000000000003</v>
      </c>
      <c r="AR44" s="1">
        <v>39.5</v>
      </c>
      <c r="AS44" s="1">
        <v>39.299999999999997</v>
      </c>
      <c r="AT44" s="1">
        <v>39.1</v>
      </c>
      <c r="AU44" s="1">
        <v>38.9</v>
      </c>
      <c r="AW44" s="1"/>
      <c r="AX44" s="16" t="s">
        <v>460</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460</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460</v>
      </c>
      <c r="CU44" s="1">
        <v>4.5</v>
      </c>
      <c r="CV44" s="1">
        <v>4.4000000000000004</v>
      </c>
      <c r="CW44" s="1">
        <v>4.3</v>
      </c>
      <c r="CX44" s="1">
        <v>4.3</v>
      </c>
      <c r="CY44" s="1">
        <v>4.2</v>
      </c>
      <c r="CZ44" s="1">
        <v>4.2</v>
      </c>
      <c r="DA44" s="1">
        <v>4.0999999999999996</v>
      </c>
      <c r="DB44" s="1">
        <v>4.0999999999999996</v>
      </c>
      <c r="DC44" s="1">
        <v>4</v>
      </c>
      <c r="DD44" s="1">
        <v>4</v>
      </c>
      <c r="DE44" s="1">
        <v>3.9</v>
      </c>
      <c r="DF44" s="1">
        <v>3.9</v>
      </c>
      <c r="DG44" s="1">
        <v>3.8</v>
      </c>
      <c r="DH44" s="1">
        <v>3.7</v>
      </c>
      <c r="DI44" s="1">
        <v>3.7</v>
      </c>
      <c r="DJ44" s="1">
        <v>3.6</v>
      </c>
      <c r="DK44" s="1">
        <v>3.6</v>
      </c>
      <c r="DL44" s="1">
        <v>3.6</v>
      </c>
      <c r="DM44" s="1">
        <v>3.5</v>
      </c>
      <c r="DN44" s="1">
        <v>3.5</v>
      </c>
      <c r="DO44" s="1">
        <v>3.4</v>
      </c>
      <c r="DQ44" s="1"/>
      <c r="DR44" s="16" t="s">
        <v>460</v>
      </c>
      <c r="DS44" s="1">
        <v>39.299999999999997</v>
      </c>
      <c r="DT44" s="1">
        <v>39.200000000000003</v>
      </c>
      <c r="DU44" s="1">
        <v>39.1</v>
      </c>
      <c r="DV44" s="1">
        <v>38.9</v>
      </c>
      <c r="DW44" s="1">
        <v>38.799999999999997</v>
      </c>
      <c r="DX44" s="1">
        <v>38.700000000000003</v>
      </c>
      <c r="DY44" s="1">
        <v>38.6</v>
      </c>
      <c r="DZ44" s="1">
        <v>38.5</v>
      </c>
      <c r="EA44" s="1">
        <v>38.4</v>
      </c>
      <c r="EB44" s="1">
        <v>38.299999999999997</v>
      </c>
      <c r="EC44" s="1">
        <v>38.200000000000003</v>
      </c>
      <c r="ED44" s="1">
        <v>38.1</v>
      </c>
      <c r="EE44" s="1">
        <v>37.9</v>
      </c>
      <c r="EF44" s="1">
        <v>37.799999999999997</v>
      </c>
      <c r="EG44" s="1">
        <v>37.700000000000003</v>
      </c>
      <c r="EH44" s="1">
        <v>37.6</v>
      </c>
      <c r="EI44" s="1">
        <v>37.5</v>
      </c>
      <c r="EJ44" s="1">
        <v>37.4</v>
      </c>
      <c r="EK44" s="1">
        <v>37.299999999999997</v>
      </c>
      <c r="EL44" s="1">
        <v>37.200000000000003</v>
      </c>
      <c r="EM44" s="1">
        <v>37.1</v>
      </c>
      <c r="EO44" s="1"/>
      <c r="EP44" s="10" t="s">
        <v>460</v>
      </c>
      <c r="EQ44" s="1">
        <v>32.299999999999997</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spans="1:167" ht="14.5">
      <c r="A45" s="1"/>
      <c r="B45" s="10" t="s">
        <v>461</v>
      </c>
      <c r="C45" s="1">
        <v>20.8</v>
      </c>
      <c r="D45" s="1">
        <v>20.6</v>
      </c>
      <c r="E45" s="1">
        <v>20.399999999999999</v>
      </c>
      <c r="F45" s="1">
        <v>20.3</v>
      </c>
      <c r="G45" s="1">
        <v>20.100000000000001</v>
      </c>
      <c r="H45" s="1">
        <v>20</v>
      </c>
      <c r="I45" s="1">
        <v>19.8</v>
      </c>
      <c r="J45" s="1">
        <v>19.7</v>
      </c>
      <c r="K45" s="1">
        <v>19.5</v>
      </c>
      <c r="L45" s="1">
        <v>19.399999999999999</v>
      </c>
      <c r="M45" s="1">
        <v>19.2</v>
      </c>
      <c r="N45" s="1">
        <v>19.100000000000001</v>
      </c>
      <c r="O45" s="1">
        <v>18.899999999999999</v>
      </c>
      <c r="P45" s="1">
        <v>18.8</v>
      </c>
      <c r="Q45" s="1">
        <v>18.600000000000001</v>
      </c>
      <c r="R45" s="1">
        <v>18.5</v>
      </c>
      <c r="S45" s="1">
        <v>18.3</v>
      </c>
      <c r="T45" s="1">
        <v>18.2</v>
      </c>
      <c r="U45" s="1">
        <v>18.100000000000001</v>
      </c>
      <c r="V45" s="1">
        <v>17.899999999999999</v>
      </c>
      <c r="W45" s="1">
        <v>17.8</v>
      </c>
      <c r="Y45" s="1"/>
      <c r="Z45" s="16" t="s">
        <v>461</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461</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461</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461</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461</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461</v>
      </c>
      <c r="EQ45" s="1">
        <v>77.2</v>
      </c>
      <c r="ER45" s="1">
        <v>76.8</v>
      </c>
      <c r="ES45" s="1">
        <v>76.3</v>
      </c>
      <c r="ET45" s="1">
        <v>76</v>
      </c>
      <c r="EU45" s="1">
        <v>75.599999999999994</v>
      </c>
      <c r="EV45" s="1">
        <v>75.2</v>
      </c>
      <c r="EW45" s="1">
        <v>74.8</v>
      </c>
      <c r="EX45" s="1">
        <v>74.400000000000006</v>
      </c>
      <c r="EY45" s="1">
        <v>74</v>
      </c>
      <c r="EZ45" s="1">
        <v>73.599999999999994</v>
      </c>
      <c r="FA45" s="1">
        <v>73.2</v>
      </c>
      <c r="FB45" s="1">
        <v>72.8</v>
      </c>
      <c r="FC45" s="1">
        <v>72.400000000000006</v>
      </c>
      <c r="FD45" s="1">
        <v>72.099999999999994</v>
      </c>
      <c r="FE45" s="1">
        <v>71.7</v>
      </c>
      <c r="FF45" s="1">
        <v>71.3</v>
      </c>
      <c r="FG45" s="1">
        <v>70.900000000000006</v>
      </c>
      <c r="FH45" s="1">
        <v>70.5</v>
      </c>
      <c r="FI45" s="1">
        <v>70.099999999999994</v>
      </c>
      <c r="FJ45" s="1">
        <v>69.7</v>
      </c>
      <c r="FK45" s="1">
        <v>69.400000000000006</v>
      </c>
    </row>
    <row r="46" spans="1:167" ht="14.5">
      <c r="A46" s="1"/>
      <c r="B46" s="16" t="s">
        <v>462</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462</v>
      </c>
      <c r="AA46" s="1">
        <v>33.5</v>
      </c>
      <c r="AB46" s="1">
        <v>33.5</v>
      </c>
      <c r="AC46" s="1">
        <v>33.4</v>
      </c>
      <c r="AD46" s="1">
        <v>33.4</v>
      </c>
      <c r="AE46" s="1">
        <v>33.4</v>
      </c>
      <c r="AF46" s="1">
        <v>33.299999999999997</v>
      </c>
      <c r="AG46" s="1">
        <v>33.299999999999997</v>
      </c>
      <c r="AH46" s="1">
        <v>33.200000000000003</v>
      </c>
      <c r="AI46" s="1">
        <v>33.200000000000003</v>
      </c>
      <c r="AJ46" s="1">
        <v>33.200000000000003</v>
      </c>
      <c r="AK46" s="1">
        <v>33.1</v>
      </c>
      <c r="AL46" s="1">
        <v>33.1</v>
      </c>
      <c r="AM46" s="1">
        <v>33.1</v>
      </c>
      <c r="AN46" s="1">
        <v>33</v>
      </c>
      <c r="AO46" s="1">
        <v>33</v>
      </c>
      <c r="AP46" s="1">
        <v>32.9</v>
      </c>
      <c r="AQ46" s="1">
        <v>32.9</v>
      </c>
      <c r="AR46" s="1">
        <v>32.799999999999997</v>
      </c>
      <c r="AS46" s="1">
        <v>32.799999999999997</v>
      </c>
      <c r="AT46" s="1">
        <v>32.799999999999997</v>
      </c>
      <c r="AU46" s="1">
        <v>32.700000000000003</v>
      </c>
      <c r="AW46" s="1"/>
      <c r="AX46" s="16" t="s">
        <v>462</v>
      </c>
      <c r="AY46" s="1">
        <v>70.3</v>
      </c>
      <c r="AZ46" s="1">
        <v>70.3</v>
      </c>
      <c r="BA46" s="1">
        <v>70.2</v>
      </c>
      <c r="BB46" s="1">
        <v>70.2</v>
      </c>
      <c r="BC46" s="1">
        <v>70.2</v>
      </c>
      <c r="BD46" s="1">
        <v>70.099999999999994</v>
      </c>
      <c r="BE46" s="1">
        <v>70.099999999999994</v>
      </c>
      <c r="BF46" s="1">
        <v>70</v>
      </c>
      <c r="BG46" s="1">
        <v>70</v>
      </c>
      <c r="BH46" s="1">
        <v>69.900000000000006</v>
      </c>
      <c r="BI46" s="1">
        <v>69.900000000000006</v>
      </c>
      <c r="BJ46" s="1">
        <v>69.8</v>
      </c>
      <c r="BK46" s="1">
        <v>69.8</v>
      </c>
      <c r="BL46" s="1">
        <v>69.7</v>
      </c>
      <c r="BM46" s="1">
        <v>69.7</v>
      </c>
      <c r="BN46" s="1">
        <v>69.599999999999994</v>
      </c>
      <c r="BO46" s="1">
        <v>69.599999999999994</v>
      </c>
      <c r="BP46" s="1">
        <v>69.5</v>
      </c>
      <c r="BQ46" s="1">
        <v>69.5</v>
      </c>
      <c r="BR46" s="1">
        <v>69.400000000000006</v>
      </c>
      <c r="BS46" s="1">
        <v>69.400000000000006</v>
      </c>
      <c r="BU46" s="1"/>
      <c r="BV46" s="16" t="s">
        <v>462</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2.2999999999999998</v>
      </c>
      <c r="CM46" s="1">
        <v>2.2999999999999998</v>
      </c>
      <c r="CN46" s="1">
        <v>2.2999999999999998</v>
      </c>
      <c r="CO46" s="1">
        <v>2.2999999999999998</v>
      </c>
      <c r="CP46" s="1">
        <v>2.2999999999999998</v>
      </c>
      <c r="CQ46" s="1">
        <v>2.2999999999999998</v>
      </c>
      <c r="CS46" s="1"/>
      <c r="CT46" s="16" t="s">
        <v>462</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462</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17.600000000000001</v>
      </c>
      <c r="EH46" s="1">
        <v>17.600000000000001</v>
      </c>
      <c r="EI46" s="1">
        <v>17.600000000000001</v>
      </c>
      <c r="EJ46" s="1">
        <v>17.600000000000001</v>
      </c>
      <c r="EK46" s="1">
        <v>17.600000000000001</v>
      </c>
      <c r="EL46" s="1">
        <v>17.600000000000001</v>
      </c>
      <c r="EM46" s="1">
        <v>17.600000000000001</v>
      </c>
      <c r="EO46" s="1"/>
      <c r="EP46" s="16" t="s">
        <v>462</v>
      </c>
      <c r="EQ46" s="1">
        <v>32.200000000000003</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spans="1:167" ht="14.5">
      <c r="A47" s="1"/>
      <c r="B47" s="16" t="s">
        <v>463</v>
      </c>
      <c r="C47" s="1">
        <v>0</v>
      </c>
      <c r="D47" s="1">
        <v>1.2</v>
      </c>
      <c r="E47" s="1">
        <v>2.5</v>
      </c>
      <c r="F47" s="1">
        <v>4.0999999999999996</v>
      </c>
      <c r="G47" s="1">
        <v>6.3</v>
      </c>
      <c r="H47" s="1">
        <v>8.3000000000000007</v>
      </c>
      <c r="I47" s="1">
        <v>8.3000000000000007</v>
      </c>
      <c r="J47" s="1">
        <v>8.3000000000000007</v>
      </c>
      <c r="K47" s="1">
        <v>8.3000000000000007</v>
      </c>
      <c r="L47" s="1">
        <v>8.3000000000000007</v>
      </c>
      <c r="M47" s="1">
        <v>8.3000000000000007</v>
      </c>
      <c r="N47" s="1">
        <v>8.3000000000000007</v>
      </c>
      <c r="O47" s="1">
        <v>8.3000000000000007</v>
      </c>
      <c r="P47" s="1">
        <v>8.3000000000000007</v>
      </c>
      <c r="Q47" s="1">
        <v>8.1999999999999993</v>
      </c>
      <c r="R47" s="1">
        <v>8.1999999999999993</v>
      </c>
      <c r="S47" s="1">
        <v>8.1999999999999993</v>
      </c>
      <c r="T47" s="1">
        <v>8.1999999999999993</v>
      </c>
      <c r="U47" s="1">
        <v>8.1999999999999993</v>
      </c>
      <c r="V47" s="1">
        <v>8.1999999999999993</v>
      </c>
      <c r="W47" s="1">
        <v>8.1999999999999993</v>
      </c>
      <c r="Y47" s="1"/>
      <c r="Z47" s="16" t="s">
        <v>463</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463</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463</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463</v>
      </c>
      <c r="CU47" s="1">
        <v>0</v>
      </c>
      <c r="CV47" s="1">
        <v>0.6</v>
      </c>
      <c r="CW47" s="1">
        <v>1.3</v>
      </c>
      <c r="CX47" s="1">
        <v>2.2999999999999998</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463</v>
      </c>
      <c r="DS47" s="1">
        <v>0</v>
      </c>
      <c r="DT47" s="1">
        <v>3.9</v>
      </c>
      <c r="DU47" s="1">
        <v>8.8000000000000007</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463</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spans="1:167" ht="14.5">
      <c r="A48" s="1"/>
      <c r="B48" s="16" t="s">
        <v>464</v>
      </c>
      <c r="C48" s="1">
        <v>0</v>
      </c>
      <c r="D48" s="1">
        <v>0</v>
      </c>
      <c r="E48" s="1">
        <v>0</v>
      </c>
      <c r="F48" s="1">
        <v>0</v>
      </c>
      <c r="G48" s="1">
        <v>0</v>
      </c>
      <c r="H48" s="1">
        <v>0</v>
      </c>
      <c r="I48" s="1">
        <v>2.2000000000000002</v>
      </c>
      <c r="J48" s="1">
        <v>4.3</v>
      </c>
      <c r="K48" s="1">
        <v>6.5</v>
      </c>
      <c r="L48" s="1">
        <v>8.6999999999999993</v>
      </c>
      <c r="M48" s="1">
        <v>10.8</v>
      </c>
      <c r="N48" s="1">
        <v>10.8</v>
      </c>
      <c r="O48" s="1">
        <v>10.8</v>
      </c>
      <c r="P48" s="1">
        <v>10.8</v>
      </c>
      <c r="Q48" s="1">
        <v>10.8</v>
      </c>
      <c r="R48" s="1">
        <v>10.8</v>
      </c>
      <c r="S48" s="1">
        <v>10.8</v>
      </c>
      <c r="T48" s="1">
        <v>10.8</v>
      </c>
      <c r="U48" s="1">
        <v>10.8</v>
      </c>
      <c r="V48" s="1">
        <v>10.8</v>
      </c>
      <c r="W48" s="1">
        <v>10.8</v>
      </c>
      <c r="Y48" s="1"/>
      <c r="Z48" s="16" t="s">
        <v>464</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464</v>
      </c>
      <c r="AY48" s="1">
        <v>0</v>
      </c>
      <c r="AZ48" s="1">
        <v>0</v>
      </c>
      <c r="BA48" s="1">
        <v>0</v>
      </c>
      <c r="BB48" s="1">
        <v>0</v>
      </c>
      <c r="BC48" s="1">
        <v>0</v>
      </c>
      <c r="BD48" s="1">
        <v>0</v>
      </c>
      <c r="BE48" s="1">
        <v>18.3</v>
      </c>
      <c r="BF48" s="1">
        <v>35.1</v>
      </c>
      <c r="BG48" s="1">
        <v>51.1</v>
      </c>
      <c r="BH48" s="1">
        <v>65.599999999999994</v>
      </c>
      <c r="BI48" s="1">
        <v>79.8</v>
      </c>
      <c r="BJ48" s="1">
        <v>79.8</v>
      </c>
      <c r="BK48" s="1">
        <v>79.8</v>
      </c>
      <c r="BL48" s="1">
        <v>79.8</v>
      </c>
      <c r="BM48" s="1">
        <v>79.8</v>
      </c>
      <c r="BN48" s="1">
        <v>79.7</v>
      </c>
      <c r="BO48" s="1">
        <v>79.7</v>
      </c>
      <c r="BP48" s="1">
        <v>79.7</v>
      </c>
      <c r="BQ48" s="1">
        <v>79.7</v>
      </c>
      <c r="BR48" s="1">
        <v>79.7</v>
      </c>
      <c r="BS48" s="1">
        <v>79.7</v>
      </c>
      <c r="BU48" s="1"/>
      <c r="BV48" s="16" t="s">
        <v>464</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464</v>
      </c>
      <c r="CU48" s="1">
        <v>0</v>
      </c>
      <c r="CV48" s="1">
        <v>0</v>
      </c>
      <c r="CW48" s="1">
        <v>0</v>
      </c>
      <c r="CX48" s="1">
        <v>0</v>
      </c>
      <c r="CY48" s="1">
        <v>0</v>
      </c>
      <c r="CZ48" s="1">
        <v>0</v>
      </c>
      <c r="DA48" s="1">
        <v>0.9</v>
      </c>
      <c r="DB48" s="1">
        <v>1.8</v>
      </c>
      <c r="DC48" s="1">
        <v>2.9</v>
      </c>
      <c r="DD48" s="1">
        <v>3.8</v>
      </c>
      <c r="DE48" s="1">
        <v>4.5999999999999996</v>
      </c>
      <c r="DF48" s="1">
        <v>4.5999999999999996</v>
      </c>
      <c r="DG48" s="1">
        <v>4.5999999999999996</v>
      </c>
      <c r="DH48" s="1">
        <v>4.5999999999999996</v>
      </c>
      <c r="DI48" s="1">
        <v>4.5999999999999996</v>
      </c>
      <c r="DJ48" s="1">
        <v>4.5999999999999996</v>
      </c>
      <c r="DK48" s="1">
        <v>4.5999999999999996</v>
      </c>
      <c r="DL48" s="1">
        <v>4.5999999999999996</v>
      </c>
      <c r="DM48" s="1">
        <v>4.5999999999999996</v>
      </c>
      <c r="DN48" s="1">
        <v>4.5999999999999996</v>
      </c>
      <c r="DO48" s="1">
        <v>4.5999999999999996</v>
      </c>
      <c r="DQ48" s="1"/>
      <c r="DR48" s="16" t="s">
        <v>464</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464</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spans="1:167" ht="14.5">
      <c r="A49" s="1"/>
      <c r="B49" s="16" t="s">
        <v>465</v>
      </c>
      <c r="C49" s="1">
        <v>0</v>
      </c>
      <c r="D49" s="1">
        <v>0</v>
      </c>
      <c r="E49" s="1">
        <v>0</v>
      </c>
      <c r="F49" s="1">
        <v>0</v>
      </c>
      <c r="G49" s="1">
        <v>0</v>
      </c>
      <c r="H49" s="1">
        <v>0</v>
      </c>
      <c r="I49" s="1">
        <v>0</v>
      </c>
      <c r="J49" s="1">
        <v>0</v>
      </c>
      <c r="K49" s="1">
        <v>0</v>
      </c>
      <c r="L49" s="1">
        <v>0</v>
      </c>
      <c r="M49" s="1">
        <v>0</v>
      </c>
      <c r="N49" s="1">
        <v>2.2000000000000002</v>
      </c>
      <c r="O49" s="1">
        <v>4.5999999999999996</v>
      </c>
      <c r="P49" s="1">
        <v>6.6</v>
      </c>
      <c r="Q49" s="1">
        <v>8.1999999999999993</v>
      </c>
      <c r="R49" s="1">
        <v>9.6999999999999993</v>
      </c>
      <c r="S49" s="1">
        <v>9.6999999999999993</v>
      </c>
      <c r="T49" s="1">
        <v>9.6999999999999993</v>
      </c>
      <c r="U49" s="1">
        <v>9.6999999999999993</v>
      </c>
      <c r="V49" s="1">
        <v>9.6999999999999993</v>
      </c>
      <c r="W49" s="1">
        <v>9.6999999999999993</v>
      </c>
      <c r="Y49" s="1"/>
      <c r="Z49" s="16" t="s">
        <v>465</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465</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465</v>
      </c>
      <c r="BW49" s="1">
        <v>0</v>
      </c>
      <c r="BX49" s="1">
        <v>0</v>
      </c>
      <c r="BY49" s="1">
        <v>0</v>
      </c>
      <c r="BZ49" s="1">
        <v>0</v>
      </c>
      <c r="CA49" s="1">
        <v>0</v>
      </c>
      <c r="CB49" s="1">
        <v>0</v>
      </c>
      <c r="CC49" s="1">
        <v>0</v>
      </c>
      <c r="CD49" s="1">
        <v>0</v>
      </c>
      <c r="CE49" s="1">
        <v>0</v>
      </c>
      <c r="CF49" s="1">
        <v>0</v>
      </c>
      <c r="CG49" s="1">
        <v>0</v>
      </c>
      <c r="CH49" s="1">
        <v>1.1000000000000001</v>
      </c>
      <c r="CI49" s="1">
        <v>2</v>
      </c>
      <c r="CJ49" s="1">
        <v>3.1</v>
      </c>
      <c r="CK49" s="1">
        <v>4.4000000000000004</v>
      </c>
      <c r="CL49" s="1">
        <v>5.5</v>
      </c>
      <c r="CM49" s="1">
        <v>5.5</v>
      </c>
      <c r="CN49" s="1">
        <v>5.5</v>
      </c>
      <c r="CO49" s="1">
        <v>5.5</v>
      </c>
      <c r="CP49" s="1">
        <v>5.5</v>
      </c>
      <c r="CQ49" s="1">
        <v>5.5</v>
      </c>
      <c r="CS49" s="1"/>
      <c r="CT49" s="16" t="s">
        <v>465</v>
      </c>
      <c r="CU49" s="1">
        <v>0</v>
      </c>
      <c r="CV49" s="1">
        <v>0</v>
      </c>
      <c r="CW49" s="1">
        <v>0</v>
      </c>
      <c r="CX49" s="1">
        <v>0</v>
      </c>
      <c r="CY49" s="1">
        <v>0</v>
      </c>
      <c r="CZ49" s="1">
        <v>0</v>
      </c>
      <c r="DA49" s="1">
        <v>0</v>
      </c>
      <c r="DB49" s="1">
        <v>0</v>
      </c>
      <c r="DC49" s="1">
        <v>0</v>
      </c>
      <c r="DD49" s="1">
        <v>0</v>
      </c>
      <c r="DE49" s="1">
        <v>0</v>
      </c>
      <c r="DF49" s="1">
        <v>1</v>
      </c>
      <c r="DG49" s="1">
        <v>2.2999999999999998</v>
      </c>
      <c r="DH49" s="1">
        <v>3.9</v>
      </c>
      <c r="DI49" s="1">
        <v>5.7</v>
      </c>
      <c r="DJ49" s="1">
        <v>7.1</v>
      </c>
      <c r="DK49" s="1">
        <v>7.1</v>
      </c>
      <c r="DL49" s="1">
        <v>7.1</v>
      </c>
      <c r="DM49" s="1">
        <v>7.1</v>
      </c>
      <c r="DN49" s="1">
        <v>7.1</v>
      </c>
      <c r="DO49" s="1">
        <v>7.1</v>
      </c>
      <c r="DQ49" s="1"/>
      <c r="DR49" s="16" t="s">
        <v>465</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38.299999999999997</v>
      </c>
      <c r="EI49" s="1">
        <v>38.299999999999997</v>
      </c>
      <c r="EJ49" s="1">
        <v>38.299999999999997</v>
      </c>
      <c r="EK49" s="1">
        <v>38.299999999999997</v>
      </c>
      <c r="EL49" s="1">
        <v>38.299999999999997</v>
      </c>
      <c r="EM49" s="1">
        <v>38.299999999999997</v>
      </c>
      <c r="EO49" s="1"/>
      <c r="EP49" s="16" t="s">
        <v>465</v>
      </c>
      <c r="EQ49" s="1">
        <v>0</v>
      </c>
      <c r="ER49" s="1">
        <v>0</v>
      </c>
      <c r="ES49" s="1">
        <v>0</v>
      </c>
      <c r="ET49" s="1">
        <v>0</v>
      </c>
      <c r="EU49" s="1">
        <v>0</v>
      </c>
      <c r="EV49" s="1">
        <v>0</v>
      </c>
      <c r="EW49" s="1">
        <v>0</v>
      </c>
      <c r="EX49" s="1">
        <v>0</v>
      </c>
      <c r="EY49" s="1">
        <v>0</v>
      </c>
      <c r="EZ49" s="1">
        <v>0</v>
      </c>
      <c r="FA49" s="1">
        <v>0</v>
      </c>
      <c r="FB49" s="1">
        <v>6</v>
      </c>
      <c r="FC49" s="1">
        <v>12.1</v>
      </c>
      <c r="FD49" s="1">
        <v>17.399999999999999</v>
      </c>
      <c r="FE49" s="1">
        <v>23</v>
      </c>
      <c r="FF49" s="1">
        <v>28.5</v>
      </c>
      <c r="FG49" s="1">
        <v>28.5</v>
      </c>
      <c r="FH49" s="1">
        <v>28.5</v>
      </c>
      <c r="FI49" s="1">
        <v>28.5</v>
      </c>
      <c r="FJ49" s="1">
        <v>28.5</v>
      </c>
      <c r="FK49" s="1">
        <v>28.5</v>
      </c>
    </row>
    <row r="50" spans="1:167" ht="14.5">
      <c r="A50" s="1"/>
      <c r="B50" s="16" t="s">
        <v>466</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466</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5.0999999999999996</v>
      </c>
      <c r="AR50" s="1">
        <v>10.8</v>
      </c>
      <c r="AS50" s="1">
        <v>16.5</v>
      </c>
      <c r="AT50" s="1">
        <v>22.1</v>
      </c>
      <c r="AU50" s="1">
        <v>27.9</v>
      </c>
      <c r="AW50" s="1"/>
      <c r="AX50" s="16" t="s">
        <v>466</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466</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1.1000000000000001</v>
      </c>
      <c r="CN50" s="1">
        <v>2.2000000000000002</v>
      </c>
      <c r="CO50" s="1">
        <v>3.6</v>
      </c>
      <c r="CP50" s="1">
        <v>5</v>
      </c>
      <c r="CQ50" s="1">
        <v>6.3</v>
      </c>
      <c r="CS50" s="1"/>
      <c r="CT50" s="16" t="s">
        <v>466</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1.1000000000000001</v>
      </c>
      <c r="DL50" s="1">
        <v>2.2999999999999998</v>
      </c>
      <c r="DM50" s="1">
        <v>3.3</v>
      </c>
      <c r="DN50" s="1">
        <v>4</v>
      </c>
      <c r="DO50" s="1">
        <v>4.5999999999999996</v>
      </c>
      <c r="DQ50" s="1"/>
      <c r="DR50" s="16" t="s">
        <v>466</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466</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18.899999999999999</v>
      </c>
      <c r="FJ50" s="1">
        <v>25.1</v>
      </c>
      <c r="FK50" s="1">
        <v>31.6</v>
      </c>
    </row>
    <row r="51" spans="1:167" ht="14.5">
      <c r="A51" s="356"/>
      <c r="B51" s="356"/>
      <c r="C51" s="1"/>
      <c r="D51" s="1"/>
      <c r="E51" s="1"/>
      <c r="F51" s="1"/>
      <c r="G51" s="1"/>
      <c r="H51" s="1"/>
      <c r="I51" s="1"/>
      <c r="J51" s="1"/>
      <c r="K51" s="1"/>
      <c r="L51" s="1"/>
      <c r="M51" s="1"/>
      <c r="N51" s="1"/>
      <c r="O51" s="1"/>
      <c r="P51" s="1"/>
      <c r="Q51" s="1"/>
      <c r="R51" s="1"/>
      <c r="S51" s="1"/>
      <c r="T51" s="1"/>
      <c r="U51" s="1"/>
      <c r="V51" s="1"/>
      <c r="W51" s="1"/>
      <c r="Y51" s="356"/>
      <c r="Z51" s="356"/>
      <c r="AA51" s="1"/>
      <c r="AB51" s="1"/>
      <c r="AC51" s="1"/>
      <c r="AD51" s="1"/>
      <c r="AE51" s="1"/>
      <c r="AF51" s="1"/>
      <c r="AG51" s="1"/>
      <c r="AH51" s="1"/>
      <c r="AI51" s="1"/>
      <c r="AJ51" s="1"/>
      <c r="AK51" s="1"/>
      <c r="AL51" s="1"/>
      <c r="AM51" s="1"/>
      <c r="AN51" s="1"/>
      <c r="AO51" s="1"/>
      <c r="AP51" s="1"/>
      <c r="AQ51" s="1"/>
      <c r="AR51" s="1"/>
      <c r="AS51" s="1"/>
      <c r="AT51" s="1"/>
      <c r="AU51" s="1"/>
      <c r="AW51" s="356"/>
      <c r="AX51" s="356"/>
      <c r="AY51" s="1"/>
      <c r="AZ51" s="1"/>
      <c r="BA51" s="1"/>
      <c r="BB51" s="1"/>
      <c r="BC51" s="1"/>
      <c r="BD51" s="1"/>
      <c r="BE51" s="1"/>
      <c r="BF51" s="1"/>
      <c r="BG51" s="1"/>
      <c r="BH51" s="1"/>
      <c r="BI51" s="1"/>
      <c r="BJ51" s="1"/>
      <c r="BK51" s="1"/>
      <c r="BL51" s="1"/>
      <c r="BM51" s="1"/>
      <c r="BN51" s="1"/>
      <c r="BO51" s="1"/>
      <c r="BP51" s="1"/>
      <c r="BQ51" s="1"/>
      <c r="BR51" s="1"/>
      <c r="BS51" s="1"/>
      <c r="BU51" s="356"/>
      <c r="BV51" s="356"/>
      <c r="BW51" s="1"/>
      <c r="BX51" s="1"/>
      <c r="BY51" s="1"/>
      <c r="BZ51" s="1"/>
      <c r="CA51" s="1"/>
      <c r="CB51" s="1"/>
      <c r="CC51" s="1"/>
      <c r="CD51" s="1"/>
      <c r="CE51" s="1"/>
      <c r="CF51" s="1"/>
      <c r="CG51" s="1"/>
      <c r="CH51" s="1"/>
      <c r="CI51" s="1"/>
      <c r="CJ51" s="1"/>
      <c r="CK51" s="1"/>
      <c r="CL51" s="1"/>
      <c r="CM51" s="1"/>
      <c r="CN51" s="1"/>
      <c r="CO51" s="1"/>
      <c r="CP51" s="1"/>
      <c r="CQ51" s="1"/>
      <c r="CS51" s="356"/>
      <c r="CT51" s="356"/>
      <c r="CU51" s="1"/>
      <c r="CV51" s="1"/>
      <c r="CW51" s="1"/>
      <c r="CX51" s="1"/>
      <c r="CY51" s="1"/>
      <c r="CZ51" s="1"/>
      <c r="DA51" s="1"/>
      <c r="DB51" s="1"/>
      <c r="DC51" s="1"/>
      <c r="DD51" s="1"/>
      <c r="DE51" s="1"/>
      <c r="DF51" s="1"/>
      <c r="DG51" s="1"/>
      <c r="DH51" s="1"/>
      <c r="DI51" s="1"/>
      <c r="DJ51" s="1"/>
      <c r="DK51" s="1"/>
      <c r="DL51" s="1"/>
      <c r="DM51" s="1"/>
      <c r="DN51" s="1"/>
      <c r="DO51" s="1"/>
      <c r="DQ51" s="356"/>
      <c r="DR51" s="356"/>
      <c r="DS51" s="1"/>
      <c r="DT51" s="1"/>
      <c r="DU51" s="1"/>
      <c r="DV51" s="1"/>
      <c r="DW51" s="1"/>
      <c r="DX51" s="1"/>
      <c r="DY51" s="1"/>
      <c r="DZ51" s="1"/>
      <c r="EA51" s="1"/>
      <c r="EB51" s="1"/>
      <c r="EC51" s="1"/>
      <c r="ED51" s="1"/>
      <c r="EE51" s="1"/>
      <c r="EF51" s="1"/>
      <c r="EG51" s="1"/>
      <c r="EH51" s="1"/>
      <c r="EI51" s="1"/>
      <c r="EJ51" s="1"/>
      <c r="EK51" s="1"/>
      <c r="EL51" s="1"/>
      <c r="EM51" s="1"/>
      <c r="EO51" s="356"/>
      <c r="EP51" s="356"/>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267</v>
      </c>
      <c r="C52" s="1"/>
      <c r="D52" s="1"/>
      <c r="E52" s="1"/>
      <c r="F52" s="1"/>
      <c r="G52" s="1"/>
      <c r="H52" s="1"/>
      <c r="I52" s="1"/>
      <c r="J52" s="1"/>
      <c r="K52" s="1"/>
      <c r="L52" s="1"/>
      <c r="M52" s="1"/>
      <c r="N52" s="1"/>
      <c r="O52" s="1"/>
      <c r="P52" s="1"/>
      <c r="Q52" s="1"/>
      <c r="R52" s="1"/>
      <c r="S52" s="1"/>
      <c r="T52" s="1"/>
      <c r="U52" s="1"/>
      <c r="V52" s="1"/>
      <c r="W52" s="1"/>
      <c r="Y52" s="1"/>
      <c r="Z52" s="9" t="s">
        <v>267</v>
      </c>
      <c r="AA52" s="1"/>
      <c r="AB52" s="1"/>
      <c r="AC52" s="1"/>
      <c r="AD52" s="1"/>
      <c r="AE52" s="1"/>
      <c r="AF52" s="1"/>
      <c r="AG52" s="1"/>
      <c r="AH52" s="1"/>
      <c r="AI52" s="1"/>
      <c r="AJ52" s="1"/>
      <c r="AK52" s="1"/>
      <c r="AL52" s="1"/>
      <c r="AM52" s="1"/>
      <c r="AN52" s="1"/>
      <c r="AO52" s="1"/>
      <c r="AP52" s="1"/>
      <c r="AQ52" s="1"/>
      <c r="AR52" s="1"/>
      <c r="AS52" s="1"/>
      <c r="AT52" s="1"/>
      <c r="AU52" s="1"/>
      <c r="AW52" s="1"/>
      <c r="AX52" s="9" t="s">
        <v>267</v>
      </c>
      <c r="AY52" s="1"/>
      <c r="AZ52" s="1"/>
      <c r="BA52" s="1"/>
      <c r="BB52" s="1"/>
      <c r="BC52" s="1"/>
      <c r="BD52" s="1"/>
      <c r="BE52" s="1"/>
      <c r="BF52" s="1"/>
      <c r="BG52" s="1"/>
      <c r="BH52" s="1"/>
      <c r="BI52" s="1"/>
      <c r="BJ52" s="1"/>
      <c r="BK52" s="1"/>
      <c r="BL52" s="1"/>
      <c r="BM52" s="1"/>
      <c r="BN52" s="1"/>
      <c r="BO52" s="1"/>
      <c r="BP52" s="1"/>
      <c r="BQ52" s="1"/>
      <c r="BR52" s="1"/>
      <c r="BS52" s="1"/>
      <c r="BU52" s="1"/>
      <c r="BV52" s="9" t="s">
        <v>267</v>
      </c>
      <c r="BW52" s="1"/>
      <c r="BX52" s="1"/>
      <c r="BY52" s="1"/>
      <c r="BZ52" s="1"/>
      <c r="CA52" s="1"/>
      <c r="CB52" s="1"/>
      <c r="CC52" s="1"/>
      <c r="CD52" s="1"/>
      <c r="CE52" s="1"/>
      <c r="CF52" s="1"/>
      <c r="CG52" s="1"/>
      <c r="CH52" s="1"/>
      <c r="CI52" s="1"/>
      <c r="CJ52" s="1"/>
      <c r="CK52" s="1"/>
      <c r="CL52" s="1"/>
      <c r="CM52" s="1"/>
      <c r="CN52" s="1"/>
      <c r="CO52" s="1"/>
      <c r="CP52" s="1"/>
      <c r="CQ52" s="1"/>
      <c r="CS52" s="1"/>
      <c r="CT52" s="9" t="s">
        <v>267</v>
      </c>
      <c r="CU52" s="1"/>
      <c r="CV52" s="1"/>
      <c r="CW52" s="1"/>
      <c r="CX52" s="1"/>
      <c r="CY52" s="1"/>
      <c r="CZ52" s="1"/>
      <c r="DA52" s="1"/>
      <c r="DB52" s="1"/>
      <c r="DC52" s="1"/>
      <c r="DD52" s="1"/>
      <c r="DE52" s="1"/>
      <c r="DF52" s="1"/>
      <c r="DG52" s="1"/>
      <c r="DH52" s="1"/>
      <c r="DI52" s="1"/>
      <c r="DJ52" s="1"/>
      <c r="DK52" s="1"/>
      <c r="DL52" s="1"/>
      <c r="DM52" s="1"/>
      <c r="DN52" s="1"/>
      <c r="DO52" s="1"/>
      <c r="DQ52" s="1"/>
      <c r="DR52" s="9" t="s">
        <v>267</v>
      </c>
      <c r="DS52" s="1"/>
      <c r="DT52" s="1"/>
      <c r="DU52" s="1"/>
      <c r="DV52" s="1"/>
      <c r="DW52" s="1"/>
      <c r="DX52" s="1"/>
      <c r="DY52" s="1"/>
      <c r="DZ52" s="1"/>
      <c r="EA52" s="1"/>
      <c r="EB52" s="1"/>
      <c r="EC52" s="1"/>
      <c r="ED52" s="1"/>
      <c r="EE52" s="1"/>
      <c r="EF52" s="1"/>
      <c r="EG52" s="1"/>
      <c r="EH52" s="1"/>
      <c r="EI52" s="1"/>
      <c r="EJ52" s="1"/>
      <c r="EK52" s="1"/>
      <c r="EL52" s="1"/>
      <c r="EM52" s="1"/>
      <c r="EO52" s="1"/>
      <c r="EP52" s="9" t="s">
        <v>267</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457</v>
      </c>
      <c r="C53" s="1">
        <v>15.8</v>
      </c>
      <c r="D53" s="1">
        <v>15.4</v>
      </c>
      <c r="E53" s="1">
        <v>15</v>
      </c>
      <c r="F53" s="1">
        <v>14.5</v>
      </c>
      <c r="G53" s="1">
        <v>13.9</v>
      </c>
      <c r="H53" s="1">
        <v>13.4</v>
      </c>
      <c r="I53" s="1">
        <v>12.9</v>
      </c>
      <c r="J53" s="1">
        <v>12.4</v>
      </c>
      <c r="K53" s="1">
        <v>11.9</v>
      </c>
      <c r="L53" s="1">
        <v>11.5</v>
      </c>
      <c r="M53" s="1">
        <v>11.1</v>
      </c>
      <c r="N53" s="1">
        <v>10.7</v>
      </c>
      <c r="O53" s="1">
        <v>10.199999999999999</v>
      </c>
      <c r="P53" s="1">
        <v>9.9</v>
      </c>
      <c r="Q53" s="1">
        <v>9.6</v>
      </c>
      <c r="R53" s="1">
        <v>9.3000000000000007</v>
      </c>
      <c r="S53" s="1">
        <v>9.1</v>
      </c>
      <c r="T53" s="1">
        <v>8.8000000000000007</v>
      </c>
      <c r="U53" s="1">
        <v>8.5</v>
      </c>
      <c r="V53" s="1">
        <v>8.1999999999999993</v>
      </c>
      <c r="W53" s="1">
        <v>8</v>
      </c>
      <c r="Y53" s="1"/>
      <c r="Z53" s="16" t="s">
        <v>457</v>
      </c>
      <c r="AA53" s="1">
        <v>9.6999999999999993</v>
      </c>
      <c r="AB53" s="1">
        <v>9.5</v>
      </c>
      <c r="AC53" s="1">
        <v>9.4</v>
      </c>
      <c r="AD53" s="1">
        <v>9.1999999999999993</v>
      </c>
      <c r="AE53" s="1">
        <v>9</v>
      </c>
      <c r="AF53" s="1">
        <v>8.6999999999999993</v>
      </c>
      <c r="AG53" s="1">
        <v>8.4</v>
      </c>
      <c r="AH53" s="1">
        <v>8.1999999999999993</v>
      </c>
      <c r="AI53" s="1">
        <v>8</v>
      </c>
      <c r="AJ53" s="1">
        <v>7.7</v>
      </c>
      <c r="AK53" s="1">
        <v>7.5</v>
      </c>
      <c r="AL53" s="1">
        <v>7.3</v>
      </c>
      <c r="AM53" s="1">
        <v>7.1</v>
      </c>
      <c r="AN53" s="1">
        <v>7</v>
      </c>
      <c r="AO53" s="1">
        <v>6.8</v>
      </c>
      <c r="AP53" s="1">
        <v>6.7</v>
      </c>
      <c r="AQ53" s="1">
        <v>6.5</v>
      </c>
      <c r="AR53" s="1">
        <v>6.4</v>
      </c>
      <c r="AS53" s="1">
        <v>6.3</v>
      </c>
      <c r="AT53" s="1">
        <v>6.1</v>
      </c>
      <c r="AU53" s="1">
        <v>6</v>
      </c>
      <c r="AW53" s="1"/>
      <c r="AX53" s="16" t="s">
        <v>457</v>
      </c>
      <c r="AY53" s="1">
        <v>13.3</v>
      </c>
      <c r="AZ53" s="1">
        <v>12.8</v>
      </c>
      <c r="BA53" s="1">
        <v>12.3</v>
      </c>
      <c r="BB53" s="1">
        <v>11.9</v>
      </c>
      <c r="BC53" s="1">
        <v>11.5</v>
      </c>
      <c r="BD53" s="1">
        <v>11.2</v>
      </c>
      <c r="BE53" s="1">
        <v>10.8</v>
      </c>
      <c r="BF53" s="1">
        <v>10.5</v>
      </c>
      <c r="BG53" s="1">
        <v>10.199999999999999</v>
      </c>
      <c r="BH53" s="1">
        <v>10</v>
      </c>
      <c r="BI53" s="1">
        <v>9.6999999999999993</v>
      </c>
      <c r="BJ53" s="1">
        <v>9.5</v>
      </c>
      <c r="BK53" s="1">
        <v>9.3000000000000007</v>
      </c>
      <c r="BL53" s="1">
        <v>9</v>
      </c>
      <c r="BM53" s="1">
        <v>8.8000000000000007</v>
      </c>
      <c r="BN53" s="1">
        <v>8.6</v>
      </c>
      <c r="BO53" s="1">
        <v>8.5</v>
      </c>
      <c r="BP53" s="1">
        <v>8.1999999999999993</v>
      </c>
      <c r="BQ53" s="1">
        <v>8</v>
      </c>
      <c r="BR53" s="1">
        <v>7.8</v>
      </c>
      <c r="BS53" s="1">
        <v>7.6</v>
      </c>
      <c r="BU53" s="1"/>
      <c r="BV53" s="16" t="s">
        <v>457</v>
      </c>
      <c r="BW53" s="1">
        <v>10.6</v>
      </c>
      <c r="BX53" s="1">
        <v>10.199999999999999</v>
      </c>
      <c r="BY53" s="1">
        <v>9.9</v>
      </c>
      <c r="BZ53" s="1">
        <v>9.6</v>
      </c>
      <c r="CA53" s="1">
        <v>9.1999999999999993</v>
      </c>
      <c r="CB53" s="1">
        <v>8.9</v>
      </c>
      <c r="CC53" s="1">
        <v>8.6</v>
      </c>
      <c r="CD53" s="1">
        <v>8.1999999999999993</v>
      </c>
      <c r="CE53" s="1">
        <v>7.8</v>
      </c>
      <c r="CF53" s="1">
        <v>7.5</v>
      </c>
      <c r="CG53" s="1">
        <v>7.1</v>
      </c>
      <c r="CH53" s="1">
        <v>6.8</v>
      </c>
      <c r="CI53" s="1">
        <v>6.4</v>
      </c>
      <c r="CJ53" s="1">
        <v>6.1</v>
      </c>
      <c r="CK53" s="1">
        <v>5.7</v>
      </c>
      <c r="CL53" s="1">
        <v>5.4</v>
      </c>
      <c r="CM53" s="1">
        <v>5.0999999999999996</v>
      </c>
      <c r="CN53" s="1">
        <v>4.9000000000000004</v>
      </c>
      <c r="CO53" s="1">
        <v>4.5999999999999996</v>
      </c>
      <c r="CP53" s="1">
        <v>4.3</v>
      </c>
      <c r="CQ53" s="1">
        <v>4.0999999999999996</v>
      </c>
      <c r="CS53" s="1"/>
      <c r="CT53" s="16" t="s">
        <v>457</v>
      </c>
      <c r="CU53" s="1">
        <v>11.5</v>
      </c>
      <c r="CV53" s="1">
        <v>11.1</v>
      </c>
      <c r="CW53" s="1">
        <v>10.7</v>
      </c>
      <c r="CX53" s="1">
        <v>10.1</v>
      </c>
      <c r="CY53" s="1">
        <v>9.6999999999999993</v>
      </c>
      <c r="CZ53" s="1">
        <v>9.1999999999999993</v>
      </c>
      <c r="DA53" s="1">
        <v>8.8000000000000007</v>
      </c>
      <c r="DB53" s="1">
        <v>8.3000000000000007</v>
      </c>
      <c r="DC53" s="1">
        <v>7.9</v>
      </c>
      <c r="DD53" s="1">
        <v>7.5</v>
      </c>
      <c r="DE53" s="1">
        <v>7.2</v>
      </c>
      <c r="DF53" s="1">
        <v>6.9</v>
      </c>
      <c r="DG53" s="1">
        <v>6.5</v>
      </c>
      <c r="DH53" s="1">
        <v>6.1</v>
      </c>
      <c r="DI53" s="1">
        <v>5.6</v>
      </c>
      <c r="DJ53" s="1">
        <v>5.3</v>
      </c>
      <c r="DK53" s="1">
        <v>5.0999999999999996</v>
      </c>
      <c r="DL53" s="1">
        <v>4.8</v>
      </c>
      <c r="DM53" s="1">
        <v>4.5999999999999996</v>
      </c>
      <c r="DN53" s="1">
        <v>4.4000000000000004</v>
      </c>
      <c r="DO53" s="1">
        <v>4.3</v>
      </c>
      <c r="DQ53" s="1"/>
      <c r="DR53" s="16" t="s">
        <v>457</v>
      </c>
      <c r="DS53" s="1">
        <v>4.0999999999999996</v>
      </c>
      <c r="DT53" s="1">
        <v>3.9</v>
      </c>
      <c r="DU53" s="1">
        <v>3.7</v>
      </c>
      <c r="DV53" s="1">
        <v>3.6</v>
      </c>
      <c r="DW53" s="1">
        <v>3.4</v>
      </c>
      <c r="DX53" s="1">
        <v>3.2</v>
      </c>
      <c r="DY53" s="1">
        <v>3</v>
      </c>
      <c r="DZ53" s="1">
        <v>2.9</v>
      </c>
      <c r="EA53" s="1">
        <v>2.7</v>
      </c>
      <c r="EB53" s="1">
        <v>2.6</v>
      </c>
      <c r="EC53" s="1">
        <v>2.5</v>
      </c>
      <c r="ED53" s="1">
        <v>2.4</v>
      </c>
      <c r="EE53" s="1">
        <v>2.2999999999999998</v>
      </c>
      <c r="EF53" s="1">
        <v>2.2000000000000002</v>
      </c>
      <c r="EG53" s="1">
        <v>2</v>
      </c>
      <c r="EH53" s="1">
        <v>1.9</v>
      </c>
      <c r="EI53" s="1">
        <v>1.8</v>
      </c>
      <c r="EJ53" s="1">
        <v>1.7</v>
      </c>
      <c r="EK53" s="1">
        <v>1.7</v>
      </c>
      <c r="EL53" s="1">
        <v>1.6</v>
      </c>
      <c r="EM53" s="1">
        <v>1.5</v>
      </c>
      <c r="EO53" s="1"/>
      <c r="EP53" s="10" t="s">
        <v>457</v>
      </c>
      <c r="EQ53" s="1">
        <v>3.4</v>
      </c>
      <c r="ER53" s="1">
        <v>3.3</v>
      </c>
      <c r="ES53" s="1">
        <v>3.1</v>
      </c>
      <c r="ET53" s="1">
        <v>3</v>
      </c>
      <c r="EU53" s="1">
        <v>2.9</v>
      </c>
      <c r="EV53" s="1">
        <v>2.7</v>
      </c>
      <c r="EW53" s="1">
        <v>2.6</v>
      </c>
      <c r="EX53" s="1">
        <v>2.4</v>
      </c>
      <c r="EY53" s="1">
        <v>2.2999999999999998</v>
      </c>
      <c r="EZ53" s="1">
        <v>2.2000000000000002</v>
      </c>
      <c r="FA53" s="1">
        <v>2.1</v>
      </c>
      <c r="FB53" s="1">
        <v>2</v>
      </c>
      <c r="FC53" s="1">
        <v>1.9</v>
      </c>
      <c r="FD53" s="1">
        <v>1.9</v>
      </c>
      <c r="FE53" s="1">
        <v>1.8</v>
      </c>
      <c r="FF53" s="1">
        <v>1.7</v>
      </c>
      <c r="FG53" s="1">
        <v>1.6</v>
      </c>
      <c r="FH53" s="1">
        <v>1.6</v>
      </c>
      <c r="FI53" s="1">
        <v>1.5</v>
      </c>
      <c r="FJ53" s="1">
        <v>1.5</v>
      </c>
      <c r="FK53" s="1">
        <v>1.4</v>
      </c>
    </row>
    <row r="54" spans="1:167" ht="14.5">
      <c r="A54" s="1"/>
      <c r="B54" s="10" t="s">
        <v>458</v>
      </c>
      <c r="C54" s="1">
        <v>8.1999999999999993</v>
      </c>
      <c r="D54" s="1">
        <v>8</v>
      </c>
      <c r="E54" s="1">
        <v>7.8</v>
      </c>
      <c r="F54" s="1">
        <v>7.5</v>
      </c>
      <c r="G54" s="1">
        <v>7.2</v>
      </c>
      <c r="H54" s="1">
        <v>7</v>
      </c>
      <c r="I54" s="1">
        <v>6.7</v>
      </c>
      <c r="J54" s="1">
        <v>6.5</v>
      </c>
      <c r="K54" s="1">
        <v>6.2</v>
      </c>
      <c r="L54" s="1">
        <v>6</v>
      </c>
      <c r="M54" s="1">
        <v>5.8</v>
      </c>
      <c r="N54" s="1">
        <v>5.6</v>
      </c>
      <c r="O54" s="1">
        <v>5.3</v>
      </c>
      <c r="P54" s="1">
        <v>5.2</v>
      </c>
      <c r="Q54" s="1">
        <v>5</v>
      </c>
      <c r="R54" s="1">
        <v>4.9000000000000004</v>
      </c>
      <c r="S54" s="1">
        <v>4.7</v>
      </c>
      <c r="T54" s="1">
        <v>4.5999999999999996</v>
      </c>
      <c r="U54" s="1">
        <v>4.4000000000000004</v>
      </c>
      <c r="V54" s="1">
        <v>4.3</v>
      </c>
      <c r="W54" s="1">
        <v>4.2</v>
      </c>
      <c r="Y54" s="1"/>
      <c r="Z54" s="16" t="s">
        <v>458</v>
      </c>
      <c r="AA54" s="1">
        <v>6.3</v>
      </c>
      <c r="AB54" s="1">
        <v>6.2</v>
      </c>
      <c r="AC54" s="1">
        <v>6</v>
      </c>
      <c r="AD54" s="1">
        <v>5.9</v>
      </c>
      <c r="AE54" s="1">
        <v>5.8</v>
      </c>
      <c r="AF54" s="1">
        <v>5.6</v>
      </c>
      <c r="AG54" s="1">
        <v>5.4</v>
      </c>
      <c r="AH54" s="1">
        <v>5.3</v>
      </c>
      <c r="AI54" s="1">
        <v>5.0999999999999996</v>
      </c>
      <c r="AJ54" s="1">
        <v>5</v>
      </c>
      <c r="AK54" s="1">
        <v>4.8</v>
      </c>
      <c r="AL54" s="1">
        <v>4.7</v>
      </c>
      <c r="AM54" s="1">
        <v>4.5999999999999996</v>
      </c>
      <c r="AN54" s="1">
        <v>4.5</v>
      </c>
      <c r="AO54" s="1">
        <v>4.4000000000000004</v>
      </c>
      <c r="AP54" s="1">
        <v>4.3</v>
      </c>
      <c r="AQ54" s="1">
        <v>4.2</v>
      </c>
      <c r="AR54" s="1">
        <v>4.0999999999999996</v>
      </c>
      <c r="AS54" s="1">
        <v>4</v>
      </c>
      <c r="AT54" s="1">
        <v>3.9</v>
      </c>
      <c r="AU54" s="1">
        <v>3.8</v>
      </c>
      <c r="AW54" s="1"/>
      <c r="AX54" s="16" t="s">
        <v>458</v>
      </c>
      <c r="AY54" s="1">
        <v>8.6999999999999993</v>
      </c>
      <c r="AZ54" s="1">
        <v>8.3000000000000007</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5.0999999999999996</v>
      </c>
      <c r="BU54" s="1"/>
      <c r="BV54" s="16" t="s">
        <v>458</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9.6999999999999993</v>
      </c>
      <c r="CL54" s="1">
        <v>9.4</v>
      </c>
      <c r="CM54" s="1">
        <v>9.1</v>
      </c>
      <c r="CN54" s="1">
        <v>8.8000000000000007</v>
      </c>
      <c r="CO54" s="1">
        <v>8.5</v>
      </c>
      <c r="CP54" s="1">
        <v>8.1</v>
      </c>
      <c r="CQ54" s="1">
        <v>7.8</v>
      </c>
      <c r="CS54" s="1"/>
      <c r="CT54" s="16" t="s">
        <v>458</v>
      </c>
      <c r="CU54" s="1">
        <v>9.1</v>
      </c>
      <c r="CV54" s="1">
        <v>8.8000000000000007</v>
      </c>
      <c r="CW54" s="1">
        <v>8.5</v>
      </c>
      <c r="CX54" s="1">
        <v>8.1999999999999993</v>
      </c>
      <c r="CY54" s="1">
        <v>7.9</v>
      </c>
      <c r="CZ54" s="1">
        <v>7.6</v>
      </c>
      <c r="DA54" s="1">
        <v>7.3</v>
      </c>
      <c r="DB54" s="1">
        <v>7</v>
      </c>
      <c r="DC54" s="1">
        <v>6.7</v>
      </c>
      <c r="DD54" s="1">
        <v>6.4</v>
      </c>
      <c r="DE54" s="1">
        <v>6.2</v>
      </c>
      <c r="DF54" s="1">
        <v>6</v>
      </c>
      <c r="DG54" s="1">
        <v>5.7</v>
      </c>
      <c r="DH54" s="1">
        <v>5.4</v>
      </c>
      <c r="DI54" s="1">
        <v>5.0999999999999996</v>
      </c>
      <c r="DJ54" s="1">
        <v>4.8</v>
      </c>
      <c r="DK54" s="1">
        <v>4.5999999999999996</v>
      </c>
      <c r="DL54" s="1">
        <v>4.5</v>
      </c>
      <c r="DM54" s="1">
        <v>4.3</v>
      </c>
      <c r="DN54" s="1">
        <v>4.2</v>
      </c>
      <c r="DO54" s="1">
        <v>4.0999999999999996</v>
      </c>
      <c r="DQ54" s="1"/>
      <c r="DR54" s="16" t="s">
        <v>458</v>
      </c>
      <c r="DS54" s="1">
        <v>8.1999999999999993</v>
      </c>
      <c r="DT54" s="1">
        <v>7.9</v>
      </c>
      <c r="DU54" s="1">
        <v>7.6</v>
      </c>
      <c r="DV54" s="1">
        <v>7.3</v>
      </c>
      <c r="DW54" s="1">
        <v>7</v>
      </c>
      <c r="DX54" s="1">
        <v>6.7</v>
      </c>
      <c r="DY54" s="1">
        <v>6.5</v>
      </c>
      <c r="DZ54" s="1">
        <v>6.2</v>
      </c>
      <c r="EA54" s="1">
        <v>5.9</v>
      </c>
      <c r="EB54" s="1">
        <v>5.7</v>
      </c>
      <c r="EC54" s="1">
        <v>5.5</v>
      </c>
      <c r="ED54" s="1">
        <v>5.3</v>
      </c>
      <c r="EE54" s="1">
        <v>5.0999999999999996</v>
      </c>
      <c r="EF54" s="1">
        <v>4.9000000000000004</v>
      </c>
      <c r="EG54" s="1">
        <v>4.7</v>
      </c>
      <c r="EH54" s="1">
        <v>4.5</v>
      </c>
      <c r="EI54" s="1">
        <v>4.3</v>
      </c>
      <c r="EJ54" s="1">
        <v>4.0999999999999996</v>
      </c>
      <c r="EK54" s="1">
        <v>4</v>
      </c>
      <c r="EL54" s="1">
        <v>3.9</v>
      </c>
      <c r="EM54" s="1">
        <v>3.7</v>
      </c>
      <c r="EO54" s="1"/>
      <c r="EP54" s="10" t="s">
        <v>458</v>
      </c>
      <c r="EQ54" s="1">
        <v>3.7</v>
      </c>
      <c r="ER54" s="1">
        <v>3.6</v>
      </c>
      <c r="ES54" s="1">
        <v>3.5</v>
      </c>
      <c r="ET54" s="1">
        <v>3.3</v>
      </c>
      <c r="EU54" s="1">
        <v>3.2</v>
      </c>
      <c r="EV54" s="1">
        <v>3</v>
      </c>
      <c r="EW54" s="1">
        <v>2.9</v>
      </c>
      <c r="EX54" s="1">
        <v>2.8</v>
      </c>
      <c r="EY54" s="1">
        <v>2.7</v>
      </c>
      <c r="EZ54" s="1">
        <v>2.5</v>
      </c>
      <c r="FA54" s="1">
        <v>2.5</v>
      </c>
      <c r="FB54" s="1">
        <v>2.4</v>
      </c>
      <c r="FC54" s="1">
        <v>2.2999999999999998</v>
      </c>
      <c r="FD54" s="1">
        <v>2.2000000000000002</v>
      </c>
      <c r="FE54" s="1">
        <v>2.1</v>
      </c>
      <c r="FF54" s="1">
        <v>2.1</v>
      </c>
      <c r="FG54" s="1">
        <v>2</v>
      </c>
      <c r="FH54" s="1">
        <v>1.9</v>
      </c>
      <c r="FI54" s="1">
        <v>1.9</v>
      </c>
      <c r="FJ54" s="1">
        <v>1.8</v>
      </c>
      <c r="FK54" s="1">
        <v>1.7</v>
      </c>
    </row>
    <row r="55" spans="1:167" ht="14.5">
      <c r="A55" s="1"/>
      <c r="B55" s="10" t="s">
        <v>459</v>
      </c>
      <c r="C55" s="1">
        <v>17.7</v>
      </c>
      <c r="D55" s="1">
        <v>17.3</v>
      </c>
      <c r="E55" s="1">
        <v>16.899999999999999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10.199999999999999</v>
      </c>
      <c r="V55" s="1">
        <v>9.9</v>
      </c>
      <c r="W55" s="1">
        <v>9.6</v>
      </c>
      <c r="Y55" s="1"/>
      <c r="Z55" s="16" t="s">
        <v>459</v>
      </c>
      <c r="AA55" s="1">
        <v>11.6</v>
      </c>
      <c r="AB55" s="1">
        <v>11.4</v>
      </c>
      <c r="AC55" s="1">
        <v>11.2</v>
      </c>
      <c r="AD55" s="1">
        <v>11</v>
      </c>
      <c r="AE55" s="1">
        <v>10.8</v>
      </c>
      <c r="AF55" s="1">
        <v>10.5</v>
      </c>
      <c r="AG55" s="1">
        <v>10.199999999999999</v>
      </c>
      <c r="AH55" s="1">
        <v>9.9</v>
      </c>
      <c r="AI55" s="1">
        <v>9.6</v>
      </c>
      <c r="AJ55" s="1">
        <v>9.3000000000000007</v>
      </c>
      <c r="AK55" s="1">
        <v>9.1</v>
      </c>
      <c r="AL55" s="1">
        <v>8.8000000000000007</v>
      </c>
      <c r="AM55" s="1">
        <v>8.6</v>
      </c>
      <c r="AN55" s="1">
        <v>8.4</v>
      </c>
      <c r="AO55" s="1">
        <v>8.3000000000000007</v>
      </c>
      <c r="AP55" s="1">
        <v>8.1</v>
      </c>
      <c r="AQ55" s="1">
        <v>8</v>
      </c>
      <c r="AR55" s="1">
        <v>7.8</v>
      </c>
      <c r="AS55" s="1">
        <v>7.6</v>
      </c>
      <c r="AT55" s="1">
        <v>7.5</v>
      </c>
      <c r="AU55" s="1">
        <v>7.3</v>
      </c>
      <c r="AW55" s="1"/>
      <c r="AX55" s="16" t="s">
        <v>459</v>
      </c>
      <c r="AY55" s="1">
        <v>18.100000000000001</v>
      </c>
      <c r="AZ55" s="1">
        <v>17.5</v>
      </c>
      <c r="BA55" s="1">
        <v>16.899999999999999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459</v>
      </c>
      <c r="BW55" s="1">
        <v>21.7</v>
      </c>
      <c r="BX55" s="1">
        <v>21.4</v>
      </c>
      <c r="BY55" s="1">
        <v>21.1</v>
      </c>
      <c r="BZ55" s="1">
        <v>20.8</v>
      </c>
      <c r="CA55" s="1">
        <v>20.5</v>
      </c>
      <c r="CB55" s="1">
        <v>20.100000000000001</v>
      </c>
      <c r="CC55" s="1">
        <v>19.7</v>
      </c>
      <c r="CD55" s="1">
        <v>19.2</v>
      </c>
      <c r="CE55" s="1">
        <v>18.7</v>
      </c>
      <c r="CF55" s="1">
        <v>18.2</v>
      </c>
      <c r="CG55" s="1">
        <v>17.8</v>
      </c>
      <c r="CH55" s="1">
        <v>17.2</v>
      </c>
      <c r="CI55" s="1">
        <v>16.600000000000001</v>
      </c>
      <c r="CJ55" s="1">
        <v>16.100000000000001</v>
      </c>
      <c r="CK55" s="1">
        <v>15.4</v>
      </c>
      <c r="CL55" s="1">
        <v>14.9</v>
      </c>
      <c r="CM55" s="1">
        <v>14.4</v>
      </c>
      <c r="CN55" s="1">
        <v>13.9</v>
      </c>
      <c r="CO55" s="1">
        <v>13.3</v>
      </c>
      <c r="CP55" s="1">
        <v>12.8</v>
      </c>
      <c r="CQ55" s="1">
        <v>12.4</v>
      </c>
      <c r="CS55" s="1"/>
      <c r="CT55" s="16" t="s">
        <v>459</v>
      </c>
      <c r="CU55" s="1">
        <v>16.5</v>
      </c>
      <c r="CV55" s="1">
        <v>16</v>
      </c>
      <c r="CW55" s="1">
        <v>15.4</v>
      </c>
      <c r="CX55" s="1">
        <v>14.7</v>
      </c>
      <c r="CY55" s="1">
        <v>14.1</v>
      </c>
      <c r="CZ55" s="1">
        <v>13.5</v>
      </c>
      <c r="DA55" s="1">
        <v>12.9</v>
      </c>
      <c r="DB55" s="1">
        <v>12.4</v>
      </c>
      <c r="DC55" s="1">
        <v>11.8</v>
      </c>
      <c r="DD55" s="1">
        <v>11.3</v>
      </c>
      <c r="DE55" s="1">
        <v>10.9</v>
      </c>
      <c r="DF55" s="1">
        <v>10.4</v>
      </c>
      <c r="DG55" s="1">
        <v>9.9</v>
      </c>
      <c r="DH55" s="1">
        <v>9.3000000000000007</v>
      </c>
      <c r="DI55" s="1">
        <v>8.6999999999999993</v>
      </c>
      <c r="DJ55" s="1">
        <v>8.3000000000000007</v>
      </c>
      <c r="DK55" s="1">
        <v>7.9</v>
      </c>
      <c r="DL55" s="1">
        <v>7.6</v>
      </c>
      <c r="DM55" s="1">
        <v>7.3</v>
      </c>
      <c r="DN55" s="1">
        <v>7.1</v>
      </c>
      <c r="DO55" s="1">
        <v>6.9</v>
      </c>
      <c r="DQ55" s="1"/>
      <c r="DR55" s="16" t="s">
        <v>459</v>
      </c>
      <c r="DS55" s="1">
        <v>25.2</v>
      </c>
      <c r="DT55" s="1">
        <v>24.5</v>
      </c>
      <c r="DU55" s="1">
        <v>23.7</v>
      </c>
      <c r="DV55" s="1">
        <v>22.8</v>
      </c>
      <c r="DW55" s="1">
        <v>21.9</v>
      </c>
      <c r="DX55" s="1">
        <v>21.1</v>
      </c>
      <c r="DY55" s="1">
        <v>20.399999999999999</v>
      </c>
      <c r="DZ55" s="1">
        <v>19.5</v>
      </c>
      <c r="EA55" s="1">
        <v>18.7</v>
      </c>
      <c r="EB55" s="1">
        <v>18.2</v>
      </c>
      <c r="EC55" s="1">
        <v>17.600000000000001</v>
      </c>
      <c r="ED55" s="1">
        <v>17.100000000000001</v>
      </c>
      <c r="EE55" s="1">
        <v>16.5</v>
      </c>
      <c r="EF55" s="1">
        <v>15.9</v>
      </c>
      <c r="EG55" s="1">
        <v>15.2</v>
      </c>
      <c r="EH55" s="1">
        <v>14.5</v>
      </c>
      <c r="EI55" s="1">
        <v>13.9</v>
      </c>
      <c r="EJ55" s="1">
        <v>13.5</v>
      </c>
      <c r="EK55" s="1">
        <v>13.1</v>
      </c>
      <c r="EL55" s="1">
        <v>12.7</v>
      </c>
      <c r="EM55" s="1">
        <v>12.3</v>
      </c>
      <c r="EO55" s="1"/>
      <c r="EP55" s="10" t="s">
        <v>459</v>
      </c>
      <c r="EQ55" s="1">
        <v>11.1</v>
      </c>
      <c r="ER55" s="1">
        <v>10.8</v>
      </c>
      <c r="ES55" s="1">
        <v>10.5</v>
      </c>
      <c r="ET55" s="1">
        <v>10.199999999999999</v>
      </c>
      <c r="EU55" s="1">
        <v>9.8000000000000007</v>
      </c>
      <c r="EV55" s="1">
        <v>9.4</v>
      </c>
      <c r="EW55" s="1">
        <v>9</v>
      </c>
      <c r="EX55" s="1">
        <v>8.6</v>
      </c>
      <c r="EY55" s="1">
        <v>8.3000000000000007</v>
      </c>
      <c r="EZ55" s="1">
        <v>8</v>
      </c>
      <c r="FA55" s="1">
        <v>7.7</v>
      </c>
      <c r="FB55" s="1">
        <v>7.5</v>
      </c>
      <c r="FC55" s="1">
        <v>7.2</v>
      </c>
      <c r="FD55" s="1">
        <v>7</v>
      </c>
      <c r="FE55" s="1">
        <v>6.8</v>
      </c>
      <c r="FF55" s="1">
        <v>6.6</v>
      </c>
      <c r="FG55" s="1">
        <v>6.4</v>
      </c>
      <c r="FH55" s="1">
        <v>6.2</v>
      </c>
      <c r="FI55" s="1">
        <v>6</v>
      </c>
      <c r="FJ55" s="1">
        <v>5.8</v>
      </c>
      <c r="FK55" s="1">
        <v>5.7</v>
      </c>
    </row>
    <row r="56" spans="1:167" ht="14.5">
      <c r="A56" s="1"/>
      <c r="B56" s="10" t="s">
        <v>460</v>
      </c>
      <c r="C56" s="1">
        <v>12.7</v>
      </c>
      <c r="D56" s="1">
        <v>12.5</v>
      </c>
      <c r="E56" s="1">
        <v>12.2</v>
      </c>
      <c r="F56" s="1">
        <v>11.9</v>
      </c>
      <c r="G56" s="1">
        <v>11.5</v>
      </c>
      <c r="H56" s="1">
        <v>11.1</v>
      </c>
      <c r="I56" s="1">
        <v>10.7</v>
      </c>
      <c r="J56" s="1">
        <v>10.4</v>
      </c>
      <c r="K56" s="1">
        <v>10</v>
      </c>
      <c r="L56" s="1">
        <v>9.6999999999999993</v>
      </c>
      <c r="M56" s="1">
        <v>9.4</v>
      </c>
      <c r="N56" s="1">
        <v>9.1</v>
      </c>
      <c r="O56" s="1">
        <v>8.8000000000000007</v>
      </c>
      <c r="P56" s="1">
        <v>8.5</v>
      </c>
      <c r="Q56" s="1">
        <v>8.3000000000000007</v>
      </c>
      <c r="R56" s="1">
        <v>8.1</v>
      </c>
      <c r="S56" s="1">
        <v>7.9</v>
      </c>
      <c r="T56" s="1">
        <v>7.8</v>
      </c>
      <c r="U56" s="1">
        <v>7.5</v>
      </c>
      <c r="V56" s="1">
        <v>7.3</v>
      </c>
      <c r="W56" s="1">
        <v>7.1</v>
      </c>
      <c r="Y56" s="1"/>
      <c r="Z56" s="16" t="s">
        <v>460</v>
      </c>
      <c r="AA56" s="1">
        <v>18.100000000000001</v>
      </c>
      <c r="AB56" s="1">
        <v>17.899999999999999</v>
      </c>
      <c r="AC56" s="1">
        <v>17.600000000000001</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460</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10.199999999999999</v>
      </c>
      <c r="BN56" s="1">
        <v>10</v>
      </c>
      <c r="BO56" s="1">
        <v>9.9</v>
      </c>
      <c r="BP56" s="1">
        <v>9.6999999999999993</v>
      </c>
      <c r="BQ56" s="1">
        <v>9.4</v>
      </c>
      <c r="BR56" s="1">
        <v>9.3000000000000007</v>
      </c>
      <c r="BS56" s="1">
        <v>9.1</v>
      </c>
      <c r="BU56" s="1"/>
      <c r="BV56" s="16" t="s">
        <v>460</v>
      </c>
      <c r="BW56" s="1">
        <v>21.1</v>
      </c>
      <c r="BX56" s="1">
        <v>20.9</v>
      </c>
      <c r="BY56" s="1">
        <v>20.6</v>
      </c>
      <c r="BZ56" s="1">
        <v>20.3</v>
      </c>
      <c r="CA56" s="1">
        <v>20.100000000000001</v>
      </c>
      <c r="CB56" s="1">
        <v>19.8</v>
      </c>
      <c r="CC56" s="1">
        <v>19.399999999999999</v>
      </c>
      <c r="CD56" s="1">
        <v>19</v>
      </c>
      <c r="CE56" s="1">
        <v>18.5</v>
      </c>
      <c r="CF56" s="1">
        <v>18.100000000000001</v>
      </c>
      <c r="CG56" s="1">
        <v>17.7</v>
      </c>
      <c r="CH56" s="1">
        <v>17.100000000000001</v>
      </c>
      <c r="CI56" s="1">
        <v>16.600000000000001</v>
      </c>
      <c r="CJ56" s="1">
        <v>16</v>
      </c>
      <c r="CK56" s="1">
        <v>15.4</v>
      </c>
      <c r="CL56" s="1">
        <v>14.9</v>
      </c>
      <c r="CM56" s="1">
        <v>14.5</v>
      </c>
      <c r="CN56" s="1">
        <v>14</v>
      </c>
      <c r="CO56" s="1">
        <v>13.5</v>
      </c>
      <c r="CP56" s="1">
        <v>13</v>
      </c>
      <c r="CQ56" s="1">
        <v>12.5</v>
      </c>
      <c r="CS56" s="1"/>
      <c r="CT56" s="16" t="s">
        <v>460</v>
      </c>
      <c r="CU56" s="1">
        <v>20.399999999999999</v>
      </c>
      <c r="CV56" s="1">
        <v>19.8</v>
      </c>
      <c r="CW56" s="1">
        <v>19.2</v>
      </c>
      <c r="CX56" s="1">
        <v>18.399999999999999</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9.3000000000000007</v>
      </c>
      <c r="DO56" s="1">
        <v>9.1</v>
      </c>
      <c r="DQ56" s="1"/>
      <c r="DR56" s="16" t="s">
        <v>460</v>
      </c>
      <c r="DS56" s="1">
        <v>29.2</v>
      </c>
      <c r="DT56" s="1">
        <v>28.4</v>
      </c>
      <c r="DU56" s="1">
        <v>27.4</v>
      </c>
      <c r="DV56" s="1">
        <v>26.4</v>
      </c>
      <c r="DW56" s="1">
        <v>25.4</v>
      </c>
      <c r="DX56" s="1">
        <v>24.5</v>
      </c>
      <c r="DY56" s="1">
        <v>23.7</v>
      </c>
      <c r="DZ56" s="1">
        <v>22.7</v>
      </c>
      <c r="EA56" s="1">
        <v>21.8</v>
      </c>
      <c r="EB56" s="1">
        <v>21.2</v>
      </c>
      <c r="EC56" s="1">
        <v>20.5</v>
      </c>
      <c r="ED56" s="1">
        <v>19.899999999999999</v>
      </c>
      <c r="EE56" s="1">
        <v>19.3</v>
      </c>
      <c r="EF56" s="1">
        <v>18.5</v>
      </c>
      <c r="EG56" s="1">
        <v>17.8</v>
      </c>
      <c r="EH56" s="1">
        <v>16.899999999999999</v>
      </c>
      <c r="EI56" s="1">
        <v>16.3</v>
      </c>
      <c r="EJ56" s="1">
        <v>15.8</v>
      </c>
      <c r="EK56" s="1">
        <v>15.3</v>
      </c>
      <c r="EL56" s="1">
        <v>14.9</v>
      </c>
      <c r="EM56" s="1">
        <v>14.5</v>
      </c>
      <c r="EO56" s="1"/>
      <c r="EP56" s="10" t="s">
        <v>460</v>
      </c>
      <c r="EQ56" s="1">
        <v>18.7</v>
      </c>
      <c r="ER56" s="1">
        <v>18.2</v>
      </c>
      <c r="ES56" s="1">
        <v>17.8</v>
      </c>
      <c r="ET56" s="1">
        <v>17.2</v>
      </c>
      <c r="EU56" s="1">
        <v>16.600000000000001</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spans="1:167" ht="14.5">
      <c r="A57" s="1"/>
      <c r="B57" s="10" t="s">
        <v>461</v>
      </c>
      <c r="C57" s="1">
        <v>33.4</v>
      </c>
      <c r="D57" s="1">
        <v>32.9</v>
      </c>
      <c r="E57" s="1">
        <v>32.299999999999997</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461</v>
      </c>
      <c r="AA57" s="1">
        <v>40.1</v>
      </c>
      <c r="AB57" s="1">
        <v>39.700000000000003</v>
      </c>
      <c r="AC57" s="1">
        <v>39.1</v>
      </c>
      <c r="AD57" s="1">
        <v>38.5</v>
      </c>
      <c r="AE57" s="1">
        <v>37.799999999999997</v>
      </c>
      <c r="AF57" s="1">
        <v>36.799999999999997</v>
      </c>
      <c r="AG57" s="1">
        <v>35.799999999999997</v>
      </c>
      <c r="AH57" s="1">
        <v>34.9</v>
      </c>
      <c r="AI57" s="1">
        <v>34</v>
      </c>
      <c r="AJ57" s="1">
        <v>33.1</v>
      </c>
      <c r="AK57" s="1">
        <v>32.299999999999997</v>
      </c>
      <c r="AL57" s="1">
        <v>31.5</v>
      </c>
      <c r="AM57" s="1">
        <v>30.9</v>
      </c>
      <c r="AN57" s="1">
        <v>30.3</v>
      </c>
      <c r="AO57" s="1">
        <v>29.8</v>
      </c>
      <c r="AP57" s="1">
        <v>29.3</v>
      </c>
      <c r="AQ57" s="1">
        <v>28.9</v>
      </c>
      <c r="AR57" s="1">
        <v>28.3</v>
      </c>
      <c r="AS57" s="1">
        <v>27.8</v>
      </c>
      <c r="AT57" s="1">
        <v>27.4</v>
      </c>
      <c r="AU57" s="1">
        <v>26.9</v>
      </c>
      <c r="AW57" s="1"/>
      <c r="AX57" s="16" t="s">
        <v>461</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461</v>
      </c>
      <c r="BW57" s="1">
        <v>24.7</v>
      </c>
      <c r="BX57" s="1">
        <v>24.5</v>
      </c>
      <c r="BY57" s="1">
        <v>24.2</v>
      </c>
      <c r="BZ57" s="1">
        <v>24</v>
      </c>
      <c r="CA57" s="1">
        <v>23.7</v>
      </c>
      <c r="CB57" s="1">
        <v>23.4</v>
      </c>
      <c r="CC57" s="1">
        <v>23.1</v>
      </c>
      <c r="CD57" s="1">
        <v>22.7</v>
      </c>
      <c r="CE57" s="1">
        <v>22.2</v>
      </c>
      <c r="CF57" s="1">
        <v>21.7</v>
      </c>
      <c r="CG57" s="1">
        <v>21.2</v>
      </c>
      <c r="CH57" s="1">
        <v>20.6</v>
      </c>
      <c r="CI57" s="1">
        <v>20.100000000000001</v>
      </c>
      <c r="CJ57" s="1">
        <v>19.5</v>
      </c>
      <c r="CK57" s="1">
        <v>18.7</v>
      </c>
      <c r="CL57" s="1">
        <v>18.2</v>
      </c>
      <c r="CM57" s="1">
        <v>17.7</v>
      </c>
      <c r="CN57" s="1">
        <v>17.2</v>
      </c>
      <c r="CO57" s="1">
        <v>16.600000000000001</v>
      </c>
      <c r="CP57" s="1">
        <v>16</v>
      </c>
      <c r="CQ57" s="1">
        <v>15.5</v>
      </c>
      <c r="CS57" s="1"/>
      <c r="CT57" s="16" t="s">
        <v>461</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17.399999999999999</v>
      </c>
      <c r="DK57" s="1">
        <v>16.8</v>
      </c>
      <c r="DL57" s="1">
        <v>16.2</v>
      </c>
      <c r="DM57" s="1">
        <v>15.7</v>
      </c>
      <c r="DN57" s="1">
        <v>15.4</v>
      </c>
      <c r="DO57" s="1">
        <v>15.1</v>
      </c>
      <c r="DQ57" s="1"/>
      <c r="DR57" s="16" t="s">
        <v>461</v>
      </c>
      <c r="DS57" s="1">
        <v>20</v>
      </c>
      <c r="DT57" s="1">
        <v>19.5</v>
      </c>
      <c r="DU57" s="1">
        <v>18.899999999999999</v>
      </c>
      <c r="DV57" s="1">
        <v>18.2</v>
      </c>
      <c r="DW57" s="1">
        <v>17.5</v>
      </c>
      <c r="DX57" s="1">
        <v>16.899999999999999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10.199999999999999</v>
      </c>
      <c r="EO57" s="1"/>
      <c r="EP57" s="10" t="s">
        <v>461</v>
      </c>
      <c r="EQ57" s="1">
        <v>44.6</v>
      </c>
      <c r="ER57" s="1">
        <v>43.7</v>
      </c>
      <c r="ES57" s="1">
        <v>42.8</v>
      </c>
      <c r="ET57" s="1">
        <v>41.5</v>
      </c>
      <c r="EU57" s="1">
        <v>40.200000000000003</v>
      </c>
      <c r="EV57" s="1">
        <v>38.700000000000003</v>
      </c>
      <c r="EW57" s="1">
        <v>37.299999999999997</v>
      </c>
      <c r="EX57" s="1">
        <v>35.9</v>
      </c>
      <c r="EY57" s="1">
        <v>34.799999999999997</v>
      </c>
      <c r="EZ57" s="1">
        <v>33.6</v>
      </c>
      <c r="FA57" s="1">
        <v>32.700000000000003</v>
      </c>
      <c r="FB57" s="1">
        <v>31.9</v>
      </c>
      <c r="FC57" s="1">
        <v>31</v>
      </c>
      <c r="FD57" s="1">
        <v>30.3</v>
      </c>
      <c r="FE57" s="1">
        <v>29.6</v>
      </c>
      <c r="FF57" s="1">
        <v>28.9</v>
      </c>
      <c r="FG57" s="1">
        <v>28.1</v>
      </c>
      <c r="FH57" s="1">
        <v>27.4</v>
      </c>
      <c r="FI57" s="1">
        <v>26.7</v>
      </c>
      <c r="FJ57" s="1">
        <v>26.1</v>
      </c>
      <c r="FK57" s="1">
        <v>25.4</v>
      </c>
    </row>
    <row r="58" spans="1:167" ht="14.5">
      <c r="A58" s="1"/>
      <c r="B58" s="16" t="s">
        <v>462</v>
      </c>
      <c r="C58" s="1">
        <v>12.2</v>
      </c>
      <c r="D58" s="1">
        <v>12.1</v>
      </c>
      <c r="E58" s="1">
        <v>11.9</v>
      </c>
      <c r="F58" s="1">
        <v>11.7</v>
      </c>
      <c r="G58" s="1">
        <v>11.4</v>
      </c>
      <c r="H58" s="1">
        <v>11.1</v>
      </c>
      <c r="I58" s="1">
        <v>10.8</v>
      </c>
      <c r="J58" s="1">
        <v>10.6</v>
      </c>
      <c r="K58" s="1">
        <v>10.3</v>
      </c>
      <c r="L58" s="1">
        <v>10</v>
      </c>
      <c r="M58" s="1">
        <v>9.8000000000000007</v>
      </c>
      <c r="N58" s="1">
        <v>9.6</v>
      </c>
      <c r="O58" s="1">
        <v>9.3000000000000007</v>
      </c>
      <c r="P58" s="1">
        <v>9.1</v>
      </c>
      <c r="Q58" s="1">
        <v>9</v>
      </c>
      <c r="R58" s="1">
        <v>8.8000000000000007</v>
      </c>
      <c r="S58" s="1">
        <v>8.6999999999999993</v>
      </c>
      <c r="T58" s="1">
        <v>8.6</v>
      </c>
      <c r="U58" s="1">
        <v>8.4</v>
      </c>
      <c r="V58" s="1">
        <v>8.1999999999999993</v>
      </c>
      <c r="W58" s="1">
        <v>8.1</v>
      </c>
      <c r="Y58" s="1"/>
      <c r="Z58" s="16" t="s">
        <v>462</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10.199999999999999</v>
      </c>
      <c r="AT58" s="1">
        <v>10</v>
      </c>
      <c r="AU58" s="1">
        <v>9.8000000000000007</v>
      </c>
      <c r="AW58" s="1"/>
      <c r="AX58" s="16" t="s">
        <v>462</v>
      </c>
      <c r="AY58" s="1">
        <v>11.2</v>
      </c>
      <c r="AZ58" s="1">
        <v>10.9</v>
      </c>
      <c r="BA58" s="1">
        <v>10.6</v>
      </c>
      <c r="BB58" s="1">
        <v>10.3</v>
      </c>
      <c r="BC58" s="1">
        <v>10</v>
      </c>
      <c r="BD58" s="1">
        <v>9.8000000000000007</v>
      </c>
      <c r="BE58" s="1">
        <v>9.6</v>
      </c>
      <c r="BF58" s="1">
        <v>9.4</v>
      </c>
      <c r="BG58" s="1">
        <v>9.1999999999999993</v>
      </c>
      <c r="BH58" s="1">
        <v>9.1</v>
      </c>
      <c r="BI58" s="1">
        <v>8.9</v>
      </c>
      <c r="BJ58" s="1">
        <v>8.8000000000000007</v>
      </c>
      <c r="BK58" s="1">
        <v>8.6</v>
      </c>
      <c r="BL58" s="1">
        <v>8.5</v>
      </c>
      <c r="BM58" s="1">
        <v>8.4</v>
      </c>
      <c r="BN58" s="1">
        <v>8.1999999999999993</v>
      </c>
      <c r="BO58" s="1">
        <v>8.1</v>
      </c>
      <c r="BP58" s="1">
        <v>8</v>
      </c>
      <c r="BQ58" s="1">
        <v>7.8</v>
      </c>
      <c r="BR58" s="1">
        <v>7.7</v>
      </c>
      <c r="BS58" s="1">
        <v>7.6</v>
      </c>
      <c r="BU58" s="1"/>
      <c r="BV58" s="16" t="s">
        <v>462</v>
      </c>
      <c r="BW58" s="1">
        <v>8.5</v>
      </c>
      <c r="BX58" s="1">
        <v>8.4</v>
      </c>
      <c r="BY58" s="1">
        <v>8.3000000000000007</v>
      </c>
      <c r="BZ58" s="1">
        <v>8.3000000000000007</v>
      </c>
      <c r="CA58" s="1">
        <v>8.1999999999999993</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462</v>
      </c>
      <c r="CU58" s="1">
        <v>11.9</v>
      </c>
      <c r="CV58" s="1">
        <v>11.6</v>
      </c>
      <c r="CW58" s="1">
        <v>11.4</v>
      </c>
      <c r="CX58" s="1">
        <v>11</v>
      </c>
      <c r="CY58" s="1">
        <v>10.7</v>
      </c>
      <c r="CZ58" s="1">
        <v>10.4</v>
      </c>
      <c r="DA58" s="1">
        <v>10.1</v>
      </c>
      <c r="DB58" s="1">
        <v>9.8000000000000007</v>
      </c>
      <c r="DC58" s="1">
        <v>9.4</v>
      </c>
      <c r="DD58" s="1">
        <v>9.1999999999999993</v>
      </c>
      <c r="DE58" s="1">
        <v>9</v>
      </c>
      <c r="DF58" s="1">
        <v>8.6999999999999993</v>
      </c>
      <c r="DG58" s="1">
        <v>8.3000000000000007</v>
      </c>
      <c r="DH58" s="1">
        <v>8</v>
      </c>
      <c r="DI58" s="1">
        <v>7.5</v>
      </c>
      <c r="DJ58" s="1">
        <v>7.3</v>
      </c>
      <c r="DK58" s="1">
        <v>7</v>
      </c>
      <c r="DL58" s="1">
        <v>6.8</v>
      </c>
      <c r="DM58" s="1">
        <v>6.7</v>
      </c>
      <c r="DN58" s="1">
        <v>6.6</v>
      </c>
      <c r="DO58" s="1">
        <v>6.5</v>
      </c>
      <c r="DQ58" s="1"/>
      <c r="DR58" s="16" t="s">
        <v>462</v>
      </c>
      <c r="DS58" s="1">
        <v>13.2</v>
      </c>
      <c r="DT58" s="1">
        <v>12.9</v>
      </c>
      <c r="DU58" s="1">
        <v>12.5</v>
      </c>
      <c r="DV58" s="1">
        <v>12.1</v>
      </c>
      <c r="DW58" s="1">
        <v>11.6</v>
      </c>
      <c r="DX58" s="1">
        <v>11.2</v>
      </c>
      <c r="DY58" s="1">
        <v>10.9</v>
      </c>
      <c r="DZ58" s="1">
        <v>10.5</v>
      </c>
      <c r="EA58" s="1">
        <v>10.1</v>
      </c>
      <c r="EB58" s="1">
        <v>9.8000000000000007</v>
      </c>
      <c r="EC58" s="1">
        <v>9.5</v>
      </c>
      <c r="ED58" s="1">
        <v>9.3000000000000007</v>
      </c>
      <c r="EE58" s="1">
        <v>9</v>
      </c>
      <c r="EF58" s="1">
        <v>8.6</v>
      </c>
      <c r="EG58" s="1">
        <v>8.3000000000000007</v>
      </c>
      <c r="EH58" s="1">
        <v>7.9</v>
      </c>
      <c r="EI58" s="1">
        <v>7.7</v>
      </c>
      <c r="EJ58" s="1">
        <v>7.5</v>
      </c>
      <c r="EK58" s="1">
        <v>7.2</v>
      </c>
      <c r="EL58" s="1">
        <v>7</v>
      </c>
      <c r="EM58" s="1">
        <v>6.9</v>
      </c>
      <c r="EO58" s="1"/>
      <c r="EP58" s="16" t="s">
        <v>462</v>
      </c>
      <c r="EQ58" s="1">
        <v>18.600000000000001</v>
      </c>
      <c r="ER58" s="1">
        <v>18.3</v>
      </c>
      <c r="ES58" s="1">
        <v>17.899999999999999</v>
      </c>
      <c r="ET58" s="1">
        <v>17.5</v>
      </c>
      <c r="EU58" s="1">
        <v>16.899999999999999</v>
      </c>
      <c r="EV58" s="1">
        <v>16.399999999999999</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spans="1:167" ht="14.5">
      <c r="A59" s="1"/>
      <c r="B59" s="16" t="s">
        <v>463</v>
      </c>
      <c r="C59" s="1">
        <v>0</v>
      </c>
      <c r="D59" s="1">
        <v>1.8</v>
      </c>
      <c r="E59" s="1">
        <v>3.9</v>
      </c>
      <c r="F59" s="1">
        <v>6.4</v>
      </c>
      <c r="G59" s="1">
        <v>9.5</v>
      </c>
      <c r="H59" s="1">
        <v>12.4</v>
      </c>
      <c r="I59" s="1">
        <v>12.1</v>
      </c>
      <c r="J59" s="1">
        <v>11.8</v>
      </c>
      <c r="K59" s="1">
        <v>11.5</v>
      </c>
      <c r="L59" s="1">
        <v>11.3</v>
      </c>
      <c r="M59" s="1">
        <v>11</v>
      </c>
      <c r="N59" s="1">
        <v>10.8</v>
      </c>
      <c r="O59" s="1">
        <v>10.5</v>
      </c>
      <c r="P59" s="1">
        <v>10.3</v>
      </c>
      <c r="Q59" s="1">
        <v>10.199999999999999</v>
      </c>
      <c r="R59" s="1">
        <v>10.1</v>
      </c>
      <c r="S59" s="1">
        <v>9.9</v>
      </c>
      <c r="T59" s="1">
        <v>9.8000000000000007</v>
      </c>
      <c r="U59" s="1">
        <v>9.6</v>
      </c>
      <c r="V59" s="1">
        <v>9.5</v>
      </c>
      <c r="W59" s="1">
        <v>9.3000000000000007</v>
      </c>
      <c r="Y59" s="1"/>
      <c r="Z59" s="16" t="s">
        <v>463</v>
      </c>
      <c r="AA59" s="1">
        <v>0</v>
      </c>
      <c r="AB59" s="1">
        <v>1.3</v>
      </c>
      <c r="AC59" s="1">
        <v>2.7</v>
      </c>
      <c r="AD59" s="1">
        <v>4.4000000000000004</v>
      </c>
      <c r="AE59" s="1">
        <v>6.2</v>
      </c>
      <c r="AF59" s="1">
        <v>8.6999999999999993</v>
      </c>
      <c r="AG59" s="1">
        <v>8.5</v>
      </c>
      <c r="AH59" s="1">
        <v>8.3000000000000007</v>
      </c>
      <c r="AI59" s="1">
        <v>8.1</v>
      </c>
      <c r="AJ59" s="1">
        <v>7.9</v>
      </c>
      <c r="AK59" s="1">
        <v>7.8</v>
      </c>
      <c r="AL59" s="1">
        <v>7.6</v>
      </c>
      <c r="AM59" s="1">
        <v>7.5</v>
      </c>
      <c r="AN59" s="1">
        <v>7.4</v>
      </c>
      <c r="AO59" s="1">
        <v>7.3</v>
      </c>
      <c r="AP59" s="1">
        <v>7.2</v>
      </c>
      <c r="AQ59" s="1">
        <v>7.1</v>
      </c>
      <c r="AR59" s="1">
        <v>7</v>
      </c>
      <c r="AS59" s="1">
        <v>6.9</v>
      </c>
      <c r="AT59" s="1">
        <v>6.7</v>
      </c>
      <c r="AU59" s="1">
        <v>6.6</v>
      </c>
      <c r="AW59" s="1"/>
      <c r="AX59" s="16" t="s">
        <v>463</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463</v>
      </c>
      <c r="BW59" s="1">
        <v>0</v>
      </c>
      <c r="BX59" s="1">
        <v>1.2</v>
      </c>
      <c r="BY59" s="1">
        <v>2.7</v>
      </c>
      <c r="BZ59" s="1">
        <v>4.0999999999999996</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5.0999999999999996</v>
      </c>
      <c r="CQ59" s="1">
        <v>5</v>
      </c>
      <c r="CS59" s="1"/>
      <c r="CT59" s="16" t="s">
        <v>463</v>
      </c>
      <c r="CU59" s="1">
        <v>0</v>
      </c>
      <c r="CV59" s="1">
        <v>2.8</v>
      </c>
      <c r="CW59" s="1">
        <v>5.6</v>
      </c>
      <c r="CX59" s="1">
        <v>9.6999999999999993</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463</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463</v>
      </c>
      <c r="EQ59" s="1">
        <v>0</v>
      </c>
      <c r="ER59" s="1">
        <v>2.1</v>
      </c>
      <c r="ES59" s="1">
        <v>4.4000000000000004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9.6999999999999993</v>
      </c>
    </row>
    <row r="60" spans="1:167" ht="14.5">
      <c r="A60" s="1"/>
      <c r="B60" s="16" t="s">
        <v>464</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464</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464</v>
      </c>
      <c r="AY60" s="1">
        <v>0</v>
      </c>
      <c r="AZ60" s="1">
        <v>0</v>
      </c>
      <c r="BA60" s="1">
        <v>0</v>
      </c>
      <c r="BB60" s="1">
        <v>0</v>
      </c>
      <c r="BC60" s="1">
        <v>0</v>
      </c>
      <c r="BD60" s="1">
        <v>0</v>
      </c>
      <c r="BE60" s="1">
        <v>2.5</v>
      </c>
      <c r="BF60" s="1">
        <v>4.7</v>
      </c>
      <c r="BG60" s="1">
        <v>6.7</v>
      </c>
      <c r="BH60" s="1">
        <v>8.5</v>
      </c>
      <c r="BI60" s="1">
        <v>10.199999999999999</v>
      </c>
      <c r="BJ60" s="1">
        <v>10</v>
      </c>
      <c r="BK60" s="1">
        <v>9.9</v>
      </c>
      <c r="BL60" s="1">
        <v>9.6999999999999993</v>
      </c>
      <c r="BM60" s="1">
        <v>9.6</v>
      </c>
      <c r="BN60" s="1">
        <v>9.4</v>
      </c>
      <c r="BO60" s="1">
        <v>9.3000000000000007</v>
      </c>
      <c r="BP60" s="1">
        <v>9.1999999999999993</v>
      </c>
      <c r="BQ60" s="1">
        <v>9</v>
      </c>
      <c r="BR60" s="1">
        <v>8.8000000000000007</v>
      </c>
      <c r="BS60" s="1">
        <v>8.6999999999999993</v>
      </c>
      <c r="BU60" s="1"/>
      <c r="BV60" s="16" t="s">
        <v>464</v>
      </c>
      <c r="BW60" s="1">
        <v>0</v>
      </c>
      <c r="BX60" s="1">
        <v>0</v>
      </c>
      <c r="BY60" s="1">
        <v>0</v>
      </c>
      <c r="BZ60" s="1">
        <v>0</v>
      </c>
      <c r="CA60" s="1">
        <v>0</v>
      </c>
      <c r="CB60" s="1">
        <v>0</v>
      </c>
      <c r="CC60" s="1">
        <v>1.9</v>
      </c>
      <c r="CD60" s="1">
        <v>4</v>
      </c>
      <c r="CE60" s="1">
        <v>6.4</v>
      </c>
      <c r="CF60" s="1">
        <v>8.6999999999999993</v>
      </c>
      <c r="CG60" s="1">
        <v>10.9</v>
      </c>
      <c r="CH60" s="1">
        <v>10.6</v>
      </c>
      <c r="CI60" s="1">
        <v>10.4</v>
      </c>
      <c r="CJ60" s="1">
        <v>10.1</v>
      </c>
      <c r="CK60" s="1">
        <v>9.8000000000000007</v>
      </c>
      <c r="CL60" s="1">
        <v>9.6</v>
      </c>
      <c r="CM60" s="1">
        <v>9.4</v>
      </c>
      <c r="CN60" s="1">
        <v>9.1</v>
      </c>
      <c r="CO60" s="1">
        <v>8.9</v>
      </c>
      <c r="CP60" s="1">
        <v>8.6</v>
      </c>
      <c r="CQ60" s="1">
        <v>8.4</v>
      </c>
      <c r="CS60" s="1"/>
      <c r="CT60" s="16" t="s">
        <v>464</v>
      </c>
      <c r="CU60" s="1">
        <v>0</v>
      </c>
      <c r="CV60" s="1">
        <v>0</v>
      </c>
      <c r="CW60" s="1">
        <v>0</v>
      </c>
      <c r="CX60" s="1">
        <v>0</v>
      </c>
      <c r="CY60" s="1">
        <v>0</v>
      </c>
      <c r="CZ60" s="1">
        <v>0</v>
      </c>
      <c r="DA60" s="1">
        <v>3.5</v>
      </c>
      <c r="DB60" s="1">
        <v>7</v>
      </c>
      <c r="DC60" s="1">
        <v>11</v>
      </c>
      <c r="DD60" s="1">
        <v>14</v>
      </c>
      <c r="DE60" s="1">
        <v>16.399999999999999</v>
      </c>
      <c r="DF60" s="1">
        <v>16</v>
      </c>
      <c r="DG60" s="1">
        <v>15.4</v>
      </c>
      <c r="DH60" s="1">
        <v>14.7</v>
      </c>
      <c r="DI60" s="1">
        <v>14</v>
      </c>
      <c r="DJ60" s="1">
        <v>13.5</v>
      </c>
      <c r="DK60" s="1">
        <v>13.2</v>
      </c>
      <c r="DL60" s="1">
        <v>12.8</v>
      </c>
      <c r="DM60" s="1">
        <v>12.5</v>
      </c>
      <c r="DN60" s="1">
        <v>12.4</v>
      </c>
      <c r="DO60" s="1">
        <v>12.2</v>
      </c>
      <c r="DQ60" s="1"/>
      <c r="DR60" s="16" t="s">
        <v>464</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464</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spans="1:167" ht="14.5">
      <c r="A61" s="1"/>
      <c r="B61" s="16" t="s">
        <v>465</v>
      </c>
      <c r="C61" s="1">
        <v>0</v>
      </c>
      <c r="D61" s="1">
        <v>0</v>
      </c>
      <c r="E61" s="1">
        <v>0</v>
      </c>
      <c r="F61" s="1">
        <v>0</v>
      </c>
      <c r="G61" s="1">
        <v>0</v>
      </c>
      <c r="H61" s="1">
        <v>0</v>
      </c>
      <c r="I61" s="1">
        <v>0</v>
      </c>
      <c r="J61" s="1">
        <v>0</v>
      </c>
      <c r="K61" s="1">
        <v>0</v>
      </c>
      <c r="L61" s="1">
        <v>0</v>
      </c>
      <c r="M61" s="1">
        <v>0</v>
      </c>
      <c r="N61" s="1">
        <v>2.8</v>
      </c>
      <c r="O61" s="1">
        <v>5.9</v>
      </c>
      <c r="P61" s="1">
        <v>8.3000000000000007</v>
      </c>
      <c r="Q61" s="1">
        <v>10.199999999999999</v>
      </c>
      <c r="R61" s="1">
        <v>11.9</v>
      </c>
      <c r="S61" s="1">
        <v>11.7</v>
      </c>
      <c r="T61" s="1">
        <v>11.6</v>
      </c>
      <c r="U61" s="1">
        <v>11.4</v>
      </c>
      <c r="V61" s="1">
        <v>11.2</v>
      </c>
      <c r="W61" s="1">
        <v>11</v>
      </c>
      <c r="Y61" s="1"/>
      <c r="Z61" s="16" t="s">
        <v>465</v>
      </c>
      <c r="AA61" s="1">
        <v>0</v>
      </c>
      <c r="AB61" s="1">
        <v>0</v>
      </c>
      <c r="AC61" s="1">
        <v>0</v>
      </c>
      <c r="AD61" s="1">
        <v>0</v>
      </c>
      <c r="AE61" s="1">
        <v>0</v>
      </c>
      <c r="AF61" s="1">
        <v>0</v>
      </c>
      <c r="AG61" s="1">
        <v>0</v>
      </c>
      <c r="AH61" s="1">
        <v>0</v>
      </c>
      <c r="AI61" s="1">
        <v>0</v>
      </c>
      <c r="AJ61" s="1">
        <v>0</v>
      </c>
      <c r="AK61" s="1">
        <v>0</v>
      </c>
      <c r="AL61" s="1">
        <v>2.2999999999999998</v>
      </c>
      <c r="AM61" s="1">
        <v>4.4000000000000004</v>
      </c>
      <c r="AN61" s="1">
        <v>6.2</v>
      </c>
      <c r="AO61" s="1">
        <v>7.8</v>
      </c>
      <c r="AP61" s="1">
        <v>9.1999999999999993</v>
      </c>
      <c r="AQ61" s="1">
        <v>9.1</v>
      </c>
      <c r="AR61" s="1">
        <v>9</v>
      </c>
      <c r="AS61" s="1">
        <v>8.8000000000000007</v>
      </c>
      <c r="AT61" s="1">
        <v>8.6999999999999993</v>
      </c>
      <c r="AU61" s="1">
        <v>8.6</v>
      </c>
      <c r="AW61" s="1"/>
      <c r="AX61" s="16" t="s">
        <v>465</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8.3000000000000007</v>
      </c>
      <c r="BP61" s="1">
        <v>8.1</v>
      </c>
      <c r="BQ61" s="1">
        <v>8</v>
      </c>
      <c r="BR61" s="1">
        <v>7.8</v>
      </c>
      <c r="BS61" s="1">
        <v>7.7</v>
      </c>
      <c r="BU61" s="1"/>
      <c r="BV61" s="16" t="s">
        <v>465</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465</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19.899999999999999</v>
      </c>
      <c r="DM61" s="1">
        <v>19.5</v>
      </c>
      <c r="DN61" s="1">
        <v>19.3</v>
      </c>
      <c r="DO61" s="1">
        <v>19</v>
      </c>
      <c r="DQ61" s="1"/>
      <c r="DR61" s="16" t="s">
        <v>465</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465</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spans="1:167" ht="14.5">
      <c r="A62" s="1"/>
      <c r="B62" s="16" t="s">
        <v>466</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8.1999999999999993</v>
      </c>
      <c r="W62" s="1">
        <v>10.3</v>
      </c>
      <c r="Y62" s="1"/>
      <c r="Z62" s="16" t="s">
        <v>466</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5.0999999999999996</v>
      </c>
      <c r="AT62" s="1">
        <v>6.7</v>
      </c>
      <c r="AU62" s="1">
        <v>8.4</v>
      </c>
      <c r="AW62" s="1"/>
      <c r="AX62" s="16" t="s">
        <v>466</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466</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466</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466</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466</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4.9000000000000004</v>
      </c>
      <c r="FI62" s="1">
        <v>7.2</v>
      </c>
      <c r="FJ62" s="1">
        <v>9.4</v>
      </c>
      <c r="FK62" s="1">
        <v>11.6</v>
      </c>
    </row>
    <row r="63" spans="1:167" ht="14.5">
      <c r="A63" s="356"/>
      <c r="B63" s="356"/>
      <c r="C63" s="1"/>
      <c r="D63" s="1"/>
      <c r="E63" s="1"/>
      <c r="F63" s="1"/>
      <c r="G63" s="1"/>
      <c r="H63" s="1"/>
      <c r="I63" s="1"/>
      <c r="J63" s="1"/>
      <c r="K63" s="1"/>
      <c r="L63" s="1"/>
      <c r="M63" s="1"/>
      <c r="N63" s="1"/>
      <c r="O63" s="1"/>
      <c r="P63" s="1"/>
      <c r="Q63" s="1"/>
      <c r="R63" s="1"/>
      <c r="S63" s="1"/>
      <c r="T63" s="1"/>
      <c r="U63" s="1"/>
      <c r="V63" s="1"/>
      <c r="W63" s="1"/>
      <c r="Y63" s="356"/>
      <c r="Z63" s="356"/>
      <c r="AA63" s="1"/>
      <c r="AB63" s="1"/>
      <c r="AC63" s="1"/>
      <c r="AD63" s="1"/>
      <c r="AE63" s="1"/>
      <c r="AF63" s="1"/>
      <c r="AG63" s="1"/>
      <c r="AH63" s="1"/>
      <c r="AI63" s="1"/>
      <c r="AJ63" s="1"/>
      <c r="AK63" s="1"/>
      <c r="AL63" s="1"/>
      <c r="AM63" s="1"/>
      <c r="AN63" s="1"/>
      <c r="AO63" s="1"/>
      <c r="AP63" s="1"/>
      <c r="AQ63" s="1"/>
      <c r="AR63" s="1"/>
      <c r="AS63" s="1"/>
      <c r="AT63" s="1"/>
      <c r="AU63" s="1"/>
      <c r="AW63" s="356"/>
      <c r="AX63" s="356"/>
      <c r="AY63" s="1"/>
      <c r="AZ63" s="1"/>
      <c r="BA63" s="1"/>
      <c r="BB63" s="1"/>
      <c r="BC63" s="1"/>
      <c r="BD63" s="1"/>
      <c r="BE63" s="1"/>
      <c r="BF63" s="1"/>
      <c r="BG63" s="1"/>
      <c r="BH63" s="1"/>
      <c r="BI63" s="1"/>
      <c r="BJ63" s="1"/>
      <c r="BK63" s="1"/>
      <c r="BL63" s="1"/>
      <c r="BM63" s="1"/>
      <c r="BN63" s="1"/>
      <c r="BO63" s="1"/>
      <c r="BP63" s="1"/>
      <c r="BQ63" s="1"/>
      <c r="BR63" s="1"/>
      <c r="BS63" s="1"/>
      <c r="BU63" s="356"/>
      <c r="BV63" s="356"/>
      <c r="BW63" s="1"/>
      <c r="BX63" s="1"/>
      <c r="BY63" s="1"/>
      <c r="BZ63" s="1"/>
      <c r="CA63" s="1"/>
      <c r="CB63" s="1"/>
      <c r="CC63" s="1"/>
      <c r="CD63" s="1"/>
      <c r="CE63" s="1"/>
      <c r="CF63" s="1"/>
      <c r="CG63" s="1"/>
      <c r="CH63" s="1"/>
      <c r="CI63" s="1"/>
      <c r="CJ63" s="1"/>
      <c r="CK63" s="1"/>
      <c r="CL63" s="1"/>
      <c r="CM63" s="1"/>
      <c r="CN63" s="1"/>
      <c r="CO63" s="1"/>
      <c r="CP63" s="1"/>
      <c r="CQ63" s="1"/>
      <c r="CS63" s="356"/>
      <c r="CT63" s="356"/>
      <c r="CU63" s="1"/>
      <c r="CV63" s="1"/>
      <c r="CW63" s="1"/>
      <c r="CX63" s="1"/>
      <c r="CY63" s="1"/>
      <c r="CZ63" s="1"/>
      <c r="DA63" s="1"/>
      <c r="DB63" s="1"/>
      <c r="DC63" s="1"/>
      <c r="DD63" s="1"/>
      <c r="DE63" s="1"/>
      <c r="DF63" s="1"/>
      <c r="DG63" s="1"/>
      <c r="DH63" s="1"/>
      <c r="DI63" s="1"/>
      <c r="DJ63" s="1"/>
      <c r="DK63" s="1"/>
      <c r="DL63" s="1"/>
      <c r="DM63" s="1"/>
      <c r="DN63" s="1"/>
      <c r="DO63" s="1"/>
      <c r="DQ63" s="356"/>
      <c r="DR63" s="356"/>
      <c r="DS63" s="1"/>
      <c r="DT63" s="1"/>
      <c r="DU63" s="1"/>
      <c r="DV63" s="1"/>
      <c r="DW63" s="1"/>
      <c r="DX63" s="1"/>
      <c r="DY63" s="1"/>
      <c r="DZ63" s="1"/>
      <c r="EA63" s="1"/>
      <c r="EB63" s="1"/>
      <c r="EC63" s="1"/>
      <c r="ED63" s="1"/>
      <c r="EE63" s="1"/>
      <c r="EF63" s="1"/>
      <c r="EG63" s="1"/>
      <c r="EH63" s="1"/>
      <c r="EI63" s="1"/>
      <c r="EJ63" s="1"/>
      <c r="EK63" s="1"/>
      <c r="EL63" s="1"/>
      <c r="EM63" s="1"/>
      <c r="EO63" s="356"/>
      <c r="EP63" s="356"/>
      <c r="EQ63" s="1"/>
      <c r="ER63" s="1"/>
      <c r="ES63" s="1"/>
      <c r="ET63" s="1"/>
      <c r="EU63" s="1"/>
      <c r="EV63" s="1"/>
      <c r="EW63" s="1"/>
      <c r="EX63" s="1"/>
      <c r="EY63" s="1"/>
      <c r="EZ63" s="1"/>
      <c r="FA63" s="1"/>
      <c r="FB63" s="1"/>
      <c r="FC63" s="1"/>
      <c r="FD63" s="1"/>
      <c r="FE63" s="1"/>
      <c r="FF63" s="1"/>
      <c r="FG63" s="1"/>
      <c r="FH63" s="1"/>
      <c r="FI63" s="1"/>
      <c r="FJ63" s="1"/>
      <c r="FK63" s="1"/>
    </row>
    <row r="64" spans="1:167" ht="14.5">
      <c r="A64" s="356"/>
      <c r="B64" s="356"/>
      <c r="C64" s="1"/>
      <c r="D64" s="1"/>
      <c r="E64" s="1"/>
      <c r="F64" s="1"/>
      <c r="G64" s="1"/>
      <c r="H64" s="1"/>
      <c r="I64" s="1"/>
      <c r="J64" s="1"/>
      <c r="K64" s="1"/>
      <c r="L64" s="1"/>
      <c r="M64" s="1"/>
      <c r="N64" s="1"/>
      <c r="O64" s="1"/>
      <c r="P64" s="1"/>
      <c r="Q64" s="1"/>
      <c r="R64" s="1"/>
      <c r="S64" s="1"/>
      <c r="T64" s="1"/>
      <c r="U64" s="1"/>
      <c r="V64" s="1"/>
      <c r="W64" s="1"/>
      <c r="Y64" s="356"/>
      <c r="Z64" s="356"/>
      <c r="AA64" s="1"/>
      <c r="AB64" s="1"/>
      <c r="AC64" s="1"/>
      <c r="AD64" s="1"/>
      <c r="AE64" s="1"/>
      <c r="AF64" s="1"/>
      <c r="AG64" s="1"/>
      <c r="AH64" s="1"/>
      <c r="AI64" s="1"/>
      <c r="AJ64" s="1"/>
      <c r="AK64" s="1"/>
      <c r="AL64" s="1"/>
      <c r="AM64" s="1"/>
      <c r="AN64" s="1"/>
      <c r="AO64" s="1"/>
      <c r="AP64" s="1"/>
      <c r="AQ64" s="1"/>
      <c r="AR64" s="1"/>
      <c r="AS64" s="1"/>
      <c r="AT64" s="1"/>
      <c r="AU64" s="1"/>
      <c r="AW64" s="356"/>
      <c r="AX64" s="356"/>
      <c r="AY64" s="1"/>
      <c r="AZ64" s="1"/>
      <c r="BA64" s="1"/>
      <c r="BB64" s="1"/>
      <c r="BC64" s="1"/>
      <c r="BD64" s="1"/>
      <c r="BE64" s="1"/>
      <c r="BF64" s="1"/>
      <c r="BG64" s="1"/>
      <c r="BH64" s="1"/>
      <c r="BI64" s="1"/>
      <c r="BJ64" s="1"/>
      <c r="BK64" s="1"/>
      <c r="BL64" s="1"/>
      <c r="BM64" s="1"/>
      <c r="BN64" s="1"/>
      <c r="BO64" s="1"/>
      <c r="BP64" s="1"/>
      <c r="BQ64" s="1"/>
      <c r="BR64" s="1"/>
      <c r="BS64" s="1"/>
      <c r="BU64" s="356"/>
      <c r="BV64" s="356"/>
      <c r="BW64" s="1"/>
      <c r="BX64" s="1"/>
      <c r="BY64" s="1"/>
      <c r="BZ64" s="1"/>
      <c r="CA64" s="1"/>
      <c r="CB64" s="1"/>
      <c r="CC64" s="1"/>
      <c r="CD64" s="1"/>
      <c r="CE64" s="1"/>
      <c r="CF64" s="1"/>
      <c r="CG64" s="1"/>
      <c r="CH64" s="1"/>
      <c r="CI64" s="1"/>
      <c r="CJ64" s="1"/>
      <c r="CK64" s="1"/>
      <c r="CL64" s="1"/>
      <c r="CM64" s="1"/>
      <c r="CN64" s="1"/>
      <c r="CO64" s="1"/>
      <c r="CP64" s="1"/>
      <c r="CQ64" s="1"/>
      <c r="CS64" s="356"/>
      <c r="CT64" s="356"/>
      <c r="CU64" s="1"/>
      <c r="CV64" s="1"/>
      <c r="CW64" s="1"/>
      <c r="CX64" s="1"/>
      <c r="CY64" s="1"/>
      <c r="CZ64" s="1"/>
      <c r="DA64" s="1"/>
      <c r="DB64" s="1"/>
      <c r="DC64" s="1"/>
      <c r="DD64" s="1"/>
      <c r="DE64" s="1"/>
      <c r="DF64" s="1"/>
      <c r="DG64" s="1"/>
      <c r="DH64" s="1"/>
      <c r="DI64" s="1"/>
      <c r="DJ64" s="1"/>
      <c r="DK64" s="1"/>
      <c r="DL64" s="1"/>
      <c r="DM64" s="1"/>
      <c r="DN64" s="1"/>
      <c r="DO64" s="1"/>
      <c r="DQ64" s="356"/>
      <c r="DR64" s="356"/>
      <c r="DS64" s="1"/>
      <c r="DT64" s="1"/>
      <c r="DU64" s="1"/>
      <c r="DV64" s="1"/>
      <c r="DW64" s="1"/>
      <c r="DX64" s="1"/>
      <c r="DY64" s="1"/>
      <c r="DZ64" s="1"/>
      <c r="EA64" s="1"/>
      <c r="EB64" s="1"/>
      <c r="EC64" s="1"/>
      <c r="ED64" s="1"/>
      <c r="EE64" s="1"/>
      <c r="EF64" s="1"/>
      <c r="EG64" s="1"/>
      <c r="EH64" s="1"/>
      <c r="EI64" s="1"/>
      <c r="EJ64" s="1"/>
      <c r="EK64" s="1"/>
      <c r="EL64" s="1"/>
      <c r="EM64" s="1"/>
      <c r="EO64" s="356"/>
      <c r="EP64" s="356"/>
      <c r="EQ64" s="1"/>
      <c r="ER64" s="1"/>
      <c r="ES64" s="1"/>
      <c r="ET64" s="1"/>
      <c r="EU64" s="1"/>
      <c r="EV64" s="1"/>
      <c r="EW64" s="1"/>
      <c r="EX64" s="1"/>
      <c r="EY64" s="1"/>
      <c r="EZ64" s="1"/>
      <c r="FA64" s="1"/>
      <c r="FB64" s="1"/>
      <c r="FC64" s="1"/>
      <c r="FD64" s="1"/>
      <c r="FE64" s="1"/>
      <c r="FF64" s="1"/>
      <c r="FG64" s="1"/>
      <c r="FH64" s="1"/>
      <c r="FI64" s="1"/>
      <c r="FJ64" s="1"/>
      <c r="FK64" s="1"/>
    </row>
    <row r="65" spans="1:167" ht="14.5">
      <c r="A65" s="356"/>
      <c r="B65" s="356"/>
      <c r="C65" s="1"/>
      <c r="D65" s="1"/>
      <c r="E65" s="1"/>
      <c r="F65" s="1"/>
      <c r="G65" s="1"/>
      <c r="H65" s="1"/>
      <c r="I65" s="1"/>
      <c r="J65" s="1"/>
      <c r="K65" s="1"/>
      <c r="L65" s="1"/>
      <c r="M65" s="1"/>
      <c r="N65" s="1"/>
      <c r="O65" s="1"/>
      <c r="P65" s="1"/>
      <c r="Q65" s="1"/>
      <c r="R65" s="1"/>
      <c r="S65" s="1"/>
      <c r="T65" s="1"/>
      <c r="U65" s="1"/>
      <c r="V65" s="1"/>
      <c r="W65" s="1"/>
      <c r="Y65" s="356"/>
      <c r="Z65" s="356"/>
      <c r="AA65" s="1"/>
      <c r="AB65" s="1"/>
      <c r="AC65" s="1"/>
      <c r="AD65" s="1"/>
      <c r="AE65" s="1"/>
      <c r="AF65" s="1"/>
      <c r="AG65" s="1"/>
      <c r="AH65" s="1"/>
      <c r="AI65" s="1"/>
      <c r="AJ65" s="1"/>
      <c r="AK65" s="1"/>
      <c r="AL65" s="1"/>
      <c r="AM65" s="1"/>
      <c r="AN65" s="1"/>
      <c r="AO65" s="1"/>
      <c r="AP65" s="1"/>
      <c r="AQ65" s="1"/>
      <c r="AR65" s="1"/>
      <c r="AS65" s="1"/>
      <c r="AT65" s="1"/>
      <c r="AU65" s="1"/>
      <c r="AW65" s="356"/>
      <c r="AX65" s="356"/>
      <c r="AY65" s="1"/>
      <c r="AZ65" s="1"/>
      <c r="BA65" s="1"/>
      <c r="BB65" s="1"/>
      <c r="BC65" s="1"/>
      <c r="BD65" s="1"/>
      <c r="BE65" s="1"/>
      <c r="BF65" s="1"/>
      <c r="BG65" s="1"/>
      <c r="BH65" s="1"/>
      <c r="BI65" s="1"/>
      <c r="BJ65" s="1"/>
      <c r="BK65" s="1"/>
      <c r="BL65" s="1"/>
      <c r="BM65" s="1"/>
      <c r="BN65" s="1"/>
      <c r="BO65" s="1"/>
      <c r="BP65" s="1"/>
      <c r="BQ65" s="1"/>
      <c r="BR65" s="1"/>
      <c r="BS65" s="1"/>
      <c r="BU65" s="356"/>
      <c r="BV65" s="356"/>
      <c r="BW65" s="1"/>
      <c r="BX65" s="1"/>
      <c r="BY65" s="1"/>
      <c r="BZ65" s="1"/>
      <c r="CA65" s="1"/>
      <c r="CB65" s="1"/>
      <c r="CC65" s="1"/>
      <c r="CD65" s="1"/>
      <c r="CE65" s="1"/>
      <c r="CF65" s="1"/>
      <c r="CG65" s="1"/>
      <c r="CH65" s="1"/>
      <c r="CI65" s="1"/>
      <c r="CJ65" s="1"/>
      <c r="CK65" s="1"/>
      <c r="CL65" s="1"/>
      <c r="CM65" s="1"/>
      <c r="CN65" s="1"/>
      <c r="CO65" s="1"/>
      <c r="CP65" s="1"/>
      <c r="CQ65" s="1"/>
      <c r="CS65" s="356"/>
      <c r="CT65" s="356"/>
      <c r="CU65" s="1"/>
      <c r="CV65" s="1"/>
      <c r="CW65" s="1"/>
      <c r="CX65" s="1"/>
      <c r="CY65" s="1"/>
      <c r="CZ65" s="1"/>
      <c r="DA65" s="1"/>
      <c r="DB65" s="1"/>
      <c r="DC65" s="1"/>
      <c r="DD65" s="1"/>
      <c r="DE65" s="1"/>
      <c r="DF65" s="1"/>
      <c r="DG65" s="1"/>
      <c r="DH65" s="1"/>
      <c r="DI65" s="1"/>
      <c r="DJ65" s="1"/>
      <c r="DK65" s="1"/>
      <c r="DL65" s="1"/>
      <c r="DM65" s="1"/>
      <c r="DN65" s="1"/>
      <c r="DO65" s="1"/>
      <c r="DQ65" s="356"/>
      <c r="DR65" s="356"/>
      <c r="DS65" s="1"/>
      <c r="DT65" s="1"/>
      <c r="DU65" s="1"/>
      <c r="DV65" s="1"/>
      <c r="DW65" s="1"/>
      <c r="DX65" s="1"/>
      <c r="DY65" s="1"/>
      <c r="DZ65" s="1"/>
      <c r="EA65" s="1"/>
      <c r="EB65" s="1"/>
      <c r="EC65" s="1"/>
      <c r="ED65" s="1"/>
      <c r="EE65" s="1"/>
      <c r="EF65" s="1"/>
      <c r="EG65" s="1"/>
      <c r="EH65" s="1"/>
      <c r="EI65" s="1"/>
      <c r="EJ65" s="1"/>
      <c r="EK65" s="1"/>
      <c r="EL65" s="1"/>
      <c r="EM65" s="1"/>
      <c r="EO65" s="356"/>
      <c r="EP65" s="356"/>
      <c r="EQ65" s="1"/>
      <c r="ER65" s="1"/>
      <c r="ES65" s="1"/>
      <c r="ET65" s="1"/>
      <c r="EU65" s="1"/>
      <c r="EV65" s="1"/>
      <c r="EW65" s="1"/>
      <c r="EX65" s="1"/>
      <c r="EY65" s="1"/>
      <c r="EZ65" s="1"/>
      <c r="FA65" s="1"/>
      <c r="FB65" s="1"/>
      <c r="FC65" s="1"/>
      <c r="FD65" s="1"/>
      <c r="FE65" s="1"/>
      <c r="FF65" s="1"/>
      <c r="FG65" s="1"/>
      <c r="FH65" s="1"/>
      <c r="FI65" s="1"/>
      <c r="FJ65" s="1"/>
      <c r="FK65" s="1"/>
    </row>
    <row r="66" spans="1:167" ht="14.5">
      <c r="A66" s="356"/>
      <c r="B66" s="356"/>
      <c r="C66" s="1"/>
      <c r="D66" s="1"/>
      <c r="E66" s="1"/>
      <c r="F66" s="1"/>
      <c r="G66" s="1"/>
      <c r="H66" s="1"/>
      <c r="I66" s="1"/>
      <c r="J66" s="1"/>
      <c r="K66" s="1"/>
      <c r="L66" s="1"/>
      <c r="M66" s="1"/>
      <c r="N66" s="1"/>
      <c r="O66" s="1"/>
      <c r="P66" s="1"/>
      <c r="Q66" s="1"/>
      <c r="R66" s="1"/>
      <c r="S66" s="1"/>
      <c r="T66" s="1"/>
      <c r="U66" s="1"/>
      <c r="V66" s="1"/>
      <c r="W66" s="1"/>
      <c r="Y66" s="356"/>
      <c r="Z66" s="356"/>
      <c r="AA66" s="1"/>
      <c r="AB66" s="1"/>
      <c r="AC66" s="1"/>
      <c r="AD66" s="1"/>
      <c r="AE66" s="1"/>
      <c r="AF66" s="1"/>
      <c r="AG66" s="1"/>
      <c r="AH66" s="1"/>
      <c r="AI66" s="1"/>
      <c r="AJ66" s="1"/>
      <c r="AK66" s="1"/>
      <c r="AL66" s="1"/>
      <c r="AM66" s="1"/>
      <c r="AN66" s="1"/>
      <c r="AO66" s="1"/>
      <c r="AP66" s="1"/>
      <c r="AQ66" s="1"/>
      <c r="AR66" s="1"/>
      <c r="AS66" s="1"/>
      <c r="AT66" s="1"/>
      <c r="AU66" s="1"/>
      <c r="AW66" s="356"/>
      <c r="AX66" s="356"/>
      <c r="AY66" s="1"/>
      <c r="AZ66" s="1"/>
      <c r="BA66" s="1"/>
      <c r="BB66" s="1"/>
      <c r="BC66" s="1"/>
      <c r="BD66" s="1"/>
      <c r="BE66" s="1"/>
      <c r="BF66" s="1"/>
      <c r="BG66" s="1"/>
      <c r="BH66" s="1"/>
      <c r="BI66" s="1"/>
      <c r="BJ66" s="1"/>
      <c r="BK66" s="1"/>
      <c r="BL66" s="1"/>
      <c r="BM66" s="1"/>
      <c r="BN66" s="1"/>
      <c r="BO66" s="1"/>
      <c r="BP66" s="1"/>
      <c r="BQ66" s="1"/>
      <c r="BR66" s="1"/>
      <c r="BS66" s="1"/>
      <c r="BU66" s="356"/>
      <c r="BV66" s="356"/>
      <c r="BW66" s="1"/>
      <c r="BX66" s="1"/>
      <c r="BY66" s="1"/>
      <c r="BZ66" s="1"/>
      <c r="CA66" s="1"/>
      <c r="CB66" s="1"/>
      <c r="CC66" s="1"/>
      <c r="CD66" s="1"/>
      <c r="CE66" s="1"/>
      <c r="CF66" s="1"/>
      <c r="CG66" s="1"/>
      <c r="CH66" s="1"/>
      <c r="CI66" s="1"/>
      <c r="CJ66" s="1"/>
      <c r="CK66" s="1"/>
      <c r="CL66" s="1"/>
      <c r="CM66" s="1"/>
      <c r="CN66" s="1"/>
      <c r="CO66" s="1"/>
      <c r="CP66" s="1"/>
      <c r="CQ66" s="1"/>
      <c r="CS66" s="356"/>
      <c r="CT66" s="356"/>
      <c r="CU66" s="1"/>
      <c r="CV66" s="1"/>
      <c r="CW66" s="1"/>
      <c r="CX66" s="1"/>
      <c r="CY66" s="1"/>
      <c r="CZ66" s="1"/>
      <c r="DA66" s="1"/>
      <c r="DB66" s="1"/>
      <c r="DC66" s="1"/>
      <c r="DD66" s="1"/>
      <c r="DE66" s="1"/>
      <c r="DF66" s="1"/>
      <c r="DG66" s="1"/>
      <c r="DH66" s="1"/>
      <c r="DI66" s="1"/>
      <c r="DJ66" s="1"/>
      <c r="DK66" s="1"/>
      <c r="DL66" s="1"/>
      <c r="DM66" s="1"/>
      <c r="DN66" s="1"/>
      <c r="DO66" s="1"/>
      <c r="DQ66" s="356"/>
      <c r="DR66" s="356"/>
      <c r="DS66" s="1"/>
      <c r="DT66" s="1"/>
      <c r="DU66" s="1"/>
      <c r="DV66" s="1"/>
      <c r="DW66" s="1"/>
      <c r="DX66" s="1"/>
      <c r="DY66" s="1"/>
      <c r="DZ66" s="1"/>
      <c r="EA66" s="1"/>
      <c r="EB66" s="1"/>
      <c r="EC66" s="1"/>
      <c r="ED66" s="1"/>
      <c r="EE66" s="1"/>
      <c r="EF66" s="1"/>
      <c r="EG66" s="1"/>
      <c r="EH66" s="1"/>
      <c r="EI66" s="1"/>
      <c r="EJ66" s="1"/>
      <c r="EK66" s="1"/>
      <c r="EL66" s="1"/>
      <c r="EM66" s="1"/>
      <c r="EO66" s="356"/>
      <c r="EP66" s="356"/>
      <c r="EQ66" s="1"/>
      <c r="ER66" s="1"/>
      <c r="ES66" s="1"/>
      <c r="ET66" s="1"/>
      <c r="EU66" s="1"/>
      <c r="EV66" s="1"/>
      <c r="EW66" s="1"/>
      <c r="EX66" s="1"/>
      <c r="EY66" s="1"/>
      <c r="EZ66" s="1"/>
      <c r="FA66" s="1"/>
      <c r="FB66" s="1"/>
      <c r="FC66" s="1"/>
      <c r="FD66" s="1"/>
      <c r="FE66" s="1"/>
      <c r="FF66" s="1"/>
      <c r="FG66" s="1"/>
      <c r="FH66" s="1"/>
      <c r="FI66" s="1"/>
      <c r="FJ66" s="1"/>
      <c r="FK66" s="1"/>
    </row>
    <row r="67" spans="1:167" ht="14.5">
      <c r="A67" s="356"/>
      <c r="B67" s="356"/>
      <c r="C67" s="1"/>
      <c r="D67" s="1"/>
      <c r="E67" s="1"/>
      <c r="F67" s="1"/>
      <c r="G67" s="1"/>
      <c r="H67" s="1"/>
      <c r="I67" s="1"/>
      <c r="J67" s="1"/>
      <c r="K67" s="1"/>
      <c r="L67" s="1"/>
      <c r="M67" s="1"/>
      <c r="N67" s="1"/>
      <c r="O67" s="1"/>
      <c r="P67" s="1"/>
      <c r="Q67" s="1"/>
      <c r="R67" s="1"/>
      <c r="S67" s="1"/>
      <c r="T67" s="1"/>
      <c r="U67" s="1"/>
      <c r="V67" s="1"/>
      <c r="W67" s="1"/>
      <c r="Y67" s="356"/>
      <c r="Z67" s="356"/>
      <c r="AA67" s="1"/>
      <c r="AB67" s="1"/>
      <c r="AC67" s="1"/>
      <c r="AD67" s="1"/>
      <c r="AE67" s="1"/>
      <c r="AF67" s="1"/>
      <c r="AG67" s="1"/>
      <c r="AH67" s="1"/>
      <c r="AI67" s="1"/>
      <c r="AJ67" s="1"/>
      <c r="AK67" s="1"/>
      <c r="AL67" s="1"/>
      <c r="AM67" s="1"/>
      <c r="AN67" s="1"/>
      <c r="AO67" s="1"/>
      <c r="AP67" s="1"/>
      <c r="AQ67" s="1"/>
      <c r="AR67" s="1"/>
      <c r="AS67" s="1"/>
      <c r="AT67" s="1"/>
      <c r="AU67" s="1"/>
      <c r="AW67" s="356"/>
      <c r="AX67" s="356"/>
      <c r="AY67" s="1"/>
      <c r="AZ67" s="1"/>
      <c r="BA67" s="1"/>
      <c r="BB67" s="1"/>
      <c r="BC67" s="1"/>
      <c r="BD67" s="1"/>
      <c r="BE67" s="1"/>
      <c r="BF67" s="1"/>
      <c r="BG67" s="1"/>
      <c r="BH67" s="1"/>
      <c r="BI67" s="1"/>
      <c r="BJ67" s="1"/>
      <c r="BK67" s="1"/>
      <c r="BL67" s="1"/>
      <c r="BM67" s="1"/>
      <c r="BN67" s="1"/>
      <c r="BO67" s="1"/>
      <c r="BP67" s="1"/>
      <c r="BQ67" s="1"/>
      <c r="BR67" s="1"/>
      <c r="BS67" s="1"/>
      <c r="BU67" s="356"/>
      <c r="BV67" s="356"/>
      <c r="BW67" s="1"/>
      <c r="BX67" s="1"/>
      <c r="BY67" s="1"/>
      <c r="BZ67" s="1"/>
      <c r="CA67" s="1"/>
      <c r="CB67" s="1"/>
      <c r="CC67" s="1"/>
      <c r="CD67" s="1"/>
      <c r="CE67" s="1"/>
      <c r="CF67" s="1"/>
      <c r="CG67" s="1"/>
      <c r="CH67" s="1"/>
      <c r="CI67" s="1"/>
      <c r="CJ67" s="1"/>
      <c r="CK67" s="1"/>
      <c r="CL67" s="1"/>
      <c r="CM67" s="1"/>
      <c r="CN67" s="1"/>
      <c r="CO67" s="1"/>
      <c r="CP67" s="1"/>
      <c r="CQ67" s="1"/>
      <c r="CS67" s="356"/>
      <c r="CT67" s="356"/>
      <c r="CU67" s="1"/>
      <c r="CV67" s="1"/>
      <c r="CW67" s="1"/>
      <c r="CX67" s="1"/>
      <c r="CY67" s="1"/>
      <c r="CZ67" s="1"/>
      <c r="DA67" s="1"/>
      <c r="DB67" s="1"/>
      <c r="DC67" s="1"/>
      <c r="DD67" s="1"/>
      <c r="DE67" s="1"/>
      <c r="DF67" s="1"/>
      <c r="DG67" s="1"/>
      <c r="DH67" s="1"/>
      <c r="DI67" s="1"/>
      <c r="DJ67" s="1"/>
      <c r="DK67" s="1"/>
      <c r="DL67" s="1"/>
      <c r="DM67" s="1"/>
      <c r="DN67" s="1"/>
      <c r="DO67" s="1"/>
      <c r="DQ67" s="356"/>
      <c r="DR67" s="356"/>
      <c r="DS67" s="1"/>
      <c r="DT67" s="1"/>
      <c r="DU67" s="1"/>
      <c r="DV67" s="1"/>
      <c r="DW67" s="1"/>
      <c r="DX67" s="1"/>
      <c r="DY67" s="1"/>
      <c r="DZ67" s="1"/>
      <c r="EA67" s="1"/>
      <c r="EB67" s="1"/>
      <c r="EC67" s="1"/>
      <c r="ED67" s="1"/>
      <c r="EE67" s="1"/>
      <c r="EF67" s="1"/>
      <c r="EG67" s="1"/>
      <c r="EH67" s="1"/>
      <c r="EI67" s="1"/>
      <c r="EJ67" s="1"/>
      <c r="EK67" s="1"/>
      <c r="EL67" s="1"/>
      <c r="EM67" s="1"/>
      <c r="EO67" s="356"/>
      <c r="EP67" s="356"/>
      <c r="EQ67" s="1"/>
      <c r="ER67" s="1"/>
      <c r="ES67" s="1"/>
      <c r="ET67" s="1"/>
      <c r="EU67" s="1"/>
      <c r="EV67" s="1"/>
      <c r="EW67" s="1"/>
      <c r="EX67" s="1"/>
      <c r="EY67" s="1"/>
      <c r="EZ67" s="1"/>
      <c r="FA67" s="1"/>
      <c r="FB67" s="1"/>
      <c r="FC67" s="1"/>
      <c r="FD67" s="1"/>
      <c r="FE67" s="1"/>
      <c r="FF67" s="1"/>
      <c r="FG67" s="1"/>
      <c r="FH67" s="1"/>
      <c r="FI67" s="1"/>
      <c r="FJ67" s="1"/>
      <c r="FK67" s="1"/>
    </row>
    <row r="68" spans="1:167" ht="14.5">
      <c r="A68" s="356"/>
      <c r="B68" s="356"/>
      <c r="C68" s="1"/>
      <c r="D68" s="1"/>
      <c r="E68" s="1"/>
      <c r="F68" s="1"/>
      <c r="G68" s="1"/>
      <c r="H68" s="1"/>
      <c r="I68" s="1"/>
      <c r="J68" s="1"/>
      <c r="K68" s="1"/>
      <c r="L68" s="1"/>
      <c r="M68" s="1"/>
      <c r="N68" s="1"/>
      <c r="O68" s="1"/>
      <c r="P68" s="1"/>
      <c r="Q68" s="1"/>
      <c r="R68" s="1"/>
      <c r="S68" s="1"/>
      <c r="T68" s="1"/>
      <c r="U68" s="1"/>
      <c r="V68" s="1"/>
      <c r="W68" s="1"/>
      <c r="Y68" s="356"/>
      <c r="Z68" s="356"/>
      <c r="AA68" s="1"/>
      <c r="AB68" s="1"/>
      <c r="AC68" s="1"/>
      <c r="AD68" s="1"/>
      <c r="AE68" s="1"/>
      <c r="AF68" s="1"/>
      <c r="AG68" s="1"/>
      <c r="AH68" s="1"/>
      <c r="AI68" s="1"/>
      <c r="AJ68" s="1"/>
      <c r="AK68" s="1"/>
      <c r="AL68" s="1"/>
      <c r="AM68" s="1"/>
      <c r="AN68" s="1"/>
      <c r="AO68" s="1"/>
      <c r="AP68" s="1"/>
      <c r="AQ68" s="1"/>
      <c r="AR68" s="1"/>
      <c r="AS68" s="1"/>
      <c r="AT68" s="1"/>
      <c r="AU68" s="1"/>
      <c r="AW68" s="356"/>
      <c r="AX68" s="356"/>
      <c r="AY68" s="1"/>
      <c r="AZ68" s="1"/>
      <c r="BA68" s="1"/>
      <c r="BB68" s="1"/>
      <c r="BC68" s="1"/>
      <c r="BD68" s="1"/>
      <c r="BE68" s="1"/>
      <c r="BF68" s="1"/>
      <c r="BG68" s="1"/>
      <c r="BH68" s="1"/>
      <c r="BI68" s="1"/>
      <c r="BJ68" s="1"/>
      <c r="BK68" s="1"/>
      <c r="BL68" s="1"/>
      <c r="BM68" s="1"/>
      <c r="BN68" s="1"/>
      <c r="BO68" s="1"/>
      <c r="BP68" s="1"/>
      <c r="BQ68" s="1"/>
      <c r="BR68" s="1"/>
      <c r="BS68" s="1"/>
      <c r="BU68" s="356"/>
      <c r="BV68" s="356"/>
      <c r="BW68" s="1"/>
      <c r="BX68" s="1"/>
      <c r="BY68" s="1"/>
      <c r="BZ68" s="1"/>
      <c r="CA68" s="1"/>
      <c r="CB68" s="1"/>
      <c r="CC68" s="1"/>
      <c r="CD68" s="1"/>
      <c r="CE68" s="1"/>
      <c r="CF68" s="1"/>
      <c r="CG68" s="1"/>
      <c r="CH68" s="1"/>
      <c r="CI68" s="1"/>
      <c r="CJ68" s="1"/>
      <c r="CK68" s="1"/>
      <c r="CL68" s="1"/>
      <c r="CM68" s="1"/>
      <c r="CN68" s="1"/>
      <c r="CO68" s="1"/>
      <c r="CP68" s="1"/>
      <c r="CQ68" s="1"/>
      <c r="CS68" s="356"/>
      <c r="CT68" s="356"/>
      <c r="CU68" s="1"/>
      <c r="CV68" s="1"/>
      <c r="CW68" s="1"/>
      <c r="CX68" s="1"/>
      <c r="CY68" s="1"/>
      <c r="CZ68" s="1"/>
      <c r="DA68" s="1"/>
      <c r="DB68" s="1"/>
      <c r="DC68" s="1"/>
      <c r="DD68" s="1"/>
      <c r="DE68" s="1"/>
      <c r="DF68" s="1"/>
      <c r="DG68" s="1"/>
      <c r="DH68" s="1"/>
      <c r="DI68" s="1"/>
      <c r="DJ68" s="1"/>
      <c r="DK68" s="1"/>
      <c r="DL68" s="1"/>
      <c r="DM68" s="1"/>
      <c r="DN68" s="1"/>
      <c r="DO68" s="1"/>
      <c r="DQ68" s="356"/>
      <c r="DR68" s="356"/>
      <c r="DS68" s="1"/>
      <c r="DT68" s="1"/>
      <c r="DU68" s="1"/>
      <c r="DV68" s="1"/>
      <c r="DW68" s="1"/>
      <c r="DX68" s="1"/>
      <c r="DY68" s="1"/>
      <c r="DZ68" s="1"/>
      <c r="EA68" s="1"/>
      <c r="EB68" s="1"/>
      <c r="EC68" s="1"/>
      <c r="ED68" s="1"/>
      <c r="EE68" s="1"/>
      <c r="EF68" s="1"/>
      <c r="EG68" s="1"/>
      <c r="EH68" s="1"/>
      <c r="EI68" s="1"/>
      <c r="EJ68" s="1"/>
      <c r="EK68" s="1"/>
      <c r="EL68" s="1"/>
      <c r="EM68" s="1"/>
      <c r="EO68" s="356"/>
      <c r="EP68" s="356"/>
      <c r="EQ68" s="1"/>
      <c r="ER68" s="1"/>
      <c r="ES68" s="1"/>
      <c r="ET68" s="1"/>
      <c r="EU68" s="1"/>
      <c r="EV68" s="1"/>
      <c r="EW68" s="1"/>
      <c r="EX68" s="1"/>
      <c r="EY68" s="1"/>
      <c r="EZ68" s="1"/>
      <c r="FA68" s="1"/>
      <c r="FB68" s="1"/>
      <c r="FC68" s="1"/>
      <c r="FD68" s="1"/>
      <c r="FE68" s="1"/>
      <c r="FF68" s="1"/>
      <c r="FG68" s="1"/>
      <c r="FH68" s="1"/>
      <c r="FI68" s="1"/>
      <c r="FJ68" s="1"/>
      <c r="FK68" s="1"/>
    </row>
    <row r="69" spans="1:167" ht="14.5">
      <c r="A69" s="356"/>
      <c r="B69" s="356"/>
      <c r="C69" s="1"/>
      <c r="D69" s="1"/>
      <c r="E69" s="1"/>
      <c r="F69" s="1"/>
      <c r="G69" s="1"/>
      <c r="H69" s="1"/>
      <c r="I69" s="1"/>
      <c r="J69" s="1"/>
      <c r="K69" s="1"/>
      <c r="L69" s="1"/>
      <c r="M69" s="1"/>
      <c r="N69" s="1"/>
      <c r="O69" s="1"/>
      <c r="P69" s="1"/>
      <c r="Q69" s="1"/>
      <c r="R69" s="1"/>
      <c r="S69" s="1"/>
      <c r="T69" s="1"/>
      <c r="U69" s="1"/>
      <c r="V69" s="1"/>
      <c r="W69" s="1"/>
      <c r="Y69" s="356"/>
      <c r="Z69" s="356"/>
      <c r="AA69" s="1"/>
      <c r="AB69" s="1"/>
      <c r="AC69" s="1"/>
      <c r="AD69" s="1"/>
      <c r="AE69" s="1"/>
      <c r="AF69" s="1"/>
      <c r="AG69" s="1"/>
      <c r="AH69" s="1"/>
      <c r="AI69" s="1"/>
      <c r="AJ69" s="1"/>
      <c r="AK69" s="1"/>
      <c r="AL69" s="1"/>
      <c r="AM69" s="1"/>
      <c r="AN69" s="1"/>
      <c r="AO69" s="1"/>
      <c r="AP69" s="1"/>
      <c r="AQ69" s="1"/>
      <c r="AR69" s="1"/>
      <c r="AS69" s="1"/>
      <c r="AT69" s="1"/>
      <c r="AU69" s="1"/>
      <c r="AW69" s="356"/>
      <c r="AX69" s="356"/>
      <c r="AY69" s="1"/>
      <c r="AZ69" s="1"/>
      <c r="BA69" s="1"/>
      <c r="BB69" s="1"/>
      <c r="BC69" s="1"/>
      <c r="BD69" s="1"/>
      <c r="BE69" s="1"/>
      <c r="BF69" s="1"/>
      <c r="BG69" s="1"/>
      <c r="BH69" s="1"/>
      <c r="BI69" s="1"/>
      <c r="BJ69" s="1"/>
      <c r="BK69" s="1"/>
      <c r="BL69" s="1"/>
      <c r="BM69" s="1"/>
      <c r="BN69" s="1"/>
      <c r="BO69" s="1"/>
      <c r="BP69" s="1"/>
      <c r="BQ69" s="1"/>
      <c r="BR69" s="1"/>
      <c r="BS69" s="1"/>
      <c r="BU69" s="356"/>
      <c r="BV69" s="356"/>
      <c r="BW69" s="1"/>
      <c r="BX69" s="1"/>
      <c r="BY69" s="1"/>
      <c r="BZ69" s="1"/>
      <c r="CA69" s="1"/>
      <c r="CB69" s="1"/>
      <c r="CC69" s="1"/>
      <c r="CD69" s="1"/>
      <c r="CE69" s="1"/>
      <c r="CF69" s="1"/>
      <c r="CG69" s="1"/>
      <c r="CH69" s="1"/>
      <c r="CI69" s="1"/>
      <c r="CJ69" s="1"/>
      <c r="CK69" s="1"/>
      <c r="CL69" s="1"/>
      <c r="CM69" s="1"/>
      <c r="CN69" s="1"/>
      <c r="CO69" s="1"/>
      <c r="CP69" s="1"/>
      <c r="CQ69" s="1"/>
      <c r="CS69" s="356"/>
      <c r="CT69" s="356"/>
      <c r="CU69" s="1"/>
      <c r="CV69" s="1"/>
      <c r="CW69" s="1"/>
      <c r="CX69" s="1"/>
      <c r="CY69" s="1"/>
      <c r="CZ69" s="1"/>
      <c r="DA69" s="1"/>
      <c r="DB69" s="1"/>
      <c r="DC69" s="1"/>
      <c r="DD69" s="1"/>
      <c r="DE69" s="1"/>
      <c r="DF69" s="1"/>
      <c r="DG69" s="1"/>
      <c r="DH69" s="1"/>
      <c r="DI69" s="1"/>
      <c r="DJ69" s="1"/>
      <c r="DK69" s="1"/>
      <c r="DL69" s="1"/>
      <c r="DM69" s="1"/>
      <c r="DN69" s="1"/>
      <c r="DO69" s="1"/>
      <c r="DQ69" s="356"/>
      <c r="DR69" s="356"/>
      <c r="DS69" s="1"/>
      <c r="DT69" s="1"/>
      <c r="DU69" s="1"/>
      <c r="DV69" s="1"/>
      <c r="DW69" s="1"/>
      <c r="DX69" s="1"/>
      <c r="DY69" s="1"/>
      <c r="DZ69" s="1"/>
      <c r="EA69" s="1"/>
      <c r="EB69" s="1"/>
      <c r="EC69" s="1"/>
      <c r="ED69" s="1"/>
      <c r="EE69" s="1"/>
      <c r="EF69" s="1"/>
      <c r="EG69" s="1"/>
      <c r="EH69" s="1"/>
      <c r="EI69" s="1"/>
      <c r="EJ69" s="1"/>
      <c r="EK69" s="1"/>
      <c r="EL69" s="1"/>
      <c r="EM69" s="1"/>
      <c r="EO69" s="356"/>
      <c r="EP69" s="356"/>
      <c r="EQ69" s="1"/>
      <c r="ER69" s="1"/>
      <c r="ES69" s="1"/>
      <c r="ET69" s="1"/>
      <c r="EU69" s="1"/>
      <c r="EV69" s="1"/>
      <c r="EW69" s="1"/>
      <c r="EX69" s="1"/>
      <c r="EY69" s="1"/>
      <c r="EZ69" s="1"/>
      <c r="FA69" s="1"/>
      <c r="FB69" s="1"/>
      <c r="FC69" s="1"/>
      <c r="FD69" s="1"/>
      <c r="FE69" s="1"/>
      <c r="FF69" s="1"/>
      <c r="FG69" s="1"/>
      <c r="FH69" s="1"/>
      <c r="FI69" s="1"/>
      <c r="FJ69" s="1"/>
      <c r="FK69" s="1"/>
    </row>
    <row r="70" spans="1:167" ht="14.5">
      <c r="A70" s="356"/>
      <c r="B70" s="356"/>
      <c r="C70" s="1"/>
      <c r="D70" s="1"/>
      <c r="E70" s="1"/>
      <c r="F70" s="1"/>
      <c r="G70" s="1"/>
      <c r="H70" s="1"/>
      <c r="I70" s="1"/>
      <c r="J70" s="1"/>
      <c r="K70" s="1"/>
      <c r="L70" s="1"/>
      <c r="M70" s="1"/>
      <c r="N70" s="1"/>
      <c r="O70" s="1"/>
      <c r="P70" s="1"/>
      <c r="Q70" s="1"/>
      <c r="R70" s="1"/>
      <c r="S70" s="1"/>
      <c r="T70" s="1"/>
      <c r="U70" s="1"/>
      <c r="V70" s="1"/>
      <c r="W70" s="1"/>
      <c r="Y70" s="356"/>
      <c r="Z70" s="356"/>
      <c r="AA70" s="1"/>
      <c r="AB70" s="1"/>
      <c r="AC70" s="1"/>
      <c r="AD70" s="1"/>
      <c r="AE70" s="1"/>
      <c r="AF70" s="1"/>
      <c r="AG70" s="1"/>
      <c r="AH70" s="1"/>
      <c r="AI70" s="1"/>
      <c r="AJ70" s="1"/>
      <c r="AK70" s="1"/>
      <c r="AL70" s="1"/>
      <c r="AM70" s="1"/>
      <c r="AN70" s="1"/>
      <c r="AO70" s="1"/>
      <c r="AP70" s="1"/>
      <c r="AQ70" s="1"/>
      <c r="AR70" s="1"/>
      <c r="AS70" s="1"/>
      <c r="AT70" s="1"/>
      <c r="AU70" s="1"/>
      <c r="AW70" s="356"/>
      <c r="AX70" s="356"/>
      <c r="AY70" s="1"/>
      <c r="AZ70" s="1"/>
      <c r="BA70" s="1"/>
      <c r="BB70" s="1"/>
      <c r="BC70" s="1"/>
      <c r="BD70" s="1"/>
      <c r="BE70" s="1"/>
      <c r="BF70" s="1"/>
      <c r="BG70" s="1"/>
      <c r="BH70" s="1"/>
      <c r="BI70" s="1"/>
      <c r="BJ70" s="1"/>
      <c r="BK70" s="1"/>
      <c r="BL70" s="1"/>
      <c r="BM70" s="1"/>
      <c r="BN70" s="1"/>
      <c r="BO70" s="1"/>
      <c r="BP70" s="1"/>
      <c r="BQ70" s="1"/>
      <c r="BR70" s="1"/>
      <c r="BS70" s="1"/>
      <c r="BU70" s="356"/>
      <c r="BV70" s="356"/>
      <c r="BW70" s="1"/>
      <c r="BX70" s="1"/>
      <c r="BY70" s="1"/>
      <c r="BZ70" s="1"/>
      <c r="CA70" s="1"/>
      <c r="CB70" s="1"/>
      <c r="CC70" s="1"/>
      <c r="CD70" s="1"/>
      <c r="CE70" s="1"/>
      <c r="CF70" s="1"/>
      <c r="CG70" s="1"/>
      <c r="CH70" s="1"/>
      <c r="CI70" s="1"/>
      <c r="CJ70" s="1"/>
      <c r="CK70" s="1"/>
      <c r="CL70" s="1"/>
      <c r="CM70" s="1"/>
      <c r="CN70" s="1"/>
      <c r="CO70" s="1"/>
      <c r="CP70" s="1"/>
      <c r="CQ70" s="1"/>
      <c r="CS70" s="356"/>
      <c r="CT70" s="356"/>
      <c r="CU70" s="1"/>
      <c r="CV70" s="1"/>
      <c r="CW70" s="1"/>
      <c r="CX70" s="1"/>
      <c r="CY70" s="1"/>
      <c r="CZ70" s="1"/>
      <c r="DA70" s="1"/>
      <c r="DB70" s="1"/>
      <c r="DC70" s="1"/>
      <c r="DD70" s="1"/>
      <c r="DE70" s="1"/>
      <c r="DF70" s="1"/>
      <c r="DG70" s="1"/>
      <c r="DH70" s="1"/>
      <c r="DI70" s="1"/>
      <c r="DJ70" s="1"/>
      <c r="DK70" s="1"/>
      <c r="DL70" s="1"/>
      <c r="DM70" s="1"/>
      <c r="DN70" s="1"/>
      <c r="DO70" s="1"/>
      <c r="DQ70" s="356"/>
      <c r="DR70" s="356"/>
      <c r="DS70" s="1"/>
      <c r="DT70" s="1"/>
      <c r="DU70" s="1"/>
      <c r="DV70" s="1"/>
      <c r="DW70" s="1"/>
      <c r="DX70" s="1"/>
      <c r="DY70" s="1"/>
      <c r="DZ70" s="1"/>
      <c r="EA70" s="1"/>
      <c r="EB70" s="1"/>
      <c r="EC70" s="1"/>
      <c r="ED70" s="1"/>
      <c r="EE70" s="1"/>
      <c r="EF70" s="1"/>
      <c r="EG70" s="1"/>
      <c r="EH70" s="1"/>
      <c r="EI70" s="1"/>
      <c r="EJ70" s="1"/>
      <c r="EK70" s="1"/>
      <c r="EL70" s="1"/>
      <c r="EM70" s="1"/>
      <c r="EO70" s="356"/>
      <c r="EP70" s="356"/>
      <c r="EQ70" s="1"/>
      <c r="ER70" s="1"/>
      <c r="ES70" s="1"/>
      <c r="ET70" s="1"/>
      <c r="EU70" s="1"/>
      <c r="EV70" s="1"/>
      <c r="EW70" s="1"/>
      <c r="EX70" s="1"/>
      <c r="EY70" s="1"/>
      <c r="EZ70" s="1"/>
      <c r="FA70" s="1"/>
      <c r="FB70" s="1"/>
      <c r="FC70" s="1"/>
      <c r="FD70" s="1"/>
      <c r="FE70" s="1"/>
      <c r="FF70" s="1"/>
      <c r="FG70" s="1"/>
      <c r="FH70" s="1"/>
      <c r="FI70" s="1"/>
      <c r="FJ70" s="1"/>
      <c r="FK70" s="1"/>
    </row>
    <row r="71" spans="1:167" ht="14.5">
      <c r="A71" s="356"/>
      <c r="B71" s="356"/>
      <c r="C71" s="1"/>
      <c r="D71" s="1"/>
      <c r="E71" s="1"/>
      <c r="F71" s="1"/>
      <c r="G71" s="1"/>
      <c r="H71" s="1"/>
      <c r="I71" s="1"/>
      <c r="J71" s="1"/>
      <c r="K71" s="1"/>
      <c r="L71" s="1"/>
      <c r="M71" s="1"/>
      <c r="N71" s="1"/>
      <c r="O71" s="1"/>
      <c r="P71" s="1"/>
      <c r="Q71" s="1"/>
      <c r="R71" s="1"/>
      <c r="S71" s="1"/>
      <c r="T71" s="1"/>
      <c r="U71" s="1"/>
      <c r="V71" s="1"/>
      <c r="W71" s="1"/>
      <c r="Y71" s="356"/>
      <c r="Z71" s="356"/>
      <c r="AA71" s="1"/>
      <c r="AB71" s="1"/>
      <c r="AC71" s="1"/>
      <c r="AD71" s="1"/>
      <c r="AE71" s="1"/>
      <c r="AF71" s="1"/>
      <c r="AG71" s="1"/>
      <c r="AH71" s="1"/>
      <c r="AI71" s="1"/>
      <c r="AJ71" s="1"/>
      <c r="AK71" s="1"/>
      <c r="AL71" s="1"/>
      <c r="AM71" s="1"/>
      <c r="AN71" s="1"/>
      <c r="AO71" s="1"/>
      <c r="AP71" s="1"/>
      <c r="AQ71" s="1"/>
      <c r="AR71" s="1"/>
      <c r="AS71" s="1"/>
      <c r="AT71" s="1"/>
      <c r="AU71" s="1"/>
      <c r="AW71" s="356"/>
      <c r="AX71" s="356"/>
      <c r="AY71" s="1"/>
      <c r="AZ71" s="1"/>
      <c r="BA71" s="1"/>
      <c r="BB71" s="1"/>
      <c r="BC71" s="1"/>
      <c r="BD71" s="1"/>
      <c r="BE71" s="1"/>
      <c r="BF71" s="1"/>
      <c r="BG71" s="1"/>
      <c r="BH71" s="1"/>
      <c r="BI71" s="1"/>
      <c r="BJ71" s="1"/>
      <c r="BK71" s="1"/>
      <c r="BL71" s="1"/>
      <c r="BM71" s="1"/>
      <c r="BN71" s="1"/>
      <c r="BO71" s="1"/>
      <c r="BP71" s="1"/>
      <c r="BQ71" s="1"/>
      <c r="BR71" s="1"/>
      <c r="BS71" s="1"/>
      <c r="BU71" s="356"/>
      <c r="BV71" s="356"/>
      <c r="BW71" s="1"/>
      <c r="BX71" s="1"/>
      <c r="BY71" s="1"/>
      <c r="BZ71" s="1"/>
      <c r="CA71" s="1"/>
      <c r="CB71" s="1"/>
      <c r="CC71" s="1"/>
      <c r="CD71" s="1"/>
      <c r="CE71" s="1"/>
      <c r="CF71" s="1"/>
      <c r="CG71" s="1"/>
      <c r="CH71" s="1"/>
      <c r="CI71" s="1"/>
      <c r="CJ71" s="1"/>
      <c r="CK71" s="1"/>
      <c r="CL71" s="1"/>
      <c r="CM71" s="1"/>
      <c r="CN71" s="1"/>
      <c r="CO71" s="1"/>
      <c r="CP71" s="1"/>
      <c r="CQ71" s="1"/>
      <c r="CS71" s="356"/>
      <c r="CT71" s="356"/>
      <c r="CU71" s="1"/>
      <c r="CV71" s="1"/>
      <c r="CW71" s="1"/>
      <c r="CX71" s="1"/>
      <c r="CY71" s="1"/>
      <c r="CZ71" s="1"/>
      <c r="DA71" s="1"/>
      <c r="DB71" s="1"/>
      <c r="DC71" s="1"/>
      <c r="DD71" s="1"/>
      <c r="DE71" s="1"/>
      <c r="DF71" s="1"/>
      <c r="DG71" s="1"/>
      <c r="DH71" s="1"/>
      <c r="DI71" s="1"/>
      <c r="DJ71" s="1"/>
      <c r="DK71" s="1"/>
      <c r="DL71" s="1"/>
      <c r="DM71" s="1"/>
      <c r="DN71" s="1"/>
      <c r="DO71" s="1"/>
      <c r="DQ71" s="356"/>
      <c r="DR71" s="356"/>
      <c r="DS71" s="1"/>
      <c r="DT71" s="1"/>
      <c r="DU71" s="1"/>
      <c r="DV71" s="1"/>
      <c r="DW71" s="1"/>
      <c r="DX71" s="1"/>
      <c r="DY71" s="1"/>
      <c r="DZ71" s="1"/>
      <c r="EA71" s="1"/>
      <c r="EB71" s="1"/>
      <c r="EC71" s="1"/>
      <c r="ED71" s="1"/>
      <c r="EE71" s="1"/>
      <c r="EF71" s="1"/>
      <c r="EG71" s="1"/>
      <c r="EH71" s="1"/>
      <c r="EI71" s="1"/>
      <c r="EJ71" s="1"/>
      <c r="EK71" s="1"/>
      <c r="EL71" s="1"/>
      <c r="EM71" s="1"/>
      <c r="EO71" s="356"/>
      <c r="EP71" s="356"/>
      <c r="EQ71" s="1"/>
      <c r="ER71" s="1"/>
      <c r="ES71" s="1"/>
      <c r="ET71" s="1"/>
      <c r="EU71" s="1"/>
      <c r="EV71" s="1"/>
      <c r="EW71" s="1"/>
      <c r="EX71" s="1"/>
      <c r="EY71" s="1"/>
      <c r="EZ71" s="1"/>
      <c r="FA71" s="1"/>
      <c r="FB71" s="1"/>
      <c r="FC71" s="1"/>
      <c r="FD71" s="1"/>
      <c r="FE71" s="1"/>
      <c r="FF71" s="1"/>
      <c r="FG71" s="1"/>
      <c r="FH71" s="1"/>
      <c r="FI71" s="1"/>
      <c r="FJ71" s="1"/>
      <c r="FK71" s="1"/>
    </row>
    <row r="72" spans="1:167" ht="14.5">
      <c r="A72" s="356"/>
      <c r="B72" s="356"/>
      <c r="C72" s="1"/>
      <c r="D72" s="1"/>
      <c r="E72" s="1"/>
      <c r="F72" s="1"/>
      <c r="G72" s="1"/>
      <c r="H72" s="1"/>
      <c r="I72" s="1"/>
      <c r="J72" s="1"/>
      <c r="K72" s="1"/>
      <c r="L72" s="1"/>
      <c r="M72" s="1"/>
      <c r="N72" s="1"/>
      <c r="O72" s="1"/>
      <c r="P72" s="1"/>
      <c r="Q72" s="1"/>
      <c r="R72" s="1"/>
      <c r="S72" s="1"/>
      <c r="T72" s="1"/>
      <c r="U72" s="1"/>
      <c r="V72" s="1"/>
      <c r="W72" s="1"/>
      <c r="Y72" s="356"/>
      <c r="Z72" s="356"/>
      <c r="AA72" s="1"/>
      <c r="AB72" s="1"/>
      <c r="AC72" s="1"/>
      <c r="AD72" s="1"/>
      <c r="AE72" s="1"/>
      <c r="AF72" s="1"/>
      <c r="AG72" s="1"/>
      <c r="AH72" s="1"/>
      <c r="AI72" s="1"/>
      <c r="AJ72" s="1"/>
      <c r="AK72" s="1"/>
      <c r="AL72" s="1"/>
      <c r="AM72" s="1"/>
      <c r="AN72" s="1"/>
      <c r="AO72" s="1"/>
      <c r="AP72" s="1"/>
      <c r="AQ72" s="1"/>
      <c r="AR72" s="1"/>
      <c r="AS72" s="1"/>
      <c r="AT72" s="1"/>
      <c r="AU72" s="1"/>
      <c r="AW72" s="356"/>
      <c r="AX72" s="356"/>
      <c r="AY72" s="1"/>
      <c r="AZ72" s="1"/>
      <c r="BA72" s="1"/>
      <c r="BB72" s="1"/>
      <c r="BC72" s="1"/>
      <c r="BD72" s="1"/>
      <c r="BE72" s="1"/>
      <c r="BF72" s="1"/>
      <c r="BG72" s="1"/>
      <c r="BH72" s="1"/>
      <c r="BI72" s="1"/>
      <c r="BJ72" s="1"/>
      <c r="BK72" s="1"/>
      <c r="BL72" s="1"/>
      <c r="BM72" s="1"/>
      <c r="BN72" s="1"/>
      <c r="BO72" s="1"/>
      <c r="BP72" s="1"/>
      <c r="BQ72" s="1"/>
      <c r="BR72" s="1"/>
      <c r="BS72" s="1"/>
      <c r="BU72" s="356"/>
      <c r="BV72" s="356"/>
      <c r="BW72" s="1"/>
      <c r="BX72" s="1"/>
      <c r="BY72" s="1"/>
      <c r="BZ72" s="1"/>
      <c r="CA72" s="1"/>
      <c r="CB72" s="1"/>
      <c r="CC72" s="1"/>
      <c r="CD72" s="1"/>
      <c r="CE72" s="1"/>
      <c r="CF72" s="1"/>
      <c r="CG72" s="1"/>
      <c r="CH72" s="1"/>
      <c r="CI72" s="1"/>
      <c r="CJ72" s="1"/>
      <c r="CK72" s="1"/>
      <c r="CL72" s="1"/>
      <c r="CM72" s="1"/>
      <c r="CN72" s="1"/>
      <c r="CO72" s="1"/>
      <c r="CP72" s="1"/>
      <c r="CQ72" s="1"/>
      <c r="CS72" s="356"/>
      <c r="CT72" s="356"/>
      <c r="CU72" s="1"/>
      <c r="CV72" s="1"/>
      <c r="CW72" s="1"/>
      <c r="CX72" s="1"/>
      <c r="CY72" s="1"/>
      <c r="CZ72" s="1"/>
      <c r="DA72" s="1"/>
      <c r="DB72" s="1"/>
      <c r="DC72" s="1"/>
      <c r="DD72" s="1"/>
      <c r="DE72" s="1"/>
      <c r="DF72" s="1"/>
      <c r="DG72" s="1"/>
      <c r="DH72" s="1"/>
      <c r="DI72" s="1"/>
      <c r="DJ72" s="1"/>
      <c r="DK72" s="1"/>
      <c r="DL72" s="1"/>
      <c r="DM72" s="1"/>
      <c r="DN72" s="1"/>
      <c r="DO72" s="1"/>
      <c r="DQ72" s="356"/>
      <c r="DR72" s="356"/>
      <c r="DS72" s="1"/>
      <c r="DT72" s="1"/>
      <c r="DU72" s="1"/>
      <c r="DV72" s="1"/>
      <c r="DW72" s="1"/>
      <c r="DX72" s="1"/>
      <c r="DY72" s="1"/>
      <c r="DZ72" s="1"/>
      <c r="EA72" s="1"/>
      <c r="EB72" s="1"/>
      <c r="EC72" s="1"/>
      <c r="ED72" s="1"/>
      <c r="EE72" s="1"/>
      <c r="EF72" s="1"/>
      <c r="EG72" s="1"/>
      <c r="EH72" s="1"/>
      <c r="EI72" s="1"/>
      <c r="EJ72" s="1"/>
      <c r="EK72" s="1"/>
      <c r="EL72" s="1"/>
      <c r="EM72" s="1"/>
      <c r="EO72" s="356"/>
      <c r="EP72" s="356"/>
      <c r="EQ72" s="1"/>
      <c r="ER72" s="1"/>
      <c r="ES72" s="1"/>
      <c r="ET72" s="1"/>
      <c r="EU72" s="1"/>
      <c r="EV72" s="1"/>
      <c r="EW72" s="1"/>
      <c r="EX72" s="1"/>
      <c r="EY72" s="1"/>
      <c r="EZ72" s="1"/>
      <c r="FA72" s="1"/>
      <c r="FB72" s="1"/>
      <c r="FC72" s="1"/>
      <c r="FD72" s="1"/>
      <c r="FE72" s="1"/>
      <c r="FF72" s="1"/>
      <c r="FG72" s="1"/>
      <c r="FH72" s="1"/>
      <c r="FI72" s="1"/>
      <c r="FJ72" s="1"/>
      <c r="FK72" s="1"/>
    </row>
    <row r="73" spans="1:167" ht="14.5">
      <c r="A73" s="356"/>
      <c r="B73" s="356"/>
      <c r="C73" s="1"/>
      <c r="D73" s="1"/>
      <c r="E73" s="1"/>
      <c r="F73" s="1"/>
      <c r="G73" s="1"/>
      <c r="H73" s="1"/>
      <c r="I73" s="1"/>
      <c r="J73" s="1"/>
      <c r="K73" s="1"/>
      <c r="L73" s="1"/>
      <c r="M73" s="1"/>
      <c r="N73" s="1"/>
      <c r="O73" s="1"/>
      <c r="P73" s="1"/>
      <c r="Q73" s="1"/>
      <c r="R73" s="1"/>
      <c r="S73" s="1"/>
      <c r="T73" s="1"/>
      <c r="U73" s="1"/>
      <c r="V73" s="1"/>
      <c r="W73" s="1"/>
      <c r="Y73" s="356"/>
      <c r="Z73" s="356"/>
      <c r="AA73" s="1"/>
      <c r="AB73" s="1"/>
      <c r="AC73" s="1"/>
      <c r="AD73" s="1"/>
      <c r="AE73" s="1"/>
      <c r="AF73" s="1"/>
      <c r="AG73" s="1"/>
      <c r="AH73" s="1"/>
      <c r="AI73" s="1"/>
      <c r="AJ73" s="1"/>
      <c r="AK73" s="1"/>
      <c r="AL73" s="1"/>
      <c r="AM73" s="1"/>
      <c r="AN73" s="1"/>
      <c r="AO73" s="1"/>
      <c r="AP73" s="1"/>
      <c r="AQ73" s="1"/>
      <c r="AR73" s="1"/>
      <c r="AS73" s="1"/>
      <c r="AT73" s="1"/>
      <c r="AU73" s="1"/>
      <c r="AW73" s="356"/>
      <c r="AX73" s="356"/>
      <c r="AY73" s="1"/>
      <c r="AZ73" s="1"/>
      <c r="BA73" s="1"/>
      <c r="BB73" s="1"/>
      <c r="BC73" s="1"/>
      <c r="BD73" s="1"/>
      <c r="BE73" s="1"/>
      <c r="BF73" s="1"/>
      <c r="BG73" s="1"/>
      <c r="BH73" s="1"/>
      <c r="BI73" s="1"/>
      <c r="BJ73" s="1"/>
      <c r="BK73" s="1"/>
      <c r="BL73" s="1"/>
      <c r="BM73" s="1"/>
      <c r="BN73" s="1"/>
      <c r="BO73" s="1"/>
      <c r="BP73" s="1"/>
      <c r="BQ73" s="1"/>
      <c r="BR73" s="1"/>
      <c r="BS73" s="1"/>
      <c r="BU73" s="356"/>
      <c r="BV73" s="356"/>
      <c r="BW73" s="1"/>
      <c r="BX73" s="1"/>
      <c r="BY73" s="1"/>
      <c r="BZ73" s="1"/>
      <c r="CA73" s="1"/>
      <c r="CB73" s="1"/>
      <c r="CC73" s="1"/>
      <c r="CD73" s="1"/>
      <c r="CE73" s="1"/>
      <c r="CF73" s="1"/>
      <c r="CG73" s="1"/>
      <c r="CH73" s="1"/>
      <c r="CI73" s="1"/>
      <c r="CJ73" s="1"/>
      <c r="CK73" s="1"/>
      <c r="CL73" s="1"/>
      <c r="CM73" s="1"/>
      <c r="CN73" s="1"/>
      <c r="CO73" s="1"/>
      <c r="CP73" s="1"/>
      <c r="CQ73" s="1"/>
      <c r="CS73" s="356"/>
      <c r="CT73" s="356"/>
      <c r="CU73" s="1"/>
      <c r="CV73" s="1"/>
      <c r="CW73" s="1"/>
      <c r="CX73" s="1"/>
      <c r="CY73" s="1"/>
      <c r="CZ73" s="1"/>
      <c r="DA73" s="1"/>
      <c r="DB73" s="1"/>
      <c r="DC73" s="1"/>
      <c r="DD73" s="1"/>
      <c r="DE73" s="1"/>
      <c r="DF73" s="1"/>
      <c r="DG73" s="1"/>
      <c r="DH73" s="1"/>
      <c r="DI73" s="1"/>
      <c r="DJ73" s="1"/>
      <c r="DK73" s="1"/>
      <c r="DL73" s="1"/>
      <c r="DM73" s="1"/>
      <c r="DN73" s="1"/>
      <c r="DO73" s="1"/>
      <c r="DQ73" s="356"/>
      <c r="DR73" s="356"/>
      <c r="DS73" s="1"/>
      <c r="DT73" s="1"/>
      <c r="DU73" s="1"/>
      <c r="DV73" s="1"/>
      <c r="DW73" s="1"/>
      <c r="DX73" s="1"/>
      <c r="DY73" s="1"/>
      <c r="DZ73" s="1"/>
      <c r="EA73" s="1"/>
      <c r="EB73" s="1"/>
      <c r="EC73" s="1"/>
      <c r="ED73" s="1"/>
      <c r="EE73" s="1"/>
      <c r="EF73" s="1"/>
      <c r="EG73" s="1"/>
      <c r="EH73" s="1"/>
      <c r="EI73" s="1"/>
      <c r="EJ73" s="1"/>
      <c r="EK73" s="1"/>
      <c r="EL73" s="1"/>
      <c r="EM73" s="1"/>
      <c r="EO73" s="356"/>
      <c r="EP73" s="356"/>
      <c r="EQ73" s="1"/>
      <c r="ER73" s="1"/>
      <c r="ES73" s="1"/>
      <c r="ET73" s="1"/>
      <c r="EU73" s="1"/>
      <c r="EV73" s="1"/>
      <c r="EW73" s="1"/>
      <c r="EX73" s="1"/>
      <c r="EY73" s="1"/>
      <c r="EZ73" s="1"/>
      <c r="FA73" s="1"/>
      <c r="FB73" s="1"/>
      <c r="FC73" s="1"/>
      <c r="FD73" s="1"/>
      <c r="FE73" s="1"/>
      <c r="FF73" s="1"/>
      <c r="FG73" s="1"/>
      <c r="FH73" s="1"/>
      <c r="FI73" s="1"/>
      <c r="FJ73" s="1"/>
      <c r="FK73" s="1"/>
    </row>
    <row r="74" spans="1:167" ht="14.5">
      <c r="A74" s="356"/>
      <c r="B74" s="356"/>
      <c r="C74" s="1"/>
      <c r="D74" s="1"/>
      <c r="E74" s="1"/>
      <c r="F74" s="1"/>
      <c r="G74" s="1"/>
      <c r="H74" s="1"/>
      <c r="I74" s="1"/>
      <c r="J74" s="1"/>
      <c r="K74" s="1"/>
      <c r="L74" s="1"/>
      <c r="M74" s="1"/>
      <c r="N74" s="1"/>
      <c r="O74" s="1"/>
      <c r="P74" s="1"/>
      <c r="Q74" s="1"/>
      <c r="R74" s="1"/>
      <c r="S74" s="1"/>
      <c r="T74" s="1"/>
      <c r="U74" s="1"/>
      <c r="V74" s="1"/>
      <c r="W74" s="1"/>
      <c r="Y74" s="356"/>
      <c r="Z74" s="356"/>
      <c r="AA74" s="1"/>
      <c r="AB74" s="1"/>
      <c r="AC74" s="1"/>
      <c r="AD74" s="1"/>
      <c r="AE74" s="1"/>
      <c r="AF74" s="1"/>
      <c r="AG74" s="1"/>
      <c r="AH74" s="1"/>
      <c r="AI74" s="1"/>
      <c r="AJ74" s="1"/>
      <c r="AK74" s="1"/>
      <c r="AL74" s="1"/>
      <c r="AM74" s="1"/>
      <c r="AN74" s="1"/>
      <c r="AO74" s="1"/>
      <c r="AP74" s="1"/>
      <c r="AQ74" s="1"/>
      <c r="AR74" s="1"/>
      <c r="AS74" s="1"/>
      <c r="AT74" s="1"/>
      <c r="AU74" s="1"/>
      <c r="AW74" s="356"/>
      <c r="AX74" s="356"/>
      <c r="AY74" s="1"/>
      <c r="AZ74" s="1"/>
      <c r="BA74" s="1"/>
      <c r="BB74" s="1"/>
      <c r="BC74" s="1"/>
      <c r="BD74" s="1"/>
      <c r="BE74" s="1"/>
      <c r="BF74" s="1"/>
      <c r="BG74" s="1"/>
      <c r="BH74" s="1"/>
      <c r="BI74" s="1"/>
      <c r="BJ74" s="1"/>
      <c r="BK74" s="1"/>
      <c r="BL74" s="1"/>
      <c r="BM74" s="1"/>
      <c r="BN74" s="1"/>
      <c r="BO74" s="1"/>
      <c r="BP74" s="1"/>
      <c r="BQ74" s="1"/>
      <c r="BR74" s="1"/>
      <c r="BS74" s="1"/>
      <c r="BU74" s="356"/>
      <c r="BV74" s="356"/>
      <c r="BW74" s="1"/>
      <c r="BX74" s="1"/>
      <c r="BY74" s="1"/>
      <c r="BZ74" s="1"/>
      <c r="CA74" s="1"/>
      <c r="CB74" s="1"/>
      <c r="CC74" s="1"/>
      <c r="CD74" s="1"/>
      <c r="CE74" s="1"/>
      <c r="CF74" s="1"/>
      <c r="CG74" s="1"/>
      <c r="CH74" s="1"/>
      <c r="CI74" s="1"/>
      <c r="CJ74" s="1"/>
      <c r="CK74" s="1"/>
      <c r="CL74" s="1"/>
      <c r="CM74" s="1"/>
      <c r="CN74" s="1"/>
      <c r="CO74" s="1"/>
      <c r="CP74" s="1"/>
      <c r="CQ74" s="1"/>
      <c r="CS74" s="356"/>
      <c r="CT74" s="356"/>
      <c r="CU74" s="1"/>
      <c r="CV74" s="1"/>
      <c r="CW74" s="1"/>
      <c r="CX74" s="1"/>
      <c r="CY74" s="1"/>
      <c r="CZ74" s="1"/>
      <c r="DA74" s="1"/>
      <c r="DB74" s="1"/>
      <c r="DC74" s="1"/>
      <c r="DD74" s="1"/>
      <c r="DE74" s="1"/>
      <c r="DF74" s="1"/>
      <c r="DG74" s="1"/>
      <c r="DH74" s="1"/>
      <c r="DI74" s="1"/>
      <c r="DJ74" s="1"/>
      <c r="DK74" s="1"/>
      <c r="DL74" s="1"/>
      <c r="DM74" s="1"/>
      <c r="DN74" s="1"/>
      <c r="DO74" s="1"/>
      <c r="DQ74" s="356"/>
      <c r="DR74" s="356"/>
      <c r="DS74" s="1"/>
      <c r="DT74" s="1"/>
      <c r="DU74" s="1"/>
      <c r="DV74" s="1"/>
      <c r="DW74" s="1"/>
      <c r="DX74" s="1"/>
      <c r="DY74" s="1"/>
      <c r="DZ74" s="1"/>
      <c r="EA74" s="1"/>
      <c r="EB74" s="1"/>
      <c r="EC74" s="1"/>
      <c r="ED74" s="1"/>
      <c r="EE74" s="1"/>
      <c r="EF74" s="1"/>
      <c r="EG74" s="1"/>
      <c r="EH74" s="1"/>
      <c r="EI74" s="1"/>
      <c r="EJ74" s="1"/>
      <c r="EK74" s="1"/>
      <c r="EL74" s="1"/>
      <c r="EM74" s="1"/>
      <c r="EO74" s="356"/>
      <c r="EP74" s="356"/>
      <c r="EQ74" s="1"/>
      <c r="ER74" s="1"/>
      <c r="ES74" s="1"/>
      <c r="ET74" s="1"/>
      <c r="EU74" s="1"/>
      <c r="EV74" s="1"/>
      <c r="EW74" s="1"/>
      <c r="EX74" s="1"/>
      <c r="EY74" s="1"/>
      <c r="EZ74" s="1"/>
      <c r="FA74" s="1"/>
      <c r="FB74" s="1"/>
      <c r="FC74" s="1"/>
      <c r="FD74" s="1"/>
      <c r="FE74" s="1"/>
      <c r="FF74" s="1"/>
      <c r="FG74" s="1"/>
      <c r="FH74" s="1"/>
      <c r="FI74" s="1"/>
      <c r="FJ74" s="1"/>
      <c r="FK74" s="1"/>
    </row>
    <row r="75" spans="1:167" ht="14.5">
      <c r="A75" s="356"/>
      <c r="B75" s="356"/>
      <c r="C75" s="1"/>
      <c r="D75" s="1"/>
      <c r="E75" s="1"/>
      <c r="F75" s="1"/>
      <c r="G75" s="1"/>
      <c r="H75" s="1"/>
      <c r="I75" s="1"/>
      <c r="J75" s="1"/>
      <c r="K75" s="1"/>
      <c r="L75" s="1"/>
      <c r="M75" s="1"/>
      <c r="N75" s="1"/>
      <c r="O75" s="1"/>
      <c r="P75" s="1"/>
      <c r="Q75" s="1"/>
      <c r="R75" s="1"/>
      <c r="S75" s="1"/>
      <c r="T75" s="1"/>
      <c r="U75" s="1"/>
      <c r="V75" s="1"/>
      <c r="W75" s="1"/>
      <c r="Y75" s="356"/>
      <c r="Z75" s="356"/>
      <c r="AA75" s="1"/>
      <c r="AB75" s="1"/>
      <c r="AC75" s="1"/>
      <c r="AD75" s="1"/>
      <c r="AE75" s="1"/>
      <c r="AF75" s="1"/>
      <c r="AG75" s="1"/>
      <c r="AH75" s="1"/>
      <c r="AI75" s="1"/>
      <c r="AJ75" s="1"/>
      <c r="AK75" s="1"/>
      <c r="AL75" s="1"/>
      <c r="AM75" s="1"/>
      <c r="AN75" s="1"/>
      <c r="AO75" s="1"/>
      <c r="AP75" s="1"/>
      <c r="AQ75" s="1"/>
      <c r="AR75" s="1"/>
      <c r="AS75" s="1"/>
      <c r="AT75" s="1"/>
      <c r="AU75" s="1"/>
      <c r="AW75" s="356"/>
      <c r="AX75" s="356"/>
      <c r="AY75" s="1"/>
      <c r="AZ75" s="1"/>
      <c r="BA75" s="1"/>
      <c r="BB75" s="1"/>
      <c r="BC75" s="1"/>
      <c r="BD75" s="1"/>
      <c r="BE75" s="1"/>
      <c r="BF75" s="1"/>
      <c r="BG75" s="1"/>
      <c r="BH75" s="1"/>
      <c r="BI75" s="1"/>
      <c r="BJ75" s="1"/>
      <c r="BK75" s="1"/>
      <c r="BL75" s="1"/>
      <c r="BM75" s="1"/>
      <c r="BN75" s="1"/>
      <c r="BO75" s="1"/>
      <c r="BP75" s="1"/>
      <c r="BQ75" s="1"/>
      <c r="BR75" s="1"/>
      <c r="BS75" s="1"/>
      <c r="BU75" s="356"/>
      <c r="BV75" s="356"/>
      <c r="BW75" s="1"/>
      <c r="BX75" s="1"/>
      <c r="BY75" s="1"/>
      <c r="BZ75" s="1"/>
      <c r="CA75" s="1"/>
      <c r="CB75" s="1"/>
      <c r="CC75" s="1"/>
      <c r="CD75" s="1"/>
      <c r="CE75" s="1"/>
      <c r="CF75" s="1"/>
      <c r="CG75" s="1"/>
      <c r="CH75" s="1"/>
      <c r="CI75" s="1"/>
      <c r="CJ75" s="1"/>
      <c r="CK75" s="1"/>
      <c r="CL75" s="1"/>
      <c r="CM75" s="1"/>
      <c r="CN75" s="1"/>
      <c r="CO75" s="1"/>
      <c r="CP75" s="1"/>
      <c r="CQ75" s="1"/>
      <c r="CS75" s="356"/>
      <c r="CT75" s="356"/>
      <c r="CU75" s="1"/>
      <c r="CV75" s="1"/>
      <c r="CW75" s="1"/>
      <c r="CX75" s="1"/>
      <c r="CY75" s="1"/>
      <c r="CZ75" s="1"/>
      <c r="DA75" s="1"/>
      <c r="DB75" s="1"/>
      <c r="DC75" s="1"/>
      <c r="DD75" s="1"/>
      <c r="DE75" s="1"/>
      <c r="DF75" s="1"/>
      <c r="DG75" s="1"/>
      <c r="DH75" s="1"/>
      <c r="DI75" s="1"/>
      <c r="DJ75" s="1"/>
      <c r="DK75" s="1"/>
      <c r="DL75" s="1"/>
      <c r="DM75" s="1"/>
      <c r="DN75" s="1"/>
      <c r="DO75" s="1"/>
      <c r="DQ75" s="356"/>
      <c r="DR75" s="356"/>
      <c r="DS75" s="1"/>
      <c r="DT75" s="1"/>
      <c r="DU75" s="1"/>
      <c r="DV75" s="1"/>
      <c r="DW75" s="1"/>
      <c r="DX75" s="1"/>
      <c r="DY75" s="1"/>
      <c r="DZ75" s="1"/>
      <c r="EA75" s="1"/>
      <c r="EB75" s="1"/>
      <c r="EC75" s="1"/>
      <c r="ED75" s="1"/>
      <c r="EE75" s="1"/>
      <c r="EF75" s="1"/>
      <c r="EG75" s="1"/>
      <c r="EH75" s="1"/>
      <c r="EI75" s="1"/>
      <c r="EJ75" s="1"/>
      <c r="EK75" s="1"/>
      <c r="EL75" s="1"/>
      <c r="EM75" s="1"/>
      <c r="EO75" s="356"/>
      <c r="EP75" s="356"/>
      <c r="EQ75" s="1"/>
      <c r="ER75" s="1"/>
      <c r="ES75" s="1"/>
      <c r="ET75" s="1"/>
      <c r="EU75" s="1"/>
      <c r="EV75" s="1"/>
      <c r="EW75" s="1"/>
      <c r="EX75" s="1"/>
      <c r="EY75" s="1"/>
      <c r="EZ75" s="1"/>
      <c r="FA75" s="1"/>
      <c r="FB75" s="1"/>
      <c r="FC75" s="1"/>
      <c r="FD75" s="1"/>
      <c r="FE75" s="1"/>
      <c r="FF75" s="1"/>
      <c r="FG75" s="1"/>
      <c r="FH75" s="1"/>
      <c r="FI75" s="1"/>
      <c r="FJ75" s="1"/>
      <c r="FK75" s="1"/>
    </row>
    <row r="76" spans="1:167" ht="14.5">
      <c r="A76" s="356"/>
      <c r="B76" s="356"/>
      <c r="C76" s="1"/>
      <c r="D76" s="1"/>
      <c r="E76" s="1"/>
      <c r="F76" s="1"/>
      <c r="G76" s="1"/>
      <c r="H76" s="1"/>
      <c r="I76" s="1"/>
      <c r="J76" s="1"/>
      <c r="K76" s="1"/>
      <c r="L76" s="1"/>
      <c r="M76" s="1"/>
      <c r="N76" s="1"/>
      <c r="O76" s="1"/>
      <c r="P76" s="1"/>
      <c r="Q76" s="1"/>
      <c r="R76" s="1"/>
      <c r="S76" s="1"/>
      <c r="T76" s="1"/>
      <c r="U76" s="1"/>
      <c r="V76" s="1"/>
      <c r="W76" s="1"/>
      <c r="Y76" s="356"/>
      <c r="Z76" s="356"/>
      <c r="AA76" s="1"/>
      <c r="AB76" s="1"/>
      <c r="AC76" s="1"/>
      <c r="AD76" s="1"/>
      <c r="AE76" s="1"/>
      <c r="AF76" s="1"/>
      <c r="AG76" s="1"/>
      <c r="AH76" s="1"/>
      <c r="AI76" s="1"/>
      <c r="AJ76" s="1"/>
      <c r="AK76" s="1"/>
      <c r="AL76" s="1"/>
      <c r="AM76" s="1"/>
      <c r="AN76" s="1"/>
      <c r="AO76" s="1"/>
      <c r="AP76" s="1"/>
      <c r="AQ76" s="1"/>
      <c r="AR76" s="1"/>
      <c r="AS76" s="1"/>
      <c r="AT76" s="1"/>
      <c r="AU76" s="1"/>
      <c r="AW76" s="356"/>
      <c r="AX76" s="356"/>
      <c r="AY76" s="1"/>
      <c r="AZ76" s="1"/>
      <c r="BA76" s="1"/>
      <c r="BB76" s="1"/>
      <c r="BC76" s="1"/>
      <c r="BD76" s="1"/>
      <c r="BE76" s="1"/>
      <c r="BF76" s="1"/>
      <c r="BG76" s="1"/>
      <c r="BH76" s="1"/>
      <c r="BI76" s="1"/>
      <c r="BJ76" s="1"/>
      <c r="BK76" s="1"/>
      <c r="BL76" s="1"/>
      <c r="BM76" s="1"/>
      <c r="BN76" s="1"/>
      <c r="BO76" s="1"/>
      <c r="BP76" s="1"/>
      <c r="BQ76" s="1"/>
      <c r="BR76" s="1"/>
      <c r="BS76" s="1"/>
      <c r="BU76" s="356"/>
      <c r="BV76" s="356"/>
      <c r="BW76" s="1"/>
      <c r="BX76" s="1"/>
      <c r="BY76" s="1"/>
      <c r="BZ76" s="1"/>
      <c r="CA76" s="1"/>
      <c r="CB76" s="1"/>
      <c r="CC76" s="1"/>
      <c r="CD76" s="1"/>
      <c r="CE76" s="1"/>
      <c r="CF76" s="1"/>
      <c r="CG76" s="1"/>
      <c r="CH76" s="1"/>
      <c r="CI76" s="1"/>
      <c r="CJ76" s="1"/>
      <c r="CK76" s="1"/>
      <c r="CL76" s="1"/>
      <c r="CM76" s="1"/>
      <c r="CN76" s="1"/>
      <c r="CO76" s="1"/>
      <c r="CP76" s="1"/>
      <c r="CQ76" s="1"/>
      <c r="CS76" s="356"/>
      <c r="CT76" s="356"/>
      <c r="CU76" s="1"/>
      <c r="CV76" s="1"/>
      <c r="CW76" s="1"/>
      <c r="CX76" s="1"/>
      <c r="CY76" s="1"/>
      <c r="CZ76" s="1"/>
      <c r="DA76" s="1"/>
      <c r="DB76" s="1"/>
      <c r="DC76" s="1"/>
      <c r="DD76" s="1"/>
      <c r="DE76" s="1"/>
      <c r="DF76" s="1"/>
      <c r="DG76" s="1"/>
      <c r="DH76" s="1"/>
      <c r="DI76" s="1"/>
      <c r="DJ76" s="1"/>
      <c r="DK76" s="1"/>
      <c r="DL76" s="1"/>
      <c r="DM76" s="1"/>
      <c r="DN76" s="1"/>
      <c r="DO76" s="1"/>
      <c r="DQ76" s="356"/>
      <c r="DR76" s="356"/>
      <c r="DS76" s="1"/>
      <c r="DT76" s="1"/>
      <c r="DU76" s="1"/>
      <c r="DV76" s="1"/>
      <c r="DW76" s="1"/>
      <c r="DX76" s="1"/>
      <c r="DY76" s="1"/>
      <c r="DZ76" s="1"/>
      <c r="EA76" s="1"/>
      <c r="EB76" s="1"/>
      <c r="EC76" s="1"/>
      <c r="ED76" s="1"/>
      <c r="EE76" s="1"/>
      <c r="EF76" s="1"/>
      <c r="EG76" s="1"/>
      <c r="EH76" s="1"/>
      <c r="EI76" s="1"/>
      <c r="EJ76" s="1"/>
      <c r="EK76" s="1"/>
      <c r="EL76" s="1"/>
      <c r="EM76" s="1"/>
      <c r="EO76" s="356"/>
      <c r="EP76" s="356"/>
      <c r="EQ76" s="1"/>
      <c r="ER76" s="1"/>
      <c r="ES76" s="1"/>
      <c r="ET76" s="1"/>
      <c r="EU76" s="1"/>
      <c r="EV76" s="1"/>
      <c r="EW76" s="1"/>
      <c r="EX76" s="1"/>
      <c r="EY76" s="1"/>
      <c r="EZ76" s="1"/>
      <c r="FA76" s="1"/>
      <c r="FB76" s="1"/>
      <c r="FC76" s="1"/>
      <c r="FD76" s="1"/>
      <c r="FE76" s="1"/>
      <c r="FF76" s="1"/>
      <c r="FG76" s="1"/>
      <c r="FH76" s="1"/>
      <c r="FI76" s="1"/>
      <c r="FJ76" s="1"/>
      <c r="FK76" s="1"/>
    </row>
    <row r="77" spans="1:167" ht="14.5">
      <c r="A77" s="356"/>
      <c r="B77" s="356"/>
      <c r="C77" s="1"/>
      <c r="D77" s="1"/>
      <c r="E77" s="1"/>
      <c r="F77" s="1"/>
      <c r="G77" s="1"/>
      <c r="H77" s="1"/>
      <c r="I77" s="1"/>
      <c r="J77" s="1"/>
      <c r="K77" s="1"/>
      <c r="L77" s="1"/>
      <c r="M77" s="1"/>
      <c r="N77" s="1"/>
      <c r="O77" s="1"/>
      <c r="P77" s="1"/>
      <c r="Q77" s="1"/>
      <c r="R77" s="1"/>
      <c r="S77" s="1"/>
      <c r="T77" s="1"/>
      <c r="U77" s="1"/>
      <c r="V77" s="1"/>
      <c r="W77" s="1"/>
      <c r="Y77" s="356"/>
      <c r="Z77" s="356"/>
      <c r="AA77" s="1"/>
      <c r="AB77" s="1"/>
      <c r="AC77" s="1"/>
      <c r="AD77" s="1"/>
      <c r="AE77" s="1"/>
      <c r="AF77" s="1"/>
      <c r="AG77" s="1"/>
      <c r="AH77" s="1"/>
      <c r="AI77" s="1"/>
      <c r="AJ77" s="1"/>
      <c r="AK77" s="1"/>
      <c r="AL77" s="1"/>
      <c r="AM77" s="1"/>
      <c r="AN77" s="1"/>
      <c r="AO77" s="1"/>
      <c r="AP77" s="1"/>
      <c r="AQ77" s="1"/>
      <c r="AR77" s="1"/>
      <c r="AS77" s="1"/>
      <c r="AT77" s="1"/>
      <c r="AU77" s="1"/>
      <c r="AW77" s="356"/>
      <c r="AX77" s="356"/>
      <c r="AY77" s="1"/>
      <c r="AZ77" s="1"/>
      <c r="BA77" s="1"/>
      <c r="BB77" s="1"/>
      <c r="BC77" s="1"/>
      <c r="BD77" s="1"/>
      <c r="BE77" s="1"/>
      <c r="BF77" s="1"/>
      <c r="BG77" s="1"/>
      <c r="BH77" s="1"/>
      <c r="BI77" s="1"/>
      <c r="BJ77" s="1"/>
      <c r="BK77" s="1"/>
      <c r="BL77" s="1"/>
      <c r="BM77" s="1"/>
      <c r="BN77" s="1"/>
      <c r="BO77" s="1"/>
      <c r="BP77" s="1"/>
      <c r="BQ77" s="1"/>
      <c r="BR77" s="1"/>
      <c r="BS77" s="1"/>
      <c r="BU77" s="356"/>
      <c r="BV77" s="356"/>
      <c r="BW77" s="1"/>
      <c r="BX77" s="1"/>
      <c r="BY77" s="1"/>
      <c r="BZ77" s="1"/>
      <c r="CA77" s="1"/>
      <c r="CB77" s="1"/>
      <c r="CC77" s="1"/>
      <c r="CD77" s="1"/>
      <c r="CE77" s="1"/>
      <c r="CF77" s="1"/>
      <c r="CG77" s="1"/>
      <c r="CH77" s="1"/>
      <c r="CI77" s="1"/>
      <c r="CJ77" s="1"/>
      <c r="CK77" s="1"/>
      <c r="CL77" s="1"/>
      <c r="CM77" s="1"/>
      <c r="CN77" s="1"/>
      <c r="CO77" s="1"/>
      <c r="CP77" s="1"/>
      <c r="CQ77" s="1"/>
      <c r="CS77" s="356"/>
      <c r="CT77" s="356"/>
      <c r="CU77" s="1"/>
      <c r="CV77" s="1"/>
      <c r="CW77" s="1"/>
      <c r="CX77" s="1"/>
      <c r="CY77" s="1"/>
      <c r="CZ77" s="1"/>
      <c r="DA77" s="1"/>
      <c r="DB77" s="1"/>
      <c r="DC77" s="1"/>
      <c r="DD77" s="1"/>
      <c r="DE77" s="1"/>
      <c r="DF77" s="1"/>
      <c r="DG77" s="1"/>
      <c r="DH77" s="1"/>
      <c r="DI77" s="1"/>
      <c r="DJ77" s="1"/>
      <c r="DK77" s="1"/>
      <c r="DL77" s="1"/>
      <c r="DM77" s="1"/>
      <c r="DN77" s="1"/>
      <c r="DO77" s="1"/>
      <c r="DQ77" s="356"/>
      <c r="DR77" s="356"/>
      <c r="DS77" s="1"/>
      <c r="DT77" s="1"/>
      <c r="DU77" s="1"/>
      <c r="DV77" s="1"/>
      <c r="DW77" s="1"/>
      <c r="DX77" s="1"/>
      <c r="DY77" s="1"/>
      <c r="DZ77" s="1"/>
      <c r="EA77" s="1"/>
      <c r="EB77" s="1"/>
      <c r="EC77" s="1"/>
      <c r="ED77" s="1"/>
      <c r="EE77" s="1"/>
      <c r="EF77" s="1"/>
      <c r="EG77" s="1"/>
      <c r="EH77" s="1"/>
      <c r="EI77" s="1"/>
      <c r="EJ77" s="1"/>
      <c r="EK77" s="1"/>
      <c r="EL77" s="1"/>
      <c r="EM77" s="1"/>
      <c r="EO77" s="356"/>
      <c r="EP77" s="356"/>
      <c r="EQ77" s="1"/>
      <c r="ER77" s="1"/>
      <c r="ES77" s="1"/>
      <c r="ET77" s="1"/>
      <c r="EU77" s="1"/>
      <c r="EV77" s="1"/>
      <c r="EW77" s="1"/>
      <c r="EX77" s="1"/>
      <c r="EY77" s="1"/>
      <c r="EZ77" s="1"/>
      <c r="FA77" s="1"/>
      <c r="FB77" s="1"/>
      <c r="FC77" s="1"/>
      <c r="FD77" s="1"/>
      <c r="FE77" s="1"/>
      <c r="FF77" s="1"/>
      <c r="FG77" s="1"/>
      <c r="FH77" s="1"/>
      <c r="FI77" s="1"/>
      <c r="FJ77" s="1"/>
      <c r="FK77" s="1"/>
    </row>
    <row r="78" spans="1:167" ht="14.5">
      <c r="A78" s="356"/>
      <c r="B78" s="356"/>
      <c r="C78" s="1"/>
      <c r="D78" s="1"/>
      <c r="E78" s="1"/>
      <c r="F78" s="1"/>
      <c r="G78" s="1"/>
      <c r="H78" s="1"/>
      <c r="I78" s="1"/>
      <c r="J78" s="1"/>
      <c r="K78" s="1"/>
      <c r="L78" s="1"/>
      <c r="M78" s="1"/>
      <c r="N78" s="1"/>
      <c r="O78" s="1"/>
      <c r="P78" s="1"/>
      <c r="Q78" s="1"/>
      <c r="R78" s="1"/>
      <c r="S78" s="1"/>
      <c r="T78" s="1"/>
      <c r="U78" s="1"/>
      <c r="V78" s="1"/>
      <c r="W78" s="1"/>
      <c r="Y78" s="356"/>
      <c r="Z78" s="356"/>
      <c r="AA78" s="1"/>
      <c r="AB78" s="1"/>
      <c r="AC78" s="1"/>
      <c r="AD78" s="1"/>
      <c r="AE78" s="1"/>
      <c r="AF78" s="1"/>
      <c r="AG78" s="1"/>
      <c r="AH78" s="1"/>
      <c r="AI78" s="1"/>
      <c r="AJ78" s="1"/>
      <c r="AK78" s="1"/>
      <c r="AL78" s="1"/>
      <c r="AM78" s="1"/>
      <c r="AN78" s="1"/>
      <c r="AO78" s="1"/>
      <c r="AP78" s="1"/>
      <c r="AQ78" s="1"/>
      <c r="AR78" s="1"/>
      <c r="AS78" s="1"/>
      <c r="AT78" s="1"/>
      <c r="AU78" s="1"/>
      <c r="AW78" s="356"/>
      <c r="AX78" s="356"/>
      <c r="AY78" s="1"/>
      <c r="AZ78" s="1"/>
      <c r="BA78" s="1"/>
      <c r="BB78" s="1"/>
      <c r="BC78" s="1"/>
      <c r="BD78" s="1"/>
      <c r="BE78" s="1"/>
      <c r="BF78" s="1"/>
      <c r="BG78" s="1"/>
      <c r="BH78" s="1"/>
      <c r="BI78" s="1"/>
      <c r="BJ78" s="1"/>
      <c r="BK78" s="1"/>
      <c r="BL78" s="1"/>
      <c r="BM78" s="1"/>
      <c r="BN78" s="1"/>
      <c r="BO78" s="1"/>
      <c r="BP78" s="1"/>
      <c r="BQ78" s="1"/>
      <c r="BR78" s="1"/>
      <c r="BS78" s="1"/>
      <c r="BU78" s="356"/>
      <c r="BV78" s="356"/>
      <c r="BW78" s="1"/>
      <c r="BX78" s="1"/>
      <c r="BY78" s="1"/>
      <c r="BZ78" s="1"/>
      <c r="CA78" s="1"/>
      <c r="CB78" s="1"/>
      <c r="CC78" s="1"/>
      <c r="CD78" s="1"/>
      <c r="CE78" s="1"/>
      <c r="CF78" s="1"/>
      <c r="CG78" s="1"/>
      <c r="CH78" s="1"/>
      <c r="CI78" s="1"/>
      <c r="CJ78" s="1"/>
      <c r="CK78" s="1"/>
      <c r="CL78" s="1"/>
      <c r="CM78" s="1"/>
      <c r="CN78" s="1"/>
      <c r="CO78" s="1"/>
      <c r="CP78" s="1"/>
      <c r="CQ78" s="1"/>
      <c r="CS78" s="356"/>
      <c r="CT78" s="356"/>
      <c r="CU78" s="1"/>
      <c r="CV78" s="1"/>
      <c r="CW78" s="1"/>
      <c r="CX78" s="1"/>
      <c r="CY78" s="1"/>
      <c r="CZ78" s="1"/>
      <c r="DA78" s="1"/>
      <c r="DB78" s="1"/>
      <c r="DC78" s="1"/>
      <c r="DD78" s="1"/>
      <c r="DE78" s="1"/>
      <c r="DF78" s="1"/>
      <c r="DG78" s="1"/>
      <c r="DH78" s="1"/>
      <c r="DI78" s="1"/>
      <c r="DJ78" s="1"/>
      <c r="DK78" s="1"/>
      <c r="DL78" s="1"/>
      <c r="DM78" s="1"/>
      <c r="DN78" s="1"/>
      <c r="DO78" s="1"/>
      <c r="DQ78" s="356"/>
      <c r="DR78" s="356"/>
      <c r="DS78" s="1"/>
      <c r="DT78" s="1"/>
      <c r="DU78" s="1"/>
      <c r="DV78" s="1"/>
      <c r="DW78" s="1"/>
      <c r="DX78" s="1"/>
      <c r="DY78" s="1"/>
      <c r="DZ78" s="1"/>
      <c r="EA78" s="1"/>
      <c r="EB78" s="1"/>
      <c r="EC78" s="1"/>
      <c r="ED78" s="1"/>
      <c r="EE78" s="1"/>
      <c r="EF78" s="1"/>
      <c r="EG78" s="1"/>
      <c r="EH78" s="1"/>
      <c r="EI78" s="1"/>
      <c r="EJ78" s="1"/>
      <c r="EK78" s="1"/>
      <c r="EL78" s="1"/>
      <c r="EM78" s="1"/>
      <c r="EO78" s="356"/>
      <c r="EP78" s="356"/>
      <c r="EQ78" s="1"/>
      <c r="ER78" s="1"/>
      <c r="ES78" s="1"/>
      <c r="ET78" s="1"/>
      <c r="EU78" s="1"/>
      <c r="EV78" s="1"/>
      <c r="EW78" s="1"/>
      <c r="EX78" s="1"/>
      <c r="EY78" s="1"/>
      <c r="EZ78" s="1"/>
      <c r="FA78" s="1"/>
      <c r="FB78" s="1"/>
      <c r="FC78" s="1"/>
      <c r="FD78" s="1"/>
      <c r="FE78" s="1"/>
      <c r="FF78" s="1"/>
      <c r="FG78" s="1"/>
      <c r="FH78" s="1"/>
      <c r="FI78" s="1"/>
      <c r="FJ78" s="1"/>
      <c r="FK78" s="1"/>
    </row>
    <row r="79" spans="1:167" ht="14.5">
      <c r="A79" s="356"/>
      <c r="B79" s="356"/>
      <c r="C79" s="1"/>
      <c r="D79" s="1"/>
      <c r="E79" s="1"/>
      <c r="F79" s="1"/>
      <c r="G79" s="1"/>
      <c r="H79" s="1"/>
      <c r="I79" s="1"/>
      <c r="J79" s="1"/>
      <c r="K79" s="1"/>
      <c r="L79" s="1"/>
      <c r="M79" s="1"/>
      <c r="N79" s="1"/>
      <c r="O79" s="1"/>
      <c r="P79" s="1"/>
      <c r="Q79" s="1"/>
      <c r="R79" s="1"/>
      <c r="S79" s="1"/>
      <c r="T79" s="1"/>
      <c r="U79" s="1"/>
      <c r="V79" s="1"/>
      <c r="W79" s="1"/>
      <c r="Y79" s="356"/>
      <c r="Z79" s="356"/>
      <c r="AA79" s="1"/>
      <c r="AB79" s="1"/>
      <c r="AC79" s="1"/>
      <c r="AD79" s="1"/>
      <c r="AE79" s="1"/>
      <c r="AF79" s="1"/>
      <c r="AG79" s="1"/>
      <c r="AH79" s="1"/>
      <c r="AI79" s="1"/>
      <c r="AJ79" s="1"/>
      <c r="AK79" s="1"/>
      <c r="AL79" s="1"/>
      <c r="AM79" s="1"/>
      <c r="AN79" s="1"/>
      <c r="AO79" s="1"/>
      <c r="AP79" s="1"/>
      <c r="AQ79" s="1"/>
      <c r="AR79" s="1"/>
      <c r="AS79" s="1"/>
      <c r="AT79" s="1"/>
      <c r="AU79" s="1"/>
      <c r="AW79" s="356"/>
      <c r="AX79" s="356"/>
      <c r="AY79" s="1"/>
      <c r="AZ79" s="1"/>
      <c r="BA79" s="1"/>
      <c r="BB79" s="1"/>
      <c r="BC79" s="1"/>
      <c r="BD79" s="1"/>
      <c r="BE79" s="1"/>
      <c r="BF79" s="1"/>
      <c r="BG79" s="1"/>
      <c r="BH79" s="1"/>
      <c r="BI79" s="1"/>
      <c r="BJ79" s="1"/>
      <c r="BK79" s="1"/>
      <c r="BL79" s="1"/>
      <c r="BM79" s="1"/>
      <c r="BN79" s="1"/>
      <c r="BO79" s="1"/>
      <c r="BP79" s="1"/>
      <c r="BQ79" s="1"/>
      <c r="BR79" s="1"/>
      <c r="BS79" s="1"/>
      <c r="BU79" s="356"/>
      <c r="BV79" s="356"/>
      <c r="BW79" s="1"/>
      <c r="BX79" s="1"/>
      <c r="BY79" s="1"/>
      <c r="BZ79" s="1"/>
      <c r="CA79" s="1"/>
      <c r="CB79" s="1"/>
      <c r="CC79" s="1"/>
      <c r="CD79" s="1"/>
      <c r="CE79" s="1"/>
      <c r="CF79" s="1"/>
      <c r="CG79" s="1"/>
      <c r="CH79" s="1"/>
      <c r="CI79" s="1"/>
      <c r="CJ79" s="1"/>
      <c r="CK79" s="1"/>
      <c r="CL79" s="1"/>
      <c r="CM79" s="1"/>
      <c r="CN79" s="1"/>
      <c r="CO79" s="1"/>
      <c r="CP79" s="1"/>
      <c r="CQ79" s="1"/>
      <c r="CS79" s="356"/>
      <c r="CT79" s="356"/>
      <c r="CU79" s="1"/>
      <c r="CV79" s="1"/>
      <c r="CW79" s="1"/>
      <c r="CX79" s="1"/>
      <c r="CY79" s="1"/>
      <c r="CZ79" s="1"/>
      <c r="DA79" s="1"/>
      <c r="DB79" s="1"/>
      <c r="DC79" s="1"/>
      <c r="DD79" s="1"/>
      <c r="DE79" s="1"/>
      <c r="DF79" s="1"/>
      <c r="DG79" s="1"/>
      <c r="DH79" s="1"/>
      <c r="DI79" s="1"/>
      <c r="DJ79" s="1"/>
      <c r="DK79" s="1"/>
      <c r="DL79" s="1"/>
      <c r="DM79" s="1"/>
      <c r="DN79" s="1"/>
      <c r="DO79" s="1"/>
      <c r="DQ79" s="356"/>
      <c r="DR79" s="356"/>
      <c r="DS79" s="1"/>
      <c r="DT79" s="1"/>
      <c r="DU79" s="1"/>
      <c r="DV79" s="1"/>
      <c r="DW79" s="1"/>
      <c r="DX79" s="1"/>
      <c r="DY79" s="1"/>
      <c r="DZ79" s="1"/>
      <c r="EA79" s="1"/>
      <c r="EB79" s="1"/>
      <c r="EC79" s="1"/>
      <c r="ED79" s="1"/>
      <c r="EE79" s="1"/>
      <c r="EF79" s="1"/>
      <c r="EG79" s="1"/>
      <c r="EH79" s="1"/>
      <c r="EI79" s="1"/>
      <c r="EJ79" s="1"/>
      <c r="EK79" s="1"/>
      <c r="EL79" s="1"/>
      <c r="EM79" s="1"/>
      <c r="EO79" s="356"/>
      <c r="EP79" s="356"/>
      <c r="EQ79" s="1"/>
      <c r="ER79" s="1"/>
      <c r="ES79" s="1"/>
      <c r="ET79" s="1"/>
      <c r="EU79" s="1"/>
      <c r="EV79" s="1"/>
      <c r="EW79" s="1"/>
      <c r="EX79" s="1"/>
      <c r="EY79" s="1"/>
      <c r="EZ79" s="1"/>
      <c r="FA79" s="1"/>
      <c r="FB79" s="1"/>
      <c r="FC79" s="1"/>
      <c r="FD79" s="1"/>
      <c r="FE79" s="1"/>
      <c r="FF79" s="1"/>
      <c r="FG79" s="1"/>
      <c r="FH79" s="1"/>
      <c r="FI79" s="1"/>
      <c r="FJ79" s="1"/>
      <c r="FK79" s="1"/>
    </row>
    <row r="80" spans="1:167" ht="14.5">
      <c r="A80" s="356"/>
      <c r="B80" s="356"/>
      <c r="C80" s="1"/>
      <c r="D80" s="1"/>
      <c r="E80" s="1"/>
      <c r="F80" s="1"/>
      <c r="G80" s="1"/>
      <c r="H80" s="1"/>
      <c r="I80" s="1"/>
      <c r="J80" s="1"/>
      <c r="K80" s="1"/>
      <c r="L80" s="1"/>
      <c r="M80" s="1"/>
      <c r="N80" s="1"/>
      <c r="O80" s="1"/>
      <c r="P80" s="1"/>
      <c r="Q80" s="1"/>
      <c r="R80" s="1"/>
      <c r="S80" s="1"/>
      <c r="T80" s="1"/>
      <c r="U80" s="1"/>
      <c r="V80" s="1"/>
      <c r="W80" s="1"/>
      <c r="Y80" s="356"/>
      <c r="Z80" s="356"/>
      <c r="AA80" s="1"/>
      <c r="AB80" s="1"/>
      <c r="AC80" s="1"/>
      <c r="AD80" s="1"/>
      <c r="AE80" s="1"/>
      <c r="AF80" s="1"/>
      <c r="AG80" s="1"/>
      <c r="AH80" s="1"/>
      <c r="AI80" s="1"/>
      <c r="AJ80" s="1"/>
      <c r="AK80" s="1"/>
      <c r="AL80" s="1"/>
      <c r="AM80" s="1"/>
      <c r="AN80" s="1"/>
      <c r="AO80" s="1"/>
      <c r="AP80" s="1"/>
      <c r="AQ80" s="1"/>
      <c r="AR80" s="1"/>
      <c r="AS80" s="1"/>
      <c r="AT80" s="1"/>
      <c r="AU80" s="1"/>
      <c r="AW80" s="356"/>
      <c r="AX80" s="356"/>
      <c r="AY80" s="1"/>
      <c r="AZ80" s="1"/>
      <c r="BA80" s="1"/>
      <c r="BB80" s="1"/>
      <c r="BC80" s="1"/>
      <c r="BD80" s="1"/>
      <c r="BE80" s="1"/>
      <c r="BF80" s="1"/>
      <c r="BG80" s="1"/>
      <c r="BH80" s="1"/>
      <c r="BI80" s="1"/>
      <c r="BJ80" s="1"/>
      <c r="BK80" s="1"/>
      <c r="BL80" s="1"/>
      <c r="BM80" s="1"/>
      <c r="BN80" s="1"/>
      <c r="BO80" s="1"/>
      <c r="BP80" s="1"/>
      <c r="BQ80" s="1"/>
      <c r="BR80" s="1"/>
      <c r="BS80" s="1"/>
      <c r="BU80" s="356"/>
      <c r="BV80" s="356"/>
      <c r="BW80" s="1"/>
      <c r="BX80" s="1"/>
      <c r="BY80" s="1"/>
      <c r="BZ80" s="1"/>
      <c r="CA80" s="1"/>
      <c r="CB80" s="1"/>
      <c r="CC80" s="1"/>
      <c r="CD80" s="1"/>
      <c r="CE80" s="1"/>
      <c r="CF80" s="1"/>
      <c r="CG80" s="1"/>
      <c r="CH80" s="1"/>
      <c r="CI80" s="1"/>
      <c r="CJ80" s="1"/>
      <c r="CK80" s="1"/>
      <c r="CL80" s="1"/>
      <c r="CM80" s="1"/>
      <c r="CN80" s="1"/>
      <c r="CO80" s="1"/>
      <c r="CP80" s="1"/>
      <c r="CQ80" s="1"/>
      <c r="CS80" s="356"/>
      <c r="CT80" s="356"/>
      <c r="CU80" s="1"/>
      <c r="CV80" s="1"/>
      <c r="CW80" s="1"/>
      <c r="CX80" s="1"/>
      <c r="CY80" s="1"/>
      <c r="CZ80" s="1"/>
      <c r="DA80" s="1"/>
      <c r="DB80" s="1"/>
      <c r="DC80" s="1"/>
      <c r="DD80" s="1"/>
      <c r="DE80" s="1"/>
      <c r="DF80" s="1"/>
      <c r="DG80" s="1"/>
      <c r="DH80" s="1"/>
      <c r="DI80" s="1"/>
      <c r="DJ80" s="1"/>
      <c r="DK80" s="1"/>
      <c r="DL80" s="1"/>
      <c r="DM80" s="1"/>
      <c r="DN80" s="1"/>
      <c r="DO80" s="1"/>
      <c r="DQ80" s="356"/>
      <c r="DR80" s="356"/>
      <c r="DS80" s="1"/>
      <c r="DT80" s="1"/>
      <c r="DU80" s="1"/>
      <c r="DV80" s="1"/>
      <c r="DW80" s="1"/>
      <c r="DX80" s="1"/>
      <c r="DY80" s="1"/>
      <c r="DZ80" s="1"/>
      <c r="EA80" s="1"/>
      <c r="EB80" s="1"/>
      <c r="EC80" s="1"/>
      <c r="ED80" s="1"/>
      <c r="EE80" s="1"/>
      <c r="EF80" s="1"/>
      <c r="EG80" s="1"/>
      <c r="EH80" s="1"/>
      <c r="EI80" s="1"/>
      <c r="EJ80" s="1"/>
      <c r="EK80" s="1"/>
      <c r="EL80" s="1"/>
      <c r="EM80" s="1"/>
      <c r="EO80" s="356"/>
      <c r="EP80" s="356"/>
      <c r="EQ80" s="1"/>
      <c r="ER80" s="1"/>
      <c r="ES80" s="1"/>
      <c r="ET80" s="1"/>
      <c r="EU80" s="1"/>
      <c r="EV80" s="1"/>
      <c r="EW80" s="1"/>
      <c r="EX80" s="1"/>
      <c r="EY80" s="1"/>
      <c r="EZ80" s="1"/>
      <c r="FA80" s="1"/>
      <c r="FB80" s="1"/>
      <c r="FC80" s="1"/>
      <c r="FD80" s="1"/>
      <c r="FE80" s="1"/>
      <c r="FF80" s="1"/>
      <c r="FG80" s="1"/>
      <c r="FH80" s="1"/>
      <c r="FI80" s="1"/>
      <c r="FJ80" s="1"/>
      <c r="FK80" s="1"/>
    </row>
    <row r="81" spans="1:167" ht="14.5">
      <c r="A81" s="356"/>
      <c r="B81" s="356"/>
      <c r="C81" s="1"/>
      <c r="D81" s="1"/>
      <c r="E81" s="1"/>
      <c r="F81" s="1"/>
      <c r="G81" s="1"/>
      <c r="H81" s="1"/>
      <c r="I81" s="1"/>
      <c r="J81" s="1"/>
      <c r="K81" s="1"/>
      <c r="L81" s="1"/>
      <c r="M81" s="1"/>
      <c r="N81" s="1"/>
      <c r="O81" s="1"/>
      <c r="P81" s="1"/>
      <c r="Q81" s="1"/>
      <c r="R81" s="1"/>
      <c r="S81" s="1"/>
      <c r="T81" s="1"/>
      <c r="U81" s="1"/>
      <c r="V81" s="1"/>
      <c r="W81" s="1"/>
      <c r="Y81" s="356"/>
      <c r="Z81" s="356"/>
      <c r="AA81" s="1"/>
      <c r="AB81" s="1"/>
      <c r="AC81" s="1"/>
      <c r="AD81" s="1"/>
      <c r="AE81" s="1"/>
      <c r="AF81" s="1"/>
      <c r="AG81" s="1"/>
      <c r="AH81" s="1"/>
      <c r="AI81" s="1"/>
      <c r="AJ81" s="1"/>
      <c r="AK81" s="1"/>
      <c r="AL81" s="1"/>
      <c r="AM81" s="1"/>
      <c r="AN81" s="1"/>
      <c r="AO81" s="1"/>
      <c r="AP81" s="1"/>
      <c r="AQ81" s="1"/>
      <c r="AR81" s="1"/>
      <c r="AS81" s="1"/>
      <c r="AT81" s="1"/>
      <c r="AU81" s="1"/>
      <c r="AW81" s="356"/>
      <c r="AX81" s="356"/>
      <c r="AY81" s="1"/>
      <c r="AZ81" s="1"/>
      <c r="BA81" s="1"/>
      <c r="BB81" s="1"/>
      <c r="BC81" s="1"/>
      <c r="BD81" s="1"/>
      <c r="BE81" s="1"/>
      <c r="BF81" s="1"/>
      <c r="BG81" s="1"/>
      <c r="BH81" s="1"/>
      <c r="BI81" s="1"/>
      <c r="BJ81" s="1"/>
      <c r="BK81" s="1"/>
      <c r="BL81" s="1"/>
      <c r="BM81" s="1"/>
      <c r="BN81" s="1"/>
      <c r="BO81" s="1"/>
      <c r="BP81" s="1"/>
      <c r="BQ81" s="1"/>
      <c r="BR81" s="1"/>
      <c r="BS81" s="1"/>
      <c r="BU81" s="356"/>
      <c r="BV81" s="356"/>
      <c r="BW81" s="1"/>
      <c r="BX81" s="1"/>
      <c r="BY81" s="1"/>
      <c r="BZ81" s="1"/>
      <c r="CA81" s="1"/>
      <c r="CB81" s="1"/>
      <c r="CC81" s="1"/>
      <c r="CD81" s="1"/>
      <c r="CE81" s="1"/>
      <c r="CF81" s="1"/>
      <c r="CG81" s="1"/>
      <c r="CH81" s="1"/>
      <c r="CI81" s="1"/>
      <c r="CJ81" s="1"/>
      <c r="CK81" s="1"/>
      <c r="CL81" s="1"/>
      <c r="CM81" s="1"/>
      <c r="CN81" s="1"/>
      <c r="CO81" s="1"/>
      <c r="CP81" s="1"/>
      <c r="CQ81" s="1"/>
      <c r="CS81" s="356"/>
      <c r="CT81" s="356"/>
      <c r="CU81" s="1"/>
      <c r="CV81" s="1"/>
      <c r="CW81" s="1"/>
      <c r="CX81" s="1"/>
      <c r="CY81" s="1"/>
      <c r="CZ81" s="1"/>
      <c r="DA81" s="1"/>
      <c r="DB81" s="1"/>
      <c r="DC81" s="1"/>
      <c r="DD81" s="1"/>
      <c r="DE81" s="1"/>
      <c r="DF81" s="1"/>
      <c r="DG81" s="1"/>
      <c r="DH81" s="1"/>
      <c r="DI81" s="1"/>
      <c r="DJ81" s="1"/>
      <c r="DK81" s="1"/>
      <c r="DL81" s="1"/>
      <c r="DM81" s="1"/>
      <c r="DN81" s="1"/>
      <c r="DO81" s="1"/>
      <c r="DQ81" s="356"/>
      <c r="DR81" s="356"/>
      <c r="DS81" s="1"/>
      <c r="DT81" s="1"/>
      <c r="DU81" s="1"/>
      <c r="DV81" s="1"/>
      <c r="DW81" s="1"/>
      <c r="DX81" s="1"/>
      <c r="DY81" s="1"/>
      <c r="DZ81" s="1"/>
      <c r="EA81" s="1"/>
      <c r="EB81" s="1"/>
      <c r="EC81" s="1"/>
      <c r="ED81" s="1"/>
      <c r="EE81" s="1"/>
      <c r="EF81" s="1"/>
      <c r="EG81" s="1"/>
      <c r="EH81" s="1"/>
      <c r="EI81" s="1"/>
      <c r="EJ81" s="1"/>
      <c r="EK81" s="1"/>
      <c r="EL81" s="1"/>
      <c r="EM81" s="1"/>
      <c r="EO81" s="356"/>
      <c r="EP81" s="356"/>
      <c r="EQ81" s="1"/>
      <c r="ER81" s="1"/>
      <c r="ES81" s="1"/>
      <c r="ET81" s="1"/>
      <c r="EU81" s="1"/>
      <c r="EV81" s="1"/>
      <c r="EW81" s="1"/>
      <c r="EX81" s="1"/>
      <c r="EY81" s="1"/>
      <c r="EZ81" s="1"/>
      <c r="FA81" s="1"/>
      <c r="FB81" s="1"/>
      <c r="FC81" s="1"/>
      <c r="FD81" s="1"/>
      <c r="FE81" s="1"/>
      <c r="FF81" s="1"/>
      <c r="FG81" s="1"/>
      <c r="FH81" s="1"/>
      <c r="FI81" s="1"/>
      <c r="FJ81" s="1"/>
      <c r="FK81" s="1"/>
    </row>
    <row r="82" spans="1:167" ht="14.5">
      <c r="A82" s="356"/>
      <c r="B82" s="356"/>
      <c r="C82" s="1"/>
      <c r="D82" s="1"/>
      <c r="E82" s="1"/>
      <c r="F82" s="1"/>
      <c r="G82" s="1"/>
      <c r="H82" s="1"/>
      <c r="I82" s="1"/>
      <c r="J82" s="1"/>
      <c r="K82" s="1"/>
      <c r="L82" s="1"/>
      <c r="M82" s="1"/>
      <c r="N82" s="1"/>
      <c r="O82" s="1"/>
      <c r="P82" s="1"/>
      <c r="Q82" s="1"/>
      <c r="R82" s="1"/>
      <c r="S82" s="1"/>
      <c r="T82" s="1"/>
      <c r="U82" s="1"/>
      <c r="V82" s="1"/>
      <c r="W82" s="1"/>
      <c r="EO82" s="356"/>
      <c r="EP82" s="356"/>
      <c r="EQ82" s="1"/>
      <c r="ER82" s="1"/>
      <c r="ES82" s="1"/>
      <c r="ET82" s="1"/>
      <c r="EU82" s="1"/>
      <c r="EV82" s="1"/>
      <c r="EW82" s="1"/>
      <c r="EX82" s="1"/>
      <c r="EY82" s="1"/>
      <c r="EZ82" s="1"/>
      <c r="FA82" s="1"/>
      <c r="FB82" s="1"/>
      <c r="FC82" s="1"/>
      <c r="FD82" s="1"/>
      <c r="FE82" s="1"/>
      <c r="FF82" s="1"/>
      <c r="FG82" s="1"/>
      <c r="FH82" s="1"/>
      <c r="FI82" s="1"/>
      <c r="FJ82" s="1"/>
      <c r="FK82" s="1"/>
    </row>
    <row r="83" spans="1:167" ht="14.5">
      <c r="A83" s="356"/>
      <c r="B83" s="356"/>
      <c r="C83" s="1"/>
      <c r="D83" s="1"/>
      <c r="E83" s="1"/>
      <c r="F83" s="1"/>
      <c r="G83" s="1"/>
      <c r="H83" s="1"/>
      <c r="I83" s="1"/>
      <c r="J83" s="1"/>
      <c r="K83" s="1"/>
      <c r="L83" s="1"/>
      <c r="M83" s="1"/>
      <c r="N83" s="1"/>
      <c r="O83" s="1"/>
      <c r="P83" s="1"/>
      <c r="Q83" s="1"/>
      <c r="R83" s="1"/>
      <c r="S83" s="1"/>
      <c r="T83" s="1"/>
      <c r="U83" s="1"/>
      <c r="V83" s="1"/>
      <c r="W83" s="1"/>
      <c r="EO83" s="356"/>
      <c r="EP83" s="356"/>
      <c r="EQ83" s="1"/>
      <c r="ER83" s="1"/>
      <c r="ES83" s="1"/>
      <c r="ET83" s="1"/>
      <c r="EU83" s="1"/>
      <c r="EV83" s="1"/>
      <c r="EW83" s="1"/>
      <c r="EX83" s="1"/>
      <c r="EY83" s="1"/>
      <c r="EZ83" s="1"/>
      <c r="FA83" s="1"/>
      <c r="FB83" s="1"/>
      <c r="FC83" s="1"/>
      <c r="FD83" s="1"/>
      <c r="FE83" s="1"/>
      <c r="FF83" s="1"/>
      <c r="FG83" s="1"/>
      <c r="FH83" s="1"/>
      <c r="FI83" s="1"/>
      <c r="FJ83" s="1"/>
      <c r="FK83" s="1"/>
    </row>
    <row r="84" spans="1:167" ht="14.5">
      <c r="A84" s="356"/>
      <c r="B84" s="356"/>
      <c r="C84" s="1"/>
      <c r="D84" s="1"/>
      <c r="E84" s="1"/>
      <c r="F84" s="1"/>
      <c r="G84" s="1"/>
      <c r="H84" s="1"/>
      <c r="I84" s="1"/>
      <c r="J84" s="1"/>
      <c r="K84" s="1"/>
      <c r="L84" s="1"/>
      <c r="M84" s="1"/>
      <c r="N84" s="1"/>
      <c r="O84" s="1"/>
      <c r="P84" s="1"/>
      <c r="Q84" s="1"/>
      <c r="R84" s="1"/>
      <c r="S84" s="1"/>
      <c r="T84" s="1"/>
      <c r="U84" s="1"/>
      <c r="V84" s="1"/>
      <c r="W84" s="1"/>
      <c r="EO84" s="356"/>
      <c r="EP84" s="356"/>
      <c r="EQ84" s="1"/>
      <c r="ER84" s="1"/>
      <c r="ES84" s="1"/>
      <c r="ET84" s="1"/>
      <c r="EU84" s="1"/>
      <c r="EV84" s="1"/>
      <c r="EW84" s="1"/>
      <c r="EX84" s="1"/>
      <c r="EY84" s="1"/>
      <c r="EZ84" s="1"/>
      <c r="FA84" s="1"/>
      <c r="FB84" s="1"/>
      <c r="FC84" s="1"/>
      <c r="FD84" s="1"/>
      <c r="FE84" s="1"/>
      <c r="FF84" s="1"/>
      <c r="FG84" s="1"/>
      <c r="FH84" s="1"/>
      <c r="FI84" s="1"/>
      <c r="FJ84" s="1"/>
      <c r="FK84" s="1"/>
    </row>
    <row r="85" spans="1:167" ht="14.5">
      <c r="A85" s="356"/>
      <c r="B85" s="356"/>
      <c r="C85" s="1"/>
      <c r="D85" s="1"/>
      <c r="E85" s="1"/>
      <c r="F85" s="1"/>
      <c r="G85" s="1"/>
      <c r="H85" s="1"/>
      <c r="I85" s="1"/>
      <c r="J85" s="1"/>
      <c r="K85" s="1"/>
      <c r="L85" s="1"/>
      <c r="M85" s="1"/>
      <c r="N85" s="1"/>
      <c r="O85" s="1"/>
      <c r="P85" s="1"/>
      <c r="Q85" s="1"/>
      <c r="R85" s="1"/>
      <c r="S85" s="1"/>
      <c r="T85" s="1"/>
      <c r="U85" s="1"/>
      <c r="V85" s="1"/>
      <c r="W85" s="1"/>
      <c r="EO85" s="356"/>
      <c r="EP85" s="356"/>
      <c r="EQ85" s="1"/>
      <c r="ER85" s="1"/>
      <c r="ES85" s="1"/>
      <c r="ET85" s="1"/>
      <c r="EU85" s="1"/>
      <c r="EV85" s="1"/>
      <c r="EW85" s="1"/>
      <c r="EX85" s="1"/>
      <c r="EY85" s="1"/>
      <c r="EZ85" s="1"/>
      <c r="FA85" s="1"/>
      <c r="FB85" s="1"/>
      <c r="FC85" s="1"/>
      <c r="FD85" s="1"/>
      <c r="FE85" s="1"/>
      <c r="FF85" s="1"/>
      <c r="FG85" s="1"/>
      <c r="FH85" s="1"/>
      <c r="FI85" s="1"/>
      <c r="FJ85" s="1"/>
      <c r="FK85" s="1"/>
    </row>
    <row r="86" spans="1:167" ht="14.5">
      <c r="A86" s="356"/>
      <c r="B86" s="356"/>
      <c r="C86" s="1"/>
      <c r="D86" s="1"/>
      <c r="E86" s="1"/>
      <c r="F86" s="1"/>
      <c r="G86" s="1"/>
      <c r="H86" s="1"/>
      <c r="I86" s="1"/>
      <c r="J86" s="1"/>
      <c r="K86" s="1"/>
      <c r="L86" s="1"/>
      <c r="M86" s="1"/>
      <c r="N86" s="1"/>
      <c r="O86" s="1"/>
      <c r="P86" s="1"/>
      <c r="Q86" s="1"/>
      <c r="R86" s="1"/>
      <c r="S86" s="1"/>
      <c r="T86" s="1"/>
      <c r="U86" s="1"/>
      <c r="V86" s="1"/>
      <c r="W86" s="1"/>
      <c r="EO86" s="356"/>
      <c r="EP86" s="356"/>
      <c r="EQ86" s="1"/>
      <c r="ER86" s="1"/>
      <c r="ES86" s="1"/>
      <c r="ET86" s="1"/>
      <c r="EU86" s="1"/>
      <c r="EV86" s="1"/>
      <c r="EW86" s="1"/>
      <c r="EX86" s="1"/>
      <c r="EY86" s="1"/>
      <c r="EZ86" s="1"/>
      <c r="FA86" s="1"/>
      <c r="FB86" s="1"/>
      <c r="FC86" s="1"/>
      <c r="FD86" s="1"/>
      <c r="FE86" s="1"/>
      <c r="FF86" s="1"/>
      <c r="FG86" s="1"/>
      <c r="FH86" s="1"/>
      <c r="FI86" s="1"/>
      <c r="FJ86" s="1"/>
      <c r="FK86" s="1"/>
    </row>
    <row r="87" spans="1:167" ht="14.5">
      <c r="A87" s="356"/>
      <c r="B87" s="356"/>
      <c r="C87" s="1"/>
      <c r="D87" s="1"/>
      <c r="E87" s="1"/>
      <c r="F87" s="1"/>
      <c r="G87" s="1"/>
      <c r="H87" s="1"/>
      <c r="I87" s="1"/>
      <c r="J87" s="1"/>
      <c r="K87" s="1"/>
      <c r="L87" s="1"/>
      <c r="M87" s="1"/>
      <c r="N87" s="1"/>
      <c r="O87" s="1"/>
      <c r="P87" s="1"/>
      <c r="Q87" s="1"/>
      <c r="R87" s="1"/>
      <c r="S87" s="1"/>
      <c r="T87" s="1"/>
      <c r="U87" s="1"/>
      <c r="V87" s="1"/>
      <c r="W87" s="1"/>
      <c r="EO87" s="356"/>
      <c r="EP87" s="356"/>
      <c r="EQ87" s="1"/>
      <c r="ER87" s="1"/>
      <c r="ES87" s="1"/>
      <c r="ET87" s="1"/>
      <c r="EU87" s="1"/>
      <c r="EV87" s="1"/>
      <c r="EW87" s="1"/>
      <c r="EX87" s="1"/>
      <c r="EY87" s="1"/>
      <c r="EZ87" s="1"/>
      <c r="FA87" s="1"/>
      <c r="FB87" s="1"/>
      <c r="FC87" s="1"/>
      <c r="FD87" s="1"/>
      <c r="FE87" s="1"/>
      <c r="FF87" s="1"/>
      <c r="FG87" s="1"/>
      <c r="FH87" s="1"/>
      <c r="FI87" s="1"/>
      <c r="FJ87" s="1"/>
      <c r="FK87" s="1"/>
    </row>
    <row r="88" spans="1:167" ht="14.5">
      <c r="A88" s="356"/>
      <c r="B88" s="356"/>
      <c r="C88" s="1"/>
      <c r="D88" s="1"/>
      <c r="E88" s="1"/>
      <c r="F88" s="1"/>
      <c r="G88" s="1"/>
      <c r="H88" s="1"/>
      <c r="I88" s="1"/>
      <c r="J88" s="1"/>
      <c r="K88" s="1"/>
      <c r="L88" s="1"/>
      <c r="M88" s="1"/>
      <c r="N88" s="1"/>
      <c r="O88" s="1"/>
      <c r="P88" s="1"/>
      <c r="Q88" s="1"/>
      <c r="R88" s="1"/>
      <c r="S88" s="1"/>
      <c r="T88" s="1"/>
      <c r="U88" s="1"/>
      <c r="V88" s="1"/>
      <c r="W88" s="1"/>
      <c r="EO88" s="356"/>
      <c r="EP88" s="356"/>
      <c r="EQ88" s="1"/>
      <c r="ER88" s="1"/>
      <c r="ES88" s="1"/>
      <c r="ET88" s="1"/>
      <c r="EU88" s="1"/>
      <c r="EV88" s="1"/>
      <c r="EW88" s="1"/>
      <c r="EX88" s="1"/>
      <c r="EY88" s="1"/>
      <c r="EZ88" s="1"/>
      <c r="FA88" s="1"/>
      <c r="FB88" s="1"/>
      <c r="FC88" s="1"/>
      <c r="FD88" s="1"/>
      <c r="FE88" s="1"/>
      <c r="FF88" s="1"/>
      <c r="FG88" s="1"/>
      <c r="FH88" s="1"/>
      <c r="FI88" s="1"/>
      <c r="FJ88" s="1"/>
      <c r="FK88" s="1"/>
    </row>
    <row r="89" spans="1:167" ht="14.5">
      <c r="A89" s="356"/>
      <c r="B89" s="356"/>
      <c r="C89" s="1"/>
      <c r="D89" s="1"/>
      <c r="E89" s="1"/>
      <c r="F89" s="1"/>
      <c r="G89" s="1"/>
      <c r="H89" s="1"/>
      <c r="I89" s="1"/>
      <c r="J89" s="1"/>
      <c r="K89" s="1"/>
      <c r="L89" s="1"/>
      <c r="M89" s="1"/>
      <c r="N89" s="1"/>
      <c r="O89" s="1"/>
      <c r="P89" s="1"/>
      <c r="Q89" s="1"/>
      <c r="R89" s="1"/>
      <c r="S89" s="1"/>
      <c r="T89" s="1"/>
      <c r="U89" s="1"/>
      <c r="V89" s="1"/>
      <c r="W89" s="1"/>
      <c r="EO89" s="356"/>
      <c r="EP89" s="356"/>
      <c r="EQ89" s="1"/>
      <c r="ER89" s="1"/>
      <c r="ES89" s="1"/>
      <c r="ET89" s="1"/>
      <c r="EU89" s="1"/>
      <c r="EV89" s="1"/>
      <c r="EW89" s="1"/>
      <c r="EX89" s="1"/>
      <c r="EY89" s="1"/>
      <c r="EZ89" s="1"/>
      <c r="FA89" s="1"/>
      <c r="FB89" s="1"/>
      <c r="FC89" s="1"/>
      <c r="FD89" s="1"/>
      <c r="FE89" s="1"/>
      <c r="FF89" s="1"/>
      <c r="FG89" s="1"/>
      <c r="FH89" s="1"/>
      <c r="FI89" s="1"/>
      <c r="FJ89" s="1"/>
      <c r="FK89" s="1"/>
    </row>
    <row r="90" spans="1:167" ht="14.5">
      <c r="A90" s="356"/>
      <c r="B90" s="356"/>
      <c r="C90" s="1"/>
      <c r="D90" s="1"/>
      <c r="E90" s="1"/>
      <c r="F90" s="1"/>
      <c r="G90" s="1"/>
      <c r="H90" s="1"/>
      <c r="I90" s="1"/>
      <c r="J90" s="1"/>
      <c r="K90" s="1"/>
      <c r="L90" s="1"/>
      <c r="M90" s="1"/>
      <c r="N90" s="1"/>
      <c r="O90" s="1"/>
      <c r="P90" s="1"/>
      <c r="Q90" s="1"/>
      <c r="R90" s="1"/>
      <c r="S90" s="1"/>
      <c r="T90" s="1"/>
      <c r="U90" s="1"/>
      <c r="V90" s="1"/>
      <c r="W90" s="1"/>
      <c r="EO90" s="356"/>
      <c r="EP90" s="356"/>
      <c r="EQ90" s="1"/>
      <c r="ER90" s="1"/>
      <c r="ES90" s="1"/>
      <c r="ET90" s="1"/>
      <c r="EU90" s="1"/>
      <c r="EV90" s="1"/>
      <c r="EW90" s="1"/>
      <c r="EX90" s="1"/>
      <c r="EY90" s="1"/>
      <c r="EZ90" s="1"/>
      <c r="FA90" s="1"/>
      <c r="FB90" s="1"/>
      <c r="FC90" s="1"/>
      <c r="FD90" s="1"/>
      <c r="FE90" s="1"/>
      <c r="FF90" s="1"/>
      <c r="FG90" s="1"/>
      <c r="FH90" s="1"/>
      <c r="FI90" s="1"/>
      <c r="FJ90" s="1"/>
      <c r="FK90" s="1"/>
    </row>
    <row r="91" spans="1:167" ht="14.5">
      <c r="A91" s="356"/>
      <c r="B91" s="356"/>
      <c r="C91" s="1"/>
      <c r="D91" s="1"/>
      <c r="E91" s="1"/>
      <c r="F91" s="1"/>
      <c r="G91" s="1"/>
      <c r="H91" s="1"/>
      <c r="I91" s="1"/>
      <c r="J91" s="1"/>
      <c r="K91" s="1"/>
      <c r="L91" s="1"/>
      <c r="M91" s="1"/>
      <c r="N91" s="1"/>
      <c r="O91" s="1"/>
      <c r="P91" s="1"/>
      <c r="Q91" s="1"/>
      <c r="R91" s="1"/>
      <c r="S91" s="1"/>
      <c r="T91" s="1"/>
      <c r="U91" s="1"/>
      <c r="V91" s="1"/>
      <c r="W91" s="1"/>
      <c r="EO91" s="356"/>
      <c r="EP91" s="356"/>
      <c r="EQ91" s="1"/>
      <c r="ER91" s="1"/>
      <c r="ES91" s="1"/>
      <c r="ET91" s="1"/>
      <c r="EU91" s="1"/>
      <c r="EV91" s="1"/>
      <c r="EW91" s="1"/>
      <c r="EX91" s="1"/>
      <c r="EY91" s="1"/>
      <c r="EZ91" s="1"/>
      <c r="FA91" s="1"/>
      <c r="FB91" s="1"/>
      <c r="FC91" s="1"/>
      <c r="FD91" s="1"/>
      <c r="FE91" s="1"/>
      <c r="FF91" s="1"/>
      <c r="FG91" s="1"/>
      <c r="FH91" s="1"/>
      <c r="FI91" s="1"/>
      <c r="FJ91" s="1"/>
      <c r="FK91" s="1"/>
    </row>
    <row r="92" spans="1:167" ht="14.5">
      <c r="A92" s="356"/>
      <c r="B92" s="356"/>
      <c r="C92" s="1"/>
      <c r="D92" s="1"/>
      <c r="E92" s="1"/>
      <c r="F92" s="1"/>
      <c r="G92" s="1"/>
      <c r="H92" s="1"/>
      <c r="I92" s="1"/>
      <c r="J92" s="1"/>
      <c r="K92" s="1"/>
      <c r="L92" s="1"/>
      <c r="M92" s="1"/>
      <c r="N92" s="1"/>
      <c r="O92" s="1"/>
      <c r="P92" s="1"/>
      <c r="Q92" s="1"/>
      <c r="R92" s="1"/>
      <c r="S92" s="1"/>
      <c r="T92" s="1"/>
      <c r="U92" s="1"/>
      <c r="V92" s="1"/>
      <c r="W92" s="1"/>
      <c r="EO92" s="356"/>
      <c r="EP92" s="356"/>
      <c r="EQ92" s="1"/>
      <c r="ER92" s="1"/>
      <c r="ES92" s="1"/>
      <c r="ET92" s="1"/>
      <c r="EU92" s="1"/>
      <c r="EV92" s="1"/>
      <c r="EW92" s="1"/>
      <c r="EX92" s="1"/>
      <c r="EY92" s="1"/>
      <c r="EZ92" s="1"/>
      <c r="FA92" s="1"/>
      <c r="FB92" s="1"/>
      <c r="FC92" s="1"/>
      <c r="FD92" s="1"/>
      <c r="FE92" s="1"/>
      <c r="FF92" s="1"/>
      <c r="FG92" s="1"/>
      <c r="FH92" s="1"/>
      <c r="FI92" s="1"/>
      <c r="FJ92" s="1"/>
      <c r="FK92" s="1"/>
    </row>
    <row r="93" spans="1:167" ht="14.5">
      <c r="A93" s="356"/>
      <c r="B93" s="356"/>
      <c r="C93" s="1"/>
      <c r="D93" s="1"/>
      <c r="E93" s="1"/>
      <c r="F93" s="1"/>
      <c r="G93" s="1"/>
      <c r="H93" s="1"/>
      <c r="I93" s="1"/>
      <c r="J93" s="1"/>
      <c r="K93" s="1"/>
      <c r="L93" s="1"/>
      <c r="M93" s="1"/>
      <c r="N93" s="1"/>
      <c r="O93" s="1"/>
      <c r="P93" s="1"/>
      <c r="Q93" s="1"/>
      <c r="R93" s="1"/>
      <c r="S93" s="1"/>
      <c r="T93" s="1"/>
      <c r="U93" s="1"/>
      <c r="V93" s="1"/>
      <c r="W93" s="1"/>
      <c r="EO93" s="356"/>
      <c r="EP93" s="356"/>
      <c r="EQ93" s="1"/>
      <c r="ER93" s="1"/>
      <c r="ES93" s="1"/>
      <c r="ET93" s="1"/>
      <c r="EU93" s="1"/>
      <c r="EV93" s="1"/>
      <c r="EW93" s="1"/>
      <c r="EX93" s="1"/>
      <c r="EY93" s="1"/>
      <c r="EZ93" s="1"/>
      <c r="FA93" s="1"/>
      <c r="FB93" s="1"/>
      <c r="FC93" s="1"/>
      <c r="FD93" s="1"/>
      <c r="FE93" s="1"/>
      <c r="FF93" s="1"/>
      <c r="FG93" s="1"/>
      <c r="FH93" s="1"/>
      <c r="FI93" s="1"/>
      <c r="FJ93" s="1"/>
      <c r="FK93" s="1"/>
    </row>
    <row r="94" spans="1:167" ht="14.5">
      <c r="A94" s="356"/>
      <c r="B94" s="356"/>
      <c r="C94" s="1"/>
      <c r="D94" s="1"/>
      <c r="E94" s="1"/>
      <c r="F94" s="1"/>
      <c r="G94" s="1"/>
      <c r="H94" s="1"/>
      <c r="I94" s="1"/>
      <c r="J94" s="1"/>
      <c r="K94" s="1"/>
      <c r="L94" s="1"/>
      <c r="M94" s="1"/>
      <c r="N94" s="1"/>
      <c r="O94" s="1"/>
      <c r="P94" s="1"/>
      <c r="Q94" s="1"/>
      <c r="R94" s="1"/>
      <c r="S94" s="1"/>
      <c r="T94" s="1"/>
      <c r="U94" s="1"/>
      <c r="V94" s="1"/>
      <c r="W94" s="1"/>
      <c r="EO94" s="356"/>
      <c r="EP94" s="356"/>
      <c r="EQ94" s="1"/>
      <c r="ER94" s="1"/>
      <c r="ES94" s="1"/>
      <c r="ET94" s="1"/>
      <c r="EU94" s="1"/>
      <c r="EV94" s="1"/>
      <c r="EW94" s="1"/>
      <c r="EX94" s="1"/>
      <c r="EY94" s="1"/>
      <c r="EZ94" s="1"/>
      <c r="FA94" s="1"/>
      <c r="FB94" s="1"/>
      <c r="FC94" s="1"/>
      <c r="FD94" s="1"/>
      <c r="FE94" s="1"/>
      <c r="FF94" s="1"/>
      <c r="FG94" s="1"/>
      <c r="FH94" s="1"/>
      <c r="FI94" s="1"/>
      <c r="FJ94" s="1"/>
      <c r="FK94" s="1"/>
    </row>
    <row r="95" spans="1:167" ht="14.5">
      <c r="A95" s="356"/>
      <c r="B95" s="356"/>
      <c r="C95" s="1"/>
      <c r="D95" s="1"/>
      <c r="E95" s="1"/>
      <c r="F95" s="1"/>
      <c r="G95" s="1"/>
      <c r="H95" s="1"/>
      <c r="I95" s="1"/>
      <c r="J95" s="1"/>
      <c r="K95" s="1"/>
      <c r="L95" s="1"/>
      <c r="M95" s="1"/>
      <c r="N95" s="1"/>
      <c r="O95" s="1"/>
      <c r="P95" s="1"/>
      <c r="Q95" s="1"/>
      <c r="R95" s="1"/>
      <c r="S95" s="1"/>
      <c r="T95" s="1"/>
      <c r="U95" s="1"/>
      <c r="V95" s="1"/>
      <c r="W95" s="1"/>
      <c r="EO95" s="356"/>
      <c r="EP95" s="356"/>
      <c r="EQ95" s="1"/>
      <c r="ER95" s="1"/>
      <c r="ES95" s="1"/>
      <c r="ET95" s="1"/>
      <c r="EU95" s="1"/>
      <c r="EV95" s="1"/>
      <c r="EW95" s="1"/>
      <c r="EX95" s="1"/>
      <c r="EY95" s="1"/>
      <c r="EZ95" s="1"/>
      <c r="FA95" s="1"/>
      <c r="FB95" s="1"/>
      <c r="FC95" s="1"/>
      <c r="FD95" s="1"/>
      <c r="FE95" s="1"/>
      <c r="FF95" s="1"/>
      <c r="FG95" s="1"/>
      <c r="FH95" s="1"/>
      <c r="FI95" s="1"/>
      <c r="FJ95" s="1"/>
      <c r="FK95" s="1"/>
    </row>
    <row r="96" spans="1:167" ht="14.5">
      <c r="A96" s="356"/>
      <c r="B96" s="356"/>
      <c r="C96" s="1"/>
      <c r="D96" s="1"/>
      <c r="E96" s="1"/>
      <c r="F96" s="1"/>
      <c r="G96" s="1"/>
      <c r="H96" s="1"/>
      <c r="I96" s="1"/>
      <c r="J96" s="1"/>
      <c r="K96" s="1"/>
      <c r="L96" s="1"/>
      <c r="M96" s="1"/>
      <c r="N96" s="1"/>
      <c r="O96" s="1"/>
      <c r="P96" s="1"/>
      <c r="Q96" s="1"/>
      <c r="R96" s="1"/>
      <c r="S96" s="1"/>
      <c r="T96" s="1"/>
      <c r="U96" s="1"/>
      <c r="V96" s="1"/>
      <c r="W96" s="1"/>
      <c r="EO96" s="356"/>
      <c r="EP96" s="356"/>
      <c r="EQ96" s="1"/>
      <c r="ER96" s="1"/>
      <c r="ES96" s="1"/>
      <c r="ET96" s="1"/>
      <c r="EU96" s="1"/>
      <c r="EV96" s="1"/>
      <c r="EW96" s="1"/>
      <c r="EX96" s="1"/>
      <c r="EY96" s="1"/>
      <c r="EZ96" s="1"/>
      <c r="FA96" s="1"/>
      <c r="FB96" s="1"/>
      <c r="FC96" s="1"/>
      <c r="FD96" s="1"/>
      <c r="FE96" s="1"/>
      <c r="FF96" s="1"/>
      <c r="FG96" s="1"/>
      <c r="FH96" s="1"/>
      <c r="FI96" s="1"/>
      <c r="FJ96" s="1"/>
      <c r="FK96" s="1"/>
    </row>
    <row r="97" spans="1:167" ht="14.5">
      <c r="A97" s="356"/>
      <c r="B97" s="356"/>
      <c r="C97" s="1"/>
      <c r="D97" s="1"/>
      <c r="E97" s="1"/>
      <c r="F97" s="1"/>
      <c r="G97" s="1"/>
      <c r="H97" s="1"/>
      <c r="I97" s="1"/>
      <c r="J97" s="1"/>
      <c r="K97" s="1"/>
      <c r="L97" s="1"/>
      <c r="M97" s="1"/>
      <c r="N97" s="1"/>
      <c r="O97" s="1"/>
      <c r="P97" s="1"/>
      <c r="Q97" s="1"/>
      <c r="R97" s="1"/>
      <c r="S97" s="1"/>
      <c r="T97" s="1"/>
      <c r="U97" s="1"/>
      <c r="V97" s="1"/>
      <c r="W97" s="1"/>
      <c r="EO97" s="356"/>
      <c r="EP97" s="356"/>
      <c r="EQ97" s="1"/>
      <c r="ER97" s="1"/>
      <c r="ES97" s="1"/>
      <c r="ET97" s="1"/>
      <c r="EU97" s="1"/>
      <c r="EV97" s="1"/>
      <c r="EW97" s="1"/>
      <c r="EX97" s="1"/>
      <c r="EY97" s="1"/>
      <c r="EZ97" s="1"/>
      <c r="FA97" s="1"/>
      <c r="FB97" s="1"/>
      <c r="FC97" s="1"/>
      <c r="FD97" s="1"/>
      <c r="FE97" s="1"/>
      <c r="FF97" s="1"/>
      <c r="FG97" s="1"/>
      <c r="FH97" s="1"/>
      <c r="FI97" s="1"/>
      <c r="FJ97" s="1"/>
      <c r="FK97" s="1"/>
    </row>
    <row r="98" spans="1:167" ht="14.5">
      <c r="A98" s="356"/>
      <c r="B98" s="356"/>
      <c r="C98" s="1"/>
      <c r="D98" s="1"/>
      <c r="E98" s="1"/>
      <c r="F98" s="1"/>
      <c r="G98" s="1"/>
      <c r="H98" s="1"/>
      <c r="I98" s="1"/>
      <c r="J98" s="1"/>
      <c r="K98" s="1"/>
      <c r="L98" s="1"/>
      <c r="M98" s="1"/>
      <c r="N98" s="1"/>
      <c r="O98" s="1"/>
      <c r="P98" s="1"/>
      <c r="Q98" s="1"/>
      <c r="R98" s="1"/>
      <c r="S98" s="1"/>
      <c r="T98" s="1"/>
      <c r="U98" s="1"/>
      <c r="V98" s="1"/>
      <c r="W98" s="1"/>
      <c r="EO98" s="356"/>
      <c r="EP98" s="356"/>
      <c r="EQ98" s="1"/>
      <c r="ER98" s="1"/>
      <c r="ES98" s="1"/>
      <c r="ET98" s="1"/>
      <c r="EU98" s="1"/>
      <c r="EV98" s="1"/>
      <c r="EW98" s="1"/>
      <c r="EX98" s="1"/>
      <c r="EY98" s="1"/>
      <c r="EZ98" s="1"/>
      <c r="FA98" s="1"/>
      <c r="FB98" s="1"/>
      <c r="FC98" s="1"/>
      <c r="FD98" s="1"/>
      <c r="FE98" s="1"/>
      <c r="FF98" s="1"/>
      <c r="FG98" s="1"/>
      <c r="FH98" s="1"/>
      <c r="FI98" s="1"/>
      <c r="FJ98" s="1"/>
      <c r="FK98" s="1"/>
    </row>
    <row r="99" spans="1:167" ht="14.5">
      <c r="A99" s="356"/>
      <c r="B99" s="356"/>
      <c r="C99" s="1"/>
      <c r="D99" s="1"/>
      <c r="E99" s="1"/>
      <c r="F99" s="1"/>
      <c r="G99" s="1"/>
      <c r="H99" s="1"/>
      <c r="I99" s="1"/>
      <c r="J99" s="1"/>
      <c r="K99" s="1"/>
      <c r="L99" s="1"/>
      <c r="M99" s="1"/>
      <c r="N99" s="1"/>
      <c r="O99" s="1"/>
      <c r="P99" s="1"/>
      <c r="Q99" s="1"/>
      <c r="R99" s="1"/>
      <c r="S99" s="1"/>
      <c r="T99" s="1"/>
      <c r="U99" s="1"/>
      <c r="V99" s="1"/>
      <c r="W99" s="1"/>
      <c r="EO99" s="356"/>
      <c r="EP99" s="356"/>
      <c r="EQ99" s="1"/>
      <c r="ER99" s="1"/>
      <c r="ES99" s="1"/>
      <c r="ET99" s="1"/>
      <c r="EU99" s="1"/>
      <c r="EV99" s="1"/>
      <c r="EW99" s="1"/>
      <c r="EX99" s="1"/>
      <c r="EY99" s="1"/>
      <c r="EZ99" s="1"/>
      <c r="FA99" s="1"/>
      <c r="FB99" s="1"/>
      <c r="FC99" s="1"/>
      <c r="FD99" s="1"/>
      <c r="FE99" s="1"/>
      <c r="FF99" s="1"/>
      <c r="FG99" s="1"/>
      <c r="FH99" s="1"/>
      <c r="FI99" s="1"/>
      <c r="FJ99" s="1"/>
      <c r="FK99" s="1"/>
    </row>
    <row r="100" spans="1:167" ht="14.5">
      <c r="A100" s="356"/>
      <c r="B100" s="356"/>
      <c r="C100" s="1"/>
      <c r="D100" s="1"/>
      <c r="E100" s="1"/>
      <c r="F100" s="1"/>
      <c r="G100" s="1"/>
      <c r="H100" s="1"/>
      <c r="I100" s="1"/>
      <c r="J100" s="1"/>
      <c r="K100" s="1"/>
      <c r="L100" s="1"/>
      <c r="M100" s="1"/>
      <c r="N100" s="1"/>
      <c r="O100" s="1"/>
      <c r="P100" s="1"/>
      <c r="Q100" s="1"/>
      <c r="R100" s="1"/>
      <c r="S100" s="1"/>
      <c r="T100" s="1"/>
      <c r="U100" s="1"/>
      <c r="V100" s="1"/>
      <c r="W100" s="1"/>
      <c r="EO100" s="356"/>
      <c r="EP100" s="356"/>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6"/>
      <c r="B101" s="356"/>
      <c r="C101" s="1"/>
      <c r="D101" s="1"/>
      <c r="E101" s="1"/>
      <c r="F101" s="1"/>
      <c r="G101" s="1"/>
      <c r="H101" s="1"/>
      <c r="I101" s="1"/>
      <c r="J101" s="1"/>
      <c r="K101" s="1"/>
      <c r="L101" s="1"/>
      <c r="M101" s="1"/>
      <c r="N101" s="1"/>
      <c r="O101" s="1"/>
      <c r="P101" s="1"/>
      <c r="Q101" s="1"/>
      <c r="R101" s="1"/>
      <c r="S101" s="1"/>
      <c r="T101" s="1"/>
      <c r="U101" s="1"/>
      <c r="V101" s="1"/>
      <c r="W101" s="1"/>
      <c r="EO101" s="356"/>
      <c r="EP101" s="356"/>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6"/>
      <c r="B102" s="356"/>
      <c r="C102" s="1"/>
      <c r="D102" s="1"/>
      <c r="E102" s="1"/>
      <c r="F102" s="1"/>
      <c r="G102" s="1"/>
      <c r="H102" s="1"/>
      <c r="I102" s="1"/>
      <c r="J102" s="1"/>
      <c r="K102" s="1"/>
      <c r="L102" s="1"/>
      <c r="M102" s="1"/>
      <c r="N102" s="1"/>
      <c r="O102" s="1"/>
      <c r="P102" s="1"/>
      <c r="Q102" s="1"/>
      <c r="R102" s="1"/>
      <c r="S102" s="1"/>
      <c r="T102" s="1"/>
      <c r="U102" s="1"/>
      <c r="V102" s="1"/>
      <c r="W102" s="1"/>
      <c r="EO102" s="356"/>
      <c r="EP102" s="356"/>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56"/>
      <c r="B103" s="356"/>
      <c r="C103" s="1"/>
      <c r="D103" s="1"/>
      <c r="E103" s="1"/>
      <c r="F103" s="1"/>
      <c r="G103" s="1"/>
      <c r="H103" s="1"/>
      <c r="I103" s="1"/>
      <c r="J103" s="1"/>
      <c r="K103" s="1"/>
      <c r="L103" s="1"/>
      <c r="M103" s="1"/>
      <c r="N103" s="1"/>
      <c r="O103" s="1"/>
      <c r="P103" s="1"/>
      <c r="Q103" s="1"/>
      <c r="R103" s="1"/>
      <c r="S103" s="1"/>
      <c r="T103" s="1"/>
      <c r="U103" s="1"/>
      <c r="V103" s="1"/>
      <c r="W103" s="1"/>
      <c r="EO103" s="356"/>
      <c r="EP103" s="356"/>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56"/>
      <c r="B104" s="356"/>
      <c r="C104" s="1"/>
      <c r="D104" s="1"/>
      <c r="E104" s="1"/>
      <c r="F104" s="1"/>
      <c r="G104" s="1"/>
      <c r="H104" s="1"/>
      <c r="I104" s="1"/>
      <c r="J104" s="1"/>
      <c r="K104" s="1"/>
      <c r="L104" s="1"/>
      <c r="M104" s="1"/>
      <c r="N104" s="1"/>
      <c r="O104" s="1"/>
      <c r="P104" s="1"/>
      <c r="Q104" s="1"/>
      <c r="R104" s="1"/>
      <c r="S104" s="1"/>
      <c r="T104" s="1"/>
      <c r="U104" s="1"/>
      <c r="V104" s="1"/>
      <c r="W104" s="1"/>
      <c r="EO104" s="356"/>
      <c r="EP104" s="356"/>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56"/>
      <c r="B105" s="356"/>
      <c r="C105" s="1"/>
      <c r="D105" s="1"/>
      <c r="E105" s="1"/>
      <c r="F105" s="1"/>
      <c r="G105" s="1"/>
      <c r="H105" s="1"/>
      <c r="I105" s="1"/>
      <c r="J105" s="1"/>
      <c r="K105" s="1"/>
      <c r="L105" s="1"/>
      <c r="M105" s="1"/>
      <c r="N105" s="1"/>
      <c r="O105" s="1"/>
      <c r="P105" s="1"/>
      <c r="Q105" s="1"/>
      <c r="R105" s="1"/>
      <c r="S105" s="1"/>
      <c r="T105" s="1"/>
      <c r="U105" s="1"/>
      <c r="V105" s="1"/>
      <c r="W105" s="1"/>
      <c r="EO105" s="356"/>
      <c r="EP105" s="356"/>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56"/>
      <c r="B106" s="356"/>
      <c r="C106" s="1"/>
      <c r="D106" s="1"/>
      <c r="E106" s="1"/>
      <c r="F106" s="1"/>
      <c r="G106" s="1"/>
      <c r="H106" s="1"/>
      <c r="I106" s="1"/>
      <c r="J106" s="1"/>
      <c r="K106" s="1"/>
      <c r="L106" s="1"/>
      <c r="M106" s="1"/>
      <c r="N106" s="1"/>
      <c r="O106" s="1"/>
      <c r="P106" s="1"/>
      <c r="Q106" s="1"/>
      <c r="R106" s="1"/>
      <c r="S106" s="1"/>
      <c r="T106" s="1"/>
      <c r="U106" s="1"/>
      <c r="V106" s="1"/>
      <c r="W106" s="1"/>
      <c r="EO106" s="356"/>
      <c r="EP106" s="356"/>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56"/>
      <c r="B107" s="356"/>
      <c r="C107" s="1"/>
      <c r="D107" s="1"/>
      <c r="E107" s="1"/>
      <c r="F107" s="1"/>
      <c r="G107" s="1"/>
      <c r="H107" s="1"/>
      <c r="I107" s="1"/>
      <c r="J107" s="1"/>
      <c r="K107" s="1"/>
      <c r="L107" s="1"/>
      <c r="M107" s="1"/>
      <c r="N107" s="1"/>
      <c r="O107" s="1"/>
      <c r="P107" s="1"/>
      <c r="Q107" s="1"/>
      <c r="R107" s="1"/>
      <c r="S107" s="1"/>
      <c r="T107" s="1"/>
      <c r="U107" s="1"/>
      <c r="V107" s="1"/>
      <c r="W107" s="1"/>
      <c r="EO107" s="356"/>
      <c r="EP107" s="356"/>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56"/>
      <c r="B108" s="356"/>
      <c r="C108" s="1"/>
      <c r="D108" s="1"/>
      <c r="E108" s="1"/>
      <c r="F108" s="1"/>
      <c r="G108" s="1"/>
      <c r="H108" s="1"/>
      <c r="I108" s="1"/>
      <c r="J108" s="1"/>
      <c r="K108" s="1"/>
      <c r="L108" s="1"/>
      <c r="M108" s="1"/>
      <c r="N108" s="1"/>
      <c r="O108" s="1"/>
      <c r="P108" s="1"/>
      <c r="Q108" s="1"/>
      <c r="R108" s="1"/>
      <c r="S108" s="1"/>
      <c r="T108" s="1"/>
      <c r="U108" s="1"/>
      <c r="V108" s="1"/>
      <c r="W108" s="1"/>
      <c r="EO108" s="356"/>
      <c r="EP108" s="356"/>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56"/>
      <c r="B109" s="356"/>
      <c r="C109" s="1"/>
      <c r="D109" s="1"/>
      <c r="E109" s="1"/>
      <c r="F109" s="1"/>
      <c r="G109" s="1"/>
      <c r="H109" s="1"/>
      <c r="I109" s="1"/>
      <c r="J109" s="1"/>
      <c r="K109" s="1"/>
      <c r="L109" s="1"/>
      <c r="M109" s="1"/>
      <c r="N109" s="1"/>
      <c r="O109" s="1"/>
      <c r="P109" s="1"/>
      <c r="Q109" s="1"/>
      <c r="R109" s="1"/>
      <c r="S109" s="1"/>
      <c r="T109" s="1"/>
      <c r="U109" s="1"/>
      <c r="V109" s="1"/>
      <c r="W109" s="1"/>
      <c r="EO109" s="356"/>
      <c r="EP109" s="356"/>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56"/>
      <c r="B110" s="356"/>
      <c r="C110" s="1"/>
      <c r="D110" s="1"/>
      <c r="E110" s="1"/>
      <c r="F110" s="1"/>
      <c r="G110" s="1"/>
      <c r="H110" s="1"/>
      <c r="I110" s="1"/>
      <c r="J110" s="1"/>
      <c r="K110" s="1"/>
      <c r="L110" s="1"/>
      <c r="M110" s="1"/>
      <c r="N110" s="1"/>
      <c r="O110" s="1"/>
      <c r="P110" s="1"/>
      <c r="Q110" s="1"/>
      <c r="R110" s="1"/>
      <c r="S110" s="1"/>
      <c r="T110" s="1"/>
      <c r="U110" s="1"/>
      <c r="V110" s="1"/>
      <c r="W110" s="1"/>
      <c r="EO110" s="356"/>
      <c r="EP110" s="356"/>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56"/>
      <c r="B111" s="356"/>
      <c r="C111" s="1"/>
      <c r="D111" s="1"/>
      <c r="E111" s="1"/>
      <c r="F111" s="1"/>
      <c r="G111" s="1"/>
      <c r="H111" s="1"/>
      <c r="I111" s="1"/>
      <c r="J111" s="1"/>
      <c r="K111" s="1"/>
      <c r="L111" s="1"/>
      <c r="M111" s="1"/>
      <c r="N111" s="1"/>
      <c r="O111" s="1"/>
      <c r="P111" s="1"/>
      <c r="Q111" s="1"/>
      <c r="R111" s="1"/>
      <c r="S111" s="1"/>
      <c r="T111" s="1"/>
      <c r="U111" s="1"/>
      <c r="V111" s="1"/>
      <c r="W111" s="1"/>
    </row>
    <row r="112" spans="1:167" ht="14.5">
      <c r="A112" s="356"/>
      <c r="B112" s="356"/>
      <c r="C112" s="1"/>
      <c r="D112" s="1"/>
      <c r="E112" s="1"/>
      <c r="F112" s="1"/>
      <c r="G112" s="1"/>
      <c r="H112" s="1"/>
      <c r="I112" s="1"/>
      <c r="J112" s="1"/>
      <c r="K112" s="1"/>
      <c r="L112" s="1"/>
      <c r="M112" s="1"/>
      <c r="N112" s="1"/>
      <c r="O112" s="1"/>
      <c r="P112" s="1"/>
      <c r="Q112" s="1"/>
      <c r="R112" s="1"/>
      <c r="S112" s="1"/>
      <c r="T112" s="1"/>
      <c r="U112" s="1"/>
      <c r="V112" s="1"/>
      <c r="W112" s="1"/>
    </row>
    <row r="113" spans="1:23" ht="14.5">
      <c r="A113" s="356"/>
      <c r="B113" s="356"/>
      <c r="C113" s="1"/>
      <c r="D113" s="1"/>
      <c r="E113" s="1"/>
      <c r="F113" s="1"/>
      <c r="G113" s="1"/>
      <c r="H113" s="1"/>
      <c r="I113" s="1"/>
      <c r="J113" s="1"/>
      <c r="K113" s="1"/>
      <c r="L113" s="1"/>
      <c r="M113" s="1"/>
      <c r="N113" s="1"/>
      <c r="O113" s="1"/>
      <c r="P113" s="1"/>
      <c r="Q113" s="1"/>
      <c r="R113" s="1"/>
      <c r="S113" s="1"/>
      <c r="T113" s="1"/>
      <c r="U113" s="1"/>
      <c r="V113" s="1"/>
      <c r="W113" s="1"/>
    </row>
    <row r="114" spans="1:23" ht="14.5">
      <c r="A114" s="356"/>
      <c r="B114" s="356"/>
      <c r="C114" s="1"/>
      <c r="D114" s="1"/>
      <c r="E114" s="1"/>
      <c r="F114" s="1"/>
      <c r="G114" s="1"/>
      <c r="H114" s="1"/>
      <c r="I114" s="1"/>
      <c r="J114" s="1"/>
      <c r="K114" s="1"/>
      <c r="L114" s="1"/>
      <c r="M114" s="1"/>
      <c r="N114" s="1"/>
      <c r="O114" s="1"/>
      <c r="P114" s="1"/>
      <c r="Q114" s="1"/>
      <c r="R114" s="1"/>
      <c r="S114" s="1"/>
      <c r="T114" s="1"/>
      <c r="U114" s="1"/>
      <c r="V114" s="1"/>
      <c r="W114" s="1"/>
    </row>
    <row r="115" spans="1:23" ht="14.5">
      <c r="A115" s="356"/>
      <c r="B115" s="356"/>
      <c r="C115" s="1"/>
      <c r="D115" s="1"/>
      <c r="E115" s="1"/>
      <c r="F115" s="1"/>
      <c r="G115" s="1"/>
      <c r="H115" s="1"/>
      <c r="I115" s="1"/>
      <c r="J115" s="1"/>
      <c r="K115" s="1"/>
      <c r="L115" s="1"/>
      <c r="M115" s="1"/>
      <c r="N115" s="1"/>
      <c r="O115" s="1"/>
      <c r="P115" s="1"/>
      <c r="Q115" s="1"/>
      <c r="R115" s="1"/>
      <c r="S115" s="1"/>
      <c r="T115" s="1"/>
      <c r="U115" s="1"/>
      <c r="V115" s="1"/>
      <c r="W115" s="1"/>
    </row>
    <row r="116" spans="1:23" ht="14.5">
      <c r="A116" s="356"/>
      <c r="B116" s="356"/>
      <c r="C116" s="1"/>
      <c r="D116" s="1"/>
      <c r="E116" s="1"/>
      <c r="F116" s="1"/>
      <c r="G116" s="1"/>
      <c r="H116" s="1"/>
      <c r="I116" s="1"/>
      <c r="J116" s="1"/>
      <c r="K116" s="1"/>
      <c r="L116" s="1"/>
      <c r="M116" s="1"/>
      <c r="N116" s="1"/>
      <c r="O116" s="1"/>
      <c r="P116" s="1"/>
      <c r="Q116" s="1"/>
      <c r="R116" s="1"/>
      <c r="S116" s="1"/>
      <c r="T116" s="1"/>
      <c r="U116" s="1"/>
      <c r="V116" s="1"/>
      <c r="W116" s="1"/>
    </row>
    <row r="117" spans="1:23" ht="14.5">
      <c r="A117" s="356"/>
      <c r="B117" s="356"/>
      <c r="C117" s="1"/>
      <c r="D117" s="1"/>
      <c r="E117" s="1"/>
      <c r="F117" s="1"/>
      <c r="G117" s="1"/>
      <c r="H117" s="1"/>
      <c r="I117" s="1"/>
      <c r="J117" s="1"/>
      <c r="K117" s="1"/>
      <c r="L117" s="1"/>
      <c r="M117" s="1"/>
      <c r="N117" s="1"/>
      <c r="O117" s="1"/>
      <c r="P117" s="1"/>
      <c r="Q117" s="1"/>
      <c r="R117" s="1"/>
      <c r="S117" s="1"/>
      <c r="T117" s="1"/>
      <c r="U117" s="1"/>
      <c r="V117" s="1"/>
      <c r="W117" s="1"/>
    </row>
    <row r="118" spans="1:23" ht="14.5">
      <c r="A118" s="356"/>
      <c r="B118" s="356"/>
      <c r="C118" s="1"/>
      <c r="D118" s="1"/>
      <c r="E118" s="1"/>
      <c r="F118" s="1"/>
      <c r="G118" s="1"/>
      <c r="H118" s="1"/>
      <c r="I118" s="1"/>
      <c r="J118" s="1"/>
      <c r="K118" s="1"/>
      <c r="L118" s="1"/>
      <c r="M118" s="1"/>
      <c r="N118" s="1"/>
      <c r="O118" s="1"/>
      <c r="P118" s="1"/>
      <c r="Q118" s="1"/>
      <c r="R118" s="1"/>
      <c r="S118" s="1"/>
      <c r="T118" s="1"/>
      <c r="U118" s="1"/>
      <c r="V118" s="1"/>
      <c r="W118" s="1"/>
    </row>
    <row r="119" spans="1:23" ht="14.5">
      <c r="A119" s="356"/>
      <c r="B119" s="356"/>
      <c r="C119" s="1"/>
      <c r="D119" s="1"/>
      <c r="E119" s="1"/>
      <c r="F119" s="1"/>
      <c r="G119" s="1"/>
      <c r="H119" s="1"/>
      <c r="I119" s="1"/>
      <c r="J119" s="1"/>
      <c r="K119" s="1"/>
      <c r="L119" s="1"/>
      <c r="M119" s="1"/>
      <c r="N119" s="1"/>
      <c r="O119" s="1"/>
      <c r="P119" s="1"/>
      <c r="Q119" s="1"/>
      <c r="R119" s="1"/>
      <c r="S119" s="1"/>
      <c r="T119" s="1"/>
      <c r="U119" s="1"/>
      <c r="V119" s="1"/>
      <c r="W119" s="1"/>
    </row>
    <row r="120" spans="1:23" ht="14.5">
      <c r="A120" s="356"/>
      <c r="B120" s="356"/>
      <c r="C120" s="1"/>
      <c r="D120" s="1"/>
      <c r="E120" s="1"/>
      <c r="F120" s="1"/>
      <c r="G120" s="1"/>
      <c r="H120" s="1"/>
      <c r="I120" s="1"/>
      <c r="J120" s="1"/>
      <c r="K120" s="1"/>
      <c r="L120" s="1"/>
      <c r="M120" s="1"/>
      <c r="N120" s="1"/>
      <c r="O120" s="1"/>
      <c r="P120" s="1"/>
      <c r="Q120" s="1"/>
      <c r="R120" s="1"/>
      <c r="S120" s="1"/>
      <c r="T120" s="1"/>
      <c r="U120" s="1"/>
      <c r="V120" s="1"/>
      <c r="W120" s="1"/>
    </row>
    <row r="121" spans="1:23" ht="14.5">
      <c r="A121" s="356"/>
      <c r="B121" s="356"/>
      <c r="C121" s="1"/>
      <c r="D121" s="1"/>
      <c r="E121" s="1"/>
      <c r="F121" s="1"/>
      <c r="G121" s="1"/>
      <c r="H121" s="1"/>
      <c r="I121" s="1"/>
      <c r="J121" s="1"/>
      <c r="K121" s="1"/>
      <c r="L121" s="1"/>
      <c r="M121" s="1"/>
      <c r="N121" s="1"/>
      <c r="O121" s="1"/>
      <c r="P121" s="1"/>
      <c r="Q121" s="1"/>
      <c r="R121" s="1"/>
      <c r="S121" s="1"/>
      <c r="T121" s="1"/>
      <c r="U121" s="1"/>
      <c r="V121" s="1"/>
      <c r="W121" s="1"/>
    </row>
    <row r="122" spans="1:23" ht="14.5">
      <c r="A122" s="356"/>
      <c r="B122" s="356"/>
      <c r="C122" s="1"/>
      <c r="D122" s="1"/>
      <c r="E122" s="1"/>
      <c r="F122" s="1"/>
      <c r="G122" s="1"/>
      <c r="H122" s="1"/>
      <c r="I122" s="1"/>
      <c r="J122" s="1"/>
      <c r="K122" s="1"/>
      <c r="L122" s="1"/>
      <c r="M122" s="1"/>
      <c r="N122" s="1"/>
      <c r="O122" s="1"/>
      <c r="P122" s="1"/>
      <c r="Q122" s="1"/>
      <c r="R122" s="1"/>
      <c r="S122" s="1"/>
      <c r="T122" s="1"/>
      <c r="U122" s="1"/>
      <c r="V122" s="1"/>
      <c r="W122" s="1"/>
    </row>
    <row r="123" spans="1:23" ht="14.5">
      <c r="A123" s="356"/>
      <c r="B123" s="356"/>
      <c r="C123" s="1"/>
      <c r="D123" s="1"/>
      <c r="E123" s="1"/>
      <c r="F123" s="1"/>
      <c r="G123" s="1"/>
      <c r="H123" s="1"/>
      <c r="I123" s="1"/>
      <c r="J123" s="1"/>
      <c r="K123" s="1"/>
      <c r="L123" s="1"/>
      <c r="M123" s="1"/>
      <c r="N123" s="1"/>
      <c r="O123" s="1"/>
      <c r="P123" s="1"/>
      <c r="Q123" s="1"/>
      <c r="R123" s="1"/>
      <c r="S123" s="1"/>
      <c r="T123" s="1"/>
      <c r="U123" s="1"/>
      <c r="V123" s="1"/>
      <c r="W123" s="1"/>
    </row>
    <row r="124" spans="1:23" ht="14.5">
      <c r="A124" s="356"/>
      <c r="B124" s="356"/>
      <c r="C124" s="1"/>
      <c r="D124" s="1"/>
      <c r="E124" s="1"/>
      <c r="F124" s="1"/>
      <c r="G124" s="1"/>
      <c r="H124" s="1"/>
      <c r="I124" s="1"/>
      <c r="J124" s="1"/>
      <c r="K124" s="1"/>
      <c r="L124" s="1"/>
      <c r="M124" s="1"/>
      <c r="N124" s="1"/>
      <c r="O124" s="1"/>
      <c r="P124" s="1"/>
      <c r="Q124" s="1"/>
      <c r="R124" s="1"/>
      <c r="S124" s="1"/>
      <c r="T124" s="1"/>
      <c r="U124" s="1"/>
      <c r="V124" s="1"/>
      <c r="W124" s="1"/>
    </row>
    <row r="125" spans="1:23" ht="14.5">
      <c r="A125" s="356"/>
      <c r="B125" s="356"/>
      <c r="C125" s="1"/>
      <c r="D125" s="1"/>
      <c r="E125" s="1"/>
      <c r="F125" s="1"/>
      <c r="G125" s="1"/>
      <c r="H125" s="1"/>
      <c r="I125" s="1"/>
      <c r="J125" s="1"/>
      <c r="K125" s="1"/>
      <c r="L125" s="1"/>
      <c r="M125" s="1"/>
      <c r="N125" s="1"/>
      <c r="O125" s="1"/>
      <c r="P125" s="1"/>
      <c r="Q125" s="1"/>
      <c r="R125" s="1"/>
      <c r="S125" s="1"/>
      <c r="T125" s="1"/>
      <c r="U125" s="1"/>
      <c r="V125" s="1"/>
      <c r="W125" s="1"/>
    </row>
    <row r="126" spans="1:23" ht="14.5">
      <c r="A126" s="356"/>
      <c r="B126" s="356"/>
      <c r="C126" s="1"/>
      <c r="D126" s="1"/>
      <c r="E126" s="1"/>
      <c r="F126" s="1"/>
      <c r="G126" s="1"/>
      <c r="H126" s="1"/>
      <c r="I126" s="1"/>
      <c r="J126" s="1"/>
      <c r="K126" s="1"/>
      <c r="L126" s="1"/>
      <c r="M126" s="1"/>
      <c r="N126" s="1"/>
      <c r="O126" s="1"/>
      <c r="P126" s="1"/>
      <c r="Q126" s="1"/>
      <c r="R126" s="1"/>
      <c r="S126" s="1"/>
      <c r="T126" s="1"/>
      <c r="U126" s="1"/>
      <c r="V126" s="1"/>
      <c r="W126" s="1"/>
    </row>
    <row r="127" spans="1:23" ht="14.5">
      <c r="A127" s="356"/>
      <c r="B127" s="356"/>
      <c r="C127" s="1"/>
      <c r="D127" s="1"/>
      <c r="E127" s="1"/>
      <c r="F127" s="1"/>
      <c r="G127" s="1"/>
      <c r="H127" s="1"/>
      <c r="I127" s="1"/>
      <c r="J127" s="1"/>
      <c r="K127" s="1"/>
      <c r="L127" s="1"/>
      <c r="M127" s="1"/>
      <c r="N127" s="1"/>
      <c r="O127" s="1"/>
      <c r="P127" s="1"/>
      <c r="Q127" s="1"/>
      <c r="R127" s="1"/>
      <c r="S127" s="1"/>
      <c r="T127" s="1"/>
      <c r="U127" s="1"/>
      <c r="V127" s="1"/>
      <c r="W127" s="1"/>
    </row>
    <row r="128" spans="1:23" ht="14.5">
      <c r="A128" s="356"/>
      <c r="B128" s="356"/>
      <c r="C128" s="1"/>
      <c r="D128" s="1"/>
      <c r="E128" s="1"/>
      <c r="F128" s="1"/>
      <c r="G128" s="1"/>
      <c r="H128" s="1"/>
      <c r="I128" s="1"/>
      <c r="J128" s="1"/>
      <c r="K128" s="1"/>
      <c r="L128" s="1"/>
      <c r="M128" s="1"/>
      <c r="N128" s="1"/>
      <c r="O128" s="1"/>
      <c r="P128" s="1"/>
      <c r="Q128" s="1"/>
      <c r="R128" s="1"/>
      <c r="S128" s="1"/>
      <c r="T128" s="1"/>
      <c r="U128" s="1"/>
      <c r="V128" s="1"/>
      <c r="W128" s="1"/>
    </row>
    <row r="129" spans="1:23" ht="14.5">
      <c r="A129" s="356"/>
      <c r="B129" s="356"/>
      <c r="C129" s="1"/>
      <c r="D129" s="1"/>
      <c r="E129" s="1"/>
      <c r="F129" s="1"/>
      <c r="G129" s="1"/>
      <c r="H129" s="1"/>
      <c r="I129" s="1"/>
      <c r="J129" s="1"/>
      <c r="K129" s="1"/>
      <c r="L129" s="1"/>
      <c r="M129" s="1"/>
      <c r="N129" s="1"/>
      <c r="O129" s="1"/>
      <c r="P129" s="1"/>
      <c r="Q129" s="1"/>
      <c r="R129" s="1"/>
      <c r="S129" s="1"/>
      <c r="T129" s="1"/>
      <c r="U129" s="1"/>
      <c r="V129" s="1"/>
      <c r="W129" s="1"/>
    </row>
    <row r="130" spans="1:23" ht="14.5">
      <c r="A130" s="356"/>
      <c r="B130" s="356"/>
      <c r="C130" s="1"/>
      <c r="D130" s="1"/>
      <c r="E130" s="1"/>
      <c r="F130" s="1"/>
      <c r="G130" s="1"/>
      <c r="H130" s="1"/>
      <c r="I130" s="1"/>
      <c r="J130" s="1"/>
      <c r="K130" s="1"/>
      <c r="L130" s="1"/>
      <c r="M130" s="1"/>
      <c r="N130" s="1"/>
      <c r="O130" s="1"/>
      <c r="P130" s="1"/>
      <c r="Q130" s="1"/>
      <c r="R130" s="1"/>
      <c r="S130" s="1"/>
      <c r="T130" s="1"/>
      <c r="U130" s="1"/>
      <c r="V130" s="1"/>
      <c r="W130" s="1"/>
    </row>
    <row r="131" spans="1:23" ht="14.5">
      <c r="A131" s="356"/>
      <c r="B131" s="356"/>
      <c r="C131" s="1"/>
      <c r="D131" s="1"/>
      <c r="E131" s="1"/>
      <c r="F131" s="1"/>
      <c r="G131" s="1"/>
      <c r="H131" s="1"/>
      <c r="I131" s="1"/>
      <c r="J131" s="1"/>
      <c r="K131" s="1"/>
      <c r="L131" s="1"/>
      <c r="M131" s="1"/>
      <c r="N131" s="1"/>
      <c r="O131" s="1"/>
      <c r="P131" s="1"/>
      <c r="Q131" s="1"/>
      <c r="R131" s="1"/>
      <c r="S131" s="1"/>
      <c r="T131" s="1"/>
      <c r="U131" s="1"/>
      <c r="V131" s="1"/>
      <c r="W131" s="1"/>
    </row>
    <row r="132" spans="1:23" ht="14.5">
      <c r="A132" s="356"/>
      <c r="B132" s="356"/>
      <c r="C132" s="1"/>
      <c r="D132" s="1"/>
      <c r="E132" s="1"/>
      <c r="F132" s="1"/>
      <c r="G132" s="1"/>
      <c r="H132" s="1"/>
      <c r="I132" s="1"/>
      <c r="J132" s="1"/>
      <c r="K132" s="1"/>
      <c r="L132" s="1"/>
      <c r="M132" s="1"/>
      <c r="N132" s="1"/>
      <c r="O132" s="1"/>
      <c r="P132" s="1"/>
      <c r="Q132" s="1"/>
      <c r="R132" s="1"/>
      <c r="S132" s="1"/>
      <c r="T132" s="1"/>
      <c r="U132" s="1"/>
      <c r="V132" s="1"/>
      <c r="W132" s="1"/>
    </row>
    <row r="133" spans="1:23" ht="14.5">
      <c r="A133" s="356"/>
      <c r="B133" s="356"/>
      <c r="C133" s="1"/>
      <c r="D133" s="1"/>
      <c r="E133" s="1"/>
      <c r="F133" s="1"/>
      <c r="G133" s="1"/>
      <c r="H133" s="1"/>
      <c r="I133" s="1"/>
      <c r="J133" s="1"/>
      <c r="K133" s="1"/>
      <c r="L133" s="1"/>
      <c r="M133" s="1"/>
      <c r="N133" s="1"/>
      <c r="O133" s="1"/>
      <c r="P133" s="1"/>
      <c r="Q133" s="1"/>
      <c r="R133" s="1"/>
      <c r="S133" s="1"/>
      <c r="T133" s="1"/>
      <c r="U133" s="1"/>
      <c r="V133" s="1"/>
      <c r="W133" s="1"/>
    </row>
    <row r="134" spans="1:23" ht="14.5">
      <c r="A134" s="356"/>
      <c r="B134" s="356"/>
      <c r="C134" s="1"/>
      <c r="D134" s="1"/>
      <c r="E134" s="1"/>
      <c r="F134" s="1"/>
      <c r="G134" s="1"/>
      <c r="H134" s="1"/>
      <c r="I134" s="1"/>
      <c r="J134" s="1"/>
      <c r="K134" s="1"/>
      <c r="L134" s="1"/>
      <c r="M134" s="1"/>
      <c r="N134" s="1"/>
      <c r="O134" s="1"/>
      <c r="P134" s="1"/>
      <c r="Q134" s="1"/>
      <c r="R134" s="1"/>
      <c r="S134" s="1"/>
      <c r="T134" s="1"/>
      <c r="U134" s="1"/>
      <c r="V134" s="1"/>
      <c r="W134" s="1"/>
    </row>
    <row r="135" spans="1:23" ht="14.5">
      <c r="A135" s="356"/>
      <c r="B135" s="356"/>
      <c r="C135" s="1"/>
      <c r="D135" s="1"/>
      <c r="E135" s="1"/>
      <c r="F135" s="1"/>
      <c r="G135" s="1"/>
      <c r="H135" s="1"/>
      <c r="I135" s="1"/>
      <c r="J135" s="1"/>
      <c r="K135" s="1"/>
      <c r="L135" s="1"/>
      <c r="M135" s="1"/>
      <c r="N135" s="1"/>
      <c r="O135" s="1"/>
      <c r="P135" s="1"/>
      <c r="Q135" s="1"/>
      <c r="R135" s="1"/>
      <c r="S135" s="1"/>
      <c r="T135" s="1"/>
      <c r="U135" s="1"/>
      <c r="V135" s="1"/>
      <c r="W135" s="1"/>
    </row>
    <row r="136" spans="1:23" ht="14.5">
      <c r="A136" s="356"/>
      <c r="B136" s="356"/>
      <c r="C136" s="1"/>
      <c r="D136" s="1"/>
      <c r="E136" s="1"/>
      <c r="F136" s="1"/>
      <c r="G136" s="1"/>
      <c r="H136" s="1"/>
      <c r="I136" s="1"/>
      <c r="J136" s="1"/>
      <c r="K136" s="1"/>
      <c r="L136" s="1"/>
      <c r="M136" s="1"/>
      <c r="N136" s="1"/>
      <c r="O136" s="1"/>
      <c r="P136" s="1"/>
      <c r="Q136" s="1"/>
      <c r="R136" s="1"/>
      <c r="S136" s="1"/>
      <c r="T136" s="1"/>
      <c r="U136" s="1"/>
      <c r="V136" s="1"/>
      <c r="W136" s="1"/>
    </row>
    <row r="137" spans="1:23" ht="14.5">
      <c r="A137" s="356"/>
      <c r="B137" s="356"/>
      <c r="C137" s="1"/>
      <c r="D137" s="1"/>
      <c r="E137" s="1"/>
      <c r="F137" s="1"/>
      <c r="G137" s="1"/>
      <c r="H137" s="1"/>
      <c r="I137" s="1"/>
      <c r="J137" s="1"/>
      <c r="K137" s="1"/>
      <c r="L137" s="1"/>
      <c r="M137" s="1"/>
      <c r="N137" s="1"/>
      <c r="O137" s="1"/>
      <c r="P137" s="1"/>
      <c r="Q137" s="1"/>
      <c r="R137" s="1"/>
      <c r="S137" s="1"/>
      <c r="T137" s="1"/>
      <c r="U137" s="1"/>
      <c r="V137" s="1"/>
      <c r="W137" s="1"/>
    </row>
    <row r="138" spans="1:23" ht="14.5">
      <c r="A138" s="356"/>
      <c r="B138" s="356"/>
      <c r="C138" s="1"/>
      <c r="D138" s="1"/>
      <c r="E138" s="1"/>
      <c r="F138" s="1"/>
      <c r="G138" s="1"/>
      <c r="H138" s="1"/>
      <c r="I138" s="1"/>
      <c r="J138" s="1"/>
      <c r="K138" s="1"/>
      <c r="L138" s="1"/>
      <c r="M138" s="1"/>
      <c r="N138" s="1"/>
      <c r="O138" s="1"/>
      <c r="P138" s="1"/>
      <c r="Q138" s="1"/>
      <c r="R138" s="1"/>
      <c r="S138" s="1"/>
      <c r="T138" s="1"/>
      <c r="U138" s="1"/>
      <c r="V138" s="1"/>
      <c r="W138" s="1"/>
    </row>
    <row r="139" spans="1:23" ht="14.5">
      <c r="A139" s="356"/>
      <c r="B139" s="356"/>
      <c r="C139" s="1"/>
      <c r="D139" s="1"/>
      <c r="E139" s="1"/>
      <c r="F139" s="1"/>
      <c r="G139" s="1"/>
      <c r="H139" s="1"/>
      <c r="I139" s="1"/>
      <c r="J139" s="1"/>
      <c r="K139" s="1"/>
      <c r="L139" s="1"/>
      <c r="M139" s="1"/>
      <c r="N139" s="1"/>
      <c r="O139" s="1"/>
      <c r="P139" s="1"/>
      <c r="Q139" s="1"/>
      <c r="R139" s="1"/>
      <c r="S139" s="1"/>
      <c r="T139" s="1"/>
      <c r="U139" s="1"/>
      <c r="V139" s="1"/>
      <c r="W139" s="1"/>
    </row>
    <row r="140" spans="1:23" ht="14.5">
      <c r="A140" s="356"/>
      <c r="B140" s="356"/>
      <c r="C140" s="1"/>
      <c r="D140" s="1"/>
      <c r="E140" s="1"/>
      <c r="F140" s="1"/>
      <c r="G140" s="1"/>
      <c r="H140" s="1"/>
      <c r="I140" s="1"/>
      <c r="J140" s="1"/>
      <c r="K140" s="1"/>
      <c r="L140" s="1"/>
      <c r="M140" s="1"/>
      <c r="N140" s="1"/>
      <c r="O140" s="1"/>
      <c r="P140" s="1"/>
      <c r="Q140" s="1"/>
      <c r="R140" s="1"/>
      <c r="S140" s="1"/>
      <c r="T140" s="1"/>
      <c r="U140" s="1"/>
      <c r="V140" s="1"/>
      <c r="W140" s="1"/>
    </row>
    <row r="141" spans="1:23" ht="14.5">
      <c r="A141" s="356"/>
      <c r="B141" s="356"/>
      <c r="C141" s="1"/>
      <c r="D141" s="1"/>
      <c r="E141" s="1"/>
      <c r="F141" s="1"/>
      <c r="G141" s="1"/>
      <c r="H141" s="1"/>
      <c r="I141" s="1"/>
      <c r="J141" s="1"/>
      <c r="K141" s="1"/>
      <c r="L141" s="1"/>
      <c r="M141" s="1"/>
      <c r="N141" s="1"/>
      <c r="O141" s="1"/>
      <c r="P141" s="1"/>
      <c r="Q141" s="1"/>
      <c r="R141" s="1"/>
      <c r="S141" s="1"/>
      <c r="T141" s="1"/>
      <c r="U141" s="1"/>
      <c r="V141" s="1"/>
      <c r="W141" s="1"/>
    </row>
    <row r="142" spans="1:23" ht="14.5">
      <c r="A142" s="356"/>
      <c r="B142" s="356"/>
      <c r="C142" s="1"/>
      <c r="D142" s="1"/>
      <c r="E142" s="1"/>
      <c r="F142" s="1"/>
      <c r="G142" s="1"/>
      <c r="H142" s="1"/>
      <c r="I142" s="1"/>
      <c r="J142" s="1"/>
      <c r="K142" s="1"/>
      <c r="L142" s="1"/>
      <c r="M142" s="1"/>
      <c r="N142" s="1"/>
      <c r="O142" s="1"/>
      <c r="P142" s="1"/>
      <c r="Q142" s="1"/>
      <c r="R142" s="1"/>
      <c r="S142" s="1"/>
      <c r="T142" s="1"/>
      <c r="U142" s="1"/>
      <c r="V142" s="1"/>
      <c r="W142" s="1"/>
    </row>
    <row r="143" spans="1:23" ht="14.5">
      <c r="A143" s="356"/>
      <c r="B143" s="356"/>
      <c r="C143" s="1"/>
      <c r="D143" s="1"/>
      <c r="E143" s="1"/>
      <c r="F143" s="1"/>
      <c r="G143" s="1"/>
      <c r="H143" s="1"/>
      <c r="I143" s="1"/>
      <c r="J143" s="1"/>
      <c r="K143" s="1"/>
      <c r="L143" s="1"/>
      <c r="M143" s="1"/>
      <c r="N143" s="1"/>
      <c r="O143" s="1"/>
      <c r="P143" s="1"/>
      <c r="Q143" s="1"/>
      <c r="R143" s="1"/>
      <c r="S143" s="1"/>
      <c r="T143" s="1"/>
      <c r="U143" s="1"/>
      <c r="V143" s="1"/>
      <c r="W143" s="1"/>
    </row>
    <row r="144" spans="1:23" ht="14.5">
      <c r="A144" s="356"/>
      <c r="B144" s="356"/>
      <c r="C144" s="1"/>
      <c r="D144" s="1"/>
      <c r="E144" s="1"/>
      <c r="F144" s="1"/>
      <c r="G144" s="1"/>
      <c r="H144" s="1"/>
      <c r="I144" s="1"/>
      <c r="J144" s="1"/>
      <c r="K144" s="1"/>
      <c r="L144" s="1"/>
      <c r="M144" s="1"/>
      <c r="N144" s="1"/>
      <c r="O144" s="1"/>
      <c r="P144" s="1"/>
      <c r="Q144" s="1"/>
      <c r="R144" s="1"/>
      <c r="S144" s="1"/>
      <c r="T144" s="1"/>
      <c r="U144" s="1"/>
      <c r="V144" s="1"/>
      <c r="W144" s="1"/>
    </row>
    <row r="145" spans="1:23" ht="14.5">
      <c r="A145" s="356"/>
      <c r="B145" s="356"/>
      <c r="C145" s="1"/>
      <c r="D145" s="1"/>
      <c r="E145" s="1"/>
      <c r="F145" s="1"/>
      <c r="G145" s="1"/>
      <c r="H145" s="1"/>
      <c r="I145" s="1"/>
      <c r="J145" s="1"/>
      <c r="K145" s="1"/>
      <c r="L145" s="1"/>
      <c r="M145" s="1"/>
      <c r="N145" s="1"/>
      <c r="O145" s="1"/>
      <c r="P145" s="1"/>
      <c r="Q145" s="1"/>
      <c r="R145" s="1"/>
      <c r="S145" s="1"/>
      <c r="T145" s="1"/>
      <c r="U145" s="1"/>
      <c r="V145" s="1"/>
      <c r="W145" s="1"/>
    </row>
    <row r="146" spans="1:23" ht="14.5">
      <c r="A146" s="356"/>
      <c r="B146" s="356"/>
      <c r="C146" s="1"/>
      <c r="D146" s="1"/>
      <c r="E146" s="1"/>
      <c r="F146" s="1"/>
      <c r="G146" s="1"/>
      <c r="H146" s="1"/>
      <c r="I146" s="1"/>
      <c r="J146" s="1"/>
      <c r="K146" s="1"/>
      <c r="L146" s="1"/>
      <c r="M146" s="1"/>
      <c r="N146" s="1"/>
      <c r="O146" s="1"/>
      <c r="P146" s="1"/>
      <c r="Q146" s="1"/>
      <c r="R146" s="1"/>
      <c r="S146" s="1"/>
      <c r="T146" s="1"/>
      <c r="U146" s="1"/>
      <c r="V146" s="1"/>
      <c r="W146" s="1"/>
    </row>
    <row r="147" spans="1:23" ht="14.5">
      <c r="A147" s="356"/>
      <c r="B147" s="356"/>
      <c r="C147" s="1"/>
      <c r="D147" s="1"/>
      <c r="E147" s="1"/>
      <c r="F147" s="1"/>
      <c r="G147" s="1"/>
      <c r="H147" s="1"/>
      <c r="I147" s="1"/>
      <c r="J147" s="1"/>
      <c r="K147" s="1"/>
      <c r="L147" s="1"/>
      <c r="M147" s="1"/>
      <c r="N147" s="1"/>
      <c r="O147" s="1"/>
      <c r="P147" s="1"/>
      <c r="Q147" s="1"/>
      <c r="R147" s="1"/>
      <c r="S147" s="1"/>
      <c r="T147" s="1"/>
      <c r="U147" s="1"/>
      <c r="V147" s="1"/>
      <c r="W147" s="1"/>
    </row>
    <row r="148" spans="1:23" ht="14.5">
      <c r="A148" s="356"/>
      <c r="B148" s="356"/>
      <c r="C148" s="1"/>
      <c r="D148" s="1"/>
      <c r="E148" s="1"/>
      <c r="F148" s="1"/>
      <c r="G148" s="1"/>
      <c r="H148" s="1"/>
      <c r="I148" s="1"/>
      <c r="J148" s="1"/>
      <c r="K148" s="1"/>
      <c r="L148" s="1"/>
      <c r="M148" s="1"/>
      <c r="N148" s="1"/>
      <c r="O148" s="1"/>
      <c r="P148" s="1"/>
      <c r="Q148" s="1"/>
      <c r="R148" s="1"/>
      <c r="S148" s="1"/>
      <c r="T148" s="1"/>
      <c r="U148" s="1"/>
      <c r="V148" s="1"/>
      <c r="W148" s="1"/>
    </row>
    <row r="149" spans="1:23" ht="14.5">
      <c r="A149" s="356"/>
      <c r="B149" s="356"/>
      <c r="C149" s="1"/>
      <c r="D149" s="1"/>
      <c r="E149" s="1"/>
      <c r="F149" s="1"/>
      <c r="G149" s="1"/>
      <c r="H149" s="1"/>
      <c r="I149" s="1"/>
      <c r="J149" s="1"/>
      <c r="K149" s="1"/>
      <c r="L149" s="1"/>
      <c r="M149" s="1"/>
      <c r="N149" s="1"/>
      <c r="O149" s="1"/>
      <c r="P149" s="1"/>
      <c r="Q149" s="1"/>
      <c r="R149" s="1"/>
      <c r="S149" s="1"/>
      <c r="T149" s="1"/>
      <c r="U149" s="1"/>
      <c r="V149" s="1"/>
      <c r="W149" s="1"/>
    </row>
    <row r="150" spans="1:23" ht="14.5">
      <c r="A150" s="356"/>
      <c r="B150" s="356"/>
      <c r="C150" s="1"/>
      <c r="D150" s="1"/>
      <c r="E150" s="1"/>
      <c r="F150" s="1"/>
      <c r="G150" s="1"/>
      <c r="H150" s="1"/>
      <c r="I150" s="1"/>
      <c r="J150" s="1"/>
      <c r="K150" s="1"/>
      <c r="L150" s="1"/>
      <c r="M150" s="1"/>
      <c r="N150" s="1"/>
      <c r="O150" s="1"/>
      <c r="P150" s="1"/>
      <c r="Q150" s="1"/>
      <c r="R150" s="1"/>
      <c r="S150" s="1"/>
      <c r="T150" s="1"/>
      <c r="U150" s="1"/>
      <c r="V150" s="1"/>
      <c r="W150" s="1"/>
    </row>
    <row r="151" spans="1:23" ht="14.5">
      <c r="A151" s="356"/>
      <c r="B151" s="356"/>
      <c r="C151" s="1"/>
      <c r="D151" s="1"/>
      <c r="E151" s="1"/>
      <c r="F151" s="1"/>
      <c r="G151" s="1"/>
      <c r="H151" s="1"/>
      <c r="I151" s="1"/>
      <c r="J151" s="1"/>
      <c r="K151" s="1"/>
      <c r="L151" s="1"/>
      <c r="M151" s="1"/>
      <c r="N151" s="1"/>
      <c r="O151" s="1"/>
      <c r="P151" s="1"/>
      <c r="Q151" s="1"/>
      <c r="R151" s="1"/>
      <c r="S151" s="1"/>
      <c r="T151" s="1"/>
      <c r="U151" s="1"/>
      <c r="V151" s="1"/>
      <c r="W151" s="1"/>
    </row>
    <row r="152" spans="1:23" ht="14.5">
      <c r="A152" s="356"/>
      <c r="B152" s="356"/>
      <c r="C152" s="1"/>
      <c r="D152" s="1"/>
      <c r="E152" s="1"/>
      <c r="F152" s="1"/>
      <c r="G152" s="1"/>
      <c r="H152" s="1"/>
      <c r="I152" s="1"/>
      <c r="J152" s="1"/>
      <c r="K152" s="1"/>
      <c r="L152" s="1"/>
      <c r="M152" s="1"/>
      <c r="N152" s="1"/>
      <c r="O152" s="1"/>
      <c r="P152" s="1"/>
      <c r="Q152" s="1"/>
      <c r="R152" s="1"/>
      <c r="S152" s="1"/>
      <c r="T152" s="1"/>
      <c r="U152" s="1"/>
      <c r="V152" s="1"/>
      <c r="W152" s="1"/>
    </row>
    <row r="153" spans="1:23" ht="14.5">
      <c r="A153" s="356"/>
      <c r="B153" s="356"/>
      <c r="C153" s="1"/>
      <c r="D153" s="1"/>
      <c r="E153" s="1"/>
      <c r="F153" s="1"/>
      <c r="G153" s="1"/>
      <c r="H153" s="1"/>
      <c r="I153" s="1"/>
      <c r="J153" s="1"/>
      <c r="K153" s="1"/>
      <c r="L153" s="1"/>
      <c r="M153" s="1"/>
      <c r="N153" s="1"/>
      <c r="O153" s="1"/>
      <c r="P153" s="1"/>
      <c r="Q153" s="1"/>
      <c r="R153" s="1"/>
      <c r="S153" s="1"/>
      <c r="T153" s="1"/>
      <c r="U153" s="1"/>
      <c r="V153" s="1"/>
      <c r="W153" s="1"/>
    </row>
    <row r="154" spans="1:23" ht="14.5">
      <c r="A154" s="356"/>
      <c r="B154" s="356"/>
      <c r="C154" s="1"/>
      <c r="D154" s="1"/>
      <c r="E154" s="1"/>
      <c r="F154" s="1"/>
      <c r="G154" s="1"/>
      <c r="H154" s="1"/>
      <c r="I154" s="1"/>
      <c r="J154" s="1"/>
      <c r="K154" s="1"/>
      <c r="L154" s="1"/>
      <c r="M154" s="1"/>
      <c r="N154" s="1"/>
      <c r="O154" s="1"/>
      <c r="P154" s="1"/>
      <c r="Q154" s="1"/>
      <c r="R154" s="1"/>
      <c r="S154" s="1"/>
      <c r="T154" s="1"/>
      <c r="U154" s="1"/>
      <c r="V154" s="1"/>
      <c r="W154" s="1"/>
    </row>
    <row r="155" spans="1:23" ht="14.5">
      <c r="A155" s="356"/>
      <c r="B155" s="356"/>
      <c r="C155" s="1"/>
      <c r="D155" s="1"/>
      <c r="E155" s="1"/>
      <c r="F155" s="1"/>
      <c r="G155" s="1"/>
      <c r="H155" s="1"/>
      <c r="I155" s="1"/>
      <c r="J155" s="1"/>
      <c r="K155" s="1"/>
      <c r="L155" s="1"/>
      <c r="M155" s="1"/>
      <c r="N155" s="1"/>
      <c r="O155" s="1"/>
      <c r="P155" s="1"/>
      <c r="Q155" s="1"/>
      <c r="R155" s="1"/>
      <c r="S155" s="1"/>
      <c r="T155" s="1"/>
      <c r="U155" s="1"/>
      <c r="V155" s="1"/>
      <c r="W155" s="1"/>
    </row>
    <row r="156" spans="1:23" ht="14.5">
      <c r="A156" s="356"/>
      <c r="B156" s="356"/>
      <c r="C156" s="1"/>
      <c r="D156" s="1"/>
      <c r="E156" s="1"/>
      <c r="F156" s="1"/>
      <c r="G156" s="1"/>
      <c r="H156" s="1"/>
      <c r="I156" s="1"/>
      <c r="J156" s="1"/>
      <c r="K156" s="1"/>
      <c r="L156" s="1"/>
      <c r="M156" s="1"/>
      <c r="N156" s="1"/>
      <c r="O156" s="1"/>
      <c r="P156" s="1"/>
      <c r="Q156" s="1"/>
      <c r="R156" s="1"/>
      <c r="S156" s="1"/>
      <c r="T156" s="1"/>
      <c r="U156" s="1"/>
      <c r="V156" s="1"/>
      <c r="W156" s="1"/>
    </row>
    <row r="157" spans="1:23" ht="14.5">
      <c r="A157" s="356"/>
      <c r="B157" s="356"/>
      <c r="C157" s="1"/>
      <c r="D157" s="1"/>
      <c r="E157" s="1"/>
      <c r="F157" s="1"/>
      <c r="G157" s="1"/>
      <c r="H157" s="1"/>
      <c r="I157" s="1"/>
      <c r="J157" s="1"/>
      <c r="K157" s="1"/>
      <c r="L157" s="1"/>
      <c r="M157" s="1"/>
      <c r="N157" s="1"/>
      <c r="O157" s="1"/>
      <c r="P157" s="1"/>
      <c r="Q157" s="1"/>
      <c r="R157" s="1"/>
      <c r="S157" s="1"/>
      <c r="T157" s="1"/>
      <c r="U157" s="1"/>
      <c r="V157" s="1"/>
      <c r="W157" s="1"/>
    </row>
    <row r="158" spans="1:23" ht="14.5">
      <c r="A158" s="356"/>
      <c r="B158" s="356"/>
      <c r="C158" s="1"/>
      <c r="D158" s="1"/>
      <c r="E158" s="1"/>
      <c r="F158" s="1"/>
      <c r="G158" s="1"/>
      <c r="H158" s="1"/>
      <c r="I158" s="1"/>
      <c r="J158" s="1"/>
      <c r="K158" s="1"/>
      <c r="L158" s="1"/>
      <c r="M158" s="1"/>
      <c r="N158" s="1"/>
      <c r="O158" s="1"/>
      <c r="P158" s="1"/>
      <c r="Q158" s="1"/>
      <c r="R158" s="1"/>
      <c r="S158" s="1"/>
      <c r="T158" s="1"/>
      <c r="U158" s="1"/>
      <c r="V158" s="1"/>
      <c r="W158" s="1"/>
    </row>
    <row r="159" spans="1:23" ht="14.5">
      <c r="A159" s="356"/>
      <c r="B159" s="356"/>
      <c r="C159" s="1"/>
      <c r="D159" s="1"/>
      <c r="E159" s="1"/>
      <c r="F159" s="1"/>
      <c r="G159" s="1"/>
      <c r="H159" s="1"/>
      <c r="I159" s="1"/>
      <c r="J159" s="1"/>
      <c r="K159" s="1"/>
      <c r="L159" s="1"/>
      <c r="M159" s="1"/>
      <c r="N159" s="1"/>
      <c r="O159" s="1"/>
      <c r="P159" s="1"/>
      <c r="Q159" s="1"/>
      <c r="R159" s="1"/>
      <c r="S159" s="1"/>
      <c r="T159" s="1"/>
      <c r="U159" s="1"/>
      <c r="V159" s="1"/>
      <c r="W159" s="1"/>
    </row>
    <row r="160" spans="1:23" ht="14.5">
      <c r="A160" s="356"/>
      <c r="B160" s="356"/>
      <c r="C160" s="1"/>
      <c r="D160" s="1"/>
      <c r="E160" s="1"/>
      <c r="F160" s="1"/>
      <c r="G160" s="1"/>
      <c r="H160" s="1"/>
      <c r="I160" s="1"/>
      <c r="J160" s="1"/>
      <c r="K160" s="1"/>
      <c r="L160" s="1"/>
      <c r="M160" s="1"/>
      <c r="N160" s="1"/>
      <c r="O160" s="1"/>
      <c r="P160" s="1"/>
      <c r="Q160" s="1"/>
      <c r="R160" s="1"/>
      <c r="S160" s="1"/>
      <c r="T160" s="1"/>
      <c r="U160" s="1"/>
      <c r="V160" s="1"/>
      <c r="W160" s="1"/>
    </row>
    <row r="161" spans="1:23" ht="14.5">
      <c r="A161" s="356"/>
      <c r="B161" s="356"/>
      <c r="C161" s="1"/>
      <c r="D161" s="1"/>
      <c r="E161" s="1"/>
      <c r="F161" s="1"/>
      <c r="G161" s="1"/>
      <c r="H161" s="1"/>
      <c r="I161" s="1"/>
      <c r="J161" s="1"/>
      <c r="K161" s="1"/>
      <c r="L161" s="1"/>
      <c r="M161" s="1"/>
      <c r="N161" s="1"/>
      <c r="O161" s="1"/>
      <c r="P161" s="1"/>
      <c r="Q161" s="1"/>
      <c r="R161" s="1"/>
      <c r="S161" s="1"/>
      <c r="T161" s="1"/>
      <c r="U161" s="1"/>
      <c r="V161" s="1"/>
      <c r="W161" s="1"/>
    </row>
    <row r="162" spans="1:23" ht="14.5">
      <c r="A162" s="356"/>
      <c r="B162" s="356"/>
      <c r="C162" s="1"/>
      <c r="D162" s="1"/>
      <c r="E162" s="1"/>
      <c r="F162" s="1"/>
      <c r="G162" s="1"/>
      <c r="H162" s="1"/>
      <c r="I162" s="1"/>
      <c r="J162" s="1"/>
      <c r="K162" s="1"/>
      <c r="L162" s="1"/>
      <c r="M162" s="1"/>
      <c r="N162" s="1"/>
      <c r="O162" s="1"/>
      <c r="P162" s="1"/>
      <c r="Q162" s="1"/>
      <c r="R162" s="1"/>
      <c r="S162" s="1"/>
      <c r="T162" s="1"/>
      <c r="U162" s="1"/>
      <c r="V162" s="1"/>
      <c r="W162" s="1"/>
    </row>
    <row r="163" spans="1:23" ht="14.5">
      <c r="A163" s="356"/>
      <c r="B163" s="356"/>
      <c r="C163" s="1"/>
      <c r="D163" s="1"/>
      <c r="E163" s="1"/>
      <c r="F163" s="1"/>
      <c r="G163" s="1"/>
      <c r="H163" s="1"/>
      <c r="I163" s="1"/>
      <c r="J163" s="1"/>
      <c r="K163" s="1"/>
      <c r="L163" s="1"/>
      <c r="M163" s="1"/>
      <c r="N163" s="1"/>
      <c r="O163" s="1"/>
      <c r="P163" s="1"/>
      <c r="Q163" s="1"/>
      <c r="R163" s="1"/>
      <c r="S163" s="1"/>
      <c r="T163" s="1"/>
      <c r="U163" s="1"/>
      <c r="V163" s="1"/>
      <c r="W163" s="1"/>
    </row>
    <row r="164" spans="1:23" ht="14.5">
      <c r="A164" s="356"/>
      <c r="B164" s="356"/>
      <c r="C164" s="1"/>
      <c r="D164" s="1"/>
      <c r="E164" s="1"/>
      <c r="F164" s="1"/>
      <c r="G164" s="1"/>
      <c r="H164" s="1"/>
      <c r="I164" s="1"/>
      <c r="J164" s="1"/>
      <c r="K164" s="1"/>
      <c r="L164" s="1"/>
      <c r="M164" s="1"/>
      <c r="N164" s="1"/>
      <c r="O164" s="1"/>
      <c r="P164" s="1"/>
      <c r="Q164" s="1"/>
      <c r="R164" s="1"/>
      <c r="S164" s="1"/>
      <c r="T164" s="1"/>
      <c r="U164" s="1"/>
      <c r="V164" s="1"/>
      <c r="W164" s="1"/>
    </row>
    <row r="165" spans="1:23" ht="14.5">
      <c r="A165" s="356"/>
      <c r="B165" s="356"/>
      <c r="C165" s="1"/>
      <c r="D165" s="1"/>
      <c r="E165" s="1"/>
      <c r="F165" s="1"/>
      <c r="G165" s="1"/>
      <c r="H165" s="1"/>
      <c r="I165" s="1"/>
      <c r="J165" s="1"/>
      <c r="K165" s="1"/>
      <c r="L165" s="1"/>
      <c r="M165" s="1"/>
      <c r="N165" s="1"/>
      <c r="O165" s="1"/>
      <c r="P165" s="1"/>
      <c r="Q165" s="1"/>
      <c r="R165" s="1"/>
      <c r="S165" s="1"/>
      <c r="T165" s="1"/>
      <c r="U165" s="1"/>
      <c r="V165" s="1"/>
      <c r="W165" s="1"/>
    </row>
    <row r="166" spans="1:23" ht="14.5">
      <c r="A166" s="356"/>
      <c r="B166" s="356"/>
      <c r="C166" s="1"/>
      <c r="D166" s="1"/>
      <c r="E166" s="1"/>
      <c r="F166" s="1"/>
      <c r="G166" s="1"/>
      <c r="H166" s="1"/>
      <c r="I166" s="1"/>
      <c r="J166" s="1"/>
      <c r="K166" s="1"/>
      <c r="L166" s="1"/>
      <c r="M166" s="1"/>
      <c r="N166" s="1"/>
      <c r="O166" s="1"/>
      <c r="P166" s="1"/>
      <c r="Q166" s="1"/>
      <c r="R166" s="1"/>
      <c r="S166" s="1"/>
      <c r="T166" s="1"/>
      <c r="U166" s="1"/>
      <c r="V166" s="1"/>
      <c r="W166" s="1"/>
    </row>
    <row r="167" spans="1:23" ht="14.5">
      <c r="A167" s="356"/>
      <c r="B167" s="356"/>
      <c r="C167" s="1"/>
      <c r="D167" s="1"/>
      <c r="E167" s="1"/>
      <c r="F167" s="1"/>
      <c r="G167" s="1"/>
      <c r="H167" s="1"/>
      <c r="I167" s="1"/>
      <c r="J167" s="1"/>
      <c r="K167" s="1"/>
      <c r="L167" s="1"/>
      <c r="M167" s="1"/>
      <c r="N167" s="1"/>
      <c r="O167" s="1"/>
      <c r="P167" s="1"/>
      <c r="Q167" s="1"/>
      <c r="R167" s="1"/>
      <c r="S167" s="1"/>
      <c r="T167" s="1"/>
      <c r="U167" s="1"/>
      <c r="V167" s="1"/>
      <c r="W167" s="1"/>
    </row>
    <row r="168" spans="1:23" ht="14.5">
      <c r="A168" s="356"/>
      <c r="B168" s="356"/>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68:B168"/>
    <mergeCell ref="A159:B159"/>
    <mergeCell ref="A160:B160"/>
    <mergeCell ref="A161:B161"/>
    <mergeCell ref="A162:B162"/>
    <mergeCell ref="A163:B163"/>
    <mergeCell ref="A164:B164"/>
    <mergeCell ref="A165:B165"/>
    <mergeCell ref="A166:B166"/>
    <mergeCell ref="A167:B167"/>
    <mergeCell ref="A150:B150"/>
    <mergeCell ref="A151:B151"/>
    <mergeCell ref="A152:B152"/>
    <mergeCell ref="A153:B153"/>
    <mergeCell ref="A154:B154"/>
    <mergeCell ref="A155:B155"/>
    <mergeCell ref="A156:B156"/>
    <mergeCell ref="A157:B157"/>
    <mergeCell ref="A158:B158"/>
    <mergeCell ref="A141:B141"/>
    <mergeCell ref="A142:B142"/>
    <mergeCell ref="A143:B143"/>
    <mergeCell ref="A144:B144"/>
    <mergeCell ref="A145:B145"/>
    <mergeCell ref="A146:B146"/>
    <mergeCell ref="A147:B147"/>
    <mergeCell ref="A148:B148"/>
    <mergeCell ref="A149:B149"/>
    <mergeCell ref="A132:B132"/>
    <mergeCell ref="A133:B133"/>
    <mergeCell ref="A134:B134"/>
    <mergeCell ref="A135:B135"/>
    <mergeCell ref="A136:B136"/>
    <mergeCell ref="A137:B137"/>
    <mergeCell ref="A138:B138"/>
    <mergeCell ref="A139:B139"/>
    <mergeCell ref="A140:B140"/>
    <mergeCell ref="A123:B123"/>
    <mergeCell ref="A124:B124"/>
    <mergeCell ref="A125:B125"/>
    <mergeCell ref="A126:B126"/>
    <mergeCell ref="A127:B127"/>
    <mergeCell ref="A128:B128"/>
    <mergeCell ref="A129:B129"/>
    <mergeCell ref="A130:B130"/>
    <mergeCell ref="A131:B131"/>
    <mergeCell ref="A114:B114"/>
    <mergeCell ref="A115:B115"/>
    <mergeCell ref="A116:B116"/>
    <mergeCell ref="A117:B117"/>
    <mergeCell ref="A118:B118"/>
    <mergeCell ref="A119:B119"/>
    <mergeCell ref="A120:B120"/>
    <mergeCell ref="A121:B121"/>
    <mergeCell ref="A122:B122"/>
    <mergeCell ref="A108:B108"/>
    <mergeCell ref="EO108:EP108"/>
    <mergeCell ref="A109:B109"/>
    <mergeCell ref="EO109:EP109"/>
    <mergeCell ref="A110:B110"/>
    <mergeCell ref="EO110:EP110"/>
    <mergeCell ref="A111:B111"/>
    <mergeCell ref="A112:B112"/>
    <mergeCell ref="A113:B113"/>
    <mergeCell ref="A103:B103"/>
    <mergeCell ref="EO103:EP103"/>
    <mergeCell ref="A104:B104"/>
    <mergeCell ref="EO104:EP104"/>
    <mergeCell ref="A105:B105"/>
    <mergeCell ref="EO105:EP105"/>
    <mergeCell ref="A106:B106"/>
    <mergeCell ref="EO106:EP106"/>
    <mergeCell ref="A107:B107"/>
    <mergeCell ref="EO107:EP107"/>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81:B81"/>
    <mergeCell ref="Y81:Z81"/>
    <mergeCell ref="AW81:AX81"/>
    <mergeCell ref="BU81:BV81"/>
    <mergeCell ref="CS81:CT81"/>
    <mergeCell ref="DQ81:DR81"/>
    <mergeCell ref="EO81:EP81"/>
    <mergeCell ref="A82:B82"/>
    <mergeCell ref="EO82:EP82"/>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6"/>
      <c r="B1" s="356"/>
      <c r="C1" s="1"/>
      <c r="D1" s="1"/>
      <c r="E1" s="1"/>
      <c r="F1" s="1"/>
      <c r="G1" s="1"/>
      <c r="H1" s="1"/>
      <c r="I1" s="1"/>
      <c r="J1" s="1"/>
      <c r="K1" s="1"/>
      <c r="L1" s="1"/>
      <c r="M1" s="1"/>
      <c r="N1" s="1"/>
      <c r="O1" s="1"/>
      <c r="P1" s="1"/>
      <c r="Q1" s="1"/>
      <c r="R1" s="1"/>
      <c r="S1" s="1"/>
      <c r="T1" s="1"/>
      <c r="U1" s="1"/>
      <c r="V1" s="1"/>
      <c r="W1" s="1"/>
      <c r="Y1" s="356"/>
      <c r="Z1" s="356"/>
      <c r="AA1" s="1"/>
      <c r="AB1" s="1"/>
      <c r="AC1" s="1"/>
      <c r="AD1" s="1"/>
      <c r="AE1" s="1"/>
      <c r="AF1" s="1"/>
      <c r="AG1" s="1"/>
      <c r="AH1" s="1"/>
      <c r="AI1" s="1"/>
      <c r="AJ1" s="1"/>
      <c r="AK1" s="1"/>
      <c r="AL1" s="1"/>
      <c r="AM1" s="1"/>
      <c r="AN1" s="1"/>
      <c r="AO1" s="1"/>
      <c r="AP1" s="1"/>
      <c r="AQ1" s="1"/>
      <c r="AR1" s="1"/>
      <c r="AS1" s="1"/>
      <c r="AT1" s="1"/>
      <c r="AU1" s="1"/>
      <c r="AW1" s="356"/>
      <c r="AX1" s="356"/>
      <c r="AY1" s="1"/>
      <c r="AZ1" s="1"/>
      <c r="BA1" s="1"/>
      <c r="BB1" s="1"/>
      <c r="BC1" s="1"/>
      <c r="BD1" s="1"/>
      <c r="BE1" s="1"/>
      <c r="BF1" s="1"/>
      <c r="BG1" s="1"/>
      <c r="BH1" s="1"/>
      <c r="BI1" s="1"/>
      <c r="BJ1" s="1"/>
      <c r="BK1" s="1"/>
      <c r="BL1" s="1"/>
      <c r="BM1" s="1"/>
      <c r="BN1" s="1"/>
      <c r="BO1" s="1"/>
      <c r="BP1" s="1"/>
      <c r="BQ1" s="1"/>
      <c r="BR1" s="1"/>
      <c r="BS1" s="1"/>
      <c r="BU1" s="356"/>
      <c r="BV1" s="356"/>
      <c r="BW1" s="1"/>
      <c r="BX1" s="1"/>
      <c r="BY1" s="1"/>
      <c r="BZ1" s="1"/>
      <c r="CA1" s="1"/>
      <c r="CB1" s="1"/>
      <c r="CC1" s="1"/>
      <c r="CD1" s="1"/>
      <c r="CE1" s="1"/>
      <c r="CF1" s="1"/>
      <c r="CG1" s="1"/>
      <c r="CH1" s="1"/>
      <c r="CI1" s="1"/>
      <c r="CJ1" s="1"/>
      <c r="CK1" s="1"/>
      <c r="CL1" s="1"/>
      <c r="CM1" s="1"/>
      <c r="CN1" s="1"/>
      <c r="CO1" s="1"/>
      <c r="CP1" s="1"/>
      <c r="CQ1" s="1"/>
      <c r="CS1" s="356"/>
      <c r="CT1" s="356"/>
      <c r="CU1" s="1"/>
      <c r="CV1" s="1"/>
      <c r="CW1" s="1"/>
      <c r="CX1" s="1"/>
      <c r="CY1" s="1"/>
      <c r="CZ1" s="1"/>
      <c r="DA1" s="1"/>
      <c r="DB1" s="1"/>
      <c r="DC1" s="1"/>
      <c r="DD1" s="1"/>
      <c r="DE1" s="1"/>
      <c r="DF1" s="1"/>
      <c r="DG1" s="1"/>
      <c r="DH1" s="1"/>
      <c r="DI1" s="1"/>
      <c r="DJ1" s="1"/>
      <c r="DK1" s="1"/>
      <c r="DL1" s="1"/>
      <c r="DM1" s="1"/>
      <c r="DN1" s="1"/>
      <c r="DO1" s="1"/>
      <c r="DQ1" s="356"/>
      <c r="DR1" s="356"/>
      <c r="DS1" s="1"/>
      <c r="DT1" s="1"/>
      <c r="DU1" s="1"/>
      <c r="DV1" s="1"/>
      <c r="DW1" s="1"/>
      <c r="DX1" s="1"/>
      <c r="DY1" s="1"/>
      <c r="DZ1" s="1"/>
      <c r="EA1" s="1"/>
      <c r="EB1" s="1"/>
      <c r="EC1" s="1"/>
      <c r="ED1" s="1"/>
      <c r="EE1" s="1"/>
      <c r="EF1" s="1"/>
      <c r="EG1" s="1"/>
      <c r="EH1" s="1"/>
      <c r="EI1" s="1"/>
      <c r="EJ1" s="1"/>
      <c r="EK1" s="1"/>
      <c r="EL1" s="1"/>
      <c r="EM1" s="1"/>
      <c r="EO1" s="356"/>
      <c r="EP1" s="356"/>
      <c r="EQ1" s="1"/>
      <c r="ER1" s="1"/>
      <c r="ES1" s="1"/>
      <c r="ET1" s="1"/>
      <c r="EU1" s="1"/>
      <c r="EV1" s="1"/>
      <c r="EW1" s="1"/>
      <c r="EX1" s="1"/>
      <c r="EY1" s="1"/>
      <c r="EZ1" s="1"/>
      <c r="FA1" s="1"/>
      <c r="FB1" s="1"/>
      <c r="FC1" s="1"/>
      <c r="FD1" s="1"/>
      <c r="FE1" s="1"/>
      <c r="FF1" s="1"/>
      <c r="FG1" s="1"/>
      <c r="FH1" s="1"/>
      <c r="FI1" s="1"/>
      <c r="FJ1" s="1"/>
      <c r="FK1" s="1"/>
    </row>
    <row r="2" spans="1:167" ht="14.5">
      <c r="A2" s="356"/>
      <c r="B2" s="356"/>
      <c r="C2" s="1"/>
      <c r="D2" s="1"/>
      <c r="E2" s="1"/>
      <c r="F2" s="1"/>
      <c r="G2" s="1"/>
      <c r="H2" s="1"/>
      <c r="I2" s="1"/>
      <c r="J2" s="1"/>
      <c r="K2" s="1"/>
      <c r="L2" s="1"/>
      <c r="M2" s="1"/>
      <c r="N2" s="1"/>
      <c r="O2" s="1"/>
      <c r="P2" s="1"/>
      <c r="Q2" s="1"/>
      <c r="R2" s="1"/>
      <c r="S2" s="1"/>
      <c r="T2" s="1"/>
      <c r="U2" s="1"/>
      <c r="V2" s="1"/>
      <c r="W2" s="1"/>
      <c r="Y2" s="356"/>
      <c r="Z2" s="356"/>
      <c r="AA2" s="1"/>
      <c r="AB2" s="1"/>
      <c r="AC2" s="1"/>
      <c r="AD2" s="1"/>
      <c r="AE2" s="1"/>
      <c r="AF2" s="1"/>
      <c r="AG2" s="1"/>
      <c r="AH2" s="1"/>
      <c r="AI2" s="1"/>
      <c r="AJ2" s="1"/>
      <c r="AK2" s="1"/>
      <c r="AL2" s="1"/>
      <c r="AM2" s="1"/>
      <c r="AN2" s="1"/>
      <c r="AO2" s="1"/>
      <c r="AP2" s="1"/>
      <c r="AQ2" s="1"/>
      <c r="AR2" s="1"/>
      <c r="AS2" s="1"/>
      <c r="AT2" s="1"/>
      <c r="AU2" s="1"/>
      <c r="AW2" s="356"/>
      <c r="AX2" s="356"/>
      <c r="AY2" s="1"/>
      <c r="AZ2" s="1"/>
      <c r="BA2" s="1"/>
      <c r="BB2" s="1"/>
      <c r="BC2" s="1"/>
      <c r="BD2" s="1"/>
      <c r="BE2" s="1"/>
      <c r="BF2" s="1"/>
      <c r="BG2" s="1"/>
      <c r="BH2" s="1"/>
      <c r="BI2" s="1"/>
      <c r="BJ2" s="1"/>
      <c r="BK2" s="1"/>
      <c r="BL2" s="1"/>
      <c r="BM2" s="1"/>
      <c r="BN2" s="1"/>
      <c r="BO2" s="1"/>
      <c r="BP2" s="1"/>
      <c r="BQ2" s="1"/>
      <c r="BR2" s="1"/>
      <c r="BS2" s="1"/>
      <c r="BU2" s="356"/>
      <c r="BV2" s="356"/>
      <c r="BW2" s="1"/>
      <c r="BX2" s="1"/>
      <c r="BY2" s="1"/>
      <c r="BZ2" s="1"/>
      <c r="CA2" s="1"/>
      <c r="CB2" s="1"/>
      <c r="CC2" s="1"/>
      <c r="CD2" s="1"/>
      <c r="CE2" s="1"/>
      <c r="CF2" s="1"/>
      <c r="CG2" s="1"/>
      <c r="CH2" s="1"/>
      <c r="CI2" s="1"/>
      <c r="CJ2" s="1"/>
      <c r="CK2" s="1"/>
      <c r="CL2" s="1"/>
      <c r="CM2" s="1"/>
      <c r="CN2" s="1"/>
      <c r="CO2" s="1"/>
      <c r="CP2" s="1"/>
      <c r="CQ2" s="1"/>
      <c r="CS2" s="356"/>
      <c r="CT2" s="356"/>
      <c r="CU2" s="1"/>
      <c r="CV2" s="1"/>
      <c r="CW2" s="1"/>
      <c r="CX2" s="1"/>
      <c r="CY2" s="1"/>
      <c r="CZ2" s="1"/>
      <c r="DA2" s="1"/>
      <c r="DB2" s="1"/>
      <c r="DC2" s="1"/>
      <c r="DD2" s="1"/>
      <c r="DE2" s="1"/>
      <c r="DF2" s="1"/>
      <c r="DG2" s="1"/>
      <c r="DH2" s="1"/>
      <c r="DI2" s="1"/>
      <c r="DJ2" s="1"/>
      <c r="DK2" s="1"/>
      <c r="DL2" s="1"/>
      <c r="DM2" s="1"/>
      <c r="DN2" s="1"/>
      <c r="DO2" s="1"/>
      <c r="DQ2" s="356"/>
      <c r="DR2" s="356"/>
      <c r="DS2" s="1"/>
      <c r="DT2" s="1"/>
      <c r="DU2" s="1"/>
      <c r="DV2" s="1"/>
      <c r="DW2" s="1"/>
      <c r="DX2" s="1"/>
      <c r="DY2" s="1"/>
      <c r="DZ2" s="1"/>
      <c r="EA2" s="1"/>
      <c r="EB2" s="1"/>
      <c r="EC2" s="1"/>
      <c r="ED2" s="1"/>
      <c r="EE2" s="1"/>
      <c r="EF2" s="1"/>
      <c r="EG2" s="1"/>
      <c r="EH2" s="1"/>
      <c r="EI2" s="1"/>
      <c r="EJ2" s="1"/>
      <c r="EK2" s="1"/>
      <c r="EL2" s="1"/>
      <c r="EM2" s="1"/>
      <c r="EO2" s="356"/>
      <c r="EP2" s="356"/>
      <c r="EQ2" s="1"/>
      <c r="ER2" s="1"/>
      <c r="ES2" s="1"/>
      <c r="ET2" s="1"/>
      <c r="EU2" s="1"/>
      <c r="EV2" s="1"/>
      <c r="EW2" s="1"/>
      <c r="EX2" s="1"/>
      <c r="EY2" s="1"/>
      <c r="EZ2" s="1"/>
      <c r="FA2" s="1"/>
      <c r="FB2" s="1"/>
      <c r="FC2" s="1"/>
      <c r="FD2" s="1"/>
      <c r="FE2" s="1"/>
      <c r="FF2" s="1"/>
      <c r="FG2" s="1"/>
      <c r="FH2" s="1"/>
      <c r="FI2" s="1"/>
      <c r="FJ2" s="1"/>
      <c r="FK2" s="1"/>
    </row>
    <row r="3" spans="1:167" ht="14.5">
      <c r="A3" s="356"/>
      <c r="B3" s="356"/>
      <c r="C3" s="1"/>
      <c r="D3" s="1"/>
      <c r="E3" s="1"/>
      <c r="F3" s="1"/>
      <c r="G3" s="1"/>
      <c r="H3" s="1"/>
      <c r="I3" s="1"/>
      <c r="J3" s="1"/>
      <c r="K3" s="1"/>
      <c r="L3" s="1"/>
      <c r="M3" s="1"/>
      <c r="N3" s="1"/>
      <c r="O3" s="1"/>
      <c r="P3" s="1"/>
      <c r="Q3" s="1"/>
      <c r="R3" s="1"/>
      <c r="S3" s="1"/>
      <c r="T3" s="1"/>
      <c r="U3" s="1"/>
      <c r="V3" s="1"/>
      <c r="W3" s="1"/>
      <c r="Y3" s="356"/>
      <c r="Z3" s="356"/>
      <c r="AA3" s="1"/>
      <c r="AB3" s="1"/>
      <c r="AC3" s="1"/>
      <c r="AD3" s="1"/>
      <c r="AE3" s="1"/>
      <c r="AF3" s="1"/>
      <c r="AG3" s="1"/>
      <c r="AH3" s="1"/>
      <c r="AI3" s="1"/>
      <c r="AJ3" s="1"/>
      <c r="AK3" s="1"/>
      <c r="AL3" s="1"/>
      <c r="AM3" s="1"/>
      <c r="AN3" s="1"/>
      <c r="AO3" s="1"/>
      <c r="AP3" s="1"/>
      <c r="AQ3" s="1"/>
      <c r="AR3" s="1"/>
      <c r="AS3" s="1"/>
      <c r="AT3" s="1"/>
      <c r="AU3" s="1"/>
      <c r="AW3" s="356"/>
      <c r="AX3" s="356"/>
      <c r="AY3" s="1"/>
      <c r="AZ3" s="1"/>
      <c r="BA3" s="1"/>
      <c r="BB3" s="1"/>
      <c r="BC3" s="1"/>
      <c r="BD3" s="1"/>
      <c r="BE3" s="1"/>
      <c r="BF3" s="1"/>
      <c r="BG3" s="1"/>
      <c r="BH3" s="1"/>
      <c r="BI3" s="1"/>
      <c r="BJ3" s="1"/>
      <c r="BK3" s="1"/>
      <c r="BL3" s="1"/>
      <c r="BM3" s="1"/>
      <c r="BN3" s="1"/>
      <c r="BO3" s="1"/>
      <c r="BP3" s="1"/>
      <c r="BQ3" s="1"/>
      <c r="BR3" s="1"/>
      <c r="BS3" s="1"/>
      <c r="BU3" s="356"/>
      <c r="BV3" s="356"/>
      <c r="BW3" s="1"/>
      <c r="BX3" s="1"/>
      <c r="BY3" s="1"/>
      <c r="BZ3" s="1"/>
      <c r="CA3" s="1"/>
      <c r="CB3" s="1"/>
      <c r="CC3" s="1"/>
      <c r="CD3" s="1"/>
      <c r="CE3" s="1"/>
      <c r="CF3" s="1"/>
      <c r="CG3" s="1"/>
      <c r="CH3" s="1"/>
      <c r="CI3" s="1"/>
      <c r="CJ3" s="1"/>
      <c r="CK3" s="1"/>
      <c r="CL3" s="1"/>
      <c r="CM3" s="1"/>
      <c r="CN3" s="1"/>
      <c r="CO3" s="1"/>
      <c r="CP3" s="1"/>
      <c r="CQ3" s="1"/>
      <c r="CS3" s="356"/>
      <c r="CT3" s="356"/>
      <c r="CU3" s="1"/>
      <c r="CV3" s="1"/>
      <c r="CW3" s="1"/>
      <c r="CX3" s="1"/>
      <c r="CY3" s="1"/>
      <c r="CZ3" s="1"/>
      <c r="DA3" s="1"/>
      <c r="DB3" s="1"/>
      <c r="DC3" s="1"/>
      <c r="DD3" s="1"/>
      <c r="DE3" s="1"/>
      <c r="DF3" s="1"/>
      <c r="DG3" s="1"/>
      <c r="DH3" s="1"/>
      <c r="DI3" s="1"/>
      <c r="DJ3" s="1"/>
      <c r="DK3" s="1"/>
      <c r="DL3" s="1"/>
      <c r="DM3" s="1"/>
      <c r="DN3" s="1"/>
      <c r="DO3" s="1"/>
      <c r="DQ3" s="356"/>
      <c r="DR3" s="356"/>
      <c r="DS3" s="1"/>
      <c r="DT3" s="1"/>
      <c r="DU3" s="1"/>
      <c r="DV3" s="1"/>
      <c r="DW3" s="1"/>
      <c r="DX3" s="1"/>
      <c r="DY3" s="1"/>
      <c r="DZ3" s="1"/>
      <c r="EA3" s="1"/>
      <c r="EB3" s="1"/>
      <c r="EC3" s="1"/>
      <c r="ED3" s="1"/>
      <c r="EE3" s="1"/>
      <c r="EF3" s="1"/>
      <c r="EG3" s="1"/>
      <c r="EH3" s="1"/>
      <c r="EI3" s="1"/>
      <c r="EJ3" s="1"/>
      <c r="EK3" s="1"/>
      <c r="EL3" s="1"/>
      <c r="EM3" s="1"/>
      <c r="EO3" s="356"/>
      <c r="EP3" s="356"/>
      <c r="EQ3" s="1"/>
      <c r="ER3" s="1"/>
      <c r="ES3" s="1"/>
      <c r="ET3" s="1"/>
      <c r="EU3" s="1"/>
      <c r="EV3" s="1"/>
      <c r="EW3" s="1"/>
      <c r="EX3" s="1"/>
      <c r="EY3" s="1"/>
      <c r="EZ3" s="1"/>
      <c r="FA3" s="1"/>
      <c r="FB3" s="1"/>
      <c r="FC3" s="1"/>
      <c r="FD3" s="1"/>
      <c r="FE3" s="1"/>
      <c r="FF3" s="1"/>
      <c r="FG3" s="1"/>
      <c r="FH3" s="1"/>
      <c r="FI3" s="1"/>
      <c r="FJ3" s="1"/>
      <c r="FK3" s="1"/>
    </row>
    <row r="4" spans="1:167" ht="14.5">
      <c r="A4" s="356"/>
      <c r="B4" s="356"/>
      <c r="C4" s="1"/>
      <c r="D4" s="1"/>
      <c r="E4" s="1"/>
      <c r="F4" s="1"/>
      <c r="G4" s="1"/>
      <c r="H4" s="1"/>
      <c r="I4" s="1"/>
      <c r="J4" s="1"/>
      <c r="K4" s="1"/>
      <c r="L4" s="1"/>
      <c r="M4" s="1"/>
      <c r="N4" s="1"/>
      <c r="O4" s="1"/>
      <c r="P4" s="1"/>
      <c r="Q4" s="1"/>
      <c r="R4" s="1"/>
      <c r="S4" s="1"/>
      <c r="T4" s="1"/>
      <c r="U4" s="1"/>
      <c r="V4" s="1"/>
      <c r="W4" s="1"/>
      <c r="Y4" s="356"/>
      <c r="Z4" s="356"/>
      <c r="AA4" s="1"/>
      <c r="AB4" s="1"/>
      <c r="AC4" s="1"/>
      <c r="AD4" s="1"/>
      <c r="AE4" s="1"/>
      <c r="AF4" s="1"/>
      <c r="AG4" s="1"/>
      <c r="AH4" s="1"/>
      <c r="AI4" s="1"/>
      <c r="AJ4" s="1"/>
      <c r="AK4" s="1"/>
      <c r="AL4" s="1"/>
      <c r="AM4" s="1"/>
      <c r="AN4" s="1"/>
      <c r="AO4" s="1"/>
      <c r="AP4" s="1"/>
      <c r="AQ4" s="1"/>
      <c r="AR4" s="1"/>
      <c r="AS4" s="1"/>
      <c r="AT4" s="1"/>
      <c r="AU4" s="1"/>
      <c r="AW4" s="356"/>
      <c r="AX4" s="356"/>
      <c r="AY4" s="1"/>
      <c r="AZ4" s="1"/>
      <c r="BA4" s="1"/>
      <c r="BB4" s="1"/>
      <c r="BC4" s="1"/>
      <c r="BD4" s="1"/>
      <c r="BE4" s="1"/>
      <c r="BF4" s="1"/>
      <c r="BG4" s="1"/>
      <c r="BH4" s="1"/>
      <c r="BI4" s="1"/>
      <c r="BJ4" s="1"/>
      <c r="BK4" s="1"/>
      <c r="BL4" s="1"/>
      <c r="BM4" s="1"/>
      <c r="BN4" s="1"/>
      <c r="BO4" s="1"/>
      <c r="BP4" s="1"/>
      <c r="BQ4" s="1"/>
      <c r="BR4" s="1"/>
      <c r="BS4" s="1"/>
      <c r="BU4" s="356"/>
      <c r="BV4" s="356"/>
      <c r="BW4" s="1"/>
      <c r="BX4" s="1"/>
      <c r="BY4" s="1"/>
      <c r="BZ4" s="1"/>
      <c r="CA4" s="1"/>
      <c r="CB4" s="1"/>
      <c r="CC4" s="1"/>
      <c r="CD4" s="1"/>
      <c r="CE4" s="1"/>
      <c r="CF4" s="1"/>
      <c r="CG4" s="1"/>
      <c r="CH4" s="1"/>
      <c r="CI4" s="1"/>
      <c r="CJ4" s="1"/>
      <c r="CK4" s="1"/>
      <c r="CL4" s="1"/>
      <c r="CM4" s="1"/>
      <c r="CN4" s="1"/>
      <c r="CO4" s="1"/>
      <c r="CP4" s="1"/>
      <c r="CQ4" s="1"/>
      <c r="CS4" s="356"/>
      <c r="CT4" s="356"/>
      <c r="CU4" s="1"/>
      <c r="CV4" s="1"/>
      <c r="CW4" s="1"/>
      <c r="CX4" s="1"/>
      <c r="CY4" s="1"/>
      <c r="CZ4" s="1"/>
      <c r="DA4" s="1"/>
      <c r="DB4" s="1"/>
      <c r="DC4" s="1"/>
      <c r="DD4" s="1"/>
      <c r="DE4" s="1"/>
      <c r="DF4" s="1"/>
      <c r="DG4" s="1"/>
      <c r="DH4" s="1"/>
      <c r="DI4" s="1"/>
      <c r="DJ4" s="1"/>
      <c r="DK4" s="1"/>
      <c r="DL4" s="1"/>
      <c r="DM4" s="1"/>
      <c r="DN4" s="1"/>
      <c r="DO4" s="1"/>
      <c r="DQ4" s="356"/>
      <c r="DR4" s="356"/>
      <c r="DS4" s="1"/>
      <c r="DT4" s="1"/>
      <c r="DU4" s="1"/>
      <c r="DV4" s="1"/>
      <c r="DW4" s="1"/>
      <c r="DX4" s="1"/>
      <c r="DY4" s="1"/>
      <c r="DZ4" s="1"/>
      <c r="EA4" s="1"/>
      <c r="EB4" s="1"/>
      <c r="EC4" s="1"/>
      <c r="ED4" s="1"/>
      <c r="EE4" s="1"/>
      <c r="EF4" s="1"/>
      <c r="EG4" s="1"/>
      <c r="EH4" s="1"/>
      <c r="EI4" s="1"/>
      <c r="EJ4" s="1"/>
      <c r="EK4" s="1"/>
      <c r="EL4" s="1"/>
      <c r="EM4" s="1"/>
      <c r="EO4" s="356"/>
      <c r="EP4" s="356"/>
      <c r="EQ4" s="1"/>
      <c r="ER4" s="1"/>
      <c r="ES4" s="1"/>
      <c r="ET4" s="1"/>
      <c r="EU4" s="1"/>
      <c r="EV4" s="1"/>
      <c r="EW4" s="1"/>
      <c r="EX4" s="1"/>
      <c r="EY4" s="1"/>
      <c r="EZ4" s="1"/>
      <c r="FA4" s="1"/>
      <c r="FB4" s="1"/>
      <c r="FC4" s="1"/>
      <c r="FD4" s="1"/>
      <c r="FE4" s="1"/>
      <c r="FF4" s="1"/>
      <c r="FG4" s="1"/>
      <c r="FH4" s="1"/>
      <c r="FI4" s="1"/>
      <c r="FJ4" s="1"/>
      <c r="FK4" s="1"/>
    </row>
    <row r="5" spans="1:167" ht="18">
      <c r="A5" s="357" t="s">
        <v>240</v>
      </c>
      <c r="B5" s="357"/>
      <c r="C5" s="1"/>
      <c r="D5" s="1"/>
      <c r="E5" s="1"/>
      <c r="F5" s="3"/>
      <c r="G5" s="3"/>
      <c r="H5" s="3"/>
      <c r="I5" s="3"/>
      <c r="J5" s="3"/>
      <c r="K5" s="3"/>
      <c r="L5" s="3"/>
      <c r="M5" s="3"/>
      <c r="N5" s="3"/>
      <c r="O5" s="3"/>
      <c r="P5" s="1"/>
      <c r="Q5" s="1"/>
      <c r="R5" s="1"/>
      <c r="S5" s="1"/>
      <c r="T5" s="1"/>
      <c r="U5" s="1"/>
      <c r="V5" s="1"/>
      <c r="W5" s="1"/>
      <c r="Y5" s="357" t="s">
        <v>240</v>
      </c>
      <c r="Z5" s="357"/>
      <c r="AA5" s="1"/>
      <c r="AB5" s="1"/>
      <c r="AC5" s="1"/>
      <c r="AD5" s="3"/>
      <c r="AE5" s="3"/>
      <c r="AF5" s="3"/>
      <c r="AG5" s="3"/>
      <c r="AH5" s="3"/>
      <c r="AI5" s="3"/>
      <c r="AJ5" s="3"/>
      <c r="AK5" s="3"/>
      <c r="AL5" s="3"/>
      <c r="AM5" s="3"/>
      <c r="AN5" s="1"/>
      <c r="AO5" s="1"/>
      <c r="AP5" s="1"/>
      <c r="AQ5" s="1"/>
      <c r="AR5" s="1"/>
      <c r="AS5" s="1"/>
      <c r="AT5" s="1"/>
      <c r="AU5" s="1"/>
      <c r="AW5" s="357" t="s">
        <v>240</v>
      </c>
      <c r="AX5" s="357"/>
      <c r="AY5" s="1"/>
      <c r="AZ5" s="1"/>
      <c r="BA5" s="1"/>
      <c r="BB5" s="3"/>
      <c r="BC5" s="3"/>
      <c r="BD5" s="3"/>
      <c r="BE5" s="3"/>
      <c r="BF5" s="3"/>
      <c r="BG5" s="3"/>
      <c r="BH5" s="3"/>
      <c r="BI5" s="3"/>
      <c r="BJ5" s="3"/>
      <c r="BK5" s="3"/>
      <c r="BL5" s="1"/>
      <c r="BM5" s="1"/>
      <c r="BN5" s="1"/>
      <c r="BO5" s="1"/>
      <c r="BP5" s="1"/>
      <c r="BQ5" s="1"/>
      <c r="BR5" s="1"/>
      <c r="BS5" s="1"/>
      <c r="BU5" s="357" t="s">
        <v>240</v>
      </c>
      <c r="BV5" s="357"/>
      <c r="BW5" s="1"/>
      <c r="BX5" s="1"/>
      <c r="BY5" s="1"/>
      <c r="BZ5" s="3"/>
      <c r="CA5" s="3"/>
      <c r="CB5" s="3"/>
      <c r="CC5" s="3"/>
      <c r="CD5" s="3"/>
      <c r="CE5" s="3"/>
      <c r="CF5" s="3"/>
      <c r="CG5" s="3"/>
      <c r="CH5" s="3"/>
      <c r="CI5" s="3"/>
      <c r="CJ5" s="1"/>
      <c r="CK5" s="1"/>
      <c r="CL5" s="1"/>
      <c r="CM5" s="1"/>
      <c r="CN5" s="1"/>
      <c r="CO5" s="1"/>
      <c r="CP5" s="1"/>
      <c r="CQ5" s="1"/>
      <c r="CS5" s="357" t="s">
        <v>240</v>
      </c>
      <c r="CT5" s="357"/>
      <c r="CU5" s="1"/>
      <c r="CV5" s="1"/>
      <c r="CW5" s="1"/>
      <c r="CX5" s="3"/>
      <c r="CY5" s="3"/>
      <c r="CZ5" s="3"/>
      <c r="DA5" s="3"/>
      <c r="DB5" s="3"/>
      <c r="DC5" s="3"/>
      <c r="DD5" s="3"/>
      <c r="DE5" s="3"/>
      <c r="DF5" s="3"/>
      <c r="DG5" s="3"/>
      <c r="DH5" s="1"/>
      <c r="DI5" s="1"/>
      <c r="DJ5" s="1"/>
      <c r="DK5" s="1"/>
      <c r="DL5" s="1"/>
      <c r="DM5" s="1"/>
      <c r="DN5" s="1"/>
      <c r="DO5" s="1"/>
      <c r="DQ5" s="357" t="s">
        <v>240</v>
      </c>
      <c r="DR5" s="357"/>
      <c r="DS5" s="1"/>
      <c r="DT5" s="1"/>
      <c r="DU5" s="1"/>
      <c r="DV5" s="3"/>
      <c r="DW5" s="3"/>
      <c r="DX5" s="3"/>
      <c r="DY5" s="3"/>
      <c r="DZ5" s="3"/>
      <c r="EA5" s="3"/>
      <c r="EB5" s="3"/>
      <c r="EC5" s="3"/>
      <c r="ED5" s="3"/>
      <c r="EE5" s="3"/>
      <c r="EF5" s="1"/>
      <c r="EG5" s="1"/>
      <c r="EH5" s="1"/>
      <c r="EI5" s="1"/>
      <c r="EJ5" s="1"/>
      <c r="EK5" s="1"/>
      <c r="EL5" s="1"/>
      <c r="EM5" s="1"/>
      <c r="EO5" s="357" t="s">
        <v>240</v>
      </c>
      <c r="EP5" s="357"/>
      <c r="EQ5" s="1"/>
      <c r="ER5" s="1"/>
      <c r="ES5" s="1"/>
      <c r="ET5" s="3"/>
      <c r="EU5" s="3"/>
      <c r="EV5" s="3"/>
      <c r="EW5" s="3"/>
      <c r="EX5" s="3"/>
      <c r="EY5" s="3"/>
      <c r="EZ5" s="3"/>
      <c r="FA5" s="3"/>
      <c r="FB5" s="3"/>
      <c r="FC5" s="3"/>
      <c r="FD5" s="1"/>
      <c r="FE5" s="1"/>
      <c r="FF5" s="1"/>
      <c r="FG5" s="1"/>
      <c r="FH5" s="1"/>
      <c r="FI5" s="1"/>
      <c r="FJ5" s="1"/>
      <c r="FK5" s="1"/>
    </row>
    <row r="6" spans="1:167" ht="18">
      <c r="A6" s="356"/>
      <c r="B6" s="356"/>
      <c r="C6" s="1"/>
      <c r="D6" s="1"/>
      <c r="E6" s="1"/>
      <c r="F6" s="1"/>
      <c r="G6" s="1"/>
      <c r="H6" s="1"/>
      <c r="I6" s="1"/>
      <c r="J6" s="1"/>
      <c r="K6" s="1"/>
      <c r="L6" s="1"/>
      <c r="M6" s="1"/>
      <c r="N6" s="1"/>
      <c r="O6" s="1"/>
      <c r="P6" s="1"/>
      <c r="Q6" s="1"/>
      <c r="R6" s="1"/>
      <c r="S6" s="1"/>
      <c r="T6" s="1"/>
      <c r="U6" s="1"/>
      <c r="V6" s="1"/>
      <c r="W6" s="1"/>
      <c r="Y6" s="357"/>
      <c r="Z6" s="357"/>
      <c r="AA6" s="1"/>
      <c r="AB6" s="1"/>
      <c r="AC6" s="1"/>
      <c r="AD6" s="3"/>
      <c r="AE6" s="3"/>
      <c r="AF6" s="3"/>
      <c r="AG6" s="3"/>
      <c r="AH6" s="3"/>
      <c r="AI6" s="3"/>
      <c r="AJ6" s="3"/>
      <c r="AK6" s="3"/>
      <c r="AL6" s="3"/>
      <c r="AM6" s="3"/>
      <c r="AN6" s="1"/>
      <c r="AO6" s="1"/>
      <c r="AP6" s="1"/>
      <c r="AQ6" s="1"/>
      <c r="AR6" s="1"/>
      <c r="AS6" s="1"/>
      <c r="AT6" s="1"/>
      <c r="AU6" s="1"/>
      <c r="AW6" s="357"/>
      <c r="AX6" s="357"/>
      <c r="AY6" s="1"/>
      <c r="AZ6" s="1"/>
      <c r="BA6" s="1"/>
      <c r="BB6" s="3"/>
      <c r="BC6" s="3"/>
      <c r="BD6" s="3"/>
      <c r="BE6" s="3"/>
      <c r="BF6" s="3"/>
      <c r="BG6" s="3"/>
      <c r="BH6" s="3"/>
      <c r="BI6" s="3"/>
      <c r="BJ6" s="3"/>
      <c r="BK6" s="3"/>
      <c r="BL6" s="1"/>
      <c r="BM6" s="1"/>
      <c r="BN6" s="1"/>
      <c r="BO6" s="1"/>
      <c r="BP6" s="1"/>
      <c r="BQ6" s="1"/>
      <c r="BR6" s="1"/>
      <c r="BS6" s="1"/>
      <c r="BU6" s="357"/>
      <c r="BV6" s="357"/>
      <c r="BW6" s="1"/>
      <c r="BX6" s="1"/>
      <c r="BY6" s="1"/>
      <c r="BZ6" s="3"/>
      <c r="CA6" s="3"/>
      <c r="CB6" s="3"/>
      <c r="CC6" s="3"/>
      <c r="CD6" s="3"/>
      <c r="CE6" s="3"/>
      <c r="CF6" s="3"/>
      <c r="CG6" s="3"/>
      <c r="CH6" s="3"/>
      <c r="CI6" s="3"/>
      <c r="CJ6" s="1"/>
      <c r="CK6" s="1"/>
      <c r="CL6" s="1"/>
      <c r="CM6" s="1"/>
      <c r="CN6" s="1"/>
      <c r="CO6" s="1"/>
      <c r="CP6" s="1"/>
      <c r="CQ6" s="1"/>
      <c r="CS6" s="357"/>
      <c r="CT6" s="357"/>
      <c r="CU6" s="1"/>
      <c r="CV6" s="1"/>
      <c r="CW6" s="1"/>
      <c r="CX6" s="3"/>
      <c r="CY6" s="3"/>
      <c r="CZ6" s="3"/>
      <c r="DA6" s="3"/>
      <c r="DB6" s="3"/>
      <c r="DC6" s="3"/>
      <c r="DD6" s="3"/>
      <c r="DE6" s="3"/>
      <c r="DF6" s="3"/>
      <c r="DG6" s="3"/>
      <c r="DH6" s="1"/>
      <c r="DI6" s="1"/>
      <c r="DJ6" s="1"/>
      <c r="DK6" s="1"/>
      <c r="DL6" s="1"/>
      <c r="DM6" s="1"/>
      <c r="DN6" s="1"/>
      <c r="DO6" s="1"/>
      <c r="DQ6" s="357"/>
      <c r="DR6" s="357"/>
      <c r="DS6" s="1"/>
      <c r="DT6" s="1"/>
      <c r="DU6" s="1"/>
      <c r="DV6" s="3"/>
      <c r="DW6" s="3"/>
      <c r="DX6" s="3"/>
      <c r="DY6" s="3"/>
      <c r="DZ6" s="3"/>
      <c r="EA6" s="3"/>
      <c r="EB6" s="3"/>
      <c r="EC6" s="3"/>
      <c r="ED6" s="3"/>
      <c r="EE6" s="3"/>
      <c r="EF6" s="1"/>
      <c r="EG6" s="1"/>
      <c r="EH6" s="1"/>
      <c r="EI6" s="1"/>
      <c r="EJ6" s="1"/>
      <c r="EK6" s="1"/>
      <c r="EL6" s="1"/>
      <c r="EM6" s="1"/>
      <c r="EO6" s="356"/>
      <c r="EP6" s="356"/>
      <c r="EQ6" s="1"/>
      <c r="ER6" s="1"/>
      <c r="ES6" s="1"/>
      <c r="ET6" s="1"/>
      <c r="EU6" s="1"/>
      <c r="EV6" s="1"/>
      <c r="EW6" s="1"/>
      <c r="EX6" s="1"/>
      <c r="EY6" s="1"/>
      <c r="EZ6" s="1"/>
      <c r="FA6" s="1"/>
      <c r="FB6" s="1"/>
      <c r="FC6" s="1"/>
      <c r="FD6" s="1"/>
      <c r="FE6" s="1"/>
      <c r="FF6" s="1"/>
      <c r="FG6" s="1"/>
      <c r="FH6" s="1"/>
      <c r="FI6" s="1"/>
      <c r="FJ6" s="1"/>
      <c r="FK6" s="1"/>
    </row>
    <row r="7" spans="1:167" ht="17.5">
      <c r="A7" s="358" t="s">
        <v>241</v>
      </c>
      <c r="B7" s="358"/>
      <c r="C7" s="3"/>
      <c r="D7" s="3"/>
      <c r="E7" s="3"/>
      <c r="F7" s="1"/>
      <c r="G7" s="1"/>
      <c r="H7" s="1"/>
      <c r="I7" s="1"/>
      <c r="J7" s="1"/>
      <c r="K7" s="1"/>
      <c r="L7" s="1"/>
      <c r="M7" s="1"/>
      <c r="N7" s="1"/>
      <c r="O7" s="1"/>
      <c r="P7" s="1"/>
      <c r="Q7" s="1"/>
      <c r="R7" s="1"/>
      <c r="S7" s="1"/>
      <c r="T7" s="1"/>
      <c r="U7" s="1"/>
      <c r="V7" s="1"/>
      <c r="W7" s="1"/>
      <c r="Y7" s="358" t="s">
        <v>242</v>
      </c>
      <c r="Z7" s="358"/>
      <c r="AA7" s="3"/>
      <c r="AB7" s="3"/>
      <c r="AC7" s="3"/>
      <c r="AD7" s="1"/>
      <c r="AE7" s="1"/>
      <c r="AF7" s="1"/>
      <c r="AG7" s="1"/>
      <c r="AH7" s="1"/>
      <c r="AI7" s="1"/>
      <c r="AJ7" s="1"/>
      <c r="AK7" s="1"/>
      <c r="AL7" s="1"/>
      <c r="AM7" s="1"/>
      <c r="AN7" s="1"/>
      <c r="AO7" s="1"/>
      <c r="AP7" s="1"/>
      <c r="AQ7" s="1"/>
      <c r="AR7" s="1"/>
      <c r="AS7" s="1"/>
      <c r="AT7" s="1"/>
      <c r="AU7" s="1"/>
      <c r="AW7" s="358" t="s">
        <v>243</v>
      </c>
      <c r="AX7" s="358"/>
      <c r="AY7" s="3"/>
      <c r="AZ7" s="3"/>
      <c r="BA7" s="3"/>
      <c r="BB7" s="1"/>
      <c r="BC7" s="1"/>
      <c r="BD7" s="1"/>
      <c r="BE7" s="1"/>
      <c r="BF7" s="1"/>
      <c r="BG7" s="1"/>
      <c r="BH7" s="1"/>
      <c r="BI7" s="1"/>
      <c r="BJ7" s="1"/>
      <c r="BK7" s="1"/>
      <c r="BL7" s="1"/>
      <c r="BM7" s="1"/>
      <c r="BN7" s="1"/>
      <c r="BO7" s="1"/>
      <c r="BP7" s="1"/>
      <c r="BQ7" s="1"/>
      <c r="BR7" s="1"/>
      <c r="BS7" s="1"/>
      <c r="BU7" s="358" t="s">
        <v>244</v>
      </c>
      <c r="BV7" s="358"/>
      <c r="BW7" s="3"/>
      <c r="BX7" s="3"/>
      <c r="BY7" s="3"/>
      <c r="BZ7" s="1"/>
      <c r="CA7" s="1"/>
      <c r="CB7" s="1"/>
      <c r="CC7" s="1"/>
      <c r="CD7" s="1"/>
      <c r="CE7" s="1"/>
      <c r="CF7" s="1"/>
      <c r="CG7" s="1"/>
      <c r="CH7" s="1"/>
      <c r="CI7" s="1"/>
      <c r="CJ7" s="1"/>
      <c r="CK7" s="1"/>
      <c r="CL7" s="1"/>
      <c r="CM7" s="1"/>
      <c r="CN7" s="1"/>
      <c r="CO7" s="1"/>
      <c r="CP7" s="1"/>
      <c r="CQ7" s="1"/>
      <c r="CS7" s="358" t="s">
        <v>245</v>
      </c>
      <c r="CT7" s="358"/>
      <c r="CU7" s="3"/>
      <c r="CV7" s="3"/>
      <c r="CW7" s="3"/>
      <c r="CX7" s="1"/>
      <c r="CY7" s="1"/>
      <c r="CZ7" s="1"/>
      <c r="DA7" s="1"/>
      <c r="DB7" s="1"/>
      <c r="DC7" s="1"/>
      <c r="DD7" s="1"/>
      <c r="DE7" s="1"/>
      <c r="DF7" s="1"/>
      <c r="DG7" s="1"/>
      <c r="DH7" s="1"/>
      <c r="DI7" s="1"/>
      <c r="DJ7" s="1"/>
      <c r="DK7" s="1"/>
      <c r="DL7" s="1"/>
      <c r="DM7" s="1"/>
      <c r="DN7" s="1"/>
      <c r="DO7" s="1"/>
      <c r="DQ7" s="358" t="s">
        <v>246</v>
      </c>
      <c r="DR7" s="358"/>
      <c r="DS7" s="3"/>
      <c r="DT7" s="3"/>
      <c r="DU7" s="3"/>
      <c r="DV7" s="1"/>
      <c r="DW7" s="1"/>
      <c r="DX7" s="1"/>
      <c r="DY7" s="1"/>
      <c r="DZ7" s="1"/>
      <c r="EA7" s="1"/>
      <c r="EB7" s="1"/>
      <c r="EC7" s="1"/>
      <c r="ED7" s="1"/>
      <c r="EE7" s="1"/>
      <c r="EF7" s="1"/>
      <c r="EG7" s="1"/>
      <c r="EH7" s="1"/>
      <c r="EI7" s="1"/>
      <c r="EJ7" s="1"/>
      <c r="EK7" s="1"/>
      <c r="EL7" s="1"/>
      <c r="EM7" s="1"/>
      <c r="EO7" s="358" t="s">
        <v>247</v>
      </c>
      <c r="EP7" s="358"/>
      <c r="EQ7" s="3"/>
      <c r="ER7" s="3"/>
      <c r="ES7" s="3"/>
      <c r="ET7" s="1"/>
      <c r="EU7" s="1"/>
      <c r="EV7" s="1"/>
      <c r="EW7" s="1"/>
      <c r="EX7" s="1"/>
      <c r="EY7" s="1"/>
      <c r="EZ7" s="1"/>
      <c r="FA7" s="1"/>
      <c r="FB7" s="1"/>
      <c r="FC7" s="1"/>
      <c r="FD7" s="1"/>
      <c r="FE7" s="1"/>
      <c r="FF7" s="1"/>
      <c r="FG7" s="1"/>
      <c r="FH7" s="1"/>
      <c r="FI7" s="1"/>
      <c r="FJ7" s="1"/>
      <c r="FK7" s="1"/>
    </row>
    <row r="8" spans="1:167" ht="15.5">
      <c r="A8" s="358" t="s">
        <v>548</v>
      </c>
      <c r="B8" s="358"/>
      <c r="C8" s="5"/>
      <c r="D8" s="5"/>
      <c r="E8" s="5"/>
      <c r="F8" s="5"/>
      <c r="G8" s="5"/>
      <c r="H8" s="5"/>
      <c r="I8" s="5"/>
      <c r="J8" s="5"/>
      <c r="K8" s="5"/>
      <c r="L8" s="5"/>
      <c r="M8" s="5"/>
      <c r="N8" s="5"/>
      <c r="O8" s="5"/>
      <c r="P8" s="5"/>
      <c r="Q8" s="5"/>
      <c r="R8" s="5"/>
      <c r="S8" s="5"/>
      <c r="T8" s="5"/>
      <c r="U8" s="5"/>
      <c r="V8" s="5"/>
      <c r="W8" s="5"/>
      <c r="Y8" s="358" t="s">
        <v>548</v>
      </c>
      <c r="Z8" s="358"/>
      <c r="AA8" s="5"/>
      <c r="AB8" s="5"/>
      <c r="AC8" s="5"/>
      <c r="AD8" s="5"/>
      <c r="AE8" s="5"/>
      <c r="AF8" s="5"/>
      <c r="AG8" s="5"/>
      <c r="AH8" s="5"/>
      <c r="AI8" s="5"/>
      <c r="AJ8" s="5"/>
      <c r="AK8" s="5"/>
      <c r="AL8" s="5"/>
      <c r="AM8" s="5"/>
      <c r="AN8" s="5"/>
      <c r="AO8" s="5"/>
      <c r="AP8" s="5"/>
      <c r="AQ8" s="5"/>
      <c r="AR8" s="5"/>
      <c r="AS8" s="5"/>
      <c r="AT8" s="5"/>
      <c r="AU8" s="5"/>
      <c r="AW8" s="358" t="s">
        <v>548</v>
      </c>
      <c r="AX8" s="358"/>
      <c r="AY8" s="5"/>
      <c r="AZ8" s="5"/>
      <c r="BA8" s="5"/>
      <c r="BB8" s="5"/>
      <c r="BC8" s="5"/>
      <c r="BD8" s="5"/>
      <c r="BE8" s="5"/>
      <c r="BF8" s="5"/>
      <c r="BG8" s="5"/>
      <c r="BH8" s="5"/>
      <c r="BI8" s="5"/>
      <c r="BJ8" s="5"/>
      <c r="BK8" s="5"/>
      <c r="BL8" s="5"/>
      <c r="BM8" s="5"/>
      <c r="BN8" s="5"/>
      <c r="BO8" s="5"/>
      <c r="BP8" s="5"/>
      <c r="BQ8" s="5"/>
      <c r="BR8" s="5"/>
      <c r="BS8" s="5"/>
      <c r="BU8" s="358" t="s">
        <v>548</v>
      </c>
      <c r="BV8" s="358"/>
      <c r="BW8" s="5"/>
      <c r="BX8" s="5"/>
      <c r="BY8" s="5"/>
      <c r="BZ8" s="5"/>
      <c r="CA8" s="5"/>
      <c r="CB8" s="5"/>
      <c r="CC8" s="5"/>
      <c r="CD8" s="5"/>
      <c r="CE8" s="5"/>
      <c r="CF8" s="5"/>
      <c r="CG8" s="5"/>
      <c r="CH8" s="5"/>
      <c r="CI8" s="5"/>
      <c r="CJ8" s="5"/>
      <c r="CK8" s="5"/>
      <c r="CL8" s="5"/>
      <c r="CM8" s="5"/>
      <c r="CN8" s="5"/>
      <c r="CO8" s="5"/>
      <c r="CP8" s="5"/>
      <c r="CQ8" s="5"/>
      <c r="CS8" s="358" t="s">
        <v>548</v>
      </c>
      <c r="CT8" s="358"/>
      <c r="CU8" s="5"/>
      <c r="CV8" s="5"/>
      <c r="CW8" s="5"/>
      <c r="CX8" s="5"/>
      <c r="CY8" s="5"/>
      <c r="CZ8" s="5"/>
      <c r="DA8" s="5"/>
      <c r="DB8" s="5"/>
      <c r="DC8" s="5"/>
      <c r="DD8" s="5"/>
      <c r="DE8" s="5"/>
      <c r="DF8" s="5"/>
      <c r="DG8" s="5"/>
      <c r="DH8" s="5"/>
      <c r="DI8" s="5"/>
      <c r="DJ8" s="5"/>
      <c r="DK8" s="5"/>
      <c r="DL8" s="5"/>
      <c r="DM8" s="5"/>
      <c r="DN8" s="5"/>
      <c r="DO8" s="5"/>
      <c r="DQ8" s="358" t="s">
        <v>548</v>
      </c>
      <c r="DR8" s="358"/>
      <c r="DS8" s="5"/>
      <c r="DT8" s="5"/>
      <c r="DU8" s="5"/>
      <c r="DV8" s="5"/>
      <c r="DW8" s="5"/>
      <c r="DX8" s="5"/>
      <c r="DY8" s="5"/>
      <c r="DZ8" s="5"/>
      <c r="EA8" s="5"/>
      <c r="EB8" s="5"/>
      <c r="EC8" s="5"/>
      <c r="ED8" s="5"/>
      <c r="EE8" s="5"/>
      <c r="EF8" s="5"/>
      <c r="EG8" s="5"/>
      <c r="EH8" s="5"/>
      <c r="EI8" s="5"/>
      <c r="EJ8" s="5"/>
      <c r="EK8" s="5"/>
      <c r="EL8" s="5"/>
      <c r="EM8" s="5"/>
      <c r="EO8" s="358" t="s">
        <v>548</v>
      </c>
      <c r="EP8" s="358"/>
      <c r="EQ8" s="5"/>
      <c r="ER8" s="5"/>
      <c r="ES8" s="5"/>
      <c r="ET8" s="5"/>
      <c r="EU8" s="5"/>
      <c r="EV8" s="5"/>
      <c r="EW8" s="5"/>
      <c r="EX8" s="5"/>
      <c r="EY8" s="5"/>
      <c r="EZ8" s="5"/>
      <c r="FA8" s="5"/>
      <c r="FB8" s="5"/>
      <c r="FC8" s="5"/>
      <c r="FD8" s="5"/>
      <c r="FE8" s="5"/>
      <c r="FF8" s="5"/>
      <c r="FG8" s="5"/>
      <c r="FH8" s="5"/>
      <c r="FI8" s="5"/>
      <c r="FJ8" s="5"/>
      <c r="FK8" s="5"/>
    </row>
    <row r="9" spans="1:167" ht="15.5">
      <c r="A9" s="356"/>
      <c r="B9" s="356"/>
      <c r="C9" s="1"/>
      <c r="D9" s="1"/>
      <c r="E9" s="1"/>
      <c r="F9" s="1"/>
      <c r="G9" s="1"/>
      <c r="H9" s="1"/>
      <c r="I9" s="1"/>
      <c r="J9" s="1"/>
      <c r="K9" s="1"/>
      <c r="L9" s="1"/>
      <c r="M9" s="1"/>
      <c r="N9" s="1"/>
      <c r="O9" s="1"/>
      <c r="P9" s="1"/>
      <c r="Q9" s="1"/>
      <c r="R9" s="1"/>
      <c r="S9" s="1"/>
      <c r="T9" s="1"/>
      <c r="U9" s="1"/>
      <c r="V9" s="1"/>
      <c r="W9" s="1"/>
      <c r="Y9" s="356"/>
      <c r="Z9" s="356"/>
      <c r="AA9" s="17"/>
      <c r="AB9" s="17"/>
      <c r="AC9" s="1"/>
      <c r="AD9" s="1"/>
      <c r="AE9" s="1"/>
      <c r="AF9" s="1"/>
      <c r="AG9" s="1"/>
      <c r="AH9" s="1"/>
      <c r="AI9" s="1"/>
      <c r="AJ9" s="1"/>
      <c r="AK9" s="1"/>
      <c r="AL9" s="1"/>
      <c r="AM9" s="1"/>
      <c r="AN9" s="1"/>
      <c r="AO9" s="1"/>
      <c r="AP9" s="1"/>
      <c r="AQ9" s="1"/>
      <c r="AR9" s="1"/>
      <c r="AS9" s="1"/>
      <c r="AT9" s="1"/>
      <c r="AU9" s="1"/>
      <c r="AW9" s="356"/>
      <c r="AX9" s="356"/>
      <c r="AY9" s="17"/>
      <c r="AZ9" s="17"/>
      <c r="BA9" s="1"/>
      <c r="BB9" s="1"/>
      <c r="BC9" s="1"/>
      <c r="BD9" s="1"/>
      <c r="BE9" s="1"/>
      <c r="BF9" s="1"/>
      <c r="BG9" s="1"/>
      <c r="BH9" s="1"/>
      <c r="BI9" s="1"/>
      <c r="BJ9" s="1"/>
      <c r="BK9" s="1"/>
      <c r="BL9" s="1"/>
      <c r="BM9" s="1"/>
      <c r="BN9" s="1"/>
      <c r="BO9" s="1"/>
      <c r="BP9" s="1"/>
      <c r="BQ9" s="1"/>
      <c r="BR9" s="1"/>
      <c r="BS9" s="1"/>
      <c r="BU9" s="356"/>
      <c r="BV9" s="356"/>
      <c r="BW9" s="17"/>
      <c r="BX9" s="17"/>
      <c r="BY9" s="1"/>
      <c r="BZ9" s="1"/>
      <c r="CA9" s="1"/>
      <c r="CB9" s="1"/>
      <c r="CC9" s="1"/>
      <c r="CD9" s="1"/>
      <c r="CE9" s="1"/>
      <c r="CF9" s="1"/>
      <c r="CG9" s="1"/>
      <c r="CH9" s="1"/>
      <c r="CI9" s="1"/>
      <c r="CJ9" s="1"/>
      <c r="CK9" s="1"/>
      <c r="CL9" s="1"/>
      <c r="CM9" s="1"/>
      <c r="CN9" s="1"/>
      <c r="CO9" s="1"/>
      <c r="CP9" s="1"/>
      <c r="CQ9" s="1"/>
      <c r="CS9" s="356"/>
      <c r="CT9" s="356"/>
      <c r="CU9" s="17"/>
      <c r="CV9" s="17"/>
      <c r="CW9" s="1"/>
      <c r="CX9" s="1"/>
      <c r="CY9" s="1"/>
      <c r="CZ9" s="1"/>
      <c r="DA9" s="1"/>
      <c r="DB9" s="1"/>
      <c r="DC9" s="1"/>
      <c r="DD9" s="1"/>
      <c r="DE9" s="1"/>
      <c r="DF9" s="1"/>
      <c r="DG9" s="1"/>
      <c r="DH9" s="1"/>
      <c r="DI9" s="1"/>
      <c r="DJ9" s="1"/>
      <c r="DK9" s="1"/>
      <c r="DL9" s="1"/>
      <c r="DM9" s="1"/>
      <c r="DN9" s="1"/>
      <c r="DO9" s="1"/>
      <c r="DQ9" s="356"/>
      <c r="DR9" s="356"/>
      <c r="DS9" s="17"/>
      <c r="DT9" s="17"/>
      <c r="DU9" s="1"/>
      <c r="DV9" s="1"/>
      <c r="DW9" s="1"/>
      <c r="DX9" s="1"/>
      <c r="DY9" s="1"/>
      <c r="DZ9" s="1"/>
      <c r="EA9" s="1"/>
      <c r="EB9" s="1"/>
      <c r="EC9" s="1"/>
      <c r="ED9" s="1"/>
      <c r="EE9" s="1"/>
      <c r="EF9" s="1"/>
      <c r="EG9" s="1"/>
      <c r="EH9" s="1"/>
      <c r="EI9" s="1"/>
      <c r="EJ9" s="1"/>
      <c r="EK9" s="1"/>
      <c r="EL9" s="1"/>
      <c r="EM9" s="1"/>
      <c r="EO9" s="356"/>
      <c r="EP9" s="356"/>
      <c r="EQ9" s="1"/>
      <c r="ER9" s="1"/>
      <c r="ES9" s="1"/>
      <c r="ET9" s="1"/>
      <c r="EU9" s="1"/>
      <c r="EV9" s="1"/>
      <c r="EW9" s="1"/>
      <c r="EX9" s="1"/>
      <c r="EY9" s="1"/>
      <c r="EZ9" s="1"/>
      <c r="FA9" s="1"/>
      <c r="FB9" s="1"/>
      <c r="FC9" s="1"/>
      <c r="FD9" s="1"/>
      <c r="FE9" s="1"/>
      <c r="FF9" s="1"/>
      <c r="FG9" s="1"/>
      <c r="FH9" s="1"/>
      <c r="FI9" s="1"/>
      <c r="FJ9" s="1"/>
      <c r="FK9" s="1"/>
    </row>
    <row r="10" spans="1:167" ht="14.5">
      <c r="A10" s="356"/>
      <c r="B10" s="356"/>
      <c r="C10" s="1"/>
      <c r="D10" s="1"/>
      <c r="E10" s="1"/>
      <c r="F10" s="1"/>
      <c r="G10" s="1"/>
      <c r="H10" s="1"/>
      <c r="I10" s="1"/>
      <c r="J10" s="1"/>
      <c r="K10" s="1"/>
      <c r="L10" s="1"/>
      <c r="M10" s="1"/>
      <c r="N10" s="1"/>
      <c r="O10" s="1"/>
      <c r="P10" s="1"/>
      <c r="Q10" s="1"/>
      <c r="R10" s="1"/>
      <c r="S10" s="1"/>
      <c r="T10" s="1"/>
      <c r="U10" s="1"/>
      <c r="V10" s="1"/>
      <c r="W10" s="1"/>
      <c r="Y10" s="356"/>
      <c r="Z10" s="356"/>
      <c r="AA10" s="1"/>
      <c r="AB10" s="1"/>
      <c r="AC10" s="1"/>
      <c r="AD10" s="1"/>
      <c r="AE10" s="1"/>
      <c r="AF10" s="1"/>
      <c r="AG10" s="1"/>
      <c r="AH10" s="1"/>
      <c r="AI10" s="1"/>
      <c r="AJ10" s="1"/>
      <c r="AK10" s="1"/>
      <c r="AL10" s="1"/>
      <c r="AM10" s="1"/>
      <c r="AN10" s="1"/>
      <c r="AO10" s="1"/>
      <c r="AP10" s="1"/>
      <c r="AQ10" s="1"/>
      <c r="AR10" s="1"/>
      <c r="AS10" s="1"/>
      <c r="AT10" s="1"/>
      <c r="AU10" s="1"/>
      <c r="AW10" s="356"/>
      <c r="AX10" s="356"/>
      <c r="AY10" s="1"/>
      <c r="AZ10" s="1"/>
      <c r="BA10" s="1"/>
      <c r="BB10" s="1"/>
      <c r="BC10" s="1"/>
      <c r="BD10" s="1"/>
      <c r="BE10" s="1"/>
      <c r="BF10" s="1"/>
      <c r="BG10" s="1"/>
      <c r="BH10" s="1"/>
      <c r="BI10" s="1"/>
      <c r="BJ10" s="1"/>
      <c r="BK10" s="1"/>
      <c r="BL10" s="1"/>
      <c r="BM10" s="1"/>
      <c r="BN10" s="1"/>
      <c r="BO10" s="1"/>
      <c r="BP10" s="1"/>
      <c r="BQ10" s="1"/>
      <c r="BR10" s="1"/>
      <c r="BS10" s="1"/>
      <c r="BU10" s="356"/>
      <c r="BV10" s="356"/>
      <c r="BW10" s="1"/>
      <c r="BX10" s="1"/>
      <c r="BY10" s="1"/>
      <c r="BZ10" s="1"/>
      <c r="CA10" s="1"/>
      <c r="CB10" s="1"/>
      <c r="CC10" s="1"/>
      <c r="CD10" s="1"/>
      <c r="CE10" s="1"/>
      <c r="CF10" s="1"/>
      <c r="CG10" s="1"/>
      <c r="CH10" s="1"/>
      <c r="CI10" s="1"/>
      <c r="CJ10" s="1"/>
      <c r="CK10" s="1"/>
      <c r="CL10" s="1"/>
      <c r="CM10" s="1"/>
      <c r="CN10" s="1"/>
      <c r="CO10" s="1"/>
      <c r="CP10" s="1"/>
      <c r="CQ10" s="1"/>
      <c r="CS10" s="356"/>
      <c r="CT10" s="356"/>
      <c r="CU10" s="1"/>
      <c r="CV10" s="1"/>
      <c r="CW10" s="1"/>
      <c r="CX10" s="1"/>
      <c r="CY10" s="1"/>
      <c r="CZ10" s="1"/>
      <c r="DA10" s="1"/>
      <c r="DB10" s="1"/>
      <c r="DC10" s="1"/>
      <c r="DD10" s="1"/>
      <c r="DE10" s="1"/>
      <c r="DF10" s="1"/>
      <c r="DG10" s="1"/>
      <c r="DH10" s="1"/>
      <c r="DI10" s="1"/>
      <c r="DJ10" s="1"/>
      <c r="DK10" s="1"/>
      <c r="DL10" s="1"/>
      <c r="DM10" s="1"/>
      <c r="DN10" s="1"/>
      <c r="DO10" s="1"/>
      <c r="DQ10" s="356"/>
      <c r="DR10" s="356"/>
      <c r="DS10" s="1"/>
      <c r="DT10" s="1"/>
      <c r="DU10" s="1"/>
      <c r="DV10" s="1"/>
      <c r="DW10" s="1"/>
      <c r="DX10" s="1"/>
      <c r="DY10" s="1"/>
      <c r="DZ10" s="1"/>
      <c r="EA10" s="1"/>
      <c r="EB10" s="1"/>
      <c r="EC10" s="1"/>
      <c r="ED10" s="1"/>
      <c r="EE10" s="1"/>
      <c r="EF10" s="1"/>
      <c r="EG10" s="1"/>
      <c r="EH10" s="1"/>
      <c r="EI10" s="1"/>
      <c r="EJ10" s="1"/>
      <c r="EK10" s="1"/>
      <c r="EL10" s="1"/>
      <c r="EM10" s="1"/>
      <c r="EO10" s="356"/>
      <c r="EP10" s="356"/>
      <c r="EQ10" s="1"/>
      <c r="ER10" s="1"/>
      <c r="ES10" s="1"/>
      <c r="ET10" s="1"/>
      <c r="EU10" s="1"/>
      <c r="EV10" s="1"/>
      <c r="EW10" s="1"/>
      <c r="EX10" s="1"/>
      <c r="EY10" s="1"/>
      <c r="EZ10" s="1"/>
      <c r="FA10" s="1"/>
      <c r="FB10" s="1"/>
      <c r="FC10" s="1"/>
      <c r="FD10" s="1"/>
      <c r="FE10" s="1"/>
      <c r="FF10" s="1"/>
      <c r="FG10" s="1"/>
      <c r="FH10" s="1"/>
      <c r="FI10" s="1"/>
      <c r="FJ10" s="1"/>
      <c r="FK10" s="1"/>
    </row>
    <row r="11" spans="1:167" ht="14.5">
      <c r="A11" s="356"/>
      <c r="B11" s="35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6"/>
      <c r="Z11" s="35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6"/>
      <c r="AX11" s="35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6"/>
      <c r="BV11" s="35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6"/>
      <c r="CT11" s="35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6"/>
      <c r="DR11" s="35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6"/>
      <c r="EP11" s="35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6"/>
      <c r="B12" s="356"/>
      <c r="C12" s="1"/>
      <c r="D12" s="1"/>
      <c r="E12" s="1"/>
      <c r="F12" s="1"/>
      <c r="G12" s="1"/>
      <c r="H12" s="1"/>
      <c r="I12" s="1"/>
      <c r="J12" s="1"/>
      <c r="K12" s="1"/>
      <c r="L12" s="1"/>
      <c r="M12" s="1"/>
      <c r="N12" s="1"/>
      <c r="O12" s="1"/>
      <c r="P12" s="1"/>
      <c r="Q12" s="1"/>
      <c r="R12" s="1"/>
      <c r="S12" s="1"/>
      <c r="T12" s="1"/>
      <c r="U12" s="1"/>
      <c r="V12" s="1"/>
      <c r="W12" s="1"/>
      <c r="Y12" s="356"/>
      <c r="Z12" s="356"/>
      <c r="AA12" s="7"/>
      <c r="AB12" s="7"/>
      <c r="AC12" s="7"/>
      <c r="AD12" s="7"/>
      <c r="AE12" s="7"/>
      <c r="AF12" s="7"/>
      <c r="AG12" s="7"/>
      <c r="AH12" s="7"/>
      <c r="AI12" s="7"/>
      <c r="AJ12" s="7"/>
      <c r="AK12" s="7"/>
      <c r="AL12" s="7"/>
      <c r="AM12" s="7"/>
      <c r="AN12" s="7"/>
      <c r="AO12" s="7"/>
      <c r="AP12" s="7"/>
      <c r="AQ12" s="7"/>
      <c r="AR12" s="1"/>
      <c r="AS12" s="1"/>
      <c r="AT12" s="1"/>
      <c r="AU12" s="1"/>
      <c r="AW12" s="356"/>
      <c r="AX12" s="356"/>
      <c r="AY12" s="7"/>
      <c r="AZ12" s="7"/>
      <c r="BA12" s="7"/>
      <c r="BB12" s="7"/>
      <c r="BC12" s="7"/>
      <c r="BD12" s="7"/>
      <c r="BE12" s="7"/>
      <c r="BF12" s="7"/>
      <c r="BG12" s="7"/>
      <c r="BH12" s="7"/>
      <c r="BI12" s="7"/>
      <c r="BJ12" s="7"/>
      <c r="BK12" s="7"/>
      <c r="BL12" s="7"/>
      <c r="BM12" s="7"/>
      <c r="BN12" s="7"/>
      <c r="BO12" s="7"/>
      <c r="BP12" s="1"/>
      <c r="BQ12" s="1"/>
      <c r="BR12" s="1"/>
      <c r="BS12" s="1"/>
      <c r="BU12" s="356"/>
      <c r="BV12" s="356"/>
      <c r="BW12" s="7"/>
      <c r="BX12" s="7"/>
      <c r="BY12" s="7"/>
      <c r="BZ12" s="7"/>
      <c r="CA12" s="7"/>
      <c r="CB12" s="7"/>
      <c r="CC12" s="7"/>
      <c r="CD12" s="7"/>
      <c r="CE12" s="7"/>
      <c r="CF12" s="7"/>
      <c r="CG12" s="7"/>
      <c r="CH12" s="7"/>
      <c r="CI12" s="7"/>
      <c r="CJ12" s="7"/>
      <c r="CK12" s="7"/>
      <c r="CL12" s="7"/>
      <c r="CM12" s="7"/>
      <c r="CN12" s="1"/>
      <c r="CO12" s="1"/>
      <c r="CP12" s="1"/>
      <c r="CQ12" s="1"/>
      <c r="CS12" s="356"/>
      <c r="CT12" s="356"/>
      <c r="CU12" s="7"/>
      <c r="CV12" s="7"/>
      <c r="CW12" s="7"/>
      <c r="CX12" s="7"/>
      <c r="CY12" s="7"/>
      <c r="CZ12" s="7"/>
      <c r="DA12" s="7"/>
      <c r="DB12" s="7"/>
      <c r="DC12" s="7"/>
      <c r="DD12" s="7"/>
      <c r="DE12" s="7"/>
      <c r="DF12" s="7"/>
      <c r="DG12" s="7"/>
      <c r="DH12" s="7"/>
      <c r="DI12" s="7"/>
      <c r="DJ12" s="7"/>
      <c r="DK12" s="7"/>
      <c r="DL12" s="1"/>
      <c r="DM12" s="1"/>
      <c r="DN12" s="1"/>
      <c r="DO12" s="1"/>
      <c r="DQ12" s="356"/>
      <c r="DR12" s="356"/>
      <c r="DS12" s="7"/>
      <c r="DT12" s="7"/>
      <c r="DU12" s="7"/>
      <c r="DV12" s="7"/>
      <c r="DW12" s="7"/>
      <c r="DX12" s="7"/>
      <c r="DY12" s="7"/>
      <c r="DZ12" s="7"/>
      <c r="EA12" s="7"/>
      <c r="EB12" s="7"/>
      <c r="EC12" s="7"/>
      <c r="ED12" s="7"/>
      <c r="EE12" s="7"/>
      <c r="EF12" s="7"/>
      <c r="EG12" s="7"/>
      <c r="EH12" s="7"/>
      <c r="EI12" s="7"/>
      <c r="EJ12" s="1"/>
      <c r="EK12" s="1"/>
      <c r="EL12" s="1"/>
      <c r="EM12" s="1"/>
      <c r="EO12" s="356"/>
      <c r="EP12" s="356"/>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549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550</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550</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549</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5">
      <c r="A14" s="1"/>
      <c r="B14" s="9" t="s">
        <v>546</v>
      </c>
      <c r="C14" s="1"/>
      <c r="D14" s="1"/>
      <c r="E14" s="1"/>
      <c r="F14" s="1"/>
      <c r="G14" s="1"/>
      <c r="H14" s="1"/>
      <c r="I14" s="1"/>
      <c r="J14" s="1"/>
      <c r="K14" s="1"/>
      <c r="L14" s="1"/>
      <c r="M14" s="1"/>
      <c r="N14" s="1"/>
      <c r="O14" s="1"/>
      <c r="P14" s="1"/>
      <c r="Q14" s="1"/>
      <c r="R14" s="1"/>
      <c r="S14" s="1"/>
      <c r="T14" s="1"/>
      <c r="U14" s="1"/>
      <c r="V14" s="1"/>
      <c r="W14" s="1"/>
      <c r="Y14" s="1"/>
      <c r="Z14" s="9" t="s">
        <v>546</v>
      </c>
      <c r="AA14" s="1"/>
      <c r="AB14" s="1"/>
      <c r="AC14" s="1"/>
      <c r="AD14" s="1"/>
      <c r="AE14" s="1"/>
      <c r="AF14" s="1"/>
      <c r="AG14" s="1"/>
      <c r="AH14" s="1"/>
      <c r="AI14" s="1"/>
      <c r="AJ14" s="1"/>
      <c r="AK14" s="1"/>
      <c r="AL14" s="1"/>
      <c r="AM14" s="1"/>
      <c r="AN14" s="1"/>
      <c r="AO14" s="1"/>
      <c r="AP14" s="1"/>
      <c r="AQ14" s="1"/>
      <c r="AR14" s="1"/>
      <c r="AS14" s="1"/>
      <c r="AT14" s="1"/>
      <c r="AU14" s="1"/>
      <c r="AW14" s="1"/>
      <c r="AX14" s="9" t="s">
        <v>546</v>
      </c>
      <c r="AY14" s="1"/>
      <c r="AZ14" s="1"/>
      <c r="BA14" s="1"/>
      <c r="BB14" s="1"/>
      <c r="BC14" s="1"/>
      <c r="BD14" s="1"/>
      <c r="BE14" s="1"/>
      <c r="BF14" s="1"/>
      <c r="BG14" s="1"/>
      <c r="BH14" s="1"/>
      <c r="BI14" s="1"/>
      <c r="BJ14" s="1"/>
      <c r="BK14" s="1"/>
      <c r="BL14" s="1"/>
      <c r="BM14" s="1"/>
      <c r="BN14" s="1"/>
      <c r="BO14" s="1"/>
      <c r="BP14" s="1"/>
      <c r="BQ14" s="1"/>
      <c r="BR14" s="1"/>
      <c r="BS14" s="1"/>
      <c r="BU14" s="1"/>
      <c r="BV14" s="9" t="s">
        <v>546</v>
      </c>
      <c r="BW14" s="1"/>
      <c r="BX14" s="1"/>
      <c r="BY14" s="1"/>
      <c r="BZ14" s="1"/>
      <c r="CA14" s="1"/>
      <c r="CB14" s="1"/>
      <c r="CC14" s="1"/>
      <c r="CD14" s="1"/>
      <c r="CE14" s="1"/>
      <c r="CF14" s="1"/>
      <c r="CG14" s="1"/>
      <c r="CH14" s="1"/>
      <c r="CI14" s="1"/>
      <c r="CJ14" s="1"/>
      <c r="CK14" s="1"/>
      <c r="CL14" s="1"/>
      <c r="CM14" s="1"/>
      <c r="CN14" s="1"/>
      <c r="CO14" s="1"/>
      <c r="CP14" s="1"/>
      <c r="CQ14" s="1"/>
      <c r="CS14" s="1"/>
      <c r="CT14" s="9" t="s">
        <v>546</v>
      </c>
      <c r="CU14" s="1"/>
      <c r="CV14" s="1"/>
      <c r="CW14" s="1"/>
      <c r="CX14" s="1"/>
      <c r="CY14" s="1"/>
      <c r="CZ14" s="1"/>
      <c r="DA14" s="1"/>
      <c r="DB14" s="1"/>
      <c r="DC14" s="1"/>
      <c r="DD14" s="1"/>
      <c r="DE14" s="1"/>
      <c r="DF14" s="1"/>
      <c r="DG14" s="1"/>
      <c r="DH14" s="1"/>
      <c r="DI14" s="1"/>
      <c r="DJ14" s="1"/>
      <c r="DK14" s="1"/>
      <c r="DL14" s="1"/>
      <c r="DM14" s="1"/>
      <c r="DN14" s="1"/>
      <c r="DO14" s="1"/>
      <c r="DQ14" s="1"/>
      <c r="DR14" s="9" t="s">
        <v>546</v>
      </c>
      <c r="DS14" s="1"/>
      <c r="DT14" s="1"/>
      <c r="DU14" s="1"/>
      <c r="DV14" s="1"/>
      <c r="DW14" s="1"/>
      <c r="DX14" s="1"/>
      <c r="DY14" s="1"/>
      <c r="DZ14" s="1"/>
      <c r="EA14" s="1"/>
      <c r="EB14" s="1"/>
      <c r="EC14" s="1"/>
      <c r="ED14" s="1"/>
      <c r="EE14" s="1"/>
      <c r="EF14" s="1"/>
      <c r="EG14" s="1"/>
      <c r="EH14" s="1"/>
      <c r="EI14" s="1"/>
      <c r="EJ14" s="1"/>
      <c r="EK14" s="1"/>
      <c r="EL14" s="1"/>
      <c r="EM14" s="1"/>
      <c r="EO14" s="1"/>
      <c r="EP14" s="9" t="s">
        <v>546</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457</v>
      </c>
      <c r="C15" s="1">
        <v>37.9</v>
      </c>
      <c r="D15" s="1">
        <v>37.299999999999997</v>
      </c>
      <c r="E15" s="1">
        <v>36.700000000000003</v>
      </c>
      <c r="F15" s="1">
        <v>36.200000000000003</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457</v>
      </c>
      <c r="AA15" s="1">
        <v>324.5</v>
      </c>
      <c r="AB15" s="1">
        <v>322.2</v>
      </c>
      <c r="AC15" s="1">
        <v>320</v>
      </c>
      <c r="AD15" s="1">
        <v>317.7</v>
      </c>
      <c r="AE15" s="1">
        <v>315.5</v>
      </c>
      <c r="AF15" s="1">
        <v>313.2</v>
      </c>
      <c r="AG15" s="1">
        <v>311</v>
      </c>
      <c r="AH15" s="1">
        <v>308.8</v>
      </c>
      <c r="AI15" s="1">
        <v>306.60000000000002</v>
      </c>
      <c r="AJ15" s="1">
        <v>304.39999999999998</v>
      </c>
      <c r="AK15" s="1">
        <v>302.3</v>
      </c>
      <c r="AL15" s="1">
        <v>300.10000000000002</v>
      </c>
      <c r="AM15" s="1">
        <v>298</v>
      </c>
      <c r="AN15" s="1">
        <v>295.89999999999998</v>
      </c>
      <c r="AO15" s="1">
        <v>293.8</v>
      </c>
      <c r="AP15" s="1">
        <v>291.7</v>
      </c>
      <c r="AQ15" s="1">
        <v>289.60000000000002</v>
      </c>
      <c r="AR15" s="1">
        <v>287.5</v>
      </c>
      <c r="AS15" s="1">
        <v>285.39999999999998</v>
      </c>
      <c r="AT15" s="1">
        <v>283.39999999999998</v>
      </c>
      <c r="AU15" s="1">
        <v>281.3</v>
      </c>
      <c r="AW15" s="1"/>
      <c r="AX15" s="16" t="s">
        <v>457</v>
      </c>
      <c r="AY15" s="1">
        <v>268.10000000000002</v>
      </c>
      <c r="AZ15" s="1">
        <v>265.8</v>
      </c>
      <c r="BA15" s="1">
        <v>263.5</v>
      </c>
      <c r="BB15" s="1">
        <v>261.3</v>
      </c>
      <c r="BC15" s="1">
        <v>259.10000000000002</v>
      </c>
      <c r="BD15" s="1">
        <v>256.89999999999998</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457</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9.8000000000000007</v>
      </c>
      <c r="CP15" s="1">
        <v>9.5</v>
      </c>
      <c r="CQ15" s="1">
        <v>9.1999999999999993</v>
      </c>
      <c r="CS15" s="1"/>
      <c r="CT15" s="16" t="s">
        <v>457</v>
      </c>
      <c r="CU15" s="1">
        <v>10.199999999999999</v>
      </c>
      <c r="CV15" s="1">
        <v>10</v>
      </c>
      <c r="CW15" s="1">
        <v>9.8000000000000007</v>
      </c>
      <c r="CX15" s="1">
        <v>9.6</v>
      </c>
      <c r="CY15" s="1">
        <v>9.4</v>
      </c>
      <c r="CZ15" s="1">
        <v>9.1999999999999993</v>
      </c>
      <c r="DA15" s="1">
        <v>9</v>
      </c>
      <c r="DB15" s="1">
        <v>8.8000000000000007</v>
      </c>
      <c r="DC15" s="1">
        <v>8.6</v>
      </c>
      <c r="DD15" s="1">
        <v>8.4</v>
      </c>
      <c r="DE15" s="1">
        <v>8.1999999999999993</v>
      </c>
      <c r="DF15" s="1">
        <v>8.1</v>
      </c>
      <c r="DG15" s="1">
        <v>7.9</v>
      </c>
      <c r="DH15" s="1">
        <v>7.7</v>
      </c>
      <c r="DI15" s="1">
        <v>7.5</v>
      </c>
      <c r="DJ15" s="1">
        <v>7.4</v>
      </c>
      <c r="DK15" s="1">
        <v>7.2</v>
      </c>
      <c r="DL15" s="1">
        <v>7.1</v>
      </c>
      <c r="DM15" s="1">
        <v>6.9</v>
      </c>
      <c r="DN15" s="1">
        <v>6.8</v>
      </c>
      <c r="DO15" s="1">
        <v>6.6</v>
      </c>
      <c r="DQ15" s="1"/>
      <c r="DR15" s="16" t="s">
        <v>457</v>
      </c>
      <c r="DS15" s="1">
        <v>18.2</v>
      </c>
      <c r="DT15" s="1">
        <v>17.899999999999999</v>
      </c>
      <c r="DU15" s="1">
        <v>17.600000000000001</v>
      </c>
      <c r="DV15" s="1">
        <v>17.3</v>
      </c>
      <c r="DW15" s="1">
        <v>17</v>
      </c>
      <c r="DX15" s="1">
        <v>16.7</v>
      </c>
      <c r="DY15" s="1">
        <v>16.399999999999999</v>
      </c>
      <c r="DZ15" s="1">
        <v>16.100000000000001</v>
      </c>
      <c r="EA15" s="1">
        <v>15.9</v>
      </c>
      <c r="EB15" s="1">
        <v>15.6</v>
      </c>
      <c r="EC15" s="1">
        <v>15.3</v>
      </c>
      <c r="ED15" s="1">
        <v>15.1</v>
      </c>
      <c r="EE15" s="1">
        <v>14.8</v>
      </c>
      <c r="EF15" s="1">
        <v>14.5</v>
      </c>
      <c r="EG15" s="1">
        <v>14.3</v>
      </c>
      <c r="EH15" s="1">
        <v>14</v>
      </c>
      <c r="EI15" s="1">
        <v>13.8</v>
      </c>
      <c r="EJ15" s="1">
        <v>13.6</v>
      </c>
      <c r="EK15" s="1">
        <v>13.3</v>
      </c>
      <c r="EL15" s="1">
        <v>13.1</v>
      </c>
      <c r="EM15" s="1">
        <v>12.9</v>
      </c>
      <c r="EO15" s="1"/>
      <c r="EP15" s="10" t="s">
        <v>457</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19.399999999999999</v>
      </c>
      <c r="FI15" s="1">
        <v>19</v>
      </c>
      <c r="FJ15" s="1">
        <v>18.5</v>
      </c>
      <c r="FK15" s="1">
        <v>18.100000000000001</v>
      </c>
    </row>
    <row r="16" spans="1:167" ht="14.5">
      <c r="A16" s="1"/>
      <c r="B16" s="10" t="s">
        <v>458</v>
      </c>
      <c r="C16" s="1">
        <v>17.100000000000001</v>
      </c>
      <c r="D16" s="1">
        <v>16.8</v>
      </c>
      <c r="E16" s="1">
        <v>16.600000000000001</v>
      </c>
      <c r="F16" s="1">
        <v>16.3</v>
      </c>
      <c r="G16" s="1">
        <v>16.100000000000001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458</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458</v>
      </c>
      <c r="AY16" s="1">
        <v>174.9</v>
      </c>
      <c r="AZ16" s="1">
        <v>173.6</v>
      </c>
      <c r="BA16" s="1">
        <v>172.4</v>
      </c>
      <c r="BB16" s="1">
        <v>171.2</v>
      </c>
      <c r="BC16" s="1">
        <v>170</v>
      </c>
      <c r="BD16" s="1">
        <v>168.8</v>
      </c>
      <c r="BE16" s="1">
        <v>167.6</v>
      </c>
      <c r="BF16" s="1">
        <v>166.4</v>
      </c>
      <c r="BG16" s="1">
        <v>165.2</v>
      </c>
      <c r="BH16" s="1">
        <v>164</v>
      </c>
      <c r="BI16" s="1">
        <v>162.9</v>
      </c>
      <c r="BJ16" s="1">
        <v>161.69999999999999</v>
      </c>
      <c r="BK16" s="1">
        <v>160.5</v>
      </c>
      <c r="BL16" s="1">
        <v>159.4</v>
      </c>
      <c r="BM16" s="1">
        <v>158.19999999999999</v>
      </c>
      <c r="BN16" s="1">
        <v>157.1</v>
      </c>
      <c r="BO16" s="1">
        <v>155.9</v>
      </c>
      <c r="BP16" s="1">
        <v>154.80000000000001</v>
      </c>
      <c r="BQ16" s="1">
        <v>153.69999999999999</v>
      </c>
      <c r="BR16" s="1">
        <v>152.6</v>
      </c>
      <c r="BS16" s="1">
        <v>151.5</v>
      </c>
      <c r="BU16" s="1"/>
      <c r="BV16" s="16" t="s">
        <v>458</v>
      </c>
      <c r="BW16" s="1">
        <v>16.399999999999999</v>
      </c>
      <c r="BX16" s="1">
        <v>16.3</v>
      </c>
      <c r="BY16" s="1">
        <v>16.100000000000001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458</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458</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458</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spans="1:167" ht="14.5">
      <c r="A17" s="1"/>
      <c r="B17" s="10" t="s">
        <v>459</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459</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459</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459</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459</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459</v>
      </c>
      <c r="DS17" s="1">
        <v>77.599999999999994</v>
      </c>
      <c r="DT17" s="1">
        <v>77.3</v>
      </c>
      <c r="DU17" s="1">
        <v>77</v>
      </c>
      <c r="DV17" s="1">
        <v>76.7</v>
      </c>
      <c r="DW17" s="1">
        <v>76.400000000000006</v>
      </c>
      <c r="DX17" s="1">
        <v>76.2</v>
      </c>
      <c r="DY17" s="1">
        <v>75.900000000000006</v>
      </c>
      <c r="DZ17" s="1">
        <v>75.599999999999994</v>
      </c>
      <c r="EA17" s="1">
        <v>75.3</v>
      </c>
      <c r="EB17" s="1">
        <v>75.099999999999994</v>
      </c>
      <c r="EC17" s="1">
        <v>74.8</v>
      </c>
      <c r="ED17" s="1">
        <v>74.5</v>
      </c>
      <c r="EE17" s="1">
        <v>74.3</v>
      </c>
      <c r="EF17" s="1">
        <v>74</v>
      </c>
      <c r="EG17" s="1">
        <v>73.7</v>
      </c>
      <c r="EH17" s="1">
        <v>73.400000000000006</v>
      </c>
      <c r="EI17" s="1">
        <v>73.2</v>
      </c>
      <c r="EJ17" s="1">
        <v>72.900000000000006</v>
      </c>
      <c r="EK17" s="1">
        <v>72.599999999999994</v>
      </c>
      <c r="EL17" s="1">
        <v>72.400000000000006</v>
      </c>
      <c r="EM17" s="1">
        <v>72.099999999999994</v>
      </c>
      <c r="EO17" s="1"/>
      <c r="EP17" s="10" t="s">
        <v>459</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81.900000000000006</v>
      </c>
      <c r="FJ17" s="1">
        <v>81</v>
      </c>
      <c r="FK17" s="1">
        <v>80.099999999999994</v>
      </c>
    </row>
    <row r="18" spans="1:167" ht="14.5">
      <c r="A18" s="1"/>
      <c r="B18" s="10" t="s">
        <v>460</v>
      </c>
      <c r="C18" s="1">
        <v>17.5</v>
      </c>
      <c r="D18" s="1">
        <v>17.3</v>
      </c>
      <c r="E18" s="1">
        <v>17.100000000000001</v>
      </c>
      <c r="F18" s="1">
        <v>16.8</v>
      </c>
      <c r="G18" s="1">
        <v>16.600000000000001</v>
      </c>
      <c r="H18" s="1">
        <v>16.399999999999999</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460</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460</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460</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460</v>
      </c>
      <c r="CU18" s="1">
        <v>16.399999999999999</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460</v>
      </c>
      <c r="DS18" s="1">
        <v>70.599999999999994</v>
      </c>
      <c r="DT18" s="1">
        <v>70.400000000000006</v>
      </c>
      <c r="DU18" s="1">
        <v>70.2</v>
      </c>
      <c r="DV18" s="1">
        <v>70</v>
      </c>
      <c r="DW18" s="1">
        <v>69.8</v>
      </c>
      <c r="DX18" s="1">
        <v>69.599999999999994</v>
      </c>
      <c r="DY18" s="1">
        <v>69.400000000000006</v>
      </c>
      <c r="DZ18" s="1">
        <v>69.2</v>
      </c>
      <c r="EA18" s="1">
        <v>69</v>
      </c>
      <c r="EB18" s="1">
        <v>68.8</v>
      </c>
      <c r="EC18" s="1">
        <v>68.599999999999994</v>
      </c>
      <c r="ED18" s="1">
        <v>68.400000000000006</v>
      </c>
      <c r="EE18" s="1">
        <v>68.2</v>
      </c>
      <c r="EF18" s="1">
        <v>68</v>
      </c>
      <c r="EG18" s="1">
        <v>67.8</v>
      </c>
      <c r="EH18" s="1">
        <v>67.599999999999994</v>
      </c>
      <c r="EI18" s="1">
        <v>67.400000000000006</v>
      </c>
      <c r="EJ18" s="1">
        <v>67.2</v>
      </c>
      <c r="EK18" s="1">
        <v>67</v>
      </c>
      <c r="EL18" s="1">
        <v>66.8</v>
      </c>
      <c r="EM18" s="1">
        <v>66.599999999999994</v>
      </c>
      <c r="EO18" s="1"/>
      <c r="EP18" s="10" t="s">
        <v>460</v>
      </c>
      <c r="EQ18" s="1">
        <v>85.9</v>
      </c>
      <c r="ER18" s="1">
        <v>85.2</v>
      </c>
      <c r="ES18" s="1">
        <v>84.5</v>
      </c>
      <c r="ET18" s="1">
        <v>83.8</v>
      </c>
      <c r="EU18" s="1">
        <v>83.2</v>
      </c>
      <c r="EV18" s="1">
        <v>82.6</v>
      </c>
      <c r="EW18" s="1">
        <v>81.900000000000006</v>
      </c>
      <c r="EX18" s="1">
        <v>81.3</v>
      </c>
      <c r="EY18" s="1">
        <v>80.599999999999994</v>
      </c>
      <c r="EZ18" s="1">
        <v>79.900000000000006</v>
      </c>
      <c r="FA18" s="1">
        <v>79.2</v>
      </c>
      <c r="FB18" s="1">
        <v>78.599999999999994</v>
      </c>
      <c r="FC18" s="1">
        <v>77.900000000000006</v>
      </c>
      <c r="FD18" s="1">
        <v>77.2</v>
      </c>
      <c r="FE18" s="1">
        <v>76.599999999999994</v>
      </c>
      <c r="FF18" s="1">
        <v>75.900000000000006</v>
      </c>
      <c r="FG18" s="1">
        <v>75.3</v>
      </c>
      <c r="FH18" s="1">
        <v>74.599999999999994</v>
      </c>
      <c r="FI18" s="1">
        <v>74</v>
      </c>
      <c r="FJ18" s="1">
        <v>73.3</v>
      </c>
      <c r="FK18" s="1">
        <v>72.7</v>
      </c>
    </row>
    <row r="19" spans="1:167" ht="14.5">
      <c r="A19" s="1"/>
      <c r="B19" s="10" t="s">
        <v>461</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461</v>
      </c>
      <c r="AA19" s="1">
        <v>312.7</v>
      </c>
      <c r="AB19" s="1">
        <v>311.7</v>
      </c>
      <c r="AC19" s="1">
        <v>310.8</v>
      </c>
      <c r="AD19" s="1">
        <v>309.8</v>
      </c>
      <c r="AE19" s="1">
        <v>308.89999999999998</v>
      </c>
      <c r="AF19" s="1">
        <v>308</v>
      </c>
      <c r="AG19" s="1">
        <v>307</v>
      </c>
      <c r="AH19" s="1">
        <v>306.10000000000002</v>
      </c>
      <c r="AI19" s="1">
        <v>305.2</v>
      </c>
      <c r="AJ19" s="1">
        <v>304.2</v>
      </c>
      <c r="AK19" s="1">
        <v>303.3</v>
      </c>
      <c r="AL19" s="1">
        <v>302.39999999999998</v>
      </c>
      <c r="AM19" s="1">
        <v>301.39999999999998</v>
      </c>
      <c r="AN19" s="1">
        <v>300.5</v>
      </c>
      <c r="AO19" s="1">
        <v>299.60000000000002</v>
      </c>
      <c r="AP19" s="1">
        <v>298.7</v>
      </c>
      <c r="AQ19" s="1">
        <v>297.8</v>
      </c>
      <c r="AR19" s="1">
        <v>296.89999999999998</v>
      </c>
      <c r="AS19" s="1">
        <v>295.89999999999998</v>
      </c>
      <c r="AT19" s="1">
        <v>295</v>
      </c>
      <c r="AU19" s="1">
        <v>294.10000000000002</v>
      </c>
      <c r="AW19" s="1"/>
      <c r="AX19" s="16" t="s">
        <v>461</v>
      </c>
      <c r="AY19" s="1">
        <v>295.89999999999998</v>
      </c>
      <c r="AZ19" s="1">
        <v>295.39999999999998</v>
      </c>
      <c r="BA19" s="1">
        <v>294.89999999999998</v>
      </c>
      <c r="BB19" s="1">
        <v>294.39999999999998</v>
      </c>
      <c r="BC19" s="1">
        <v>293.89999999999998</v>
      </c>
      <c r="BD19" s="1">
        <v>293.39999999999998</v>
      </c>
      <c r="BE19" s="1">
        <v>292.89999999999998</v>
      </c>
      <c r="BF19" s="1">
        <v>292.39999999999998</v>
      </c>
      <c r="BG19" s="1">
        <v>291.89999999999998</v>
      </c>
      <c r="BH19" s="1">
        <v>291.39999999999998</v>
      </c>
      <c r="BI19" s="1">
        <v>290.89999999999998</v>
      </c>
      <c r="BJ19" s="1">
        <v>290.39999999999998</v>
      </c>
      <c r="BK19" s="1">
        <v>289.89999999999998</v>
      </c>
      <c r="BL19" s="1">
        <v>289.39999999999998</v>
      </c>
      <c r="BM19" s="1">
        <v>288.89999999999998</v>
      </c>
      <c r="BN19" s="1">
        <v>288.39999999999998</v>
      </c>
      <c r="BO19" s="1">
        <v>287.89999999999998</v>
      </c>
      <c r="BP19" s="1">
        <v>287.39999999999998</v>
      </c>
      <c r="BQ19" s="1">
        <v>286.89999999999998</v>
      </c>
      <c r="BR19" s="1">
        <v>286.39999999999998</v>
      </c>
      <c r="BS19" s="1">
        <v>285.89999999999998</v>
      </c>
      <c r="BU19" s="1"/>
      <c r="BV19" s="16" t="s">
        <v>461</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461</v>
      </c>
      <c r="CU19" s="1">
        <v>18.2</v>
      </c>
      <c r="CV19" s="1">
        <v>18.100000000000001</v>
      </c>
      <c r="CW19" s="1">
        <v>17.899999999999999</v>
      </c>
      <c r="CX19" s="1">
        <v>17.8</v>
      </c>
      <c r="CY19" s="1">
        <v>17.7</v>
      </c>
      <c r="CZ19" s="1">
        <v>17.5</v>
      </c>
      <c r="DA19" s="1">
        <v>17.399999999999999</v>
      </c>
      <c r="DB19" s="1">
        <v>17.2</v>
      </c>
      <c r="DC19" s="1">
        <v>17.100000000000001</v>
      </c>
      <c r="DD19" s="1">
        <v>17</v>
      </c>
      <c r="DE19" s="1">
        <v>16.8</v>
      </c>
      <c r="DF19" s="1">
        <v>16.7</v>
      </c>
      <c r="DG19" s="1">
        <v>16.5</v>
      </c>
      <c r="DH19" s="1">
        <v>16.399999999999999</v>
      </c>
      <c r="DI19" s="1">
        <v>16.3</v>
      </c>
      <c r="DJ19" s="1">
        <v>16.100000000000001</v>
      </c>
      <c r="DK19" s="1">
        <v>16</v>
      </c>
      <c r="DL19" s="1">
        <v>15.9</v>
      </c>
      <c r="DM19" s="1">
        <v>15.7</v>
      </c>
      <c r="DN19" s="1">
        <v>15.6</v>
      </c>
      <c r="DO19" s="1">
        <v>15.5</v>
      </c>
      <c r="DQ19" s="1"/>
      <c r="DR19" s="16" t="s">
        <v>461</v>
      </c>
      <c r="DS19" s="1">
        <v>34.1</v>
      </c>
      <c r="DT19" s="1">
        <v>34</v>
      </c>
      <c r="DU19" s="1">
        <v>34</v>
      </c>
      <c r="DV19" s="1">
        <v>33.9</v>
      </c>
      <c r="DW19" s="1">
        <v>33.9</v>
      </c>
      <c r="DX19" s="1">
        <v>33.799999999999997</v>
      </c>
      <c r="DY19" s="1">
        <v>33.700000000000003</v>
      </c>
      <c r="DZ19" s="1">
        <v>33.700000000000003</v>
      </c>
      <c r="EA19" s="1">
        <v>33.6</v>
      </c>
      <c r="EB19" s="1">
        <v>33.5</v>
      </c>
      <c r="EC19" s="1">
        <v>33.5</v>
      </c>
      <c r="ED19" s="1">
        <v>33.4</v>
      </c>
      <c r="EE19" s="1">
        <v>33.4</v>
      </c>
      <c r="EF19" s="1">
        <v>33.299999999999997</v>
      </c>
      <c r="EG19" s="1">
        <v>33.200000000000003</v>
      </c>
      <c r="EH19" s="1">
        <v>33.200000000000003</v>
      </c>
      <c r="EI19" s="1">
        <v>33.1</v>
      </c>
      <c r="EJ19" s="1">
        <v>33.1</v>
      </c>
      <c r="EK19" s="1">
        <v>33</v>
      </c>
      <c r="EL19" s="1">
        <v>32.9</v>
      </c>
      <c r="EM19" s="1">
        <v>32.9</v>
      </c>
      <c r="EO19" s="1"/>
      <c r="EP19" s="10" t="s">
        <v>461</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spans="1:167" ht="14.5">
      <c r="A20" s="1"/>
      <c r="B20" s="16" t="s">
        <v>462</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462</v>
      </c>
      <c r="AA20" s="1">
        <v>76.3</v>
      </c>
      <c r="AB20" s="1">
        <v>76.2</v>
      </c>
      <c r="AC20" s="1">
        <v>76.099999999999994</v>
      </c>
      <c r="AD20" s="1">
        <v>76</v>
      </c>
      <c r="AE20" s="1">
        <v>75.900000000000006</v>
      </c>
      <c r="AF20" s="1">
        <v>75.8</v>
      </c>
      <c r="AG20" s="1">
        <v>75.7</v>
      </c>
      <c r="AH20" s="1">
        <v>75.599999999999994</v>
      </c>
      <c r="AI20" s="1">
        <v>75.5</v>
      </c>
      <c r="AJ20" s="1">
        <v>75.400000000000006</v>
      </c>
      <c r="AK20" s="1">
        <v>75.3</v>
      </c>
      <c r="AL20" s="1">
        <v>75.2</v>
      </c>
      <c r="AM20" s="1">
        <v>75.099999999999994</v>
      </c>
      <c r="AN20" s="1">
        <v>75.099999999999994</v>
      </c>
      <c r="AO20" s="1">
        <v>75</v>
      </c>
      <c r="AP20" s="1">
        <v>74.900000000000006</v>
      </c>
      <c r="AQ20" s="1">
        <v>74.8</v>
      </c>
      <c r="AR20" s="1">
        <v>74.7</v>
      </c>
      <c r="AS20" s="1">
        <v>74.599999999999994</v>
      </c>
      <c r="AT20" s="1">
        <v>74.5</v>
      </c>
      <c r="AU20" s="1">
        <v>74.400000000000006</v>
      </c>
      <c r="AW20" s="1"/>
      <c r="AX20" s="16" t="s">
        <v>462</v>
      </c>
      <c r="AY20" s="1">
        <v>65.099999999999994</v>
      </c>
      <c r="AZ20" s="1">
        <v>65.099999999999994</v>
      </c>
      <c r="BA20" s="1">
        <v>65</v>
      </c>
      <c r="BB20" s="1">
        <v>65</v>
      </c>
      <c r="BC20" s="1">
        <v>65</v>
      </c>
      <c r="BD20" s="1">
        <v>64.900000000000006</v>
      </c>
      <c r="BE20" s="1">
        <v>64.900000000000006</v>
      </c>
      <c r="BF20" s="1">
        <v>64.8</v>
      </c>
      <c r="BG20" s="1">
        <v>64.8</v>
      </c>
      <c r="BH20" s="1">
        <v>64.7</v>
      </c>
      <c r="BI20" s="1">
        <v>64.7</v>
      </c>
      <c r="BJ20" s="1">
        <v>64.599999999999994</v>
      </c>
      <c r="BK20" s="1">
        <v>64.599999999999994</v>
      </c>
      <c r="BL20" s="1">
        <v>64.599999999999994</v>
      </c>
      <c r="BM20" s="1">
        <v>64.5</v>
      </c>
      <c r="BN20" s="1">
        <v>64.5</v>
      </c>
      <c r="BO20" s="1">
        <v>64.400000000000006</v>
      </c>
      <c r="BP20" s="1">
        <v>64.400000000000006</v>
      </c>
      <c r="BQ20" s="1">
        <v>64.3</v>
      </c>
      <c r="BR20" s="1">
        <v>64.3</v>
      </c>
      <c r="BS20" s="1">
        <v>64.2</v>
      </c>
      <c r="BU20" s="1"/>
      <c r="BV20" s="16" t="s">
        <v>462</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462</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462</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462</v>
      </c>
      <c r="EQ20" s="1">
        <v>84.1</v>
      </c>
      <c r="ER20" s="1">
        <v>83.9</v>
      </c>
      <c r="ES20" s="1">
        <v>83.7</v>
      </c>
      <c r="ET20" s="1">
        <v>83.5</v>
      </c>
      <c r="EU20" s="1">
        <v>83.4</v>
      </c>
      <c r="EV20" s="1">
        <v>83.3</v>
      </c>
      <c r="EW20" s="1">
        <v>83.1</v>
      </c>
      <c r="EX20" s="1">
        <v>82.9</v>
      </c>
      <c r="EY20" s="1">
        <v>82.7</v>
      </c>
      <c r="EZ20" s="1">
        <v>82.6</v>
      </c>
      <c r="FA20" s="1">
        <v>82.4</v>
      </c>
      <c r="FB20" s="1">
        <v>82.2</v>
      </c>
      <c r="FC20" s="1">
        <v>82</v>
      </c>
      <c r="FD20" s="1">
        <v>81.900000000000006</v>
      </c>
      <c r="FE20" s="1">
        <v>81.7</v>
      </c>
      <c r="FF20" s="1">
        <v>81.5</v>
      </c>
      <c r="FG20" s="1">
        <v>81.3</v>
      </c>
      <c r="FH20" s="1">
        <v>81.2</v>
      </c>
      <c r="FI20" s="1">
        <v>81</v>
      </c>
      <c r="FJ20" s="1">
        <v>80.8</v>
      </c>
      <c r="FK20" s="1">
        <v>80.599999999999994</v>
      </c>
    </row>
    <row r="21" spans="1:167" ht="14.5">
      <c r="A21" s="1"/>
      <c r="B21" s="16" t="s">
        <v>463</v>
      </c>
      <c r="C21" s="1">
        <v>0</v>
      </c>
      <c r="D21" s="1">
        <v>3.5</v>
      </c>
      <c r="E21" s="1">
        <v>7</v>
      </c>
      <c r="F21" s="1">
        <v>10.9</v>
      </c>
      <c r="G21" s="1">
        <v>15.8</v>
      </c>
      <c r="H21" s="1">
        <v>19.600000000000001</v>
      </c>
      <c r="I21" s="1">
        <v>19.600000000000001</v>
      </c>
      <c r="J21" s="1">
        <v>19.600000000000001</v>
      </c>
      <c r="K21" s="1">
        <v>19.5</v>
      </c>
      <c r="L21" s="1">
        <v>19.5</v>
      </c>
      <c r="M21" s="1">
        <v>19.5</v>
      </c>
      <c r="N21" s="1">
        <v>19.5</v>
      </c>
      <c r="O21" s="1">
        <v>19.5</v>
      </c>
      <c r="P21" s="1">
        <v>19.5</v>
      </c>
      <c r="Q21" s="1">
        <v>19.399999999999999</v>
      </c>
      <c r="R21" s="1">
        <v>19.399999999999999</v>
      </c>
      <c r="S21" s="1">
        <v>19.399999999999999</v>
      </c>
      <c r="T21" s="1">
        <v>19.399999999999999</v>
      </c>
      <c r="U21" s="1">
        <v>19.399999999999999</v>
      </c>
      <c r="V21" s="1">
        <v>19.399999999999999</v>
      </c>
      <c r="W21" s="1">
        <v>19.3</v>
      </c>
      <c r="Y21" s="1"/>
      <c r="Z21" s="16" t="s">
        <v>463</v>
      </c>
      <c r="AA21" s="1">
        <v>0</v>
      </c>
      <c r="AB21" s="1">
        <v>15.4</v>
      </c>
      <c r="AC21" s="1">
        <v>32.799999999999997</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463</v>
      </c>
      <c r="AY21" s="1">
        <v>0</v>
      </c>
      <c r="AZ21" s="1">
        <v>13.1</v>
      </c>
      <c r="BA21" s="1">
        <v>34.5</v>
      </c>
      <c r="BB21" s="1">
        <v>53.1</v>
      </c>
      <c r="BC21" s="1">
        <v>74.900000000000006</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463</v>
      </c>
      <c r="BW21" s="1">
        <v>0</v>
      </c>
      <c r="BX21" s="1">
        <v>1.5</v>
      </c>
      <c r="BY21" s="1">
        <v>2.9</v>
      </c>
      <c r="BZ21" s="1">
        <v>4.5</v>
      </c>
      <c r="CA21" s="1">
        <v>6.6</v>
      </c>
      <c r="CB21" s="1">
        <v>8.3000000000000007</v>
      </c>
      <c r="CC21" s="1">
        <v>8.3000000000000007</v>
      </c>
      <c r="CD21" s="1">
        <v>8.3000000000000007</v>
      </c>
      <c r="CE21" s="1">
        <v>8.3000000000000007</v>
      </c>
      <c r="CF21" s="1">
        <v>8.3000000000000007</v>
      </c>
      <c r="CG21" s="1">
        <v>8.3000000000000007</v>
      </c>
      <c r="CH21" s="1">
        <v>8.3000000000000007</v>
      </c>
      <c r="CI21" s="1">
        <v>8.3000000000000007</v>
      </c>
      <c r="CJ21" s="1">
        <v>8.3000000000000007</v>
      </c>
      <c r="CK21" s="1">
        <v>8.3000000000000007</v>
      </c>
      <c r="CL21" s="1">
        <v>8.3000000000000007</v>
      </c>
      <c r="CM21" s="1">
        <v>8.3000000000000007</v>
      </c>
      <c r="CN21" s="1">
        <v>8.3000000000000007</v>
      </c>
      <c r="CO21" s="1">
        <v>8.3000000000000007</v>
      </c>
      <c r="CP21" s="1">
        <v>8.3000000000000007</v>
      </c>
      <c r="CQ21" s="1">
        <v>8.3000000000000007</v>
      </c>
      <c r="CS21" s="1"/>
      <c r="CT21" s="16" t="s">
        <v>463</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463</v>
      </c>
      <c r="DS21" s="1">
        <v>0</v>
      </c>
      <c r="DT21" s="1">
        <v>7.5</v>
      </c>
      <c r="DU21" s="1">
        <v>14.3</v>
      </c>
      <c r="DV21" s="1">
        <v>23</v>
      </c>
      <c r="DW21" s="1">
        <v>31.8</v>
      </c>
      <c r="DX21" s="1">
        <v>39.700000000000003</v>
      </c>
      <c r="DY21" s="1">
        <v>39.700000000000003</v>
      </c>
      <c r="DZ21" s="1">
        <v>39.700000000000003</v>
      </c>
      <c r="EA21" s="1">
        <v>39.6</v>
      </c>
      <c r="EB21" s="1">
        <v>39.6</v>
      </c>
      <c r="EC21" s="1">
        <v>39.6</v>
      </c>
      <c r="ED21" s="1">
        <v>39.6</v>
      </c>
      <c r="EE21" s="1">
        <v>39.6</v>
      </c>
      <c r="EF21" s="1">
        <v>39.6</v>
      </c>
      <c r="EG21" s="1">
        <v>39.6</v>
      </c>
      <c r="EH21" s="1">
        <v>39.6</v>
      </c>
      <c r="EI21" s="1">
        <v>39.6</v>
      </c>
      <c r="EJ21" s="1">
        <v>39.6</v>
      </c>
      <c r="EK21" s="1">
        <v>39.6</v>
      </c>
      <c r="EL21" s="1">
        <v>39.6</v>
      </c>
      <c r="EM21" s="1">
        <v>39.6</v>
      </c>
      <c r="EO21" s="1"/>
      <c r="EP21" s="16" t="s">
        <v>463</v>
      </c>
      <c r="EQ21" s="1">
        <v>0</v>
      </c>
      <c r="ER21" s="1">
        <v>7.8</v>
      </c>
      <c r="ES21" s="1">
        <v>19.5</v>
      </c>
      <c r="ET21" s="1">
        <v>30.4</v>
      </c>
      <c r="EU21" s="1">
        <v>46.4</v>
      </c>
      <c r="EV21" s="1">
        <v>64.3</v>
      </c>
      <c r="EW21" s="1">
        <v>64.3</v>
      </c>
      <c r="EX21" s="1">
        <v>64.3</v>
      </c>
      <c r="EY21" s="1">
        <v>64.2</v>
      </c>
      <c r="EZ21" s="1">
        <v>64.2</v>
      </c>
      <c r="FA21" s="1">
        <v>64.2</v>
      </c>
      <c r="FB21" s="1">
        <v>64.099999999999994</v>
      </c>
      <c r="FC21" s="1">
        <v>64.099999999999994</v>
      </c>
      <c r="FD21" s="1">
        <v>64.099999999999994</v>
      </c>
      <c r="FE21" s="1">
        <v>64</v>
      </c>
      <c r="FF21" s="1">
        <v>64</v>
      </c>
      <c r="FG21" s="1">
        <v>64</v>
      </c>
      <c r="FH21" s="1">
        <v>63.9</v>
      </c>
      <c r="FI21" s="1">
        <v>63.9</v>
      </c>
      <c r="FJ21" s="1">
        <v>63.9</v>
      </c>
      <c r="FK21" s="1">
        <v>63.8</v>
      </c>
    </row>
    <row r="22" spans="1:167" ht="14.5">
      <c r="A22" s="1"/>
      <c r="B22" s="16" t="s">
        <v>464</v>
      </c>
      <c r="C22" s="1">
        <v>0</v>
      </c>
      <c r="D22" s="1">
        <v>0</v>
      </c>
      <c r="E22" s="1">
        <v>0</v>
      </c>
      <c r="F22" s="1">
        <v>0</v>
      </c>
      <c r="G22" s="1">
        <v>0</v>
      </c>
      <c r="H22" s="1">
        <v>0</v>
      </c>
      <c r="I22" s="1">
        <v>3.9</v>
      </c>
      <c r="J22" s="1">
        <v>8.3000000000000007</v>
      </c>
      <c r="K22" s="1">
        <v>12.5</v>
      </c>
      <c r="L22" s="1">
        <v>16.5</v>
      </c>
      <c r="M22" s="1">
        <v>20.5</v>
      </c>
      <c r="N22" s="1">
        <v>20.5</v>
      </c>
      <c r="O22" s="1">
        <v>20.5</v>
      </c>
      <c r="P22" s="1">
        <v>20.5</v>
      </c>
      <c r="Q22" s="1">
        <v>20.5</v>
      </c>
      <c r="R22" s="1">
        <v>20.5</v>
      </c>
      <c r="S22" s="1">
        <v>20.5</v>
      </c>
      <c r="T22" s="1">
        <v>20.5</v>
      </c>
      <c r="U22" s="1">
        <v>20.5</v>
      </c>
      <c r="V22" s="1">
        <v>20.5</v>
      </c>
      <c r="W22" s="1">
        <v>20.5</v>
      </c>
      <c r="Y22" s="1"/>
      <c r="Z22" s="16" t="s">
        <v>464</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464</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464</v>
      </c>
      <c r="BW22" s="1">
        <v>0</v>
      </c>
      <c r="BX22" s="1">
        <v>0</v>
      </c>
      <c r="BY22" s="1">
        <v>0</v>
      </c>
      <c r="BZ22" s="1">
        <v>0</v>
      </c>
      <c r="CA22" s="1">
        <v>0</v>
      </c>
      <c r="CB22" s="1">
        <v>0</v>
      </c>
      <c r="CC22" s="1">
        <v>1.9</v>
      </c>
      <c r="CD22" s="1">
        <v>4.0999999999999996</v>
      </c>
      <c r="CE22" s="1">
        <v>6.8</v>
      </c>
      <c r="CF22" s="1">
        <v>9.8000000000000007</v>
      </c>
      <c r="CG22" s="1">
        <v>11.3</v>
      </c>
      <c r="CH22" s="1">
        <v>11.3</v>
      </c>
      <c r="CI22" s="1">
        <v>11.3</v>
      </c>
      <c r="CJ22" s="1">
        <v>11.3</v>
      </c>
      <c r="CK22" s="1">
        <v>11.3</v>
      </c>
      <c r="CL22" s="1">
        <v>11.3</v>
      </c>
      <c r="CM22" s="1">
        <v>11.3</v>
      </c>
      <c r="CN22" s="1">
        <v>11.3</v>
      </c>
      <c r="CO22" s="1">
        <v>11.3</v>
      </c>
      <c r="CP22" s="1">
        <v>11.3</v>
      </c>
      <c r="CQ22" s="1">
        <v>11.3</v>
      </c>
      <c r="CS22" s="1"/>
      <c r="CT22" s="16" t="s">
        <v>464</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464</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464</v>
      </c>
      <c r="EQ22" s="1">
        <v>0</v>
      </c>
      <c r="ER22" s="1">
        <v>0</v>
      </c>
      <c r="ES22" s="1">
        <v>0</v>
      </c>
      <c r="ET22" s="1">
        <v>0</v>
      </c>
      <c r="EU22" s="1">
        <v>0</v>
      </c>
      <c r="EV22" s="1">
        <v>0</v>
      </c>
      <c r="EW22" s="1">
        <v>17</v>
      </c>
      <c r="EX22" s="1">
        <v>36.4</v>
      </c>
      <c r="EY22" s="1">
        <v>58.1</v>
      </c>
      <c r="EZ22" s="1">
        <v>77.400000000000006</v>
      </c>
      <c r="FA22" s="1">
        <v>93.1</v>
      </c>
      <c r="FB22" s="1">
        <v>93.1</v>
      </c>
      <c r="FC22" s="1">
        <v>93</v>
      </c>
      <c r="FD22" s="1">
        <v>93</v>
      </c>
      <c r="FE22" s="1">
        <v>93</v>
      </c>
      <c r="FF22" s="1">
        <v>93</v>
      </c>
      <c r="FG22" s="1">
        <v>93</v>
      </c>
      <c r="FH22" s="1">
        <v>93</v>
      </c>
      <c r="FI22" s="1">
        <v>93</v>
      </c>
      <c r="FJ22" s="1">
        <v>93</v>
      </c>
      <c r="FK22" s="1">
        <v>93</v>
      </c>
    </row>
    <row r="23" spans="1:167" ht="14.5">
      <c r="A23" s="1"/>
      <c r="B23" s="16" t="s">
        <v>465</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465</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146.19999999999999</v>
      </c>
      <c r="AQ23" s="1">
        <v>146.19999999999999</v>
      </c>
      <c r="AR23" s="1">
        <v>146.19999999999999</v>
      </c>
      <c r="AS23" s="1">
        <v>146.19999999999999</v>
      </c>
      <c r="AT23" s="1">
        <v>146.19999999999999</v>
      </c>
      <c r="AU23" s="1">
        <v>146.19999999999999</v>
      </c>
      <c r="AW23" s="1"/>
      <c r="AX23" s="16" t="s">
        <v>465</v>
      </c>
      <c r="AY23" s="1">
        <v>0</v>
      </c>
      <c r="AZ23" s="1">
        <v>0</v>
      </c>
      <c r="BA23" s="1">
        <v>0</v>
      </c>
      <c r="BB23" s="1">
        <v>0</v>
      </c>
      <c r="BC23" s="1">
        <v>0</v>
      </c>
      <c r="BD23" s="1">
        <v>0</v>
      </c>
      <c r="BE23" s="1">
        <v>0</v>
      </c>
      <c r="BF23" s="1">
        <v>0</v>
      </c>
      <c r="BG23" s="1">
        <v>0</v>
      </c>
      <c r="BH23" s="1">
        <v>0</v>
      </c>
      <c r="BI23" s="1">
        <v>0</v>
      </c>
      <c r="BJ23" s="1">
        <v>28.9</v>
      </c>
      <c r="BK23" s="1">
        <v>53.9</v>
      </c>
      <c r="BL23" s="1">
        <v>81.099999999999994</v>
      </c>
      <c r="BM23" s="1">
        <v>107.1</v>
      </c>
      <c r="BN23" s="1">
        <v>153.69999999999999</v>
      </c>
      <c r="BO23" s="1">
        <v>153.69999999999999</v>
      </c>
      <c r="BP23" s="1">
        <v>153.69999999999999</v>
      </c>
      <c r="BQ23" s="1">
        <v>153.69999999999999</v>
      </c>
      <c r="BR23" s="1">
        <v>153.69999999999999</v>
      </c>
      <c r="BS23" s="1">
        <v>153.69999999999999</v>
      </c>
      <c r="BU23" s="1"/>
      <c r="BV23" s="16" t="s">
        <v>465</v>
      </c>
      <c r="BW23" s="1">
        <v>0</v>
      </c>
      <c r="BX23" s="1">
        <v>0</v>
      </c>
      <c r="BY23" s="1">
        <v>0</v>
      </c>
      <c r="BZ23" s="1">
        <v>0</v>
      </c>
      <c r="CA23" s="1">
        <v>0</v>
      </c>
      <c r="CB23" s="1">
        <v>0</v>
      </c>
      <c r="CC23" s="1">
        <v>0</v>
      </c>
      <c r="CD23" s="1">
        <v>0</v>
      </c>
      <c r="CE23" s="1">
        <v>0</v>
      </c>
      <c r="CF23" s="1">
        <v>0</v>
      </c>
      <c r="CG23" s="1">
        <v>0</v>
      </c>
      <c r="CH23" s="1">
        <v>2.4</v>
      </c>
      <c r="CI23" s="1">
        <v>4.7</v>
      </c>
      <c r="CJ23" s="1">
        <v>7.4</v>
      </c>
      <c r="CK23" s="1">
        <v>9.8000000000000007</v>
      </c>
      <c r="CL23" s="1">
        <v>12.7</v>
      </c>
      <c r="CM23" s="1">
        <v>12.7</v>
      </c>
      <c r="CN23" s="1">
        <v>12.7</v>
      </c>
      <c r="CO23" s="1">
        <v>12.7</v>
      </c>
      <c r="CP23" s="1">
        <v>12.7</v>
      </c>
      <c r="CQ23" s="1">
        <v>12.7</v>
      </c>
      <c r="CS23" s="1"/>
      <c r="CT23" s="16" t="s">
        <v>465</v>
      </c>
      <c r="CU23" s="1">
        <v>0</v>
      </c>
      <c r="CV23" s="1">
        <v>0</v>
      </c>
      <c r="CW23" s="1">
        <v>0</v>
      </c>
      <c r="CX23" s="1">
        <v>0</v>
      </c>
      <c r="CY23" s="1">
        <v>0</v>
      </c>
      <c r="CZ23" s="1">
        <v>0</v>
      </c>
      <c r="DA23" s="1">
        <v>0</v>
      </c>
      <c r="DB23" s="1">
        <v>0</v>
      </c>
      <c r="DC23" s="1">
        <v>0</v>
      </c>
      <c r="DD23" s="1">
        <v>0</v>
      </c>
      <c r="DE23" s="1">
        <v>0</v>
      </c>
      <c r="DF23" s="1">
        <v>2.2000000000000002</v>
      </c>
      <c r="DG23" s="1">
        <v>5.2</v>
      </c>
      <c r="DH23" s="1">
        <v>8.3000000000000007</v>
      </c>
      <c r="DI23" s="1">
        <v>11.8</v>
      </c>
      <c r="DJ23" s="1">
        <v>14.9</v>
      </c>
      <c r="DK23" s="1">
        <v>14.9</v>
      </c>
      <c r="DL23" s="1">
        <v>14.9</v>
      </c>
      <c r="DM23" s="1">
        <v>14.9</v>
      </c>
      <c r="DN23" s="1">
        <v>14.9</v>
      </c>
      <c r="DO23" s="1">
        <v>14.9</v>
      </c>
      <c r="DQ23" s="1"/>
      <c r="DR23" s="16" t="s">
        <v>465</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465</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77.900000000000006</v>
      </c>
      <c r="FG23" s="1">
        <v>77.900000000000006</v>
      </c>
      <c r="FH23" s="1">
        <v>77.900000000000006</v>
      </c>
      <c r="FI23" s="1">
        <v>77.900000000000006</v>
      </c>
      <c r="FJ23" s="1">
        <v>77.900000000000006</v>
      </c>
      <c r="FK23" s="1">
        <v>77.900000000000006</v>
      </c>
    </row>
    <row r="24" spans="1:167" ht="14.5">
      <c r="A24" s="1"/>
      <c r="B24" s="16" t="s">
        <v>466</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466</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133.19999999999999</v>
      </c>
      <c r="AU24" s="1">
        <v>171.7</v>
      </c>
      <c r="AW24" s="1"/>
      <c r="AX24" s="16" t="s">
        <v>466</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32.799999999999997</v>
      </c>
      <c r="BP24" s="1">
        <v>63.7</v>
      </c>
      <c r="BQ24" s="1">
        <v>98.5</v>
      </c>
      <c r="BR24" s="1">
        <v>126.1</v>
      </c>
      <c r="BS24" s="1">
        <v>162.80000000000001</v>
      </c>
      <c r="BU24" s="1"/>
      <c r="BV24" s="16" t="s">
        <v>466</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466</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9.6999999999999993</v>
      </c>
      <c r="DO24" s="1">
        <v>11.2</v>
      </c>
      <c r="DQ24" s="1"/>
      <c r="DR24" s="16" t="s">
        <v>466</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466</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17.100000000000001</v>
      </c>
      <c r="FH24" s="1">
        <v>37</v>
      </c>
      <c r="FI24" s="1">
        <v>61.8</v>
      </c>
      <c r="FJ24" s="1">
        <v>87.9</v>
      </c>
      <c r="FK24" s="1">
        <v>116.8</v>
      </c>
    </row>
    <row r="25" spans="1:167" ht="14.5">
      <c r="A25" s="356"/>
      <c r="B25" s="356"/>
      <c r="C25" s="1"/>
      <c r="D25" s="1"/>
      <c r="E25" s="1"/>
      <c r="F25" s="1"/>
      <c r="G25" s="1"/>
      <c r="H25" s="1"/>
      <c r="I25" s="1"/>
      <c r="J25" s="1"/>
      <c r="K25" s="1"/>
      <c r="L25" s="1"/>
      <c r="M25" s="1"/>
      <c r="N25" s="1"/>
      <c r="O25" s="1"/>
      <c r="P25" s="1"/>
      <c r="Q25" s="1"/>
      <c r="R25" s="1"/>
      <c r="S25" s="1"/>
      <c r="T25" s="1"/>
      <c r="U25" s="1"/>
      <c r="V25" s="1"/>
      <c r="W25" s="1"/>
      <c r="Y25" s="356"/>
      <c r="Z25" s="356"/>
      <c r="AA25" s="1"/>
      <c r="AB25" s="1"/>
      <c r="AC25" s="1"/>
      <c r="AD25" s="1"/>
      <c r="AE25" s="1"/>
      <c r="AF25" s="1"/>
      <c r="AG25" s="1"/>
      <c r="AH25" s="1"/>
      <c r="AI25" s="1"/>
      <c r="AJ25" s="1"/>
      <c r="AK25" s="1"/>
      <c r="AL25" s="1"/>
      <c r="AM25" s="1"/>
      <c r="AN25" s="1"/>
      <c r="AO25" s="1"/>
      <c r="AP25" s="1"/>
      <c r="AQ25" s="1"/>
      <c r="AR25" s="1"/>
      <c r="AS25" s="1"/>
      <c r="AT25" s="1"/>
      <c r="AU25" s="1"/>
      <c r="AW25" s="356"/>
      <c r="AX25" s="356"/>
      <c r="AY25" s="1"/>
      <c r="AZ25" s="1"/>
      <c r="BA25" s="1"/>
      <c r="BB25" s="1"/>
      <c r="BC25" s="1"/>
      <c r="BD25" s="1"/>
      <c r="BE25" s="1"/>
      <c r="BF25" s="1"/>
      <c r="BG25" s="1"/>
      <c r="BH25" s="1"/>
      <c r="BI25" s="1"/>
      <c r="BJ25" s="1"/>
      <c r="BK25" s="1"/>
      <c r="BL25" s="1"/>
      <c r="BM25" s="1"/>
      <c r="BN25" s="1"/>
      <c r="BO25" s="1"/>
      <c r="BP25" s="1"/>
      <c r="BQ25" s="1"/>
      <c r="BR25" s="1"/>
      <c r="BS25" s="1"/>
      <c r="BU25" s="356"/>
      <c r="BV25" s="356"/>
      <c r="BW25" s="1"/>
      <c r="BX25" s="1"/>
      <c r="BY25" s="1"/>
      <c r="BZ25" s="1"/>
      <c r="CA25" s="1"/>
      <c r="CB25" s="1"/>
      <c r="CC25" s="1"/>
      <c r="CD25" s="1"/>
      <c r="CE25" s="1"/>
      <c r="CF25" s="1"/>
      <c r="CG25" s="1"/>
      <c r="CH25" s="1"/>
      <c r="CI25" s="1"/>
      <c r="CJ25" s="1"/>
      <c r="CK25" s="1"/>
      <c r="CL25" s="1"/>
      <c r="CM25" s="1"/>
      <c r="CN25" s="1"/>
      <c r="CO25" s="1"/>
      <c r="CP25" s="1"/>
      <c r="CQ25" s="1"/>
      <c r="CS25" s="356"/>
      <c r="CT25" s="356"/>
      <c r="CU25" s="1"/>
      <c r="CV25" s="1"/>
      <c r="CW25" s="1"/>
      <c r="CX25" s="1"/>
      <c r="CY25" s="1"/>
      <c r="CZ25" s="1"/>
      <c r="DA25" s="1"/>
      <c r="DB25" s="1"/>
      <c r="DC25" s="1"/>
      <c r="DD25" s="1"/>
      <c r="DE25" s="1"/>
      <c r="DF25" s="1"/>
      <c r="DG25" s="1"/>
      <c r="DH25" s="1"/>
      <c r="DI25" s="1"/>
      <c r="DJ25" s="1"/>
      <c r="DK25" s="1"/>
      <c r="DL25" s="1"/>
      <c r="DM25" s="1"/>
      <c r="DN25" s="1"/>
      <c r="DO25" s="1"/>
      <c r="DQ25" s="356"/>
      <c r="DR25" s="356"/>
      <c r="DS25" s="1"/>
      <c r="DT25" s="1"/>
      <c r="DU25" s="1"/>
      <c r="DV25" s="1"/>
      <c r="DW25" s="1"/>
      <c r="DX25" s="1"/>
      <c r="DY25" s="1"/>
      <c r="DZ25" s="1"/>
      <c r="EA25" s="1"/>
      <c r="EB25" s="1"/>
      <c r="EC25" s="1"/>
      <c r="ED25" s="1"/>
      <c r="EE25" s="1"/>
      <c r="EF25" s="1"/>
      <c r="EG25" s="1"/>
      <c r="EH25" s="1"/>
      <c r="EI25" s="1"/>
      <c r="EJ25" s="1"/>
      <c r="EK25" s="1"/>
      <c r="EL25" s="1"/>
      <c r="EM25" s="1"/>
      <c r="EO25" s="356"/>
      <c r="EP25" s="356"/>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267</v>
      </c>
      <c r="C26" s="1"/>
      <c r="D26" s="1"/>
      <c r="E26" s="1"/>
      <c r="F26" s="1"/>
      <c r="G26" s="1"/>
      <c r="H26" s="1"/>
      <c r="I26" s="1"/>
      <c r="J26" s="1"/>
      <c r="K26" s="1"/>
      <c r="L26" s="1"/>
      <c r="M26" s="1"/>
      <c r="N26" s="1"/>
      <c r="O26" s="1"/>
      <c r="P26" s="1"/>
      <c r="Q26" s="1"/>
      <c r="R26" s="1"/>
      <c r="S26" s="1"/>
      <c r="T26" s="1"/>
      <c r="U26" s="1"/>
      <c r="V26" s="1"/>
      <c r="W26" s="1"/>
      <c r="Y26" s="1"/>
      <c r="Z26" s="9" t="s">
        <v>267</v>
      </c>
      <c r="AA26" s="1"/>
      <c r="AB26" s="1"/>
      <c r="AC26" s="1"/>
      <c r="AD26" s="1"/>
      <c r="AE26" s="1"/>
      <c r="AF26" s="1"/>
      <c r="AG26" s="1"/>
      <c r="AH26" s="1"/>
      <c r="AI26" s="1"/>
      <c r="AJ26" s="1"/>
      <c r="AK26" s="1"/>
      <c r="AL26" s="1"/>
      <c r="AM26" s="1"/>
      <c r="AN26" s="1"/>
      <c r="AO26" s="1"/>
      <c r="AP26" s="1"/>
      <c r="AQ26" s="1"/>
      <c r="AR26" s="1"/>
      <c r="AS26" s="1"/>
      <c r="AT26" s="1"/>
      <c r="AU26" s="1"/>
      <c r="AW26" s="1"/>
      <c r="AX26" s="9" t="s">
        <v>267</v>
      </c>
      <c r="AY26" s="1"/>
      <c r="AZ26" s="1"/>
      <c r="BA26" s="1"/>
      <c r="BB26" s="1"/>
      <c r="BC26" s="1"/>
      <c r="BD26" s="1"/>
      <c r="BE26" s="1"/>
      <c r="BF26" s="1"/>
      <c r="BG26" s="1"/>
      <c r="BH26" s="1"/>
      <c r="BI26" s="1"/>
      <c r="BJ26" s="1"/>
      <c r="BK26" s="1"/>
      <c r="BL26" s="1"/>
      <c r="BM26" s="1"/>
      <c r="BN26" s="1"/>
      <c r="BO26" s="1"/>
      <c r="BP26" s="1"/>
      <c r="BQ26" s="1"/>
      <c r="BR26" s="1"/>
      <c r="BS26" s="1"/>
      <c r="BU26" s="1"/>
      <c r="BV26" s="9" t="s">
        <v>267</v>
      </c>
      <c r="BW26" s="1"/>
      <c r="BX26" s="1"/>
      <c r="BY26" s="1"/>
      <c r="BZ26" s="1"/>
      <c r="CA26" s="1"/>
      <c r="CB26" s="1"/>
      <c r="CC26" s="1"/>
      <c r="CD26" s="1"/>
      <c r="CE26" s="1"/>
      <c r="CF26" s="1"/>
      <c r="CG26" s="1"/>
      <c r="CH26" s="1"/>
      <c r="CI26" s="1"/>
      <c r="CJ26" s="1"/>
      <c r="CK26" s="1"/>
      <c r="CL26" s="1"/>
      <c r="CM26" s="1"/>
      <c r="CN26" s="1"/>
      <c r="CO26" s="1"/>
      <c r="CP26" s="1"/>
      <c r="CQ26" s="1"/>
      <c r="CS26" s="1"/>
      <c r="CT26" s="9" t="s">
        <v>267</v>
      </c>
      <c r="CU26" s="1"/>
      <c r="CV26" s="1"/>
      <c r="CW26" s="1"/>
      <c r="CX26" s="1"/>
      <c r="CY26" s="1"/>
      <c r="CZ26" s="1"/>
      <c r="DA26" s="1"/>
      <c r="DB26" s="1"/>
      <c r="DC26" s="1"/>
      <c r="DD26" s="1"/>
      <c r="DE26" s="1"/>
      <c r="DF26" s="1"/>
      <c r="DG26" s="1"/>
      <c r="DH26" s="1"/>
      <c r="DI26" s="1"/>
      <c r="DJ26" s="1"/>
      <c r="DK26" s="1"/>
      <c r="DL26" s="1"/>
      <c r="DM26" s="1"/>
      <c r="DN26" s="1"/>
      <c r="DO26" s="1"/>
      <c r="DQ26" s="1"/>
      <c r="DR26" s="9" t="s">
        <v>267</v>
      </c>
      <c r="DS26" s="1"/>
      <c r="DT26" s="1"/>
      <c r="DU26" s="1"/>
      <c r="DV26" s="1"/>
      <c r="DW26" s="1"/>
      <c r="DX26" s="1"/>
      <c r="DY26" s="1"/>
      <c r="DZ26" s="1"/>
      <c r="EA26" s="1"/>
      <c r="EB26" s="1"/>
      <c r="EC26" s="1"/>
      <c r="ED26" s="1"/>
      <c r="EE26" s="1"/>
      <c r="EF26" s="1"/>
      <c r="EG26" s="1"/>
      <c r="EH26" s="1"/>
      <c r="EI26" s="1"/>
      <c r="EJ26" s="1"/>
      <c r="EK26" s="1"/>
      <c r="EL26" s="1"/>
      <c r="EM26" s="1"/>
      <c r="EO26" s="1"/>
      <c r="EP26" s="9" t="s">
        <v>267</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457</v>
      </c>
      <c r="C27" s="1">
        <v>21.7</v>
      </c>
      <c r="D27" s="1">
        <v>21.2</v>
      </c>
      <c r="E27" s="1">
        <v>20.7</v>
      </c>
      <c r="F27" s="1">
        <v>20.2</v>
      </c>
      <c r="G27" s="1">
        <v>19.5</v>
      </c>
      <c r="H27" s="1">
        <v>19</v>
      </c>
      <c r="I27" s="1">
        <v>18.600000000000001</v>
      </c>
      <c r="J27" s="1">
        <v>18</v>
      </c>
      <c r="K27" s="1">
        <v>17.5</v>
      </c>
      <c r="L27" s="1">
        <v>17.100000000000001</v>
      </c>
      <c r="M27" s="1">
        <v>16.600000000000001</v>
      </c>
      <c r="N27" s="1">
        <v>16.2</v>
      </c>
      <c r="O27" s="1">
        <v>15.7</v>
      </c>
      <c r="P27" s="1">
        <v>15.1</v>
      </c>
      <c r="Q27" s="1">
        <v>14.7</v>
      </c>
      <c r="R27" s="1">
        <v>14.3</v>
      </c>
      <c r="S27" s="1">
        <v>13.9</v>
      </c>
      <c r="T27" s="1">
        <v>13.6</v>
      </c>
      <c r="U27" s="1">
        <v>13.2</v>
      </c>
      <c r="V27" s="1">
        <v>12.8</v>
      </c>
      <c r="W27" s="1">
        <v>12.4</v>
      </c>
      <c r="Y27" s="1"/>
      <c r="Z27" s="16" t="s">
        <v>457</v>
      </c>
      <c r="AA27" s="1">
        <v>22.7</v>
      </c>
      <c r="AB27" s="1">
        <v>22.4</v>
      </c>
      <c r="AC27" s="1">
        <v>22.1</v>
      </c>
      <c r="AD27" s="1">
        <v>21.7</v>
      </c>
      <c r="AE27" s="1">
        <v>21.3</v>
      </c>
      <c r="AF27" s="1">
        <v>20.8</v>
      </c>
      <c r="AG27" s="1">
        <v>20.399999999999999</v>
      </c>
      <c r="AH27" s="1">
        <v>19.899999999999999</v>
      </c>
      <c r="AI27" s="1">
        <v>19.5</v>
      </c>
      <c r="AJ27" s="1">
        <v>19.100000000000001</v>
      </c>
      <c r="AK27" s="1">
        <v>18.7</v>
      </c>
      <c r="AL27" s="1">
        <v>18.3</v>
      </c>
      <c r="AM27" s="1">
        <v>18</v>
      </c>
      <c r="AN27" s="1">
        <v>17.600000000000001</v>
      </c>
      <c r="AO27" s="1">
        <v>17.2</v>
      </c>
      <c r="AP27" s="1">
        <v>16.899999999999999</v>
      </c>
      <c r="AQ27" s="1">
        <v>16.600000000000001</v>
      </c>
      <c r="AR27" s="1">
        <v>16.2</v>
      </c>
      <c r="AS27" s="1">
        <v>15.9</v>
      </c>
      <c r="AT27" s="1">
        <v>15.5</v>
      </c>
      <c r="AU27" s="1">
        <v>15.1</v>
      </c>
      <c r="AW27" s="1"/>
      <c r="AX27" s="16" t="s">
        <v>457</v>
      </c>
      <c r="AY27" s="1">
        <v>20.8</v>
      </c>
      <c r="AZ27" s="1">
        <v>20.5</v>
      </c>
      <c r="BA27" s="1">
        <v>20.100000000000001</v>
      </c>
      <c r="BB27" s="1">
        <v>19.7</v>
      </c>
      <c r="BC27" s="1">
        <v>19.3</v>
      </c>
      <c r="BD27" s="1">
        <v>18.8</v>
      </c>
      <c r="BE27" s="1">
        <v>18.399999999999999</v>
      </c>
      <c r="BF27" s="1">
        <v>18.100000000000001</v>
      </c>
      <c r="BG27" s="1">
        <v>17.7</v>
      </c>
      <c r="BH27" s="1">
        <v>17.3</v>
      </c>
      <c r="BI27" s="1">
        <v>16.899999999999999</v>
      </c>
      <c r="BJ27" s="1">
        <v>16.5</v>
      </c>
      <c r="BK27" s="1">
        <v>16.2</v>
      </c>
      <c r="BL27" s="1">
        <v>15.8</v>
      </c>
      <c r="BM27" s="1">
        <v>15.4</v>
      </c>
      <c r="BN27" s="1">
        <v>14.9</v>
      </c>
      <c r="BO27" s="1">
        <v>14.5</v>
      </c>
      <c r="BP27" s="1">
        <v>14.2</v>
      </c>
      <c r="BQ27" s="1">
        <v>13.8</v>
      </c>
      <c r="BR27" s="1">
        <v>13.5</v>
      </c>
      <c r="BS27" s="1">
        <v>13.1</v>
      </c>
      <c r="BU27" s="1"/>
      <c r="BV27" s="16" t="s">
        <v>457</v>
      </c>
      <c r="BW27" s="1">
        <v>15.1</v>
      </c>
      <c r="BX27" s="1">
        <v>14.6</v>
      </c>
      <c r="BY27" s="1">
        <v>14.2</v>
      </c>
      <c r="BZ27" s="1">
        <v>13.7</v>
      </c>
      <c r="CA27" s="1">
        <v>13.2</v>
      </c>
      <c r="CB27" s="1">
        <v>12.7</v>
      </c>
      <c r="CC27" s="1">
        <v>12.3</v>
      </c>
      <c r="CD27" s="1">
        <v>11.8</v>
      </c>
      <c r="CE27" s="1">
        <v>11.3</v>
      </c>
      <c r="CF27" s="1">
        <v>10.9</v>
      </c>
      <c r="CG27" s="1">
        <v>10.5</v>
      </c>
      <c r="CH27" s="1">
        <v>10.1</v>
      </c>
      <c r="CI27" s="1">
        <v>9.6999999999999993</v>
      </c>
      <c r="CJ27" s="1">
        <v>9.3000000000000007</v>
      </c>
      <c r="CK27" s="1">
        <v>8.9</v>
      </c>
      <c r="CL27" s="1">
        <v>8.5</v>
      </c>
      <c r="CM27" s="1">
        <v>8.1</v>
      </c>
      <c r="CN27" s="1">
        <v>7.7</v>
      </c>
      <c r="CO27" s="1">
        <v>7.4</v>
      </c>
      <c r="CP27" s="1">
        <v>7</v>
      </c>
      <c r="CQ27" s="1">
        <v>6.7</v>
      </c>
      <c r="CS27" s="1"/>
      <c r="CT27" s="16" t="s">
        <v>457</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8.1999999999999993</v>
      </c>
      <c r="DK27" s="1">
        <v>7.8</v>
      </c>
      <c r="DL27" s="1">
        <v>7.5</v>
      </c>
      <c r="DM27" s="1">
        <v>7.2</v>
      </c>
      <c r="DN27" s="1">
        <v>7</v>
      </c>
      <c r="DO27" s="1">
        <v>6.7</v>
      </c>
      <c r="DQ27" s="1"/>
      <c r="DR27" s="16" t="s">
        <v>457</v>
      </c>
      <c r="DS27" s="1">
        <v>7.5</v>
      </c>
      <c r="DT27" s="1">
        <v>7.2</v>
      </c>
      <c r="DU27" s="1">
        <v>6.9</v>
      </c>
      <c r="DV27" s="1">
        <v>6.6</v>
      </c>
      <c r="DW27" s="1">
        <v>6.3</v>
      </c>
      <c r="DX27" s="1">
        <v>6</v>
      </c>
      <c r="DY27" s="1">
        <v>5.8</v>
      </c>
      <c r="DZ27" s="1">
        <v>5.5</v>
      </c>
      <c r="EA27" s="1">
        <v>5.3</v>
      </c>
      <c r="EB27" s="1">
        <v>5</v>
      </c>
      <c r="EC27" s="1">
        <v>4.8</v>
      </c>
      <c r="ED27" s="1">
        <v>4.7</v>
      </c>
      <c r="EE27" s="1">
        <v>4.5999999999999996</v>
      </c>
      <c r="EF27" s="1">
        <v>4.4000000000000004</v>
      </c>
      <c r="EG27" s="1">
        <v>4.2</v>
      </c>
      <c r="EH27" s="1">
        <v>4</v>
      </c>
      <c r="EI27" s="1">
        <v>3.8</v>
      </c>
      <c r="EJ27" s="1">
        <v>3.6</v>
      </c>
      <c r="EK27" s="1">
        <v>3.5</v>
      </c>
      <c r="EL27" s="1">
        <v>3.4</v>
      </c>
      <c r="EM27" s="1">
        <v>3.2</v>
      </c>
      <c r="EO27" s="1"/>
      <c r="EP27" s="10" t="s">
        <v>457</v>
      </c>
      <c r="EQ27" s="1">
        <v>5.3</v>
      </c>
      <c r="ER27" s="1">
        <v>5.2</v>
      </c>
      <c r="ES27" s="1">
        <v>5</v>
      </c>
      <c r="ET27" s="1">
        <v>4.8</v>
      </c>
      <c r="EU27" s="1">
        <v>4.5999999999999996</v>
      </c>
      <c r="EV27" s="1">
        <v>4.4000000000000004</v>
      </c>
      <c r="EW27" s="1">
        <v>4.2</v>
      </c>
      <c r="EX27" s="1">
        <v>4.0999999999999996</v>
      </c>
      <c r="EY27" s="1">
        <v>3.9</v>
      </c>
      <c r="EZ27" s="1">
        <v>3.7</v>
      </c>
      <c r="FA27" s="1">
        <v>3.5</v>
      </c>
      <c r="FB27" s="1">
        <v>3.4</v>
      </c>
      <c r="FC27" s="1">
        <v>3.3</v>
      </c>
      <c r="FD27" s="1">
        <v>3.1</v>
      </c>
      <c r="FE27" s="1">
        <v>3</v>
      </c>
      <c r="FF27" s="1">
        <v>2.9</v>
      </c>
      <c r="FG27" s="1">
        <v>2.8</v>
      </c>
      <c r="FH27" s="1">
        <v>2.7</v>
      </c>
      <c r="FI27" s="1">
        <v>2.5</v>
      </c>
      <c r="FJ27" s="1">
        <v>2.4</v>
      </c>
      <c r="FK27" s="1">
        <v>2.2999999999999998</v>
      </c>
    </row>
    <row r="28" spans="1:167" ht="14.5">
      <c r="A28" s="1"/>
      <c r="B28" s="10" t="s">
        <v>458</v>
      </c>
      <c r="C28" s="1">
        <v>9.8000000000000007</v>
      </c>
      <c r="D28" s="1">
        <v>9.5</v>
      </c>
      <c r="E28" s="1">
        <v>9.3000000000000007</v>
      </c>
      <c r="F28" s="1">
        <v>9.1</v>
      </c>
      <c r="G28" s="1">
        <v>8.8000000000000007</v>
      </c>
      <c r="H28" s="1">
        <v>8.6</v>
      </c>
      <c r="I28" s="1">
        <v>8.4</v>
      </c>
      <c r="J28" s="1">
        <v>8.1999999999999993</v>
      </c>
      <c r="K28" s="1">
        <v>8</v>
      </c>
      <c r="L28" s="1">
        <v>7.8</v>
      </c>
      <c r="M28" s="1">
        <v>7.6</v>
      </c>
      <c r="N28" s="1">
        <v>7.4</v>
      </c>
      <c r="O28" s="1">
        <v>7.2</v>
      </c>
      <c r="P28" s="1">
        <v>6.9</v>
      </c>
      <c r="Q28" s="1">
        <v>6.7</v>
      </c>
      <c r="R28" s="1">
        <v>6.6</v>
      </c>
      <c r="S28" s="1">
        <v>6.4</v>
      </c>
      <c r="T28" s="1">
        <v>6.2</v>
      </c>
      <c r="U28" s="1">
        <v>6.1</v>
      </c>
      <c r="V28" s="1">
        <v>5.9</v>
      </c>
      <c r="W28" s="1">
        <v>5.7</v>
      </c>
      <c r="Y28" s="1"/>
      <c r="Z28" s="16" t="s">
        <v>458</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458</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9.6999999999999993</v>
      </c>
      <c r="BP28" s="1">
        <v>9.5</v>
      </c>
      <c r="BQ28" s="1">
        <v>9.1999999999999993</v>
      </c>
      <c r="BR28" s="1">
        <v>9.1</v>
      </c>
      <c r="BS28" s="1">
        <v>8.8000000000000007</v>
      </c>
      <c r="BU28" s="1"/>
      <c r="BV28" s="16" t="s">
        <v>458</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458</v>
      </c>
      <c r="CU28" s="1">
        <v>10.8</v>
      </c>
      <c r="CV28" s="1">
        <v>10.7</v>
      </c>
      <c r="CW28" s="1">
        <v>10.5</v>
      </c>
      <c r="CX28" s="1">
        <v>10.3</v>
      </c>
      <c r="CY28" s="1">
        <v>10.1</v>
      </c>
      <c r="CZ28" s="1">
        <v>9.9</v>
      </c>
      <c r="DA28" s="1">
        <v>9.6999999999999993</v>
      </c>
      <c r="DB28" s="1">
        <v>9.6</v>
      </c>
      <c r="DC28" s="1">
        <v>9.4</v>
      </c>
      <c r="DD28" s="1">
        <v>9.1</v>
      </c>
      <c r="DE28" s="1">
        <v>8.9</v>
      </c>
      <c r="DF28" s="1">
        <v>8.6999999999999993</v>
      </c>
      <c r="DG28" s="1">
        <v>8.3000000000000007</v>
      </c>
      <c r="DH28" s="1">
        <v>8</v>
      </c>
      <c r="DI28" s="1">
        <v>7.7</v>
      </c>
      <c r="DJ28" s="1">
        <v>7.4</v>
      </c>
      <c r="DK28" s="1">
        <v>7.1</v>
      </c>
      <c r="DL28" s="1">
        <v>6.9</v>
      </c>
      <c r="DM28" s="1">
        <v>6.7</v>
      </c>
      <c r="DN28" s="1">
        <v>6.5</v>
      </c>
      <c r="DO28" s="1">
        <v>6.4</v>
      </c>
      <c r="DQ28" s="1"/>
      <c r="DR28" s="16" t="s">
        <v>458</v>
      </c>
      <c r="DS28" s="1">
        <v>11.2</v>
      </c>
      <c r="DT28" s="1">
        <v>10.8</v>
      </c>
      <c r="DU28" s="1">
        <v>10.5</v>
      </c>
      <c r="DV28" s="1">
        <v>10.1</v>
      </c>
      <c r="DW28" s="1">
        <v>9.8000000000000007</v>
      </c>
      <c r="DX28" s="1">
        <v>9.5</v>
      </c>
      <c r="DY28" s="1">
        <v>9.1999999999999993</v>
      </c>
      <c r="DZ28" s="1">
        <v>8.9</v>
      </c>
      <c r="EA28" s="1">
        <v>8.6</v>
      </c>
      <c r="EB28" s="1">
        <v>8.3000000000000007</v>
      </c>
      <c r="EC28" s="1">
        <v>8</v>
      </c>
      <c r="ED28" s="1">
        <v>7.9</v>
      </c>
      <c r="EE28" s="1">
        <v>7.7</v>
      </c>
      <c r="EF28" s="1">
        <v>7.5</v>
      </c>
      <c r="EG28" s="1">
        <v>7.2</v>
      </c>
      <c r="EH28" s="1">
        <v>7</v>
      </c>
      <c r="EI28" s="1">
        <v>6.6</v>
      </c>
      <c r="EJ28" s="1">
        <v>6.5</v>
      </c>
      <c r="EK28" s="1">
        <v>6.3</v>
      </c>
      <c r="EL28" s="1">
        <v>6.1</v>
      </c>
      <c r="EM28" s="1">
        <v>6</v>
      </c>
      <c r="EO28" s="1"/>
      <c r="EP28" s="10" t="s">
        <v>458</v>
      </c>
      <c r="EQ28" s="1">
        <v>6.1</v>
      </c>
      <c r="ER28" s="1">
        <v>6</v>
      </c>
      <c r="ES28" s="1">
        <v>5.8</v>
      </c>
      <c r="ET28" s="1">
        <v>5.6</v>
      </c>
      <c r="EU28" s="1">
        <v>5.4</v>
      </c>
      <c r="EV28" s="1">
        <v>5.2</v>
      </c>
      <c r="EW28" s="1">
        <v>5</v>
      </c>
      <c r="EX28" s="1">
        <v>4.8</v>
      </c>
      <c r="EY28" s="1">
        <v>4.5999999999999996</v>
      </c>
      <c r="EZ28" s="1">
        <v>4.5</v>
      </c>
      <c r="FA28" s="1">
        <v>4.3</v>
      </c>
      <c r="FB28" s="1">
        <v>4.2</v>
      </c>
      <c r="FC28" s="1">
        <v>4</v>
      </c>
      <c r="FD28" s="1">
        <v>3.9</v>
      </c>
      <c r="FE28" s="1">
        <v>3.8</v>
      </c>
      <c r="FF28" s="1">
        <v>3.7</v>
      </c>
      <c r="FG28" s="1">
        <v>3.5</v>
      </c>
      <c r="FH28" s="1">
        <v>3.4</v>
      </c>
      <c r="FI28" s="1">
        <v>3.3</v>
      </c>
      <c r="FJ28" s="1">
        <v>3.1</v>
      </c>
      <c r="FK28" s="1">
        <v>3</v>
      </c>
    </row>
    <row r="29" spans="1:167" ht="14.5">
      <c r="A29" s="1"/>
      <c r="B29" s="10" t="s">
        <v>459</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459</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20.399999999999999</v>
      </c>
      <c r="AR29" s="1">
        <v>20</v>
      </c>
      <c r="AS29" s="1">
        <v>19.600000000000001</v>
      </c>
      <c r="AT29" s="1">
        <v>19.100000000000001</v>
      </c>
      <c r="AU29" s="1">
        <v>18.7</v>
      </c>
      <c r="AW29" s="1"/>
      <c r="AX29" s="16" t="s">
        <v>459</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20.100000000000001</v>
      </c>
      <c r="BU29" s="1"/>
      <c r="BV29" s="16" t="s">
        <v>459</v>
      </c>
      <c r="BW29" s="1">
        <v>24.4</v>
      </c>
      <c r="BX29" s="1">
        <v>24.1</v>
      </c>
      <c r="BY29" s="1">
        <v>23.8</v>
      </c>
      <c r="BZ29" s="1">
        <v>23.4</v>
      </c>
      <c r="CA29" s="1">
        <v>23</v>
      </c>
      <c r="CB29" s="1">
        <v>22.6</v>
      </c>
      <c r="CC29" s="1">
        <v>22.2</v>
      </c>
      <c r="CD29" s="1">
        <v>21.8</v>
      </c>
      <c r="CE29" s="1">
        <v>21.3</v>
      </c>
      <c r="CF29" s="1">
        <v>20.7</v>
      </c>
      <c r="CG29" s="1">
        <v>20.399999999999999</v>
      </c>
      <c r="CH29" s="1">
        <v>20</v>
      </c>
      <c r="CI29" s="1">
        <v>19.600000000000001</v>
      </c>
      <c r="CJ29" s="1">
        <v>19.100000000000001</v>
      </c>
      <c r="CK29" s="1">
        <v>18.7</v>
      </c>
      <c r="CL29" s="1">
        <v>18.2</v>
      </c>
      <c r="CM29" s="1">
        <v>17.7</v>
      </c>
      <c r="CN29" s="1">
        <v>17.2</v>
      </c>
      <c r="CO29" s="1">
        <v>16.8</v>
      </c>
      <c r="CP29" s="1">
        <v>16.3</v>
      </c>
      <c r="CQ29" s="1">
        <v>15.9</v>
      </c>
      <c r="CS29" s="1"/>
      <c r="CT29" s="16" t="s">
        <v>459</v>
      </c>
      <c r="CU29" s="1">
        <v>19.8</v>
      </c>
      <c r="CV29" s="1">
        <v>19.3</v>
      </c>
      <c r="CW29" s="1">
        <v>19</v>
      </c>
      <c r="CX29" s="1">
        <v>18.5</v>
      </c>
      <c r="CY29" s="1">
        <v>18.100000000000001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459</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19.899999999999999</v>
      </c>
      <c r="EJ29" s="1">
        <v>19.399999999999999</v>
      </c>
      <c r="EK29" s="1">
        <v>19.100000000000001</v>
      </c>
      <c r="EL29" s="1">
        <v>18.600000000000001</v>
      </c>
      <c r="EM29" s="1">
        <v>18.100000000000001</v>
      </c>
      <c r="EO29" s="1"/>
      <c r="EP29" s="10" t="s">
        <v>459</v>
      </c>
      <c r="EQ29" s="1">
        <v>19</v>
      </c>
      <c r="ER29" s="1">
        <v>18.7</v>
      </c>
      <c r="ES29" s="1">
        <v>18.2</v>
      </c>
      <c r="ET29" s="1">
        <v>17.8</v>
      </c>
      <c r="EU29" s="1">
        <v>17.2</v>
      </c>
      <c r="EV29" s="1">
        <v>16.600000000000001</v>
      </c>
      <c r="EW29" s="1">
        <v>16.100000000000001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spans="1:167" ht="14.5">
      <c r="A30" s="1"/>
      <c r="B30" s="10" t="s">
        <v>460</v>
      </c>
      <c r="C30" s="1">
        <v>10</v>
      </c>
      <c r="D30" s="1">
        <v>9.8000000000000007</v>
      </c>
      <c r="E30" s="1">
        <v>9.6</v>
      </c>
      <c r="F30" s="1">
        <v>9.4</v>
      </c>
      <c r="G30" s="1">
        <v>9.1</v>
      </c>
      <c r="H30" s="1">
        <v>8.9</v>
      </c>
      <c r="I30" s="1">
        <v>8.6999999999999993</v>
      </c>
      <c r="J30" s="1">
        <v>8.5</v>
      </c>
      <c r="K30" s="1">
        <v>8.3000000000000007</v>
      </c>
      <c r="L30" s="1">
        <v>8.1</v>
      </c>
      <c r="M30" s="1">
        <v>7.9</v>
      </c>
      <c r="N30" s="1">
        <v>7.7</v>
      </c>
      <c r="O30" s="1">
        <v>7.5</v>
      </c>
      <c r="P30" s="1">
        <v>7.2</v>
      </c>
      <c r="Q30" s="1">
        <v>7.1</v>
      </c>
      <c r="R30" s="1">
        <v>6.9</v>
      </c>
      <c r="S30" s="1">
        <v>6.7</v>
      </c>
      <c r="T30" s="1">
        <v>6.6</v>
      </c>
      <c r="U30" s="1">
        <v>6.4</v>
      </c>
      <c r="V30" s="1">
        <v>6.3</v>
      </c>
      <c r="W30" s="1">
        <v>6.1</v>
      </c>
      <c r="Y30" s="1"/>
      <c r="Z30" s="16" t="s">
        <v>460</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460</v>
      </c>
      <c r="AY30" s="1">
        <v>9.1</v>
      </c>
      <c r="AZ30" s="1">
        <v>9</v>
      </c>
      <c r="BA30" s="1">
        <v>8.9</v>
      </c>
      <c r="BB30" s="1">
        <v>8.6999999999999993</v>
      </c>
      <c r="BC30" s="1">
        <v>8.6</v>
      </c>
      <c r="BD30" s="1">
        <v>8.5</v>
      </c>
      <c r="BE30" s="1">
        <v>8.3000000000000007</v>
      </c>
      <c r="BF30" s="1">
        <v>8.1999999999999993</v>
      </c>
      <c r="BG30" s="1">
        <v>8.1</v>
      </c>
      <c r="BH30" s="1">
        <v>8</v>
      </c>
      <c r="BI30" s="1">
        <v>7.8</v>
      </c>
      <c r="BJ30" s="1">
        <v>7.7</v>
      </c>
      <c r="BK30" s="1">
        <v>7.6</v>
      </c>
      <c r="BL30" s="1">
        <v>7.4</v>
      </c>
      <c r="BM30" s="1">
        <v>7.3</v>
      </c>
      <c r="BN30" s="1">
        <v>7.1</v>
      </c>
      <c r="BO30" s="1">
        <v>7</v>
      </c>
      <c r="BP30" s="1">
        <v>6.8</v>
      </c>
      <c r="BQ30" s="1">
        <v>6.7</v>
      </c>
      <c r="BR30" s="1">
        <v>6.6</v>
      </c>
      <c r="BS30" s="1">
        <v>6.4</v>
      </c>
      <c r="BU30" s="1"/>
      <c r="BV30" s="16" t="s">
        <v>460</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9.8000000000000007</v>
      </c>
      <c r="CO30" s="1">
        <v>9.6</v>
      </c>
      <c r="CP30" s="1">
        <v>9.4</v>
      </c>
      <c r="CQ30" s="1">
        <v>9.1</v>
      </c>
      <c r="CS30" s="1"/>
      <c r="CT30" s="16" t="s">
        <v>460</v>
      </c>
      <c r="CU30" s="1">
        <v>22.3</v>
      </c>
      <c r="CV30" s="1">
        <v>21.9</v>
      </c>
      <c r="CW30" s="1">
        <v>21.5</v>
      </c>
      <c r="CX30" s="1">
        <v>21.1</v>
      </c>
      <c r="CY30" s="1">
        <v>20.7</v>
      </c>
      <c r="CZ30" s="1">
        <v>20.3</v>
      </c>
      <c r="DA30" s="1">
        <v>19.899999999999999</v>
      </c>
      <c r="DB30" s="1">
        <v>19.600000000000001</v>
      </c>
      <c r="DC30" s="1">
        <v>19.100000000000001</v>
      </c>
      <c r="DD30" s="1">
        <v>18.600000000000001</v>
      </c>
      <c r="DE30" s="1">
        <v>18.2</v>
      </c>
      <c r="DF30" s="1">
        <v>17.7</v>
      </c>
      <c r="DG30" s="1">
        <v>17</v>
      </c>
      <c r="DH30" s="1">
        <v>16.3</v>
      </c>
      <c r="DI30" s="1">
        <v>15.6</v>
      </c>
      <c r="DJ30" s="1">
        <v>15</v>
      </c>
      <c r="DK30" s="1">
        <v>14.4</v>
      </c>
      <c r="DL30" s="1">
        <v>14</v>
      </c>
      <c r="DM30" s="1">
        <v>13.6</v>
      </c>
      <c r="DN30" s="1">
        <v>13.2</v>
      </c>
      <c r="DO30" s="1">
        <v>12.9</v>
      </c>
      <c r="DQ30" s="1"/>
      <c r="DR30" s="16" t="s">
        <v>460</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19.899999999999999</v>
      </c>
      <c r="EH30" s="1">
        <v>19.100000000000001</v>
      </c>
      <c r="EI30" s="1">
        <v>18.399999999999999</v>
      </c>
      <c r="EJ30" s="1">
        <v>17.899999999999999</v>
      </c>
      <c r="EK30" s="1">
        <v>17.600000000000001</v>
      </c>
      <c r="EL30" s="1">
        <v>17.2</v>
      </c>
      <c r="EM30" s="1">
        <v>16.8</v>
      </c>
      <c r="EO30" s="1"/>
      <c r="EP30" s="10" t="s">
        <v>460</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10.199999999999999</v>
      </c>
      <c r="FI30" s="1">
        <v>9.9</v>
      </c>
      <c r="FJ30" s="1">
        <v>9.5</v>
      </c>
      <c r="FK30" s="1">
        <v>9.1</v>
      </c>
    </row>
    <row r="31" spans="1:167" ht="14.5">
      <c r="A31" s="1"/>
      <c r="B31" s="10" t="s">
        <v>461</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461</v>
      </c>
      <c r="AA31" s="1">
        <v>21.9</v>
      </c>
      <c r="AB31" s="1">
        <v>21.7</v>
      </c>
      <c r="AC31" s="1">
        <v>21.5</v>
      </c>
      <c r="AD31" s="1">
        <v>21.2</v>
      </c>
      <c r="AE31" s="1">
        <v>20.9</v>
      </c>
      <c r="AF31" s="1">
        <v>20.5</v>
      </c>
      <c r="AG31" s="1">
        <v>20.100000000000001</v>
      </c>
      <c r="AH31" s="1">
        <v>19.8</v>
      </c>
      <c r="AI31" s="1">
        <v>19.399999999999999</v>
      </c>
      <c r="AJ31" s="1">
        <v>19.100000000000001</v>
      </c>
      <c r="AK31" s="1">
        <v>18.8</v>
      </c>
      <c r="AL31" s="1">
        <v>18.5</v>
      </c>
      <c r="AM31" s="1">
        <v>18.2</v>
      </c>
      <c r="AN31" s="1">
        <v>17.899999999999999</v>
      </c>
      <c r="AO31" s="1">
        <v>17.600000000000001</v>
      </c>
      <c r="AP31" s="1">
        <v>17.3</v>
      </c>
      <c r="AQ31" s="1">
        <v>17.100000000000001</v>
      </c>
      <c r="AR31" s="1">
        <v>16.8</v>
      </c>
      <c r="AS31" s="1">
        <v>16.5</v>
      </c>
      <c r="AT31" s="1">
        <v>16.100000000000001</v>
      </c>
      <c r="AU31" s="1">
        <v>15.8</v>
      </c>
      <c r="AW31" s="1"/>
      <c r="AX31" s="16" t="s">
        <v>461</v>
      </c>
      <c r="AY31" s="1">
        <v>22.9</v>
      </c>
      <c r="AZ31" s="1">
        <v>22.8</v>
      </c>
      <c r="BA31" s="1">
        <v>22.4</v>
      </c>
      <c r="BB31" s="1">
        <v>22.2</v>
      </c>
      <c r="BC31" s="1">
        <v>21.9</v>
      </c>
      <c r="BD31" s="1">
        <v>21.5</v>
      </c>
      <c r="BE31" s="1">
        <v>21.2</v>
      </c>
      <c r="BF31" s="1">
        <v>21</v>
      </c>
      <c r="BG31" s="1">
        <v>20.6</v>
      </c>
      <c r="BH31" s="1">
        <v>20.399999999999999</v>
      </c>
      <c r="BI31" s="1">
        <v>20</v>
      </c>
      <c r="BJ31" s="1">
        <v>19.7</v>
      </c>
      <c r="BK31" s="1">
        <v>19.399999999999999</v>
      </c>
      <c r="BL31" s="1">
        <v>19.100000000000001</v>
      </c>
      <c r="BM31" s="1">
        <v>18.8</v>
      </c>
      <c r="BN31" s="1">
        <v>18.2</v>
      </c>
      <c r="BO31" s="1">
        <v>17.899999999999999</v>
      </c>
      <c r="BP31" s="1">
        <v>17.600000000000001</v>
      </c>
      <c r="BQ31" s="1">
        <v>17.3</v>
      </c>
      <c r="BR31" s="1">
        <v>17</v>
      </c>
      <c r="BS31" s="1">
        <v>16.7</v>
      </c>
      <c r="BU31" s="1"/>
      <c r="BV31" s="16" t="s">
        <v>461</v>
      </c>
      <c r="BW31" s="1">
        <v>24.6</v>
      </c>
      <c r="BX31" s="1">
        <v>24.3</v>
      </c>
      <c r="BY31" s="1">
        <v>24.2</v>
      </c>
      <c r="BZ31" s="1">
        <v>23.9</v>
      </c>
      <c r="CA31" s="1">
        <v>23.6</v>
      </c>
      <c r="CB31" s="1">
        <v>23.3</v>
      </c>
      <c r="CC31" s="1">
        <v>23</v>
      </c>
      <c r="CD31" s="1">
        <v>22.7</v>
      </c>
      <c r="CE31" s="1">
        <v>22.2</v>
      </c>
      <c r="CF31" s="1">
        <v>21.8</v>
      </c>
      <c r="CG31" s="1">
        <v>21.5</v>
      </c>
      <c r="CH31" s="1">
        <v>21.2</v>
      </c>
      <c r="CI31" s="1">
        <v>20.8</v>
      </c>
      <c r="CJ31" s="1">
        <v>20.399999999999999</v>
      </c>
      <c r="CK31" s="1">
        <v>20.100000000000001</v>
      </c>
      <c r="CL31" s="1">
        <v>19.7</v>
      </c>
      <c r="CM31" s="1">
        <v>19.2</v>
      </c>
      <c r="CN31" s="1">
        <v>18.8</v>
      </c>
      <c r="CO31" s="1">
        <v>18.399999999999999</v>
      </c>
      <c r="CP31" s="1">
        <v>18</v>
      </c>
      <c r="CQ31" s="1">
        <v>17.600000000000001</v>
      </c>
      <c r="CS31" s="1"/>
      <c r="CT31" s="16" t="s">
        <v>461</v>
      </c>
      <c r="CU31" s="1">
        <v>24.7</v>
      </c>
      <c r="CV31" s="1">
        <v>24.4</v>
      </c>
      <c r="CW31" s="1">
        <v>24.1</v>
      </c>
      <c r="CX31" s="1">
        <v>23.7</v>
      </c>
      <c r="CY31" s="1">
        <v>23.4</v>
      </c>
      <c r="CZ31" s="1">
        <v>23</v>
      </c>
      <c r="DA31" s="1">
        <v>22.7</v>
      </c>
      <c r="DB31" s="1">
        <v>22.4</v>
      </c>
      <c r="DC31" s="1">
        <v>22</v>
      </c>
      <c r="DD31" s="1">
        <v>21.5</v>
      </c>
      <c r="DE31" s="1">
        <v>21.2</v>
      </c>
      <c r="DF31" s="1">
        <v>20.6</v>
      </c>
      <c r="DG31" s="1">
        <v>19.899999999999999</v>
      </c>
      <c r="DH31" s="1">
        <v>19.2</v>
      </c>
      <c r="DI31" s="1">
        <v>18.5</v>
      </c>
      <c r="DJ31" s="1">
        <v>17.899999999999999</v>
      </c>
      <c r="DK31" s="1">
        <v>17.2</v>
      </c>
      <c r="DL31" s="1">
        <v>16.8</v>
      </c>
      <c r="DM31" s="1">
        <v>16.399999999999999</v>
      </c>
      <c r="DN31" s="1">
        <v>16.100000000000001</v>
      </c>
      <c r="DO31" s="1">
        <v>15.8</v>
      </c>
      <c r="DQ31" s="1"/>
      <c r="DR31" s="16" t="s">
        <v>461</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9.6999999999999993</v>
      </c>
      <c r="EH31" s="1">
        <v>9.4</v>
      </c>
      <c r="EI31" s="1">
        <v>9</v>
      </c>
      <c r="EJ31" s="1">
        <v>8.8000000000000007</v>
      </c>
      <c r="EK31" s="1">
        <v>8.6999999999999993</v>
      </c>
      <c r="EL31" s="1">
        <v>8.5</v>
      </c>
      <c r="EM31" s="1">
        <v>8.3000000000000007</v>
      </c>
      <c r="EO31" s="1"/>
      <c r="EP31" s="10" t="s">
        <v>461</v>
      </c>
      <c r="EQ31" s="1">
        <v>36.799999999999997</v>
      </c>
      <c r="ER31" s="1">
        <v>36.299999999999997</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spans="1:167" ht="14.5">
      <c r="A32" s="1"/>
      <c r="B32" s="16" t="s">
        <v>462</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5.0999999999999996</v>
      </c>
      <c r="W32" s="1">
        <v>5.0999999999999996</v>
      </c>
      <c r="Y32" s="1"/>
      <c r="Z32" s="16" t="s">
        <v>462</v>
      </c>
      <c r="AA32" s="1">
        <v>5.3</v>
      </c>
      <c r="AB32" s="1">
        <v>5.3</v>
      </c>
      <c r="AC32" s="1">
        <v>5.3</v>
      </c>
      <c r="AD32" s="1">
        <v>5.2</v>
      </c>
      <c r="AE32" s="1">
        <v>5.0999999999999996</v>
      </c>
      <c r="AF32" s="1">
        <v>5</v>
      </c>
      <c r="AG32" s="1">
        <v>5</v>
      </c>
      <c r="AH32" s="1">
        <v>4.9000000000000004</v>
      </c>
      <c r="AI32" s="1">
        <v>4.8</v>
      </c>
      <c r="AJ32" s="1">
        <v>4.7</v>
      </c>
      <c r="AK32" s="1">
        <v>4.7</v>
      </c>
      <c r="AL32" s="1">
        <v>4.5999999999999996</v>
      </c>
      <c r="AM32" s="1">
        <v>4.5</v>
      </c>
      <c r="AN32" s="1">
        <v>4.5</v>
      </c>
      <c r="AO32" s="1">
        <v>4.4000000000000004</v>
      </c>
      <c r="AP32" s="1">
        <v>4.3</v>
      </c>
      <c r="AQ32" s="1">
        <v>4.3</v>
      </c>
      <c r="AR32" s="1">
        <v>4.2</v>
      </c>
      <c r="AS32" s="1">
        <v>4.0999999999999996</v>
      </c>
      <c r="AT32" s="1">
        <v>4.0999999999999996</v>
      </c>
      <c r="AU32" s="1">
        <v>4</v>
      </c>
      <c r="AW32" s="1"/>
      <c r="AX32" s="16" t="s">
        <v>462</v>
      </c>
      <c r="AY32" s="1">
        <v>5</v>
      </c>
      <c r="AZ32" s="1">
        <v>5</v>
      </c>
      <c r="BA32" s="1">
        <v>5</v>
      </c>
      <c r="BB32" s="1">
        <v>4.9000000000000004</v>
      </c>
      <c r="BC32" s="1">
        <v>4.8</v>
      </c>
      <c r="BD32" s="1">
        <v>4.8</v>
      </c>
      <c r="BE32" s="1">
        <v>4.7</v>
      </c>
      <c r="BF32" s="1">
        <v>4.5999999999999996</v>
      </c>
      <c r="BG32" s="1">
        <v>4.5999999999999996</v>
      </c>
      <c r="BH32" s="1">
        <v>4.5</v>
      </c>
      <c r="BI32" s="1">
        <v>4.5</v>
      </c>
      <c r="BJ32" s="1">
        <v>4.4000000000000004</v>
      </c>
      <c r="BK32" s="1">
        <v>4.3</v>
      </c>
      <c r="BL32" s="1">
        <v>4.3</v>
      </c>
      <c r="BM32" s="1">
        <v>4.2</v>
      </c>
      <c r="BN32" s="1">
        <v>4.0999999999999996</v>
      </c>
      <c r="BO32" s="1">
        <v>4</v>
      </c>
      <c r="BP32" s="1">
        <v>3.9</v>
      </c>
      <c r="BQ32" s="1">
        <v>3.9</v>
      </c>
      <c r="BR32" s="1">
        <v>3.8</v>
      </c>
      <c r="BS32" s="1">
        <v>3.7</v>
      </c>
      <c r="BU32" s="1"/>
      <c r="BV32" s="16" t="s">
        <v>462</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462</v>
      </c>
      <c r="CU32" s="1">
        <v>8.6</v>
      </c>
      <c r="CV32" s="1">
        <v>8.6</v>
      </c>
      <c r="CW32" s="1">
        <v>8.5</v>
      </c>
      <c r="CX32" s="1">
        <v>8.4</v>
      </c>
      <c r="CY32" s="1">
        <v>8.3000000000000007</v>
      </c>
      <c r="CZ32" s="1">
        <v>8.1999999999999993</v>
      </c>
      <c r="DA32" s="1">
        <v>8.1999999999999993</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462</v>
      </c>
      <c r="DS32" s="1">
        <v>6.4</v>
      </c>
      <c r="DT32" s="1">
        <v>6.2</v>
      </c>
      <c r="DU32" s="1">
        <v>6.1</v>
      </c>
      <c r="DV32" s="1">
        <v>5.9</v>
      </c>
      <c r="DW32" s="1">
        <v>5.7</v>
      </c>
      <c r="DX32" s="1">
        <v>5.6</v>
      </c>
      <c r="DY32" s="1">
        <v>5.4</v>
      </c>
      <c r="DZ32" s="1">
        <v>5.3</v>
      </c>
      <c r="EA32" s="1">
        <v>5.0999999999999996</v>
      </c>
      <c r="EB32" s="1">
        <v>5</v>
      </c>
      <c r="EC32" s="1">
        <v>4.9000000000000004</v>
      </c>
      <c r="ED32" s="1">
        <v>4.8</v>
      </c>
      <c r="EE32" s="1">
        <v>4.7</v>
      </c>
      <c r="EF32" s="1">
        <v>4.5999999999999996</v>
      </c>
      <c r="EG32" s="1">
        <v>4.5</v>
      </c>
      <c r="EH32" s="1">
        <v>4.3</v>
      </c>
      <c r="EI32" s="1">
        <v>4.2</v>
      </c>
      <c r="EJ32" s="1">
        <v>4.0999999999999996</v>
      </c>
      <c r="EK32" s="1">
        <v>4</v>
      </c>
      <c r="EL32" s="1">
        <v>3.9</v>
      </c>
      <c r="EM32" s="1">
        <v>3.8</v>
      </c>
      <c r="EO32" s="1"/>
      <c r="EP32" s="16" t="s">
        <v>462</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spans="1:167" ht="14.5">
      <c r="A33" s="1"/>
      <c r="B33" s="16" t="s">
        <v>463</v>
      </c>
      <c r="C33" s="1">
        <v>0</v>
      </c>
      <c r="D33" s="1">
        <v>2</v>
      </c>
      <c r="E33" s="1">
        <v>4</v>
      </c>
      <c r="F33" s="1">
        <v>6.1</v>
      </c>
      <c r="G33" s="1">
        <v>8.6999999999999993</v>
      </c>
      <c r="H33" s="1">
        <v>10.6</v>
      </c>
      <c r="I33" s="1">
        <v>10.5</v>
      </c>
      <c r="J33" s="1">
        <v>10.4</v>
      </c>
      <c r="K33" s="1">
        <v>10.199999999999999</v>
      </c>
      <c r="L33" s="1">
        <v>10.1</v>
      </c>
      <c r="M33" s="1">
        <v>10</v>
      </c>
      <c r="N33" s="1">
        <v>9.8000000000000007</v>
      </c>
      <c r="O33" s="1">
        <v>9.6999999999999993</v>
      </c>
      <c r="P33" s="1">
        <v>9.5</v>
      </c>
      <c r="Q33" s="1">
        <v>9.3000000000000007</v>
      </c>
      <c r="R33" s="1">
        <v>9.1999999999999993</v>
      </c>
      <c r="S33" s="1">
        <v>9.1</v>
      </c>
      <c r="T33" s="1">
        <v>9</v>
      </c>
      <c r="U33" s="1">
        <v>8.9</v>
      </c>
      <c r="V33" s="1">
        <v>8.8000000000000007</v>
      </c>
      <c r="W33" s="1">
        <v>8.6</v>
      </c>
      <c r="Y33" s="1"/>
      <c r="Z33" s="16" t="s">
        <v>463</v>
      </c>
      <c r="AA33" s="1">
        <v>0</v>
      </c>
      <c r="AB33" s="1">
        <v>1.1000000000000001</v>
      </c>
      <c r="AC33" s="1">
        <v>2.2999999999999998</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463</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463</v>
      </c>
      <c r="BW33" s="1">
        <v>0</v>
      </c>
      <c r="BX33" s="1">
        <v>1.4</v>
      </c>
      <c r="BY33" s="1">
        <v>2.7</v>
      </c>
      <c r="BZ33" s="1">
        <v>4.0999999999999996</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463</v>
      </c>
      <c r="CU33" s="1">
        <v>0</v>
      </c>
      <c r="CV33" s="1">
        <v>1.7</v>
      </c>
      <c r="CW33" s="1">
        <v>3.4</v>
      </c>
      <c r="CX33" s="1">
        <v>5.2</v>
      </c>
      <c r="CY33" s="1">
        <v>7</v>
      </c>
      <c r="CZ33" s="1">
        <v>8.8000000000000007</v>
      </c>
      <c r="DA33" s="1">
        <v>8.6999999999999993</v>
      </c>
      <c r="DB33" s="1">
        <v>8.6999999999999993</v>
      </c>
      <c r="DC33" s="1">
        <v>8.6</v>
      </c>
      <c r="DD33" s="1">
        <v>8.4</v>
      </c>
      <c r="DE33" s="1">
        <v>8.3000000000000007</v>
      </c>
      <c r="DF33" s="1">
        <v>8.1999999999999993</v>
      </c>
      <c r="DG33" s="1">
        <v>8</v>
      </c>
      <c r="DH33" s="1">
        <v>7.8</v>
      </c>
      <c r="DI33" s="1">
        <v>7.5</v>
      </c>
      <c r="DJ33" s="1">
        <v>7.3</v>
      </c>
      <c r="DK33" s="1">
        <v>7.1</v>
      </c>
      <c r="DL33" s="1">
        <v>7</v>
      </c>
      <c r="DM33" s="1">
        <v>6.9</v>
      </c>
      <c r="DN33" s="1">
        <v>6.8</v>
      </c>
      <c r="DO33" s="1">
        <v>6.7</v>
      </c>
      <c r="DQ33" s="1"/>
      <c r="DR33" s="16" t="s">
        <v>463</v>
      </c>
      <c r="DS33" s="1">
        <v>0</v>
      </c>
      <c r="DT33" s="1">
        <v>3</v>
      </c>
      <c r="DU33" s="1">
        <v>5.6</v>
      </c>
      <c r="DV33" s="1">
        <v>8.6999999999999993</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10.199999999999999</v>
      </c>
      <c r="EM33" s="1">
        <v>9.9</v>
      </c>
      <c r="EO33" s="1"/>
      <c r="EP33" s="16" t="s">
        <v>463</v>
      </c>
      <c r="EQ33" s="1">
        <v>0</v>
      </c>
      <c r="ER33" s="1">
        <v>1.5</v>
      </c>
      <c r="ES33" s="1">
        <v>3.7</v>
      </c>
      <c r="ET33" s="1">
        <v>5.7</v>
      </c>
      <c r="EU33" s="1">
        <v>8.4</v>
      </c>
      <c r="EV33" s="1">
        <v>11.4</v>
      </c>
      <c r="EW33" s="1">
        <v>11.1</v>
      </c>
      <c r="EX33" s="1">
        <v>10.8</v>
      </c>
      <c r="EY33" s="1">
        <v>10.5</v>
      </c>
      <c r="EZ33" s="1">
        <v>10.199999999999999</v>
      </c>
      <c r="FA33" s="1">
        <v>10</v>
      </c>
      <c r="FB33" s="1">
        <v>9.9</v>
      </c>
      <c r="FC33" s="1">
        <v>9.6999999999999993</v>
      </c>
      <c r="FD33" s="1">
        <v>9.5</v>
      </c>
      <c r="FE33" s="1">
        <v>9.3000000000000007</v>
      </c>
      <c r="FF33" s="1">
        <v>9.1</v>
      </c>
      <c r="FG33" s="1">
        <v>9</v>
      </c>
      <c r="FH33" s="1">
        <v>8.8000000000000007</v>
      </c>
      <c r="FI33" s="1">
        <v>8.5</v>
      </c>
      <c r="FJ33" s="1">
        <v>8.3000000000000007</v>
      </c>
      <c r="FK33" s="1">
        <v>8</v>
      </c>
    </row>
    <row r="34" spans="1:167" ht="14.5">
      <c r="A34" s="1"/>
      <c r="B34" s="16" t="s">
        <v>464</v>
      </c>
      <c r="C34" s="1">
        <v>0</v>
      </c>
      <c r="D34" s="1">
        <v>0</v>
      </c>
      <c r="E34" s="1">
        <v>0</v>
      </c>
      <c r="F34" s="1">
        <v>0</v>
      </c>
      <c r="G34" s="1">
        <v>0</v>
      </c>
      <c r="H34" s="1">
        <v>0</v>
      </c>
      <c r="I34" s="1">
        <v>2.1</v>
      </c>
      <c r="J34" s="1">
        <v>4.4000000000000004</v>
      </c>
      <c r="K34" s="1">
        <v>6.5</v>
      </c>
      <c r="L34" s="1">
        <v>8.5</v>
      </c>
      <c r="M34" s="1">
        <v>10.5</v>
      </c>
      <c r="N34" s="1">
        <v>10.3</v>
      </c>
      <c r="O34" s="1">
        <v>10.199999999999999</v>
      </c>
      <c r="P34" s="1">
        <v>10</v>
      </c>
      <c r="Q34" s="1">
        <v>9.8000000000000007</v>
      </c>
      <c r="R34" s="1">
        <v>9.6999999999999993</v>
      </c>
      <c r="S34" s="1">
        <v>9.6</v>
      </c>
      <c r="T34" s="1">
        <v>9.5</v>
      </c>
      <c r="U34" s="1">
        <v>9.4</v>
      </c>
      <c r="V34" s="1">
        <v>9.3000000000000007</v>
      </c>
      <c r="W34" s="1">
        <v>9.1</v>
      </c>
      <c r="Y34" s="1"/>
      <c r="Z34" s="16" t="s">
        <v>464</v>
      </c>
      <c r="AA34" s="1">
        <v>0</v>
      </c>
      <c r="AB34" s="1">
        <v>0</v>
      </c>
      <c r="AC34" s="1">
        <v>0</v>
      </c>
      <c r="AD34" s="1">
        <v>0</v>
      </c>
      <c r="AE34" s="1">
        <v>0</v>
      </c>
      <c r="AF34" s="1">
        <v>0</v>
      </c>
      <c r="AG34" s="1">
        <v>2</v>
      </c>
      <c r="AH34" s="1">
        <v>3.9</v>
      </c>
      <c r="AI34" s="1">
        <v>5.8</v>
      </c>
      <c r="AJ34" s="1">
        <v>7.5</v>
      </c>
      <c r="AK34" s="1">
        <v>9.1</v>
      </c>
      <c r="AL34" s="1">
        <v>9</v>
      </c>
      <c r="AM34" s="1">
        <v>8.9</v>
      </c>
      <c r="AN34" s="1">
        <v>8.8000000000000007</v>
      </c>
      <c r="AO34" s="1">
        <v>8.6999999999999993</v>
      </c>
      <c r="AP34" s="1">
        <v>8.6</v>
      </c>
      <c r="AQ34" s="1">
        <v>8.4</v>
      </c>
      <c r="AR34" s="1">
        <v>8.3000000000000007</v>
      </c>
      <c r="AS34" s="1">
        <v>8.1999999999999993</v>
      </c>
      <c r="AT34" s="1">
        <v>8.1</v>
      </c>
      <c r="AU34" s="1">
        <v>7.9</v>
      </c>
      <c r="AW34" s="1"/>
      <c r="AX34" s="16" t="s">
        <v>464</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464</v>
      </c>
      <c r="BW34" s="1">
        <v>0</v>
      </c>
      <c r="BX34" s="1">
        <v>0</v>
      </c>
      <c r="BY34" s="1">
        <v>0</v>
      </c>
      <c r="BZ34" s="1">
        <v>0</v>
      </c>
      <c r="CA34" s="1">
        <v>0</v>
      </c>
      <c r="CB34" s="1">
        <v>0</v>
      </c>
      <c r="CC34" s="1">
        <v>1.7</v>
      </c>
      <c r="CD34" s="1">
        <v>3.6</v>
      </c>
      <c r="CE34" s="1">
        <v>5.9</v>
      </c>
      <c r="CF34" s="1">
        <v>8.3000000000000007</v>
      </c>
      <c r="CG34" s="1">
        <v>9.6</v>
      </c>
      <c r="CH34" s="1">
        <v>9.5</v>
      </c>
      <c r="CI34" s="1">
        <v>9.4</v>
      </c>
      <c r="CJ34" s="1">
        <v>9.3000000000000007</v>
      </c>
      <c r="CK34" s="1">
        <v>9.1</v>
      </c>
      <c r="CL34" s="1">
        <v>9</v>
      </c>
      <c r="CM34" s="1">
        <v>8.8000000000000007</v>
      </c>
      <c r="CN34" s="1">
        <v>8.6999999999999993</v>
      </c>
      <c r="CO34" s="1">
        <v>8.5</v>
      </c>
      <c r="CP34" s="1">
        <v>8.4</v>
      </c>
      <c r="CQ34" s="1">
        <v>8.1999999999999993</v>
      </c>
      <c r="CS34" s="1"/>
      <c r="CT34" s="16" t="s">
        <v>464</v>
      </c>
      <c r="CU34" s="1">
        <v>0</v>
      </c>
      <c r="CV34" s="1">
        <v>0</v>
      </c>
      <c r="CW34" s="1">
        <v>0</v>
      </c>
      <c r="CX34" s="1">
        <v>0</v>
      </c>
      <c r="CY34" s="1">
        <v>0</v>
      </c>
      <c r="CZ34" s="1">
        <v>0</v>
      </c>
      <c r="DA34" s="1">
        <v>1.6</v>
      </c>
      <c r="DB34" s="1">
        <v>3.2</v>
      </c>
      <c r="DC34" s="1">
        <v>5.4</v>
      </c>
      <c r="DD34" s="1">
        <v>7.8</v>
      </c>
      <c r="DE34" s="1">
        <v>9.6</v>
      </c>
      <c r="DF34" s="1">
        <v>9.5</v>
      </c>
      <c r="DG34" s="1">
        <v>9.1999999999999993</v>
      </c>
      <c r="DH34" s="1">
        <v>9</v>
      </c>
      <c r="DI34" s="1">
        <v>8.6999999999999993</v>
      </c>
      <c r="DJ34" s="1">
        <v>8.5</v>
      </c>
      <c r="DK34" s="1">
        <v>8.1999999999999993</v>
      </c>
      <c r="DL34" s="1">
        <v>8.1</v>
      </c>
      <c r="DM34" s="1">
        <v>8</v>
      </c>
      <c r="DN34" s="1">
        <v>7.9</v>
      </c>
      <c r="DO34" s="1">
        <v>7.8</v>
      </c>
      <c r="DQ34" s="1"/>
      <c r="DR34" s="16" t="s">
        <v>464</v>
      </c>
      <c r="DS34" s="1">
        <v>0</v>
      </c>
      <c r="DT34" s="1">
        <v>0</v>
      </c>
      <c r="DU34" s="1">
        <v>0</v>
      </c>
      <c r="DV34" s="1">
        <v>0</v>
      </c>
      <c r="DW34" s="1">
        <v>0</v>
      </c>
      <c r="DX34" s="1">
        <v>0</v>
      </c>
      <c r="DY34" s="1">
        <v>3</v>
      </c>
      <c r="DZ34" s="1">
        <v>5.4</v>
      </c>
      <c r="EA34" s="1">
        <v>8.8000000000000007</v>
      </c>
      <c r="EB34" s="1">
        <v>11.8</v>
      </c>
      <c r="EC34" s="1">
        <v>13.8</v>
      </c>
      <c r="ED34" s="1">
        <v>13.6</v>
      </c>
      <c r="EE34" s="1">
        <v>13.4</v>
      </c>
      <c r="EF34" s="1">
        <v>13.1</v>
      </c>
      <c r="EG34" s="1">
        <v>12.8</v>
      </c>
      <c r="EH34" s="1">
        <v>12.4</v>
      </c>
      <c r="EI34" s="1">
        <v>11.9</v>
      </c>
      <c r="EJ34" s="1">
        <v>11.6</v>
      </c>
      <c r="EK34" s="1">
        <v>11.5</v>
      </c>
      <c r="EL34" s="1">
        <v>11.2</v>
      </c>
      <c r="EM34" s="1">
        <v>11</v>
      </c>
      <c r="EO34" s="1"/>
      <c r="EP34" s="16" t="s">
        <v>464</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spans="1:167" ht="14.5">
      <c r="A35" s="1"/>
      <c r="B35" s="16" t="s">
        <v>465</v>
      </c>
      <c r="C35" s="1">
        <v>0</v>
      </c>
      <c r="D35" s="1">
        <v>0</v>
      </c>
      <c r="E35" s="1">
        <v>0</v>
      </c>
      <c r="F35" s="1">
        <v>0</v>
      </c>
      <c r="G35" s="1">
        <v>0</v>
      </c>
      <c r="H35" s="1">
        <v>0</v>
      </c>
      <c r="I35" s="1">
        <v>0</v>
      </c>
      <c r="J35" s="1">
        <v>0</v>
      </c>
      <c r="K35" s="1">
        <v>0</v>
      </c>
      <c r="L35" s="1">
        <v>0</v>
      </c>
      <c r="M35" s="1">
        <v>0</v>
      </c>
      <c r="N35" s="1">
        <v>2.2999999999999998</v>
      </c>
      <c r="O35" s="1">
        <v>4.7</v>
      </c>
      <c r="P35" s="1">
        <v>7.6</v>
      </c>
      <c r="Q35" s="1">
        <v>9.6</v>
      </c>
      <c r="R35" s="1">
        <v>11.3</v>
      </c>
      <c r="S35" s="1">
        <v>11.1</v>
      </c>
      <c r="T35" s="1">
        <v>11</v>
      </c>
      <c r="U35" s="1">
        <v>10.9</v>
      </c>
      <c r="V35" s="1">
        <v>10.7</v>
      </c>
      <c r="W35" s="1">
        <v>10.6</v>
      </c>
      <c r="Y35" s="1"/>
      <c r="Z35" s="16" t="s">
        <v>465</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8.3000000000000007</v>
      </c>
      <c r="AS35" s="1">
        <v>8.1</v>
      </c>
      <c r="AT35" s="1">
        <v>8</v>
      </c>
      <c r="AU35" s="1">
        <v>7.9</v>
      </c>
      <c r="AW35" s="1"/>
      <c r="AX35" s="16" t="s">
        <v>465</v>
      </c>
      <c r="AY35" s="1">
        <v>0</v>
      </c>
      <c r="AZ35" s="1">
        <v>0</v>
      </c>
      <c r="BA35" s="1">
        <v>0</v>
      </c>
      <c r="BB35" s="1">
        <v>0</v>
      </c>
      <c r="BC35" s="1">
        <v>0</v>
      </c>
      <c r="BD35" s="1">
        <v>0</v>
      </c>
      <c r="BE35" s="1">
        <v>0</v>
      </c>
      <c r="BF35" s="1">
        <v>0</v>
      </c>
      <c r="BG35" s="1">
        <v>0</v>
      </c>
      <c r="BH35" s="1">
        <v>0</v>
      </c>
      <c r="BI35" s="1">
        <v>0</v>
      </c>
      <c r="BJ35" s="1">
        <v>2</v>
      </c>
      <c r="BK35" s="1">
        <v>3.6</v>
      </c>
      <c r="BL35" s="1">
        <v>5.3</v>
      </c>
      <c r="BM35" s="1">
        <v>7</v>
      </c>
      <c r="BN35" s="1">
        <v>9.6999999999999993</v>
      </c>
      <c r="BO35" s="1">
        <v>9.6</v>
      </c>
      <c r="BP35" s="1">
        <v>9.4</v>
      </c>
      <c r="BQ35" s="1">
        <v>9.1999999999999993</v>
      </c>
      <c r="BR35" s="1">
        <v>9.1</v>
      </c>
      <c r="BS35" s="1">
        <v>9</v>
      </c>
      <c r="BU35" s="1"/>
      <c r="BV35" s="16" t="s">
        <v>465</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9.6999999999999993</v>
      </c>
      <c r="CO35" s="1">
        <v>9.6</v>
      </c>
      <c r="CP35" s="1">
        <v>9.4</v>
      </c>
      <c r="CQ35" s="1">
        <v>9.1999999999999993</v>
      </c>
      <c r="CS35" s="1"/>
      <c r="CT35" s="16" t="s">
        <v>465</v>
      </c>
      <c r="CU35" s="1">
        <v>0</v>
      </c>
      <c r="CV35" s="1">
        <v>0</v>
      </c>
      <c r="CW35" s="1">
        <v>0</v>
      </c>
      <c r="CX35" s="1">
        <v>0</v>
      </c>
      <c r="CY35" s="1">
        <v>0</v>
      </c>
      <c r="CZ35" s="1">
        <v>0</v>
      </c>
      <c r="DA35" s="1">
        <v>0</v>
      </c>
      <c r="DB35" s="1">
        <v>0</v>
      </c>
      <c r="DC35" s="1">
        <v>0</v>
      </c>
      <c r="DD35" s="1">
        <v>0</v>
      </c>
      <c r="DE35" s="1">
        <v>0</v>
      </c>
      <c r="DF35" s="1">
        <v>2.7</v>
      </c>
      <c r="DG35" s="1">
        <v>6.2</v>
      </c>
      <c r="DH35" s="1">
        <v>9.6999999999999993</v>
      </c>
      <c r="DI35" s="1">
        <v>13.4</v>
      </c>
      <c r="DJ35" s="1">
        <v>16.5</v>
      </c>
      <c r="DK35" s="1">
        <v>16.100000000000001</v>
      </c>
      <c r="DL35" s="1">
        <v>15.9</v>
      </c>
      <c r="DM35" s="1">
        <v>15.6</v>
      </c>
      <c r="DN35" s="1">
        <v>15.4</v>
      </c>
      <c r="DO35" s="1">
        <v>15.3</v>
      </c>
      <c r="DQ35" s="1"/>
      <c r="DR35" s="16" t="s">
        <v>465</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465</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9.8000000000000007</v>
      </c>
    </row>
    <row r="36" spans="1:167" ht="14.5">
      <c r="A36" s="1"/>
      <c r="B36" s="16" t="s">
        <v>466</v>
      </c>
      <c r="C36" s="1">
        <v>0</v>
      </c>
      <c r="D36" s="1">
        <v>0</v>
      </c>
      <c r="E36" s="1">
        <v>0</v>
      </c>
      <c r="F36" s="1">
        <v>0</v>
      </c>
      <c r="G36" s="1">
        <v>0</v>
      </c>
      <c r="H36" s="1">
        <v>0</v>
      </c>
      <c r="I36" s="1">
        <v>0</v>
      </c>
      <c r="J36" s="1">
        <v>0</v>
      </c>
      <c r="K36" s="1">
        <v>0</v>
      </c>
      <c r="L36" s="1">
        <v>0</v>
      </c>
      <c r="M36" s="1">
        <v>0</v>
      </c>
      <c r="N36" s="1">
        <v>0</v>
      </c>
      <c r="O36" s="1">
        <v>0</v>
      </c>
      <c r="P36" s="1">
        <v>0</v>
      </c>
      <c r="Q36" s="1">
        <v>0</v>
      </c>
      <c r="R36" s="1">
        <v>0</v>
      </c>
      <c r="S36" s="1">
        <v>2.2000000000000002</v>
      </c>
      <c r="T36" s="1">
        <v>3.9</v>
      </c>
      <c r="U36" s="1">
        <v>5.9</v>
      </c>
      <c r="V36" s="1">
        <v>7.8</v>
      </c>
      <c r="W36" s="1">
        <v>9.9</v>
      </c>
      <c r="Y36" s="1"/>
      <c r="Z36" s="16" t="s">
        <v>466</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9.1999999999999993</v>
      </c>
      <c r="AW36" s="1"/>
      <c r="AX36" s="16" t="s">
        <v>466</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466</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4.9000000000000004</v>
      </c>
      <c r="CO36" s="1">
        <v>7.2</v>
      </c>
      <c r="CP36" s="1">
        <v>9.4</v>
      </c>
      <c r="CQ36" s="1">
        <v>11.8</v>
      </c>
      <c r="CS36" s="1"/>
      <c r="CT36" s="16" t="s">
        <v>466</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466</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4.0999999999999996</v>
      </c>
      <c r="EJ36" s="1">
        <v>6.3</v>
      </c>
      <c r="EK36" s="1">
        <v>7.8</v>
      </c>
      <c r="EL36" s="1">
        <v>10.199999999999999</v>
      </c>
      <c r="EM36" s="1">
        <v>12.4</v>
      </c>
      <c r="EO36" s="1"/>
      <c r="EP36" s="16" t="s">
        <v>466</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5.0999999999999996</v>
      </c>
      <c r="FI36" s="1">
        <v>8.1999999999999993</v>
      </c>
      <c r="FJ36" s="1">
        <v>11.4</v>
      </c>
      <c r="FK36" s="1">
        <v>14.6</v>
      </c>
    </row>
    <row r="37" spans="1:167" ht="14.5">
      <c r="A37" s="356"/>
      <c r="B37" s="356"/>
      <c r="C37" s="1"/>
      <c r="D37" s="1"/>
      <c r="E37" s="1"/>
      <c r="F37" s="1"/>
      <c r="G37" s="1"/>
      <c r="H37" s="1"/>
      <c r="I37" s="1"/>
      <c r="J37" s="1"/>
      <c r="K37" s="1"/>
      <c r="L37" s="1"/>
      <c r="M37" s="1"/>
      <c r="N37" s="1"/>
      <c r="O37" s="1"/>
      <c r="P37" s="1"/>
      <c r="Q37" s="1"/>
      <c r="R37" s="1"/>
      <c r="S37" s="1"/>
      <c r="T37" s="1"/>
      <c r="U37" s="1"/>
      <c r="V37" s="1"/>
      <c r="W37" s="1"/>
      <c r="Y37" s="356"/>
      <c r="Z37" s="356"/>
      <c r="AA37" s="1"/>
      <c r="AB37" s="1"/>
      <c r="AC37" s="1"/>
      <c r="AD37" s="1"/>
      <c r="AE37" s="1"/>
      <c r="AF37" s="1"/>
      <c r="AG37" s="1"/>
      <c r="AH37" s="1"/>
      <c r="AI37" s="1"/>
      <c r="AJ37" s="1"/>
      <c r="AK37" s="1"/>
      <c r="AL37" s="1"/>
      <c r="AM37" s="1"/>
      <c r="AN37" s="1"/>
      <c r="AO37" s="1"/>
      <c r="AP37" s="1"/>
      <c r="AQ37" s="1"/>
      <c r="AR37" s="1"/>
      <c r="AS37" s="1"/>
      <c r="AT37" s="1"/>
      <c r="AU37" s="1"/>
      <c r="AW37" s="356"/>
      <c r="AX37" s="356"/>
      <c r="AY37" s="1"/>
      <c r="AZ37" s="1"/>
      <c r="BA37" s="1"/>
      <c r="BB37" s="1"/>
      <c r="BC37" s="1"/>
      <c r="BD37" s="1"/>
      <c r="BE37" s="1"/>
      <c r="BF37" s="1"/>
      <c r="BG37" s="1"/>
      <c r="BH37" s="1"/>
      <c r="BI37" s="1"/>
      <c r="BJ37" s="1"/>
      <c r="BK37" s="1"/>
      <c r="BL37" s="1"/>
      <c r="BM37" s="1"/>
      <c r="BN37" s="1"/>
      <c r="BO37" s="1"/>
      <c r="BP37" s="1"/>
      <c r="BQ37" s="1"/>
      <c r="BR37" s="1"/>
      <c r="BS37" s="1"/>
      <c r="BU37" s="356"/>
      <c r="BV37" s="356"/>
      <c r="BW37" s="1"/>
      <c r="BX37" s="1"/>
      <c r="BY37" s="1"/>
      <c r="BZ37" s="1"/>
      <c r="CA37" s="1"/>
      <c r="CB37" s="1"/>
      <c r="CC37" s="1"/>
      <c r="CD37" s="1"/>
      <c r="CE37" s="1"/>
      <c r="CF37" s="1"/>
      <c r="CG37" s="1"/>
      <c r="CH37" s="1"/>
      <c r="CI37" s="1"/>
      <c r="CJ37" s="1"/>
      <c r="CK37" s="1"/>
      <c r="CL37" s="1"/>
      <c r="CM37" s="1"/>
      <c r="CN37" s="1"/>
      <c r="CO37" s="1"/>
      <c r="CP37" s="1"/>
      <c r="CQ37" s="1"/>
      <c r="CS37" s="356"/>
      <c r="CT37" s="356"/>
      <c r="CU37" s="1"/>
      <c r="CV37" s="1"/>
      <c r="CW37" s="1"/>
      <c r="CX37" s="1"/>
      <c r="CY37" s="1"/>
      <c r="CZ37" s="1"/>
      <c r="DA37" s="1"/>
      <c r="DB37" s="1"/>
      <c r="DC37" s="1"/>
      <c r="DD37" s="1"/>
      <c r="DE37" s="1"/>
      <c r="DF37" s="1"/>
      <c r="DG37" s="1"/>
      <c r="DH37" s="1"/>
      <c r="DI37" s="1"/>
      <c r="DJ37" s="1"/>
      <c r="DK37" s="1"/>
      <c r="DL37" s="1"/>
      <c r="DM37" s="1"/>
      <c r="DN37" s="1"/>
      <c r="DO37" s="1"/>
      <c r="DQ37" s="356"/>
      <c r="DR37" s="356"/>
      <c r="DS37" s="1"/>
      <c r="DT37" s="1"/>
      <c r="DU37" s="1"/>
      <c r="DV37" s="1"/>
      <c r="DW37" s="1"/>
      <c r="DX37" s="1"/>
      <c r="DY37" s="1"/>
      <c r="DZ37" s="1"/>
      <c r="EA37" s="1"/>
      <c r="EB37" s="1"/>
      <c r="EC37" s="1"/>
      <c r="ED37" s="1"/>
      <c r="EE37" s="1"/>
      <c r="EF37" s="1"/>
      <c r="EG37" s="1"/>
      <c r="EH37" s="1"/>
      <c r="EI37" s="1"/>
      <c r="EJ37" s="1"/>
      <c r="EK37" s="1"/>
      <c r="EL37" s="1"/>
      <c r="EM37" s="1"/>
      <c r="EO37" s="356"/>
      <c r="EP37" s="356"/>
      <c r="EQ37" s="1"/>
      <c r="ER37" s="1"/>
      <c r="ES37" s="1"/>
      <c r="ET37" s="1"/>
      <c r="EU37" s="1"/>
      <c r="EV37" s="1"/>
      <c r="EW37" s="1"/>
      <c r="EX37" s="1"/>
      <c r="EY37" s="1"/>
      <c r="EZ37" s="1"/>
      <c r="FA37" s="1"/>
      <c r="FB37" s="1"/>
      <c r="FC37" s="1"/>
      <c r="FD37" s="1"/>
      <c r="FE37" s="1"/>
      <c r="FF37" s="1"/>
      <c r="FG37" s="1"/>
      <c r="FH37" s="1"/>
      <c r="FI37" s="1"/>
      <c r="FJ37" s="1"/>
      <c r="FK37" s="1"/>
    </row>
    <row r="38" spans="1:167" ht="14.5">
      <c r="A38" s="356"/>
      <c r="B38" s="356"/>
      <c r="C38" s="1"/>
      <c r="D38" s="1"/>
      <c r="E38" s="1"/>
      <c r="F38" s="1"/>
      <c r="G38" s="1"/>
      <c r="H38" s="1"/>
      <c r="I38" s="1"/>
      <c r="J38" s="1"/>
      <c r="K38" s="1"/>
      <c r="L38" s="1"/>
      <c r="M38" s="1"/>
      <c r="N38" s="1"/>
      <c r="O38" s="1"/>
      <c r="P38" s="1"/>
      <c r="Q38" s="1"/>
      <c r="R38" s="1"/>
      <c r="S38" s="1"/>
      <c r="T38" s="1"/>
      <c r="U38" s="1"/>
      <c r="V38" s="1"/>
      <c r="W38" s="1"/>
      <c r="Y38" s="356"/>
      <c r="Z38" s="356"/>
      <c r="AA38" s="1"/>
      <c r="AB38" s="1"/>
      <c r="AC38" s="1"/>
      <c r="AD38" s="1"/>
      <c r="AE38" s="1"/>
      <c r="AF38" s="1"/>
      <c r="AG38" s="1"/>
      <c r="AH38" s="1"/>
      <c r="AI38" s="1"/>
      <c r="AJ38" s="1"/>
      <c r="AK38" s="1"/>
      <c r="AL38" s="1"/>
      <c r="AM38" s="1"/>
      <c r="AN38" s="1"/>
      <c r="AO38" s="1"/>
      <c r="AP38" s="1"/>
      <c r="AQ38" s="1"/>
      <c r="AR38" s="1"/>
      <c r="AS38" s="1"/>
      <c r="AT38" s="1"/>
      <c r="AU38" s="1"/>
      <c r="AW38" s="356"/>
      <c r="AX38" s="356"/>
      <c r="AY38" s="1"/>
      <c r="AZ38" s="1"/>
      <c r="BA38" s="1"/>
      <c r="BB38" s="1"/>
      <c r="BC38" s="1"/>
      <c r="BD38" s="1"/>
      <c r="BE38" s="1"/>
      <c r="BF38" s="1"/>
      <c r="BG38" s="1"/>
      <c r="BH38" s="1"/>
      <c r="BI38" s="1"/>
      <c r="BJ38" s="1"/>
      <c r="BK38" s="1"/>
      <c r="BL38" s="1"/>
      <c r="BM38" s="1"/>
      <c r="BN38" s="1"/>
      <c r="BO38" s="1"/>
      <c r="BP38" s="1"/>
      <c r="BQ38" s="1"/>
      <c r="BR38" s="1"/>
      <c r="BS38" s="1"/>
      <c r="BU38" s="356"/>
      <c r="BV38" s="356"/>
      <c r="BW38" s="1"/>
      <c r="BX38" s="1"/>
      <c r="BY38" s="1"/>
      <c r="BZ38" s="1"/>
      <c r="CA38" s="1"/>
      <c r="CB38" s="1"/>
      <c r="CC38" s="1"/>
      <c r="CD38" s="1"/>
      <c r="CE38" s="1"/>
      <c r="CF38" s="1"/>
      <c r="CG38" s="1"/>
      <c r="CH38" s="1"/>
      <c r="CI38" s="1"/>
      <c r="CJ38" s="1"/>
      <c r="CK38" s="1"/>
      <c r="CL38" s="1"/>
      <c r="CM38" s="1"/>
      <c r="CN38" s="1"/>
      <c r="CO38" s="1"/>
      <c r="CP38" s="1"/>
      <c r="CQ38" s="1"/>
      <c r="CS38" s="356"/>
      <c r="CT38" s="356"/>
      <c r="CU38" s="1"/>
      <c r="CV38" s="1"/>
      <c r="CW38" s="1"/>
      <c r="CX38" s="1"/>
      <c r="CY38" s="1"/>
      <c r="CZ38" s="1"/>
      <c r="DA38" s="1"/>
      <c r="DB38" s="1"/>
      <c r="DC38" s="1"/>
      <c r="DD38" s="1"/>
      <c r="DE38" s="1"/>
      <c r="DF38" s="1"/>
      <c r="DG38" s="1"/>
      <c r="DH38" s="1"/>
      <c r="DI38" s="1"/>
      <c r="DJ38" s="1"/>
      <c r="DK38" s="1"/>
      <c r="DL38" s="1"/>
      <c r="DM38" s="1"/>
      <c r="DN38" s="1"/>
      <c r="DO38" s="1"/>
      <c r="DQ38" s="356"/>
      <c r="DR38" s="356"/>
      <c r="DS38" s="1"/>
      <c r="DT38" s="1"/>
      <c r="DU38" s="1"/>
      <c r="DV38" s="1"/>
      <c r="DW38" s="1"/>
      <c r="DX38" s="1"/>
      <c r="DY38" s="1"/>
      <c r="DZ38" s="1"/>
      <c r="EA38" s="1"/>
      <c r="EB38" s="1"/>
      <c r="EC38" s="1"/>
      <c r="ED38" s="1"/>
      <c r="EE38" s="1"/>
      <c r="EF38" s="1"/>
      <c r="EG38" s="1"/>
      <c r="EH38" s="1"/>
      <c r="EI38" s="1"/>
      <c r="EJ38" s="1"/>
      <c r="EK38" s="1"/>
      <c r="EL38" s="1"/>
      <c r="EM38" s="1"/>
      <c r="EO38" s="356"/>
      <c r="EP38" s="356"/>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551</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3" t="s">
        <v>552</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552</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552</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552</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552</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1"/>
      <c r="EP39" s="13" t="s">
        <v>551</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4.5">
      <c r="A40" s="7"/>
      <c r="B40" s="9" t="s">
        <v>546</v>
      </c>
      <c r="C40" s="7"/>
      <c r="D40" s="7"/>
      <c r="E40" s="7"/>
      <c r="F40" s="7"/>
      <c r="G40" s="7"/>
      <c r="H40" s="7"/>
      <c r="I40" s="7"/>
      <c r="J40" s="7"/>
      <c r="K40" s="7"/>
      <c r="L40" s="7"/>
      <c r="M40" s="7"/>
      <c r="N40" s="7"/>
      <c r="O40" s="7"/>
      <c r="P40" s="7"/>
      <c r="Q40" s="7"/>
      <c r="R40" s="7"/>
      <c r="S40" s="7"/>
      <c r="T40" s="7"/>
      <c r="U40" s="7"/>
      <c r="V40" s="7"/>
      <c r="W40" s="7"/>
      <c r="Y40" s="1"/>
      <c r="Z40" s="9" t="s">
        <v>546</v>
      </c>
      <c r="AA40" s="1"/>
      <c r="AB40" s="1"/>
      <c r="AC40" s="1"/>
      <c r="AD40" s="1"/>
      <c r="AE40" s="1"/>
      <c r="AF40" s="1"/>
      <c r="AG40" s="1"/>
      <c r="AH40" s="1"/>
      <c r="AI40" s="1"/>
      <c r="AJ40" s="1"/>
      <c r="AK40" s="1"/>
      <c r="AL40" s="1"/>
      <c r="AM40" s="1"/>
      <c r="AN40" s="1"/>
      <c r="AO40" s="1"/>
      <c r="AP40" s="1"/>
      <c r="AQ40" s="1"/>
      <c r="AR40" s="1"/>
      <c r="AS40" s="1"/>
      <c r="AT40" s="1"/>
      <c r="AU40" s="1"/>
      <c r="AW40" s="1"/>
      <c r="AX40" s="9" t="s">
        <v>546</v>
      </c>
      <c r="AY40" s="1"/>
      <c r="AZ40" s="1"/>
      <c r="BA40" s="1"/>
      <c r="BB40" s="1"/>
      <c r="BC40" s="1"/>
      <c r="BD40" s="1"/>
      <c r="BE40" s="1"/>
      <c r="BF40" s="1"/>
      <c r="BG40" s="1"/>
      <c r="BH40" s="1"/>
      <c r="BI40" s="1"/>
      <c r="BJ40" s="1"/>
      <c r="BK40" s="1"/>
      <c r="BL40" s="1"/>
      <c r="BM40" s="1"/>
      <c r="BN40" s="1"/>
      <c r="BO40" s="1"/>
      <c r="BP40" s="1"/>
      <c r="BQ40" s="1"/>
      <c r="BR40" s="1"/>
      <c r="BS40" s="1"/>
      <c r="BU40" s="1"/>
      <c r="BV40" s="9" t="s">
        <v>546</v>
      </c>
      <c r="BW40" s="1"/>
      <c r="BX40" s="1"/>
      <c r="BY40" s="1"/>
      <c r="BZ40" s="1"/>
      <c r="CA40" s="1"/>
      <c r="CB40" s="1"/>
      <c r="CC40" s="1"/>
      <c r="CD40" s="1"/>
      <c r="CE40" s="1"/>
      <c r="CF40" s="1"/>
      <c r="CG40" s="1"/>
      <c r="CH40" s="1"/>
      <c r="CI40" s="1"/>
      <c r="CJ40" s="1"/>
      <c r="CK40" s="1"/>
      <c r="CL40" s="1"/>
      <c r="CM40" s="1"/>
      <c r="CN40" s="1"/>
      <c r="CO40" s="1"/>
      <c r="CP40" s="1"/>
      <c r="CQ40" s="1"/>
      <c r="CS40" s="1"/>
      <c r="CT40" s="9" t="s">
        <v>546</v>
      </c>
      <c r="CU40" s="1"/>
      <c r="CV40" s="1"/>
      <c r="CW40" s="1"/>
      <c r="CX40" s="1"/>
      <c r="CY40" s="1"/>
      <c r="CZ40" s="1"/>
      <c r="DA40" s="1"/>
      <c r="DB40" s="1"/>
      <c r="DC40" s="1"/>
      <c r="DD40" s="1"/>
      <c r="DE40" s="1"/>
      <c r="DF40" s="1"/>
      <c r="DG40" s="1"/>
      <c r="DH40" s="1"/>
      <c r="DI40" s="1"/>
      <c r="DJ40" s="1"/>
      <c r="DK40" s="1"/>
      <c r="DL40" s="1"/>
      <c r="DM40" s="1"/>
      <c r="DN40" s="1"/>
      <c r="DO40" s="1"/>
      <c r="DQ40" s="1"/>
      <c r="DR40" s="9" t="s">
        <v>546</v>
      </c>
      <c r="DS40" s="1"/>
      <c r="DT40" s="1"/>
      <c r="DU40" s="1"/>
      <c r="DV40" s="1"/>
      <c r="DW40" s="1"/>
      <c r="DX40" s="1"/>
      <c r="DY40" s="1"/>
      <c r="DZ40" s="1"/>
      <c r="EA40" s="1"/>
      <c r="EB40" s="1"/>
      <c r="EC40" s="1"/>
      <c r="ED40" s="1"/>
      <c r="EE40" s="1"/>
      <c r="EF40" s="1"/>
      <c r="EG40" s="1"/>
      <c r="EH40" s="1"/>
      <c r="EI40" s="1"/>
      <c r="EJ40" s="1"/>
      <c r="EK40" s="1"/>
      <c r="EL40" s="1"/>
      <c r="EM40" s="1"/>
      <c r="EO40" s="7"/>
      <c r="EP40" s="9" t="s">
        <v>546</v>
      </c>
      <c r="EQ40" s="7"/>
      <c r="ER40" s="7"/>
      <c r="ES40" s="7"/>
      <c r="ET40" s="7"/>
      <c r="EU40" s="7"/>
      <c r="EV40" s="7"/>
      <c r="EW40" s="7"/>
      <c r="EX40" s="7"/>
      <c r="EY40" s="7"/>
      <c r="EZ40" s="7"/>
      <c r="FA40" s="7"/>
      <c r="FB40" s="7"/>
      <c r="FC40" s="7"/>
      <c r="FD40" s="7"/>
      <c r="FE40" s="7"/>
      <c r="FF40" s="7"/>
      <c r="FG40" s="7"/>
      <c r="FH40" s="7"/>
      <c r="FI40" s="7"/>
      <c r="FJ40" s="7"/>
      <c r="FK40" s="7"/>
    </row>
    <row r="41" spans="1:167" ht="14.5">
      <c r="A41" s="1"/>
      <c r="B41" s="10" t="s">
        <v>457</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457</v>
      </c>
      <c r="AA41" s="1">
        <v>8.4</v>
      </c>
      <c r="AB41" s="1">
        <v>8.3000000000000007</v>
      </c>
      <c r="AC41" s="1">
        <v>8.1999999999999993</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457</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457</v>
      </c>
      <c r="BW41" s="1">
        <v>1.7</v>
      </c>
      <c r="BX41" s="1">
        <v>1.6</v>
      </c>
      <c r="BY41" s="1">
        <v>1.6</v>
      </c>
      <c r="BZ41" s="1">
        <v>1.5</v>
      </c>
      <c r="CA41" s="1">
        <v>1.5</v>
      </c>
      <c r="CB41" s="1">
        <v>1.5</v>
      </c>
      <c r="CC41" s="1">
        <v>1.4</v>
      </c>
      <c r="CD41" s="1">
        <v>1.4</v>
      </c>
      <c r="CE41" s="1">
        <v>1.3</v>
      </c>
      <c r="CF41" s="1">
        <v>1.3</v>
      </c>
      <c r="CG41" s="1">
        <v>1.3</v>
      </c>
      <c r="CH41" s="1">
        <v>1.2</v>
      </c>
      <c r="CI41" s="1">
        <v>1.2</v>
      </c>
      <c r="CJ41" s="1">
        <v>1.2</v>
      </c>
      <c r="CK41" s="1">
        <v>1.1000000000000001</v>
      </c>
      <c r="CL41" s="1">
        <v>1.1000000000000001</v>
      </c>
      <c r="CM41" s="1">
        <v>1.1000000000000001</v>
      </c>
      <c r="CN41" s="1">
        <v>1</v>
      </c>
      <c r="CO41" s="1">
        <v>1</v>
      </c>
      <c r="CP41" s="1">
        <v>1</v>
      </c>
      <c r="CQ41" s="1">
        <v>0.9</v>
      </c>
      <c r="CS41" s="1"/>
      <c r="CT41" s="16" t="s">
        <v>457</v>
      </c>
      <c r="CU41" s="1">
        <v>2.4</v>
      </c>
      <c r="CV41" s="1">
        <v>2.2999999999999998</v>
      </c>
      <c r="CW41" s="1">
        <v>2.2999999999999998</v>
      </c>
      <c r="CX41" s="1">
        <v>2.2000000000000002</v>
      </c>
      <c r="CY41" s="1">
        <v>2.2000000000000002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457</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2.2999999999999998</v>
      </c>
      <c r="EO41" s="1"/>
      <c r="EP41" s="10" t="s">
        <v>457</v>
      </c>
      <c r="EQ41" s="1">
        <v>5.2</v>
      </c>
      <c r="ER41" s="1">
        <v>5</v>
      </c>
      <c r="ES41" s="1">
        <v>4.9000000000000004</v>
      </c>
      <c r="ET41" s="1">
        <v>4.8</v>
      </c>
      <c r="EU41" s="1">
        <v>4.7</v>
      </c>
      <c r="EV41" s="1">
        <v>4.5999999999999996</v>
      </c>
      <c r="EW41" s="1">
        <v>4.5</v>
      </c>
      <c r="EX41" s="1">
        <v>4.4000000000000004</v>
      </c>
      <c r="EY41" s="1">
        <v>4.3</v>
      </c>
      <c r="EZ41" s="1">
        <v>4.3</v>
      </c>
      <c r="FA41" s="1">
        <v>4.2</v>
      </c>
      <c r="FB41" s="1">
        <v>4.0999999999999996</v>
      </c>
      <c r="FC41" s="1">
        <v>4</v>
      </c>
      <c r="FD41" s="1">
        <v>3.9</v>
      </c>
      <c r="FE41" s="1">
        <v>3.8</v>
      </c>
      <c r="FF41" s="1">
        <v>3.7</v>
      </c>
      <c r="FG41" s="1">
        <v>3.6</v>
      </c>
      <c r="FH41" s="1">
        <v>3.6</v>
      </c>
      <c r="FI41" s="1">
        <v>3.5</v>
      </c>
      <c r="FJ41" s="1">
        <v>3.4</v>
      </c>
      <c r="FK41" s="1">
        <v>3.4</v>
      </c>
    </row>
    <row r="42" spans="1:167" ht="14.5">
      <c r="A42" s="1"/>
      <c r="B42" s="10" t="s">
        <v>458</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458</v>
      </c>
      <c r="AA42" s="1">
        <v>5.4</v>
      </c>
      <c r="AB42" s="1">
        <v>5.3</v>
      </c>
      <c r="AC42" s="1">
        <v>5.2</v>
      </c>
      <c r="AD42" s="1">
        <v>5.0999999999999996</v>
      </c>
      <c r="AE42" s="1">
        <v>5.0999999999999996</v>
      </c>
      <c r="AF42" s="1">
        <v>5</v>
      </c>
      <c r="AG42" s="1">
        <v>5</v>
      </c>
      <c r="AH42" s="1">
        <v>5</v>
      </c>
      <c r="AI42" s="1">
        <v>4.9000000000000004</v>
      </c>
      <c r="AJ42" s="1">
        <v>4.9000000000000004</v>
      </c>
      <c r="AK42" s="1">
        <v>4.9000000000000004</v>
      </c>
      <c r="AL42" s="1">
        <v>4.8</v>
      </c>
      <c r="AM42" s="1">
        <v>4.8</v>
      </c>
      <c r="AN42" s="1">
        <v>4.7</v>
      </c>
      <c r="AO42" s="1">
        <v>4.7</v>
      </c>
      <c r="AP42" s="1">
        <v>4.7</v>
      </c>
      <c r="AQ42" s="1">
        <v>4.5999999999999996</v>
      </c>
      <c r="AR42" s="1">
        <v>4.5999999999999996</v>
      </c>
      <c r="AS42" s="1">
        <v>4.5999999999999996</v>
      </c>
      <c r="AT42" s="1">
        <v>4.5</v>
      </c>
      <c r="AU42" s="1">
        <v>4.5</v>
      </c>
      <c r="AW42" s="1"/>
      <c r="AX42" s="16" t="s">
        <v>458</v>
      </c>
      <c r="AY42" s="1">
        <v>2.7</v>
      </c>
      <c r="AZ42" s="1">
        <v>2.6</v>
      </c>
      <c r="BA42" s="1">
        <v>2.5</v>
      </c>
      <c r="BB42" s="1">
        <v>2.5</v>
      </c>
      <c r="BC42" s="1">
        <v>2.4</v>
      </c>
      <c r="BD42" s="1">
        <v>2.4</v>
      </c>
      <c r="BE42" s="1">
        <v>2.4</v>
      </c>
      <c r="BF42" s="1">
        <v>2.2999999999999998</v>
      </c>
      <c r="BG42" s="1">
        <v>2.2999999999999998</v>
      </c>
      <c r="BH42" s="1">
        <v>2.2999999999999998</v>
      </c>
      <c r="BI42" s="1">
        <v>2.2999999999999998</v>
      </c>
      <c r="BJ42" s="1">
        <v>2.2999999999999998</v>
      </c>
      <c r="BK42" s="1">
        <v>2.2000000000000002</v>
      </c>
      <c r="BL42" s="1">
        <v>2.2000000000000002</v>
      </c>
      <c r="BM42" s="1">
        <v>2.2000000000000002</v>
      </c>
      <c r="BN42" s="1">
        <v>2.2000000000000002</v>
      </c>
      <c r="BO42" s="1">
        <v>2.2000000000000002</v>
      </c>
      <c r="BP42" s="1">
        <v>2.2000000000000002</v>
      </c>
      <c r="BQ42" s="1">
        <v>2.1</v>
      </c>
      <c r="BR42" s="1">
        <v>2.1</v>
      </c>
      <c r="BS42" s="1">
        <v>2.1</v>
      </c>
      <c r="BU42" s="1"/>
      <c r="BV42" s="16" t="s">
        <v>458</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458</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458</v>
      </c>
      <c r="DS42" s="1">
        <v>4.7</v>
      </c>
      <c r="DT42" s="1">
        <v>4.7</v>
      </c>
      <c r="DU42" s="1">
        <v>4.5999999999999996</v>
      </c>
      <c r="DV42" s="1">
        <v>4.5999999999999996</v>
      </c>
      <c r="DW42" s="1">
        <v>4.5999999999999996</v>
      </c>
      <c r="DX42" s="1">
        <v>4.5</v>
      </c>
      <c r="DY42" s="1">
        <v>4.5</v>
      </c>
      <c r="DZ42" s="1">
        <v>4.5</v>
      </c>
      <c r="EA42" s="1">
        <v>4.5</v>
      </c>
      <c r="EB42" s="1">
        <v>4.4000000000000004</v>
      </c>
      <c r="EC42" s="1">
        <v>4.4000000000000004</v>
      </c>
      <c r="ED42" s="1">
        <v>4.4000000000000004</v>
      </c>
      <c r="EE42" s="1">
        <v>4.3</v>
      </c>
      <c r="EF42" s="1">
        <v>4.3</v>
      </c>
      <c r="EG42" s="1">
        <v>4.3</v>
      </c>
      <c r="EH42" s="1">
        <v>4.2</v>
      </c>
      <c r="EI42" s="1">
        <v>4.2</v>
      </c>
      <c r="EJ42" s="1">
        <v>4.2</v>
      </c>
      <c r="EK42" s="1">
        <v>4.2</v>
      </c>
      <c r="EL42" s="1">
        <v>4.0999999999999996</v>
      </c>
      <c r="EM42" s="1">
        <v>4.0999999999999996</v>
      </c>
      <c r="EO42" s="1"/>
      <c r="EP42" s="10" t="s">
        <v>458</v>
      </c>
      <c r="EQ42" s="1">
        <v>5.4</v>
      </c>
      <c r="ER42" s="1">
        <v>5.3</v>
      </c>
      <c r="ES42" s="1">
        <v>5.2</v>
      </c>
      <c r="ET42" s="1">
        <v>5.0999999999999996</v>
      </c>
      <c r="EU42" s="1">
        <v>5.0999999999999996</v>
      </c>
      <c r="EV42" s="1">
        <v>5</v>
      </c>
      <c r="EW42" s="1">
        <v>4.9000000000000004</v>
      </c>
      <c r="EX42" s="1">
        <v>4.8</v>
      </c>
      <c r="EY42" s="1">
        <v>4.8</v>
      </c>
      <c r="EZ42" s="1">
        <v>4.7</v>
      </c>
      <c r="FA42" s="1">
        <v>4.7</v>
      </c>
      <c r="FB42" s="1">
        <v>4.5999999999999996</v>
      </c>
      <c r="FC42" s="1">
        <v>4.5</v>
      </c>
      <c r="FD42" s="1">
        <v>4.4000000000000004</v>
      </c>
      <c r="FE42" s="1">
        <v>4.4000000000000004</v>
      </c>
      <c r="FF42" s="1">
        <v>4.3</v>
      </c>
      <c r="FG42" s="1">
        <v>4.2</v>
      </c>
      <c r="FH42" s="1">
        <v>4.2</v>
      </c>
      <c r="FI42" s="1">
        <v>4.0999999999999996</v>
      </c>
      <c r="FJ42" s="1">
        <v>4.0999999999999996</v>
      </c>
      <c r="FK42" s="1">
        <v>4</v>
      </c>
    </row>
    <row r="43" spans="1:167" ht="14.5">
      <c r="A43" s="1"/>
      <c r="B43" s="10" t="s">
        <v>459</v>
      </c>
      <c r="C43" s="1">
        <v>6.1</v>
      </c>
      <c r="D43" s="1">
        <v>6</v>
      </c>
      <c r="E43" s="1">
        <v>5.9</v>
      </c>
      <c r="F43" s="1">
        <v>5.8</v>
      </c>
      <c r="G43" s="1">
        <v>5.7</v>
      </c>
      <c r="H43" s="1">
        <v>5.6</v>
      </c>
      <c r="I43" s="1">
        <v>5.5</v>
      </c>
      <c r="J43" s="1">
        <v>5.5</v>
      </c>
      <c r="K43" s="1">
        <v>5.4</v>
      </c>
      <c r="L43" s="1">
        <v>5.3</v>
      </c>
      <c r="M43" s="1">
        <v>5.2</v>
      </c>
      <c r="N43" s="1">
        <v>5.0999999999999996</v>
      </c>
      <c r="O43" s="1">
        <v>5</v>
      </c>
      <c r="P43" s="1">
        <v>4.9000000000000004</v>
      </c>
      <c r="Q43" s="1">
        <v>4.8</v>
      </c>
      <c r="R43" s="1">
        <v>4.7</v>
      </c>
      <c r="S43" s="1">
        <v>4.7</v>
      </c>
      <c r="T43" s="1">
        <v>4.5999999999999996</v>
      </c>
      <c r="U43" s="1">
        <v>4.5</v>
      </c>
      <c r="V43" s="1">
        <v>4.4000000000000004</v>
      </c>
      <c r="W43" s="1">
        <v>4.4000000000000004</v>
      </c>
      <c r="Y43" s="1"/>
      <c r="Z43" s="16" t="s">
        <v>459</v>
      </c>
      <c r="AA43" s="1">
        <v>10.5</v>
      </c>
      <c r="AB43" s="1">
        <v>10.3</v>
      </c>
      <c r="AC43" s="1">
        <v>10.199999999999999</v>
      </c>
      <c r="AD43" s="1">
        <v>10.1</v>
      </c>
      <c r="AE43" s="1">
        <v>10</v>
      </c>
      <c r="AF43" s="1">
        <v>10</v>
      </c>
      <c r="AG43" s="1">
        <v>9.9</v>
      </c>
      <c r="AH43" s="1">
        <v>9.9</v>
      </c>
      <c r="AI43" s="1">
        <v>9.8000000000000007</v>
      </c>
      <c r="AJ43" s="1">
        <v>9.6999999999999993</v>
      </c>
      <c r="AK43" s="1">
        <v>9.6999999999999993</v>
      </c>
      <c r="AL43" s="1">
        <v>9.6</v>
      </c>
      <c r="AM43" s="1">
        <v>9.6</v>
      </c>
      <c r="AN43" s="1">
        <v>9.5</v>
      </c>
      <c r="AO43" s="1">
        <v>9.4</v>
      </c>
      <c r="AP43" s="1">
        <v>9.4</v>
      </c>
      <c r="AQ43" s="1">
        <v>9.3000000000000007</v>
      </c>
      <c r="AR43" s="1">
        <v>9.3000000000000007</v>
      </c>
      <c r="AS43" s="1">
        <v>9.1999999999999993</v>
      </c>
      <c r="AT43" s="1">
        <v>9.1999999999999993</v>
      </c>
      <c r="AU43" s="1">
        <v>9.1</v>
      </c>
      <c r="AW43" s="1"/>
      <c r="AX43" s="16" t="s">
        <v>459</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459</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2.2999999999999998</v>
      </c>
      <c r="CO43" s="1">
        <v>2.2999999999999998</v>
      </c>
      <c r="CP43" s="1">
        <v>2.2999999999999998</v>
      </c>
      <c r="CQ43" s="1">
        <v>2.2999999999999998</v>
      </c>
      <c r="CS43" s="1"/>
      <c r="CT43" s="16" t="s">
        <v>459</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459</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459</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spans="1:167" ht="14.5">
      <c r="A44" s="1"/>
      <c r="B44" s="10" t="s">
        <v>460</v>
      </c>
      <c r="C44" s="1">
        <v>6.2</v>
      </c>
      <c r="D44" s="1">
        <v>6.1</v>
      </c>
      <c r="E44" s="1">
        <v>6.1</v>
      </c>
      <c r="F44" s="1">
        <v>6</v>
      </c>
      <c r="G44" s="1">
        <v>5.9</v>
      </c>
      <c r="H44" s="1">
        <v>5.8</v>
      </c>
      <c r="I44" s="1">
        <v>5.7</v>
      </c>
      <c r="J44" s="1">
        <v>5.7</v>
      </c>
      <c r="K44" s="1">
        <v>5.6</v>
      </c>
      <c r="L44" s="1">
        <v>5.5</v>
      </c>
      <c r="M44" s="1">
        <v>5.4</v>
      </c>
      <c r="N44" s="1">
        <v>5.4</v>
      </c>
      <c r="O44" s="1">
        <v>5.3</v>
      </c>
      <c r="P44" s="1">
        <v>5.2</v>
      </c>
      <c r="Q44" s="1">
        <v>5.0999999999999996</v>
      </c>
      <c r="R44" s="1">
        <v>5.0999999999999996</v>
      </c>
      <c r="S44" s="1">
        <v>5</v>
      </c>
      <c r="T44" s="1">
        <v>4.9000000000000004</v>
      </c>
      <c r="U44" s="1">
        <v>4.9000000000000004</v>
      </c>
      <c r="V44" s="1">
        <v>4.8</v>
      </c>
      <c r="W44" s="1">
        <v>4.7</v>
      </c>
      <c r="Y44" s="1"/>
      <c r="Z44" s="16" t="s">
        <v>460</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460</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460</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460</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460</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460</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10.199999999999999</v>
      </c>
      <c r="FF44" s="1">
        <v>10.1</v>
      </c>
      <c r="FG44" s="1">
        <v>10</v>
      </c>
      <c r="FH44" s="1">
        <v>9.9</v>
      </c>
      <c r="FI44" s="1">
        <v>9.9</v>
      </c>
      <c r="FJ44" s="1">
        <v>9.8000000000000007</v>
      </c>
      <c r="FK44" s="1">
        <v>9.6999999999999993</v>
      </c>
    </row>
    <row r="45" spans="1:167" ht="14.5">
      <c r="A45" s="1"/>
      <c r="B45" s="10" t="s">
        <v>461</v>
      </c>
      <c r="C45" s="1">
        <v>9.1999999999999993</v>
      </c>
      <c r="D45" s="1">
        <v>9.1</v>
      </c>
      <c r="E45" s="1">
        <v>9</v>
      </c>
      <c r="F45" s="1">
        <v>9</v>
      </c>
      <c r="G45" s="1">
        <v>8.9</v>
      </c>
      <c r="H45" s="1">
        <v>8.8000000000000007</v>
      </c>
      <c r="I45" s="1">
        <v>8.6999999999999993</v>
      </c>
      <c r="J45" s="1">
        <v>8.6999999999999993</v>
      </c>
      <c r="K45" s="1">
        <v>8.6</v>
      </c>
      <c r="L45" s="1">
        <v>8.5</v>
      </c>
      <c r="M45" s="1">
        <v>8.4</v>
      </c>
      <c r="N45" s="1">
        <v>8.4</v>
      </c>
      <c r="O45" s="1">
        <v>8.3000000000000007</v>
      </c>
      <c r="P45" s="1">
        <v>8.1999999999999993</v>
      </c>
      <c r="Q45" s="1">
        <v>8.1</v>
      </c>
      <c r="R45" s="1">
        <v>8.1</v>
      </c>
      <c r="S45" s="1">
        <v>8</v>
      </c>
      <c r="T45" s="1">
        <v>7.9</v>
      </c>
      <c r="U45" s="1">
        <v>7.9</v>
      </c>
      <c r="V45" s="1">
        <v>7.8</v>
      </c>
      <c r="W45" s="1">
        <v>7.7</v>
      </c>
      <c r="Y45" s="1"/>
      <c r="Z45" s="16" t="s">
        <v>461</v>
      </c>
      <c r="AA45" s="1">
        <v>8.1999999999999993</v>
      </c>
      <c r="AB45" s="1">
        <v>8.1999999999999993</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461</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461</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461</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461</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8.3000000000000007</v>
      </c>
      <c r="EO45" s="1"/>
      <c r="EP45" s="10" t="s">
        <v>461</v>
      </c>
      <c r="EQ45" s="1">
        <v>18.899999999999999</v>
      </c>
      <c r="ER45" s="1">
        <v>18.8</v>
      </c>
      <c r="ES45" s="1">
        <v>18.7</v>
      </c>
      <c r="ET45" s="1">
        <v>18.600000000000001</v>
      </c>
      <c r="EU45" s="1">
        <v>18.5</v>
      </c>
      <c r="EV45" s="1">
        <v>18.399999999999999</v>
      </c>
      <c r="EW45" s="1">
        <v>18.3</v>
      </c>
      <c r="EX45" s="1">
        <v>18.2</v>
      </c>
      <c r="EY45" s="1">
        <v>18.100000000000001</v>
      </c>
      <c r="EZ45" s="1">
        <v>18</v>
      </c>
      <c r="FA45" s="1">
        <v>17.899999999999999</v>
      </c>
      <c r="FB45" s="1">
        <v>17.8</v>
      </c>
      <c r="FC45" s="1">
        <v>17.7</v>
      </c>
      <c r="FD45" s="1">
        <v>17.600000000000001</v>
      </c>
      <c r="FE45" s="1">
        <v>17.5</v>
      </c>
      <c r="FF45" s="1">
        <v>17.399999999999999</v>
      </c>
      <c r="FG45" s="1">
        <v>17.3</v>
      </c>
      <c r="FH45" s="1">
        <v>17.3</v>
      </c>
      <c r="FI45" s="1">
        <v>17.2</v>
      </c>
      <c r="FJ45" s="1">
        <v>17.100000000000001</v>
      </c>
      <c r="FK45" s="1">
        <v>17</v>
      </c>
    </row>
    <row r="46" spans="1:167" ht="14.5">
      <c r="A46" s="1"/>
      <c r="B46" s="16" t="s">
        <v>462</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462</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462</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462</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462</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462</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462</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spans="1:167" ht="14.5">
      <c r="A47" s="1"/>
      <c r="B47" s="16" t="s">
        <v>463</v>
      </c>
      <c r="C47" s="1">
        <v>0</v>
      </c>
      <c r="D47" s="1">
        <v>0.8</v>
      </c>
      <c r="E47" s="1">
        <v>1.6</v>
      </c>
      <c r="F47" s="1">
        <v>2.5</v>
      </c>
      <c r="G47" s="1">
        <v>3.3</v>
      </c>
      <c r="H47" s="1">
        <v>4.0999999999999996</v>
      </c>
      <c r="I47" s="1">
        <v>4.0999999999999996</v>
      </c>
      <c r="J47" s="1">
        <v>4.0999999999999996</v>
      </c>
      <c r="K47" s="1">
        <v>4.0999999999999996</v>
      </c>
      <c r="L47" s="1">
        <v>4.0999999999999996</v>
      </c>
      <c r="M47" s="1">
        <v>4.0999999999999996</v>
      </c>
      <c r="N47" s="1">
        <v>4.0999999999999996</v>
      </c>
      <c r="O47" s="1">
        <v>4.0999999999999996</v>
      </c>
      <c r="P47" s="1">
        <v>4.0999999999999996</v>
      </c>
      <c r="Q47" s="1">
        <v>4.0999999999999996</v>
      </c>
      <c r="R47" s="1">
        <v>4.0999999999999996</v>
      </c>
      <c r="S47" s="1">
        <v>4.0999999999999996</v>
      </c>
      <c r="T47" s="1">
        <v>4.0999999999999996</v>
      </c>
      <c r="U47" s="1">
        <v>4.0999999999999996</v>
      </c>
      <c r="V47" s="1">
        <v>4.0999999999999996</v>
      </c>
      <c r="W47" s="1">
        <v>4.0999999999999996</v>
      </c>
      <c r="Y47" s="1"/>
      <c r="Z47" s="16" t="s">
        <v>463</v>
      </c>
      <c r="AA47" s="1">
        <v>0</v>
      </c>
      <c r="AB47" s="1">
        <v>0.4</v>
      </c>
      <c r="AC47" s="1">
        <v>1</v>
      </c>
      <c r="AD47" s="1">
        <v>1.6</v>
      </c>
      <c r="AE47" s="1">
        <v>2.2999999999999998</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463</v>
      </c>
      <c r="AY47" s="1">
        <v>0</v>
      </c>
      <c r="AZ47" s="1">
        <v>0.4</v>
      </c>
      <c r="BA47" s="1">
        <v>0.8</v>
      </c>
      <c r="BB47" s="1">
        <v>1.1000000000000001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463</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463</v>
      </c>
      <c r="CU47" s="1">
        <v>0</v>
      </c>
      <c r="CV47" s="1">
        <v>0.2</v>
      </c>
      <c r="CW47" s="1">
        <v>0.4</v>
      </c>
      <c r="CX47" s="1">
        <v>0.6</v>
      </c>
      <c r="CY47" s="1">
        <v>0.9</v>
      </c>
      <c r="CZ47" s="1">
        <v>1.1000000000000001</v>
      </c>
      <c r="DA47" s="1">
        <v>1.1000000000000001</v>
      </c>
      <c r="DB47" s="1">
        <v>1.1000000000000001</v>
      </c>
      <c r="DC47" s="1">
        <v>1.1000000000000001</v>
      </c>
      <c r="DD47" s="1">
        <v>1.1000000000000001</v>
      </c>
      <c r="DE47" s="1">
        <v>1.1000000000000001</v>
      </c>
      <c r="DF47" s="1">
        <v>1.1000000000000001</v>
      </c>
      <c r="DG47" s="1">
        <v>1.1000000000000001</v>
      </c>
      <c r="DH47" s="1">
        <v>1.1000000000000001</v>
      </c>
      <c r="DI47" s="1">
        <v>1.1000000000000001</v>
      </c>
      <c r="DJ47" s="1">
        <v>1.1000000000000001</v>
      </c>
      <c r="DK47" s="1">
        <v>1.1000000000000001</v>
      </c>
      <c r="DL47" s="1">
        <v>1.1000000000000001</v>
      </c>
      <c r="DM47" s="1">
        <v>1.1000000000000001</v>
      </c>
      <c r="DN47" s="1">
        <v>1.1000000000000001</v>
      </c>
      <c r="DO47" s="1">
        <v>1.1000000000000001</v>
      </c>
      <c r="DQ47" s="1"/>
      <c r="DR47" s="16" t="s">
        <v>463</v>
      </c>
      <c r="DS47" s="1">
        <v>0</v>
      </c>
      <c r="DT47" s="1">
        <v>1.1000000000000001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463</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spans="1:167" ht="14.5">
      <c r="A48" s="1"/>
      <c r="B48" s="16" t="s">
        <v>464</v>
      </c>
      <c r="C48" s="1">
        <v>0</v>
      </c>
      <c r="D48" s="1">
        <v>0</v>
      </c>
      <c r="E48" s="1">
        <v>0</v>
      </c>
      <c r="F48" s="1">
        <v>0</v>
      </c>
      <c r="G48" s="1">
        <v>0</v>
      </c>
      <c r="H48" s="1">
        <v>0</v>
      </c>
      <c r="I48" s="1">
        <v>0.8</v>
      </c>
      <c r="J48" s="1">
        <v>1.5</v>
      </c>
      <c r="K48" s="1">
        <v>2.2999999999999998</v>
      </c>
      <c r="L48" s="1">
        <v>3</v>
      </c>
      <c r="M48" s="1">
        <v>3.7</v>
      </c>
      <c r="N48" s="1">
        <v>3.7</v>
      </c>
      <c r="O48" s="1">
        <v>3.7</v>
      </c>
      <c r="P48" s="1">
        <v>3.7</v>
      </c>
      <c r="Q48" s="1">
        <v>3.7</v>
      </c>
      <c r="R48" s="1">
        <v>3.7</v>
      </c>
      <c r="S48" s="1">
        <v>3.7</v>
      </c>
      <c r="T48" s="1">
        <v>3.7</v>
      </c>
      <c r="U48" s="1">
        <v>3.7</v>
      </c>
      <c r="V48" s="1">
        <v>3.7</v>
      </c>
      <c r="W48" s="1">
        <v>3.7</v>
      </c>
      <c r="Y48" s="1"/>
      <c r="Z48" s="16" t="s">
        <v>464</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464</v>
      </c>
      <c r="AY48" s="1">
        <v>0</v>
      </c>
      <c r="AZ48" s="1">
        <v>0</v>
      </c>
      <c r="BA48" s="1">
        <v>0</v>
      </c>
      <c r="BB48" s="1">
        <v>0</v>
      </c>
      <c r="BC48" s="1">
        <v>0</v>
      </c>
      <c r="BD48" s="1">
        <v>0</v>
      </c>
      <c r="BE48" s="1">
        <v>0.3</v>
      </c>
      <c r="BF48" s="1">
        <v>0.5</v>
      </c>
      <c r="BG48" s="1">
        <v>0.8</v>
      </c>
      <c r="BH48" s="1">
        <v>0.9</v>
      </c>
      <c r="BI48" s="1">
        <v>1.1000000000000001</v>
      </c>
      <c r="BJ48" s="1">
        <v>1.1000000000000001</v>
      </c>
      <c r="BK48" s="1">
        <v>1.1000000000000001</v>
      </c>
      <c r="BL48" s="1">
        <v>1.1000000000000001</v>
      </c>
      <c r="BM48" s="1">
        <v>1.1000000000000001</v>
      </c>
      <c r="BN48" s="1">
        <v>1.1000000000000001</v>
      </c>
      <c r="BO48" s="1">
        <v>1.1000000000000001</v>
      </c>
      <c r="BP48" s="1">
        <v>1.1000000000000001</v>
      </c>
      <c r="BQ48" s="1">
        <v>1.1000000000000001</v>
      </c>
      <c r="BR48" s="1">
        <v>1.1000000000000001</v>
      </c>
      <c r="BS48" s="1">
        <v>1.1000000000000001</v>
      </c>
      <c r="BU48" s="1"/>
      <c r="BV48" s="16" t="s">
        <v>464</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464</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464</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464</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spans="1:167" ht="14.5">
      <c r="A49" s="1"/>
      <c r="B49" s="16" t="s">
        <v>465</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465</v>
      </c>
      <c r="AA49" s="1">
        <v>0</v>
      </c>
      <c r="AB49" s="1">
        <v>0</v>
      </c>
      <c r="AC49" s="1">
        <v>0</v>
      </c>
      <c r="AD49" s="1">
        <v>0</v>
      </c>
      <c r="AE49" s="1">
        <v>0</v>
      </c>
      <c r="AF49" s="1">
        <v>0</v>
      </c>
      <c r="AG49" s="1">
        <v>0</v>
      </c>
      <c r="AH49" s="1">
        <v>0</v>
      </c>
      <c r="AI49" s="1">
        <v>0</v>
      </c>
      <c r="AJ49" s="1">
        <v>0</v>
      </c>
      <c r="AK49" s="1">
        <v>0</v>
      </c>
      <c r="AL49" s="1">
        <v>0.5</v>
      </c>
      <c r="AM49" s="1">
        <v>1</v>
      </c>
      <c r="AN49" s="1">
        <v>1.5</v>
      </c>
      <c r="AO49" s="1">
        <v>1.9</v>
      </c>
      <c r="AP49" s="1">
        <v>2.2000000000000002</v>
      </c>
      <c r="AQ49" s="1">
        <v>2.2000000000000002</v>
      </c>
      <c r="AR49" s="1">
        <v>2.2000000000000002</v>
      </c>
      <c r="AS49" s="1">
        <v>2.2000000000000002</v>
      </c>
      <c r="AT49" s="1">
        <v>2.2000000000000002</v>
      </c>
      <c r="AU49" s="1">
        <v>2.2000000000000002</v>
      </c>
      <c r="AW49" s="1"/>
      <c r="AX49" s="16" t="s">
        <v>465</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465</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465</v>
      </c>
      <c r="CU49" s="1">
        <v>0</v>
      </c>
      <c r="CV49" s="1">
        <v>0</v>
      </c>
      <c r="CW49" s="1">
        <v>0</v>
      </c>
      <c r="CX49" s="1">
        <v>0</v>
      </c>
      <c r="CY49" s="1">
        <v>0</v>
      </c>
      <c r="CZ49" s="1">
        <v>0</v>
      </c>
      <c r="DA49" s="1">
        <v>0</v>
      </c>
      <c r="DB49" s="1">
        <v>0</v>
      </c>
      <c r="DC49" s="1">
        <v>0</v>
      </c>
      <c r="DD49" s="1">
        <v>0</v>
      </c>
      <c r="DE49" s="1">
        <v>0</v>
      </c>
      <c r="DF49" s="1">
        <v>0.3</v>
      </c>
      <c r="DG49" s="1">
        <v>0.5</v>
      </c>
      <c r="DH49" s="1">
        <v>0.8</v>
      </c>
      <c r="DI49" s="1">
        <v>1.1000000000000001</v>
      </c>
      <c r="DJ49" s="1">
        <v>1.3</v>
      </c>
      <c r="DK49" s="1">
        <v>1.3</v>
      </c>
      <c r="DL49" s="1">
        <v>1.3</v>
      </c>
      <c r="DM49" s="1">
        <v>1.3</v>
      </c>
      <c r="DN49" s="1">
        <v>1.3</v>
      </c>
      <c r="DO49" s="1">
        <v>1.3</v>
      </c>
      <c r="DQ49" s="1"/>
      <c r="DR49" s="16" t="s">
        <v>465</v>
      </c>
      <c r="DS49" s="1">
        <v>0</v>
      </c>
      <c r="DT49" s="1">
        <v>0</v>
      </c>
      <c r="DU49" s="1">
        <v>0</v>
      </c>
      <c r="DV49" s="1">
        <v>0</v>
      </c>
      <c r="DW49" s="1">
        <v>0</v>
      </c>
      <c r="DX49" s="1">
        <v>0</v>
      </c>
      <c r="DY49" s="1">
        <v>0</v>
      </c>
      <c r="DZ49" s="1">
        <v>0</v>
      </c>
      <c r="EA49" s="1">
        <v>0</v>
      </c>
      <c r="EB49" s="1">
        <v>0</v>
      </c>
      <c r="EC49" s="1">
        <v>0</v>
      </c>
      <c r="ED49" s="1">
        <v>1</v>
      </c>
      <c r="EE49" s="1">
        <v>2</v>
      </c>
      <c r="EF49" s="1">
        <v>3.2</v>
      </c>
      <c r="EG49" s="1">
        <v>4.4000000000000004</v>
      </c>
      <c r="EH49" s="1">
        <v>5.5</v>
      </c>
      <c r="EI49" s="1">
        <v>5.5</v>
      </c>
      <c r="EJ49" s="1">
        <v>5.5</v>
      </c>
      <c r="EK49" s="1">
        <v>5.5</v>
      </c>
      <c r="EL49" s="1">
        <v>5.5</v>
      </c>
      <c r="EM49" s="1">
        <v>5.5</v>
      </c>
      <c r="EO49" s="1"/>
      <c r="EP49" s="16" t="s">
        <v>465</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spans="1:167" ht="14.5">
      <c r="A50" s="1"/>
      <c r="B50" s="16" t="s">
        <v>466</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2.2000000000000002</v>
      </c>
      <c r="W50" s="1">
        <v>2.7</v>
      </c>
      <c r="Y50" s="1"/>
      <c r="Z50" s="16" t="s">
        <v>466</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466</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466</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466</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466</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466</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spans="1:167" ht="14.5">
      <c r="A51" s="356"/>
      <c r="B51" s="356"/>
      <c r="C51" s="1"/>
      <c r="D51" s="1"/>
      <c r="E51" s="1"/>
      <c r="F51" s="1"/>
      <c r="G51" s="1"/>
      <c r="H51" s="1"/>
      <c r="I51" s="1"/>
      <c r="J51" s="1"/>
      <c r="K51" s="1"/>
      <c r="L51" s="1"/>
      <c r="M51" s="1"/>
      <c r="N51" s="1"/>
      <c r="O51" s="1"/>
      <c r="P51" s="1"/>
      <c r="Q51" s="1"/>
      <c r="R51" s="1"/>
      <c r="S51" s="1"/>
      <c r="T51" s="1"/>
      <c r="U51" s="1"/>
      <c r="V51" s="1"/>
      <c r="W51" s="1"/>
      <c r="Y51" s="356"/>
      <c r="Z51" s="356"/>
      <c r="AA51" s="1"/>
      <c r="AB51" s="1"/>
      <c r="AC51" s="1"/>
      <c r="AD51" s="1"/>
      <c r="AE51" s="1"/>
      <c r="AF51" s="1"/>
      <c r="AG51" s="1"/>
      <c r="AH51" s="1"/>
      <c r="AI51" s="1"/>
      <c r="AJ51" s="1"/>
      <c r="AK51" s="1"/>
      <c r="AL51" s="1"/>
      <c r="AM51" s="1"/>
      <c r="AN51" s="1"/>
      <c r="AO51" s="1"/>
      <c r="AP51" s="1"/>
      <c r="AQ51" s="1"/>
      <c r="AR51" s="1"/>
      <c r="AS51" s="1"/>
      <c r="AT51" s="1"/>
      <c r="AU51" s="1"/>
      <c r="AW51" s="356"/>
      <c r="AX51" s="356"/>
      <c r="AY51" s="1"/>
      <c r="AZ51" s="1"/>
      <c r="BA51" s="1"/>
      <c r="BB51" s="1"/>
      <c r="BC51" s="1"/>
      <c r="BD51" s="1"/>
      <c r="BE51" s="1"/>
      <c r="BF51" s="1"/>
      <c r="BG51" s="1"/>
      <c r="BH51" s="1"/>
      <c r="BI51" s="1"/>
      <c r="BJ51" s="1"/>
      <c r="BK51" s="1"/>
      <c r="BL51" s="1"/>
      <c r="BM51" s="1"/>
      <c r="BN51" s="1"/>
      <c r="BO51" s="1"/>
      <c r="BP51" s="1"/>
      <c r="BQ51" s="1"/>
      <c r="BR51" s="1"/>
      <c r="BS51" s="1"/>
      <c r="BU51" s="356"/>
      <c r="BV51" s="356"/>
      <c r="BW51" s="1"/>
      <c r="BX51" s="1"/>
      <c r="BY51" s="1"/>
      <c r="BZ51" s="1"/>
      <c r="CA51" s="1"/>
      <c r="CB51" s="1"/>
      <c r="CC51" s="1"/>
      <c r="CD51" s="1"/>
      <c r="CE51" s="1"/>
      <c r="CF51" s="1"/>
      <c r="CG51" s="1"/>
      <c r="CH51" s="1"/>
      <c r="CI51" s="1"/>
      <c r="CJ51" s="1"/>
      <c r="CK51" s="1"/>
      <c r="CL51" s="1"/>
      <c r="CM51" s="1"/>
      <c r="CN51" s="1"/>
      <c r="CO51" s="1"/>
      <c r="CP51" s="1"/>
      <c r="CQ51" s="1"/>
      <c r="CS51" s="356"/>
      <c r="CT51" s="356"/>
      <c r="CU51" s="1"/>
      <c r="CV51" s="1"/>
      <c r="CW51" s="1"/>
      <c r="CX51" s="1"/>
      <c r="CY51" s="1"/>
      <c r="CZ51" s="1"/>
      <c r="DA51" s="1"/>
      <c r="DB51" s="1"/>
      <c r="DC51" s="1"/>
      <c r="DD51" s="1"/>
      <c r="DE51" s="1"/>
      <c r="DF51" s="1"/>
      <c r="DG51" s="1"/>
      <c r="DH51" s="1"/>
      <c r="DI51" s="1"/>
      <c r="DJ51" s="1"/>
      <c r="DK51" s="1"/>
      <c r="DL51" s="1"/>
      <c r="DM51" s="1"/>
      <c r="DN51" s="1"/>
      <c r="DO51" s="1"/>
      <c r="DQ51" s="356"/>
      <c r="DR51" s="356"/>
      <c r="DS51" s="1"/>
      <c r="DT51" s="1"/>
      <c r="DU51" s="1"/>
      <c r="DV51" s="1"/>
      <c r="DW51" s="1"/>
      <c r="DX51" s="1"/>
      <c r="DY51" s="1"/>
      <c r="DZ51" s="1"/>
      <c r="EA51" s="1"/>
      <c r="EB51" s="1"/>
      <c r="EC51" s="1"/>
      <c r="ED51" s="1"/>
      <c r="EE51" s="1"/>
      <c r="EF51" s="1"/>
      <c r="EG51" s="1"/>
      <c r="EH51" s="1"/>
      <c r="EI51" s="1"/>
      <c r="EJ51" s="1"/>
      <c r="EK51" s="1"/>
      <c r="EL51" s="1"/>
      <c r="EM51" s="1"/>
      <c r="EO51" s="356"/>
      <c r="EP51" s="356"/>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267</v>
      </c>
      <c r="C52" s="1"/>
      <c r="D52" s="1"/>
      <c r="E52" s="1"/>
      <c r="F52" s="1"/>
      <c r="G52" s="1"/>
      <c r="H52" s="1"/>
      <c r="I52" s="1"/>
      <c r="J52" s="1"/>
      <c r="K52" s="1"/>
      <c r="L52" s="1"/>
      <c r="M52" s="1"/>
      <c r="N52" s="1"/>
      <c r="O52" s="1"/>
      <c r="P52" s="1"/>
      <c r="Q52" s="1"/>
      <c r="R52" s="1"/>
      <c r="S52" s="1"/>
      <c r="T52" s="1"/>
      <c r="U52" s="1"/>
      <c r="V52" s="1"/>
      <c r="W52" s="1"/>
      <c r="Y52" s="1"/>
      <c r="Z52" s="9" t="s">
        <v>267</v>
      </c>
      <c r="AA52" s="1"/>
      <c r="AB52" s="1"/>
      <c r="AC52" s="1"/>
      <c r="AD52" s="1"/>
      <c r="AE52" s="1"/>
      <c r="AF52" s="1"/>
      <c r="AG52" s="1"/>
      <c r="AH52" s="1"/>
      <c r="AI52" s="1"/>
      <c r="AJ52" s="1"/>
      <c r="AK52" s="1"/>
      <c r="AL52" s="1"/>
      <c r="AM52" s="1"/>
      <c r="AN52" s="1"/>
      <c r="AO52" s="1"/>
      <c r="AP52" s="1"/>
      <c r="AQ52" s="1"/>
      <c r="AR52" s="1"/>
      <c r="AS52" s="1"/>
      <c r="AT52" s="1"/>
      <c r="AU52" s="1"/>
      <c r="AW52" s="1"/>
      <c r="AX52" s="9" t="s">
        <v>267</v>
      </c>
      <c r="AY52" s="1"/>
      <c r="AZ52" s="1"/>
      <c r="BA52" s="1"/>
      <c r="BB52" s="1"/>
      <c r="BC52" s="1"/>
      <c r="BD52" s="1"/>
      <c r="BE52" s="1"/>
      <c r="BF52" s="1"/>
      <c r="BG52" s="1"/>
      <c r="BH52" s="1"/>
      <c r="BI52" s="1"/>
      <c r="BJ52" s="1"/>
      <c r="BK52" s="1"/>
      <c r="BL52" s="1"/>
      <c r="BM52" s="1"/>
      <c r="BN52" s="1"/>
      <c r="BO52" s="1"/>
      <c r="BP52" s="1"/>
      <c r="BQ52" s="1"/>
      <c r="BR52" s="1"/>
      <c r="BS52" s="1"/>
      <c r="BU52" s="1"/>
      <c r="BV52" s="9" t="s">
        <v>267</v>
      </c>
      <c r="BW52" s="1"/>
      <c r="BX52" s="1"/>
      <c r="BY52" s="1"/>
      <c r="BZ52" s="1"/>
      <c r="CA52" s="1"/>
      <c r="CB52" s="1"/>
      <c r="CC52" s="1"/>
      <c r="CD52" s="1"/>
      <c r="CE52" s="1"/>
      <c r="CF52" s="1"/>
      <c r="CG52" s="1"/>
      <c r="CH52" s="1"/>
      <c r="CI52" s="1"/>
      <c r="CJ52" s="1"/>
      <c r="CK52" s="1"/>
      <c r="CL52" s="1"/>
      <c r="CM52" s="1"/>
      <c r="CN52" s="1"/>
      <c r="CO52" s="1"/>
      <c r="CP52" s="1"/>
      <c r="CQ52" s="1"/>
      <c r="CS52" s="1"/>
      <c r="CT52" s="9" t="s">
        <v>267</v>
      </c>
      <c r="CU52" s="1"/>
      <c r="CV52" s="1"/>
      <c r="CW52" s="1"/>
      <c r="CX52" s="1"/>
      <c r="CY52" s="1"/>
      <c r="CZ52" s="1"/>
      <c r="DA52" s="1"/>
      <c r="DB52" s="1"/>
      <c r="DC52" s="1"/>
      <c r="DD52" s="1"/>
      <c r="DE52" s="1"/>
      <c r="DF52" s="1"/>
      <c r="DG52" s="1"/>
      <c r="DH52" s="1"/>
      <c r="DI52" s="1"/>
      <c r="DJ52" s="1"/>
      <c r="DK52" s="1"/>
      <c r="DL52" s="1"/>
      <c r="DM52" s="1"/>
      <c r="DN52" s="1"/>
      <c r="DO52" s="1"/>
      <c r="DQ52" s="1"/>
      <c r="DR52" s="9" t="s">
        <v>267</v>
      </c>
      <c r="DS52" s="1"/>
      <c r="DT52" s="1"/>
      <c r="DU52" s="1"/>
      <c r="DV52" s="1"/>
      <c r="DW52" s="1"/>
      <c r="DX52" s="1"/>
      <c r="DY52" s="1"/>
      <c r="DZ52" s="1"/>
      <c r="EA52" s="1"/>
      <c r="EB52" s="1"/>
      <c r="EC52" s="1"/>
      <c r="ED52" s="1"/>
      <c r="EE52" s="1"/>
      <c r="EF52" s="1"/>
      <c r="EG52" s="1"/>
      <c r="EH52" s="1"/>
      <c r="EI52" s="1"/>
      <c r="EJ52" s="1"/>
      <c r="EK52" s="1"/>
      <c r="EL52" s="1"/>
      <c r="EM52" s="1"/>
      <c r="EO52" s="1"/>
      <c r="EP52" s="9" t="s">
        <v>267</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457</v>
      </c>
      <c r="C53" s="1">
        <v>21.3</v>
      </c>
      <c r="D53" s="1">
        <v>20.8</v>
      </c>
      <c r="E53" s="1">
        <v>20.3</v>
      </c>
      <c r="F53" s="1">
        <v>19.7</v>
      </c>
      <c r="G53" s="1">
        <v>19.2</v>
      </c>
      <c r="H53" s="1">
        <v>18.7</v>
      </c>
      <c r="I53" s="1">
        <v>18.3</v>
      </c>
      <c r="J53" s="1">
        <v>17.8</v>
      </c>
      <c r="K53" s="1">
        <v>17.399999999999999</v>
      </c>
      <c r="L53" s="1">
        <v>17</v>
      </c>
      <c r="M53" s="1">
        <v>16.7</v>
      </c>
      <c r="N53" s="1">
        <v>16.3</v>
      </c>
      <c r="O53" s="1">
        <v>16</v>
      </c>
      <c r="P53" s="1">
        <v>15.6</v>
      </c>
      <c r="Q53" s="1">
        <v>15.3</v>
      </c>
      <c r="R53" s="1">
        <v>15.1</v>
      </c>
      <c r="S53" s="1">
        <v>14.8</v>
      </c>
      <c r="T53" s="1">
        <v>14.5</v>
      </c>
      <c r="U53" s="1">
        <v>14.2</v>
      </c>
      <c r="V53" s="1">
        <v>13.9</v>
      </c>
      <c r="W53" s="1">
        <v>13.7</v>
      </c>
      <c r="Y53" s="1"/>
      <c r="Z53" s="16" t="s">
        <v>457</v>
      </c>
      <c r="AA53" s="1">
        <v>20.9</v>
      </c>
      <c r="AB53" s="1">
        <v>20.6</v>
      </c>
      <c r="AC53" s="1">
        <v>20.2</v>
      </c>
      <c r="AD53" s="1">
        <v>19.8</v>
      </c>
      <c r="AE53" s="1">
        <v>19.5</v>
      </c>
      <c r="AF53" s="1">
        <v>19.2</v>
      </c>
      <c r="AG53" s="1">
        <v>18.8</v>
      </c>
      <c r="AH53" s="1">
        <v>18.5</v>
      </c>
      <c r="AI53" s="1">
        <v>18.2</v>
      </c>
      <c r="AJ53" s="1">
        <v>17.899999999999999</v>
      </c>
      <c r="AK53" s="1">
        <v>17.600000000000001</v>
      </c>
      <c r="AL53" s="1">
        <v>17.399999999999999</v>
      </c>
      <c r="AM53" s="1">
        <v>17.2</v>
      </c>
      <c r="AN53" s="1">
        <v>16.899999999999999</v>
      </c>
      <c r="AO53" s="1">
        <v>16.7</v>
      </c>
      <c r="AP53" s="1">
        <v>16.600000000000001</v>
      </c>
      <c r="AQ53" s="1">
        <v>16.399999999999999</v>
      </c>
      <c r="AR53" s="1">
        <v>16.2</v>
      </c>
      <c r="AS53" s="1">
        <v>16</v>
      </c>
      <c r="AT53" s="1">
        <v>15.9</v>
      </c>
      <c r="AU53" s="1">
        <v>15.7</v>
      </c>
      <c r="AW53" s="1"/>
      <c r="AX53" s="16" t="s">
        <v>457</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457</v>
      </c>
      <c r="BW53" s="1">
        <v>16.600000000000001</v>
      </c>
      <c r="BX53" s="1">
        <v>16</v>
      </c>
      <c r="BY53" s="1">
        <v>15.4</v>
      </c>
      <c r="BZ53" s="1">
        <v>14.9</v>
      </c>
      <c r="CA53" s="1">
        <v>14.3</v>
      </c>
      <c r="CB53" s="1">
        <v>13.8</v>
      </c>
      <c r="CC53" s="1">
        <v>13.2</v>
      </c>
      <c r="CD53" s="1">
        <v>12.8</v>
      </c>
      <c r="CE53" s="1">
        <v>12.3</v>
      </c>
      <c r="CF53" s="1">
        <v>11.8</v>
      </c>
      <c r="CG53" s="1">
        <v>11.4</v>
      </c>
      <c r="CH53" s="1">
        <v>11</v>
      </c>
      <c r="CI53" s="1">
        <v>10.6</v>
      </c>
      <c r="CJ53" s="1">
        <v>10.199999999999999</v>
      </c>
      <c r="CK53" s="1">
        <v>9.8000000000000007</v>
      </c>
      <c r="CL53" s="1">
        <v>9.5</v>
      </c>
      <c r="CM53" s="1">
        <v>9.1</v>
      </c>
      <c r="CN53" s="1">
        <v>8.8000000000000007</v>
      </c>
      <c r="CO53" s="1">
        <v>8.5</v>
      </c>
      <c r="CP53" s="1">
        <v>8.1999999999999993</v>
      </c>
      <c r="CQ53" s="1">
        <v>7.9</v>
      </c>
      <c r="CS53" s="1"/>
      <c r="CT53" s="16" t="s">
        <v>457</v>
      </c>
      <c r="CU53" s="1">
        <v>20.5</v>
      </c>
      <c r="CV53" s="1">
        <v>20</v>
      </c>
      <c r="CW53" s="1">
        <v>19.5</v>
      </c>
      <c r="CX53" s="1">
        <v>19</v>
      </c>
      <c r="CY53" s="1">
        <v>18.5</v>
      </c>
      <c r="CZ53" s="1">
        <v>18</v>
      </c>
      <c r="DA53" s="1">
        <v>17.5</v>
      </c>
      <c r="DB53" s="1">
        <v>17</v>
      </c>
      <c r="DC53" s="1">
        <v>16.399999999999999</v>
      </c>
      <c r="DD53" s="1">
        <v>16</v>
      </c>
      <c r="DE53" s="1">
        <v>15.5</v>
      </c>
      <c r="DF53" s="1">
        <v>15</v>
      </c>
      <c r="DG53" s="1">
        <v>14.5</v>
      </c>
      <c r="DH53" s="1">
        <v>14.1</v>
      </c>
      <c r="DI53" s="1">
        <v>13.6</v>
      </c>
      <c r="DJ53" s="1">
        <v>13.2</v>
      </c>
      <c r="DK53" s="1">
        <v>12.9</v>
      </c>
      <c r="DL53" s="1">
        <v>12.5</v>
      </c>
      <c r="DM53" s="1">
        <v>12.2</v>
      </c>
      <c r="DN53" s="1">
        <v>11.9</v>
      </c>
      <c r="DO53" s="1">
        <v>11.6</v>
      </c>
      <c r="DQ53" s="1"/>
      <c r="DR53" s="16" t="s">
        <v>457</v>
      </c>
      <c r="DS53" s="1">
        <v>6.9</v>
      </c>
      <c r="DT53" s="1">
        <v>6.7</v>
      </c>
      <c r="DU53" s="1">
        <v>6.4</v>
      </c>
      <c r="DV53" s="1">
        <v>6.1</v>
      </c>
      <c r="DW53" s="1">
        <v>5.9</v>
      </c>
      <c r="DX53" s="1">
        <v>5.6</v>
      </c>
      <c r="DY53" s="1">
        <v>5.4</v>
      </c>
      <c r="DZ53" s="1">
        <v>5.0999999999999996</v>
      </c>
      <c r="EA53" s="1">
        <v>4.9000000000000004</v>
      </c>
      <c r="EB53" s="1">
        <v>4.8</v>
      </c>
      <c r="EC53" s="1">
        <v>4.5999999999999996</v>
      </c>
      <c r="ED53" s="1">
        <v>4.5</v>
      </c>
      <c r="EE53" s="1">
        <v>4.3</v>
      </c>
      <c r="EF53" s="1">
        <v>4.2</v>
      </c>
      <c r="EG53" s="1">
        <v>4.0999999999999996</v>
      </c>
      <c r="EH53" s="1">
        <v>3.9</v>
      </c>
      <c r="EI53" s="1">
        <v>3.8</v>
      </c>
      <c r="EJ53" s="1">
        <v>3.7</v>
      </c>
      <c r="EK53" s="1">
        <v>3.6</v>
      </c>
      <c r="EL53" s="1">
        <v>3.5</v>
      </c>
      <c r="EM53" s="1">
        <v>3.4</v>
      </c>
      <c r="EO53" s="1"/>
      <c r="EP53" s="10" t="s">
        <v>457</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4.9000000000000004</v>
      </c>
      <c r="FH53" s="1">
        <v>4.7</v>
      </c>
      <c r="FI53" s="1">
        <v>4.5999999999999996</v>
      </c>
      <c r="FJ53" s="1">
        <v>4.4000000000000004</v>
      </c>
      <c r="FK53" s="1">
        <v>4.3</v>
      </c>
    </row>
    <row r="54" spans="1:167" ht="14.5">
      <c r="A54" s="1"/>
      <c r="B54" s="10" t="s">
        <v>458</v>
      </c>
      <c r="C54" s="1">
        <v>9.1</v>
      </c>
      <c r="D54" s="1">
        <v>8.9</v>
      </c>
      <c r="E54" s="1">
        <v>8.6999999999999993</v>
      </c>
      <c r="F54" s="1">
        <v>8.5</v>
      </c>
      <c r="G54" s="1">
        <v>8.1999999999999993</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458</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10.199999999999999</v>
      </c>
      <c r="AS54" s="1">
        <v>10.1</v>
      </c>
      <c r="AT54" s="1">
        <v>10</v>
      </c>
      <c r="AU54" s="1">
        <v>9.9</v>
      </c>
      <c r="AW54" s="1"/>
      <c r="AX54" s="16" t="s">
        <v>458</v>
      </c>
      <c r="AY54" s="1">
        <v>10.7</v>
      </c>
      <c r="AZ54" s="1">
        <v>10.3</v>
      </c>
      <c r="BA54" s="1">
        <v>10.1</v>
      </c>
      <c r="BB54" s="1">
        <v>9.8000000000000007</v>
      </c>
      <c r="BC54" s="1">
        <v>9.6</v>
      </c>
      <c r="BD54" s="1">
        <v>9.4</v>
      </c>
      <c r="BE54" s="1">
        <v>9.3000000000000007</v>
      </c>
      <c r="BF54" s="1">
        <v>9.1</v>
      </c>
      <c r="BG54" s="1">
        <v>9</v>
      </c>
      <c r="BH54" s="1">
        <v>8.9</v>
      </c>
      <c r="BI54" s="1">
        <v>8.8000000000000007</v>
      </c>
      <c r="BJ54" s="1">
        <v>8.6999999999999993</v>
      </c>
      <c r="BK54" s="1">
        <v>8.6</v>
      </c>
      <c r="BL54" s="1">
        <v>8.5</v>
      </c>
      <c r="BM54" s="1">
        <v>8.4</v>
      </c>
      <c r="BN54" s="1">
        <v>8.3000000000000007</v>
      </c>
      <c r="BO54" s="1">
        <v>8.1999999999999993</v>
      </c>
      <c r="BP54" s="1">
        <v>8.1</v>
      </c>
      <c r="BQ54" s="1">
        <v>8</v>
      </c>
      <c r="BR54" s="1">
        <v>8</v>
      </c>
      <c r="BS54" s="1">
        <v>7.9</v>
      </c>
      <c r="BU54" s="1"/>
      <c r="BV54" s="16" t="s">
        <v>458</v>
      </c>
      <c r="BW54" s="1">
        <v>16.899999999999999</v>
      </c>
      <c r="BX54" s="1">
        <v>16.7</v>
      </c>
      <c r="BY54" s="1">
        <v>16.399999999999999</v>
      </c>
      <c r="BZ54" s="1">
        <v>16.100000000000001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458</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458</v>
      </c>
      <c r="DS54" s="1">
        <v>9.8000000000000007</v>
      </c>
      <c r="DT54" s="1">
        <v>9.6</v>
      </c>
      <c r="DU54" s="1">
        <v>9.3000000000000007</v>
      </c>
      <c r="DV54" s="1">
        <v>9</v>
      </c>
      <c r="DW54" s="1">
        <v>8.6999999999999993</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458</v>
      </c>
      <c r="EQ54" s="1">
        <v>8.4</v>
      </c>
      <c r="ER54" s="1">
        <v>8.1999999999999993</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5.0999999999999996</v>
      </c>
    </row>
    <row r="55" spans="1:167" ht="14.5">
      <c r="A55" s="1"/>
      <c r="B55" s="10" t="s">
        <v>459</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459</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20.399999999999999</v>
      </c>
      <c r="AT55" s="1">
        <v>20.2</v>
      </c>
      <c r="AU55" s="1">
        <v>20</v>
      </c>
      <c r="AW55" s="1"/>
      <c r="AX55" s="16" t="s">
        <v>459</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459</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20.399999999999999</v>
      </c>
      <c r="CN55" s="1">
        <v>20.100000000000001</v>
      </c>
      <c r="CO55" s="1">
        <v>19.8</v>
      </c>
      <c r="CP55" s="1">
        <v>19.5</v>
      </c>
      <c r="CQ55" s="1">
        <v>19.2</v>
      </c>
      <c r="CS55" s="1"/>
      <c r="CT55" s="16" t="s">
        <v>459</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20.100000000000001</v>
      </c>
      <c r="DL55" s="1">
        <v>19.7</v>
      </c>
      <c r="DM55" s="1">
        <v>19.3</v>
      </c>
      <c r="DN55" s="1">
        <v>18.899999999999999</v>
      </c>
      <c r="DO55" s="1">
        <v>18.600000000000001</v>
      </c>
      <c r="DQ55" s="1"/>
      <c r="DR55" s="16" t="s">
        <v>459</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19.600000000000001</v>
      </c>
      <c r="EH55" s="1">
        <v>19.2</v>
      </c>
      <c r="EI55" s="1">
        <v>18.899999999999999</v>
      </c>
      <c r="EJ55" s="1">
        <v>18.7</v>
      </c>
      <c r="EK55" s="1">
        <v>18.399999999999999</v>
      </c>
      <c r="EL55" s="1">
        <v>18.2</v>
      </c>
      <c r="EM55" s="1">
        <v>18</v>
      </c>
      <c r="EO55" s="1"/>
      <c r="EP55" s="10" t="s">
        <v>459</v>
      </c>
      <c r="EQ55" s="1">
        <v>24.8</v>
      </c>
      <c r="ER55" s="1">
        <v>24.4</v>
      </c>
      <c r="ES55" s="1">
        <v>24</v>
      </c>
      <c r="ET55" s="1">
        <v>23.5</v>
      </c>
      <c r="EU55" s="1">
        <v>23</v>
      </c>
      <c r="EV55" s="1">
        <v>22.5</v>
      </c>
      <c r="EW55" s="1">
        <v>22</v>
      </c>
      <c r="EX55" s="1">
        <v>21.4</v>
      </c>
      <c r="EY55" s="1">
        <v>21</v>
      </c>
      <c r="EZ55" s="1">
        <v>20.3</v>
      </c>
      <c r="FA55" s="1">
        <v>19.899999999999999</v>
      </c>
      <c r="FB55" s="1">
        <v>19.600000000000001</v>
      </c>
      <c r="FC55" s="1">
        <v>19.2</v>
      </c>
      <c r="FD55" s="1">
        <v>18.899999999999999</v>
      </c>
      <c r="FE55" s="1">
        <v>18.600000000000001</v>
      </c>
      <c r="FF55" s="1">
        <v>18.3</v>
      </c>
      <c r="FG55" s="1">
        <v>18</v>
      </c>
      <c r="FH55" s="1">
        <v>17.5</v>
      </c>
      <c r="FI55" s="1">
        <v>17.100000000000001</v>
      </c>
      <c r="FJ55" s="1">
        <v>16.7</v>
      </c>
      <c r="FK55" s="1">
        <v>16.3</v>
      </c>
    </row>
    <row r="56" spans="1:167" ht="14.5">
      <c r="A56" s="1"/>
      <c r="B56" s="10" t="s">
        <v>460</v>
      </c>
      <c r="C56" s="1">
        <v>17.399999999999999</v>
      </c>
      <c r="D56" s="1">
        <v>17</v>
      </c>
      <c r="E56" s="1">
        <v>16.600000000000001</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460</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460</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460</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460</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9.8000000000000007</v>
      </c>
      <c r="DO56" s="1">
        <v>9.6</v>
      </c>
      <c r="DQ56" s="1"/>
      <c r="DR56" s="16" t="s">
        <v>460</v>
      </c>
      <c r="DS56" s="1">
        <v>26.3</v>
      </c>
      <c r="DT56" s="1">
        <v>25.7</v>
      </c>
      <c r="DU56" s="1">
        <v>25</v>
      </c>
      <c r="DV56" s="1">
        <v>24.3</v>
      </c>
      <c r="DW56" s="1">
        <v>23.6</v>
      </c>
      <c r="DX56" s="1">
        <v>22.9</v>
      </c>
      <c r="DY56" s="1">
        <v>22.3</v>
      </c>
      <c r="DZ56" s="1">
        <v>21.6</v>
      </c>
      <c r="EA56" s="1">
        <v>21</v>
      </c>
      <c r="EB56" s="1">
        <v>20.7</v>
      </c>
      <c r="EC56" s="1">
        <v>20.3</v>
      </c>
      <c r="ED56" s="1">
        <v>19.899999999999999</v>
      </c>
      <c r="EE56" s="1">
        <v>19.600000000000001</v>
      </c>
      <c r="EF56" s="1">
        <v>19.3</v>
      </c>
      <c r="EG56" s="1">
        <v>18.899999999999999</v>
      </c>
      <c r="EH56" s="1">
        <v>18.600000000000001</v>
      </c>
      <c r="EI56" s="1">
        <v>18.3</v>
      </c>
      <c r="EJ56" s="1">
        <v>18.100000000000001</v>
      </c>
      <c r="EK56" s="1">
        <v>17.8</v>
      </c>
      <c r="EL56" s="1">
        <v>17.600000000000001</v>
      </c>
      <c r="EM56" s="1">
        <v>17.399999999999999</v>
      </c>
      <c r="EO56" s="1"/>
      <c r="EP56" s="10" t="s">
        <v>460</v>
      </c>
      <c r="EQ56" s="1">
        <v>18.100000000000001</v>
      </c>
      <c r="ER56" s="1">
        <v>17.8</v>
      </c>
      <c r="ES56" s="1">
        <v>17.5</v>
      </c>
      <c r="ET56" s="1">
        <v>17.2</v>
      </c>
      <c r="EU56" s="1">
        <v>16.899999999999999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spans="1:167" ht="14.5">
      <c r="A57" s="1"/>
      <c r="B57" s="10" t="s">
        <v>461</v>
      </c>
      <c r="C57" s="1">
        <v>25.7</v>
      </c>
      <c r="D57" s="1">
        <v>25.3</v>
      </c>
      <c r="E57" s="1">
        <v>24.8</v>
      </c>
      <c r="F57" s="1">
        <v>24.3</v>
      </c>
      <c r="G57" s="1">
        <v>23.8</v>
      </c>
      <c r="H57" s="1">
        <v>23.3</v>
      </c>
      <c r="I57" s="1">
        <v>22.9</v>
      </c>
      <c r="J57" s="1">
        <v>22.5</v>
      </c>
      <c r="K57" s="1">
        <v>22.1</v>
      </c>
      <c r="L57" s="1">
        <v>21.7</v>
      </c>
      <c r="M57" s="1">
        <v>21.4</v>
      </c>
      <c r="N57" s="1">
        <v>21</v>
      </c>
      <c r="O57" s="1">
        <v>20.7</v>
      </c>
      <c r="P57" s="1">
        <v>20.399999999999999</v>
      </c>
      <c r="Q57" s="1">
        <v>20.2</v>
      </c>
      <c r="R57" s="1">
        <v>19.899999999999999</v>
      </c>
      <c r="S57" s="1">
        <v>19.7</v>
      </c>
      <c r="T57" s="1">
        <v>19.399999999999999</v>
      </c>
      <c r="U57" s="1">
        <v>19.2</v>
      </c>
      <c r="V57" s="1">
        <v>18.899999999999999</v>
      </c>
      <c r="W57" s="1">
        <v>18.600000000000001</v>
      </c>
      <c r="Y57" s="1"/>
      <c r="Z57" s="16" t="s">
        <v>461</v>
      </c>
      <c r="AA57" s="1">
        <v>20.399999999999999</v>
      </c>
      <c r="AB57" s="1">
        <v>20.3</v>
      </c>
      <c r="AC57" s="1">
        <v>20</v>
      </c>
      <c r="AD57" s="1">
        <v>19.8</v>
      </c>
      <c r="AE57" s="1">
        <v>19.5</v>
      </c>
      <c r="AF57" s="1">
        <v>19.3</v>
      </c>
      <c r="AG57" s="1">
        <v>19.100000000000001</v>
      </c>
      <c r="AH57" s="1">
        <v>18.8</v>
      </c>
      <c r="AI57" s="1">
        <v>18.600000000000001</v>
      </c>
      <c r="AJ57" s="1">
        <v>18.399999999999999</v>
      </c>
      <c r="AK57" s="1">
        <v>18.100000000000001</v>
      </c>
      <c r="AL57" s="1">
        <v>18</v>
      </c>
      <c r="AM57" s="1">
        <v>17.8</v>
      </c>
      <c r="AN57" s="1">
        <v>17.600000000000001</v>
      </c>
      <c r="AO57" s="1">
        <v>17.5</v>
      </c>
      <c r="AP57" s="1">
        <v>17.399999999999999</v>
      </c>
      <c r="AQ57" s="1">
        <v>17.3</v>
      </c>
      <c r="AR57" s="1">
        <v>17.2</v>
      </c>
      <c r="AS57" s="1">
        <v>17.100000000000001</v>
      </c>
      <c r="AT57" s="1">
        <v>17</v>
      </c>
      <c r="AU57" s="1">
        <v>16.899999999999999</v>
      </c>
      <c r="AW57" s="1"/>
      <c r="AX57" s="16" t="s">
        <v>461</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461</v>
      </c>
      <c r="BW57" s="1">
        <v>19.5</v>
      </c>
      <c r="BX57" s="1">
        <v>19.3</v>
      </c>
      <c r="BY57" s="1">
        <v>19</v>
      </c>
      <c r="BZ57" s="1">
        <v>18.8</v>
      </c>
      <c r="CA57" s="1">
        <v>18.5</v>
      </c>
      <c r="CB57" s="1">
        <v>18.2</v>
      </c>
      <c r="CC57" s="1">
        <v>18</v>
      </c>
      <c r="CD57" s="1">
        <v>17.7</v>
      </c>
      <c r="CE57" s="1">
        <v>17.5</v>
      </c>
      <c r="CF57" s="1">
        <v>17.3</v>
      </c>
      <c r="CG57" s="1">
        <v>17</v>
      </c>
      <c r="CH57" s="1">
        <v>16.8</v>
      </c>
      <c r="CI57" s="1">
        <v>16.600000000000001</v>
      </c>
      <c r="CJ57" s="1">
        <v>16.399999999999999</v>
      </c>
      <c r="CK57" s="1">
        <v>16.2</v>
      </c>
      <c r="CL57" s="1">
        <v>16</v>
      </c>
      <c r="CM57" s="1">
        <v>15.8</v>
      </c>
      <c r="CN57" s="1">
        <v>15.7</v>
      </c>
      <c r="CO57" s="1">
        <v>15.5</v>
      </c>
      <c r="CP57" s="1">
        <v>15.3</v>
      </c>
      <c r="CQ57" s="1">
        <v>15.2</v>
      </c>
      <c r="CS57" s="1"/>
      <c r="CT57" s="16" t="s">
        <v>461</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461</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461</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spans="1:167" ht="14.5">
      <c r="A58" s="1"/>
      <c r="B58" s="16" t="s">
        <v>462</v>
      </c>
      <c r="C58" s="1">
        <v>9.3000000000000007</v>
      </c>
      <c r="D58" s="1">
        <v>9.1</v>
      </c>
      <c r="E58" s="1">
        <v>9</v>
      </c>
      <c r="F58" s="1">
        <v>8.9</v>
      </c>
      <c r="G58" s="1">
        <v>8.6999999999999993</v>
      </c>
      <c r="H58" s="1">
        <v>8.6</v>
      </c>
      <c r="I58" s="1">
        <v>8.5</v>
      </c>
      <c r="J58" s="1">
        <v>8.4</v>
      </c>
      <c r="K58" s="1">
        <v>8.3000000000000007</v>
      </c>
      <c r="L58" s="1">
        <v>8.1999999999999993</v>
      </c>
      <c r="M58" s="1">
        <v>8.1</v>
      </c>
      <c r="N58" s="1">
        <v>8</v>
      </c>
      <c r="O58" s="1">
        <v>7.9</v>
      </c>
      <c r="P58" s="1">
        <v>7.9</v>
      </c>
      <c r="Q58" s="1">
        <v>7.8</v>
      </c>
      <c r="R58" s="1">
        <v>7.7</v>
      </c>
      <c r="S58" s="1">
        <v>7.7</v>
      </c>
      <c r="T58" s="1">
        <v>7.6</v>
      </c>
      <c r="U58" s="1">
        <v>7.6</v>
      </c>
      <c r="V58" s="1">
        <v>7.5</v>
      </c>
      <c r="W58" s="1">
        <v>7.4</v>
      </c>
      <c r="Y58" s="1"/>
      <c r="Z58" s="16" t="s">
        <v>462</v>
      </c>
      <c r="AA58" s="1">
        <v>5.0999999999999996</v>
      </c>
      <c r="AB58" s="1">
        <v>5.0999999999999996</v>
      </c>
      <c r="AC58" s="1">
        <v>5</v>
      </c>
      <c r="AD58" s="1">
        <v>5</v>
      </c>
      <c r="AE58" s="1">
        <v>4.9000000000000004</v>
      </c>
      <c r="AF58" s="1">
        <v>4.9000000000000004</v>
      </c>
      <c r="AG58" s="1">
        <v>4.8</v>
      </c>
      <c r="AH58" s="1">
        <v>4.8</v>
      </c>
      <c r="AI58" s="1">
        <v>4.7</v>
      </c>
      <c r="AJ58" s="1">
        <v>4.7</v>
      </c>
      <c r="AK58" s="1">
        <v>4.5999999999999996</v>
      </c>
      <c r="AL58" s="1">
        <v>4.5999999999999996</v>
      </c>
      <c r="AM58" s="1">
        <v>4.5999999999999996</v>
      </c>
      <c r="AN58" s="1">
        <v>4.5</v>
      </c>
      <c r="AO58" s="1">
        <v>4.5</v>
      </c>
      <c r="AP58" s="1">
        <v>4.5</v>
      </c>
      <c r="AQ58" s="1">
        <v>4.5</v>
      </c>
      <c r="AR58" s="1">
        <v>4.4000000000000004</v>
      </c>
      <c r="AS58" s="1">
        <v>4.4000000000000004</v>
      </c>
      <c r="AT58" s="1">
        <v>4.4000000000000004</v>
      </c>
      <c r="AU58" s="1">
        <v>4.4000000000000004</v>
      </c>
      <c r="AW58" s="1"/>
      <c r="AX58" s="16" t="s">
        <v>462</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462</v>
      </c>
      <c r="BW58" s="1">
        <v>4.8</v>
      </c>
      <c r="BX58" s="1">
        <v>4.7</v>
      </c>
      <c r="BY58" s="1">
        <v>4.7</v>
      </c>
      <c r="BZ58" s="1">
        <v>4.5999999999999996</v>
      </c>
      <c r="CA58" s="1">
        <v>4.5999999999999996</v>
      </c>
      <c r="CB58" s="1">
        <v>4.5</v>
      </c>
      <c r="CC58" s="1">
        <v>4.5</v>
      </c>
      <c r="CD58" s="1">
        <v>4.4000000000000004</v>
      </c>
      <c r="CE58" s="1">
        <v>4.4000000000000004</v>
      </c>
      <c r="CF58" s="1">
        <v>4.3</v>
      </c>
      <c r="CG58" s="1">
        <v>4.3</v>
      </c>
      <c r="CH58" s="1">
        <v>4.2</v>
      </c>
      <c r="CI58" s="1">
        <v>4.2</v>
      </c>
      <c r="CJ58" s="1">
        <v>4.2</v>
      </c>
      <c r="CK58" s="1">
        <v>4.0999999999999996</v>
      </c>
      <c r="CL58" s="1">
        <v>4.0999999999999996</v>
      </c>
      <c r="CM58" s="1">
        <v>4.0999999999999996</v>
      </c>
      <c r="CN58" s="1">
        <v>4</v>
      </c>
      <c r="CO58" s="1">
        <v>4</v>
      </c>
      <c r="CP58" s="1">
        <v>4</v>
      </c>
      <c r="CQ58" s="1">
        <v>3.9</v>
      </c>
      <c r="CS58" s="1"/>
      <c r="CT58" s="16" t="s">
        <v>462</v>
      </c>
      <c r="CU58" s="1">
        <v>4.4000000000000004</v>
      </c>
      <c r="CV58" s="1">
        <v>4.4000000000000004</v>
      </c>
      <c r="CW58" s="1">
        <v>4.4000000000000004</v>
      </c>
      <c r="CX58" s="1">
        <v>4.3</v>
      </c>
      <c r="CY58" s="1">
        <v>4.3</v>
      </c>
      <c r="CZ58" s="1">
        <v>4.3</v>
      </c>
      <c r="DA58" s="1">
        <v>4.2</v>
      </c>
      <c r="DB58" s="1">
        <v>4.2</v>
      </c>
      <c r="DC58" s="1">
        <v>4.0999999999999996</v>
      </c>
      <c r="DD58" s="1">
        <v>4.0999999999999996</v>
      </c>
      <c r="DE58" s="1">
        <v>4</v>
      </c>
      <c r="DF58" s="1">
        <v>3.9</v>
      </c>
      <c r="DG58" s="1">
        <v>3.9</v>
      </c>
      <c r="DH58" s="1">
        <v>3.8</v>
      </c>
      <c r="DI58" s="1">
        <v>3.8</v>
      </c>
      <c r="DJ58" s="1">
        <v>3.8</v>
      </c>
      <c r="DK58" s="1">
        <v>3.7</v>
      </c>
      <c r="DL58" s="1">
        <v>3.7</v>
      </c>
      <c r="DM58" s="1">
        <v>3.7</v>
      </c>
      <c r="DN58" s="1">
        <v>3.6</v>
      </c>
      <c r="DO58" s="1">
        <v>3.6</v>
      </c>
      <c r="DQ58" s="1"/>
      <c r="DR58" s="16" t="s">
        <v>462</v>
      </c>
      <c r="DS58" s="1">
        <v>11.5</v>
      </c>
      <c r="DT58" s="1">
        <v>11.2</v>
      </c>
      <c r="DU58" s="1">
        <v>11</v>
      </c>
      <c r="DV58" s="1">
        <v>10.7</v>
      </c>
      <c r="DW58" s="1">
        <v>10.4</v>
      </c>
      <c r="DX58" s="1">
        <v>10.1</v>
      </c>
      <c r="DY58" s="1">
        <v>9.8000000000000007</v>
      </c>
      <c r="DZ58" s="1">
        <v>9.6</v>
      </c>
      <c r="EA58" s="1">
        <v>9.3000000000000007</v>
      </c>
      <c r="EB58" s="1">
        <v>9.1999999999999993</v>
      </c>
      <c r="EC58" s="1">
        <v>9.1</v>
      </c>
      <c r="ED58" s="1">
        <v>8.9</v>
      </c>
      <c r="EE58" s="1">
        <v>8.8000000000000007</v>
      </c>
      <c r="EF58" s="1">
        <v>8.6999999999999993</v>
      </c>
      <c r="EG58" s="1">
        <v>8.5</v>
      </c>
      <c r="EH58" s="1">
        <v>8.4</v>
      </c>
      <c r="EI58" s="1">
        <v>8.3000000000000007</v>
      </c>
      <c r="EJ58" s="1">
        <v>8.1999999999999993</v>
      </c>
      <c r="EK58" s="1">
        <v>8.1</v>
      </c>
      <c r="EL58" s="1">
        <v>8</v>
      </c>
      <c r="EM58" s="1">
        <v>8</v>
      </c>
      <c r="EO58" s="1"/>
      <c r="EP58" s="16" t="s">
        <v>462</v>
      </c>
      <c r="EQ58" s="1">
        <v>11.1</v>
      </c>
      <c r="ER58" s="1">
        <v>11</v>
      </c>
      <c r="ES58" s="1">
        <v>10.9</v>
      </c>
      <c r="ET58" s="1">
        <v>10.7</v>
      </c>
      <c r="EU58" s="1">
        <v>10.6</v>
      </c>
      <c r="EV58" s="1">
        <v>10.5</v>
      </c>
      <c r="EW58" s="1">
        <v>10.3</v>
      </c>
      <c r="EX58" s="1">
        <v>10.1</v>
      </c>
      <c r="EY58" s="1">
        <v>10</v>
      </c>
      <c r="EZ58" s="1">
        <v>9.6999999999999993</v>
      </c>
      <c r="FA58" s="1">
        <v>9.6</v>
      </c>
      <c r="FB58" s="1">
        <v>9.6</v>
      </c>
      <c r="FC58" s="1">
        <v>9.5</v>
      </c>
      <c r="FD58" s="1">
        <v>9.4</v>
      </c>
      <c r="FE58" s="1">
        <v>9.3000000000000007</v>
      </c>
      <c r="FF58" s="1">
        <v>9.1999999999999993</v>
      </c>
      <c r="FG58" s="1">
        <v>9.1999999999999993</v>
      </c>
      <c r="FH58" s="1">
        <v>9</v>
      </c>
      <c r="FI58" s="1">
        <v>8.8000000000000007</v>
      </c>
      <c r="FJ58" s="1">
        <v>8.6999999999999993</v>
      </c>
      <c r="FK58" s="1">
        <v>8.6</v>
      </c>
    </row>
    <row r="59" spans="1:167" ht="14.5">
      <c r="A59" s="1"/>
      <c r="B59" s="16" t="s">
        <v>463</v>
      </c>
      <c r="C59" s="1">
        <v>0</v>
      </c>
      <c r="D59" s="1">
        <v>2.1</v>
      </c>
      <c r="E59" s="1">
        <v>4.3</v>
      </c>
      <c r="F59" s="1">
        <v>6.7</v>
      </c>
      <c r="G59" s="1">
        <v>8.9</v>
      </c>
      <c r="H59" s="1">
        <v>10.9</v>
      </c>
      <c r="I59" s="1">
        <v>10.8</v>
      </c>
      <c r="J59" s="1">
        <v>10.7</v>
      </c>
      <c r="K59" s="1">
        <v>10.6</v>
      </c>
      <c r="L59" s="1">
        <v>10.5</v>
      </c>
      <c r="M59" s="1">
        <v>10.4</v>
      </c>
      <c r="N59" s="1">
        <v>10.4</v>
      </c>
      <c r="O59" s="1">
        <v>10.3</v>
      </c>
      <c r="P59" s="1">
        <v>10.199999999999999</v>
      </c>
      <c r="Q59" s="1">
        <v>10.199999999999999</v>
      </c>
      <c r="R59" s="1">
        <v>10.1</v>
      </c>
      <c r="S59" s="1">
        <v>10.1</v>
      </c>
      <c r="T59" s="1">
        <v>10</v>
      </c>
      <c r="U59" s="1">
        <v>10</v>
      </c>
      <c r="V59" s="1">
        <v>9.9</v>
      </c>
      <c r="W59" s="1">
        <v>9.8000000000000007</v>
      </c>
      <c r="Y59" s="1"/>
      <c r="Z59" s="16" t="s">
        <v>463</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463</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463</v>
      </c>
      <c r="BW59" s="1">
        <v>0</v>
      </c>
      <c r="BX59" s="1">
        <v>1.8</v>
      </c>
      <c r="BY59" s="1">
        <v>3.7</v>
      </c>
      <c r="BZ59" s="1">
        <v>5.5</v>
      </c>
      <c r="CA59" s="1">
        <v>7.4</v>
      </c>
      <c r="CB59" s="1">
        <v>9.3000000000000007</v>
      </c>
      <c r="CC59" s="1">
        <v>9.1999999999999993</v>
      </c>
      <c r="CD59" s="1">
        <v>9.1999999999999993</v>
      </c>
      <c r="CE59" s="1">
        <v>9.1</v>
      </c>
      <c r="CF59" s="1">
        <v>9</v>
      </c>
      <c r="CG59" s="1">
        <v>8.9</v>
      </c>
      <c r="CH59" s="1">
        <v>8.8000000000000007</v>
      </c>
      <c r="CI59" s="1">
        <v>8.8000000000000007</v>
      </c>
      <c r="CJ59" s="1">
        <v>8.6999999999999993</v>
      </c>
      <c r="CK59" s="1">
        <v>8.6</v>
      </c>
      <c r="CL59" s="1">
        <v>8.5</v>
      </c>
      <c r="CM59" s="1">
        <v>8.5</v>
      </c>
      <c r="CN59" s="1">
        <v>8.4</v>
      </c>
      <c r="CO59" s="1">
        <v>8.4</v>
      </c>
      <c r="CP59" s="1">
        <v>8.3000000000000007</v>
      </c>
      <c r="CQ59" s="1">
        <v>8.3000000000000007</v>
      </c>
      <c r="CS59" s="1"/>
      <c r="CT59" s="16" t="s">
        <v>463</v>
      </c>
      <c r="CU59" s="1">
        <v>0</v>
      </c>
      <c r="CV59" s="1">
        <v>1.7</v>
      </c>
      <c r="CW59" s="1">
        <v>3.5</v>
      </c>
      <c r="CX59" s="1">
        <v>5.4</v>
      </c>
      <c r="CY59" s="1">
        <v>7.2</v>
      </c>
      <c r="CZ59" s="1">
        <v>9.1</v>
      </c>
      <c r="DA59" s="1">
        <v>9</v>
      </c>
      <c r="DB59" s="1">
        <v>8.9</v>
      </c>
      <c r="DC59" s="1">
        <v>8.8000000000000007</v>
      </c>
      <c r="DD59" s="1">
        <v>8.6999999999999993</v>
      </c>
      <c r="DE59" s="1">
        <v>8.6</v>
      </c>
      <c r="DF59" s="1">
        <v>8.6</v>
      </c>
      <c r="DG59" s="1">
        <v>8.5</v>
      </c>
      <c r="DH59" s="1">
        <v>8.4</v>
      </c>
      <c r="DI59" s="1">
        <v>8.3000000000000007</v>
      </c>
      <c r="DJ59" s="1">
        <v>8.1999999999999993</v>
      </c>
      <c r="DK59" s="1">
        <v>8.1999999999999993</v>
      </c>
      <c r="DL59" s="1">
        <v>8.1</v>
      </c>
      <c r="DM59" s="1">
        <v>8.1</v>
      </c>
      <c r="DN59" s="1">
        <v>8</v>
      </c>
      <c r="DO59" s="1">
        <v>8</v>
      </c>
      <c r="DQ59" s="1"/>
      <c r="DR59" s="16" t="s">
        <v>463</v>
      </c>
      <c r="DS59" s="1">
        <v>0</v>
      </c>
      <c r="DT59" s="1">
        <v>2.2000000000000002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463</v>
      </c>
      <c r="EQ59" s="1">
        <v>0</v>
      </c>
      <c r="ER59" s="1">
        <v>1.5</v>
      </c>
      <c r="ES59" s="1">
        <v>3.2</v>
      </c>
      <c r="ET59" s="1">
        <v>4.9000000000000004</v>
      </c>
      <c r="EU59" s="1">
        <v>6.8</v>
      </c>
      <c r="EV59" s="1">
        <v>8.6</v>
      </c>
      <c r="EW59" s="1">
        <v>8.5</v>
      </c>
      <c r="EX59" s="1">
        <v>8.4</v>
      </c>
      <c r="EY59" s="1">
        <v>8.3000000000000007</v>
      </c>
      <c r="EZ59" s="1">
        <v>8.1</v>
      </c>
      <c r="FA59" s="1">
        <v>8</v>
      </c>
      <c r="FB59" s="1">
        <v>7.9</v>
      </c>
      <c r="FC59" s="1">
        <v>7.9</v>
      </c>
      <c r="FD59" s="1">
        <v>7.8</v>
      </c>
      <c r="FE59" s="1">
        <v>7.8</v>
      </c>
      <c r="FF59" s="1">
        <v>7.7</v>
      </c>
      <c r="FG59" s="1">
        <v>7.7</v>
      </c>
      <c r="FH59" s="1">
        <v>7.6</v>
      </c>
      <c r="FI59" s="1">
        <v>7.4</v>
      </c>
      <c r="FJ59" s="1">
        <v>7.3</v>
      </c>
      <c r="FK59" s="1">
        <v>7.2</v>
      </c>
    </row>
    <row r="60" spans="1:167" ht="14.5">
      <c r="A60" s="1"/>
      <c r="B60" s="16" t="s">
        <v>464</v>
      </c>
      <c r="C60" s="1">
        <v>0</v>
      </c>
      <c r="D60" s="1">
        <v>0</v>
      </c>
      <c r="E60" s="1">
        <v>0</v>
      </c>
      <c r="F60" s="1">
        <v>0</v>
      </c>
      <c r="G60" s="1">
        <v>0</v>
      </c>
      <c r="H60" s="1">
        <v>0</v>
      </c>
      <c r="I60" s="1">
        <v>2</v>
      </c>
      <c r="J60" s="1">
        <v>3.9</v>
      </c>
      <c r="K60" s="1">
        <v>5.9</v>
      </c>
      <c r="L60" s="1">
        <v>7.6</v>
      </c>
      <c r="M60" s="1">
        <v>9.3000000000000007</v>
      </c>
      <c r="N60" s="1">
        <v>9.3000000000000007</v>
      </c>
      <c r="O60" s="1">
        <v>9.1999999999999993</v>
      </c>
      <c r="P60" s="1">
        <v>9.1</v>
      </c>
      <c r="Q60" s="1">
        <v>9.1</v>
      </c>
      <c r="R60" s="1">
        <v>9.1</v>
      </c>
      <c r="S60" s="1">
        <v>9</v>
      </c>
      <c r="T60" s="1">
        <v>9</v>
      </c>
      <c r="U60" s="1">
        <v>9</v>
      </c>
      <c r="V60" s="1">
        <v>8.9</v>
      </c>
      <c r="W60" s="1">
        <v>8.9</v>
      </c>
      <c r="Y60" s="1"/>
      <c r="Z60" s="16" t="s">
        <v>464</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464</v>
      </c>
      <c r="AY60" s="1">
        <v>0</v>
      </c>
      <c r="AZ60" s="1">
        <v>0</v>
      </c>
      <c r="BA60" s="1">
        <v>0</v>
      </c>
      <c r="BB60" s="1">
        <v>0</v>
      </c>
      <c r="BC60" s="1">
        <v>0</v>
      </c>
      <c r="BD60" s="1">
        <v>0</v>
      </c>
      <c r="BE60" s="1">
        <v>1.1000000000000001</v>
      </c>
      <c r="BF60" s="1">
        <v>2.1</v>
      </c>
      <c r="BG60" s="1">
        <v>3</v>
      </c>
      <c r="BH60" s="1">
        <v>3.6</v>
      </c>
      <c r="BI60" s="1">
        <v>4.3</v>
      </c>
      <c r="BJ60" s="1">
        <v>4.3</v>
      </c>
      <c r="BK60" s="1">
        <v>4.3</v>
      </c>
      <c r="BL60" s="1">
        <v>4.2</v>
      </c>
      <c r="BM60" s="1">
        <v>4.2</v>
      </c>
      <c r="BN60" s="1">
        <v>4.2</v>
      </c>
      <c r="BO60" s="1">
        <v>4.2</v>
      </c>
      <c r="BP60" s="1">
        <v>4.2</v>
      </c>
      <c r="BQ60" s="1">
        <v>4.2</v>
      </c>
      <c r="BR60" s="1">
        <v>4.0999999999999996</v>
      </c>
      <c r="BS60" s="1">
        <v>4.0999999999999996</v>
      </c>
      <c r="BU60" s="1"/>
      <c r="BV60" s="16" t="s">
        <v>464</v>
      </c>
      <c r="BW60" s="1">
        <v>0</v>
      </c>
      <c r="BX60" s="1">
        <v>0</v>
      </c>
      <c r="BY60" s="1">
        <v>0</v>
      </c>
      <c r="BZ60" s="1">
        <v>0</v>
      </c>
      <c r="CA60" s="1">
        <v>0</v>
      </c>
      <c r="CB60" s="1">
        <v>0</v>
      </c>
      <c r="CC60" s="1">
        <v>1.9</v>
      </c>
      <c r="CD60" s="1">
        <v>3.7</v>
      </c>
      <c r="CE60" s="1">
        <v>5.5</v>
      </c>
      <c r="CF60" s="1">
        <v>7.2</v>
      </c>
      <c r="CG60" s="1">
        <v>9</v>
      </c>
      <c r="CH60" s="1">
        <v>8.9</v>
      </c>
      <c r="CI60" s="1">
        <v>8.8000000000000007</v>
      </c>
      <c r="CJ60" s="1">
        <v>8.6999999999999993</v>
      </c>
      <c r="CK60" s="1">
        <v>8.6999999999999993</v>
      </c>
      <c r="CL60" s="1">
        <v>8.6</v>
      </c>
      <c r="CM60" s="1">
        <v>8.6</v>
      </c>
      <c r="CN60" s="1">
        <v>8.5</v>
      </c>
      <c r="CO60" s="1">
        <v>8.5</v>
      </c>
      <c r="CP60" s="1">
        <v>8.4</v>
      </c>
      <c r="CQ60" s="1">
        <v>8.4</v>
      </c>
      <c r="CS60" s="1"/>
      <c r="CT60" s="16" t="s">
        <v>464</v>
      </c>
      <c r="CU60" s="1">
        <v>0</v>
      </c>
      <c r="CV60" s="1">
        <v>0</v>
      </c>
      <c r="CW60" s="1">
        <v>0</v>
      </c>
      <c r="CX60" s="1">
        <v>0</v>
      </c>
      <c r="CY60" s="1">
        <v>0</v>
      </c>
      <c r="CZ60" s="1">
        <v>0</v>
      </c>
      <c r="DA60" s="1">
        <v>1.8</v>
      </c>
      <c r="DB60" s="1">
        <v>4</v>
      </c>
      <c r="DC60" s="1">
        <v>6.3</v>
      </c>
      <c r="DD60" s="1">
        <v>8.3000000000000007</v>
      </c>
      <c r="DE60" s="1">
        <v>10.3</v>
      </c>
      <c r="DF60" s="1">
        <v>10.199999999999999</v>
      </c>
      <c r="DG60" s="1">
        <v>10.1</v>
      </c>
      <c r="DH60" s="1">
        <v>10</v>
      </c>
      <c r="DI60" s="1">
        <v>9.9</v>
      </c>
      <c r="DJ60" s="1">
        <v>9.8000000000000007</v>
      </c>
      <c r="DK60" s="1">
        <v>9.8000000000000007</v>
      </c>
      <c r="DL60" s="1">
        <v>9.6999999999999993</v>
      </c>
      <c r="DM60" s="1">
        <v>9.6999999999999993</v>
      </c>
      <c r="DN60" s="1">
        <v>9.6</v>
      </c>
      <c r="DO60" s="1">
        <v>9.6</v>
      </c>
      <c r="DQ60" s="1"/>
      <c r="DR60" s="16" t="s">
        <v>464</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464</v>
      </c>
      <c r="EQ60" s="1">
        <v>0</v>
      </c>
      <c r="ER60" s="1">
        <v>0</v>
      </c>
      <c r="ES60" s="1">
        <v>0</v>
      </c>
      <c r="ET60" s="1">
        <v>0</v>
      </c>
      <c r="EU60" s="1">
        <v>0</v>
      </c>
      <c r="EV60" s="1">
        <v>0</v>
      </c>
      <c r="EW60" s="1">
        <v>2.1</v>
      </c>
      <c r="EX60" s="1">
        <v>4.4000000000000004</v>
      </c>
      <c r="EY60" s="1">
        <v>6.1</v>
      </c>
      <c r="EZ60" s="1">
        <v>9</v>
      </c>
      <c r="FA60" s="1">
        <v>10.5</v>
      </c>
      <c r="FB60" s="1">
        <v>10.4</v>
      </c>
      <c r="FC60" s="1">
        <v>10.4</v>
      </c>
      <c r="FD60" s="1">
        <v>10.3</v>
      </c>
      <c r="FE60" s="1">
        <v>10.199999999999999</v>
      </c>
      <c r="FF60" s="1">
        <v>10.199999999999999</v>
      </c>
      <c r="FG60" s="1">
        <v>10.1</v>
      </c>
      <c r="FH60" s="1">
        <v>10</v>
      </c>
      <c r="FI60" s="1">
        <v>9.8000000000000007</v>
      </c>
      <c r="FJ60" s="1">
        <v>9.6</v>
      </c>
      <c r="FK60" s="1">
        <v>9.5</v>
      </c>
    </row>
    <row r="61" spans="1:167" ht="14.5">
      <c r="A61" s="1"/>
      <c r="B61" s="16" t="s">
        <v>465</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465</v>
      </c>
      <c r="AA61" s="1">
        <v>0</v>
      </c>
      <c r="AB61" s="1">
        <v>0</v>
      </c>
      <c r="AC61" s="1">
        <v>0</v>
      </c>
      <c r="AD61" s="1">
        <v>0</v>
      </c>
      <c r="AE61" s="1">
        <v>0</v>
      </c>
      <c r="AF61" s="1">
        <v>0</v>
      </c>
      <c r="AG61" s="1">
        <v>0</v>
      </c>
      <c r="AH61" s="1">
        <v>0</v>
      </c>
      <c r="AI61" s="1">
        <v>0</v>
      </c>
      <c r="AJ61" s="1">
        <v>0</v>
      </c>
      <c r="AK61" s="1">
        <v>0</v>
      </c>
      <c r="AL61" s="1">
        <v>1.2</v>
      </c>
      <c r="AM61" s="1">
        <v>2.2999999999999998</v>
      </c>
      <c r="AN61" s="1">
        <v>3.3</v>
      </c>
      <c r="AO61" s="1">
        <v>4.2</v>
      </c>
      <c r="AP61" s="1">
        <v>5</v>
      </c>
      <c r="AQ61" s="1">
        <v>5</v>
      </c>
      <c r="AR61" s="1">
        <v>4.9000000000000004</v>
      </c>
      <c r="AS61" s="1">
        <v>4.9000000000000004</v>
      </c>
      <c r="AT61" s="1">
        <v>4.9000000000000004</v>
      </c>
      <c r="AU61" s="1">
        <v>4.9000000000000004</v>
      </c>
      <c r="AW61" s="1"/>
      <c r="AX61" s="16" t="s">
        <v>465</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465</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465</v>
      </c>
      <c r="CU61" s="1">
        <v>0</v>
      </c>
      <c r="CV61" s="1">
        <v>0</v>
      </c>
      <c r="CW61" s="1">
        <v>0</v>
      </c>
      <c r="CX61" s="1">
        <v>0</v>
      </c>
      <c r="CY61" s="1">
        <v>0</v>
      </c>
      <c r="CZ61" s="1">
        <v>0</v>
      </c>
      <c r="DA61" s="1">
        <v>0</v>
      </c>
      <c r="DB61" s="1">
        <v>0</v>
      </c>
      <c r="DC61" s="1">
        <v>0</v>
      </c>
      <c r="DD61" s="1">
        <v>0</v>
      </c>
      <c r="DE61" s="1">
        <v>0</v>
      </c>
      <c r="DF61" s="1">
        <v>2.1</v>
      </c>
      <c r="DG61" s="1">
        <v>4.2</v>
      </c>
      <c r="DH61" s="1">
        <v>6.3</v>
      </c>
      <c r="DI61" s="1">
        <v>8.3000000000000007</v>
      </c>
      <c r="DJ61" s="1">
        <v>10.1</v>
      </c>
      <c r="DK61" s="1">
        <v>10</v>
      </c>
      <c r="DL61" s="1">
        <v>10</v>
      </c>
      <c r="DM61" s="1">
        <v>9.9</v>
      </c>
      <c r="DN61" s="1">
        <v>9.9</v>
      </c>
      <c r="DO61" s="1">
        <v>9.9</v>
      </c>
      <c r="DQ61" s="1"/>
      <c r="DR61" s="16" t="s">
        <v>465</v>
      </c>
      <c r="DS61" s="1">
        <v>0</v>
      </c>
      <c r="DT61" s="1">
        <v>0</v>
      </c>
      <c r="DU61" s="1">
        <v>0</v>
      </c>
      <c r="DV61" s="1">
        <v>0</v>
      </c>
      <c r="DW61" s="1">
        <v>0</v>
      </c>
      <c r="DX61" s="1">
        <v>0</v>
      </c>
      <c r="DY61" s="1">
        <v>0</v>
      </c>
      <c r="DZ61" s="1">
        <v>0</v>
      </c>
      <c r="EA61" s="1">
        <v>0</v>
      </c>
      <c r="EB61" s="1">
        <v>0</v>
      </c>
      <c r="EC61" s="1">
        <v>0</v>
      </c>
      <c r="ED61" s="1">
        <v>1.7</v>
      </c>
      <c r="EE61" s="1">
        <v>3.3</v>
      </c>
      <c r="EF61" s="1">
        <v>5.0999999999999996</v>
      </c>
      <c r="EG61" s="1">
        <v>6.8</v>
      </c>
      <c r="EH61" s="1">
        <v>8.5</v>
      </c>
      <c r="EI61" s="1">
        <v>8.4</v>
      </c>
      <c r="EJ61" s="1">
        <v>8.4</v>
      </c>
      <c r="EK61" s="1">
        <v>8.3000000000000007</v>
      </c>
      <c r="EL61" s="1">
        <v>8.1999999999999993</v>
      </c>
      <c r="EM61" s="1">
        <v>8.1</v>
      </c>
      <c r="EO61" s="1"/>
      <c r="EP61" s="16" t="s">
        <v>465</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spans="1:167" ht="14.5">
      <c r="A62" s="1"/>
      <c r="B62" s="16" t="s">
        <v>466</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466</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2.2999999999999998</v>
      </c>
      <c r="AT62" s="1">
        <v>3</v>
      </c>
      <c r="AU62" s="1">
        <v>3.7</v>
      </c>
      <c r="AW62" s="1"/>
      <c r="AX62" s="16" t="s">
        <v>466</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2.2000000000000002</v>
      </c>
      <c r="BR62" s="1">
        <v>2.8</v>
      </c>
      <c r="BS62" s="1">
        <v>3.3</v>
      </c>
      <c r="BU62" s="1"/>
      <c r="BV62" s="16" t="s">
        <v>466</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466</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4.5999999999999996</v>
      </c>
      <c r="DN62" s="1">
        <v>5.8</v>
      </c>
      <c r="DO62" s="1">
        <v>7</v>
      </c>
      <c r="DQ62" s="1"/>
      <c r="DR62" s="16" t="s">
        <v>466</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4.9000000000000004</v>
      </c>
      <c r="EM62" s="1">
        <v>5.9</v>
      </c>
      <c r="EO62" s="1"/>
      <c r="EP62" s="16" t="s">
        <v>466</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spans="1:167" ht="14.5">
      <c r="A63" s="356"/>
      <c r="B63" s="356"/>
      <c r="C63" s="1"/>
      <c r="D63" s="1"/>
      <c r="E63" s="1"/>
      <c r="F63" s="1"/>
      <c r="G63" s="1"/>
      <c r="H63" s="1"/>
      <c r="I63" s="1"/>
      <c r="J63" s="1"/>
      <c r="K63" s="1"/>
      <c r="L63" s="1"/>
      <c r="M63" s="1"/>
      <c r="N63" s="1"/>
      <c r="O63" s="1"/>
      <c r="P63" s="1"/>
      <c r="Q63" s="1"/>
      <c r="R63" s="1"/>
      <c r="S63" s="1"/>
      <c r="T63" s="1"/>
      <c r="U63" s="1"/>
      <c r="V63" s="1"/>
      <c r="W63" s="1"/>
      <c r="Y63" s="356"/>
      <c r="Z63" s="356"/>
      <c r="AA63" s="1"/>
      <c r="AB63" s="1"/>
      <c r="AC63" s="1"/>
      <c r="AD63" s="1"/>
      <c r="AE63" s="1"/>
      <c r="AF63" s="1"/>
      <c r="AG63" s="1"/>
      <c r="AH63" s="1"/>
      <c r="AI63" s="1"/>
      <c r="AJ63" s="1"/>
      <c r="AK63" s="1"/>
      <c r="AL63" s="1"/>
      <c r="AM63" s="1"/>
      <c r="AN63" s="1"/>
      <c r="AO63" s="1"/>
      <c r="AP63" s="1"/>
      <c r="AQ63" s="1"/>
      <c r="AR63" s="1"/>
      <c r="AS63" s="1"/>
      <c r="AT63" s="1"/>
      <c r="AU63" s="1"/>
      <c r="AW63" s="356"/>
      <c r="AX63" s="356"/>
      <c r="AY63" s="1"/>
      <c r="AZ63" s="1"/>
      <c r="BA63" s="1"/>
      <c r="BB63" s="1"/>
      <c r="BC63" s="1"/>
      <c r="BD63" s="1"/>
      <c r="BE63" s="1"/>
      <c r="BF63" s="1"/>
      <c r="BG63" s="1"/>
      <c r="BH63" s="1"/>
      <c r="BI63" s="1"/>
      <c r="BJ63" s="1"/>
      <c r="BK63" s="1"/>
      <c r="BL63" s="1"/>
      <c r="BM63" s="1"/>
      <c r="BN63" s="1"/>
      <c r="BO63" s="1"/>
      <c r="BP63" s="1"/>
      <c r="BQ63" s="1"/>
      <c r="BR63" s="1"/>
      <c r="BS63" s="1"/>
      <c r="BU63" s="356"/>
      <c r="BV63" s="356"/>
      <c r="BW63" s="1"/>
      <c r="BX63" s="1"/>
      <c r="BY63" s="1"/>
      <c r="BZ63" s="1"/>
      <c r="CA63" s="1"/>
      <c r="CB63" s="1"/>
      <c r="CC63" s="1"/>
      <c r="CD63" s="1"/>
      <c r="CE63" s="1"/>
      <c r="CF63" s="1"/>
      <c r="CG63" s="1"/>
      <c r="CH63" s="1"/>
      <c r="CI63" s="1"/>
      <c r="CJ63" s="1"/>
      <c r="CK63" s="1"/>
      <c r="CL63" s="1"/>
      <c r="CM63" s="1"/>
      <c r="CN63" s="1"/>
      <c r="CO63" s="1"/>
      <c r="CP63" s="1"/>
      <c r="CQ63" s="1"/>
      <c r="CS63" s="356"/>
      <c r="CT63" s="356"/>
      <c r="CU63" s="1"/>
      <c r="CV63" s="1"/>
      <c r="CW63" s="1"/>
      <c r="CX63" s="1"/>
      <c r="CY63" s="1"/>
      <c r="CZ63" s="1"/>
      <c r="DA63" s="1"/>
      <c r="DB63" s="1"/>
      <c r="DC63" s="1"/>
      <c r="DD63" s="1"/>
      <c r="DE63" s="1"/>
      <c r="DF63" s="1"/>
      <c r="DG63" s="1"/>
      <c r="DH63" s="1"/>
      <c r="DI63" s="1"/>
      <c r="DJ63" s="1"/>
      <c r="DK63" s="1"/>
      <c r="DL63" s="1"/>
      <c r="DM63" s="1"/>
      <c r="DN63" s="1"/>
      <c r="DO63" s="1"/>
      <c r="DQ63" s="356"/>
      <c r="DR63" s="356"/>
      <c r="DS63" s="1"/>
      <c r="DT63" s="1"/>
      <c r="DU63" s="1"/>
      <c r="DV63" s="1"/>
      <c r="DW63" s="1"/>
      <c r="DX63" s="1"/>
      <c r="DY63" s="1"/>
      <c r="DZ63" s="1"/>
      <c r="EA63" s="1"/>
      <c r="EB63" s="1"/>
      <c r="EC63" s="1"/>
      <c r="ED63" s="1"/>
      <c r="EE63" s="1"/>
      <c r="EF63" s="1"/>
      <c r="EG63" s="1"/>
      <c r="EH63" s="1"/>
      <c r="EI63" s="1"/>
      <c r="EJ63" s="1"/>
      <c r="EK63" s="1"/>
      <c r="EL63" s="1"/>
      <c r="EM63" s="1"/>
      <c r="EO63" s="356"/>
      <c r="EP63" s="356"/>
      <c r="EQ63" s="1"/>
      <c r="ER63" s="1"/>
      <c r="ES63" s="1"/>
      <c r="ET63" s="1"/>
      <c r="EU63" s="1"/>
      <c r="EV63" s="1"/>
      <c r="EW63" s="1"/>
      <c r="EX63" s="1"/>
      <c r="EY63" s="1"/>
      <c r="EZ63" s="1"/>
      <c r="FA63" s="1"/>
      <c r="FB63" s="1"/>
      <c r="FC63" s="1"/>
      <c r="FD63" s="1"/>
      <c r="FE63" s="1"/>
      <c r="FF63" s="1"/>
      <c r="FG63" s="1"/>
      <c r="FH63" s="1"/>
      <c r="FI63" s="1"/>
      <c r="FJ63" s="1"/>
      <c r="FK63" s="1"/>
    </row>
    <row r="64" spans="1:167" ht="14.5">
      <c r="A64" s="356"/>
      <c r="B64" s="356"/>
      <c r="C64" s="1"/>
      <c r="D64" s="1"/>
      <c r="E64" s="1"/>
      <c r="F64" s="1"/>
      <c r="G64" s="1"/>
      <c r="H64" s="1"/>
      <c r="I64" s="1"/>
      <c r="J64" s="1"/>
      <c r="K64" s="1"/>
      <c r="L64" s="1"/>
      <c r="M64" s="1"/>
      <c r="N64" s="1"/>
      <c r="O64" s="1"/>
      <c r="P64" s="1"/>
      <c r="Q64" s="1"/>
      <c r="R64" s="1"/>
      <c r="S64" s="1"/>
      <c r="T64" s="1"/>
      <c r="U64" s="1"/>
      <c r="V64" s="1"/>
      <c r="W64" s="1"/>
      <c r="Y64" s="356"/>
      <c r="Z64" s="356"/>
      <c r="AA64" s="1"/>
      <c r="AB64" s="1"/>
      <c r="AC64" s="1"/>
      <c r="AD64" s="1"/>
      <c r="AE64" s="1"/>
      <c r="AF64" s="1"/>
      <c r="AG64" s="1"/>
      <c r="AH64" s="1"/>
      <c r="AI64" s="1"/>
      <c r="AJ64" s="1"/>
      <c r="AK64" s="1"/>
      <c r="AL64" s="1"/>
      <c r="AM64" s="1"/>
      <c r="AN64" s="1"/>
      <c r="AO64" s="1"/>
      <c r="AP64" s="1"/>
      <c r="AQ64" s="1"/>
      <c r="AR64" s="1"/>
      <c r="AS64" s="1"/>
      <c r="AT64" s="1"/>
      <c r="AU64" s="1"/>
      <c r="AW64" s="356"/>
      <c r="AX64" s="356"/>
      <c r="AY64" s="1"/>
      <c r="AZ64" s="1"/>
      <c r="BA64" s="1"/>
      <c r="BB64" s="1"/>
      <c r="BC64" s="1"/>
      <c r="BD64" s="1"/>
      <c r="BE64" s="1"/>
      <c r="BF64" s="1"/>
      <c r="BG64" s="1"/>
      <c r="BH64" s="1"/>
      <c r="BI64" s="1"/>
      <c r="BJ64" s="1"/>
      <c r="BK64" s="1"/>
      <c r="BL64" s="1"/>
      <c r="BM64" s="1"/>
      <c r="BN64" s="1"/>
      <c r="BO64" s="1"/>
      <c r="BP64" s="1"/>
      <c r="BQ64" s="1"/>
      <c r="BR64" s="1"/>
      <c r="BS64" s="1"/>
      <c r="BU64" s="356"/>
      <c r="BV64" s="356"/>
      <c r="BW64" s="1"/>
      <c r="BX64" s="1"/>
      <c r="BY64" s="1"/>
      <c r="BZ64" s="1"/>
      <c r="CA64" s="1"/>
      <c r="CB64" s="1"/>
      <c r="CC64" s="1"/>
      <c r="CD64" s="1"/>
      <c r="CE64" s="1"/>
      <c r="CF64" s="1"/>
      <c r="CG64" s="1"/>
      <c r="CH64" s="1"/>
      <c r="CI64" s="1"/>
      <c r="CJ64" s="1"/>
      <c r="CK64" s="1"/>
      <c r="CL64" s="1"/>
      <c r="CM64" s="1"/>
      <c r="CN64" s="1"/>
      <c r="CO64" s="1"/>
      <c r="CP64" s="1"/>
      <c r="CQ64" s="1"/>
      <c r="CS64" s="356"/>
      <c r="CT64" s="356"/>
      <c r="CU64" s="1"/>
      <c r="CV64" s="1"/>
      <c r="CW64" s="1"/>
      <c r="CX64" s="1"/>
      <c r="CY64" s="1"/>
      <c r="CZ64" s="1"/>
      <c r="DA64" s="1"/>
      <c r="DB64" s="1"/>
      <c r="DC64" s="1"/>
      <c r="DD64" s="1"/>
      <c r="DE64" s="1"/>
      <c r="DF64" s="1"/>
      <c r="DG64" s="1"/>
      <c r="DH64" s="1"/>
      <c r="DI64" s="1"/>
      <c r="DJ64" s="1"/>
      <c r="DK64" s="1"/>
      <c r="DL64" s="1"/>
      <c r="DM64" s="1"/>
      <c r="DN64" s="1"/>
      <c r="DO64" s="1"/>
      <c r="DQ64" s="356"/>
      <c r="DR64" s="356"/>
      <c r="DS64" s="1"/>
      <c r="DT64" s="1"/>
      <c r="DU64" s="1"/>
      <c r="DV64" s="1"/>
      <c r="DW64" s="1"/>
      <c r="DX64" s="1"/>
      <c r="DY64" s="1"/>
      <c r="DZ64" s="1"/>
      <c r="EA64" s="1"/>
      <c r="EB64" s="1"/>
      <c r="EC64" s="1"/>
      <c r="ED64" s="1"/>
      <c r="EE64" s="1"/>
      <c r="EF64" s="1"/>
      <c r="EG64" s="1"/>
      <c r="EH64" s="1"/>
      <c r="EI64" s="1"/>
      <c r="EJ64" s="1"/>
      <c r="EK64" s="1"/>
      <c r="EL64" s="1"/>
      <c r="EM64" s="1"/>
      <c r="EO64" s="356"/>
      <c r="EP64" s="356"/>
      <c r="EQ64" s="1"/>
      <c r="ER64" s="1"/>
      <c r="ES64" s="1"/>
      <c r="ET64" s="1"/>
      <c r="EU64" s="1"/>
      <c r="EV64" s="1"/>
      <c r="EW64" s="1"/>
      <c r="EX64" s="1"/>
      <c r="EY64" s="1"/>
      <c r="EZ64" s="1"/>
      <c r="FA64" s="1"/>
      <c r="FB64" s="1"/>
      <c r="FC64" s="1"/>
      <c r="FD64" s="1"/>
      <c r="FE64" s="1"/>
      <c r="FF64" s="1"/>
      <c r="FG64" s="1"/>
      <c r="FH64" s="1"/>
      <c r="FI64" s="1"/>
      <c r="FJ64" s="1"/>
      <c r="FK64" s="1"/>
    </row>
    <row r="65" spans="1:167" ht="14.5">
      <c r="A65" s="356"/>
      <c r="B65" s="356"/>
      <c r="C65" s="1"/>
      <c r="D65" s="1"/>
      <c r="E65" s="1"/>
      <c r="F65" s="1"/>
      <c r="G65" s="1"/>
      <c r="H65" s="1"/>
      <c r="I65" s="1"/>
      <c r="J65" s="1"/>
      <c r="K65" s="1"/>
      <c r="L65" s="1"/>
      <c r="M65" s="1"/>
      <c r="N65" s="1"/>
      <c r="O65" s="1"/>
      <c r="P65" s="1"/>
      <c r="Q65" s="1"/>
      <c r="R65" s="1"/>
      <c r="S65" s="1"/>
      <c r="T65" s="1"/>
      <c r="U65" s="1"/>
      <c r="V65" s="1"/>
      <c r="W65" s="1"/>
      <c r="Y65" s="356"/>
      <c r="Z65" s="356"/>
      <c r="AA65" s="1"/>
      <c r="AB65" s="1"/>
      <c r="AC65" s="1"/>
      <c r="AD65" s="1"/>
      <c r="AE65" s="1"/>
      <c r="AF65" s="1"/>
      <c r="AG65" s="1"/>
      <c r="AH65" s="1"/>
      <c r="AI65" s="1"/>
      <c r="AJ65" s="1"/>
      <c r="AK65" s="1"/>
      <c r="AL65" s="1"/>
      <c r="AM65" s="1"/>
      <c r="AN65" s="1"/>
      <c r="AO65" s="1"/>
      <c r="AP65" s="1"/>
      <c r="AQ65" s="1"/>
      <c r="AR65" s="1"/>
      <c r="AS65" s="1"/>
      <c r="AT65" s="1"/>
      <c r="AU65" s="1"/>
      <c r="AW65" s="356"/>
      <c r="AX65" s="356"/>
      <c r="AY65" s="1"/>
      <c r="AZ65" s="1"/>
      <c r="BA65" s="1"/>
      <c r="BB65" s="1"/>
      <c r="BC65" s="1"/>
      <c r="BD65" s="1"/>
      <c r="BE65" s="1"/>
      <c r="BF65" s="1"/>
      <c r="BG65" s="1"/>
      <c r="BH65" s="1"/>
      <c r="BI65" s="1"/>
      <c r="BJ65" s="1"/>
      <c r="BK65" s="1"/>
      <c r="BL65" s="1"/>
      <c r="BM65" s="1"/>
      <c r="BN65" s="1"/>
      <c r="BO65" s="1"/>
      <c r="BP65" s="1"/>
      <c r="BQ65" s="1"/>
      <c r="BR65" s="1"/>
      <c r="BS65" s="1"/>
      <c r="BU65" s="356"/>
      <c r="BV65" s="356"/>
      <c r="BW65" s="1"/>
      <c r="BX65" s="1"/>
      <c r="BY65" s="1"/>
      <c r="BZ65" s="1"/>
      <c r="CA65" s="1"/>
      <c r="CB65" s="1"/>
      <c r="CC65" s="1"/>
      <c r="CD65" s="1"/>
      <c r="CE65" s="1"/>
      <c r="CF65" s="1"/>
      <c r="CG65" s="1"/>
      <c r="CH65" s="1"/>
      <c r="CI65" s="1"/>
      <c r="CJ65" s="1"/>
      <c r="CK65" s="1"/>
      <c r="CL65" s="1"/>
      <c r="CM65" s="1"/>
      <c r="CN65" s="1"/>
      <c r="CO65" s="1"/>
      <c r="CP65" s="1"/>
      <c r="CQ65" s="1"/>
      <c r="CS65" s="356"/>
      <c r="CT65" s="356"/>
      <c r="CU65" s="1"/>
      <c r="CV65" s="1"/>
      <c r="CW65" s="1"/>
      <c r="CX65" s="1"/>
      <c r="CY65" s="1"/>
      <c r="CZ65" s="1"/>
      <c r="DA65" s="1"/>
      <c r="DB65" s="1"/>
      <c r="DC65" s="1"/>
      <c r="DD65" s="1"/>
      <c r="DE65" s="1"/>
      <c r="DF65" s="1"/>
      <c r="DG65" s="1"/>
      <c r="DH65" s="1"/>
      <c r="DI65" s="1"/>
      <c r="DJ65" s="1"/>
      <c r="DK65" s="1"/>
      <c r="DL65" s="1"/>
      <c r="DM65" s="1"/>
      <c r="DN65" s="1"/>
      <c r="DO65" s="1"/>
      <c r="DQ65" s="356"/>
      <c r="DR65" s="356"/>
      <c r="DS65" s="1"/>
      <c r="DT65" s="1"/>
      <c r="DU65" s="1"/>
      <c r="DV65" s="1"/>
      <c r="DW65" s="1"/>
      <c r="DX65" s="1"/>
      <c r="DY65" s="1"/>
      <c r="DZ65" s="1"/>
      <c r="EA65" s="1"/>
      <c r="EB65" s="1"/>
      <c r="EC65" s="1"/>
      <c r="ED65" s="1"/>
      <c r="EE65" s="1"/>
      <c r="EF65" s="1"/>
      <c r="EG65" s="1"/>
      <c r="EH65" s="1"/>
      <c r="EI65" s="1"/>
      <c r="EJ65" s="1"/>
      <c r="EK65" s="1"/>
      <c r="EL65" s="1"/>
      <c r="EM65" s="1"/>
      <c r="EO65" s="356"/>
      <c r="EP65" s="356"/>
      <c r="EQ65" s="1"/>
      <c r="ER65" s="1"/>
      <c r="ES65" s="1"/>
      <c r="ET65" s="1"/>
      <c r="EU65" s="1"/>
      <c r="EV65" s="1"/>
      <c r="EW65" s="1"/>
      <c r="EX65" s="1"/>
      <c r="EY65" s="1"/>
      <c r="EZ65" s="1"/>
      <c r="FA65" s="1"/>
      <c r="FB65" s="1"/>
      <c r="FC65" s="1"/>
      <c r="FD65" s="1"/>
      <c r="FE65" s="1"/>
      <c r="FF65" s="1"/>
      <c r="FG65" s="1"/>
      <c r="FH65" s="1"/>
      <c r="FI65" s="1"/>
      <c r="FJ65" s="1"/>
      <c r="FK65" s="1"/>
    </row>
    <row r="66" spans="1:167" ht="14.5">
      <c r="A66" s="356"/>
      <c r="B66" s="356"/>
      <c r="C66" s="1"/>
      <c r="D66" s="1"/>
      <c r="E66" s="1"/>
      <c r="F66" s="1"/>
      <c r="G66" s="1"/>
      <c r="H66" s="1"/>
      <c r="I66" s="1"/>
      <c r="J66" s="1"/>
      <c r="K66" s="1"/>
      <c r="L66" s="1"/>
      <c r="M66" s="1"/>
      <c r="N66" s="1"/>
      <c r="O66" s="1"/>
      <c r="P66" s="1"/>
      <c r="Q66" s="1"/>
      <c r="R66" s="1"/>
      <c r="S66" s="1"/>
      <c r="T66" s="1"/>
      <c r="U66" s="1"/>
      <c r="V66" s="1"/>
      <c r="W66" s="1"/>
      <c r="Y66" s="356"/>
      <c r="Z66" s="356"/>
      <c r="AA66" s="1"/>
      <c r="AB66" s="1"/>
      <c r="AC66" s="1"/>
      <c r="AD66" s="1"/>
      <c r="AE66" s="1"/>
      <c r="AF66" s="1"/>
      <c r="AG66" s="1"/>
      <c r="AH66" s="1"/>
      <c r="AI66" s="1"/>
      <c r="AJ66" s="1"/>
      <c r="AK66" s="1"/>
      <c r="AL66" s="1"/>
      <c r="AM66" s="1"/>
      <c r="AN66" s="1"/>
      <c r="AO66" s="1"/>
      <c r="AP66" s="1"/>
      <c r="AQ66" s="1"/>
      <c r="AR66" s="1"/>
      <c r="AS66" s="1"/>
      <c r="AT66" s="1"/>
      <c r="AU66" s="1"/>
      <c r="AW66" s="356"/>
      <c r="AX66" s="356"/>
      <c r="AY66" s="1"/>
      <c r="AZ66" s="1"/>
      <c r="BA66" s="1"/>
      <c r="BB66" s="1"/>
      <c r="BC66" s="1"/>
      <c r="BD66" s="1"/>
      <c r="BE66" s="1"/>
      <c r="BF66" s="1"/>
      <c r="BG66" s="1"/>
      <c r="BH66" s="1"/>
      <c r="BI66" s="1"/>
      <c r="BJ66" s="1"/>
      <c r="BK66" s="1"/>
      <c r="BL66" s="1"/>
      <c r="BM66" s="1"/>
      <c r="BN66" s="1"/>
      <c r="BO66" s="1"/>
      <c r="BP66" s="1"/>
      <c r="BQ66" s="1"/>
      <c r="BR66" s="1"/>
      <c r="BS66" s="1"/>
      <c r="BU66" s="356"/>
      <c r="BV66" s="356"/>
      <c r="BW66" s="1"/>
      <c r="BX66" s="1"/>
      <c r="BY66" s="1"/>
      <c r="BZ66" s="1"/>
      <c r="CA66" s="1"/>
      <c r="CB66" s="1"/>
      <c r="CC66" s="1"/>
      <c r="CD66" s="1"/>
      <c r="CE66" s="1"/>
      <c r="CF66" s="1"/>
      <c r="CG66" s="1"/>
      <c r="CH66" s="1"/>
      <c r="CI66" s="1"/>
      <c r="CJ66" s="1"/>
      <c r="CK66" s="1"/>
      <c r="CL66" s="1"/>
      <c r="CM66" s="1"/>
      <c r="CN66" s="1"/>
      <c r="CO66" s="1"/>
      <c r="CP66" s="1"/>
      <c r="CQ66" s="1"/>
      <c r="CS66" s="356"/>
      <c r="CT66" s="356"/>
      <c r="CU66" s="1"/>
      <c r="CV66" s="1"/>
      <c r="CW66" s="1"/>
      <c r="CX66" s="1"/>
      <c r="CY66" s="1"/>
      <c r="CZ66" s="1"/>
      <c r="DA66" s="1"/>
      <c r="DB66" s="1"/>
      <c r="DC66" s="1"/>
      <c r="DD66" s="1"/>
      <c r="DE66" s="1"/>
      <c r="DF66" s="1"/>
      <c r="DG66" s="1"/>
      <c r="DH66" s="1"/>
      <c r="DI66" s="1"/>
      <c r="DJ66" s="1"/>
      <c r="DK66" s="1"/>
      <c r="DL66" s="1"/>
      <c r="DM66" s="1"/>
      <c r="DN66" s="1"/>
      <c r="DO66" s="1"/>
      <c r="DQ66" s="356"/>
      <c r="DR66" s="356"/>
      <c r="DS66" s="1"/>
      <c r="DT66" s="1"/>
      <c r="DU66" s="1"/>
      <c r="DV66" s="1"/>
      <c r="DW66" s="1"/>
      <c r="DX66" s="1"/>
      <c r="DY66" s="1"/>
      <c r="DZ66" s="1"/>
      <c r="EA66" s="1"/>
      <c r="EB66" s="1"/>
      <c r="EC66" s="1"/>
      <c r="ED66" s="1"/>
      <c r="EE66" s="1"/>
      <c r="EF66" s="1"/>
      <c r="EG66" s="1"/>
      <c r="EH66" s="1"/>
      <c r="EI66" s="1"/>
      <c r="EJ66" s="1"/>
      <c r="EK66" s="1"/>
      <c r="EL66" s="1"/>
      <c r="EM66" s="1"/>
      <c r="EO66" s="356"/>
      <c r="EP66" s="356"/>
      <c r="EQ66" s="1"/>
      <c r="ER66" s="1"/>
      <c r="ES66" s="1"/>
      <c r="ET66" s="1"/>
      <c r="EU66" s="1"/>
      <c r="EV66" s="1"/>
      <c r="EW66" s="1"/>
      <c r="EX66" s="1"/>
      <c r="EY66" s="1"/>
      <c r="EZ66" s="1"/>
      <c r="FA66" s="1"/>
      <c r="FB66" s="1"/>
      <c r="FC66" s="1"/>
      <c r="FD66" s="1"/>
      <c r="FE66" s="1"/>
      <c r="FF66" s="1"/>
      <c r="FG66" s="1"/>
      <c r="FH66" s="1"/>
      <c r="FI66" s="1"/>
      <c r="FJ66" s="1"/>
      <c r="FK66" s="1"/>
    </row>
    <row r="67" spans="1:167" ht="14.5">
      <c r="A67" s="356"/>
      <c r="B67" s="356"/>
      <c r="C67" s="1"/>
      <c r="D67" s="1"/>
      <c r="E67" s="1"/>
      <c r="F67" s="1"/>
      <c r="G67" s="1"/>
      <c r="H67" s="1"/>
      <c r="I67" s="1"/>
      <c r="J67" s="1"/>
      <c r="K67" s="1"/>
      <c r="L67" s="1"/>
      <c r="M67" s="1"/>
      <c r="N67" s="1"/>
      <c r="O67" s="1"/>
      <c r="P67" s="1"/>
      <c r="Q67" s="1"/>
      <c r="R67" s="1"/>
      <c r="S67" s="1"/>
      <c r="T67" s="1"/>
      <c r="U67" s="1"/>
      <c r="V67" s="1"/>
      <c r="W67" s="1"/>
      <c r="Y67" s="356"/>
      <c r="Z67" s="356"/>
      <c r="AA67" s="1"/>
      <c r="AB67" s="1"/>
      <c r="AC67" s="1"/>
      <c r="AD67" s="1"/>
      <c r="AE67" s="1"/>
      <c r="AF67" s="1"/>
      <c r="AG67" s="1"/>
      <c r="AH67" s="1"/>
      <c r="AI67" s="1"/>
      <c r="AJ67" s="1"/>
      <c r="AK67" s="1"/>
      <c r="AL67" s="1"/>
      <c r="AM67" s="1"/>
      <c r="AN67" s="1"/>
      <c r="AO67" s="1"/>
      <c r="AP67" s="1"/>
      <c r="AQ67" s="1"/>
      <c r="AR67" s="1"/>
      <c r="AS67" s="1"/>
      <c r="AT67" s="1"/>
      <c r="AU67" s="1"/>
      <c r="AW67" s="356"/>
      <c r="AX67" s="356"/>
      <c r="AY67" s="1"/>
      <c r="AZ67" s="1"/>
      <c r="BA67" s="1"/>
      <c r="BB67" s="1"/>
      <c r="BC67" s="1"/>
      <c r="BD67" s="1"/>
      <c r="BE67" s="1"/>
      <c r="BF67" s="1"/>
      <c r="BG67" s="1"/>
      <c r="BH67" s="1"/>
      <c r="BI67" s="1"/>
      <c r="BJ67" s="1"/>
      <c r="BK67" s="1"/>
      <c r="BL67" s="1"/>
      <c r="BM67" s="1"/>
      <c r="BN67" s="1"/>
      <c r="BO67" s="1"/>
      <c r="BP67" s="1"/>
      <c r="BQ67" s="1"/>
      <c r="BR67" s="1"/>
      <c r="BS67" s="1"/>
      <c r="BU67" s="356"/>
      <c r="BV67" s="356"/>
      <c r="BW67" s="1"/>
      <c r="BX67" s="1"/>
      <c r="BY67" s="1"/>
      <c r="BZ67" s="1"/>
      <c r="CA67" s="1"/>
      <c r="CB67" s="1"/>
      <c r="CC67" s="1"/>
      <c r="CD67" s="1"/>
      <c r="CE67" s="1"/>
      <c r="CF67" s="1"/>
      <c r="CG67" s="1"/>
      <c r="CH67" s="1"/>
      <c r="CI67" s="1"/>
      <c r="CJ67" s="1"/>
      <c r="CK67" s="1"/>
      <c r="CL67" s="1"/>
      <c r="CM67" s="1"/>
      <c r="CN67" s="1"/>
      <c r="CO67" s="1"/>
      <c r="CP67" s="1"/>
      <c r="CQ67" s="1"/>
      <c r="CS67" s="356"/>
      <c r="CT67" s="356"/>
      <c r="CU67" s="1"/>
      <c r="CV67" s="1"/>
      <c r="CW67" s="1"/>
      <c r="CX67" s="1"/>
      <c r="CY67" s="1"/>
      <c r="CZ67" s="1"/>
      <c r="DA67" s="1"/>
      <c r="DB67" s="1"/>
      <c r="DC67" s="1"/>
      <c r="DD67" s="1"/>
      <c r="DE67" s="1"/>
      <c r="DF67" s="1"/>
      <c r="DG67" s="1"/>
      <c r="DH67" s="1"/>
      <c r="DI67" s="1"/>
      <c r="DJ67" s="1"/>
      <c r="DK67" s="1"/>
      <c r="DL67" s="1"/>
      <c r="DM67" s="1"/>
      <c r="DN67" s="1"/>
      <c r="DO67" s="1"/>
      <c r="DQ67" s="356"/>
      <c r="DR67" s="356"/>
      <c r="DS67" s="1"/>
      <c r="DT67" s="1"/>
      <c r="DU67" s="1"/>
      <c r="DV67" s="1"/>
      <c r="DW67" s="1"/>
      <c r="DX67" s="1"/>
      <c r="DY67" s="1"/>
      <c r="DZ67" s="1"/>
      <c r="EA67" s="1"/>
      <c r="EB67" s="1"/>
      <c r="EC67" s="1"/>
      <c r="ED67" s="1"/>
      <c r="EE67" s="1"/>
      <c r="EF67" s="1"/>
      <c r="EG67" s="1"/>
      <c r="EH67" s="1"/>
      <c r="EI67" s="1"/>
      <c r="EJ67" s="1"/>
      <c r="EK67" s="1"/>
      <c r="EL67" s="1"/>
      <c r="EM67" s="1"/>
      <c r="EO67" s="356"/>
      <c r="EP67" s="356"/>
      <c r="EQ67" s="1"/>
      <c r="ER67" s="1"/>
      <c r="ES67" s="1"/>
      <c r="ET67" s="1"/>
      <c r="EU67" s="1"/>
      <c r="EV67" s="1"/>
      <c r="EW67" s="1"/>
      <c r="EX67" s="1"/>
      <c r="EY67" s="1"/>
      <c r="EZ67" s="1"/>
      <c r="FA67" s="1"/>
      <c r="FB67" s="1"/>
      <c r="FC67" s="1"/>
      <c r="FD67" s="1"/>
      <c r="FE67" s="1"/>
      <c r="FF67" s="1"/>
      <c r="FG67" s="1"/>
      <c r="FH67" s="1"/>
      <c r="FI67" s="1"/>
      <c r="FJ67" s="1"/>
      <c r="FK67" s="1"/>
    </row>
    <row r="68" spans="1:167" ht="14.5">
      <c r="A68" s="356"/>
      <c r="B68" s="356"/>
      <c r="C68" s="1"/>
      <c r="D68" s="1"/>
      <c r="E68" s="1"/>
      <c r="F68" s="1"/>
      <c r="G68" s="1"/>
      <c r="H68" s="1"/>
      <c r="I68" s="1"/>
      <c r="J68" s="1"/>
      <c r="K68" s="1"/>
      <c r="L68" s="1"/>
      <c r="M68" s="1"/>
      <c r="N68" s="1"/>
      <c r="O68" s="1"/>
      <c r="P68" s="1"/>
      <c r="Q68" s="1"/>
      <c r="R68" s="1"/>
      <c r="S68" s="1"/>
      <c r="T68" s="1"/>
      <c r="U68" s="1"/>
      <c r="V68" s="1"/>
      <c r="W68" s="1"/>
      <c r="Y68" s="356"/>
      <c r="Z68" s="356"/>
      <c r="AA68" s="1"/>
      <c r="AB68" s="1"/>
      <c r="AC68" s="1"/>
      <c r="AD68" s="1"/>
      <c r="AE68" s="1"/>
      <c r="AF68" s="1"/>
      <c r="AG68" s="1"/>
      <c r="AH68" s="1"/>
      <c r="AI68" s="1"/>
      <c r="AJ68" s="1"/>
      <c r="AK68" s="1"/>
      <c r="AL68" s="1"/>
      <c r="AM68" s="1"/>
      <c r="AN68" s="1"/>
      <c r="AO68" s="1"/>
      <c r="AP68" s="1"/>
      <c r="AQ68" s="1"/>
      <c r="AR68" s="1"/>
      <c r="AS68" s="1"/>
      <c r="AT68" s="1"/>
      <c r="AU68" s="1"/>
      <c r="AW68" s="356"/>
      <c r="AX68" s="356"/>
      <c r="AY68" s="1"/>
      <c r="AZ68" s="1"/>
      <c r="BA68" s="1"/>
      <c r="BB68" s="1"/>
      <c r="BC68" s="1"/>
      <c r="BD68" s="1"/>
      <c r="BE68" s="1"/>
      <c r="BF68" s="1"/>
      <c r="BG68" s="1"/>
      <c r="BH68" s="1"/>
      <c r="BI68" s="1"/>
      <c r="BJ68" s="1"/>
      <c r="BK68" s="1"/>
      <c r="BL68" s="1"/>
      <c r="BM68" s="1"/>
      <c r="BN68" s="1"/>
      <c r="BO68" s="1"/>
      <c r="BP68" s="1"/>
      <c r="BQ68" s="1"/>
      <c r="BR68" s="1"/>
      <c r="BS68" s="1"/>
      <c r="BU68" s="356"/>
      <c r="BV68" s="356"/>
      <c r="BW68" s="1"/>
      <c r="BX68" s="1"/>
      <c r="BY68" s="1"/>
      <c r="BZ68" s="1"/>
      <c r="CA68" s="1"/>
      <c r="CB68" s="1"/>
      <c r="CC68" s="1"/>
      <c r="CD68" s="1"/>
      <c r="CE68" s="1"/>
      <c r="CF68" s="1"/>
      <c r="CG68" s="1"/>
      <c r="CH68" s="1"/>
      <c r="CI68" s="1"/>
      <c r="CJ68" s="1"/>
      <c r="CK68" s="1"/>
      <c r="CL68" s="1"/>
      <c r="CM68" s="1"/>
      <c r="CN68" s="1"/>
      <c r="CO68" s="1"/>
      <c r="CP68" s="1"/>
      <c r="CQ68" s="1"/>
      <c r="CS68" s="356"/>
      <c r="CT68" s="356"/>
      <c r="CU68" s="1"/>
      <c r="CV68" s="1"/>
      <c r="CW68" s="1"/>
      <c r="CX68" s="1"/>
      <c r="CY68" s="1"/>
      <c r="CZ68" s="1"/>
      <c r="DA68" s="1"/>
      <c r="DB68" s="1"/>
      <c r="DC68" s="1"/>
      <c r="DD68" s="1"/>
      <c r="DE68" s="1"/>
      <c r="DF68" s="1"/>
      <c r="DG68" s="1"/>
      <c r="DH68" s="1"/>
      <c r="DI68" s="1"/>
      <c r="DJ68" s="1"/>
      <c r="DK68" s="1"/>
      <c r="DL68" s="1"/>
      <c r="DM68" s="1"/>
      <c r="DN68" s="1"/>
      <c r="DO68" s="1"/>
      <c r="DQ68" s="356"/>
      <c r="DR68" s="356"/>
      <c r="DS68" s="1"/>
      <c r="DT68" s="1"/>
      <c r="DU68" s="1"/>
      <c r="DV68" s="1"/>
      <c r="DW68" s="1"/>
      <c r="DX68" s="1"/>
      <c r="DY68" s="1"/>
      <c r="DZ68" s="1"/>
      <c r="EA68" s="1"/>
      <c r="EB68" s="1"/>
      <c r="EC68" s="1"/>
      <c r="ED68" s="1"/>
      <c r="EE68" s="1"/>
      <c r="EF68" s="1"/>
      <c r="EG68" s="1"/>
      <c r="EH68" s="1"/>
      <c r="EI68" s="1"/>
      <c r="EJ68" s="1"/>
      <c r="EK68" s="1"/>
      <c r="EL68" s="1"/>
      <c r="EM68" s="1"/>
      <c r="EO68" s="356"/>
      <c r="EP68" s="356"/>
      <c r="EQ68" s="1"/>
      <c r="ER68" s="1"/>
      <c r="ES68" s="1"/>
      <c r="ET68" s="1"/>
      <c r="EU68" s="1"/>
      <c r="EV68" s="1"/>
      <c r="EW68" s="1"/>
      <c r="EX68" s="1"/>
      <c r="EY68" s="1"/>
      <c r="EZ68" s="1"/>
      <c r="FA68" s="1"/>
      <c r="FB68" s="1"/>
      <c r="FC68" s="1"/>
      <c r="FD68" s="1"/>
      <c r="FE68" s="1"/>
      <c r="FF68" s="1"/>
      <c r="FG68" s="1"/>
      <c r="FH68" s="1"/>
      <c r="FI68" s="1"/>
      <c r="FJ68" s="1"/>
      <c r="FK68" s="1"/>
    </row>
    <row r="69" spans="1:167" ht="14.5">
      <c r="A69" s="356"/>
      <c r="B69" s="356"/>
      <c r="C69" s="1"/>
      <c r="D69" s="1"/>
      <c r="E69" s="1"/>
      <c r="F69" s="1"/>
      <c r="G69" s="1"/>
      <c r="H69" s="1"/>
      <c r="I69" s="1"/>
      <c r="J69" s="1"/>
      <c r="K69" s="1"/>
      <c r="L69" s="1"/>
      <c r="M69" s="1"/>
      <c r="N69" s="1"/>
      <c r="O69" s="1"/>
      <c r="P69" s="1"/>
      <c r="Q69" s="1"/>
      <c r="R69" s="1"/>
      <c r="S69" s="1"/>
      <c r="T69" s="1"/>
      <c r="U69" s="1"/>
      <c r="V69" s="1"/>
      <c r="W69" s="1"/>
      <c r="Y69" s="356"/>
      <c r="Z69" s="356"/>
      <c r="AA69" s="1"/>
      <c r="AB69" s="1"/>
      <c r="AC69" s="1"/>
      <c r="AD69" s="1"/>
      <c r="AE69" s="1"/>
      <c r="AF69" s="1"/>
      <c r="AG69" s="1"/>
      <c r="AH69" s="1"/>
      <c r="AI69" s="1"/>
      <c r="AJ69" s="1"/>
      <c r="AK69" s="1"/>
      <c r="AL69" s="1"/>
      <c r="AM69" s="1"/>
      <c r="AN69" s="1"/>
      <c r="AO69" s="1"/>
      <c r="AP69" s="1"/>
      <c r="AQ69" s="1"/>
      <c r="AR69" s="1"/>
      <c r="AS69" s="1"/>
      <c r="AT69" s="1"/>
      <c r="AU69" s="1"/>
      <c r="AW69" s="356"/>
      <c r="AX69" s="356"/>
      <c r="AY69" s="1"/>
      <c r="AZ69" s="1"/>
      <c r="BA69" s="1"/>
      <c r="BB69" s="1"/>
      <c r="BC69" s="1"/>
      <c r="BD69" s="1"/>
      <c r="BE69" s="1"/>
      <c r="BF69" s="1"/>
      <c r="BG69" s="1"/>
      <c r="BH69" s="1"/>
      <c r="BI69" s="1"/>
      <c r="BJ69" s="1"/>
      <c r="BK69" s="1"/>
      <c r="BL69" s="1"/>
      <c r="BM69" s="1"/>
      <c r="BN69" s="1"/>
      <c r="BO69" s="1"/>
      <c r="BP69" s="1"/>
      <c r="BQ69" s="1"/>
      <c r="BR69" s="1"/>
      <c r="BS69" s="1"/>
      <c r="BU69" s="356"/>
      <c r="BV69" s="356"/>
      <c r="BW69" s="1"/>
      <c r="BX69" s="1"/>
      <c r="BY69" s="1"/>
      <c r="BZ69" s="1"/>
      <c r="CA69" s="1"/>
      <c r="CB69" s="1"/>
      <c r="CC69" s="1"/>
      <c r="CD69" s="1"/>
      <c r="CE69" s="1"/>
      <c r="CF69" s="1"/>
      <c r="CG69" s="1"/>
      <c r="CH69" s="1"/>
      <c r="CI69" s="1"/>
      <c r="CJ69" s="1"/>
      <c r="CK69" s="1"/>
      <c r="CL69" s="1"/>
      <c r="CM69" s="1"/>
      <c r="CN69" s="1"/>
      <c r="CO69" s="1"/>
      <c r="CP69" s="1"/>
      <c r="CQ69" s="1"/>
      <c r="CS69" s="356"/>
      <c r="CT69" s="356"/>
      <c r="CU69" s="1"/>
      <c r="CV69" s="1"/>
      <c r="CW69" s="1"/>
      <c r="CX69" s="1"/>
      <c r="CY69" s="1"/>
      <c r="CZ69" s="1"/>
      <c r="DA69" s="1"/>
      <c r="DB69" s="1"/>
      <c r="DC69" s="1"/>
      <c r="DD69" s="1"/>
      <c r="DE69" s="1"/>
      <c r="DF69" s="1"/>
      <c r="DG69" s="1"/>
      <c r="DH69" s="1"/>
      <c r="DI69" s="1"/>
      <c r="DJ69" s="1"/>
      <c r="DK69" s="1"/>
      <c r="DL69" s="1"/>
      <c r="DM69" s="1"/>
      <c r="DN69" s="1"/>
      <c r="DO69" s="1"/>
      <c r="DQ69" s="356"/>
      <c r="DR69" s="356"/>
      <c r="DS69" s="1"/>
      <c r="DT69" s="1"/>
      <c r="DU69" s="1"/>
      <c r="DV69" s="1"/>
      <c r="DW69" s="1"/>
      <c r="DX69" s="1"/>
      <c r="DY69" s="1"/>
      <c r="DZ69" s="1"/>
      <c r="EA69" s="1"/>
      <c r="EB69" s="1"/>
      <c r="EC69" s="1"/>
      <c r="ED69" s="1"/>
      <c r="EE69" s="1"/>
      <c r="EF69" s="1"/>
      <c r="EG69" s="1"/>
      <c r="EH69" s="1"/>
      <c r="EI69" s="1"/>
      <c r="EJ69" s="1"/>
      <c r="EK69" s="1"/>
      <c r="EL69" s="1"/>
      <c r="EM69" s="1"/>
      <c r="EO69" s="356"/>
      <c r="EP69" s="356"/>
      <c r="EQ69" s="1"/>
      <c r="ER69" s="1"/>
      <c r="ES69" s="1"/>
      <c r="ET69" s="1"/>
      <c r="EU69" s="1"/>
      <c r="EV69" s="1"/>
      <c r="EW69" s="1"/>
      <c r="EX69" s="1"/>
      <c r="EY69" s="1"/>
      <c r="EZ69" s="1"/>
      <c r="FA69" s="1"/>
      <c r="FB69" s="1"/>
      <c r="FC69" s="1"/>
      <c r="FD69" s="1"/>
      <c r="FE69" s="1"/>
      <c r="FF69" s="1"/>
      <c r="FG69" s="1"/>
      <c r="FH69" s="1"/>
      <c r="FI69" s="1"/>
      <c r="FJ69" s="1"/>
      <c r="FK69" s="1"/>
    </row>
    <row r="70" spans="1:167" ht="14.5">
      <c r="A70" s="356"/>
      <c r="B70" s="356"/>
      <c r="C70" s="1"/>
      <c r="D70" s="1"/>
      <c r="E70" s="1"/>
      <c r="F70" s="1"/>
      <c r="G70" s="1"/>
      <c r="H70" s="1"/>
      <c r="I70" s="1"/>
      <c r="J70" s="1"/>
      <c r="K70" s="1"/>
      <c r="L70" s="1"/>
      <c r="M70" s="1"/>
      <c r="N70" s="1"/>
      <c r="O70" s="1"/>
      <c r="P70" s="1"/>
      <c r="Q70" s="1"/>
      <c r="R70" s="1"/>
      <c r="S70" s="1"/>
      <c r="T70" s="1"/>
      <c r="U70" s="1"/>
      <c r="V70" s="1"/>
      <c r="W70" s="1"/>
      <c r="Y70" s="356"/>
      <c r="Z70" s="356"/>
      <c r="AA70" s="1"/>
      <c r="AB70" s="1"/>
      <c r="AC70" s="1"/>
      <c r="AD70" s="1"/>
      <c r="AE70" s="1"/>
      <c r="AF70" s="1"/>
      <c r="AG70" s="1"/>
      <c r="AH70" s="1"/>
      <c r="AI70" s="1"/>
      <c r="AJ70" s="1"/>
      <c r="AK70" s="1"/>
      <c r="AL70" s="1"/>
      <c r="AM70" s="1"/>
      <c r="AN70" s="1"/>
      <c r="AO70" s="1"/>
      <c r="AP70" s="1"/>
      <c r="AQ70" s="1"/>
      <c r="AR70" s="1"/>
      <c r="AS70" s="1"/>
      <c r="AT70" s="1"/>
      <c r="AU70" s="1"/>
      <c r="AW70" s="356"/>
      <c r="AX70" s="356"/>
      <c r="AY70" s="1"/>
      <c r="AZ70" s="1"/>
      <c r="BA70" s="1"/>
      <c r="BB70" s="1"/>
      <c r="BC70" s="1"/>
      <c r="BD70" s="1"/>
      <c r="BE70" s="1"/>
      <c r="BF70" s="1"/>
      <c r="BG70" s="1"/>
      <c r="BH70" s="1"/>
      <c r="BI70" s="1"/>
      <c r="BJ70" s="1"/>
      <c r="BK70" s="1"/>
      <c r="BL70" s="1"/>
      <c r="BM70" s="1"/>
      <c r="BN70" s="1"/>
      <c r="BO70" s="1"/>
      <c r="BP70" s="1"/>
      <c r="BQ70" s="1"/>
      <c r="BR70" s="1"/>
      <c r="BS70" s="1"/>
      <c r="BU70" s="356"/>
      <c r="BV70" s="356"/>
      <c r="BW70" s="1"/>
      <c r="BX70" s="1"/>
      <c r="BY70" s="1"/>
      <c r="BZ70" s="1"/>
      <c r="CA70" s="1"/>
      <c r="CB70" s="1"/>
      <c r="CC70" s="1"/>
      <c r="CD70" s="1"/>
      <c r="CE70" s="1"/>
      <c r="CF70" s="1"/>
      <c r="CG70" s="1"/>
      <c r="CH70" s="1"/>
      <c r="CI70" s="1"/>
      <c r="CJ70" s="1"/>
      <c r="CK70" s="1"/>
      <c r="CL70" s="1"/>
      <c r="CM70" s="1"/>
      <c r="CN70" s="1"/>
      <c r="CO70" s="1"/>
      <c r="CP70" s="1"/>
      <c r="CQ70" s="1"/>
      <c r="CS70" s="356"/>
      <c r="CT70" s="356"/>
      <c r="CU70" s="1"/>
      <c r="CV70" s="1"/>
      <c r="CW70" s="1"/>
      <c r="CX70" s="1"/>
      <c r="CY70" s="1"/>
      <c r="CZ70" s="1"/>
      <c r="DA70" s="1"/>
      <c r="DB70" s="1"/>
      <c r="DC70" s="1"/>
      <c r="DD70" s="1"/>
      <c r="DE70" s="1"/>
      <c r="DF70" s="1"/>
      <c r="DG70" s="1"/>
      <c r="DH70" s="1"/>
      <c r="DI70" s="1"/>
      <c r="DJ70" s="1"/>
      <c r="DK70" s="1"/>
      <c r="DL70" s="1"/>
      <c r="DM70" s="1"/>
      <c r="DN70" s="1"/>
      <c r="DO70" s="1"/>
      <c r="DQ70" s="356"/>
      <c r="DR70" s="356"/>
      <c r="DS70" s="1"/>
      <c r="DT70" s="1"/>
      <c r="DU70" s="1"/>
      <c r="DV70" s="1"/>
      <c r="DW70" s="1"/>
      <c r="DX70" s="1"/>
      <c r="DY70" s="1"/>
      <c r="DZ70" s="1"/>
      <c r="EA70" s="1"/>
      <c r="EB70" s="1"/>
      <c r="EC70" s="1"/>
      <c r="ED70" s="1"/>
      <c r="EE70" s="1"/>
      <c r="EF70" s="1"/>
      <c r="EG70" s="1"/>
      <c r="EH70" s="1"/>
      <c r="EI70" s="1"/>
      <c r="EJ70" s="1"/>
      <c r="EK70" s="1"/>
      <c r="EL70" s="1"/>
      <c r="EM70" s="1"/>
      <c r="EO70" s="356"/>
      <c r="EP70" s="356"/>
      <c r="EQ70" s="1"/>
      <c r="ER70" s="1"/>
      <c r="ES70" s="1"/>
      <c r="ET70" s="1"/>
      <c r="EU70" s="1"/>
      <c r="EV70" s="1"/>
      <c r="EW70" s="1"/>
      <c r="EX70" s="1"/>
      <c r="EY70" s="1"/>
      <c r="EZ70" s="1"/>
      <c r="FA70" s="1"/>
      <c r="FB70" s="1"/>
      <c r="FC70" s="1"/>
      <c r="FD70" s="1"/>
      <c r="FE70" s="1"/>
      <c r="FF70" s="1"/>
      <c r="FG70" s="1"/>
      <c r="FH70" s="1"/>
      <c r="FI70" s="1"/>
      <c r="FJ70" s="1"/>
      <c r="FK70" s="1"/>
    </row>
    <row r="71" spans="1:167" ht="14.5">
      <c r="A71" s="356"/>
      <c r="B71" s="356"/>
      <c r="C71" s="1"/>
      <c r="D71" s="1"/>
      <c r="E71" s="1"/>
      <c r="F71" s="1"/>
      <c r="G71" s="1"/>
      <c r="H71" s="1"/>
      <c r="I71" s="1"/>
      <c r="J71" s="1"/>
      <c r="K71" s="1"/>
      <c r="L71" s="1"/>
      <c r="M71" s="1"/>
      <c r="N71" s="1"/>
      <c r="O71" s="1"/>
      <c r="P71" s="1"/>
      <c r="Q71" s="1"/>
      <c r="R71" s="1"/>
      <c r="S71" s="1"/>
      <c r="T71" s="1"/>
      <c r="U71" s="1"/>
      <c r="V71" s="1"/>
      <c r="W71" s="1"/>
      <c r="Y71" s="356"/>
      <c r="Z71" s="356"/>
      <c r="AA71" s="1"/>
      <c r="AB71" s="1"/>
      <c r="AC71" s="1"/>
      <c r="AD71" s="1"/>
      <c r="AE71" s="1"/>
      <c r="AF71" s="1"/>
      <c r="AG71" s="1"/>
      <c r="AH71" s="1"/>
      <c r="AI71" s="1"/>
      <c r="AJ71" s="1"/>
      <c r="AK71" s="1"/>
      <c r="AL71" s="1"/>
      <c r="AM71" s="1"/>
      <c r="AN71" s="1"/>
      <c r="AO71" s="1"/>
      <c r="AP71" s="1"/>
      <c r="AQ71" s="1"/>
      <c r="AR71" s="1"/>
      <c r="AS71" s="1"/>
      <c r="AT71" s="1"/>
      <c r="AU71" s="1"/>
      <c r="AW71" s="356"/>
      <c r="AX71" s="356"/>
      <c r="AY71" s="1"/>
      <c r="AZ71" s="1"/>
      <c r="BA71" s="1"/>
      <c r="BB71" s="1"/>
      <c r="BC71" s="1"/>
      <c r="BD71" s="1"/>
      <c r="BE71" s="1"/>
      <c r="BF71" s="1"/>
      <c r="BG71" s="1"/>
      <c r="BH71" s="1"/>
      <c r="BI71" s="1"/>
      <c r="BJ71" s="1"/>
      <c r="BK71" s="1"/>
      <c r="BL71" s="1"/>
      <c r="BM71" s="1"/>
      <c r="BN71" s="1"/>
      <c r="BO71" s="1"/>
      <c r="BP71" s="1"/>
      <c r="BQ71" s="1"/>
      <c r="BR71" s="1"/>
      <c r="BS71" s="1"/>
      <c r="BU71" s="356"/>
      <c r="BV71" s="356"/>
      <c r="BW71" s="1"/>
      <c r="BX71" s="1"/>
      <c r="BY71" s="1"/>
      <c r="BZ71" s="1"/>
      <c r="CA71" s="1"/>
      <c r="CB71" s="1"/>
      <c r="CC71" s="1"/>
      <c r="CD71" s="1"/>
      <c r="CE71" s="1"/>
      <c r="CF71" s="1"/>
      <c r="CG71" s="1"/>
      <c r="CH71" s="1"/>
      <c r="CI71" s="1"/>
      <c r="CJ71" s="1"/>
      <c r="CK71" s="1"/>
      <c r="CL71" s="1"/>
      <c r="CM71" s="1"/>
      <c r="CN71" s="1"/>
      <c r="CO71" s="1"/>
      <c r="CP71" s="1"/>
      <c r="CQ71" s="1"/>
      <c r="CS71" s="356"/>
      <c r="CT71" s="356"/>
      <c r="CU71" s="1"/>
      <c r="CV71" s="1"/>
      <c r="CW71" s="1"/>
      <c r="CX71" s="1"/>
      <c r="CY71" s="1"/>
      <c r="CZ71" s="1"/>
      <c r="DA71" s="1"/>
      <c r="DB71" s="1"/>
      <c r="DC71" s="1"/>
      <c r="DD71" s="1"/>
      <c r="DE71" s="1"/>
      <c r="DF71" s="1"/>
      <c r="DG71" s="1"/>
      <c r="DH71" s="1"/>
      <c r="DI71" s="1"/>
      <c r="DJ71" s="1"/>
      <c r="DK71" s="1"/>
      <c r="DL71" s="1"/>
      <c r="DM71" s="1"/>
      <c r="DN71" s="1"/>
      <c r="DO71" s="1"/>
      <c r="DQ71" s="356"/>
      <c r="DR71" s="356"/>
      <c r="DS71" s="1"/>
      <c r="DT71" s="1"/>
      <c r="DU71" s="1"/>
      <c r="DV71" s="1"/>
      <c r="DW71" s="1"/>
      <c r="DX71" s="1"/>
      <c r="DY71" s="1"/>
      <c r="DZ71" s="1"/>
      <c r="EA71" s="1"/>
      <c r="EB71" s="1"/>
      <c r="EC71" s="1"/>
      <c r="ED71" s="1"/>
      <c r="EE71" s="1"/>
      <c r="EF71" s="1"/>
      <c r="EG71" s="1"/>
      <c r="EH71" s="1"/>
      <c r="EI71" s="1"/>
      <c r="EJ71" s="1"/>
      <c r="EK71" s="1"/>
      <c r="EL71" s="1"/>
      <c r="EM71" s="1"/>
      <c r="EO71" s="356"/>
      <c r="EP71" s="356"/>
      <c r="EQ71" s="1"/>
      <c r="ER71" s="1"/>
      <c r="ES71" s="1"/>
      <c r="ET71" s="1"/>
      <c r="EU71" s="1"/>
      <c r="EV71" s="1"/>
      <c r="EW71" s="1"/>
      <c r="EX71" s="1"/>
      <c r="EY71" s="1"/>
      <c r="EZ71" s="1"/>
      <c r="FA71" s="1"/>
      <c r="FB71" s="1"/>
      <c r="FC71" s="1"/>
      <c r="FD71" s="1"/>
      <c r="FE71" s="1"/>
      <c r="FF71" s="1"/>
      <c r="FG71" s="1"/>
      <c r="FH71" s="1"/>
      <c r="FI71" s="1"/>
      <c r="FJ71" s="1"/>
      <c r="FK71" s="1"/>
    </row>
    <row r="72" spans="1:167" ht="14.5">
      <c r="A72" s="356"/>
      <c r="B72" s="356"/>
      <c r="C72" s="1"/>
      <c r="D72" s="1"/>
      <c r="E72" s="1"/>
      <c r="F72" s="1"/>
      <c r="G72" s="1"/>
      <c r="H72" s="1"/>
      <c r="I72" s="1"/>
      <c r="J72" s="1"/>
      <c r="K72" s="1"/>
      <c r="L72" s="1"/>
      <c r="M72" s="1"/>
      <c r="N72" s="1"/>
      <c r="O72" s="1"/>
      <c r="P72" s="1"/>
      <c r="Q72" s="1"/>
      <c r="R72" s="1"/>
      <c r="S72" s="1"/>
      <c r="T72" s="1"/>
      <c r="U72" s="1"/>
      <c r="V72" s="1"/>
      <c r="W72" s="1"/>
      <c r="Y72" s="356"/>
      <c r="Z72" s="356"/>
      <c r="AA72" s="1"/>
      <c r="AB72" s="1"/>
      <c r="AC72" s="1"/>
      <c r="AD72" s="1"/>
      <c r="AE72" s="1"/>
      <c r="AF72" s="1"/>
      <c r="AG72" s="1"/>
      <c r="AH72" s="1"/>
      <c r="AI72" s="1"/>
      <c r="AJ72" s="1"/>
      <c r="AK72" s="1"/>
      <c r="AL72" s="1"/>
      <c r="AM72" s="1"/>
      <c r="AN72" s="1"/>
      <c r="AO72" s="1"/>
      <c r="AP72" s="1"/>
      <c r="AQ72" s="1"/>
      <c r="AR72" s="1"/>
      <c r="AS72" s="1"/>
      <c r="AT72" s="1"/>
      <c r="AU72" s="1"/>
      <c r="AW72" s="356"/>
      <c r="AX72" s="356"/>
      <c r="AY72" s="1"/>
      <c r="AZ72" s="1"/>
      <c r="BA72" s="1"/>
      <c r="BB72" s="1"/>
      <c r="BC72" s="1"/>
      <c r="BD72" s="1"/>
      <c r="BE72" s="1"/>
      <c r="BF72" s="1"/>
      <c r="BG72" s="1"/>
      <c r="BH72" s="1"/>
      <c r="BI72" s="1"/>
      <c r="BJ72" s="1"/>
      <c r="BK72" s="1"/>
      <c r="BL72" s="1"/>
      <c r="BM72" s="1"/>
      <c r="BN72" s="1"/>
      <c r="BO72" s="1"/>
      <c r="BP72" s="1"/>
      <c r="BQ72" s="1"/>
      <c r="BR72" s="1"/>
      <c r="BS72" s="1"/>
      <c r="BU72" s="356"/>
      <c r="BV72" s="356"/>
      <c r="BW72" s="1"/>
      <c r="BX72" s="1"/>
      <c r="BY72" s="1"/>
      <c r="BZ72" s="1"/>
      <c r="CA72" s="1"/>
      <c r="CB72" s="1"/>
      <c r="CC72" s="1"/>
      <c r="CD72" s="1"/>
      <c r="CE72" s="1"/>
      <c r="CF72" s="1"/>
      <c r="CG72" s="1"/>
      <c r="CH72" s="1"/>
      <c r="CI72" s="1"/>
      <c r="CJ72" s="1"/>
      <c r="CK72" s="1"/>
      <c r="CL72" s="1"/>
      <c r="CM72" s="1"/>
      <c r="CN72" s="1"/>
      <c r="CO72" s="1"/>
      <c r="CP72" s="1"/>
      <c r="CQ72" s="1"/>
      <c r="CS72" s="356"/>
      <c r="CT72" s="356"/>
      <c r="CU72" s="1"/>
      <c r="CV72" s="1"/>
      <c r="CW72" s="1"/>
      <c r="CX72" s="1"/>
      <c r="CY72" s="1"/>
      <c r="CZ72" s="1"/>
      <c r="DA72" s="1"/>
      <c r="DB72" s="1"/>
      <c r="DC72" s="1"/>
      <c r="DD72" s="1"/>
      <c r="DE72" s="1"/>
      <c r="DF72" s="1"/>
      <c r="DG72" s="1"/>
      <c r="DH72" s="1"/>
      <c r="DI72" s="1"/>
      <c r="DJ72" s="1"/>
      <c r="DK72" s="1"/>
      <c r="DL72" s="1"/>
      <c r="DM72" s="1"/>
      <c r="DN72" s="1"/>
      <c r="DO72" s="1"/>
      <c r="DQ72" s="356"/>
      <c r="DR72" s="356"/>
      <c r="DS72" s="1"/>
      <c r="DT72" s="1"/>
      <c r="DU72" s="1"/>
      <c r="DV72" s="1"/>
      <c r="DW72" s="1"/>
      <c r="DX72" s="1"/>
      <c r="DY72" s="1"/>
      <c r="DZ72" s="1"/>
      <c r="EA72" s="1"/>
      <c r="EB72" s="1"/>
      <c r="EC72" s="1"/>
      <c r="ED72" s="1"/>
      <c r="EE72" s="1"/>
      <c r="EF72" s="1"/>
      <c r="EG72" s="1"/>
      <c r="EH72" s="1"/>
      <c r="EI72" s="1"/>
      <c r="EJ72" s="1"/>
      <c r="EK72" s="1"/>
      <c r="EL72" s="1"/>
      <c r="EM72" s="1"/>
      <c r="EO72" s="356"/>
      <c r="EP72" s="356"/>
      <c r="EQ72" s="1"/>
      <c r="ER72" s="1"/>
      <c r="ES72" s="1"/>
      <c r="ET72" s="1"/>
      <c r="EU72" s="1"/>
      <c r="EV72" s="1"/>
      <c r="EW72" s="1"/>
      <c r="EX72" s="1"/>
      <c r="EY72" s="1"/>
      <c r="EZ72" s="1"/>
      <c r="FA72" s="1"/>
      <c r="FB72" s="1"/>
      <c r="FC72" s="1"/>
      <c r="FD72" s="1"/>
      <c r="FE72" s="1"/>
      <c r="FF72" s="1"/>
      <c r="FG72" s="1"/>
      <c r="FH72" s="1"/>
      <c r="FI72" s="1"/>
      <c r="FJ72" s="1"/>
      <c r="FK72" s="1"/>
    </row>
    <row r="73" spans="1:167" ht="14.5">
      <c r="A73" s="356"/>
      <c r="B73" s="356"/>
      <c r="C73" s="1"/>
      <c r="D73" s="1"/>
      <c r="E73" s="1"/>
      <c r="F73" s="1"/>
      <c r="G73" s="1"/>
      <c r="H73" s="1"/>
      <c r="I73" s="1"/>
      <c r="J73" s="1"/>
      <c r="K73" s="1"/>
      <c r="L73" s="1"/>
      <c r="M73" s="1"/>
      <c r="N73" s="1"/>
      <c r="O73" s="1"/>
      <c r="P73" s="1"/>
      <c r="Q73" s="1"/>
      <c r="R73" s="1"/>
      <c r="S73" s="1"/>
      <c r="T73" s="1"/>
      <c r="U73" s="1"/>
      <c r="V73" s="1"/>
      <c r="W73" s="1"/>
      <c r="Y73" s="356"/>
      <c r="Z73" s="356"/>
      <c r="AA73" s="1"/>
      <c r="AB73" s="1"/>
      <c r="AC73" s="1"/>
      <c r="AD73" s="1"/>
      <c r="AE73" s="1"/>
      <c r="AF73" s="1"/>
      <c r="AG73" s="1"/>
      <c r="AH73" s="1"/>
      <c r="AI73" s="1"/>
      <c r="AJ73" s="1"/>
      <c r="AK73" s="1"/>
      <c r="AL73" s="1"/>
      <c r="AM73" s="1"/>
      <c r="AN73" s="1"/>
      <c r="AO73" s="1"/>
      <c r="AP73" s="1"/>
      <c r="AQ73" s="1"/>
      <c r="AR73" s="1"/>
      <c r="AS73" s="1"/>
      <c r="AT73" s="1"/>
      <c r="AU73" s="1"/>
      <c r="AW73" s="356"/>
      <c r="AX73" s="356"/>
      <c r="AY73" s="1"/>
      <c r="AZ73" s="1"/>
      <c r="BA73" s="1"/>
      <c r="BB73" s="1"/>
      <c r="BC73" s="1"/>
      <c r="BD73" s="1"/>
      <c r="BE73" s="1"/>
      <c r="BF73" s="1"/>
      <c r="BG73" s="1"/>
      <c r="BH73" s="1"/>
      <c r="BI73" s="1"/>
      <c r="BJ73" s="1"/>
      <c r="BK73" s="1"/>
      <c r="BL73" s="1"/>
      <c r="BM73" s="1"/>
      <c r="BN73" s="1"/>
      <c r="BO73" s="1"/>
      <c r="BP73" s="1"/>
      <c r="BQ73" s="1"/>
      <c r="BR73" s="1"/>
      <c r="BS73" s="1"/>
      <c r="BU73" s="356"/>
      <c r="BV73" s="356"/>
      <c r="BW73" s="1"/>
      <c r="BX73" s="1"/>
      <c r="BY73" s="1"/>
      <c r="BZ73" s="1"/>
      <c r="CA73" s="1"/>
      <c r="CB73" s="1"/>
      <c r="CC73" s="1"/>
      <c r="CD73" s="1"/>
      <c r="CE73" s="1"/>
      <c r="CF73" s="1"/>
      <c r="CG73" s="1"/>
      <c r="CH73" s="1"/>
      <c r="CI73" s="1"/>
      <c r="CJ73" s="1"/>
      <c r="CK73" s="1"/>
      <c r="CL73" s="1"/>
      <c r="CM73" s="1"/>
      <c r="CN73" s="1"/>
      <c r="CO73" s="1"/>
      <c r="CP73" s="1"/>
      <c r="CQ73" s="1"/>
      <c r="CS73" s="356"/>
      <c r="CT73" s="356"/>
      <c r="CU73" s="1"/>
      <c r="CV73" s="1"/>
      <c r="CW73" s="1"/>
      <c r="CX73" s="1"/>
      <c r="CY73" s="1"/>
      <c r="CZ73" s="1"/>
      <c r="DA73" s="1"/>
      <c r="DB73" s="1"/>
      <c r="DC73" s="1"/>
      <c r="DD73" s="1"/>
      <c r="DE73" s="1"/>
      <c r="DF73" s="1"/>
      <c r="DG73" s="1"/>
      <c r="DH73" s="1"/>
      <c r="DI73" s="1"/>
      <c r="DJ73" s="1"/>
      <c r="DK73" s="1"/>
      <c r="DL73" s="1"/>
      <c r="DM73" s="1"/>
      <c r="DN73" s="1"/>
      <c r="DO73" s="1"/>
      <c r="DQ73" s="356"/>
      <c r="DR73" s="356"/>
      <c r="DS73" s="1"/>
      <c r="DT73" s="1"/>
      <c r="DU73" s="1"/>
      <c r="DV73" s="1"/>
      <c r="DW73" s="1"/>
      <c r="DX73" s="1"/>
      <c r="DY73" s="1"/>
      <c r="DZ73" s="1"/>
      <c r="EA73" s="1"/>
      <c r="EB73" s="1"/>
      <c r="EC73" s="1"/>
      <c r="ED73" s="1"/>
      <c r="EE73" s="1"/>
      <c r="EF73" s="1"/>
      <c r="EG73" s="1"/>
      <c r="EH73" s="1"/>
      <c r="EI73" s="1"/>
      <c r="EJ73" s="1"/>
      <c r="EK73" s="1"/>
      <c r="EL73" s="1"/>
      <c r="EM73" s="1"/>
      <c r="EO73" s="356"/>
      <c r="EP73" s="356"/>
      <c r="EQ73" s="1"/>
      <c r="ER73" s="1"/>
      <c r="ES73" s="1"/>
      <c r="ET73" s="1"/>
      <c r="EU73" s="1"/>
      <c r="EV73" s="1"/>
      <c r="EW73" s="1"/>
      <c r="EX73" s="1"/>
      <c r="EY73" s="1"/>
      <c r="EZ73" s="1"/>
      <c r="FA73" s="1"/>
      <c r="FB73" s="1"/>
      <c r="FC73" s="1"/>
      <c r="FD73" s="1"/>
      <c r="FE73" s="1"/>
      <c r="FF73" s="1"/>
      <c r="FG73" s="1"/>
      <c r="FH73" s="1"/>
      <c r="FI73" s="1"/>
      <c r="FJ73" s="1"/>
      <c r="FK73" s="1"/>
    </row>
    <row r="74" spans="1:167" ht="14.5">
      <c r="A74" s="356"/>
      <c r="B74" s="356"/>
      <c r="C74" s="1"/>
      <c r="D74" s="1"/>
      <c r="E74" s="1"/>
      <c r="F74" s="1"/>
      <c r="G74" s="1"/>
      <c r="H74" s="1"/>
      <c r="I74" s="1"/>
      <c r="J74" s="1"/>
      <c r="K74" s="1"/>
      <c r="L74" s="1"/>
      <c r="M74" s="1"/>
      <c r="N74" s="1"/>
      <c r="O74" s="1"/>
      <c r="P74" s="1"/>
      <c r="Q74" s="1"/>
      <c r="R74" s="1"/>
      <c r="S74" s="1"/>
      <c r="T74" s="1"/>
      <c r="U74" s="1"/>
      <c r="V74" s="1"/>
      <c r="W74" s="1"/>
      <c r="Y74" s="356"/>
      <c r="Z74" s="356"/>
      <c r="AA74" s="1"/>
      <c r="AB74" s="1"/>
      <c r="AC74" s="1"/>
      <c r="AD74" s="1"/>
      <c r="AE74" s="1"/>
      <c r="AF74" s="1"/>
      <c r="AG74" s="1"/>
      <c r="AH74" s="1"/>
      <c r="AI74" s="1"/>
      <c r="AJ74" s="1"/>
      <c r="AK74" s="1"/>
      <c r="AL74" s="1"/>
      <c r="AM74" s="1"/>
      <c r="AN74" s="1"/>
      <c r="AO74" s="1"/>
      <c r="AP74" s="1"/>
      <c r="AQ74" s="1"/>
      <c r="AR74" s="1"/>
      <c r="AS74" s="1"/>
      <c r="AT74" s="1"/>
      <c r="AU74" s="1"/>
      <c r="AW74" s="356"/>
      <c r="AX74" s="356"/>
      <c r="AY74" s="1"/>
      <c r="AZ74" s="1"/>
      <c r="BA74" s="1"/>
      <c r="BB74" s="1"/>
      <c r="BC74" s="1"/>
      <c r="BD74" s="1"/>
      <c r="BE74" s="1"/>
      <c r="BF74" s="1"/>
      <c r="BG74" s="1"/>
      <c r="BH74" s="1"/>
      <c r="BI74" s="1"/>
      <c r="BJ74" s="1"/>
      <c r="BK74" s="1"/>
      <c r="BL74" s="1"/>
      <c r="BM74" s="1"/>
      <c r="BN74" s="1"/>
      <c r="BO74" s="1"/>
      <c r="BP74" s="1"/>
      <c r="BQ74" s="1"/>
      <c r="BR74" s="1"/>
      <c r="BS74" s="1"/>
      <c r="BU74" s="356"/>
      <c r="BV74" s="356"/>
      <c r="BW74" s="1"/>
      <c r="BX74" s="1"/>
      <c r="BY74" s="1"/>
      <c r="BZ74" s="1"/>
      <c r="CA74" s="1"/>
      <c r="CB74" s="1"/>
      <c r="CC74" s="1"/>
      <c r="CD74" s="1"/>
      <c r="CE74" s="1"/>
      <c r="CF74" s="1"/>
      <c r="CG74" s="1"/>
      <c r="CH74" s="1"/>
      <c r="CI74" s="1"/>
      <c r="CJ74" s="1"/>
      <c r="CK74" s="1"/>
      <c r="CL74" s="1"/>
      <c r="CM74" s="1"/>
      <c r="CN74" s="1"/>
      <c r="CO74" s="1"/>
      <c r="CP74" s="1"/>
      <c r="CQ74" s="1"/>
      <c r="CS74" s="356"/>
      <c r="CT74" s="356"/>
      <c r="CU74" s="1"/>
      <c r="CV74" s="1"/>
      <c r="CW74" s="1"/>
      <c r="CX74" s="1"/>
      <c r="CY74" s="1"/>
      <c r="CZ74" s="1"/>
      <c r="DA74" s="1"/>
      <c r="DB74" s="1"/>
      <c r="DC74" s="1"/>
      <c r="DD74" s="1"/>
      <c r="DE74" s="1"/>
      <c r="DF74" s="1"/>
      <c r="DG74" s="1"/>
      <c r="DH74" s="1"/>
      <c r="DI74" s="1"/>
      <c r="DJ74" s="1"/>
      <c r="DK74" s="1"/>
      <c r="DL74" s="1"/>
      <c r="DM74" s="1"/>
      <c r="DN74" s="1"/>
      <c r="DO74" s="1"/>
      <c r="DQ74" s="356"/>
      <c r="DR74" s="356"/>
      <c r="DS74" s="1"/>
      <c r="DT74" s="1"/>
      <c r="DU74" s="1"/>
      <c r="DV74" s="1"/>
      <c r="DW74" s="1"/>
      <c r="DX74" s="1"/>
      <c r="DY74" s="1"/>
      <c r="DZ74" s="1"/>
      <c r="EA74" s="1"/>
      <c r="EB74" s="1"/>
      <c r="EC74" s="1"/>
      <c r="ED74" s="1"/>
      <c r="EE74" s="1"/>
      <c r="EF74" s="1"/>
      <c r="EG74" s="1"/>
      <c r="EH74" s="1"/>
      <c r="EI74" s="1"/>
      <c r="EJ74" s="1"/>
      <c r="EK74" s="1"/>
      <c r="EL74" s="1"/>
      <c r="EM74" s="1"/>
      <c r="EO74" s="356"/>
      <c r="EP74" s="356"/>
      <c r="EQ74" s="1"/>
      <c r="ER74" s="1"/>
      <c r="ES74" s="1"/>
      <c r="ET74" s="1"/>
      <c r="EU74" s="1"/>
      <c r="EV74" s="1"/>
      <c r="EW74" s="1"/>
      <c r="EX74" s="1"/>
      <c r="EY74" s="1"/>
      <c r="EZ74" s="1"/>
      <c r="FA74" s="1"/>
      <c r="FB74" s="1"/>
      <c r="FC74" s="1"/>
      <c r="FD74" s="1"/>
      <c r="FE74" s="1"/>
      <c r="FF74" s="1"/>
      <c r="FG74" s="1"/>
      <c r="FH74" s="1"/>
      <c r="FI74" s="1"/>
      <c r="FJ74" s="1"/>
      <c r="FK74" s="1"/>
    </row>
    <row r="75" spans="1:167" ht="14.5">
      <c r="A75" s="356"/>
      <c r="B75" s="356"/>
      <c r="C75" s="1"/>
      <c r="D75" s="1"/>
      <c r="E75" s="1"/>
      <c r="F75" s="1"/>
      <c r="G75" s="1"/>
      <c r="H75" s="1"/>
      <c r="I75" s="1"/>
      <c r="J75" s="1"/>
      <c r="K75" s="1"/>
      <c r="L75" s="1"/>
      <c r="M75" s="1"/>
      <c r="N75" s="1"/>
      <c r="O75" s="1"/>
      <c r="P75" s="1"/>
      <c r="Q75" s="1"/>
      <c r="R75" s="1"/>
      <c r="S75" s="1"/>
      <c r="T75" s="1"/>
      <c r="U75" s="1"/>
      <c r="V75" s="1"/>
      <c r="W75" s="1"/>
      <c r="Y75" s="356"/>
      <c r="Z75" s="356"/>
      <c r="AA75" s="1"/>
      <c r="AB75" s="1"/>
      <c r="AC75" s="1"/>
      <c r="AD75" s="1"/>
      <c r="AE75" s="1"/>
      <c r="AF75" s="1"/>
      <c r="AG75" s="1"/>
      <c r="AH75" s="1"/>
      <c r="AI75" s="1"/>
      <c r="AJ75" s="1"/>
      <c r="AK75" s="1"/>
      <c r="AL75" s="1"/>
      <c r="AM75" s="1"/>
      <c r="AN75" s="1"/>
      <c r="AO75" s="1"/>
      <c r="AP75" s="1"/>
      <c r="AQ75" s="1"/>
      <c r="AR75" s="1"/>
      <c r="AS75" s="1"/>
      <c r="AT75" s="1"/>
      <c r="AU75" s="1"/>
      <c r="AW75" s="356"/>
      <c r="AX75" s="356"/>
      <c r="AY75" s="1"/>
      <c r="AZ75" s="1"/>
      <c r="BA75" s="1"/>
      <c r="BB75" s="1"/>
      <c r="BC75" s="1"/>
      <c r="BD75" s="1"/>
      <c r="BE75" s="1"/>
      <c r="BF75" s="1"/>
      <c r="BG75" s="1"/>
      <c r="BH75" s="1"/>
      <c r="BI75" s="1"/>
      <c r="BJ75" s="1"/>
      <c r="BK75" s="1"/>
      <c r="BL75" s="1"/>
      <c r="BM75" s="1"/>
      <c r="BN75" s="1"/>
      <c r="BO75" s="1"/>
      <c r="BP75" s="1"/>
      <c r="BQ75" s="1"/>
      <c r="BR75" s="1"/>
      <c r="BS75" s="1"/>
      <c r="BU75" s="356"/>
      <c r="BV75" s="356"/>
      <c r="BW75" s="1"/>
      <c r="BX75" s="1"/>
      <c r="BY75" s="1"/>
      <c r="BZ75" s="1"/>
      <c r="CA75" s="1"/>
      <c r="CB75" s="1"/>
      <c r="CC75" s="1"/>
      <c r="CD75" s="1"/>
      <c r="CE75" s="1"/>
      <c r="CF75" s="1"/>
      <c r="CG75" s="1"/>
      <c r="CH75" s="1"/>
      <c r="CI75" s="1"/>
      <c r="CJ75" s="1"/>
      <c r="CK75" s="1"/>
      <c r="CL75" s="1"/>
      <c r="CM75" s="1"/>
      <c r="CN75" s="1"/>
      <c r="CO75" s="1"/>
      <c r="CP75" s="1"/>
      <c r="CQ75" s="1"/>
      <c r="CS75" s="356"/>
      <c r="CT75" s="356"/>
      <c r="CU75" s="1"/>
      <c r="CV75" s="1"/>
      <c r="CW75" s="1"/>
      <c r="CX75" s="1"/>
      <c r="CY75" s="1"/>
      <c r="CZ75" s="1"/>
      <c r="DA75" s="1"/>
      <c r="DB75" s="1"/>
      <c r="DC75" s="1"/>
      <c r="DD75" s="1"/>
      <c r="DE75" s="1"/>
      <c r="DF75" s="1"/>
      <c r="DG75" s="1"/>
      <c r="DH75" s="1"/>
      <c r="DI75" s="1"/>
      <c r="DJ75" s="1"/>
      <c r="DK75" s="1"/>
      <c r="DL75" s="1"/>
      <c r="DM75" s="1"/>
      <c r="DN75" s="1"/>
      <c r="DO75" s="1"/>
      <c r="DQ75" s="356"/>
      <c r="DR75" s="356"/>
      <c r="DS75" s="1"/>
      <c r="DT75" s="1"/>
      <c r="DU75" s="1"/>
      <c r="DV75" s="1"/>
      <c r="DW75" s="1"/>
      <c r="DX75" s="1"/>
      <c r="DY75" s="1"/>
      <c r="DZ75" s="1"/>
      <c r="EA75" s="1"/>
      <c r="EB75" s="1"/>
      <c r="EC75" s="1"/>
      <c r="ED75" s="1"/>
      <c r="EE75" s="1"/>
      <c r="EF75" s="1"/>
      <c r="EG75" s="1"/>
      <c r="EH75" s="1"/>
      <c r="EI75" s="1"/>
      <c r="EJ75" s="1"/>
      <c r="EK75" s="1"/>
      <c r="EL75" s="1"/>
      <c r="EM75" s="1"/>
      <c r="EO75" s="356"/>
      <c r="EP75" s="356"/>
      <c r="EQ75" s="1"/>
      <c r="ER75" s="1"/>
      <c r="ES75" s="1"/>
      <c r="ET75" s="1"/>
      <c r="EU75" s="1"/>
      <c r="EV75" s="1"/>
      <c r="EW75" s="1"/>
      <c r="EX75" s="1"/>
      <c r="EY75" s="1"/>
      <c r="EZ75" s="1"/>
      <c r="FA75" s="1"/>
      <c r="FB75" s="1"/>
      <c r="FC75" s="1"/>
      <c r="FD75" s="1"/>
      <c r="FE75" s="1"/>
      <c r="FF75" s="1"/>
      <c r="FG75" s="1"/>
      <c r="FH75" s="1"/>
      <c r="FI75" s="1"/>
      <c r="FJ75" s="1"/>
      <c r="FK75" s="1"/>
    </row>
    <row r="76" spans="1:167" ht="14.5">
      <c r="A76" s="356"/>
      <c r="B76" s="356"/>
      <c r="C76" s="1"/>
      <c r="D76" s="1"/>
      <c r="E76" s="1"/>
      <c r="F76" s="1"/>
      <c r="G76" s="1"/>
      <c r="H76" s="1"/>
      <c r="I76" s="1"/>
      <c r="J76" s="1"/>
      <c r="K76" s="1"/>
      <c r="L76" s="1"/>
      <c r="M76" s="1"/>
      <c r="N76" s="1"/>
      <c r="O76" s="1"/>
      <c r="P76" s="1"/>
      <c r="Q76" s="1"/>
      <c r="R76" s="1"/>
      <c r="S76" s="1"/>
      <c r="T76" s="1"/>
      <c r="U76" s="1"/>
      <c r="V76" s="1"/>
      <c r="W76" s="1"/>
      <c r="Y76" s="356"/>
      <c r="Z76" s="356"/>
      <c r="AA76" s="1"/>
      <c r="AB76" s="1"/>
      <c r="AC76" s="1"/>
      <c r="AD76" s="1"/>
      <c r="AE76" s="1"/>
      <c r="AF76" s="1"/>
      <c r="AG76" s="1"/>
      <c r="AH76" s="1"/>
      <c r="AI76" s="1"/>
      <c r="AJ76" s="1"/>
      <c r="AK76" s="1"/>
      <c r="AL76" s="1"/>
      <c r="AM76" s="1"/>
      <c r="AN76" s="1"/>
      <c r="AO76" s="1"/>
      <c r="AP76" s="1"/>
      <c r="AQ76" s="1"/>
      <c r="AR76" s="1"/>
      <c r="AS76" s="1"/>
      <c r="AT76" s="1"/>
      <c r="AU76" s="1"/>
      <c r="AW76" s="356"/>
      <c r="AX76" s="356"/>
      <c r="AY76" s="1"/>
      <c r="AZ76" s="1"/>
      <c r="BA76" s="1"/>
      <c r="BB76" s="1"/>
      <c r="BC76" s="1"/>
      <c r="BD76" s="1"/>
      <c r="BE76" s="1"/>
      <c r="BF76" s="1"/>
      <c r="BG76" s="1"/>
      <c r="BH76" s="1"/>
      <c r="BI76" s="1"/>
      <c r="BJ76" s="1"/>
      <c r="BK76" s="1"/>
      <c r="BL76" s="1"/>
      <c r="BM76" s="1"/>
      <c r="BN76" s="1"/>
      <c r="BO76" s="1"/>
      <c r="BP76" s="1"/>
      <c r="BQ76" s="1"/>
      <c r="BR76" s="1"/>
      <c r="BS76" s="1"/>
      <c r="BU76" s="356"/>
      <c r="BV76" s="356"/>
      <c r="BW76" s="1"/>
      <c r="BX76" s="1"/>
      <c r="BY76" s="1"/>
      <c r="BZ76" s="1"/>
      <c r="CA76" s="1"/>
      <c r="CB76" s="1"/>
      <c r="CC76" s="1"/>
      <c r="CD76" s="1"/>
      <c r="CE76" s="1"/>
      <c r="CF76" s="1"/>
      <c r="CG76" s="1"/>
      <c r="CH76" s="1"/>
      <c r="CI76" s="1"/>
      <c r="CJ76" s="1"/>
      <c r="CK76" s="1"/>
      <c r="CL76" s="1"/>
      <c r="CM76" s="1"/>
      <c r="CN76" s="1"/>
      <c r="CO76" s="1"/>
      <c r="CP76" s="1"/>
      <c r="CQ76" s="1"/>
      <c r="CS76" s="356"/>
      <c r="CT76" s="356"/>
      <c r="CU76" s="1"/>
      <c r="CV76" s="1"/>
      <c r="CW76" s="1"/>
      <c r="CX76" s="1"/>
      <c r="CY76" s="1"/>
      <c r="CZ76" s="1"/>
      <c r="DA76" s="1"/>
      <c r="DB76" s="1"/>
      <c r="DC76" s="1"/>
      <c r="DD76" s="1"/>
      <c r="DE76" s="1"/>
      <c r="DF76" s="1"/>
      <c r="DG76" s="1"/>
      <c r="DH76" s="1"/>
      <c r="DI76" s="1"/>
      <c r="DJ76" s="1"/>
      <c r="DK76" s="1"/>
      <c r="DL76" s="1"/>
      <c r="DM76" s="1"/>
      <c r="DN76" s="1"/>
      <c r="DO76" s="1"/>
      <c r="DQ76" s="356"/>
      <c r="DR76" s="356"/>
      <c r="DS76" s="1"/>
      <c r="DT76" s="1"/>
      <c r="DU76" s="1"/>
      <c r="DV76" s="1"/>
      <c r="DW76" s="1"/>
      <c r="DX76" s="1"/>
      <c r="DY76" s="1"/>
      <c r="DZ76" s="1"/>
      <c r="EA76" s="1"/>
      <c r="EB76" s="1"/>
      <c r="EC76" s="1"/>
      <c r="ED76" s="1"/>
      <c r="EE76" s="1"/>
      <c r="EF76" s="1"/>
      <c r="EG76" s="1"/>
      <c r="EH76" s="1"/>
      <c r="EI76" s="1"/>
      <c r="EJ76" s="1"/>
      <c r="EK76" s="1"/>
      <c r="EL76" s="1"/>
      <c r="EM76" s="1"/>
      <c r="EO76" s="356"/>
      <c r="EP76" s="356"/>
      <c r="EQ76" s="1"/>
      <c r="ER76" s="1"/>
      <c r="ES76" s="1"/>
      <c r="ET76" s="1"/>
      <c r="EU76" s="1"/>
      <c r="EV76" s="1"/>
      <c r="EW76" s="1"/>
      <c r="EX76" s="1"/>
      <c r="EY76" s="1"/>
      <c r="EZ76" s="1"/>
      <c r="FA76" s="1"/>
      <c r="FB76" s="1"/>
      <c r="FC76" s="1"/>
      <c r="FD76" s="1"/>
      <c r="FE76" s="1"/>
      <c r="FF76" s="1"/>
      <c r="FG76" s="1"/>
      <c r="FH76" s="1"/>
      <c r="FI76" s="1"/>
      <c r="FJ76" s="1"/>
      <c r="FK76" s="1"/>
    </row>
    <row r="77" spans="1:167" ht="14.5">
      <c r="A77" s="356"/>
      <c r="B77" s="356"/>
      <c r="C77" s="1"/>
      <c r="D77" s="1"/>
      <c r="E77" s="1"/>
      <c r="F77" s="1"/>
      <c r="G77" s="1"/>
      <c r="H77" s="1"/>
      <c r="I77" s="1"/>
      <c r="J77" s="1"/>
      <c r="K77" s="1"/>
      <c r="L77" s="1"/>
      <c r="M77" s="1"/>
      <c r="N77" s="1"/>
      <c r="O77" s="1"/>
      <c r="P77" s="1"/>
      <c r="Q77" s="1"/>
      <c r="R77" s="1"/>
      <c r="S77" s="1"/>
      <c r="T77" s="1"/>
      <c r="U77" s="1"/>
      <c r="V77" s="1"/>
      <c r="W77" s="1"/>
      <c r="Y77" s="356"/>
      <c r="Z77" s="356"/>
      <c r="AA77" s="1"/>
      <c r="AB77" s="1"/>
      <c r="AC77" s="1"/>
      <c r="AD77" s="1"/>
      <c r="AE77" s="1"/>
      <c r="AF77" s="1"/>
      <c r="AG77" s="1"/>
      <c r="AH77" s="1"/>
      <c r="AI77" s="1"/>
      <c r="AJ77" s="1"/>
      <c r="AK77" s="1"/>
      <c r="AL77" s="1"/>
      <c r="AM77" s="1"/>
      <c r="AN77" s="1"/>
      <c r="AO77" s="1"/>
      <c r="AP77" s="1"/>
      <c r="AQ77" s="1"/>
      <c r="AR77" s="1"/>
      <c r="AS77" s="1"/>
      <c r="AT77" s="1"/>
      <c r="AU77" s="1"/>
      <c r="AW77" s="356"/>
      <c r="AX77" s="356"/>
      <c r="AY77" s="1"/>
      <c r="AZ77" s="1"/>
      <c r="BA77" s="1"/>
      <c r="BB77" s="1"/>
      <c r="BC77" s="1"/>
      <c r="BD77" s="1"/>
      <c r="BE77" s="1"/>
      <c r="BF77" s="1"/>
      <c r="BG77" s="1"/>
      <c r="BH77" s="1"/>
      <c r="BI77" s="1"/>
      <c r="BJ77" s="1"/>
      <c r="BK77" s="1"/>
      <c r="BL77" s="1"/>
      <c r="BM77" s="1"/>
      <c r="BN77" s="1"/>
      <c r="BO77" s="1"/>
      <c r="BP77" s="1"/>
      <c r="BQ77" s="1"/>
      <c r="BR77" s="1"/>
      <c r="BS77" s="1"/>
      <c r="BU77" s="356"/>
      <c r="BV77" s="356"/>
      <c r="BW77" s="1"/>
      <c r="BX77" s="1"/>
      <c r="BY77" s="1"/>
      <c r="BZ77" s="1"/>
      <c r="CA77" s="1"/>
      <c r="CB77" s="1"/>
      <c r="CC77" s="1"/>
      <c r="CD77" s="1"/>
      <c r="CE77" s="1"/>
      <c r="CF77" s="1"/>
      <c r="CG77" s="1"/>
      <c r="CH77" s="1"/>
      <c r="CI77" s="1"/>
      <c r="CJ77" s="1"/>
      <c r="CK77" s="1"/>
      <c r="CL77" s="1"/>
      <c r="CM77" s="1"/>
      <c r="CN77" s="1"/>
      <c r="CO77" s="1"/>
      <c r="CP77" s="1"/>
      <c r="CQ77" s="1"/>
      <c r="CS77" s="356"/>
      <c r="CT77" s="356"/>
      <c r="CU77" s="1"/>
      <c r="CV77" s="1"/>
      <c r="CW77" s="1"/>
      <c r="CX77" s="1"/>
      <c r="CY77" s="1"/>
      <c r="CZ77" s="1"/>
      <c r="DA77" s="1"/>
      <c r="DB77" s="1"/>
      <c r="DC77" s="1"/>
      <c r="DD77" s="1"/>
      <c r="DE77" s="1"/>
      <c r="DF77" s="1"/>
      <c r="DG77" s="1"/>
      <c r="DH77" s="1"/>
      <c r="DI77" s="1"/>
      <c r="DJ77" s="1"/>
      <c r="DK77" s="1"/>
      <c r="DL77" s="1"/>
      <c r="DM77" s="1"/>
      <c r="DN77" s="1"/>
      <c r="DO77" s="1"/>
      <c r="DQ77" s="356"/>
      <c r="DR77" s="356"/>
      <c r="DS77" s="1"/>
      <c r="DT77" s="1"/>
      <c r="DU77" s="1"/>
      <c r="DV77" s="1"/>
      <c r="DW77" s="1"/>
      <c r="DX77" s="1"/>
      <c r="DY77" s="1"/>
      <c r="DZ77" s="1"/>
      <c r="EA77" s="1"/>
      <c r="EB77" s="1"/>
      <c r="EC77" s="1"/>
      <c r="ED77" s="1"/>
      <c r="EE77" s="1"/>
      <c r="EF77" s="1"/>
      <c r="EG77" s="1"/>
      <c r="EH77" s="1"/>
      <c r="EI77" s="1"/>
      <c r="EJ77" s="1"/>
      <c r="EK77" s="1"/>
      <c r="EL77" s="1"/>
      <c r="EM77" s="1"/>
      <c r="EO77" s="356"/>
      <c r="EP77" s="356"/>
      <c r="EQ77" s="1"/>
      <c r="ER77" s="1"/>
      <c r="ES77" s="1"/>
      <c r="ET77" s="1"/>
      <c r="EU77" s="1"/>
      <c r="EV77" s="1"/>
      <c r="EW77" s="1"/>
      <c r="EX77" s="1"/>
      <c r="EY77" s="1"/>
      <c r="EZ77" s="1"/>
      <c r="FA77" s="1"/>
      <c r="FB77" s="1"/>
      <c r="FC77" s="1"/>
      <c r="FD77" s="1"/>
      <c r="FE77" s="1"/>
      <c r="FF77" s="1"/>
      <c r="FG77" s="1"/>
      <c r="FH77" s="1"/>
      <c r="FI77" s="1"/>
      <c r="FJ77" s="1"/>
      <c r="FK77" s="1"/>
    </row>
    <row r="78" spans="1:167" ht="14.5">
      <c r="A78" s="356"/>
      <c r="B78" s="356"/>
      <c r="C78" s="1"/>
      <c r="D78" s="1"/>
      <c r="E78" s="1"/>
      <c r="F78" s="1"/>
      <c r="G78" s="1"/>
      <c r="H78" s="1"/>
      <c r="I78" s="1"/>
      <c r="J78" s="1"/>
      <c r="K78" s="1"/>
      <c r="L78" s="1"/>
      <c r="M78" s="1"/>
      <c r="N78" s="1"/>
      <c r="O78" s="1"/>
      <c r="P78" s="1"/>
      <c r="Q78" s="1"/>
      <c r="R78" s="1"/>
      <c r="S78" s="1"/>
      <c r="T78" s="1"/>
      <c r="U78" s="1"/>
      <c r="V78" s="1"/>
      <c r="W78" s="1"/>
      <c r="Y78" s="356"/>
      <c r="Z78" s="356"/>
      <c r="AA78" s="1"/>
      <c r="AB78" s="1"/>
      <c r="AC78" s="1"/>
      <c r="AD78" s="1"/>
      <c r="AE78" s="1"/>
      <c r="AF78" s="1"/>
      <c r="AG78" s="1"/>
      <c r="AH78" s="1"/>
      <c r="AI78" s="1"/>
      <c r="AJ78" s="1"/>
      <c r="AK78" s="1"/>
      <c r="AL78" s="1"/>
      <c r="AM78" s="1"/>
      <c r="AN78" s="1"/>
      <c r="AO78" s="1"/>
      <c r="AP78" s="1"/>
      <c r="AQ78" s="1"/>
      <c r="AR78" s="1"/>
      <c r="AS78" s="1"/>
      <c r="AT78" s="1"/>
      <c r="AU78" s="1"/>
      <c r="AW78" s="356"/>
      <c r="AX78" s="356"/>
      <c r="AY78" s="1"/>
      <c r="AZ78" s="1"/>
      <c r="BA78" s="1"/>
      <c r="BB78" s="1"/>
      <c r="BC78" s="1"/>
      <c r="BD78" s="1"/>
      <c r="BE78" s="1"/>
      <c r="BF78" s="1"/>
      <c r="BG78" s="1"/>
      <c r="BH78" s="1"/>
      <c r="BI78" s="1"/>
      <c r="BJ78" s="1"/>
      <c r="BK78" s="1"/>
      <c r="BL78" s="1"/>
      <c r="BM78" s="1"/>
      <c r="BN78" s="1"/>
      <c r="BO78" s="1"/>
      <c r="BP78" s="1"/>
      <c r="BQ78" s="1"/>
      <c r="BR78" s="1"/>
      <c r="BS78" s="1"/>
      <c r="BU78" s="356"/>
      <c r="BV78" s="356"/>
      <c r="BW78" s="1"/>
      <c r="BX78" s="1"/>
      <c r="BY78" s="1"/>
      <c r="BZ78" s="1"/>
      <c r="CA78" s="1"/>
      <c r="CB78" s="1"/>
      <c r="CC78" s="1"/>
      <c r="CD78" s="1"/>
      <c r="CE78" s="1"/>
      <c r="CF78" s="1"/>
      <c r="CG78" s="1"/>
      <c r="CH78" s="1"/>
      <c r="CI78" s="1"/>
      <c r="CJ78" s="1"/>
      <c r="CK78" s="1"/>
      <c r="CL78" s="1"/>
      <c r="CM78" s="1"/>
      <c r="CN78" s="1"/>
      <c r="CO78" s="1"/>
      <c r="CP78" s="1"/>
      <c r="CQ78" s="1"/>
      <c r="CS78" s="356"/>
      <c r="CT78" s="356"/>
      <c r="CU78" s="1"/>
      <c r="CV78" s="1"/>
      <c r="CW78" s="1"/>
      <c r="CX78" s="1"/>
      <c r="CY78" s="1"/>
      <c r="CZ78" s="1"/>
      <c r="DA78" s="1"/>
      <c r="DB78" s="1"/>
      <c r="DC78" s="1"/>
      <c r="DD78" s="1"/>
      <c r="DE78" s="1"/>
      <c r="DF78" s="1"/>
      <c r="DG78" s="1"/>
      <c r="DH78" s="1"/>
      <c r="DI78" s="1"/>
      <c r="DJ78" s="1"/>
      <c r="DK78" s="1"/>
      <c r="DL78" s="1"/>
      <c r="DM78" s="1"/>
      <c r="DN78" s="1"/>
      <c r="DO78" s="1"/>
      <c r="DQ78" s="356"/>
      <c r="DR78" s="356"/>
      <c r="DS78" s="1"/>
      <c r="DT78" s="1"/>
      <c r="DU78" s="1"/>
      <c r="DV78" s="1"/>
      <c r="DW78" s="1"/>
      <c r="DX78" s="1"/>
      <c r="DY78" s="1"/>
      <c r="DZ78" s="1"/>
      <c r="EA78" s="1"/>
      <c r="EB78" s="1"/>
      <c r="EC78" s="1"/>
      <c r="ED78" s="1"/>
      <c r="EE78" s="1"/>
      <c r="EF78" s="1"/>
      <c r="EG78" s="1"/>
      <c r="EH78" s="1"/>
      <c r="EI78" s="1"/>
      <c r="EJ78" s="1"/>
      <c r="EK78" s="1"/>
      <c r="EL78" s="1"/>
      <c r="EM78" s="1"/>
      <c r="EO78" s="356"/>
      <c r="EP78" s="356"/>
      <c r="EQ78" s="1"/>
      <c r="ER78" s="1"/>
      <c r="ES78" s="1"/>
      <c r="ET78" s="1"/>
      <c r="EU78" s="1"/>
      <c r="EV78" s="1"/>
      <c r="EW78" s="1"/>
      <c r="EX78" s="1"/>
      <c r="EY78" s="1"/>
      <c r="EZ78" s="1"/>
      <c r="FA78" s="1"/>
      <c r="FB78" s="1"/>
      <c r="FC78" s="1"/>
      <c r="FD78" s="1"/>
      <c r="FE78" s="1"/>
      <c r="FF78" s="1"/>
      <c r="FG78" s="1"/>
      <c r="FH78" s="1"/>
      <c r="FI78" s="1"/>
      <c r="FJ78" s="1"/>
      <c r="FK78" s="1"/>
    </row>
    <row r="79" spans="1:167" ht="14.5">
      <c r="A79" s="356"/>
      <c r="B79" s="356"/>
      <c r="C79" s="1"/>
      <c r="D79" s="1"/>
      <c r="E79" s="1"/>
      <c r="F79" s="1"/>
      <c r="G79" s="1"/>
      <c r="H79" s="1"/>
      <c r="I79" s="1"/>
      <c r="J79" s="1"/>
      <c r="K79" s="1"/>
      <c r="L79" s="1"/>
      <c r="M79" s="1"/>
      <c r="N79" s="1"/>
      <c r="O79" s="1"/>
      <c r="P79" s="1"/>
      <c r="Q79" s="1"/>
      <c r="R79" s="1"/>
      <c r="S79" s="1"/>
      <c r="T79" s="1"/>
      <c r="U79" s="1"/>
      <c r="V79" s="1"/>
      <c r="W79" s="1"/>
      <c r="Y79" s="356"/>
      <c r="Z79" s="356"/>
      <c r="AA79" s="1"/>
      <c r="AB79" s="1"/>
      <c r="AC79" s="1"/>
      <c r="AD79" s="1"/>
      <c r="AE79" s="1"/>
      <c r="AF79" s="1"/>
      <c r="AG79" s="1"/>
      <c r="AH79" s="1"/>
      <c r="AI79" s="1"/>
      <c r="AJ79" s="1"/>
      <c r="AK79" s="1"/>
      <c r="AL79" s="1"/>
      <c r="AM79" s="1"/>
      <c r="AN79" s="1"/>
      <c r="AO79" s="1"/>
      <c r="AP79" s="1"/>
      <c r="AQ79" s="1"/>
      <c r="AR79" s="1"/>
      <c r="AS79" s="1"/>
      <c r="AT79" s="1"/>
      <c r="AU79" s="1"/>
      <c r="AW79" s="356"/>
      <c r="AX79" s="356"/>
      <c r="AY79" s="1"/>
      <c r="AZ79" s="1"/>
      <c r="BA79" s="1"/>
      <c r="BB79" s="1"/>
      <c r="BC79" s="1"/>
      <c r="BD79" s="1"/>
      <c r="BE79" s="1"/>
      <c r="BF79" s="1"/>
      <c r="BG79" s="1"/>
      <c r="BH79" s="1"/>
      <c r="BI79" s="1"/>
      <c r="BJ79" s="1"/>
      <c r="BK79" s="1"/>
      <c r="BL79" s="1"/>
      <c r="BM79" s="1"/>
      <c r="BN79" s="1"/>
      <c r="BO79" s="1"/>
      <c r="BP79" s="1"/>
      <c r="BQ79" s="1"/>
      <c r="BR79" s="1"/>
      <c r="BS79" s="1"/>
      <c r="BU79" s="356"/>
      <c r="BV79" s="356"/>
      <c r="BW79" s="1"/>
      <c r="BX79" s="1"/>
      <c r="BY79" s="1"/>
      <c r="BZ79" s="1"/>
      <c r="CA79" s="1"/>
      <c r="CB79" s="1"/>
      <c r="CC79" s="1"/>
      <c r="CD79" s="1"/>
      <c r="CE79" s="1"/>
      <c r="CF79" s="1"/>
      <c r="CG79" s="1"/>
      <c r="CH79" s="1"/>
      <c r="CI79" s="1"/>
      <c r="CJ79" s="1"/>
      <c r="CK79" s="1"/>
      <c r="CL79" s="1"/>
      <c r="CM79" s="1"/>
      <c r="CN79" s="1"/>
      <c r="CO79" s="1"/>
      <c r="CP79" s="1"/>
      <c r="CQ79" s="1"/>
      <c r="CS79" s="356"/>
      <c r="CT79" s="356"/>
      <c r="CU79" s="1"/>
      <c r="CV79" s="1"/>
      <c r="CW79" s="1"/>
      <c r="CX79" s="1"/>
      <c r="CY79" s="1"/>
      <c r="CZ79" s="1"/>
      <c r="DA79" s="1"/>
      <c r="DB79" s="1"/>
      <c r="DC79" s="1"/>
      <c r="DD79" s="1"/>
      <c r="DE79" s="1"/>
      <c r="DF79" s="1"/>
      <c r="DG79" s="1"/>
      <c r="DH79" s="1"/>
      <c r="DI79" s="1"/>
      <c r="DJ79" s="1"/>
      <c r="DK79" s="1"/>
      <c r="DL79" s="1"/>
      <c r="DM79" s="1"/>
      <c r="DN79" s="1"/>
      <c r="DO79" s="1"/>
      <c r="DQ79" s="356"/>
      <c r="DR79" s="356"/>
      <c r="DS79" s="1"/>
      <c r="DT79" s="1"/>
      <c r="DU79" s="1"/>
      <c r="DV79" s="1"/>
      <c r="DW79" s="1"/>
      <c r="DX79" s="1"/>
      <c r="DY79" s="1"/>
      <c r="DZ79" s="1"/>
      <c r="EA79" s="1"/>
      <c r="EB79" s="1"/>
      <c r="EC79" s="1"/>
      <c r="ED79" s="1"/>
      <c r="EE79" s="1"/>
      <c r="EF79" s="1"/>
      <c r="EG79" s="1"/>
      <c r="EH79" s="1"/>
      <c r="EI79" s="1"/>
      <c r="EJ79" s="1"/>
      <c r="EK79" s="1"/>
      <c r="EL79" s="1"/>
      <c r="EM79" s="1"/>
      <c r="EO79" s="356"/>
      <c r="EP79" s="356"/>
      <c r="EQ79" s="1"/>
      <c r="ER79" s="1"/>
      <c r="ES79" s="1"/>
      <c r="ET79" s="1"/>
      <c r="EU79" s="1"/>
      <c r="EV79" s="1"/>
      <c r="EW79" s="1"/>
      <c r="EX79" s="1"/>
      <c r="EY79" s="1"/>
      <c r="EZ79" s="1"/>
      <c r="FA79" s="1"/>
      <c r="FB79" s="1"/>
      <c r="FC79" s="1"/>
      <c r="FD79" s="1"/>
      <c r="FE79" s="1"/>
      <c r="FF79" s="1"/>
      <c r="FG79" s="1"/>
      <c r="FH79" s="1"/>
      <c r="FI79" s="1"/>
      <c r="FJ79" s="1"/>
      <c r="FK79" s="1"/>
    </row>
    <row r="80" spans="1:167" ht="14.5">
      <c r="A80" s="356"/>
      <c r="B80" s="356"/>
      <c r="C80" s="1"/>
      <c r="D80" s="1"/>
      <c r="E80" s="1"/>
      <c r="F80" s="1"/>
      <c r="G80" s="1"/>
      <c r="H80" s="1"/>
      <c r="I80" s="1"/>
      <c r="J80" s="1"/>
      <c r="K80" s="1"/>
      <c r="L80" s="1"/>
      <c r="M80" s="1"/>
      <c r="N80" s="1"/>
      <c r="O80" s="1"/>
      <c r="P80" s="1"/>
      <c r="Q80" s="1"/>
      <c r="R80" s="1"/>
      <c r="S80" s="1"/>
      <c r="T80" s="1"/>
      <c r="U80" s="1"/>
      <c r="V80" s="1"/>
      <c r="W80" s="1"/>
      <c r="Y80" s="356"/>
      <c r="Z80" s="356"/>
      <c r="AA80" s="1"/>
      <c r="AB80" s="1"/>
      <c r="AC80" s="1"/>
      <c r="AD80" s="1"/>
      <c r="AE80" s="1"/>
      <c r="AF80" s="1"/>
      <c r="AG80" s="1"/>
      <c r="AH80" s="1"/>
      <c r="AI80" s="1"/>
      <c r="AJ80" s="1"/>
      <c r="AK80" s="1"/>
      <c r="AL80" s="1"/>
      <c r="AM80" s="1"/>
      <c r="AN80" s="1"/>
      <c r="AO80" s="1"/>
      <c r="AP80" s="1"/>
      <c r="AQ80" s="1"/>
      <c r="AR80" s="1"/>
      <c r="AS80" s="1"/>
      <c r="AT80" s="1"/>
      <c r="AU80" s="1"/>
      <c r="AW80" s="356"/>
      <c r="AX80" s="356"/>
      <c r="AY80" s="1"/>
      <c r="AZ80" s="1"/>
      <c r="BA80" s="1"/>
      <c r="BB80" s="1"/>
      <c r="BC80" s="1"/>
      <c r="BD80" s="1"/>
      <c r="BE80" s="1"/>
      <c r="BF80" s="1"/>
      <c r="BG80" s="1"/>
      <c r="BH80" s="1"/>
      <c r="BI80" s="1"/>
      <c r="BJ80" s="1"/>
      <c r="BK80" s="1"/>
      <c r="BL80" s="1"/>
      <c r="BM80" s="1"/>
      <c r="BN80" s="1"/>
      <c r="BO80" s="1"/>
      <c r="BP80" s="1"/>
      <c r="BQ80" s="1"/>
      <c r="BR80" s="1"/>
      <c r="BS80" s="1"/>
      <c r="BU80" s="356"/>
      <c r="BV80" s="356"/>
      <c r="BW80" s="1"/>
      <c r="BX80" s="1"/>
      <c r="BY80" s="1"/>
      <c r="BZ80" s="1"/>
      <c r="CA80" s="1"/>
      <c r="CB80" s="1"/>
      <c r="CC80" s="1"/>
      <c r="CD80" s="1"/>
      <c r="CE80" s="1"/>
      <c r="CF80" s="1"/>
      <c r="CG80" s="1"/>
      <c r="CH80" s="1"/>
      <c r="CI80" s="1"/>
      <c r="CJ80" s="1"/>
      <c r="CK80" s="1"/>
      <c r="CL80" s="1"/>
      <c r="CM80" s="1"/>
      <c r="CN80" s="1"/>
      <c r="CO80" s="1"/>
      <c r="CP80" s="1"/>
      <c r="CQ80" s="1"/>
      <c r="CS80" s="356"/>
      <c r="CT80" s="356"/>
      <c r="CU80" s="1"/>
      <c r="CV80" s="1"/>
      <c r="CW80" s="1"/>
      <c r="CX80" s="1"/>
      <c r="CY80" s="1"/>
      <c r="CZ80" s="1"/>
      <c r="DA80" s="1"/>
      <c r="DB80" s="1"/>
      <c r="DC80" s="1"/>
      <c r="DD80" s="1"/>
      <c r="DE80" s="1"/>
      <c r="DF80" s="1"/>
      <c r="DG80" s="1"/>
      <c r="DH80" s="1"/>
      <c r="DI80" s="1"/>
      <c r="DJ80" s="1"/>
      <c r="DK80" s="1"/>
      <c r="DL80" s="1"/>
      <c r="DM80" s="1"/>
      <c r="DN80" s="1"/>
      <c r="DO80" s="1"/>
      <c r="DQ80" s="356"/>
      <c r="DR80" s="356"/>
      <c r="DS80" s="1"/>
      <c r="DT80" s="1"/>
      <c r="DU80" s="1"/>
      <c r="DV80" s="1"/>
      <c r="DW80" s="1"/>
      <c r="DX80" s="1"/>
      <c r="DY80" s="1"/>
      <c r="DZ80" s="1"/>
      <c r="EA80" s="1"/>
      <c r="EB80" s="1"/>
      <c r="EC80" s="1"/>
      <c r="ED80" s="1"/>
      <c r="EE80" s="1"/>
      <c r="EF80" s="1"/>
      <c r="EG80" s="1"/>
      <c r="EH80" s="1"/>
      <c r="EI80" s="1"/>
      <c r="EJ80" s="1"/>
      <c r="EK80" s="1"/>
      <c r="EL80" s="1"/>
      <c r="EM80" s="1"/>
      <c r="EO80" s="356"/>
      <c r="EP80" s="356"/>
      <c r="EQ80" s="1"/>
      <c r="ER80" s="1"/>
      <c r="ES80" s="1"/>
      <c r="ET80" s="1"/>
      <c r="EU80" s="1"/>
      <c r="EV80" s="1"/>
      <c r="EW80" s="1"/>
      <c r="EX80" s="1"/>
      <c r="EY80" s="1"/>
      <c r="EZ80" s="1"/>
      <c r="FA80" s="1"/>
      <c r="FB80" s="1"/>
      <c r="FC80" s="1"/>
      <c r="FD80" s="1"/>
      <c r="FE80" s="1"/>
      <c r="FF80" s="1"/>
      <c r="FG80" s="1"/>
      <c r="FH80" s="1"/>
      <c r="FI80" s="1"/>
      <c r="FJ80" s="1"/>
      <c r="FK80" s="1"/>
    </row>
    <row r="81" spans="1:167" ht="14.5">
      <c r="A81" s="356"/>
      <c r="B81" s="356"/>
      <c r="C81" s="1"/>
      <c r="D81" s="1"/>
      <c r="E81" s="1"/>
      <c r="F81" s="1"/>
      <c r="G81" s="1"/>
      <c r="H81" s="1"/>
      <c r="I81" s="1"/>
      <c r="J81" s="1"/>
      <c r="K81" s="1"/>
      <c r="L81" s="1"/>
      <c r="M81" s="1"/>
      <c r="N81" s="1"/>
      <c r="O81" s="1"/>
      <c r="P81" s="1"/>
      <c r="Q81" s="1"/>
      <c r="R81" s="1"/>
      <c r="S81" s="1"/>
      <c r="T81" s="1"/>
      <c r="U81" s="1"/>
      <c r="V81" s="1"/>
      <c r="W81" s="1"/>
      <c r="Y81" s="356"/>
      <c r="Z81" s="356"/>
      <c r="AA81" s="1"/>
      <c r="AB81" s="1"/>
      <c r="AC81" s="1"/>
      <c r="AD81" s="1"/>
      <c r="AE81" s="1"/>
      <c r="AF81" s="1"/>
      <c r="AG81" s="1"/>
      <c r="AH81" s="1"/>
      <c r="AI81" s="1"/>
      <c r="AJ81" s="1"/>
      <c r="AK81" s="1"/>
      <c r="AL81" s="1"/>
      <c r="AM81" s="1"/>
      <c r="AN81" s="1"/>
      <c r="AO81" s="1"/>
      <c r="AP81" s="1"/>
      <c r="AQ81" s="1"/>
      <c r="AR81" s="1"/>
      <c r="AS81" s="1"/>
      <c r="AT81" s="1"/>
      <c r="AU81" s="1"/>
      <c r="AW81" s="356"/>
      <c r="AX81" s="356"/>
      <c r="AY81" s="1"/>
      <c r="AZ81" s="1"/>
      <c r="BA81" s="1"/>
      <c r="BB81" s="1"/>
      <c r="BC81" s="1"/>
      <c r="BD81" s="1"/>
      <c r="BE81" s="1"/>
      <c r="BF81" s="1"/>
      <c r="BG81" s="1"/>
      <c r="BH81" s="1"/>
      <c r="BI81" s="1"/>
      <c r="BJ81" s="1"/>
      <c r="BK81" s="1"/>
      <c r="BL81" s="1"/>
      <c r="BM81" s="1"/>
      <c r="BN81" s="1"/>
      <c r="BO81" s="1"/>
      <c r="BP81" s="1"/>
      <c r="BQ81" s="1"/>
      <c r="BR81" s="1"/>
      <c r="BS81" s="1"/>
      <c r="BU81" s="356"/>
      <c r="BV81" s="356"/>
      <c r="BW81" s="1"/>
      <c r="BX81" s="1"/>
      <c r="BY81" s="1"/>
      <c r="BZ81" s="1"/>
      <c r="CA81" s="1"/>
      <c r="CB81" s="1"/>
      <c r="CC81" s="1"/>
      <c r="CD81" s="1"/>
      <c r="CE81" s="1"/>
      <c r="CF81" s="1"/>
      <c r="CG81" s="1"/>
      <c r="CH81" s="1"/>
      <c r="CI81" s="1"/>
      <c r="CJ81" s="1"/>
      <c r="CK81" s="1"/>
      <c r="CL81" s="1"/>
      <c r="CM81" s="1"/>
      <c r="CN81" s="1"/>
      <c r="CO81" s="1"/>
      <c r="CP81" s="1"/>
      <c r="CQ81" s="1"/>
      <c r="CS81" s="356"/>
      <c r="CT81" s="356"/>
      <c r="CU81" s="1"/>
      <c r="CV81" s="1"/>
      <c r="CW81" s="1"/>
      <c r="CX81" s="1"/>
      <c r="CY81" s="1"/>
      <c r="CZ81" s="1"/>
      <c r="DA81" s="1"/>
      <c r="DB81" s="1"/>
      <c r="DC81" s="1"/>
      <c r="DD81" s="1"/>
      <c r="DE81" s="1"/>
      <c r="DF81" s="1"/>
      <c r="DG81" s="1"/>
      <c r="DH81" s="1"/>
      <c r="DI81" s="1"/>
      <c r="DJ81" s="1"/>
      <c r="DK81" s="1"/>
      <c r="DL81" s="1"/>
      <c r="DM81" s="1"/>
      <c r="DN81" s="1"/>
      <c r="DO81" s="1"/>
      <c r="DQ81" s="356"/>
      <c r="DR81" s="356"/>
      <c r="DS81" s="1"/>
      <c r="DT81" s="1"/>
      <c r="DU81" s="1"/>
      <c r="DV81" s="1"/>
      <c r="DW81" s="1"/>
      <c r="DX81" s="1"/>
      <c r="DY81" s="1"/>
      <c r="DZ81" s="1"/>
      <c r="EA81" s="1"/>
      <c r="EB81" s="1"/>
      <c r="EC81" s="1"/>
      <c r="ED81" s="1"/>
      <c r="EE81" s="1"/>
      <c r="EF81" s="1"/>
      <c r="EG81" s="1"/>
      <c r="EH81" s="1"/>
      <c r="EI81" s="1"/>
      <c r="EJ81" s="1"/>
      <c r="EK81" s="1"/>
      <c r="EL81" s="1"/>
      <c r="EM81" s="1"/>
      <c r="EO81" s="356"/>
      <c r="EP81" s="356"/>
      <c r="EQ81" s="1"/>
      <c r="ER81" s="1"/>
      <c r="ES81" s="1"/>
      <c r="ET81" s="1"/>
      <c r="EU81" s="1"/>
      <c r="EV81" s="1"/>
      <c r="EW81" s="1"/>
      <c r="EX81" s="1"/>
      <c r="EY81" s="1"/>
      <c r="EZ81" s="1"/>
      <c r="FA81" s="1"/>
      <c r="FB81" s="1"/>
      <c r="FC81" s="1"/>
      <c r="FD81" s="1"/>
      <c r="FE81" s="1"/>
      <c r="FF81" s="1"/>
      <c r="FG81" s="1"/>
      <c r="FH81" s="1"/>
      <c r="FI81" s="1"/>
      <c r="FJ81" s="1"/>
      <c r="FK81" s="1"/>
    </row>
    <row r="82" spans="1:167" ht="14.5">
      <c r="A82" s="356"/>
      <c r="B82" s="356"/>
      <c r="C82" s="1"/>
      <c r="D82" s="1"/>
      <c r="E82" s="1"/>
      <c r="F82" s="1"/>
      <c r="G82" s="1"/>
      <c r="H82" s="1"/>
      <c r="I82" s="1"/>
      <c r="J82" s="1"/>
      <c r="K82" s="1"/>
      <c r="L82" s="1"/>
      <c r="M82" s="1"/>
      <c r="N82" s="1"/>
      <c r="O82" s="1"/>
      <c r="P82" s="1"/>
      <c r="Q82" s="1"/>
      <c r="R82" s="1"/>
      <c r="S82" s="1"/>
      <c r="T82" s="1"/>
      <c r="U82" s="1"/>
      <c r="V82" s="1"/>
      <c r="W82" s="1"/>
      <c r="Y82" s="356"/>
      <c r="Z82" s="356"/>
      <c r="AA82" s="1"/>
      <c r="AB82" s="1"/>
      <c r="AC82" s="1"/>
      <c r="AD82" s="1"/>
      <c r="AE82" s="1"/>
      <c r="AF82" s="1"/>
      <c r="AG82" s="1"/>
      <c r="AH82" s="1"/>
      <c r="AI82" s="1"/>
      <c r="AJ82" s="1"/>
      <c r="AK82" s="1"/>
      <c r="AL82" s="1"/>
      <c r="AM82" s="1"/>
      <c r="AN82" s="1"/>
      <c r="AO82" s="1"/>
      <c r="AP82" s="1"/>
      <c r="AQ82" s="1"/>
      <c r="AR82" s="1"/>
      <c r="AS82" s="1"/>
      <c r="AT82" s="1"/>
      <c r="AU82" s="1"/>
      <c r="AW82" s="356"/>
      <c r="AX82" s="356"/>
      <c r="AY82" s="1"/>
      <c r="AZ82" s="1"/>
      <c r="BA82" s="1"/>
      <c r="BB82" s="1"/>
      <c r="BC82" s="1"/>
      <c r="BD82" s="1"/>
      <c r="BE82" s="1"/>
      <c r="BF82" s="1"/>
      <c r="BG82" s="1"/>
      <c r="BH82" s="1"/>
      <c r="BI82" s="1"/>
      <c r="BJ82" s="1"/>
      <c r="BK82" s="1"/>
      <c r="BL82" s="1"/>
      <c r="BM82" s="1"/>
      <c r="BN82" s="1"/>
      <c r="BO82" s="1"/>
      <c r="BP82" s="1"/>
      <c r="BQ82" s="1"/>
      <c r="BR82" s="1"/>
      <c r="BS82" s="1"/>
      <c r="BU82" s="356"/>
      <c r="BV82" s="356"/>
      <c r="BW82" s="1"/>
      <c r="BX82" s="1"/>
      <c r="BY82" s="1"/>
      <c r="BZ82" s="1"/>
      <c r="CA82" s="1"/>
      <c r="CB82" s="1"/>
      <c r="CC82" s="1"/>
      <c r="CD82" s="1"/>
      <c r="CE82" s="1"/>
      <c r="CF82" s="1"/>
      <c r="CG82" s="1"/>
      <c r="CH82" s="1"/>
      <c r="CI82" s="1"/>
      <c r="CJ82" s="1"/>
      <c r="CK82" s="1"/>
      <c r="CL82" s="1"/>
      <c r="CM82" s="1"/>
      <c r="CN82" s="1"/>
      <c r="CO82" s="1"/>
      <c r="CP82" s="1"/>
      <c r="CQ82" s="1"/>
      <c r="CS82" s="356"/>
      <c r="CT82" s="356"/>
      <c r="CU82" s="1"/>
      <c r="CV82" s="1"/>
      <c r="CW82" s="1"/>
      <c r="CX82" s="1"/>
      <c r="CY82" s="1"/>
      <c r="CZ82" s="1"/>
      <c r="DA82" s="1"/>
      <c r="DB82" s="1"/>
      <c r="DC82" s="1"/>
      <c r="DD82" s="1"/>
      <c r="DE82" s="1"/>
      <c r="DF82" s="1"/>
      <c r="DG82" s="1"/>
      <c r="DH82" s="1"/>
      <c r="DI82" s="1"/>
      <c r="DJ82" s="1"/>
      <c r="DK82" s="1"/>
      <c r="DL82" s="1"/>
      <c r="DM82" s="1"/>
      <c r="DN82" s="1"/>
      <c r="DO82" s="1"/>
      <c r="DQ82" s="356"/>
      <c r="DR82" s="356"/>
      <c r="DS82" s="1"/>
      <c r="DT82" s="1"/>
      <c r="DU82" s="1"/>
      <c r="DV82" s="1"/>
      <c r="DW82" s="1"/>
      <c r="DX82" s="1"/>
      <c r="DY82" s="1"/>
      <c r="DZ82" s="1"/>
      <c r="EA82" s="1"/>
      <c r="EB82" s="1"/>
      <c r="EC82" s="1"/>
      <c r="ED82" s="1"/>
      <c r="EE82" s="1"/>
      <c r="EF82" s="1"/>
      <c r="EG82" s="1"/>
      <c r="EH82" s="1"/>
      <c r="EI82" s="1"/>
      <c r="EJ82" s="1"/>
      <c r="EK82" s="1"/>
      <c r="EL82" s="1"/>
      <c r="EM82" s="1"/>
      <c r="EO82" s="356"/>
      <c r="EP82" s="356"/>
      <c r="EQ82" s="1"/>
      <c r="ER82" s="1"/>
      <c r="ES82" s="1"/>
      <c r="ET82" s="1"/>
      <c r="EU82" s="1"/>
      <c r="EV82" s="1"/>
      <c r="EW82" s="1"/>
      <c r="EX82" s="1"/>
      <c r="EY82" s="1"/>
      <c r="EZ82" s="1"/>
      <c r="FA82" s="1"/>
      <c r="FB82" s="1"/>
      <c r="FC82" s="1"/>
      <c r="FD82" s="1"/>
      <c r="FE82" s="1"/>
      <c r="FF82" s="1"/>
      <c r="FG82" s="1"/>
      <c r="FH82" s="1"/>
      <c r="FI82" s="1"/>
      <c r="FJ82" s="1"/>
      <c r="FK82" s="1"/>
    </row>
    <row r="83" spans="1:167" ht="14.5">
      <c r="A83" s="356"/>
      <c r="B83" s="356"/>
      <c r="C83" s="1"/>
      <c r="D83" s="1"/>
      <c r="E83" s="1"/>
      <c r="F83" s="1"/>
      <c r="G83" s="1"/>
      <c r="H83" s="1"/>
      <c r="I83" s="1"/>
      <c r="J83" s="1"/>
      <c r="K83" s="1"/>
      <c r="L83" s="1"/>
      <c r="M83" s="1"/>
      <c r="N83" s="1"/>
      <c r="O83" s="1"/>
      <c r="P83" s="1"/>
      <c r="Q83" s="1"/>
      <c r="R83" s="1"/>
      <c r="S83" s="1"/>
      <c r="T83" s="1"/>
      <c r="U83" s="1"/>
      <c r="V83" s="1"/>
      <c r="W83" s="1"/>
      <c r="Y83" s="356"/>
      <c r="Z83" s="356"/>
      <c r="AA83" s="1"/>
      <c r="AB83" s="1"/>
      <c r="AC83" s="1"/>
      <c r="AD83" s="1"/>
      <c r="AE83" s="1"/>
      <c r="AF83" s="1"/>
      <c r="AG83" s="1"/>
      <c r="AH83" s="1"/>
      <c r="AI83" s="1"/>
      <c r="AJ83" s="1"/>
      <c r="AK83" s="1"/>
      <c r="AL83" s="1"/>
      <c r="AM83" s="1"/>
      <c r="AN83" s="1"/>
      <c r="AO83" s="1"/>
      <c r="AP83" s="1"/>
      <c r="AQ83" s="1"/>
      <c r="AR83" s="1"/>
      <c r="AS83" s="1"/>
      <c r="AT83" s="1"/>
      <c r="AU83" s="1"/>
      <c r="AW83" s="356"/>
      <c r="AX83" s="356"/>
      <c r="AY83" s="1"/>
      <c r="AZ83" s="1"/>
      <c r="BA83" s="1"/>
      <c r="BB83" s="1"/>
      <c r="BC83" s="1"/>
      <c r="BD83" s="1"/>
      <c r="BE83" s="1"/>
      <c r="BF83" s="1"/>
      <c r="BG83" s="1"/>
      <c r="BH83" s="1"/>
      <c r="BI83" s="1"/>
      <c r="BJ83" s="1"/>
      <c r="BK83" s="1"/>
      <c r="BL83" s="1"/>
      <c r="BM83" s="1"/>
      <c r="BN83" s="1"/>
      <c r="BO83" s="1"/>
      <c r="BP83" s="1"/>
      <c r="BQ83" s="1"/>
      <c r="BR83" s="1"/>
      <c r="BS83" s="1"/>
      <c r="BU83" s="356"/>
      <c r="BV83" s="356"/>
      <c r="BW83" s="1"/>
      <c r="BX83" s="1"/>
      <c r="BY83" s="1"/>
      <c r="BZ83" s="1"/>
      <c r="CA83" s="1"/>
      <c r="CB83" s="1"/>
      <c r="CC83" s="1"/>
      <c r="CD83" s="1"/>
      <c r="CE83" s="1"/>
      <c r="CF83" s="1"/>
      <c r="CG83" s="1"/>
      <c r="CH83" s="1"/>
      <c r="CI83" s="1"/>
      <c r="CJ83" s="1"/>
      <c r="CK83" s="1"/>
      <c r="CL83" s="1"/>
      <c r="CM83" s="1"/>
      <c r="CN83" s="1"/>
      <c r="CO83" s="1"/>
      <c r="CP83" s="1"/>
      <c r="CQ83" s="1"/>
      <c r="CS83" s="356"/>
      <c r="CT83" s="356"/>
      <c r="CU83" s="1"/>
      <c r="CV83" s="1"/>
      <c r="CW83" s="1"/>
      <c r="CX83" s="1"/>
      <c r="CY83" s="1"/>
      <c r="CZ83" s="1"/>
      <c r="DA83" s="1"/>
      <c r="DB83" s="1"/>
      <c r="DC83" s="1"/>
      <c r="DD83" s="1"/>
      <c r="DE83" s="1"/>
      <c r="DF83" s="1"/>
      <c r="DG83" s="1"/>
      <c r="DH83" s="1"/>
      <c r="DI83" s="1"/>
      <c r="DJ83" s="1"/>
      <c r="DK83" s="1"/>
      <c r="DL83" s="1"/>
      <c r="DM83" s="1"/>
      <c r="DN83" s="1"/>
      <c r="DO83" s="1"/>
      <c r="DQ83" s="356"/>
      <c r="DR83" s="356"/>
      <c r="DS83" s="1"/>
      <c r="DT83" s="1"/>
      <c r="DU83" s="1"/>
      <c r="DV83" s="1"/>
      <c r="DW83" s="1"/>
      <c r="DX83" s="1"/>
      <c r="DY83" s="1"/>
      <c r="DZ83" s="1"/>
      <c r="EA83" s="1"/>
      <c r="EB83" s="1"/>
      <c r="EC83" s="1"/>
      <c r="ED83" s="1"/>
      <c r="EE83" s="1"/>
      <c r="EF83" s="1"/>
      <c r="EG83" s="1"/>
      <c r="EH83" s="1"/>
      <c r="EI83" s="1"/>
      <c r="EJ83" s="1"/>
      <c r="EK83" s="1"/>
      <c r="EL83" s="1"/>
      <c r="EM83" s="1"/>
      <c r="EO83" s="356"/>
      <c r="EP83" s="356"/>
      <c r="EQ83" s="1"/>
      <c r="ER83" s="1"/>
      <c r="ES83" s="1"/>
      <c r="ET83" s="1"/>
      <c r="EU83" s="1"/>
      <c r="EV83" s="1"/>
      <c r="EW83" s="1"/>
      <c r="EX83" s="1"/>
      <c r="EY83" s="1"/>
      <c r="EZ83" s="1"/>
      <c r="FA83" s="1"/>
      <c r="FB83" s="1"/>
      <c r="FC83" s="1"/>
      <c r="FD83" s="1"/>
      <c r="FE83" s="1"/>
      <c r="FF83" s="1"/>
      <c r="FG83" s="1"/>
      <c r="FH83" s="1"/>
      <c r="FI83" s="1"/>
      <c r="FJ83" s="1"/>
      <c r="FK83" s="1"/>
    </row>
    <row r="84" spans="1:167" ht="14.5">
      <c r="A84" s="356"/>
      <c r="B84" s="356"/>
      <c r="C84" s="1"/>
      <c r="D84" s="1"/>
      <c r="E84" s="1"/>
      <c r="F84" s="1"/>
      <c r="G84" s="1"/>
      <c r="H84" s="1"/>
      <c r="I84" s="1"/>
      <c r="J84" s="1"/>
      <c r="K84" s="1"/>
      <c r="L84" s="1"/>
      <c r="M84" s="1"/>
      <c r="N84" s="1"/>
      <c r="O84" s="1"/>
      <c r="P84" s="1"/>
      <c r="Q84" s="1"/>
      <c r="R84" s="1"/>
      <c r="S84" s="1"/>
      <c r="T84" s="1"/>
      <c r="U84" s="1"/>
      <c r="V84" s="1"/>
      <c r="W84" s="1"/>
      <c r="Y84" s="356"/>
      <c r="Z84" s="356"/>
      <c r="AA84" s="1"/>
      <c r="AB84" s="1"/>
      <c r="AC84" s="1"/>
      <c r="AD84" s="1"/>
      <c r="AE84" s="1"/>
      <c r="AF84" s="1"/>
      <c r="AG84" s="1"/>
      <c r="AH84" s="1"/>
      <c r="AI84" s="1"/>
      <c r="AJ84" s="1"/>
      <c r="AK84" s="1"/>
      <c r="AL84" s="1"/>
      <c r="AM84" s="1"/>
      <c r="AN84" s="1"/>
      <c r="AO84" s="1"/>
      <c r="AP84" s="1"/>
      <c r="AQ84" s="1"/>
      <c r="AR84" s="1"/>
      <c r="AS84" s="1"/>
      <c r="AT84" s="1"/>
      <c r="AU84" s="1"/>
      <c r="AW84" s="356"/>
      <c r="AX84" s="356"/>
      <c r="AY84" s="1"/>
      <c r="AZ84" s="1"/>
      <c r="BA84" s="1"/>
      <c r="BB84" s="1"/>
      <c r="BC84" s="1"/>
      <c r="BD84" s="1"/>
      <c r="BE84" s="1"/>
      <c r="BF84" s="1"/>
      <c r="BG84" s="1"/>
      <c r="BH84" s="1"/>
      <c r="BI84" s="1"/>
      <c r="BJ84" s="1"/>
      <c r="BK84" s="1"/>
      <c r="BL84" s="1"/>
      <c r="BM84" s="1"/>
      <c r="BN84" s="1"/>
      <c r="BO84" s="1"/>
      <c r="BP84" s="1"/>
      <c r="BQ84" s="1"/>
      <c r="BR84" s="1"/>
      <c r="BS84" s="1"/>
      <c r="BU84" s="356"/>
      <c r="BV84" s="356"/>
      <c r="BW84" s="1"/>
      <c r="BX84" s="1"/>
      <c r="BY84" s="1"/>
      <c r="BZ84" s="1"/>
      <c r="CA84" s="1"/>
      <c r="CB84" s="1"/>
      <c r="CC84" s="1"/>
      <c r="CD84" s="1"/>
      <c r="CE84" s="1"/>
      <c r="CF84" s="1"/>
      <c r="CG84" s="1"/>
      <c r="CH84" s="1"/>
      <c r="CI84" s="1"/>
      <c r="CJ84" s="1"/>
      <c r="CK84" s="1"/>
      <c r="CL84" s="1"/>
      <c r="CM84" s="1"/>
      <c r="CN84" s="1"/>
      <c r="CO84" s="1"/>
      <c r="CP84" s="1"/>
      <c r="CQ84" s="1"/>
      <c r="CS84" s="356"/>
      <c r="CT84" s="356"/>
      <c r="CU84" s="1"/>
      <c r="CV84" s="1"/>
      <c r="CW84" s="1"/>
      <c r="CX84" s="1"/>
      <c r="CY84" s="1"/>
      <c r="CZ84" s="1"/>
      <c r="DA84" s="1"/>
      <c r="DB84" s="1"/>
      <c r="DC84" s="1"/>
      <c r="DD84" s="1"/>
      <c r="DE84" s="1"/>
      <c r="DF84" s="1"/>
      <c r="DG84" s="1"/>
      <c r="DH84" s="1"/>
      <c r="DI84" s="1"/>
      <c r="DJ84" s="1"/>
      <c r="DK84" s="1"/>
      <c r="DL84" s="1"/>
      <c r="DM84" s="1"/>
      <c r="DN84" s="1"/>
      <c r="DO84" s="1"/>
      <c r="DQ84" s="356"/>
      <c r="DR84" s="356"/>
      <c r="DS84" s="1"/>
      <c r="DT84" s="1"/>
      <c r="DU84" s="1"/>
      <c r="DV84" s="1"/>
      <c r="DW84" s="1"/>
      <c r="DX84" s="1"/>
      <c r="DY84" s="1"/>
      <c r="DZ84" s="1"/>
      <c r="EA84" s="1"/>
      <c r="EB84" s="1"/>
      <c r="EC84" s="1"/>
      <c r="ED84" s="1"/>
      <c r="EE84" s="1"/>
      <c r="EF84" s="1"/>
      <c r="EG84" s="1"/>
      <c r="EH84" s="1"/>
      <c r="EI84" s="1"/>
      <c r="EJ84" s="1"/>
      <c r="EK84" s="1"/>
      <c r="EL84" s="1"/>
      <c r="EM84" s="1"/>
      <c r="EO84" s="356"/>
      <c r="EP84" s="356"/>
      <c r="EQ84" s="1"/>
      <c r="ER84" s="1"/>
      <c r="ES84" s="1"/>
      <c r="ET84" s="1"/>
      <c r="EU84" s="1"/>
      <c r="EV84" s="1"/>
      <c r="EW84" s="1"/>
      <c r="EX84" s="1"/>
      <c r="EY84" s="1"/>
      <c r="EZ84" s="1"/>
      <c r="FA84" s="1"/>
      <c r="FB84" s="1"/>
      <c r="FC84" s="1"/>
      <c r="FD84" s="1"/>
      <c r="FE84" s="1"/>
      <c r="FF84" s="1"/>
      <c r="FG84" s="1"/>
      <c r="FH84" s="1"/>
      <c r="FI84" s="1"/>
      <c r="FJ84" s="1"/>
      <c r="FK84" s="1"/>
    </row>
    <row r="85" spans="1:167" ht="14.5">
      <c r="A85" s="356"/>
      <c r="B85" s="356"/>
      <c r="C85" s="1"/>
      <c r="D85" s="1"/>
      <c r="E85" s="1"/>
      <c r="F85" s="1"/>
      <c r="G85" s="1"/>
      <c r="H85" s="1"/>
      <c r="I85" s="1"/>
      <c r="J85" s="1"/>
      <c r="K85" s="1"/>
      <c r="L85" s="1"/>
      <c r="M85" s="1"/>
      <c r="N85" s="1"/>
      <c r="O85" s="1"/>
      <c r="P85" s="1"/>
      <c r="Q85" s="1"/>
      <c r="R85" s="1"/>
      <c r="S85" s="1"/>
      <c r="T85" s="1"/>
      <c r="U85" s="1"/>
      <c r="V85" s="1"/>
      <c r="W85" s="1"/>
      <c r="EO85" s="356"/>
      <c r="EP85" s="356"/>
      <c r="EQ85" s="1"/>
      <c r="ER85" s="1"/>
      <c r="ES85" s="1"/>
      <c r="ET85" s="1"/>
      <c r="EU85" s="1"/>
      <c r="EV85" s="1"/>
      <c r="EW85" s="1"/>
      <c r="EX85" s="1"/>
      <c r="EY85" s="1"/>
      <c r="EZ85" s="1"/>
      <c r="FA85" s="1"/>
      <c r="FB85" s="1"/>
      <c r="FC85" s="1"/>
      <c r="FD85" s="1"/>
      <c r="FE85" s="1"/>
      <c r="FF85" s="1"/>
      <c r="FG85" s="1"/>
      <c r="FH85" s="1"/>
      <c r="FI85" s="1"/>
      <c r="FJ85" s="1"/>
      <c r="FK85" s="1"/>
    </row>
    <row r="86" spans="1:167" ht="14.5">
      <c r="A86" s="356"/>
      <c r="B86" s="356"/>
      <c r="C86" s="1"/>
      <c r="D86" s="1"/>
      <c r="E86" s="1"/>
      <c r="F86" s="1"/>
      <c r="G86" s="1"/>
      <c r="H86" s="1"/>
      <c r="I86" s="1"/>
      <c r="J86" s="1"/>
      <c r="K86" s="1"/>
      <c r="L86" s="1"/>
      <c r="M86" s="1"/>
      <c r="N86" s="1"/>
      <c r="O86" s="1"/>
      <c r="P86" s="1"/>
      <c r="Q86" s="1"/>
      <c r="R86" s="1"/>
      <c r="S86" s="1"/>
      <c r="T86" s="1"/>
      <c r="U86" s="1"/>
      <c r="V86" s="1"/>
      <c r="W86" s="1"/>
      <c r="EO86" s="356"/>
      <c r="EP86" s="356"/>
      <c r="EQ86" s="1"/>
      <c r="ER86" s="1"/>
      <c r="ES86" s="1"/>
      <c r="ET86" s="1"/>
      <c r="EU86" s="1"/>
      <c r="EV86" s="1"/>
      <c r="EW86" s="1"/>
      <c r="EX86" s="1"/>
      <c r="EY86" s="1"/>
      <c r="EZ86" s="1"/>
      <c r="FA86" s="1"/>
      <c r="FB86" s="1"/>
      <c r="FC86" s="1"/>
      <c r="FD86" s="1"/>
      <c r="FE86" s="1"/>
      <c r="FF86" s="1"/>
      <c r="FG86" s="1"/>
      <c r="FH86" s="1"/>
      <c r="FI86" s="1"/>
      <c r="FJ86" s="1"/>
      <c r="FK86" s="1"/>
    </row>
    <row r="87" spans="1:167" ht="14.5">
      <c r="A87" s="356"/>
      <c r="B87" s="356"/>
      <c r="C87" s="1"/>
      <c r="D87" s="1"/>
      <c r="E87" s="1"/>
      <c r="F87" s="1"/>
      <c r="G87" s="1"/>
      <c r="H87" s="1"/>
      <c r="I87" s="1"/>
      <c r="J87" s="1"/>
      <c r="K87" s="1"/>
      <c r="L87" s="1"/>
      <c r="M87" s="1"/>
      <c r="N87" s="1"/>
      <c r="O87" s="1"/>
      <c r="P87" s="1"/>
      <c r="Q87" s="1"/>
      <c r="R87" s="1"/>
      <c r="S87" s="1"/>
      <c r="T87" s="1"/>
      <c r="U87" s="1"/>
      <c r="V87" s="1"/>
      <c r="W87" s="1"/>
      <c r="EO87" s="356"/>
      <c r="EP87" s="356"/>
      <c r="EQ87" s="1"/>
      <c r="ER87" s="1"/>
      <c r="ES87" s="1"/>
      <c r="ET87" s="1"/>
      <c r="EU87" s="1"/>
      <c r="EV87" s="1"/>
      <c r="EW87" s="1"/>
      <c r="EX87" s="1"/>
      <c r="EY87" s="1"/>
      <c r="EZ87" s="1"/>
      <c r="FA87" s="1"/>
      <c r="FB87" s="1"/>
      <c r="FC87" s="1"/>
      <c r="FD87" s="1"/>
      <c r="FE87" s="1"/>
      <c r="FF87" s="1"/>
      <c r="FG87" s="1"/>
      <c r="FH87" s="1"/>
      <c r="FI87" s="1"/>
      <c r="FJ87" s="1"/>
      <c r="FK87" s="1"/>
    </row>
    <row r="88" spans="1:167" ht="14.5">
      <c r="A88" s="356"/>
      <c r="B88" s="356"/>
      <c r="C88" s="1"/>
      <c r="D88" s="1"/>
      <c r="E88" s="1"/>
      <c r="F88" s="1"/>
      <c r="G88" s="1"/>
      <c r="H88" s="1"/>
      <c r="I88" s="1"/>
      <c r="J88" s="1"/>
      <c r="K88" s="1"/>
      <c r="L88" s="1"/>
      <c r="M88" s="1"/>
      <c r="N88" s="1"/>
      <c r="O88" s="1"/>
      <c r="P88" s="1"/>
      <c r="Q88" s="1"/>
      <c r="R88" s="1"/>
      <c r="S88" s="1"/>
      <c r="T88" s="1"/>
      <c r="U88" s="1"/>
      <c r="V88" s="1"/>
      <c r="W88" s="1"/>
      <c r="EO88" s="356"/>
      <c r="EP88" s="356"/>
      <c r="EQ88" s="1"/>
      <c r="ER88" s="1"/>
      <c r="ES88" s="1"/>
      <c r="ET88" s="1"/>
      <c r="EU88" s="1"/>
      <c r="EV88" s="1"/>
      <c r="EW88" s="1"/>
      <c r="EX88" s="1"/>
      <c r="EY88" s="1"/>
      <c r="EZ88" s="1"/>
      <c r="FA88" s="1"/>
      <c r="FB88" s="1"/>
      <c r="FC88" s="1"/>
      <c r="FD88" s="1"/>
      <c r="FE88" s="1"/>
      <c r="FF88" s="1"/>
      <c r="FG88" s="1"/>
      <c r="FH88" s="1"/>
      <c r="FI88" s="1"/>
      <c r="FJ88" s="1"/>
      <c r="FK88" s="1"/>
    </row>
    <row r="89" spans="1:167" ht="14.5">
      <c r="A89" s="356"/>
      <c r="B89" s="356"/>
      <c r="C89" s="1"/>
      <c r="D89" s="1"/>
      <c r="E89" s="1"/>
      <c r="F89" s="1"/>
      <c r="G89" s="1"/>
      <c r="H89" s="1"/>
      <c r="I89" s="1"/>
      <c r="J89" s="1"/>
      <c r="K89" s="1"/>
      <c r="L89" s="1"/>
      <c r="M89" s="1"/>
      <c r="N89" s="1"/>
      <c r="O89" s="1"/>
      <c r="P89" s="1"/>
      <c r="Q89" s="1"/>
      <c r="R89" s="1"/>
      <c r="S89" s="1"/>
      <c r="T89" s="1"/>
      <c r="U89" s="1"/>
      <c r="V89" s="1"/>
      <c r="W89" s="1"/>
      <c r="EO89" s="356"/>
      <c r="EP89" s="356"/>
      <c r="EQ89" s="1"/>
      <c r="ER89" s="1"/>
      <c r="ES89" s="1"/>
      <c r="ET89" s="1"/>
      <c r="EU89" s="1"/>
      <c r="EV89" s="1"/>
      <c r="EW89" s="1"/>
      <c r="EX89" s="1"/>
      <c r="EY89" s="1"/>
      <c r="EZ89" s="1"/>
      <c r="FA89" s="1"/>
      <c r="FB89" s="1"/>
      <c r="FC89" s="1"/>
      <c r="FD89" s="1"/>
      <c r="FE89" s="1"/>
      <c r="FF89" s="1"/>
      <c r="FG89" s="1"/>
      <c r="FH89" s="1"/>
      <c r="FI89" s="1"/>
      <c r="FJ89" s="1"/>
      <c r="FK89" s="1"/>
    </row>
    <row r="90" spans="1:167" ht="14.5">
      <c r="A90" s="356"/>
      <c r="B90" s="356"/>
      <c r="C90" s="1"/>
      <c r="D90" s="1"/>
      <c r="E90" s="1"/>
      <c r="F90" s="1"/>
      <c r="G90" s="1"/>
      <c r="H90" s="1"/>
      <c r="I90" s="1"/>
      <c r="J90" s="1"/>
      <c r="K90" s="1"/>
      <c r="L90" s="1"/>
      <c r="M90" s="1"/>
      <c r="N90" s="1"/>
      <c r="O90" s="1"/>
      <c r="P90" s="1"/>
      <c r="Q90" s="1"/>
      <c r="R90" s="1"/>
      <c r="S90" s="1"/>
      <c r="T90" s="1"/>
      <c r="U90" s="1"/>
      <c r="V90" s="1"/>
      <c r="W90" s="1"/>
      <c r="EO90" s="356"/>
      <c r="EP90" s="356"/>
      <c r="EQ90" s="1"/>
      <c r="ER90" s="1"/>
      <c r="ES90" s="1"/>
      <c r="ET90" s="1"/>
      <c r="EU90" s="1"/>
      <c r="EV90" s="1"/>
      <c r="EW90" s="1"/>
      <c r="EX90" s="1"/>
      <c r="EY90" s="1"/>
      <c r="EZ90" s="1"/>
      <c r="FA90" s="1"/>
      <c r="FB90" s="1"/>
      <c r="FC90" s="1"/>
      <c r="FD90" s="1"/>
      <c r="FE90" s="1"/>
      <c r="FF90" s="1"/>
      <c r="FG90" s="1"/>
      <c r="FH90" s="1"/>
      <c r="FI90" s="1"/>
      <c r="FJ90" s="1"/>
      <c r="FK90" s="1"/>
    </row>
    <row r="91" spans="1:167" ht="14.5">
      <c r="A91" s="356"/>
      <c r="B91" s="356"/>
      <c r="C91" s="1"/>
      <c r="D91" s="1"/>
      <c r="E91" s="1"/>
      <c r="F91" s="1"/>
      <c r="G91" s="1"/>
      <c r="H91" s="1"/>
      <c r="I91" s="1"/>
      <c r="J91" s="1"/>
      <c r="K91" s="1"/>
      <c r="L91" s="1"/>
      <c r="M91" s="1"/>
      <c r="N91" s="1"/>
      <c r="O91" s="1"/>
      <c r="P91" s="1"/>
      <c r="Q91" s="1"/>
      <c r="R91" s="1"/>
      <c r="S91" s="1"/>
      <c r="T91" s="1"/>
      <c r="U91" s="1"/>
      <c r="V91" s="1"/>
      <c r="W91" s="1"/>
      <c r="EO91" s="356"/>
      <c r="EP91" s="356"/>
      <c r="EQ91" s="1"/>
      <c r="ER91" s="1"/>
      <c r="ES91" s="1"/>
      <c r="ET91" s="1"/>
      <c r="EU91" s="1"/>
      <c r="EV91" s="1"/>
      <c r="EW91" s="1"/>
      <c r="EX91" s="1"/>
      <c r="EY91" s="1"/>
      <c r="EZ91" s="1"/>
      <c r="FA91" s="1"/>
      <c r="FB91" s="1"/>
      <c r="FC91" s="1"/>
      <c r="FD91" s="1"/>
      <c r="FE91" s="1"/>
      <c r="FF91" s="1"/>
      <c r="FG91" s="1"/>
      <c r="FH91" s="1"/>
      <c r="FI91" s="1"/>
      <c r="FJ91" s="1"/>
      <c r="FK91" s="1"/>
    </row>
    <row r="92" spans="1:167" ht="14.5">
      <c r="A92" s="356"/>
      <c r="B92" s="356"/>
      <c r="C92" s="1"/>
      <c r="D92" s="1"/>
      <c r="E92" s="1"/>
      <c r="F92" s="1"/>
      <c r="G92" s="1"/>
      <c r="H92" s="1"/>
      <c r="I92" s="1"/>
      <c r="J92" s="1"/>
      <c r="K92" s="1"/>
      <c r="L92" s="1"/>
      <c r="M92" s="1"/>
      <c r="N92" s="1"/>
      <c r="O92" s="1"/>
      <c r="P92" s="1"/>
      <c r="Q92" s="1"/>
      <c r="R92" s="1"/>
      <c r="S92" s="1"/>
      <c r="T92" s="1"/>
      <c r="U92" s="1"/>
      <c r="V92" s="1"/>
      <c r="W92" s="1"/>
      <c r="EO92" s="356"/>
      <c r="EP92" s="356"/>
      <c r="EQ92" s="1"/>
      <c r="ER92" s="1"/>
      <c r="ES92" s="1"/>
      <c r="ET92" s="1"/>
      <c r="EU92" s="1"/>
      <c r="EV92" s="1"/>
      <c r="EW92" s="1"/>
      <c r="EX92" s="1"/>
      <c r="EY92" s="1"/>
      <c r="EZ92" s="1"/>
      <c r="FA92" s="1"/>
      <c r="FB92" s="1"/>
      <c r="FC92" s="1"/>
      <c r="FD92" s="1"/>
      <c r="FE92" s="1"/>
      <c r="FF92" s="1"/>
      <c r="FG92" s="1"/>
      <c r="FH92" s="1"/>
      <c r="FI92" s="1"/>
      <c r="FJ92" s="1"/>
      <c r="FK92" s="1"/>
    </row>
    <row r="93" spans="1:167" ht="14.5">
      <c r="A93" s="356"/>
      <c r="B93" s="356"/>
      <c r="C93" s="1"/>
      <c r="D93" s="1"/>
      <c r="E93" s="1"/>
      <c r="F93" s="1"/>
      <c r="G93" s="1"/>
      <c r="H93" s="1"/>
      <c r="I93" s="1"/>
      <c r="J93" s="1"/>
      <c r="K93" s="1"/>
      <c r="L93" s="1"/>
      <c r="M93" s="1"/>
      <c r="N93" s="1"/>
      <c r="O93" s="1"/>
      <c r="P93" s="1"/>
      <c r="Q93" s="1"/>
      <c r="R93" s="1"/>
      <c r="S93" s="1"/>
      <c r="T93" s="1"/>
      <c r="U93" s="1"/>
      <c r="V93" s="1"/>
      <c r="W93" s="1"/>
      <c r="EO93" s="356"/>
      <c r="EP93" s="356"/>
      <c r="EQ93" s="1"/>
      <c r="ER93" s="1"/>
      <c r="ES93" s="1"/>
      <c r="ET93" s="1"/>
      <c r="EU93" s="1"/>
      <c r="EV93" s="1"/>
      <c r="EW93" s="1"/>
      <c r="EX93" s="1"/>
      <c r="EY93" s="1"/>
      <c r="EZ93" s="1"/>
      <c r="FA93" s="1"/>
      <c r="FB93" s="1"/>
      <c r="FC93" s="1"/>
      <c r="FD93" s="1"/>
      <c r="FE93" s="1"/>
      <c r="FF93" s="1"/>
      <c r="FG93" s="1"/>
      <c r="FH93" s="1"/>
      <c r="FI93" s="1"/>
      <c r="FJ93" s="1"/>
      <c r="FK93" s="1"/>
    </row>
    <row r="94" spans="1:167" ht="14.5">
      <c r="A94" s="356"/>
      <c r="B94" s="356"/>
      <c r="C94" s="1"/>
      <c r="D94" s="1"/>
      <c r="E94" s="1"/>
      <c r="F94" s="1"/>
      <c r="G94" s="1"/>
      <c r="H94" s="1"/>
      <c r="I94" s="1"/>
      <c r="J94" s="1"/>
      <c r="K94" s="1"/>
      <c r="L94" s="1"/>
      <c r="M94" s="1"/>
      <c r="N94" s="1"/>
      <c r="O94" s="1"/>
      <c r="P94" s="1"/>
      <c r="Q94" s="1"/>
      <c r="R94" s="1"/>
      <c r="S94" s="1"/>
      <c r="T94" s="1"/>
      <c r="U94" s="1"/>
      <c r="V94" s="1"/>
      <c r="W94" s="1"/>
      <c r="EO94" s="356"/>
      <c r="EP94" s="356"/>
      <c r="EQ94" s="1"/>
      <c r="ER94" s="1"/>
      <c r="ES94" s="1"/>
      <c r="ET94" s="1"/>
      <c r="EU94" s="1"/>
      <c r="EV94" s="1"/>
      <c r="EW94" s="1"/>
      <c r="EX94" s="1"/>
      <c r="EY94" s="1"/>
      <c r="EZ94" s="1"/>
      <c r="FA94" s="1"/>
      <c r="FB94" s="1"/>
      <c r="FC94" s="1"/>
      <c r="FD94" s="1"/>
      <c r="FE94" s="1"/>
      <c r="FF94" s="1"/>
      <c r="FG94" s="1"/>
      <c r="FH94" s="1"/>
      <c r="FI94" s="1"/>
      <c r="FJ94" s="1"/>
      <c r="FK94" s="1"/>
    </row>
    <row r="95" spans="1:167" ht="14.5">
      <c r="A95" s="356"/>
      <c r="B95" s="356"/>
      <c r="C95" s="1"/>
      <c r="D95" s="1"/>
      <c r="E95" s="1"/>
      <c r="F95" s="1"/>
      <c r="G95" s="1"/>
      <c r="H95" s="1"/>
      <c r="I95" s="1"/>
      <c r="J95" s="1"/>
      <c r="K95" s="1"/>
      <c r="L95" s="1"/>
      <c r="M95" s="1"/>
      <c r="N95" s="1"/>
      <c r="O95" s="1"/>
      <c r="P95" s="1"/>
      <c r="Q95" s="1"/>
      <c r="R95" s="1"/>
      <c r="S95" s="1"/>
      <c r="T95" s="1"/>
      <c r="U95" s="1"/>
      <c r="V95" s="1"/>
      <c r="W95" s="1"/>
      <c r="EO95" s="356"/>
      <c r="EP95" s="356"/>
      <c r="EQ95" s="1"/>
      <c r="ER95" s="1"/>
      <c r="ES95" s="1"/>
      <c r="ET95" s="1"/>
      <c r="EU95" s="1"/>
      <c r="EV95" s="1"/>
      <c r="EW95" s="1"/>
      <c r="EX95" s="1"/>
      <c r="EY95" s="1"/>
      <c r="EZ95" s="1"/>
      <c r="FA95" s="1"/>
      <c r="FB95" s="1"/>
      <c r="FC95" s="1"/>
      <c r="FD95" s="1"/>
      <c r="FE95" s="1"/>
      <c r="FF95" s="1"/>
      <c r="FG95" s="1"/>
      <c r="FH95" s="1"/>
      <c r="FI95" s="1"/>
      <c r="FJ95" s="1"/>
      <c r="FK95" s="1"/>
    </row>
    <row r="96" spans="1:167" ht="14.5">
      <c r="A96" s="356"/>
      <c r="B96" s="356"/>
      <c r="C96" s="1"/>
      <c r="D96" s="1"/>
      <c r="E96" s="1"/>
      <c r="F96" s="1"/>
      <c r="G96" s="1"/>
      <c r="H96" s="1"/>
      <c r="I96" s="1"/>
      <c r="J96" s="1"/>
      <c r="K96" s="1"/>
      <c r="L96" s="1"/>
      <c r="M96" s="1"/>
      <c r="N96" s="1"/>
      <c r="O96" s="1"/>
      <c r="P96" s="1"/>
      <c r="Q96" s="1"/>
      <c r="R96" s="1"/>
      <c r="S96" s="1"/>
      <c r="T96" s="1"/>
      <c r="U96" s="1"/>
      <c r="V96" s="1"/>
      <c r="W96" s="1"/>
      <c r="EO96" s="356"/>
      <c r="EP96" s="356"/>
      <c r="EQ96" s="1"/>
      <c r="ER96" s="1"/>
      <c r="ES96" s="1"/>
      <c r="ET96" s="1"/>
      <c r="EU96" s="1"/>
      <c r="EV96" s="1"/>
      <c r="EW96" s="1"/>
      <c r="EX96" s="1"/>
      <c r="EY96" s="1"/>
      <c r="EZ96" s="1"/>
      <c r="FA96" s="1"/>
      <c r="FB96" s="1"/>
      <c r="FC96" s="1"/>
      <c r="FD96" s="1"/>
      <c r="FE96" s="1"/>
      <c r="FF96" s="1"/>
      <c r="FG96" s="1"/>
      <c r="FH96" s="1"/>
      <c r="FI96" s="1"/>
      <c r="FJ96" s="1"/>
      <c r="FK96" s="1"/>
    </row>
    <row r="97" spans="1:167" ht="14.5">
      <c r="A97" s="356"/>
      <c r="B97" s="356"/>
      <c r="C97" s="1"/>
      <c r="D97" s="1"/>
      <c r="E97" s="1"/>
      <c r="F97" s="1"/>
      <c r="G97" s="1"/>
      <c r="H97" s="1"/>
      <c r="I97" s="1"/>
      <c r="J97" s="1"/>
      <c r="K97" s="1"/>
      <c r="L97" s="1"/>
      <c r="M97" s="1"/>
      <c r="N97" s="1"/>
      <c r="O97" s="1"/>
      <c r="P97" s="1"/>
      <c r="Q97" s="1"/>
      <c r="R97" s="1"/>
      <c r="S97" s="1"/>
      <c r="T97" s="1"/>
      <c r="U97" s="1"/>
      <c r="V97" s="1"/>
      <c r="W97" s="1"/>
      <c r="EO97" s="356"/>
      <c r="EP97" s="356"/>
      <c r="EQ97" s="1"/>
      <c r="ER97" s="1"/>
      <c r="ES97" s="1"/>
      <c r="ET97" s="1"/>
      <c r="EU97" s="1"/>
      <c r="EV97" s="1"/>
      <c r="EW97" s="1"/>
      <c r="EX97" s="1"/>
      <c r="EY97" s="1"/>
      <c r="EZ97" s="1"/>
      <c r="FA97" s="1"/>
      <c r="FB97" s="1"/>
      <c r="FC97" s="1"/>
      <c r="FD97" s="1"/>
      <c r="FE97" s="1"/>
      <c r="FF97" s="1"/>
      <c r="FG97" s="1"/>
      <c r="FH97" s="1"/>
      <c r="FI97" s="1"/>
      <c r="FJ97" s="1"/>
      <c r="FK97" s="1"/>
    </row>
    <row r="98" spans="1:167" ht="14.5">
      <c r="A98" s="356"/>
      <c r="B98" s="356"/>
      <c r="C98" s="1"/>
      <c r="D98" s="1"/>
      <c r="E98" s="1"/>
      <c r="F98" s="1"/>
      <c r="G98" s="1"/>
      <c r="H98" s="1"/>
      <c r="I98" s="1"/>
      <c r="J98" s="1"/>
      <c r="K98" s="1"/>
      <c r="L98" s="1"/>
      <c r="M98" s="1"/>
      <c r="N98" s="1"/>
      <c r="O98" s="1"/>
      <c r="P98" s="1"/>
      <c r="Q98" s="1"/>
      <c r="R98" s="1"/>
      <c r="S98" s="1"/>
      <c r="T98" s="1"/>
      <c r="U98" s="1"/>
      <c r="V98" s="1"/>
      <c r="W98" s="1"/>
      <c r="EO98" s="356"/>
      <c r="EP98" s="356"/>
      <c r="EQ98" s="1"/>
      <c r="ER98" s="1"/>
      <c r="ES98" s="1"/>
      <c r="ET98" s="1"/>
      <c r="EU98" s="1"/>
      <c r="EV98" s="1"/>
      <c r="EW98" s="1"/>
      <c r="EX98" s="1"/>
      <c r="EY98" s="1"/>
      <c r="EZ98" s="1"/>
      <c r="FA98" s="1"/>
      <c r="FB98" s="1"/>
      <c r="FC98" s="1"/>
      <c r="FD98" s="1"/>
      <c r="FE98" s="1"/>
      <c r="FF98" s="1"/>
      <c r="FG98" s="1"/>
      <c r="FH98" s="1"/>
      <c r="FI98" s="1"/>
      <c r="FJ98" s="1"/>
      <c r="FK98" s="1"/>
    </row>
    <row r="99" spans="1:167" ht="14.5">
      <c r="A99" s="356"/>
      <c r="B99" s="356"/>
      <c r="C99" s="1"/>
      <c r="D99" s="1"/>
      <c r="E99" s="1"/>
      <c r="F99" s="1"/>
      <c r="G99" s="1"/>
      <c r="H99" s="1"/>
      <c r="I99" s="1"/>
      <c r="J99" s="1"/>
      <c r="K99" s="1"/>
      <c r="L99" s="1"/>
      <c r="M99" s="1"/>
      <c r="N99" s="1"/>
      <c r="O99" s="1"/>
      <c r="P99" s="1"/>
      <c r="Q99" s="1"/>
      <c r="R99" s="1"/>
      <c r="S99" s="1"/>
      <c r="T99" s="1"/>
      <c r="U99" s="1"/>
      <c r="V99" s="1"/>
      <c r="W99" s="1"/>
      <c r="EO99" s="356"/>
      <c r="EP99" s="356"/>
      <c r="EQ99" s="1"/>
      <c r="ER99" s="1"/>
      <c r="ES99" s="1"/>
      <c r="ET99" s="1"/>
      <c r="EU99" s="1"/>
      <c r="EV99" s="1"/>
      <c r="EW99" s="1"/>
      <c r="EX99" s="1"/>
      <c r="EY99" s="1"/>
      <c r="EZ99" s="1"/>
      <c r="FA99" s="1"/>
      <c r="FB99" s="1"/>
      <c r="FC99" s="1"/>
      <c r="FD99" s="1"/>
      <c r="FE99" s="1"/>
      <c r="FF99" s="1"/>
      <c r="FG99" s="1"/>
      <c r="FH99" s="1"/>
      <c r="FI99" s="1"/>
      <c r="FJ99" s="1"/>
      <c r="FK99" s="1"/>
    </row>
    <row r="100" spans="1:167" ht="14.5">
      <c r="A100" s="356"/>
      <c r="B100" s="356"/>
      <c r="C100" s="1"/>
      <c r="D100" s="1"/>
      <c r="E100" s="1"/>
      <c r="F100" s="1"/>
      <c r="G100" s="1"/>
      <c r="H100" s="1"/>
      <c r="I100" s="1"/>
      <c r="J100" s="1"/>
      <c r="K100" s="1"/>
      <c r="L100" s="1"/>
      <c r="M100" s="1"/>
      <c r="N100" s="1"/>
      <c r="O100" s="1"/>
      <c r="P100" s="1"/>
      <c r="Q100" s="1"/>
      <c r="R100" s="1"/>
      <c r="S100" s="1"/>
      <c r="T100" s="1"/>
      <c r="U100" s="1"/>
      <c r="V100" s="1"/>
      <c r="W100" s="1"/>
      <c r="EO100" s="356"/>
      <c r="EP100" s="356"/>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6"/>
      <c r="B101" s="356"/>
      <c r="C101" s="1"/>
      <c r="D101" s="1"/>
      <c r="E101" s="1"/>
      <c r="F101" s="1"/>
      <c r="G101" s="1"/>
      <c r="H101" s="1"/>
      <c r="I101" s="1"/>
      <c r="J101" s="1"/>
      <c r="K101" s="1"/>
      <c r="L101" s="1"/>
      <c r="M101" s="1"/>
      <c r="N101" s="1"/>
      <c r="O101" s="1"/>
      <c r="P101" s="1"/>
      <c r="Q101" s="1"/>
      <c r="R101" s="1"/>
      <c r="S101" s="1"/>
      <c r="T101" s="1"/>
      <c r="U101" s="1"/>
      <c r="V101" s="1"/>
      <c r="W101" s="1"/>
      <c r="EO101" s="356"/>
      <c r="EP101" s="356"/>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6"/>
      <c r="B102" s="356"/>
      <c r="C102" s="1"/>
      <c r="D102" s="1"/>
      <c r="E102" s="1"/>
      <c r="F102" s="1"/>
      <c r="G102" s="1"/>
      <c r="H102" s="1"/>
      <c r="I102" s="1"/>
      <c r="J102" s="1"/>
      <c r="K102" s="1"/>
      <c r="L102" s="1"/>
      <c r="M102" s="1"/>
      <c r="N102" s="1"/>
      <c r="O102" s="1"/>
      <c r="P102" s="1"/>
      <c r="Q102" s="1"/>
      <c r="R102" s="1"/>
      <c r="S102" s="1"/>
      <c r="T102" s="1"/>
      <c r="U102" s="1"/>
      <c r="V102" s="1"/>
      <c r="W102" s="1"/>
      <c r="EO102" s="356"/>
      <c r="EP102" s="356"/>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56"/>
      <c r="B103" s="356"/>
      <c r="C103" s="1"/>
      <c r="D103" s="1"/>
      <c r="E103" s="1"/>
      <c r="F103" s="1"/>
      <c r="G103" s="1"/>
      <c r="H103" s="1"/>
      <c r="I103" s="1"/>
      <c r="J103" s="1"/>
      <c r="K103" s="1"/>
      <c r="L103" s="1"/>
      <c r="M103" s="1"/>
      <c r="N103" s="1"/>
      <c r="O103" s="1"/>
      <c r="P103" s="1"/>
      <c r="Q103" s="1"/>
      <c r="R103" s="1"/>
      <c r="S103" s="1"/>
      <c r="T103" s="1"/>
      <c r="U103" s="1"/>
      <c r="V103" s="1"/>
      <c r="W103" s="1"/>
      <c r="EO103" s="356"/>
      <c r="EP103" s="356"/>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56"/>
      <c r="B104" s="356"/>
      <c r="C104" s="1"/>
      <c r="D104" s="1"/>
      <c r="E104" s="1"/>
      <c r="F104" s="1"/>
      <c r="G104" s="1"/>
      <c r="H104" s="1"/>
      <c r="I104" s="1"/>
      <c r="J104" s="1"/>
      <c r="K104" s="1"/>
      <c r="L104" s="1"/>
      <c r="M104" s="1"/>
      <c r="N104" s="1"/>
      <c r="O104" s="1"/>
      <c r="P104" s="1"/>
      <c r="Q104" s="1"/>
      <c r="R104" s="1"/>
      <c r="S104" s="1"/>
      <c r="T104" s="1"/>
      <c r="U104" s="1"/>
      <c r="V104" s="1"/>
      <c r="W104" s="1"/>
      <c r="EO104" s="356"/>
      <c r="EP104" s="356"/>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56"/>
      <c r="B105" s="356"/>
      <c r="C105" s="1"/>
      <c r="D105" s="1"/>
      <c r="E105" s="1"/>
      <c r="F105" s="1"/>
      <c r="G105" s="1"/>
      <c r="H105" s="1"/>
      <c r="I105" s="1"/>
      <c r="J105" s="1"/>
      <c r="K105" s="1"/>
      <c r="L105" s="1"/>
      <c r="M105" s="1"/>
      <c r="N105" s="1"/>
      <c r="O105" s="1"/>
      <c r="P105" s="1"/>
      <c r="Q105" s="1"/>
      <c r="R105" s="1"/>
      <c r="S105" s="1"/>
      <c r="T105" s="1"/>
      <c r="U105" s="1"/>
      <c r="V105" s="1"/>
      <c r="W105" s="1"/>
      <c r="EO105" s="356"/>
      <c r="EP105" s="356"/>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56"/>
      <c r="B106" s="356"/>
      <c r="C106" s="1"/>
      <c r="D106" s="1"/>
      <c r="E106" s="1"/>
      <c r="F106" s="1"/>
      <c r="G106" s="1"/>
      <c r="H106" s="1"/>
      <c r="I106" s="1"/>
      <c r="J106" s="1"/>
      <c r="K106" s="1"/>
      <c r="L106" s="1"/>
      <c r="M106" s="1"/>
      <c r="N106" s="1"/>
      <c r="O106" s="1"/>
      <c r="P106" s="1"/>
      <c r="Q106" s="1"/>
      <c r="R106" s="1"/>
      <c r="S106" s="1"/>
      <c r="T106" s="1"/>
      <c r="U106" s="1"/>
      <c r="V106" s="1"/>
      <c r="W106" s="1"/>
      <c r="EO106" s="356"/>
      <c r="EP106" s="356"/>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56"/>
      <c r="B107" s="356"/>
      <c r="C107" s="1"/>
      <c r="D107" s="1"/>
      <c r="E107" s="1"/>
      <c r="F107" s="1"/>
      <c r="G107" s="1"/>
      <c r="H107" s="1"/>
      <c r="I107" s="1"/>
      <c r="J107" s="1"/>
      <c r="K107" s="1"/>
      <c r="L107" s="1"/>
      <c r="M107" s="1"/>
      <c r="N107" s="1"/>
      <c r="O107" s="1"/>
      <c r="P107" s="1"/>
      <c r="Q107" s="1"/>
      <c r="R107" s="1"/>
      <c r="S107" s="1"/>
      <c r="T107" s="1"/>
      <c r="U107" s="1"/>
      <c r="V107" s="1"/>
      <c r="W107" s="1"/>
      <c r="EO107" s="356"/>
      <c r="EP107" s="356"/>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56"/>
      <c r="B108" s="356"/>
      <c r="C108" s="1"/>
      <c r="D108" s="1"/>
      <c r="E108" s="1"/>
      <c r="F108" s="1"/>
      <c r="G108" s="1"/>
      <c r="H108" s="1"/>
      <c r="I108" s="1"/>
      <c r="J108" s="1"/>
      <c r="K108" s="1"/>
      <c r="L108" s="1"/>
      <c r="M108" s="1"/>
      <c r="N108" s="1"/>
      <c r="O108" s="1"/>
      <c r="P108" s="1"/>
      <c r="Q108" s="1"/>
      <c r="R108" s="1"/>
      <c r="S108" s="1"/>
      <c r="T108" s="1"/>
      <c r="U108" s="1"/>
      <c r="V108" s="1"/>
      <c r="W108" s="1"/>
      <c r="EO108" s="356"/>
      <c r="EP108" s="356"/>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56"/>
      <c r="B109" s="356"/>
      <c r="C109" s="1"/>
      <c r="D109" s="1"/>
      <c r="E109" s="1"/>
      <c r="F109" s="1"/>
      <c r="G109" s="1"/>
      <c r="H109" s="1"/>
      <c r="I109" s="1"/>
      <c r="J109" s="1"/>
      <c r="K109" s="1"/>
      <c r="L109" s="1"/>
      <c r="M109" s="1"/>
      <c r="N109" s="1"/>
      <c r="O109" s="1"/>
      <c r="P109" s="1"/>
      <c r="Q109" s="1"/>
      <c r="R109" s="1"/>
      <c r="S109" s="1"/>
      <c r="T109" s="1"/>
      <c r="U109" s="1"/>
      <c r="V109" s="1"/>
      <c r="W109" s="1"/>
      <c r="EO109" s="356"/>
      <c r="EP109" s="356"/>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56"/>
      <c r="B110" s="356"/>
      <c r="C110" s="1"/>
      <c r="D110" s="1"/>
      <c r="E110" s="1"/>
      <c r="F110" s="1"/>
      <c r="G110" s="1"/>
      <c r="H110" s="1"/>
      <c r="I110" s="1"/>
      <c r="J110" s="1"/>
      <c r="K110" s="1"/>
      <c r="L110" s="1"/>
      <c r="M110" s="1"/>
      <c r="N110" s="1"/>
      <c r="O110" s="1"/>
      <c r="P110" s="1"/>
      <c r="Q110" s="1"/>
      <c r="R110" s="1"/>
      <c r="S110" s="1"/>
      <c r="T110" s="1"/>
      <c r="U110" s="1"/>
      <c r="V110" s="1"/>
      <c r="W110" s="1"/>
      <c r="EO110" s="356"/>
      <c r="EP110" s="356"/>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56"/>
      <c r="B111" s="356"/>
      <c r="C111" s="1"/>
      <c r="D111" s="1"/>
      <c r="E111" s="1"/>
      <c r="F111" s="1"/>
      <c r="G111" s="1"/>
      <c r="H111" s="1"/>
      <c r="I111" s="1"/>
      <c r="J111" s="1"/>
      <c r="K111" s="1"/>
      <c r="L111" s="1"/>
      <c r="M111" s="1"/>
      <c r="N111" s="1"/>
      <c r="O111" s="1"/>
      <c r="P111" s="1"/>
      <c r="Q111" s="1"/>
      <c r="R111" s="1"/>
      <c r="S111" s="1"/>
      <c r="T111" s="1"/>
      <c r="U111" s="1"/>
      <c r="V111" s="1"/>
      <c r="W111" s="1"/>
    </row>
    <row r="112" spans="1:167" ht="14.5">
      <c r="A112" s="356"/>
      <c r="B112" s="356"/>
      <c r="C112" s="1"/>
      <c r="D112" s="1"/>
      <c r="E112" s="1"/>
      <c r="F112" s="1"/>
      <c r="G112" s="1"/>
      <c r="H112" s="1"/>
      <c r="I112" s="1"/>
      <c r="J112" s="1"/>
      <c r="K112" s="1"/>
      <c r="L112" s="1"/>
      <c r="M112" s="1"/>
      <c r="N112" s="1"/>
      <c r="O112" s="1"/>
      <c r="P112" s="1"/>
      <c r="Q112" s="1"/>
      <c r="R112" s="1"/>
      <c r="S112" s="1"/>
      <c r="T112" s="1"/>
      <c r="U112" s="1"/>
      <c r="V112" s="1"/>
      <c r="W112" s="1"/>
    </row>
    <row r="113" spans="1:23" ht="14.5">
      <c r="A113" s="356"/>
      <c r="B113" s="356"/>
      <c r="C113" s="1"/>
      <c r="D113" s="1"/>
      <c r="E113" s="1"/>
      <c r="F113" s="1"/>
      <c r="G113" s="1"/>
      <c r="H113" s="1"/>
      <c r="I113" s="1"/>
      <c r="J113" s="1"/>
      <c r="K113" s="1"/>
      <c r="L113" s="1"/>
      <c r="M113" s="1"/>
      <c r="N113" s="1"/>
      <c r="O113" s="1"/>
      <c r="P113" s="1"/>
      <c r="Q113" s="1"/>
      <c r="R113" s="1"/>
      <c r="S113" s="1"/>
      <c r="T113" s="1"/>
      <c r="U113" s="1"/>
      <c r="V113" s="1"/>
      <c r="W113" s="1"/>
    </row>
    <row r="114" spans="1:23" ht="14.5">
      <c r="A114" s="356"/>
      <c r="B114" s="356"/>
      <c r="C114" s="1"/>
      <c r="D114" s="1"/>
      <c r="E114" s="1"/>
      <c r="F114" s="1"/>
      <c r="G114" s="1"/>
      <c r="H114" s="1"/>
      <c r="I114" s="1"/>
      <c r="J114" s="1"/>
      <c r="K114" s="1"/>
      <c r="L114" s="1"/>
      <c r="M114" s="1"/>
      <c r="N114" s="1"/>
      <c r="O114" s="1"/>
      <c r="P114" s="1"/>
      <c r="Q114" s="1"/>
      <c r="R114" s="1"/>
      <c r="S114" s="1"/>
      <c r="T114" s="1"/>
      <c r="U114" s="1"/>
      <c r="V114" s="1"/>
      <c r="W114" s="1"/>
    </row>
    <row r="115" spans="1:23" ht="14.5">
      <c r="A115" s="356"/>
      <c r="B115" s="356"/>
      <c r="C115" s="1"/>
      <c r="D115" s="1"/>
      <c r="E115" s="1"/>
      <c r="F115" s="1"/>
      <c r="G115" s="1"/>
      <c r="H115" s="1"/>
      <c r="I115" s="1"/>
      <c r="J115" s="1"/>
      <c r="K115" s="1"/>
      <c r="L115" s="1"/>
      <c r="M115" s="1"/>
      <c r="N115" s="1"/>
      <c r="O115" s="1"/>
      <c r="P115" s="1"/>
      <c r="Q115" s="1"/>
      <c r="R115" s="1"/>
      <c r="S115" s="1"/>
      <c r="T115" s="1"/>
      <c r="U115" s="1"/>
      <c r="V115" s="1"/>
      <c r="W115" s="1"/>
    </row>
    <row r="116" spans="1:23" ht="14.5">
      <c r="A116" s="356"/>
      <c r="B116" s="356"/>
      <c r="C116" s="1"/>
      <c r="D116" s="1"/>
      <c r="E116" s="1"/>
      <c r="F116" s="1"/>
      <c r="G116" s="1"/>
      <c r="H116" s="1"/>
      <c r="I116" s="1"/>
      <c r="J116" s="1"/>
      <c r="K116" s="1"/>
      <c r="L116" s="1"/>
      <c r="M116" s="1"/>
      <c r="N116" s="1"/>
      <c r="O116" s="1"/>
      <c r="P116" s="1"/>
      <c r="Q116" s="1"/>
      <c r="R116" s="1"/>
      <c r="S116" s="1"/>
      <c r="T116" s="1"/>
      <c r="U116" s="1"/>
      <c r="V116" s="1"/>
      <c r="W116" s="1"/>
    </row>
    <row r="117" spans="1:23" ht="14.5">
      <c r="A117" s="356"/>
      <c r="B117" s="356"/>
      <c r="C117" s="1"/>
      <c r="D117" s="1"/>
      <c r="E117" s="1"/>
      <c r="F117" s="1"/>
      <c r="G117" s="1"/>
      <c r="H117" s="1"/>
      <c r="I117" s="1"/>
      <c r="J117" s="1"/>
      <c r="K117" s="1"/>
      <c r="L117" s="1"/>
      <c r="M117" s="1"/>
      <c r="N117" s="1"/>
      <c r="O117" s="1"/>
      <c r="P117" s="1"/>
      <c r="Q117" s="1"/>
      <c r="R117" s="1"/>
      <c r="S117" s="1"/>
      <c r="T117" s="1"/>
      <c r="U117" s="1"/>
      <c r="V117" s="1"/>
      <c r="W117" s="1"/>
    </row>
    <row r="118" spans="1:23" ht="14.5">
      <c r="A118" s="356"/>
      <c r="B118" s="356"/>
      <c r="C118" s="1"/>
      <c r="D118" s="1"/>
      <c r="E118" s="1"/>
      <c r="F118" s="1"/>
      <c r="G118" s="1"/>
      <c r="H118" s="1"/>
      <c r="I118" s="1"/>
      <c r="J118" s="1"/>
      <c r="K118" s="1"/>
      <c r="L118" s="1"/>
      <c r="M118" s="1"/>
      <c r="N118" s="1"/>
      <c r="O118" s="1"/>
      <c r="P118" s="1"/>
      <c r="Q118" s="1"/>
      <c r="R118" s="1"/>
      <c r="S118" s="1"/>
      <c r="T118" s="1"/>
      <c r="U118" s="1"/>
      <c r="V118" s="1"/>
      <c r="W118" s="1"/>
    </row>
    <row r="119" spans="1:23" ht="14.5">
      <c r="A119" s="356"/>
      <c r="B119" s="356"/>
      <c r="C119" s="1"/>
      <c r="D119" s="1"/>
      <c r="E119" s="1"/>
      <c r="F119" s="1"/>
      <c r="G119" s="1"/>
      <c r="H119" s="1"/>
      <c r="I119" s="1"/>
      <c r="J119" s="1"/>
      <c r="K119" s="1"/>
      <c r="L119" s="1"/>
      <c r="M119" s="1"/>
      <c r="N119" s="1"/>
      <c r="O119" s="1"/>
      <c r="P119" s="1"/>
      <c r="Q119" s="1"/>
      <c r="R119" s="1"/>
      <c r="S119" s="1"/>
      <c r="T119" s="1"/>
      <c r="U119" s="1"/>
      <c r="V119" s="1"/>
      <c r="W119" s="1"/>
    </row>
    <row r="120" spans="1:23" ht="14.5">
      <c r="A120" s="356"/>
      <c r="B120" s="356"/>
      <c r="C120" s="1"/>
      <c r="D120" s="1"/>
      <c r="E120" s="1"/>
      <c r="F120" s="1"/>
      <c r="G120" s="1"/>
      <c r="H120" s="1"/>
      <c r="I120" s="1"/>
      <c r="J120" s="1"/>
      <c r="K120" s="1"/>
      <c r="L120" s="1"/>
      <c r="M120" s="1"/>
      <c r="N120" s="1"/>
      <c r="O120" s="1"/>
      <c r="P120" s="1"/>
      <c r="Q120" s="1"/>
      <c r="R120" s="1"/>
      <c r="S120" s="1"/>
      <c r="T120" s="1"/>
      <c r="U120" s="1"/>
      <c r="V120" s="1"/>
      <c r="W120" s="1"/>
    </row>
    <row r="121" spans="1:23" ht="14.5">
      <c r="A121" s="356"/>
      <c r="B121" s="356"/>
      <c r="C121" s="1"/>
      <c r="D121" s="1"/>
      <c r="E121" s="1"/>
      <c r="F121" s="1"/>
      <c r="G121" s="1"/>
      <c r="H121" s="1"/>
      <c r="I121" s="1"/>
      <c r="J121" s="1"/>
      <c r="K121" s="1"/>
      <c r="L121" s="1"/>
      <c r="M121" s="1"/>
      <c r="N121" s="1"/>
      <c r="O121" s="1"/>
      <c r="P121" s="1"/>
      <c r="Q121" s="1"/>
      <c r="R121" s="1"/>
      <c r="S121" s="1"/>
      <c r="T121" s="1"/>
      <c r="U121" s="1"/>
      <c r="V121" s="1"/>
      <c r="W121" s="1"/>
    </row>
    <row r="122" spans="1:23" ht="14.5">
      <c r="A122" s="356"/>
      <c r="B122" s="356"/>
      <c r="C122" s="1"/>
      <c r="D122" s="1"/>
      <c r="E122" s="1"/>
      <c r="F122" s="1"/>
      <c r="G122" s="1"/>
      <c r="H122" s="1"/>
      <c r="I122" s="1"/>
      <c r="J122" s="1"/>
      <c r="K122" s="1"/>
      <c r="L122" s="1"/>
      <c r="M122" s="1"/>
      <c r="N122" s="1"/>
      <c r="O122" s="1"/>
      <c r="P122" s="1"/>
      <c r="Q122" s="1"/>
      <c r="R122" s="1"/>
      <c r="S122" s="1"/>
      <c r="T122" s="1"/>
      <c r="U122" s="1"/>
      <c r="V122" s="1"/>
      <c r="W122" s="1"/>
    </row>
    <row r="123" spans="1:23" ht="14.5">
      <c r="A123" s="356"/>
      <c r="B123" s="356"/>
      <c r="C123" s="1"/>
      <c r="D123" s="1"/>
      <c r="E123" s="1"/>
      <c r="F123" s="1"/>
      <c r="G123" s="1"/>
      <c r="H123" s="1"/>
      <c r="I123" s="1"/>
      <c r="J123" s="1"/>
      <c r="K123" s="1"/>
      <c r="L123" s="1"/>
      <c r="M123" s="1"/>
      <c r="N123" s="1"/>
      <c r="O123" s="1"/>
      <c r="P123" s="1"/>
      <c r="Q123" s="1"/>
      <c r="R123" s="1"/>
      <c r="S123" s="1"/>
      <c r="T123" s="1"/>
      <c r="U123" s="1"/>
      <c r="V123" s="1"/>
      <c r="W123" s="1"/>
    </row>
    <row r="124" spans="1:23" ht="14.5">
      <c r="A124" s="356"/>
      <c r="B124" s="356"/>
      <c r="C124" s="1"/>
      <c r="D124" s="1"/>
      <c r="E124" s="1"/>
      <c r="F124" s="1"/>
      <c r="G124" s="1"/>
      <c r="H124" s="1"/>
      <c r="I124" s="1"/>
      <c r="J124" s="1"/>
      <c r="K124" s="1"/>
      <c r="L124" s="1"/>
      <c r="M124" s="1"/>
      <c r="N124" s="1"/>
      <c r="O124" s="1"/>
      <c r="P124" s="1"/>
      <c r="Q124" s="1"/>
      <c r="R124" s="1"/>
      <c r="S124" s="1"/>
      <c r="T124" s="1"/>
      <c r="U124" s="1"/>
      <c r="V124" s="1"/>
      <c r="W124" s="1"/>
    </row>
    <row r="125" spans="1:23" ht="14.5">
      <c r="A125" s="356"/>
      <c r="B125" s="356"/>
      <c r="C125" s="1"/>
      <c r="D125" s="1"/>
      <c r="E125" s="1"/>
      <c r="F125" s="1"/>
      <c r="G125" s="1"/>
      <c r="H125" s="1"/>
      <c r="I125" s="1"/>
      <c r="J125" s="1"/>
      <c r="K125" s="1"/>
      <c r="L125" s="1"/>
      <c r="M125" s="1"/>
      <c r="N125" s="1"/>
      <c r="O125" s="1"/>
      <c r="P125" s="1"/>
      <c r="Q125" s="1"/>
      <c r="R125" s="1"/>
      <c r="S125" s="1"/>
      <c r="T125" s="1"/>
      <c r="U125" s="1"/>
      <c r="V125" s="1"/>
      <c r="W125" s="1"/>
    </row>
    <row r="126" spans="1:23" ht="14.5">
      <c r="A126" s="356"/>
      <c r="B126" s="356"/>
      <c r="C126" s="1"/>
      <c r="D126" s="1"/>
      <c r="E126" s="1"/>
      <c r="F126" s="1"/>
      <c r="G126" s="1"/>
      <c r="H126" s="1"/>
      <c r="I126" s="1"/>
      <c r="J126" s="1"/>
      <c r="K126" s="1"/>
      <c r="L126" s="1"/>
      <c r="M126" s="1"/>
      <c r="N126" s="1"/>
      <c r="O126" s="1"/>
      <c r="P126" s="1"/>
      <c r="Q126" s="1"/>
      <c r="R126" s="1"/>
      <c r="S126" s="1"/>
      <c r="T126" s="1"/>
      <c r="U126" s="1"/>
      <c r="V126" s="1"/>
      <c r="W126" s="1"/>
    </row>
    <row r="127" spans="1:23" ht="14.5">
      <c r="A127" s="356"/>
      <c r="B127" s="356"/>
      <c r="C127" s="1"/>
      <c r="D127" s="1"/>
      <c r="E127" s="1"/>
      <c r="F127" s="1"/>
      <c r="G127" s="1"/>
      <c r="H127" s="1"/>
      <c r="I127" s="1"/>
      <c r="J127" s="1"/>
      <c r="K127" s="1"/>
      <c r="L127" s="1"/>
      <c r="M127" s="1"/>
      <c r="N127" s="1"/>
      <c r="O127" s="1"/>
      <c r="P127" s="1"/>
      <c r="Q127" s="1"/>
      <c r="R127" s="1"/>
      <c r="S127" s="1"/>
      <c r="T127" s="1"/>
      <c r="U127" s="1"/>
      <c r="V127" s="1"/>
      <c r="W127" s="1"/>
    </row>
    <row r="128" spans="1:23" ht="14.5">
      <c r="A128" s="356"/>
      <c r="B128" s="356"/>
      <c r="C128" s="1"/>
      <c r="D128" s="1"/>
      <c r="E128" s="1"/>
      <c r="F128" s="1"/>
      <c r="G128" s="1"/>
      <c r="H128" s="1"/>
      <c r="I128" s="1"/>
      <c r="J128" s="1"/>
      <c r="K128" s="1"/>
      <c r="L128" s="1"/>
      <c r="M128" s="1"/>
      <c r="N128" s="1"/>
      <c r="O128" s="1"/>
      <c r="P128" s="1"/>
      <c r="Q128" s="1"/>
      <c r="R128" s="1"/>
      <c r="S128" s="1"/>
      <c r="T128" s="1"/>
      <c r="U128" s="1"/>
      <c r="V128" s="1"/>
      <c r="W128" s="1"/>
    </row>
    <row r="129" spans="1:23" ht="14.5">
      <c r="A129" s="356"/>
      <c r="B129" s="356"/>
      <c r="C129" s="1"/>
      <c r="D129" s="1"/>
      <c r="E129" s="1"/>
      <c r="F129" s="1"/>
      <c r="G129" s="1"/>
      <c r="H129" s="1"/>
      <c r="I129" s="1"/>
      <c r="J129" s="1"/>
      <c r="K129" s="1"/>
      <c r="L129" s="1"/>
      <c r="M129" s="1"/>
      <c r="N129" s="1"/>
      <c r="O129" s="1"/>
      <c r="P129" s="1"/>
      <c r="Q129" s="1"/>
      <c r="R129" s="1"/>
      <c r="S129" s="1"/>
      <c r="T129" s="1"/>
      <c r="U129" s="1"/>
      <c r="V129" s="1"/>
      <c r="W129" s="1"/>
    </row>
    <row r="130" spans="1:23" ht="14.5">
      <c r="A130" s="356"/>
      <c r="B130" s="356"/>
      <c r="C130" s="1"/>
      <c r="D130" s="1"/>
      <c r="E130" s="1"/>
      <c r="F130" s="1"/>
      <c r="G130" s="1"/>
      <c r="H130" s="1"/>
      <c r="I130" s="1"/>
      <c r="J130" s="1"/>
      <c r="K130" s="1"/>
      <c r="L130" s="1"/>
      <c r="M130" s="1"/>
      <c r="N130" s="1"/>
      <c r="O130" s="1"/>
      <c r="P130" s="1"/>
      <c r="Q130" s="1"/>
      <c r="R130" s="1"/>
      <c r="S130" s="1"/>
      <c r="T130" s="1"/>
      <c r="U130" s="1"/>
      <c r="V130" s="1"/>
      <c r="W130" s="1"/>
    </row>
    <row r="131" spans="1:23" ht="14.5">
      <c r="A131" s="356"/>
      <c r="B131" s="356"/>
      <c r="C131" s="1"/>
      <c r="D131" s="1"/>
      <c r="E131" s="1"/>
      <c r="F131" s="1"/>
      <c r="G131" s="1"/>
      <c r="H131" s="1"/>
      <c r="I131" s="1"/>
      <c r="J131" s="1"/>
      <c r="K131" s="1"/>
      <c r="L131" s="1"/>
      <c r="M131" s="1"/>
      <c r="N131" s="1"/>
      <c r="O131" s="1"/>
      <c r="P131" s="1"/>
      <c r="Q131" s="1"/>
      <c r="R131" s="1"/>
      <c r="S131" s="1"/>
      <c r="T131" s="1"/>
      <c r="U131" s="1"/>
      <c r="V131" s="1"/>
      <c r="W131" s="1"/>
    </row>
    <row r="132" spans="1:23" ht="14.5">
      <c r="A132" s="356"/>
      <c r="B132" s="356"/>
      <c r="C132" s="1"/>
      <c r="D132" s="1"/>
      <c r="E132" s="1"/>
      <c r="F132" s="1"/>
      <c r="G132" s="1"/>
      <c r="H132" s="1"/>
      <c r="I132" s="1"/>
      <c r="J132" s="1"/>
      <c r="K132" s="1"/>
      <c r="L132" s="1"/>
      <c r="M132" s="1"/>
      <c r="N132" s="1"/>
      <c r="O132" s="1"/>
      <c r="P132" s="1"/>
      <c r="Q132" s="1"/>
      <c r="R132" s="1"/>
      <c r="S132" s="1"/>
      <c r="T132" s="1"/>
      <c r="U132" s="1"/>
      <c r="V132" s="1"/>
      <c r="W132" s="1"/>
    </row>
    <row r="133" spans="1:23" ht="14.5">
      <c r="A133" s="356"/>
      <c r="B133" s="356"/>
      <c r="C133" s="1"/>
      <c r="D133" s="1"/>
      <c r="E133" s="1"/>
      <c r="F133" s="1"/>
      <c r="G133" s="1"/>
      <c r="H133" s="1"/>
      <c r="I133" s="1"/>
      <c r="J133" s="1"/>
      <c r="K133" s="1"/>
      <c r="L133" s="1"/>
      <c r="M133" s="1"/>
      <c r="N133" s="1"/>
      <c r="O133" s="1"/>
      <c r="P133" s="1"/>
      <c r="Q133" s="1"/>
      <c r="R133" s="1"/>
      <c r="S133" s="1"/>
      <c r="T133" s="1"/>
      <c r="U133" s="1"/>
      <c r="V133" s="1"/>
      <c r="W133" s="1"/>
    </row>
    <row r="134" spans="1:23" ht="14.5">
      <c r="A134" s="356"/>
      <c r="B134" s="356"/>
      <c r="C134" s="1"/>
      <c r="D134" s="1"/>
      <c r="E134" s="1"/>
      <c r="F134" s="1"/>
      <c r="G134" s="1"/>
      <c r="H134" s="1"/>
      <c r="I134" s="1"/>
      <c r="J134" s="1"/>
      <c r="K134" s="1"/>
      <c r="L134" s="1"/>
      <c r="M134" s="1"/>
      <c r="N134" s="1"/>
      <c r="O134" s="1"/>
      <c r="P134" s="1"/>
      <c r="Q134" s="1"/>
      <c r="R134" s="1"/>
      <c r="S134" s="1"/>
      <c r="T134" s="1"/>
      <c r="U134" s="1"/>
      <c r="V134" s="1"/>
      <c r="W134" s="1"/>
    </row>
    <row r="135" spans="1:23" ht="14.5">
      <c r="A135" s="356"/>
      <c r="B135" s="356"/>
      <c r="C135" s="1"/>
      <c r="D135" s="1"/>
      <c r="E135" s="1"/>
      <c r="F135" s="1"/>
      <c r="G135" s="1"/>
      <c r="H135" s="1"/>
      <c r="I135" s="1"/>
      <c r="J135" s="1"/>
      <c r="K135" s="1"/>
      <c r="L135" s="1"/>
      <c r="M135" s="1"/>
      <c r="N135" s="1"/>
      <c r="O135" s="1"/>
      <c r="P135" s="1"/>
      <c r="Q135" s="1"/>
      <c r="R135" s="1"/>
      <c r="S135" s="1"/>
      <c r="T135" s="1"/>
      <c r="U135" s="1"/>
      <c r="V135" s="1"/>
      <c r="W135" s="1"/>
    </row>
    <row r="136" spans="1:23" ht="14.5">
      <c r="A136" s="356"/>
      <c r="B136" s="356"/>
      <c r="C136" s="1"/>
      <c r="D136" s="1"/>
      <c r="E136" s="1"/>
      <c r="F136" s="1"/>
      <c r="G136" s="1"/>
      <c r="H136" s="1"/>
      <c r="I136" s="1"/>
      <c r="J136" s="1"/>
      <c r="K136" s="1"/>
      <c r="L136" s="1"/>
      <c r="M136" s="1"/>
      <c r="N136" s="1"/>
      <c r="O136" s="1"/>
      <c r="P136" s="1"/>
      <c r="Q136" s="1"/>
      <c r="R136" s="1"/>
      <c r="S136" s="1"/>
      <c r="T136" s="1"/>
      <c r="U136" s="1"/>
      <c r="V136" s="1"/>
      <c r="W136" s="1"/>
    </row>
    <row r="137" spans="1:23" ht="14.5">
      <c r="A137" s="356"/>
      <c r="B137" s="356"/>
      <c r="C137" s="1"/>
      <c r="D137" s="1"/>
      <c r="E137" s="1"/>
      <c r="F137" s="1"/>
      <c r="G137" s="1"/>
      <c r="H137" s="1"/>
      <c r="I137" s="1"/>
      <c r="J137" s="1"/>
      <c r="K137" s="1"/>
      <c r="L137" s="1"/>
      <c r="M137" s="1"/>
      <c r="N137" s="1"/>
      <c r="O137" s="1"/>
      <c r="P137" s="1"/>
      <c r="Q137" s="1"/>
      <c r="R137" s="1"/>
      <c r="S137" s="1"/>
      <c r="T137" s="1"/>
      <c r="U137" s="1"/>
      <c r="V137" s="1"/>
      <c r="W137" s="1"/>
    </row>
    <row r="138" spans="1:23" ht="14.5">
      <c r="A138" s="356"/>
      <c r="B138" s="356"/>
      <c r="C138" s="1"/>
      <c r="D138" s="1"/>
      <c r="E138" s="1"/>
      <c r="F138" s="1"/>
      <c r="G138" s="1"/>
      <c r="H138" s="1"/>
      <c r="I138" s="1"/>
      <c r="J138" s="1"/>
      <c r="K138" s="1"/>
      <c r="L138" s="1"/>
      <c r="M138" s="1"/>
      <c r="N138" s="1"/>
      <c r="O138" s="1"/>
      <c r="P138" s="1"/>
      <c r="Q138" s="1"/>
      <c r="R138" s="1"/>
      <c r="S138" s="1"/>
      <c r="T138" s="1"/>
      <c r="U138" s="1"/>
      <c r="V138" s="1"/>
      <c r="W138" s="1"/>
    </row>
    <row r="139" spans="1:23" ht="14.5">
      <c r="A139" s="356"/>
      <c r="B139" s="356"/>
      <c r="C139" s="1"/>
      <c r="D139" s="1"/>
      <c r="E139" s="1"/>
      <c r="F139" s="1"/>
      <c r="G139" s="1"/>
      <c r="H139" s="1"/>
      <c r="I139" s="1"/>
      <c r="J139" s="1"/>
      <c r="K139" s="1"/>
      <c r="L139" s="1"/>
      <c r="M139" s="1"/>
      <c r="N139" s="1"/>
      <c r="O139" s="1"/>
      <c r="P139" s="1"/>
      <c r="Q139" s="1"/>
      <c r="R139" s="1"/>
      <c r="S139" s="1"/>
      <c r="T139" s="1"/>
      <c r="U139" s="1"/>
      <c r="V139" s="1"/>
      <c r="W139" s="1"/>
    </row>
    <row r="140" spans="1:23" ht="14.5">
      <c r="A140" s="356"/>
      <c r="B140" s="356"/>
      <c r="C140" s="1"/>
      <c r="D140" s="1"/>
      <c r="E140" s="1"/>
      <c r="F140" s="1"/>
      <c r="G140" s="1"/>
      <c r="H140" s="1"/>
      <c r="I140" s="1"/>
      <c r="J140" s="1"/>
      <c r="K140" s="1"/>
      <c r="L140" s="1"/>
      <c r="M140" s="1"/>
      <c r="N140" s="1"/>
      <c r="O140" s="1"/>
      <c r="P140" s="1"/>
      <c r="Q140" s="1"/>
      <c r="R140" s="1"/>
      <c r="S140" s="1"/>
      <c r="T140" s="1"/>
      <c r="U140" s="1"/>
      <c r="V140" s="1"/>
      <c r="W140" s="1"/>
    </row>
    <row r="141" spans="1:23" ht="14.5">
      <c r="A141" s="356"/>
      <c r="B141" s="356"/>
      <c r="C141" s="1"/>
      <c r="D141" s="1"/>
      <c r="E141" s="1"/>
      <c r="F141" s="1"/>
      <c r="G141" s="1"/>
      <c r="H141" s="1"/>
      <c r="I141" s="1"/>
      <c r="J141" s="1"/>
      <c r="K141" s="1"/>
      <c r="L141" s="1"/>
      <c r="M141" s="1"/>
      <c r="N141" s="1"/>
      <c r="O141" s="1"/>
      <c r="P141" s="1"/>
      <c r="Q141" s="1"/>
      <c r="R141" s="1"/>
      <c r="S141" s="1"/>
      <c r="T141" s="1"/>
      <c r="U141" s="1"/>
      <c r="V141" s="1"/>
      <c r="W141" s="1"/>
    </row>
    <row r="142" spans="1:23" ht="14.5">
      <c r="A142" s="356"/>
      <c r="B142" s="356"/>
      <c r="C142" s="1"/>
      <c r="D142" s="1"/>
      <c r="E142" s="1"/>
      <c r="F142" s="1"/>
      <c r="G142" s="1"/>
      <c r="H142" s="1"/>
      <c r="I142" s="1"/>
      <c r="J142" s="1"/>
      <c r="K142" s="1"/>
      <c r="L142" s="1"/>
      <c r="M142" s="1"/>
      <c r="N142" s="1"/>
      <c r="O142" s="1"/>
      <c r="P142" s="1"/>
      <c r="Q142" s="1"/>
      <c r="R142" s="1"/>
      <c r="S142" s="1"/>
      <c r="T142" s="1"/>
      <c r="U142" s="1"/>
      <c r="V142" s="1"/>
      <c r="W142" s="1"/>
    </row>
    <row r="143" spans="1:23" ht="14.5">
      <c r="A143" s="356"/>
      <c r="B143" s="356"/>
      <c r="C143" s="1"/>
      <c r="D143" s="1"/>
      <c r="E143" s="1"/>
      <c r="F143" s="1"/>
      <c r="G143" s="1"/>
      <c r="H143" s="1"/>
      <c r="I143" s="1"/>
      <c r="J143" s="1"/>
      <c r="K143" s="1"/>
      <c r="L143" s="1"/>
      <c r="M143" s="1"/>
      <c r="N143" s="1"/>
      <c r="O143" s="1"/>
      <c r="P143" s="1"/>
      <c r="Q143" s="1"/>
      <c r="R143" s="1"/>
      <c r="S143" s="1"/>
      <c r="T143" s="1"/>
      <c r="U143" s="1"/>
      <c r="V143" s="1"/>
      <c r="W143" s="1"/>
    </row>
    <row r="144" spans="1:23" ht="14.5">
      <c r="A144" s="356"/>
      <c r="B144" s="356"/>
      <c r="C144" s="1"/>
      <c r="D144" s="1"/>
      <c r="E144" s="1"/>
      <c r="F144" s="1"/>
      <c r="G144" s="1"/>
      <c r="H144" s="1"/>
      <c r="I144" s="1"/>
      <c r="J144" s="1"/>
      <c r="K144" s="1"/>
      <c r="L144" s="1"/>
      <c r="M144" s="1"/>
      <c r="N144" s="1"/>
      <c r="O144" s="1"/>
      <c r="P144" s="1"/>
      <c r="Q144" s="1"/>
      <c r="R144" s="1"/>
      <c r="S144" s="1"/>
      <c r="T144" s="1"/>
      <c r="U144" s="1"/>
      <c r="V144" s="1"/>
      <c r="W144" s="1"/>
    </row>
    <row r="145" spans="1:23" ht="14.5">
      <c r="A145" s="356"/>
      <c r="B145" s="356"/>
      <c r="C145" s="1"/>
      <c r="D145" s="1"/>
      <c r="E145" s="1"/>
      <c r="F145" s="1"/>
      <c r="G145" s="1"/>
      <c r="H145" s="1"/>
      <c r="I145" s="1"/>
      <c r="J145" s="1"/>
      <c r="K145" s="1"/>
      <c r="L145" s="1"/>
      <c r="M145" s="1"/>
      <c r="N145" s="1"/>
      <c r="O145" s="1"/>
      <c r="P145" s="1"/>
      <c r="Q145" s="1"/>
      <c r="R145" s="1"/>
      <c r="S145" s="1"/>
      <c r="T145" s="1"/>
      <c r="U145" s="1"/>
      <c r="V145" s="1"/>
      <c r="W145" s="1"/>
    </row>
    <row r="146" spans="1:23" ht="14.5">
      <c r="A146" s="356"/>
      <c r="B146" s="356"/>
      <c r="C146" s="1"/>
      <c r="D146" s="1"/>
      <c r="E146" s="1"/>
      <c r="F146" s="1"/>
      <c r="G146" s="1"/>
      <c r="H146" s="1"/>
      <c r="I146" s="1"/>
      <c r="J146" s="1"/>
      <c r="K146" s="1"/>
      <c r="L146" s="1"/>
      <c r="M146" s="1"/>
      <c r="N146" s="1"/>
      <c r="O146" s="1"/>
      <c r="P146" s="1"/>
      <c r="Q146" s="1"/>
      <c r="R146" s="1"/>
      <c r="S146" s="1"/>
      <c r="T146" s="1"/>
      <c r="U146" s="1"/>
      <c r="V146" s="1"/>
      <c r="W146" s="1"/>
    </row>
    <row r="147" spans="1:23" ht="14.5">
      <c r="A147" s="356"/>
      <c r="B147" s="356"/>
      <c r="C147" s="1"/>
      <c r="D147" s="1"/>
      <c r="E147" s="1"/>
      <c r="F147" s="1"/>
      <c r="G147" s="1"/>
      <c r="H147" s="1"/>
      <c r="I147" s="1"/>
      <c r="J147" s="1"/>
      <c r="K147" s="1"/>
      <c r="L147" s="1"/>
      <c r="M147" s="1"/>
      <c r="N147" s="1"/>
      <c r="O147" s="1"/>
      <c r="P147" s="1"/>
      <c r="Q147" s="1"/>
      <c r="R147" s="1"/>
      <c r="S147" s="1"/>
      <c r="T147" s="1"/>
      <c r="U147" s="1"/>
      <c r="V147" s="1"/>
      <c r="W147" s="1"/>
    </row>
    <row r="148" spans="1:23" ht="14.5">
      <c r="A148" s="356"/>
      <c r="B148" s="356"/>
      <c r="C148" s="1"/>
      <c r="D148" s="1"/>
      <c r="E148" s="1"/>
      <c r="F148" s="1"/>
      <c r="G148" s="1"/>
      <c r="H148" s="1"/>
      <c r="I148" s="1"/>
      <c r="J148" s="1"/>
      <c r="K148" s="1"/>
      <c r="L148" s="1"/>
      <c r="M148" s="1"/>
      <c r="N148" s="1"/>
      <c r="O148" s="1"/>
      <c r="P148" s="1"/>
      <c r="Q148" s="1"/>
      <c r="R148" s="1"/>
      <c r="S148" s="1"/>
      <c r="T148" s="1"/>
      <c r="U148" s="1"/>
      <c r="V148" s="1"/>
      <c r="W148" s="1"/>
    </row>
    <row r="149" spans="1:23" ht="14.5">
      <c r="A149" s="356"/>
      <c r="B149" s="356"/>
      <c r="C149" s="1"/>
      <c r="D149" s="1"/>
      <c r="E149" s="1"/>
      <c r="F149" s="1"/>
      <c r="G149" s="1"/>
      <c r="H149" s="1"/>
      <c r="I149" s="1"/>
      <c r="J149" s="1"/>
      <c r="K149" s="1"/>
      <c r="L149" s="1"/>
      <c r="M149" s="1"/>
      <c r="N149" s="1"/>
      <c r="O149" s="1"/>
      <c r="P149" s="1"/>
      <c r="Q149" s="1"/>
      <c r="R149" s="1"/>
      <c r="S149" s="1"/>
      <c r="T149" s="1"/>
      <c r="U149" s="1"/>
      <c r="V149" s="1"/>
      <c r="W149" s="1"/>
    </row>
    <row r="150" spans="1:23" ht="14.5">
      <c r="A150" s="356"/>
      <c r="B150" s="356"/>
      <c r="C150" s="1"/>
      <c r="D150" s="1"/>
      <c r="E150" s="1"/>
      <c r="F150" s="1"/>
      <c r="G150" s="1"/>
      <c r="H150" s="1"/>
      <c r="I150" s="1"/>
      <c r="J150" s="1"/>
      <c r="K150" s="1"/>
      <c r="L150" s="1"/>
      <c r="M150" s="1"/>
      <c r="N150" s="1"/>
      <c r="O150" s="1"/>
      <c r="P150" s="1"/>
      <c r="Q150" s="1"/>
      <c r="R150" s="1"/>
      <c r="S150" s="1"/>
      <c r="T150" s="1"/>
      <c r="U150" s="1"/>
      <c r="V150" s="1"/>
      <c r="W150" s="1"/>
    </row>
    <row r="151" spans="1:23" ht="14.5">
      <c r="A151" s="356"/>
      <c r="B151" s="356"/>
      <c r="C151" s="1"/>
      <c r="D151" s="1"/>
      <c r="E151" s="1"/>
      <c r="F151" s="1"/>
      <c r="G151" s="1"/>
      <c r="H151" s="1"/>
      <c r="I151" s="1"/>
      <c r="J151" s="1"/>
      <c r="K151" s="1"/>
      <c r="L151" s="1"/>
      <c r="M151" s="1"/>
      <c r="N151" s="1"/>
      <c r="O151" s="1"/>
      <c r="P151" s="1"/>
      <c r="Q151" s="1"/>
      <c r="R151" s="1"/>
      <c r="S151" s="1"/>
      <c r="T151" s="1"/>
      <c r="U151" s="1"/>
      <c r="V151" s="1"/>
      <c r="W151" s="1"/>
    </row>
    <row r="152" spans="1:23" ht="14.5">
      <c r="A152" s="356"/>
      <c r="B152" s="356"/>
      <c r="C152" s="1"/>
      <c r="D152" s="1"/>
      <c r="E152" s="1"/>
      <c r="F152" s="1"/>
      <c r="G152" s="1"/>
      <c r="H152" s="1"/>
      <c r="I152" s="1"/>
      <c r="J152" s="1"/>
      <c r="K152" s="1"/>
      <c r="L152" s="1"/>
      <c r="M152" s="1"/>
      <c r="N152" s="1"/>
      <c r="O152" s="1"/>
      <c r="P152" s="1"/>
      <c r="Q152" s="1"/>
      <c r="R152" s="1"/>
      <c r="S152" s="1"/>
      <c r="T152" s="1"/>
      <c r="U152" s="1"/>
      <c r="V152" s="1"/>
      <c r="W152" s="1"/>
    </row>
    <row r="153" spans="1:23" ht="14.5">
      <c r="A153" s="356"/>
      <c r="B153" s="356"/>
      <c r="C153" s="1"/>
      <c r="D153" s="1"/>
      <c r="E153" s="1"/>
      <c r="F153" s="1"/>
      <c r="G153" s="1"/>
      <c r="H153" s="1"/>
      <c r="I153" s="1"/>
      <c r="J153" s="1"/>
      <c r="K153" s="1"/>
      <c r="L153" s="1"/>
      <c r="M153" s="1"/>
      <c r="N153" s="1"/>
      <c r="O153" s="1"/>
      <c r="P153" s="1"/>
      <c r="Q153" s="1"/>
      <c r="R153" s="1"/>
      <c r="S153" s="1"/>
      <c r="T153" s="1"/>
      <c r="U153" s="1"/>
      <c r="V153" s="1"/>
      <c r="W153" s="1"/>
    </row>
    <row r="154" spans="1:23" ht="14.5">
      <c r="A154" s="356"/>
      <c r="B154" s="356"/>
      <c r="C154" s="1"/>
      <c r="D154" s="1"/>
      <c r="E154" s="1"/>
      <c r="F154" s="1"/>
      <c r="G154" s="1"/>
      <c r="H154" s="1"/>
      <c r="I154" s="1"/>
      <c r="J154" s="1"/>
      <c r="K154" s="1"/>
      <c r="L154" s="1"/>
      <c r="M154" s="1"/>
      <c r="N154" s="1"/>
      <c r="O154" s="1"/>
      <c r="P154" s="1"/>
      <c r="Q154" s="1"/>
      <c r="R154" s="1"/>
      <c r="S154" s="1"/>
      <c r="T154" s="1"/>
      <c r="U154" s="1"/>
      <c r="V154" s="1"/>
      <c r="W154" s="1"/>
    </row>
    <row r="155" spans="1:23" ht="14.5">
      <c r="A155" s="356"/>
      <c r="B155" s="356"/>
      <c r="C155" s="1"/>
      <c r="D155" s="1"/>
      <c r="E155" s="1"/>
      <c r="F155" s="1"/>
      <c r="G155" s="1"/>
      <c r="H155" s="1"/>
      <c r="I155" s="1"/>
      <c r="J155" s="1"/>
      <c r="K155" s="1"/>
      <c r="L155" s="1"/>
      <c r="M155" s="1"/>
      <c r="N155" s="1"/>
      <c r="O155" s="1"/>
      <c r="P155" s="1"/>
      <c r="Q155" s="1"/>
      <c r="R155" s="1"/>
      <c r="S155" s="1"/>
      <c r="T155" s="1"/>
      <c r="U155" s="1"/>
      <c r="V155" s="1"/>
      <c r="W155" s="1"/>
    </row>
    <row r="156" spans="1:23" ht="14.5">
      <c r="A156" s="356"/>
      <c r="B156" s="356"/>
      <c r="C156" s="1"/>
      <c r="D156" s="1"/>
      <c r="E156" s="1"/>
      <c r="F156" s="1"/>
      <c r="G156" s="1"/>
      <c r="H156" s="1"/>
      <c r="I156" s="1"/>
      <c r="J156" s="1"/>
      <c r="K156" s="1"/>
      <c r="L156" s="1"/>
      <c r="M156" s="1"/>
      <c r="N156" s="1"/>
      <c r="O156" s="1"/>
      <c r="P156" s="1"/>
      <c r="Q156" s="1"/>
      <c r="R156" s="1"/>
      <c r="S156" s="1"/>
      <c r="T156" s="1"/>
      <c r="U156" s="1"/>
      <c r="V156" s="1"/>
      <c r="W156" s="1"/>
    </row>
    <row r="157" spans="1:23" ht="14.5">
      <c r="A157" s="356"/>
      <c r="B157" s="356"/>
      <c r="C157" s="1"/>
      <c r="D157" s="1"/>
      <c r="E157" s="1"/>
      <c r="F157" s="1"/>
      <c r="G157" s="1"/>
      <c r="H157" s="1"/>
      <c r="I157" s="1"/>
      <c r="J157" s="1"/>
      <c r="K157" s="1"/>
      <c r="L157" s="1"/>
      <c r="M157" s="1"/>
      <c r="N157" s="1"/>
      <c r="O157" s="1"/>
      <c r="P157" s="1"/>
      <c r="Q157" s="1"/>
      <c r="R157" s="1"/>
      <c r="S157" s="1"/>
      <c r="T157" s="1"/>
      <c r="U157" s="1"/>
      <c r="V157" s="1"/>
      <c r="W157" s="1"/>
    </row>
    <row r="158" spans="1:23" ht="14.5">
      <c r="A158" s="356"/>
      <c r="B158" s="356"/>
      <c r="C158" s="1"/>
      <c r="D158" s="1"/>
      <c r="E158" s="1"/>
      <c r="F158" s="1"/>
      <c r="G158" s="1"/>
      <c r="H158" s="1"/>
      <c r="I158" s="1"/>
      <c r="J158" s="1"/>
      <c r="K158" s="1"/>
      <c r="L158" s="1"/>
      <c r="M158" s="1"/>
      <c r="N158" s="1"/>
      <c r="O158" s="1"/>
      <c r="P158" s="1"/>
      <c r="Q158" s="1"/>
      <c r="R158" s="1"/>
      <c r="S158" s="1"/>
      <c r="T158" s="1"/>
      <c r="U158" s="1"/>
      <c r="V158" s="1"/>
      <c r="W158" s="1"/>
    </row>
    <row r="159" spans="1:23" ht="14.5">
      <c r="A159" s="356"/>
      <c r="B159" s="356"/>
      <c r="C159" s="1"/>
      <c r="D159" s="1"/>
      <c r="E159" s="1"/>
      <c r="F159" s="1"/>
      <c r="G159" s="1"/>
      <c r="H159" s="1"/>
      <c r="I159" s="1"/>
      <c r="J159" s="1"/>
      <c r="K159" s="1"/>
      <c r="L159" s="1"/>
      <c r="M159" s="1"/>
      <c r="N159" s="1"/>
      <c r="O159" s="1"/>
      <c r="P159" s="1"/>
      <c r="Q159" s="1"/>
      <c r="R159" s="1"/>
      <c r="S159" s="1"/>
      <c r="T159" s="1"/>
      <c r="U159" s="1"/>
      <c r="V159" s="1"/>
      <c r="W159" s="1"/>
    </row>
    <row r="160" spans="1:23" ht="14.5">
      <c r="A160" s="356"/>
      <c r="B160" s="356"/>
      <c r="C160" s="1"/>
      <c r="D160" s="1"/>
      <c r="E160" s="1"/>
      <c r="F160" s="1"/>
      <c r="G160" s="1"/>
      <c r="H160" s="1"/>
      <c r="I160" s="1"/>
      <c r="J160" s="1"/>
      <c r="K160" s="1"/>
      <c r="L160" s="1"/>
      <c r="M160" s="1"/>
      <c r="N160" s="1"/>
      <c r="O160" s="1"/>
      <c r="P160" s="1"/>
      <c r="Q160" s="1"/>
      <c r="R160" s="1"/>
      <c r="S160" s="1"/>
      <c r="T160" s="1"/>
      <c r="U160" s="1"/>
      <c r="V160" s="1"/>
      <c r="W160" s="1"/>
    </row>
    <row r="161" spans="1:23" ht="14.5">
      <c r="A161" s="356"/>
      <c r="B161" s="356"/>
      <c r="C161" s="1"/>
      <c r="D161" s="1"/>
      <c r="E161" s="1"/>
      <c r="F161" s="1"/>
      <c r="G161" s="1"/>
      <c r="H161" s="1"/>
      <c r="I161" s="1"/>
      <c r="J161" s="1"/>
      <c r="K161" s="1"/>
      <c r="L161" s="1"/>
      <c r="M161" s="1"/>
      <c r="N161" s="1"/>
      <c r="O161" s="1"/>
      <c r="P161" s="1"/>
      <c r="Q161" s="1"/>
      <c r="R161" s="1"/>
      <c r="S161" s="1"/>
      <c r="T161" s="1"/>
      <c r="U161" s="1"/>
      <c r="V161" s="1"/>
      <c r="W161" s="1"/>
    </row>
    <row r="162" spans="1:23" ht="14.5">
      <c r="A162" s="356"/>
      <c r="B162" s="356"/>
      <c r="C162" s="1"/>
      <c r="D162" s="1"/>
      <c r="E162" s="1"/>
      <c r="F162" s="1"/>
      <c r="G162" s="1"/>
      <c r="H162" s="1"/>
      <c r="I162" s="1"/>
      <c r="J162" s="1"/>
      <c r="K162" s="1"/>
      <c r="L162" s="1"/>
      <c r="M162" s="1"/>
      <c r="N162" s="1"/>
      <c r="O162" s="1"/>
      <c r="P162" s="1"/>
      <c r="Q162" s="1"/>
      <c r="R162" s="1"/>
      <c r="S162" s="1"/>
      <c r="T162" s="1"/>
      <c r="U162" s="1"/>
      <c r="V162" s="1"/>
      <c r="W162" s="1"/>
    </row>
    <row r="163" spans="1:23" ht="14.5">
      <c r="A163" s="356"/>
      <c r="B163" s="356"/>
      <c r="C163" s="1"/>
      <c r="D163" s="1"/>
      <c r="E163" s="1"/>
      <c r="F163" s="1"/>
      <c r="G163" s="1"/>
      <c r="H163" s="1"/>
      <c r="I163" s="1"/>
      <c r="J163" s="1"/>
      <c r="K163" s="1"/>
      <c r="L163" s="1"/>
      <c r="M163" s="1"/>
      <c r="N163" s="1"/>
      <c r="O163" s="1"/>
      <c r="P163" s="1"/>
      <c r="Q163" s="1"/>
      <c r="R163" s="1"/>
      <c r="S163" s="1"/>
      <c r="T163" s="1"/>
      <c r="U163" s="1"/>
      <c r="V163" s="1"/>
      <c r="W163" s="1"/>
    </row>
    <row r="164" spans="1:23" ht="14.5">
      <c r="A164" s="356"/>
      <c r="B164" s="356"/>
      <c r="C164" s="1"/>
      <c r="D164" s="1"/>
      <c r="E164" s="1"/>
      <c r="F164" s="1"/>
      <c r="G164" s="1"/>
      <c r="H164" s="1"/>
      <c r="I164" s="1"/>
      <c r="J164" s="1"/>
      <c r="K164" s="1"/>
      <c r="L164" s="1"/>
      <c r="M164" s="1"/>
      <c r="N164" s="1"/>
      <c r="O164" s="1"/>
      <c r="P164" s="1"/>
      <c r="Q164" s="1"/>
      <c r="R164" s="1"/>
      <c r="S164" s="1"/>
      <c r="T164" s="1"/>
      <c r="U164" s="1"/>
      <c r="V164" s="1"/>
      <c r="W164" s="1"/>
    </row>
    <row r="165" spans="1:23" ht="14.5">
      <c r="A165" s="356"/>
      <c r="B165" s="356"/>
      <c r="C165" s="1"/>
      <c r="D165" s="1"/>
      <c r="E165" s="1"/>
      <c r="F165" s="1"/>
      <c r="G165" s="1"/>
      <c r="H165" s="1"/>
      <c r="I165" s="1"/>
      <c r="J165" s="1"/>
      <c r="K165" s="1"/>
      <c r="L165" s="1"/>
      <c r="M165" s="1"/>
      <c r="N165" s="1"/>
      <c r="O165" s="1"/>
      <c r="P165" s="1"/>
      <c r="Q165" s="1"/>
      <c r="R165" s="1"/>
      <c r="S165" s="1"/>
      <c r="T165" s="1"/>
      <c r="U165" s="1"/>
      <c r="V165" s="1"/>
      <c r="W165" s="1"/>
    </row>
    <row r="166" spans="1:23" ht="14.5">
      <c r="A166" s="356"/>
      <c r="B166" s="356"/>
      <c r="C166" s="1"/>
      <c r="D166" s="1"/>
      <c r="E166" s="1"/>
      <c r="F166" s="1"/>
      <c r="G166" s="1"/>
      <c r="H166" s="1"/>
      <c r="I166" s="1"/>
      <c r="J166" s="1"/>
      <c r="K166" s="1"/>
      <c r="L166" s="1"/>
      <c r="M166" s="1"/>
      <c r="N166" s="1"/>
      <c r="O166" s="1"/>
      <c r="P166" s="1"/>
      <c r="Q166" s="1"/>
      <c r="R166" s="1"/>
      <c r="S166" s="1"/>
      <c r="T166" s="1"/>
      <c r="U166" s="1"/>
      <c r="V166" s="1"/>
      <c r="W166" s="1"/>
    </row>
    <row r="167" spans="1:23" ht="14.5">
      <c r="A167" s="356"/>
      <c r="B167" s="356"/>
      <c r="C167" s="1"/>
      <c r="D167" s="1"/>
      <c r="E167" s="1"/>
      <c r="F167" s="1"/>
      <c r="G167" s="1"/>
      <c r="H167" s="1"/>
      <c r="I167" s="1"/>
      <c r="J167" s="1"/>
      <c r="K167" s="1"/>
      <c r="L167" s="1"/>
      <c r="M167" s="1"/>
      <c r="N167" s="1"/>
      <c r="O167" s="1"/>
      <c r="P167" s="1"/>
      <c r="Q167" s="1"/>
      <c r="R167" s="1"/>
      <c r="S167" s="1"/>
      <c r="T167" s="1"/>
      <c r="U167" s="1"/>
      <c r="V167" s="1"/>
      <c r="W167" s="1"/>
    </row>
    <row r="168" spans="1:23" ht="14.5">
      <c r="A168" s="356"/>
      <c r="B168" s="356"/>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63:B163"/>
    <mergeCell ref="A164:B164"/>
    <mergeCell ref="A165:B165"/>
    <mergeCell ref="A166:B166"/>
    <mergeCell ref="A167:B167"/>
    <mergeCell ref="A168:B168"/>
    <mergeCell ref="A154:B154"/>
    <mergeCell ref="A155:B155"/>
    <mergeCell ref="A156:B156"/>
    <mergeCell ref="A157:B157"/>
    <mergeCell ref="A158:B158"/>
    <mergeCell ref="A159:B159"/>
    <mergeCell ref="A160:B160"/>
    <mergeCell ref="A161:B161"/>
    <mergeCell ref="A162:B162"/>
    <mergeCell ref="A145:B145"/>
    <mergeCell ref="A146:B146"/>
    <mergeCell ref="A147:B147"/>
    <mergeCell ref="A148:B148"/>
    <mergeCell ref="A149:B149"/>
    <mergeCell ref="A150:B150"/>
    <mergeCell ref="A151:B151"/>
    <mergeCell ref="A152:B152"/>
    <mergeCell ref="A153:B153"/>
    <mergeCell ref="A136:B136"/>
    <mergeCell ref="A137:B137"/>
    <mergeCell ref="A138:B138"/>
    <mergeCell ref="A139:B139"/>
    <mergeCell ref="A140:B140"/>
    <mergeCell ref="A141:B141"/>
    <mergeCell ref="A142:B142"/>
    <mergeCell ref="A143:B143"/>
    <mergeCell ref="A144:B144"/>
    <mergeCell ref="A127:B127"/>
    <mergeCell ref="A128:B128"/>
    <mergeCell ref="A129:B129"/>
    <mergeCell ref="A130:B130"/>
    <mergeCell ref="A131:B131"/>
    <mergeCell ref="A132:B132"/>
    <mergeCell ref="A133:B133"/>
    <mergeCell ref="A134:B134"/>
    <mergeCell ref="A135:B135"/>
    <mergeCell ref="A118:B118"/>
    <mergeCell ref="A119:B119"/>
    <mergeCell ref="A120:B120"/>
    <mergeCell ref="A121:B121"/>
    <mergeCell ref="A122:B122"/>
    <mergeCell ref="A123:B123"/>
    <mergeCell ref="A124:B124"/>
    <mergeCell ref="A125:B125"/>
    <mergeCell ref="A126:B126"/>
    <mergeCell ref="A110:B110"/>
    <mergeCell ref="EO110:EP110"/>
    <mergeCell ref="A111:B111"/>
    <mergeCell ref="A112:B112"/>
    <mergeCell ref="A113:B113"/>
    <mergeCell ref="A114:B114"/>
    <mergeCell ref="A115:B115"/>
    <mergeCell ref="A116:B116"/>
    <mergeCell ref="A117:B117"/>
    <mergeCell ref="A105:B105"/>
    <mergeCell ref="EO105:EP105"/>
    <mergeCell ref="A106:B106"/>
    <mergeCell ref="EO106:EP106"/>
    <mergeCell ref="A107:B107"/>
    <mergeCell ref="EO107:EP107"/>
    <mergeCell ref="A108:B108"/>
    <mergeCell ref="EO108:EP108"/>
    <mergeCell ref="A109:B109"/>
    <mergeCell ref="EO109:EP109"/>
    <mergeCell ref="A100:B100"/>
    <mergeCell ref="EO100:EP100"/>
    <mergeCell ref="A101:B101"/>
    <mergeCell ref="EO101:EP101"/>
    <mergeCell ref="A102:B102"/>
    <mergeCell ref="EO102:EP102"/>
    <mergeCell ref="A103:B103"/>
    <mergeCell ref="EO103:EP103"/>
    <mergeCell ref="A104:B104"/>
    <mergeCell ref="EO104:EP104"/>
    <mergeCell ref="A95:B95"/>
    <mergeCell ref="EO95:EP95"/>
    <mergeCell ref="A96:B96"/>
    <mergeCell ref="EO96:EP96"/>
    <mergeCell ref="A97:B97"/>
    <mergeCell ref="EO97:EP97"/>
    <mergeCell ref="A98:B98"/>
    <mergeCell ref="EO98:EP98"/>
    <mergeCell ref="A99:B99"/>
    <mergeCell ref="EO99:EP99"/>
    <mergeCell ref="A90:B90"/>
    <mergeCell ref="EO90:EP90"/>
    <mergeCell ref="A91:B91"/>
    <mergeCell ref="EO91:EP91"/>
    <mergeCell ref="A92:B92"/>
    <mergeCell ref="EO92:EP92"/>
    <mergeCell ref="A93:B93"/>
    <mergeCell ref="EO93:EP93"/>
    <mergeCell ref="A94:B94"/>
    <mergeCell ref="EO94:EP94"/>
    <mergeCell ref="A85:B85"/>
    <mergeCell ref="EO85:EP85"/>
    <mergeCell ref="A86:B86"/>
    <mergeCell ref="EO86:EP86"/>
    <mergeCell ref="A87:B87"/>
    <mergeCell ref="EO87:EP87"/>
    <mergeCell ref="A88:B88"/>
    <mergeCell ref="EO88:EP88"/>
    <mergeCell ref="A89:B89"/>
    <mergeCell ref="EO89:EP89"/>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W34"/>
  <sheetViews>
    <sheetView workbookViewId="0">
      <selection activeCell="AA13" sqref="AA13"/>
    </sheetView>
  </sheetViews>
  <sheetFormatPr defaultColWidth="9" defaultRowHeight="12.5"/>
  <cols>
    <col min="4" max="22" width="9" hidden="1" customWidth="1"/>
  </cols>
  <sheetData>
    <row r="1" spans="1:23" ht="14.5">
      <c r="A1" s="356"/>
      <c r="B1" s="356"/>
      <c r="C1" s="1"/>
      <c r="D1" s="1"/>
      <c r="E1" s="1"/>
      <c r="F1" s="1"/>
      <c r="G1" s="1"/>
      <c r="H1" s="1"/>
      <c r="I1" s="1"/>
      <c r="J1" s="1"/>
      <c r="K1" s="1"/>
      <c r="L1" s="1"/>
      <c r="M1" s="1"/>
      <c r="N1" s="1"/>
      <c r="O1" s="1"/>
      <c r="P1" s="1"/>
      <c r="Q1" s="1"/>
      <c r="R1" s="1"/>
      <c r="S1" s="1"/>
      <c r="T1" s="1"/>
      <c r="U1" s="1"/>
      <c r="V1" s="1"/>
      <c r="W1" s="1"/>
    </row>
    <row r="2" spans="1:23" ht="14.5">
      <c r="A2" s="356"/>
      <c r="B2" s="356"/>
      <c r="C2" s="1"/>
      <c r="D2" s="1"/>
      <c r="E2" s="1"/>
      <c r="F2" s="1"/>
      <c r="G2" s="1"/>
      <c r="H2" s="1"/>
      <c r="I2" s="1"/>
      <c r="J2" s="1"/>
      <c r="K2" s="1"/>
      <c r="L2" s="1"/>
      <c r="M2" s="1"/>
      <c r="N2" s="1"/>
      <c r="O2" s="1"/>
      <c r="P2" s="1"/>
      <c r="Q2" s="1"/>
      <c r="R2" s="1"/>
      <c r="S2" s="1"/>
      <c r="T2" s="1"/>
      <c r="U2" s="1"/>
      <c r="V2" s="1"/>
      <c r="W2" s="1"/>
    </row>
    <row r="3" spans="1:23" ht="14.5">
      <c r="A3" s="356"/>
      <c r="B3" s="356"/>
      <c r="C3" s="1"/>
      <c r="D3" s="1"/>
      <c r="E3" s="1"/>
      <c r="F3" s="1"/>
      <c r="G3" s="1"/>
      <c r="H3" s="1"/>
      <c r="I3" s="1"/>
      <c r="J3" s="1"/>
      <c r="K3" s="1"/>
      <c r="L3" s="1"/>
      <c r="M3" s="1"/>
      <c r="N3" s="1"/>
      <c r="O3" s="1"/>
      <c r="P3" s="1"/>
      <c r="Q3" s="1"/>
      <c r="R3" s="1"/>
      <c r="S3" s="1"/>
      <c r="T3" s="1"/>
      <c r="U3" s="1"/>
      <c r="V3" s="1"/>
      <c r="W3" s="1"/>
    </row>
    <row r="4" spans="1:23" ht="14.5">
      <c r="A4" s="356"/>
      <c r="B4" s="356"/>
      <c r="C4" s="1"/>
      <c r="D4" s="1"/>
      <c r="E4" s="1"/>
      <c r="F4" s="1"/>
      <c r="G4" s="1"/>
      <c r="H4" s="1"/>
      <c r="I4" s="1"/>
      <c r="J4" s="1"/>
      <c r="K4" s="1"/>
      <c r="L4" s="1"/>
      <c r="M4" s="1"/>
      <c r="N4" s="1"/>
      <c r="O4" s="1"/>
      <c r="P4" s="1"/>
      <c r="Q4" s="1"/>
      <c r="R4" s="1"/>
      <c r="S4" s="1"/>
      <c r="T4" s="1"/>
      <c r="U4" s="1"/>
      <c r="V4" s="1"/>
      <c r="W4" s="1"/>
    </row>
    <row r="5" spans="1:23" ht="18">
      <c r="A5" s="357" t="s">
        <v>240</v>
      </c>
      <c r="B5" s="357"/>
      <c r="C5" s="1"/>
      <c r="D5" s="1"/>
      <c r="E5" s="1"/>
      <c r="F5" s="3"/>
      <c r="G5" s="3"/>
      <c r="H5" s="3"/>
      <c r="I5" s="3"/>
      <c r="J5" s="3"/>
      <c r="K5" s="3"/>
      <c r="L5" s="3"/>
      <c r="M5" s="3"/>
      <c r="N5" s="3"/>
      <c r="O5" s="3"/>
      <c r="P5" s="1"/>
      <c r="Q5" s="1"/>
      <c r="R5" s="1"/>
      <c r="S5" s="1"/>
      <c r="T5" s="1"/>
      <c r="U5" s="1"/>
      <c r="V5" s="1"/>
      <c r="W5" s="1"/>
    </row>
    <row r="6" spans="1:23" ht="14.5">
      <c r="A6" s="356"/>
      <c r="B6" s="356"/>
      <c r="C6" s="1"/>
      <c r="D6" s="1"/>
      <c r="E6" s="1"/>
      <c r="F6" s="1"/>
      <c r="G6" s="1"/>
      <c r="H6" s="1"/>
      <c r="I6" s="1"/>
      <c r="J6" s="1"/>
      <c r="K6" s="1"/>
      <c r="L6" s="1"/>
      <c r="M6" s="1"/>
      <c r="N6" s="1"/>
      <c r="O6" s="1"/>
      <c r="P6" s="1"/>
      <c r="Q6" s="1"/>
      <c r="R6" s="1"/>
      <c r="S6" s="1"/>
      <c r="T6" s="1"/>
      <c r="U6" s="1"/>
      <c r="V6" s="1"/>
      <c r="W6" s="1"/>
    </row>
    <row r="7" spans="1:23" ht="17.5">
      <c r="A7" s="358" t="s">
        <v>280</v>
      </c>
      <c r="B7" s="358"/>
      <c r="C7" s="3"/>
      <c r="D7" s="3"/>
      <c r="E7" s="3"/>
      <c r="F7" s="1"/>
      <c r="G7" s="1"/>
      <c r="H7" s="1"/>
      <c r="I7" s="1"/>
      <c r="J7" s="1"/>
      <c r="K7" s="1"/>
      <c r="L7" s="1"/>
      <c r="M7" s="1"/>
      <c r="N7" s="1"/>
      <c r="O7" s="1"/>
      <c r="P7" s="1"/>
      <c r="Q7" s="1"/>
      <c r="R7" s="1"/>
      <c r="S7" s="1"/>
      <c r="T7" s="1"/>
      <c r="U7" s="1"/>
      <c r="V7" s="1"/>
      <c r="W7" s="1"/>
    </row>
    <row r="8" spans="1:23" ht="15.5">
      <c r="A8" s="358" t="s">
        <v>468</v>
      </c>
      <c r="B8" s="358"/>
      <c r="C8" s="5"/>
      <c r="D8" s="5"/>
      <c r="E8" s="5"/>
      <c r="F8" s="5"/>
      <c r="G8" s="5"/>
      <c r="H8" s="5"/>
      <c r="I8" s="5"/>
      <c r="J8" s="5"/>
      <c r="K8" s="5"/>
      <c r="L8" s="5"/>
      <c r="M8" s="5"/>
      <c r="N8" s="5"/>
      <c r="O8" s="5"/>
      <c r="P8" s="5"/>
      <c r="Q8" s="5"/>
      <c r="R8" s="5"/>
      <c r="S8" s="5"/>
      <c r="T8" s="5"/>
      <c r="U8" s="5"/>
      <c r="V8" s="5"/>
      <c r="W8" s="5"/>
    </row>
    <row r="9" spans="1:23" ht="14.5">
      <c r="A9" s="356"/>
      <c r="B9" s="356"/>
      <c r="C9" s="1"/>
      <c r="D9" s="1"/>
      <c r="E9" s="1"/>
      <c r="F9" s="1"/>
      <c r="G9" s="1"/>
      <c r="H9" s="1"/>
      <c r="I9" s="1"/>
      <c r="J9" s="1"/>
      <c r="K9" s="1"/>
      <c r="L9" s="1"/>
      <c r="M9" s="1"/>
      <c r="N9" s="1"/>
      <c r="O9" s="1"/>
      <c r="P9" s="1"/>
      <c r="Q9" s="1"/>
      <c r="R9" s="1"/>
      <c r="S9" s="1"/>
      <c r="T9" s="1"/>
      <c r="U9" s="1"/>
      <c r="V9" s="1"/>
      <c r="W9" s="1"/>
    </row>
    <row r="10" spans="1:23" ht="14.5">
      <c r="A10" s="356"/>
      <c r="B10" s="356"/>
      <c r="C10" s="1"/>
      <c r="D10" s="1"/>
      <c r="E10" s="1"/>
      <c r="F10" s="1"/>
      <c r="G10" s="1"/>
      <c r="H10" s="1"/>
      <c r="I10" s="1"/>
      <c r="J10" s="1"/>
      <c r="K10" s="1"/>
      <c r="L10" s="1"/>
      <c r="M10" s="1"/>
      <c r="N10" s="1"/>
      <c r="O10" s="1"/>
      <c r="P10" s="1"/>
      <c r="Q10" s="1"/>
      <c r="R10" s="1"/>
      <c r="S10" s="1"/>
      <c r="T10" s="1"/>
      <c r="U10" s="1"/>
      <c r="V10" s="1"/>
      <c r="W10" s="1"/>
    </row>
    <row r="11" spans="1:23" ht="14.5">
      <c r="A11" s="356"/>
      <c r="B11" s="35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spans="1:23" ht="14.5">
      <c r="A12" s="356"/>
      <c r="B12" s="356"/>
      <c r="C12" s="1"/>
      <c r="D12" s="1"/>
      <c r="E12" s="1"/>
      <c r="F12" s="1"/>
      <c r="G12" s="1"/>
      <c r="H12" s="1"/>
      <c r="I12" s="1"/>
      <c r="J12" s="1"/>
      <c r="K12" s="1"/>
      <c r="L12" s="1"/>
      <c r="M12" s="1"/>
      <c r="N12" s="1"/>
      <c r="O12" s="1"/>
      <c r="P12" s="1"/>
      <c r="Q12" s="1"/>
      <c r="R12" s="1"/>
      <c r="S12" s="1"/>
      <c r="T12" s="1"/>
      <c r="U12" s="1"/>
      <c r="V12" s="1"/>
      <c r="W12" s="1"/>
    </row>
    <row r="13" spans="1:23" ht="15">
      <c r="A13" s="7"/>
      <c r="B13" s="8" t="s">
        <v>469</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4.5">
      <c r="A14" s="1"/>
      <c r="B14" s="9" t="s">
        <v>470</v>
      </c>
      <c r="C14" s="1"/>
      <c r="D14" s="1"/>
      <c r="E14" s="1"/>
      <c r="F14" s="1"/>
      <c r="G14" s="1"/>
      <c r="H14" s="1"/>
      <c r="I14" s="1"/>
      <c r="J14" s="1"/>
      <c r="K14" s="1"/>
      <c r="L14" s="1"/>
      <c r="M14" s="1"/>
      <c r="N14" s="1"/>
      <c r="O14" s="1"/>
      <c r="P14" s="1"/>
      <c r="Q14" s="1"/>
      <c r="R14" s="1"/>
      <c r="S14" s="1"/>
      <c r="T14" s="1"/>
      <c r="U14" s="1"/>
      <c r="V14" s="1"/>
      <c r="W14" s="1"/>
    </row>
    <row r="15" spans="1:23" ht="14.5">
      <c r="A15" s="1"/>
      <c r="B15" s="10" t="s">
        <v>444</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spans="1:23" ht="14.5">
      <c r="A16" s="1"/>
      <c r="B16" s="10" t="s">
        <v>445</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spans="1:23" ht="14.5">
      <c r="A17" s="356"/>
      <c r="B17" s="356"/>
      <c r="C17" s="1"/>
      <c r="D17" s="1"/>
      <c r="E17" s="1"/>
      <c r="F17" s="1"/>
      <c r="G17" s="1"/>
      <c r="H17" s="1"/>
      <c r="I17" s="1"/>
      <c r="J17" s="1"/>
      <c r="K17" s="1"/>
      <c r="L17" s="1"/>
      <c r="M17" s="1"/>
      <c r="N17" s="1"/>
      <c r="O17" s="1"/>
      <c r="P17" s="1"/>
      <c r="Q17" s="1"/>
      <c r="R17" s="1"/>
      <c r="S17" s="1"/>
      <c r="T17" s="1"/>
      <c r="U17" s="1"/>
      <c r="V17" s="1"/>
      <c r="W17" s="1"/>
    </row>
    <row r="18" spans="1:23" ht="14.5">
      <c r="A18" s="1"/>
      <c r="B18" s="9" t="s">
        <v>471</v>
      </c>
      <c r="C18" s="1"/>
      <c r="D18" s="1"/>
      <c r="E18" s="1"/>
      <c r="F18" s="1"/>
      <c r="G18" s="1"/>
      <c r="H18" s="1"/>
      <c r="I18" s="1"/>
      <c r="J18" s="1"/>
      <c r="K18" s="1"/>
      <c r="L18" s="1"/>
      <c r="M18" s="1"/>
      <c r="N18" s="1"/>
      <c r="O18" s="1"/>
      <c r="P18" s="1"/>
      <c r="Q18" s="1"/>
      <c r="R18" s="1"/>
      <c r="S18" s="1"/>
      <c r="T18" s="1"/>
      <c r="U18" s="1"/>
      <c r="V18" s="1"/>
      <c r="W18" s="1"/>
    </row>
    <row r="19" spans="1:23" ht="14.5">
      <c r="A19" s="1"/>
      <c r="B19" s="10" t="s">
        <v>444</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spans="1:23" ht="14.5">
      <c r="A20" s="1"/>
      <c r="B20" s="10" t="s">
        <v>445</v>
      </c>
      <c r="C20" s="1">
        <v>47.4</v>
      </c>
      <c r="D20" s="1">
        <v>48.4</v>
      </c>
      <c r="E20" s="1">
        <v>43.8</v>
      </c>
      <c r="F20" s="1">
        <v>41.9</v>
      </c>
      <c r="G20" s="1">
        <v>43</v>
      </c>
      <c r="H20" s="1">
        <v>39.200000000000003</v>
      </c>
      <c r="I20" s="1">
        <v>42.8</v>
      </c>
      <c r="J20" s="1">
        <v>41.1</v>
      </c>
      <c r="K20" s="1">
        <v>39.799999999999997</v>
      </c>
      <c r="L20" s="1">
        <v>43.2</v>
      </c>
      <c r="M20" s="1">
        <v>42.3</v>
      </c>
      <c r="N20" s="1">
        <v>45.6</v>
      </c>
      <c r="O20" s="1">
        <v>47</v>
      </c>
      <c r="P20" s="1">
        <v>47.2</v>
      </c>
      <c r="Q20" s="1">
        <v>48.5</v>
      </c>
      <c r="R20" s="1">
        <v>47.9</v>
      </c>
      <c r="S20" s="1">
        <v>48.6</v>
      </c>
      <c r="T20" s="1">
        <v>49.1</v>
      </c>
      <c r="U20" s="1">
        <v>49</v>
      </c>
      <c r="V20" s="1">
        <v>48.6</v>
      </c>
      <c r="W20" s="1">
        <v>49.8</v>
      </c>
    </row>
    <row r="21" spans="1:23" ht="14.5">
      <c r="A21" s="356"/>
      <c r="B21" s="356"/>
      <c r="C21" s="1"/>
      <c r="D21" s="1"/>
      <c r="E21" s="1"/>
      <c r="F21" s="1"/>
      <c r="G21" s="1"/>
      <c r="H21" s="1"/>
      <c r="I21" s="1"/>
      <c r="J21" s="1"/>
      <c r="K21" s="1"/>
      <c r="L21" s="1"/>
      <c r="M21" s="1"/>
      <c r="N21" s="1"/>
      <c r="O21" s="1"/>
      <c r="P21" s="1"/>
      <c r="Q21" s="1"/>
      <c r="R21" s="1"/>
      <c r="S21" s="1"/>
      <c r="T21" s="1"/>
      <c r="U21" s="1"/>
      <c r="V21" s="1"/>
      <c r="W21" s="1"/>
    </row>
    <row r="22" spans="1:23" ht="14.5">
      <c r="A22" s="1"/>
      <c r="B22" s="11" t="s">
        <v>288</v>
      </c>
      <c r="C22" s="1"/>
      <c r="D22" s="1"/>
      <c r="E22" s="1"/>
      <c r="F22" s="1"/>
      <c r="G22" s="1"/>
      <c r="H22" s="1"/>
      <c r="I22" s="1"/>
      <c r="J22" s="1"/>
      <c r="K22" s="1"/>
      <c r="L22" s="1"/>
      <c r="M22" s="1"/>
      <c r="N22" s="1"/>
      <c r="O22" s="1"/>
      <c r="P22" s="1"/>
      <c r="Q22" s="1"/>
      <c r="R22" s="1"/>
      <c r="S22" s="1"/>
      <c r="T22" s="1"/>
      <c r="U22" s="1"/>
      <c r="V22" s="1"/>
      <c r="W22" s="1"/>
    </row>
    <row r="23" spans="1:23" ht="15.5">
      <c r="A23" s="1"/>
      <c r="B23" s="12" t="s">
        <v>553</v>
      </c>
      <c r="C23" s="1">
        <v>8.1</v>
      </c>
      <c r="D23" s="1">
        <v>6.6</v>
      </c>
      <c r="E23" s="1">
        <v>7.6</v>
      </c>
      <c r="F23" s="1">
        <v>10.1</v>
      </c>
      <c r="G23" s="1">
        <v>10.3</v>
      </c>
      <c r="H23" s="1">
        <v>11</v>
      </c>
      <c r="I23" s="1">
        <v>11.7</v>
      </c>
      <c r="J23" s="1">
        <v>13.7</v>
      </c>
      <c r="K23" s="1">
        <v>14.6</v>
      </c>
      <c r="L23" s="1">
        <v>14.8</v>
      </c>
      <c r="M23" s="1">
        <v>17</v>
      </c>
      <c r="N23" s="1">
        <v>16.3</v>
      </c>
      <c r="O23" s="1">
        <v>17.7</v>
      </c>
      <c r="P23" s="1">
        <v>19</v>
      </c>
      <c r="Q23" s="1">
        <v>20.100000000000001</v>
      </c>
      <c r="R23" s="1">
        <v>16.7</v>
      </c>
      <c r="S23" s="1">
        <v>22.8</v>
      </c>
      <c r="T23" s="1">
        <v>24</v>
      </c>
      <c r="U23" s="1">
        <v>25.2</v>
      </c>
      <c r="V23" s="1">
        <v>26.4</v>
      </c>
      <c r="W23" s="1">
        <v>27.7</v>
      </c>
    </row>
    <row r="24" spans="1:23" ht="14.5">
      <c r="A24" s="356"/>
      <c r="B24" s="356"/>
      <c r="C24" s="1"/>
      <c r="D24" s="1"/>
      <c r="E24" s="1"/>
      <c r="F24" s="1"/>
      <c r="G24" s="1"/>
      <c r="H24" s="1"/>
      <c r="I24" s="1"/>
      <c r="J24" s="1"/>
      <c r="K24" s="1"/>
      <c r="L24" s="1"/>
      <c r="M24" s="1"/>
      <c r="N24" s="1"/>
      <c r="O24" s="1"/>
      <c r="P24" s="1"/>
      <c r="Q24" s="1"/>
      <c r="R24" s="1"/>
      <c r="S24" s="1"/>
      <c r="T24" s="1"/>
      <c r="U24" s="1"/>
      <c r="V24" s="1"/>
      <c r="W24" s="1"/>
    </row>
    <row r="25" spans="1:23" ht="15">
      <c r="A25" s="7"/>
      <c r="B25" s="11" t="s">
        <v>554</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4.5">
      <c r="A26" s="356"/>
      <c r="B26" s="356"/>
      <c r="C26" s="1"/>
      <c r="D26" s="1"/>
      <c r="E26" s="1"/>
      <c r="F26" s="1"/>
      <c r="G26" s="1"/>
      <c r="H26" s="1"/>
      <c r="I26" s="1"/>
      <c r="J26" s="1"/>
      <c r="K26" s="1"/>
      <c r="L26" s="1"/>
      <c r="M26" s="1"/>
      <c r="N26" s="1"/>
      <c r="O26" s="1"/>
      <c r="P26" s="1"/>
      <c r="Q26" s="1"/>
      <c r="R26" s="1"/>
      <c r="S26" s="1"/>
      <c r="T26" s="1"/>
      <c r="U26" s="1"/>
      <c r="V26" s="1"/>
      <c r="W26" s="1"/>
    </row>
    <row r="27" spans="1:23" ht="14.5">
      <c r="A27" s="356"/>
      <c r="B27" s="356"/>
      <c r="C27" s="1"/>
      <c r="D27" s="1"/>
      <c r="E27" s="1"/>
      <c r="F27" s="1"/>
      <c r="G27" s="1"/>
      <c r="H27" s="1"/>
      <c r="I27" s="1"/>
      <c r="J27" s="1"/>
      <c r="K27" s="1"/>
      <c r="L27" s="1"/>
      <c r="M27" s="1"/>
      <c r="N27" s="1"/>
      <c r="O27" s="1"/>
      <c r="P27" s="1"/>
      <c r="Q27" s="1"/>
      <c r="R27" s="1"/>
      <c r="S27" s="1"/>
      <c r="T27" s="1"/>
      <c r="U27" s="1"/>
      <c r="V27" s="1"/>
      <c r="W27" s="1"/>
    </row>
    <row r="28" spans="1:23" ht="147">
      <c r="A28" s="7"/>
      <c r="B28" s="13" t="s">
        <v>474</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spans="1:23" ht="14.5">
      <c r="A29" s="356"/>
      <c r="B29" s="356"/>
      <c r="C29" s="1"/>
      <c r="D29" s="1"/>
      <c r="E29" s="1"/>
      <c r="F29" s="1"/>
      <c r="G29" s="1"/>
      <c r="H29" s="1"/>
      <c r="I29" s="1"/>
      <c r="J29" s="1"/>
      <c r="K29" s="1"/>
      <c r="L29" s="1"/>
      <c r="M29" s="1"/>
      <c r="N29" s="1"/>
      <c r="O29" s="1"/>
      <c r="P29" s="1"/>
      <c r="Q29" s="1"/>
      <c r="R29" s="1"/>
      <c r="S29" s="1"/>
      <c r="T29" s="1"/>
      <c r="U29" s="1"/>
      <c r="V29" s="1"/>
      <c r="W29" s="1"/>
    </row>
    <row r="30" spans="1:23" ht="14.5">
      <c r="A30" s="356"/>
      <c r="B30" s="356"/>
      <c r="C30" s="1"/>
      <c r="D30" s="1"/>
      <c r="E30" s="1"/>
      <c r="F30" s="1"/>
      <c r="G30" s="1"/>
      <c r="H30" s="1"/>
      <c r="I30" s="1"/>
      <c r="J30" s="1"/>
      <c r="K30" s="1"/>
      <c r="L30" s="1"/>
      <c r="M30" s="1"/>
      <c r="N30" s="1"/>
      <c r="O30" s="1"/>
      <c r="P30" s="1"/>
      <c r="Q30" s="1"/>
      <c r="R30" s="1"/>
      <c r="S30" s="1"/>
      <c r="T30" s="1"/>
      <c r="U30" s="1"/>
      <c r="V30" s="1"/>
      <c r="W30" s="1"/>
    </row>
    <row r="31" spans="1:23" ht="13">
      <c r="A31" s="7"/>
      <c r="B31" s="8" t="s">
        <v>475</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4.5">
      <c r="A32" s="356"/>
      <c r="B32" s="356"/>
      <c r="C32" s="1"/>
      <c r="D32" s="1"/>
      <c r="E32" s="1"/>
      <c r="F32" s="1"/>
      <c r="G32" s="1"/>
      <c r="H32" s="1"/>
      <c r="I32" s="1"/>
      <c r="J32" s="1"/>
      <c r="K32" s="1"/>
      <c r="L32" s="1"/>
      <c r="M32" s="1"/>
      <c r="N32" s="1"/>
      <c r="O32" s="1"/>
      <c r="P32" s="1"/>
      <c r="Q32" s="1"/>
      <c r="R32" s="1"/>
      <c r="S32" s="1"/>
      <c r="T32" s="1"/>
      <c r="U32" s="1"/>
      <c r="V32" s="1"/>
      <c r="W32" s="1"/>
    </row>
    <row r="33" spans="1:23" ht="14.5">
      <c r="A33" s="359" t="s">
        <v>297</v>
      </c>
      <c r="B33" s="359"/>
      <c r="C33" s="1"/>
      <c r="D33" s="1"/>
      <c r="E33" s="1"/>
      <c r="F33" s="1"/>
      <c r="G33" s="1"/>
      <c r="H33" s="1"/>
      <c r="I33" s="1"/>
      <c r="J33" s="1"/>
      <c r="K33" s="1"/>
      <c r="L33" s="1"/>
      <c r="M33" s="1"/>
      <c r="N33" s="1"/>
      <c r="O33" s="1"/>
      <c r="P33" s="1"/>
      <c r="Q33" s="1"/>
      <c r="R33" s="1"/>
      <c r="S33" s="1"/>
      <c r="T33" s="1"/>
      <c r="U33" s="1"/>
      <c r="V33" s="1"/>
      <c r="W33" s="1"/>
    </row>
    <row r="34" spans="1:23" ht="14.5">
      <c r="A34" s="359" t="s">
        <v>476</v>
      </c>
      <c r="B34" s="359"/>
      <c r="C34" s="1"/>
      <c r="D34" s="1"/>
      <c r="E34" s="1"/>
      <c r="F34" s="1"/>
      <c r="G34" s="1"/>
      <c r="H34" s="1"/>
      <c r="I34" s="1"/>
      <c r="J34" s="1"/>
      <c r="K34" s="1"/>
      <c r="L34" s="1"/>
      <c r="M34" s="1"/>
      <c r="N34" s="1"/>
      <c r="O34" s="1"/>
      <c r="P34" s="1"/>
      <c r="Q34" s="1"/>
      <c r="R34" s="1"/>
      <c r="S34" s="1"/>
      <c r="T34" s="1"/>
      <c r="U34" s="1"/>
      <c r="V34" s="1"/>
      <c r="W34" s="1"/>
    </row>
  </sheetData>
  <mergeCells count="22">
    <mergeCell ref="A33:B33"/>
    <mergeCell ref="A34:B34"/>
    <mergeCell ref="A26:B26"/>
    <mergeCell ref="A27:B27"/>
    <mergeCell ref="A29:B29"/>
    <mergeCell ref="A30:B30"/>
    <mergeCell ref="A32:B32"/>
    <mergeCell ref="A11:B11"/>
    <mergeCell ref="A12:B12"/>
    <mergeCell ref="A17:B17"/>
    <mergeCell ref="A21:B21"/>
    <mergeCell ref="A24:B24"/>
    <mergeCell ref="A6:B6"/>
    <mergeCell ref="A7:B7"/>
    <mergeCell ref="A8:B8"/>
    <mergeCell ref="A9:B9"/>
    <mergeCell ref="A10:B10"/>
    <mergeCell ref="A1:B1"/>
    <mergeCell ref="A2:B2"/>
    <mergeCell ref="A3:B3"/>
    <mergeCell ref="A4:B4"/>
    <mergeCell ref="A5:B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2024-09-13T20:20:47Z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1033-12.2.0.17545</vt:lpwstr>
  </property>
</Properties>
</file>